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ent\Downloads\"/>
    </mc:Choice>
  </mc:AlternateContent>
  <xr:revisionPtr revIDLastSave="0" documentId="8_{D8CBDF81-9C68-4F3B-B537-38426201FC89}" xr6:coauthVersionLast="47" xr6:coauthVersionMax="47" xr10:uidLastSave="{00000000-0000-0000-0000-000000000000}"/>
  <bookViews>
    <workbookView xWindow="-120" yWindow="-120" windowWidth="29040" windowHeight="15840" firstSheet="21" activeTab="33" xr2:uid="{5D600DF0-2499-49A4-9C5D-CE2047DA9A81}"/>
  </bookViews>
  <sheets>
    <sheet name="меню" sheetId="32" r:id="rId1"/>
    <sheet name="AUX" sheetId="23" r:id="rId2"/>
    <sheet name="Axioma" sheetId="20" r:id="rId3"/>
    <sheet name="Ballu" sheetId="12" r:id="rId4"/>
    <sheet name="Bosch" sheetId="22" r:id="rId5"/>
    <sheet name="Casarte" sheetId="25" r:id="rId6"/>
    <sheet name="Coolberg" sheetId="11" r:id="rId7"/>
    <sheet name="Daichi" sheetId="19" r:id="rId8"/>
    <sheet name="Daikin" sheetId="42" r:id="rId9"/>
    <sheet name="Dahatsu" sheetId="33" r:id="rId10"/>
    <sheet name="Denko" sheetId="40" r:id="rId11"/>
    <sheet name="Ecoclima" sheetId="24" r:id="rId12"/>
    <sheet name="Ecostar" sheetId="5" r:id="rId13"/>
    <sheet name="Electrolux" sheetId="13" r:id="rId14"/>
    <sheet name="Energolux" sheetId="8" r:id="rId15"/>
    <sheet name="Eurohoff" sheetId="41" r:id="rId16"/>
    <sheet name="Ferrum" sheetId="9" r:id="rId17"/>
    <sheet name="Funai" sheetId="3" r:id="rId18"/>
    <sheet name="Haier" sheetId="21" r:id="rId19"/>
    <sheet name="Hisense" sheetId="2" r:id="rId20"/>
    <sheet name="Hitachi" sheetId="7" r:id="rId21"/>
    <sheet name="Ishimatsu" sheetId="26" r:id="rId22"/>
    <sheet name="Kalashnikov" sheetId="10" r:id="rId23"/>
    <sheet name="Kentatsu" sheetId="18" r:id="rId24"/>
    <sheet name="LG" sheetId="6" r:id="rId25"/>
    <sheet name="MDV" sheetId="27" r:id="rId26"/>
    <sheet name="MHI" sheetId="28" r:id="rId27"/>
    <sheet name="Midea" sheetId="17" r:id="rId28"/>
    <sheet name="Royal Clima" sheetId="1" r:id="rId29"/>
    <sheet name="Royal Thermo" sheetId="14" r:id="rId30"/>
    <sheet name="Shuft" sheetId="15" r:id="rId31"/>
    <sheet name="TCL" sheetId="31" r:id="rId32"/>
    <sheet name="Thaicon" sheetId="29" r:id="rId33"/>
    <sheet name="Ultima Comfort" sheetId="4" r:id="rId34"/>
  </sheets>
  <externalReferences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5" i="2" l="1"/>
  <c r="F304" i="21"/>
  <c r="F301" i="21"/>
  <c r="F300" i="21"/>
  <c r="F298" i="21"/>
  <c r="F297" i="21"/>
  <c r="F296" i="21"/>
  <c r="F295" i="21"/>
  <c r="F294" i="21"/>
  <c r="F293" i="21"/>
  <c r="F292" i="21"/>
  <c r="F291" i="21"/>
  <c r="F290" i="21"/>
  <c r="F289" i="21"/>
  <c r="F287" i="21"/>
  <c r="F286" i="21"/>
  <c r="F285" i="21"/>
  <c r="F284" i="21"/>
  <c r="F283" i="21"/>
  <c r="F282" i="21"/>
  <c r="F281" i="21"/>
  <c r="F280" i="21"/>
  <c r="F279" i="21"/>
  <c r="F278" i="21"/>
  <c r="F277" i="21"/>
  <c r="F276" i="21"/>
  <c r="F275" i="21"/>
  <c r="F274" i="21"/>
  <c r="F273" i="21"/>
  <c r="F272" i="21"/>
  <c r="F271" i="21"/>
  <c r="F270" i="21"/>
  <c r="F269" i="21"/>
  <c r="F268" i="21"/>
  <c r="F267" i="21"/>
  <c r="F266" i="21"/>
  <c r="F265" i="21"/>
  <c r="F264" i="21"/>
  <c r="F263" i="21"/>
  <c r="F262" i="21"/>
  <c r="F261" i="21"/>
  <c r="F260" i="21"/>
  <c r="F259" i="21"/>
  <c r="F258" i="21"/>
  <c r="F256" i="21"/>
  <c r="F255" i="21"/>
  <c r="F254" i="21"/>
  <c r="F253" i="21"/>
  <c r="F252" i="21"/>
  <c r="F251" i="21"/>
  <c r="F250" i="21"/>
  <c r="F249" i="21"/>
  <c r="F248" i="21"/>
  <c r="F247" i="21"/>
  <c r="F245" i="21"/>
  <c r="F244" i="21"/>
  <c r="F243" i="21"/>
  <c r="F242" i="21"/>
  <c r="F241" i="21"/>
  <c r="F240" i="21"/>
  <c r="F239" i="21"/>
  <c r="F238" i="21"/>
  <c r="F237" i="21"/>
  <c r="F236" i="21"/>
  <c r="F234" i="21"/>
  <c r="F233" i="21"/>
  <c r="F232" i="21"/>
  <c r="F231" i="21"/>
  <c r="F230" i="21"/>
  <c r="F229" i="21"/>
  <c r="F228" i="21"/>
  <c r="F227" i="21"/>
  <c r="F226" i="21"/>
  <c r="F225" i="21"/>
  <c r="F224" i="21"/>
  <c r="F223" i="21"/>
  <c r="F222" i="21"/>
  <c r="F221" i="21"/>
  <c r="F220" i="21"/>
  <c r="F219" i="21"/>
  <c r="F218" i="21"/>
  <c r="F217" i="21"/>
  <c r="F216" i="21"/>
  <c r="F215" i="21"/>
  <c r="F213" i="21"/>
  <c r="F212" i="21"/>
  <c r="F211" i="21"/>
  <c r="F210" i="21"/>
  <c r="F209" i="21"/>
  <c r="F208" i="21"/>
  <c r="F207" i="21"/>
  <c r="F206" i="21"/>
  <c r="F205" i="21"/>
  <c r="F204" i="21"/>
  <c r="F201" i="21"/>
  <c r="F200" i="21"/>
  <c r="F199" i="21"/>
  <c r="F198" i="21"/>
  <c r="F197" i="21"/>
  <c r="F196" i="21"/>
  <c r="F195" i="21"/>
  <c r="F194" i="21"/>
  <c r="F193" i="21"/>
  <c r="F192" i="21"/>
  <c r="F191" i="21"/>
  <c r="F190" i="21"/>
  <c r="F189" i="21"/>
  <c r="F188" i="21"/>
  <c r="F187" i="21"/>
  <c r="F186" i="21"/>
  <c r="F185" i="21"/>
  <c r="F184" i="21"/>
  <c r="F183" i="21"/>
  <c r="F182" i="21"/>
  <c r="F180" i="21"/>
  <c r="F179" i="21"/>
  <c r="F178" i="21"/>
  <c r="F177" i="21"/>
  <c r="F176" i="21"/>
  <c r="F175" i="21"/>
  <c r="F174" i="21"/>
  <c r="F173" i="21"/>
  <c r="F172" i="21"/>
  <c r="F171" i="21"/>
  <c r="F169" i="21"/>
  <c r="F168" i="21"/>
  <c r="F167" i="21"/>
  <c r="F166" i="21"/>
  <c r="F165" i="21"/>
  <c r="F164" i="21"/>
  <c r="F163" i="21"/>
  <c r="F162" i="21"/>
  <c r="F161" i="21"/>
  <c r="F160" i="21"/>
  <c r="F159" i="21"/>
  <c r="F158" i="21"/>
  <c r="F156" i="21"/>
  <c r="F155" i="21"/>
  <c r="F154" i="21"/>
  <c r="F153" i="21"/>
  <c r="F152" i="21"/>
  <c r="F151" i="21"/>
  <c r="F150" i="21"/>
  <c r="F149" i="21"/>
  <c r="F148" i="21"/>
  <c r="F147" i="21"/>
  <c r="F146" i="21"/>
  <c r="F145" i="21"/>
  <c r="F144" i="21"/>
  <c r="F143" i="21"/>
  <c r="F142" i="21"/>
  <c r="F141" i="21"/>
  <c r="F140" i="21"/>
  <c r="F139" i="21"/>
  <c r="F138" i="21"/>
  <c r="F137" i="21"/>
  <c r="F136" i="21"/>
  <c r="F135" i="21"/>
  <c r="F134" i="21"/>
  <c r="F133" i="21"/>
  <c r="F132" i="21"/>
  <c r="F131" i="21"/>
  <c r="F130" i="21"/>
  <c r="F129" i="21"/>
  <c r="F128" i="21"/>
  <c r="F127" i="21"/>
  <c r="F125" i="21"/>
  <c r="F124" i="21"/>
  <c r="F123" i="21"/>
  <c r="F122" i="21"/>
  <c r="F121" i="21"/>
  <c r="F120" i="21"/>
  <c r="F119" i="21"/>
  <c r="F118" i="21"/>
  <c r="F117" i="21"/>
  <c r="F116" i="21"/>
  <c r="F115" i="21"/>
  <c r="F114" i="21"/>
  <c r="F113" i="21"/>
  <c r="F112" i="21"/>
  <c r="F111" i="21"/>
  <c r="F110" i="21"/>
  <c r="F109" i="21"/>
  <c r="F108" i="21"/>
  <c r="F107" i="21"/>
  <c r="F106" i="21"/>
  <c r="F105" i="21"/>
  <c r="F104" i="21"/>
  <c r="F103" i="21"/>
  <c r="F102" i="21"/>
  <c r="F101" i="21"/>
  <c r="F100" i="21"/>
  <c r="F99" i="21"/>
  <c r="F98" i="21"/>
  <c r="F97" i="21"/>
  <c r="F96" i="21"/>
  <c r="F94" i="21"/>
  <c r="F93" i="21"/>
  <c r="F92" i="21"/>
  <c r="F91" i="21"/>
  <c r="F90" i="21"/>
  <c r="F89" i="21"/>
  <c r="F88" i="21"/>
  <c r="F87" i="21"/>
  <c r="F86" i="21"/>
  <c r="F85" i="21"/>
  <c r="F84" i="21"/>
  <c r="F83" i="21"/>
  <c r="F82" i="21"/>
  <c r="F81" i="21"/>
  <c r="F80" i="21"/>
  <c r="F79" i="21"/>
  <c r="F78" i="21"/>
  <c r="F77" i="21"/>
  <c r="F76" i="21"/>
  <c r="F75" i="21"/>
  <c r="F74" i="21"/>
  <c r="F73" i="21"/>
  <c r="F72" i="21"/>
  <c r="F71" i="21"/>
  <c r="F69" i="21"/>
  <c r="F68" i="21"/>
  <c r="F67" i="21"/>
  <c r="F66" i="21"/>
  <c r="F65" i="21"/>
  <c r="F64" i="21"/>
  <c r="F63" i="21"/>
  <c r="F62" i="21"/>
  <c r="F61" i="21"/>
  <c r="F60" i="21"/>
  <c r="F59" i="21"/>
  <c r="F58" i="21"/>
  <c r="F57" i="21"/>
  <c r="F56" i="21"/>
  <c r="F55" i="21"/>
  <c r="F54" i="21"/>
  <c r="F53" i="21"/>
  <c r="F52" i="21"/>
  <c r="F51" i="21"/>
  <c r="F50" i="21"/>
  <c r="F49" i="21"/>
  <c r="F48" i="21"/>
  <c r="F47" i="21"/>
  <c r="F46" i="21"/>
  <c r="F44" i="21"/>
  <c r="F43" i="21"/>
  <c r="F42" i="21"/>
  <c r="F41" i="21"/>
  <c r="F40" i="21"/>
  <c r="F39" i="21"/>
  <c r="F37" i="21"/>
  <c r="F36" i="21"/>
  <c r="F35" i="21"/>
  <c r="F34" i="21"/>
  <c r="F33" i="21"/>
  <c r="F32" i="21"/>
  <c r="F30" i="21"/>
  <c r="F29" i="21"/>
  <c r="F28" i="21"/>
  <c r="F27" i="21"/>
  <c r="F26" i="21"/>
  <c r="F25" i="21"/>
  <c r="F23" i="21"/>
  <c r="F22" i="21"/>
  <c r="F21" i="21"/>
  <c r="F20" i="21"/>
  <c r="F19" i="21"/>
  <c r="F18" i="21"/>
  <c r="F16" i="21"/>
  <c r="F15" i="21"/>
  <c r="F14" i="21"/>
  <c r="F13" i="21"/>
  <c r="F12" i="21"/>
  <c r="F11" i="21"/>
  <c r="F9" i="21"/>
  <c r="F8" i="21"/>
  <c r="F7" i="21"/>
  <c r="F6" i="21"/>
  <c r="F5" i="21"/>
  <c r="F4" i="21"/>
  <c r="E322" i="21"/>
  <c r="E304" i="21"/>
  <c r="D430" i="21"/>
  <c r="D426" i="21"/>
  <c r="D420" i="21"/>
  <c r="D406" i="21"/>
  <c r="D405" i="21"/>
  <c r="D401" i="21"/>
  <c r="D400" i="21"/>
  <c r="D399" i="21"/>
  <c r="D398" i="21"/>
  <c r="D396" i="21"/>
  <c r="D395" i="21"/>
  <c r="C391" i="21"/>
  <c r="D391" i="21" s="1"/>
  <c r="C392" i="21"/>
  <c r="D392" i="21" s="1"/>
  <c r="C393" i="21"/>
  <c r="D393" i="21" s="1"/>
  <c r="C394" i="21"/>
  <c r="D394" i="21" s="1"/>
  <c r="C395" i="21"/>
  <c r="C396" i="21"/>
  <c r="C397" i="21"/>
  <c r="D397" i="21" s="1"/>
  <c r="C398" i="21"/>
  <c r="C399" i="21"/>
  <c r="C400" i="21"/>
  <c r="C401" i="21"/>
  <c r="C402" i="21"/>
  <c r="D402" i="21" s="1"/>
  <c r="C403" i="21"/>
  <c r="D403" i="21" s="1"/>
  <c r="C404" i="21"/>
  <c r="D404" i="21" s="1"/>
  <c r="C405" i="21"/>
  <c r="C406" i="21"/>
  <c r="C407" i="21"/>
  <c r="D407" i="21" s="1"/>
  <c r="C408" i="21"/>
  <c r="D408" i="21" s="1"/>
  <c r="C409" i="21"/>
  <c r="D409" i="21" s="1"/>
  <c r="C410" i="21"/>
  <c r="D410" i="21" s="1"/>
  <c r="C411" i="21"/>
  <c r="D411" i="21" s="1"/>
  <c r="C412" i="21"/>
  <c r="D412" i="21" s="1"/>
  <c r="C413" i="21"/>
  <c r="D413" i="21" s="1"/>
  <c r="C414" i="21"/>
  <c r="D414" i="21" s="1"/>
  <c r="C415" i="21"/>
  <c r="D415" i="21" s="1"/>
  <c r="C416" i="21"/>
  <c r="D416" i="21" s="1"/>
  <c r="C417" i="21"/>
  <c r="D417" i="21" s="1"/>
  <c r="C418" i="21"/>
  <c r="D418" i="21" s="1"/>
  <c r="C419" i="21"/>
  <c r="D419" i="21" s="1"/>
  <c r="C420" i="21"/>
  <c r="C421" i="21"/>
  <c r="D421" i="21" s="1"/>
  <c r="C422" i="21"/>
  <c r="D422" i="21" s="1"/>
  <c r="C423" i="21"/>
  <c r="D423" i="21" s="1"/>
  <c r="C424" i="21"/>
  <c r="D424" i="21" s="1"/>
  <c r="C425" i="21"/>
  <c r="D425" i="21" s="1"/>
  <c r="C426" i="21"/>
  <c r="C427" i="21"/>
  <c r="D427" i="21" s="1"/>
  <c r="C428" i="21"/>
  <c r="D428" i="21" s="1"/>
  <c r="C429" i="21"/>
  <c r="D429" i="21" s="1"/>
  <c r="C430" i="21"/>
  <c r="D387" i="21"/>
  <c r="D388" i="21"/>
  <c r="D389" i="21"/>
  <c r="D390" i="21"/>
  <c r="C387" i="21"/>
  <c r="C388" i="21"/>
  <c r="C389" i="21"/>
  <c r="C390" i="21"/>
  <c r="D377" i="21"/>
  <c r="D378" i="21"/>
  <c r="D379" i="21"/>
  <c r="D380" i="21"/>
  <c r="D381" i="21"/>
  <c r="D382" i="21"/>
  <c r="D383" i="21"/>
  <c r="D384" i="21"/>
  <c r="D385" i="21"/>
  <c r="D386" i="21"/>
  <c r="D376" i="21"/>
  <c r="C376" i="21"/>
  <c r="C377" i="21"/>
  <c r="C378" i="21"/>
  <c r="C379" i="21"/>
  <c r="C380" i="21"/>
  <c r="C381" i="21"/>
  <c r="C382" i="21"/>
  <c r="C383" i="21"/>
  <c r="C384" i="21"/>
  <c r="C385" i="21"/>
  <c r="C386" i="21"/>
  <c r="D365" i="21"/>
  <c r="D366" i="21"/>
  <c r="D367" i="21"/>
  <c r="D368" i="21"/>
  <c r="D369" i="21"/>
  <c r="D370" i="21"/>
  <c r="D371" i="21"/>
  <c r="D372" i="21"/>
  <c r="D373" i="21"/>
  <c r="D374" i="21"/>
  <c r="D375" i="21"/>
  <c r="C365" i="21"/>
  <c r="C366" i="21"/>
  <c r="C367" i="21"/>
  <c r="C368" i="21"/>
  <c r="C369" i="21"/>
  <c r="C370" i="21"/>
  <c r="C371" i="21"/>
  <c r="C372" i="21"/>
  <c r="C373" i="21"/>
  <c r="C374" i="21"/>
  <c r="C375" i="21"/>
  <c r="C346" i="21"/>
  <c r="D346" i="21"/>
  <c r="C347" i="21"/>
  <c r="D347" i="21"/>
  <c r="C348" i="21"/>
  <c r="D348" i="21"/>
  <c r="C349" i="21"/>
  <c r="D349" i="21"/>
  <c r="C350" i="21"/>
  <c r="D350" i="21"/>
  <c r="C351" i="21"/>
  <c r="D351" i="21"/>
  <c r="C352" i="21"/>
  <c r="D352" i="21"/>
  <c r="C353" i="21"/>
  <c r="D353" i="21"/>
  <c r="C354" i="21"/>
  <c r="D354" i="21"/>
  <c r="C355" i="21"/>
  <c r="D355" i="21"/>
  <c r="C356" i="21"/>
  <c r="D356" i="21"/>
  <c r="C357" i="21"/>
  <c r="D357" i="21"/>
  <c r="C358" i="21"/>
  <c r="D358" i="21"/>
  <c r="C359" i="21"/>
  <c r="D359" i="21"/>
  <c r="C360" i="21"/>
  <c r="D360" i="21"/>
  <c r="C361" i="21"/>
  <c r="D361" i="21"/>
  <c r="C362" i="21"/>
  <c r="D362" i="21"/>
  <c r="C363" i="21"/>
  <c r="D363" i="21"/>
  <c r="C364" i="21"/>
  <c r="D364" i="21"/>
  <c r="D342" i="21"/>
  <c r="D343" i="21"/>
  <c r="D344" i="21"/>
  <c r="D345" i="21"/>
  <c r="C342" i="21"/>
  <c r="C343" i="21"/>
  <c r="C344" i="21"/>
  <c r="C345" i="21"/>
  <c r="C305" i="21"/>
  <c r="D305" i="21"/>
  <c r="C306" i="21"/>
  <c r="D306" i="21"/>
  <c r="C307" i="21"/>
  <c r="D307" i="21"/>
  <c r="C308" i="21"/>
  <c r="D308" i="21"/>
  <c r="C309" i="21"/>
  <c r="D309" i="21"/>
  <c r="C310" i="21"/>
  <c r="D310" i="21"/>
  <c r="C311" i="21"/>
  <c r="D311" i="21"/>
  <c r="C312" i="21"/>
  <c r="D312" i="21"/>
  <c r="C313" i="21"/>
  <c r="D313" i="21"/>
  <c r="C314" i="21"/>
  <c r="D314" i="21"/>
  <c r="C315" i="21"/>
  <c r="D315" i="21"/>
  <c r="C316" i="21"/>
  <c r="D316" i="21"/>
  <c r="C317" i="21"/>
  <c r="D317" i="21"/>
  <c r="C318" i="21"/>
  <c r="D318" i="21"/>
  <c r="C319" i="21"/>
  <c r="D319" i="21"/>
  <c r="C320" i="21"/>
  <c r="D320" i="21"/>
  <c r="C321" i="21"/>
  <c r="D321" i="21"/>
  <c r="C322" i="21"/>
  <c r="D322" i="21"/>
  <c r="C323" i="21"/>
  <c r="D323" i="21"/>
  <c r="C324" i="21"/>
  <c r="D324" i="21"/>
  <c r="C325" i="21"/>
  <c r="D325" i="21"/>
  <c r="C326" i="21"/>
  <c r="D326" i="21"/>
  <c r="C327" i="21"/>
  <c r="D327" i="21"/>
  <c r="C328" i="21"/>
  <c r="D328" i="21"/>
  <c r="C329" i="21"/>
  <c r="D329" i="21"/>
  <c r="C330" i="21"/>
  <c r="D330" i="21"/>
  <c r="C331" i="21"/>
  <c r="D331" i="21"/>
  <c r="C332" i="21"/>
  <c r="D332" i="21"/>
  <c r="C333" i="21"/>
  <c r="D333" i="21"/>
  <c r="C334" i="21"/>
  <c r="D334" i="21"/>
  <c r="C335" i="21"/>
  <c r="D335" i="21"/>
  <c r="C336" i="21"/>
  <c r="D336" i="21"/>
  <c r="C337" i="21"/>
  <c r="D337" i="21"/>
  <c r="C338" i="21"/>
  <c r="D338" i="21"/>
  <c r="C339" i="21"/>
  <c r="D339" i="21"/>
  <c r="C340" i="21"/>
  <c r="D340" i="21"/>
  <c r="C341" i="21"/>
  <c r="D341" i="21"/>
  <c r="D304" i="21"/>
  <c r="C304" i="21"/>
  <c r="E310" i="21"/>
  <c r="E309" i="21"/>
  <c r="E321" i="21"/>
  <c r="E315" i="21"/>
  <c r="E320" i="21"/>
  <c r="E314" i="21"/>
  <c r="E308" i="21"/>
  <c r="E319" i="21"/>
  <c r="E313" i="21"/>
  <c r="E307" i="21"/>
  <c r="E318" i="21"/>
  <c r="E312" i="21"/>
  <c r="E306" i="21"/>
  <c r="E317" i="21"/>
  <c r="E311" i="21"/>
  <c r="E305" i="21"/>
  <c r="E316" i="21"/>
  <c r="E204" i="21" l="1" a="1"/>
  <c r="E204" i="21" s="1"/>
  <c r="F11" i="13"/>
  <c r="E66" i="29"/>
  <c r="E64" i="29"/>
  <c r="E62" i="29"/>
  <c r="E60" i="29"/>
  <c r="E58" i="29"/>
  <c r="E56" i="29"/>
  <c r="E54" i="29"/>
  <c r="E51" i="29"/>
  <c r="E49" i="29"/>
  <c r="E47" i="29"/>
  <c r="E45" i="29"/>
  <c r="E43" i="29"/>
  <c r="E39" i="29"/>
  <c r="E37" i="29"/>
  <c r="E35" i="29"/>
  <c r="E33" i="29"/>
  <c r="E31" i="29"/>
  <c r="E28" i="29"/>
  <c r="E26" i="29"/>
  <c r="E24" i="29"/>
  <c r="E22" i="29"/>
  <c r="E19" i="29"/>
  <c r="E17" i="29"/>
  <c r="E15" i="29"/>
  <c r="E13" i="29"/>
  <c r="E10" i="29"/>
  <c r="E8" i="29"/>
  <c r="E6" i="29"/>
  <c r="E4" i="29"/>
  <c r="E300" i="21" l="1" a="1"/>
  <c r="E300" i="21" s="1"/>
  <c r="E297" i="21" a="1"/>
  <c r="E297" i="21" s="1"/>
  <c r="E295" i="21" a="1"/>
  <c r="E295" i="21" s="1"/>
  <c r="E293" i="21" a="1"/>
  <c r="E293" i="21" s="1"/>
  <c r="E291" i="21" a="1"/>
  <c r="E291" i="21" s="1"/>
  <c r="E289" i="21" a="1"/>
  <c r="E289" i="21" s="1"/>
  <c r="E286" i="21" a="1"/>
  <c r="E286" i="21" s="1"/>
  <c r="E284" i="21" a="1"/>
  <c r="E284" i="21" s="1"/>
  <c r="E282" i="21" a="1"/>
  <c r="E282" i="21" s="1"/>
  <c r="E280" i="21" a="1"/>
  <c r="E280" i="21" s="1"/>
  <c r="E278" i="21" a="1"/>
  <c r="E278" i="21" s="1"/>
  <c r="E276" i="21" a="1"/>
  <c r="E276" i="21" s="1"/>
  <c r="E274" i="21" a="1"/>
  <c r="E274" i="21" s="1"/>
  <c r="E272" i="21" a="1"/>
  <c r="E272" i="21" s="1"/>
  <c r="E270" i="21" a="1"/>
  <c r="E270" i="21" s="1"/>
  <c r="E268" i="21" a="1"/>
  <c r="E268" i="21" s="1"/>
  <c r="E266" i="21" a="1"/>
  <c r="E266" i="21" s="1"/>
  <c r="E264" i="21" a="1"/>
  <c r="E264" i="21" s="1"/>
  <c r="E262" i="21" a="1"/>
  <c r="E262" i="21" s="1"/>
  <c r="E260" i="21" a="1"/>
  <c r="E260" i="21" s="1"/>
  <c r="E258" i="21" a="1"/>
  <c r="E258" i="21" s="1"/>
  <c r="E255" i="21" a="1"/>
  <c r="E255" i="21" s="1"/>
  <c r="E253" i="21" a="1"/>
  <c r="E253" i="21" s="1"/>
  <c r="E251" i="21" a="1"/>
  <c r="E251" i="21" s="1"/>
  <c r="E249" i="21" a="1"/>
  <c r="E249" i="21" s="1"/>
  <c r="E247" i="21" a="1"/>
  <c r="E247" i="21" s="1"/>
  <c r="E244" i="21" a="1"/>
  <c r="E244" i="21" s="1"/>
  <c r="E242" i="21" a="1"/>
  <c r="E242" i="21" s="1"/>
  <c r="E240" i="21" a="1"/>
  <c r="E240" i="21" s="1"/>
  <c r="E238" i="21" a="1"/>
  <c r="E238" i="21" s="1"/>
  <c r="E236" i="21" a="1"/>
  <c r="E236" i="21" s="1"/>
  <c r="E233" i="21" a="1"/>
  <c r="E233" i="21" s="1"/>
  <c r="E231" i="21" a="1"/>
  <c r="E231" i="21" s="1"/>
  <c r="E229" i="21" a="1"/>
  <c r="E229" i="21" s="1"/>
  <c r="E227" i="21" a="1"/>
  <c r="E227" i="21" s="1"/>
  <c r="E225" i="21" a="1"/>
  <c r="E225" i="21" s="1"/>
  <c r="E221" i="21" a="1"/>
  <c r="E221" i="21" s="1"/>
  <c r="E223" i="21" a="1"/>
  <c r="E223" i="21" s="1"/>
  <c r="E219" i="21" a="1"/>
  <c r="E219" i="21" s="1"/>
  <c r="E217" i="21" a="1"/>
  <c r="E217" i="21" s="1"/>
  <c r="E215" i="21" a="1"/>
  <c r="E215" i="21" s="1"/>
  <c r="E212" i="21" a="1"/>
  <c r="E212" i="21" s="1"/>
  <c r="E210" i="21" a="1"/>
  <c r="E210" i="21" s="1"/>
  <c r="E208" i="21" a="1"/>
  <c r="E208" i="21" s="1"/>
  <c r="E206" i="21" a="1"/>
  <c r="E206" i="21" s="1"/>
  <c r="E196" i="21" a="1"/>
  <c r="E196" i="21" s="1"/>
  <c r="E200" i="21" a="1"/>
  <c r="E200" i="21" s="1"/>
  <c r="E198" i="21" a="1"/>
  <c r="E198" i="21" s="1"/>
  <c r="E194" i="21" a="1"/>
  <c r="E194" i="21" s="1"/>
  <c r="E192" i="21" a="1"/>
  <c r="E192" i="21" s="1"/>
  <c r="E190" i="21" a="1"/>
  <c r="E190" i="21" s="1"/>
  <c r="E188" i="21" a="1"/>
  <c r="E188" i="21" s="1"/>
  <c r="E186" i="21" a="1"/>
  <c r="E186" i="21" s="1"/>
  <c r="E184" i="21" a="1"/>
  <c r="E184" i="21" s="1"/>
  <c r="E182" i="21" a="1"/>
  <c r="E182" i="21" s="1"/>
  <c r="E179" i="21" a="1"/>
  <c r="E179" i="21" s="1"/>
  <c r="E177" i="21" a="1"/>
  <c r="E177" i="21" s="1"/>
  <c r="E175" i="21" a="1"/>
  <c r="E175" i="21" s="1"/>
  <c r="E173" i="21" a="1"/>
  <c r="E173" i="21" s="1"/>
  <c r="E171" i="21" a="1"/>
  <c r="E171" i="21" s="1"/>
  <c r="E168" i="21" a="1"/>
  <c r="E168" i="21" s="1"/>
  <c r="E166" i="21" a="1"/>
  <c r="E166" i="21" s="1"/>
  <c r="E164" i="21" a="1"/>
  <c r="E164" i="21" s="1"/>
  <c r="E162" i="21" a="1"/>
  <c r="E162" i="21" s="1"/>
  <c r="E160" i="21" a="1"/>
  <c r="E160" i="21" s="1"/>
  <c r="E158" i="21" a="1"/>
  <c r="E158" i="21" s="1"/>
  <c r="E155" i="21" a="1"/>
  <c r="E155" i="21" s="1"/>
  <c r="E153" i="21" a="1"/>
  <c r="E153" i="21" s="1"/>
  <c r="E151" i="21" a="1"/>
  <c r="E151" i="21" s="1"/>
  <c r="E149" i="21" a="1"/>
  <c r="E149" i="21" s="1"/>
  <c r="E147" i="21" a="1"/>
  <c r="E147" i="21" s="1"/>
  <c r="E145" i="21" a="1"/>
  <c r="E145" i="21" s="1"/>
  <c r="E143" i="21" a="1"/>
  <c r="E143" i="21" s="1"/>
  <c r="E141" i="21" a="1"/>
  <c r="E141" i="21" s="1"/>
  <c r="E139" i="21" a="1"/>
  <c r="E139" i="21" s="1"/>
  <c r="E137" i="21" a="1"/>
  <c r="E137" i="21" s="1"/>
  <c r="E135" i="21" a="1"/>
  <c r="E135" i="21" s="1"/>
  <c r="E133" i="21" a="1"/>
  <c r="E133" i="21" s="1"/>
  <c r="E131" i="21" a="1"/>
  <c r="E131" i="21" s="1"/>
  <c r="E129" i="21" a="1"/>
  <c r="E129" i="21" s="1"/>
  <c r="E127" i="21" a="1"/>
  <c r="E127" i="21" s="1"/>
  <c r="E124" i="21" a="1"/>
  <c r="E124" i="21" s="1"/>
  <c r="E122" i="21" a="1"/>
  <c r="E122" i="21" s="1"/>
  <c r="E120" i="21" a="1"/>
  <c r="E120" i="21" s="1"/>
  <c r="E118" i="21" a="1"/>
  <c r="E118" i="21" s="1"/>
  <c r="E116" i="21" a="1"/>
  <c r="E116" i="21" s="1"/>
  <c r="E114" i="21" a="1"/>
  <c r="E114" i="21" s="1"/>
  <c r="E112" i="21" a="1"/>
  <c r="E112" i="21" s="1"/>
  <c r="E110" i="21" a="1"/>
  <c r="E110" i="21" s="1"/>
  <c r="E108" i="21" a="1"/>
  <c r="E108" i="21" s="1"/>
  <c r="E106" i="21" a="1"/>
  <c r="E106" i="21" s="1"/>
  <c r="E104" i="21" a="1"/>
  <c r="E104" i="21" s="1"/>
  <c r="E102" i="21" a="1"/>
  <c r="E102" i="21" s="1"/>
  <c r="E100" i="21" a="1"/>
  <c r="E100" i="21" s="1"/>
  <c r="E98" i="21" a="1"/>
  <c r="E98" i="21" s="1"/>
  <c r="E96" i="21" a="1"/>
  <c r="E96" i="21" s="1"/>
  <c r="E93" i="21" a="1"/>
  <c r="E93" i="21" s="1"/>
  <c r="E91" i="21" a="1"/>
  <c r="E91" i="21" s="1"/>
  <c r="E89" i="21" a="1"/>
  <c r="E89" i="21" s="1"/>
  <c r="E87" i="21" a="1"/>
  <c r="E87" i="21" s="1"/>
  <c r="E85" i="21" a="1"/>
  <c r="E85" i="21" s="1"/>
  <c r="E83" i="21" a="1"/>
  <c r="E83" i="21" s="1"/>
  <c r="E81" i="21" a="1"/>
  <c r="E81" i="21" s="1"/>
  <c r="E79" i="21" a="1"/>
  <c r="E79" i="21" s="1"/>
  <c r="E77" i="21" a="1"/>
  <c r="E77" i="21" s="1"/>
  <c r="E75" i="21" a="1"/>
  <c r="E75" i="21" s="1"/>
  <c r="E73" i="21" a="1"/>
  <c r="E73" i="21" s="1"/>
  <c r="E71" i="21" a="1"/>
  <c r="E71" i="21" s="1"/>
  <c r="E68" i="21" a="1"/>
  <c r="E68" i="21" s="1"/>
  <c r="E66" i="21" a="1"/>
  <c r="E66" i="21" s="1"/>
  <c r="E64" i="21" a="1"/>
  <c r="E64" i="21" s="1"/>
  <c r="E62" i="21" a="1"/>
  <c r="E62" i="21" s="1"/>
  <c r="E60" i="21" a="1"/>
  <c r="E60" i="21" s="1"/>
  <c r="E58" i="21" a="1"/>
  <c r="E58" i="21" s="1"/>
  <c r="E56" i="21" a="1"/>
  <c r="E56" i="21" s="1"/>
  <c r="E54" i="21" a="1"/>
  <c r="E54" i="21" s="1"/>
  <c r="E52" i="21" a="1"/>
  <c r="E52" i="21" s="1"/>
  <c r="E50" i="21" a="1"/>
  <c r="E50" i="21" s="1"/>
  <c r="E48" i="21" a="1"/>
  <c r="E48" i="21" s="1"/>
  <c r="E46" i="21" a="1"/>
  <c r="E46" i="21" s="1"/>
  <c r="E39" i="21" a="1"/>
  <c r="E39" i="21" s="1"/>
  <c r="E32" i="21" a="1"/>
  <c r="E32" i="21" s="1"/>
  <c r="E25" i="21" a="1"/>
  <c r="E25" i="21" s="1"/>
  <c r="E18" i="21" a="1"/>
  <c r="E18" i="21" s="1"/>
  <c r="E11" i="21" a="1"/>
  <c r="E11" i="21" s="1"/>
  <c r="E4" i="21" a="1"/>
  <c r="E4" i="21" s="1"/>
  <c r="D61" i="25"/>
  <c r="E57" i="25" a="1"/>
  <c r="E57" i="25" s="1"/>
  <c r="E55" i="25" a="1"/>
  <c r="E55" i="25" s="1"/>
  <c r="E47" i="25" a="1"/>
  <c r="E47" i="25" s="1"/>
  <c r="E45" i="25" a="1"/>
  <c r="E45" i="25" s="1"/>
  <c r="E42" i="25" a="1"/>
  <c r="E42" i="25" s="1"/>
  <c r="E40" i="25" a="1"/>
  <c r="E40" i="25" s="1"/>
  <c r="E38" i="25" a="1"/>
  <c r="E38" i="25" s="1"/>
  <c r="E35" i="25" a="1"/>
  <c r="E35" i="25" s="1"/>
  <c r="E33" i="25" a="1"/>
  <c r="E33" i="25" s="1"/>
  <c r="E31" i="25" a="1"/>
  <c r="E31" i="25" s="1"/>
  <c r="E28" i="25" a="1"/>
  <c r="E28" i="25" s="1"/>
  <c r="E26" i="25" a="1"/>
  <c r="E26" i="25" s="1"/>
  <c r="E24" i="25" a="1"/>
  <c r="E24" i="25" s="1"/>
  <c r="E3" i="25" a="1"/>
  <c r="E3" i="25" s="1"/>
  <c r="E21" i="25" a="1"/>
  <c r="E21" i="25" s="1"/>
  <c r="E19" i="25" a="1"/>
  <c r="E19" i="25" s="1"/>
  <c r="E17" i="25" a="1"/>
  <c r="E17" i="25" s="1"/>
  <c r="E14" i="25" a="1"/>
  <c r="E14" i="25" s="1"/>
  <c r="E12" i="25" a="1"/>
  <c r="E12" i="25" s="1"/>
  <c r="E10" i="25" a="1"/>
  <c r="E10" i="25" s="1"/>
  <c r="E7" i="25" a="1"/>
  <c r="E7" i="25" s="1"/>
  <c r="E5" i="25" a="1"/>
  <c r="E5" i="25" s="1"/>
  <c r="F3" i="25"/>
  <c r="E253" i="1" l="1"/>
  <c r="E26" i="6" a="1"/>
  <c r="E26" i="6" s="1"/>
  <c r="E24" i="6" a="1"/>
  <c r="E24" i="6" s="1"/>
  <c r="E22" i="6" a="1"/>
  <c r="E22" i="6" s="1"/>
  <c r="E20" i="6" a="1"/>
  <c r="E20" i="6" s="1"/>
  <c r="E18" i="6" a="1"/>
  <c r="E18" i="6" s="1"/>
  <c r="E15" i="6" a="1"/>
  <c r="E15" i="6" s="1"/>
  <c r="E13" i="6" a="1"/>
  <c r="E13" i="6" s="1"/>
  <c r="E10" i="6" a="1"/>
  <c r="E10" i="6" s="1"/>
  <c r="E8" i="6" a="1"/>
  <c r="E8" i="6" s="1"/>
  <c r="E6" i="6" a="1"/>
  <c r="E6" i="6" s="1"/>
  <c r="E4" i="6" a="1"/>
  <c r="E4" i="6" s="1"/>
  <c r="F317" i="2" l="1"/>
  <c r="F109" i="25"/>
  <c r="F108" i="25"/>
  <c r="F107" i="25"/>
  <c r="F106" i="25"/>
  <c r="F105" i="25"/>
  <c r="F104" i="25"/>
  <c r="F103" i="25"/>
  <c r="F102" i="25"/>
  <c r="F100" i="25"/>
  <c r="F99" i="25"/>
  <c r="F98" i="25"/>
  <c r="F96" i="25"/>
  <c r="F95" i="25"/>
  <c r="F94" i="25"/>
  <c r="F93" i="25"/>
  <c r="F92" i="25"/>
  <c r="F90" i="25"/>
  <c r="F89" i="25"/>
  <c r="F88" i="25"/>
  <c r="F87" i="25"/>
  <c r="F86" i="25"/>
  <c r="F85" i="25"/>
  <c r="F83" i="25"/>
  <c r="F82" i="25"/>
  <c r="F81" i="25"/>
  <c r="F79" i="25"/>
  <c r="F78" i="25"/>
  <c r="F77" i="25"/>
  <c r="F75" i="25"/>
  <c r="F74" i="25"/>
  <c r="F73" i="25"/>
  <c r="F71" i="25"/>
  <c r="F70" i="25"/>
  <c r="F69" i="25"/>
  <c r="F67" i="25"/>
  <c r="F66" i="25"/>
  <c r="F65" i="25"/>
  <c r="F63" i="25"/>
  <c r="F62" i="25"/>
  <c r="F61" i="25"/>
  <c r="F58" i="25"/>
  <c r="F57" i="25"/>
  <c r="F56" i="25"/>
  <c r="F55" i="25"/>
  <c r="F53" i="25"/>
  <c r="F52" i="25"/>
  <c r="F51" i="25"/>
  <c r="F50" i="25"/>
  <c r="F48" i="25"/>
  <c r="F47" i="25"/>
  <c r="F46" i="25"/>
  <c r="F45" i="25"/>
  <c r="F43" i="25"/>
  <c r="F42" i="25"/>
  <c r="F41" i="25"/>
  <c r="F40" i="25"/>
  <c r="F39" i="25"/>
  <c r="F38" i="25"/>
  <c r="F36" i="25"/>
  <c r="F35" i="25"/>
  <c r="F34" i="25"/>
  <c r="F33" i="25"/>
  <c r="F32" i="25"/>
  <c r="F31" i="25"/>
  <c r="F29" i="25"/>
  <c r="F28" i="25"/>
  <c r="F27" i="25"/>
  <c r="F26" i="25"/>
  <c r="F25" i="25"/>
  <c r="F24" i="25"/>
  <c r="F22" i="25"/>
  <c r="F21" i="25"/>
  <c r="F20" i="25"/>
  <c r="F19" i="25"/>
  <c r="F18" i="25"/>
  <c r="F17" i="25"/>
  <c r="F15" i="25"/>
  <c r="F14" i="25"/>
  <c r="F13" i="25"/>
  <c r="F12" i="25"/>
  <c r="F11" i="25"/>
  <c r="F10" i="25"/>
  <c r="F8" i="25"/>
  <c r="F7" i="25"/>
  <c r="F6" i="25"/>
  <c r="F5" i="25"/>
  <c r="F4" i="25"/>
  <c r="F89" i="4"/>
  <c r="F8" i="15"/>
  <c r="F9" i="14"/>
  <c r="F256" i="1"/>
  <c r="H281" i="17"/>
  <c r="G57" i="27"/>
  <c r="F57" i="27"/>
  <c r="F56" i="10"/>
  <c r="F63" i="10"/>
  <c r="F4" i="10"/>
  <c r="F65" i="10"/>
  <c r="F64" i="10"/>
  <c r="F61" i="10"/>
  <c r="F60" i="10"/>
  <c r="F59" i="10"/>
  <c r="F58" i="10"/>
  <c r="F57" i="10"/>
  <c r="F55" i="10"/>
  <c r="F54" i="10"/>
  <c r="F53" i="10"/>
  <c r="F52" i="10"/>
  <c r="F50" i="10"/>
  <c r="F49" i="10"/>
  <c r="F48" i="10"/>
  <c r="F47" i="10"/>
  <c r="F46" i="10"/>
  <c r="F45" i="10"/>
  <c r="F44" i="10"/>
  <c r="F43" i="10"/>
  <c r="F42" i="10"/>
  <c r="F41" i="10"/>
  <c r="F38" i="10"/>
  <c r="F37" i="10"/>
  <c r="F36" i="10"/>
  <c r="F35" i="10"/>
  <c r="F34" i="10"/>
  <c r="F33" i="10"/>
  <c r="F32" i="10"/>
  <c r="F31" i="10"/>
  <c r="F30" i="10"/>
  <c r="F29" i="10"/>
  <c r="F27" i="10"/>
  <c r="F26" i="10"/>
  <c r="F25" i="10"/>
  <c r="F24" i="10"/>
  <c r="F23" i="10"/>
  <c r="F22" i="10"/>
  <c r="F21" i="10"/>
  <c r="F20" i="10"/>
  <c r="F19" i="10"/>
  <c r="F18" i="10"/>
  <c r="F16" i="10"/>
  <c r="F15" i="10"/>
  <c r="F14" i="10"/>
  <c r="F13" i="10"/>
  <c r="F12" i="10"/>
  <c r="F11" i="10"/>
  <c r="F9" i="10"/>
  <c r="F8" i="10"/>
  <c r="F7" i="10"/>
  <c r="F6" i="10"/>
  <c r="F5" i="10"/>
  <c r="F66" i="9"/>
  <c r="F89" i="9"/>
  <c r="F96" i="9"/>
  <c r="F109" i="9"/>
  <c r="F113" i="9"/>
  <c r="F4" i="9"/>
  <c r="F111" i="9"/>
  <c r="F110" i="9"/>
  <c r="F108" i="9"/>
  <c r="F107" i="9"/>
  <c r="F105" i="9"/>
  <c r="F104" i="9"/>
  <c r="F103" i="9"/>
  <c r="F102" i="9"/>
  <c r="F100" i="9"/>
  <c r="F99" i="9"/>
  <c r="F98" i="9"/>
  <c r="F97" i="9"/>
  <c r="F95" i="9"/>
  <c r="F93" i="9"/>
  <c r="F92" i="9"/>
  <c r="F91" i="9"/>
  <c r="F90" i="9"/>
  <c r="F86" i="9"/>
  <c r="F85" i="9"/>
  <c r="F83" i="9"/>
  <c r="F82" i="9"/>
  <c r="F81" i="9"/>
  <c r="F80" i="9"/>
  <c r="F79" i="9"/>
  <c r="F78" i="9"/>
  <c r="F77" i="9"/>
  <c r="F76" i="9"/>
  <c r="F75" i="9"/>
  <c r="F74" i="9"/>
  <c r="F73" i="9"/>
  <c r="F72" i="9"/>
  <c r="F70" i="9"/>
  <c r="F69" i="9"/>
  <c r="F68" i="9"/>
  <c r="F67" i="9"/>
  <c r="F65" i="9"/>
  <c r="F64" i="9"/>
  <c r="F63" i="9"/>
  <c r="F62" i="9"/>
  <c r="F61" i="9"/>
  <c r="F59" i="9"/>
  <c r="F58" i="9"/>
  <c r="F57" i="9"/>
  <c r="F56" i="9"/>
  <c r="F55" i="9"/>
  <c r="F54" i="9"/>
  <c r="F53" i="9"/>
  <c r="F52" i="9"/>
  <c r="F51" i="9"/>
  <c r="F50" i="9"/>
  <c r="F47" i="9"/>
  <c r="F46" i="9"/>
  <c r="F44" i="9"/>
  <c r="F43" i="9"/>
  <c r="F42" i="9"/>
  <c r="F41" i="9"/>
  <c r="F40" i="9"/>
  <c r="F39" i="9"/>
  <c r="F38" i="9"/>
  <c r="F37" i="9"/>
  <c r="F36" i="9"/>
  <c r="F35" i="9"/>
  <c r="F33" i="9"/>
  <c r="F32" i="9"/>
  <c r="F31" i="9"/>
  <c r="F30" i="9"/>
  <c r="F29" i="9"/>
  <c r="F28" i="9"/>
  <c r="F27" i="9"/>
  <c r="F26" i="9"/>
  <c r="F25" i="9"/>
  <c r="F24" i="9"/>
  <c r="F22" i="9"/>
  <c r="F21" i="9"/>
  <c r="F20" i="9"/>
  <c r="F19" i="9"/>
  <c r="F18" i="9"/>
  <c r="F17" i="9"/>
  <c r="F16" i="9"/>
  <c r="F15" i="9"/>
  <c r="F13" i="9"/>
  <c r="F12" i="9"/>
  <c r="F11" i="9"/>
  <c r="F10" i="9"/>
  <c r="F9" i="9"/>
  <c r="F8" i="9"/>
  <c r="F7" i="9"/>
  <c r="F6" i="9"/>
  <c r="F5" i="9"/>
  <c r="F298" i="8"/>
  <c r="F255" i="8"/>
  <c r="F203" i="8"/>
  <c r="F23" i="8"/>
  <c r="F20" i="8"/>
  <c r="F13" i="8"/>
  <c r="F4" i="8"/>
  <c r="F349" i="8"/>
  <c r="F348" i="8"/>
  <c r="F346" i="8"/>
  <c r="F345" i="8"/>
  <c r="F344" i="8"/>
  <c r="F343" i="8"/>
  <c r="F341" i="8"/>
  <c r="F340" i="8"/>
  <c r="F339" i="8"/>
  <c r="F338" i="8"/>
  <c r="F336" i="8"/>
  <c r="F335" i="8"/>
  <c r="F334" i="8"/>
  <c r="F333" i="8"/>
  <c r="F331" i="8"/>
  <c r="F330" i="8"/>
  <c r="F329" i="8"/>
  <c r="F327" i="8"/>
  <c r="F326" i="8"/>
  <c r="F325" i="8"/>
  <c r="F324" i="8"/>
  <c r="F323" i="8"/>
  <c r="F321" i="8"/>
  <c r="F320" i="8"/>
  <c r="F319" i="8"/>
  <c r="F318" i="8"/>
  <c r="F316" i="8"/>
  <c r="F315" i="8"/>
  <c r="F314" i="8"/>
  <c r="F313" i="8"/>
  <c r="F311" i="8"/>
  <c r="F310" i="8"/>
  <c r="F309" i="8"/>
  <c r="F308" i="8"/>
  <c r="F306" i="8"/>
  <c r="F305" i="8"/>
  <c r="F304" i="8"/>
  <c r="F303" i="8"/>
  <c r="F302" i="8"/>
  <c r="F300" i="8"/>
  <c r="F299" i="8"/>
  <c r="F297" i="8"/>
  <c r="F295" i="8"/>
  <c r="F294" i="8"/>
  <c r="F293" i="8"/>
  <c r="F292" i="8"/>
  <c r="F291" i="8"/>
  <c r="F289" i="8"/>
  <c r="F288" i="8"/>
  <c r="F287" i="8"/>
  <c r="F286" i="8"/>
  <c r="F285" i="8"/>
  <c r="F284" i="8"/>
  <c r="F283" i="8"/>
  <c r="F280" i="8"/>
  <c r="F279" i="8"/>
  <c r="F278" i="8"/>
  <c r="F277" i="8"/>
  <c r="F275" i="8"/>
  <c r="F274" i="8"/>
  <c r="F273" i="8"/>
  <c r="F272" i="8"/>
  <c r="F271" i="8"/>
  <c r="F270" i="8"/>
  <c r="F269" i="8"/>
  <c r="F268" i="8"/>
  <c r="F267" i="8"/>
  <c r="F266" i="8"/>
  <c r="F265" i="8"/>
  <c r="F264" i="8"/>
  <c r="F262" i="8"/>
  <c r="F261" i="8"/>
  <c r="F260" i="8"/>
  <c r="F259" i="8"/>
  <c r="F258" i="8"/>
  <c r="F257" i="8"/>
  <c r="F256" i="8"/>
  <c r="F254" i="8"/>
  <c r="F253" i="8"/>
  <c r="F252" i="8"/>
  <c r="F251" i="8"/>
  <c r="F249" i="8"/>
  <c r="F248" i="8"/>
  <c r="F247" i="8"/>
  <c r="F246" i="8"/>
  <c r="F245" i="8"/>
  <c r="F244" i="8"/>
  <c r="F243" i="8"/>
  <c r="F242" i="8"/>
  <c r="F241" i="8"/>
  <c r="F240" i="8"/>
  <c r="F238" i="8"/>
  <c r="F237" i="8"/>
  <c r="F236" i="8"/>
  <c r="F235" i="8"/>
  <c r="F234" i="8"/>
  <c r="F233" i="8"/>
  <c r="F232" i="8"/>
  <c r="F231" i="8"/>
  <c r="F230" i="8"/>
  <c r="F229" i="8"/>
  <c r="F227" i="8"/>
  <c r="F226" i="8"/>
  <c r="F225" i="8"/>
  <c r="F224" i="8"/>
  <c r="F223" i="8"/>
  <c r="F222" i="8"/>
  <c r="F221" i="8"/>
  <c r="F220" i="8"/>
  <c r="F219" i="8"/>
  <c r="F218" i="8"/>
  <c r="F216" i="8"/>
  <c r="F215" i="8"/>
  <c r="F214" i="8"/>
  <c r="F213" i="8"/>
  <c r="F212" i="8"/>
  <c r="F211" i="8"/>
  <c r="F210" i="8"/>
  <c r="F209" i="8"/>
  <c r="F208" i="8"/>
  <c r="F207" i="8"/>
  <c r="F205" i="8"/>
  <c r="F204" i="8"/>
  <c r="F202" i="8"/>
  <c r="F201" i="8"/>
  <c r="F200" i="8"/>
  <c r="F198" i="8"/>
  <c r="F197" i="8"/>
  <c r="F196" i="8"/>
  <c r="F195" i="8"/>
  <c r="F194" i="8"/>
  <c r="F193" i="8"/>
  <c r="F192" i="8"/>
  <c r="F191" i="8"/>
  <c r="F190" i="8"/>
  <c r="F189" i="8"/>
  <c r="F186" i="8"/>
  <c r="F185" i="8"/>
  <c r="F184" i="8"/>
  <c r="F183" i="8"/>
  <c r="F182" i="8"/>
  <c r="F181" i="8"/>
  <c r="F179" i="8"/>
  <c r="F178" i="8"/>
  <c r="F177" i="8"/>
  <c r="F176" i="8"/>
  <c r="F175" i="8"/>
  <c r="F174" i="8"/>
  <c r="F173" i="8"/>
  <c r="F172" i="8"/>
  <c r="F171" i="8"/>
  <c r="F170" i="8"/>
  <c r="F168" i="8"/>
  <c r="F167" i="8"/>
  <c r="F166" i="8"/>
  <c r="F165" i="8"/>
  <c r="F164" i="8"/>
  <c r="F163" i="8"/>
  <c r="F162" i="8"/>
  <c r="F161" i="8"/>
  <c r="F160" i="8"/>
  <c r="F159" i="8"/>
  <c r="F157" i="8"/>
  <c r="F156" i="8"/>
  <c r="F155" i="8"/>
  <c r="F154" i="8"/>
  <c r="F153" i="8"/>
  <c r="F152" i="8"/>
  <c r="F151" i="8"/>
  <c r="F150" i="8"/>
  <c r="F149" i="8"/>
  <c r="F148" i="8"/>
  <c r="F146" i="8"/>
  <c r="F145" i="8"/>
  <c r="F144" i="8"/>
  <c r="F143" i="8"/>
  <c r="F142" i="8"/>
  <c r="F141" i="8"/>
  <c r="F140" i="8"/>
  <c r="F139" i="8"/>
  <c r="F138" i="8"/>
  <c r="F137" i="8"/>
  <c r="F135" i="8"/>
  <c r="F134" i="8"/>
  <c r="F133" i="8"/>
  <c r="F132" i="8"/>
  <c r="F131" i="8"/>
  <c r="F130" i="8"/>
  <c r="F128" i="8"/>
  <c r="F127" i="8"/>
  <c r="F126" i="8"/>
  <c r="F125" i="8"/>
  <c r="F124" i="8"/>
  <c r="F123" i="8"/>
  <c r="F122" i="8"/>
  <c r="F121" i="8"/>
  <c r="F120" i="8"/>
  <c r="F119" i="8"/>
  <c r="F117" i="8"/>
  <c r="F116" i="8"/>
  <c r="F115" i="8"/>
  <c r="F114" i="8"/>
  <c r="F113" i="8"/>
  <c r="F112" i="8"/>
  <c r="F111" i="8"/>
  <c r="F110" i="8"/>
  <c r="F109" i="8"/>
  <c r="F108" i="8"/>
  <c r="F106" i="8"/>
  <c r="F105" i="8"/>
  <c r="F104" i="8"/>
  <c r="F103" i="8"/>
  <c r="F102" i="8"/>
  <c r="F101" i="8"/>
  <c r="F100" i="8"/>
  <c r="F99" i="8"/>
  <c r="F98" i="8"/>
  <c r="F97" i="8"/>
  <c r="F95" i="8"/>
  <c r="F94" i="8"/>
  <c r="F93" i="8"/>
  <c r="F92" i="8"/>
  <c r="F91" i="8"/>
  <c r="F90" i="8"/>
  <c r="F89" i="8"/>
  <c r="F88" i="8"/>
  <c r="F87" i="8"/>
  <c r="F86" i="8"/>
  <c r="F84" i="8"/>
  <c r="F83" i="8"/>
  <c r="F82" i="8"/>
  <c r="F81" i="8"/>
  <c r="F80" i="8"/>
  <c r="F79" i="8"/>
  <c r="F78" i="8"/>
  <c r="F77" i="8"/>
  <c r="F75" i="8"/>
  <c r="F74" i="8"/>
  <c r="F73" i="8"/>
  <c r="F72" i="8"/>
  <c r="F70" i="8"/>
  <c r="F69" i="8"/>
  <c r="F68" i="8"/>
  <c r="F67" i="8"/>
  <c r="F66" i="8"/>
  <c r="F65" i="8"/>
  <c r="F64" i="8"/>
  <c r="F63" i="8"/>
  <c r="F62" i="8"/>
  <c r="F61" i="8"/>
  <c r="F59" i="8"/>
  <c r="F58" i="8"/>
  <c r="F57" i="8"/>
  <c r="F56" i="8"/>
  <c r="F55" i="8"/>
  <c r="F54" i="8"/>
  <c r="F53" i="8"/>
  <c r="F52" i="8"/>
  <c r="F51" i="8"/>
  <c r="F50" i="8"/>
  <c r="F48" i="8"/>
  <c r="F47" i="8"/>
  <c r="F46" i="8"/>
  <c r="F45" i="8"/>
  <c r="F44" i="8"/>
  <c r="F43" i="8"/>
  <c r="F42" i="8"/>
  <c r="F41" i="8"/>
  <c r="F39" i="8"/>
  <c r="F38" i="8"/>
  <c r="F37" i="8"/>
  <c r="F36" i="8"/>
  <c r="F35" i="8"/>
  <c r="F34" i="8"/>
  <c r="F33" i="8"/>
  <c r="F32" i="8"/>
  <c r="F30" i="8"/>
  <c r="F29" i="8"/>
  <c r="F28" i="8"/>
  <c r="F27" i="8"/>
  <c r="F26" i="8"/>
  <c r="F25" i="8"/>
  <c r="F24" i="8"/>
  <c r="F21" i="8"/>
  <c r="F18" i="8"/>
  <c r="F17" i="8"/>
  <c r="F16" i="8"/>
  <c r="F15" i="8"/>
  <c r="F14" i="8"/>
  <c r="F11" i="8"/>
  <c r="F10" i="8"/>
  <c r="F9" i="8"/>
  <c r="F8" i="8"/>
  <c r="F7" i="8"/>
  <c r="F6" i="8"/>
  <c r="F5" i="8"/>
  <c r="F49" i="11"/>
  <c r="F50" i="11"/>
  <c r="F6" i="11"/>
  <c r="F5" i="11"/>
  <c r="F47" i="11"/>
  <c r="F46" i="11"/>
  <c r="F45" i="11"/>
  <c r="F44" i="11"/>
  <c r="F43" i="11"/>
  <c r="F42" i="11"/>
  <c r="F41" i="11"/>
  <c r="F40" i="11"/>
  <c r="F39" i="11"/>
  <c r="F38" i="11"/>
  <c r="F36" i="11"/>
  <c r="F35" i="11"/>
  <c r="F34" i="11"/>
  <c r="F33" i="11"/>
  <c r="F32" i="11"/>
  <c r="F31" i="11"/>
  <c r="F30" i="11"/>
  <c r="F29" i="11"/>
  <c r="F28" i="11"/>
  <c r="F27" i="11"/>
  <c r="F24" i="11"/>
  <c r="F23" i="11"/>
  <c r="F22" i="11"/>
  <c r="F21" i="11"/>
  <c r="F20" i="11"/>
  <c r="F19" i="11"/>
  <c r="F18" i="11"/>
  <c r="F17" i="11"/>
  <c r="F16" i="11"/>
  <c r="F15" i="11"/>
  <c r="F13" i="11"/>
  <c r="F12" i="11"/>
  <c r="F11" i="11"/>
  <c r="F10" i="11"/>
  <c r="F9" i="11"/>
  <c r="F8" i="11"/>
  <c r="F7" i="11"/>
  <c r="F4" i="11"/>
  <c r="F105" i="4"/>
  <c r="F121" i="4"/>
  <c r="F119" i="4"/>
  <c r="F118" i="4"/>
  <c r="F116" i="4"/>
  <c r="F115" i="4"/>
  <c r="F114" i="4"/>
  <c r="F111" i="4"/>
  <c r="F109" i="4"/>
  <c r="F108" i="4"/>
  <c r="F107" i="4"/>
  <c r="F106" i="4"/>
  <c r="F104" i="4"/>
  <c r="F103" i="4"/>
  <c r="F102" i="4"/>
  <c r="F101" i="4"/>
  <c r="F100" i="4"/>
  <c r="F98" i="4"/>
  <c r="F97" i="4"/>
  <c r="F96" i="4"/>
  <c r="F95" i="4"/>
  <c r="F94" i="4"/>
  <c r="F93" i="4"/>
  <c r="F92" i="4"/>
  <c r="F91" i="4"/>
  <c r="F90" i="4"/>
  <c r="F87" i="4"/>
  <c r="F86" i="4"/>
  <c r="F85" i="4"/>
  <c r="F84" i="4"/>
  <c r="F83" i="4"/>
  <c r="F82" i="4"/>
  <c r="F81" i="4"/>
  <c r="F80" i="4"/>
  <c r="F79" i="4"/>
  <c r="F78" i="4"/>
  <c r="F76" i="4"/>
  <c r="F75" i="4"/>
  <c r="F74" i="4"/>
  <c r="F73" i="4"/>
  <c r="F72" i="4"/>
  <c r="F71" i="4"/>
  <c r="F70" i="4"/>
  <c r="F69" i="4"/>
  <c r="F68" i="4"/>
  <c r="F67" i="4"/>
  <c r="F65" i="4"/>
  <c r="F64" i="4"/>
  <c r="F63" i="4"/>
  <c r="F62" i="4"/>
  <c r="F61" i="4"/>
  <c r="F60" i="4"/>
  <c r="F57" i="4"/>
  <c r="F56" i="4"/>
  <c r="F55" i="4"/>
  <c r="F54" i="4"/>
  <c r="F53" i="4"/>
  <c r="F52" i="4"/>
  <c r="F51" i="4"/>
  <c r="F50" i="4"/>
  <c r="F49" i="4"/>
  <c r="F48" i="4"/>
  <c r="F46" i="4"/>
  <c r="F45" i="4"/>
  <c r="F44" i="4"/>
  <c r="F43" i="4"/>
  <c r="F42" i="4"/>
  <c r="F41" i="4"/>
  <c r="F40" i="4"/>
  <c r="F39" i="4"/>
  <c r="F38" i="4"/>
  <c r="F37" i="4"/>
  <c r="F35" i="4"/>
  <c r="F34" i="4"/>
  <c r="F33" i="4"/>
  <c r="F32" i="4"/>
  <c r="F31" i="4"/>
  <c r="F30" i="4"/>
  <c r="F29" i="4"/>
  <c r="F28" i="4"/>
  <c r="F27" i="4"/>
  <c r="F26" i="4"/>
  <c r="F24" i="4"/>
  <c r="F23" i="4"/>
  <c r="F22" i="4"/>
  <c r="F21" i="4"/>
  <c r="F20" i="4"/>
  <c r="F19" i="4"/>
  <c r="F18" i="4"/>
  <c r="F17" i="4"/>
  <c r="F16" i="4"/>
  <c r="F15" i="4"/>
  <c r="F14" i="4"/>
  <c r="F13" i="4"/>
  <c r="F12" i="4"/>
  <c r="F11" i="4"/>
  <c r="F9" i="4"/>
  <c r="F8" i="4"/>
  <c r="F7" i="4"/>
  <c r="F6" i="4"/>
  <c r="F5" i="4"/>
  <c r="F4" i="4"/>
  <c r="F271" i="1"/>
  <c r="F270" i="1"/>
  <c r="F269" i="1"/>
  <c r="F268" i="1"/>
  <c r="F267" i="1"/>
  <c r="F265" i="1"/>
  <c r="F264" i="1"/>
  <c r="F263" i="1"/>
  <c r="F262" i="1"/>
  <c r="F260" i="1"/>
  <c r="F259" i="1"/>
  <c r="F257" i="1"/>
  <c r="F254" i="1"/>
  <c r="F253" i="1"/>
  <c r="F251" i="1"/>
  <c r="F250" i="1"/>
  <c r="F249" i="1"/>
  <c r="F248" i="1"/>
  <c r="F246" i="1"/>
  <c r="F245" i="1"/>
  <c r="F244" i="1"/>
  <c r="F243" i="1"/>
  <c r="F242" i="1"/>
  <c r="F241" i="1"/>
  <c r="F240" i="1"/>
  <c r="F239" i="1"/>
  <c r="F237" i="1"/>
  <c r="F236" i="1"/>
  <c r="F234" i="1"/>
  <c r="F233" i="1"/>
  <c r="F231" i="1"/>
  <c r="F230" i="1"/>
  <c r="F229" i="1"/>
  <c r="F227" i="1"/>
  <c r="F226" i="1"/>
  <c r="F225" i="1"/>
  <c r="F224" i="1"/>
  <c r="F223" i="1"/>
  <c r="F222" i="1"/>
  <c r="F221" i="1"/>
  <c r="F218" i="1"/>
  <c r="F217" i="1"/>
  <c r="F216" i="1"/>
  <c r="F215" i="1"/>
  <c r="F214" i="1"/>
  <c r="F213" i="1"/>
  <c r="F211" i="1"/>
  <c r="F210" i="1"/>
  <c r="F209" i="1"/>
  <c r="F208" i="1"/>
  <c r="F206" i="1"/>
  <c r="F205" i="1"/>
  <c r="F204" i="1"/>
  <c r="F203" i="1"/>
  <c r="F202" i="1"/>
  <c r="F201" i="1"/>
  <c r="F200" i="1"/>
  <c r="F199" i="1"/>
  <c r="F198" i="1"/>
  <c r="F197" i="1"/>
  <c r="F196" i="1"/>
  <c r="F195" i="1"/>
  <c r="F193" i="1"/>
  <c r="F192" i="1"/>
  <c r="F191" i="1"/>
  <c r="F190" i="1"/>
  <c r="F189" i="1"/>
  <c r="F188" i="1"/>
  <c r="F187" i="1"/>
  <c r="F186" i="1"/>
  <c r="F185" i="1"/>
  <c r="F184" i="1"/>
  <c r="F182" i="1"/>
  <c r="F181" i="1"/>
  <c r="F180" i="1"/>
  <c r="F179" i="1"/>
  <c r="F178" i="1"/>
  <c r="F177" i="1"/>
  <c r="F176" i="1"/>
  <c r="F175" i="1"/>
  <c r="F174" i="1"/>
  <c r="F173" i="1"/>
  <c r="F171" i="1"/>
  <c r="F170" i="1"/>
  <c r="F169" i="1"/>
  <c r="F168" i="1"/>
  <c r="F167" i="1"/>
  <c r="F166" i="1"/>
  <c r="F165" i="1"/>
  <c r="F164" i="1"/>
  <c r="F163" i="1"/>
  <c r="F162" i="1"/>
  <c r="F161" i="1"/>
  <c r="F160" i="1"/>
  <c r="F158" i="1"/>
  <c r="F157" i="1"/>
  <c r="F156" i="1"/>
  <c r="F155" i="1"/>
  <c r="F154" i="1"/>
  <c r="F153" i="1"/>
  <c r="F152" i="1"/>
  <c r="F151" i="1"/>
  <c r="F150" i="1"/>
  <c r="F149" i="1"/>
  <c r="F148" i="1"/>
  <c r="F147" i="1"/>
  <c r="F145" i="1"/>
  <c r="F144" i="1"/>
  <c r="F143" i="1"/>
  <c r="F142" i="1"/>
  <c r="F141" i="1"/>
  <c r="F140" i="1"/>
  <c r="F139" i="1"/>
  <c r="F138" i="1"/>
  <c r="F137" i="1"/>
  <c r="F136" i="1"/>
  <c r="F133" i="1"/>
  <c r="F132" i="1"/>
  <c r="F131" i="1"/>
  <c r="F130" i="1"/>
  <c r="F128" i="1"/>
  <c r="F127" i="1"/>
  <c r="F126" i="1"/>
  <c r="F125" i="1"/>
  <c r="F124" i="1"/>
  <c r="F123" i="1"/>
  <c r="F121" i="1"/>
  <c r="F120" i="1"/>
  <c r="F119" i="1"/>
  <c r="F118" i="1"/>
  <c r="F117" i="1"/>
  <c r="F116" i="1"/>
  <c r="F114" i="1"/>
  <c r="F113" i="1"/>
  <c r="F112" i="1"/>
  <c r="F111" i="1"/>
  <c r="F110" i="1"/>
  <c r="F109" i="1"/>
  <c r="F107" i="1"/>
  <c r="F106" i="1"/>
  <c r="F105" i="1"/>
  <c r="F104" i="1"/>
  <c r="F103" i="1"/>
  <c r="F102" i="1"/>
  <c r="F101" i="1"/>
  <c r="F100" i="1"/>
  <c r="F99" i="1"/>
  <c r="F98" i="1"/>
  <c r="F96" i="1"/>
  <c r="F95" i="1"/>
  <c r="F94" i="1"/>
  <c r="F93" i="1"/>
  <c r="F92" i="1"/>
  <c r="F91" i="1"/>
  <c r="F90" i="1"/>
  <c r="F89" i="1"/>
  <c r="F88" i="1"/>
  <c r="F87" i="1"/>
  <c r="F85" i="1"/>
  <c r="F84" i="1"/>
  <c r="F83" i="1"/>
  <c r="F82" i="1"/>
  <c r="F81" i="1"/>
  <c r="F80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1" i="1"/>
  <c r="F60" i="1"/>
  <c r="F59" i="1"/>
  <c r="F58" i="1"/>
  <c r="F57" i="1"/>
  <c r="F56" i="1"/>
  <c r="F55" i="1"/>
  <c r="F54" i="1"/>
  <c r="F53" i="1"/>
  <c r="F52" i="1"/>
  <c r="F50" i="1"/>
  <c r="F49" i="1"/>
  <c r="F48" i="1"/>
  <c r="F47" i="1"/>
  <c r="F46" i="1"/>
  <c r="F45" i="1"/>
  <c r="F44" i="1"/>
  <c r="F43" i="1"/>
  <c r="F42" i="1"/>
  <c r="F41" i="1"/>
  <c r="F39" i="1"/>
  <c r="F38" i="1"/>
  <c r="F37" i="1"/>
  <c r="F36" i="1"/>
  <c r="F35" i="1"/>
  <c r="F34" i="1"/>
  <c r="F33" i="1"/>
  <c r="F32" i="1"/>
  <c r="F30" i="1"/>
  <c r="F29" i="1"/>
  <c r="F28" i="1"/>
  <c r="F27" i="1"/>
  <c r="F26" i="1"/>
  <c r="F25" i="1"/>
  <c r="F24" i="1"/>
  <c r="F23" i="1"/>
  <c r="F21" i="1"/>
  <c r="F20" i="1"/>
  <c r="F19" i="1"/>
  <c r="F18" i="1"/>
  <c r="F17" i="1"/>
  <c r="F16" i="1"/>
  <c r="F15" i="1"/>
  <c r="F14" i="1"/>
  <c r="F12" i="1"/>
  <c r="F11" i="1"/>
  <c r="F10" i="1"/>
  <c r="F9" i="1"/>
  <c r="F7" i="1"/>
  <c r="F6" i="1"/>
  <c r="F5" i="1"/>
  <c r="F4" i="1"/>
  <c r="F27" i="6"/>
  <c r="F26" i="6"/>
  <c r="F25" i="6"/>
  <c r="F24" i="6"/>
  <c r="F23" i="6"/>
  <c r="F22" i="6"/>
  <c r="F21" i="6"/>
  <c r="F20" i="6"/>
  <c r="F19" i="6"/>
  <c r="F18" i="6"/>
  <c r="F16" i="6"/>
  <c r="F15" i="6"/>
  <c r="F14" i="6"/>
  <c r="F13" i="6"/>
  <c r="F11" i="6"/>
  <c r="F10" i="6"/>
  <c r="F9" i="6"/>
  <c r="F8" i="6"/>
  <c r="F7" i="6"/>
  <c r="F6" i="6"/>
  <c r="F5" i="6"/>
  <c r="F4" i="6"/>
  <c r="F41" i="7"/>
  <c r="F40" i="7"/>
  <c r="F39" i="7"/>
  <c r="F38" i="7"/>
  <c r="F37" i="7"/>
  <c r="F36" i="7"/>
  <c r="F35" i="7"/>
  <c r="F33" i="7"/>
  <c r="F32" i="7"/>
  <c r="F31" i="7"/>
  <c r="F30" i="7"/>
  <c r="F29" i="7"/>
  <c r="F27" i="7"/>
  <c r="F26" i="7"/>
  <c r="F25" i="7"/>
  <c r="F24" i="7"/>
  <c r="F23" i="7"/>
  <c r="F22" i="7"/>
  <c r="F21" i="7"/>
  <c r="F20" i="7"/>
  <c r="F18" i="7"/>
  <c r="F17" i="7"/>
  <c r="F16" i="7"/>
  <c r="F15" i="7"/>
  <c r="F14" i="7"/>
  <c r="F13" i="7"/>
  <c r="F12" i="7"/>
  <c r="F11" i="7"/>
  <c r="F10" i="7"/>
  <c r="F8" i="7"/>
  <c r="F7" i="7"/>
  <c r="F6" i="7"/>
  <c r="F5" i="7"/>
  <c r="F4" i="7"/>
  <c r="F334" i="2"/>
  <c r="F332" i="2"/>
  <c r="F331" i="2"/>
  <c r="F330" i="2"/>
  <c r="F328" i="2"/>
  <c r="F327" i="2"/>
  <c r="F326" i="2"/>
  <c r="F324" i="2"/>
  <c r="F323" i="2"/>
  <c r="F321" i="2"/>
  <c r="F320" i="2"/>
  <c r="F319" i="2"/>
  <c r="F316" i="2"/>
  <c r="F314" i="2"/>
  <c r="F313" i="2"/>
  <c r="F311" i="2"/>
  <c r="F310" i="2"/>
  <c r="F308" i="2"/>
  <c r="F307" i="2"/>
  <c r="F306" i="2"/>
  <c r="F305" i="2"/>
  <c r="F304" i="2"/>
  <c r="F302" i="2"/>
  <c r="F301" i="2"/>
  <c r="F300" i="2"/>
  <c r="F299" i="2"/>
  <c r="F297" i="2"/>
  <c r="F296" i="2"/>
  <c r="F294" i="2"/>
  <c r="F293" i="2"/>
  <c r="F291" i="2"/>
  <c r="F290" i="2"/>
  <c r="D290" i="2"/>
  <c r="E290" i="2"/>
  <c r="D291" i="2"/>
  <c r="E291" i="2"/>
  <c r="F288" i="2"/>
  <c r="F287" i="2"/>
  <c r="F286" i="2"/>
  <c r="F284" i="2"/>
  <c r="F283" i="2"/>
  <c r="F282" i="2"/>
  <c r="F280" i="2"/>
  <c r="F279" i="2"/>
  <c r="F278" i="2"/>
  <c r="F277" i="2"/>
  <c r="F276" i="2"/>
  <c r="F275" i="2"/>
  <c r="F274" i="2"/>
  <c r="F272" i="2"/>
  <c r="F271" i="2"/>
  <c r="F270" i="2"/>
  <c r="F269" i="2"/>
  <c r="F268" i="2"/>
  <c r="F267" i="2"/>
  <c r="F266" i="2"/>
  <c r="F263" i="2"/>
  <c r="F261" i="2"/>
  <c r="F260" i="2"/>
  <c r="F259" i="2"/>
  <c r="F258" i="2"/>
  <c r="F257" i="2"/>
  <c r="F256" i="2"/>
  <c r="F255" i="2"/>
  <c r="F254" i="2"/>
  <c r="F253" i="2"/>
  <c r="F252" i="2"/>
  <c r="F251" i="2"/>
  <c r="F250" i="2"/>
  <c r="F248" i="2"/>
  <c r="F247" i="2"/>
  <c r="F246" i="2"/>
  <c r="F245" i="2"/>
  <c r="F244" i="2"/>
  <c r="F243" i="2"/>
  <c r="F242" i="2"/>
  <c r="F241" i="2"/>
  <c r="F240" i="2"/>
  <c r="F239" i="2"/>
  <c r="F237" i="2"/>
  <c r="F236" i="2"/>
  <c r="F235" i="2"/>
  <c r="F234" i="2"/>
  <c r="F233" i="2"/>
  <c r="F232" i="2"/>
  <c r="F231" i="2"/>
  <c r="F230" i="2"/>
  <c r="F229" i="2"/>
  <c r="F228" i="2"/>
  <c r="F226" i="2"/>
  <c r="F225" i="2"/>
  <c r="F224" i="2"/>
  <c r="F223" i="2"/>
  <c r="F222" i="2"/>
  <c r="F221" i="2"/>
  <c r="F220" i="2"/>
  <c r="F219" i="2"/>
  <c r="F218" i="2"/>
  <c r="F217" i="2"/>
  <c r="F215" i="2"/>
  <c r="F214" i="2"/>
  <c r="F213" i="2"/>
  <c r="F212" i="2"/>
  <c r="F211" i="2"/>
  <c r="F210" i="2"/>
  <c r="F209" i="2"/>
  <c r="F208" i="2"/>
  <c r="F207" i="2"/>
  <c r="F206" i="2"/>
  <c r="F204" i="2"/>
  <c r="F203" i="2"/>
  <c r="F202" i="2"/>
  <c r="F201" i="2"/>
  <c r="F200" i="2"/>
  <c r="F199" i="2"/>
  <c r="F198" i="2"/>
  <c r="F197" i="2"/>
  <c r="F196" i="2"/>
  <c r="F195" i="2"/>
  <c r="F194" i="2"/>
  <c r="F193" i="2"/>
  <c r="F191" i="2"/>
  <c r="F190" i="2"/>
  <c r="F189" i="2"/>
  <c r="F188" i="2"/>
  <c r="F187" i="2"/>
  <c r="F186" i="2"/>
  <c r="F185" i="2"/>
  <c r="F184" i="2"/>
  <c r="F183" i="2"/>
  <c r="F182" i="2"/>
  <c r="F181" i="2"/>
  <c r="F180" i="2"/>
  <c r="F178" i="2"/>
  <c r="F177" i="2"/>
  <c r="F176" i="2"/>
  <c r="F175" i="2"/>
  <c r="F174" i="2"/>
  <c r="F173" i="2"/>
  <c r="F172" i="2"/>
  <c r="F171" i="2"/>
  <c r="F170" i="2"/>
  <c r="F169" i="2"/>
  <c r="F167" i="2"/>
  <c r="F166" i="2"/>
  <c r="F160" i="2"/>
  <c r="F161" i="2"/>
  <c r="F162" i="2"/>
  <c r="F163" i="2"/>
  <c r="F164" i="2"/>
  <c r="F159" i="2"/>
  <c r="F157" i="2"/>
  <c r="F156" i="2"/>
  <c r="F155" i="2"/>
  <c r="F154" i="2"/>
  <c r="F153" i="2"/>
  <c r="F152" i="2"/>
  <c r="F151" i="2"/>
  <c r="F150" i="2"/>
  <c r="F149" i="2"/>
  <c r="F148" i="2"/>
  <c r="F145" i="2"/>
  <c r="F144" i="2"/>
  <c r="F143" i="2"/>
  <c r="F142" i="2"/>
  <c r="F140" i="2"/>
  <c r="F139" i="2"/>
  <c r="F138" i="2"/>
  <c r="F137" i="2"/>
  <c r="F136" i="2"/>
  <c r="F135" i="2"/>
  <c r="F134" i="2"/>
  <c r="F133" i="2"/>
  <c r="F132" i="2"/>
  <c r="F131" i="2"/>
  <c r="F130" i="2"/>
  <c r="F129" i="2"/>
  <c r="F127" i="2"/>
  <c r="F126" i="2"/>
  <c r="F125" i="2"/>
  <c r="F124" i="2"/>
  <c r="F123" i="2"/>
  <c r="F122" i="2"/>
  <c r="F121" i="2"/>
  <c r="F120" i="2"/>
  <c r="F119" i="2"/>
  <c r="F118" i="2"/>
  <c r="F117" i="2"/>
  <c r="F116" i="2"/>
  <c r="F114" i="2"/>
  <c r="F113" i="2"/>
  <c r="F112" i="2"/>
  <c r="F111" i="2"/>
  <c r="F110" i="2"/>
  <c r="F109" i="2"/>
  <c r="F108" i="2"/>
  <c r="F107" i="2"/>
  <c r="F106" i="2"/>
  <c r="F105" i="2"/>
  <c r="F103" i="2"/>
  <c r="F102" i="2"/>
  <c r="F101" i="2"/>
  <c r="F100" i="2"/>
  <c r="F99" i="2"/>
  <c r="F98" i="2"/>
  <c r="F97" i="2"/>
  <c r="F96" i="2"/>
  <c r="F95" i="2"/>
  <c r="F94" i="2"/>
  <c r="F92" i="2"/>
  <c r="F91" i="2"/>
  <c r="F90" i="2"/>
  <c r="F89" i="2"/>
  <c r="F88" i="2"/>
  <c r="F87" i="2"/>
  <c r="F86" i="2"/>
  <c r="F85" i="2"/>
  <c r="F84" i="2"/>
  <c r="F83" i="2"/>
  <c r="F81" i="2"/>
  <c r="F80" i="2"/>
  <c r="F79" i="2"/>
  <c r="F78" i="2"/>
  <c r="F77" i="2"/>
  <c r="F76" i="2"/>
  <c r="F75" i="2"/>
  <c r="F74" i="2"/>
  <c r="F73" i="2"/>
  <c r="F72" i="2"/>
  <c r="F70" i="2"/>
  <c r="F69" i="2"/>
  <c r="F68" i="2"/>
  <c r="F67" i="2"/>
  <c r="F66" i="2"/>
  <c r="F65" i="2"/>
  <c r="F64" i="2"/>
  <c r="F63" i="2"/>
  <c r="F62" i="2"/>
  <c r="F61" i="2"/>
  <c r="F59" i="2"/>
  <c r="F58" i="2"/>
  <c r="F57" i="2"/>
  <c r="F56" i="2"/>
  <c r="F55" i="2"/>
  <c r="F54" i="2"/>
  <c r="F53" i="2"/>
  <c r="F52" i="2"/>
  <c r="F51" i="2"/>
  <c r="F50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3" i="2"/>
  <c r="F32" i="2"/>
  <c r="F31" i="2"/>
  <c r="F30" i="2"/>
  <c r="F29" i="2"/>
  <c r="F28" i="2"/>
  <c r="F27" i="2"/>
  <c r="F26" i="2"/>
  <c r="F25" i="2"/>
  <c r="F24" i="2"/>
  <c r="F23" i="2"/>
  <c r="F22" i="2"/>
  <c r="F20" i="2"/>
  <c r="F19" i="2"/>
  <c r="F18" i="2"/>
  <c r="F17" i="2"/>
  <c r="F16" i="2"/>
  <c r="F15" i="2"/>
  <c r="F13" i="2"/>
  <c r="F12" i="2"/>
  <c r="F11" i="2"/>
  <c r="F10" i="2"/>
  <c r="F9" i="2"/>
  <c r="F8" i="2"/>
  <c r="F7" i="2"/>
  <c r="F6" i="2"/>
  <c r="F4" i="2"/>
  <c r="F268" i="3"/>
  <c r="F285" i="3"/>
  <c r="F284" i="3"/>
  <c r="F283" i="3"/>
  <c r="F281" i="3"/>
  <c r="F280" i="3"/>
  <c r="F278" i="3"/>
  <c r="F277" i="3"/>
  <c r="F276" i="3"/>
  <c r="F275" i="3"/>
  <c r="F273" i="3"/>
  <c r="F272" i="3"/>
  <c r="F271" i="3"/>
  <c r="F270" i="3"/>
  <c r="F269" i="3"/>
  <c r="F265" i="3"/>
  <c r="F264" i="3"/>
  <c r="F263" i="3"/>
  <c r="F261" i="3"/>
  <c r="F260" i="3"/>
  <c r="F259" i="3"/>
  <c r="F258" i="3"/>
  <c r="F256" i="3"/>
  <c r="F255" i="3"/>
  <c r="F254" i="3"/>
  <c r="F253" i="3"/>
  <c r="F251" i="3"/>
  <c r="F250" i="3"/>
  <c r="F249" i="3"/>
  <c r="F248" i="3"/>
  <c r="F246" i="3"/>
  <c r="F245" i="3"/>
  <c r="F244" i="3"/>
  <c r="F243" i="3"/>
  <c r="F241" i="3"/>
  <c r="F240" i="3"/>
  <c r="F239" i="3"/>
  <c r="F238" i="3"/>
  <c r="F237" i="3"/>
  <c r="F236" i="3"/>
  <c r="F235" i="3"/>
  <c r="F234" i="3"/>
  <c r="F233" i="3"/>
  <c r="F232" i="3"/>
  <c r="F229" i="3"/>
  <c r="F228" i="3"/>
  <c r="F226" i="3"/>
  <c r="F225" i="3"/>
  <c r="F223" i="3"/>
  <c r="F222" i="3"/>
  <c r="F220" i="3"/>
  <c r="F219" i="3"/>
  <c r="F218" i="3"/>
  <c r="F217" i="3"/>
  <c r="F216" i="3"/>
  <c r="F212" i="3"/>
  <c r="F211" i="3"/>
  <c r="F210" i="3"/>
  <c r="F209" i="3"/>
  <c r="F208" i="3"/>
  <c r="F206" i="3"/>
  <c r="F205" i="3"/>
  <c r="F204" i="3"/>
  <c r="F203" i="3"/>
  <c r="F202" i="3"/>
  <c r="F201" i="3"/>
  <c r="F200" i="3"/>
  <c r="F199" i="3"/>
  <c r="F198" i="3"/>
  <c r="F197" i="3"/>
  <c r="F195" i="3"/>
  <c r="F194" i="3"/>
  <c r="F193" i="3"/>
  <c r="F192" i="3"/>
  <c r="F191" i="3"/>
  <c r="F190" i="3"/>
  <c r="F189" i="3"/>
  <c r="F188" i="3"/>
  <c r="F187" i="3"/>
  <c r="F186" i="3"/>
  <c r="F184" i="3"/>
  <c r="F183" i="3"/>
  <c r="F182" i="3"/>
  <c r="F181" i="3"/>
  <c r="F180" i="3"/>
  <c r="F179" i="3"/>
  <c r="F178" i="3"/>
  <c r="F177" i="3"/>
  <c r="F176" i="3"/>
  <c r="F175" i="3"/>
  <c r="F173" i="3"/>
  <c r="F172" i="3"/>
  <c r="F171" i="3"/>
  <c r="F170" i="3"/>
  <c r="F169" i="3"/>
  <c r="F168" i="3"/>
  <c r="F167" i="3"/>
  <c r="F166" i="3"/>
  <c r="F165" i="3"/>
  <c r="F164" i="3"/>
  <c r="F162" i="3"/>
  <c r="F161" i="3"/>
  <c r="F160" i="3"/>
  <c r="F159" i="3"/>
  <c r="F158" i="3"/>
  <c r="F157" i="3"/>
  <c r="F156" i="3"/>
  <c r="F155" i="3"/>
  <c r="F154" i="3"/>
  <c r="F153" i="3"/>
  <c r="F151" i="3"/>
  <c r="F150" i="3"/>
  <c r="F149" i="3"/>
  <c r="F148" i="3"/>
  <c r="F147" i="3"/>
  <c r="F146" i="3"/>
  <c r="F145" i="3"/>
  <c r="F144" i="3"/>
  <c r="F143" i="3"/>
  <c r="F142" i="3"/>
  <c r="F140" i="3"/>
  <c r="F139" i="3"/>
  <c r="F138" i="3"/>
  <c r="F137" i="3"/>
  <c r="F136" i="3"/>
  <c r="F135" i="3"/>
  <c r="F132" i="3"/>
  <c r="F131" i="3"/>
  <c r="F130" i="3"/>
  <c r="F128" i="3"/>
  <c r="F127" i="3"/>
  <c r="F126" i="3"/>
  <c r="F125" i="3"/>
  <c r="F124" i="3"/>
  <c r="F122" i="3"/>
  <c r="F121" i="3"/>
  <c r="F120" i="3"/>
  <c r="F119" i="3"/>
  <c r="F118" i="3"/>
  <c r="F117" i="3"/>
  <c r="F116" i="3"/>
  <c r="F115" i="3"/>
  <c r="F114" i="3"/>
  <c r="F113" i="3"/>
  <c r="F111" i="3"/>
  <c r="F110" i="3"/>
  <c r="F109" i="3"/>
  <c r="F108" i="3"/>
  <c r="F107" i="3"/>
  <c r="F106" i="3"/>
  <c r="F105" i="3"/>
  <c r="F104" i="3"/>
  <c r="F103" i="3"/>
  <c r="F102" i="3"/>
  <c r="F100" i="3"/>
  <c r="F99" i="3"/>
  <c r="F98" i="3"/>
  <c r="F97" i="3"/>
  <c r="F96" i="3"/>
  <c r="F95" i="3"/>
  <c r="F94" i="3"/>
  <c r="F93" i="3"/>
  <c r="F92" i="3"/>
  <c r="F91" i="3"/>
  <c r="F90" i="3"/>
  <c r="F89" i="3"/>
  <c r="F88" i="3"/>
  <c r="F87" i="3"/>
  <c r="F85" i="3"/>
  <c r="F84" i="3"/>
  <c r="F83" i="3"/>
  <c r="F82" i="3"/>
  <c r="F81" i="3"/>
  <c r="F80" i="3"/>
  <c r="F79" i="3"/>
  <c r="F78" i="3"/>
  <c r="F77" i="3"/>
  <c r="F76" i="3"/>
  <c r="F75" i="3"/>
  <c r="F74" i="3"/>
  <c r="F73" i="3"/>
  <c r="F72" i="3"/>
  <c r="F70" i="3"/>
  <c r="F69" i="3"/>
  <c r="F68" i="3"/>
  <c r="F67" i="3"/>
  <c r="F66" i="3"/>
  <c r="F65" i="3"/>
  <c r="F64" i="3"/>
  <c r="F63" i="3"/>
  <c r="F62" i="3"/>
  <c r="F61" i="3"/>
  <c r="F59" i="3"/>
  <c r="F58" i="3"/>
  <c r="F57" i="3"/>
  <c r="F56" i="3"/>
  <c r="F55" i="3"/>
  <c r="F54" i="3"/>
  <c r="F53" i="3"/>
  <c r="F52" i="3"/>
  <c r="F51" i="3"/>
  <c r="F50" i="3"/>
  <c r="F49" i="3"/>
  <c r="F48" i="3"/>
  <c r="F47" i="3"/>
  <c r="F46" i="3"/>
  <c r="F44" i="3"/>
  <c r="F43" i="3"/>
  <c r="F42" i="3"/>
  <c r="F41" i="3"/>
  <c r="F40" i="3"/>
  <c r="F39" i="3"/>
  <c r="F38" i="3"/>
  <c r="F37" i="3"/>
  <c r="F36" i="3"/>
  <c r="F35" i="3"/>
  <c r="F16" i="3"/>
  <c r="F15" i="3"/>
  <c r="F14" i="3"/>
  <c r="F13" i="3"/>
  <c r="F12" i="3"/>
  <c r="F11" i="3"/>
  <c r="F10" i="3"/>
  <c r="F9" i="3"/>
  <c r="F33" i="3"/>
  <c r="F32" i="3"/>
  <c r="F31" i="3"/>
  <c r="F30" i="3"/>
  <c r="F29" i="3"/>
  <c r="F28" i="3"/>
  <c r="F27" i="3"/>
  <c r="F26" i="3"/>
  <c r="F24" i="3"/>
  <c r="F23" i="3"/>
  <c r="F21" i="3"/>
  <c r="F20" i="3"/>
  <c r="F19" i="3"/>
  <c r="F18" i="3"/>
  <c r="F7" i="3"/>
  <c r="F6" i="3"/>
  <c r="F5" i="3"/>
  <c r="F4" i="3"/>
  <c r="F43" i="5"/>
  <c r="F41" i="5"/>
  <c r="F40" i="5"/>
  <c r="F39" i="5"/>
  <c r="F38" i="5"/>
  <c r="F37" i="5"/>
  <c r="F36" i="5"/>
  <c r="F35" i="5"/>
  <c r="F34" i="5"/>
  <c r="F33" i="5"/>
  <c r="F32" i="5"/>
  <c r="F18" i="5"/>
  <c r="F30" i="5"/>
  <c r="F29" i="5"/>
  <c r="F28" i="5"/>
  <c r="F27" i="5"/>
  <c r="F26" i="5"/>
  <c r="F25" i="5"/>
  <c r="F24" i="5"/>
  <c r="F23" i="5"/>
  <c r="F22" i="5"/>
  <c r="F21" i="5"/>
  <c r="F16" i="5"/>
  <c r="F15" i="5"/>
  <c r="F14" i="5"/>
  <c r="F13" i="5"/>
  <c r="F12" i="5"/>
  <c r="F11" i="5"/>
  <c r="F9" i="5"/>
  <c r="F8" i="5"/>
  <c r="F7" i="5"/>
  <c r="F6" i="5"/>
  <c r="F5" i="5"/>
  <c r="F4" i="5"/>
  <c r="D109" i="25"/>
  <c r="D108" i="25"/>
  <c r="D107" i="25"/>
  <c r="D106" i="25"/>
  <c r="D105" i="25"/>
  <c r="D104" i="25"/>
  <c r="D103" i="25"/>
  <c r="D102" i="25"/>
  <c r="D100" i="25"/>
  <c r="D99" i="25"/>
  <c r="D98" i="25"/>
  <c r="D94" i="25"/>
  <c r="D93" i="25"/>
  <c r="D92" i="25"/>
  <c r="D62" i="25"/>
  <c r="D63" i="25"/>
  <c r="D65" i="25"/>
  <c r="D66" i="25"/>
  <c r="D67" i="25"/>
  <c r="D69" i="25"/>
  <c r="D70" i="25"/>
  <c r="D71" i="25"/>
  <c r="D73" i="25"/>
  <c r="D74" i="25"/>
  <c r="D75" i="25"/>
  <c r="D77" i="25"/>
  <c r="D78" i="25"/>
  <c r="D79" i="25"/>
  <c r="D81" i="25"/>
  <c r="D82" i="25"/>
  <c r="D83" i="25"/>
  <c r="D85" i="25"/>
  <c r="D86" i="25"/>
  <c r="D87" i="25"/>
  <c r="D88" i="25"/>
  <c r="C96" i="25"/>
  <c r="C95" i="25"/>
  <c r="C90" i="25"/>
  <c r="C89" i="25"/>
  <c r="D268" i="17"/>
  <c r="D269" i="17"/>
  <c r="D270" i="17"/>
  <c r="D271" i="17"/>
  <c r="D272" i="17"/>
  <c r="D273" i="17"/>
  <c r="D274" i="17"/>
  <c r="D267" i="17"/>
  <c r="F230" i="17"/>
  <c r="G230" i="17"/>
  <c r="H230" i="17"/>
  <c r="I230" i="17"/>
  <c r="F231" i="17"/>
  <c r="G231" i="17"/>
  <c r="H231" i="17"/>
  <c r="I231" i="17"/>
  <c r="F232" i="17"/>
  <c r="G232" i="17"/>
  <c r="H232" i="17"/>
  <c r="I232" i="17"/>
  <c r="F233" i="17"/>
  <c r="G233" i="17"/>
  <c r="H233" i="17"/>
  <c r="I233" i="17"/>
  <c r="F234" i="17"/>
  <c r="G234" i="17"/>
  <c r="H234" i="17"/>
  <c r="I234" i="17"/>
  <c r="F235" i="17"/>
  <c r="G235" i="17"/>
  <c r="H235" i="17"/>
  <c r="I235" i="17"/>
  <c r="F237" i="17"/>
  <c r="G237" i="17"/>
  <c r="H237" i="17"/>
  <c r="I237" i="17"/>
  <c r="F238" i="17"/>
  <c r="G238" i="17"/>
  <c r="H238" i="17"/>
  <c r="I238" i="17"/>
  <c r="F240" i="17"/>
  <c r="G240" i="17"/>
  <c r="H240" i="17"/>
  <c r="I240" i="17"/>
  <c r="F241" i="17"/>
  <c r="G241" i="17"/>
  <c r="H241" i="17"/>
  <c r="I241" i="17"/>
  <c r="F243" i="17"/>
  <c r="G243" i="17"/>
  <c r="H243" i="17"/>
  <c r="I243" i="17"/>
  <c r="F244" i="17"/>
  <c r="G244" i="17"/>
  <c r="H244" i="17"/>
  <c r="I244" i="17"/>
  <c r="F245" i="17"/>
  <c r="G245" i="17"/>
  <c r="H245" i="17"/>
  <c r="I245" i="17"/>
  <c r="F246" i="17"/>
  <c r="G246" i="17"/>
  <c r="H246" i="17"/>
  <c r="I246" i="17"/>
  <c r="F248" i="17"/>
  <c r="G248" i="17"/>
  <c r="H248" i="17"/>
  <c r="I248" i="17"/>
  <c r="F249" i="17"/>
  <c r="G249" i="17"/>
  <c r="H249" i="17"/>
  <c r="I249" i="17"/>
  <c r="F250" i="17"/>
  <c r="G250" i="17"/>
  <c r="H250" i="17"/>
  <c r="I250" i="17"/>
  <c r="F251" i="17"/>
  <c r="G251" i="17"/>
  <c r="H251" i="17"/>
  <c r="I251" i="17"/>
  <c r="F253" i="17"/>
  <c r="G253" i="17"/>
  <c r="H253" i="17"/>
  <c r="I253" i="17"/>
  <c r="F254" i="17"/>
  <c r="G254" i="17"/>
  <c r="H254" i="17"/>
  <c r="I254" i="17"/>
  <c r="F255" i="17"/>
  <c r="G255" i="17"/>
  <c r="H255" i="17"/>
  <c r="I255" i="17"/>
  <c r="F256" i="17"/>
  <c r="G256" i="17"/>
  <c r="H256" i="17"/>
  <c r="I256" i="17"/>
  <c r="F258" i="17"/>
  <c r="G258" i="17"/>
  <c r="H258" i="17"/>
  <c r="I258" i="17"/>
  <c r="F259" i="17"/>
  <c r="G259" i="17"/>
  <c r="H259" i="17"/>
  <c r="I259" i="17"/>
  <c r="F260" i="17"/>
  <c r="G260" i="17"/>
  <c r="H260" i="17"/>
  <c r="I260" i="17"/>
  <c r="F261" i="17"/>
  <c r="G261" i="17"/>
  <c r="H261" i="17"/>
  <c r="I261" i="17"/>
  <c r="F263" i="17"/>
  <c r="G263" i="17"/>
  <c r="H263" i="17"/>
  <c r="I263" i="17"/>
  <c r="F264" i="17"/>
  <c r="G264" i="17"/>
  <c r="H264" i="17"/>
  <c r="I264" i="17"/>
  <c r="F265" i="17"/>
  <c r="G265" i="17"/>
  <c r="H265" i="17"/>
  <c r="I265" i="17"/>
  <c r="F267" i="17"/>
  <c r="G267" i="17"/>
  <c r="H267" i="17"/>
  <c r="I267" i="17"/>
  <c r="F268" i="17"/>
  <c r="G268" i="17"/>
  <c r="H268" i="17"/>
  <c r="I268" i="17"/>
  <c r="F269" i="17"/>
  <c r="G269" i="17"/>
  <c r="H269" i="17"/>
  <c r="I269" i="17"/>
  <c r="F270" i="17"/>
  <c r="G270" i="17"/>
  <c r="H270" i="17"/>
  <c r="I270" i="17"/>
  <c r="F271" i="17"/>
  <c r="G271" i="17"/>
  <c r="H271" i="17"/>
  <c r="I271" i="17"/>
  <c r="F272" i="17"/>
  <c r="G272" i="17"/>
  <c r="H272" i="17"/>
  <c r="I272" i="17"/>
  <c r="F273" i="17"/>
  <c r="G273" i="17"/>
  <c r="H273" i="17"/>
  <c r="I273" i="17"/>
  <c r="F274" i="17"/>
  <c r="G274" i="17"/>
  <c r="H274" i="17"/>
  <c r="I274" i="17"/>
  <c r="F276" i="17"/>
  <c r="G276" i="17"/>
  <c r="H276" i="17"/>
  <c r="I276" i="17"/>
  <c r="F277" i="17"/>
  <c r="G277" i="17"/>
  <c r="H277" i="17"/>
  <c r="I277" i="17"/>
  <c r="F278" i="17"/>
  <c r="G278" i="17"/>
  <c r="H278" i="17"/>
  <c r="I278" i="17"/>
  <c r="F279" i="17"/>
  <c r="G279" i="17"/>
  <c r="H279" i="17"/>
  <c r="I279" i="17"/>
  <c r="F280" i="17"/>
  <c r="G280" i="17"/>
  <c r="H280" i="17"/>
  <c r="I280" i="17"/>
  <c r="F281" i="17"/>
  <c r="G281" i="17"/>
  <c r="I281" i="17"/>
  <c r="F282" i="17"/>
  <c r="G282" i="17"/>
  <c r="H282" i="17"/>
  <c r="I282" i="17"/>
  <c r="F283" i="17"/>
  <c r="G283" i="17"/>
  <c r="H283" i="17"/>
  <c r="I283" i="17"/>
  <c r="F285" i="17"/>
  <c r="G285" i="17"/>
  <c r="H285" i="17"/>
  <c r="I285" i="17"/>
  <c r="F286" i="17"/>
  <c r="G286" i="17"/>
  <c r="H286" i="17"/>
  <c r="I286" i="17"/>
  <c r="F288" i="17"/>
  <c r="G288" i="17"/>
  <c r="H288" i="17"/>
  <c r="I288" i="17"/>
  <c r="F289" i="17"/>
  <c r="G289" i="17"/>
  <c r="H289" i="17"/>
  <c r="I289" i="17"/>
  <c r="F290" i="17"/>
  <c r="G290" i="17"/>
  <c r="H290" i="17"/>
  <c r="I290" i="17"/>
  <c r="I229" i="17"/>
  <c r="H229" i="17"/>
  <c r="G229" i="17"/>
  <c r="F229" i="17"/>
  <c r="E230" i="17"/>
  <c r="E231" i="17"/>
  <c r="E232" i="17"/>
  <c r="E233" i="17"/>
  <c r="E234" i="17"/>
  <c r="E235" i="17"/>
  <c r="E237" i="17"/>
  <c r="E238" i="17"/>
  <c r="E240" i="17"/>
  <c r="E241" i="17"/>
  <c r="E243" i="17"/>
  <c r="E244" i="17"/>
  <c r="E245" i="17"/>
  <c r="E246" i="17"/>
  <c r="E248" i="17"/>
  <c r="E249" i="17"/>
  <c r="E250" i="17"/>
  <c r="E251" i="17"/>
  <c r="E253" i="17"/>
  <c r="E254" i="17"/>
  <c r="E255" i="17"/>
  <c r="E256" i="17"/>
  <c r="E258" i="17"/>
  <c r="E259" i="17"/>
  <c r="E260" i="17"/>
  <c r="E261" i="17"/>
  <c r="E263" i="17"/>
  <c r="E264" i="17"/>
  <c r="E265" i="17"/>
  <c r="E267" i="17"/>
  <c r="E268" i="17"/>
  <c r="E269" i="17"/>
  <c r="E270" i="17"/>
  <c r="E271" i="17"/>
  <c r="E272" i="17"/>
  <c r="E273" i="17"/>
  <c r="E274" i="17"/>
  <c r="E276" i="17"/>
  <c r="E277" i="17"/>
  <c r="E278" i="17"/>
  <c r="E279" i="17"/>
  <c r="E280" i="17"/>
  <c r="E281" i="17"/>
  <c r="E282" i="17"/>
  <c r="E283" i="17"/>
  <c r="E285" i="17"/>
  <c r="E286" i="17"/>
  <c r="E288" i="17"/>
  <c r="E289" i="17"/>
  <c r="E290" i="17"/>
  <c r="E229" i="17"/>
  <c r="D237" i="17"/>
  <c r="D238" i="17"/>
  <c r="D240" i="17"/>
  <c r="D241" i="17"/>
  <c r="D243" i="17"/>
  <c r="D244" i="17"/>
  <c r="D245" i="17"/>
  <c r="D246" i="17"/>
  <c r="D248" i="17"/>
  <c r="D249" i="17"/>
  <c r="D250" i="17"/>
  <c r="D251" i="17"/>
  <c r="D253" i="17"/>
  <c r="D254" i="17"/>
  <c r="D255" i="17"/>
  <c r="D256" i="17"/>
  <c r="D258" i="17"/>
  <c r="D259" i="17"/>
  <c r="D260" i="17"/>
  <c r="D261" i="17"/>
  <c r="D263" i="17"/>
  <c r="D264" i="17"/>
  <c r="D265" i="17"/>
  <c r="D276" i="17"/>
  <c r="D277" i="17"/>
  <c r="D278" i="17"/>
  <c r="D279" i="17"/>
  <c r="D280" i="17"/>
  <c r="D281" i="17"/>
  <c r="D282" i="17"/>
  <c r="D283" i="17"/>
  <c r="D285" i="17"/>
  <c r="D286" i="17"/>
  <c r="D288" i="17"/>
  <c r="D289" i="17"/>
  <c r="D290" i="17"/>
  <c r="D230" i="17"/>
  <c r="D231" i="17"/>
  <c r="D232" i="17"/>
  <c r="D233" i="17"/>
  <c r="D234" i="17"/>
  <c r="D235" i="17"/>
  <c r="D229" i="17"/>
  <c r="F257" i="18" l="1"/>
  <c r="G257" i="18"/>
  <c r="H257" i="18"/>
  <c r="I257" i="18"/>
  <c r="F258" i="18"/>
  <c r="G258" i="18"/>
  <c r="H258" i="18"/>
  <c r="I258" i="18"/>
  <c r="F260" i="18"/>
  <c r="G260" i="18"/>
  <c r="H260" i="18"/>
  <c r="I260" i="18"/>
  <c r="F261" i="18"/>
  <c r="G261" i="18"/>
  <c r="H261" i="18"/>
  <c r="I261" i="18"/>
  <c r="F262" i="18"/>
  <c r="G262" i="18"/>
  <c r="H262" i="18"/>
  <c r="I262" i="18"/>
  <c r="F263" i="18"/>
  <c r="G263" i="18"/>
  <c r="H263" i="18"/>
  <c r="I263" i="18"/>
  <c r="F265" i="18"/>
  <c r="G265" i="18"/>
  <c r="H265" i="18"/>
  <c r="I265" i="18"/>
  <c r="F266" i="18"/>
  <c r="G266" i="18"/>
  <c r="H266" i="18"/>
  <c r="I266" i="18"/>
  <c r="F267" i="18"/>
  <c r="G267" i="18"/>
  <c r="H267" i="18"/>
  <c r="I267" i="18"/>
  <c r="F268" i="18"/>
  <c r="G268" i="18"/>
  <c r="H268" i="18"/>
  <c r="I268" i="18"/>
  <c r="F270" i="18"/>
  <c r="G270" i="18"/>
  <c r="H270" i="18"/>
  <c r="I270" i="18"/>
  <c r="F271" i="18"/>
  <c r="G271" i="18"/>
  <c r="H271" i="18"/>
  <c r="I271" i="18"/>
  <c r="F272" i="18"/>
  <c r="G272" i="18"/>
  <c r="H272" i="18"/>
  <c r="I272" i="18"/>
  <c r="F273" i="18"/>
  <c r="G273" i="18"/>
  <c r="H273" i="18"/>
  <c r="I273" i="18"/>
  <c r="F275" i="18"/>
  <c r="G275" i="18"/>
  <c r="H275" i="18"/>
  <c r="I275" i="18"/>
  <c r="F276" i="18"/>
  <c r="G276" i="18"/>
  <c r="H276" i="18"/>
  <c r="I276" i="18"/>
  <c r="F277" i="18"/>
  <c r="G277" i="18"/>
  <c r="H277" i="18"/>
  <c r="I277" i="18"/>
  <c r="F278" i="18"/>
  <c r="G278" i="18"/>
  <c r="H278" i="18"/>
  <c r="I278" i="18"/>
  <c r="F280" i="18"/>
  <c r="G280" i="18"/>
  <c r="H280" i="18"/>
  <c r="I280" i="18"/>
  <c r="F281" i="18"/>
  <c r="G281" i="18"/>
  <c r="H281" i="18"/>
  <c r="I281" i="18"/>
  <c r="F282" i="18"/>
  <c r="G282" i="18"/>
  <c r="H282" i="18"/>
  <c r="I282" i="18"/>
  <c r="F283" i="18"/>
  <c r="G283" i="18"/>
  <c r="H283" i="18"/>
  <c r="I283" i="18"/>
  <c r="F284" i="18"/>
  <c r="G284" i="18"/>
  <c r="H284" i="18"/>
  <c r="I284" i="18"/>
  <c r="F285" i="18"/>
  <c r="G285" i="18"/>
  <c r="H285" i="18"/>
  <c r="I285" i="18"/>
  <c r="F286" i="18"/>
  <c r="G286" i="18"/>
  <c r="H286" i="18"/>
  <c r="I286" i="18"/>
  <c r="F287" i="18"/>
  <c r="G287" i="18"/>
  <c r="H287" i="18"/>
  <c r="I287" i="18"/>
  <c r="F289" i="18"/>
  <c r="G289" i="18"/>
  <c r="H289" i="18"/>
  <c r="I289" i="18"/>
  <c r="I255" i="18"/>
  <c r="H255" i="18"/>
  <c r="G255" i="18"/>
  <c r="F255" i="18"/>
  <c r="I254" i="18"/>
  <c r="H254" i="18"/>
  <c r="G254" i="18"/>
  <c r="F254" i="18"/>
  <c r="I253" i="18"/>
  <c r="H253" i="18"/>
  <c r="G253" i="18"/>
  <c r="F253" i="18"/>
  <c r="I252" i="18"/>
  <c r="H252" i="18"/>
  <c r="G252" i="18"/>
  <c r="F252" i="18"/>
  <c r="I251" i="18"/>
  <c r="H251" i="18"/>
  <c r="G251" i="18"/>
  <c r="F251" i="18"/>
  <c r="I250" i="18"/>
  <c r="H250" i="18"/>
  <c r="G250" i="18"/>
  <c r="F250" i="18"/>
  <c r="I249" i="18"/>
  <c r="H249" i="18"/>
  <c r="G249" i="18"/>
  <c r="F249" i="18"/>
  <c r="I248" i="18"/>
  <c r="H248" i="18"/>
  <c r="G248" i="18"/>
  <c r="F248" i="18"/>
  <c r="E249" i="18"/>
  <c r="E250" i="18"/>
  <c r="E251" i="18"/>
  <c r="E252" i="18"/>
  <c r="E253" i="18"/>
  <c r="E254" i="18"/>
  <c r="E255" i="18"/>
  <c r="E257" i="18"/>
  <c r="E258" i="18"/>
  <c r="E260" i="18"/>
  <c r="E261" i="18"/>
  <c r="E262" i="18"/>
  <c r="E263" i="18"/>
  <c r="E265" i="18"/>
  <c r="E266" i="18"/>
  <c r="E267" i="18"/>
  <c r="E268" i="18"/>
  <c r="E270" i="18"/>
  <c r="E271" i="18"/>
  <c r="E272" i="18"/>
  <c r="E273" i="18"/>
  <c r="E275" i="18"/>
  <c r="E276" i="18"/>
  <c r="E277" i="18"/>
  <c r="E278" i="18"/>
  <c r="E280" i="18"/>
  <c r="E281" i="18"/>
  <c r="E282" i="18"/>
  <c r="E283" i="18"/>
  <c r="E284" i="18"/>
  <c r="E285" i="18"/>
  <c r="E286" i="18"/>
  <c r="E287" i="18"/>
  <c r="E289" i="18"/>
  <c r="E248" i="18"/>
  <c r="D249" i="18"/>
  <c r="D250" i="18"/>
  <c r="D251" i="18"/>
  <c r="D252" i="18"/>
  <c r="D253" i="18"/>
  <c r="D254" i="18"/>
  <c r="D255" i="18"/>
  <c r="D257" i="18"/>
  <c r="D258" i="18"/>
  <c r="D260" i="18"/>
  <c r="D261" i="18"/>
  <c r="D262" i="18"/>
  <c r="D263" i="18"/>
  <c r="D265" i="18"/>
  <c r="D266" i="18"/>
  <c r="D267" i="18"/>
  <c r="D268" i="18"/>
  <c r="D270" i="18"/>
  <c r="D271" i="18"/>
  <c r="D272" i="18"/>
  <c r="D273" i="18"/>
  <c r="D275" i="18"/>
  <c r="D276" i="18"/>
  <c r="D277" i="18"/>
  <c r="D278" i="18"/>
  <c r="D280" i="18"/>
  <c r="D281" i="18"/>
  <c r="D282" i="18"/>
  <c r="D283" i="18"/>
  <c r="D284" i="18"/>
  <c r="D285" i="18"/>
  <c r="D286" i="18"/>
  <c r="D287" i="18"/>
  <c r="D289" i="18"/>
  <c r="D248" i="18"/>
  <c r="D278" i="42" l="1"/>
  <c r="D279" i="42"/>
  <c r="D281" i="42"/>
  <c r="D282" i="42"/>
  <c r="D283" i="42"/>
  <c r="D284" i="42"/>
  <c r="D277" i="42"/>
  <c r="E255" i="42"/>
  <c r="F255" i="42"/>
  <c r="G255" i="42"/>
  <c r="H255" i="42"/>
  <c r="I255" i="42"/>
  <c r="E256" i="42"/>
  <c r="F256" i="42"/>
  <c r="G256" i="42"/>
  <c r="H256" i="42"/>
  <c r="I256" i="42"/>
  <c r="E257" i="42"/>
  <c r="F257" i="42"/>
  <c r="G257" i="42"/>
  <c r="H257" i="42"/>
  <c r="I257" i="42"/>
  <c r="E258" i="42"/>
  <c r="F258" i="42"/>
  <c r="G258" i="42"/>
  <c r="H258" i="42"/>
  <c r="I258" i="42"/>
  <c r="E259" i="42"/>
  <c r="F259" i="42"/>
  <c r="G259" i="42"/>
  <c r="H259" i="42"/>
  <c r="I259" i="42"/>
  <c r="E260" i="42"/>
  <c r="F260" i="42"/>
  <c r="G260" i="42"/>
  <c r="H260" i="42"/>
  <c r="I260" i="42"/>
  <c r="E261" i="42"/>
  <c r="F261" i="42"/>
  <c r="G261" i="42"/>
  <c r="H261" i="42"/>
  <c r="I261" i="42"/>
  <c r="E262" i="42"/>
  <c r="F262" i="42"/>
  <c r="G262" i="42"/>
  <c r="H262" i="42"/>
  <c r="I262" i="42"/>
  <c r="E264" i="42"/>
  <c r="F264" i="42"/>
  <c r="G264" i="42"/>
  <c r="H264" i="42"/>
  <c r="I264" i="42"/>
  <c r="E265" i="42"/>
  <c r="F265" i="42"/>
  <c r="G265" i="42"/>
  <c r="H265" i="42"/>
  <c r="I265" i="42"/>
  <c r="E266" i="42"/>
  <c r="F266" i="42"/>
  <c r="G266" i="42"/>
  <c r="H266" i="42"/>
  <c r="I266" i="42"/>
  <c r="E268" i="42"/>
  <c r="F268" i="42"/>
  <c r="G268" i="42"/>
  <c r="H268" i="42"/>
  <c r="I268" i="42"/>
  <c r="E269" i="42"/>
  <c r="F269" i="42"/>
  <c r="G269" i="42"/>
  <c r="H269" i="42"/>
  <c r="I269" i="42"/>
  <c r="E270" i="42"/>
  <c r="F270" i="42"/>
  <c r="G270" i="42"/>
  <c r="H270" i="42"/>
  <c r="I270" i="42"/>
  <c r="E271" i="42"/>
  <c r="F271" i="42"/>
  <c r="G271" i="42"/>
  <c r="H271" i="42"/>
  <c r="I271" i="42"/>
  <c r="E273" i="42"/>
  <c r="F273" i="42"/>
  <c r="G273" i="42"/>
  <c r="H273" i="42"/>
  <c r="I273" i="42"/>
  <c r="E274" i="42"/>
  <c r="F274" i="42"/>
  <c r="G274" i="42"/>
  <c r="H274" i="42"/>
  <c r="I274" i="42"/>
  <c r="E275" i="42"/>
  <c r="F275" i="42"/>
  <c r="G275" i="42"/>
  <c r="H275" i="42"/>
  <c r="I275" i="42"/>
  <c r="E277" i="42"/>
  <c r="F277" i="42"/>
  <c r="G277" i="42"/>
  <c r="H277" i="42"/>
  <c r="I277" i="42"/>
  <c r="E278" i="42"/>
  <c r="F278" i="42"/>
  <c r="G278" i="42"/>
  <c r="H278" i="42"/>
  <c r="I278" i="42"/>
  <c r="E279" i="42"/>
  <c r="F279" i="42"/>
  <c r="G279" i="42"/>
  <c r="H279" i="42"/>
  <c r="I279" i="42"/>
  <c r="E281" i="42"/>
  <c r="F281" i="42"/>
  <c r="G281" i="42"/>
  <c r="H281" i="42"/>
  <c r="I281" i="42"/>
  <c r="E282" i="42"/>
  <c r="F282" i="42"/>
  <c r="G282" i="42"/>
  <c r="H282" i="42"/>
  <c r="I282" i="42"/>
  <c r="E283" i="42"/>
  <c r="F283" i="42"/>
  <c r="G283" i="42"/>
  <c r="H283" i="42"/>
  <c r="I283" i="42"/>
  <c r="E284" i="42"/>
  <c r="F284" i="42"/>
  <c r="G284" i="42"/>
  <c r="H284" i="42"/>
  <c r="I284" i="42"/>
  <c r="E286" i="42"/>
  <c r="F286" i="42"/>
  <c r="G286" i="42"/>
  <c r="H286" i="42"/>
  <c r="I286" i="42"/>
  <c r="E287" i="42"/>
  <c r="F287" i="42"/>
  <c r="G287" i="42"/>
  <c r="H287" i="42"/>
  <c r="I287" i="42"/>
  <c r="E288" i="42"/>
  <c r="F288" i="42"/>
  <c r="G288" i="42"/>
  <c r="H288" i="42"/>
  <c r="I288" i="42"/>
  <c r="E290" i="42"/>
  <c r="F290" i="42"/>
  <c r="G290" i="42"/>
  <c r="H290" i="42"/>
  <c r="I290" i="42"/>
  <c r="E291" i="42"/>
  <c r="F291" i="42"/>
  <c r="G291" i="42"/>
  <c r="H291" i="42"/>
  <c r="I291" i="42"/>
  <c r="E292" i="42"/>
  <c r="F292" i="42"/>
  <c r="G292" i="42"/>
  <c r="H292" i="42"/>
  <c r="I292" i="42"/>
  <c r="E293" i="42"/>
  <c r="F293" i="42"/>
  <c r="G293" i="42"/>
  <c r="H293" i="42"/>
  <c r="I293" i="42"/>
  <c r="E295" i="42"/>
  <c r="F295" i="42"/>
  <c r="G295" i="42"/>
  <c r="H295" i="42"/>
  <c r="I295" i="42"/>
  <c r="E296" i="42"/>
  <c r="F296" i="42"/>
  <c r="G296" i="42"/>
  <c r="H296" i="42"/>
  <c r="I296" i="42"/>
  <c r="E297" i="42"/>
  <c r="F297" i="42"/>
  <c r="G297" i="42"/>
  <c r="H297" i="42"/>
  <c r="I297" i="42"/>
  <c r="E298" i="42"/>
  <c r="F298" i="42"/>
  <c r="G298" i="42"/>
  <c r="H298" i="42"/>
  <c r="I298" i="42"/>
  <c r="E299" i="42"/>
  <c r="F299" i="42"/>
  <c r="G299" i="42"/>
  <c r="H299" i="42"/>
  <c r="I299" i="42"/>
  <c r="E300" i="42"/>
  <c r="F300" i="42"/>
  <c r="G300" i="42"/>
  <c r="H300" i="42"/>
  <c r="I300" i="42"/>
  <c r="E301" i="42"/>
  <c r="F301" i="42"/>
  <c r="G301" i="42"/>
  <c r="H301" i="42"/>
  <c r="I301" i="42"/>
  <c r="E302" i="42"/>
  <c r="F302" i="42"/>
  <c r="G302" i="42"/>
  <c r="H302" i="42"/>
  <c r="I302" i="42"/>
  <c r="E303" i="42"/>
  <c r="F303" i="42"/>
  <c r="G303" i="42"/>
  <c r="H303" i="42"/>
  <c r="I303" i="42"/>
  <c r="E304" i="42"/>
  <c r="F304" i="42"/>
  <c r="G304" i="42"/>
  <c r="H304" i="42"/>
  <c r="I304" i="42"/>
  <c r="E305" i="42"/>
  <c r="F305" i="42"/>
  <c r="G305" i="42"/>
  <c r="H305" i="42"/>
  <c r="I305" i="42"/>
  <c r="E220" i="42"/>
  <c r="E221" i="42"/>
  <c r="E222" i="42"/>
  <c r="E223" i="42"/>
  <c r="E224" i="42"/>
  <c r="E225" i="42"/>
  <c r="E226" i="42"/>
  <c r="E227" i="42"/>
  <c r="E229" i="42"/>
  <c r="E230" i="42"/>
  <c r="E231" i="42"/>
  <c r="E232" i="42"/>
  <c r="E238" i="42"/>
  <c r="E239" i="42"/>
  <c r="E240" i="42"/>
  <c r="E241" i="42"/>
  <c r="E247" i="42"/>
  <c r="E248" i="42"/>
  <c r="E253" i="42"/>
  <c r="E233" i="42"/>
  <c r="E234" i="42"/>
  <c r="E235" i="42"/>
  <c r="E236" i="42"/>
  <c r="E242" i="42"/>
  <c r="E243" i="42"/>
  <c r="E244" i="42"/>
  <c r="E245" i="42"/>
  <c r="E249" i="42"/>
  <c r="E250" i="42"/>
  <c r="E251" i="42"/>
  <c r="E252" i="42"/>
  <c r="E219" i="42"/>
  <c r="C296" i="42"/>
  <c r="C297" i="42"/>
  <c r="C298" i="42"/>
  <c r="C299" i="42"/>
  <c r="C300" i="42"/>
  <c r="C301" i="42"/>
  <c r="C302" i="42"/>
  <c r="C303" i="42"/>
  <c r="C304" i="42"/>
  <c r="C305" i="42"/>
  <c r="C295" i="42"/>
  <c r="D256" i="42"/>
  <c r="D257" i="42"/>
  <c r="D258" i="42"/>
  <c r="D259" i="42"/>
  <c r="D260" i="42"/>
  <c r="D261" i="42"/>
  <c r="D262" i="42"/>
  <c r="D264" i="42"/>
  <c r="D265" i="42"/>
  <c r="D266" i="42"/>
  <c r="D268" i="42"/>
  <c r="D269" i="42"/>
  <c r="D270" i="42"/>
  <c r="D271" i="42"/>
  <c r="D273" i="42"/>
  <c r="D274" i="42"/>
  <c r="D275" i="42"/>
  <c r="D286" i="42"/>
  <c r="D287" i="42"/>
  <c r="D288" i="42"/>
  <c r="D290" i="42"/>
  <c r="D291" i="42"/>
  <c r="D292" i="42"/>
  <c r="D293" i="42"/>
  <c r="D255" i="42"/>
  <c r="D252" i="42"/>
  <c r="E214" i="42"/>
  <c r="E215" i="42"/>
  <c r="E216" i="42"/>
  <c r="E213" i="42"/>
  <c r="E210" i="42"/>
  <c r="F6" i="42"/>
  <c r="G6" i="42"/>
  <c r="H6" i="42"/>
  <c r="I6" i="42"/>
  <c r="F7" i="42"/>
  <c r="G7" i="42"/>
  <c r="H7" i="42"/>
  <c r="I7" i="42"/>
  <c r="F8" i="42"/>
  <c r="G8" i="42"/>
  <c r="H8" i="42"/>
  <c r="I8" i="42"/>
  <c r="F9" i="42"/>
  <c r="G9" i="42"/>
  <c r="H9" i="42"/>
  <c r="I9" i="42"/>
  <c r="F11" i="42"/>
  <c r="G11" i="42"/>
  <c r="H11" i="42"/>
  <c r="I11" i="42"/>
  <c r="F12" i="42"/>
  <c r="G12" i="42"/>
  <c r="H12" i="42"/>
  <c r="I12" i="42"/>
  <c r="F13" i="42"/>
  <c r="G13" i="42"/>
  <c r="H13" i="42"/>
  <c r="I13" i="42"/>
  <c r="F14" i="42"/>
  <c r="G14" i="42"/>
  <c r="H14" i="42"/>
  <c r="I14" i="42"/>
  <c r="F15" i="42"/>
  <c r="G15" i="42"/>
  <c r="H15" i="42"/>
  <c r="I15" i="42"/>
  <c r="F16" i="42"/>
  <c r="G16" i="42"/>
  <c r="H16" i="42"/>
  <c r="I16" i="42"/>
  <c r="F17" i="42"/>
  <c r="G17" i="42"/>
  <c r="H17" i="42"/>
  <c r="I17" i="42"/>
  <c r="F18" i="42"/>
  <c r="G18" i="42"/>
  <c r="H18" i="42"/>
  <c r="I18" i="42"/>
  <c r="F19" i="42"/>
  <c r="G19" i="42"/>
  <c r="H19" i="42"/>
  <c r="I19" i="42"/>
  <c r="F20" i="42"/>
  <c r="G20" i="42"/>
  <c r="H20" i="42"/>
  <c r="I20" i="42"/>
  <c r="F21" i="42"/>
  <c r="G21" i="42"/>
  <c r="H21" i="42"/>
  <c r="I21" i="42"/>
  <c r="F22" i="42"/>
  <c r="G22" i="42"/>
  <c r="H22" i="42"/>
  <c r="I22" i="42"/>
  <c r="F23" i="42"/>
  <c r="G23" i="42"/>
  <c r="H23" i="42"/>
  <c r="I23" i="42"/>
  <c r="F24" i="42"/>
  <c r="G24" i="42"/>
  <c r="H24" i="42"/>
  <c r="I24" i="42"/>
  <c r="F25" i="42"/>
  <c r="G25" i="42"/>
  <c r="H25" i="42"/>
  <c r="I25" i="42"/>
  <c r="F26" i="42"/>
  <c r="G26" i="42"/>
  <c r="H26" i="42"/>
  <c r="I26" i="42"/>
  <c r="F28" i="42"/>
  <c r="G28" i="42"/>
  <c r="H28" i="42"/>
  <c r="I28" i="42"/>
  <c r="F29" i="42"/>
  <c r="G29" i="42"/>
  <c r="H29" i="42"/>
  <c r="I29" i="42"/>
  <c r="F30" i="42"/>
  <c r="G30" i="42"/>
  <c r="H30" i="42"/>
  <c r="I30" i="42"/>
  <c r="F31" i="42"/>
  <c r="G31" i="42"/>
  <c r="H31" i="42"/>
  <c r="I31" i="42"/>
  <c r="F32" i="42"/>
  <c r="G32" i="42"/>
  <c r="H32" i="42"/>
  <c r="I32" i="42"/>
  <c r="F33" i="42"/>
  <c r="G33" i="42"/>
  <c r="H33" i="42"/>
  <c r="I33" i="42"/>
  <c r="F34" i="42"/>
  <c r="G34" i="42"/>
  <c r="H34" i="42"/>
  <c r="I34" i="42"/>
  <c r="F35" i="42"/>
  <c r="G35" i="42"/>
  <c r="H35" i="42"/>
  <c r="I35" i="42"/>
  <c r="F36" i="42"/>
  <c r="G36" i="42"/>
  <c r="H36" i="42"/>
  <c r="I36" i="42"/>
  <c r="F37" i="42"/>
  <c r="G37" i="42"/>
  <c r="H37" i="42"/>
  <c r="I37" i="42"/>
  <c r="F38" i="42"/>
  <c r="G38" i="42"/>
  <c r="H38" i="42"/>
  <c r="I38" i="42"/>
  <c r="F39" i="42"/>
  <c r="G39" i="42"/>
  <c r="H39" i="42"/>
  <c r="I39" i="42"/>
  <c r="F40" i="42"/>
  <c r="G40" i="42"/>
  <c r="H40" i="42"/>
  <c r="I40" i="42"/>
  <c r="F41" i="42"/>
  <c r="G41" i="42"/>
  <c r="H41" i="42"/>
  <c r="I41" i="42"/>
  <c r="F42" i="42"/>
  <c r="G42" i="42"/>
  <c r="H42" i="42"/>
  <c r="I42" i="42"/>
  <c r="F43" i="42"/>
  <c r="G43" i="42"/>
  <c r="H43" i="42"/>
  <c r="I43" i="42"/>
  <c r="F45" i="42"/>
  <c r="G45" i="42"/>
  <c r="H45" i="42"/>
  <c r="I45" i="42"/>
  <c r="F46" i="42"/>
  <c r="G46" i="42"/>
  <c r="H46" i="42"/>
  <c r="I46" i="42"/>
  <c r="F47" i="42"/>
  <c r="G47" i="42"/>
  <c r="H47" i="42"/>
  <c r="I47" i="42"/>
  <c r="F48" i="42"/>
  <c r="G48" i="42"/>
  <c r="H48" i="42"/>
  <c r="I48" i="42"/>
  <c r="F49" i="42"/>
  <c r="G49" i="42"/>
  <c r="H49" i="42"/>
  <c r="I49" i="42"/>
  <c r="F50" i="42"/>
  <c r="G50" i="42"/>
  <c r="H50" i="42"/>
  <c r="I50" i="42"/>
  <c r="F51" i="42"/>
  <c r="G51" i="42"/>
  <c r="H51" i="42"/>
  <c r="I51" i="42"/>
  <c r="F52" i="42"/>
  <c r="G52" i="42"/>
  <c r="H52" i="42"/>
  <c r="I52" i="42"/>
  <c r="F53" i="42"/>
  <c r="G53" i="42"/>
  <c r="H53" i="42"/>
  <c r="I53" i="42"/>
  <c r="F54" i="42"/>
  <c r="G54" i="42"/>
  <c r="H54" i="42"/>
  <c r="I54" i="42"/>
  <c r="F55" i="42"/>
  <c r="G55" i="42"/>
  <c r="H55" i="42"/>
  <c r="I55" i="42"/>
  <c r="F56" i="42"/>
  <c r="G56" i="42"/>
  <c r="H56" i="42"/>
  <c r="I56" i="42"/>
  <c r="F57" i="42"/>
  <c r="G57" i="42"/>
  <c r="H57" i="42"/>
  <c r="I57" i="42"/>
  <c r="F58" i="42"/>
  <c r="G58" i="42"/>
  <c r="H58" i="42"/>
  <c r="I58" i="42"/>
  <c r="F60" i="42"/>
  <c r="G60" i="42"/>
  <c r="H60" i="42"/>
  <c r="I60" i="42"/>
  <c r="F61" i="42"/>
  <c r="G61" i="42"/>
  <c r="H61" i="42"/>
  <c r="I61" i="42"/>
  <c r="F62" i="42"/>
  <c r="G62" i="42"/>
  <c r="H62" i="42"/>
  <c r="I62" i="42"/>
  <c r="F63" i="42"/>
  <c r="G63" i="42"/>
  <c r="H63" i="42"/>
  <c r="I63" i="42"/>
  <c r="F64" i="42"/>
  <c r="G64" i="42"/>
  <c r="H64" i="42"/>
  <c r="I64" i="42"/>
  <c r="F65" i="42"/>
  <c r="G65" i="42"/>
  <c r="H65" i="42"/>
  <c r="I65" i="42"/>
  <c r="F66" i="42"/>
  <c r="G66" i="42"/>
  <c r="H66" i="42"/>
  <c r="I66" i="42"/>
  <c r="F67" i="42"/>
  <c r="G67" i="42"/>
  <c r="H67" i="42"/>
  <c r="I67" i="42"/>
  <c r="F68" i="42"/>
  <c r="G68" i="42"/>
  <c r="H68" i="42"/>
  <c r="I68" i="42"/>
  <c r="F69" i="42"/>
  <c r="G69" i="42"/>
  <c r="H69" i="42"/>
  <c r="I69" i="42"/>
  <c r="F70" i="42"/>
  <c r="G70" i="42"/>
  <c r="H70" i="42"/>
  <c r="I70" i="42"/>
  <c r="F71" i="42"/>
  <c r="G71" i="42"/>
  <c r="H71" i="42"/>
  <c r="I71" i="42"/>
  <c r="F72" i="42"/>
  <c r="G72" i="42"/>
  <c r="H72" i="42"/>
  <c r="I72" i="42"/>
  <c r="F73" i="42"/>
  <c r="G73" i="42"/>
  <c r="H73" i="42"/>
  <c r="I73" i="42"/>
  <c r="F75" i="42"/>
  <c r="G75" i="42"/>
  <c r="H75" i="42"/>
  <c r="I75" i="42"/>
  <c r="F76" i="42"/>
  <c r="G76" i="42"/>
  <c r="H76" i="42"/>
  <c r="I76" i="42"/>
  <c r="F77" i="42"/>
  <c r="G77" i="42"/>
  <c r="H77" i="42"/>
  <c r="I77" i="42"/>
  <c r="F78" i="42"/>
  <c r="G78" i="42"/>
  <c r="H78" i="42"/>
  <c r="I78" i="42"/>
  <c r="F79" i="42"/>
  <c r="G79" i="42"/>
  <c r="H79" i="42"/>
  <c r="I79" i="42"/>
  <c r="F80" i="42"/>
  <c r="G80" i="42"/>
  <c r="H80" i="42"/>
  <c r="I80" i="42"/>
  <c r="F81" i="42"/>
  <c r="G81" i="42"/>
  <c r="H81" i="42"/>
  <c r="I81" i="42"/>
  <c r="F82" i="42"/>
  <c r="G82" i="42"/>
  <c r="H82" i="42"/>
  <c r="I82" i="42"/>
  <c r="F83" i="42"/>
  <c r="G83" i="42"/>
  <c r="H83" i="42"/>
  <c r="I83" i="42"/>
  <c r="F84" i="42"/>
  <c r="G84" i="42"/>
  <c r="H84" i="42"/>
  <c r="I84" i="42"/>
  <c r="F85" i="42"/>
  <c r="G85" i="42"/>
  <c r="H85" i="42"/>
  <c r="I85" i="42"/>
  <c r="F86" i="42"/>
  <c r="G86" i="42"/>
  <c r="H86" i="42"/>
  <c r="I86" i="42"/>
  <c r="F87" i="42"/>
  <c r="G87" i="42"/>
  <c r="H87" i="42"/>
  <c r="I87" i="42"/>
  <c r="F88" i="42"/>
  <c r="G88" i="42"/>
  <c r="H88" i="42"/>
  <c r="I88" i="42"/>
  <c r="F89" i="42"/>
  <c r="G89" i="42"/>
  <c r="H89" i="42"/>
  <c r="I89" i="42"/>
  <c r="F90" i="42"/>
  <c r="G90" i="42"/>
  <c r="H90" i="42"/>
  <c r="I90" i="42"/>
  <c r="F91" i="42"/>
  <c r="G91" i="42"/>
  <c r="H91" i="42"/>
  <c r="I91" i="42"/>
  <c r="F92" i="42"/>
  <c r="G92" i="42"/>
  <c r="H92" i="42"/>
  <c r="I92" i="42"/>
  <c r="F93" i="42"/>
  <c r="G93" i="42"/>
  <c r="H93" i="42"/>
  <c r="I93" i="42"/>
  <c r="F94" i="42"/>
  <c r="G94" i="42"/>
  <c r="H94" i="42"/>
  <c r="I94" i="42"/>
  <c r="F95" i="42"/>
  <c r="G95" i="42"/>
  <c r="H95" i="42"/>
  <c r="I95" i="42"/>
  <c r="F96" i="42"/>
  <c r="G96" i="42"/>
  <c r="H96" i="42"/>
  <c r="I96" i="42"/>
  <c r="F98" i="42"/>
  <c r="G98" i="42"/>
  <c r="H98" i="42"/>
  <c r="I98" i="42"/>
  <c r="F99" i="42"/>
  <c r="G99" i="42"/>
  <c r="H99" i="42"/>
  <c r="I99" i="42"/>
  <c r="F100" i="42"/>
  <c r="G100" i="42"/>
  <c r="H100" i="42"/>
  <c r="I100" i="42"/>
  <c r="F101" i="42"/>
  <c r="G101" i="42"/>
  <c r="H101" i="42"/>
  <c r="I101" i="42"/>
  <c r="F102" i="42"/>
  <c r="G102" i="42"/>
  <c r="H102" i="42"/>
  <c r="I102" i="42"/>
  <c r="F103" i="42"/>
  <c r="G103" i="42"/>
  <c r="H103" i="42"/>
  <c r="I103" i="42"/>
  <c r="F104" i="42"/>
  <c r="G104" i="42"/>
  <c r="H104" i="42"/>
  <c r="I104" i="42"/>
  <c r="F105" i="42"/>
  <c r="G105" i="42"/>
  <c r="H105" i="42"/>
  <c r="I105" i="42"/>
  <c r="F106" i="42"/>
  <c r="G106" i="42"/>
  <c r="H106" i="42"/>
  <c r="I106" i="42"/>
  <c r="F107" i="42"/>
  <c r="G107" i="42"/>
  <c r="H107" i="42"/>
  <c r="I107" i="42"/>
  <c r="F108" i="42"/>
  <c r="G108" i="42"/>
  <c r="H108" i="42"/>
  <c r="I108" i="42"/>
  <c r="F109" i="42"/>
  <c r="G109" i="42"/>
  <c r="H109" i="42"/>
  <c r="I109" i="42"/>
  <c r="F110" i="42"/>
  <c r="G110" i="42"/>
  <c r="H110" i="42"/>
  <c r="I110" i="42"/>
  <c r="F111" i="42"/>
  <c r="G111" i="42"/>
  <c r="H111" i="42"/>
  <c r="I111" i="42"/>
  <c r="F112" i="42"/>
  <c r="G112" i="42"/>
  <c r="H112" i="42"/>
  <c r="I112" i="42"/>
  <c r="F113" i="42"/>
  <c r="G113" i="42"/>
  <c r="H113" i="42"/>
  <c r="I113" i="42"/>
  <c r="F115" i="42"/>
  <c r="G115" i="42"/>
  <c r="H115" i="42"/>
  <c r="I115" i="42"/>
  <c r="F116" i="42"/>
  <c r="G116" i="42"/>
  <c r="H116" i="42"/>
  <c r="I116" i="42"/>
  <c r="F117" i="42"/>
  <c r="G117" i="42"/>
  <c r="H117" i="42"/>
  <c r="I117" i="42"/>
  <c r="F118" i="42"/>
  <c r="G118" i="42"/>
  <c r="H118" i="42"/>
  <c r="I118" i="42"/>
  <c r="F119" i="42"/>
  <c r="G119" i="42"/>
  <c r="H119" i="42"/>
  <c r="I119" i="42"/>
  <c r="F120" i="42"/>
  <c r="G120" i="42"/>
  <c r="H120" i="42"/>
  <c r="I120" i="42"/>
  <c r="F122" i="42"/>
  <c r="G122" i="42"/>
  <c r="H122" i="42"/>
  <c r="I122" i="42"/>
  <c r="F123" i="42"/>
  <c r="G123" i="42"/>
  <c r="H123" i="42"/>
  <c r="I123" i="42"/>
  <c r="F124" i="42"/>
  <c r="G124" i="42"/>
  <c r="H124" i="42"/>
  <c r="I124" i="42"/>
  <c r="F125" i="42"/>
  <c r="G125" i="42"/>
  <c r="H125" i="42"/>
  <c r="I125" i="42"/>
  <c r="F126" i="42"/>
  <c r="G126" i="42"/>
  <c r="H126" i="42"/>
  <c r="I126" i="42"/>
  <c r="F127" i="42"/>
  <c r="G127" i="42"/>
  <c r="H127" i="42"/>
  <c r="I127" i="42"/>
  <c r="F128" i="42"/>
  <c r="G128" i="42"/>
  <c r="H128" i="42"/>
  <c r="I128" i="42"/>
  <c r="F129" i="42"/>
  <c r="G129" i="42"/>
  <c r="H129" i="42"/>
  <c r="I129" i="42"/>
  <c r="F130" i="42"/>
  <c r="G130" i="42"/>
  <c r="H130" i="42"/>
  <c r="I130" i="42"/>
  <c r="F131" i="42"/>
  <c r="G131" i="42"/>
  <c r="H131" i="42"/>
  <c r="I131" i="42"/>
  <c r="F132" i="42"/>
  <c r="G132" i="42"/>
  <c r="H132" i="42"/>
  <c r="I132" i="42"/>
  <c r="F133" i="42"/>
  <c r="G133" i="42"/>
  <c r="H133" i="42"/>
  <c r="I133" i="42"/>
  <c r="F134" i="42"/>
  <c r="G134" i="42"/>
  <c r="H134" i="42"/>
  <c r="I134" i="42"/>
  <c r="F135" i="42"/>
  <c r="G135" i="42"/>
  <c r="H135" i="42"/>
  <c r="I135" i="42"/>
  <c r="F137" i="42"/>
  <c r="G137" i="42"/>
  <c r="H137" i="42"/>
  <c r="I137" i="42"/>
  <c r="F138" i="42"/>
  <c r="G138" i="42"/>
  <c r="H138" i="42"/>
  <c r="I138" i="42"/>
  <c r="F139" i="42"/>
  <c r="G139" i="42"/>
  <c r="H139" i="42"/>
  <c r="I139" i="42"/>
  <c r="F140" i="42"/>
  <c r="G140" i="42"/>
  <c r="H140" i="42"/>
  <c r="I140" i="42"/>
  <c r="F141" i="42"/>
  <c r="G141" i="42"/>
  <c r="H141" i="42"/>
  <c r="I141" i="42"/>
  <c r="F142" i="42"/>
  <c r="G142" i="42"/>
  <c r="H142" i="42"/>
  <c r="I142" i="42"/>
  <c r="F143" i="42"/>
  <c r="G143" i="42"/>
  <c r="H143" i="42"/>
  <c r="I143" i="42"/>
  <c r="F144" i="42"/>
  <c r="G144" i="42"/>
  <c r="H144" i="42"/>
  <c r="I144" i="42"/>
  <c r="F145" i="42"/>
  <c r="G145" i="42"/>
  <c r="H145" i="42"/>
  <c r="I145" i="42"/>
  <c r="F146" i="42"/>
  <c r="G146" i="42"/>
  <c r="H146" i="42"/>
  <c r="I146" i="42"/>
  <c r="F147" i="42"/>
  <c r="G147" i="42"/>
  <c r="H147" i="42"/>
  <c r="I147" i="42"/>
  <c r="F148" i="42"/>
  <c r="G148" i="42"/>
  <c r="H148" i="42"/>
  <c r="I148" i="42"/>
  <c r="F150" i="42"/>
  <c r="G150" i="42"/>
  <c r="H150" i="42"/>
  <c r="I150" i="42"/>
  <c r="F151" i="42"/>
  <c r="G151" i="42"/>
  <c r="H151" i="42"/>
  <c r="I151" i="42"/>
  <c r="F152" i="42"/>
  <c r="G152" i="42"/>
  <c r="H152" i="42"/>
  <c r="I152" i="42"/>
  <c r="F153" i="42"/>
  <c r="G153" i="42"/>
  <c r="H153" i="42"/>
  <c r="I153" i="42"/>
  <c r="F154" i="42"/>
  <c r="G154" i="42"/>
  <c r="H154" i="42"/>
  <c r="I154" i="42"/>
  <c r="F155" i="42"/>
  <c r="G155" i="42"/>
  <c r="H155" i="42"/>
  <c r="I155" i="42"/>
  <c r="F156" i="42"/>
  <c r="G156" i="42"/>
  <c r="H156" i="42"/>
  <c r="I156" i="42"/>
  <c r="F157" i="42"/>
  <c r="G157" i="42"/>
  <c r="H157" i="42"/>
  <c r="I157" i="42"/>
  <c r="F158" i="42"/>
  <c r="G158" i="42"/>
  <c r="H158" i="42"/>
  <c r="I158" i="42"/>
  <c r="F159" i="42"/>
  <c r="G159" i="42"/>
  <c r="H159" i="42"/>
  <c r="I159" i="42"/>
  <c r="F160" i="42"/>
  <c r="G160" i="42"/>
  <c r="H160" i="42"/>
  <c r="I160" i="42"/>
  <c r="F161" i="42"/>
  <c r="G161" i="42"/>
  <c r="H161" i="42"/>
  <c r="I161" i="42"/>
  <c r="F162" i="42"/>
  <c r="G162" i="42"/>
  <c r="H162" i="42"/>
  <c r="I162" i="42"/>
  <c r="F163" i="42"/>
  <c r="G163" i="42"/>
  <c r="H163" i="42"/>
  <c r="I163" i="42"/>
  <c r="F164" i="42"/>
  <c r="G164" i="42"/>
  <c r="H164" i="42"/>
  <c r="I164" i="42"/>
  <c r="F165" i="42"/>
  <c r="G165" i="42"/>
  <c r="H165" i="42"/>
  <c r="I165" i="42"/>
  <c r="F166" i="42"/>
  <c r="G166" i="42"/>
  <c r="H166" i="42"/>
  <c r="I166" i="42"/>
  <c r="F167" i="42"/>
  <c r="G167" i="42"/>
  <c r="H167" i="42"/>
  <c r="I167" i="42"/>
  <c r="F168" i="42"/>
  <c r="G168" i="42"/>
  <c r="H168" i="42"/>
  <c r="I168" i="42"/>
  <c r="F169" i="42"/>
  <c r="G169" i="42"/>
  <c r="H169" i="42"/>
  <c r="I169" i="42"/>
  <c r="F170" i="42"/>
  <c r="G170" i="42"/>
  <c r="H170" i="42"/>
  <c r="I170" i="42"/>
  <c r="F171" i="42"/>
  <c r="G171" i="42"/>
  <c r="H171" i="42"/>
  <c r="I171" i="42"/>
  <c r="F172" i="42"/>
  <c r="G172" i="42"/>
  <c r="H172" i="42"/>
  <c r="I172" i="42"/>
  <c r="F173" i="42"/>
  <c r="G173" i="42"/>
  <c r="H173" i="42"/>
  <c r="I173" i="42"/>
  <c r="F176" i="42"/>
  <c r="G176" i="42"/>
  <c r="H176" i="42"/>
  <c r="I176" i="42"/>
  <c r="F177" i="42"/>
  <c r="G177" i="42"/>
  <c r="H177" i="42"/>
  <c r="I177" i="42"/>
  <c r="F178" i="42"/>
  <c r="G178" i="42"/>
  <c r="H178" i="42"/>
  <c r="I178" i="42"/>
  <c r="F179" i="42"/>
  <c r="G179" i="42"/>
  <c r="H179" i="42"/>
  <c r="I179" i="42"/>
  <c r="F180" i="42"/>
  <c r="G180" i="42"/>
  <c r="H180" i="42"/>
  <c r="I180" i="42"/>
  <c r="F181" i="42"/>
  <c r="G181" i="42"/>
  <c r="H181" i="42"/>
  <c r="I181" i="42"/>
  <c r="F182" i="42"/>
  <c r="G182" i="42"/>
  <c r="H182" i="42"/>
  <c r="I182" i="42"/>
  <c r="F183" i="42"/>
  <c r="G183" i="42"/>
  <c r="H183" i="42"/>
  <c r="I183" i="42"/>
  <c r="F184" i="42"/>
  <c r="G184" i="42"/>
  <c r="H184" i="42"/>
  <c r="I184" i="42"/>
  <c r="F185" i="42"/>
  <c r="G185" i="42"/>
  <c r="H185" i="42"/>
  <c r="I185" i="42"/>
  <c r="F188" i="42"/>
  <c r="G188" i="42"/>
  <c r="H188" i="42"/>
  <c r="I188" i="42"/>
  <c r="F189" i="42"/>
  <c r="G189" i="42"/>
  <c r="H189" i="42"/>
  <c r="I189" i="42"/>
  <c r="F190" i="42"/>
  <c r="G190" i="42"/>
  <c r="H190" i="42"/>
  <c r="I190" i="42"/>
  <c r="F191" i="42"/>
  <c r="G191" i="42"/>
  <c r="H191" i="42"/>
  <c r="I191" i="42"/>
  <c r="F192" i="42"/>
  <c r="G192" i="42"/>
  <c r="H192" i="42"/>
  <c r="I192" i="42"/>
  <c r="F193" i="42"/>
  <c r="G193" i="42"/>
  <c r="H193" i="42"/>
  <c r="I193" i="42"/>
  <c r="F194" i="42"/>
  <c r="G194" i="42"/>
  <c r="H194" i="42"/>
  <c r="I194" i="42"/>
  <c r="F195" i="42"/>
  <c r="G195" i="42"/>
  <c r="H195" i="42"/>
  <c r="I195" i="42"/>
  <c r="F196" i="42"/>
  <c r="G196" i="42"/>
  <c r="H196" i="42"/>
  <c r="I196" i="42"/>
  <c r="F197" i="42"/>
  <c r="G197" i="42"/>
  <c r="H197" i="42"/>
  <c r="I197" i="42"/>
  <c r="F200" i="42"/>
  <c r="G200" i="42"/>
  <c r="H200" i="42"/>
  <c r="I200" i="42"/>
  <c r="F201" i="42"/>
  <c r="G201" i="42"/>
  <c r="H201" i="42"/>
  <c r="I201" i="42"/>
  <c r="F202" i="42"/>
  <c r="G202" i="42"/>
  <c r="H202" i="42"/>
  <c r="I202" i="42"/>
  <c r="F203" i="42"/>
  <c r="G203" i="42"/>
  <c r="H203" i="42"/>
  <c r="I203" i="42"/>
  <c r="F204" i="42"/>
  <c r="G204" i="42"/>
  <c r="H204" i="42"/>
  <c r="I204" i="42"/>
  <c r="F205" i="42"/>
  <c r="G205" i="42"/>
  <c r="H205" i="42"/>
  <c r="I205" i="42"/>
  <c r="F206" i="42"/>
  <c r="G206" i="42"/>
  <c r="H206" i="42"/>
  <c r="I206" i="42"/>
  <c r="F207" i="42"/>
  <c r="G207" i="42"/>
  <c r="H207" i="42"/>
  <c r="I207" i="42"/>
  <c r="F208" i="42"/>
  <c r="G208" i="42"/>
  <c r="H208" i="42"/>
  <c r="I208" i="42"/>
  <c r="F209" i="42"/>
  <c r="G209" i="42"/>
  <c r="H209" i="42"/>
  <c r="I209" i="42"/>
  <c r="F210" i="42"/>
  <c r="G210" i="42"/>
  <c r="H210" i="42"/>
  <c r="I210" i="42"/>
  <c r="F211" i="42"/>
  <c r="G211" i="42"/>
  <c r="H211" i="42"/>
  <c r="I211" i="42"/>
  <c r="F213" i="42"/>
  <c r="G213" i="42"/>
  <c r="H213" i="42"/>
  <c r="I213" i="42"/>
  <c r="F214" i="42"/>
  <c r="G214" i="42"/>
  <c r="H214" i="42"/>
  <c r="I214" i="42"/>
  <c r="F215" i="42"/>
  <c r="G215" i="42"/>
  <c r="H215" i="42"/>
  <c r="I215" i="42"/>
  <c r="F216" i="42"/>
  <c r="G216" i="42"/>
  <c r="H216" i="42"/>
  <c r="I216" i="42"/>
  <c r="F219" i="42"/>
  <c r="G219" i="42"/>
  <c r="H219" i="42"/>
  <c r="I219" i="42"/>
  <c r="F220" i="42"/>
  <c r="G220" i="42"/>
  <c r="H220" i="42"/>
  <c r="I220" i="42"/>
  <c r="F221" i="42"/>
  <c r="G221" i="42"/>
  <c r="H221" i="42"/>
  <c r="I221" i="42"/>
  <c r="F222" i="42"/>
  <c r="G222" i="42"/>
  <c r="H222" i="42"/>
  <c r="I222" i="42"/>
  <c r="F223" i="42"/>
  <c r="G223" i="42"/>
  <c r="H223" i="42"/>
  <c r="I223" i="42"/>
  <c r="F224" i="42"/>
  <c r="G224" i="42"/>
  <c r="H224" i="42"/>
  <c r="I224" i="42"/>
  <c r="F225" i="42"/>
  <c r="G225" i="42"/>
  <c r="H225" i="42"/>
  <c r="I225" i="42"/>
  <c r="F226" i="42"/>
  <c r="G226" i="42"/>
  <c r="H226" i="42"/>
  <c r="I226" i="42"/>
  <c r="F227" i="42"/>
  <c r="G227" i="42"/>
  <c r="H227" i="42"/>
  <c r="I227" i="42"/>
  <c r="F229" i="42"/>
  <c r="G229" i="42"/>
  <c r="H229" i="42"/>
  <c r="I229" i="42"/>
  <c r="F230" i="42"/>
  <c r="G230" i="42"/>
  <c r="H230" i="42"/>
  <c r="I230" i="42"/>
  <c r="F231" i="42"/>
  <c r="G231" i="42"/>
  <c r="H231" i="42"/>
  <c r="I231" i="42"/>
  <c r="F232" i="42"/>
  <c r="G232" i="42"/>
  <c r="H232" i="42"/>
  <c r="I232" i="42"/>
  <c r="F238" i="42"/>
  <c r="G238" i="42"/>
  <c r="H238" i="42"/>
  <c r="I238" i="42"/>
  <c r="F239" i="42"/>
  <c r="G239" i="42"/>
  <c r="H239" i="42"/>
  <c r="I239" i="42"/>
  <c r="F240" i="42"/>
  <c r="G240" i="42"/>
  <c r="H240" i="42"/>
  <c r="I240" i="42"/>
  <c r="F241" i="42"/>
  <c r="G241" i="42"/>
  <c r="H241" i="42"/>
  <c r="I241" i="42"/>
  <c r="F247" i="42"/>
  <c r="G247" i="42"/>
  <c r="H247" i="42"/>
  <c r="I247" i="42"/>
  <c r="F248" i="42"/>
  <c r="G248" i="42"/>
  <c r="H248" i="42"/>
  <c r="I248" i="42"/>
  <c r="F253" i="42"/>
  <c r="G253" i="42"/>
  <c r="H253" i="42"/>
  <c r="I253" i="42"/>
  <c r="F233" i="42"/>
  <c r="G233" i="42"/>
  <c r="H233" i="42"/>
  <c r="I233" i="42"/>
  <c r="F234" i="42"/>
  <c r="G234" i="42"/>
  <c r="H234" i="42"/>
  <c r="I234" i="42"/>
  <c r="F235" i="42"/>
  <c r="G235" i="42"/>
  <c r="H235" i="42"/>
  <c r="I235" i="42"/>
  <c r="F236" i="42"/>
  <c r="G236" i="42"/>
  <c r="H236" i="42"/>
  <c r="I236" i="42"/>
  <c r="F242" i="42"/>
  <c r="G242" i="42"/>
  <c r="H242" i="42"/>
  <c r="I242" i="42"/>
  <c r="F243" i="42"/>
  <c r="G243" i="42"/>
  <c r="H243" i="42"/>
  <c r="I243" i="42"/>
  <c r="F244" i="42"/>
  <c r="G244" i="42"/>
  <c r="H244" i="42"/>
  <c r="I244" i="42"/>
  <c r="F245" i="42"/>
  <c r="G245" i="42"/>
  <c r="H245" i="42"/>
  <c r="I245" i="42"/>
  <c r="F249" i="42"/>
  <c r="G249" i="42"/>
  <c r="H249" i="42"/>
  <c r="I249" i="42"/>
  <c r="F250" i="42"/>
  <c r="G250" i="42"/>
  <c r="H250" i="42"/>
  <c r="I250" i="42"/>
  <c r="F251" i="42"/>
  <c r="G251" i="42"/>
  <c r="H251" i="42"/>
  <c r="I251" i="42"/>
  <c r="F252" i="42"/>
  <c r="G252" i="42"/>
  <c r="H252" i="42"/>
  <c r="I252" i="42"/>
  <c r="E6" i="42"/>
  <c r="E8" i="42"/>
  <c r="E11" i="42"/>
  <c r="E13" i="42"/>
  <c r="E15" i="42"/>
  <c r="E17" i="42"/>
  <c r="E19" i="42"/>
  <c r="E21" i="42"/>
  <c r="E23" i="42"/>
  <c r="E25" i="42"/>
  <c r="E28" i="42"/>
  <c r="E30" i="42"/>
  <c r="E32" i="42"/>
  <c r="E34" i="42"/>
  <c r="E36" i="42"/>
  <c r="E38" i="42"/>
  <c r="E40" i="42"/>
  <c r="E42" i="42"/>
  <c r="E45" i="42"/>
  <c r="E47" i="42"/>
  <c r="E49" i="42"/>
  <c r="E51" i="42"/>
  <c r="E53" i="42"/>
  <c r="E55" i="42"/>
  <c r="E57" i="42"/>
  <c r="E60" i="42"/>
  <c r="E62" i="42"/>
  <c r="E64" i="42"/>
  <c r="E66" i="42"/>
  <c r="E68" i="42"/>
  <c r="E70" i="42"/>
  <c r="E72" i="42"/>
  <c r="E75" i="42"/>
  <c r="E77" i="42"/>
  <c r="E79" i="42"/>
  <c r="E81" i="42"/>
  <c r="E83" i="42"/>
  <c r="E85" i="42"/>
  <c r="E87" i="42"/>
  <c r="E89" i="42"/>
  <c r="E91" i="42"/>
  <c r="E93" i="42"/>
  <c r="E95" i="42"/>
  <c r="E98" i="42"/>
  <c r="E100" i="42"/>
  <c r="E102" i="42"/>
  <c r="E104" i="42"/>
  <c r="E106" i="42"/>
  <c r="E108" i="42"/>
  <c r="E110" i="42"/>
  <c r="E112" i="42"/>
  <c r="E115" i="42"/>
  <c r="E117" i="42"/>
  <c r="E119" i="42"/>
  <c r="E122" i="42"/>
  <c r="E124" i="42"/>
  <c r="E126" i="42"/>
  <c r="E128" i="42"/>
  <c r="E130" i="42"/>
  <c r="E132" i="42"/>
  <c r="E134" i="42"/>
  <c r="E137" i="42"/>
  <c r="E139" i="42"/>
  <c r="E141" i="42"/>
  <c r="E143" i="42"/>
  <c r="E145" i="42"/>
  <c r="E147" i="42"/>
  <c r="E150" i="42"/>
  <c r="E152" i="42"/>
  <c r="E154" i="42"/>
  <c r="E156" i="42"/>
  <c r="E158" i="42"/>
  <c r="E160" i="42"/>
  <c r="E162" i="42"/>
  <c r="E164" i="42"/>
  <c r="E166" i="42"/>
  <c r="E168" i="42"/>
  <c r="E170" i="42"/>
  <c r="E172" i="42"/>
  <c r="E176" i="42"/>
  <c r="E178" i="42"/>
  <c r="E180" i="42"/>
  <c r="E182" i="42"/>
  <c r="E184" i="42"/>
  <c r="E188" i="42"/>
  <c r="E190" i="42"/>
  <c r="E192" i="42"/>
  <c r="E194" i="42"/>
  <c r="E196" i="42"/>
  <c r="E200" i="42"/>
  <c r="E202" i="42"/>
  <c r="E204" i="42"/>
  <c r="E206" i="42"/>
  <c r="E208" i="42"/>
  <c r="F5" i="42"/>
  <c r="G5" i="42"/>
  <c r="H5" i="42"/>
  <c r="I5" i="42"/>
  <c r="I4" i="42"/>
  <c r="H4" i="42"/>
  <c r="G4" i="42"/>
  <c r="F4" i="42"/>
  <c r="E4" i="42"/>
  <c r="D229" i="42"/>
  <c r="D230" i="42"/>
  <c r="D231" i="42"/>
  <c r="D232" i="42"/>
  <c r="D238" i="42"/>
  <c r="D239" i="42"/>
  <c r="D240" i="42"/>
  <c r="D241" i="42"/>
  <c r="D247" i="42"/>
  <c r="D248" i="42"/>
  <c r="D253" i="42"/>
  <c r="D233" i="42"/>
  <c r="D234" i="42"/>
  <c r="D235" i="42"/>
  <c r="D236" i="42"/>
  <c r="D242" i="42"/>
  <c r="D243" i="42"/>
  <c r="D244" i="42"/>
  <c r="D245" i="42"/>
  <c r="D249" i="42"/>
  <c r="D250" i="42"/>
  <c r="D251" i="42"/>
  <c r="D214" i="42"/>
  <c r="D215" i="42"/>
  <c r="D216" i="42"/>
  <c r="D219" i="42"/>
  <c r="D220" i="42"/>
  <c r="D221" i="42"/>
  <c r="D222" i="42"/>
  <c r="D223" i="42"/>
  <c r="D224" i="42"/>
  <c r="D225" i="42"/>
  <c r="D226" i="42"/>
  <c r="D227" i="42"/>
  <c r="D213" i="42"/>
  <c r="D210" i="42"/>
  <c r="D23" i="42"/>
  <c r="D25" i="42"/>
  <c r="D28" i="42"/>
  <c r="D30" i="42"/>
  <c r="D32" i="42"/>
  <c r="D34" i="42"/>
  <c r="D36" i="42"/>
  <c r="D38" i="42"/>
  <c r="D40" i="42"/>
  <c r="D42" i="42"/>
  <c r="D45" i="42"/>
  <c r="D47" i="42"/>
  <c r="D49" i="42"/>
  <c r="D51" i="42"/>
  <c r="D53" i="42"/>
  <c r="D55" i="42"/>
  <c r="D57" i="42"/>
  <c r="D60" i="42"/>
  <c r="D62" i="42"/>
  <c r="D64" i="42"/>
  <c r="D66" i="42"/>
  <c r="D68" i="42"/>
  <c r="D70" i="42"/>
  <c r="D72" i="42"/>
  <c r="D75" i="42"/>
  <c r="D77" i="42"/>
  <c r="D79" i="42"/>
  <c r="D81" i="42"/>
  <c r="D83" i="42"/>
  <c r="D85" i="42"/>
  <c r="D87" i="42"/>
  <c r="D89" i="42"/>
  <c r="D91" i="42"/>
  <c r="D93" i="42"/>
  <c r="D95" i="42"/>
  <c r="D98" i="42"/>
  <c r="D100" i="42"/>
  <c r="D102" i="42"/>
  <c r="D104" i="42"/>
  <c r="D106" i="42"/>
  <c r="D108" i="42"/>
  <c r="D110" i="42"/>
  <c r="D112" i="42"/>
  <c r="D115" i="42"/>
  <c r="D117" i="42"/>
  <c r="D119" i="42"/>
  <c r="D122" i="42"/>
  <c r="D124" i="42"/>
  <c r="D126" i="42"/>
  <c r="D128" i="42"/>
  <c r="D130" i="42"/>
  <c r="D132" i="42"/>
  <c r="D134" i="42"/>
  <c r="D137" i="42"/>
  <c r="D139" i="42"/>
  <c r="D141" i="42"/>
  <c r="D143" i="42"/>
  <c r="D145" i="42"/>
  <c r="D147" i="42"/>
  <c r="D150" i="42"/>
  <c r="D152" i="42"/>
  <c r="D154" i="42"/>
  <c r="D156" i="42"/>
  <c r="D158" i="42"/>
  <c r="D160" i="42"/>
  <c r="D162" i="42"/>
  <c r="D164" i="42"/>
  <c r="D166" i="42"/>
  <c r="D168" i="42"/>
  <c r="D170" i="42"/>
  <c r="D172" i="42"/>
  <c r="D176" i="42"/>
  <c r="D178" i="42"/>
  <c r="D180" i="42"/>
  <c r="D182" i="42"/>
  <c r="D184" i="42"/>
  <c r="D188" i="42"/>
  <c r="D190" i="42"/>
  <c r="D192" i="42"/>
  <c r="D194" i="42"/>
  <c r="D196" i="42"/>
  <c r="D200" i="42"/>
  <c r="D202" i="42"/>
  <c r="D204" i="42"/>
  <c r="D206" i="42"/>
  <c r="D208" i="42"/>
  <c r="D6" i="42"/>
  <c r="D8" i="42"/>
  <c r="D11" i="42"/>
  <c r="D13" i="42"/>
  <c r="D15" i="42"/>
  <c r="D17" i="42"/>
  <c r="D19" i="42"/>
  <c r="D21" i="42"/>
  <c r="D4" i="42"/>
  <c r="F211" i="19" l="1"/>
  <c r="F205" i="19"/>
  <c r="G205" i="19"/>
  <c r="H205" i="19"/>
  <c r="I205" i="19"/>
  <c r="F206" i="19"/>
  <c r="G206" i="19"/>
  <c r="H206" i="19"/>
  <c r="I206" i="19"/>
  <c r="F207" i="19"/>
  <c r="G207" i="19"/>
  <c r="H207" i="19"/>
  <c r="I207" i="19"/>
  <c r="F208" i="19"/>
  <c r="G208" i="19"/>
  <c r="H208" i="19"/>
  <c r="I208" i="19"/>
  <c r="F209" i="19"/>
  <c r="G209" i="19"/>
  <c r="H209" i="19"/>
  <c r="I209" i="19"/>
  <c r="F210" i="19"/>
  <c r="G210" i="19"/>
  <c r="H210" i="19"/>
  <c r="I210" i="19"/>
  <c r="G211" i="19"/>
  <c r="H211" i="19"/>
  <c r="I211" i="19"/>
  <c r="F212" i="19"/>
  <c r="G212" i="19"/>
  <c r="H212" i="19"/>
  <c r="I212" i="19"/>
  <c r="F213" i="19"/>
  <c r="G213" i="19"/>
  <c r="H213" i="19"/>
  <c r="I213" i="19"/>
  <c r="F214" i="19"/>
  <c r="G214" i="19"/>
  <c r="H214" i="19"/>
  <c r="I214" i="19"/>
  <c r="F215" i="19"/>
  <c r="G215" i="19"/>
  <c r="H215" i="19"/>
  <c r="I215" i="19"/>
  <c r="F216" i="19"/>
  <c r="G216" i="19"/>
  <c r="H216" i="19"/>
  <c r="I216" i="19"/>
  <c r="F217" i="19"/>
  <c r="G217" i="19"/>
  <c r="H217" i="19"/>
  <c r="I217" i="19"/>
  <c r="F218" i="19"/>
  <c r="G218" i="19"/>
  <c r="H218" i="19"/>
  <c r="I218" i="19"/>
  <c r="F219" i="19"/>
  <c r="G219" i="19"/>
  <c r="H219" i="19"/>
  <c r="I219" i="19"/>
  <c r="F220" i="19"/>
  <c r="G220" i="19"/>
  <c r="H220" i="19"/>
  <c r="I220" i="19"/>
  <c r="F221" i="19"/>
  <c r="G221" i="19"/>
  <c r="H221" i="19"/>
  <c r="I221" i="19"/>
  <c r="F222" i="19"/>
  <c r="G222" i="19"/>
  <c r="H222" i="19"/>
  <c r="I222" i="19"/>
  <c r="F223" i="19"/>
  <c r="G223" i="19"/>
  <c r="H223" i="19"/>
  <c r="I223" i="19"/>
  <c r="F224" i="19"/>
  <c r="G224" i="19"/>
  <c r="H224" i="19"/>
  <c r="I224" i="19"/>
  <c r="F225" i="19"/>
  <c r="G225" i="19"/>
  <c r="H225" i="19"/>
  <c r="I225" i="19"/>
  <c r="F226" i="19"/>
  <c r="G226" i="19"/>
  <c r="H226" i="19"/>
  <c r="I226" i="19"/>
  <c r="F227" i="19"/>
  <c r="G227" i="19"/>
  <c r="H227" i="19"/>
  <c r="I227" i="19"/>
  <c r="F228" i="19"/>
  <c r="G228" i="19"/>
  <c r="H228" i="19"/>
  <c r="I228" i="19"/>
  <c r="F229" i="19"/>
  <c r="G229" i="19"/>
  <c r="H229" i="19"/>
  <c r="I229" i="19"/>
  <c r="F230" i="19"/>
  <c r="G230" i="19"/>
  <c r="H230" i="19"/>
  <c r="I230" i="19"/>
  <c r="F231" i="19"/>
  <c r="G231" i="19"/>
  <c r="H231" i="19"/>
  <c r="I231" i="19"/>
  <c r="I204" i="19"/>
  <c r="H204" i="19"/>
  <c r="G204" i="19"/>
  <c r="F204" i="19"/>
  <c r="E205" i="19"/>
  <c r="E206" i="19"/>
  <c r="E207" i="19"/>
  <c r="E208" i="19"/>
  <c r="E209" i="19"/>
  <c r="E210" i="19"/>
  <c r="E212" i="19"/>
  <c r="E213" i="19"/>
  <c r="E214" i="19"/>
  <c r="E215" i="19"/>
  <c r="E216" i="19"/>
  <c r="E218" i="19"/>
  <c r="E219" i="19"/>
  <c r="E220" i="19"/>
  <c r="E222" i="19"/>
  <c r="E223" i="19"/>
  <c r="E224" i="19"/>
  <c r="E225" i="19"/>
  <c r="E226" i="19"/>
  <c r="E228" i="19"/>
  <c r="E229" i="19"/>
  <c r="E230" i="19"/>
  <c r="E231" i="19"/>
  <c r="E204" i="19"/>
  <c r="D205" i="19"/>
  <c r="D206" i="19"/>
  <c r="D207" i="19"/>
  <c r="D208" i="19"/>
  <c r="D209" i="19"/>
  <c r="D210" i="19"/>
  <c r="D212" i="19"/>
  <c r="D213" i="19"/>
  <c r="D214" i="19"/>
  <c r="D215" i="19"/>
  <c r="D216" i="19"/>
  <c r="D218" i="19"/>
  <c r="D219" i="19"/>
  <c r="D220" i="19"/>
  <c r="D222" i="19"/>
  <c r="D223" i="19"/>
  <c r="D224" i="19"/>
  <c r="D225" i="19"/>
  <c r="D226" i="19"/>
  <c r="D228" i="19"/>
  <c r="D229" i="19"/>
  <c r="D230" i="19"/>
  <c r="D231" i="19"/>
  <c r="D204" i="19"/>
  <c r="F69" i="20" l="1"/>
  <c r="G69" i="20"/>
  <c r="H69" i="20"/>
  <c r="I69" i="20"/>
  <c r="F70" i="20"/>
  <c r="G70" i="20"/>
  <c r="H70" i="20"/>
  <c r="I70" i="20"/>
  <c r="F71" i="20"/>
  <c r="G71" i="20"/>
  <c r="H71" i="20"/>
  <c r="I71" i="20"/>
  <c r="F72" i="20"/>
  <c r="G72" i="20"/>
  <c r="H72" i="20"/>
  <c r="I72" i="20"/>
  <c r="F73" i="20"/>
  <c r="G73" i="20"/>
  <c r="H73" i="20"/>
  <c r="I73" i="20"/>
  <c r="F74" i="20"/>
  <c r="G74" i="20"/>
  <c r="H74" i="20"/>
  <c r="I74" i="20"/>
  <c r="F75" i="20"/>
  <c r="G75" i="20"/>
  <c r="H75" i="20"/>
  <c r="I75" i="20"/>
  <c r="F76" i="20"/>
  <c r="G76" i="20"/>
  <c r="H76" i="20"/>
  <c r="I76" i="20"/>
  <c r="F78" i="20"/>
  <c r="G78" i="20"/>
  <c r="H78" i="20"/>
  <c r="I78" i="20"/>
  <c r="F79" i="20"/>
  <c r="G79" i="20"/>
  <c r="H79" i="20"/>
  <c r="I79" i="20"/>
  <c r="F80" i="20"/>
  <c r="G80" i="20"/>
  <c r="H80" i="20"/>
  <c r="I80" i="20"/>
  <c r="F81" i="20"/>
  <c r="G81" i="20"/>
  <c r="H81" i="20"/>
  <c r="I81" i="20"/>
  <c r="F82" i="20"/>
  <c r="G82" i="20"/>
  <c r="H82" i="20"/>
  <c r="I82" i="20"/>
  <c r="F83" i="20"/>
  <c r="G83" i="20"/>
  <c r="H83" i="20"/>
  <c r="I83" i="20"/>
  <c r="F85" i="20"/>
  <c r="G85" i="20"/>
  <c r="H85" i="20"/>
  <c r="I85" i="20"/>
  <c r="F86" i="20"/>
  <c r="G86" i="20"/>
  <c r="H86" i="20"/>
  <c r="I86" i="20"/>
  <c r="F87" i="20"/>
  <c r="G87" i="20"/>
  <c r="H87" i="20"/>
  <c r="I87" i="20"/>
  <c r="F88" i="20"/>
  <c r="G88" i="20"/>
  <c r="H88" i="20"/>
  <c r="I88" i="20"/>
  <c r="F89" i="20"/>
  <c r="G89" i="20"/>
  <c r="H89" i="20"/>
  <c r="I89" i="20"/>
  <c r="F90" i="20"/>
  <c r="G90" i="20"/>
  <c r="H90" i="20"/>
  <c r="I90" i="20"/>
  <c r="F92" i="20"/>
  <c r="G92" i="20"/>
  <c r="H92" i="20"/>
  <c r="I92" i="20"/>
  <c r="F61" i="20"/>
  <c r="G61" i="20"/>
  <c r="H61" i="20"/>
  <c r="I61" i="20"/>
  <c r="F62" i="20"/>
  <c r="G62" i="20"/>
  <c r="H62" i="20"/>
  <c r="I62" i="20"/>
  <c r="F63" i="20"/>
  <c r="G63" i="20"/>
  <c r="H63" i="20"/>
  <c r="I63" i="20"/>
  <c r="F64" i="20"/>
  <c r="G64" i="20"/>
  <c r="H64" i="20"/>
  <c r="I64" i="20"/>
  <c r="F65" i="20"/>
  <c r="G65" i="20"/>
  <c r="H65" i="20"/>
  <c r="I65" i="20"/>
  <c r="F66" i="20"/>
  <c r="G66" i="20"/>
  <c r="H66" i="20"/>
  <c r="I66" i="20"/>
  <c r="F67" i="20"/>
  <c r="G67" i="20"/>
  <c r="H67" i="20"/>
  <c r="I67" i="20"/>
  <c r="E62" i="20"/>
  <c r="E63" i="20"/>
  <c r="E64" i="20"/>
  <c r="E65" i="20"/>
  <c r="E66" i="20"/>
  <c r="E67" i="20"/>
  <c r="E69" i="20"/>
  <c r="E70" i="20"/>
  <c r="E71" i="20"/>
  <c r="E72" i="20"/>
  <c r="E73" i="20"/>
  <c r="E74" i="20"/>
  <c r="E75" i="20"/>
  <c r="E76" i="20"/>
  <c r="E78" i="20"/>
  <c r="E79" i="20"/>
  <c r="E80" i="20"/>
  <c r="E81" i="20"/>
  <c r="E82" i="20"/>
  <c r="E83" i="20"/>
  <c r="E85" i="20"/>
  <c r="E86" i="20"/>
  <c r="E87" i="20"/>
  <c r="E88" i="20"/>
  <c r="E89" i="20"/>
  <c r="E90" i="20"/>
  <c r="E92" i="20"/>
  <c r="E61" i="20"/>
  <c r="E57" i="20"/>
  <c r="D293" i="8" l="1"/>
  <c r="E15" i="3" a="1"/>
  <c r="E15" i="3" s="1"/>
  <c r="E13" i="3" a="1"/>
  <c r="E13" i="3" s="1"/>
  <c r="E11" i="3" a="1"/>
  <c r="E11" i="3" s="1"/>
  <c r="E9" i="3" a="1"/>
  <c r="E9" i="3" s="1"/>
  <c r="E4" i="3" a="1"/>
  <c r="E4" i="3" s="1"/>
  <c r="E6" i="3" a="1"/>
  <c r="E6" i="3" s="1"/>
  <c r="D62" i="20" l="1"/>
  <c r="D63" i="20"/>
  <c r="D64" i="20"/>
  <c r="D65" i="20"/>
  <c r="D66" i="20"/>
  <c r="D67" i="20"/>
  <c r="D69" i="20"/>
  <c r="D70" i="20"/>
  <c r="D71" i="20"/>
  <c r="D72" i="20"/>
  <c r="D73" i="20"/>
  <c r="D74" i="20"/>
  <c r="D75" i="20"/>
  <c r="D76" i="20"/>
  <c r="D78" i="20"/>
  <c r="D79" i="20"/>
  <c r="D80" i="20"/>
  <c r="D81" i="20"/>
  <c r="D82" i="20"/>
  <c r="D83" i="20"/>
  <c r="D85" i="20"/>
  <c r="D86" i="20"/>
  <c r="D87" i="20"/>
  <c r="D88" i="20"/>
  <c r="D89" i="20"/>
  <c r="D90" i="20"/>
  <c r="D61" i="20"/>
  <c r="E48" i="23" l="1"/>
  <c r="E47" i="23"/>
  <c r="E45" i="23"/>
  <c r="E42" i="23"/>
  <c r="E41" i="23"/>
  <c r="E39" i="23"/>
  <c r="E38" i="23"/>
  <c r="E36" i="23"/>
  <c r="E35" i="23"/>
  <c r="E31" i="23"/>
  <c r="E30" i="23"/>
  <c r="E28" i="23"/>
  <c r="E27" i="23"/>
  <c r="E25" i="23"/>
  <c r="E24" i="23"/>
  <c r="E23" i="23"/>
  <c r="E22" i="23"/>
  <c r="E20" i="23"/>
  <c r="E19" i="23"/>
  <c r="E17" i="23"/>
  <c r="E16" i="23"/>
  <c r="E14" i="23"/>
  <c r="E13" i="23"/>
  <c r="E12" i="23"/>
  <c r="E11" i="23"/>
  <c r="E10" i="23"/>
  <c r="E8" i="23"/>
  <c r="E7" i="23"/>
  <c r="E6" i="23"/>
  <c r="E5" i="23"/>
  <c r="E4" i="23"/>
  <c r="E83" i="23"/>
  <c r="E96" i="23"/>
  <c r="E105" i="23"/>
  <c r="E78" i="23"/>
  <c r="F78" i="23"/>
  <c r="E79" i="23"/>
  <c r="F79" i="23"/>
  <c r="E80" i="23"/>
  <c r="F80" i="23"/>
  <c r="F81" i="23"/>
  <c r="E82" i="23"/>
  <c r="F82" i="23"/>
  <c r="F83" i="23"/>
  <c r="E85" i="23"/>
  <c r="F85" i="23"/>
  <c r="E86" i="23"/>
  <c r="F86" i="23"/>
  <c r="E87" i="23"/>
  <c r="F87" i="23"/>
  <c r="E88" i="23"/>
  <c r="F88" i="23"/>
  <c r="E90" i="23"/>
  <c r="F90" i="23"/>
  <c r="E91" i="23"/>
  <c r="F91" i="23"/>
  <c r="E92" i="23"/>
  <c r="F92" i="23"/>
  <c r="E93" i="23"/>
  <c r="F93" i="23"/>
  <c r="E94" i="23"/>
  <c r="F94" i="23"/>
  <c r="F96" i="23"/>
  <c r="E97" i="23"/>
  <c r="F97" i="23"/>
  <c r="E99" i="23"/>
  <c r="F99" i="23"/>
  <c r="E100" i="23"/>
  <c r="F100" i="23"/>
  <c r="E102" i="23"/>
  <c r="F102" i="23"/>
  <c r="E103" i="23"/>
  <c r="F103" i="23"/>
  <c r="F105" i="23"/>
  <c r="E106" i="23"/>
  <c r="F106" i="23"/>
  <c r="E107" i="23"/>
  <c r="F107" i="23"/>
  <c r="E109" i="23"/>
  <c r="F109" i="23"/>
  <c r="E110" i="23"/>
  <c r="F110" i="23"/>
  <c r="E111" i="23"/>
  <c r="F111" i="23"/>
  <c r="E112" i="23"/>
  <c r="F112" i="23"/>
  <c r="E114" i="23"/>
  <c r="F114" i="23"/>
  <c r="E113" i="23"/>
  <c r="F113" i="23"/>
  <c r="E115" i="23"/>
  <c r="F115" i="23"/>
  <c r="E77" i="23"/>
  <c r="D78" i="23"/>
  <c r="D79" i="23"/>
  <c r="D80" i="23"/>
  <c r="D81" i="23"/>
  <c r="D82" i="23"/>
  <c r="D83" i="23"/>
  <c r="D85" i="23"/>
  <c r="D86" i="23"/>
  <c r="D87" i="23"/>
  <c r="D88" i="23"/>
  <c r="D90" i="23"/>
  <c r="D91" i="23"/>
  <c r="D92" i="23"/>
  <c r="D93" i="23"/>
  <c r="D94" i="23"/>
  <c r="D96" i="23"/>
  <c r="D97" i="23"/>
  <c r="D99" i="23"/>
  <c r="D100" i="23"/>
  <c r="D102" i="23"/>
  <c r="D103" i="23"/>
  <c r="D105" i="23"/>
  <c r="D106" i="23"/>
  <c r="D107" i="23"/>
  <c r="D109" i="23"/>
  <c r="D110" i="23"/>
  <c r="D111" i="23"/>
  <c r="D112" i="23"/>
  <c r="D114" i="23"/>
  <c r="D113" i="23"/>
  <c r="D115" i="23"/>
  <c r="F77" i="23"/>
  <c r="D77" i="23"/>
  <c r="E121" i="4"/>
  <c r="E115" i="4"/>
  <c r="E116" i="4"/>
  <c r="E118" i="4"/>
  <c r="E119" i="4"/>
  <c r="E114" i="4"/>
  <c r="D115" i="4"/>
  <c r="D116" i="4"/>
  <c r="D118" i="4"/>
  <c r="D119" i="4"/>
  <c r="D121" i="4"/>
  <c r="D114" i="4"/>
  <c r="E217" i="3" l="1"/>
  <c r="E218" i="3"/>
  <c r="E219" i="3"/>
  <c r="E220" i="3"/>
  <c r="E222" i="3"/>
  <c r="E223" i="3"/>
  <c r="E225" i="3"/>
  <c r="E226" i="3"/>
  <c r="E228" i="3"/>
  <c r="E229" i="3"/>
  <c r="E232" i="3"/>
  <c r="E233" i="3"/>
  <c r="E234" i="3"/>
  <c r="E235" i="3"/>
  <c r="E236" i="3"/>
  <c r="E237" i="3"/>
  <c r="E238" i="3"/>
  <c r="E239" i="3"/>
  <c r="E240" i="3"/>
  <c r="E241" i="3"/>
  <c r="E243" i="3"/>
  <c r="E244" i="3"/>
  <c r="E245" i="3"/>
  <c r="E246" i="3"/>
  <c r="E248" i="3"/>
  <c r="E249" i="3"/>
  <c r="E250" i="3"/>
  <c r="E251" i="3"/>
  <c r="E253" i="3"/>
  <c r="E254" i="3"/>
  <c r="E255" i="3"/>
  <c r="E256" i="3"/>
  <c r="E258" i="3"/>
  <c r="E259" i="3"/>
  <c r="E260" i="3"/>
  <c r="E261" i="3"/>
  <c r="E263" i="3"/>
  <c r="E264" i="3"/>
  <c r="E265" i="3"/>
  <c r="E268" i="3"/>
  <c r="E269" i="3"/>
  <c r="E270" i="3"/>
  <c r="E271" i="3"/>
  <c r="E272" i="3"/>
  <c r="E273" i="3"/>
  <c r="E275" i="3"/>
  <c r="E276" i="3"/>
  <c r="E277" i="3"/>
  <c r="E278" i="3"/>
  <c r="E280" i="3"/>
  <c r="E281" i="3"/>
  <c r="E283" i="3"/>
  <c r="E284" i="3"/>
  <c r="E285" i="3"/>
  <c r="E216" i="3"/>
  <c r="D217" i="3"/>
  <c r="D218" i="3"/>
  <c r="D219" i="3"/>
  <c r="D220" i="3"/>
  <c r="D222" i="3"/>
  <c r="D223" i="3"/>
  <c r="D225" i="3"/>
  <c r="D226" i="3"/>
  <c r="D228" i="3"/>
  <c r="D229" i="3"/>
  <c r="D232" i="3"/>
  <c r="D233" i="3"/>
  <c r="D234" i="3"/>
  <c r="D235" i="3"/>
  <c r="D236" i="3"/>
  <c r="D237" i="3"/>
  <c r="D238" i="3"/>
  <c r="D239" i="3"/>
  <c r="D240" i="3"/>
  <c r="D241" i="3"/>
  <c r="D243" i="3"/>
  <c r="D244" i="3"/>
  <c r="D245" i="3"/>
  <c r="D246" i="3"/>
  <c r="D248" i="3"/>
  <c r="D249" i="3"/>
  <c r="D250" i="3"/>
  <c r="D251" i="3"/>
  <c r="D253" i="3"/>
  <c r="D254" i="3"/>
  <c r="D255" i="3"/>
  <c r="D256" i="3"/>
  <c r="D258" i="3"/>
  <c r="D259" i="3"/>
  <c r="D260" i="3"/>
  <c r="D261" i="3"/>
  <c r="D263" i="3"/>
  <c r="D264" i="3"/>
  <c r="D265" i="3"/>
  <c r="D268" i="3"/>
  <c r="D269" i="3"/>
  <c r="D270" i="3"/>
  <c r="D271" i="3"/>
  <c r="D272" i="3"/>
  <c r="D273" i="3"/>
  <c r="D275" i="3"/>
  <c r="D276" i="3"/>
  <c r="D277" i="3"/>
  <c r="D278" i="3"/>
  <c r="D280" i="3"/>
  <c r="D281" i="3"/>
  <c r="D283" i="3"/>
  <c r="D284" i="3"/>
  <c r="D285" i="3"/>
  <c r="D216" i="3"/>
  <c r="E271" i="1" l="1"/>
  <c r="E270" i="1"/>
  <c r="E269" i="1"/>
  <c r="E268" i="1"/>
  <c r="E267" i="1"/>
  <c r="E265" i="1"/>
  <c r="E264" i="1"/>
  <c r="E263" i="1"/>
  <c r="E262" i="1"/>
  <c r="E260" i="1"/>
  <c r="E259" i="1"/>
  <c r="E257" i="1"/>
  <c r="E256" i="1"/>
  <c r="E254" i="1"/>
  <c r="E251" i="1"/>
  <c r="E250" i="1"/>
  <c r="E249" i="1"/>
  <c r="E248" i="1"/>
  <c r="E246" i="1"/>
  <c r="E245" i="1"/>
  <c r="E244" i="1"/>
  <c r="E243" i="1"/>
  <c r="E242" i="1"/>
  <c r="E241" i="1"/>
  <c r="E240" i="1"/>
  <c r="E239" i="1"/>
  <c r="E237" i="1"/>
  <c r="E236" i="1"/>
  <c r="E234" i="1"/>
  <c r="E233" i="1"/>
  <c r="E231" i="1"/>
  <c r="E230" i="1"/>
  <c r="E229" i="1"/>
  <c r="E227" i="1"/>
  <c r="E226" i="1"/>
  <c r="E225" i="1"/>
  <c r="E224" i="1"/>
  <c r="E223" i="1"/>
  <c r="E222" i="1"/>
  <c r="E221" i="1"/>
  <c r="E297" i="2" l="1"/>
  <c r="E296" i="2"/>
  <c r="D297" i="2"/>
  <c r="D296" i="2"/>
  <c r="E267" i="2"/>
  <c r="E268" i="2"/>
  <c r="E269" i="2"/>
  <c r="E270" i="2"/>
  <c r="E271" i="2"/>
  <c r="E272" i="2"/>
  <c r="E274" i="2"/>
  <c r="E275" i="2"/>
  <c r="E276" i="2"/>
  <c r="E277" i="2"/>
  <c r="E278" i="2"/>
  <c r="E279" i="2"/>
  <c r="E280" i="2"/>
  <c r="E282" i="2"/>
  <c r="E283" i="2"/>
  <c r="E284" i="2"/>
  <c r="E293" i="2"/>
  <c r="E294" i="2"/>
  <c r="E299" i="2"/>
  <c r="E300" i="2"/>
  <c r="E301" i="2"/>
  <c r="E302" i="2"/>
  <c r="E304" i="2"/>
  <c r="E305" i="2"/>
  <c r="E306" i="2"/>
  <c r="E307" i="2"/>
  <c r="E308" i="2"/>
  <c r="E310" i="2"/>
  <c r="E311" i="2"/>
  <c r="E313" i="2"/>
  <c r="E314" i="2"/>
  <c r="E316" i="2"/>
  <c r="E317" i="2"/>
  <c r="E319" i="2"/>
  <c r="E320" i="2"/>
  <c r="E321" i="2"/>
  <c r="E323" i="2"/>
  <c r="E324" i="2"/>
  <c r="E326" i="2"/>
  <c r="E327" i="2"/>
  <c r="E328" i="2"/>
  <c r="E330" i="2"/>
  <c r="E331" i="2"/>
  <c r="E332" i="2"/>
  <c r="E334" i="2"/>
  <c r="E266" i="2"/>
  <c r="D267" i="2"/>
  <c r="D268" i="2"/>
  <c r="D269" i="2"/>
  <c r="D270" i="2"/>
  <c r="D271" i="2"/>
  <c r="D272" i="2"/>
  <c r="D274" i="2"/>
  <c r="D275" i="2"/>
  <c r="D276" i="2"/>
  <c r="D277" i="2"/>
  <c r="D278" i="2"/>
  <c r="D279" i="2"/>
  <c r="D280" i="2"/>
  <c r="D282" i="2"/>
  <c r="D283" i="2"/>
  <c r="D284" i="2"/>
  <c r="D286" i="2"/>
  <c r="D287" i="2"/>
  <c r="D288" i="2"/>
  <c r="D293" i="2"/>
  <c r="D294" i="2"/>
  <c r="D299" i="2"/>
  <c r="D300" i="2"/>
  <c r="D301" i="2"/>
  <c r="D302" i="2"/>
  <c r="D304" i="2"/>
  <c r="D305" i="2"/>
  <c r="D306" i="2"/>
  <c r="D307" i="2"/>
  <c r="D308" i="2"/>
  <c r="D310" i="2"/>
  <c r="D311" i="2"/>
  <c r="D313" i="2"/>
  <c r="D314" i="2"/>
  <c r="D316" i="2"/>
  <c r="D317" i="2"/>
  <c r="D319" i="2"/>
  <c r="D320" i="2"/>
  <c r="D321" i="2"/>
  <c r="D323" i="2"/>
  <c r="D324" i="2"/>
  <c r="D326" i="2"/>
  <c r="D327" i="2"/>
  <c r="D328" i="2"/>
  <c r="D330" i="2"/>
  <c r="D331" i="2"/>
  <c r="D332" i="2"/>
  <c r="D334" i="2"/>
  <c r="D266" i="2"/>
  <c r="E263" i="2"/>
  <c r="E145" i="2"/>
  <c r="E144" i="2"/>
  <c r="E143" i="2"/>
  <c r="E142" i="2"/>
  <c r="E260" i="2"/>
  <c r="E258" i="2"/>
  <c r="E256" i="2"/>
  <c r="E254" i="2"/>
  <c r="E252" i="2"/>
  <c r="E250" i="2"/>
  <c r="E247" i="2"/>
  <c r="E245" i="2"/>
  <c r="E243" i="2"/>
  <c r="E241" i="2"/>
  <c r="E239" i="2"/>
  <c r="E236" i="2"/>
  <c r="E234" i="2"/>
  <c r="E232" i="2"/>
  <c r="E230" i="2"/>
  <c r="E228" i="2"/>
  <c r="E225" i="2"/>
  <c r="E223" i="2"/>
  <c r="E221" i="2"/>
  <c r="E219" i="2"/>
  <c r="E217" i="2"/>
  <c r="E214" i="2"/>
  <c r="E212" i="2"/>
  <c r="E210" i="2"/>
  <c r="E208" i="2"/>
  <c r="E206" i="2"/>
  <c r="E203" i="2"/>
  <c r="E201" i="2"/>
  <c r="E199" i="2"/>
  <c r="E197" i="2"/>
  <c r="E195" i="2"/>
  <c r="E193" i="2"/>
  <c r="E190" i="2"/>
  <c r="E188" i="2"/>
  <c r="E186" i="2"/>
  <c r="E184" i="2"/>
  <c r="E182" i="2"/>
  <c r="E180" i="2"/>
  <c r="E177" i="2"/>
  <c r="E175" i="2"/>
  <c r="E173" i="2"/>
  <c r="E171" i="2"/>
  <c r="E169" i="2"/>
  <c r="E166" i="2"/>
  <c r="E163" i="2"/>
  <c r="E161" i="2"/>
  <c r="E159" i="2"/>
  <c r="E156" i="2"/>
  <c r="E154" i="2"/>
  <c r="E152" i="2"/>
  <c r="E150" i="2"/>
  <c r="E148" i="2"/>
  <c r="E139" i="2"/>
  <c r="E137" i="2"/>
  <c r="E135" i="2"/>
  <c r="E133" i="2"/>
  <c r="E131" i="2"/>
  <c r="E129" i="2"/>
  <c r="E126" i="2"/>
  <c r="E124" i="2"/>
  <c r="E122" i="2"/>
  <c r="E120" i="2"/>
  <c r="E118" i="2"/>
  <c r="E116" i="2"/>
  <c r="E113" i="2"/>
  <c r="E111" i="2"/>
  <c r="E109" i="2"/>
  <c r="E107" i="2"/>
  <c r="E105" i="2"/>
  <c r="E102" i="2"/>
  <c r="E100" i="2"/>
  <c r="E98" i="2"/>
  <c r="E96" i="2"/>
  <c r="E94" i="2"/>
  <c r="E91" i="2"/>
  <c r="E89" i="2"/>
  <c r="E87" i="2"/>
  <c r="E85" i="2"/>
  <c r="E83" i="2"/>
  <c r="E80" i="2"/>
  <c r="E78" i="2"/>
  <c r="E76" i="2"/>
  <c r="E74" i="2"/>
  <c r="E72" i="2"/>
  <c r="E69" i="2"/>
  <c r="E67" i="2"/>
  <c r="E65" i="2"/>
  <c r="E63" i="2"/>
  <c r="E61" i="2"/>
  <c r="E58" i="2"/>
  <c r="E56" i="2"/>
  <c r="E54" i="2"/>
  <c r="E52" i="2"/>
  <c r="E50" i="2"/>
  <c r="E47" i="2"/>
  <c r="E45" i="2"/>
  <c r="E43" i="2"/>
  <c r="E41" i="2"/>
  <c r="E39" i="2"/>
  <c r="E37" i="2"/>
  <c r="E35" i="2"/>
  <c r="E32" i="2"/>
  <c r="E30" i="2"/>
  <c r="E28" i="2"/>
  <c r="E26" i="2"/>
  <c r="E24" i="2"/>
  <c r="E22" i="2"/>
  <c r="E19" i="2"/>
  <c r="E17" i="2"/>
  <c r="E15" i="2"/>
  <c r="E12" i="2"/>
  <c r="E10" i="2"/>
  <c r="E8" i="2"/>
  <c r="E6" i="2"/>
  <c r="E4" i="2"/>
  <c r="E288" i="2" l="1"/>
  <c r="E286" i="2"/>
  <c r="E287" i="2"/>
  <c r="D66" i="29" l="1"/>
  <c r="G66" i="29" s="1"/>
  <c r="D64" i="29"/>
  <c r="G64" i="29" s="1"/>
  <c r="D62" i="29"/>
  <c r="G62" i="29" s="1"/>
  <c r="D60" i="29"/>
  <c r="G60" i="29" s="1"/>
  <c r="D58" i="29"/>
  <c r="G58" i="29" s="1"/>
  <c r="D56" i="29"/>
  <c r="G56" i="29" s="1"/>
  <c r="D54" i="29"/>
  <c r="G54" i="29" s="1"/>
  <c r="D51" i="29"/>
  <c r="G51" i="29" s="1"/>
  <c r="D49" i="29"/>
  <c r="G49" i="29" s="1"/>
  <c r="D47" i="29"/>
  <c r="G47" i="29" s="1"/>
  <c r="D45" i="29"/>
  <c r="G45" i="29" s="1"/>
  <c r="D43" i="29"/>
  <c r="G43" i="29" s="1"/>
  <c r="D39" i="29"/>
  <c r="G39" i="29" s="1"/>
  <c r="D37" i="29"/>
  <c r="G37" i="29" s="1"/>
  <c r="D35" i="29"/>
  <c r="G35" i="29" s="1"/>
  <c r="D33" i="29"/>
  <c r="G33" i="29" s="1"/>
  <c r="D31" i="29"/>
  <c r="G31" i="29" s="1"/>
  <c r="D28" i="29"/>
  <c r="G28" i="29" s="1"/>
  <c r="D26" i="29"/>
  <c r="G26" i="29" s="1"/>
  <c r="D24" i="29"/>
  <c r="G24" i="29" s="1"/>
  <c r="D22" i="29"/>
  <c r="G22" i="29" s="1"/>
  <c r="D19" i="29"/>
  <c r="G19" i="29" s="1"/>
  <c r="D17" i="29"/>
  <c r="G17" i="29" s="1"/>
  <c r="D15" i="29"/>
  <c r="G15" i="29" s="1"/>
  <c r="D13" i="29"/>
  <c r="G13" i="29" s="1"/>
  <c r="D10" i="29"/>
  <c r="F10" i="29" s="1"/>
  <c r="D8" i="29"/>
  <c r="D6" i="29"/>
  <c r="G6" i="29" s="1"/>
  <c r="D4" i="29"/>
  <c r="F4" i="29" s="1"/>
  <c r="F13" i="15"/>
  <c r="F12" i="15"/>
  <c r="F31" i="14"/>
  <c r="G195" i="27"/>
  <c r="G193" i="27"/>
  <c r="G191" i="27"/>
  <c r="G189" i="27"/>
  <c r="G186" i="27"/>
  <c r="G184" i="27"/>
  <c r="G182" i="27"/>
  <c r="G180" i="27"/>
  <c r="G178" i="27"/>
  <c r="G175" i="27"/>
  <c r="G173" i="27"/>
  <c r="G171" i="27"/>
  <c r="G169" i="27"/>
  <c r="G167" i="27"/>
  <c r="G164" i="27"/>
  <c r="G162" i="27"/>
  <c r="G159" i="27"/>
  <c r="G157" i="27"/>
  <c r="G155" i="27"/>
  <c r="G152" i="27"/>
  <c r="G150" i="27"/>
  <c r="G148" i="27"/>
  <c r="G146" i="27"/>
  <c r="G144" i="27"/>
  <c r="G141" i="27"/>
  <c r="G139" i="27"/>
  <c r="G137" i="27"/>
  <c r="G135" i="27"/>
  <c r="G133" i="27"/>
  <c r="G130" i="27"/>
  <c r="G128" i="27"/>
  <c r="G126" i="27"/>
  <c r="G124" i="27"/>
  <c r="G121" i="27"/>
  <c r="G119" i="27"/>
  <c r="G117" i="27"/>
  <c r="G115" i="27"/>
  <c r="G112" i="27"/>
  <c r="G110" i="27"/>
  <c r="G108" i="27"/>
  <c r="G106" i="27"/>
  <c r="G103" i="27"/>
  <c r="G101" i="27"/>
  <c r="G99" i="27"/>
  <c r="G97" i="27"/>
  <c r="G94" i="27"/>
  <c r="G92" i="27"/>
  <c r="G90" i="27"/>
  <c r="G88" i="27"/>
  <c r="G86" i="27"/>
  <c r="G83" i="27"/>
  <c r="G81" i="27"/>
  <c r="G79" i="27"/>
  <c r="G77" i="27"/>
  <c r="G75" i="27"/>
  <c r="G72" i="27"/>
  <c r="G70" i="27"/>
  <c r="G68" i="27"/>
  <c r="G66" i="27"/>
  <c r="G63" i="27"/>
  <c r="G61" i="27"/>
  <c r="G59" i="27"/>
  <c r="G55" i="27"/>
  <c r="G52" i="27"/>
  <c r="G50" i="27"/>
  <c r="G48" i="27"/>
  <c r="G46" i="27"/>
  <c r="G43" i="27"/>
  <c r="G41" i="27"/>
  <c r="G39" i="27"/>
  <c r="G37" i="27"/>
  <c r="G34" i="27"/>
  <c r="G32" i="27"/>
  <c r="G30" i="27"/>
  <c r="G28" i="27"/>
  <c r="G25" i="27"/>
  <c r="G23" i="27"/>
  <c r="G20" i="27"/>
  <c r="G18" i="27"/>
  <c r="G16" i="27"/>
  <c r="G13" i="27"/>
  <c r="G11" i="27"/>
  <c r="G9" i="27"/>
  <c r="G6" i="27"/>
  <c r="G4" i="27"/>
  <c r="F4" i="27"/>
  <c r="F195" i="27"/>
  <c r="F193" i="27"/>
  <c r="F191" i="27"/>
  <c r="F189" i="27"/>
  <c r="F186" i="27"/>
  <c r="F184" i="27"/>
  <c r="F182" i="27"/>
  <c r="F180" i="27"/>
  <c r="F178" i="27"/>
  <c r="F175" i="27"/>
  <c r="F173" i="27"/>
  <c r="F171" i="27"/>
  <c r="F169" i="27"/>
  <c r="F167" i="27"/>
  <c r="F164" i="27"/>
  <c r="F162" i="27"/>
  <c r="F159" i="27"/>
  <c r="F157" i="27"/>
  <c r="F155" i="27"/>
  <c r="F152" i="27"/>
  <c r="F150" i="27"/>
  <c r="F148" i="27"/>
  <c r="F146" i="27"/>
  <c r="F144" i="27"/>
  <c r="F141" i="27"/>
  <c r="F139" i="27"/>
  <c r="F137" i="27"/>
  <c r="F135" i="27"/>
  <c r="F133" i="27"/>
  <c r="F130" i="27"/>
  <c r="F128" i="27"/>
  <c r="F126" i="27"/>
  <c r="F124" i="27"/>
  <c r="F121" i="27"/>
  <c r="F119" i="27"/>
  <c r="F117" i="27"/>
  <c r="F115" i="27"/>
  <c r="F112" i="27"/>
  <c r="F110" i="27"/>
  <c r="F108" i="27"/>
  <c r="F106" i="27"/>
  <c r="F103" i="27"/>
  <c r="F101" i="27"/>
  <c r="F99" i="27"/>
  <c r="F97" i="27"/>
  <c r="F94" i="27"/>
  <c r="F92" i="27"/>
  <c r="F90" i="27"/>
  <c r="F88" i="27"/>
  <c r="F86" i="27"/>
  <c r="F83" i="27"/>
  <c r="F81" i="27"/>
  <c r="F79" i="27"/>
  <c r="F77" i="27"/>
  <c r="F75" i="27"/>
  <c r="F72" i="27"/>
  <c r="F70" i="27"/>
  <c r="F68" i="27"/>
  <c r="F66" i="27"/>
  <c r="F63" i="27"/>
  <c r="F61" i="27"/>
  <c r="F59" i="27"/>
  <c r="F55" i="27"/>
  <c r="F52" i="27"/>
  <c r="F50" i="27"/>
  <c r="F48" i="27"/>
  <c r="F46" i="27"/>
  <c r="F43" i="27"/>
  <c r="F41" i="27"/>
  <c r="F39" i="27"/>
  <c r="F37" i="27"/>
  <c r="F34" i="27"/>
  <c r="F32" i="27"/>
  <c r="F30" i="27"/>
  <c r="F28" i="27"/>
  <c r="F25" i="27"/>
  <c r="F23" i="27"/>
  <c r="F20" i="27"/>
  <c r="F18" i="27"/>
  <c r="F16" i="27"/>
  <c r="F13" i="27"/>
  <c r="F11" i="27"/>
  <c r="F9" i="27"/>
  <c r="F6" i="27"/>
  <c r="F114" i="13"/>
  <c r="F113" i="13"/>
  <c r="F112" i="13"/>
  <c r="F111" i="13"/>
  <c r="F110" i="13"/>
  <c r="F109" i="13"/>
  <c r="F107" i="13"/>
  <c r="F106" i="13"/>
  <c r="F105" i="13"/>
  <c r="F103" i="13"/>
  <c r="F102" i="13"/>
  <c r="F101" i="13"/>
  <c r="F100" i="13"/>
  <c r="F98" i="13"/>
  <c r="F97" i="13"/>
  <c r="F96" i="13"/>
  <c r="F94" i="13"/>
  <c r="F93" i="13"/>
  <c r="F92" i="13"/>
  <c r="F90" i="13"/>
  <c r="F89" i="13"/>
  <c r="F88" i="13"/>
  <c r="F86" i="13"/>
  <c r="F85" i="13"/>
  <c r="F84" i="13"/>
  <c r="F83" i="13"/>
  <c r="F74" i="13"/>
  <c r="F73" i="13"/>
  <c r="F72" i="13"/>
  <c r="F71" i="13"/>
  <c r="F70" i="13"/>
  <c r="F68" i="13"/>
  <c r="F67" i="13"/>
  <c r="F66" i="13"/>
  <c r="F65" i="13"/>
  <c r="F64" i="13"/>
  <c r="F51" i="13"/>
  <c r="F50" i="13"/>
  <c r="F49" i="13"/>
  <c r="F47" i="13"/>
  <c r="F46" i="13"/>
  <c r="F45" i="13"/>
  <c r="F44" i="13"/>
  <c r="F43" i="13"/>
  <c r="F42" i="13"/>
  <c r="F41" i="13"/>
  <c r="F40" i="13"/>
  <c r="F39" i="13"/>
  <c r="F38" i="13"/>
  <c r="F36" i="13"/>
  <c r="F35" i="13"/>
  <c r="F34" i="13"/>
  <c r="F33" i="13"/>
  <c r="F32" i="13"/>
  <c r="F30" i="13"/>
  <c r="F29" i="13"/>
  <c r="F27" i="13"/>
  <c r="F26" i="13"/>
  <c r="F25" i="13"/>
  <c r="F24" i="13"/>
  <c r="F22" i="13"/>
  <c r="F21" i="13"/>
  <c r="F20" i="13"/>
  <c r="F19" i="13"/>
  <c r="F17" i="13"/>
  <c r="F16" i="13"/>
  <c r="F15" i="13"/>
  <c r="F14" i="13"/>
  <c r="F13" i="13"/>
  <c r="F12" i="13"/>
  <c r="F10" i="13"/>
  <c r="F9" i="13"/>
  <c r="F7" i="13"/>
  <c r="F6" i="13"/>
  <c r="F5" i="13"/>
  <c r="F4" i="13"/>
  <c r="F137" i="12"/>
  <c r="F148" i="12"/>
  <c r="F146" i="12"/>
  <c r="F145" i="12"/>
  <c r="F143" i="12"/>
  <c r="F142" i="12"/>
  <c r="F141" i="12"/>
  <c r="F140" i="12"/>
  <c r="F138" i="12"/>
  <c r="F136" i="12"/>
  <c r="F135" i="12"/>
  <c r="F134" i="12"/>
  <c r="F133" i="12"/>
  <c r="F131" i="12"/>
  <c r="F130" i="12"/>
  <c r="F129" i="12"/>
  <c r="F128" i="12"/>
  <c r="F126" i="12"/>
  <c r="F125" i="12"/>
  <c r="F123" i="12"/>
  <c r="F122" i="12"/>
  <c r="F121" i="12"/>
  <c r="F119" i="12"/>
  <c r="F118" i="12"/>
  <c r="F117" i="12"/>
  <c r="F116" i="12"/>
  <c r="F114" i="12"/>
  <c r="F113" i="12"/>
  <c r="F112" i="12"/>
  <c r="F110" i="12"/>
  <c r="F109" i="12"/>
  <c r="F108" i="12"/>
  <c r="F107" i="12"/>
  <c r="F106" i="12"/>
  <c r="F104" i="12"/>
  <c r="F103" i="12"/>
  <c r="F102" i="12"/>
  <c r="F101" i="12"/>
  <c r="F100" i="12"/>
  <c r="F99" i="12"/>
  <c r="F97" i="12"/>
  <c r="F96" i="12"/>
  <c r="F95" i="12"/>
  <c r="F94" i="12"/>
  <c r="F93" i="12"/>
  <c r="F92" i="12"/>
  <c r="F89" i="12"/>
  <c r="F88" i="12"/>
  <c r="F87" i="12"/>
  <c r="F86" i="12"/>
  <c r="F84" i="12"/>
  <c r="F83" i="12"/>
  <c r="F81" i="12"/>
  <c r="F80" i="12"/>
  <c r="F79" i="12"/>
  <c r="F78" i="12"/>
  <c r="F77" i="12"/>
  <c r="F75" i="12"/>
  <c r="F74" i="12"/>
  <c r="F73" i="12"/>
  <c r="F72" i="12"/>
  <c r="F71" i="12"/>
  <c r="F70" i="12"/>
  <c r="F68" i="12"/>
  <c r="F67" i="12"/>
  <c r="F66" i="12"/>
  <c r="F65" i="12"/>
  <c r="F64" i="12"/>
  <c r="F63" i="12"/>
  <c r="F60" i="12"/>
  <c r="F59" i="12"/>
  <c r="F58" i="12"/>
  <c r="F57" i="12"/>
  <c r="F55" i="12"/>
  <c r="F54" i="12"/>
  <c r="F53" i="12"/>
  <c r="F52" i="12"/>
  <c r="F51" i="12"/>
  <c r="F49" i="12"/>
  <c r="F48" i="12"/>
  <c r="F47" i="12"/>
  <c r="F46" i="12"/>
  <c r="F45" i="12"/>
  <c r="F43" i="12"/>
  <c r="F42" i="12"/>
  <c r="F41" i="12"/>
  <c r="F40" i="12"/>
  <c r="F39" i="12"/>
  <c r="F38" i="12"/>
  <c r="F37" i="12"/>
  <c r="F36" i="12"/>
  <c r="F34" i="12"/>
  <c r="F33" i="12"/>
  <c r="F32" i="12"/>
  <c r="F31" i="12"/>
  <c r="F30" i="12"/>
  <c r="F28" i="12"/>
  <c r="F27" i="12"/>
  <c r="F26" i="12"/>
  <c r="F25" i="12"/>
  <c r="F23" i="12"/>
  <c r="F22" i="12"/>
  <c r="F21" i="12"/>
  <c r="F20" i="12"/>
  <c r="F18" i="12"/>
  <c r="F17" i="12"/>
  <c r="F16" i="12"/>
  <c r="F15" i="12"/>
  <c r="F13" i="12"/>
  <c r="F12" i="12"/>
  <c r="F10" i="12"/>
  <c r="F9" i="12"/>
  <c r="F7" i="12"/>
  <c r="F6" i="12"/>
  <c r="F5" i="12"/>
  <c r="F4" i="12"/>
  <c r="F4" i="24"/>
  <c r="F34" i="40"/>
  <c r="F4" i="33"/>
  <c r="G4" i="19"/>
  <c r="G5" i="22"/>
  <c r="G8" i="20"/>
  <c r="F4" i="23"/>
  <c r="E90" i="9"/>
  <c r="E91" i="9"/>
  <c r="E92" i="9"/>
  <c r="E93" i="9"/>
  <c r="E95" i="9"/>
  <c r="E96" i="9"/>
  <c r="E97" i="9"/>
  <c r="E98" i="9"/>
  <c r="E99" i="9"/>
  <c r="E100" i="9"/>
  <c r="E102" i="9"/>
  <c r="E103" i="9"/>
  <c r="E104" i="9"/>
  <c r="E105" i="9"/>
  <c r="E107" i="9"/>
  <c r="E108" i="9"/>
  <c r="E109" i="9"/>
  <c r="E110" i="9"/>
  <c r="E111" i="9"/>
  <c r="E113" i="9"/>
  <c r="E89" i="9"/>
  <c r="G8" i="29" l="1"/>
  <c r="F8" i="29"/>
  <c r="F15" i="29"/>
  <c r="F28" i="29"/>
  <c r="F43" i="29"/>
  <c r="F56" i="29"/>
  <c r="F17" i="29"/>
  <c r="F31" i="29"/>
  <c r="F45" i="29"/>
  <c r="F58" i="29"/>
  <c r="G4" i="29"/>
  <c r="F19" i="29"/>
  <c r="F33" i="29"/>
  <c r="F47" i="29"/>
  <c r="F60" i="29"/>
  <c r="F6" i="29"/>
  <c r="F22" i="29"/>
  <c r="F35" i="29"/>
  <c r="F49" i="29"/>
  <c r="F62" i="29"/>
  <c r="F24" i="29"/>
  <c r="F37" i="29"/>
  <c r="F51" i="29"/>
  <c r="F64" i="29"/>
  <c r="G10" i="29"/>
  <c r="F13" i="29"/>
  <c r="F26" i="29"/>
  <c r="F39" i="29"/>
  <c r="F54" i="29"/>
  <c r="F66" i="29"/>
  <c r="E284" i="8"/>
  <c r="E285" i="8"/>
  <c r="E286" i="8"/>
  <c r="E287" i="8"/>
  <c r="E288" i="8"/>
  <c r="E289" i="8"/>
  <c r="E291" i="8"/>
  <c r="E292" i="8"/>
  <c r="E293" i="8"/>
  <c r="E294" i="8"/>
  <c r="E295" i="8"/>
  <c r="E297" i="8"/>
  <c r="E298" i="8"/>
  <c r="E299" i="8"/>
  <c r="E300" i="8"/>
  <c r="E302" i="8"/>
  <c r="E303" i="8"/>
  <c r="E304" i="8"/>
  <c r="E305" i="8"/>
  <c r="E306" i="8"/>
  <c r="E308" i="8"/>
  <c r="E309" i="8"/>
  <c r="E310" i="8"/>
  <c r="E311" i="8"/>
  <c r="E313" i="8"/>
  <c r="E314" i="8"/>
  <c r="E315" i="8"/>
  <c r="E316" i="8"/>
  <c r="E318" i="8"/>
  <c r="E319" i="8"/>
  <c r="E320" i="8"/>
  <c r="E321" i="8"/>
  <c r="E323" i="8"/>
  <c r="E324" i="8"/>
  <c r="E325" i="8"/>
  <c r="E326" i="8"/>
  <c r="E327" i="8"/>
  <c r="E329" i="8"/>
  <c r="E330" i="8"/>
  <c r="E331" i="8"/>
  <c r="E333" i="8"/>
  <c r="E334" i="8"/>
  <c r="E335" i="8"/>
  <c r="E336" i="8"/>
  <c r="E338" i="8"/>
  <c r="E339" i="8"/>
  <c r="E340" i="8"/>
  <c r="E341" i="8"/>
  <c r="E343" i="8"/>
  <c r="E344" i="8"/>
  <c r="E345" i="8"/>
  <c r="E346" i="8"/>
  <c r="E348" i="8"/>
  <c r="E349" i="8"/>
  <c r="E283" i="8"/>
  <c r="D283" i="8"/>
  <c r="D284" i="8"/>
  <c r="D285" i="8"/>
  <c r="D286" i="8"/>
  <c r="D287" i="8"/>
  <c r="D288" i="8"/>
  <c r="D289" i="8"/>
  <c r="D291" i="8"/>
  <c r="D292" i="8"/>
  <c r="D294" i="8"/>
  <c r="D295" i="8"/>
  <c r="D297" i="8"/>
  <c r="D298" i="8"/>
  <c r="D299" i="8"/>
  <c r="D300" i="8"/>
  <c r="D302" i="8"/>
  <c r="D303" i="8"/>
  <c r="D304" i="8"/>
  <c r="D305" i="8"/>
  <c r="D306" i="8"/>
  <c r="D308" i="8"/>
  <c r="D309" i="8"/>
  <c r="D310" i="8"/>
  <c r="D311" i="8"/>
  <c r="D313" i="8"/>
  <c r="D314" i="8"/>
  <c r="D315" i="8"/>
  <c r="D316" i="8"/>
  <c r="D318" i="8"/>
  <c r="D319" i="8"/>
  <c r="D320" i="8"/>
  <c r="D321" i="8"/>
  <c r="D323" i="8"/>
  <c r="D324" i="8"/>
  <c r="D325" i="8"/>
  <c r="D326" i="8"/>
  <c r="D327" i="8"/>
  <c r="D329" i="8"/>
  <c r="D330" i="8"/>
  <c r="D331" i="8"/>
  <c r="D333" i="8"/>
  <c r="D334" i="8"/>
  <c r="D335" i="8"/>
  <c r="D336" i="8"/>
  <c r="D338" i="8"/>
  <c r="D339" i="8"/>
  <c r="D340" i="8"/>
  <c r="D341" i="8"/>
  <c r="D343" i="8"/>
  <c r="D344" i="8"/>
  <c r="D345" i="8"/>
  <c r="D346" i="8"/>
  <c r="D348" i="8"/>
  <c r="D349" i="8"/>
  <c r="F66" i="14" l="1"/>
  <c r="F65" i="14"/>
  <c r="F64" i="14"/>
  <c r="F63" i="14"/>
  <c r="F61" i="14"/>
  <c r="F60" i="14"/>
  <c r="F59" i="14"/>
  <c r="F58" i="14"/>
  <c r="F56" i="14"/>
  <c r="F55" i="14"/>
  <c r="F54" i="14"/>
  <c r="F53" i="14"/>
  <c r="F52" i="14"/>
  <c r="F51" i="14"/>
  <c r="E52" i="14"/>
  <c r="E53" i="14"/>
  <c r="E54" i="14"/>
  <c r="E55" i="14"/>
  <c r="E56" i="14"/>
  <c r="E58" i="14"/>
  <c r="E59" i="14"/>
  <c r="E60" i="14"/>
  <c r="E61" i="14"/>
  <c r="E63" i="14"/>
  <c r="E64" i="14"/>
  <c r="E65" i="14"/>
  <c r="E66" i="14"/>
  <c r="E51" i="14"/>
  <c r="F37" i="15" l="1"/>
  <c r="F36" i="15"/>
  <c r="F35" i="15"/>
  <c r="F34" i="15"/>
  <c r="F33" i="15"/>
  <c r="F32" i="15"/>
  <c r="F30" i="15"/>
  <c r="F29" i="15"/>
  <c r="F28" i="15"/>
  <c r="F27" i="15"/>
  <c r="F26" i="15"/>
  <c r="F24" i="15"/>
  <c r="F23" i="15"/>
  <c r="F22" i="15"/>
  <c r="F21" i="15"/>
  <c r="F20" i="15"/>
  <c r="F19" i="15"/>
  <c r="F16" i="15"/>
  <c r="F15" i="15"/>
  <c r="F14" i="15"/>
  <c r="F10" i="15"/>
  <c r="F9" i="15"/>
  <c r="F6" i="15"/>
  <c r="F5" i="15"/>
  <c r="F4" i="15"/>
  <c r="F48" i="14"/>
  <c r="F47" i="14"/>
  <c r="F46" i="14"/>
  <c r="F45" i="14"/>
  <c r="F44" i="14"/>
  <c r="F42" i="14"/>
  <c r="F41" i="14"/>
  <c r="F40" i="14"/>
  <c r="F39" i="14"/>
  <c r="F38" i="14"/>
  <c r="F35" i="14"/>
  <c r="F34" i="14"/>
  <c r="F33" i="14"/>
  <c r="F32" i="14"/>
  <c r="F29" i="14"/>
  <c r="F28" i="14"/>
  <c r="F27" i="14"/>
  <c r="F26" i="14"/>
  <c r="F25" i="14"/>
  <c r="F23" i="14"/>
  <c r="F22" i="14"/>
  <c r="F21" i="14"/>
  <c r="F20" i="14"/>
  <c r="F19" i="14"/>
  <c r="F17" i="14"/>
  <c r="F16" i="14"/>
  <c r="F15" i="14"/>
  <c r="F14" i="14"/>
  <c r="F12" i="14"/>
  <c r="F11" i="14"/>
  <c r="F10" i="14"/>
  <c r="F7" i="14"/>
  <c r="F6" i="14"/>
  <c r="F5" i="14"/>
  <c r="F4" i="14"/>
  <c r="E84" i="13"/>
  <c r="E85" i="13"/>
  <c r="E86" i="13"/>
  <c r="E88" i="13"/>
  <c r="E89" i="13"/>
  <c r="E90" i="13"/>
  <c r="E92" i="13"/>
  <c r="E93" i="13"/>
  <c r="E94" i="13"/>
  <c r="E96" i="13"/>
  <c r="E97" i="13"/>
  <c r="E98" i="13"/>
  <c r="E100" i="13"/>
  <c r="E101" i="13"/>
  <c r="E102" i="13"/>
  <c r="E103" i="13"/>
  <c r="E105" i="13"/>
  <c r="E106" i="13"/>
  <c r="E107" i="13"/>
  <c r="E109" i="13"/>
  <c r="E110" i="13"/>
  <c r="E111" i="13"/>
  <c r="E112" i="13"/>
  <c r="E113" i="13"/>
  <c r="E114" i="13"/>
  <c r="E83" i="13"/>
  <c r="E93" i="12"/>
  <c r="E94" i="12"/>
  <c r="E95" i="12"/>
  <c r="E96" i="12"/>
  <c r="E97" i="12"/>
  <c r="E99" i="12"/>
  <c r="E100" i="12"/>
  <c r="E101" i="12"/>
  <c r="E102" i="12"/>
  <c r="E103" i="12"/>
  <c r="E104" i="12"/>
  <c r="E106" i="12"/>
  <c r="E107" i="12"/>
  <c r="E108" i="12"/>
  <c r="E109" i="12"/>
  <c r="E110" i="12"/>
  <c r="E112" i="12"/>
  <c r="E113" i="12"/>
  <c r="E114" i="12"/>
  <c r="E116" i="12"/>
  <c r="E117" i="12"/>
  <c r="E118" i="12"/>
  <c r="E119" i="12"/>
  <c r="E121" i="12"/>
  <c r="E122" i="12"/>
  <c r="E123" i="12"/>
  <c r="E125" i="12"/>
  <c r="E126" i="12"/>
  <c r="E128" i="12"/>
  <c r="E129" i="12"/>
  <c r="E130" i="12"/>
  <c r="E131" i="12"/>
  <c r="E133" i="12"/>
  <c r="E134" i="12"/>
  <c r="E135" i="12"/>
  <c r="E136" i="12"/>
  <c r="E137" i="12"/>
  <c r="E138" i="12"/>
  <c r="E140" i="12"/>
  <c r="E141" i="12"/>
  <c r="E142" i="12"/>
  <c r="E143" i="12"/>
  <c r="E145" i="12"/>
  <c r="E146" i="12"/>
  <c r="E148" i="12"/>
  <c r="E92" i="12"/>
  <c r="F43" i="6"/>
  <c r="F42" i="6"/>
  <c r="F45" i="41"/>
  <c r="F31" i="41"/>
  <c r="F30" i="41"/>
  <c r="F29" i="41"/>
  <c r="F27" i="41"/>
  <c r="F26" i="41"/>
  <c r="F24" i="41"/>
  <c r="F23" i="41"/>
  <c r="F22" i="41"/>
  <c r="F20" i="41"/>
  <c r="F19" i="41"/>
  <c r="F18" i="41"/>
  <c r="F17" i="41"/>
  <c r="F16" i="41"/>
  <c r="F15" i="41"/>
  <c r="F38" i="41"/>
  <c r="F37" i="41"/>
  <c r="F36" i="41"/>
  <c r="F35" i="41"/>
  <c r="F34" i="41"/>
  <c r="F13" i="41"/>
  <c r="F12" i="41"/>
  <c r="F11" i="41"/>
  <c r="F10" i="41"/>
  <c r="F9" i="41"/>
  <c r="F8" i="41"/>
  <c r="F7" i="41"/>
  <c r="F6" i="41"/>
  <c r="F5" i="41"/>
  <c r="F4" i="41"/>
  <c r="F44" i="41"/>
  <c r="F43" i="41"/>
  <c r="F42" i="41"/>
  <c r="F41" i="41"/>
  <c r="F40" i="41"/>
  <c r="E26" i="41"/>
  <c r="E12" i="41"/>
  <c r="E10" i="41"/>
  <c r="E8" i="41"/>
  <c r="E6" i="41"/>
  <c r="E4" i="41"/>
  <c r="E31" i="41"/>
  <c r="E30" i="41"/>
  <c r="E29" i="41"/>
  <c r="E24" i="41"/>
  <c r="E23" i="41"/>
  <c r="E22" i="41"/>
  <c r="E20" i="41"/>
  <c r="E19" i="41"/>
  <c r="E18" i="41"/>
  <c r="E17" i="41"/>
  <c r="E16" i="41"/>
  <c r="E15" i="41"/>
  <c r="E44" i="41"/>
  <c r="E35" i="41"/>
  <c r="E36" i="41"/>
  <c r="E37" i="41"/>
  <c r="E38" i="41"/>
  <c r="E40" i="41"/>
  <c r="E41" i="41"/>
  <c r="E42" i="41"/>
  <c r="E43" i="41"/>
  <c r="E45" i="41"/>
  <c r="E34" i="41"/>
  <c r="C31" i="41" l="1"/>
  <c r="D31" i="41" s="1"/>
  <c r="C30" i="41"/>
  <c r="D30" i="41" s="1"/>
  <c r="C29" i="41"/>
  <c r="D29" i="41" s="1"/>
  <c r="D26" i="41"/>
  <c r="C26" i="41"/>
  <c r="C24" i="41"/>
  <c r="D24" i="41" s="1"/>
  <c r="C23" i="41"/>
  <c r="D23" i="41" s="1"/>
  <c r="C22" i="41"/>
  <c r="D22" i="41" s="1"/>
  <c r="C20" i="41"/>
  <c r="D20" i="41" s="1"/>
  <c r="C19" i="41"/>
  <c r="D19" i="41" s="1"/>
  <c r="C18" i="41"/>
  <c r="D18" i="41" s="1"/>
  <c r="C17" i="41"/>
  <c r="D17" i="41" s="1"/>
  <c r="C16" i="41"/>
  <c r="D16" i="41" s="1"/>
  <c r="C15" i="41"/>
  <c r="D15" i="41" s="1"/>
  <c r="C6" i="41"/>
  <c r="D6" i="41"/>
  <c r="C8" i="41"/>
  <c r="D8" i="41"/>
  <c r="C10" i="41"/>
  <c r="D10" i="41"/>
  <c r="C12" i="41"/>
  <c r="D12" i="41"/>
  <c r="D4" i="41"/>
  <c r="C4" i="41"/>
  <c r="C35" i="41"/>
  <c r="D35" i="41" s="1"/>
  <c r="C36" i="41"/>
  <c r="D36" i="41" s="1"/>
  <c r="C37" i="41"/>
  <c r="D37" i="41" s="1"/>
  <c r="C38" i="41"/>
  <c r="D38" i="41" s="1"/>
  <c r="C40" i="41"/>
  <c r="D40" i="41" s="1"/>
  <c r="C41" i="41"/>
  <c r="D41" i="41" s="1"/>
  <c r="C42" i="41"/>
  <c r="D42" i="41" s="1"/>
  <c r="C43" i="41"/>
  <c r="D43" i="41" s="1"/>
  <c r="C44" i="41"/>
  <c r="D44" i="41" s="1"/>
  <c r="C45" i="41"/>
  <c r="D45" i="41" s="1"/>
  <c r="C34" i="41"/>
  <c r="D34" i="41" s="1"/>
  <c r="F52" i="40"/>
  <c r="F51" i="40"/>
  <c r="F50" i="40"/>
  <c r="F49" i="40"/>
  <c r="F48" i="40"/>
  <c r="F46" i="40"/>
  <c r="F45" i="40"/>
  <c r="F44" i="40"/>
  <c r="F43" i="40"/>
  <c r="F42" i="40"/>
  <c r="F41" i="40"/>
  <c r="F38" i="40"/>
  <c r="F37" i="40"/>
  <c r="F35" i="40"/>
  <c r="F32" i="40"/>
  <c r="F61" i="40"/>
  <c r="F60" i="40"/>
  <c r="F30" i="40"/>
  <c r="F29" i="40"/>
  <c r="F28" i="40"/>
  <c r="F27" i="40"/>
  <c r="F26" i="40"/>
  <c r="F24" i="40"/>
  <c r="F23" i="40"/>
  <c r="F22" i="40"/>
  <c r="F21" i="40"/>
  <c r="F20" i="40"/>
  <c r="F19" i="40"/>
  <c r="F18" i="40"/>
  <c r="F17" i="40"/>
  <c r="F16" i="40"/>
  <c r="F15" i="40"/>
  <c r="F13" i="40"/>
  <c r="F12" i="40"/>
  <c r="F11" i="40"/>
  <c r="F10" i="40"/>
  <c r="F9" i="40"/>
  <c r="F8" i="40"/>
  <c r="F7" i="40"/>
  <c r="F6" i="40"/>
  <c r="F5" i="40"/>
  <c r="F4" i="40"/>
  <c r="F58" i="40"/>
  <c r="F57" i="40"/>
  <c r="F56" i="40"/>
  <c r="F55" i="40"/>
  <c r="F54" i="40"/>
  <c r="E42" i="40" l="1"/>
  <c r="E43" i="40"/>
  <c r="E44" i="40"/>
  <c r="E45" i="40"/>
  <c r="E46" i="40"/>
  <c r="E48" i="40"/>
  <c r="E49" i="40"/>
  <c r="E50" i="40"/>
  <c r="E51" i="40"/>
  <c r="E52" i="40"/>
  <c r="E54" i="40"/>
  <c r="E55" i="40"/>
  <c r="E56" i="40"/>
  <c r="E57" i="40"/>
  <c r="E58" i="40"/>
  <c r="E4" i="40"/>
  <c r="E6" i="40"/>
  <c r="E8" i="40"/>
  <c r="E10" i="40"/>
  <c r="E12" i="40"/>
  <c r="E15" i="40"/>
  <c r="E17" i="40"/>
  <c r="E19" i="40"/>
  <c r="E21" i="40"/>
  <c r="E23" i="40"/>
  <c r="E26" i="40"/>
  <c r="E27" i="40"/>
  <c r="E28" i="40"/>
  <c r="E29" i="40"/>
  <c r="E30" i="40"/>
  <c r="E60" i="40"/>
  <c r="E61" i="40"/>
  <c r="E32" i="40"/>
  <c r="E34" i="40"/>
  <c r="E35" i="40"/>
  <c r="E37" i="40"/>
  <c r="E38" i="40"/>
  <c r="E41" i="40"/>
  <c r="C42" i="40"/>
  <c r="D42" i="40" s="1"/>
  <c r="C43" i="40"/>
  <c r="D43" i="40" s="1"/>
  <c r="C44" i="40"/>
  <c r="D44" i="40" s="1"/>
  <c r="C45" i="40"/>
  <c r="D45" i="40" s="1"/>
  <c r="C46" i="40"/>
  <c r="D46" i="40" s="1"/>
  <c r="C48" i="40"/>
  <c r="D48" i="40" s="1"/>
  <c r="C49" i="40"/>
  <c r="D49" i="40" s="1"/>
  <c r="C50" i="40"/>
  <c r="D50" i="40" s="1"/>
  <c r="C51" i="40"/>
  <c r="D51" i="40" s="1"/>
  <c r="C52" i="40"/>
  <c r="D52" i="40" s="1"/>
  <c r="C54" i="40"/>
  <c r="D54" i="40" s="1"/>
  <c r="C55" i="40"/>
  <c r="D55" i="40" s="1"/>
  <c r="C56" i="40"/>
  <c r="D56" i="40" s="1"/>
  <c r="C57" i="40"/>
  <c r="D57" i="40" s="1"/>
  <c r="C58" i="40"/>
  <c r="D58" i="40" s="1"/>
  <c r="C4" i="40"/>
  <c r="D4" i="40" s="1"/>
  <c r="C6" i="40"/>
  <c r="D6" i="40" s="1"/>
  <c r="C8" i="40"/>
  <c r="D8" i="40" s="1"/>
  <c r="C10" i="40"/>
  <c r="D10" i="40" s="1"/>
  <c r="C12" i="40"/>
  <c r="D12" i="40" s="1"/>
  <c r="C15" i="40"/>
  <c r="D15" i="40" s="1"/>
  <c r="C17" i="40"/>
  <c r="D17" i="40" s="1"/>
  <c r="C19" i="40"/>
  <c r="D19" i="40" s="1"/>
  <c r="C21" i="40"/>
  <c r="D21" i="40" s="1"/>
  <c r="C23" i="40"/>
  <c r="D23" i="40" s="1"/>
  <c r="C26" i="40"/>
  <c r="D26" i="40" s="1"/>
  <c r="C27" i="40"/>
  <c r="D27" i="40" s="1"/>
  <c r="C28" i="40"/>
  <c r="D28" i="40" s="1"/>
  <c r="C29" i="40"/>
  <c r="D29" i="40" s="1"/>
  <c r="C30" i="40"/>
  <c r="D30" i="40" s="1"/>
  <c r="C60" i="40"/>
  <c r="D60" i="40" s="1"/>
  <c r="C61" i="40"/>
  <c r="D61" i="40" s="1"/>
  <c r="C32" i="40"/>
  <c r="D32" i="40" s="1"/>
  <c r="C34" i="40"/>
  <c r="D34" i="40" s="1"/>
  <c r="C35" i="40"/>
  <c r="D35" i="40" s="1"/>
  <c r="C37" i="40"/>
  <c r="D37" i="40" s="1"/>
  <c r="C38" i="40"/>
  <c r="D38" i="40" s="1"/>
  <c r="C41" i="40"/>
  <c r="D41" i="40" s="1"/>
  <c r="D10" i="33" l="1"/>
  <c r="D4" i="33"/>
  <c r="E26" i="33" l="1"/>
  <c r="E24" i="33"/>
  <c r="E23" i="33"/>
  <c r="E49" i="33"/>
  <c r="E48" i="33"/>
  <c r="D26" i="33"/>
  <c r="D24" i="33"/>
  <c r="D23" i="33"/>
  <c r="D49" i="33"/>
  <c r="D48" i="33"/>
  <c r="F26" i="33"/>
  <c r="F24" i="33"/>
  <c r="F23" i="33"/>
  <c r="F49" i="33"/>
  <c r="F48" i="33"/>
  <c r="F21" i="33"/>
  <c r="F20" i="33"/>
  <c r="F19" i="33"/>
  <c r="F18" i="33"/>
  <c r="F17" i="33"/>
  <c r="F14" i="33"/>
  <c r="F13" i="33"/>
  <c r="F12" i="33"/>
  <c r="F11" i="33"/>
  <c r="F10" i="33"/>
  <c r="F8" i="33"/>
  <c r="F7" i="33"/>
  <c r="F6" i="33"/>
  <c r="F5" i="33"/>
  <c r="F46" i="33"/>
  <c r="F45" i="33"/>
  <c r="F44" i="33"/>
  <c r="F43" i="33"/>
  <c r="F42" i="33"/>
  <c r="F29" i="33"/>
  <c r="F30" i="33"/>
  <c r="F31" i="33"/>
  <c r="F32" i="33"/>
  <c r="F33" i="33"/>
  <c r="F35" i="33"/>
  <c r="F36" i="33"/>
  <c r="F37" i="33"/>
  <c r="F38" i="33"/>
  <c r="F39" i="33"/>
  <c r="E10" i="33"/>
  <c r="E11" i="33"/>
  <c r="E12" i="33"/>
  <c r="E13" i="33"/>
  <c r="E14" i="33"/>
  <c r="E17" i="33"/>
  <c r="E18" i="33"/>
  <c r="E19" i="33"/>
  <c r="E20" i="33"/>
  <c r="E21" i="33"/>
  <c r="E8" i="33"/>
  <c r="E7" i="33"/>
  <c r="E6" i="33"/>
  <c r="E5" i="33"/>
  <c r="E4" i="33"/>
  <c r="E46" i="33"/>
  <c r="E45" i="33"/>
  <c r="E44" i="33"/>
  <c r="E43" i="33"/>
  <c r="E42" i="33"/>
  <c r="E39" i="33"/>
  <c r="E38" i="33"/>
  <c r="E37" i="33"/>
  <c r="E36" i="33"/>
  <c r="E35" i="33"/>
  <c r="E33" i="33"/>
  <c r="E32" i="33"/>
  <c r="E31" i="33"/>
  <c r="E30" i="33"/>
  <c r="E29" i="33"/>
  <c r="D30" i="33"/>
  <c r="D31" i="33"/>
  <c r="D32" i="33"/>
  <c r="D33" i="33"/>
  <c r="D35" i="33"/>
  <c r="D36" i="33"/>
  <c r="D37" i="33"/>
  <c r="D38" i="33"/>
  <c r="D39" i="33"/>
  <c r="D40" i="33"/>
  <c r="D42" i="33"/>
  <c r="D43" i="33"/>
  <c r="D44" i="33"/>
  <c r="D45" i="33"/>
  <c r="D46" i="33"/>
  <c r="D5" i="33"/>
  <c r="D6" i="33"/>
  <c r="D7" i="33"/>
  <c r="D8" i="33"/>
  <c r="D11" i="33"/>
  <c r="D12" i="33"/>
  <c r="D13" i="33"/>
  <c r="D14" i="33"/>
  <c r="D15" i="33"/>
  <c r="D17" i="33"/>
  <c r="D18" i="33"/>
  <c r="D19" i="33"/>
  <c r="D20" i="33"/>
  <c r="D21" i="33"/>
  <c r="D29" i="33"/>
  <c r="D38" i="31" l="1"/>
  <c r="E42" i="31" a="1"/>
  <c r="E42" i="31" s="1"/>
  <c r="E41" i="31" a="1"/>
  <c r="E41" i="31" s="1"/>
  <c r="E40" i="31" a="1"/>
  <c r="E40" i="31" s="1"/>
  <c r="E39" i="31" a="1"/>
  <c r="E39" i="31" s="1"/>
  <c r="E38" i="31" a="1"/>
  <c r="E38" i="31" s="1"/>
  <c r="E36" i="31" a="1"/>
  <c r="E36" i="31" s="1"/>
  <c r="E35" i="31" a="1"/>
  <c r="E35" i="31" s="1"/>
  <c r="E34" i="31" a="1"/>
  <c r="E34" i="31" s="1"/>
  <c r="E32" i="31" a="1"/>
  <c r="E32" i="31" s="1"/>
  <c r="E31" i="31" a="1"/>
  <c r="E31" i="31" s="1"/>
  <c r="E30" i="31" a="1"/>
  <c r="E30" i="31" s="1"/>
  <c r="E29" i="31" a="1"/>
  <c r="E29" i="31" s="1"/>
  <c r="E5" i="31" a="1"/>
  <c r="E5" i="31" s="1"/>
  <c r="E6" i="31" a="1"/>
  <c r="E6" i="31" s="1"/>
  <c r="E8" i="31" a="1"/>
  <c r="E8" i="31" s="1"/>
  <c r="E9" i="31" a="1"/>
  <c r="E9" i="31" s="1"/>
  <c r="E10" i="31" a="1"/>
  <c r="E10" i="31" s="1"/>
  <c r="E12" i="31" a="1"/>
  <c r="E12" i="31" s="1"/>
  <c r="E13" i="31" a="1"/>
  <c r="E13" i="31" s="1"/>
  <c r="E14" i="31" a="1"/>
  <c r="E14" i="31" s="1"/>
  <c r="E15" i="31" a="1"/>
  <c r="E15" i="31" s="1"/>
  <c r="E17" i="31" a="1"/>
  <c r="E17" i="31" s="1"/>
  <c r="E18" i="31" a="1"/>
  <c r="E18" i="31" s="1"/>
  <c r="E19" i="31" a="1"/>
  <c r="E19" i="31" s="1"/>
  <c r="E20" i="31" a="1"/>
  <c r="E20" i="31" s="1"/>
  <c r="E22" i="31" a="1"/>
  <c r="E22" i="31" s="1"/>
  <c r="E23" i="31" a="1"/>
  <c r="E23" i="31" s="1"/>
  <c r="E24" i="31" a="1"/>
  <c r="E24" i="31" s="1"/>
  <c r="E25" i="31" a="1"/>
  <c r="E25" i="31" s="1"/>
  <c r="E26" i="31" a="1"/>
  <c r="E26" i="31" s="1"/>
  <c r="E4" i="31" a="1"/>
  <c r="E4" i="31" s="1"/>
  <c r="D5" i="31"/>
  <c r="D6" i="31"/>
  <c r="D8" i="31"/>
  <c r="D9" i="31"/>
  <c r="D10" i="31"/>
  <c r="D12" i="31"/>
  <c r="D13" i="31"/>
  <c r="D14" i="31"/>
  <c r="D15" i="31"/>
  <c r="D17" i="31"/>
  <c r="D18" i="31"/>
  <c r="D19" i="31"/>
  <c r="D20" i="31"/>
  <c r="D22" i="31"/>
  <c r="D23" i="31"/>
  <c r="D24" i="31"/>
  <c r="D25" i="31"/>
  <c r="D26" i="31"/>
  <c r="D29" i="31"/>
  <c r="D30" i="31"/>
  <c r="D31" i="31"/>
  <c r="D32" i="31"/>
  <c r="D34" i="31"/>
  <c r="D35" i="31"/>
  <c r="D36" i="31"/>
  <c r="D39" i="31"/>
  <c r="D40" i="31"/>
  <c r="D41" i="31"/>
  <c r="D42" i="31"/>
  <c r="D4" i="31"/>
  <c r="H3" i="29"/>
  <c r="H2" i="28"/>
  <c r="H3" i="27"/>
  <c r="E25" i="22"/>
  <c r="E23" i="22"/>
  <c r="E21" i="22"/>
  <c r="E19" i="22"/>
  <c r="E17" i="22"/>
  <c r="E13" i="22"/>
  <c r="E11" i="22"/>
  <c r="E8" i="22"/>
  <c r="E6" i="22"/>
  <c r="E4" i="22"/>
  <c r="E55" i="20" l="1"/>
  <c r="E53" i="20"/>
  <c r="E51" i="20"/>
  <c r="E49" i="20"/>
  <c r="E46" i="20"/>
  <c r="E44" i="20"/>
  <c r="E42" i="20"/>
  <c r="E40" i="20"/>
  <c r="E38" i="20"/>
  <c r="E34" i="20"/>
  <c r="E32" i="20"/>
  <c r="E30" i="20"/>
  <c r="E28" i="20"/>
  <c r="E26" i="20"/>
  <c r="E23" i="20"/>
  <c r="E21" i="20"/>
  <c r="E19" i="20"/>
  <c r="E17" i="20"/>
  <c r="E15" i="20"/>
  <c r="E12" i="20"/>
  <c r="E10" i="20"/>
  <c r="E8" i="20"/>
  <c r="E6" i="20"/>
  <c r="E4" i="20"/>
  <c r="E193" i="19" l="1"/>
  <c r="E191" i="19"/>
  <c r="E189" i="19"/>
  <c r="E187" i="19"/>
  <c r="E184" i="19"/>
  <c r="E182" i="19"/>
  <c r="E180" i="19"/>
  <c r="E178" i="19"/>
  <c r="E175" i="19"/>
  <c r="E173" i="19"/>
  <c r="E171" i="19"/>
  <c r="E169" i="19"/>
  <c r="E166" i="19"/>
  <c r="E164" i="19"/>
  <c r="E162" i="19"/>
  <c r="E160" i="19"/>
  <c r="E157" i="19"/>
  <c r="E155" i="19"/>
  <c r="E153" i="19"/>
  <c r="E151" i="19"/>
  <c r="E148" i="19"/>
  <c r="E146" i="19"/>
  <c r="E144" i="19"/>
  <c r="E142" i="19"/>
  <c r="E140" i="19"/>
  <c r="E137" i="19"/>
  <c r="E135" i="19"/>
  <c r="E133" i="19"/>
  <c r="E131" i="19"/>
  <c r="E129" i="19"/>
  <c r="E111" i="19"/>
  <c r="E109" i="19"/>
  <c r="E107" i="19"/>
  <c r="E105" i="19"/>
  <c r="E103" i="19"/>
  <c r="E101" i="19"/>
  <c r="E99" i="19"/>
  <c r="E96" i="19"/>
  <c r="E94" i="19"/>
  <c r="E92" i="19"/>
  <c r="E90" i="19"/>
  <c r="E88" i="19"/>
  <c r="E85" i="19"/>
  <c r="E83" i="19"/>
  <c r="E81" i="19"/>
  <c r="E79" i="19"/>
  <c r="E77" i="19"/>
  <c r="E73" i="19"/>
  <c r="E71" i="19"/>
  <c r="E69" i="19"/>
  <c r="E67" i="19"/>
  <c r="E65" i="19"/>
  <c r="E51" i="19"/>
  <c r="E49" i="19"/>
  <c r="E47" i="19"/>
  <c r="E45" i="19"/>
  <c r="E43" i="19"/>
  <c r="E40" i="19"/>
  <c r="E38" i="19"/>
  <c r="E36" i="19"/>
  <c r="E34" i="19"/>
  <c r="E31" i="19"/>
  <c r="E29" i="19"/>
  <c r="E27" i="19"/>
  <c r="E25" i="19"/>
  <c r="E22" i="19"/>
  <c r="E20" i="19"/>
  <c r="E18" i="19"/>
  <c r="E16" i="19"/>
  <c r="E13" i="19"/>
  <c r="E11" i="19"/>
  <c r="E8" i="19"/>
  <c r="E6" i="19"/>
  <c r="E4" i="19"/>
  <c r="G9" i="18" l="1"/>
  <c r="E220" i="18"/>
  <c r="E217" i="18"/>
  <c r="E215" i="18"/>
  <c r="E213" i="18"/>
  <c r="E211" i="18"/>
  <c r="E209" i="18"/>
  <c r="E206" i="18"/>
  <c r="E204" i="18"/>
  <c r="E202" i="18"/>
  <c r="E200" i="18"/>
  <c r="E198" i="18"/>
  <c r="E195" i="18"/>
  <c r="E193" i="18"/>
  <c r="E191" i="18"/>
  <c r="E189" i="18"/>
  <c r="E187" i="18"/>
  <c r="E184" i="18"/>
  <c r="E182" i="18"/>
  <c r="E180" i="18"/>
  <c r="E178" i="18"/>
  <c r="E176" i="18"/>
  <c r="E173" i="18"/>
  <c r="E171" i="18"/>
  <c r="E169" i="18"/>
  <c r="E167" i="18"/>
  <c r="E165" i="18"/>
  <c r="E162" i="18"/>
  <c r="E160" i="18"/>
  <c r="E158" i="18"/>
  <c r="E156" i="18"/>
  <c r="E154" i="18"/>
  <c r="E151" i="18"/>
  <c r="E149" i="18"/>
  <c r="E147" i="18"/>
  <c r="E145" i="18"/>
  <c r="E143" i="18"/>
  <c r="E140" i="18"/>
  <c r="E138" i="18"/>
  <c r="E136" i="18"/>
  <c r="E134" i="18"/>
  <c r="E132" i="18"/>
  <c r="E128" i="18"/>
  <c r="E126" i="18"/>
  <c r="E124" i="18"/>
  <c r="E122" i="18"/>
  <c r="E120" i="18"/>
  <c r="E117" i="18"/>
  <c r="E115" i="18"/>
  <c r="E113" i="18"/>
  <c r="E111" i="18"/>
  <c r="E109" i="18"/>
  <c r="E106" i="18"/>
  <c r="E104" i="18"/>
  <c r="E102" i="18"/>
  <c r="E100" i="18"/>
  <c r="E98" i="18"/>
  <c r="E84" i="18"/>
  <c r="E82" i="18"/>
  <c r="E80" i="18"/>
  <c r="E78" i="18"/>
  <c r="E76" i="18"/>
  <c r="E73" i="18"/>
  <c r="E71" i="18"/>
  <c r="E69" i="18"/>
  <c r="E67" i="18"/>
  <c r="E65" i="18"/>
  <c r="E62" i="18"/>
  <c r="E60" i="18"/>
  <c r="E58" i="18"/>
  <c r="E56" i="18"/>
  <c r="E54" i="18"/>
  <c r="E51" i="18"/>
  <c r="E49" i="18"/>
  <c r="E47" i="18"/>
  <c r="E45" i="18"/>
  <c r="E43" i="18"/>
  <c r="E41" i="18"/>
  <c r="E38" i="18"/>
  <c r="E36" i="18"/>
  <c r="E34" i="18"/>
  <c r="E32" i="18"/>
  <c r="E29" i="18"/>
  <c r="E27" i="18"/>
  <c r="E24" i="18"/>
  <c r="E22" i="18"/>
  <c r="E20" i="18"/>
  <c r="E18" i="18"/>
  <c r="E15" i="18"/>
  <c r="E13" i="18"/>
  <c r="E11" i="18"/>
  <c r="E9" i="18"/>
  <c r="E6" i="18"/>
  <c r="E4" i="18"/>
  <c r="E206" i="17" l="1"/>
  <c r="E203" i="17"/>
  <c r="E201" i="17"/>
  <c r="E199" i="17"/>
  <c r="E197" i="17"/>
  <c r="E195" i="17"/>
  <c r="E192" i="17"/>
  <c r="E190" i="17"/>
  <c r="E188" i="17"/>
  <c r="E186" i="17"/>
  <c r="E184" i="17"/>
  <c r="E181" i="17"/>
  <c r="E179" i="17"/>
  <c r="E177" i="17"/>
  <c r="E175" i="17"/>
  <c r="E173" i="17"/>
  <c r="E170" i="17"/>
  <c r="E168" i="17"/>
  <c r="E166" i="17"/>
  <c r="E164" i="17"/>
  <c r="E162" i="17"/>
  <c r="E159" i="17"/>
  <c r="E157" i="17"/>
  <c r="E155" i="17"/>
  <c r="E153" i="17"/>
  <c r="E151" i="17"/>
  <c r="E148" i="17"/>
  <c r="E146" i="17"/>
  <c r="E144" i="17"/>
  <c r="E142" i="17"/>
  <c r="E140" i="17"/>
  <c r="E137" i="17"/>
  <c r="E135" i="17"/>
  <c r="E133" i="17"/>
  <c r="E131" i="17"/>
  <c r="E129" i="17"/>
  <c r="E125" i="17"/>
  <c r="E123" i="17"/>
  <c r="E121" i="17"/>
  <c r="E119" i="17"/>
  <c r="E117" i="17"/>
  <c r="E114" i="17"/>
  <c r="E112" i="17"/>
  <c r="E110" i="17"/>
  <c r="E108" i="17"/>
  <c r="E106" i="17"/>
  <c r="E103" i="17"/>
  <c r="E101" i="17"/>
  <c r="E99" i="17"/>
  <c r="E97" i="17"/>
  <c r="E95" i="17"/>
  <c r="E92" i="17"/>
  <c r="E90" i="17"/>
  <c r="E88" i="17"/>
  <c r="E86" i="17"/>
  <c r="E84" i="17"/>
  <c r="E81" i="17"/>
  <c r="E79" i="17"/>
  <c r="E77" i="17"/>
  <c r="E75" i="17"/>
  <c r="E73" i="17"/>
  <c r="E70" i="17"/>
  <c r="E68" i="17"/>
  <c r="E66" i="17"/>
  <c r="E64" i="17"/>
  <c r="E62" i="17"/>
  <c r="E59" i="17"/>
  <c r="E57" i="17"/>
  <c r="E55" i="17"/>
  <c r="E53" i="17"/>
  <c r="E51" i="17"/>
  <c r="E48" i="17"/>
  <c r="E46" i="17"/>
  <c r="E44" i="17"/>
  <c r="E42" i="17"/>
  <c r="E40" i="17"/>
  <c r="E37" i="17"/>
  <c r="E35" i="17"/>
  <c r="E33" i="17"/>
  <c r="E31" i="17"/>
  <c r="E28" i="17"/>
  <c r="E26" i="17"/>
  <c r="E24" i="17"/>
  <c r="E22" i="17"/>
  <c r="E20" i="17"/>
  <c r="E18" i="17"/>
  <c r="E16" i="17"/>
  <c r="E14" i="17"/>
  <c r="E11" i="17"/>
  <c r="E9" i="17"/>
  <c r="E6" i="17"/>
  <c r="E4" i="17"/>
  <c r="H4" i="29" l="1"/>
  <c r="H6" i="29" s="1"/>
  <c r="H8" i="29" s="1"/>
  <c r="H10" i="29" s="1"/>
  <c r="H13" i="29" s="1"/>
  <c r="H15" i="29" s="1"/>
  <c r="H17" i="29" s="1"/>
  <c r="H19" i="29" s="1"/>
  <c r="H22" i="29" s="1"/>
  <c r="H24" i="29" s="1"/>
  <c r="H26" i="29" s="1"/>
  <c r="H28" i="29" s="1"/>
  <c r="H31" i="29" s="1"/>
  <c r="H33" i="29" s="1"/>
  <c r="H35" i="29" s="1"/>
  <c r="H37" i="29" s="1"/>
  <c r="H39" i="29" s="1"/>
  <c r="H43" i="29" s="1"/>
  <c r="H45" i="29" s="1"/>
  <c r="H47" i="29" s="1"/>
  <c r="H49" i="29" s="1"/>
  <c r="H51" i="29" s="1"/>
  <c r="H54" i="29" s="1"/>
  <c r="H56" i="29" s="1"/>
  <c r="H58" i="29" s="1"/>
  <c r="H60" i="29" s="1"/>
  <c r="H62" i="29" s="1"/>
  <c r="H64" i="29" s="1"/>
  <c r="H66" i="29" s="1"/>
  <c r="G113" i="28" l="1"/>
  <c r="G111" i="28"/>
  <c r="G109" i="28"/>
  <c r="G106" i="28"/>
  <c r="G104" i="28"/>
  <c r="G102" i="28"/>
  <c r="G99" i="28"/>
  <c r="G97" i="28"/>
  <c r="G95" i="28"/>
  <c r="G93" i="28"/>
  <c r="G91" i="28"/>
  <c r="G89" i="28"/>
  <c r="G86" i="28"/>
  <c r="G84" i="28"/>
  <c r="G81" i="28"/>
  <c r="G79" i="28"/>
  <c r="G77" i="28"/>
  <c r="G75" i="28"/>
  <c r="G72" i="28"/>
  <c r="G70" i="28"/>
  <c r="G68" i="28"/>
  <c r="G66" i="28"/>
  <c r="G63" i="28"/>
  <c r="G61" i="28"/>
  <c r="G59" i="28"/>
  <c r="G57" i="28"/>
  <c r="G54" i="28"/>
  <c r="G52" i="28"/>
  <c r="G50" i="28"/>
  <c r="G48" i="28"/>
  <c r="G45" i="28"/>
  <c r="G43" i="28"/>
  <c r="G41" i="28"/>
  <c r="G39" i="28"/>
  <c r="G37" i="28"/>
  <c r="G34" i="28"/>
  <c r="G32" i="28"/>
  <c r="G30" i="28"/>
  <c r="G28" i="28"/>
  <c r="G26" i="28"/>
  <c r="G23" i="28"/>
  <c r="G21" i="28"/>
  <c r="G19" i="28"/>
  <c r="G17" i="28"/>
  <c r="G15" i="28"/>
  <c r="H4" i="27"/>
  <c r="H4" i="28"/>
  <c r="G12" i="28"/>
  <c r="G10" i="28"/>
  <c r="G8" i="28"/>
  <c r="G6" i="28"/>
  <c r="G4" i="28"/>
  <c r="D86" i="28"/>
  <c r="D45" i="28"/>
  <c r="D59" i="28"/>
  <c r="D4" i="28"/>
  <c r="D6" i="28"/>
  <c r="D8" i="28"/>
  <c r="D10" i="28"/>
  <c r="I10" i="28" s="1"/>
  <c r="D12" i="28"/>
  <c r="D15" i="28"/>
  <c r="D17" i="28"/>
  <c r="D19" i="28"/>
  <c r="D21" i="28"/>
  <c r="D23" i="28"/>
  <c r="D26" i="28"/>
  <c r="D28" i="28"/>
  <c r="D30" i="28"/>
  <c r="D32" i="28"/>
  <c r="D34" i="28"/>
  <c r="D37" i="28"/>
  <c r="D39" i="28"/>
  <c r="D41" i="28"/>
  <c r="D43" i="28"/>
  <c r="D48" i="28"/>
  <c r="D50" i="28"/>
  <c r="D52" i="28"/>
  <c r="D54" i="28"/>
  <c r="D57" i="28"/>
  <c r="D61" i="28"/>
  <c r="D63" i="28"/>
  <c r="D66" i="28"/>
  <c r="D68" i="28"/>
  <c r="D70" i="28"/>
  <c r="D72" i="28"/>
  <c r="D75" i="28"/>
  <c r="D77" i="28"/>
  <c r="D79" i="28"/>
  <c r="D81" i="28"/>
  <c r="D84" i="28"/>
  <c r="D89" i="28"/>
  <c r="D91" i="28"/>
  <c r="D93" i="28"/>
  <c r="D95" i="28"/>
  <c r="D97" i="28"/>
  <c r="D99" i="28"/>
  <c r="D102" i="28"/>
  <c r="D104" i="28"/>
  <c r="D106" i="28"/>
  <c r="D109" i="28"/>
  <c r="D111" i="28"/>
  <c r="D113" i="28"/>
  <c r="J61" i="28" l="1"/>
  <c r="I61" i="28"/>
  <c r="J30" i="28"/>
  <c r="I30" i="28"/>
  <c r="J4" i="28"/>
  <c r="I4" i="28"/>
  <c r="J89" i="28"/>
  <c r="I89" i="28"/>
  <c r="J28" i="28"/>
  <c r="I28" i="28"/>
  <c r="J59" i="28"/>
  <c r="I59" i="28"/>
  <c r="J26" i="28"/>
  <c r="I26" i="28"/>
  <c r="J45" i="28"/>
  <c r="I45" i="28"/>
  <c r="J81" i="28"/>
  <c r="I81" i="28"/>
  <c r="J86" i="28"/>
  <c r="I86" i="28"/>
  <c r="J54" i="28"/>
  <c r="I54" i="28"/>
  <c r="J109" i="28"/>
  <c r="I109" i="28"/>
  <c r="J79" i="28"/>
  <c r="I79" i="28"/>
  <c r="J50" i="28"/>
  <c r="I50" i="28"/>
  <c r="J21" i="28"/>
  <c r="I21" i="28"/>
  <c r="J52" i="28"/>
  <c r="I52" i="28"/>
  <c r="J106" i="28"/>
  <c r="I106" i="28"/>
  <c r="J77" i="28"/>
  <c r="I77" i="28"/>
  <c r="J48" i="28"/>
  <c r="I48" i="28"/>
  <c r="J19" i="28"/>
  <c r="I19" i="28"/>
  <c r="J111" i="28"/>
  <c r="I111" i="28"/>
  <c r="J75" i="28"/>
  <c r="I75" i="28"/>
  <c r="J43" i="28"/>
  <c r="I43" i="28"/>
  <c r="J17" i="28"/>
  <c r="I17" i="28"/>
  <c r="J23" i="28"/>
  <c r="I23" i="28"/>
  <c r="J72" i="28"/>
  <c r="I72" i="28"/>
  <c r="J41" i="28"/>
  <c r="I41" i="28"/>
  <c r="J15" i="28"/>
  <c r="I15" i="28"/>
  <c r="J84" i="28"/>
  <c r="I84" i="28"/>
  <c r="J99" i="28"/>
  <c r="I99" i="28"/>
  <c r="J39" i="28"/>
  <c r="I39" i="28"/>
  <c r="J12" i="28"/>
  <c r="I12" i="28"/>
  <c r="J113" i="28"/>
  <c r="I113" i="28"/>
  <c r="J70" i="28"/>
  <c r="I70" i="28"/>
  <c r="J37" i="28"/>
  <c r="I37" i="28"/>
  <c r="J10" i="28"/>
  <c r="J57" i="28"/>
  <c r="I57" i="28"/>
  <c r="J104" i="28"/>
  <c r="I104" i="28"/>
  <c r="J97" i="28"/>
  <c r="I97" i="28"/>
  <c r="J95" i="28"/>
  <c r="I95" i="28"/>
  <c r="J66" i="28"/>
  <c r="I66" i="28"/>
  <c r="J34" i="28"/>
  <c r="I34" i="28"/>
  <c r="J8" i="28"/>
  <c r="I8" i="28"/>
  <c r="J91" i="28"/>
  <c r="I91" i="28"/>
  <c r="J102" i="28"/>
  <c r="I102" i="28"/>
  <c r="J68" i="28"/>
  <c r="I68" i="28"/>
  <c r="J93" i="28"/>
  <c r="I93" i="28"/>
  <c r="J63" i="28"/>
  <c r="I63" i="28"/>
  <c r="J32" i="28"/>
  <c r="I32" i="28"/>
  <c r="J6" i="28"/>
  <c r="I6" i="28"/>
  <c r="H6" i="28"/>
  <c r="H8" i="28" s="1"/>
  <c r="H10" i="28" l="1"/>
  <c r="H12" i="28" l="1"/>
  <c r="H15" i="28" l="1"/>
  <c r="H17" i="28" l="1"/>
  <c r="H19" i="28" l="1"/>
  <c r="D202" i="27"/>
  <c r="D204" i="27"/>
  <c r="D206" i="27"/>
  <c r="D208" i="27"/>
  <c r="D211" i="27"/>
  <c r="D213" i="27"/>
  <c r="D215" i="27"/>
  <c r="D217" i="27"/>
  <c r="D219" i="27"/>
  <c r="D222" i="27"/>
  <c r="D224" i="27"/>
  <c r="D226" i="27"/>
  <c r="D228" i="27"/>
  <c r="D230" i="27"/>
  <c r="D233" i="27"/>
  <c r="D235" i="27"/>
  <c r="D237" i="27"/>
  <c r="D239" i="27"/>
  <c r="D241" i="27"/>
  <c r="D244" i="27"/>
  <c r="D246" i="27"/>
  <c r="D248" i="27"/>
  <c r="D250" i="27"/>
  <c r="D252" i="27"/>
  <c r="D255" i="27"/>
  <c r="D257" i="27"/>
  <c r="D260" i="27"/>
  <c r="D262" i="27"/>
  <c r="D264" i="27"/>
  <c r="D266" i="27"/>
  <c r="D268" i="27"/>
  <c r="D200" i="27"/>
  <c r="H11" i="27"/>
  <c r="H13" i="27" s="1"/>
  <c r="F36" i="24"/>
  <c r="F10" i="23"/>
  <c r="F63" i="23"/>
  <c r="F70" i="26"/>
  <c r="F60" i="24"/>
  <c r="F59" i="24"/>
  <c r="F58" i="24"/>
  <c r="F57" i="24"/>
  <c r="F56" i="24"/>
  <c r="F54" i="24"/>
  <c r="F53" i="24"/>
  <c r="F52" i="24"/>
  <c r="F51" i="24"/>
  <c r="F50" i="24"/>
  <c r="F48" i="24"/>
  <c r="F47" i="24"/>
  <c r="F46" i="24"/>
  <c r="F44" i="24"/>
  <c r="F43" i="24"/>
  <c r="F42" i="24"/>
  <c r="F41" i="24"/>
  <c r="F38" i="24"/>
  <c r="F37" i="24"/>
  <c r="F35" i="24"/>
  <c r="F33" i="24"/>
  <c r="F32" i="24"/>
  <c r="F31" i="24"/>
  <c r="F30" i="24"/>
  <c r="F29" i="24"/>
  <c r="F27" i="24"/>
  <c r="F26" i="24"/>
  <c r="F25" i="24"/>
  <c r="F24" i="24"/>
  <c r="F23" i="24"/>
  <c r="F22" i="24"/>
  <c r="F20" i="24"/>
  <c r="F19" i="24"/>
  <c r="F17" i="24"/>
  <c r="F16" i="24"/>
  <c r="F15" i="24"/>
  <c r="F14" i="24"/>
  <c r="F12" i="24"/>
  <c r="F11" i="24"/>
  <c r="F10" i="24"/>
  <c r="F9" i="24"/>
  <c r="F8" i="24"/>
  <c r="F6" i="24"/>
  <c r="F5" i="24"/>
  <c r="F74" i="23"/>
  <c r="F73" i="23"/>
  <c r="F72" i="23"/>
  <c r="F71" i="23"/>
  <c r="F70" i="23"/>
  <c r="F68" i="23"/>
  <c r="F67" i="23"/>
  <c r="F66" i="23"/>
  <c r="F65" i="23"/>
  <c r="F64" i="23"/>
  <c r="F61" i="23"/>
  <c r="F60" i="23"/>
  <c r="F59" i="23"/>
  <c r="F58" i="23"/>
  <c r="F57" i="23"/>
  <c r="F56" i="23"/>
  <c r="F54" i="23"/>
  <c r="F53" i="23"/>
  <c r="F52" i="23"/>
  <c r="F51" i="23"/>
  <c r="F50" i="23"/>
  <c r="F48" i="23"/>
  <c r="F47" i="23"/>
  <c r="F46" i="23"/>
  <c r="F45" i="23"/>
  <c r="F42" i="23"/>
  <c r="F41" i="23"/>
  <c r="F39" i="23"/>
  <c r="F38" i="23"/>
  <c r="F36" i="23"/>
  <c r="F35" i="23"/>
  <c r="F33" i="23"/>
  <c r="F31" i="23"/>
  <c r="F30" i="23"/>
  <c r="F28" i="23"/>
  <c r="F27" i="23"/>
  <c r="F25" i="23"/>
  <c r="F24" i="23"/>
  <c r="F23" i="23"/>
  <c r="F22" i="23"/>
  <c r="F20" i="23"/>
  <c r="F19" i="23"/>
  <c r="F17" i="23"/>
  <c r="F16" i="23"/>
  <c r="F14" i="23"/>
  <c r="F13" i="23"/>
  <c r="F12" i="23"/>
  <c r="F11" i="23"/>
  <c r="F8" i="23"/>
  <c r="F7" i="23"/>
  <c r="F6" i="23"/>
  <c r="F5" i="23"/>
  <c r="F79" i="26"/>
  <c r="F78" i="26"/>
  <c r="F77" i="26"/>
  <c r="F76" i="26"/>
  <c r="F75" i="26"/>
  <c r="F74" i="26"/>
  <c r="F73" i="26"/>
  <c r="F72" i="26"/>
  <c r="F71" i="26"/>
  <c r="F68" i="26"/>
  <c r="F67" i="26"/>
  <c r="F66" i="26"/>
  <c r="F65" i="26"/>
  <c r="F64" i="26"/>
  <c r="F63" i="26"/>
  <c r="F62" i="26"/>
  <c r="F61" i="26"/>
  <c r="F60" i="26"/>
  <c r="F59" i="26"/>
  <c r="F57" i="26"/>
  <c r="F56" i="26"/>
  <c r="F55" i="26"/>
  <c r="F54" i="26"/>
  <c r="F53" i="26"/>
  <c r="F52" i="26"/>
  <c r="F51" i="26"/>
  <c r="F50" i="26"/>
  <c r="F48" i="26"/>
  <c r="F49" i="26"/>
  <c r="F47" i="26"/>
  <c r="F46" i="26"/>
  <c r="F43" i="26"/>
  <c r="F42" i="26"/>
  <c r="F41" i="26"/>
  <c r="F40" i="26"/>
  <c r="F39" i="26"/>
  <c r="F38" i="26"/>
  <c r="F37" i="26"/>
  <c r="F36" i="26"/>
  <c r="F35" i="26"/>
  <c r="F34" i="26"/>
  <c r="F32" i="26"/>
  <c r="F31" i="26"/>
  <c r="F30" i="26"/>
  <c r="F29" i="26"/>
  <c r="F28" i="26"/>
  <c r="F27" i="26"/>
  <c r="F26" i="26"/>
  <c r="F25" i="26"/>
  <c r="F24" i="26"/>
  <c r="F23" i="26"/>
  <c r="F21" i="26"/>
  <c r="F20" i="26"/>
  <c r="F19" i="26"/>
  <c r="F18" i="26"/>
  <c r="F16" i="26"/>
  <c r="F15" i="26"/>
  <c r="F14" i="26"/>
  <c r="F13" i="26"/>
  <c r="F12" i="26"/>
  <c r="F11" i="26"/>
  <c r="F10" i="26"/>
  <c r="F9" i="26"/>
  <c r="F7" i="26"/>
  <c r="F6" i="26"/>
  <c r="F5" i="26"/>
  <c r="F4" i="26"/>
  <c r="F248" i="27" l="1"/>
  <c r="G248" i="27"/>
  <c r="F222" i="27"/>
  <c r="G222" i="27"/>
  <c r="F246" i="27"/>
  <c r="G246" i="27"/>
  <c r="F219" i="27"/>
  <c r="G219" i="27"/>
  <c r="F200" i="27"/>
  <c r="G200" i="27"/>
  <c r="F244" i="27"/>
  <c r="G244" i="27"/>
  <c r="F217" i="27"/>
  <c r="G217" i="27"/>
  <c r="F268" i="27"/>
  <c r="G268" i="27"/>
  <c r="F241" i="27"/>
  <c r="G241" i="27"/>
  <c r="F215" i="27"/>
  <c r="G215" i="27"/>
  <c r="F266" i="27"/>
  <c r="G266" i="27"/>
  <c r="F239" i="27"/>
  <c r="G239" i="27"/>
  <c r="F213" i="27"/>
  <c r="G213" i="27"/>
  <c r="G264" i="27"/>
  <c r="F264" i="27"/>
  <c r="G237" i="27"/>
  <c r="F237" i="27"/>
  <c r="G211" i="27"/>
  <c r="F211" i="27"/>
  <c r="F262" i="27"/>
  <c r="G262" i="27"/>
  <c r="F235" i="27"/>
  <c r="G235" i="27"/>
  <c r="F208" i="27"/>
  <c r="G208" i="27"/>
  <c r="F260" i="27"/>
  <c r="G260" i="27"/>
  <c r="F233" i="27"/>
  <c r="G233" i="27"/>
  <c r="F206" i="27"/>
  <c r="G206" i="27"/>
  <c r="F257" i="27"/>
  <c r="G257" i="27"/>
  <c r="F230" i="27"/>
  <c r="G230" i="27"/>
  <c r="F204" i="27"/>
  <c r="G204" i="27"/>
  <c r="F255" i="27"/>
  <c r="G255" i="27"/>
  <c r="F228" i="27"/>
  <c r="G228" i="27"/>
  <c r="F202" i="27"/>
  <c r="G202" i="27"/>
  <c r="F252" i="27"/>
  <c r="G252" i="27"/>
  <c r="F226" i="27"/>
  <c r="G226" i="27"/>
  <c r="F250" i="27"/>
  <c r="G250" i="27"/>
  <c r="F224" i="27"/>
  <c r="G224" i="27"/>
  <c r="H21" i="28"/>
  <c r="H6" i="27"/>
  <c r="H16" i="27"/>
  <c r="I37" i="22"/>
  <c r="H37" i="22"/>
  <c r="G37" i="22"/>
  <c r="F37" i="22"/>
  <c r="I36" i="22"/>
  <c r="H36" i="22"/>
  <c r="G36" i="22"/>
  <c r="F36" i="22"/>
  <c r="I35" i="22"/>
  <c r="H35" i="22"/>
  <c r="G35" i="22"/>
  <c r="F35" i="22"/>
  <c r="I34" i="22"/>
  <c r="H34" i="22"/>
  <c r="G34" i="22"/>
  <c r="F34" i="22"/>
  <c r="I33" i="22"/>
  <c r="H33" i="22"/>
  <c r="G33" i="22"/>
  <c r="F33" i="22"/>
  <c r="I32" i="22"/>
  <c r="H32" i="22"/>
  <c r="G32" i="22"/>
  <c r="F32" i="22"/>
  <c r="I31" i="22"/>
  <c r="H31" i="22"/>
  <c r="G31" i="22"/>
  <c r="F31" i="22"/>
  <c r="I30" i="22"/>
  <c r="H30" i="22"/>
  <c r="G30" i="22"/>
  <c r="F30" i="22"/>
  <c r="I29" i="22"/>
  <c r="H29" i="22"/>
  <c r="G29" i="22"/>
  <c r="F29" i="22"/>
  <c r="I28" i="22"/>
  <c r="H28" i="22"/>
  <c r="G28" i="22"/>
  <c r="F28" i="22"/>
  <c r="I26" i="22"/>
  <c r="H26" i="22"/>
  <c r="G26" i="22"/>
  <c r="F26" i="22"/>
  <c r="I25" i="22"/>
  <c r="H25" i="22"/>
  <c r="G25" i="22"/>
  <c r="F25" i="22"/>
  <c r="I24" i="22"/>
  <c r="H24" i="22"/>
  <c r="G24" i="22"/>
  <c r="F24" i="22"/>
  <c r="I23" i="22"/>
  <c r="H23" i="22"/>
  <c r="G23" i="22"/>
  <c r="F23" i="22"/>
  <c r="I22" i="22"/>
  <c r="H22" i="22"/>
  <c r="G22" i="22"/>
  <c r="F22" i="22"/>
  <c r="I21" i="22"/>
  <c r="H21" i="22"/>
  <c r="G21" i="22"/>
  <c r="F21" i="22"/>
  <c r="I20" i="22"/>
  <c r="H20" i="22"/>
  <c r="G20" i="22"/>
  <c r="F20" i="22"/>
  <c r="I19" i="22"/>
  <c r="H19" i="22"/>
  <c r="G19" i="22"/>
  <c r="F19" i="22"/>
  <c r="I18" i="22"/>
  <c r="H18" i="22"/>
  <c r="G18" i="22"/>
  <c r="F18" i="22"/>
  <c r="I17" i="22"/>
  <c r="H17" i="22"/>
  <c r="G17" i="22"/>
  <c r="F17" i="22"/>
  <c r="D36" i="22"/>
  <c r="D34" i="22"/>
  <c r="D32" i="22"/>
  <c r="D30" i="22"/>
  <c r="D28" i="22"/>
  <c r="D25" i="22"/>
  <c r="D23" i="22"/>
  <c r="D21" i="22"/>
  <c r="D19" i="22"/>
  <c r="D17" i="22"/>
  <c r="H23" i="28" l="1"/>
  <c r="H9" i="27"/>
  <c r="H18" i="27"/>
  <c r="I58" i="20"/>
  <c r="H58" i="20"/>
  <c r="G58" i="20"/>
  <c r="F58" i="20"/>
  <c r="I57" i="20"/>
  <c r="H57" i="20"/>
  <c r="G57" i="20"/>
  <c r="F57" i="20"/>
  <c r="I56" i="20"/>
  <c r="H56" i="20"/>
  <c r="G56" i="20"/>
  <c r="F56" i="20"/>
  <c r="I55" i="20"/>
  <c r="H55" i="20"/>
  <c r="G55" i="20"/>
  <c r="F55" i="20"/>
  <c r="I54" i="20"/>
  <c r="H54" i="20"/>
  <c r="G54" i="20"/>
  <c r="F54" i="20"/>
  <c r="I53" i="20"/>
  <c r="H53" i="20"/>
  <c r="G53" i="20"/>
  <c r="F53" i="20"/>
  <c r="I52" i="20"/>
  <c r="H52" i="20"/>
  <c r="G52" i="20"/>
  <c r="F52" i="20"/>
  <c r="I51" i="20"/>
  <c r="H51" i="20"/>
  <c r="G51" i="20"/>
  <c r="F51" i="20"/>
  <c r="I50" i="20"/>
  <c r="H50" i="20"/>
  <c r="G50" i="20"/>
  <c r="F50" i="20"/>
  <c r="I49" i="20"/>
  <c r="H49" i="20"/>
  <c r="G49" i="20"/>
  <c r="F49" i="20"/>
  <c r="I47" i="20"/>
  <c r="H47" i="20"/>
  <c r="G47" i="20"/>
  <c r="F47" i="20"/>
  <c r="I46" i="20"/>
  <c r="H46" i="20"/>
  <c r="G46" i="20"/>
  <c r="F46" i="20"/>
  <c r="I45" i="20"/>
  <c r="H45" i="20"/>
  <c r="G45" i="20"/>
  <c r="F45" i="20"/>
  <c r="I44" i="20"/>
  <c r="H44" i="20"/>
  <c r="G44" i="20"/>
  <c r="F44" i="20"/>
  <c r="I43" i="20"/>
  <c r="H43" i="20"/>
  <c r="G43" i="20"/>
  <c r="F43" i="20"/>
  <c r="I42" i="20"/>
  <c r="H42" i="20"/>
  <c r="G42" i="20"/>
  <c r="F42" i="20"/>
  <c r="I41" i="20"/>
  <c r="H41" i="20"/>
  <c r="G41" i="20"/>
  <c r="F41" i="20"/>
  <c r="I40" i="20"/>
  <c r="H40" i="20"/>
  <c r="G40" i="20"/>
  <c r="F40" i="20"/>
  <c r="I39" i="20"/>
  <c r="H39" i="20"/>
  <c r="G39" i="20"/>
  <c r="F39" i="20"/>
  <c r="I38" i="20"/>
  <c r="H38" i="20"/>
  <c r="G38" i="20"/>
  <c r="F38" i="20"/>
  <c r="D57" i="20"/>
  <c r="D55" i="20"/>
  <c r="D53" i="20"/>
  <c r="D51" i="20"/>
  <c r="D49" i="20"/>
  <c r="D46" i="20"/>
  <c r="D44" i="20"/>
  <c r="D42" i="20"/>
  <c r="D40" i="20"/>
  <c r="D38" i="20"/>
  <c r="I201" i="19"/>
  <c r="H201" i="19"/>
  <c r="G201" i="19"/>
  <c r="F201" i="19"/>
  <c r="I194" i="19"/>
  <c r="H194" i="19"/>
  <c r="G194" i="19"/>
  <c r="F194" i="19"/>
  <c r="I193" i="19"/>
  <c r="H193" i="19"/>
  <c r="G193" i="19"/>
  <c r="F193" i="19"/>
  <c r="I192" i="19"/>
  <c r="H192" i="19"/>
  <c r="G192" i="19"/>
  <c r="F192" i="19"/>
  <c r="I191" i="19"/>
  <c r="H191" i="19"/>
  <c r="G191" i="19"/>
  <c r="F191" i="19"/>
  <c r="I190" i="19"/>
  <c r="H190" i="19"/>
  <c r="G190" i="19"/>
  <c r="F190" i="19"/>
  <c r="I189" i="19"/>
  <c r="H189" i="19"/>
  <c r="G189" i="19"/>
  <c r="F189" i="19"/>
  <c r="I188" i="19"/>
  <c r="H188" i="19"/>
  <c r="G188" i="19"/>
  <c r="F188" i="19"/>
  <c r="I187" i="19"/>
  <c r="H187" i="19"/>
  <c r="G187" i="19"/>
  <c r="F187" i="19"/>
  <c r="I185" i="19"/>
  <c r="H185" i="19"/>
  <c r="G185" i="19"/>
  <c r="F185" i="19"/>
  <c r="I184" i="19"/>
  <c r="H184" i="19"/>
  <c r="G184" i="19"/>
  <c r="F184" i="19"/>
  <c r="I183" i="19"/>
  <c r="H183" i="19"/>
  <c r="G183" i="19"/>
  <c r="F183" i="19"/>
  <c r="I182" i="19"/>
  <c r="H182" i="19"/>
  <c r="G182" i="19"/>
  <c r="F182" i="19"/>
  <c r="I181" i="19"/>
  <c r="H181" i="19"/>
  <c r="G181" i="19"/>
  <c r="F181" i="19"/>
  <c r="I180" i="19"/>
  <c r="H180" i="19"/>
  <c r="G180" i="19"/>
  <c r="F180" i="19"/>
  <c r="I179" i="19"/>
  <c r="H179" i="19"/>
  <c r="G179" i="19"/>
  <c r="F179" i="19"/>
  <c r="I178" i="19"/>
  <c r="H178" i="19"/>
  <c r="G178" i="19"/>
  <c r="F178" i="19"/>
  <c r="I176" i="19"/>
  <c r="H176" i="19"/>
  <c r="G176" i="19"/>
  <c r="F176" i="19"/>
  <c r="I175" i="19"/>
  <c r="H175" i="19"/>
  <c r="G175" i="19"/>
  <c r="F175" i="19"/>
  <c r="I174" i="19"/>
  <c r="H174" i="19"/>
  <c r="G174" i="19"/>
  <c r="F174" i="19"/>
  <c r="I173" i="19"/>
  <c r="H173" i="19"/>
  <c r="G173" i="19"/>
  <c r="F173" i="19"/>
  <c r="I172" i="19"/>
  <c r="H172" i="19"/>
  <c r="G172" i="19"/>
  <c r="F172" i="19"/>
  <c r="I171" i="19"/>
  <c r="H171" i="19"/>
  <c r="G171" i="19"/>
  <c r="F171" i="19"/>
  <c r="I170" i="19"/>
  <c r="H170" i="19"/>
  <c r="G170" i="19"/>
  <c r="F170" i="19"/>
  <c r="I169" i="19"/>
  <c r="H169" i="19"/>
  <c r="G169" i="19"/>
  <c r="F169" i="19"/>
  <c r="I167" i="19"/>
  <c r="H167" i="19"/>
  <c r="G167" i="19"/>
  <c r="F167" i="19"/>
  <c r="I166" i="19"/>
  <c r="H166" i="19"/>
  <c r="G166" i="19"/>
  <c r="F166" i="19"/>
  <c r="I165" i="19"/>
  <c r="H165" i="19"/>
  <c r="G165" i="19"/>
  <c r="F165" i="19"/>
  <c r="I164" i="19"/>
  <c r="H164" i="19"/>
  <c r="G164" i="19"/>
  <c r="F164" i="19"/>
  <c r="I163" i="19"/>
  <c r="H163" i="19"/>
  <c r="G163" i="19"/>
  <c r="F163" i="19"/>
  <c r="I162" i="19"/>
  <c r="H162" i="19"/>
  <c r="G162" i="19"/>
  <c r="F162" i="19"/>
  <c r="I161" i="19"/>
  <c r="H161" i="19"/>
  <c r="G161" i="19"/>
  <c r="F161" i="19"/>
  <c r="I160" i="19"/>
  <c r="H160" i="19"/>
  <c r="G160" i="19"/>
  <c r="F160" i="19"/>
  <c r="I158" i="19"/>
  <c r="H158" i="19"/>
  <c r="G158" i="19"/>
  <c r="F158" i="19"/>
  <c r="I157" i="19"/>
  <c r="H157" i="19"/>
  <c r="G157" i="19"/>
  <c r="F157" i="19"/>
  <c r="I156" i="19"/>
  <c r="H156" i="19"/>
  <c r="G156" i="19"/>
  <c r="F156" i="19"/>
  <c r="I155" i="19"/>
  <c r="H155" i="19"/>
  <c r="G155" i="19"/>
  <c r="F155" i="19"/>
  <c r="I154" i="19"/>
  <c r="H154" i="19"/>
  <c r="G154" i="19"/>
  <c r="F154" i="19"/>
  <c r="I153" i="19"/>
  <c r="H153" i="19"/>
  <c r="G153" i="19"/>
  <c r="F153" i="19"/>
  <c r="I152" i="19"/>
  <c r="H152" i="19"/>
  <c r="G152" i="19"/>
  <c r="F152" i="19"/>
  <c r="I151" i="19"/>
  <c r="H151" i="19"/>
  <c r="G151" i="19"/>
  <c r="F151" i="19"/>
  <c r="D193" i="19"/>
  <c r="D191" i="19"/>
  <c r="D189" i="19"/>
  <c r="D187" i="19"/>
  <c r="D184" i="19"/>
  <c r="D182" i="19"/>
  <c r="D180" i="19"/>
  <c r="D178" i="19"/>
  <c r="D175" i="19"/>
  <c r="D173" i="19"/>
  <c r="D171" i="19"/>
  <c r="D169" i="19"/>
  <c r="D166" i="19"/>
  <c r="D164" i="19"/>
  <c r="D162" i="19"/>
  <c r="D160" i="19"/>
  <c r="D157" i="19"/>
  <c r="D155" i="19"/>
  <c r="D153" i="19"/>
  <c r="D151" i="19"/>
  <c r="H26" i="28" l="1"/>
  <c r="H20" i="27"/>
  <c r="I200" i="19"/>
  <c r="H200" i="19"/>
  <c r="G200" i="19"/>
  <c r="F200" i="19"/>
  <c r="I199" i="19"/>
  <c r="H199" i="19"/>
  <c r="G199" i="19"/>
  <c r="F199" i="19"/>
  <c r="I198" i="19"/>
  <c r="H198" i="19"/>
  <c r="G198" i="19"/>
  <c r="F198" i="19"/>
  <c r="I197" i="19"/>
  <c r="H197" i="19"/>
  <c r="G197" i="19"/>
  <c r="F197" i="19"/>
  <c r="I196" i="19"/>
  <c r="H196" i="19"/>
  <c r="G196" i="19"/>
  <c r="F196" i="19"/>
  <c r="I149" i="19"/>
  <c r="H149" i="19"/>
  <c r="G149" i="19"/>
  <c r="F149" i="19"/>
  <c r="I148" i="19"/>
  <c r="H148" i="19"/>
  <c r="G148" i="19"/>
  <c r="F148" i="19"/>
  <c r="I147" i="19"/>
  <c r="H147" i="19"/>
  <c r="G147" i="19"/>
  <c r="F147" i="19"/>
  <c r="I146" i="19"/>
  <c r="H146" i="19"/>
  <c r="G146" i="19"/>
  <c r="F146" i="19"/>
  <c r="I145" i="19"/>
  <c r="H145" i="19"/>
  <c r="G145" i="19"/>
  <c r="F145" i="19"/>
  <c r="I144" i="19"/>
  <c r="H144" i="19"/>
  <c r="G144" i="19"/>
  <c r="F144" i="19"/>
  <c r="I143" i="19"/>
  <c r="H143" i="19"/>
  <c r="G143" i="19"/>
  <c r="F143" i="19"/>
  <c r="I142" i="19"/>
  <c r="H142" i="19"/>
  <c r="G142" i="19"/>
  <c r="F142" i="19"/>
  <c r="I141" i="19"/>
  <c r="H141" i="19"/>
  <c r="G141" i="19"/>
  <c r="F141" i="19"/>
  <c r="I140" i="19"/>
  <c r="H140" i="19"/>
  <c r="G140" i="19"/>
  <c r="F140" i="19"/>
  <c r="I138" i="19"/>
  <c r="H138" i="19"/>
  <c r="G138" i="19"/>
  <c r="F138" i="19"/>
  <c r="I137" i="19"/>
  <c r="H137" i="19"/>
  <c r="G137" i="19"/>
  <c r="F137" i="19"/>
  <c r="I136" i="19"/>
  <c r="H136" i="19"/>
  <c r="G136" i="19"/>
  <c r="F136" i="19"/>
  <c r="I135" i="19"/>
  <c r="H135" i="19"/>
  <c r="G135" i="19"/>
  <c r="F135" i="19"/>
  <c r="I134" i="19"/>
  <c r="H134" i="19"/>
  <c r="G134" i="19"/>
  <c r="F134" i="19"/>
  <c r="I133" i="19"/>
  <c r="H133" i="19"/>
  <c r="G133" i="19"/>
  <c r="F133" i="19"/>
  <c r="I132" i="19"/>
  <c r="H132" i="19"/>
  <c r="G132" i="19"/>
  <c r="F132" i="19"/>
  <c r="I131" i="19"/>
  <c r="H131" i="19"/>
  <c r="G131" i="19"/>
  <c r="F131" i="19"/>
  <c r="I130" i="19"/>
  <c r="H130" i="19"/>
  <c r="G130" i="19"/>
  <c r="F130" i="19"/>
  <c r="I129" i="19"/>
  <c r="H129" i="19"/>
  <c r="G129" i="19"/>
  <c r="F129" i="19"/>
  <c r="I127" i="19"/>
  <c r="H127" i="19"/>
  <c r="G127" i="19"/>
  <c r="F127" i="19"/>
  <c r="I126" i="19"/>
  <c r="H126" i="19"/>
  <c r="G126" i="19"/>
  <c r="F126" i="19"/>
  <c r="I125" i="19"/>
  <c r="H125" i="19"/>
  <c r="G125" i="19"/>
  <c r="F125" i="19"/>
  <c r="I124" i="19"/>
  <c r="H124" i="19"/>
  <c r="G124" i="19"/>
  <c r="F124" i="19"/>
  <c r="I123" i="19"/>
  <c r="H123" i="19"/>
  <c r="G123" i="19"/>
  <c r="F123" i="19"/>
  <c r="I122" i="19"/>
  <c r="H122" i="19"/>
  <c r="G122" i="19"/>
  <c r="F122" i="19"/>
  <c r="I121" i="19"/>
  <c r="H121" i="19"/>
  <c r="G121" i="19"/>
  <c r="F121" i="19"/>
  <c r="I120" i="19"/>
  <c r="H120" i="19"/>
  <c r="G120" i="19"/>
  <c r="F120" i="19"/>
  <c r="I119" i="19"/>
  <c r="H119" i="19"/>
  <c r="G119" i="19"/>
  <c r="F119" i="19"/>
  <c r="I118" i="19"/>
  <c r="H118" i="19"/>
  <c r="G118" i="19"/>
  <c r="F118" i="19"/>
  <c r="I117" i="19"/>
  <c r="H117" i="19"/>
  <c r="G117" i="19"/>
  <c r="F117" i="19"/>
  <c r="I116" i="19"/>
  <c r="H116" i="19"/>
  <c r="G116" i="19"/>
  <c r="F116" i="19"/>
  <c r="I115" i="19"/>
  <c r="H115" i="19"/>
  <c r="G115" i="19"/>
  <c r="F115" i="19"/>
  <c r="I114" i="19"/>
  <c r="H114" i="19"/>
  <c r="G114" i="19"/>
  <c r="F114" i="19"/>
  <c r="I112" i="19"/>
  <c r="H112" i="19"/>
  <c r="G112" i="19"/>
  <c r="F112" i="19"/>
  <c r="I111" i="19"/>
  <c r="H111" i="19"/>
  <c r="G111" i="19"/>
  <c r="F111" i="19"/>
  <c r="I110" i="19"/>
  <c r="H110" i="19"/>
  <c r="G110" i="19"/>
  <c r="F110" i="19"/>
  <c r="I109" i="19"/>
  <c r="H109" i="19"/>
  <c r="G109" i="19"/>
  <c r="F109" i="19"/>
  <c r="I108" i="19"/>
  <c r="H108" i="19"/>
  <c r="G108" i="19"/>
  <c r="F108" i="19"/>
  <c r="I107" i="19"/>
  <c r="H107" i="19"/>
  <c r="G107" i="19"/>
  <c r="F107" i="19"/>
  <c r="I106" i="19"/>
  <c r="H106" i="19"/>
  <c r="G106" i="19"/>
  <c r="F106" i="19"/>
  <c r="I105" i="19"/>
  <c r="H105" i="19"/>
  <c r="G105" i="19"/>
  <c r="F105" i="19"/>
  <c r="I104" i="19"/>
  <c r="H104" i="19"/>
  <c r="G104" i="19"/>
  <c r="F104" i="19"/>
  <c r="I103" i="19"/>
  <c r="H103" i="19"/>
  <c r="G103" i="19"/>
  <c r="F103" i="19"/>
  <c r="I102" i="19"/>
  <c r="H102" i="19"/>
  <c r="G102" i="19"/>
  <c r="F102" i="19"/>
  <c r="I101" i="19"/>
  <c r="H101" i="19"/>
  <c r="G101" i="19"/>
  <c r="F101" i="19"/>
  <c r="I100" i="19"/>
  <c r="H100" i="19"/>
  <c r="G100" i="19"/>
  <c r="F100" i="19"/>
  <c r="I99" i="19"/>
  <c r="H99" i="19"/>
  <c r="G99" i="19"/>
  <c r="F99" i="19"/>
  <c r="I97" i="19"/>
  <c r="H97" i="19"/>
  <c r="G97" i="19"/>
  <c r="F97" i="19"/>
  <c r="I96" i="19"/>
  <c r="H96" i="19"/>
  <c r="G96" i="19"/>
  <c r="F96" i="19"/>
  <c r="I95" i="19"/>
  <c r="H95" i="19"/>
  <c r="G95" i="19"/>
  <c r="F95" i="19"/>
  <c r="I94" i="19"/>
  <c r="H94" i="19"/>
  <c r="G94" i="19"/>
  <c r="F94" i="19"/>
  <c r="I93" i="19"/>
  <c r="H93" i="19"/>
  <c r="G93" i="19"/>
  <c r="F93" i="19"/>
  <c r="I92" i="19"/>
  <c r="H92" i="19"/>
  <c r="G92" i="19"/>
  <c r="F92" i="19"/>
  <c r="I91" i="19"/>
  <c r="H91" i="19"/>
  <c r="G91" i="19"/>
  <c r="F91" i="19"/>
  <c r="I90" i="19"/>
  <c r="H90" i="19"/>
  <c r="G90" i="19"/>
  <c r="F90" i="19"/>
  <c r="I89" i="19"/>
  <c r="H89" i="19"/>
  <c r="G89" i="19"/>
  <c r="F89" i="19"/>
  <c r="I88" i="19"/>
  <c r="H88" i="19"/>
  <c r="G88" i="19"/>
  <c r="F88" i="19"/>
  <c r="I86" i="19"/>
  <c r="H86" i="19"/>
  <c r="G86" i="19"/>
  <c r="F86" i="19"/>
  <c r="I85" i="19"/>
  <c r="H85" i="19"/>
  <c r="G85" i="19"/>
  <c r="F85" i="19"/>
  <c r="I84" i="19"/>
  <c r="H84" i="19"/>
  <c r="G84" i="19"/>
  <c r="F84" i="19"/>
  <c r="I83" i="19"/>
  <c r="H83" i="19"/>
  <c r="G83" i="19"/>
  <c r="F83" i="19"/>
  <c r="I82" i="19"/>
  <c r="H82" i="19"/>
  <c r="G82" i="19"/>
  <c r="F82" i="19"/>
  <c r="I81" i="19"/>
  <c r="H81" i="19"/>
  <c r="G81" i="19"/>
  <c r="F81" i="19"/>
  <c r="I80" i="19"/>
  <c r="H80" i="19"/>
  <c r="G80" i="19"/>
  <c r="F80" i="19"/>
  <c r="I79" i="19"/>
  <c r="H79" i="19"/>
  <c r="G79" i="19"/>
  <c r="F79" i="19"/>
  <c r="I78" i="19"/>
  <c r="H78" i="19"/>
  <c r="G78" i="19"/>
  <c r="F78" i="19"/>
  <c r="I77" i="19"/>
  <c r="H77" i="19"/>
  <c r="G77" i="19"/>
  <c r="F77" i="19"/>
  <c r="D148" i="19"/>
  <c r="D146" i="19"/>
  <c r="D144" i="19"/>
  <c r="D142" i="19"/>
  <c r="D140" i="19"/>
  <c r="D137" i="19"/>
  <c r="D135" i="19"/>
  <c r="D133" i="19"/>
  <c r="D131" i="19"/>
  <c r="D129" i="19"/>
  <c r="D126" i="19"/>
  <c r="D124" i="19"/>
  <c r="D122" i="19"/>
  <c r="D120" i="19"/>
  <c r="D118" i="19"/>
  <c r="D116" i="19"/>
  <c r="D114" i="19"/>
  <c r="D111" i="19"/>
  <c r="D109" i="19"/>
  <c r="D107" i="19"/>
  <c r="D105" i="19"/>
  <c r="D103" i="19"/>
  <c r="D101" i="19"/>
  <c r="D99" i="19"/>
  <c r="D96" i="19"/>
  <c r="D94" i="19"/>
  <c r="D92" i="19"/>
  <c r="D90" i="19"/>
  <c r="D88" i="19"/>
  <c r="D85" i="19"/>
  <c r="D83" i="19"/>
  <c r="D81" i="19"/>
  <c r="D79" i="19"/>
  <c r="D77" i="19"/>
  <c r="H28" i="28" l="1"/>
  <c r="H23" i="27"/>
  <c r="I223" i="18"/>
  <c r="H223" i="18"/>
  <c r="G223" i="18"/>
  <c r="F223" i="18"/>
  <c r="I222" i="18"/>
  <c r="H222" i="18"/>
  <c r="G222" i="18"/>
  <c r="F222" i="18"/>
  <c r="I221" i="18"/>
  <c r="H221" i="18"/>
  <c r="G221" i="18"/>
  <c r="F221" i="18"/>
  <c r="I220" i="18"/>
  <c r="H220" i="18"/>
  <c r="G220" i="18"/>
  <c r="F220" i="18"/>
  <c r="I218" i="18"/>
  <c r="H218" i="18"/>
  <c r="G218" i="18"/>
  <c r="F218" i="18"/>
  <c r="I217" i="18"/>
  <c r="H217" i="18"/>
  <c r="G217" i="18"/>
  <c r="F217" i="18"/>
  <c r="I216" i="18"/>
  <c r="H216" i="18"/>
  <c r="G216" i="18"/>
  <c r="F216" i="18"/>
  <c r="I215" i="18"/>
  <c r="H215" i="18"/>
  <c r="G215" i="18"/>
  <c r="F215" i="18"/>
  <c r="I214" i="18"/>
  <c r="H214" i="18"/>
  <c r="G214" i="18"/>
  <c r="F214" i="18"/>
  <c r="I213" i="18"/>
  <c r="H213" i="18"/>
  <c r="G213" i="18"/>
  <c r="F213" i="18"/>
  <c r="I212" i="18"/>
  <c r="H212" i="18"/>
  <c r="G212" i="18"/>
  <c r="F212" i="18"/>
  <c r="I211" i="18"/>
  <c r="H211" i="18"/>
  <c r="G211" i="18"/>
  <c r="F211" i="18"/>
  <c r="I210" i="18"/>
  <c r="H210" i="18"/>
  <c r="G210" i="18"/>
  <c r="F210" i="18"/>
  <c r="I209" i="18"/>
  <c r="H209" i="18"/>
  <c r="G209" i="18"/>
  <c r="F209" i="18"/>
  <c r="I207" i="18"/>
  <c r="H207" i="18"/>
  <c r="G207" i="18"/>
  <c r="F207" i="18"/>
  <c r="I206" i="18"/>
  <c r="H206" i="18"/>
  <c r="G206" i="18"/>
  <c r="F206" i="18"/>
  <c r="I205" i="18"/>
  <c r="H205" i="18"/>
  <c r="G205" i="18"/>
  <c r="F205" i="18"/>
  <c r="I204" i="18"/>
  <c r="H204" i="18"/>
  <c r="G204" i="18"/>
  <c r="F204" i="18"/>
  <c r="I203" i="18"/>
  <c r="H203" i="18"/>
  <c r="G203" i="18"/>
  <c r="F203" i="18"/>
  <c r="I202" i="18"/>
  <c r="H202" i="18"/>
  <c r="G202" i="18"/>
  <c r="F202" i="18"/>
  <c r="I201" i="18"/>
  <c r="H201" i="18"/>
  <c r="G201" i="18"/>
  <c r="F201" i="18"/>
  <c r="I200" i="18"/>
  <c r="H200" i="18"/>
  <c r="G200" i="18"/>
  <c r="F200" i="18"/>
  <c r="I199" i="18"/>
  <c r="H199" i="18"/>
  <c r="G199" i="18"/>
  <c r="F199" i="18"/>
  <c r="I198" i="18"/>
  <c r="H198" i="18"/>
  <c r="G198" i="18"/>
  <c r="F198" i="18"/>
  <c r="I196" i="18"/>
  <c r="H196" i="18"/>
  <c r="G196" i="18"/>
  <c r="F196" i="18"/>
  <c r="I195" i="18"/>
  <c r="H195" i="18"/>
  <c r="G195" i="18"/>
  <c r="F195" i="18"/>
  <c r="I194" i="18"/>
  <c r="H194" i="18"/>
  <c r="G194" i="18"/>
  <c r="F194" i="18"/>
  <c r="I193" i="18"/>
  <c r="H193" i="18"/>
  <c r="G193" i="18"/>
  <c r="F193" i="18"/>
  <c r="I192" i="18"/>
  <c r="H192" i="18"/>
  <c r="G192" i="18"/>
  <c r="F192" i="18"/>
  <c r="I191" i="18"/>
  <c r="H191" i="18"/>
  <c r="G191" i="18"/>
  <c r="F191" i="18"/>
  <c r="I190" i="18"/>
  <c r="H190" i="18"/>
  <c r="G190" i="18"/>
  <c r="F190" i="18"/>
  <c r="I189" i="18"/>
  <c r="H189" i="18"/>
  <c r="G189" i="18"/>
  <c r="F189" i="18"/>
  <c r="I188" i="18"/>
  <c r="H188" i="18"/>
  <c r="G188" i="18"/>
  <c r="F188" i="18"/>
  <c r="I187" i="18"/>
  <c r="H187" i="18"/>
  <c r="G187" i="18"/>
  <c r="F187" i="18"/>
  <c r="I185" i="18"/>
  <c r="H185" i="18"/>
  <c r="G185" i="18"/>
  <c r="F185" i="18"/>
  <c r="I184" i="18"/>
  <c r="H184" i="18"/>
  <c r="G184" i="18"/>
  <c r="F184" i="18"/>
  <c r="I183" i="18"/>
  <c r="H183" i="18"/>
  <c r="G183" i="18"/>
  <c r="F183" i="18"/>
  <c r="I182" i="18"/>
  <c r="H182" i="18"/>
  <c r="G182" i="18"/>
  <c r="F182" i="18"/>
  <c r="I181" i="18"/>
  <c r="H181" i="18"/>
  <c r="G181" i="18"/>
  <c r="F181" i="18"/>
  <c r="I180" i="18"/>
  <c r="H180" i="18"/>
  <c r="G180" i="18"/>
  <c r="F180" i="18"/>
  <c r="I179" i="18"/>
  <c r="H179" i="18"/>
  <c r="G179" i="18"/>
  <c r="F179" i="18"/>
  <c r="I178" i="18"/>
  <c r="H178" i="18"/>
  <c r="G178" i="18"/>
  <c r="F178" i="18"/>
  <c r="I177" i="18"/>
  <c r="H177" i="18"/>
  <c r="G177" i="18"/>
  <c r="F177" i="18"/>
  <c r="I176" i="18"/>
  <c r="H176" i="18"/>
  <c r="G176" i="18"/>
  <c r="F176" i="18"/>
  <c r="I245" i="18"/>
  <c r="H245" i="18"/>
  <c r="G245" i="18"/>
  <c r="F245" i="18"/>
  <c r="I244" i="18"/>
  <c r="H244" i="18"/>
  <c r="G244" i="18"/>
  <c r="F244" i="18"/>
  <c r="I243" i="18"/>
  <c r="H243" i="18"/>
  <c r="G243" i="18"/>
  <c r="F243" i="18"/>
  <c r="I242" i="18"/>
  <c r="H242" i="18"/>
  <c r="G242" i="18"/>
  <c r="F242" i="18"/>
  <c r="I241" i="18"/>
  <c r="H241" i="18"/>
  <c r="G241" i="18"/>
  <c r="F241" i="18"/>
  <c r="I240" i="18"/>
  <c r="H240" i="18"/>
  <c r="G240" i="18"/>
  <c r="F240" i="18"/>
  <c r="I239" i="18"/>
  <c r="H239" i="18"/>
  <c r="G239" i="18"/>
  <c r="F239" i="18"/>
  <c r="I238" i="18"/>
  <c r="H238" i="18"/>
  <c r="G238" i="18"/>
  <c r="F238" i="18"/>
  <c r="I237" i="18"/>
  <c r="H237" i="18"/>
  <c r="G237" i="18"/>
  <c r="F237" i="18"/>
  <c r="I236" i="18"/>
  <c r="H236" i="18"/>
  <c r="G236" i="18"/>
  <c r="F236" i="18"/>
  <c r="I234" i="18"/>
  <c r="H234" i="18"/>
  <c r="G234" i="18"/>
  <c r="F234" i="18"/>
  <c r="I233" i="18"/>
  <c r="H233" i="18"/>
  <c r="G233" i="18"/>
  <c r="F233" i="18"/>
  <c r="I232" i="18"/>
  <c r="H232" i="18"/>
  <c r="G232" i="18"/>
  <c r="F232" i="18"/>
  <c r="I231" i="18"/>
  <c r="H231" i="18"/>
  <c r="G231" i="18"/>
  <c r="F231" i="18"/>
  <c r="I230" i="18"/>
  <c r="H230" i="18"/>
  <c r="G230" i="18"/>
  <c r="F230" i="18"/>
  <c r="I229" i="18"/>
  <c r="H229" i="18"/>
  <c r="G229" i="18"/>
  <c r="F229" i="18"/>
  <c r="I228" i="18"/>
  <c r="H228" i="18"/>
  <c r="G228" i="18"/>
  <c r="F228" i="18"/>
  <c r="I227" i="18"/>
  <c r="H227" i="18"/>
  <c r="G227" i="18"/>
  <c r="F227" i="18"/>
  <c r="I226" i="18"/>
  <c r="H226" i="18"/>
  <c r="G226" i="18"/>
  <c r="F226" i="18"/>
  <c r="I225" i="18"/>
  <c r="H225" i="18"/>
  <c r="G225" i="18"/>
  <c r="F225" i="18"/>
  <c r="I174" i="18"/>
  <c r="H174" i="18"/>
  <c r="G174" i="18"/>
  <c r="F174" i="18"/>
  <c r="I173" i="18"/>
  <c r="H173" i="18"/>
  <c r="G173" i="18"/>
  <c r="F173" i="18"/>
  <c r="I172" i="18"/>
  <c r="H172" i="18"/>
  <c r="G172" i="18"/>
  <c r="F172" i="18"/>
  <c r="I171" i="18"/>
  <c r="H171" i="18"/>
  <c r="G171" i="18"/>
  <c r="F171" i="18"/>
  <c r="I170" i="18"/>
  <c r="H170" i="18"/>
  <c r="G170" i="18"/>
  <c r="F170" i="18"/>
  <c r="I169" i="18"/>
  <c r="H169" i="18"/>
  <c r="G169" i="18"/>
  <c r="F169" i="18"/>
  <c r="I168" i="18"/>
  <c r="H168" i="18"/>
  <c r="G168" i="18"/>
  <c r="F168" i="18"/>
  <c r="I167" i="18"/>
  <c r="H167" i="18"/>
  <c r="G167" i="18"/>
  <c r="F167" i="18"/>
  <c r="I166" i="18"/>
  <c r="H166" i="18"/>
  <c r="G166" i="18"/>
  <c r="F166" i="18"/>
  <c r="I165" i="18"/>
  <c r="H165" i="18"/>
  <c r="G165" i="18"/>
  <c r="F165" i="18"/>
  <c r="I163" i="18"/>
  <c r="H163" i="18"/>
  <c r="G163" i="18"/>
  <c r="F163" i="18"/>
  <c r="I162" i="18"/>
  <c r="H162" i="18"/>
  <c r="G162" i="18"/>
  <c r="F162" i="18"/>
  <c r="I161" i="18"/>
  <c r="H161" i="18"/>
  <c r="G161" i="18"/>
  <c r="F161" i="18"/>
  <c r="I160" i="18"/>
  <c r="H160" i="18"/>
  <c r="G160" i="18"/>
  <c r="F160" i="18"/>
  <c r="I159" i="18"/>
  <c r="H159" i="18"/>
  <c r="G159" i="18"/>
  <c r="F159" i="18"/>
  <c r="I158" i="18"/>
  <c r="H158" i="18"/>
  <c r="G158" i="18"/>
  <c r="F158" i="18"/>
  <c r="I157" i="18"/>
  <c r="H157" i="18"/>
  <c r="G157" i="18"/>
  <c r="F157" i="18"/>
  <c r="I156" i="18"/>
  <c r="H156" i="18"/>
  <c r="G156" i="18"/>
  <c r="F156" i="18"/>
  <c r="I155" i="18"/>
  <c r="H155" i="18"/>
  <c r="G155" i="18"/>
  <c r="F155" i="18"/>
  <c r="I154" i="18"/>
  <c r="H154" i="18"/>
  <c r="G154" i="18"/>
  <c r="F154" i="18"/>
  <c r="I152" i="18"/>
  <c r="H152" i="18"/>
  <c r="G152" i="18"/>
  <c r="F152" i="18"/>
  <c r="I151" i="18"/>
  <c r="H151" i="18"/>
  <c r="G151" i="18"/>
  <c r="F151" i="18"/>
  <c r="I150" i="18"/>
  <c r="H150" i="18"/>
  <c r="G150" i="18"/>
  <c r="F150" i="18"/>
  <c r="I149" i="18"/>
  <c r="H149" i="18"/>
  <c r="G149" i="18"/>
  <c r="F149" i="18"/>
  <c r="I148" i="18"/>
  <c r="H148" i="18"/>
  <c r="G148" i="18"/>
  <c r="F148" i="18"/>
  <c r="I147" i="18"/>
  <c r="H147" i="18"/>
  <c r="G147" i="18"/>
  <c r="F147" i="18"/>
  <c r="I146" i="18"/>
  <c r="H146" i="18"/>
  <c r="G146" i="18"/>
  <c r="F146" i="18"/>
  <c r="I145" i="18"/>
  <c r="H145" i="18"/>
  <c r="G145" i="18"/>
  <c r="F145" i="18"/>
  <c r="I144" i="18"/>
  <c r="H144" i="18"/>
  <c r="G144" i="18"/>
  <c r="F144" i="18"/>
  <c r="I143" i="18"/>
  <c r="H143" i="18"/>
  <c r="G143" i="18"/>
  <c r="F143" i="18"/>
  <c r="I141" i="18"/>
  <c r="H141" i="18"/>
  <c r="G141" i="18"/>
  <c r="F141" i="18"/>
  <c r="I140" i="18"/>
  <c r="H140" i="18"/>
  <c r="G140" i="18"/>
  <c r="F140" i="18"/>
  <c r="I139" i="18"/>
  <c r="H139" i="18"/>
  <c r="G139" i="18"/>
  <c r="F139" i="18"/>
  <c r="I138" i="18"/>
  <c r="H138" i="18"/>
  <c r="G138" i="18"/>
  <c r="F138" i="18"/>
  <c r="I137" i="18"/>
  <c r="H137" i="18"/>
  <c r="G137" i="18"/>
  <c r="F137" i="18"/>
  <c r="I136" i="18"/>
  <c r="H136" i="18"/>
  <c r="G136" i="18"/>
  <c r="F136" i="18"/>
  <c r="I135" i="18"/>
  <c r="H135" i="18"/>
  <c r="G135" i="18"/>
  <c r="F135" i="18"/>
  <c r="I134" i="18"/>
  <c r="H134" i="18"/>
  <c r="G134" i="18"/>
  <c r="F134" i="18"/>
  <c r="I133" i="18"/>
  <c r="H133" i="18"/>
  <c r="G133" i="18"/>
  <c r="F133" i="18"/>
  <c r="I132" i="18"/>
  <c r="H132" i="18"/>
  <c r="G132" i="18"/>
  <c r="F132" i="18"/>
  <c r="D222" i="18"/>
  <c r="D220" i="18"/>
  <c r="D217" i="18"/>
  <c r="D215" i="18"/>
  <c r="D213" i="18"/>
  <c r="D211" i="18"/>
  <c r="D209" i="18"/>
  <c r="D206" i="18"/>
  <c r="D204" i="18"/>
  <c r="D202" i="18"/>
  <c r="D200" i="18"/>
  <c r="D198" i="18"/>
  <c r="D195" i="18"/>
  <c r="D193" i="18"/>
  <c r="D191" i="18"/>
  <c r="D189" i="18"/>
  <c r="D187" i="18"/>
  <c r="D184" i="18"/>
  <c r="D182" i="18"/>
  <c r="D180" i="18"/>
  <c r="D178" i="18"/>
  <c r="D176" i="18"/>
  <c r="D244" i="18"/>
  <c r="D242" i="18"/>
  <c r="D240" i="18"/>
  <c r="D238" i="18"/>
  <c r="D236" i="18"/>
  <c r="D233" i="18"/>
  <c r="D231" i="18"/>
  <c r="D229" i="18"/>
  <c r="D227" i="18"/>
  <c r="D225" i="18"/>
  <c r="D173" i="18"/>
  <c r="D171" i="18"/>
  <c r="D169" i="18"/>
  <c r="D167" i="18"/>
  <c r="D165" i="18"/>
  <c r="D162" i="18"/>
  <c r="D160" i="18"/>
  <c r="D158" i="18"/>
  <c r="D156" i="18"/>
  <c r="D154" i="18"/>
  <c r="D151" i="18"/>
  <c r="D149" i="18"/>
  <c r="D147" i="18"/>
  <c r="D145" i="18"/>
  <c r="D143" i="18"/>
  <c r="D140" i="18"/>
  <c r="D138" i="18"/>
  <c r="D136" i="18"/>
  <c r="D134" i="18"/>
  <c r="D132" i="18"/>
  <c r="H30" i="28" l="1"/>
  <c r="H25" i="27"/>
  <c r="H139" i="17"/>
  <c r="I139" i="17"/>
  <c r="I204" i="17"/>
  <c r="H204" i="17"/>
  <c r="G204" i="17"/>
  <c r="F204" i="17"/>
  <c r="I203" i="17"/>
  <c r="H203" i="17"/>
  <c r="G203" i="17"/>
  <c r="F203" i="17"/>
  <c r="I202" i="17"/>
  <c r="H202" i="17"/>
  <c r="G202" i="17"/>
  <c r="F202" i="17"/>
  <c r="I201" i="17"/>
  <c r="H201" i="17"/>
  <c r="G201" i="17"/>
  <c r="F201" i="17"/>
  <c r="I200" i="17"/>
  <c r="H200" i="17"/>
  <c r="G200" i="17"/>
  <c r="F200" i="17"/>
  <c r="I199" i="17"/>
  <c r="H199" i="17"/>
  <c r="G199" i="17"/>
  <c r="F199" i="17"/>
  <c r="I198" i="17"/>
  <c r="H198" i="17"/>
  <c r="G198" i="17"/>
  <c r="F198" i="17"/>
  <c r="I197" i="17"/>
  <c r="H197" i="17"/>
  <c r="G197" i="17"/>
  <c r="F197" i="17"/>
  <c r="I196" i="17"/>
  <c r="H196" i="17"/>
  <c r="G196" i="17"/>
  <c r="F196" i="17"/>
  <c r="I195" i="17"/>
  <c r="H195" i="17"/>
  <c r="G195" i="17"/>
  <c r="F195" i="17"/>
  <c r="I194" i="17"/>
  <c r="H194" i="17"/>
  <c r="I226" i="17"/>
  <c r="H226" i="17"/>
  <c r="G226" i="17"/>
  <c r="F226" i="17"/>
  <c r="I225" i="17"/>
  <c r="H225" i="17"/>
  <c r="G225" i="17"/>
  <c r="F225" i="17"/>
  <c r="I224" i="17"/>
  <c r="H224" i="17"/>
  <c r="G224" i="17"/>
  <c r="F224" i="17"/>
  <c r="I223" i="17"/>
  <c r="H223" i="17"/>
  <c r="G223" i="17"/>
  <c r="F223" i="17"/>
  <c r="I222" i="17"/>
  <c r="H222" i="17"/>
  <c r="G222" i="17"/>
  <c r="F222" i="17"/>
  <c r="I221" i="17"/>
  <c r="H221" i="17"/>
  <c r="G221" i="17"/>
  <c r="F221" i="17"/>
  <c r="I220" i="17"/>
  <c r="H220" i="17"/>
  <c r="G220" i="17"/>
  <c r="F220" i="17"/>
  <c r="I219" i="17"/>
  <c r="H219" i="17"/>
  <c r="G219" i="17"/>
  <c r="F219" i="17"/>
  <c r="I218" i="17"/>
  <c r="H218" i="17"/>
  <c r="G218" i="17"/>
  <c r="F218" i="17"/>
  <c r="I217" i="17"/>
  <c r="H217" i="17"/>
  <c r="G217" i="17"/>
  <c r="F217" i="17"/>
  <c r="I216" i="17"/>
  <c r="H216" i="17"/>
  <c r="I215" i="17"/>
  <c r="H215" i="17"/>
  <c r="G215" i="17"/>
  <c r="F215" i="17"/>
  <c r="I214" i="17"/>
  <c r="H214" i="17"/>
  <c r="G214" i="17"/>
  <c r="F214" i="17"/>
  <c r="I213" i="17"/>
  <c r="H213" i="17"/>
  <c r="G213" i="17"/>
  <c r="F213" i="17"/>
  <c r="I212" i="17"/>
  <c r="H212" i="17"/>
  <c r="G212" i="17"/>
  <c r="F212" i="17"/>
  <c r="I211" i="17"/>
  <c r="H211" i="17"/>
  <c r="G211" i="17"/>
  <c r="F211" i="17"/>
  <c r="I210" i="17"/>
  <c r="H210" i="17"/>
  <c r="G210" i="17"/>
  <c r="F210" i="17"/>
  <c r="I209" i="17"/>
  <c r="H209" i="17"/>
  <c r="G209" i="17"/>
  <c r="F209" i="17"/>
  <c r="I208" i="17"/>
  <c r="H208" i="17"/>
  <c r="G208" i="17"/>
  <c r="F208" i="17"/>
  <c r="I207" i="17"/>
  <c r="H207" i="17"/>
  <c r="G207" i="17"/>
  <c r="F207" i="17"/>
  <c r="I206" i="17"/>
  <c r="H206" i="17"/>
  <c r="G206" i="17"/>
  <c r="F206" i="17"/>
  <c r="I205" i="17"/>
  <c r="H205" i="17"/>
  <c r="I193" i="17"/>
  <c r="H193" i="17"/>
  <c r="G193" i="17"/>
  <c r="F193" i="17"/>
  <c r="I192" i="17"/>
  <c r="H192" i="17"/>
  <c r="G192" i="17"/>
  <c r="F192" i="17"/>
  <c r="I191" i="17"/>
  <c r="H191" i="17"/>
  <c r="G191" i="17"/>
  <c r="F191" i="17"/>
  <c r="I190" i="17"/>
  <c r="H190" i="17"/>
  <c r="G190" i="17"/>
  <c r="F190" i="17"/>
  <c r="I189" i="17"/>
  <c r="H189" i="17"/>
  <c r="G189" i="17"/>
  <c r="F189" i="17"/>
  <c r="I188" i="17"/>
  <c r="H188" i="17"/>
  <c r="G188" i="17"/>
  <c r="F188" i="17"/>
  <c r="I187" i="17"/>
  <c r="H187" i="17"/>
  <c r="G187" i="17"/>
  <c r="F187" i="17"/>
  <c r="I186" i="17"/>
  <c r="H186" i="17"/>
  <c r="G186" i="17"/>
  <c r="F186" i="17"/>
  <c r="I185" i="17"/>
  <c r="H185" i="17"/>
  <c r="G185" i="17"/>
  <c r="F185" i="17"/>
  <c r="I184" i="17"/>
  <c r="H184" i="17"/>
  <c r="G184" i="17"/>
  <c r="F184" i="17"/>
  <c r="I183" i="17"/>
  <c r="H183" i="17"/>
  <c r="I182" i="17"/>
  <c r="H182" i="17"/>
  <c r="G182" i="17"/>
  <c r="F182" i="17"/>
  <c r="I181" i="17"/>
  <c r="H181" i="17"/>
  <c r="G181" i="17"/>
  <c r="F181" i="17"/>
  <c r="I180" i="17"/>
  <c r="H180" i="17"/>
  <c r="G180" i="17"/>
  <c r="F180" i="17"/>
  <c r="I179" i="17"/>
  <c r="H179" i="17"/>
  <c r="G179" i="17"/>
  <c r="F179" i="17"/>
  <c r="I178" i="17"/>
  <c r="H178" i="17"/>
  <c r="G178" i="17"/>
  <c r="F178" i="17"/>
  <c r="I177" i="17"/>
  <c r="H177" i="17"/>
  <c r="G177" i="17"/>
  <c r="F177" i="17"/>
  <c r="I176" i="17"/>
  <c r="H176" i="17"/>
  <c r="G176" i="17"/>
  <c r="F176" i="17"/>
  <c r="I175" i="17"/>
  <c r="H175" i="17"/>
  <c r="G175" i="17"/>
  <c r="F175" i="17"/>
  <c r="I174" i="17"/>
  <c r="H174" i="17"/>
  <c r="G174" i="17"/>
  <c r="F174" i="17"/>
  <c r="I173" i="17"/>
  <c r="H173" i="17"/>
  <c r="G173" i="17"/>
  <c r="F173" i="17"/>
  <c r="I172" i="17"/>
  <c r="H172" i="17"/>
  <c r="I171" i="17"/>
  <c r="H171" i="17"/>
  <c r="G171" i="17"/>
  <c r="F171" i="17"/>
  <c r="I170" i="17"/>
  <c r="H170" i="17"/>
  <c r="G170" i="17"/>
  <c r="F170" i="17"/>
  <c r="I169" i="17"/>
  <c r="H169" i="17"/>
  <c r="G169" i="17"/>
  <c r="F169" i="17"/>
  <c r="I168" i="17"/>
  <c r="H168" i="17"/>
  <c r="G168" i="17"/>
  <c r="F168" i="17"/>
  <c r="I167" i="17"/>
  <c r="H167" i="17"/>
  <c r="G167" i="17"/>
  <c r="F167" i="17"/>
  <c r="I166" i="17"/>
  <c r="H166" i="17"/>
  <c r="G166" i="17"/>
  <c r="F166" i="17"/>
  <c r="I165" i="17"/>
  <c r="H165" i="17"/>
  <c r="G165" i="17"/>
  <c r="F165" i="17"/>
  <c r="I164" i="17"/>
  <c r="H164" i="17"/>
  <c r="G164" i="17"/>
  <c r="F164" i="17"/>
  <c r="I163" i="17"/>
  <c r="H163" i="17"/>
  <c r="G163" i="17"/>
  <c r="F163" i="17"/>
  <c r="I162" i="17"/>
  <c r="H162" i="17"/>
  <c r="G162" i="17"/>
  <c r="F162" i="17"/>
  <c r="I161" i="17"/>
  <c r="H161" i="17"/>
  <c r="I160" i="17"/>
  <c r="H160" i="17"/>
  <c r="G160" i="17"/>
  <c r="F160" i="17"/>
  <c r="I159" i="17"/>
  <c r="H159" i="17"/>
  <c r="G159" i="17"/>
  <c r="F159" i="17"/>
  <c r="I158" i="17"/>
  <c r="H158" i="17"/>
  <c r="G158" i="17"/>
  <c r="F158" i="17"/>
  <c r="I157" i="17"/>
  <c r="H157" i="17"/>
  <c r="G157" i="17"/>
  <c r="F157" i="17"/>
  <c r="I156" i="17"/>
  <c r="H156" i="17"/>
  <c r="G156" i="17"/>
  <c r="F156" i="17"/>
  <c r="I155" i="17"/>
  <c r="H155" i="17"/>
  <c r="G155" i="17"/>
  <c r="F155" i="17"/>
  <c r="I154" i="17"/>
  <c r="H154" i="17"/>
  <c r="G154" i="17"/>
  <c r="F154" i="17"/>
  <c r="I153" i="17"/>
  <c r="H153" i="17"/>
  <c r="G153" i="17"/>
  <c r="F153" i="17"/>
  <c r="I152" i="17"/>
  <c r="H152" i="17"/>
  <c r="G152" i="17"/>
  <c r="F152" i="17"/>
  <c r="I151" i="17"/>
  <c r="H151" i="17"/>
  <c r="G151" i="17"/>
  <c r="F151" i="17"/>
  <c r="I150" i="17"/>
  <c r="H150" i="17"/>
  <c r="I149" i="17"/>
  <c r="H149" i="17"/>
  <c r="G149" i="17"/>
  <c r="F149" i="17"/>
  <c r="I148" i="17"/>
  <c r="H148" i="17"/>
  <c r="G148" i="17"/>
  <c r="F148" i="17"/>
  <c r="I147" i="17"/>
  <c r="H147" i="17"/>
  <c r="G147" i="17"/>
  <c r="F147" i="17"/>
  <c r="I146" i="17"/>
  <c r="H146" i="17"/>
  <c r="G146" i="17"/>
  <c r="F146" i="17"/>
  <c r="I145" i="17"/>
  <c r="H145" i="17"/>
  <c r="G145" i="17"/>
  <c r="F145" i="17"/>
  <c r="I144" i="17"/>
  <c r="H144" i="17"/>
  <c r="G144" i="17"/>
  <c r="F144" i="17"/>
  <c r="I143" i="17"/>
  <c r="H143" i="17"/>
  <c r="G143" i="17"/>
  <c r="F143" i="17"/>
  <c r="I142" i="17"/>
  <c r="H142" i="17"/>
  <c r="G142" i="17"/>
  <c r="F142" i="17"/>
  <c r="I141" i="17"/>
  <c r="H141" i="17"/>
  <c r="G141" i="17"/>
  <c r="F141" i="17"/>
  <c r="I140" i="17"/>
  <c r="H140" i="17"/>
  <c r="G140" i="17"/>
  <c r="F140" i="17"/>
  <c r="I138" i="17"/>
  <c r="H138" i="17"/>
  <c r="G138" i="17"/>
  <c r="F138" i="17"/>
  <c r="I137" i="17"/>
  <c r="H137" i="17"/>
  <c r="G137" i="17"/>
  <c r="F137" i="17"/>
  <c r="I136" i="17"/>
  <c r="H136" i="17"/>
  <c r="G136" i="17"/>
  <c r="F136" i="17"/>
  <c r="I135" i="17"/>
  <c r="H135" i="17"/>
  <c r="G135" i="17"/>
  <c r="F135" i="17"/>
  <c r="I134" i="17"/>
  <c r="H134" i="17"/>
  <c r="G134" i="17"/>
  <c r="F134" i="17"/>
  <c r="I133" i="17"/>
  <c r="H133" i="17"/>
  <c r="G133" i="17"/>
  <c r="F133" i="17"/>
  <c r="I132" i="17"/>
  <c r="H132" i="17"/>
  <c r="G132" i="17"/>
  <c r="F132" i="17"/>
  <c r="I131" i="17"/>
  <c r="H131" i="17"/>
  <c r="G131" i="17"/>
  <c r="F131" i="17"/>
  <c r="I130" i="17"/>
  <c r="H130" i="17"/>
  <c r="G130" i="17"/>
  <c r="F130" i="17"/>
  <c r="I129" i="17"/>
  <c r="H129" i="17"/>
  <c r="G129" i="17"/>
  <c r="F129" i="17"/>
  <c r="D203" i="17"/>
  <c r="D201" i="17"/>
  <c r="D199" i="17"/>
  <c r="D197" i="17"/>
  <c r="D195" i="17"/>
  <c r="D225" i="17"/>
  <c r="D223" i="17"/>
  <c r="D221" i="17"/>
  <c r="D219" i="17"/>
  <c r="D217" i="17"/>
  <c r="D214" i="17"/>
  <c r="D212" i="17"/>
  <c r="D210" i="17"/>
  <c r="D208" i="17"/>
  <c r="D206" i="17"/>
  <c r="D192" i="17"/>
  <c r="D190" i="17"/>
  <c r="D188" i="17"/>
  <c r="D186" i="17"/>
  <c r="D184" i="17"/>
  <c r="D181" i="17"/>
  <c r="D179" i="17"/>
  <c r="D177" i="17"/>
  <c r="D175" i="17"/>
  <c r="D173" i="17"/>
  <c r="D170" i="17"/>
  <c r="D168" i="17"/>
  <c r="D166" i="17"/>
  <c r="D164" i="17"/>
  <c r="D162" i="17"/>
  <c r="D159" i="17"/>
  <c r="D157" i="17"/>
  <c r="D155" i="17"/>
  <c r="D153" i="17"/>
  <c r="D151" i="17"/>
  <c r="D148" i="17"/>
  <c r="D146" i="17"/>
  <c r="D144" i="17"/>
  <c r="D142" i="17"/>
  <c r="D140" i="17"/>
  <c r="D137" i="17"/>
  <c r="D135" i="17"/>
  <c r="D133" i="17"/>
  <c r="D131" i="17"/>
  <c r="D129" i="17"/>
  <c r="H32" i="28" l="1"/>
  <c r="H28" i="27"/>
  <c r="H34" i="28" l="1"/>
  <c r="H30" i="27"/>
  <c r="H37" i="28" l="1"/>
  <c r="H32" i="27"/>
  <c r="F80" i="13"/>
  <c r="F79" i="13"/>
  <c r="F78" i="13"/>
  <c r="F77" i="13"/>
  <c r="F76" i="13"/>
  <c r="H39" i="28" l="1"/>
  <c r="H34" i="27"/>
  <c r="H41" i="28" l="1"/>
  <c r="H37" i="27"/>
  <c r="D46" i="11"/>
  <c r="D44" i="11"/>
  <c r="D42" i="11"/>
  <c r="D40" i="11"/>
  <c r="D38" i="11"/>
  <c r="D35" i="11"/>
  <c r="D33" i="11"/>
  <c r="D31" i="11"/>
  <c r="D29" i="11"/>
  <c r="D27" i="11"/>
  <c r="H43" i="28" l="1"/>
  <c r="H39" i="27"/>
  <c r="D60" i="10"/>
  <c r="D58" i="10"/>
  <c r="D56" i="10"/>
  <c r="D54" i="10"/>
  <c r="D52" i="10"/>
  <c r="D49" i="10"/>
  <c r="D47" i="10"/>
  <c r="D45" i="10"/>
  <c r="D43" i="10"/>
  <c r="D41" i="10"/>
  <c r="H45" i="28" l="1"/>
  <c r="H41" i="27"/>
  <c r="D61" i="9"/>
  <c r="D63" i="9"/>
  <c r="D65" i="9"/>
  <c r="D67" i="9"/>
  <c r="D69" i="9"/>
  <c r="D72" i="9"/>
  <c r="D74" i="9"/>
  <c r="D76" i="9"/>
  <c r="D78" i="9"/>
  <c r="D80" i="9"/>
  <c r="D82" i="9"/>
  <c r="D52" i="9"/>
  <c r="D54" i="9"/>
  <c r="D56" i="9"/>
  <c r="D58" i="9"/>
  <c r="D50" i="9"/>
  <c r="H48" i="28" l="1"/>
  <c r="H43" i="27"/>
  <c r="D274" i="8"/>
  <c r="D272" i="8"/>
  <c r="D270" i="8"/>
  <c r="D268" i="8"/>
  <c r="D266" i="8"/>
  <c r="D264" i="8"/>
  <c r="D261" i="8"/>
  <c r="D259" i="8"/>
  <c r="D257" i="8"/>
  <c r="D255" i="8"/>
  <c r="D253" i="8"/>
  <c r="D251" i="8"/>
  <c r="D248" i="8"/>
  <c r="D246" i="8"/>
  <c r="D244" i="8"/>
  <c r="D242" i="8"/>
  <c r="D240" i="8"/>
  <c r="D237" i="8"/>
  <c r="D235" i="8"/>
  <c r="D233" i="8"/>
  <c r="D231" i="8"/>
  <c r="D229" i="8"/>
  <c r="D226" i="8"/>
  <c r="D224" i="8"/>
  <c r="D222" i="8"/>
  <c r="D220" i="8"/>
  <c r="D218" i="8"/>
  <c r="D215" i="8"/>
  <c r="D213" i="8"/>
  <c r="D211" i="8"/>
  <c r="D209" i="8"/>
  <c r="D207" i="8"/>
  <c r="D204" i="8"/>
  <c r="D202" i="8"/>
  <c r="D200" i="8"/>
  <c r="D197" i="8"/>
  <c r="D195" i="8"/>
  <c r="D193" i="8"/>
  <c r="D191" i="8"/>
  <c r="D189" i="8"/>
  <c r="H50" i="28" l="1"/>
  <c r="H46" i="27"/>
  <c r="H52" i="28" l="1"/>
  <c r="H48" i="27"/>
  <c r="H54" i="28" l="1"/>
  <c r="H50" i="27"/>
  <c r="H57" i="28" l="1"/>
  <c r="H52" i="27"/>
  <c r="H59" i="28" l="1"/>
  <c r="H55" i="27"/>
  <c r="H61" i="28" l="1"/>
  <c r="H57" i="27"/>
  <c r="D57" i="25"/>
  <c r="D55" i="25"/>
  <c r="D52" i="25"/>
  <c r="D50" i="25"/>
  <c r="D47" i="25"/>
  <c r="D45" i="25"/>
  <c r="D42" i="25"/>
  <c r="D40" i="25"/>
  <c r="D38" i="25"/>
  <c r="D35" i="25"/>
  <c r="D33" i="25"/>
  <c r="D31" i="25"/>
  <c r="D28" i="25"/>
  <c r="D26" i="25"/>
  <c r="D24" i="25"/>
  <c r="D21" i="25"/>
  <c r="D19" i="25"/>
  <c r="D17" i="25"/>
  <c r="D14" i="25"/>
  <c r="D12" i="25"/>
  <c r="D10" i="25"/>
  <c r="D5" i="25"/>
  <c r="D7" i="25"/>
  <c r="D3" i="25"/>
  <c r="F61" i="13"/>
  <c r="F60" i="13"/>
  <c r="F59" i="13"/>
  <c r="F58" i="13"/>
  <c r="F56" i="13"/>
  <c r="F55" i="13"/>
  <c r="F54" i="13"/>
  <c r="F53" i="13"/>
  <c r="I14" i="22"/>
  <c r="H14" i="22"/>
  <c r="G14" i="22"/>
  <c r="F14" i="22"/>
  <c r="I13" i="22"/>
  <c r="H13" i="22"/>
  <c r="G13" i="22"/>
  <c r="F13" i="22"/>
  <c r="I12" i="22"/>
  <c r="H12" i="22"/>
  <c r="G12" i="22"/>
  <c r="F12" i="22"/>
  <c r="I11" i="22"/>
  <c r="H11" i="22"/>
  <c r="G11" i="22"/>
  <c r="F11" i="22"/>
  <c r="F5" i="22"/>
  <c r="H5" i="22"/>
  <c r="I5" i="22"/>
  <c r="F6" i="22"/>
  <c r="G6" i="22"/>
  <c r="H6" i="22"/>
  <c r="I6" i="22"/>
  <c r="F7" i="22"/>
  <c r="G7" i="22"/>
  <c r="H7" i="22"/>
  <c r="I7" i="22"/>
  <c r="F8" i="22"/>
  <c r="G8" i="22"/>
  <c r="H8" i="22"/>
  <c r="I8" i="22"/>
  <c r="F9" i="22"/>
  <c r="G9" i="22"/>
  <c r="H9" i="22"/>
  <c r="I9" i="22"/>
  <c r="I4" i="22"/>
  <c r="H4" i="22"/>
  <c r="G4" i="22"/>
  <c r="F4" i="22"/>
  <c r="D13" i="22"/>
  <c r="D11" i="22"/>
  <c r="D8" i="22"/>
  <c r="D6" i="22"/>
  <c r="D4" i="22"/>
  <c r="H63" i="28" l="1"/>
  <c r="H59" i="27"/>
  <c r="I4" i="20"/>
  <c r="G4" i="20"/>
  <c r="H4" i="17"/>
  <c r="H5" i="20"/>
  <c r="I5" i="20"/>
  <c r="H6" i="20"/>
  <c r="I6" i="20"/>
  <c r="H7" i="20"/>
  <c r="I7" i="20"/>
  <c r="H8" i="20"/>
  <c r="I8" i="20"/>
  <c r="H9" i="20"/>
  <c r="I9" i="20"/>
  <c r="H10" i="20"/>
  <c r="I10" i="20"/>
  <c r="H11" i="20"/>
  <c r="I11" i="20"/>
  <c r="H12" i="20"/>
  <c r="I12" i="20"/>
  <c r="H13" i="20"/>
  <c r="I13" i="20"/>
  <c r="H15" i="20"/>
  <c r="I15" i="20"/>
  <c r="H16" i="20"/>
  <c r="I16" i="20"/>
  <c r="H17" i="20"/>
  <c r="I17" i="20"/>
  <c r="H18" i="20"/>
  <c r="I18" i="20"/>
  <c r="H19" i="20"/>
  <c r="I19" i="20"/>
  <c r="H20" i="20"/>
  <c r="I20" i="20"/>
  <c r="H21" i="20"/>
  <c r="I21" i="20"/>
  <c r="H22" i="20"/>
  <c r="I22" i="20"/>
  <c r="H23" i="20"/>
  <c r="I23" i="20"/>
  <c r="H24" i="20"/>
  <c r="I24" i="20"/>
  <c r="H26" i="20"/>
  <c r="I26" i="20"/>
  <c r="H27" i="20"/>
  <c r="I27" i="20"/>
  <c r="H28" i="20"/>
  <c r="I28" i="20"/>
  <c r="H29" i="20"/>
  <c r="I29" i="20"/>
  <c r="H30" i="20"/>
  <c r="I30" i="20"/>
  <c r="H31" i="20"/>
  <c r="I31" i="20"/>
  <c r="H32" i="20"/>
  <c r="I32" i="20"/>
  <c r="H33" i="20"/>
  <c r="I33" i="20"/>
  <c r="H34" i="20"/>
  <c r="I34" i="20"/>
  <c r="H35" i="20"/>
  <c r="I35" i="20"/>
  <c r="H4" i="20"/>
  <c r="H5" i="19"/>
  <c r="I5" i="19"/>
  <c r="H6" i="19"/>
  <c r="I6" i="19"/>
  <c r="H7" i="19"/>
  <c r="I7" i="19"/>
  <c r="H8" i="19"/>
  <c r="I8" i="19"/>
  <c r="H9" i="19"/>
  <c r="I9" i="19"/>
  <c r="H11" i="19"/>
  <c r="I11" i="19"/>
  <c r="H12" i="19"/>
  <c r="I12" i="19"/>
  <c r="H13" i="19"/>
  <c r="I13" i="19"/>
  <c r="H14" i="19"/>
  <c r="I14" i="19"/>
  <c r="H16" i="19"/>
  <c r="I16" i="19"/>
  <c r="H17" i="19"/>
  <c r="I17" i="19"/>
  <c r="H18" i="19"/>
  <c r="I18" i="19"/>
  <c r="H19" i="19"/>
  <c r="I19" i="19"/>
  <c r="H20" i="19"/>
  <c r="I20" i="19"/>
  <c r="H21" i="19"/>
  <c r="I21" i="19"/>
  <c r="H22" i="19"/>
  <c r="I22" i="19"/>
  <c r="H23" i="19"/>
  <c r="I23" i="19"/>
  <c r="H25" i="19"/>
  <c r="I25" i="19"/>
  <c r="H26" i="19"/>
  <c r="I26" i="19"/>
  <c r="H27" i="19"/>
  <c r="I27" i="19"/>
  <c r="H28" i="19"/>
  <c r="I28" i="19"/>
  <c r="H29" i="19"/>
  <c r="I29" i="19"/>
  <c r="H30" i="19"/>
  <c r="I30" i="19"/>
  <c r="H31" i="19"/>
  <c r="I31" i="19"/>
  <c r="H32" i="19"/>
  <c r="I32" i="19"/>
  <c r="H34" i="19"/>
  <c r="I34" i="19"/>
  <c r="H35" i="19"/>
  <c r="I35" i="19"/>
  <c r="H36" i="19"/>
  <c r="I36" i="19"/>
  <c r="H37" i="19"/>
  <c r="I37" i="19"/>
  <c r="H38" i="19"/>
  <c r="I38" i="19"/>
  <c r="H39" i="19"/>
  <c r="I39" i="19"/>
  <c r="H40" i="19"/>
  <c r="I40" i="19"/>
  <c r="H41" i="19"/>
  <c r="I41" i="19"/>
  <c r="H43" i="19"/>
  <c r="I43" i="19"/>
  <c r="H44" i="19"/>
  <c r="I44" i="19"/>
  <c r="H45" i="19"/>
  <c r="I45" i="19"/>
  <c r="H46" i="19"/>
  <c r="I46" i="19"/>
  <c r="H47" i="19"/>
  <c r="I47" i="19"/>
  <c r="H48" i="19"/>
  <c r="I48" i="19"/>
  <c r="H49" i="19"/>
  <c r="I49" i="19"/>
  <c r="H50" i="19"/>
  <c r="I50" i="19"/>
  <c r="H51" i="19"/>
  <c r="I51" i="19"/>
  <c r="H52" i="19"/>
  <c r="I52" i="19"/>
  <c r="H54" i="19"/>
  <c r="I54" i="19"/>
  <c r="H55" i="19"/>
  <c r="I55" i="19"/>
  <c r="H56" i="19"/>
  <c r="I56" i="19"/>
  <c r="H57" i="19"/>
  <c r="I57" i="19"/>
  <c r="H58" i="19"/>
  <c r="I58" i="19"/>
  <c r="H59" i="19"/>
  <c r="I59" i="19"/>
  <c r="H60" i="19"/>
  <c r="I60" i="19"/>
  <c r="H61" i="19"/>
  <c r="I61" i="19"/>
  <c r="H62" i="19"/>
  <c r="I62" i="19"/>
  <c r="H63" i="19"/>
  <c r="I63" i="19"/>
  <c r="H65" i="19"/>
  <c r="I65" i="19"/>
  <c r="H66" i="19"/>
  <c r="I66" i="19"/>
  <c r="H67" i="19"/>
  <c r="I67" i="19"/>
  <c r="H68" i="19"/>
  <c r="I68" i="19"/>
  <c r="H69" i="19"/>
  <c r="I69" i="19"/>
  <c r="H70" i="19"/>
  <c r="I70" i="19"/>
  <c r="H71" i="19"/>
  <c r="I71" i="19"/>
  <c r="H72" i="19"/>
  <c r="I72" i="19"/>
  <c r="H73" i="19"/>
  <c r="I73" i="19"/>
  <c r="H74" i="19"/>
  <c r="I74" i="19"/>
  <c r="I4" i="19"/>
  <c r="H4" i="19"/>
  <c r="H5" i="18"/>
  <c r="I5" i="18"/>
  <c r="H6" i="18"/>
  <c r="I6" i="18"/>
  <c r="H7" i="18"/>
  <c r="I7" i="18"/>
  <c r="H9" i="18"/>
  <c r="I9" i="18"/>
  <c r="H10" i="18"/>
  <c r="I10" i="18"/>
  <c r="H11" i="18"/>
  <c r="I11" i="18"/>
  <c r="H12" i="18"/>
  <c r="I12" i="18"/>
  <c r="H13" i="18"/>
  <c r="I13" i="18"/>
  <c r="H14" i="18"/>
  <c r="I14" i="18"/>
  <c r="H15" i="18"/>
  <c r="I15" i="18"/>
  <c r="H16" i="18"/>
  <c r="I16" i="18"/>
  <c r="H18" i="18"/>
  <c r="I18" i="18"/>
  <c r="H19" i="18"/>
  <c r="I19" i="18"/>
  <c r="H20" i="18"/>
  <c r="I20" i="18"/>
  <c r="H21" i="18"/>
  <c r="I21" i="18"/>
  <c r="H22" i="18"/>
  <c r="I22" i="18"/>
  <c r="H23" i="18"/>
  <c r="I23" i="18"/>
  <c r="H24" i="18"/>
  <c r="I24" i="18"/>
  <c r="H25" i="18"/>
  <c r="I25" i="18"/>
  <c r="H27" i="18"/>
  <c r="I27" i="18"/>
  <c r="H28" i="18"/>
  <c r="I28" i="18"/>
  <c r="H29" i="18"/>
  <c r="I29" i="18"/>
  <c r="H30" i="18"/>
  <c r="I30" i="18"/>
  <c r="H32" i="18"/>
  <c r="I32" i="18"/>
  <c r="H33" i="18"/>
  <c r="I33" i="18"/>
  <c r="H34" i="18"/>
  <c r="I34" i="18"/>
  <c r="H35" i="18"/>
  <c r="I35" i="18"/>
  <c r="H36" i="18"/>
  <c r="I36" i="18"/>
  <c r="H37" i="18"/>
  <c r="I37" i="18"/>
  <c r="H38" i="18"/>
  <c r="I38" i="18"/>
  <c r="H39" i="18"/>
  <c r="I39" i="18"/>
  <c r="H41" i="18"/>
  <c r="I41" i="18"/>
  <c r="H42" i="18"/>
  <c r="I42" i="18"/>
  <c r="H43" i="18"/>
  <c r="I43" i="18"/>
  <c r="H44" i="18"/>
  <c r="I44" i="18"/>
  <c r="H45" i="18"/>
  <c r="I45" i="18"/>
  <c r="H46" i="18"/>
  <c r="I46" i="18"/>
  <c r="H47" i="18"/>
  <c r="I47" i="18"/>
  <c r="H48" i="18"/>
  <c r="I48" i="18"/>
  <c r="H49" i="18"/>
  <c r="I49" i="18"/>
  <c r="H50" i="18"/>
  <c r="I50" i="18"/>
  <c r="H51" i="18"/>
  <c r="I51" i="18"/>
  <c r="H52" i="18"/>
  <c r="I52" i="18"/>
  <c r="H54" i="18"/>
  <c r="I54" i="18"/>
  <c r="H55" i="18"/>
  <c r="I55" i="18"/>
  <c r="H56" i="18"/>
  <c r="I56" i="18"/>
  <c r="H57" i="18"/>
  <c r="I57" i="18"/>
  <c r="H58" i="18"/>
  <c r="I58" i="18"/>
  <c r="H59" i="18"/>
  <c r="I59" i="18"/>
  <c r="H60" i="18"/>
  <c r="I60" i="18"/>
  <c r="H61" i="18"/>
  <c r="I61" i="18"/>
  <c r="H62" i="18"/>
  <c r="I62" i="18"/>
  <c r="H63" i="18"/>
  <c r="I63" i="18"/>
  <c r="H65" i="18"/>
  <c r="I65" i="18"/>
  <c r="H66" i="18"/>
  <c r="I66" i="18"/>
  <c r="H67" i="18"/>
  <c r="I67" i="18"/>
  <c r="H68" i="18"/>
  <c r="I68" i="18"/>
  <c r="H69" i="18"/>
  <c r="I69" i="18"/>
  <c r="H70" i="18"/>
  <c r="I70" i="18"/>
  <c r="H71" i="18"/>
  <c r="I71" i="18"/>
  <c r="H72" i="18"/>
  <c r="I72" i="18"/>
  <c r="H73" i="18"/>
  <c r="I73" i="18"/>
  <c r="H74" i="18"/>
  <c r="I74" i="18"/>
  <c r="H76" i="18"/>
  <c r="I76" i="18"/>
  <c r="H77" i="18"/>
  <c r="I77" i="18"/>
  <c r="H78" i="18"/>
  <c r="I78" i="18"/>
  <c r="H79" i="18"/>
  <c r="I79" i="18"/>
  <c r="H80" i="18"/>
  <c r="I80" i="18"/>
  <c r="H81" i="18"/>
  <c r="I81" i="18"/>
  <c r="H82" i="18"/>
  <c r="I82" i="18"/>
  <c r="H83" i="18"/>
  <c r="I83" i="18"/>
  <c r="H84" i="18"/>
  <c r="I84" i="18"/>
  <c r="H85" i="18"/>
  <c r="I85" i="18"/>
  <c r="H87" i="18"/>
  <c r="I87" i="18"/>
  <c r="H88" i="18"/>
  <c r="I88" i="18"/>
  <c r="H89" i="18"/>
  <c r="I89" i="18"/>
  <c r="H90" i="18"/>
  <c r="I90" i="18"/>
  <c r="H91" i="18"/>
  <c r="I91" i="18"/>
  <c r="H92" i="18"/>
  <c r="I92" i="18"/>
  <c r="H93" i="18"/>
  <c r="I93" i="18"/>
  <c r="H94" i="18"/>
  <c r="I94" i="18"/>
  <c r="H95" i="18"/>
  <c r="I95" i="18"/>
  <c r="H96" i="18"/>
  <c r="I96" i="18"/>
  <c r="H98" i="18"/>
  <c r="I98" i="18"/>
  <c r="H99" i="18"/>
  <c r="I99" i="18"/>
  <c r="H100" i="18"/>
  <c r="I100" i="18"/>
  <c r="H101" i="18"/>
  <c r="I101" i="18"/>
  <c r="H102" i="18"/>
  <c r="I102" i="18"/>
  <c r="H103" i="18"/>
  <c r="I103" i="18"/>
  <c r="H104" i="18"/>
  <c r="I104" i="18"/>
  <c r="H105" i="18"/>
  <c r="I105" i="18"/>
  <c r="H106" i="18"/>
  <c r="I106" i="18"/>
  <c r="H107" i="18"/>
  <c r="I107" i="18"/>
  <c r="H109" i="18"/>
  <c r="I109" i="18"/>
  <c r="H110" i="18"/>
  <c r="I110" i="18"/>
  <c r="H111" i="18"/>
  <c r="I111" i="18"/>
  <c r="H112" i="18"/>
  <c r="I112" i="18"/>
  <c r="H113" i="18"/>
  <c r="I113" i="18"/>
  <c r="H114" i="18"/>
  <c r="I114" i="18"/>
  <c r="H115" i="18"/>
  <c r="I115" i="18"/>
  <c r="H116" i="18"/>
  <c r="I116" i="18"/>
  <c r="H117" i="18"/>
  <c r="I117" i="18"/>
  <c r="H118" i="18"/>
  <c r="I118" i="18"/>
  <c r="H120" i="18"/>
  <c r="I120" i="18"/>
  <c r="H121" i="18"/>
  <c r="I121" i="18"/>
  <c r="H122" i="18"/>
  <c r="I122" i="18"/>
  <c r="H123" i="18"/>
  <c r="I123" i="18"/>
  <c r="H124" i="18"/>
  <c r="I124" i="18"/>
  <c r="H125" i="18"/>
  <c r="I125" i="18"/>
  <c r="H126" i="18"/>
  <c r="I126" i="18"/>
  <c r="H127" i="18"/>
  <c r="I127" i="18"/>
  <c r="H128" i="18"/>
  <c r="I128" i="18"/>
  <c r="H129" i="18"/>
  <c r="I129" i="18"/>
  <c r="I4" i="18"/>
  <c r="H4" i="18"/>
  <c r="I126" i="17"/>
  <c r="I125" i="17"/>
  <c r="I124" i="17"/>
  <c r="I123" i="17"/>
  <c r="I122" i="17"/>
  <c r="I121" i="17"/>
  <c r="I120" i="17"/>
  <c r="I119" i="17"/>
  <c r="I118" i="17"/>
  <c r="I117" i="17"/>
  <c r="I115" i="17"/>
  <c r="I114" i="17"/>
  <c r="I113" i="17"/>
  <c r="I112" i="17"/>
  <c r="I111" i="17"/>
  <c r="I110" i="17"/>
  <c r="I109" i="17"/>
  <c r="I108" i="17"/>
  <c r="I107" i="17"/>
  <c r="I106" i="17"/>
  <c r="I104" i="17"/>
  <c r="I103" i="17"/>
  <c r="I102" i="17"/>
  <c r="I101" i="17"/>
  <c r="I100" i="17"/>
  <c r="I99" i="17"/>
  <c r="I98" i="17"/>
  <c r="I97" i="17"/>
  <c r="I96" i="17"/>
  <c r="I95" i="17"/>
  <c r="I93" i="17"/>
  <c r="I92" i="17"/>
  <c r="I91" i="17"/>
  <c r="I90" i="17"/>
  <c r="I89" i="17"/>
  <c r="I88" i="17"/>
  <c r="I87" i="17"/>
  <c r="I86" i="17"/>
  <c r="I85" i="17"/>
  <c r="I84" i="17"/>
  <c r="I82" i="17"/>
  <c r="I81" i="17"/>
  <c r="I80" i="17"/>
  <c r="I79" i="17"/>
  <c r="I78" i="17"/>
  <c r="I77" i="17"/>
  <c r="I76" i="17"/>
  <c r="I75" i="17"/>
  <c r="I74" i="17"/>
  <c r="I73" i="17"/>
  <c r="I71" i="17"/>
  <c r="I70" i="17"/>
  <c r="I69" i="17"/>
  <c r="I68" i="17"/>
  <c r="I67" i="17"/>
  <c r="I66" i="17"/>
  <c r="I65" i="17"/>
  <c r="I64" i="17"/>
  <c r="I63" i="17"/>
  <c r="I62" i="17"/>
  <c r="I60" i="17"/>
  <c r="I59" i="17"/>
  <c r="I58" i="17"/>
  <c r="I57" i="17"/>
  <c r="I56" i="17"/>
  <c r="I55" i="17"/>
  <c r="I54" i="17"/>
  <c r="I53" i="17"/>
  <c r="I52" i="17"/>
  <c r="I51" i="17"/>
  <c r="I49" i="17"/>
  <c r="I48" i="17"/>
  <c r="I47" i="17"/>
  <c r="I46" i="17"/>
  <c r="I45" i="17"/>
  <c r="I44" i="17"/>
  <c r="I43" i="17"/>
  <c r="I42" i="17"/>
  <c r="I41" i="17"/>
  <c r="I40" i="17"/>
  <c r="I37" i="17"/>
  <c r="I36" i="17"/>
  <c r="I35" i="17"/>
  <c r="I34" i="17"/>
  <c r="I33" i="17"/>
  <c r="I32" i="17"/>
  <c r="I31" i="17"/>
  <c r="I29" i="17"/>
  <c r="I28" i="17"/>
  <c r="I27" i="17"/>
  <c r="I26" i="17"/>
  <c r="I25" i="17"/>
  <c r="I24" i="17"/>
  <c r="I23" i="17"/>
  <c r="I22" i="17"/>
  <c r="I21" i="17"/>
  <c r="I20" i="17"/>
  <c r="I19" i="17"/>
  <c r="I18" i="17"/>
  <c r="I17" i="17"/>
  <c r="I16" i="17"/>
  <c r="I15" i="17"/>
  <c r="I14" i="17"/>
  <c r="I12" i="17"/>
  <c r="I11" i="17"/>
  <c r="I10" i="17"/>
  <c r="I9" i="17"/>
  <c r="I7" i="17"/>
  <c r="I6" i="17"/>
  <c r="I5" i="17"/>
  <c r="I4" i="17"/>
  <c r="H126" i="17"/>
  <c r="H125" i="17"/>
  <c r="H124" i="17"/>
  <c r="H123" i="17"/>
  <c r="H122" i="17"/>
  <c r="H121" i="17"/>
  <c r="H120" i="17"/>
  <c r="H119" i="17"/>
  <c r="H118" i="17"/>
  <c r="H117" i="17"/>
  <c r="H115" i="17"/>
  <c r="H114" i="17"/>
  <c r="H113" i="17"/>
  <c r="H112" i="17"/>
  <c r="H111" i="17"/>
  <c r="H110" i="17"/>
  <c r="H109" i="17"/>
  <c r="H108" i="17"/>
  <c r="H107" i="17"/>
  <c r="H106" i="17"/>
  <c r="H104" i="17"/>
  <c r="H103" i="17"/>
  <c r="H102" i="17"/>
  <c r="H101" i="17"/>
  <c r="H100" i="17"/>
  <c r="H99" i="17"/>
  <c r="H98" i="17"/>
  <c r="H97" i="17"/>
  <c r="H96" i="17"/>
  <c r="H95" i="17"/>
  <c r="H93" i="17"/>
  <c r="H92" i="17"/>
  <c r="H91" i="17"/>
  <c r="H90" i="17"/>
  <c r="H89" i="17"/>
  <c r="H88" i="17"/>
  <c r="H87" i="17"/>
  <c r="H86" i="17"/>
  <c r="H85" i="17"/>
  <c r="H84" i="17"/>
  <c r="H82" i="17"/>
  <c r="H81" i="17"/>
  <c r="H80" i="17"/>
  <c r="H79" i="17"/>
  <c r="H78" i="17"/>
  <c r="H77" i="17"/>
  <c r="H76" i="17"/>
  <c r="H75" i="17"/>
  <c r="H74" i="17"/>
  <c r="H73" i="17"/>
  <c r="H71" i="17"/>
  <c r="H70" i="17"/>
  <c r="H69" i="17"/>
  <c r="H68" i="17"/>
  <c r="H67" i="17"/>
  <c r="H66" i="17"/>
  <c r="H65" i="17"/>
  <c r="H64" i="17"/>
  <c r="H63" i="17"/>
  <c r="H62" i="17"/>
  <c r="H60" i="17"/>
  <c r="H59" i="17"/>
  <c r="H58" i="17"/>
  <c r="H57" i="17"/>
  <c r="H56" i="17"/>
  <c r="H55" i="17"/>
  <c r="H54" i="17"/>
  <c r="H53" i="17"/>
  <c r="H52" i="17"/>
  <c r="H51" i="17"/>
  <c r="H49" i="17"/>
  <c r="H48" i="17"/>
  <c r="H47" i="17"/>
  <c r="H46" i="17"/>
  <c r="H45" i="17"/>
  <c r="H44" i="17"/>
  <c r="H43" i="17"/>
  <c r="H42" i="17"/>
  <c r="H41" i="17"/>
  <c r="H40" i="17"/>
  <c r="H38" i="17"/>
  <c r="H37" i="17"/>
  <c r="H36" i="17"/>
  <c r="H35" i="17"/>
  <c r="H34" i="17"/>
  <c r="H33" i="17"/>
  <c r="H32" i="17"/>
  <c r="H31" i="17"/>
  <c r="H29" i="17"/>
  <c r="H28" i="17"/>
  <c r="H27" i="17"/>
  <c r="H26" i="17"/>
  <c r="H25" i="17"/>
  <c r="H24" i="17"/>
  <c r="H23" i="17"/>
  <c r="H22" i="17"/>
  <c r="H21" i="17"/>
  <c r="H20" i="17"/>
  <c r="H19" i="17"/>
  <c r="H18" i="17"/>
  <c r="H17" i="17"/>
  <c r="H16" i="17"/>
  <c r="H15" i="17"/>
  <c r="H14" i="17"/>
  <c r="H12" i="17"/>
  <c r="H11" i="17"/>
  <c r="H10" i="17"/>
  <c r="H9" i="17"/>
  <c r="H7" i="17"/>
  <c r="H6" i="17"/>
  <c r="H5" i="17"/>
  <c r="G35" i="20"/>
  <c r="F35" i="20"/>
  <c r="G34" i="20"/>
  <c r="F34" i="20"/>
  <c r="G33" i="20"/>
  <c r="F33" i="20"/>
  <c r="G32" i="20"/>
  <c r="F32" i="20"/>
  <c r="G31" i="20"/>
  <c r="F31" i="20"/>
  <c r="G30" i="20"/>
  <c r="F30" i="20"/>
  <c r="G29" i="20"/>
  <c r="F29" i="20"/>
  <c r="G28" i="20"/>
  <c r="F28" i="20"/>
  <c r="G27" i="20"/>
  <c r="F27" i="20"/>
  <c r="G26" i="20"/>
  <c r="F26" i="20"/>
  <c r="G24" i="20"/>
  <c r="F24" i="20"/>
  <c r="G23" i="20"/>
  <c r="F23" i="20"/>
  <c r="G22" i="20"/>
  <c r="F22" i="20"/>
  <c r="G21" i="20"/>
  <c r="F21" i="20"/>
  <c r="G20" i="20"/>
  <c r="F20" i="20"/>
  <c r="G19" i="20"/>
  <c r="F19" i="20"/>
  <c r="G18" i="20"/>
  <c r="F18" i="20"/>
  <c r="G17" i="20"/>
  <c r="F17" i="20"/>
  <c r="G16" i="20"/>
  <c r="F16" i="20"/>
  <c r="G15" i="20"/>
  <c r="F15" i="20"/>
  <c r="F5" i="20"/>
  <c r="G5" i="20"/>
  <c r="F6" i="20"/>
  <c r="G6" i="20"/>
  <c r="F7" i="20"/>
  <c r="G7" i="20"/>
  <c r="F8" i="20"/>
  <c r="F9" i="20"/>
  <c r="G9" i="20"/>
  <c r="F10" i="20"/>
  <c r="G10" i="20"/>
  <c r="F11" i="20"/>
  <c r="G11" i="20"/>
  <c r="F12" i="20"/>
  <c r="G12" i="20"/>
  <c r="F13" i="20"/>
  <c r="G13" i="20"/>
  <c r="F4" i="20"/>
  <c r="D34" i="20"/>
  <c r="D32" i="20"/>
  <c r="D30" i="20"/>
  <c r="D28" i="20"/>
  <c r="D26" i="20"/>
  <c r="D23" i="20"/>
  <c r="D21" i="20"/>
  <c r="D19" i="20"/>
  <c r="D17" i="20"/>
  <c r="D15" i="20"/>
  <c r="D12" i="20"/>
  <c r="D10" i="20"/>
  <c r="D8" i="20"/>
  <c r="D6" i="20"/>
  <c r="D4" i="20"/>
  <c r="H66" i="28" l="1"/>
  <c r="H61" i="27"/>
  <c r="G74" i="19"/>
  <c r="F74" i="19"/>
  <c r="G73" i="19"/>
  <c r="F73" i="19"/>
  <c r="G72" i="19"/>
  <c r="F72" i="19"/>
  <c r="G71" i="19"/>
  <c r="F71" i="19"/>
  <c r="G70" i="19"/>
  <c r="F70" i="19"/>
  <c r="G69" i="19"/>
  <c r="F69" i="19"/>
  <c r="G68" i="19"/>
  <c r="F68" i="19"/>
  <c r="G67" i="19"/>
  <c r="F67" i="19"/>
  <c r="G66" i="19"/>
  <c r="F66" i="19"/>
  <c r="G65" i="19"/>
  <c r="F65" i="19"/>
  <c r="G63" i="19"/>
  <c r="F63" i="19"/>
  <c r="G62" i="19"/>
  <c r="F62" i="19"/>
  <c r="G61" i="19"/>
  <c r="F61" i="19"/>
  <c r="G60" i="19"/>
  <c r="F60" i="19"/>
  <c r="G59" i="19"/>
  <c r="F59" i="19"/>
  <c r="G58" i="19"/>
  <c r="F58" i="19"/>
  <c r="G57" i="19"/>
  <c r="F57" i="19"/>
  <c r="G56" i="19"/>
  <c r="F56" i="19"/>
  <c r="G55" i="19"/>
  <c r="F55" i="19"/>
  <c r="G54" i="19"/>
  <c r="F54" i="19"/>
  <c r="G52" i="19"/>
  <c r="F52" i="19"/>
  <c r="G51" i="19"/>
  <c r="F51" i="19"/>
  <c r="G50" i="19"/>
  <c r="F50" i="19"/>
  <c r="G49" i="19"/>
  <c r="F49" i="19"/>
  <c r="G48" i="19"/>
  <c r="F48" i="19"/>
  <c r="G47" i="19"/>
  <c r="F47" i="19"/>
  <c r="G46" i="19"/>
  <c r="F46" i="19"/>
  <c r="G45" i="19"/>
  <c r="F45" i="19"/>
  <c r="G44" i="19"/>
  <c r="F44" i="19"/>
  <c r="G43" i="19"/>
  <c r="F43" i="19"/>
  <c r="G41" i="19"/>
  <c r="F41" i="19"/>
  <c r="G40" i="19"/>
  <c r="F40" i="19"/>
  <c r="G39" i="19"/>
  <c r="F39" i="19"/>
  <c r="G38" i="19"/>
  <c r="F38" i="19"/>
  <c r="G37" i="19"/>
  <c r="F37" i="19"/>
  <c r="G36" i="19"/>
  <c r="F36" i="19"/>
  <c r="G35" i="19"/>
  <c r="F35" i="19"/>
  <c r="G34" i="19"/>
  <c r="F34" i="19"/>
  <c r="G32" i="19"/>
  <c r="F32" i="19"/>
  <c r="G31" i="19"/>
  <c r="F31" i="19"/>
  <c r="G30" i="19"/>
  <c r="F30" i="19"/>
  <c r="G29" i="19"/>
  <c r="F29" i="19"/>
  <c r="G28" i="19"/>
  <c r="F28" i="19"/>
  <c r="G27" i="19"/>
  <c r="F27" i="19"/>
  <c r="G26" i="19"/>
  <c r="F26" i="19"/>
  <c r="G25" i="19"/>
  <c r="F25" i="19"/>
  <c r="G23" i="19"/>
  <c r="F23" i="19"/>
  <c r="G22" i="19"/>
  <c r="F22" i="19"/>
  <c r="G21" i="19"/>
  <c r="F21" i="19"/>
  <c r="G20" i="19"/>
  <c r="F20" i="19"/>
  <c r="G19" i="19"/>
  <c r="F19" i="19"/>
  <c r="G18" i="19"/>
  <c r="F18" i="19"/>
  <c r="G17" i="19"/>
  <c r="F17" i="19"/>
  <c r="G16" i="19"/>
  <c r="F16" i="19"/>
  <c r="G14" i="19"/>
  <c r="F14" i="19"/>
  <c r="G13" i="19"/>
  <c r="F13" i="19"/>
  <c r="G12" i="19"/>
  <c r="F12" i="19"/>
  <c r="G11" i="19"/>
  <c r="F11" i="19"/>
  <c r="G9" i="19"/>
  <c r="F9" i="19"/>
  <c r="G8" i="19"/>
  <c r="F8" i="19"/>
  <c r="G7" i="19"/>
  <c r="F7" i="19"/>
  <c r="G6" i="19"/>
  <c r="F6" i="19"/>
  <c r="G5" i="19"/>
  <c r="F5" i="19"/>
  <c r="F4" i="19"/>
  <c r="D4" i="19"/>
  <c r="D73" i="19"/>
  <c r="D71" i="19"/>
  <c r="D69" i="19"/>
  <c r="D67" i="19"/>
  <c r="D65" i="19"/>
  <c r="D62" i="19"/>
  <c r="D60" i="19"/>
  <c r="D58" i="19"/>
  <c r="D56" i="19"/>
  <c r="D54" i="19"/>
  <c r="D51" i="19"/>
  <c r="D49" i="19"/>
  <c r="D47" i="19"/>
  <c r="D45" i="19"/>
  <c r="D43" i="19"/>
  <c r="D40" i="19"/>
  <c r="D38" i="19"/>
  <c r="D36" i="19"/>
  <c r="D34" i="19"/>
  <c r="D31" i="19"/>
  <c r="D29" i="19"/>
  <c r="D27" i="19"/>
  <c r="D25" i="19"/>
  <c r="D22" i="19"/>
  <c r="D20" i="19"/>
  <c r="D18" i="19"/>
  <c r="D16" i="19"/>
  <c r="D13" i="19"/>
  <c r="D11" i="19"/>
  <c r="D8" i="19"/>
  <c r="D6" i="19"/>
  <c r="H68" i="28" l="1"/>
  <c r="H63" i="27"/>
  <c r="G129" i="18"/>
  <c r="F129" i="18"/>
  <c r="G128" i="18"/>
  <c r="F128" i="18"/>
  <c r="G127" i="18"/>
  <c r="F127" i="18"/>
  <c r="G126" i="18"/>
  <c r="F126" i="18"/>
  <c r="G125" i="18"/>
  <c r="F125" i="18"/>
  <c r="G124" i="18"/>
  <c r="F124" i="18"/>
  <c r="G123" i="18"/>
  <c r="F123" i="18"/>
  <c r="G122" i="18"/>
  <c r="F122" i="18"/>
  <c r="G121" i="18"/>
  <c r="F121" i="18"/>
  <c r="G120" i="18"/>
  <c r="F120" i="18"/>
  <c r="D128" i="18"/>
  <c r="D126" i="18"/>
  <c r="D124" i="18"/>
  <c r="D122" i="18"/>
  <c r="D120" i="18"/>
  <c r="G118" i="18"/>
  <c r="F118" i="18"/>
  <c r="G117" i="18"/>
  <c r="F117" i="18"/>
  <c r="G116" i="18"/>
  <c r="F116" i="18"/>
  <c r="G115" i="18"/>
  <c r="F115" i="18"/>
  <c r="G114" i="18"/>
  <c r="F114" i="18"/>
  <c r="G113" i="18"/>
  <c r="F113" i="18"/>
  <c r="G112" i="18"/>
  <c r="F112" i="18"/>
  <c r="G111" i="18"/>
  <c r="F111" i="18"/>
  <c r="G110" i="18"/>
  <c r="F110" i="18"/>
  <c r="G109" i="18"/>
  <c r="F109" i="18"/>
  <c r="D117" i="18"/>
  <c r="D115" i="18"/>
  <c r="D113" i="18"/>
  <c r="D111" i="18"/>
  <c r="D109" i="18"/>
  <c r="G107" i="18"/>
  <c r="F107" i="18"/>
  <c r="G106" i="18"/>
  <c r="F106" i="18"/>
  <c r="G105" i="18"/>
  <c r="F105" i="18"/>
  <c r="G104" i="18"/>
  <c r="F104" i="18"/>
  <c r="G103" i="18"/>
  <c r="F103" i="18"/>
  <c r="G102" i="18"/>
  <c r="F102" i="18"/>
  <c r="G101" i="18"/>
  <c r="F101" i="18"/>
  <c r="G100" i="18"/>
  <c r="F100" i="18"/>
  <c r="G99" i="18"/>
  <c r="F99" i="18"/>
  <c r="G98" i="18"/>
  <c r="F98" i="18"/>
  <c r="D106" i="18"/>
  <c r="D104" i="18"/>
  <c r="D102" i="18"/>
  <c r="D100" i="18"/>
  <c r="D98" i="18"/>
  <c r="G96" i="18"/>
  <c r="F96" i="18"/>
  <c r="G95" i="18"/>
  <c r="F95" i="18"/>
  <c r="G94" i="18"/>
  <c r="F94" i="18"/>
  <c r="G93" i="18"/>
  <c r="F93" i="18"/>
  <c r="G92" i="18"/>
  <c r="F92" i="18"/>
  <c r="G91" i="18"/>
  <c r="F91" i="18"/>
  <c r="G90" i="18"/>
  <c r="F90" i="18"/>
  <c r="G89" i="18"/>
  <c r="F89" i="18"/>
  <c r="G88" i="18"/>
  <c r="F88" i="18"/>
  <c r="G87" i="18"/>
  <c r="F87" i="18"/>
  <c r="G85" i="18"/>
  <c r="F85" i="18"/>
  <c r="G84" i="18"/>
  <c r="F84" i="18"/>
  <c r="G83" i="18"/>
  <c r="F83" i="18"/>
  <c r="G82" i="18"/>
  <c r="F82" i="18"/>
  <c r="G81" i="18"/>
  <c r="F81" i="18"/>
  <c r="G80" i="18"/>
  <c r="F80" i="18"/>
  <c r="G79" i="18"/>
  <c r="F79" i="18"/>
  <c r="G78" i="18"/>
  <c r="F78" i="18"/>
  <c r="G77" i="18"/>
  <c r="F77" i="18"/>
  <c r="G76" i="18"/>
  <c r="F76" i="18"/>
  <c r="D89" i="18"/>
  <c r="D95" i="18"/>
  <c r="D93" i="18"/>
  <c r="D91" i="18"/>
  <c r="D87" i="18"/>
  <c r="D84" i="18"/>
  <c r="D82" i="18"/>
  <c r="D80" i="18"/>
  <c r="D78" i="18"/>
  <c r="D76" i="18"/>
  <c r="G74" i="18"/>
  <c r="F74" i="18"/>
  <c r="G73" i="18"/>
  <c r="F73" i="18"/>
  <c r="G72" i="18"/>
  <c r="F72" i="18"/>
  <c r="G71" i="18"/>
  <c r="F71" i="18"/>
  <c r="G70" i="18"/>
  <c r="F70" i="18"/>
  <c r="G69" i="18"/>
  <c r="F69" i="18"/>
  <c r="G68" i="18"/>
  <c r="F68" i="18"/>
  <c r="G67" i="18"/>
  <c r="F67" i="18"/>
  <c r="G66" i="18"/>
  <c r="F66" i="18"/>
  <c r="G65" i="18"/>
  <c r="F65" i="18"/>
  <c r="G63" i="18"/>
  <c r="F63" i="18"/>
  <c r="G62" i="18"/>
  <c r="F62" i="18"/>
  <c r="G61" i="18"/>
  <c r="F61" i="18"/>
  <c r="G60" i="18"/>
  <c r="F60" i="18"/>
  <c r="G59" i="18"/>
  <c r="F59" i="18"/>
  <c r="G58" i="18"/>
  <c r="F58" i="18"/>
  <c r="G57" i="18"/>
  <c r="F57" i="18"/>
  <c r="G56" i="18"/>
  <c r="F56" i="18"/>
  <c r="G55" i="18"/>
  <c r="F55" i="18"/>
  <c r="G54" i="18"/>
  <c r="F54" i="18"/>
  <c r="D73" i="18"/>
  <c r="D71" i="18"/>
  <c r="D69" i="18"/>
  <c r="D67" i="18"/>
  <c r="D65" i="18"/>
  <c r="D62" i="18"/>
  <c r="D60" i="18"/>
  <c r="D58" i="18"/>
  <c r="D56" i="18"/>
  <c r="D54" i="18"/>
  <c r="G52" i="18"/>
  <c r="F52" i="18"/>
  <c r="G51" i="18"/>
  <c r="F51" i="18"/>
  <c r="G50" i="18"/>
  <c r="F50" i="18"/>
  <c r="G49" i="18"/>
  <c r="F49" i="18"/>
  <c r="G48" i="18"/>
  <c r="F48" i="18"/>
  <c r="G47" i="18"/>
  <c r="F47" i="18"/>
  <c r="G46" i="18"/>
  <c r="F46" i="18"/>
  <c r="G45" i="18"/>
  <c r="F45" i="18"/>
  <c r="G44" i="18"/>
  <c r="F44" i="18"/>
  <c r="G43" i="18"/>
  <c r="F43" i="18"/>
  <c r="G42" i="18"/>
  <c r="F42" i="18"/>
  <c r="G41" i="18"/>
  <c r="F41" i="18"/>
  <c r="D51" i="18"/>
  <c r="D49" i="18"/>
  <c r="D47" i="18"/>
  <c r="D45" i="18"/>
  <c r="D43" i="18"/>
  <c r="D41" i="18"/>
  <c r="G39" i="18"/>
  <c r="F39" i="18"/>
  <c r="G38" i="18"/>
  <c r="F38" i="18"/>
  <c r="G37" i="18"/>
  <c r="F37" i="18"/>
  <c r="G36" i="18"/>
  <c r="F36" i="18"/>
  <c r="G35" i="18"/>
  <c r="F35" i="18"/>
  <c r="G34" i="18"/>
  <c r="F34" i="18"/>
  <c r="G33" i="18"/>
  <c r="F33" i="18"/>
  <c r="G32" i="18"/>
  <c r="F32" i="18"/>
  <c r="D38" i="18"/>
  <c r="D36" i="18"/>
  <c r="D34" i="18"/>
  <c r="D32" i="18"/>
  <c r="G30" i="18"/>
  <c r="F30" i="18"/>
  <c r="G29" i="18"/>
  <c r="F29" i="18"/>
  <c r="G28" i="18"/>
  <c r="F28" i="18"/>
  <c r="G27" i="18"/>
  <c r="F27" i="18"/>
  <c r="D29" i="18"/>
  <c r="D27" i="18"/>
  <c r="G25" i="18"/>
  <c r="F25" i="18"/>
  <c r="G24" i="18"/>
  <c r="F24" i="18"/>
  <c r="G23" i="18"/>
  <c r="F23" i="18"/>
  <c r="G22" i="18"/>
  <c r="F22" i="18"/>
  <c r="G21" i="18"/>
  <c r="F21" i="18"/>
  <c r="G20" i="18"/>
  <c r="F20" i="18"/>
  <c r="G19" i="18"/>
  <c r="F19" i="18"/>
  <c r="G18" i="18"/>
  <c r="F18" i="18"/>
  <c r="D24" i="18"/>
  <c r="D22" i="18"/>
  <c r="D20" i="18"/>
  <c r="D18" i="18"/>
  <c r="G16" i="18"/>
  <c r="F16" i="18"/>
  <c r="G15" i="18"/>
  <c r="F15" i="18"/>
  <c r="G14" i="18"/>
  <c r="F14" i="18"/>
  <c r="G13" i="18"/>
  <c r="F13" i="18"/>
  <c r="G12" i="18"/>
  <c r="F12" i="18"/>
  <c r="G11" i="18"/>
  <c r="F11" i="18"/>
  <c r="G10" i="18"/>
  <c r="F10" i="18"/>
  <c r="F9" i="18"/>
  <c r="D15" i="18"/>
  <c r="D13" i="18"/>
  <c r="D11" i="18"/>
  <c r="D9" i="18"/>
  <c r="G7" i="18"/>
  <c r="F7" i="18"/>
  <c r="G6" i="18"/>
  <c r="F6" i="18"/>
  <c r="G5" i="18"/>
  <c r="F5" i="18"/>
  <c r="G4" i="18"/>
  <c r="F4" i="18"/>
  <c r="D6" i="18"/>
  <c r="D4" i="18"/>
  <c r="H70" i="28" l="1"/>
  <c r="H66" i="27"/>
  <c r="G126" i="17"/>
  <c r="F126" i="17"/>
  <c r="G125" i="17"/>
  <c r="F125" i="17"/>
  <c r="G124" i="17"/>
  <c r="F124" i="17"/>
  <c r="G123" i="17"/>
  <c r="F123" i="17"/>
  <c r="G122" i="17"/>
  <c r="F122" i="17"/>
  <c r="G121" i="17"/>
  <c r="F121" i="17"/>
  <c r="G120" i="17"/>
  <c r="F120" i="17"/>
  <c r="G119" i="17"/>
  <c r="F119" i="17"/>
  <c r="G118" i="17"/>
  <c r="F118" i="17"/>
  <c r="G117" i="17"/>
  <c r="F117" i="17"/>
  <c r="D125" i="17"/>
  <c r="D123" i="17"/>
  <c r="D121" i="17"/>
  <c r="D119" i="17"/>
  <c r="D117" i="17"/>
  <c r="G115" i="17"/>
  <c r="F115" i="17"/>
  <c r="G114" i="17"/>
  <c r="F114" i="17"/>
  <c r="G113" i="17"/>
  <c r="F113" i="17"/>
  <c r="G112" i="17"/>
  <c r="F112" i="17"/>
  <c r="G111" i="17"/>
  <c r="F111" i="17"/>
  <c r="G110" i="17"/>
  <c r="F110" i="17"/>
  <c r="G109" i="17"/>
  <c r="F109" i="17"/>
  <c r="G108" i="17"/>
  <c r="F108" i="17"/>
  <c r="G107" i="17"/>
  <c r="F107" i="17"/>
  <c r="G106" i="17"/>
  <c r="F106" i="17"/>
  <c r="D114" i="17"/>
  <c r="D112" i="17"/>
  <c r="D110" i="17"/>
  <c r="D108" i="17"/>
  <c r="D106" i="17"/>
  <c r="G104" i="17"/>
  <c r="F104" i="17"/>
  <c r="G103" i="17"/>
  <c r="F103" i="17"/>
  <c r="G102" i="17"/>
  <c r="F102" i="17"/>
  <c r="G101" i="17"/>
  <c r="F101" i="17"/>
  <c r="G100" i="17"/>
  <c r="F100" i="17"/>
  <c r="G99" i="17"/>
  <c r="F99" i="17"/>
  <c r="G98" i="17"/>
  <c r="F98" i="17"/>
  <c r="G97" i="17"/>
  <c r="F97" i="17"/>
  <c r="G96" i="17"/>
  <c r="F96" i="17"/>
  <c r="G95" i="17"/>
  <c r="F95" i="17"/>
  <c r="D103" i="17"/>
  <c r="D101" i="17"/>
  <c r="D99" i="17"/>
  <c r="D97" i="17"/>
  <c r="D95" i="17"/>
  <c r="G93" i="17"/>
  <c r="F93" i="17"/>
  <c r="G92" i="17"/>
  <c r="F92" i="17"/>
  <c r="G91" i="17"/>
  <c r="F91" i="17"/>
  <c r="G90" i="17"/>
  <c r="F90" i="17"/>
  <c r="G89" i="17"/>
  <c r="F89" i="17"/>
  <c r="G88" i="17"/>
  <c r="F88" i="17"/>
  <c r="G87" i="17"/>
  <c r="F87" i="17"/>
  <c r="G86" i="17"/>
  <c r="F86" i="17"/>
  <c r="G85" i="17"/>
  <c r="F85" i="17"/>
  <c r="G84" i="17"/>
  <c r="F84" i="17"/>
  <c r="D92" i="17"/>
  <c r="D90" i="17"/>
  <c r="D88" i="17"/>
  <c r="D86" i="17"/>
  <c r="D84" i="17"/>
  <c r="G82" i="17"/>
  <c r="F82" i="17"/>
  <c r="G81" i="17"/>
  <c r="F81" i="17"/>
  <c r="G80" i="17"/>
  <c r="F80" i="17"/>
  <c r="G79" i="17"/>
  <c r="F79" i="17"/>
  <c r="G78" i="17"/>
  <c r="F78" i="17"/>
  <c r="G77" i="17"/>
  <c r="F77" i="17"/>
  <c r="G76" i="17"/>
  <c r="F76" i="17"/>
  <c r="G75" i="17"/>
  <c r="F75" i="17"/>
  <c r="G74" i="17"/>
  <c r="F74" i="17"/>
  <c r="G73" i="17"/>
  <c r="F73" i="17"/>
  <c r="D81" i="17"/>
  <c r="D79" i="17"/>
  <c r="D77" i="17"/>
  <c r="D75" i="17"/>
  <c r="D73" i="17"/>
  <c r="G71" i="17"/>
  <c r="F71" i="17"/>
  <c r="G70" i="17"/>
  <c r="F70" i="17"/>
  <c r="G69" i="17"/>
  <c r="F69" i="17"/>
  <c r="G68" i="17"/>
  <c r="F68" i="17"/>
  <c r="G67" i="17"/>
  <c r="F67" i="17"/>
  <c r="G66" i="17"/>
  <c r="F66" i="17"/>
  <c r="G65" i="17"/>
  <c r="F65" i="17"/>
  <c r="G64" i="17"/>
  <c r="F64" i="17"/>
  <c r="G63" i="17"/>
  <c r="F63" i="17"/>
  <c r="G62" i="17"/>
  <c r="F62" i="17"/>
  <c r="D70" i="17"/>
  <c r="D68" i="17"/>
  <c r="D66" i="17"/>
  <c r="D64" i="17"/>
  <c r="D62" i="17"/>
  <c r="G60" i="17"/>
  <c r="F60" i="17"/>
  <c r="G59" i="17"/>
  <c r="F59" i="17"/>
  <c r="G58" i="17"/>
  <c r="F58" i="17"/>
  <c r="G57" i="17"/>
  <c r="F57" i="17"/>
  <c r="G56" i="17"/>
  <c r="F56" i="17"/>
  <c r="G55" i="17"/>
  <c r="F55" i="17"/>
  <c r="G54" i="17"/>
  <c r="F54" i="17"/>
  <c r="G53" i="17"/>
  <c r="F53" i="17"/>
  <c r="G52" i="17"/>
  <c r="F52" i="17"/>
  <c r="G51" i="17"/>
  <c r="F51" i="17"/>
  <c r="G49" i="17"/>
  <c r="F49" i="17"/>
  <c r="G48" i="17"/>
  <c r="F48" i="17"/>
  <c r="G47" i="17"/>
  <c r="F47" i="17"/>
  <c r="G46" i="17"/>
  <c r="F46" i="17"/>
  <c r="G45" i="17"/>
  <c r="F45" i="17"/>
  <c r="G44" i="17"/>
  <c r="F44" i="17"/>
  <c r="G43" i="17"/>
  <c r="F43" i="17"/>
  <c r="G42" i="17"/>
  <c r="F42" i="17"/>
  <c r="G41" i="17"/>
  <c r="F41" i="17"/>
  <c r="G40" i="17"/>
  <c r="F40" i="17"/>
  <c r="G38" i="17"/>
  <c r="F38" i="17"/>
  <c r="D59" i="17"/>
  <c r="D57" i="17"/>
  <c r="D55" i="17"/>
  <c r="D53" i="17"/>
  <c r="D51" i="17"/>
  <c r="D48" i="17"/>
  <c r="D46" i="17"/>
  <c r="D44" i="17"/>
  <c r="D42" i="17"/>
  <c r="D40" i="17"/>
  <c r="G37" i="17"/>
  <c r="F37" i="17"/>
  <c r="G36" i="17"/>
  <c r="F36" i="17"/>
  <c r="G35" i="17"/>
  <c r="F35" i="17"/>
  <c r="G34" i="17"/>
  <c r="F34" i="17"/>
  <c r="G33" i="17"/>
  <c r="F33" i="17"/>
  <c r="G32" i="17"/>
  <c r="F32" i="17"/>
  <c r="G31" i="17"/>
  <c r="F31" i="17"/>
  <c r="D37" i="17"/>
  <c r="D35" i="17"/>
  <c r="D33" i="17"/>
  <c r="D31" i="17"/>
  <c r="G29" i="17"/>
  <c r="F29" i="17"/>
  <c r="G28" i="17"/>
  <c r="F28" i="17"/>
  <c r="G27" i="17"/>
  <c r="F27" i="17"/>
  <c r="G26" i="17"/>
  <c r="F26" i="17"/>
  <c r="G25" i="17"/>
  <c r="F25" i="17"/>
  <c r="G24" i="17"/>
  <c r="F24" i="17"/>
  <c r="G23" i="17"/>
  <c r="F23" i="17"/>
  <c r="G22" i="17"/>
  <c r="F22" i="17"/>
  <c r="G21" i="17"/>
  <c r="F21" i="17"/>
  <c r="G20" i="17"/>
  <c r="F20" i="17"/>
  <c r="G19" i="17"/>
  <c r="F19" i="17"/>
  <c r="G18" i="17"/>
  <c r="F18" i="17"/>
  <c r="G17" i="17"/>
  <c r="F17" i="17"/>
  <c r="G16" i="17"/>
  <c r="F16" i="17"/>
  <c r="G15" i="17"/>
  <c r="F15" i="17"/>
  <c r="G14" i="17"/>
  <c r="F14" i="17"/>
  <c r="D28" i="17"/>
  <c r="D26" i="17"/>
  <c r="D24" i="17"/>
  <c r="D22" i="17"/>
  <c r="D20" i="17"/>
  <c r="D18" i="17"/>
  <c r="D16" i="17"/>
  <c r="D14" i="17"/>
  <c r="G12" i="17"/>
  <c r="F12" i="17"/>
  <c r="G11" i="17"/>
  <c r="F11" i="17"/>
  <c r="G10" i="17"/>
  <c r="F10" i="17"/>
  <c r="G9" i="17"/>
  <c r="F9" i="17"/>
  <c r="D11" i="17"/>
  <c r="D9" i="17"/>
  <c r="G7" i="17"/>
  <c r="F7" i="17"/>
  <c r="G6" i="17"/>
  <c r="F6" i="17"/>
  <c r="G5" i="17"/>
  <c r="F5" i="17"/>
  <c r="G4" i="17"/>
  <c r="F4" i="17"/>
  <c r="D6" i="17"/>
  <c r="D4" i="17"/>
  <c r="H72" i="28" l="1"/>
  <c r="H68" i="27"/>
  <c r="H75" i="28" l="1"/>
  <c r="H70" i="27"/>
  <c r="H77" i="28" l="1"/>
  <c r="H72" i="27"/>
  <c r="H79" i="28" l="1"/>
  <c r="H75" i="27"/>
  <c r="H81" i="28" l="1"/>
  <c r="H77" i="27"/>
  <c r="D23" i="11"/>
  <c r="D21" i="11"/>
  <c r="D19" i="11"/>
  <c r="D17" i="11"/>
  <c r="D15" i="11"/>
  <c r="D12" i="11"/>
  <c r="D10" i="11"/>
  <c r="D8" i="11"/>
  <c r="D6" i="11"/>
  <c r="D4" i="11"/>
  <c r="H84" i="28" l="1"/>
  <c r="H79" i="27"/>
  <c r="D37" i="10"/>
  <c r="D35" i="10"/>
  <c r="D33" i="10"/>
  <c r="D31" i="10"/>
  <c r="D29" i="10"/>
  <c r="D26" i="10"/>
  <c r="D24" i="10"/>
  <c r="D22" i="10"/>
  <c r="D20" i="10"/>
  <c r="D18" i="10"/>
  <c r="D15" i="10"/>
  <c r="D13" i="10"/>
  <c r="D11" i="10"/>
  <c r="D8" i="10"/>
  <c r="D6" i="10"/>
  <c r="D4" i="10"/>
  <c r="H86" i="28" l="1"/>
  <c r="H81" i="27"/>
  <c r="D43" i="9"/>
  <c r="D41" i="9"/>
  <c r="D39" i="9"/>
  <c r="D37" i="9"/>
  <c r="D35" i="9"/>
  <c r="D32" i="9"/>
  <c r="D30" i="9"/>
  <c r="D28" i="9"/>
  <c r="D26" i="9"/>
  <c r="D24" i="9"/>
  <c r="D21" i="9"/>
  <c r="D19" i="9"/>
  <c r="D17" i="9"/>
  <c r="D15" i="9"/>
  <c r="D12" i="9"/>
  <c r="D10" i="9"/>
  <c r="D8" i="9"/>
  <c r="D6" i="9"/>
  <c r="D4" i="9"/>
  <c r="H89" i="28" l="1"/>
  <c r="H83" i="27"/>
  <c r="D178" i="8"/>
  <c r="D176" i="8"/>
  <c r="D174" i="8"/>
  <c r="D172" i="8"/>
  <c r="D170" i="8"/>
  <c r="D167" i="8"/>
  <c r="D165" i="8"/>
  <c r="D163" i="8"/>
  <c r="D161" i="8"/>
  <c r="D159" i="8"/>
  <c r="D156" i="8"/>
  <c r="D154" i="8"/>
  <c r="D152" i="8"/>
  <c r="D150" i="8"/>
  <c r="D148" i="8"/>
  <c r="D145" i="8"/>
  <c r="D143" i="8"/>
  <c r="D141" i="8"/>
  <c r="D139" i="8"/>
  <c r="D137" i="8"/>
  <c r="D134" i="8"/>
  <c r="D132" i="8"/>
  <c r="D130" i="8"/>
  <c r="D127" i="8"/>
  <c r="D125" i="8"/>
  <c r="D123" i="8"/>
  <c r="D121" i="8"/>
  <c r="D119" i="8"/>
  <c r="D116" i="8"/>
  <c r="D114" i="8"/>
  <c r="D112" i="8"/>
  <c r="D110" i="8"/>
  <c r="D108" i="8"/>
  <c r="D105" i="8"/>
  <c r="D103" i="8"/>
  <c r="D101" i="8"/>
  <c r="D99" i="8"/>
  <c r="D97" i="8"/>
  <c r="D94" i="8"/>
  <c r="D92" i="8"/>
  <c r="D90" i="8"/>
  <c r="D88" i="8"/>
  <c r="D86" i="8"/>
  <c r="D83" i="8"/>
  <c r="D81" i="8"/>
  <c r="D79" i="8"/>
  <c r="D77" i="8"/>
  <c r="D74" i="8"/>
  <c r="D72" i="8"/>
  <c r="D69" i="8"/>
  <c r="D67" i="8"/>
  <c r="D65" i="8"/>
  <c r="D63" i="8"/>
  <c r="D61" i="8"/>
  <c r="D58" i="8"/>
  <c r="D56" i="8"/>
  <c r="D54" i="8"/>
  <c r="D52" i="8"/>
  <c r="D50" i="8"/>
  <c r="D47" i="8"/>
  <c r="D45" i="8"/>
  <c r="D43" i="8"/>
  <c r="D41" i="8"/>
  <c r="D38" i="8"/>
  <c r="D36" i="8"/>
  <c r="D34" i="8"/>
  <c r="D32" i="8"/>
  <c r="D29" i="8"/>
  <c r="D27" i="8"/>
  <c r="D25" i="8"/>
  <c r="D23" i="8"/>
  <c r="D20" i="8"/>
  <c r="D17" i="8"/>
  <c r="D15" i="8"/>
  <c r="D13" i="8"/>
  <c r="D10" i="8"/>
  <c r="D8" i="8"/>
  <c r="D6" i="8"/>
  <c r="D4" i="8"/>
  <c r="D31" i="7"/>
  <c r="D29" i="7"/>
  <c r="D39" i="7"/>
  <c r="D37" i="7"/>
  <c r="D35" i="7"/>
  <c r="D26" i="7"/>
  <c r="D24" i="7"/>
  <c r="D22" i="7"/>
  <c r="D20" i="7"/>
  <c r="D16" i="7"/>
  <c r="D14" i="7"/>
  <c r="D12" i="7"/>
  <c r="D10" i="7"/>
  <c r="D6" i="7"/>
  <c r="D4" i="7"/>
  <c r="H91" i="28" l="1"/>
  <c r="H86" i="27"/>
  <c r="H93" i="28" l="1"/>
  <c r="H88" i="27"/>
  <c r="H95" i="28" l="1"/>
  <c r="H90" i="27"/>
  <c r="H97" i="28" l="1"/>
  <c r="H92" i="27"/>
  <c r="H99" i="28" l="1"/>
  <c r="H94" i="27"/>
  <c r="H102" i="28" l="1"/>
  <c r="H97" i="27"/>
  <c r="H104" i="28" l="1"/>
  <c r="H99" i="27"/>
  <c r="H106" i="28" l="1"/>
  <c r="H101" i="27"/>
  <c r="H109" i="28" l="1"/>
  <c r="H103" i="27"/>
  <c r="H111" i="28" l="1"/>
  <c r="H106" i="27"/>
  <c r="H113" i="28" l="1"/>
  <c r="H108" i="27"/>
  <c r="H110" i="27" l="1"/>
  <c r="H112" i="27" l="1"/>
  <c r="H115" i="27" l="1"/>
  <c r="H117" i="27" l="1"/>
  <c r="H119" i="27" l="1"/>
  <c r="H121" i="27" l="1"/>
  <c r="H124" i="27" l="1"/>
  <c r="H126" i="27" l="1"/>
  <c r="H128" i="27" l="1"/>
  <c r="H130" i="27" l="1"/>
  <c r="H133" i="27" l="1"/>
  <c r="H135" i="27" l="1"/>
  <c r="H137" i="27" l="1"/>
  <c r="H139" i="27" l="1"/>
  <c r="H141" i="27" l="1"/>
  <c r="H144" i="27" l="1"/>
  <c r="H146" i="27" l="1"/>
  <c r="H148" i="27" l="1"/>
  <c r="H150" i="27" l="1"/>
  <c r="H152" i="27" l="1"/>
  <c r="H155" i="27" l="1"/>
  <c r="H157" i="27" l="1"/>
  <c r="H159" i="27" l="1"/>
  <c r="H162" i="27" l="1"/>
  <c r="H164" i="27" l="1"/>
  <c r="H167" i="27" l="1"/>
  <c r="H169" i="27" l="1"/>
  <c r="H171" i="27" l="1"/>
  <c r="H173" i="27" l="1"/>
  <c r="H175" i="27" l="1"/>
  <c r="H178" i="27" l="1"/>
  <c r="H180" i="27" l="1"/>
  <c r="H182" i="27" l="1"/>
  <c r="H184" i="27" l="1"/>
  <c r="H186" i="27" l="1"/>
  <c r="H189" i="27" l="1"/>
  <c r="H190" i="27" l="1"/>
  <c r="H191" i="27" l="1"/>
  <c r="H192" i="27" l="1"/>
  <c r="H193" i="27" l="1"/>
  <c r="H194" i="27" l="1"/>
  <c r="H195" i="27" l="1"/>
  <c r="H196" i="27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<sst xmlns="http://schemas.openxmlformats.org/spreadsheetml/2006/main" count="10690" uniqueCount="7256">
  <si>
    <t>RCI-RND24HN</t>
  </si>
  <si>
    <t>RCI-RND30HN</t>
  </si>
  <si>
    <t>RCI-RNC35HN</t>
  </si>
  <si>
    <t>RCI-RNE35HN NEW</t>
  </si>
  <si>
    <t>НС-1648166</t>
  </si>
  <si>
    <t>НС-1648146</t>
  </si>
  <si>
    <t>RCI-RND24HN/IN</t>
  </si>
  <si>
    <t>НС-1648147</t>
  </si>
  <si>
    <t>RCI-RND24HN/OUT</t>
  </si>
  <si>
    <t>НС-1648167</t>
  </si>
  <si>
    <t>НС-1648148</t>
  </si>
  <si>
    <t>RCI-RND30HN/IN</t>
  </si>
  <si>
    <t>НС-1648149</t>
  </si>
  <si>
    <t>RCI-RND30HN/OUT</t>
  </si>
  <si>
    <t>НС-1600962</t>
  </si>
  <si>
    <t>НС-1600952</t>
  </si>
  <si>
    <t>RCI-RNC35HN/IN</t>
  </si>
  <si>
    <t>НС-1600953</t>
  </si>
  <si>
    <t>RCI-RNC35HN/OUT</t>
  </si>
  <si>
    <t>НС-1767562</t>
  </si>
  <si>
    <t xml:space="preserve">НС-1767560 </t>
  </si>
  <si>
    <t>RCI-RNE35HN/IN</t>
  </si>
  <si>
    <t xml:space="preserve">НС-1767561 </t>
  </si>
  <si>
    <t>RCI-RNE35HN/OUT</t>
  </si>
  <si>
    <t>НС-1692255</t>
  </si>
  <si>
    <t>НС-1692156</t>
  </si>
  <si>
    <t>RCI-PFD24HN/IN</t>
  </si>
  <si>
    <t>RCI-PFD24HN</t>
  </si>
  <si>
    <t>НС-1692157</t>
  </si>
  <si>
    <t>RCI-PFD24HN/OUT</t>
  </si>
  <si>
    <t>НС-1692257</t>
  </si>
  <si>
    <t>НС-1692158</t>
  </si>
  <si>
    <t>RCI-PFD30HN/IN</t>
  </si>
  <si>
    <t>RCI-PFD30HN</t>
  </si>
  <si>
    <t>НС-1692159</t>
  </si>
  <si>
    <t>RCI-PFD30HN/OUT</t>
  </si>
  <si>
    <t>НС-1692259</t>
  </si>
  <si>
    <t>НС-1692160</t>
  </si>
  <si>
    <t>RCI-PFD40HN/IN</t>
  </si>
  <si>
    <t>RCI-PFD40HN</t>
  </si>
  <si>
    <t>НС-1692162</t>
  </si>
  <si>
    <t>RCI-PFD40HN/OUT</t>
  </si>
  <si>
    <t>НС-1692261</t>
  </si>
  <si>
    <t>НС-1692164</t>
  </si>
  <si>
    <t>RCI-PFD55HN/IN</t>
  </si>
  <si>
    <t>RCI-PFD55HN</t>
  </si>
  <si>
    <t>НС-1692165</t>
  </si>
  <si>
    <t>RCI-PFD55HN/OUT</t>
  </si>
  <si>
    <t>НС-1692263</t>
  </si>
  <si>
    <t>НС-1692166</t>
  </si>
  <si>
    <t>RCI-PFD75HN/IN</t>
  </si>
  <si>
    <t>RCI-PFD75HN</t>
  </si>
  <si>
    <t>НС-1692167</t>
  </si>
  <si>
    <t>RCI-PFD75HN/OUT</t>
  </si>
  <si>
    <t>НС-1480551</t>
  </si>
  <si>
    <t>НС-1447733</t>
  </si>
  <si>
    <t xml:space="preserve">RCI-GR22HN/IN  </t>
  </si>
  <si>
    <t>RCI-GR22HN</t>
  </si>
  <si>
    <t>НС-1447735</t>
  </si>
  <si>
    <t xml:space="preserve">RCI-GR22HN/OUT  </t>
  </si>
  <si>
    <t>НС-1650649</t>
  </si>
  <si>
    <t>НС-1647914</t>
  </si>
  <si>
    <t>RCI-GRC28HN/IN</t>
  </si>
  <si>
    <t>RCI-GRC28HN</t>
  </si>
  <si>
    <t>НС-1647916</t>
  </si>
  <si>
    <t>RCI-GRC28HN/OUT</t>
  </si>
  <si>
    <t>НС-1650650</t>
  </si>
  <si>
    <t>НС-1647917</t>
  </si>
  <si>
    <t>RCI-GRC35HN/IN</t>
  </si>
  <si>
    <t>RCI-GRC35HN</t>
  </si>
  <si>
    <t>НС-1647918</t>
  </si>
  <si>
    <t>RCI-GRC35HN/OUT</t>
  </si>
  <si>
    <t>НС-1480555</t>
  </si>
  <si>
    <t>НС-1447745</t>
  </si>
  <si>
    <t xml:space="preserve">RCI-GR50HN/IN  </t>
  </si>
  <si>
    <t>RCI-GR50HN</t>
  </si>
  <si>
    <t>НС-1447746</t>
  </si>
  <si>
    <t xml:space="preserve">RCI-GR50HN/OUT  </t>
  </si>
  <si>
    <t>НС-1480557</t>
  </si>
  <si>
    <t>НС-1447748</t>
  </si>
  <si>
    <t xml:space="preserve">RCI-GR65HN/IN  </t>
  </si>
  <si>
    <t>RCI-GR65HN</t>
  </si>
  <si>
    <t>НС-1447749</t>
  </si>
  <si>
    <t xml:space="preserve">RCI-GR65HN/OUT  </t>
  </si>
  <si>
    <t>НС-1689563</t>
  </si>
  <si>
    <t>RCI-FC22HN/IN</t>
  </si>
  <si>
    <t>НС-1689564</t>
  </si>
  <si>
    <t>RCI-FC22HN/OUT</t>
  </si>
  <si>
    <t>НС-1689565</t>
  </si>
  <si>
    <t>RCI-FC28HN/IN</t>
  </si>
  <si>
    <t>НС-1689566</t>
  </si>
  <si>
    <t>RCI-FC28HN/OUT</t>
  </si>
  <si>
    <t>НС-1689567</t>
  </si>
  <si>
    <t>RCI-FC35HN/IN</t>
  </si>
  <si>
    <t>НС-1689568</t>
  </si>
  <si>
    <t>RCI-FC35HN/OUT</t>
  </si>
  <si>
    <t xml:space="preserve">НС-1759911 </t>
  </si>
  <si>
    <t>RCI-FCE24HN/IN</t>
  </si>
  <si>
    <t xml:space="preserve">НС-1759915 </t>
  </si>
  <si>
    <t>RCI-FCE24HN/OUT</t>
  </si>
  <si>
    <t xml:space="preserve">НС-1759912 </t>
  </si>
  <si>
    <t>RCI-FCE30HN/IN</t>
  </si>
  <si>
    <t xml:space="preserve">НС-1759916 </t>
  </si>
  <si>
    <t>RCI-FCE30HN/OUT</t>
  </si>
  <si>
    <t xml:space="preserve">НС-1759913 </t>
  </si>
  <si>
    <t>RCI-FCE35HN/IN</t>
  </si>
  <si>
    <t xml:space="preserve">НС-1759917 </t>
  </si>
  <si>
    <t>RCI-FCE35HN/OUT</t>
  </si>
  <si>
    <t>НС-1689569</t>
  </si>
  <si>
    <t>RCI-FC55HN/IN</t>
  </si>
  <si>
    <t>НС-1689570</t>
  </si>
  <si>
    <t>RCI-FC55HN/OUT</t>
  </si>
  <si>
    <t>НС-1689571</t>
  </si>
  <si>
    <t>RCI-FC75HN/IN</t>
  </si>
  <si>
    <t>НС-1689572</t>
  </si>
  <si>
    <t>RCI-FC75HN/OUT</t>
  </si>
  <si>
    <t>НС-1689763</t>
  </si>
  <si>
    <t>НС-1689765</t>
  </si>
  <si>
    <t>НС-1689767</t>
  </si>
  <si>
    <t>НС-1760554</t>
  </si>
  <si>
    <t>НС-1760555</t>
  </si>
  <si>
    <t>НС-1760556</t>
  </si>
  <si>
    <t>НС-1689768</t>
  </si>
  <si>
    <t>НС-1689769</t>
  </si>
  <si>
    <t>RCI-FC22HN</t>
  </si>
  <si>
    <t>RCI-FC28HN</t>
  </si>
  <si>
    <t>RCI-FC35HN</t>
  </si>
  <si>
    <t>RCI-FCE24HN NEW</t>
  </si>
  <si>
    <t>RCI-FCE30HN NEW</t>
  </si>
  <si>
    <t>RCI-FCE35HN NEW</t>
  </si>
  <si>
    <t>RCI-FC55HN</t>
  </si>
  <si>
    <t>RCI-FC75HN</t>
  </si>
  <si>
    <t>НС-1413579</t>
  </si>
  <si>
    <t>НС-1393052</t>
  </si>
  <si>
    <t>RCI-RF30HN/IN</t>
  </si>
  <si>
    <t>НС-1393055</t>
  </si>
  <si>
    <t>RCI-RF30HN/OUT</t>
  </si>
  <si>
    <t>НС-1413580</t>
  </si>
  <si>
    <t>НС-1393056</t>
  </si>
  <si>
    <t>RCI-RF40HN/IN</t>
  </si>
  <si>
    <t>НС-1393057</t>
  </si>
  <si>
    <t>RCI-RF40HN/OUT</t>
  </si>
  <si>
    <t>RCI-RF30HN</t>
  </si>
  <si>
    <t>RCI-RF40HN</t>
  </si>
  <si>
    <t>HC код комплекта</t>
  </si>
  <si>
    <t>HC код поблочно</t>
  </si>
  <si>
    <t>Наименование</t>
  </si>
  <si>
    <t>Модель</t>
  </si>
  <si>
    <t>РИЦ</t>
  </si>
  <si>
    <t>Дилер</t>
  </si>
  <si>
    <t xml:space="preserve">ROYAL FRESH FULL DC EU INVERTER </t>
  </si>
  <si>
    <t xml:space="preserve">ROYAL FRESH STANDARD FULL DC EU INVERTER </t>
  </si>
  <si>
    <t>НС-1510574</t>
  </si>
  <si>
    <t>НС-1510573</t>
  </si>
  <si>
    <t>НС-1481558</t>
  </si>
  <si>
    <t>RCI-RFS28HN/IN</t>
  </si>
  <si>
    <t>НС-1481559</t>
  </si>
  <si>
    <t>RCI-RFS28HN/OUT</t>
  </si>
  <si>
    <t>НС-1481560</t>
  </si>
  <si>
    <t>RCI-RFS35HN/IN</t>
  </si>
  <si>
    <t>НС-1481561</t>
  </si>
  <si>
    <t>RCI-RFS35HN/OUT</t>
  </si>
  <si>
    <t>RCI-RFS28HN</t>
  </si>
  <si>
    <t>RCI-RFS35HN</t>
  </si>
  <si>
    <t>НС-1619164</t>
  </si>
  <si>
    <t>НС-1619165</t>
  </si>
  <si>
    <t>НС-1631003</t>
  </si>
  <si>
    <t>НС-1631004</t>
  </si>
  <si>
    <t>НС-1619148</t>
  </si>
  <si>
    <t>RCI-RSN30HN/IN</t>
  </si>
  <si>
    <t>НС-1619149</t>
  </si>
  <si>
    <t>RCI-RSN30HN/OUT</t>
  </si>
  <si>
    <t>НС-1619151</t>
  </si>
  <si>
    <t>RCI-RSN40HN/IN</t>
  </si>
  <si>
    <t>НС-1619153</t>
  </si>
  <si>
    <t>RCI-RSN40HN/OUT</t>
  </si>
  <si>
    <t>НС-1630960</t>
  </si>
  <si>
    <t>RCI-RSN55HN/IN</t>
  </si>
  <si>
    <t>НС-1630961</t>
  </si>
  <si>
    <t>RCI-RSN55HN/OUT</t>
  </si>
  <si>
    <t>НС-1630962</t>
  </si>
  <si>
    <t>RCI-RSN75HN/IN</t>
  </si>
  <si>
    <t>НС-1630964</t>
  </si>
  <si>
    <t>RCI-RSN75HN/OUT</t>
  </si>
  <si>
    <t>RCI-RSN30HN</t>
  </si>
  <si>
    <t>RCI-RSN40HN</t>
  </si>
  <si>
    <t>RCI-RSN55HN</t>
  </si>
  <si>
    <t>RCI-RSN75HN</t>
  </si>
  <si>
    <t>НС-1619161</t>
  </si>
  <si>
    <t>НС-1619162</t>
  </si>
  <si>
    <t>НС-1631001</t>
  </si>
  <si>
    <t>НС-1631002</t>
  </si>
  <si>
    <t>НС-1619140</t>
  </si>
  <si>
    <t>RCI-RSB30HN/IN</t>
  </si>
  <si>
    <t>НС-1619142</t>
  </si>
  <si>
    <t>RCI-RSB30HN/OUT</t>
  </si>
  <si>
    <t>НС-1619144</t>
  </si>
  <si>
    <t>RCI-RSB40HN/IN</t>
  </si>
  <si>
    <t>НС-1619145</t>
  </si>
  <si>
    <t>RCI-RSB40HN/OUT</t>
  </si>
  <si>
    <t>НС-1630955</t>
  </si>
  <si>
    <t>RCI-RSB55HN/IN</t>
  </si>
  <si>
    <t>НС-1630957</t>
  </si>
  <si>
    <t>RCI-RSB55HN/OUT</t>
  </si>
  <si>
    <t>НС-1630958</t>
  </si>
  <si>
    <t>RCI-RSB75HN/IN</t>
  </si>
  <si>
    <t>НС-1630959</t>
  </si>
  <si>
    <t>RCI-RSB75HN/OUT</t>
  </si>
  <si>
    <t>RCI-RSB30HN</t>
  </si>
  <si>
    <t>RCI-RSB40HN</t>
  </si>
  <si>
    <t>RCI-RSB55HN</t>
  </si>
  <si>
    <t>RCI-RSB75HN</t>
  </si>
  <si>
    <t>НС-1689744</t>
  </si>
  <si>
    <t>НС-1689746</t>
  </si>
  <si>
    <t>НС-1689747</t>
  </si>
  <si>
    <t>НС-1689542</t>
  </si>
  <si>
    <t>RCI-TWL22HN/IN</t>
  </si>
  <si>
    <t>НС-1689543</t>
  </si>
  <si>
    <t>RCI-TWL22HN/OUT</t>
  </si>
  <si>
    <t>НС-1689544</t>
  </si>
  <si>
    <t>RCI-TWL28HN/IN</t>
  </si>
  <si>
    <t>НС-1689546</t>
  </si>
  <si>
    <t>RCI-TWL28HN/OUT</t>
  </si>
  <si>
    <t>НС-1689547</t>
  </si>
  <si>
    <t>RCI-TWL35HN/IN</t>
  </si>
  <si>
    <t>НС-1689548</t>
  </si>
  <si>
    <t>RCI-TWL35HN/OUT</t>
  </si>
  <si>
    <t>RCI-TWL22HN</t>
  </si>
  <si>
    <t>RCI-TWL28HN</t>
  </si>
  <si>
    <t>RCI-TWL35HN</t>
  </si>
  <si>
    <t>НС-1430446</t>
  </si>
  <si>
    <t>НС-1430456</t>
  </si>
  <si>
    <t>НС-1430458</t>
  </si>
  <si>
    <t>НС-1430460</t>
  </si>
  <si>
    <t>НС-1430462</t>
  </si>
  <si>
    <t>НС-1399449</t>
  </si>
  <si>
    <t>RCI-GL22HN/IN</t>
  </si>
  <si>
    <t>НС-1399450</t>
  </si>
  <si>
    <t>RCI-GL22HN/OUT</t>
  </si>
  <si>
    <t>НС-1399455</t>
  </si>
  <si>
    <t>RCI-GL28HN/IN</t>
  </si>
  <si>
    <t>НС-1399456</t>
  </si>
  <si>
    <t>RCI-GL28HN/OUT</t>
  </si>
  <si>
    <t>НС-1399457</t>
  </si>
  <si>
    <t>RCI-GL35HN/IN</t>
  </si>
  <si>
    <t>НС-1399460</t>
  </si>
  <si>
    <t>RCI-GL35HN/OUT</t>
  </si>
  <si>
    <t>НС-1399461</t>
  </si>
  <si>
    <t>RCI-GL55HN/IN</t>
  </si>
  <si>
    <t>НС-1399474</t>
  </si>
  <si>
    <t>RCI-GL55HN/OUT</t>
  </si>
  <si>
    <t>НС-1399476</t>
  </si>
  <si>
    <t>RCI-GL70HN/IN</t>
  </si>
  <si>
    <t>НС-1399477</t>
  </si>
  <si>
    <t>RCI-GL70HN/OUT</t>
  </si>
  <si>
    <t>RCI-GL22HN</t>
  </si>
  <si>
    <t>RCI-GL28HN</t>
  </si>
  <si>
    <t>RCI-GL35HN</t>
  </si>
  <si>
    <t>RCI-GL55HN</t>
  </si>
  <si>
    <t>RCI-GL70HN</t>
  </si>
  <si>
    <t>НС-1760558</t>
  </si>
  <si>
    <t>НС-1760559</t>
  </si>
  <si>
    <t>НС-1760561</t>
  </si>
  <si>
    <t>НС-1760562</t>
  </si>
  <si>
    <t>НС-1760563</t>
  </si>
  <si>
    <t>НС-1759878 </t>
  </si>
  <si>
    <t>RCI-GLE22HN/IN</t>
  </si>
  <si>
    <t>НС-1759884 </t>
  </si>
  <si>
    <t>RCI-GLE22HN/OUT</t>
  </si>
  <si>
    <t>НС-1759879 </t>
  </si>
  <si>
    <t>RCI-GLE28HN/IN</t>
  </si>
  <si>
    <t>НС-1759887 </t>
  </si>
  <si>
    <t>RCI-GLE28HN/OUT</t>
  </si>
  <si>
    <t>НС-1759880 </t>
  </si>
  <si>
    <t>RCI-GLE35HN/IN</t>
  </si>
  <si>
    <t>НС-1759889 </t>
  </si>
  <si>
    <t>RCI-GLE35HN/OUT</t>
  </si>
  <si>
    <t>НС-1759881 </t>
  </si>
  <si>
    <t>RCI-GLE55HN/IN</t>
  </si>
  <si>
    <t>НС-1759892 </t>
  </si>
  <si>
    <t>RCI-GLE55HN/OUT</t>
  </si>
  <si>
    <t>НС-1759883 </t>
  </si>
  <si>
    <t>RCI-GLE70HN/IN</t>
  </si>
  <si>
    <t>НС-1759893 </t>
  </si>
  <si>
    <t>RCI-GLE70HN/OUT</t>
  </si>
  <si>
    <t>RCI-GLE22HN NEW</t>
  </si>
  <si>
    <t>RCI-GLE28HN NEW</t>
  </si>
  <si>
    <t>RCI-GLE35HN NEW</t>
  </si>
  <si>
    <t>RCI-GLE55HN NEW</t>
  </si>
  <si>
    <t>RCI-GLE70HN NEW</t>
  </si>
  <si>
    <t>НС-1764914</t>
  </si>
  <si>
    <t>НС-1764915</t>
  </si>
  <si>
    <t>НС-1764916</t>
  </si>
  <si>
    <t xml:space="preserve">НС-1764771 </t>
  </si>
  <si>
    <t>RCI-OME22HN/IN</t>
  </si>
  <si>
    <t xml:space="preserve">НС-1764775 </t>
  </si>
  <si>
    <t>RCI-OME22HN/OUT</t>
  </si>
  <si>
    <t xml:space="preserve">НС-1764772 </t>
  </si>
  <si>
    <t>RCI-OME28HN/IN</t>
  </si>
  <si>
    <t xml:space="preserve">НС-1764776 </t>
  </si>
  <si>
    <t>RCI-OME28HN/OUT</t>
  </si>
  <si>
    <t xml:space="preserve">НС-1764773 </t>
  </si>
  <si>
    <t>RCI-OME35HN/IN</t>
  </si>
  <si>
    <t xml:space="preserve">НС-1764778 </t>
  </si>
  <si>
    <t>RCI-OME35HN/OUT</t>
  </si>
  <si>
    <t>RCI-OME22HN</t>
  </si>
  <si>
    <t>RCI-OME28HN</t>
  </si>
  <si>
    <t>RCI-OME35HN</t>
  </si>
  <si>
    <t>НС-1600335</t>
  </si>
  <si>
    <t>НС-1600336</t>
  </si>
  <si>
    <t>НС-1600338</t>
  </si>
  <si>
    <t>НС-1760490</t>
  </si>
  <si>
    <t>НС-1760492</t>
  </si>
  <si>
    <t>НС-1760493</t>
  </si>
  <si>
    <t>НС-1585739</t>
  </si>
  <si>
    <t>RCI-AR22HN/IN</t>
  </si>
  <si>
    <t>НС-1585740</t>
  </si>
  <si>
    <t>RCI-AR22HN/OUT</t>
  </si>
  <si>
    <t>НС-1585741</t>
  </si>
  <si>
    <t>RCI-AR28HN/IN</t>
  </si>
  <si>
    <t>НС-1585742</t>
  </si>
  <si>
    <t>RCI-AR28HN/OUT</t>
  </si>
  <si>
    <t>НС-1585743</t>
  </si>
  <si>
    <t>RCI-AR35HN/IN</t>
  </si>
  <si>
    <t>НС-1585746</t>
  </si>
  <si>
    <t>RCI-AR35HN/OUT</t>
  </si>
  <si>
    <t xml:space="preserve">НС-1759894 </t>
  </si>
  <si>
    <t>RCI-ARE22HN/IN</t>
  </si>
  <si>
    <t xml:space="preserve">НС-1759897 </t>
  </si>
  <si>
    <t>RCI-ARE22HN/OUT</t>
  </si>
  <si>
    <t xml:space="preserve">НС-1759895 </t>
  </si>
  <si>
    <t>RCI-ARE28HN/IN</t>
  </si>
  <si>
    <t xml:space="preserve">НС-1759899 </t>
  </si>
  <si>
    <t>RCI-ARE28HN/OUT</t>
  </si>
  <si>
    <t xml:space="preserve">НС-1759896 </t>
  </si>
  <si>
    <t>RCI-ARE35HN/IN</t>
  </si>
  <si>
    <t xml:space="preserve">НС-1759900 </t>
  </si>
  <si>
    <t>RCI-ARE35HN/OUT</t>
  </si>
  <si>
    <t>RCI-AR22HN</t>
  </si>
  <si>
    <t>RCI-AR28HN</t>
  </si>
  <si>
    <t>RCI-AR35HN</t>
  </si>
  <si>
    <t>RCI-ARE22HN NEW</t>
  </si>
  <si>
    <t>RCI-ARE28HN NEW</t>
  </si>
  <si>
    <t>RCI-ARE35HN NEW</t>
  </si>
  <si>
    <t>НС-1657291</t>
  </si>
  <si>
    <t>НС-1606064</t>
  </si>
  <si>
    <t>НС-1514591</t>
  </si>
  <si>
    <t>НС-1514261</t>
  </si>
  <si>
    <t>OSK107</t>
  </si>
  <si>
    <t>OSK106</t>
  </si>
  <si>
    <t>OSK204</t>
  </si>
  <si>
    <t>OSK302  (TRIUMPH, PRESTIGIO)</t>
  </si>
  <si>
    <t>Wi-Fi модули</t>
  </si>
  <si>
    <t>ROYAL SUPREMO NERO FULL DC EU Inverter Wi-Fi</t>
  </si>
  <si>
    <t>ROYAL SUPREMO BLANCO FULL DC EU Inverter Wi-Fi</t>
  </si>
  <si>
    <t>RENAISSANCE DC EU Inverter Wi-Fi</t>
  </si>
  <si>
    <t xml:space="preserve">GRIDA DC EU Inverter </t>
  </si>
  <si>
    <t>FELICITA Inverter Wi-Fi</t>
  </si>
  <si>
    <t>TRIUMPH LITE Inverter Wi-Fi ready</t>
  </si>
  <si>
    <t>GLORIA Inverter Wi-Fi ready</t>
  </si>
  <si>
    <t>GLORIA INVERTER 2026 Wi-Fi ready</t>
  </si>
  <si>
    <t xml:space="preserve">OPTIMUM 2.0 Inverter NEW </t>
  </si>
  <si>
    <t>ARIA DC Inverter Wi-Fi ready</t>
  </si>
  <si>
    <t>ARIA DC Inverter 2026 Wi-Fi ready</t>
  </si>
  <si>
    <t>Внутр/наруж</t>
  </si>
  <si>
    <t xml:space="preserve">VISION PRO 2.0 SUPERIOR DC Inverter 2026 Wi-Fi </t>
  </si>
  <si>
    <t>НС-1761739</t>
  </si>
  <si>
    <t>НС-1761741</t>
  </si>
  <si>
    <t>НС-1761742</t>
  </si>
  <si>
    <t>НС-1761744</t>
  </si>
  <si>
    <t>НС-1761745</t>
  </si>
  <si>
    <t>НС-1761682</t>
  </si>
  <si>
    <t>AS-10UW4RXVQH01AG</t>
  </si>
  <si>
    <t>НС-1761688</t>
  </si>
  <si>
    <t>AS-10UW4RXVQH01AW</t>
  </si>
  <si>
    <t>НС-1761683</t>
  </si>
  <si>
    <t>AS-13UW4RXVQH02G</t>
  </si>
  <si>
    <t>НС-1761689</t>
  </si>
  <si>
    <t>AS-13UW4RXVQH02W</t>
  </si>
  <si>
    <t>НС-1761684</t>
  </si>
  <si>
    <t>AS-18UW4RBVQH01G</t>
  </si>
  <si>
    <t>НС-1761690</t>
  </si>
  <si>
    <t>AS-18UW4RBVQH01W</t>
  </si>
  <si>
    <t>НС-1761685</t>
  </si>
  <si>
    <t>AS-10UW4RXVQH01AG(B)</t>
  </si>
  <si>
    <t>НС-1761686</t>
  </si>
  <si>
    <t>AS-13UW4RXVQH02G(B)</t>
  </si>
  <si>
    <t>AS-10UW4RXVQH01A</t>
  </si>
  <si>
    <t>AS-13UW4RXVQH02</t>
  </si>
  <si>
    <t>AS-18UW4RBVQH01</t>
  </si>
  <si>
    <t>AS-10UW4RXVQH01A(B)</t>
  </si>
  <si>
    <t>AS-13UW4RXVQH02(B)</t>
  </si>
  <si>
    <t>НС-1692504</t>
  </si>
  <si>
    <t>НС-1692506</t>
  </si>
  <si>
    <t>НС-1692510</t>
  </si>
  <si>
    <t>НС-1691534</t>
  </si>
  <si>
    <t>AS-10UW4RVETG01G</t>
  </si>
  <si>
    <t>НС-1447271</t>
  </si>
  <si>
    <t>AS-10UW4RVETG01W</t>
  </si>
  <si>
    <t>НС-1691536</t>
  </si>
  <si>
    <t>AS-13UW4RVETG01G</t>
  </si>
  <si>
    <t>НС-1447274</t>
  </si>
  <si>
    <t>AS-13UW4RVETG01W</t>
  </si>
  <si>
    <t>НС-1691539</t>
  </si>
  <si>
    <t>AS-18UW4RXATG03G</t>
  </si>
  <si>
    <t>НС-1447278</t>
  </si>
  <si>
    <t>AS-18UW4RXATG03W</t>
  </si>
  <si>
    <t>AS-10UW4RVETG01 WI-FI</t>
  </si>
  <si>
    <t>AS-13UW4RVETG01 WI-FI</t>
  </si>
  <si>
    <t>AS-18UW4RXATG03 WI-FI</t>
  </si>
  <si>
    <t>PREMIUM Design Super DC Inverter Wi-Fi</t>
  </si>
  <si>
    <t>НС-1694109</t>
  </si>
  <si>
    <t>НС-1694110</t>
  </si>
  <si>
    <t>НС-1694111</t>
  </si>
  <si>
    <t>НС-1694112</t>
  </si>
  <si>
    <t>НС-1694123</t>
  </si>
  <si>
    <t>НС-1694125</t>
  </si>
  <si>
    <t>НС-1694076</t>
  </si>
  <si>
    <t>AS-10UW4RVETG01G(C)</t>
  </si>
  <si>
    <t>НС-1473295</t>
  </si>
  <si>
    <t>AS-10UW4RVETG01W(С)</t>
  </si>
  <si>
    <t xml:space="preserve">НС-1694078 </t>
  </si>
  <si>
    <t>AS-13UW4RVETG01G(С)</t>
  </si>
  <si>
    <t>НС-1473301</t>
  </si>
  <si>
    <t>AS-13UW4RVETG01W(С)</t>
  </si>
  <si>
    <t>НС-1694080</t>
  </si>
  <si>
    <t>AS-10UW4RVETG01G(S)</t>
  </si>
  <si>
    <t>НС-1489217</t>
  </si>
  <si>
    <t>AS-10UW4RVETG01W(S)</t>
  </si>
  <si>
    <t>НС-1694082</t>
  </si>
  <si>
    <t>AS-13UW4RVETG01G(S)</t>
  </si>
  <si>
    <t>НС-1489219</t>
  </si>
  <si>
    <t>AS-13UW4RVETG01W(S)</t>
  </si>
  <si>
    <t>НС-1694118</t>
  </si>
  <si>
    <t>AS-10UW4RVETG01G(B)</t>
  </si>
  <si>
    <t>НС-1514128</t>
  </si>
  <si>
    <t>AS-10UW4RVETG01W(B)</t>
  </si>
  <si>
    <t>НС-1694120</t>
  </si>
  <si>
    <t>AS-13UW4RVETG01G(B)</t>
  </si>
  <si>
    <t>НС-1514130</t>
  </si>
  <si>
    <t>AS-13UW4RVETG01W(B)</t>
  </si>
  <si>
    <t>AS-10UW4RVETG01(C) WI-FI</t>
  </si>
  <si>
    <t>AS-13UW4RVETG01(C) WI-FI</t>
  </si>
  <si>
    <t>AS-10UW4RVETG01(S) WI-FI</t>
  </si>
  <si>
    <t>AS-13UW4RVETG01(S) WI-FI</t>
  </si>
  <si>
    <t>AS-10UW4RVETG01(B) WI-FI</t>
  </si>
  <si>
    <t>AS-13UW4RVETG01(B) WI-FI</t>
  </si>
  <si>
    <t>НС-1760791</t>
  </si>
  <si>
    <t>НС-1760793</t>
  </si>
  <si>
    <t>НС-1760786</t>
  </si>
  <si>
    <t>НС-1760788</t>
  </si>
  <si>
    <t>НС-1768379</t>
  </si>
  <si>
    <t>НС-1768382</t>
  </si>
  <si>
    <t>НС-1768384</t>
  </si>
  <si>
    <t>НС-1759673</t>
  </si>
  <si>
    <t>AS-10UW4RLCHD00G(C)</t>
  </si>
  <si>
    <t>НС-1759681</t>
  </si>
  <si>
    <t>AS-10UW4RLCHD00W</t>
  </si>
  <si>
    <t>НС-1759674</t>
  </si>
  <si>
    <t>AS-13UW4RLCHD00G(C)</t>
  </si>
  <si>
    <t>НС-1759682</t>
  </si>
  <si>
    <t>AS-13UW4RLCHD00W</t>
  </si>
  <si>
    <t>НС-1759670</t>
  </si>
  <si>
    <t>AS-10UW4RLCHD00G(S)</t>
  </si>
  <si>
    <t>НС-1759672</t>
  </si>
  <si>
    <t>AS-13UW4RLCHD00G(S)</t>
  </si>
  <si>
    <t>НС-1759677</t>
  </si>
  <si>
    <t>AS-10UW4RLCHB00G(B)</t>
  </si>
  <si>
    <t>НС-1759680</t>
  </si>
  <si>
    <t>AS-13UW4RLCHB00G(B)</t>
  </si>
  <si>
    <t>НС-1765141</t>
  </si>
  <si>
    <t>AS-18UW4RXPHB00G(B)</t>
  </si>
  <si>
    <t>НС-1767806</t>
  </si>
  <si>
    <t>AS-18UW4RXPHD00W</t>
  </si>
  <si>
    <t>AS-10UW4RLCHD00(C)</t>
  </si>
  <si>
    <t>AS-13UW4RLCHD00(C)</t>
  </si>
  <si>
    <t>AS-10UW4RLCHD00(S)</t>
  </si>
  <si>
    <t>AS-13UW4RLCHD00(S)</t>
  </si>
  <si>
    <t>AS-10UW4RLCHB00(B)</t>
  </si>
  <si>
    <t>AS-13UW4RLCHB00(B)</t>
  </si>
  <si>
    <t>AS-18UW4RXPHB00(B)</t>
  </si>
  <si>
    <t>НС-1760625</t>
  </si>
  <si>
    <t>НС-1760626</t>
  </si>
  <si>
    <t>НС-1760627</t>
  </si>
  <si>
    <t>НС-1760628</t>
  </si>
  <si>
    <t>НС-1760629</t>
  </si>
  <si>
    <t>НС-1759619</t>
  </si>
  <si>
    <t>AS-07UW4RLCHC01G</t>
  </si>
  <si>
    <t>НС-1759657</t>
  </si>
  <si>
    <t>AS-07UW4RLCHC01W</t>
  </si>
  <si>
    <t>НС-1759644</t>
  </si>
  <si>
    <t>AS-10UW4RLCHC00G</t>
  </si>
  <si>
    <t>НС-1759659</t>
  </si>
  <si>
    <t>AS-10UW4RLCHC00W</t>
  </si>
  <si>
    <t>НС-1759647</t>
  </si>
  <si>
    <t>AS-13UW4RLCHC00G</t>
  </si>
  <si>
    <t>НС-1759661</t>
  </si>
  <si>
    <t>AS-13UW4RLCHC00W</t>
  </si>
  <si>
    <t>НС-1759648</t>
  </si>
  <si>
    <t>AS-18UW4RXPHC00G</t>
  </si>
  <si>
    <t>НС-1759663</t>
  </si>
  <si>
    <t>AS-18UW4RXPHC00W</t>
  </si>
  <si>
    <t>НС-1759650</t>
  </si>
  <si>
    <t>AS-24UW4RFWHC00G</t>
  </si>
  <si>
    <t>НС-1759664</t>
  </si>
  <si>
    <t>AS-24UW4RFWHC00W</t>
  </si>
  <si>
    <t>AS-07UW4RLCHC01</t>
  </si>
  <si>
    <t>AS-10UW4RLCHC00</t>
  </si>
  <si>
    <t>AS-13UW4RLCHC00</t>
  </si>
  <si>
    <t>AS-18UW4RXPHC00</t>
  </si>
  <si>
    <t>AS-24UW4RFWHC00</t>
  </si>
  <si>
    <t>НС-1760590</t>
  </si>
  <si>
    <t>НС-1760591</t>
  </si>
  <si>
    <t>НС-1760592</t>
  </si>
  <si>
    <t>НС-1760594</t>
  </si>
  <si>
    <t>НС-1760595</t>
  </si>
  <si>
    <t>НС-1759684</t>
  </si>
  <si>
    <t>AS-07UW4RYRHB00G</t>
  </si>
  <si>
    <t>НС-1759694</t>
  </si>
  <si>
    <t>AS-07UW4RYRHB00W</t>
  </si>
  <si>
    <t>НС-1759686</t>
  </si>
  <si>
    <t>AS-10UW4RYRHB05G</t>
  </si>
  <si>
    <t>НС-1759696</t>
  </si>
  <si>
    <t>AS-10UW4RYRHB05W</t>
  </si>
  <si>
    <t>НС-1759688</t>
  </si>
  <si>
    <t>AS-13UW4RYRHB04G</t>
  </si>
  <si>
    <t>НС-1759698</t>
  </si>
  <si>
    <t>AS-13UW4RYRHB04W</t>
  </si>
  <si>
    <t>НС-1759691</t>
  </si>
  <si>
    <t>AS-18UW4RMSHB01G</t>
  </si>
  <si>
    <t>НС-1759699</t>
  </si>
  <si>
    <t>AS-18UW4RMSHB01W</t>
  </si>
  <si>
    <t>НС-1759692</t>
  </si>
  <si>
    <t>AS-24UW4RBTHB00G</t>
  </si>
  <si>
    <t>НС-1759701</t>
  </si>
  <si>
    <t>AS-24UW4RBTHB00W</t>
  </si>
  <si>
    <t>AS-07UW4RYRHB00</t>
  </si>
  <si>
    <t>AS-10UW4RYRHB05</t>
  </si>
  <si>
    <t>AS-13UW4RYRHB04</t>
  </si>
  <si>
    <t>AS-18UW4RMSHB01</t>
  </si>
  <si>
    <t>AS-24UW4RBTHB00</t>
  </si>
  <si>
    <t>НС-1692488</t>
  </si>
  <si>
    <t>НС-1692489</t>
  </si>
  <si>
    <t>НС-1692490</t>
  </si>
  <si>
    <t>НС-1692491</t>
  </si>
  <si>
    <t>НС-1692493</t>
  </si>
  <si>
    <t>НС-1691521</t>
  </si>
  <si>
    <t>AS-07UW4RYRCA00G</t>
  </si>
  <si>
    <t>НС-1597678</t>
  </si>
  <si>
    <t>AS-07UW4RYRCA00W</t>
  </si>
  <si>
    <t>НС-1691523</t>
  </si>
  <si>
    <t>AS-09UW4RYRCA05G</t>
  </si>
  <si>
    <t>НС-1597686</t>
  </si>
  <si>
    <t>AS-09UW4RYRCA05W</t>
  </si>
  <si>
    <t>НС-1691525</t>
  </si>
  <si>
    <t>AS-13UW4RYRCA04G</t>
  </si>
  <si>
    <t>НС-1597687</t>
  </si>
  <si>
    <t>AS-13UW4RYRCA04W</t>
  </si>
  <si>
    <t>НС-1691527</t>
  </si>
  <si>
    <t>AS-18UW4RMSCA01G</t>
  </si>
  <si>
    <t>НС-1597688</t>
  </si>
  <si>
    <t>AS-18UW4RMSCA01W</t>
  </si>
  <si>
    <t>НС-1691529</t>
  </si>
  <si>
    <t>AS-24UW4RBTCA00G</t>
  </si>
  <si>
    <t>НС-1597690</t>
  </si>
  <si>
    <t>AS-24UW4RBTCA00W</t>
  </si>
  <si>
    <t>AS-07UW4RYRCA00 WI-FI</t>
  </si>
  <si>
    <t>AS-09UW4RYRCA05 WI-FI</t>
  </si>
  <si>
    <t>AS-13UW4RYRCA04 WI-FI</t>
  </si>
  <si>
    <t>AS-18UW4RMSCA01 WI-FI</t>
  </si>
  <si>
    <t>AS-24UW4RBTCA00 WI-FI</t>
  </si>
  <si>
    <t>НС-1760717</t>
  </si>
  <si>
    <t>НС-1760718</t>
  </si>
  <si>
    <t>НС-1760720</t>
  </si>
  <si>
    <t>НС-1760726</t>
  </si>
  <si>
    <t>НС-1760753</t>
  </si>
  <si>
    <t>НС-1759705</t>
  </si>
  <si>
    <t>AS-07UW4RYRKJ00G</t>
  </si>
  <si>
    <t>НС-1759713</t>
  </si>
  <si>
    <t>AS-07UW4RYRKJ00W</t>
  </si>
  <si>
    <t>НС-1759707</t>
  </si>
  <si>
    <t>AS-09UW4RYRKJ05G</t>
  </si>
  <si>
    <t>НС-1759714</t>
  </si>
  <si>
    <t>AS-09UW4RYRKJ05W</t>
  </si>
  <si>
    <t>НС-1759708</t>
  </si>
  <si>
    <t>AS-13UW4RYRKJ04G</t>
  </si>
  <si>
    <t>НС-1759716</t>
  </si>
  <si>
    <t>AS-13UW4RYRKJ04W</t>
  </si>
  <si>
    <t>НС-1759709</t>
  </si>
  <si>
    <t>AS-18UW4RMSKJ01G</t>
  </si>
  <si>
    <t>НС-1759717</t>
  </si>
  <si>
    <t>AS-18UW4RMSKJ01W</t>
  </si>
  <si>
    <t>НС-1759710</t>
  </si>
  <si>
    <t>AS-24UW4RBTKJ00G</t>
  </si>
  <si>
    <t>НС-1759719</t>
  </si>
  <si>
    <t>AS-24UW4RBTKJ00W</t>
  </si>
  <si>
    <t>AS-07UW4RYRKJ00</t>
  </si>
  <si>
    <t>AS-09UW4RYRKJ05</t>
  </si>
  <si>
    <t>AS-13UW4RYRKJ04</t>
  </si>
  <si>
    <t>AS-18UW4RMSKJ01</t>
  </si>
  <si>
    <t>AS-24UW4RBTKJ00</t>
  </si>
  <si>
    <t>НС-1688268</t>
  </si>
  <si>
    <t>НС-1688269</t>
  </si>
  <si>
    <t>НС-1688270</t>
  </si>
  <si>
    <t>НС-1688271</t>
  </si>
  <si>
    <t>НС-1688272</t>
  </si>
  <si>
    <t>НС-1688242</t>
  </si>
  <si>
    <t>AS-07UW4RYRCM00G</t>
  </si>
  <si>
    <t>НС-1688243</t>
  </si>
  <si>
    <t>AS-07UW4RYRCM00W</t>
  </si>
  <si>
    <t>НС-1688244</t>
  </si>
  <si>
    <t>AS-09UW4RYRCM05G</t>
  </si>
  <si>
    <t>НС-1688245</t>
  </si>
  <si>
    <t>AS-09UW4RYRCM05W</t>
  </si>
  <si>
    <t>НС-1688246</t>
  </si>
  <si>
    <t>AS-13UW4RYRCM04G</t>
  </si>
  <si>
    <t>НС-1688247</t>
  </si>
  <si>
    <t>AS-13UW4RYRCM04W</t>
  </si>
  <si>
    <t>НС-1688248</t>
  </si>
  <si>
    <t>AS-18UW4RMSCM01G</t>
  </si>
  <si>
    <t>НС-1688250</t>
  </si>
  <si>
    <t>AS-18UW4RMSCM01W</t>
  </si>
  <si>
    <t>НС-1688251</t>
  </si>
  <si>
    <t>AS-24UW4RBTCM00G</t>
  </si>
  <si>
    <t>НС-1688252</t>
  </si>
  <si>
    <t>AS-24UW4RBTCM00W</t>
  </si>
  <si>
    <t>AS-07UW4RYRCM00</t>
  </si>
  <si>
    <t>AS-09UW4RYRCM05</t>
  </si>
  <si>
    <t>AS-13UW4RYRCM04</t>
  </si>
  <si>
    <t>AS-18UW4RMSCM01</t>
  </si>
  <si>
    <t>AS-24UW4RBTCM00</t>
  </si>
  <si>
    <t>НС-1760581</t>
  </si>
  <si>
    <t>НС-1760583</t>
  </si>
  <si>
    <t>НС-1760584</t>
  </si>
  <si>
    <t>НС-1760585</t>
  </si>
  <si>
    <t>НС-1760586</t>
  </si>
  <si>
    <t>НС-1759805</t>
  </si>
  <si>
    <t>AS-07UW4RYRKA01G</t>
  </si>
  <si>
    <t>НС-1759812</t>
  </si>
  <si>
    <t>AS-07UW4RYRKA01W</t>
  </si>
  <si>
    <t>НС-1759806</t>
  </si>
  <si>
    <t>AS-09UW4RYRKA06G</t>
  </si>
  <si>
    <t>НС-1759816</t>
  </si>
  <si>
    <t>AS-09UW4RYRKA06W</t>
  </si>
  <si>
    <t>НС-1759808</t>
  </si>
  <si>
    <t>AS-13UW4RYRKA05G</t>
  </si>
  <si>
    <t>НС-1759817</t>
  </si>
  <si>
    <t>AS-13UW4RYRKA05W</t>
  </si>
  <si>
    <t>НС-1759810</t>
  </si>
  <si>
    <t>AS-18UW4RMSKA01G</t>
  </si>
  <si>
    <t>НС-1759818</t>
  </si>
  <si>
    <t>AS-18UW4RMSKA01W</t>
  </si>
  <si>
    <t>НС-1759811</t>
  </si>
  <si>
    <t>AS-24UW4RBTKA00G</t>
  </si>
  <si>
    <t>НС-1759819</t>
  </si>
  <si>
    <t>AS-24UW4RBTKA00W</t>
  </si>
  <si>
    <t>AS-07UW4RYRKA01</t>
  </si>
  <si>
    <t>AS-09UW4RYRKA06</t>
  </si>
  <si>
    <t>AS-13UW4RYRKA05</t>
  </si>
  <si>
    <t>AS-18UW4RMSKA01</t>
  </si>
  <si>
    <t>AS-24UW4RBTKA00</t>
  </si>
  <si>
    <t>НС-1414382</t>
  </si>
  <si>
    <t>НС-1414384</t>
  </si>
  <si>
    <t>НС-1414385</t>
  </si>
  <si>
    <t>НС-1414387</t>
  </si>
  <si>
    <t>НС-1414388</t>
  </si>
  <si>
    <t>НС-1414390</t>
  </si>
  <si>
    <t>НС-1414037</t>
  </si>
  <si>
    <t>AS-07UW4RYDDB00G</t>
  </si>
  <si>
    <t>НС-1414038</t>
  </si>
  <si>
    <t>AS-07UW4RYDDB00W</t>
  </si>
  <si>
    <t>НС-1414039</t>
  </si>
  <si>
    <t>AS-09UW4RYDDB05G</t>
  </si>
  <si>
    <t>НС-1414041</t>
  </si>
  <si>
    <t>AS-09UW4RYDDB05W</t>
  </si>
  <si>
    <t>НС-1414044</t>
  </si>
  <si>
    <t>AS-11UW4RYDDB02G</t>
  </si>
  <si>
    <t>НС-1414045</t>
  </si>
  <si>
    <t>AS-11UW4RYDDB02W</t>
  </si>
  <si>
    <t>НС-1414048</t>
  </si>
  <si>
    <t>AS-13UW4RYDDB03G</t>
  </si>
  <si>
    <t>НС-1414049</t>
  </si>
  <si>
    <t>AS-13UW4RYDDB03W</t>
  </si>
  <si>
    <t>НС-1414050</t>
  </si>
  <si>
    <t>AS-18UW4RMADB02G</t>
  </si>
  <si>
    <t>НС-1414051</t>
  </si>
  <si>
    <t>AS-18UW4RMADB02W</t>
  </si>
  <si>
    <t>НС-1414052</t>
  </si>
  <si>
    <t>AS-24UW4RFBDB00G</t>
  </si>
  <si>
    <t>НС-1414053</t>
  </si>
  <si>
    <t>AS-24UW4RFBDB00W</t>
  </si>
  <si>
    <t>AS-07UW4RYDDB00</t>
  </si>
  <si>
    <t>AS-09UW4RYDDB05</t>
  </si>
  <si>
    <t>AS-11UW4RYDDB02</t>
  </si>
  <si>
    <t>AS-13UW4RYDDB03</t>
  </si>
  <si>
    <t>AS-18UW4RMADB02</t>
  </si>
  <si>
    <t>AS-24UW4RFBDB00</t>
  </si>
  <si>
    <t>НС-1692515</t>
  </si>
  <si>
    <t>НС-1760820</t>
  </si>
  <si>
    <t>НС-1760834</t>
  </si>
  <si>
    <t>НС-1760847</t>
  </si>
  <si>
    <t>НС-1760863</t>
  </si>
  <si>
    <t>НС-1760875</t>
  </si>
  <si>
    <t>НС-1691548</t>
  </si>
  <si>
    <t>AS-07UW4RYRKB00G</t>
  </si>
  <si>
    <t>НС-1487740</t>
  </si>
  <si>
    <t>AS-07UW4RYRKB00W</t>
  </si>
  <si>
    <t>НС-1759843</t>
  </si>
  <si>
    <t>AS-07UW4RYRKB01G</t>
  </si>
  <si>
    <t>НС-1759858</t>
  </si>
  <si>
    <t>AS-07UW4RYRKB01W</t>
  </si>
  <si>
    <t>НС-1759848</t>
  </si>
  <si>
    <t>AS-09UW4RYRKB06G</t>
  </si>
  <si>
    <t>НС-1759859</t>
  </si>
  <si>
    <t>НС-1759851</t>
  </si>
  <si>
    <t>AS-13UW4RYRKB05G</t>
  </si>
  <si>
    <t>НС-1759864</t>
  </si>
  <si>
    <t>НС-1759853</t>
  </si>
  <si>
    <t>AS-18UW4RMSKB02G</t>
  </si>
  <si>
    <t>НС-1759866</t>
  </si>
  <si>
    <t>НС-1759855</t>
  </si>
  <si>
    <t>AS-24UW4RBTKB01G</t>
  </si>
  <si>
    <t>НС-1759868</t>
  </si>
  <si>
    <t>AS-07UW4RYRKB00 WI-FI</t>
  </si>
  <si>
    <t>AS-07UW4RYRKB01</t>
  </si>
  <si>
    <t>AS-09UW4RYRKB06</t>
  </si>
  <si>
    <t>AS-13UW4RYRKB05</t>
  </si>
  <si>
    <t>AS-18UW4RMSKB02</t>
  </si>
  <si>
    <t>AS-24UW4RBTKB01</t>
  </si>
  <si>
    <t>НС-1419957</t>
  </si>
  <si>
    <t>AEH-W4G1</t>
  </si>
  <si>
    <t>НС-1494331</t>
  </si>
  <si>
    <t>YXE-E01U(E)</t>
  </si>
  <si>
    <t>НС-1096207</t>
  </si>
  <si>
    <t>YJE-C01T(E)</t>
  </si>
  <si>
    <t>НС-1492600</t>
  </si>
  <si>
    <t xml:space="preserve">B544(E) </t>
  </si>
  <si>
    <t>CRYSTAL SUPER DC Inverter Wi-Fi</t>
  </si>
  <si>
    <t>VIBE PRO EU DC Inverter NEW 2026 Wi-Fi</t>
  </si>
  <si>
    <t>EXPERT PRO 2.0 EU DC Inverter NEW 2026 Wi-Fi</t>
  </si>
  <si>
    <t>VIBE DC Inverter NEW 2026 Wi-Fi</t>
  </si>
  <si>
    <t>GOAL DC Inverter Wi-Fi</t>
  </si>
  <si>
    <t>CITY DC Inverter Wi-Fi ready</t>
  </si>
  <si>
    <t>CITY 2.0 DC Inverter NEW 2026 Wi-Fi</t>
  </si>
  <si>
    <t>SMART DC Inverter Wi-Fi ready</t>
  </si>
  <si>
    <t>ZOOM 2.0 DC Inverter NEW 2026 Wi-Fi</t>
  </si>
  <si>
    <t>WI-FI модули</t>
  </si>
  <si>
    <t>НС-1696929</t>
  </si>
  <si>
    <t>НС-1696931</t>
  </si>
  <si>
    <t>НС-1696922</t>
  </si>
  <si>
    <t>RAC-I-SZ30HP.D01/S</t>
  </si>
  <si>
    <t>НС-1696925</t>
  </si>
  <si>
    <t>RAC-I-SZ30HP.D01/U</t>
  </si>
  <si>
    <t>НС-1696923</t>
  </si>
  <si>
    <t>RAC-I-SZ35HP.D01/S</t>
  </si>
  <si>
    <t>НС-1696927</t>
  </si>
  <si>
    <t>RAC-I-SZ35HP.D01/U</t>
  </si>
  <si>
    <t>RAC-I-SZ30HP.D01</t>
  </si>
  <si>
    <t>RAC-I-SZ35HP.D01</t>
  </si>
  <si>
    <t>НС-1648594</t>
  </si>
  <si>
    <t>НС-1648595</t>
  </si>
  <si>
    <t>НС-1648597</t>
  </si>
  <si>
    <t>НС-1648598</t>
  </si>
  <si>
    <t>НС-1648526</t>
  </si>
  <si>
    <t>RAC-I-ON30HP.D01/S</t>
  </si>
  <si>
    <t>НС-1648527</t>
  </si>
  <si>
    <t>RAC-I-ON30HP.D01/U</t>
  </si>
  <si>
    <t>НС-1648528</t>
  </si>
  <si>
    <t>RAC-I-ON35HP.D01/S</t>
  </si>
  <si>
    <t>НС-1648530</t>
  </si>
  <si>
    <t>RAC-I-ON35HP.D01/U</t>
  </si>
  <si>
    <t>НС-1648531</t>
  </si>
  <si>
    <t>RAC-I-ON55HP.D01/S</t>
  </si>
  <si>
    <t>НС-1648533</t>
  </si>
  <si>
    <t>RAC-I-ON55HP.D01/U</t>
  </si>
  <si>
    <t>НС-1648534</t>
  </si>
  <si>
    <t>RAC-I-ON70HP.D01/S</t>
  </si>
  <si>
    <t>НС-1648535</t>
  </si>
  <si>
    <t>RAC-I-ON70HP.D01/U</t>
  </si>
  <si>
    <t>RAC-I-ON30HP.D01</t>
  </si>
  <si>
    <t>RAC-I-ON35HP.D01</t>
  </si>
  <si>
    <t>RAC-I-ON55HP.D01</t>
  </si>
  <si>
    <t>RAC-I-ON70HP.D01</t>
  </si>
  <si>
    <t>НС-1447279</t>
  </si>
  <si>
    <t>RACI-EM25HP.D04/S</t>
  </si>
  <si>
    <t>НС-1693893</t>
  </si>
  <si>
    <t>НС-1693894</t>
  </si>
  <si>
    <t>НС-1693816</t>
  </si>
  <si>
    <t>RAC-I-EU25HP.D01/S</t>
  </si>
  <si>
    <t>НС-1693818</t>
  </si>
  <si>
    <t>RAC-I-EU25HP.D01/U</t>
  </si>
  <si>
    <t>НС-1693819</t>
  </si>
  <si>
    <t>RAC-I-EU35HP.D01/S</t>
  </si>
  <si>
    <t>НС-1693820</t>
  </si>
  <si>
    <t>RAC-I-EU35HP.D01/U</t>
  </si>
  <si>
    <t>RAC-I-EU25HP.D01</t>
  </si>
  <si>
    <t>RAC-I-EU35HP.D01</t>
  </si>
  <si>
    <t>НС-1507436</t>
  </si>
  <si>
    <t>НС-1447281</t>
  </si>
  <si>
    <t>RACI-EM25HP.D04/U</t>
  </si>
  <si>
    <t>RACI-EM25HP.D04</t>
  </si>
  <si>
    <t>НС-1691020</t>
  </si>
  <si>
    <t>НС-1691021</t>
  </si>
  <si>
    <t>НС-1691022</t>
  </si>
  <si>
    <t>НС-1691023</t>
  </si>
  <si>
    <t>НС-1690594</t>
  </si>
  <si>
    <t>RAC-I-KM30HP.D01/S</t>
  </si>
  <si>
    <t>НС-1690595</t>
  </si>
  <si>
    <t>RAC-I-KM30HP.D01/U</t>
  </si>
  <si>
    <t>НС-1690596</t>
  </si>
  <si>
    <t>RAC-I-KM35HP.D01/S</t>
  </si>
  <si>
    <t>НС-1690597</t>
  </si>
  <si>
    <t>RAC-I-KM35HP.D01/U</t>
  </si>
  <si>
    <t>НС-1690598</t>
  </si>
  <si>
    <t>RAC-I-KM55HP.D01/S</t>
  </si>
  <si>
    <t>НС-1690599</t>
  </si>
  <si>
    <t>RAC-I-KM55HP.D01/U</t>
  </si>
  <si>
    <t>НС-1690601</t>
  </si>
  <si>
    <t>RAC-I-KM75HP.D01/S</t>
  </si>
  <si>
    <t>НС-1690602</t>
  </si>
  <si>
    <t>RAC-I-KM75HP.D01/U</t>
  </si>
  <si>
    <t>RAC-I-KM30HP.D01</t>
  </si>
  <si>
    <t>RAC-I-KM35HP.D01</t>
  </si>
  <si>
    <t>RAC-I-KM55HP.D01</t>
  </si>
  <si>
    <t>RAC-I-KM75HP.D01</t>
  </si>
  <si>
    <t>НС-1535741</t>
  </si>
  <si>
    <t>НС-1535744</t>
  </si>
  <si>
    <t>НС-1535749</t>
  </si>
  <si>
    <t>НС-1535750</t>
  </si>
  <si>
    <t>НС-1535752</t>
  </si>
  <si>
    <t>НС-1533023</t>
  </si>
  <si>
    <t>RAC-I-DA25HP.D01/S</t>
  </si>
  <si>
    <t>НС-1533025</t>
  </si>
  <si>
    <t>RAC-I-DA25HP.D01/U</t>
  </si>
  <si>
    <t>НС-1533026</t>
  </si>
  <si>
    <t>RAC-I-DA30HP.D01/S</t>
  </si>
  <si>
    <t>НС-1533027</t>
  </si>
  <si>
    <t>RAC-I-DA30HP.D01/U</t>
  </si>
  <si>
    <t>НС-1533028</t>
  </si>
  <si>
    <t>RAC-I-DA35HP.D01/S</t>
  </si>
  <si>
    <t>НС-1533030</t>
  </si>
  <si>
    <t>RAC-I-DA35HP.D01/U</t>
  </si>
  <si>
    <t>НС-1533032</t>
  </si>
  <si>
    <t>RAC-I-DA50HP.D01/S</t>
  </si>
  <si>
    <t>НС-1533034</t>
  </si>
  <si>
    <t>RAC-I-DA50HP.D01/U</t>
  </si>
  <si>
    <t>НС-1533035</t>
  </si>
  <si>
    <t>RAC-I-DA65HP.D01/S</t>
  </si>
  <si>
    <t>НС-1533036</t>
  </si>
  <si>
    <t>RAC-I-DA65HP.D01/U</t>
  </si>
  <si>
    <t>RAC-I-DA25HP.D01</t>
  </si>
  <si>
    <t>RAC-I-DA30HP.D01</t>
  </si>
  <si>
    <t>RAC-I-DA35HP.D01</t>
  </si>
  <si>
    <t>RAC-I-DA50HP.D01</t>
  </si>
  <si>
    <t>RAC-I-DA65HP.D01</t>
  </si>
  <si>
    <t>НС-1691033</t>
  </si>
  <si>
    <t>НС-1691034</t>
  </si>
  <si>
    <t>НС-1691036</t>
  </si>
  <si>
    <t>НС-1769168</t>
  </si>
  <si>
    <t>НС-1691037</t>
  </si>
  <si>
    <t>НС-1691038</t>
  </si>
  <si>
    <t>НС-1769170</t>
  </si>
  <si>
    <t>НС-1690674</t>
  </si>
  <si>
    <t>RAC-I-SG25HP.D04/S</t>
  </si>
  <si>
    <t>НС-1690675</t>
  </si>
  <si>
    <t>RAC-I-SG25HP.D04/U</t>
  </si>
  <si>
    <t>НС-1690676</t>
  </si>
  <si>
    <t>RAC-I-SG30HP.D04/S</t>
  </si>
  <si>
    <t>НС-1690802</t>
  </si>
  <si>
    <t>RAC-I-SG30HP.D04/U</t>
  </si>
  <si>
    <t>НС-1690803</t>
  </si>
  <si>
    <t>RAC-I-SG35HP.D04/S</t>
  </si>
  <si>
    <t>НС-1690804</t>
  </si>
  <si>
    <t>RAC-I-SG35HP.D04/U</t>
  </si>
  <si>
    <t>НС-1769125</t>
  </si>
  <si>
    <t>RAC-I-SG35HP.D05/S</t>
  </si>
  <si>
    <t>НС-1769128</t>
  </si>
  <si>
    <t>RAC-I-SG35HP.D05/U</t>
  </si>
  <si>
    <t>НС-1690805</t>
  </si>
  <si>
    <t>RAC-I-SG55HP.D04/S</t>
  </si>
  <si>
    <t>НС-1690806 </t>
  </si>
  <si>
    <t>RAC-I-SG55HP.D04/U</t>
  </si>
  <si>
    <t>НС-1690807</t>
  </si>
  <si>
    <t>RAC-I-SG75HP.D04/S</t>
  </si>
  <si>
    <t>НС-1690808</t>
  </si>
  <si>
    <t>RAC-I-SG75HP.D04/U</t>
  </si>
  <si>
    <t>НС-1769126</t>
  </si>
  <si>
    <t>RAC-I-SG75HP.D05/S</t>
  </si>
  <si>
    <t>НС-1769129</t>
  </si>
  <si>
    <t>RAC-I-SG75HP.D05/U</t>
  </si>
  <si>
    <t>RAC-I-SG25HP.D04</t>
  </si>
  <si>
    <t>RAC-I-SG30HP.D04</t>
  </si>
  <si>
    <t>RAC-I-SG35HP.D04</t>
  </si>
  <si>
    <t>RAC-I-SG35HP.D05</t>
  </si>
  <si>
    <t>RAC-I-SG55HP.D04</t>
  </si>
  <si>
    <t>RAC-I-SG75HP.D04</t>
  </si>
  <si>
    <t>RAC-I-SG75HP.D05</t>
  </si>
  <si>
    <t>НС-1691991</t>
  </si>
  <si>
    <t>НС-1692041</t>
  </si>
  <si>
    <t>НС-1692043</t>
  </si>
  <si>
    <t>НС-1692046</t>
  </si>
  <si>
    <t>НС-1692077</t>
  </si>
  <si>
    <t>НС-1691989</t>
  </si>
  <si>
    <t>RAC-I-KD25HP.D03/S</t>
  </si>
  <si>
    <t>НС-1691990</t>
  </si>
  <si>
    <t>RAC-I-KD25HP.D03/U</t>
  </si>
  <si>
    <t>НС-1692034</t>
  </si>
  <si>
    <t>RAC-I-KD30HP.D03/S</t>
  </si>
  <si>
    <t>НС-1692036</t>
  </si>
  <si>
    <t>RAC-I-KD30HP.D03/U</t>
  </si>
  <si>
    <t>НС-1692037</t>
  </si>
  <si>
    <t>RAC-I-KD35HP.D03/S</t>
  </si>
  <si>
    <t>НС-1692038</t>
  </si>
  <si>
    <t>RAC-I-KD35HP.D03/U</t>
  </si>
  <si>
    <t>НС-1692039</t>
  </si>
  <si>
    <t>RAC-I-KD55HP.D03/S</t>
  </si>
  <si>
    <t>НС-1692040</t>
  </si>
  <si>
    <t>RAC-I-KD55HP.D03/U</t>
  </si>
  <si>
    <t>НС-1692073</t>
  </si>
  <si>
    <t>RAC-I-KD75HP.D03/S</t>
  </si>
  <si>
    <t>НС-1692076</t>
  </si>
  <si>
    <t>RAC-I-KD75HP.D03/U</t>
  </si>
  <si>
    <t>RAC-I-KD25HP.D03</t>
  </si>
  <si>
    <t>RAC-I-KD30HP.D03</t>
  </si>
  <si>
    <t>RAC-I-KD35HP.D03</t>
  </si>
  <si>
    <t>RAC-I-KD55HP.D03</t>
  </si>
  <si>
    <t>RAC-I-KD75HP.D03</t>
  </si>
  <si>
    <t>НС-1704310</t>
  </si>
  <si>
    <t>НС-1696918</t>
  </si>
  <si>
    <t>НС-1696919</t>
  </si>
  <si>
    <t>НС-1696920</t>
  </si>
  <si>
    <t>НС-1764963</t>
  </si>
  <si>
    <t>НС-1696921</t>
  </si>
  <si>
    <t>НС-1764964</t>
  </si>
  <si>
    <t>НС-1704307</t>
  </si>
  <si>
    <t>RAC-I-AN25HP.D01/S</t>
  </si>
  <si>
    <t>НС-1704309</t>
  </si>
  <si>
    <t>RAC-I-AN25HP.D01/U</t>
  </si>
  <si>
    <t>НС-1696857</t>
  </si>
  <si>
    <t>RAC-I-AN30HP.D01/S</t>
  </si>
  <si>
    <t>НС-1696873</t>
  </si>
  <si>
    <t>RAC-I-AN30HP.D01/U</t>
  </si>
  <si>
    <t>НС-1696869</t>
  </si>
  <si>
    <t>RAC-I-AN35HP.D01/S</t>
  </si>
  <si>
    <t>НС-1696874</t>
  </si>
  <si>
    <t>RAC-I-AN35HP.D01/U</t>
  </si>
  <si>
    <t>НС-1696870</t>
  </si>
  <si>
    <t>RAC-I-AN55HP.D01/S</t>
  </si>
  <si>
    <t>НС-1696875</t>
  </si>
  <si>
    <t>RAC-I-AN55HP.D01/U</t>
  </si>
  <si>
    <t>НС-1764664</t>
  </si>
  <si>
    <t>RAC-I-AN55HP.D02/S</t>
  </si>
  <si>
    <t>НС-1764666</t>
  </si>
  <si>
    <t>RAC-I-AN55HP.D02/U</t>
  </si>
  <si>
    <t>НС-1696871</t>
  </si>
  <si>
    <t>RAC-I-AN75HP.D01/S</t>
  </si>
  <si>
    <t>НС-1696876</t>
  </si>
  <si>
    <t>RAC-I-AN75HP.D01/U</t>
  </si>
  <si>
    <t>НС-1764665</t>
  </si>
  <si>
    <t>RAC-I-AN75HP.D02/S</t>
  </si>
  <si>
    <t>НС-1764667</t>
  </si>
  <si>
    <t>RAC-I-AN75HP.D02/U</t>
  </si>
  <si>
    <t>RAC-I-AN25HP.D01</t>
  </si>
  <si>
    <t>RAC-I-AN30HP.D01</t>
  </si>
  <si>
    <t>RAC-I-AN35HP.D01</t>
  </si>
  <si>
    <t>RAC-I-AN55HP.D01</t>
  </si>
  <si>
    <t>RAC-I-AN55HP.D02</t>
  </si>
  <si>
    <t>RAC-I-AN75HP.D01</t>
  </si>
  <si>
    <t>RAC-I-AN75HP.D02</t>
  </si>
  <si>
    <t>НС-1696911</t>
  </si>
  <si>
    <t>НС-1696912</t>
  </si>
  <si>
    <t>НС-1696913</t>
  </si>
  <si>
    <t>НС-1696915</t>
  </si>
  <si>
    <t>НС-1764965</t>
  </si>
  <si>
    <t>НС-1696916</t>
  </si>
  <si>
    <t>НС-1764966</t>
  </si>
  <si>
    <t>НС-1696877</t>
  </si>
  <si>
    <t>RAC-I-AK25HP.D01/S</t>
  </si>
  <si>
    <t>НС-1696885</t>
  </si>
  <si>
    <t>RAC-I-AK25HP.D01/U</t>
  </si>
  <si>
    <t>НС-1696879</t>
  </si>
  <si>
    <t>RAC-I-AK30HP.D01/S</t>
  </si>
  <si>
    <t>НС-1696887</t>
  </si>
  <si>
    <t>RAC-I-AK30HP.D01/U</t>
  </si>
  <si>
    <t>НС-1696880</t>
  </si>
  <si>
    <t>RAC-I-AK35HP.D01/S</t>
  </si>
  <si>
    <t>НС-1696889</t>
  </si>
  <si>
    <t>RAC-I-AK35HP.D01/U</t>
  </si>
  <si>
    <t>НС-1696882</t>
  </si>
  <si>
    <t>RAC-I-AK55HP.D01/S</t>
  </si>
  <si>
    <t>НС-1696890</t>
  </si>
  <si>
    <t>RAC-I-AK55HP.D01/U</t>
  </si>
  <si>
    <t>НС-1764668</t>
  </si>
  <si>
    <t>RAC-I-AK55HP.D02/S</t>
  </si>
  <si>
    <t>НС-1764671</t>
  </si>
  <si>
    <t>RAC-I-AK55HP.D02/U</t>
  </si>
  <si>
    <t>НС-1696884</t>
  </si>
  <si>
    <t>RAC-I-AK75HP.D01/S</t>
  </si>
  <si>
    <t>НС-1696891</t>
  </si>
  <si>
    <t>RAC-I-AK75HP.D01/U</t>
  </si>
  <si>
    <t>НС-1764669</t>
  </si>
  <si>
    <t>RAC-I-AK75HP.D02/S</t>
  </si>
  <si>
    <t>НС-1764672</t>
  </si>
  <si>
    <t>RAC-I-AK75HP.D02/U</t>
  </si>
  <si>
    <t>RAC-I-AK25HP.D01</t>
  </si>
  <si>
    <t>RAC-I-AK30HP.D01</t>
  </si>
  <si>
    <t>RAC-I-AK30HP.D02</t>
  </si>
  <si>
    <t>RAC-I-AK35HP.D01</t>
  </si>
  <si>
    <t>RAC-I-AK30HP.D03</t>
  </si>
  <si>
    <t>RAC-I-AK55HP.D01</t>
  </si>
  <si>
    <t>RAC-I-AK30HP.D04</t>
  </si>
  <si>
    <t>RAC-I-AK55HP.D02</t>
  </si>
  <si>
    <t>RAC-I-AK75HP.D01</t>
  </si>
  <si>
    <t>RAC-I-AK30HP.D05</t>
  </si>
  <si>
    <t>RAC-I-AK75HP.D02</t>
  </si>
  <si>
    <t>НС-1491331</t>
  </si>
  <si>
    <t>НС-1491345</t>
  </si>
  <si>
    <t>НС-1491346</t>
  </si>
  <si>
    <t>НС-1491347</t>
  </si>
  <si>
    <t>НС-1491348</t>
  </si>
  <si>
    <t>НС-1481458</t>
  </si>
  <si>
    <t>RAC-I-SN25HP.D04/S</t>
  </si>
  <si>
    <t>НС-1481459</t>
  </si>
  <si>
    <t>RAC-I-SN25HP.D04/U</t>
  </si>
  <si>
    <t>НС-1481461</t>
  </si>
  <si>
    <t>RAC-I-SN30HP.D04/S</t>
  </si>
  <si>
    <t>НС-1481462</t>
  </si>
  <si>
    <t>RAC-I-SN30HP.D04/U</t>
  </si>
  <si>
    <t>НС-1481465</t>
  </si>
  <si>
    <t>RAC-I-SN35HP.D04/S</t>
  </si>
  <si>
    <t>НС-1481466</t>
  </si>
  <si>
    <t>RAC-I-SN35HP.D04/U</t>
  </si>
  <si>
    <t>НС-1481467</t>
  </si>
  <si>
    <t>RAC-I-SN55HP.D04/S</t>
  </si>
  <si>
    <t>НС-1481468</t>
  </si>
  <si>
    <t>RAC-I-SN55HP.D04/U</t>
  </si>
  <si>
    <t>НС-1481471</t>
  </si>
  <si>
    <t>RAC-I-SN75HP.D04/S</t>
  </si>
  <si>
    <t>НС-1481472</t>
  </si>
  <si>
    <t>RAC-I-SN75HP.D04/U</t>
  </si>
  <si>
    <t>RAC-I-SN25HP.D04</t>
  </si>
  <si>
    <t>RAC-I-SN30HP.D04</t>
  </si>
  <si>
    <t>RAC-I-SN35HP.D04</t>
  </si>
  <si>
    <t>RAC-I-SN55HP.D04</t>
  </si>
  <si>
    <t>RAC-I-SN75HP.D04</t>
  </si>
  <si>
    <t>НС-1764991</t>
  </si>
  <si>
    <t>НС-1764992</t>
  </si>
  <si>
    <t>НС-1764994</t>
  </si>
  <si>
    <t>НС-1764995</t>
  </si>
  <si>
    <t>НС-1764996</t>
  </si>
  <si>
    <t>НС-1764675 </t>
  </si>
  <si>
    <t>RAC-I-SN25HP.D05/S</t>
  </si>
  <si>
    <t>НС-1764682 </t>
  </si>
  <si>
    <t>RAC-I-SN25HP.D05/U</t>
  </si>
  <si>
    <t>НС-1764676 </t>
  </si>
  <si>
    <t>RAC-I-SN30HP.D05/S</t>
  </si>
  <si>
    <t>НС-1764683 </t>
  </si>
  <si>
    <t>RAC-I-SN30HP.D05/U</t>
  </si>
  <si>
    <t>НС-1764678 </t>
  </si>
  <si>
    <t>RAC-I-SN35HP.D05/S</t>
  </si>
  <si>
    <t>НС-1764684 </t>
  </si>
  <si>
    <t>RAC-I-SN35HP.D05/U</t>
  </si>
  <si>
    <t>НС-1764679 </t>
  </si>
  <si>
    <t>RAC-I-SN55HP.D05/S</t>
  </si>
  <si>
    <t>НС-1764685 </t>
  </si>
  <si>
    <t>RAC-I-SN55HP.D05/U</t>
  </si>
  <si>
    <t>НС-1764680 </t>
  </si>
  <si>
    <t>RAC-I-SN75HP.D05/S</t>
  </si>
  <si>
    <t>НС-1764686 </t>
  </si>
  <si>
    <t>RAC-I-SN75HP.D05/U</t>
  </si>
  <si>
    <t>RAC-I-SN25HP.D05</t>
  </si>
  <si>
    <t>RAC-I-SN30HP.D05</t>
  </si>
  <si>
    <t>RAC-I-SN35HP.D05</t>
  </si>
  <si>
    <t>RAC-I-SN55HP.D05</t>
  </si>
  <si>
    <t>RAC-I-SN75HP.D05</t>
  </si>
  <si>
    <t>НС-1614770</t>
  </si>
  <si>
    <t>НС-1770067</t>
  </si>
  <si>
    <t>НС-1419961</t>
  </si>
  <si>
    <t>НС-1606443</t>
  </si>
  <si>
    <t>НС-1485498</t>
  </si>
  <si>
    <t>НС-1245638</t>
  </si>
  <si>
    <t xml:space="preserve">Carbon sponge filter
</t>
  </si>
  <si>
    <t>НС-1245641</t>
  </si>
  <si>
    <t xml:space="preserve">Silver Ion filter
</t>
  </si>
  <si>
    <t>НС-1339600</t>
  </si>
  <si>
    <t>Bio-sterilizing HEPA</t>
  </si>
  <si>
    <t>Проводной пульт для  управления RWH-01
для сплит-систем EMPEROR и внутренних
блоков мульти сплит-систем ORIGAMI</t>
  </si>
  <si>
    <t>Wi-Fi модуль FUNAI, модель AEL-W4G3F
(Sensei 2.0) (Для сплит-систем SENSE 2.0,
SENSEI NERO 2.0, SENSEI 2.0 Inverter)</t>
  </si>
  <si>
    <t>Wi-Fi модуль FUNAI, модель AEH-W4G1F
(Для моделей Sensei/Sensei Inverter,
мульти сплит-систем Origami)</t>
  </si>
  <si>
    <t>Wi-Fi модуль FUNAI, модель AEX-W4G1F
(Для сплит-систем Bushido, Shogun и
внутренних настенных блоков мульти сплит-системы Origami Kodo)</t>
  </si>
  <si>
    <t xml:space="preserve"> Wi-Fi модуль FUNAI, модель AEL-W4G2F (Для сплит-систем Katana, Kadzoku)</t>
  </si>
  <si>
    <t>Фильтра</t>
  </si>
  <si>
    <t>Пульты / WI-FI модули</t>
  </si>
  <si>
    <t>SOYOKAZE Inverter Wi-Fi</t>
  </si>
  <si>
    <t>ONSEN FULL DC Inverter Heat pump Wi-Fi</t>
  </si>
  <si>
    <t>EMPEROR Smart Eye FULL DC Inverter Wi-Fi</t>
  </si>
  <si>
    <t>KAGAMI Inverter WiFi</t>
  </si>
  <si>
    <t>DAIJIN Inverter Wi-Fi</t>
  </si>
  <si>
    <t>SHOGUN Inverter Wi-Fi</t>
  </si>
  <si>
    <t>KADZOKU Inverter Wi-Fi</t>
  </si>
  <si>
    <t>AKOYA NERO Inverter Wi-Fi</t>
  </si>
  <si>
    <t>AKOYA Inverter Wi-Fi</t>
  </si>
  <si>
    <t xml:space="preserve">SENSEI DC Inverter </t>
  </si>
  <si>
    <t>SENSEI 2.0 Inverter Wi-Fi ready NEW 2026</t>
  </si>
  <si>
    <t>Модель поблочно</t>
  </si>
  <si>
    <t>НС-1691566</t>
  </si>
  <si>
    <t>НС-1691570</t>
  </si>
  <si>
    <t>НС-1691573</t>
  </si>
  <si>
    <t>НС-1691528</t>
  </si>
  <si>
    <t>ELN-I07PN-IN</t>
  </si>
  <si>
    <t>НС-1691530</t>
  </si>
  <si>
    <t>ELN-I07PN-OUT</t>
  </si>
  <si>
    <t>НС-1691549</t>
  </si>
  <si>
    <t>ELN-I09PN-IN</t>
  </si>
  <si>
    <t>НС-1691552</t>
  </si>
  <si>
    <t>ELN-I09PN-OUT</t>
  </si>
  <si>
    <t>НС-1691555</t>
  </si>
  <si>
    <t>ELN-I12PN-IN</t>
  </si>
  <si>
    <t>НС-1691559</t>
  </si>
  <si>
    <t>ELN-I12PN-OUT</t>
  </si>
  <si>
    <t>ELN-I07PN</t>
  </si>
  <si>
    <t>ELN-I09PN</t>
  </si>
  <si>
    <t>ELN-I12PN</t>
  </si>
  <si>
    <t>НС-1691511</t>
  </si>
  <si>
    <t>НС-1691513</t>
  </si>
  <si>
    <t>НС-1691516</t>
  </si>
  <si>
    <t>НС-1691518</t>
  </si>
  <si>
    <t>НС-1691522</t>
  </si>
  <si>
    <t>НС-1691524</t>
  </si>
  <si>
    <t>НС-1691526</t>
  </si>
  <si>
    <t>НС-1696949</t>
  </si>
  <si>
    <t>ELB-I07PN-IN</t>
  </si>
  <si>
    <t>НС-1696958</t>
  </si>
  <si>
    <t>ELB-I07PN-OUT</t>
  </si>
  <si>
    <t>НС-1696950</t>
  </si>
  <si>
    <t>ELB-I09PN-IN</t>
  </si>
  <si>
    <t>НС-1696962</t>
  </si>
  <si>
    <t>ELB-I09PN-OUT</t>
  </si>
  <si>
    <t>НС-1696951</t>
  </si>
  <si>
    <t>ELB-I12PN-IN</t>
  </si>
  <si>
    <t>НС-1696963</t>
  </si>
  <si>
    <t>ELB-I12PN-OUT</t>
  </si>
  <si>
    <t>НС-1696954</t>
  </si>
  <si>
    <t>ELB-I18PN-IN</t>
  </si>
  <si>
    <t>НС-1696964</t>
  </si>
  <si>
    <t>ELB-I18PN-OUT</t>
  </si>
  <si>
    <t>НС-1696955</t>
  </si>
  <si>
    <t>ELB-I24PN-IN</t>
  </si>
  <si>
    <t>НС-1696968</t>
  </si>
  <si>
    <t>ELB-I24PN-OUT</t>
  </si>
  <si>
    <t>НС-1696956</t>
  </si>
  <si>
    <t>ELB-I30PN-IN</t>
  </si>
  <si>
    <t>НС-1696970</t>
  </si>
  <si>
    <t>ELB-I30PN-OUT</t>
  </si>
  <si>
    <t>НС-1696957</t>
  </si>
  <si>
    <t>ELB-I36PN-IN</t>
  </si>
  <si>
    <t>НС-1696971</t>
  </si>
  <si>
    <t>ELB-I36PN-OUT</t>
  </si>
  <si>
    <t>ELB-I07PN</t>
  </si>
  <si>
    <t>ELB-I09PN</t>
  </si>
  <si>
    <t>ELB-I12PN</t>
  </si>
  <si>
    <t>ELB-I18PN</t>
  </si>
  <si>
    <t>ELB-I24PN</t>
  </si>
  <si>
    <t>ELB-I30PN</t>
  </si>
  <si>
    <t>ELB-I36PN</t>
  </si>
  <si>
    <t>НС-1692607</t>
  </si>
  <si>
    <t>НС-1692608</t>
  </si>
  <si>
    <t>НС-1692609</t>
  </si>
  <si>
    <t>НС-1692610</t>
  </si>
  <si>
    <t>НС-1692611</t>
  </si>
  <si>
    <t>НС-1692589</t>
  </si>
  <si>
    <t>EXD-I07PN-IN</t>
  </si>
  <si>
    <t>НС-1692590</t>
  </si>
  <si>
    <t>EXD-I07PN-OUT</t>
  </si>
  <si>
    <t>НС-1692591</t>
  </si>
  <si>
    <t>EXD-I09PN-IN</t>
  </si>
  <si>
    <t>НС-1692592</t>
  </si>
  <si>
    <t>EXD-I09PN-OUT</t>
  </si>
  <si>
    <t>НС-1692593</t>
  </si>
  <si>
    <t>EXD-I12PN-IN</t>
  </si>
  <si>
    <t>НС-1692594</t>
  </si>
  <si>
    <t>EXD-I12PN-OUT</t>
  </si>
  <si>
    <t>НС-1692595</t>
  </si>
  <si>
    <t>EXD-I18PN-IN</t>
  </si>
  <si>
    <t>НС-1692596</t>
  </si>
  <si>
    <t>EXD-I18PN-OUT</t>
  </si>
  <si>
    <t>НС-1692597</t>
  </si>
  <si>
    <t>EXD-I24PN-IN</t>
  </si>
  <si>
    <t>НС-1692598</t>
  </si>
  <si>
    <t>EXD-I24PN-OUT</t>
  </si>
  <si>
    <t>EXD-I07PN</t>
  </si>
  <si>
    <t>EXD-I09PN</t>
  </si>
  <si>
    <t>EXD-I12PN</t>
  </si>
  <si>
    <t>EXD-I18PN</t>
  </si>
  <si>
    <t>EXD-I24PN</t>
  </si>
  <si>
    <t>НС-1761142</t>
  </si>
  <si>
    <t>НС-1760379</t>
  </si>
  <si>
    <t>ECP-I07PN-IN</t>
  </si>
  <si>
    <t>НС-1760398</t>
  </si>
  <si>
    <t>ECP-I07PN-OUT</t>
  </si>
  <si>
    <t>НС-1761144</t>
  </si>
  <si>
    <t>НС-1760382</t>
  </si>
  <si>
    <t>ECP-I09PN-IN</t>
  </si>
  <si>
    <t>НС-1760399</t>
  </si>
  <si>
    <t>ECP-I09PN-OUT</t>
  </si>
  <si>
    <t>НС-1761147</t>
  </si>
  <si>
    <t>НС-1760384</t>
  </si>
  <si>
    <t>ECP-I12PN-IN</t>
  </si>
  <si>
    <t>НС-1760400</t>
  </si>
  <si>
    <t>ECP-I12PN-OUT</t>
  </si>
  <si>
    <t>НС-1761149</t>
  </si>
  <si>
    <t>НС-1760396</t>
  </si>
  <si>
    <t>ECP-I18PN-IN</t>
  </si>
  <si>
    <t>НС-1760401</t>
  </si>
  <si>
    <t>ECP-I18PN-OUT</t>
  </si>
  <si>
    <t>НС-1761151</t>
  </si>
  <si>
    <t>НС-1760397</t>
  </si>
  <si>
    <t>ECP-I24PN-IN</t>
  </si>
  <si>
    <t>НС-1760403</t>
  </si>
  <si>
    <t>ECP-I24PN-OUT</t>
  </si>
  <si>
    <t>ECP-I07PN</t>
  </si>
  <si>
    <t>ECP-I09PN</t>
  </si>
  <si>
    <t>ECP-I12PN</t>
  </si>
  <si>
    <t>ECP-I18PN</t>
  </si>
  <si>
    <t>ECP-I24PN</t>
  </si>
  <si>
    <t>НС-1596417</t>
  </si>
  <si>
    <t>НС-1595961</t>
  </si>
  <si>
    <t>ECS-I07PN-IN</t>
  </si>
  <si>
    <t>НС-1595962</t>
  </si>
  <si>
    <t>ECS-I07PN-OUT</t>
  </si>
  <si>
    <t>НС-1596419</t>
  </si>
  <si>
    <t>НС-1595963</t>
  </si>
  <si>
    <t>ECS-I09PN-IN</t>
  </si>
  <si>
    <t>НС-1595964</t>
  </si>
  <si>
    <t>ECS-I09PN-OUT</t>
  </si>
  <si>
    <t>НС-1596421</t>
  </si>
  <si>
    <t>НС-1595965</t>
  </si>
  <si>
    <t>ECS-I12PN-IN</t>
  </si>
  <si>
    <t>НС-1595967</t>
  </si>
  <si>
    <t>ECS-I12PN-OUT</t>
  </si>
  <si>
    <t>НС-1597605</t>
  </si>
  <si>
    <t>НС-1597529</t>
  </si>
  <si>
    <t>ECS-I18PN-IN</t>
  </si>
  <si>
    <t>НС-1597530</t>
  </si>
  <si>
    <t>ECS-I18PN-OUT</t>
  </si>
  <si>
    <t>НС-1597607</t>
  </si>
  <si>
    <t>НС-1597532</t>
  </si>
  <si>
    <t>ECS-I24PN-IN</t>
  </si>
  <si>
    <t>НС-1597533</t>
  </si>
  <si>
    <t>ECS-I24PN-OUT</t>
  </si>
  <si>
    <t>ECS-I07PN</t>
  </si>
  <si>
    <t>ECS-I09PN</t>
  </si>
  <si>
    <t>ECS-I12PN</t>
  </si>
  <si>
    <t>ECS-I18PN</t>
  </si>
  <si>
    <t>ECS-I24PN</t>
  </si>
  <si>
    <t xml:space="preserve">ELYSIUM NERO INVERTER </t>
  </si>
  <si>
    <t xml:space="preserve">ELYSIUM INVERTER </t>
  </si>
  <si>
    <t>EXCEED INVERTER Wi-Fi ready</t>
  </si>
  <si>
    <t>ECLIPSE INVERTER  Wi-Fi ready NEW</t>
  </si>
  <si>
    <t>ECLIPSE INVERTER Wi-Fi ready 2025</t>
  </si>
  <si>
    <t>KVS-IRAM07CH/IN</t>
  </si>
  <si>
    <t>НС-1761092</t>
  </si>
  <si>
    <t>KVS-IRAM07CH/OUT</t>
  </si>
  <si>
    <t>KVS-IRAM09CH/IN</t>
  </si>
  <si>
    <t>НС-1761093</t>
  </si>
  <si>
    <t>KVS-IRAM09CH/OUT</t>
  </si>
  <si>
    <t>KVS-IRAM12CH/IN</t>
  </si>
  <si>
    <t>НС-1761094</t>
  </si>
  <si>
    <t>KVS-IRAM12CH/OUT</t>
  </si>
  <si>
    <t>KVS-IRAM07CH</t>
  </si>
  <si>
    <t>KVS-IRAM09CH</t>
  </si>
  <si>
    <t>KVS-IRAM12CH</t>
  </si>
  <si>
    <t>KVS-IRAD07CH/IN</t>
  </si>
  <si>
    <t>НС-1596356</t>
  </si>
  <si>
    <t>KVS-IRAD07CH/OUT</t>
  </si>
  <si>
    <t>KVS-IRAD09CH/IN</t>
  </si>
  <si>
    <t>НС-1596357</t>
  </si>
  <si>
    <t>KVS-IRAD09CH/OUT</t>
  </si>
  <si>
    <t>KVS-IRAD12CH/IN</t>
  </si>
  <si>
    <t>НС-1596359</t>
  </si>
  <si>
    <t>KVS-IRAD12CH/OUT</t>
  </si>
  <si>
    <t>KVS-IRAD07CH</t>
  </si>
  <si>
    <t>KVS-IRAD09CH</t>
  </si>
  <si>
    <t>KVS-IRAD12CH</t>
  </si>
  <si>
    <t>НС-1626492</t>
  </si>
  <si>
    <t>LA-WF-TL10</t>
  </si>
  <si>
    <t>RADIUM INVERTER Wi-Fi ready  NEW</t>
  </si>
  <si>
    <t>RADIUM INVERTER 2025 Wi-Fi ready</t>
  </si>
  <si>
    <t>WI-FI модуль</t>
  </si>
  <si>
    <t>НС-1697698</t>
  </si>
  <si>
    <t>НС-1697699</t>
  </si>
  <si>
    <t>НС-1697700</t>
  </si>
  <si>
    <t>НС-1697701</t>
  </si>
  <si>
    <t>НС-1697689</t>
  </si>
  <si>
    <t>H09S1D.NS1R</t>
  </si>
  <si>
    <t>НС-1697691</t>
  </si>
  <si>
    <t>H09S1D.U12R</t>
  </si>
  <si>
    <t>НС-1697692</t>
  </si>
  <si>
    <t>H12S1D.NS1R</t>
  </si>
  <si>
    <t>НС-1697693</t>
  </si>
  <si>
    <t>H12S1D.U12R</t>
  </si>
  <si>
    <t>НС-1697694</t>
  </si>
  <si>
    <t>H18S1D.NS1R</t>
  </si>
  <si>
    <t>НС-1697695</t>
  </si>
  <si>
    <t>H18S1D.U18R</t>
  </si>
  <si>
    <t>НС-1697696</t>
  </si>
  <si>
    <t>H24S1D.NS1R</t>
  </si>
  <si>
    <t>НС-1697697</t>
  </si>
  <si>
    <t>H24S1D.U24R</t>
  </si>
  <si>
    <t>H09S1D</t>
  </si>
  <si>
    <t>H12S1D</t>
  </si>
  <si>
    <t>H18S1D</t>
  </si>
  <si>
    <t>DELUXE PRO DUAL Inverter</t>
  </si>
  <si>
    <t>H24S1D</t>
  </si>
  <si>
    <t>НС-1606456</t>
  </si>
  <si>
    <t>НС-1606457</t>
  </si>
  <si>
    <t>НС-1606433</t>
  </si>
  <si>
    <t>AC09BK.NSJR</t>
  </si>
  <si>
    <t>НС-1606434</t>
  </si>
  <si>
    <t>AC09BK.UA3R</t>
  </si>
  <si>
    <t>НС-1606436</t>
  </si>
  <si>
    <t>AC12BK.NSJR</t>
  </si>
  <si>
    <t>НС-1606438</t>
  </si>
  <si>
    <t>AC12BK.UA3R</t>
  </si>
  <si>
    <t>AC09BK</t>
  </si>
  <si>
    <t>AC12BK</t>
  </si>
  <si>
    <t>ARTCOOL Mirror</t>
  </si>
  <si>
    <t>НС-1344689</t>
  </si>
  <si>
    <t>НС-1344693</t>
  </si>
  <si>
    <t>НС-1344695</t>
  </si>
  <si>
    <t>НС-1347782</t>
  </si>
  <si>
    <t>НС-1347783</t>
  </si>
  <si>
    <t>НС-1198217</t>
  </si>
  <si>
    <t>B07TS.NSJ</t>
  </si>
  <si>
    <t>НС-1198218</t>
  </si>
  <si>
    <t>B07TS.UA3</t>
  </si>
  <si>
    <t>НС-1198219</t>
  </si>
  <si>
    <t>B09TS.NSJ</t>
  </si>
  <si>
    <t>НС-1198221</t>
  </si>
  <si>
    <t>B09TS.UA3</t>
  </si>
  <si>
    <t>НС-1198222</t>
  </si>
  <si>
    <t>B12TS.NSJ</t>
  </si>
  <si>
    <t>НС-1198224</t>
  </si>
  <si>
    <t>B12TS.UA3</t>
  </si>
  <si>
    <t>НС-1198226</t>
  </si>
  <si>
    <t>B18TS.NSK</t>
  </si>
  <si>
    <t>НС-1198227</t>
  </si>
  <si>
    <t>B18TS.UL2</t>
  </si>
  <si>
    <t>НС-1374053</t>
  </si>
  <si>
    <t>B24TS.NSKC</t>
  </si>
  <si>
    <t>НС-1374054</t>
  </si>
  <si>
    <t>B24TS.U24C</t>
  </si>
  <si>
    <t>B07TS</t>
  </si>
  <si>
    <t>B09TS</t>
  </si>
  <si>
    <t>B12TS</t>
  </si>
  <si>
    <t>B18TS</t>
  </si>
  <si>
    <t>B24TS</t>
  </si>
  <si>
    <t>ProCool</t>
  </si>
  <si>
    <t>НС-1481212</t>
  </si>
  <si>
    <t>НС-1481213</t>
  </si>
  <si>
    <t>НС-1305067</t>
  </si>
  <si>
    <t>НС-1428410</t>
  </si>
  <si>
    <t>RAK-DJ18PHAE</t>
  </si>
  <si>
    <t>НС-1428411</t>
  </si>
  <si>
    <t>RAC-DJ18PHAE</t>
  </si>
  <si>
    <t>НС-1428412</t>
  </si>
  <si>
    <t>RAK-DJ25PHAE</t>
  </si>
  <si>
    <t>НС-1428414</t>
  </si>
  <si>
    <t>RAC-DJ25PHAE</t>
  </si>
  <si>
    <t>SPX-CFH22</t>
  </si>
  <si>
    <t>Фильтр Nano Titanium
Wasabi (комлект, 2 шт.)</t>
  </si>
  <si>
    <t>НС-1638451</t>
  </si>
  <si>
    <t>НС-1638452</t>
  </si>
  <si>
    <t>НС-1638454</t>
  </si>
  <si>
    <t>НС-1638455</t>
  </si>
  <si>
    <t>НС-1638407</t>
  </si>
  <si>
    <t>RAK-DJ18RHAE</t>
  </si>
  <si>
    <t>НС-1638417</t>
  </si>
  <si>
    <t>RAC-DJ18WHAE</t>
  </si>
  <si>
    <t>НС-1638409</t>
  </si>
  <si>
    <t>RAK-DJ25RHAE</t>
  </si>
  <si>
    <t>НС-1638418</t>
  </si>
  <si>
    <t>RAC-DJ25WHAE</t>
  </si>
  <si>
    <t>НС-1638413</t>
  </si>
  <si>
    <t>RAK-DJ35RHAE</t>
  </si>
  <si>
    <t>НС-1638419</t>
  </si>
  <si>
    <t>RAC-DJ35WHAE</t>
  </si>
  <si>
    <t>НС-1638415</t>
  </si>
  <si>
    <t>RAK-DJ50RHAE</t>
  </si>
  <si>
    <t>НС-1638420</t>
  </si>
  <si>
    <t>RAC-DJ50WHAE</t>
  </si>
  <si>
    <t>НС-1375608</t>
  </si>
  <si>
    <t>НС-1375611</t>
  </si>
  <si>
    <t>НС-1375615</t>
  </si>
  <si>
    <t>НС-1375618</t>
  </si>
  <si>
    <t>НС-1308004</t>
  </si>
  <si>
    <t>RAK-18REF</t>
  </si>
  <si>
    <t>НС-1308005</t>
  </si>
  <si>
    <t>RAC-18WEF</t>
  </si>
  <si>
    <t>НС-1308006</t>
  </si>
  <si>
    <t>RAK-25REF</t>
  </si>
  <si>
    <t>НС-1308007</t>
  </si>
  <si>
    <t>RAC-25WEF</t>
  </si>
  <si>
    <t>НС-1308008</t>
  </si>
  <si>
    <t>RAK-35REF</t>
  </si>
  <si>
    <t>НС-1308009</t>
  </si>
  <si>
    <t>RAC-35WEF</t>
  </si>
  <si>
    <t>НС-1308013</t>
  </si>
  <si>
    <t>RAK-50REF</t>
  </si>
  <si>
    <t>НС-1308011</t>
  </si>
  <si>
    <t>RAC-50WEF</t>
  </si>
  <si>
    <t>НС-1375354</t>
  </si>
  <si>
    <t>НС-1304582</t>
  </si>
  <si>
    <t>RAK-25RXE</t>
  </si>
  <si>
    <t>НС-1347653</t>
  </si>
  <si>
    <t>RAC-25WXEN</t>
  </si>
  <si>
    <t>НС-1304583</t>
  </si>
  <si>
    <t>RAK-35RXE</t>
  </si>
  <si>
    <t>НС-1304991</t>
  </si>
  <si>
    <t>RAC-35WXEN</t>
  </si>
  <si>
    <t>НС-1375362</t>
  </si>
  <si>
    <t>НС-1304989</t>
  </si>
  <si>
    <t>RAK-50RXE</t>
  </si>
  <si>
    <t>НС-1304992</t>
  </si>
  <si>
    <t>RAC-50WXEN</t>
  </si>
  <si>
    <t>SHIRATAMA</t>
  </si>
  <si>
    <t>X-COMFORT</t>
  </si>
  <si>
    <t>AKEBONO NORDIC</t>
  </si>
  <si>
    <t>НС-1375578</t>
  </si>
  <si>
    <t>НС-1348180</t>
  </si>
  <si>
    <t>RAK-18RPE</t>
  </si>
  <si>
    <t>НС-1348198</t>
  </si>
  <si>
    <t>RAC-18WPE</t>
  </si>
  <si>
    <t>SENDO</t>
  </si>
  <si>
    <t>НС-1376312</t>
  </si>
  <si>
    <t>НС-1304707</t>
  </si>
  <si>
    <t>RAK-60RPE (без пульта)</t>
  </si>
  <si>
    <t>НС-1304702</t>
  </si>
  <si>
    <t>RAC-60NPE</t>
  </si>
  <si>
    <t>SPX-RCKA2</t>
  </si>
  <si>
    <t>Беспроводной пульт управления</t>
  </si>
  <si>
    <t>НС-1305079</t>
  </si>
  <si>
    <t>SAS09DL3-AI</t>
  </si>
  <si>
    <t>SAU09DL3-AI</t>
  </si>
  <si>
    <t>SAS12DL3-AI</t>
  </si>
  <si>
    <t>SAU12DL3-AI</t>
  </si>
  <si>
    <t>SAS18DL3-AI</t>
  </si>
  <si>
    <t>SAU18DL3-AI</t>
  </si>
  <si>
    <t>SAS24DL3-AI</t>
  </si>
  <si>
    <t>SAU24DL3-AI</t>
  </si>
  <si>
    <t>СК00021122</t>
  </si>
  <si>
    <t>СК00021126</t>
  </si>
  <si>
    <t>СК00021123</t>
  </si>
  <si>
    <t>СК00021127</t>
  </si>
  <si>
    <t>СК00021124</t>
  </si>
  <si>
    <t>СК00021128</t>
  </si>
  <si>
    <t>СК00021125</t>
  </si>
  <si>
    <t>СК00021129</t>
  </si>
  <si>
    <t>СК00015799</t>
  </si>
  <si>
    <t>СК00015800</t>
  </si>
  <si>
    <t>СК00015801</t>
  </si>
  <si>
    <t>СК00015803</t>
  </si>
  <si>
    <t>СК00015802</t>
  </si>
  <si>
    <t>СК00015804</t>
  </si>
  <si>
    <t>SAS09DL2-AI</t>
  </si>
  <si>
    <t>SAU09DL2-AI</t>
  </si>
  <si>
    <t>SAS12DL2-AI</t>
  </si>
  <si>
    <t>SAU12DL2-AI</t>
  </si>
  <si>
    <t>SAS18DL2-AI</t>
  </si>
  <si>
    <t>SAU18DL2-AI</t>
  </si>
  <si>
    <t>СК00015791</t>
  </si>
  <si>
    <t>СК00015792</t>
  </si>
  <si>
    <t>SAS09DL1-AI</t>
  </si>
  <si>
    <t>SAU09DL1-AI</t>
  </si>
  <si>
    <t>ESAS09CHP_GDC</t>
  </si>
  <si>
    <t>ESAU09CHP_GDC</t>
  </si>
  <si>
    <t>ESAS12CHP_GDC</t>
  </si>
  <si>
    <t>ESAU12CHP_GDC</t>
  </si>
  <si>
    <t>ESAS18CHP_GDC</t>
  </si>
  <si>
    <t>ESAU18CHP_GDC</t>
  </si>
  <si>
    <t>ESAS24CHP_GDC</t>
  </si>
  <si>
    <t>ESAU24CHP_GDC</t>
  </si>
  <si>
    <t>СК00021788</t>
  </si>
  <si>
    <t>СК00021792</t>
  </si>
  <si>
    <t>СК00021789</t>
  </si>
  <si>
    <t>СК00021793</t>
  </si>
  <si>
    <t>СК00021790</t>
  </si>
  <si>
    <t>СК00021794</t>
  </si>
  <si>
    <t>СК00021791</t>
  </si>
  <si>
    <t>СК00021795</t>
  </si>
  <si>
    <t>СК00018040</t>
  </si>
  <si>
    <t>СК00018041</t>
  </si>
  <si>
    <t>СК00018042</t>
  </si>
  <si>
    <t>СК00018043</t>
  </si>
  <si>
    <t>СК00018044</t>
  </si>
  <si>
    <t>СК00018045</t>
  </si>
  <si>
    <t>СК00018046</t>
  </si>
  <si>
    <t>СК00018047</t>
  </si>
  <si>
    <t>SAS09CH2-AI</t>
  </si>
  <si>
    <t>SAU09CH2-AI</t>
  </si>
  <si>
    <t>SAS12CH2-AI</t>
  </si>
  <si>
    <t>SAU12CH2-AI</t>
  </si>
  <si>
    <t>SAS18CH2-AI</t>
  </si>
  <si>
    <t>SAU18CH2-AI</t>
  </si>
  <si>
    <t>SAS24CH2-AI</t>
  </si>
  <si>
    <t>SAU24CH2-AI</t>
  </si>
  <si>
    <t>СК00021045</t>
  </si>
  <si>
    <t>СК00021049</t>
  </si>
  <si>
    <t>СК00021046</t>
  </si>
  <si>
    <t>СК00021050</t>
  </si>
  <si>
    <t>СК00021047</t>
  </si>
  <si>
    <t>СК00021051</t>
  </si>
  <si>
    <t>СК00021048</t>
  </si>
  <si>
    <t>СК00021052</t>
  </si>
  <si>
    <t>SAS09EW1-AI</t>
  </si>
  <si>
    <t>SAU09EW1-AI</t>
  </si>
  <si>
    <t>SAS12EW1-AI</t>
  </si>
  <si>
    <t>SAU12EW1-AI</t>
  </si>
  <si>
    <t>SAS18EW1-AI</t>
  </si>
  <si>
    <t>SAU18EW1-AI</t>
  </si>
  <si>
    <t>SAS24EW1-AI</t>
  </si>
  <si>
    <t>SAU24EW1-AI</t>
  </si>
  <si>
    <t>СК00021740</t>
  </si>
  <si>
    <t>СК00021745</t>
  </si>
  <si>
    <t>СК00021741</t>
  </si>
  <si>
    <t>СК00021746</t>
  </si>
  <si>
    <t>СК00021742</t>
  </si>
  <si>
    <t>СК00021747</t>
  </si>
  <si>
    <t>СК00021743</t>
  </si>
  <si>
    <t>СК00021748</t>
  </si>
  <si>
    <t>СК00021744</t>
  </si>
  <si>
    <t>СК00021749</t>
  </si>
  <si>
    <t>SAS07FB1-AI</t>
  </si>
  <si>
    <t>SAU07FB1-AI</t>
  </si>
  <si>
    <t>SAS09FB1-AI</t>
  </si>
  <si>
    <t>SAU09FB1-AI</t>
  </si>
  <si>
    <t>SAS12FB1-AI</t>
  </si>
  <si>
    <t>SAU12FB1-AI</t>
  </si>
  <si>
    <t>SAS18FB1-AI</t>
  </si>
  <si>
    <t>SAU18FB1-AI</t>
  </si>
  <si>
    <t>SAS24FB1-AI</t>
  </si>
  <si>
    <t>SAU24FB1-AI</t>
  </si>
  <si>
    <t>СК00002215</t>
  </si>
  <si>
    <t>СК00002220</t>
  </si>
  <si>
    <t>СК00002216</t>
  </si>
  <si>
    <t>СК00002221</t>
  </si>
  <si>
    <t>СК00002217</t>
  </si>
  <si>
    <t>СК00002222</t>
  </si>
  <si>
    <t>СК00002218</t>
  </si>
  <si>
    <t>СК00002223</t>
  </si>
  <si>
    <t>СК00002219</t>
  </si>
  <si>
    <t>СК00002224</t>
  </si>
  <si>
    <t>SAS07CH1-AI</t>
  </si>
  <si>
    <t>SAU07CH1-AI</t>
  </si>
  <si>
    <t>SAS09CH1-AI</t>
  </si>
  <si>
    <t>SAU09CH1-AI</t>
  </si>
  <si>
    <t>SAS12CH1-AI</t>
  </si>
  <si>
    <t>SAU12CH1-AI</t>
  </si>
  <si>
    <t>SAS18CH1-AI</t>
  </si>
  <si>
    <t>SAU18CH1-AI</t>
  </si>
  <si>
    <t>SAS24CH1-AI</t>
  </si>
  <si>
    <t>SAU24CH1-AI</t>
  </si>
  <si>
    <t>ESAS09LG1_H</t>
  </si>
  <si>
    <t>ESAU09LG1_H</t>
  </si>
  <si>
    <t>ESAS12LG1_H</t>
  </si>
  <si>
    <t>ESAU12LG1_H</t>
  </si>
  <si>
    <t>СК00021450</t>
  </si>
  <si>
    <t>СК00021452</t>
  </si>
  <si>
    <t>СК00021451</t>
  </si>
  <si>
    <t>СК00021453</t>
  </si>
  <si>
    <t>SAS09M1-AIB</t>
  </si>
  <si>
    <t>SAU09M1-AIB</t>
  </si>
  <si>
    <t>SAS12M1-AIB</t>
  </si>
  <si>
    <t>SAU12M1-AIB</t>
  </si>
  <si>
    <t>SAS18M1-AIB</t>
  </si>
  <si>
    <t>SAU18M1-AIB</t>
  </si>
  <si>
    <t>SAS24M1-AIB</t>
  </si>
  <si>
    <t>SAU24M1-AIB</t>
  </si>
  <si>
    <t>СК00015549</t>
  </si>
  <si>
    <t>СК00015553</t>
  </si>
  <si>
    <t>СК00015550</t>
  </si>
  <si>
    <t>СК00015554</t>
  </si>
  <si>
    <t>СК00015551</t>
  </si>
  <si>
    <t>СК00015555</t>
  </si>
  <si>
    <t>СК00015552</t>
  </si>
  <si>
    <t>СК00015556</t>
  </si>
  <si>
    <t>SAS07G5-AI</t>
  </si>
  <si>
    <t>SAU07G5-AI</t>
  </si>
  <si>
    <t>SAS09G5-AI</t>
  </si>
  <si>
    <t>SAU09G5-AI</t>
  </si>
  <si>
    <t>SAS12G5-AI</t>
  </si>
  <si>
    <t>SAU12G5-AI</t>
  </si>
  <si>
    <t>SAS18G5-AI</t>
  </si>
  <si>
    <t>SAU18G5-AI</t>
  </si>
  <si>
    <t>SAS24G5-AI</t>
  </si>
  <si>
    <t>SAU24G5-AI</t>
  </si>
  <si>
    <t>SAS07G4-AI</t>
  </si>
  <si>
    <t>SAU07G4-AI</t>
  </si>
  <si>
    <t>SAS09G4-AI</t>
  </si>
  <si>
    <t>SAU09G4-AI</t>
  </si>
  <si>
    <t>SAS12G4-AI</t>
  </si>
  <si>
    <t>SAU12G4-AI</t>
  </si>
  <si>
    <t>SAS18G4-AI</t>
  </si>
  <si>
    <t>SAU18G4-AI</t>
  </si>
  <si>
    <t>SAS24G4-AI</t>
  </si>
  <si>
    <t>SAU24G4-AI</t>
  </si>
  <si>
    <t>СК00017982</t>
  </si>
  <si>
    <t>СК00017983</t>
  </si>
  <si>
    <t>СК00017984</t>
  </si>
  <si>
    <t>СК00017985</t>
  </si>
  <si>
    <t>СК00017986</t>
  </si>
  <si>
    <t>СК00017987</t>
  </si>
  <si>
    <t>СК00017988</t>
  </si>
  <si>
    <t>СК00017989</t>
  </si>
  <si>
    <t>СК00017990</t>
  </si>
  <si>
    <t>СК00017991</t>
  </si>
  <si>
    <t>SAS07BN2-AI</t>
  </si>
  <si>
    <t>SAU07BN2-AI LE</t>
  </si>
  <si>
    <t>SAS09BN3-AI</t>
  </si>
  <si>
    <t>SAU09BN3-AI-LE</t>
  </si>
  <si>
    <t>SAS12BN3-AI</t>
  </si>
  <si>
    <t>SAU12BN3-AI-LE</t>
  </si>
  <si>
    <t>SAS18BN3-AI</t>
  </si>
  <si>
    <t>SAU18BN3-AI-LE</t>
  </si>
  <si>
    <t>SAS24BN3-AI</t>
  </si>
  <si>
    <t>SAU24BN3-AI LE</t>
  </si>
  <si>
    <t>СК00010888</t>
  </si>
  <si>
    <t>СК00010889</t>
  </si>
  <si>
    <t>СК00018197</t>
  </si>
  <si>
    <t>СК00018198</t>
  </si>
  <si>
    <t>СК00018199</t>
  </si>
  <si>
    <t>СК00018200</t>
  </si>
  <si>
    <t>СК00018201</t>
  </si>
  <si>
    <t>СК00018202</t>
  </si>
  <si>
    <t>СК00018203</t>
  </si>
  <si>
    <t>СК00018204</t>
  </si>
  <si>
    <t>SAS07R2-AI</t>
  </si>
  <si>
    <t>SAU07R2-AI</t>
  </si>
  <si>
    <t>SAS09R2-AI</t>
  </si>
  <si>
    <t>SAU09R2-AI</t>
  </si>
  <si>
    <t>SAS12R2-AI</t>
  </si>
  <si>
    <t>SAU12R2-AI</t>
  </si>
  <si>
    <t>SAS18R2-AI</t>
  </si>
  <si>
    <t>SAU18R2-AI</t>
  </si>
  <si>
    <t>SAS24R2-AI</t>
  </si>
  <si>
    <t>SAU24R2-AI</t>
  </si>
  <si>
    <t>СК00021109</t>
  </si>
  <si>
    <t>СК00021117</t>
  </si>
  <si>
    <t>СК00021111</t>
  </si>
  <si>
    <t>СК00021118</t>
  </si>
  <si>
    <t>СК00021113</t>
  </si>
  <si>
    <t>СК00021119</t>
  </si>
  <si>
    <t>СК00021115</t>
  </si>
  <si>
    <t>СК00021120</t>
  </si>
  <si>
    <t>СК00021116</t>
  </si>
  <si>
    <t>СК00021121</t>
  </si>
  <si>
    <t>SAS07R1-AI</t>
  </si>
  <si>
    <t>SAU07R1-AI</t>
  </si>
  <si>
    <t>SAS09R1-AI</t>
  </si>
  <si>
    <t>SAU09R1-AI</t>
  </si>
  <si>
    <t>SAS12R1-AI</t>
  </si>
  <si>
    <t>SAU12R1-AI</t>
  </si>
  <si>
    <t>СК00018019</t>
  </si>
  <si>
    <t>СК00018020</t>
  </si>
  <si>
    <t>СК00018021</t>
  </si>
  <si>
    <t>СК00018022</t>
  </si>
  <si>
    <t>СК00018023</t>
  </si>
  <si>
    <t>СК00018024</t>
  </si>
  <si>
    <t>ESAS07GL1_HDC</t>
  </si>
  <si>
    <t>ESAU07GL1_HDC</t>
  </si>
  <si>
    <t>ESAS09GL1_HDC</t>
  </si>
  <si>
    <t>ESAU09GL1_HDC</t>
  </si>
  <si>
    <t>ESAS12GL1_HDC</t>
  </si>
  <si>
    <t>ESAU12GL1_HDC</t>
  </si>
  <si>
    <t>ESAS18GL1_HDC</t>
  </si>
  <si>
    <t>ESAU18GL1_HDC</t>
  </si>
  <si>
    <t>ESAS24GL1_HDC</t>
  </si>
  <si>
    <t>ESAU24GL1_HDC</t>
  </si>
  <si>
    <t>СК00021250</t>
  </si>
  <si>
    <t>СК00021256</t>
  </si>
  <si>
    <t>СК00021252</t>
  </si>
  <si>
    <t>СК00021257</t>
  </si>
  <si>
    <t>СК00021253</t>
  </si>
  <si>
    <t>СК00021258</t>
  </si>
  <si>
    <t>СК00021254</t>
  </si>
  <si>
    <t>СК00021259</t>
  </si>
  <si>
    <t>СК00021255</t>
  </si>
  <si>
    <t>СК00021260</t>
  </si>
  <si>
    <t>SAS07IL1-AI</t>
  </si>
  <si>
    <t>SAU07IL1-AI</t>
  </si>
  <si>
    <t>SAS09IL1-AI</t>
  </si>
  <si>
    <t>SAU09IL1-AI</t>
  </si>
  <si>
    <t>SAS12IL1-AI</t>
  </si>
  <si>
    <t>SAU12IL1-AI</t>
  </si>
  <si>
    <t>SAS18IL1-AI</t>
  </si>
  <si>
    <t>SAU18IL1-AI</t>
  </si>
  <si>
    <t>SAS24IL1-AI</t>
  </si>
  <si>
    <t>SAU24IL1-AI</t>
  </si>
  <si>
    <t>СК00021054</t>
  </si>
  <si>
    <t>СК00021059</t>
  </si>
  <si>
    <t>СК00021055</t>
  </si>
  <si>
    <t>СК00021060</t>
  </si>
  <si>
    <t>СК00021056</t>
  </si>
  <si>
    <t>СК00021061</t>
  </si>
  <si>
    <t>СК00021057</t>
  </si>
  <si>
    <t>СК00021062</t>
  </si>
  <si>
    <t>СК00021058</t>
  </si>
  <si>
    <t>СК00021063</t>
  </si>
  <si>
    <t>SAS07Z6-AI</t>
  </si>
  <si>
    <t>SAU07Z6-AI</t>
  </si>
  <si>
    <t>SAS09Z6-AI</t>
  </si>
  <si>
    <t>SAU09Z6-AI</t>
  </si>
  <si>
    <t>SAS12Z6-AI</t>
  </si>
  <si>
    <t>SAU12Z6-AI</t>
  </si>
  <si>
    <t>SAS18Z6-AI</t>
  </si>
  <si>
    <t>SAU18Z6-AI</t>
  </si>
  <si>
    <t>SAS24Z6-AI</t>
  </si>
  <si>
    <t>SAU24Z6-AI</t>
  </si>
  <si>
    <t>СК00021065</t>
  </si>
  <si>
    <t>СК00021070</t>
  </si>
  <si>
    <t>СК00021066</t>
  </si>
  <si>
    <t>СК00021071</t>
  </si>
  <si>
    <t>СК00021067</t>
  </si>
  <si>
    <t>СК00021072</t>
  </si>
  <si>
    <t>СК00021068</t>
  </si>
  <si>
    <t>СК00021073</t>
  </si>
  <si>
    <t>СК00021069</t>
  </si>
  <si>
    <t>СК00021074</t>
  </si>
  <si>
    <t>SAS07Z5-AI</t>
  </si>
  <si>
    <t>SAU07Z5-AI</t>
  </si>
  <si>
    <t>SAS09Z5-AI</t>
  </si>
  <si>
    <t>SAU09Z5-AI</t>
  </si>
  <si>
    <t>SAS12Z5-AI</t>
  </si>
  <si>
    <t>SAU12Z5-AI</t>
  </si>
  <si>
    <t>SAS18Z5-AI</t>
  </si>
  <si>
    <t>SAU18Z5-AI</t>
  </si>
  <si>
    <t>SAS24Z5-AI</t>
  </si>
  <si>
    <t>SAU24Z5-AI</t>
  </si>
  <si>
    <t>СК00017993</t>
  </si>
  <si>
    <t>СК00017994</t>
  </si>
  <si>
    <t>СК00017995</t>
  </si>
  <si>
    <t>СК00017996</t>
  </si>
  <si>
    <t>СК00017997</t>
  </si>
  <si>
    <t>СК00017998</t>
  </si>
  <si>
    <t>СК00017999</t>
  </si>
  <si>
    <t>СК00018000</t>
  </si>
  <si>
    <t>СК00018001</t>
  </si>
  <si>
    <t>СК00018002</t>
  </si>
  <si>
    <t>SIW7.9.12G1</t>
  </si>
  <si>
    <t>Wi-Fi адаптер для  бытовых кондиционеров 7-12 BTU (длина кабеля 230мм.) серии CHAMPERY, Energolux</t>
  </si>
  <si>
    <t>SIW18.24G2</t>
  </si>
  <si>
    <t>Wi-Fi адаптер для  бытовых кондиционеров 18-24 BTU (длина кабеля 430мм.) серии CHAMPERY, Energolux</t>
  </si>
  <si>
    <t>SIW03A1</t>
  </si>
  <si>
    <t>USB Wi-Fi адаптер  для  бытовых кондиционеров серии BERN LE, ZURICH, GENEVA, Energolux</t>
  </si>
  <si>
    <t>SIW01MID</t>
  </si>
  <si>
    <t>USB Wi-Fi адаптер  для  бытовых кондиционеров серии LUGANO PRO LINE, DAVOS, Lausanne, Energolux</t>
  </si>
  <si>
    <t>SIW01MB1</t>
  </si>
  <si>
    <t xml:space="preserve">YKR-T/121E </t>
  </si>
  <si>
    <t>USB Wi-Fi адаптер  для  бытовых кондиционеров серии Murren black,
Murren White, Energolux</t>
  </si>
  <si>
    <t>Пульт YKR-T/121E для серий Bern, Bern LE, Geneva, Geneva LE, Zurich,
Basel, Lausanne (поколение до L4 включительно)</t>
  </si>
  <si>
    <t>СК00021076</t>
  </si>
  <si>
    <t>СК00021081</t>
  </si>
  <si>
    <t>СК00021077</t>
  </si>
  <si>
    <t>СК00021082</t>
  </si>
  <si>
    <t>СК00021078</t>
  </si>
  <si>
    <t>СК00021083</t>
  </si>
  <si>
    <t>СК00021079</t>
  </si>
  <si>
    <t>СК00021084</t>
  </si>
  <si>
    <t>СК00021080</t>
  </si>
  <si>
    <t>СК00021085</t>
  </si>
  <si>
    <t>SAU07BN2-AI-LE</t>
  </si>
  <si>
    <t>SAU24BN3-AI-LE</t>
  </si>
  <si>
    <t xml:space="preserve"> LUGANO PRO LINE HP (FULL DC Inverter)</t>
  </si>
  <si>
    <t xml:space="preserve"> LUGANO PRO LINE (FULL DC Inverter)</t>
  </si>
  <si>
    <t xml:space="preserve"> LUGANO (FULL DC Inverter)</t>
  </si>
  <si>
    <t xml:space="preserve"> CHAMPERY PRO HP (DC Inverter)</t>
  </si>
  <si>
    <t xml:space="preserve"> CHAMPERY 2 (DC Inverter)</t>
  </si>
  <si>
    <t xml:space="preserve"> Winterthur HP (FULL DC Inverter)</t>
  </si>
  <si>
    <t xml:space="preserve"> BADEN DC (DC Inverter)</t>
  </si>
  <si>
    <t xml:space="preserve"> CHAMPERY (DC Inverter)</t>
  </si>
  <si>
    <t xml:space="preserve"> LUCERNE GRAFIT (DC Inverter)</t>
  </si>
  <si>
    <t xml:space="preserve"> MÜRREN (DC Inverter)</t>
  </si>
  <si>
    <t xml:space="preserve"> GENEVA LE (FULL DC Inverter)</t>
  </si>
  <si>
    <t xml:space="preserve"> GENEVA 4 (FULL DC inverter)</t>
  </si>
  <si>
    <t xml:space="preserve"> BERN LE (FULL DC Inverter)*</t>
  </si>
  <si>
    <t xml:space="preserve"> DAVOS PRO (DC Inverter)</t>
  </si>
  <si>
    <t xml:space="preserve"> DAVOS (DC Inverter)</t>
  </si>
  <si>
    <t xml:space="preserve"> GLARUS DC (DC Inverter)</t>
  </si>
  <si>
    <t xml:space="preserve"> NYON (DC Inverter)</t>
  </si>
  <si>
    <t xml:space="preserve"> ZURICH 6 (DC Inverter)</t>
  </si>
  <si>
    <t xml:space="preserve"> ZURICH 5 (DC Inverter)</t>
  </si>
  <si>
    <t>Пульты / WI-FI</t>
  </si>
  <si>
    <t>СК00021131</t>
  </si>
  <si>
    <t>СК00021137</t>
  </si>
  <si>
    <t>СК00021132</t>
  </si>
  <si>
    <t>СК00021138</t>
  </si>
  <si>
    <t>СК00021133</t>
  </si>
  <si>
    <t>СК00021139</t>
  </si>
  <si>
    <t>СК00021134</t>
  </si>
  <si>
    <t>СК00021140</t>
  </si>
  <si>
    <t>СК00021136</t>
  </si>
  <si>
    <t>СК00021142</t>
  </si>
  <si>
    <t>iFIS07F3C</t>
  </si>
  <si>
    <t>iFOS07F3C</t>
  </si>
  <si>
    <t>iFIS09F3C</t>
  </si>
  <si>
    <t>iFOS09F3C</t>
  </si>
  <si>
    <t>iFIS12F3C</t>
  </si>
  <si>
    <t>iFOS12F3C</t>
  </si>
  <si>
    <t>iFIS18F3C</t>
  </si>
  <si>
    <t>iFOS18F3C</t>
  </si>
  <si>
    <t>iFIS24F3C</t>
  </si>
  <si>
    <t>iFOS24F3C</t>
  </si>
  <si>
    <t>СК00015777</t>
  </si>
  <si>
    <t>СК00015778</t>
  </si>
  <si>
    <t>СК00015779</t>
  </si>
  <si>
    <t>СК00015783</t>
  </si>
  <si>
    <t>СК00015780</t>
  </si>
  <si>
    <t>СК00015784</t>
  </si>
  <si>
    <t>СК00015782</t>
  </si>
  <si>
    <t>СК00015786</t>
  </si>
  <si>
    <t>iFIS09F2С</t>
  </si>
  <si>
    <t>iFOS09F2С</t>
  </si>
  <si>
    <t>iFIS12F2С</t>
  </si>
  <si>
    <t>iFOS12F2С</t>
  </si>
  <si>
    <t>iFIS18F2С</t>
  </si>
  <si>
    <t>iFOS18F2С</t>
  </si>
  <si>
    <t>iFIS24F2С</t>
  </si>
  <si>
    <t>iFOS24F2С</t>
  </si>
  <si>
    <t>СК00017957</t>
  </si>
  <si>
    <t>СК00020307</t>
  </si>
  <si>
    <t>СК00017959</t>
  </si>
  <si>
    <t>СК00020306</t>
  </si>
  <si>
    <t>СК00017961</t>
  </si>
  <si>
    <t>СК00020305</t>
  </si>
  <si>
    <t>СК00017963</t>
  </si>
  <si>
    <t>СК00020304</t>
  </si>
  <si>
    <t>СК00017965</t>
  </si>
  <si>
    <t>СК00020303</t>
  </si>
  <si>
    <t>iFIS07VR1</t>
  </si>
  <si>
    <t>iFOS07VR1-LE</t>
  </si>
  <si>
    <t>iFIS09VR1</t>
  </si>
  <si>
    <t>iFOS09VR1-LE</t>
  </si>
  <si>
    <t>iFIS12VR1</t>
  </si>
  <si>
    <t>iFOS12VR1-LE</t>
  </si>
  <si>
    <t>iFIS18VR1</t>
  </si>
  <si>
    <t>iFOS18VR1-LE</t>
  </si>
  <si>
    <t>iFIS24VR1</t>
  </si>
  <si>
    <t>iFOS24VR1-LE</t>
  </si>
  <si>
    <t>СК00017958</t>
  </si>
  <si>
    <t>СК00017960</t>
  </si>
  <si>
    <t>СК00017962</t>
  </si>
  <si>
    <t>СК00017964</t>
  </si>
  <si>
    <t>СК00017966</t>
  </si>
  <si>
    <t>iFOS07VR1</t>
  </si>
  <si>
    <t>iFOS09VR1</t>
  </si>
  <si>
    <t>iFOS12VR1</t>
  </si>
  <si>
    <t>iFOS18VR1</t>
  </si>
  <si>
    <t>iFOS24VR1</t>
  </si>
  <si>
    <t>серия FORCE PRO DC  (FULL DC Inverter)</t>
  </si>
  <si>
    <t>серия FORCE (FULL DC Inverter)</t>
  </si>
  <si>
    <t>серия TITAN (FULL DC Inverter) ДЛИННЫЕ ТРАССЫ</t>
  </si>
  <si>
    <t>серия TITAN (FULL DC Inverter)</t>
  </si>
  <si>
    <t>СК00016600</t>
  </si>
  <si>
    <t>СК00015427</t>
  </si>
  <si>
    <t>USB Wi-Fi для серии TITAN</t>
  </si>
  <si>
    <t>USB Wi-Fi для серии FORCE</t>
  </si>
  <si>
    <t>СК00015633</t>
  </si>
  <si>
    <t xml:space="preserve">KVAC-I-09IN-G1 </t>
  </si>
  <si>
    <t>СК00017864</t>
  </si>
  <si>
    <t>KVAC-I-09OD-G1-LE</t>
  </si>
  <si>
    <t>СК00015635</t>
  </si>
  <si>
    <t>KVAC-I-12IN-G1</t>
  </si>
  <si>
    <t>СК00017865</t>
  </si>
  <si>
    <t>KVAC-I-12OD-G1-LE</t>
  </si>
  <si>
    <t>СК00015636</t>
  </si>
  <si>
    <t xml:space="preserve">KVAC-I-18IN-G1 </t>
  </si>
  <si>
    <t>СК00017866</t>
  </si>
  <si>
    <t>KVAC-I-18OD-G1-LE</t>
  </si>
  <si>
    <t>СК00015637</t>
  </si>
  <si>
    <t>KVAC-I-09OD-G1</t>
  </si>
  <si>
    <t>СК00015638</t>
  </si>
  <si>
    <t>KVAC-I-12OD-G1</t>
  </si>
  <si>
    <t>СК00015639</t>
  </si>
  <si>
    <t>KVAC-I-18OD-G1</t>
  </si>
  <si>
    <t>СК00015526</t>
  </si>
  <si>
    <t>KVAC-I-07IN-FP1</t>
  </si>
  <si>
    <t>СК00015536</t>
  </si>
  <si>
    <t>KVAC-I-07OD-FP1</t>
  </si>
  <si>
    <t>СК00015527</t>
  </si>
  <si>
    <t>KVAC-I-09IN-FP1</t>
  </si>
  <si>
    <t>СК00015537</t>
  </si>
  <si>
    <t>KVAC-I-09OD-FP1</t>
  </si>
  <si>
    <t>СК00015528</t>
  </si>
  <si>
    <t>KVAC-I-12IN-FP1</t>
  </si>
  <si>
    <t>СК00015538</t>
  </si>
  <si>
    <t>KVAC-I-12OD-FP1</t>
  </si>
  <si>
    <t>СК00015529</t>
  </si>
  <si>
    <t>KVAC-I-18IN-FP1</t>
  </si>
  <si>
    <t>СК00015539</t>
  </si>
  <si>
    <t>KVAC-I-18OD-FP1</t>
  </si>
  <si>
    <t>СК00015530</t>
  </si>
  <si>
    <t>KVAC-I-24IN-FP1</t>
  </si>
  <si>
    <t>СК00015540</t>
  </si>
  <si>
    <t>KVAC-I-24OD-FP1</t>
  </si>
  <si>
    <t>СК00021455</t>
  </si>
  <si>
    <t>KVAC-I-07IN-PT1</t>
  </si>
  <si>
    <t>СК00021460</t>
  </si>
  <si>
    <t>KVAC-I-07OD-PT1</t>
  </si>
  <si>
    <t>СК00021456</t>
  </si>
  <si>
    <t>KVAC-I-09IN-PT1</t>
  </si>
  <si>
    <t>СК00021461</t>
  </si>
  <si>
    <t>KVAC-I-09OD-PT1</t>
  </si>
  <si>
    <t>СК00021457</t>
  </si>
  <si>
    <t>KVAC-I-12IN-PT1</t>
  </si>
  <si>
    <t>СК00021462</t>
  </si>
  <si>
    <t>KVAC-I-12OD-PT1</t>
  </si>
  <si>
    <t>СК00021458</t>
  </si>
  <si>
    <t>KVAC-I-18IN-PT1</t>
  </si>
  <si>
    <t>СК00021463</t>
  </si>
  <si>
    <t>KVAC-I-18OD-PT1</t>
  </si>
  <si>
    <t>СК00021459</t>
  </si>
  <si>
    <t>KVAC-I-24IN-PT1</t>
  </si>
  <si>
    <t>СК00021464</t>
  </si>
  <si>
    <t>KVAC-I-24OD-PT1</t>
  </si>
  <si>
    <t xml:space="preserve">  СЕРИЯ ГАЛС LE</t>
  </si>
  <si>
    <t xml:space="preserve">  СЕРИЯ ГАЛС</t>
  </si>
  <si>
    <t xml:space="preserve">  СЕРИЯ ФОРПОСТ ИНВЕРТОР</t>
  </si>
  <si>
    <t>СЕРИЯ ПАТРИОТ ИНВЕРТОР</t>
  </si>
  <si>
    <t>Остаток</t>
  </si>
  <si>
    <t>СК00021501</t>
  </si>
  <si>
    <t>CI-07UR1-IN</t>
  </si>
  <si>
    <t>СК00021506</t>
  </si>
  <si>
    <t>CI-07UR1-OUT</t>
  </si>
  <si>
    <t>СК00021502</t>
  </si>
  <si>
    <t>CI-09UR1-IN</t>
  </si>
  <si>
    <t>СК00021507</t>
  </si>
  <si>
    <t>CI-09UR1-OUT</t>
  </si>
  <si>
    <t>СК00021503</t>
  </si>
  <si>
    <t>CI-12UR1-IN</t>
  </si>
  <si>
    <t>СК00021508</t>
  </si>
  <si>
    <t>CI-12UR1-OUT</t>
  </si>
  <si>
    <t>СК00021504</t>
  </si>
  <si>
    <t>CI-18UR1-IN</t>
  </si>
  <si>
    <t>СК00021509</t>
  </si>
  <si>
    <t>CI-18UR1-OUT</t>
  </si>
  <si>
    <t>СК00021505</t>
  </si>
  <si>
    <t>CI-24UR1-IN</t>
  </si>
  <si>
    <t>СК00021510</t>
  </si>
  <si>
    <t>CI-24UR1-OUT</t>
  </si>
  <si>
    <t>СК00018073</t>
  </si>
  <si>
    <t>CI-07R1-IN</t>
  </si>
  <si>
    <t>СК00018074</t>
  </si>
  <si>
    <t>CI-07R1-OUT</t>
  </si>
  <si>
    <t>СК00015559</t>
  </si>
  <si>
    <t>CI-09R1-IN</t>
  </si>
  <si>
    <t>СК00015560</t>
  </si>
  <si>
    <t>CI-09R1-OUT</t>
  </si>
  <si>
    <t>СК00015561</t>
  </si>
  <si>
    <t>CI-12R1-IN</t>
  </si>
  <si>
    <t>СК00015564</t>
  </si>
  <si>
    <t>CI-12R1-OUT</t>
  </si>
  <si>
    <t>СК00015562</t>
  </si>
  <si>
    <t>CI-18R1-IN</t>
  </si>
  <si>
    <t>СК00015565</t>
  </si>
  <si>
    <t>CI-18R1-OUT</t>
  </si>
  <si>
    <t>СК00015563</t>
  </si>
  <si>
    <t>CI-24R1-IN</t>
  </si>
  <si>
    <t>СК00015566</t>
  </si>
  <si>
    <t>CI-24R1-OUT</t>
  </si>
  <si>
    <t>СЕРИЯ RUNA Silver INVERTER   NEW</t>
  </si>
  <si>
    <t>НС-1688163</t>
  </si>
  <si>
    <t>НС-1688164</t>
  </si>
  <si>
    <t>НС-1688165</t>
  </si>
  <si>
    <t>НС-1688166</t>
  </si>
  <si>
    <t>BSPKI-10HN8_V4</t>
  </si>
  <si>
    <t>BSPKI-13HN8_V4</t>
  </si>
  <si>
    <t>BSPKI-18HN8_V4</t>
  </si>
  <si>
    <t>BSPKI-24HN8_V4</t>
  </si>
  <si>
    <t>BSNI-10HN8</t>
  </si>
  <si>
    <t>BSNI-13HN8</t>
  </si>
  <si>
    <t>НС-1434042</t>
  </si>
  <si>
    <t>НС-1434043</t>
  </si>
  <si>
    <t>НС-1478047</t>
  </si>
  <si>
    <t>НС-1478059</t>
  </si>
  <si>
    <t>BSPI-10HN8/BL/EU</t>
  </si>
  <si>
    <t>BSPI-13HN8/BL/EU</t>
  </si>
  <si>
    <t>BSHI-09HN8</t>
  </si>
  <si>
    <t>НС-1597634</t>
  </si>
  <si>
    <t>BSHI-12HN8</t>
  </si>
  <si>
    <t>НС-1597635</t>
  </si>
  <si>
    <t>BSHI-18HN8</t>
  </si>
  <si>
    <t>НС-1597636</t>
  </si>
  <si>
    <t>BSHI-24HN8</t>
  </si>
  <si>
    <t>НС-1597637</t>
  </si>
  <si>
    <t>BSGRI-09HN8_22Y</t>
  </si>
  <si>
    <t>НС-1408815</t>
  </si>
  <si>
    <t>BSGRI-12HN8_22Y</t>
  </si>
  <si>
    <t>НС-1408818</t>
  </si>
  <si>
    <t>BSGRI-18HN8_22Y</t>
  </si>
  <si>
    <t>НС-1408821</t>
  </si>
  <si>
    <t>BSGRI-24HN8_22Y</t>
  </si>
  <si>
    <t>НС-1408822</t>
  </si>
  <si>
    <t>BSTI-07HN8</t>
  </si>
  <si>
    <t>НС-1763718</t>
  </si>
  <si>
    <t>BSTI-09HN8</t>
  </si>
  <si>
    <t>НС-1763719</t>
  </si>
  <si>
    <t>BSTI-12HN8</t>
  </si>
  <si>
    <t>НС-1763720</t>
  </si>
  <si>
    <t>BSTI-18HN8</t>
  </si>
  <si>
    <t>НС-1763721</t>
  </si>
  <si>
    <t>BSTI-24HN8</t>
  </si>
  <si>
    <t>НС-1763722</t>
  </si>
  <si>
    <t>BSYI-08HN8_V4</t>
  </si>
  <si>
    <t>BSYI-10HN8_V4</t>
  </si>
  <si>
    <t>BSYI-12HN8_V4</t>
  </si>
  <si>
    <t>НС-1690235</t>
  </si>
  <si>
    <t>НС-1690257</t>
  </si>
  <si>
    <t>НС-1690258</t>
  </si>
  <si>
    <t>НС-1763004</t>
  </si>
  <si>
    <t>НС-1763006</t>
  </si>
  <si>
    <t>НС-1763007</t>
  </si>
  <si>
    <t>НС-1763008</t>
  </si>
  <si>
    <t>НС-1763010</t>
  </si>
  <si>
    <t>BSYI-08HN8_V5</t>
  </si>
  <si>
    <t>BSYI-10HN8_V5</t>
  </si>
  <si>
    <t>BSYI-12HN8_V5</t>
  </si>
  <si>
    <t>BSYI-18HN8_V5</t>
  </si>
  <si>
    <t>BSYI-24HN8_V5</t>
  </si>
  <si>
    <t>BSOI-08HN8</t>
  </si>
  <si>
    <t>НС-1708362</t>
  </si>
  <si>
    <t>BSOI-10HN8</t>
  </si>
  <si>
    <t>НС-1708364</t>
  </si>
  <si>
    <t>BSOI-12HN8</t>
  </si>
  <si>
    <t>НС-1688436</t>
  </si>
  <si>
    <t>BSOI-18HN8</t>
  </si>
  <si>
    <t>НС-1688437</t>
  </si>
  <si>
    <t>BSOI-24HN8</t>
  </si>
  <si>
    <t>НС-1688438</t>
  </si>
  <si>
    <t>BSOI-08HN8/ERP</t>
  </si>
  <si>
    <t>НС-1762804</t>
  </si>
  <si>
    <t>BSOI-10HN8/ERP</t>
  </si>
  <si>
    <t>НС-1762807</t>
  </si>
  <si>
    <t>BSOI-12HN8/ERP</t>
  </si>
  <si>
    <t>НС-1762812</t>
  </si>
  <si>
    <t>BSOI-18HN8/ERP</t>
  </si>
  <si>
    <t>НС-1762822</t>
  </si>
  <si>
    <t>BSOI-24HN8/ERP</t>
  </si>
  <si>
    <t>НС-1762828</t>
  </si>
  <si>
    <t>HDN/WFN-02-01</t>
  </si>
  <si>
    <t>НС-1416708</t>
  </si>
  <si>
    <t>HDN/WFN-02-02</t>
  </si>
  <si>
    <t>НС-1646329</t>
  </si>
  <si>
    <t>HCC-GR</t>
  </si>
  <si>
    <t>НС-1535746</t>
  </si>
  <si>
    <t>HCC-HI</t>
  </si>
  <si>
    <t>НС-1535757</t>
  </si>
  <si>
    <t>Boho ERP Full DC Inverter / A+++ European Energy Efficiency edition</t>
  </si>
  <si>
    <t>Ice Peak ERP Full DC Inverter / A+++ European Energy Efficiency edition</t>
  </si>
  <si>
    <t>Platinum ERP DC Inverter Black Edition / A+ European Energy Efficiency edition</t>
  </si>
  <si>
    <t>Defender ERP DC Inverter / A++ European Energy Efficiency edition</t>
  </si>
  <si>
    <t>BSUI-09HN8_V4</t>
  </si>
  <si>
    <t>НС-1688175</t>
  </si>
  <si>
    <t>BSUI-12HN8_V4</t>
  </si>
  <si>
    <t>НС-1688176</t>
  </si>
  <si>
    <t>BSUI-18HN8_V4</t>
  </si>
  <si>
    <t>НС-1688177</t>
  </si>
  <si>
    <t>BSUI-24HN8_V4</t>
  </si>
  <si>
    <t>НС-1688178</t>
  </si>
  <si>
    <t>Platinum Evolution ERP DC Inverter / A++ European Energy Efficiency edition</t>
  </si>
  <si>
    <t>Greenland  / ERP R32 DC Inverter A++ class</t>
  </si>
  <si>
    <t>Tessey / Professional Protected A class DC inverter</t>
  </si>
  <si>
    <t>ECO Smart  / A class DC inverter</t>
  </si>
  <si>
    <t>Odyssey  / A class DC inverter</t>
  </si>
  <si>
    <t>Odyssey Pro ERP Full DC Inverter / A++ European Energy Efficiency edition</t>
  </si>
  <si>
    <t>Универсальный Wi-Fi модуль HOMMYN</t>
  </si>
  <si>
    <t>EACS/I-09HVI/N8_21Y</t>
  </si>
  <si>
    <t>НС-1294411</t>
  </si>
  <si>
    <t>EACS/I-12HVI/N8_21Y</t>
  </si>
  <si>
    <t>НС-1294412</t>
  </si>
  <si>
    <t>EACS/I-18HVI/N8_21Y</t>
  </si>
  <si>
    <t>НС-1294413</t>
  </si>
  <si>
    <t>EACS/I-24HVI/N8_21Y</t>
  </si>
  <si>
    <t>НС-1294414</t>
  </si>
  <si>
    <t>EACS/I-09HEN-BLACK/N8_24Y</t>
  </si>
  <si>
    <t>НС-1599050</t>
  </si>
  <si>
    <t>EACS/I-12HEN-BLACK/N8_24Y</t>
  </si>
  <si>
    <t>НС-1599052</t>
  </si>
  <si>
    <t>EACS/I-18HEN-BLACK/N8_24Y</t>
  </si>
  <si>
    <t>НС-1599054</t>
  </si>
  <si>
    <t>EACS/I-24HEN-BLACK/N8_24Y</t>
  </si>
  <si>
    <t>НС-1599056</t>
  </si>
  <si>
    <t>EACS/I-09HEN-WHITE/N8_24Y</t>
  </si>
  <si>
    <t>НС-1599051</t>
  </si>
  <si>
    <t>EACS/I-12HEN-WHITE/N8_24Y</t>
  </si>
  <si>
    <t>НС-1599053</t>
  </si>
  <si>
    <t>EACS/I-18HEN-WHITE/N8_24Y</t>
  </si>
  <si>
    <t>НС-1599055</t>
  </si>
  <si>
    <t>EACS/I-24HEN-WHITE/N8_24Y</t>
  </si>
  <si>
    <t>НС-1599057</t>
  </si>
  <si>
    <t>НС-1634916</t>
  </si>
  <si>
    <t>FA-30 Black (Модуль Приточно-Вытяжной)</t>
  </si>
  <si>
    <t>EACS/I-09HIX-BLACK/N8</t>
  </si>
  <si>
    <t>НС-1598861</t>
  </si>
  <si>
    <t>EACS/I-12HIX-BLACK/N8</t>
  </si>
  <si>
    <t>НС-1598862</t>
  </si>
  <si>
    <t>EACS/I-18HIX-BLACK/N8</t>
  </si>
  <si>
    <t>НС-1598863</t>
  </si>
  <si>
    <t>EACS/I-24HIX-BLACK/N8</t>
  </si>
  <si>
    <t>НС-1598864</t>
  </si>
  <si>
    <t>EACS/I-09HAV/N8_22Y</t>
  </si>
  <si>
    <t>НС-1408772</t>
  </si>
  <si>
    <t>EACS/I-12HAV/N8_22Y</t>
  </si>
  <si>
    <t>НС-1408773</t>
  </si>
  <si>
    <t>EACS/I-18HAV/N8_22Y</t>
  </si>
  <si>
    <t>НС-1408774</t>
  </si>
  <si>
    <t>EACS/I-24HAV/N8_22Y</t>
  </si>
  <si>
    <t>НС-1408775</t>
  </si>
  <si>
    <t>EACS/I-10HFA/N8_V2</t>
  </si>
  <si>
    <t>НС-1683140</t>
  </si>
  <si>
    <t>EACS/I-13HFA/N8_V2</t>
  </si>
  <si>
    <t>НС-1683142</t>
  </si>
  <si>
    <t>EACS/I-07HFW/N8</t>
  </si>
  <si>
    <t>НС-1688338</t>
  </si>
  <si>
    <t>EACS/I-09HFW/N8</t>
  </si>
  <si>
    <t>НС-1688339</t>
  </si>
  <si>
    <t>EACS/I-12HFW/N8</t>
  </si>
  <si>
    <t>НС-1688340</t>
  </si>
  <si>
    <t>EACS/I-18HFW/N8</t>
  </si>
  <si>
    <t>НС-1688341</t>
  </si>
  <si>
    <t>EACS/I-24HFW/N8</t>
  </si>
  <si>
    <t>НС-1688342</t>
  </si>
  <si>
    <t>EACS/I-07HSM/N8_V2</t>
  </si>
  <si>
    <t>НС-1683655</t>
  </si>
  <si>
    <t>EACS/I-09HSM/N8_V2</t>
  </si>
  <si>
    <t>НС-1683656</t>
  </si>
  <si>
    <t>EACS/I-12HSM/N8_V2</t>
  </si>
  <si>
    <t>НС-1683661</t>
  </si>
  <si>
    <t>EACS/I-18HSM/N8_V2</t>
  </si>
  <si>
    <t>НС-1683662</t>
  </si>
  <si>
    <t>EACS/I-24HSM/N8_V2</t>
  </si>
  <si>
    <t>НС-1683663</t>
  </si>
  <si>
    <t>EACS/I-07HSM/N8_V3</t>
  </si>
  <si>
    <t>НС-1763022</t>
  </si>
  <si>
    <t>EACS/I-09HSM/N8_V3</t>
  </si>
  <si>
    <t>НС-1763023</t>
  </si>
  <si>
    <t>EACS/I-12HSM/N8_V3</t>
  </si>
  <si>
    <t>НС-1763024</t>
  </si>
  <si>
    <t>EACS/I-18HSM/N8_V3</t>
  </si>
  <si>
    <t>НС-1763025</t>
  </si>
  <si>
    <t>EACS/I-24HSM/N8_V3</t>
  </si>
  <si>
    <t>НС-1763026</t>
  </si>
  <si>
    <t>Тепловые насосы VIKING 2.0</t>
  </si>
  <si>
    <t>Флагман ENTERPRISE BLACK/WHITE Super DC Inverter</t>
  </si>
  <si>
    <t>Onix Black Super DC Inverter. Элегантный дизайн: черный глянцевый</t>
  </si>
  <si>
    <t>AVALANCHE Super DC Inverter</t>
  </si>
  <si>
    <t>Флагман CRYSTAL AIR Super DC Inverter</t>
  </si>
  <si>
    <t>FUSION WAVE Super DC Inverter</t>
  </si>
  <si>
    <t>Smartline DC</t>
  </si>
  <si>
    <t>RTFI-09HN8/silver</t>
  </si>
  <si>
    <t>НС-1619479</t>
  </si>
  <si>
    <t>RTFI-12HN8/silver</t>
  </si>
  <si>
    <t>НС-1619480</t>
  </si>
  <si>
    <t>RTFI-18HN8/silver</t>
  </si>
  <si>
    <t>НС-1619481</t>
  </si>
  <si>
    <t>RTFI-24HN8/silver</t>
  </si>
  <si>
    <t>НС-1619482</t>
  </si>
  <si>
    <t>RTBI-09HN8/black</t>
  </si>
  <si>
    <t>НС-1598303</t>
  </si>
  <si>
    <t>RTBI-12HN8/black</t>
  </si>
  <si>
    <t>НС-1598305</t>
  </si>
  <si>
    <t>RTBI-18HN8_V2/black</t>
  </si>
  <si>
    <t>НС-1689636</t>
  </si>
  <si>
    <t>RTBI-24HN8_V2/black</t>
  </si>
  <si>
    <t>НС-1689637</t>
  </si>
  <si>
    <t>RTBI-09HN8/white</t>
  </si>
  <si>
    <t>НС-1598304</t>
  </si>
  <si>
    <t>RTBI-12HN8/white</t>
  </si>
  <si>
    <t>НС-1598306</t>
  </si>
  <si>
    <t>RTBI-18HN8_V2/white</t>
  </si>
  <si>
    <t>НС-1689541</t>
  </si>
  <si>
    <t>RTBI-24HN8_V2/white</t>
  </si>
  <si>
    <t>НС-1689545</t>
  </si>
  <si>
    <t>RTPI-07HN8</t>
  </si>
  <si>
    <t>НС-1598314</t>
  </si>
  <si>
    <t>RTPI-09HN8</t>
  </si>
  <si>
    <t>НС-1598315</t>
  </si>
  <si>
    <t>RTPI-12HN8</t>
  </si>
  <si>
    <t>НС-1598316</t>
  </si>
  <si>
    <t>RTPI-18HN8</t>
  </si>
  <si>
    <t>НС-1598317</t>
  </si>
  <si>
    <t>RTPI-24HN8</t>
  </si>
  <si>
    <t>НС-1598318</t>
  </si>
  <si>
    <t>RTSI-07HN8</t>
  </si>
  <si>
    <t>НС-1598319</t>
  </si>
  <si>
    <t>RTSI-09HN8</t>
  </si>
  <si>
    <t>НС-1598320</t>
  </si>
  <si>
    <t>RTSI-12HN8</t>
  </si>
  <si>
    <t>НС-1598321</t>
  </si>
  <si>
    <t>RTSI-18HN8</t>
  </si>
  <si>
    <t>НС-1598322</t>
  </si>
  <si>
    <t>RTSI-24HN8</t>
  </si>
  <si>
    <t>НС-1598323</t>
  </si>
  <si>
    <t>RTDI-07HN8/Wi-Fi</t>
  </si>
  <si>
    <t>НС-1701508</t>
  </si>
  <si>
    <t>RTDI-09HN8/Wi-Fi</t>
  </si>
  <si>
    <t>НС-1701509</t>
  </si>
  <si>
    <t>RTDI-12HN8/Wi-Fi</t>
  </si>
  <si>
    <t>НС-1701510</t>
  </si>
  <si>
    <t>RTDI-18HN8/Wi-Fi</t>
  </si>
  <si>
    <t>НС-1701511</t>
  </si>
  <si>
    <t>RTDI-24HN8/Wi-Fi</t>
  </si>
  <si>
    <t>НС-1701512</t>
  </si>
  <si>
    <t>Тепловые насосы FENIX DC SILVER</t>
  </si>
  <si>
    <t>BAROCCO DC BLACK</t>
  </si>
  <si>
    <t>BAROCCO DC WHITE</t>
  </si>
  <si>
    <t>PERFECTO DC</t>
  </si>
  <si>
    <t>SIENA DC</t>
  </si>
  <si>
    <t>DIAMOND DC</t>
  </si>
  <si>
    <t>SFTHAI-07HN8/BL</t>
  </si>
  <si>
    <t>НС-1597577</t>
  </si>
  <si>
    <t>SFTHAI-09HN8/BL</t>
  </si>
  <si>
    <t>НС-1597578</t>
  </si>
  <si>
    <t>SFTHAI-12HN8/BL</t>
  </si>
  <si>
    <t>НС-1597579</t>
  </si>
  <si>
    <t>SFTHI-07HN8</t>
  </si>
  <si>
    <t>НС-1597580</t>
  </si>
  <si>
    <t>SFTHI-09HN8</t>
  </si>
  <si>
    <t>НС-1597581</t>
  </si>
  <si>
    <t>SFTHI-12HN8</t>
  </si>
  <si>
    <t>НС-1597582</t>
  </si>
  <si>
    <t>SFTOI-07HN1_24Y</t>
  </si>
  <si>
    <t>НС-1598412</t>
  </si>
  <si>
    <t>SFTOI-09HN1_24Y</t>
  </si>
  <si>
    <t>НС-1598413</t>
  </si>
  <si>
    <t>SFTOI-12HN1_24Y</t>
  </si>
  <si>
    <t>НС-1598414</t>
  </si>
  <si>
    <t>SFTOI-18HN1_24Y</t>
  </si>
  <si>
    <t>НС-1598415</t>
  </si>
  <si>
    <t>SFTOI-24HN1_24Y</t>
  </si>
  <si>
    <t>НС-1598416</t>
  </si>
  <si>
    <t>Серия Asgard Black DC WiFi в комплекте</t>
  </si>
  <si>
    <t>Серия Soturai DC WiFi Ready</t>
  </si>
  <si>
    <t>Серия Berg DC WiFi Ready</t>
  </si>
  <si>
    <t>MSCA1BU-09HRFN8</t>
  </si>
  <si>
    <t>MOX230-09HFN8-Q</t>
  </si>
  <si>
    <t>MSCA1BU-12HRFN8</t>
  </si>
  <si>
    <t>MOX230-12HFN8-Q</t>
  </si>
  <si>
    <t>В пути</t>
  </si>
  <si>
    <t>MSFA2W-09N8D6-I</t>
  </si>
  <si>
    <t>MSFA1-09N8D6-O</t>
  </si>
  <si>
    <t>MSFA2W-12N8D6-I</t>
  </si>
  <si>
    <t>MSFA1-12N8D6-O</t>
  </si>
  <si>
    <t>MSFE1S-09FRN8G1</t>
  </si>
  <si>
    <t>MOFE1-09FRN8G1</t>
  </si>
  <si>
    <t>MSFE1S-12FRN8G1</t>
  </si>
  <si>
    <t>MOFE1-12FRN8G1</t>
  </si>
  <si>
    <t>MSFE1S-18FRN8G1</t>
  </si>
  <si>
    <t>MOFE1-18FRN8G1</t>
  </si>
  <si>
    <t>MSFE1S-24FRN8G1</t>
  </si>
  <si>
    <t>MOFE1-24FRN8G1</t>
  </si>
  <si>
    <t>MSFE-09N8D6-I</t>
  </si>
  <si>
    <t>MSFE-09N8D6-O</t>
  </si>
  <si>
    <t>MSFE-12N8D6-I</t>
  </si>
  <si>
    <t>MSFE-12N8D6-O</t>
  </si>
  <si>
    <t>MSFE-18N8D6-I</t>
  </si>
  <si>
    <t>MSFE-18N8D6-O</t>
  </si>
  <si>
    <t>MSFE-24N8D6-I</t>
  </si>
  <si>
    <t>MSFE-24N8D6-O</t>
  </si>
  <si>
    <t>MSHP-09N8D6-I</t>
  </si>
  <si>
    <t>MSHP-09N8D6-O</t>
  </si>
  <si>
    <t>MSHP-12N8D6-I</t>
  </si>
  <si>
    <t>MSHP-12N8D6-O</t>
  </si>
  <si>
    <t>MSHP-18N8D0-I</t>
  </si>
  <si>
    <t>MSHP-18N8D0-O</t>
  </si>
  <si>
    <t>MSHP-24N8D0-I</t>
  </si>
  <si>
    <t>MSHP-24N8D0-O</t>
  </si>
  <si>
    <t>MSES1S-07FRN8G1</t>
  </si>
  <si>
    <t>MOES1-07FRN8G1</t>
  </si>
  <si>
    <t>MSES1S-09FRN8G1</t>
  </si>
  <si>
    <t>MOES1-09FRN8G1</t>
  </si>
  <si>
    <t>MSES1S-12FRN8G1</t>
  </si>
  <si>
    <t>MOES1-12FRN8G1</t>
  </si>
  <si>
    <t>MSES1S-18FRN8G1</t>
  </si>
  <si>
    <t>MOES1-18FRN8G1</t>
  </si>
  <si>
    <t>MSES1S-24FRN8G1</t>
  </si>
  <si>
    <t>MOES1-24FRN8G1</t>
  </si>
  <si>
    <t>MSES-07N8D6-I</t>
  </si>
  <si>
    <t>MSES-07N8D6-O</t>
  </si>
  <si>
    <t>MSES-09N8D6-I</t>
  </si>
  <si>
    <t>MSES-09N8D6-O</t>
  </si>
  <si>
    <t>MSES-12N8D6-I</t>
  </si>
  <si>
    <t>MSES-12N8D6-O</t>
  </si>
  <si>
    <t>MSES-18N8D6-I</t>
  </si>
  <si>
    <t>MSES-18N8D6-O</t>
  </si>
  <si>
    <t>MSES-24N8D6-I</t>
  </si>
  <si>
    <t>MSES-24N8D6-O</t>
  </si>
  <si>
    <t>MOES1-07FRN8G1/-40</t>
  </si>
  <si>
    <t>MOES1-09FRN8G1/-40</t>
  </si>
  <si>
    <t>MOES1-12FRN8G1/-40</t>
  </si>
  <si>
    <t>MOES1-18FRN8G1/-40</t>
  </si>
  <si>
    <t>MOES1-24FRN8G1/-40</t>
  </si>
  <si>
    <t>MSAG4W-07N8C2S-I</t>
  </si>
  <si>
    <t>MSAG4-07N8C2S-O</t>
  </si>
  <si>
    <t>MSAG4W-09N8C2S-I</t>
  </si>
  <si>
    <t>MSAG4-09N8C2S-O</t>
  </si>
  <si>
    <t>MSAG4W-12N8C2-I</t>
  </si>
  <si>
    <t>MSAG4-12N8C2-O</t>
  </si>
  <si>
    <t>MSAG4W-18N8D0-I</t>
  </si>
  <si>
    <t>MSAG4-18N8D0-O</t>
  </si>
  <si>
    <t>MSAG4W-24N8D0-I</t>
  </si>
  <si>
    <t>MSAG4-24N8D0-O</t>
  </si>
  <si>
    <t>MSAG1-07N8C2S-I</t>
  </si>
  <si>
    <t>MSAG1-07N8C2S-O</t>
  </si>
  <si>
    <t>MSAG1-09N8C2S-I</t>
  </si>
  <si>
    <t>MSAG1-09N8C2S-O</t>
  </si>
  <si>
    <t>MSAG1-12N8C2U-I</t>
  </si>
  <si>
    <t>MSAG1-12N8C2U-O</t>
  </si>
  <si>
    <t>MSAG1-18N8D0-I</t>
  </si>
  <si>
    <t>MSAG1-18N8D0-O</t>
  </si>
  <si>
    <t>MSAG1-24N8D0-I</t>
  </si>
  <si>
    <t>MSAG1-24N8D0-O</t>
  </si>
  <si>
    <t>MSAG2-07N8C2S-I</t>
  </si>
  <si>
    <t>MSAG2-07N8C2S-O</t>
  </si>
  <si>
    <t>MSAG2-09N8C2S-I</t>
  </si>
  <si>
    <t>MSAG2-09N8C2S-O</t>
  </si>
  <si>
    <t>MSAG2-12N8C2U-I</t>
  </si>
  <si>
    <t>MSAG2-12N8C2U-O</t>
  </si>
  <si>
    <t>MSAG2-18N8D0-I</t>
  </si>
  <si>
    <t>MSAG2-18N8D0-O</t>
  </si>
  <si>
    <t>MSAG2-24N8D0-I</t>
  </si>
  <si>
    <t>MSAG2-24N8D0-O</t>
  </si>
  <si>
    <t>MSAG2-07N8C2S-O/-40</t>
  </si>
  <si>
    <t>MSAG2-09N8C2S-O/-40</t>
  </si>
  <si>
    <t>MSAG2-12N8C2U-O/-40</t>
  </si>
  <si>
    <t>MSAG2-18N8D0-O/-40</t>
  </si>
  <si>
    <t>MSAG2-24N8D0-O/-40</t>
  </si>
  <si>
    <t>MSAG3-07N8C2S-I</t>
  </si>
  <si>
    <t>MSAG3-09N8C2S-I</t>
  </si>
  <si>
    <t>MSAG3-12N8C2-I</t>
  </si>
  <si>
    <t>MSAG3-18N8D0-I</t>
  </si>
  <si>
    <t>MSAG3-24N8D0-I</t>
  </si>
  <si>
    <t>MSAG3-07N8C2S-O</t>
  </si>
  <si>
    <t>MSAG3-09N8C2S-O</t>
  </si>
  <si>
    <t>MSAG3-12N8C2-O</t>
  </si>
  <si>
    <t>MSAG3-18N8D0-O</t>
  </si>
  <si>
    <t>MSAG3-24N8D0-O</t>
  </si>
  <si>
    <t>ИНВЕРТОРНЫЕ СПЛИТ-СИСТЕМЫ СЕРИИ GAIA (MSCA) С ПРИТОКОМ СВЕЖЕГО ВОЗДУХА</t>
  </si>
  <si>
    <t>ИНВЕРТОРНЫЕ СПЛИТ-СИСТЕМЫ СЕРИИ BREEZELESS (MSFA)</t>
  </si>
  <si>
    <t>ИНВЕРТОРНЫЕ СПЛИТ-СИСТЕМЫ СЕРИИ BREEZELESS E (MSFE1S)</t>
  </si>
  <si>
    <t>ИНВЕРТОРНЫЕ СПЛИТ-СИСТЕМЫ СЕРИИ HEATFORCE (MSHP) ТЕПЛОВОЙ НАСОС</t>
  </si>
  <si>
    <t>ИНВЕРТОРНЫЕ СПЛИТ-СИСТЕМЫ СЕРИИ EASY (MSES1S)</t>
  </si>
  <si>
    <t>ИНВЕРТОРНЫЕ СПЛИТ-СИСТЕМЫ СЕРИИ PERSONA (MSAG4)</t>
  </si>
  <si>
    <t>ИНВЕРТОРНЫЕ СПЛИТ-СИСТЕМЫ СЕРИИ PARAMOUNT (MSAG1)</t>
  </si>
  <si>
    <t>ИНВЕРТОРНЫЕ СПЛИТ-СИСТЕМЫ СЕРИИ UNLIMITED (MSAG2)</t>
  </si>
  <si>
    <t>ИНВЕРТОРНЫЕ СПЛИТ-СИСТЕМЫ СЕРИИ PRIMARY (MSAG3)</t>
  </si>
  <si>
    <t>KSGTA26HZRN1</t>
  </si>
  <si>
    <t>KSRTA26HZRN1</t>
  </si>
  <si>
    <t>KSGTA35HZRN1</t>
  </si>
  <si>
    <t>KSRTA35HZRN1</t>
  </si>
  <si>
    <t>KSGTO26HZRN1</t>
  </si>
  <si>
    <t>KSGTO35HZRN1</t>
  </si>
  <si>
    <t>KSGTO50HZRN1</t>
  </si>
  <si>
    <t>KSGTO70HZRN1</t>
  </si>
  <si>
    <t>KSRTO26HZRN1</t>
  </si>
  <si>
    <t>KSRTO35HZRN1</t>
  </si>
  <si>
    <t>KSRTO50HZRN1</t>
  </si>
  <si>
    <t>KSRTO70HZRN1</t>
  </si>
  <si>
    <t>KSGOT26HZRN1</t>
  </si>
  <si>
    <t>KSGOT35HZRN1</t>
  </si>
  <si>
    <t>KSGOT50HZRN1</t>
  </si>
  <si>
    <t>KSGOT70HZRN1</t>
  </si>
  <si>
    <t>KSROT26HZRN1</t>
  </si>
  <si>
    <t>KSROT35HZRN1</t>
  </si>
  <si>
    <t>KSROT50HZRN1</t>
  </si>
  <si>
    <t>KSROT70HZRN1</t>
  </si>
  <si>
    <t>KSGOM26HZRN1</t>
  </si>
  <si>
    <t>KSGOM35HZRN1</t>
  </si>
  <si>
    <t>KSROM26HZRN1</t>
  </si>
  <si>
    <t>KSROM35HZRN1</t>
  </si>
  <si>
    <t>KSGPA26HZRN1</t>
  </si>
  <si>
    <t>KSGPA35HZRN1</t>
  </si>
  <si>
    <t>KSGPA53HZRN1</t>
  </si>
  <si>
    <t>KSGPA70HZRN1</t>
  </si>
  <si>
    <t>KSRPA26HZRN1</t>
  </si>
  <si>
    <t>KSRPA35HZRN1</t>
  </si>
  <si>
    <t>KSRPA53HZRN1</t>
  </si>
  <si>
    <t>KSRPA70HZRN1</t>
  </si>
  <si>
    <t>KSGTI21HZRN1R</t>
  </si>
  <si>
    <t>KSRTI21HZRN1R</t>
  </si>
  <si>
    <t>KSGTI26HZRN1R</t>
  </si>
  <si>
    <t>KSRTI26HZRN1R</t>
  </si>
  <si>
    <t>KSGTI35HZRN1R</t>
  </si>
  <si>
    <t>KSRTI35HZRN1R</t>
  </si>
  <si>
    <t>KSGTI50HZRN1R</t>
  </si>
  <si>
    <t>KSRTI50HZRN1R</t>
  </si>
  <si>
    <t>KSGTI70HZRN1R</t>
  </si>
  <si>
    <t>KSRTI70HZRN1R</t>
  </si>
  <si>
    <t>KSGTI100HZAN1</t>
  </si>
  <si>
    <t>KSRTI100HZAN1</t>
  </si>
  <si>
    <t>KSGKU21HZRN1</t>
  </si>
  <si>
    <t>KSRKU21HZRN1</t>
  </si>
  <si>
    <t>KSGKU26HZRN1</t>
  </si>
  <si>
    <t>KSRKU26HZRN1</t>
  </si>
  <si>
    <t>KSGKU35HZRN1</t>
  </si>
  <si>
    <t>KSRKU35HZRN1</t>
  </si>
  <si>
    <t>KSGKU50HZRN1</t>
  </si>
  <si>
    <t>KSRKU50HZRN1</t>
  </si>
  <si>
    <t>KSGKU70HZRN1</t>
  </si>
  <si>
    <t>KSRKU70HZRN1</t>
  </si>
  <si>
    <t>Инверторная сплит-система с Wi-Fi-контроллером в комплекте поставки</t>
  </si>
  <si>
    <t>KSGKU21HZRN1W</t>
  </si>
  <si>
    <t>KSGKU26HZRN1W</t>
  </si>
  <si>
    <t>KSGKU35HZRN1W</t>
  </si>
  <si>
    <t>KSGKU50HZRN1W</t>
  </si>
  <si>
    <t>KSGKU70HZRN1W</t>
  </si>
  <si>
    <t>KSGAB21HZRN1W</t>
  </si>
  <si>
    <t>KSRAB21HZRN1</t>
  </si>
  <si>
    <t>KSGAB26HZRN1W</t>
  </si>
  <si>
    <t>KSRAB26HZRN1</t>
  </si>
  <si>
    <t>KSGAA35HZRN1W</t>
  </si>
  <si>
    <t>KSRAA35HZRN1</t>
  </si>
  <si>
    <t>KSGA53HZRN1W</t>
  </si>
  <si>
    <t>KSRA53HZRN1</t>
  </si>
  <si>
    <t>KSGA70HZRN1W</t>
  </si>
  <si>
    <t>KSRA70HZRN1</t>
  </si>
  <si>
    <t>Низкотемпературная доработка с технологией COOL PRO, работа на охлаждение до -40°С</t>
  </si>
  <si>
    <t>KSRAB21HZRN1/-40</t>
  </si>
  <si>
    <t>KSRAB26HZRN1/-40</t>
  </si>
  <si>
    <t>KSRAA35HZRN1/-40</t>
  </si>
  <si>
    <t>KSRA53HZRN1/-40</t>
  </si>
  <si>
    <t>KSRA70HZRN1/-40</t>
  </si>
  <si>
    <t>KSGYK21HZRN1</t>
  </si>
  <si>
    <t>KSRYK21HZRN1</t>
  </si>
  <si>
    <t>KSGYK26HZRN1</t>
  </si>
  <si>
    <t>KSRYK26HZRN1</t>
  </si>
  <si>
    <t>KSGYK35HZRN1</t>
  </si>
  <si>
    <t>KSRYK35HZRN1</t>
  </si>
  <si>
    <t>KSGYK53HZRN1</t>
  </si>
  <si>
    <t>KSRYK53HZRN1</t>
  </si>
  <si>
    <t>KSGYK70HZRN1</t>
  </si>
  <si>
    <t>KSRYK70HZRN1</t>
  </si>
  <si>
    <t>KSGHA21HZRN1</t>
  </si>
  <si>
    <t>KSRHA21HZRN1</t>
  </si>
  <si>
    <t>KSGHA26HZRN1</t>
  </si>
  <si>
    <t>KSRHA26HZRN1</t>
  </si>
  <si>
    <t>KSGHA35HZRN1</t>
  </si>
  <si>
    <t>KSRHA35HZRN1</t>
  </si>
  <si>
    <t>KSGHA50HZRN1</t>
  </si>
  <si>
    <t>KSRHA50HZRN1</t>
  </si>
  <si>
    <t>KSGHA70HZRN1</t>
  </si>
  <si>
    <t>KSRHA70HZRN1</t>
  </si>
  <si>
    <t>KSGAT21HZRN1</t>
  </si>
  <si>
    <t>KSRAT21HZRN1</t>
  </si>
  <si>
    <t>KSGAT26HZRN1</t>
  </si>
  <si>
    <t>KSRAT26HZRN1</t>
  </si>
  <si>
    <t>KSGAT35HZRN1</t>
  </si>
  <si>
    <t>KSRAT35HZRN1</t>
  </si>
  <si>
    <t>KSGAT50HZRN1</t>
  </si>
  <si>
    <t>KSRAT50HZRN1</t>
  </si>
  <si>
    <t>KSGAT70HZRN1</t>
  </si>
  <si>
    <t>KSRAT70HZRN1</t>
  </si>
  <si>
    <t>серии TIBA INVERTER</t>
  </si>
  <si>
    <t>серии KUMO INVERTER</t>
  </si>
  <si>
    <t>серии KANAMI INVERTER</t>
  </si>
  <si>
    <t>серии SEMPAI INVERTER</t>
  </si>
  <si>
    <t>серии OMORI INVERTER</t>
  </si>
  <si>
    <t>OTARI INVERTER ТЕПЛОВЫЕ НАСОСЫ ТИПА "ВОЗДУХ-ВОЗДУХ"</t>
  </si>
  <si>
    <t>TOKACHI INVERTER ТЕПЛОВЫЕ НАСОСЫ ТИПА "ВОЗДУХ-ВОЗДУХ"</t>
  </si>
  <si>
    <t>TAMASHI INVERTER ТЕПЛОВЫЕ НАСОСЫ ТИПА "ВОЗДУХ-ВОЗДУХ"</t>
  </si>
  <si>
    <t>серии HARUKI INVERTER</t>
  </si>
  <si>
    <t>серии YUKI INVERTER</t>
  </si>
  <si>
    <t>серии ATAMA INVERTER</t>
  </si>
  <si>
    <t>EVO25AVQS1R</t>
  </si>
  <si>
    <t>EVO35AVQS1R</t>
  </si>
  <si>
    <t>EVO50AVQS1R</t>
  </si>
  <si>
    <t>EVO25FVS1R</t>
  </si>
  <si>
    <t>EVO35FVS1R</t>
  </si>
  <si>
    <t>EVO50FVS1R</t>
  </si>
  <si>
    <t>UNI25AVQS1R</t>
  </si>
  <si>
    <t>UNI25FVS1R</t>
  </si>
  <si>
    <t>UNI35AVQS1R</t>
  </si>
  <si>
    <t>UNI35FVS1R</t>
  </si>
  <si>
    <t>SIB25AVQS1R</t>
  </si>
  <si>
    <t>SIB25FVS1R</t>
  </si>
  <si>
    <t>SIB35AVQS1R</t>
  </si>
  <si>
    <t>SIB35FVS1R</t>
  </si>
  <si>
    <t>SIB50AVQS1R</t>
  </si>
  <si>
    <t>SIB50FVS1R</t>
  </si>
  <si>
    <t>SIB70AVQS1R</t>
  </si>
  <si>
    <t>SIB70FVS1R</t>
  </si>
  <si>
    <t>AIR25AVQS1R-2</t>
  </si>
  <si>
    <t>AIR25FVS1R-2</t>
  </si>
  <si>
    <t>AIR35AVQS1R-2</t>
  </si>
  <si>
    <t>AIR35FVS1R-2</t>
  </si>
  <si>
    <t>AIR50AVQS1R-2</t>
  </si>
  <si>
    <t>AIR50FVS1R-2</t>
  </si>
  <si>
    <t>AIR60AVQS1R-2</t>
  </si>
  <si>
    <t>AIR60FVS1R-2</t>
  </si>
  <si>
    <t>MIR25AVQS1R-1</t>
  </si>
  <si>
    <t>MIR25FVS1R-1</t>
  </si>
  <si>
    <t>MIR35AVQS1R-1</t>
  </si>
  <si>
    <t>MIR35FVS1R-1</t>
  </si>
  <si>
    <t>MIR50AVQS1R-1</t>
  </si>
  <si>
    <t>MIR50FVS1R-1</t>
  </si>
  <si>
    <t>MIR70AVQS1R-1</t>
  </si>
  <si>
    <t>MIR70FVS1R-1</t>
  </si>
  <si>
    <t>ICE20AVQS1R-2</t>
  </si>
  <si>
    <t>ICE20FVS1R-2</t>
  </si>
  <si>
    <t>ICE25AVQS1R-2</t>
  </si>
  <si>
    <t>ICE25FVS1R-2</t>
  </si>
  <si>
    <t>ICE35AVQS1R-2</t>
  </si>
  <si>
    <t>ICE35FVS1R-2</t>
  </si>
  <si>
    <t>ICE50AVQS1R-2</t>
  </si>
  <si>
    <t>ICE50FVS1R-2</t>
  </si>
  <si>
    <t>ICE70AVQS1R-2</t>
  </si>
  <si>
    <t>ICE70FVS1R-2</t>
  </si>
  <si>
    <t>ICE20FVS1R-2/-40</t>
  </si>
  <si>
    <t>ICE25FVS1R-2/-40</t>
  </si>
  <si>
    <t>ICE35FVS1R-2/-40</t>
  </si>
  <si>
    <t>ICE50FVS1R-2/-40</t>
  </si>
  <si>
    <t>ICE70FVS1R-2/-40</t>
  </si>
  <si>
    <t>ALP20AVQS1R</t>
  </si>
  <si>
    <t>ALP20FVS1R</t>
  </si>
  <si>
    <t>ALP25AVQS1R</t>
  </si>
  <si>
    <t>ALP25FVS1R</t>
  </si>
  <si>
    <t>ALP35AVQS1R</t>
  </si>
  <si>
    <t>ALP35FVS1R</t>
  </si>
  <si>
    <t>ALP50AVQS1R</t>
  </si>
  <si>
    <t>ALP50FVS1R</t>
  </si>
  <si>
    <t>ALP70AVQS1R</t>
  </si>
  <si>
    <t>ALP70FVS1R</t>
  </si>
  <si>
    <t>Тепловой насос серии EVOLUTION (обогрев до -30°C)</t>
  </si>
  <si>
    <t>Дизайнерский тепловой насос серии UNIQUE  (обогрев до -25°C)</t>
  </si>
  <si>
    <t>Тепловой насос серии SIBERIA  (обогрев при до -25°C)</t>
  </si>
  <si>
    <t>Инверторные сплит-системы серии AIR inverter</t>
  </si>
  <si>
    <t>Дизайнерская инверторная сплит-система MIRACLE inverter</t>
  </si>
  <si>
    <t>Инверторные сплит-системы серии ICE 2 inverter</t>
  </si>
  <si>
    <t>Настенные сплит-системы  ICE 2 inverter с низкотемпературной доработкой °D-ARCTIC до -40°C</t>
  </si>
  <si>
    <t>Инверторные сплит-системы серии ALPINE</t>
  </si>
  <si>
    <t>ASX07FZ1</t>
  </si>
  <si>
    <t>ASB07FZ1</t>
  </si>
  <si>
    <t>ASX09FZ1</t>
  </si>
  <si>
    <t>ASB09FZ1</t>
  </si>
  <si>
    <t>ASX12FZ1</t>
  </si>
  <si>
    <t>ASB12FZ1</t>
  </si>
  <si>
    <t>ASX18FZ1</t>
  </si>
  <si>
    <t>ASB18FZ1</t>
  </si>
  <si>
    <t>ASX24FZ1</t>
  </si>
  <si>
    <t>ASB24FZ1</t>
  </si>
  <si>
    <t>ASX07HZ1R</t>
  </si>
  <si>
    <t>ASX09HZ1R</t>
  </si>
  <si>
    <t>ASX12HZ1R</t>
  </si>
  <si>
    <t>ASX18HZ1R</t>
  </si>
  <si>
    <t>ASX24HZ1R</t>
  </si>
  <si>
    <t>ASX07H1Z1R</t>
  </si>
  <si>
    <t>ASX09H1Z1R</t>
  </si>
  <si>
    <t>ASX12H1Z1R</t>
  </si>
  <si>
    <t>ASX18H1Z1R</t>
  </si>
  <si>
    <t>ASX24H1Z1R</t>
  </si>
  <si>
    <t>ASB07HZ1R</t>
  </si>
  <si>
    <t>ASB09HZ1R</t>
  </si>
  <si>
    <t>ASB12HZ1R</t>
  </si>
  <si>
    <t>ASB18HZ1R</t>
  </si>
  <si>
    <t>ASB24HZ1R</t>
  </si>
  <si>
    <t>ASB07H1Z1R</t>
  </si>
  <si>
    <t>ASB09H1Z1R</t>
  </si>
  <si>
    <t>ASB12H1Z1R</t>
  </si>
  <si>
    <t>ASB18H1Z1R</t>
  </si>
  <si>
    <t>ASB24H1Z1R</t>
  </si>
  <si>
    <t>1U25MECFRA</t>
  </si>
  <si>
    <t>1U35MECFRA</t>
  </si>
  <si>
    <t>1U50JEC1FRA</t>
  </si>
  <si>
    <t>AS35S2SJ2FA-G</t>
  </si>
  <si>
    <t>AS50S2SJ2FA-G</t>
  </si>
  <si>
    <t>AS25S2SJ2FA-S</t>
  </si>
  <si>
    <t>AS35S2SJ2FA-S</t>
  </si>
  <si>
    <t>AS50S2SJ2FA-S</t>
  </si>
  <si>
    <t>AS25S2SJ2FA-W</t>
  </si>
  <si>
    <t>AS35S2SJ2FA-W</t>
  </si>
  <si>
    <t>AS50S2SJ2FA-W</t>
  </si>
  <si>
    <t>AS25S2SJ2FA-G</t>
  </si>
  <si>
    <t>AS25S2SJ3FA-W</t>
  </si>
  <si>
    <t>1U25MEC1FRA</t>
  </si>
  <si>
    <t>AS35S2SJ3FA-W</t>
  </si>
  <si>
    <t>1U35MEC1FRA</t>
  </si>
  <si>
    <t>AS50S2SJ3FA-W</t>
  </si>
  <si>
    <t>AS25S2SJ3FA-G</t>
  </si>
  <si>
    <t>AS35S2SJ3FA-G</t>
  </si>
  <si>
    <t>AS50S2SJ3FA-G</t>
  </si>
  <si>
    <t>AS25S2SJ3FA-S</t>
  </si>
  <si>
    <t>AS35S2SJ3FA-S</t>
  </si>
  <si>
    <t>AS50S2SJ3FA-S</t>
  </si>
  <si>
    <t>AS25S2SF2FA-W</t>
  </si>
  <si>
    <t>1U25S2SM3FA</t>
  </si>
  <si>
    <t>AS25S2SF3FA-G</t>
  </si>
  <si>
    <t>AS25S2SF2FA-B</t>
  </si>
  <si>
    <t>AS35S2SF2FA-W</t>
  </si>
  <si>
    <t>1U35S2SM3FA</t>
  </si>
  <si>
    <t>AS35S2SF3FA-G</t>
  </si>
  <si>
    <t>AS35S2SF2FA-B</t>
  </si>
  <si>
    <t>AS50S2SF2FA-W</t>
  </si>
  <si>
    <t>1U50S2SJ3FA</t>
  </si>
  <si>
    <t>AS50S2SF3FA-G</t>
  </si>
  <si>
    <t>AS50S2SF2FA-B</t>
  </si>
  <si>
    <t>AS70S2SF2FA-W</t>
  </si>
  <si>
    <t>1U70S2SJ2FA</t>
  </si>
  <si>
    <t>AS70S2SF3FA-G</t>
  </si>
  <si>
    <t>AS70S2SF2FA-B</t>
  </si>
  <si>
    <t>AS25S2SF3FA-W</t>
  </si>
  <si>
    <t>1U25S2SM4FA</t>
  </si>
  <si>
    <t>AS25S2SF4FA-G</t>
  </si>
  <si>
    <t>AS25S2SF3FA-B</t>
  </si>
  <si>
    <t>AS35S2SF3FA-W</t>
  </si>
  <si>
    <t>1U35S2SM4FA</t>
  </si>
  <si>
    <t>AS35S2SF4FA-G</t>
  </si>
  <si>
    <t>AS35S2SF3FA-B</t>
  </si>
  <si>
    <t>AS50S2SF3FA-W</t>
  </si>
  <si>
    <t>AS50S2SF4FA-G</t>
  </si>
  <si>
    <t>AS50S2SF3FA-B</t>
  </si>
  <si>
    <t>AS70S2SF3FA-W</t>
  </si>
  <si>
    <t>AS70S2SF4FA-G</t>
  </si>
  <si>
    <t>AS70S2SF3FA-B</t>
  </si>
  <si>
    <t>AS20SHP1HRA-W</t>
  </si>
  <si>
    <t>1U20SHP1FRA</t>
  </si>
  <si>
    <t>AS20SHP1HRA-C</t>
  </si>
  <si>
    <t>AS20SHP1HRA-S</t>
  </si>
  <si>
    <t>AS25SHP1HRA-W</t>
  </si>
  <si>
    <t>1U25SHP1FRA</t>
  </si>
  <si>
    <t>AS25SHP1HRA-C</t>
  </si>
  <si>
    <t>AS25SHP1HRA-S</t>
  </si>
  <si>
    <t>AS35SHP1HRA-W</t>
  </si>
  <si>
    <t>1U35SHP1FRA</t>
  </si>
  <si>
    <t>AS35SHP1HRA-C</t>
  </si>
  <si>
    <t>AS35SHP1HRA-S</t>
  </si>
  <si>
    <t>AS50SHP1HRA-W</t>
  </si>
  <si>
    <t>1U50SHP1FRA</t>
  </si>
  <si>
    <t>AS50SHP1HRA-C</t>
  </si>
  <si>
    <t>AS50SHP1HRA-S</t>
  </si>
  <si>
    <t>AS70SHP1HRA-W</t>
  </si>
  <si>
    <t>1U70SHP1FRA</t>
  </si>
  <si>
    <t>AS70SHP1HRA-C</t>
  </si>
  <si>
    <t>AS70SHP1HRA-S</t>
  </si>
  <si>
    <t>AS20SHP2HRA-W</t>
  </si>
  <si>
    <t>1U20SHP2FRA</t>
  </si>
  <si>
    <t>AS20SHP2HRA-C</t>
  </si>
  <si>
    <t>AS20SHP2HRA-S</t>
  </si>
  <si>
    <t>AS25SHP2HRA-W</t>
  </si>
  <si>
    <t>1U25SHP2FRA</t>
  </si>
  <si>
    <t>AS25SHP2HRA-C</t>
  </si>
  <si>
    <t>AS25SHP2HRA-S</t>
  </si>
  <si>
    <t>AS35SHP2HRA-W</t>
  </si>
  <si>
    <t>1U35SHP2FRA</t>
  </si>
  <si>
    <t>AS35SHP2HRA-C</t>
  </si>
  <si>
    <t>AS35SHP2HRA-S</t>
  </si>
  <si>
    <t>AS50SHP2HRA-W</t>
  </si>
  <si>
    <t>1U50SHP2FRA</t>
  </si>
  <si>
    <t>AS50SHP2HRA-C</t>
  </si>
  <si>
    <t>AS50SHP2HRA-S</t>
  </si>
  <si>
    <t>AS70SHP2HRA-W</t>
  </si>
  <si>
    <t>1U70SHP2FRA</t>
  </si>
  <si>
    <t>AS70SHP2HRA-C</t>
  </si>
  <si>
    <t>AS70SHP2HRA-S</t>
  </si>
  <si>
    <t>AS20HPL2HRA</t>
  </si>
  <si>
    <t>1U20HPL1FRA</t>
  </si>
  <si>
    <t>AS25HPL2HRA</t>
  </si>
  <si>
    <t>1U25HPL1FRA</t>
  </si>
  <si>
    <t>AS35HPL2HRA</t>
  </si>
  <si>
    <t>1U35HPL1FRA</t>
  </si>
  <si>
    <t>AS50HPL2HRA</t>
  </si>
  <si>
    <t>1U50HPL1FRA</t>
  </si>
  <si>
    <t>AS70HPL2HRA</t>
  </si>
  <si>
    <t>1U70HPL1FRA</t>
  </si>
  <si>
    <t>AS100HPL1HRA</t>
  </si>
  <si>
    <t xml:space="preserve">1U105S2SS2FA </t>
  </si>
  <si>
    <t>AS20HSL1HRA-W</t>
  </si>
  <si>
    <t>1U20HSL1FRA</t>
  </si>
  <si>
    <t>AS25HSL1HRA-W</t>
  </si>
  <si>
    <t>1U25HSL1FRA</t>
  </si>
  <si>
    <t>AS35HSL1HRA-W</t>
  </si>
  <si>
    <t>1U35HSL1FRA</t>
  </si>
  <si>
    <t>AS50HSL1HRA-W</t>
  </si>
  <si>
    <t>1U50HSL1FRA</t>
  </si>
  <si>
    <t>AS70HSL1HRA-W</t>
  </si>
  <si>
    <t>1U70HSL1FRA</t>
  </si>
  <si>
    <t>AS20HQJ1HRA-W</t>
  </si>
  <si>
    <t>1U20HQJ1FRA</t>
  </si>
  <si>
    <t>AS20HQJ1HRA-B</t>
  </si>
  <si>
    <t>AS25HQJ1HRA-W</t>
  </si>
  <si>
    <t>1U25HQJ1FRA</t>
  </si>
  <si>
    <t>AS25HQJ1HRA-B</t>
  </si>
  <si>
    <t>AS35HQJ1HRA-W</t>
  </si>
  <si>
    <t>1U35HQJ1FRA</t>
  </si>
  <si>
    <t>AS35HQJ1HRA-B</t>
  </si>
  <si>
    <t>AS50HQJ1HRA-W</t>
  </si>
  <si>
    <t>1U50HQJ1FRA</t>
  </si>
  <si>
    <t>AS50HQJ1HRA-B</t>
  </si>
  <si>
    <t>AS70HQJ1HRA-W</t>
  </si>
  <si>
    <t>1U70HQJ1FRA</t>
  </si>
  <si>
    <t>AS70HQJ1HRA-B</t>
  </si>
  <si>
    <t>CLL5000 W 22 E</t>
  </si>
  <si>
    <t>CLL5000 22 E</t>
  </si>
  <si>
    <t>CLL5000 W 28 E</t>
  </si>
  <si>
    <t>CLL5000 28 E</t>
  </si>
  <si>
    <t>CLL5000 W 34 E</t>
  </si>
  <si>
    <t>CLL5000 34 E</t>
  </si>
  <si>
    <t>CL6001iU W 26 E</t>
  </si>
  <si>
    <t>CL6001i 26 E</t>
  </si>
  <si>
    <t>CL6001iU W 53 E</t>
  </si>
  <si>
    <t>CL6001i 53 E</t>
  </si>
  <si>
    <t xml:space="preserve">Инверторные сплит-системы серии Climate Line 5000 </t>
  </si>
  <si>
    <t>Инверторные сплит-системы серии Climate 6000i</t>
  </si>
  <si>
    <t>X-00014585</t>
  </si>
  <si>
    <t>X-00014587</t>
  </si>
  <si>
    <t>X-00014588</t>
  </si>
  <si>
    <t>X-00014589</t>
  </si>
  <si>
    <t>X-00014590</t>
  </si>
  <si>
    <t>Black ART Inverter</t>
  </si>
  <si>
    <t>X-00013876</t>
  </si>
  <si>
    <t>X-00013878</t>
  </si>
  <si>
    <t>Classic Inverter</t>
  </si>
  <si>
    <t>X-00013865</t>
  </si>
  <si>
    <t>X-00013866</t>
  </si>
  <si>
    <t>X-00013867</t>
  </si>
  <si>
    <t>X-00013874</t>
  </si>
  <si>
    <t>X-00013879</t>
  </si>
  <si>
    <t>Classic Pro Inverter</t>
  </si>
  <si>
    <t>X-00013802</t>
  </si>
  <si>
    <t>X-00013803</t>
  </si>
  <si>
    <t>Comfort Inverter</t>
  </si>
  <si>
    <t>X-00013956</t>
  </si>
  <si>
    <t>X-00013958</t>
  </si>
  <si>
    <t>X-00008116</t>
  </si>
  <si>
    <t>X-00009067</t>
  </si>
  <si>
    <t>X-00009068</t>
  </si>
  <si>
    <t>X-00009069</t>
  </si>
  <si>
    <t>X-00009070</t>
  </si>
  <si>
    <t>X-00009071</t>
  </si>
  <si>
    <t>X-00009090</t>
  </si>
  <si>
    <t>X-00009091</t>
  </si>
  <si>
    <t>X-00009092</t>
  </si>
  <si>
    <t>FP Series Prime On-Off</t>
  </si>
  <si>
    <t>X-00009768</t>
  </si>
  <si>
    <t>X-00009773</t>
  </si>
  <si>
    <t>X-00009774</t>
  </si>
  <si>
    <t>X-00009775</t>
  </si>
  <si>
    <t>X-00009776</t>
  </si>
  <si>
    <t>X-00011712</t>
  </si>
  <si>
    <t>J Progressive series Inverter</t>
  </si>
  <si>
    <t>X-00010640</t>
  </si>
  <si>
    <t>X-00010641</t>
  </si>
  <si>
    <t>X-00010642</t>
  </si>
  <si>
    <t>X-00010643</t>
  </si>
  <si>
    <t>J series On-Off</t>
  </si>
  <si>
    <t>X-00011732</t>
  </si>
  <si>
    <t>X-00011734</t>
  </si>
  <si>
    <t>X-00011736</t>
  </si>
  <si>
    <t>X-00011738</t>
  </si>
  <si>
    <t>X-00011740</t>
  </si>
  <si>
    <t>X-00011742</t>
  </si>
  <si>
    <t>Premium Inverter</t>
  </si>
  <si>
    <t>X-00013875</t>
  </si>
  <si>
    <t>X-00013877</t>
  </si>
  <si>
    <t>Q Fresh series Inverter</t>
  </si>
  <si>
    <t>X-00012264</t>
  </si>
  <si>
    <t>X-00012265</t>
  </si>
  <si>
    <t>Q Light series Inverter</t>
  </si>
  <si>
    <t>X-00012276</t>
  </si>
  <si>
    <t>Q Light series On-Off</t>
  </si>
  <si>
    <t>X-00012280</t>
  </si>
  <si>
    <t>X-00012285</t>
  </si>
  <si>
    <t>X-00012286</t>
  </si>
  <si>
    <t>X-00012287</t>
  </si>
  <si>
    <t>X-00012288</t>
  </si>
  <si>
    <t>Q Smart Series Inverter</t>
  </si>
  <si>
    <t>X-00012067</t>
  </si>
  <si>
    <t>X-00012071</t>
  </si>
  <si>
    <t>Silver ART Inverter</t>
  </si>
  <si>
    <t>X-00013959</t>
  </si>
  <si>
    <t>X-00013962</t>
  </si>
  <si>
    <t>ASW-H07A4/CB-R2DI</t>
  </si>
  <si>
    <t>ASW-H09A4/CB-R2DI</t>
  </si>
  <si>
    <t>ASW-H12A4/CB-R2DI</t>
  </si>
  <si>
    <t>ASW-H18A4/CB-R2DI</t>
  </si>
  <si>
    <t>ASW-H24A4/CB-R2DI</t>
  </si>
  <si>
    <t>ASW-H09A4/CC-R2DI</t>
  </si>
  <si>
    <t>ASW-H12A4/CC-R2DI</t>
  </si>
  <si>
    <t>ASW-H09A4/BA-R2DI</t>
  </si>
  <si>
    <t>ASW-H12A4/BA-R2DI</t>
  </si>
  <si>
    <t>ASW-H18A4/BA-R2DI</t>
  </si>
  <si>
    <t>ASW-H07A4/BA-R2DI</t>
  </si>
  <si>
    <t>ASW-H24A4/BA-R2DI</t>
  </si>
  <si>
    <t>ASW-H09A4/CA-R2DI</t>
  </si>
  <si>
    <t>ASW-H12A4/CA-R2DI</t>
  </si>
  <si>
    <t>ASW-H09A4/HB-R2DI</t>
  </si>
  <si>
    <t>ASW-H12A4/HB-R2DI</t>
  </si>
  <si>
    <t>ASW-H09A4/FJ-BR1</t>
  </si>
  <si>
    <t>ASW-H07B4/FJ-SR1</t>
  </si>
  <si>
    <t>ASW-H09B4/FJ-SR1</t>
  </si>
  <si>
    <t>ASW-H12B4/FJ-SR1</t>
  </si>
  <si>
    <t>ASW-H18B4/FJ-SR1</t>
  </si>
  <si>
    <t>ASW-H24B4/FJ-SR1</t>
  </si>
  <si>
    <t>ASW-H07B4/FJ-BR1</t>
  </si>
  <si>
    <t>ASW-H09B4/FJ-BR1</t>
  </si>
  <si>
    <t>ASW-H12B4/FJ-BR1</t>
  </si>
  <si>
    <t>ASW-H07A4/FP-R1</t>
  </si>
  <si>
    <t>ASW-H09A4/FP-R1</t>
  </si>
  <si>
    <t>ASW-H12A4/FP-R1</t>
  </si>
  <si>
    <t>ASW-H24A4/FP-R1</t>
  </si>
  <si>
    <t>ASW-H18A4/FP-R1</t>
  </si>
  <si>
    <t>ASW-H36A4/FP-R1</t>
  </si>
  <si>
    <t>ASW-H09A4/JD-R2DI (v1)</t>
  </si>
  <si>
    <t>ASW-H12A4/JD-R2DI (v1)</t>
  </si>
  <si>
    <t>ASW-H18A4/JD-R2DI (v1)</t>
  </si>
  <si>
    <t>ASW-H24A4/JD-R2DI (v1)</t>
  </si>
  <si>
    <t>ASW-H07A4/JD-R1</t>
  </si>
  <si>
    <t>ASW-H09A4/JD-R1</t>
  </si>
  <si>
    <t>ASW-H12A4/JD-R1</t>
  </si>
  <si>
    <t>ASW-H18A4/JD-R1</t>
  </si>
  <si>
    <t>ASW-H24A4/JD-R1</t>
  </si>
  <si>
    <t>ASW-H36A4/JD-R1</t>
  </si>
  <si>
    <t>ASW-H09A4/AF-R2DI</t>
  </si>
  <si>
    <t>ASW-H12A4/AF-R2DI</t>
  </si>
  <si>
    <t>ASW-H09A4/QF-R2DI</t>
  </si>
  <si>
    <t>ASW-H12A4/QF-R2DI</t>
  </si>
  <si>
    <t>ASW-H18A4/QH-R1DI</t>
  </si>
  <si>
    <t>ASW-H07A4/QH-R1</t>
  </si>
  <si>
    <t>ASW-H09A4/QH-R1</t>
  </si>
  <si>
    <t>ASW-H12A4/QH-R1</t>
  </si>
  <si>
    <t>ASW-H18A4/QH-R1</t>
  </si>
  <si>
    <t>ASW-H24A4/QH-R1</t>
  </si>
  <si>
    <t>ASW-H09A4/HA-R2DI</t>
  </si>
  <si>
    <t>ASW-H12A4/HA-R2DI</t>
  </si>
  <si>
    <t>ASW-H09A4/CD-R2DI</t>
  </si>
  <si>
    <t>ASW-H12A4/CD-R2DI</t>
  </si>
  <si>
    <t>Basic Inverter</t>
  </si>
  <si>
    <t>Elegant line On-Off</t>
  </si>
  <si>
    <t>X-00013158</t>
  </si>
  <si>
    <t>ECW-HE07/AA-4R2</t>
  </si>
  <si>
    <t>X-00013160</t>
  </si>
  <si>
    <t>ECW-HE12/AA-4R2</t>
  </si>
  <si>
    <t>X-00013161</t>
  </si>
  <si>
    <t>ECW-HE18/AA-4R2</t>
  </si>
  <si>
    <t>X-00013162</t>
  </si>
  <si>
    <t>ECW-HE24/AA-4R2</t>
  </si>
  <si>
    <t>Elegant line Inverter</t>
  </si>
  <si>
    <t>X-00013148</t>
  </si>
  <si>
    <t>ECW/I-HE07/AA-4R2</t>
  </si>
  <si>
    <t>X-00013149</t>
  </si>
  <si>
    <t>ECW/I-HE09/AA-4R2</t>
  </si>
  <si>
    <t>X-00013150</t>
  </si>
  <si>
    <t>ECW/I-HE12/AA-4R2</t>
  </si>
  <si>
    <t>Frost line On-Off</t>
  </si>
  <si>
    <t>X-00013123</t>
  </si>
  <si>
    <t>ECW-AX12/FB-4R1</t>
  </si>
  <si>
    <t>X-00013124</t>
  </si>
  <si>
    <t>ECW-AX18/FB-4R1</t>
  </si>
  <si>
    <t>X-00013125</t>
  </si>
  <si>
    <t>ECW-AX24/FB-4R1</t>
  </si>
  <si>
    <t>Frost line Inverter</t>
  </si>
  <si>
    <t>X-00013136</t>
  </si>
  <si>
    <t>ECW/I-AX07/FB-4R1</t>
  </si>
  <si>
    <t>X-00013137</t>
  </si>
  <si>
    <t>ECW/I-AX09/FB-4R1</t>
  </si>
  <si>
    <t>X-00013138</t>
  </si>
  <si>
    <t>ECW/I-AX12/FB-4R1</t>
  </si>
  <si>
    <t>X-00013139</t>
  </si>
  <si>
    <t>ECW/I-AX18/FB-4R1</t>
  </si>
  <si>
    <t>X-00013140</t>
  </si>
  <si>
    <t>ECW/I-AX24/FB-4R1</t>
  </si>
  <si>
    <t>Grand line On-Off</t>
  </si>
  <si>
    <t>X-00013183</t>
  </si>
  <si>
    <t>ECW-TC07/AA-4R1</t>
  </si>
  <si>
    <t>X-00013184</t>
  </si>
  <si>
    <t>ECW-TC09/AA-4R1</t>
  </si>
  <si>
    <t>X-00013185</t>
  </si>
  <si>
    <t>ECW-TC12/AA-4R1</t>
  </si>
  <si>
    <t>X-00013186</t>
  </si>
  <si>
    <t>ECW-TC18/AA-4R1</t>
  </si>
  <si>
    <t>X-00013187</t>
  </si>
  <si>
    <t>ECW-TC24/AA-4R1</t>
  </si>
  <si>
    <t>Grand line Inverter</t>
  </si>
  <si>
    <t>X-00013174</t>
  </si>
  <si>
    <t>ECW/I-TC09/AA-4R2</t>
  </si>
  <si>
    <t>X-00013175</t>
  </si>
  <si>
    <t>ECW/I-TC12/AA-4R2</t>
  </si>
  <si>
    <t>X-00013176</t>
  </si>
  <si>
    <t>ECW/I-TC18/AA-4R2</t>
  </si>
  <si>
    <t>X-00013177</t>
  </si>
  <si>
    <t>ECW/I-TC24/AA-4R2</t>
  </si>
  <si>
    <t>Green line Inverter</t>
  </si>
  <si>
    <t>X-00012303</t>
  </si>
  <si>
    <t>ECW/I-07GC</t>
  </si>
  <si>
    <t>X-00012305</t>
  </si>
  <si>
    <t>ECW/I-09GC</t>
  </si>
  <si>
    <t>Nova line On-Off</t>
  </si>
  <si>
    <t>X-00014054</t>
  </si>
  <si>
    <t>ECW-CH07/AA-4R1</t>
  </si>
  <si>
    <t>X-00014056</t>
  </si>
  <si>
    <t>ECW-CH09/AA-4R1</t>
  </si>
  <si>
    <t>X-00014058</t>
  </si>
  <si>
    <t>ECW-CH12/AA-4R1</t>
  </si>
  <si>
    <t>X-00014060</t>
  </si>
  <si>
    <t>ECW-CH18/AA-4R1</t>
  </si>
  <si>
    <t>X-00014062</t>
  </si>
  <si>
    <t>ECW-CH24/AA-4R1</t>
  </si>
  <si>
    <t>Nova line Inverter</t>
  </si>
  <si>
    <t>X-00014065</t>
  </si>
  <si>
    <t>ECW/I-CH07/AA-4R1 (White)</t>
  </si>
  <si>
    <t>X-00014067</t>
  </si>
  <si>
    <t>ECW/I-CH09/AA-4R1 (White)</t>
  </si>
  <si>
    <t>X-00014069</t>
  </si>
  <si>
    <t>ECW/I-CH12/AA-4R1 (White)</t>
  </si>
  <si>
    <t>X-00014071</t>
  </si>
  <si>
    <t>ECW/I-CH18/AA-4R1 (White)</t>
  </si>
  <si>
    <t>X-00014073</t>
  </si>
  <si>
    <t>ECW/I-CH09/AAS-4R1 (Silver)</t>
  </si>
  <si>
    <t>X-00014075</t>
  </si>
  <si>
    <t>ECW/I-CH12/AAS-4R1 (Silver)</t>
  </si>
  <si>
    <t>Prestige line On-Off</t>
  </si>
  <si>
    <t>X-00013903</t>
  </si>
  <si>
    <t>ECW-HE07/BB-4R2</t>
  </si>
  <si>
    <t>X-00013905</t>
  </si>
  <si>
    <t>ECW-HE09/BB-4R2</t>
  </si>
  <si>
    <t>X-00013906</t>
  </si>
  <si>
    <t>ECW-HE12/BB-4R2</t>
  </si>
  <si>
    <t>X-00013907</t>
  </si>
  <si>
    <t>ECW-HE18/BB-4R2</t>
  </si>
  <si>
    <t>X-00013908</t>
  </si>
  <si>
    <t>ECW-HE24/BB-4R2</t>
  </si>
  <si>
    <t>Prestige line Inverter</t>
  </si>
  <si>
    <t>X-00013909</t>
  </si>
  <si>
    <t>ECW/I-HE07/BB-4R2</t>
  </si>
  <si>
    <t>X-00013910</t>
  </si>
  <si>
    <t>ECW/I-HE09/BB-4R2</t>
  </si>
  <si>
    <t>X-00013911</t>
  </si>
  <si>
    <t>ECW/I-HE12/BB-4R2</t>
  </si>
  <si>
    <t>X-00013912</t>
  </si>
  <si>
    <t>ECW/I-HE18/BB-4R2</t>
  </si>
  <si>
    <t>X-00012759</t>
  </si>
  <si>
    <t>X-00012763</t>
  </si>
  <si>
    <t>X-00012764</t>
  </si>
  <si>
    <t>X-00012765</t>
  </si>
  <si>
    <t>X-00014387</t>
  </si>
  <si>
    <t>X-00014389</t>
  </si>
  <si>
    <t>X-00014391</t>
  </si>
  <si>
    <t>X-00014393</t>
  </si>
  <si>
    <t>EACS/I-09HP/N8_23Y</t>
  </si>
  <si>
    <t>EACS/I-12HP/N8_23Y</t>
  </si>
  <si>
    <t>EACS/I-18HP/N8_23Y</t>
  </si>
  <si>
    <t>EACS/I-24HP/N8_23Y</t>
  </si>
  <si>
    <t>EACS/I-09HP/N8_25Y</t>
  </si>
  <si>
    <t>EACS/I-12HP/N8_25Y</t>
  </si>
  <si>
    <t>EACS/I-18HP/N8_25Y</t>
  </si>
  <si>
    <t>EACS/I-24HP/N8_25Y</t>
  </si>
  <si>
    <t>Portofino DC Inverter 2023</t>
  </si>
  <si>
    <t>Portofino DC Inverter 2025</t>
  </si>
  <si>
    <t>1U25CC1/R3</t>
  </si>
  <si>
    <t>1U35CC1/R3</t>
  </si>
  <si>
    <t>1U50CC1/R3</t>
  </si>
  <si>
    <t>CAS25CX1/R3-W</t>
  </si>
  <si>
    <t>1U25CX1/R3</t>
  </si>
  <si>
    <t>CAS35CX1/R3-W</t>
  </si>
  <si>
    <t>1U35CX1/R3</t>
  </si>
  <si>
    <t>CAS50CX1/R3-W</t>
  </si>
  <si>
    <t>1U50CX1/R3</t>
  </si>
  <si>
    <t>CAS25MW1/R3-W</t>
  </si>
  <si>
    <t>1U25MW1/R3</t>
  </si>
  <si>
    <t>CAS35MW1/R3-W</t>
  </si>
  <si>
    <t>1U35MW1/R3</t>
  </si>
  <si>
    <t>CAS25CC1/R3-S</t>
  </si>
  <si>
    <t>CAS35CC1/R3-S</t>
  </si>
  <si>
    <t>CAS50CC1/R3-S</t>
  </si>
  <si>
    <t>CAS25CC1/R3-B</t>
  </si>
  <si>
    <t>CAS35CC1/R3-B</t>
  </si>
  <si>
    <t>CAS50CC1/R3-B</t>
  </si>
  <si>
    <t>CAS25CC1/R3-С</t>
  </si>
  <si>
    <t>CAS35CC1/R3-С</t>
  </si>
  <si>
    <t>CAS50CC1/R3-С</t>
  </si>
  <si>
    <t>CAS25CX1/R3-G</t>
  </si>
  <si>
    <t>CAS35CX1/R3-G</t>
  </si>
  <si>
    <t>CAS50CX1/R3-G</t>
  </si>
  <si>
    <t>CAS25CX1/R3-B</t>
  </si>
  <si>
    <t>CAS35CX1/R3-B</t>
  </si>
  <si>
    <t>CAS50CX1/R3-B</t>
  </si>
  <si>
    <t>СAS25MW1/R3-G</t>
  </si>
  <si>
    <t>СAS35MW1/R3-G</t>
  </si>
  <si>
    <t>СAS25MW1/R3-B</t>
  </si>
  <si>
    <t>СAS35MW1/R3-B</t>
  </si>
  <si>
    <t>Серия VELATO (HEAT PUMP -30°С) серебристый</t>
  </si>
  <si>
    <t>Серия VELATO (HEAT PUMP -30°С) черный</t>
  </si>
  <si>
    <t>Серия VELATO (HEAT PUMP -30°С) синий</t>
  </si>
  <si>
    <t>Серия ELETTO (HEAT PUMP -20°С) белый</t>
  </si>
  <si>
    <t>Серия ELETTO (HEAT PUMP -20°С) бежевый</t>
  </si>
  <si>
    <t>Серия ELETTO (HEAT PUMP -20°С) черный</t>
  </si>
  <si>
    <t>Серия TRIANO белый</t>
  </si>
  <si>
    <t>Серия TRIANO бежевый</t>
  </si>
  <si>
    <t>Серия TRIANO синий</t>
  </si>
  <si>
    <t>ALK-09I</t>
  </si>
  <si>
    <t>ALK-12I</t>
  </si>
  <si>
    <t>ALK-09I (wi-fi)</t>
  </si>
  <si>
    <t>ALK-12I (wi-fi)</t>
  </si>
  <si>
    <t>ALK-18I (wi-fi)</t>
  </si>
  <si>
    <t>ALK-24I (wi-fi)</t>
  </si>
  <si>
    <t>ARK-09I</t>
  </si>
  <si>
    <t>ARK-12I</t>
  </si>
  <si>
    <t>AVK-07I</t>
  </si>
  <si>
    <t xml:space="preserve">AVK-09I </t>
  </si>
  <si>
    <t>AVK-12I</t>
  </si>
  <si>
    <t>AVK-18I</t>
  </si>
  <si>
    <t>AVK-24I</t>
  </si>
  <si>
    <t>AMK-07I</t>
  </si>
  <si>
    <t>AMK-09I</t>
  </si>
  <si>
    <t>AMK-12I</t>
  </si>
  <si>
    <t>AMK-18I</t>
  </si>
  <si>
    <t>AMK-24I</t>
  </si>
  <si>
    <t>ALK-09I in</t>
  </si>
  <si>
    <t>ARK-09I in</t>
  </si>
  <si>
    <t>ARK-12I in</t>
  </si>
  <si>
    <t>AVK-07I in</t>
  </si>
  <si>
    <t>AVK-09I  in</t>
  </si>
  <si>
    <t>AVK-12I in</t>
  </si>
  <si>
    <t>AVK-18I in</t>
  </si>
  <si>
    <t>AVK-24I in</t>
  </si>
  <si>
    <t>AMK-07I in</t>
  </si>
  <si>
    <t>AMK-09I in</t>
  </si>
  <si>
    <t>AMK-12I in</t>
  </si>
  <si>
    <t>AMK-18I in</t>
  </si>
  <si>
    <t>AMK-24I in</t>
  </si>
  <si>
    <t>ALK-09I out</t>
  </si>
  <si>
    <t>ALK-12I out</t>
  </si>
  <si>
    <t>ALK-12I in</t>
  </si>
  <si>
    <t>ARK-09I out</t>
  </si>
  <si>
    <t>ARK-12I out</t>
  </si>
  <si>
    <t>AVK-07I out</t>
  </si>
  <si>
    <t>AVK-09I  out</t>
  </si>
  <si>
    <t>AVK-12I out</t>
  </si>
  <si>
    <t>AVK-18I out</t>
  </si>
  <si>
    <t>AVK-24I out</t>
  </si>
  <si>
    <t>AMK-07I out</t>
  </si>
  <si>
    <t>AMK-09I out</t>
  </si>
  <si>
    <t>AMK-12I out</t>
  </si>
  <si>
    <t>AMK-18I out</t>
  </si>
  <si>
    <t>AMK-24I out</t>
  </si>
  <si>
    <t>ALK-18I in</t>
  </si>
  <si>
    <t>ALK-24I out</t>
  </si>
  <si>
    <t>ALK-18I out</t>
  </si>
  <si>
    <t>ALK-24I in</t>
  </si>
  <si>
    <t>Серия AKASI 2025</t>
  </si>
  <si>
    <t>Серия AKASI 2026 WI-FI</t>
  </si>
  <si>
    <t>Серия MIURA</t>
  </si>
  <si>
    <t>СЕРИЯ OSAKA</t>
  </si>
  <si>
    <t>СЕРИЯ KYOTO</t>
  </si>
  <si>
    <t>MDSAH-09HRFN8 / MDOAH-09HFN8</t>
  </si>
  <si>
    <t>MDSAH-12HRFN8 / MDOAH-12HFN8</t>
  </si>
  <si>
    <t>MDSAH-09HRFN8</t>
  </si>
  <si>
    <t>MDOAH-09HFN8</t>
  </si>
  <si>
    <t>MDSAH-12HRFN8</t>
  </si>
  <si>
    <t>MDOAH-12HFN8</t>
  </si>
  <si>
    <t>MDSOPS-09HRFN8</t>
  </si>
  <si>
    <t>MDOOPS-09HFN8</t>
  </si>
  <si>
    <t>MDSOPS-12HRFN8</t>
  </si>
  <si>
    <t>MDOOPS-12HFN8</t>
  </si>
  <si>
    <t>MDSOPS-18HRFN8</t>
  </si>
  <si>
    <t>MDOOPS-18HFN8</t>
  </si>
  <si>
    <t>MDSOPS-09HRFN8 (WF)</t>
  </si>
  <si>
    <t>MDSOPS-12HRFN8 (WF)</t>
  </si>
  <si>
    <t>MDSOPS-18HRFN8 (WF)</t>
  </si>
  <si>
    <t>MDSOP-09HRFN8</t>
  </si>
  <si>
    <t>MDOOP-09HFN8</t>
  </si>
  <si>
    <t>MDSOP-12HRFN8</t>
  </si>
  <si>
    <t>MDOOP-12HFN8</t>
  </si>
  <si>
    <t>MDSOPS-09HRFN8 / MDOOPS-09HFN8</t>
  </si>
  <si>
    <t>MDSOPS-12HRFN8 / MDOOPS-12HFN8</t>
  </si>
  <si>
    <t>MDSOPS-18HRFN8 / MDOOPS-18HFN8</t>
  </si>
  <si>
    <t>MDSOPS-09HRFN8 (WF) / MDOOPS-09HFN8</t>
  </si>
  <si>
    <t>MDSOPS-12HRFN8 (WF) / MDOOPS-12HFN8</t>
  </si>
  <si>
    <t>MDSOPS-18HRFN8 (WF) / MDOOPS-18HFN8</t>
  </si>
  <si>
    <t>MDSOP-09HRFN8 / MDOOP-09HFN8</t>
  </si>
  <si>
    <t>MDSOP-12HRFN8 / MDOOP-12HFN8</t>
  </si>
  <si>
    <t>MDSAN-09HRFN8</t>
  </si>
  <si>
    <t>MDOAN-09HFN8</t>
  </si>
  <si>
    <t>MDSAN-12HRFN8</t>
  </si>
  <si>
    <t>MDOAN-12HFN8</t>
  </si>
  <si>
    <t>MDSAN-18HRFN8</t>
  </si>
  <si>
    <t>MDOAN-18HFN8</t>
  </si>
  <si>
    <t>MDSAN-24HRFN8</t>
  </si>
  <si>
    <t>MDOAN-24HFN8</t>
  </si>
  <si>
    <t>MDSAN-09HRFN8 (WF)</t>
  </si>
  <si>
    <t>MDSAN-12HRFN8 (WF)</t>
  </si>
  <si>
    <t>MDSAN-18HRFN8 (WF)</t>
  </si>
  <si>
    <t>MDSAN-24HRFN8 (WF)</t>
  </si>
  <si>
    <t>MDSAN-09HRFN8 / MDOAN-09HFN8</t>
  </si>
  <si>
    <t>MDSAN-12HRFN8 / MDOAN-12HFN8</t>
  </si>
  <si>
    <t>MDSAN-18HRFN8 / MDOAN-18HFN8</t>
  </si>
  <si>
    <t>MDSAN-24HRFN8 / MDOAN-24HFN8</t>
  </si>
  <si>
    <t>MDSAN-12HRFN8 (WF) / MDOAN-12HFN8</t>
  </si>
  <si>
    <t>MDSAN-18HRFN8 (WF) / MDOAN-18HFN8</t>
  </si>
  <si>
    <t>MDSAN-24HRFN8 (WF) / MDOAN-24HFN8</t>
  </si>
  <si>
    <t>MDSBI-09HRFN8</t>
  </si>
  <si>
    <t>MDOAI-09HFN8</t>
  </si>
  <si>
    <t>MDSBI-12HRFN8</t>
  </si>
  <si>
    <t>MDOAI-12HFN8</t>
  </si>
  <si>
    <t>MDSBI-18HRFN8</t>
  </si>
  <si>
    <t>MDOAI-18HFN8</t>
  </si>
  <si>
    <t>MDSBI-24HRFN8</t>
  </si>
  <si>
    <t>MDOAI-24HFN8</t>
  </si>
  <si>
    <t>MDSBI2-07HRFN8</t>
  </si>
  <si>
    <t>MDOBI2-07HFN8</t>
  </si>
  <si>
    <t>MDSBI2-09HRFN8</t>
  </si>
  <si>
    <t>MDOBI2-09HFN8</t>
  </si>
  <si>
    <t>MDSBI2-12HRFN8</t>
  </si>
  <si>
    <t>MDOBI2-12HFN8</t>
  </si>
  <si>
    <t>MDSBI2-18HRFN8</t>
  </si>
  <si>
    <t>MDOBI2-18HFN8</t>
  </si>
  <si>
    <t>MDSBI2-24HRFN8</t>
  </si>
  <si>
    <t>MDOBI2-24HFN8</t>
  </si>
  <si>
    <t>MDSAI-09HRFN8</t>
  </si>
  <si>
    <t>MDSAI-12HRFN8</t>
  </si>
  <si>
    <t>MDSAI-18HRFN8</t>
  </si>
  <si>
    <t>MDSAI-24HRFN8</t>
  </si>
  <si>
    <t>MDSAI2-07HRFN8</t>
  </si>
  <si>
    <t>MDOAI2-07HFN8</t>
  </si>
  <si>
    <t>MDSAI2-09HRFN8</t>
  </si>
  <si>
    <t>MDOAI2-09HFN8</t>
  </si>
  <si>
    <t>MDSAI2-12HRFN8</t>
  </si>
  <si>
    <t>MDOAI2-12HFN8</t>
  </si>
  <si>
    <t>MDSAI2-18HRFN8</t>
  </si>
  <si>
    <t>MDOAI2-18HFN8</t>
  </si>
  <si>
    <t>MDSAI2-24HRFN8</t>
  </si>
  <si>
    <t>MDOAI2-24HFN8</t>
  </si>
  <si>
    <t>MDSAJ-07HRFN8</t>
  </si>
  <si>
    <t>MDOAJ-07HFN8</t>
  </si>
  <si>
    <t>MDSAJ-09HRFN8</t>
  </si>
  <si>
    <t>MDOAJ-09HFN8</t>
  </si>
  <si>
    <t>MDSAJ-12HRFN8</t>
  </si>
  <si>
    <t>MDOAJ-12HFN8</t>
  </si>
  <si>
    <t>MDSAJ-18HRFN8</t>
  </si>
  <si>
    <t>MDOAJ-18HFN8</t>
  </si>
  <si>
    <t>MDSAJ-24HRFN8</t>
  </si>
  <si>
    <t>MDOAJ-24HFN8</t>
  </si>
  <si>
    <t>MDSALF-09HRFN8</t>
  </si>
  <si>
    <t>MDOALF-09HFN8</t>
  </si>
  <si>
    <t>MDSALF-12HRFN8</t>
  </si>
  <si>
    <t>MDOALF-12HFN8</t>
  </si>
  <si>
    <t>MDSALF-18HRFN8</t>
  </si>
  <si>
    <t>MDOALF-18HFN8</t>
  </si>
  <si>
    <t>MDSALF-24HRFN8</t>
  </si>
  <si>
    <t>MDOALF-24HFN8</t>
  </si>
  <si>
    <t>MDSALF-09HRFN8 (WF)</t>
  </si>
  <si>
    <t>MDSALF-12HRFN8 (WF)</t>
  </si>
  <si>
    <t>MDSALF-18HRFN8 (WF)</t>
  </si>
  <si>
    <t>MDSALF-24HRFN8 (WF)</t>
  </si>
  <si>
    <t>MDSAL-09HRFN8</t>
  </si>
  <si>
    <t>MDOAG-09HFN8</t>
  </si>
  <si>
    <t>MDSAL-12HRFN8</t>
  </si>
  <si>
    <t>MDOAG-12HFN8</t>
  </si>
  <si>
    <t>MDSAL-18HRFN8</t>
  </si>
  <si>
    <t>MDOAG-18HFN8</t>
  </si>
  <si>
    <t>MDSAL-24HRFN8</t>
  </si>
  <si>
    <t>MDOAG-24HFN8</t>
  </si>
  <si>
    <t>MDSAL-09HRFN8 (WF)</t>
  </si>
  <si>
    <t>MDSAL-12HRFN8 (WF)</t>
  </si>
  <si>
    <t>MDSAL-18HRFN8 (WF)</t>
  </si>
  <si>
    <t>MDSAL-24HRFN8 (WF)</t>
  </si>
  <si>
    <t>MDSI-07HRDN8</t>
  </si>
  <si>
    <t>MDOI-07HDN8</t>
  </si>
  <si>
    <t>MDSI-09HRDN8</t>
  </si>
  <si>
    <t>MDOI-09HDN8</t>
  </si>
  <si>
    <t>MDSI-12HRDN8</t>
  </si>
  <si>
    <t>MDOI-12HDN8</t>
  </si>
  <si>
    <t>MDSI-18HRFN8</t>
  </si>
  <si>
    <t>MDOI-18HFN8</t>
  </si>
  <si>
    <t>MDSI-24HRFN8</t>
  </si>
  <si>
    <t>MDOI-24HFN8</t>
  </si>
  <si>
    <t>MDSI-07HRDN8 (WF)</t>
  </si>
  <si>
    <t>MDSI-09HRDN8 (WF)</t>
  </si>
  <si>
    <t>MDSI-12HRDN8 (WF)</t>
  </si>
  <si>
    <t>MDSI2-18HRFN8</t>
  </si>
  <si>
    <t>MDOI2-18HFN8</t>
  </si>
  <si>
    <t>MDSI2-24HRFN8</t>
  </si>
  <si>
    <t>MDOI2-24HFN8</t>
  </si>
  <si>
    <t>MDSAG-07HRDN8</t>
  </si>
  <si>
    <t>MDOAG-07HDN8</t>
  </si>
  <si>
    <t>MDSAG-09HRDN8</t>
  </si>
  <si>
    <t>MDOAG-09HDN8</t>
  </si>
  <si>
    <t>MDSAG-12HRDN8</t>
  </si>
  <si>
    <t>MDOAG-12HDN8</t>
  </si>
  <si>
    <t>MDSAG-30HRFN8</t>
  </si>
  <si>
    <t>MDOAG-30HFN8</t>
  </si>
  <si>
    <t>MDSAG-36HRFN8</t>
  </si>
  <si>
    <t>MDOAG-36HFN8</t>
  </si>
  <si>
    <t>MDSC-07HRDN8</t>
  </si>
  <si>
    <t>MDOC-07HDN8</t>
  </si>
  <si>
    <t>MDSC-09HRDN8</t>
  </si>
  <si>
    <t>MDOC-09HDN8</t>
  </si>
  <si>
    <t>MDSC-12HRDN8</t>
  </si>
  <si>
    <t>MDOC-12HDN8</t>
  </si>
  <si>
    <t>MDSC-18HRFN8</t>
  </si>
  <si>
    <t>MDOC-18HFN8</t>
  </si>
  <si>
    <t>MDSC-24HRFN8</t>
  </si>
  <si>
    <t>MDOC-24HFN8</t>
  </si>
  <si>
    <t>MDSC-07HRDN8 (WF)</t>
  </si>
  <si>
    <t>MDSC-09HRDN8 (WF)</t>
  </si>
  <si>
    <t>MDSC-12HRDN8 (WF)</t>
  </si>
  <si>
    <t>MDSC-18HRFN8 (WF)</t>
  </si>
  <si>
    <t>MDSC-24HRFN8 (WF)</t>
  </si>
  <si>
    <t xml:space="preserve">EU-OSK105 </t>
  </si>
  <si>
    <t>WF-60A1-C</t>
  </si>
  <si>
    <t>KJR-120A</t>
  </si>
  <si>
    <t>KJR-12B/DP(T)-E</t>
  </si>
  <si>
    <t>KJR-29B1/BK-E</t>
  </si>
  <si>
    <t>MD-MODBUS-02</t>
  </si>
  <si>
    <t>MDSBI-09HRFN8 / MDOAI-09HFN8</t>
  </si>
  <si>
    <t>MDSBI-12HRFN8 / MDOAI-12HFN8</t>
  </si>
  <si>
    <t>MDSBI-18HRFN8 / MDOAI-18HFN8</t>
  </si>
  <si>
    <t>MDSBI-24HRFN8 / MDOAI-24HFN8</t>
  </si>
  <si>
    <t>MDSBI2-07HRFN8 / MDOBI2-07HFN8</t>
  </si>
  <si>
    <t>MDSBI2-09HRFN8 / MDOBI2-09HFN8</t>
  </si>
  <si>
    <t>MDSBI2-12HRFN8 / MDOBI2-12HFN8</t>
  </si>
  <si>
    <t>MDSBI2-18HRFN8 / MDOBI2-18HFN8</t>
  </si>
  <si>
    <t>MDSBI2-24HRFN8 / MDOBI2-24HFN8</t>
  </si>
  <si>
    <t>MDSAI-09HRFN8 / MDOAI-09HFN8</t>
  </si>
  <si>
    <t>MDSAI-12HRFN8 / MDOAI-12HFN8</t>
  </si>
  <si>
    <t>MDSAI-18HRFN8 / MDOAI-18HFN8</t>
  </si>
  <si>
    <t>MDSAI-24HRFN8 / MDOAI-24HFN8</t>
  </si>
  <si>
    <t>MDSAI2-07HRFN8 / MDOAI2-07HFN8</t>
  </si>
  <si>
    <t>MDSAI2-09HRFN8 / MDOAI2-09HFN8</t>
  </si>
  <si>
    <t>MDSAI2-12HRFN8 / MDOAI2-12HFN8</t>
  </si>
  <si>
    <t>MDSAI2-18HRFN8 / MDOAI2-18HFN8</t>
  </si>
  <si>
    <t>MDSAI2-24HRFN8 / MDOAI2-24HFN8</t>
  </si>
  <si>
    <t>MDSAJ-07HRFN8 / MDOAJ-07HFN8</t>
  </si>
  <si>
    <t>MDSAJ-09HRFN8 / MDOAJ-09HFN8</t>
  </si>
  <si>
    <t>MDSAJ-12HRFN8 / MDOAJ-12HFN8</t>
  </si>
  <si>
    <t>MDSAJ-18HRFN8 / MDOAJ-18HFN8</t>
  </si>
  <si>
    <t>MDSAJ-24HRFN8 / MDOAJ-24HFN8</t>
  </si>
  <si>
    <t>MDSALF-09HRFN8 / MDOALF-09HFN8</t>
  </si>
  <si>
    <t>MDSALF-12HRFN8 / MDOALF-12HFN8</t>
  </si>
  <si>
    <t>MDSALF-18HRFN8 / MDOALF-18HFN8</t>
  </si>
  <si>
    <t>MDSALF-24HRFN8 / MDOALF-24HFN8</t>
  </si>
  <si>
    <t>MDSALF-09HRFN8 (WF) / MDOALF-09HFN8</t>
  </si>
  <si>
    <t>MDSALF-12HRFN8 (WF) / MDOALF-12HFN8</t>
  </si>
  <si>
    <t>MDSALF-18HRFN8 (WF) / MDOALF-18HFN8</t>
  </si>
  <si>
    <t>MDSALF-24HRFN8 (WF) / MDOALF-24HFN8</t>
  </si>
  <si>
    <t>MDSAL-09HRFN8 / MDOAG-09HFN8</t>
  </si>
  <si>
    <t>MDSAL-12HRFN8 / MDOAG-12HFN8</t>
  </si>
  <si>
    <t>MDSAL-18HRFN8 / MDOAG-18HFN8</t>
  </si>
  <si>
    <t>MDSAL-24HRFN8 / MDOAG-24HFN8</t>
  </si>
  <si>
    <t>MDSAL-09HRFN8 (WF) / MDOAG-09HFN8</t>
  </si>
  <si>
    <t>MDSAL-12HRFN8 (WF) / MDOAG-12HFN8</t>
  </si>
  <si>
    <t>MDSAL-18HRFN8 (WF) / MDOAG-18HFN8</t>
  </si>
  <si>
    <t>MDSAL-24HRFN8 (WF) / MDOAG-24HFN8</t>
  </si>
  <si>
    <t>MDSI-07HRDN8 / MDOI-07HDN8</t>
  </si>
  <si>
    <t>MDSI-09HRDN8 / MDOI-09HDN8</t>
  </si>
  <si>
    <t>MDSI-12HRDN8 / MDOI-12HDN8</t>
  </si>
  <si>
    <t>MDSI-18HRFN8 / MDOI-18HFN8</t>
  </si>
  <si>
    <t>MDSI-24HRFN8 / MDOI-24HFN8</t>
  </si>
  <si>
    <t>MDSI-07HRDN8 (WF) / MDOI-07HDN8</t>
  </si>
  <si>
    <t>MDSI-09HRDN8 (WF) / MDOI-09HDN8</t>
  </si>
  <si>
    <t>MDSI-12HRDN8 (WF) / MDOI-12HDN8</t>
  </si>
  <si>
    <t>MDSI2-18HRFN8 / MDOI2-18HFN8</t>
  </si>
  <si>
    <t>MDSI2-24HRFN8 / MDOI2-24HFN8</t>
  </si>
  <si>
    <t>MDSAG-09HRDN8 / MDOAG-09HDN8</t>
  </si>
  <si>
    <t>MDSAG-12HRDN8 / MDOAG-12HDN8</t>
  </si>
  <si>
    <t>MDSAG-30HRFN8 / MDOAG-30HFN8</t>
  </si>
  <si>
    <t>MDSAG-36HRFN8 / MDOAG-36HFN8</t>
  </si>
  <si>
    <t>MDSC-07HRDN8 / MDOC-07HDN8</t>
  </si>
  <si>
    <t>MDSC-09HRDN8 / MDOC-09HDN8</t>
  </si>
  <si>
    <t>MDSC-12HRDN8 / MDOC-12HDN8</t>
  </si>
  <si>
    <t>MDSC-18HRFN8 / MDOC-18HFN8</t>
  </si>
  <si>
    <t>MDSC-24HRFN8 / MDOC-24HFN8</t>
  </si>
  <si>
    <t>MDSC-07HRDN8 (WF) / MDOC-07HDN8</t>
  </si>
  <si>
    <t>MDSC-09HRDN8 (WF) / MDOC-09HDN8</t>
  </si>
  <si>
    <t>MDSC-12HRDN8 (WF) / MDOC-12HDN8</t>
  </si>
  <si>
    <t>MDSC-18HRFN8 (WF) / MDOC-18HFN8</t>
  </si>
  <si>
    <t>MDSC-24HRFN8 (WF) / MDOC-24HFN8</t>
  </si>
  <si>
    <t>EU-OSK105 с комплектом
подключения к серии Forest</t>
  </si>
  <si>
    <t>EU-OSK105  Forest</t>
  </si>
  <si>
    <t>KJR-12B/DP(T)-E Forest</t>
  </si>
  <si>
    <t>KJR-29B1/BK-E Forest</t>
  </si>
  <si>
    <t>ИНВЕРТОРНЫЕ МОДЕЛИ</t>
  </si>
  <si>
    <t>МОДЕЛИ БЕЗ ИНВЕРТОРА</t>
  </si>
  <si>
    <t>НС-1691535</t>
  </si>
  <si>
    <t>НС-1692478</t>
  </si>
  <si>
    <t>НС-1692479</t>
  </si>
  <si>
    <t>НС-1692481</t>
  </si>
  <si>
    <t>НС-1692483</t>
  </si>
  <si>
    <t>НС-1695554</t>
  </si>
  <si>
    <t>AS-07HW4SYDTG035G</t>
  </si>
  <si>
    <t>НС-1291490</t>
  </si>
  <si>
    <t>AS-07HW4SYDTG035W</t>
  </si>
  <si>
    <t>НС-1691510</t>
  </si>
  <si>
    <t>AS-10HW4SYDTG5G</t>
  </si>
  <si>
    <t>НС-1291492</t>
  </si>
  <si>
    <t>AS-10HW4SYDTGW</t>
  </si>
  <si>
    <t>НС-1691512</t>
  </si>
  <si>
    <t>AS-13HW4SVDTG5G</t>
  </si>
  <si>
    <t>НС-1291501</t>
  </si>
  <si>
    <t>AS-13HW4SVDTGW</t>
  </si>
  <si>
    <t>НС-1691514</t>
  </si>
  <si>
    <t>AS-18HW4SMATG015G</t>
  </si>
  <si>
    <t>НС-1291504</t>
  </si>
  <si>
    <t>AS-18HW4SMATG015W</t>
  </si>
  <si>
    <t>НС-1691517</t>
  </si>
  <si>
    <t>AS-24HW4SBATG005G</t>
  </si>
  <si>
    <t>НС-1291506</t>
  </si>
  <si>
    <t>AS-24HW4SBATG005W</t>
  </si>
  <si>
    <t>AS-07HW4SYDTG035 WI-FI</t>
  </si>
  <si>
    <t>AS-10HW4SYDTG5 WI-FI</t>
  </si>
  <si>
    <t>AS-13HW4SVDTG5 WI-FI</t>
  </si>
  <si>
    <t>AS-18HW4SMATG015 WI-FI</t>
  </si>
  <si>
    <t>AS-24HW4SBATG005 WI-FI</t>
  </si>
  <si>
    <t xml:space="preserve">NEO Premium Classic A 2025 WI-FI </t>
  </si>
  <si>
    <t>НС-1414392</t>
  </si>
  <si>
    <t>НС-1414394</t>
  </si>
  <si>
    <t>НС-1414401</t>
  </si>
  <si>
    <t>НС-1392703</t>
  </si>
  <si>
    <t>AS-07HW4SYDTG035BG</t>
  </si>
  <si>
    <t>НС-1392704</t>
  </si>
  <si>
    <t>AS-07HW4SYDTG035BW</t>
  </si>
  <si>
    <t>НС-1392705</t>
  </si>
  <si>
    <t>AS-10HW4SYDTG5BG</t>
  </si>
  <si>
    <t>НС-1392706</t>
  </si>
  <si>
    <t>AS-10HW4SYDTG5BW</t>
  </si>
  <si>
    <t>НС-1392708</t>
  </si>
  <si>
    <t>AS-13HW4SVDTG5BG</t>
  </si>
  <si>
    <t>НС-1392709</t>
  </si>
  <si>
    <t>AS-13HW4SVDTG5BW</t>
  </si>
  <si>
    <t>AS-07HW4SYDTG035В</t>
  </si>
  <si>
    <t>AS-10HW4SYDTG5B</t>
  </si>
  <si>
    <t>AS-13HW4SVDTG5В</t>
  </si>
  <si>
    <t>НС-1276593</t>
  </si>
  <si>
    <t>НС-1108071</t>
  </si>
  <si>
    <t>AS-36HR4SDKVTG</t>
  </si>
  <si>
    <t>НС-1108074</t>
  </si>
  <si>
    <t>AS-36HR4SDKVTW</t>
  </si>
  <si>
    <t>AS-36HR4SDKVT</t>
  </si>
  <si>
    <t>НС-1691685</t>
  </si>
  <si>
    <t>НС-1691687</t>
  </si>
  <si>
    <t>НС-1691689</t>
  </si>
  <si>
    <t>НС-1691691</t>
  </si>
  <si>
    <t>НС-1691692</t>
  </si>
  <si>
    <t>НС-1691464</t>
  </si>
  <si>
    <t>AS-07HW4RLRKC00AG</t>
  </si>
  <si>
    <t>НС-1691465</t>
  </si>
  <si>
    <t>AS-07HW4RLRKC00AW</t>
  </si>
  <si>
    <t>НС-1691466</t>
  </si>
  <si>
    <t>AS-09HW4RLRKC01AG</t>
  </si>
  <si>
    <t>НС-1691467</t>
  </si>
  <si>
    <t>AS-09HW4RLRKC01AW</t>
  </si>
  <si>
    <t>НС-1691469</t>
  </si>
  <si>
    <t>AS-12HW4RLRKC01AG</t>
  </si>
  <si>
    <t>НС-1691470</t>
  </si>
  <si>
    <t>AS-12HW4RLRKC01AW</t>
  </si>
  <si>
    <t>НС-1691471</t>
  </si>
  <si>
    <t>AS-18HW4RMSKC00G</t>
  </si>
  <si>
    <t>НС-1691472</t>
  </si>
  <si>
    <t>AS-18HW4RMSKC00W</t>
  </si>
  <si>
    <t>НС-1691473</t>
  </si>
  <si>
    <t>AS-24HW4RBSKC00G</t>
  </si>
  <si>
    <t>НС-1691474</t>
  </si>
  <si>
    <t>AS-24HW4RBSKC00W</t>
  </si>
  <si>
    <t>AS-07HW4RLRKC00A</t>
  </si>
  <si>
    <t>AS-09HW4RLRKC01A</t>
  </si>
  <si>
    <t>AS-12HW4RLRKC01A</t>
  </si>
  <si>
    <t>AS-18HW4RMSKC00</t>
  </si>
  <si>
    <t>AS-24HW4RBSKC00</t>
  </si>
  <si>
    <t>НС-1760777</t>
  </si>
  <si>
    <t>НС-1760778</t>
  </si>
  <si>
    <t>НС-1760781</t>
  </si>
  <si>
    <t>НС-1760783</t>
  </si>
  <si>
    <t>НС-1760784</t>
  </si>
  <si>
    <t>НС-1714463</t>
  </si>
  <si>
    <t>НС-1759501</t>
  </si>
  <si>
    <t>AS-07HW4RLCHA00G</t>
  </si>
  <si>
    <t>НС-1759506</t>
  </si>
  <si>
    <t>AS-07HW4RLCHA00W</t>
  </si>
  <si>
    <t>НС-1759502</t>
  </si>
  <si>
    <t>AS-09HW4RLCHA01G</t>
  </si>
  <si>
    <t>НС-1759507</t>
  </si>
  <si>
    <t>AS-09HW4RLCHA01W</t>
  </si>
  <si>
    <t>НС-1759503</t>
  </si>
  <si>
    <t>AS-12HW4RGUHA00G</t>
  </si>
  <si>
    <t>НС-1759508</t>
  </si>
  <si>
    <t>AS-12HW4RGUHA00W</t>
  </si>
  <si>
    <t>НС-1759504</t>
  </si>
  <si>
    <t>AS-18HW4RMPHA00G</t>
  </si>
  <si>
    <t>НС-1759509</t>
  </si>
  <si>
    <t>AS-18HW4RMPHA00W</t>
  </si>
  <si>
    <t>НС-1759505</t>
  </si>
  <si>
    <t>AS-24HW4RFWHA00G</t>
  </si>
  <si>
    <t>НС-1759510</t>
  </si>
  <si>
    <t>AS-24HW4RFWHA00W</t>
  </si>
  <si>
    <t>НС-1714460</t>
  </si>
  <si>
    <t>AS-36HW4RKZHBG</t>
  </si>
  <si>
    <t>НС-1714461</t>
  </si>
  <si>
    <t>AS-36HW4RKZHBW</t>
  </si>
  <si>
    <t>AS-07HW4RLCHA00</t>
  </si>
  <si>
    <t>AS-09HW4RLCHA01</t>
  </si>
  <si>
    <t>AS-12HW4RGUHA00</t>
  </si>
  <si>
    <t>AS-18HW4RMPHA00</t>
  </si>
  <si>
    <t>AS-24HW4RFWHA00</t>
  </si>
  <si>
    <t>AS-36HW4RKZHB</t>
  </si>
  <si>
    <t>НС-1691938</t>
  </si>
  <si>
    <t>НС-1691940</t>
  </si>
  <si>
    <t>НС-1691941</t>
  </si>
  <si>
    <t>НС-1691942</t>
  </si>
  <si>
    <t>НС-1691943</t>
  </si>
  <si>
    <t>НС-1618301</t>
  </si>
  <si>
    <t>НС-1691443</t>
  </si>
  <si>
    <t>AS-07HW4RLRCA00AG</t>
  </si>
  <si>
    <t>НС-1691444</t>
  </si>
  <si>
    <t>AS-07HW4RLRCA00AW</t>
  </si>
  <si>
    <t>НС-1691451</t>
  </si>
  <si>
    <t>AS-09HW4RLRCA01AG</t>
  </si>
  <si>
    <t>НС-1691453</t>
  </si>
  <si>
    <t>AS-09HW4RLRCA01AW</t>
  </si>
  <si>
    <t>НС-1691455</t>
  </si>
  <si>
    <t>AS-12HW4RLRCA01AG</t>
  </si>
  <si>
    <t>НС-1691456</t>
  </si>
  <si>
    <t>AS-12HW4RLRCA01AW</t>
  </si>
  <si>
    <t>НС-1691458</t>
  </si>
  <si>
    <t>AS-18HW4RMSCA00G</t>
  </si>
  <si>
    <t>НС-1691459</t>
  </si>
  <si>
    <t>AS-18HW4RMSCA00W</t>
  </si>
  <si>
    <t>НС-1691460</t>
  </si>
  <si>
    <t>AS-24HW4RBSCA00G</t>
  </si>
  <si>
    <t>НС-1691461</t>
  </si>
  <si>
    <t>AS-24HW4RBSCA00W</t>
  </si>
  <si>
    <t>НС-1618295</t>
  </si>
  <si>
    <t>AS-30HR4RBFCA00G</t>
  </si>
  <si>
    <t>НС-1618296</t>
  </si>
  <si>
    <t>AS-30HR4RBFCA00W</t>
  </si>
  <si>
    <t>AS-07HW4RLRCA00A</t>
  </si>
  <si>
    <t>AS-09HW4RLRCA01A</t>
  </si>
  <si>
    <t>AS-12HW4RLRCA01A</t>
  </si>
  <si>
    <t>AS-18HW4RMSCA00</t>
  </si>
  <si>
    <t>AS-24HW4RBSCA00</t>
  </si>
  <si>
    <t>AS-30HR4RBFCA00</t>
  </si>
  <si>
    <t>НС-1760630</t>
  </si>
  <si>
    <t>НС-1760631</t>
  </si>
  <si>
    <t>НС-1760632</t>
  </si>
  <si>
    <t>НС-1760633</t>
  </si>
  <si>
    <t>НС-1760634</t>
  </si>
  <si>
    <t>НС-1759479</t>
  </si>
  <si>
    <t>AS-07HW4RLRKJ00AG</t>
  </si>
  <si>
    <t>НС-1759489</t>
  </si>
  <si>
    <t>AS-07HW4RLRKJ00AW</t>
  </si>
  <si>
    <t>НС-1759483</t>
  </si>
  <si>
    <t>AS-09HW4RLRKJ01AG</t>
  </si>
  <si>
    <t>НС-1759493</t>
  </si>
  <si>
    <t>AS-09HW4RLRKJ01AW</t>
  </si>
  <si>
    <t>НС-1759486</t>
  </si>
  <si>
    <t>AS-12HW4RLRKJ01AG</t>
  </si>
  <si>
    <t>НС-1759494</t>
  </si>
  <si>
    <t>AS-12HW4RLRKJ01AW</t>
  </si>
  <si>
    <t>НС-1759487</t>
  </si>
  <si>
    <t>AS-18HW4RMSKJ00G</t>
  </si>
  <si>
    <t>НС-1759495</t>
  </si>
  <si>
    <t>AS-18HW4RMSKJ00W</t>
  </si>
  <si>
    <t>НС-1759488</t>
  </si>
  <si>
    <t>AS-24HW4RBSKJ00G</t>
  </si>
  <si>
    <t>НС-1759496</t>
  </si>
  <si>
    <t>AS-24HW4RBSKJ00W</t>
  </si>
  <si>
    <t>AS-07HW4RLRKJ00A</t>
  </si>
  <si>
    <t>AS-09HW4RLRKJ01A</t>
  </si>
  <si>
    <t>AS-12HW4RLRKJ01A</t>
  </si>
  <si>
    <t>AS-18HW4RMSKJ00</t>
  </si>
  <si>
    <t>AS-24HW4RBSKJ00</t>
  </si>
  <si>
    <t>НС-1414413</t>
  </si>
  <si>
    <t>НС-1414414</t>
  </si>
  <si>
    <t>НС-1414415</t>
  </si>
  <si>
    <t>НС-1414416</t>
  </si>
  <si>
    <t>НС-1414417</t>
  </si>
  <si>
    <t>НС-1414065</t>
  </si>
  <si>
    <t>AS-07HR4RYDDC00G</t>
  </si>
  <si>
    <t>НС-1414066</t>
  </si>
  <si>
    <t>AS-07HR4RYDDC00W</t>
  </si>
  <si>
    <t>НС-1414067</t>
  </si>
  <si>
    <t>AS-09HR4RYDDC00G</t>
  </si>
  <si>
    <t>НС-1414068</t>
  </si>
  <si>
    <t>AS-09HR4RYDDC00W</t>
  </si>
  <si>
    <t>НС-1414069</t>
  </si>
  <si>
    <t>AS-12HR4RYDDC00G</t>
  </si>
  <si>
    <t>НС-1414072</t>
  </si>
  <si>
    <t>AS-12HR4RYDDC00W</t>
  </si>
  <si>
    <t>НС-1414076</t>
  </si>
  <si>
    <t>AS-18HR4RMADC00G</t>
  </si>
  <si>
    <t>НС-1414078</t>
  </si>
  <si>
    <t>AS-18HR4RMADC00W</t>
  </si>
  <si>
    <t>НС-1414080</t>
  </si>
  <si>
    <t>AS-24HR4RBADC00G</t>
  </si>
  <si>
    <t>НС-1414082</t>
  </si>
  <si>
    <t>AS-24HR4RBADC00W</t>
  </si>
  <si>
    <t>AS-07HR4RYDDC00</t>
  </si>
  <si>
    <t>AS-09HR4RYDDC00</t>
  </si>
  <si>
    <t>AS-12HR4RYDDC00</t>
  </si>
  <si>
    <t>AS-18HR4RMADC00</t>
  </si>
  <si>
    <t>AS-24HR4RBADC00</t>
  </si>
  <si>
    <t>НС-1760566</t>
  </si>
  <si>
    <t>НС-1760567</t>
  </si>
  <si>
    <t>НС-1760568</t>
  </si>
  <si>
    <t>НС-1760569</t>
  </si>
  <si>
    <t>НС-1760570</t>
  </si>
  <si>
    <t>НС-1759515</t>
  </si>
  <si>
    <t>AS-07HW4RLRKA00G</t>
  </si>
  <si>
    <t>НС-1759520</t>
  </si>
  <si>
    <t>AS-07HW4RLRKA00W</t>
  </si>
  <si>
    <t>НС-1759516</t>
  </si>
  <si>
    <t>AS-09HW4RLRKA01G</t>
  </si>
  <si>
    <t>НС-1759521</t>
  </si>
  <si>
    <t>AS-09HW4RLRKA01W</t>
  </si>
  <si>
    <t>НС-1759517</t>
  </si>
  <si>
    <t>AS-12HW4RLRKA01G</t>
  </si>
  <si>
    <t>НС-1759522</t>
  </si>
  <si>
    <t>AS-12HW4RLRKA01W</t>
  </si>
  <si>
    <t>НС-1759518</t>
  </si>
  <si>
    <t>AS-18HW4RMSKA00G</t>
  </si>
  <si>
    <t>НС-1759523</t>
  </si>
  <si>
    <t>AS-18HW4RMSKA00W</t>
  </si>
  <si>
    <t>НС-1759519</t>
  </si>
  <si>
    <t>AS-24HW4RBSKA00G</t>
  </si>
  <si>
    <t>НС-1759524</t>
  </si>
  <si>
    <t>AS-24HW4RBSKA00W</t>
  </si>
  <si>
    <t>AS-07HW4RLRKA00</t>
  </si>
  <si>
    <t>AS-09HW4RLRKA01</t>
  </si>
  <si>
    <t>AS-12HW4RLRKA01</t>
  </si>
  <si>
    <t>AS-18HW4RMSKA00</t>
  </si>
  <si>
    <t>AS-24HW4RBSKA00</t>
  </si>
  <si>
    <t>НС-1594842</t>
  </si>
  <si>
    <t>НС-1594843</t>
  </si>
  <si>
    <t>НС-1594849</t>
  </si>
  <si>
    <t>НС-1594850</t>
  </si>
  <si>
    <t>НС-1594851</t>
  </si>
  <si>
    <t>НС-1594657</t>
  </si>
  <si>
    <t>AS-07HR4RYDDJ00G</t>
  </si>
  <si>
    <t>НС-1594660</t>
  </si>
  <si>
    <t>AS-07HR4RYDDJ00W</t>
  </si>
  <si>
    <t>НС-1594706</t>
  </si>
  <si>
    <t>AS-09HR4RYDDJ00G</t>
  </si>
  <si>
    <t>НС-1594712</t>
  </si>
  <si>
    <t>AS-09HR4RYDDJ00W</t>
  </si>
  <si>
    <t>НС-1594708</t>
  </si>
  <si>
    <t>AS-12HR4RYDDJ00G</t>
  </si>
  <si>
    <t>НС-1594713</t>
  </si>
  <si>
    <t>AS-12HR4RYDDJ00W</t>
  </si>
  <si>
    <t>НС-1594710</t>
  </si>
  <si>
    <t>AS-18HR4RMADJ00G</t>
  </si>
  <si>
    <t>НС-1594715</t>
  </si>
  <si>
    <t>AS-18HR4RMADJ00W</t>
  </si>
  <si>
    <t>НС-1594711</t>
  </si>
  <si>
    <t>AS-24HR4RBADJ00G</t>
  </si>
  <si>
    <t>НС-1594716</t>
  </si>
  <si>
    <t>AS-24HR4RBADJ00W</t>
  </si>
  <si>
    <t>AS-07HR4RYDDJ00</t>
  </si>
  <si>
    <t>AS-09HR4RYDDJ00</t>
  </si>
  <si>
    <t>AS-12HR4RYDDJ00</t>
  </si>
  <si>
    <t>AS-18HR4RMADJ00</t>
  </si>
  <si>
    <t>AS-24HR4RBADJ00</t>
  </si>
  <si>
    <t>НС-1760879</t>
  </si>
  <si>
    <t>НС-1760880</t>
  </si>
  <si>
    <t>НС-1760881</t>
  </si>
  <si>
    <t>НС-1760882</t>
  </si>
  <si>
    <t>НС-1760883</t>
  </si>
  <si>
    <t>НС-1760884</t>
  </si>
  <si>
    <t>НС-1759540</t>
  </si>
  <si>
    <t>AS-07HW4RLRKB00G</t>
  </si>
  <si>
    <t>НС-1759549</t>
  </si>
  <si>
    <t>AS-07HW4RLRKB00W</t>
  </si>
  <si>
    <t>НС-1759542</t>
  </si>
  <si>
    <t>AS-09HW4RLRKB01G</t>
  </si>
  <si>
    <t>НС-1759550</t>
  </si>
  <si>
    <t>AS-09HW4RLRKB01W</t>
  </si>
  <si>
    <t>НС-1759544</t>
  </si>
  <si>
    <t>AS-12HW4RLRKB01G</t>
  </si>
  <si>
    <t>НС-1759551</t>
  </si>
  <si>
    <t>AS-12HW4RLRKB01W</t>
  </si>
  <si>
    <t>НС-1759545</t>
  </si>
  <si>
    <t>AS-18HW4RMSKB00G</t>
  </si>
  <si>
    <t>НС-1759552</t>
  </si>
  <si>
    <t>AS-18HW4RMSKB00W</t>
  </si>
  <si>
    <t>НС-1759546</t>
  </si>
  <si>
    <t>AS-24HW4RBSKB00G</t>
  </si>
  <si>
    <t>НС-1759553</t>
  </si>
  <si>
    <t>AS-24HW4RBSKB00W</t>
  </si>
  <si>
    <t>НС-1759548</t>
  </si>
  <si>
    <t>AS-30HR4RBFKB00G</t>
  </si>
  <si>
    <t>НС-1759554</t>
  </si>
  <si>
    <t>AS-30HR4RBFKB00W</t>
  </si>
  <si>
    <t>AS-07HW4RLRKB00</t>
  </si>
  <si>
    <t>AS-09HW4RLRKB01</t>
  </si>
  <si>
    <t>AS-12HW4RLRKB01</t>
  </si>
  <si>
    <t>AS-18HW4RMSKB00</t>
  </si>
  <si>
    <t>AS-24HW4RBSKB00</t>
  </si>
  <si>
    <t>AS-30HR4RBFKB00</t>
  </si>
  <si>
    <t xml:space="preserve">Wi-Fi модуль для всех
кондиционеров Hisense, оснащенных функцией wi-fi ready </t>
  </si>
  <si>
    <t>BLACK CRYSTAL Classic A WI-FI ready</t>
  </si>
  <si>
    <t>STRONG NEO Premium Classic A</t>
  </si>
  <si>
    <t xml:space="preserve">ERA Classic A R32 WI-FI </t>
  </si>
  <si>
    <t xml:space="preserve">VIBE Classic A NEW 2026 WI-FI </t>
  </si>
  <si>
    <t xml:space="preserve">GOAL 2.0 Classic A NEW 2026 WI-FI </t>
  </si>
  <si>
    <t>NEO Classic A R32</t>
  </si>
  <si>
    <t xml:space="preserve">CITY 2.0 Classic A NEW 2026 WI-FI </t>
  </si>
  <si>
    <t>EASY Classic A R32</t>
  </si>
  <si>
    <t xml:space="preserve">ZOOM 2.0 Classic A NEW 2026 WI-FI </t>
  </si>
  <si>
    <t>НС-1608710 </t>
  </si>
  <si>
    <t>НС-1608711 </t>
  </si>
  <si>
    <t>НС-1608699</t>
  </si>
  <si>
    <t>RC-GDB90HN/IN</t>
  </si>
  <si>
    <t>НС-1608700</t>
  </si>
  <si>
    <t>RC-GDB90HN/OUT</t>
  </si>
  <si>
    <t>НС-1608702</t>
  </si>
  <si>
    <t>RC-GDB105HN/IN</t>
  </si>
  <si>
    <t>НС-1608703</t>
  </si>
  <si>
    <t>RC-GDB105HN/OUT</t>
  </si>
  <si>
    <t>RC-GDB90HN</t>
  </si>
  <si>
    <t>RC-GDB105HN</t>
  </si>
  <si>
    <t>НС-1413727</t>
  </si>
  <si>
    <t>НС-1413759</t>
  </si>
  <si>
    <t>НС-1413761</t>
  </si>
  <si>
    <t>НС-1497175</t>
  </si>
  <si>
    <t>НС-1600403 </t>
  </si>
  <si>
    <t>НС-1393137</t>
  </si>
  <si>
    <t>RC-AN22HN/IN</t>
  </si>
  <si>
    <t>НС-1393142</t>
  </si>
  <si>
    <t>RC-AN22HN/OUT</t>
  </si>
  <si>
    <t>НС-1393147</t>
  </si>
  <si>
    <t>RC-AN28HN/IN</t>
  </si>
  <si>
    <t>НС-1393151</t>
  </si>
  <si>
    <t>RC-AN28HN/OUT</t>
  </si>
  <si>
    <t>НС-1393154</t>
  </si>
  <si>
    <t>RC-AN35HN/IN</t>
  </si>
  <si>
    <t>НС-1393157</t>
  </si>
  <si>
    <t>RC-AN35HN/OUT</t>
  </si>
  <si>
    <t>НС-1481531</t>
  </si>
  <si>
    <t>RC-AN55HN/IN</t>
  </si>
  <si>
    <t>НС-1481532</t>
  </si>
  <si>
    <t>RC-AN55HN/OUT</t>
  </si>
  <si>
    <t>НС-1600394</t>
  </si>
  <si>
    <t>RC-AN70HN/IN</t>
  </si>
  <si>
    <t>НС-1600395</t>
  </si>
  <si>
    <t>RC-AN70HN/OUT</t>
  </si>
  <si>
    <t>RC-AN22HN</t>
  </si>
  <si>
    <t>RC-AN28HN</t>
  </si>
  <si>
    <t>RC-AN35HN</t>
  </si>
  <si>
    <t>RC-AN55HN</t>
  </si>
  <si>
    <t>RC-AN70HN</t>
  </si>
  <si>
    <t>НС-1692018</t>
  </si>
  <si>
    <t>НС-1692019</t>
  </si>
  <si>
    <t>НС-1767200</t>
  </si>
  <si>
    <t>НС-1692021</t>
  </si>
  <si>
    <t>НС-1692031</t>
  </si>
  <si>
    <t>НС-1693432</t>
  </si>
  <si>
    <t>НС-1692009</t>
  </si>
  <si>
    <t>RC-RND22HN/IN</t>
  </si>
  <si>
    <t>НС-1692010</t>
  </si>
  <si>
    <t>RC-RND22HN/OUT</t>
  </si>
  <si>
    <t>НС-1692011</t>
  </si>
  <si>
    <t>RC-RND28HN/IN</t>
  </si>
  <si>
    <t>НС-1692012</t>
  </si>
  <si>
    <t>RC-RND28HN/OUT</t>
  </si>
  <si>
    <t xml:space="preserve">НС-1767097 </t>
  </si>
  <si>
    <t>RC-RNE28HN/IN</t>
  </si>
  <si>
    <t xml:space="preserve">НС-1767098 </t>
  </si>
  <si>
    <t>RC-RNE28HN/OUT</t>
  </si>
  <si>
    <t>НС-1692013</t>
  </si>
  <si>
    <t>RC-RND35HN/IN</t>
  </si>
  <si>
    <t>НС-1692014</t>
  </si>
  <si>
    <t>RC-RND35HN/OUT</t>
  </si>
  <si>
    <t>НС-1692026</t>
  </si>
  <si>
    <t>RC-RND55HN/IN</t>
  </si>
  <si>
    <t>НС-1692029</t>
  </si>
  <si>
    <t>RC-RND55HN/OUT</t>
  </si>
  <si>
    <t>НС-1693427</t>
  </si>
  <si>
    <t>RC-RND70HN/IN</t>
  </si>
  <si>
    <t>НС-1693429</t>
  </si>
  <si>
    <t>RC-RND70HN/OUT</t>
  </si>
  <si>
    <t>RC-RND22HN</t>
  </si>
  <si>
    <t>RC-RND28HN</t>
  </si>
  <si>
    <t>RC-RNE28HN NEW</t>
  </si>
  <si>
    <t>RC-RND35HN</t>
  </si>
  <si>
    <t>RC-RND55HN</t>
  </si>
  <si>
    <t>RC-RND70HN</t>
  </si>
  <si>
    <t>НС-1692448</t>
  </si>
  <si>
    <t>НС-1692450</t>
  </si>
  <si>
    <t>НС-1692453</t>
  </si>
  <si>
    <t>НС-1692455</t>
  </si>
  <si>
    <t>НС-1692456</t>
  </si>
  <si>
    <t>НС-1692459</t>
  </si>
  <si>
    <t>НС-1692172</t>
  </si>
  <si>
    <t>RC-PDC22HN/IN</t>
  </si>
  <si>
    <t>НС-1692174</t>
  </si>
  <si>
    <t>RC-PDC22HN/OUT</t>
  </si>
  <si>
    <t>НС-1692175</t>
  </si>
  <si>
    <t>RC-PDC28HN/IN</t>
  </si>
  <si>
    <t>НС-1692177</t>
  </si>
  <si>
    <t>RC-PDC28HN/OUT</t>
  </si>
  <si>
    <t>НС-1692179</t>
  </si>
  <si>
    <t>RC-PDC35HN/IN</t>
  </si>
  <si>
    <t>НС-1692180</t>
  </si>
  <si>
    <t>RC-PDC35HN/OUT</t>
  </si>
  <si>
    <t>НС-1692182</t>
  </si>
  <si>
    <t>RC-PDC55HN/IN</t>
  </si>
  <si>
    <t>НС-1692183</t>
  </si>
  <si>
    <t>RC-PDC55HN/OUT</t>
  </si>
  <si>
    <t>НС-1692187</t>
  </si>
  <si>
    <t>RC-PDC70HN/IN</t>
  </si>
  <si>
    <t>НС-1692189</t>
  </si>
  <si>
    <t>RC-PDC70HN/OUT</t>
  </si>
  <si>
    <t>НС-1692191</t>
  </si>
  <si>
    <t>RC-PDC105HN/IN</t>
  </si>
  <si>
    <t>НС-1692192</t>
  </si>
  <si>
    <t>RC-PDC105HN/OUT</t>
  </si>
  <si>
    <t>RC-PDC22HN</t>
  </si>
  <si>
    <t>RC-PDC28HN</t>
  </si>
  <si>
    <t>RC-PDC35HN</t>
  </si>
  <si>
    <t>RC-PDC55HN</t>
  </si>
  <si>
    <t>RC-PDC70HN</t>
  </si>
  <si>
    <t>RC-PDC105HN</t>
  </si>
  <si>
    <t>НС-1689754</t>
  </si>
  <si>
    <t>НС-1689757</t>
  </si>
  <si>
    <t>НС-1689758</t>
  </si>
  <si>
    <t>НС-1689759</t>
  </si>
  <si>
    <t>НС-1689761</t>
  </si>
  <si>
    <t>НС-1689549</t>
  </si>
  <si>
    <t>RC-FC22HN/IN</t>
  </si>
  <si>
    <t>НС-1689550</t>
  </si>
  <si>
    <t>RC-FC22HN/OUT</t>
  </si>
  <si>
    <t>НС-1689552</t>
  </si>
  <si>
    <t>RC-FC28HN/IN</t>
  </si>
  <si>
    <t>НС-1689554</t>
  </si>
  <si>
    <t>RC-FC28HN/OUT</t>
  </si>
  <si>
    <t>НС-1689556</t>
  </si>
  <si>
    <t>RC-FC35HN/IN</t>
  </si>
  <si>
    <t>НС-1689557</t>
  </si>
  <si>
    <t>RC-FC35HN/OUT</t>
  </si>
  <si>
    <t>НС-1689558</t>
  </si>
  <si>
    <t>RC-FC55HN/IN</t>
  </si>
  <si>
    <t>НС-1689559</t>
  </si>
  <si>
    <t>RC-FC55HN/OUT</t>
  </si>
  <si>
    <t>НС-1689560</t>
  </si>
  <si>
    <t>RC-FC70HN/IN</t>
  </si>
  <si>
    <t>НС-1689561</t>
  </si>
  <si>
    <t>RC-FC70HN/OUT</t>
  </si>
  <si>
    <t>RC-FC22HN</t>
  </si>
  <si>
    <t>RC-FC28HN</t>
  </si>
  <si>
    <t>RC-FC35HN</t>
  </si>
  <si>
    <t>RC-FC55HN</t>
  </si>
  <si>
    <t>RC-FC70HN</t>
  </si>
  <si>
    <t>НС-1689615</t>
  </si>
  <si>
    <t>НС-1689616</t>
  </si>
  <si>
    <t>НС-1689617</t>
  </si>
  <si>
    <t>НС-1689619</t>
  </si>
  <si>
    <t>НС-1689620</t>
  </si>
  <si>
    <t>НС-1689519</t>
  </si>
  <si>
    <t>RC-TWL22HN/IN</t>
  </si>
  <si>
    <t>НС-1689520</t>
  </si>
  <si>
    <t>RC-TWL22HN/OUT</t>
  </si>
  <si>
    <t>НС-1689521</t>
  </si>
  <si>
    <t>RC-TWL28HN/IN</t>
  </si>
  <si>
    <t>НС-1689523</t>
  </si>
  <si>
    <t>RC-TWL28HN/OUT</t>
  </si>
  <si>
    <t>НС-1689524</t>
  </si>
  <si>
    <t>RC-TWL35HN/IN</t>
  </si>
  <si>
    <t>НС-1689526</t>
  </si>
  <si>
    <t>RC-TWL35HN/OUT</t>
  </si>
  <si>
    <t>НС-1689527</t>
  </si>
  <si>
    <t>RC-TWL55HN/IN</t>
  </si>
  <si>
    <t>НС-1689529</t>
  </si>
  <si>
    <t>RC-TWL55HN/OUT</t>
  </si>
  <si>
    <t>НС-1689530</t>
  </si>
  <si>
    <t>RC-TWL70HN/IN</t>
  </si>
  <si>
    <t>НС-1689532</t>
  </si>
  <si>
    <t>RC-TWL70HN/OUT</t>
  </si>
  <si>
    <t>RC-TWL22HN</t>
  </si>
  <si>
    <t>RC-TWL28HN</t>
  </si>
  <si>
    <t>RC-TWL35HN</t>
  </si>
  <si>
    <t>RC-TWL55HN</t>
  </si>
  <si>
    <t>RC-TWL70HN</t>
  </si>
  <si>
    <t>НС-1430434</t>
  </si>
  <si>
    <t>НС-1430447</t>
  </si>
  <si>
    <t>НС-1430448</t>
  </si>
  <si>
    <t>НС-1430449</t>
  </si>
  <si>
    <t>НС-1600431 </t>
  </si>
  <si>
    <t>НС-1478161</t>
  </si>
  <si>
    <t>НС-1393590</t>
  </si>
  <si>
    <t>RC-GL22HN/IN</t>
  </si>
  <si>
    <t>НС-1393592</t>
  </si>
  <si>
    <t>RC-GL22HN/OUT</t>
  </si>
  <si>
    <t>НС-1399300</t>
  </si>
  <si>
    <t>RC-GL28HN/IN</t>
  </si>
  <si>
    <t>НС-1399305</t>
  </si>
  <si>
    <t>RC-GL28HN/OUT</t>
  </si>
  <si>
    <t>НС-1399307</t>
  </si>
  <si>
    <t>RC-GL35HN/IN</t>
  </si>
  <si>
    <t>НС-1399315</t>
  </si>
  <si>
    <t>RC-GL35HN/OUT</t>
  </si>
  <si>
    <t>НС-1399317</t>
  </si>
  <si>
    <t>RC-GL55HN/IN</t>
  </si>
  <si>
    <t>НС-1399319</t>
  </si>
  <si>
    <t>RC-GL55HN/OUT</t>
  </si>
  <si>
    <t>НС-1600410</t>
  </si>
  <si>
    <t>RC-GLC70HN/IN</t>
  </si>
  <si>
    <t>НС-1600411</t>
  </si>
  <si>
    <t>RC-GLC70HN/OUT</t>
  </si>
  <si>
    <t>НС-1476109</t>
  </si>
  <si>
    <t>RC-GL90HN/IN</t>
  </si>
  <si>
    <t>НС-1476111</t>
  </si>
  <si>
    <t>RC-GL90HN/OUT</t>
  </si>
  <si>
    <t>RC-GL22HN</t>
  </si>
  <si>
    <t>RC-GL28HN</t>
  </si>
  <si>
    <t>RC-GL35HN</t>
  </si>
  <si>
    <t>RC-GL55HN</t>
  </si>
  <si>
    <t>RC-GLC70HN</t>
  </si>
  <si>
    <t>RC-GL90HN</t>
  </si>
  <si>
    <t>НС-1295045</t>
  </si>
  <si>
    <t xml:space="preserve">OSK302 (TRIUMPH, PRESTIGIO) </t>
  </si>
  <si>
    <t>Wi-Fi модуль с Алисой (PERFETTO, ATTICA NERO, PANDORA, GLORIA, ARIA, OPTIMUM, MULTI GAMMA) ROYAL CLIMA</t>
  </si>
  <si>
    <t>Wi-Fi модуль (PERFETTO, ATTICA NERO, PANDORA, GLORIA, ARIA, OPTIMUM, MULTI GAMMA) ROYAL CLIMA</t>
  </si>
  <si>
    <t>Wi-Fi модуль для серии RENAISSANCE</t>
  </si>
  <si>
    <t>Wi-Fi USB модуль беспроводной передачи данных с Алисой (RENAISSANCE)</t>
  </si>
  <si>
    <t>Wi-Fi USB модуль беспроводной передачи данных с Алисой для серии TRIUMPH, TRIUMPH LITE, TRIUMPH MULTI FLEXI, PRESTIGIO MULTI FLEXI</t>
  </si>
  <si>
    <t>НС-1645300</t>
  </si>
  <si>
    <t>Комплект зимнего регулирования для бытовых сплит-систем GLORIA, PANDORA, TRIUMPH c установкой</t>
  </si>
  <si>
    <t>В комплект входит:
˃ регулятор давления конденсации;
˃ нагреватель картера;
˃ нагреватель дренажа;
˃ нагреватель капиллярной трубки.</t>
  </si>
  <si>
    <t>OSK103 RAC
 (RENAISSANCE)</t>
  </si>
  <si>
    <t>Wi-Fi модули / Зимний пакет</t>
  </si>
  <si>
    <t>GRANDE</t>
  </si>
  <si>
    <t>ATTICA NERO Wi-Fi ready</t>
  </si>
  <si>
    <t>RENAISSANCE Wi-Fi</t>
  </si>
  <si>
    <t>PANDORA  Wi-Fi</t>
  </si>
  <si>
    <t>FELICITA Wi-Fi</t>
  </si>
  <si>
    <t xml:space="preserve">TRIUMPH LITE </t>
  </si>
  <si>
    <t>GLORIA</t>
  </si>
  <si>
    <t>НС-1691012</t>
  </si>
  <si>
    <t>НС-1691015</t>
  </si>
  <si>
    <t>НС-1691016</t>
  </si>
  <si>
    <t>НС-1690613</t>
  </si>
  <si>
    <t>RAC-KM20HP.D01/S</t>
  </si>
  <si>
    <t>НС-1690644</t>
  </si>
  <si>
    <t>RAC-KM20HP.D01/U</t>
  </si>
  <si>
    <t>НС-1690645</t>
  </si>
  <si>
    <t>RAC-KM25HP.D01/S</t>
  </si>
  <si>
    <t>НС-1690646</t>
  </si>
  <si>
    <t>RAC-KM25HP.D01/U</t>
  </si>
  <si>
    <t>НС-1690647</t>
  </si>
  <si>
    <t>RAC-KM35HP.D01/S</t>
  </si>
  <si>
    <t>НС-1690648</t>
  </si>
  <si>
    <t>RAC-KM35HP.D01/U</t>
  </si>
  <si>
    <t>RAC-KM20HP.D01</t>
  </si>
  <si>
    <t>RAC-KM25HP.D01</t>
  </si>
  <si>
    <t>RAC-KM35HP.D01</t>
  </si>
  <si>
    <t>НС-1765029</t>
  </si>
  <si>
    <t>НС-1765031</t>
  </si>
  <si>
    <t>НС-1765032</t>
  </si>
  <si>
    <t>НС-1765034</t>
  </si>
  <si>
    <t>НС-1765035</t>
  </si>
  <si>
    <t>НС-1764721</t>
  </si>
  <si>
    <t>RAC-SNN20HP.D07/S</t>
  </si>
  <si>
    <t>НС-1764728</t>
  </si>
  <si>
    <t>RAC-SNN20HP.D07/U</t>
  </si>
  <si>
    <t>НС-1764723</t>
  </si>
  <si>
    <t>RAC-SNN25HP.D07/S</t>
  </si>
  <si>
    <t>НС-1764729</t>
  </si>
  <si>
    <t>RAC-SNN25HP.D07/U</t>
  </si>
  <si>
    <t>НС-1764724</t>
  </si>
  <si>
    <t>RAC-SNN35HP.D07/S</t>
  </si>
  <si>
    <t>НС-1764730</t>
  </si>
  <si>
    <t>RAC-SNN35HP.D07/U</t>
  </si>
  <si>
    <t>НС-1764725</t>
  </si>
  <si>
    <t>RAC-SNN55HP.D07/S</t>
  </si>
  <si>
    <t>НС-1764731</t>
  </si>
  <si>
    <t>RAC-SNN55HP.D07/U</t>
  </si>
  <si>
    <t>НС-1764727</t>
  </si>
  <si>
    <t>RAC-SNN70HP.D07/S</t>
  </si>
  <si>
    <t>НС-1764732</t>
  </si>
  <si>
    <t>RAC-SNN70HP.D07/U</t>
  </si>
  <si>
    <t>RAC-SNN25HP.D07</t>
  </si>
  <si>
    <t>RAC-SNN35HP.D07</t>
  </si>
  <si>
    <t>RAC-SNN55HP.D07</t>
  </si>
  <si>
    <t>RAC-SNN70HP.D07</t>
  </si>
  <si>
    <t>RAC-SNN20HP.D07</t>
  </si>
  <si>
    <t>НС-1691027</t>
  </si>
  <si>
    <t>НС-1691028</t>
  </si>
  <si>
    <t>НС-1691030</t>
  </si>
  <si>
    <t>НС-1691031</t>
  </si>
  <si>
    <t>НС-1691032</t>
  </si>
  <si>
    <t>НС-1690653</t>
  </si>
  <si>
    <t>RAC-SG20HP.D04/S</t>
  </si>
  <si>
    <t>НС-1690656</t>
  </si>
  <si>
    <t>RAC-SG20HP.D04/U</t>
  </si>
  <si>
    <t>НС-1690657</t>
  </si>
  <si>
    <t>RAC-SG25HP.D04/S</t>
  </si>
  <si>
    <t>НС-1690658</t>
  </si>
  <si>
    <t>RAC-SG25HP.D04/U</t>
  </si>
  <si>
    <t>НС-1690659</t>
  </si>
  <si>
    <t>RAC-SG35HP.D04/S</t>
  </si>
  <si>
    <t>НС-1690661</t>
  </si>
  <si>
    <t>RAC-SG35HP.D04/U</t>
  </si>
  <si>
    <t>НС-1690663</t>
  </si>
  <si>
    <t>RAC-SG55HP.D04/S</t>
  </si>
  <si>
    <t>НС-1690664</t>
  </si>
  <si>
    <t>RAC-SG55HP.D04/U</t>
  </si>
  <si>
    <t>НС-1690665</t>
  </si>
  <si>
    <t>RAC-SG75HP.D04/S</t>
  </si>
  <si>
    <t>НС-1690666</t>
  </si>
  <si>
    <t>RAC-SG75HP.D04/U</t>
  </si>
  <si>
    <t>RAC-SG20HP.D04</t>
  </si>
  <si>
    <t>RAC-SG25HP.D04</t>
  </si>
  <si>
    <t>RAC-SG35HP.D04</t>
  </si>
  <si>
    <t>RAC-SG55HP.D04</t>
  </si>
  <si>
    <t>RAC-SG75HP.D04</t>
  </si>
  <si>
    <t>НС-1765043</t>
  </si>
  <si>
    <t>НС-1765045</t>
  </si>
  <si>
    <t>НС-1765046</t>
  </si>
  <si>
    <t>НС-1765049</t>
  </si>
  <si>
    <t>НС-1765050</t>
  </si>
  <si>
    <t>НС-1764738</t>
  </si>
  <si>
    <t>RAC-SG20HP.D05/S</t>
  </si>
  <si>
    <t>НС-1764748</t>
  </si>
  <si>
    <t>RAC-SG20HP.D05/U</t>
  </si>
  <si>
    <t>НС-1764740</t>
  </si>
  <si>
    <t>RAC-SG25HP.D05/S</t>
  </si>
  <si>
    <t>НС-1764751</t>
  </si>
  <si>
    <t>RAC-SG25HP.D05/U</t>
  </si>
  <si>
    <t>НС-1764742</t>
  </si>
  <si>
    <t>RAC-SG35HP.D05/S</t>
  </si>
  <si>
    <t>НС-1764753</t>
  </si>
  <si>
    <t>RAC-SG35HP.D05/U</t>
  </si>
  <si>
    <t>НС-1764744</t>
  </si>
  <si>
    <t>RAC-SG55HP.D05/S</t>
  </si>
  <si>
    <t>НС-1764754</t>
  </si>
  <si>
    <t>RAC-SG55HP.D05/U</t>
  </si>
  <si>
    <t>НС-1764746</t>
  </si>
  <si>
    <t>RAC-SG75HP.D05/S</t>
  </si>
  <si>
    <t>НС-1764756</t>
  </si>
  <si>
    <t>RAC-SG75HP.D05/U</t>
  </si>
  <si>
    <t>RAC-SG20HP.D05</t>
  </si>
  <si>
    <t>RAC-SG25HP.D05</t>
  </si>
  <si>
    <t>RAC-SG35HP.D05</t>
  </si>
  <si>
    <t>RAC-SG55HP.D05</t>
  </si>
  <si>
    <t>RAC-SG75HP.D05</t>
  </si>
  <si>
    <t>НС-1692063</t>
  </si>
  <si>
    <t>НС-1692065</t>
  </si>
  <si>
    <t>НС-1692066</t>
  </si>
  <si>
    <t>НС-1692067</t>
  </si>
  <si>
    <t>НС-1692068</t>
  </si>
  <si>
    <t>НС-1692050</t>
  </si>
  <si>
    <t>RAC-KD20HP.D02/S</t>
  </si>
  <si>
    <t>НС-1692051</t>
  </si>
  <si>
    <t>RAC-KD20HP.D02/U</t>
  </si>
  <si>
    <t>НС-1692053</t>
  </si>
  <si>
    <t>RAC-KD25HP.D02/S</t>
  </si>
  <si>
    <t>НС-1692054</t>
  </si>
  <si>
    <t>RAC-KD25HP.D02/U</t>
  </si>
  <si>
    <t>НС-1692055</t>
  </si>
  <si>
    <t>RAC-KD35HP.D02/S</t>
  </si>
  <si>
    <t>НС-1692056</t>
  </si>
  <si>
    <t>RAC-KD35HP.D02/U</t>
  </si>
  <si>
    <t>НС-1692057</t>
  </si>
  <si>
    <t>RAC-KD55HP.D02/S</t>
  </si>
  <si>
    <t>НС-1692058</t>
  </si>
  <si>
    <t>RAC-KD55HP.D02/U</t>
  </si>
  <si>
    <t>НС-1692059</t>
  </si>
  <si>
    <t>RAC-KD75HP.D02/S</t>
  </si>
  <si>
    <t>НС-1692061</t>
  </si>
  <si>
    <t>RAC-KD75HP.D02/U</t>
  </si>
  <si>
    <t>RAC-KD20HP.D02</t>
  </si>
  <si>
    <t>RAC-KD25HP.D02</t>
  </si>
  <si>
    <t>RAC-KD35HP.D02</t>
  </si>
  <si>
    <t>RAC-KD55HP.D02</t>
  </si>
  <si>
    <t>RAC-KD75HP.D02</t>
  </si>
  <si>
    <t>НС-1695049</t>
  </si>
  <si>
    <t>НС-1695050</t>
  </si>
  <si>
    <t>НС-1695051</t>
  </si>
  <si>
    <t>НС-1695054</t>
  </si>
  <si>
    <t>НС-1695055</t>
  </si>
  <si>
    <t>НС-1695025</t>
  </si>
  <si>
    <t>RAC-SN20HP.D06/S</t>
  </si>
  <si>
    <t>НС-1695034</t>
  </si>
  <si>
    <t>RAC-SN20HP.D06/U</t>
  </si>
  <si>
    <t>НС-1695026</t>
  </si>
  <si>
    <t>RAC-SN25HP.D06/S</t>
  </si>
  <si>
    <t>НС-1695036</t>
  </si>
  <si>
    <t>RAC-SN25HP.D06/U</t>
  </si>
  <si>
    <t>НС-1695028</t>
  </si>
  <si>
    <t>RAC-SN35HP.D06/S</t>
  </si>
  <si>
    <t>НС-1695040</t>
  </si>
  <si>
    <t>RAC-SN35HP.D06/U</t>
  </si>
  <si>
    <t>НС-1695030</t>
  </si>
  <si>
    <t>RAC-SN55HP.D06/S</t>
  </si>
  <si>
    <t>НС-1695041</t>
  </si>
  <si>
    <t>RAC-SN55HP.D06/U</t>
  </si>
  <si>
    <t>НС-1695033</t>
  </si>
  <si>
    <t>RAC-SN70HP.D06/S</t>
  </si>
  <si>
    <t>НС-1695044</t>
  </si>
  <si>
    <t>RAC-SN70HP.D06/U</t>
  </si>
  <si>
    <t>RAC-SN20HP.D06</t>
  </si>
  <si>
    <t>RAC-SN25HP.D06</t>
  </si>
  <si>
    <t>RAC-SN35HP.D06</t>
  </si>
  <si>
    <t>RAC-SN55HP.D06</t>
  </si>
  <si>
    <t>RAC-SN70HP.D06</t>
  </si>
  <si>
    <t>НС-1764985</t>
  </si>
  <si>
    <t>НС-1764986</t>
  </si>
  <si>
    <t>НС-1764987</t>
  </si>
  <si>
    <t>НС-1764988</t>
  </si>
  <si>
    <t>НС-1764989</t>
  </si>
  <si>
    <t>НС-1764692</t>
  </si>
  <si>
    <t>RAC-SN20HP.D07/S</t>
  </si>
  <si>
    <t>НС-1764704</t>
  </si>
  <si>
    <t>RAC-SN20HP.D07/U</t>
  </si>
  <si>
    <t>НС-1764693</t>
  </si>
  <si>
    <t>RAC-SN25HP.D07/S</t>
  </si>
  <si>
    <t>НС-1764708</t>
  </si>
  <si>
    <t>RAC-SN25HP.D07/U</t>
  </si>
  <si>
    <t>НС-1764695</t>
  </si>
  <si>
    <t>RAC-SN35HP.D07/S</t>
  </si>
  <si>
    <t>НС-1764709</t>
  </si>
  <si>
    <t>RAC-SN35HP.D07/U</t>
  </si>
  <si>
    <t>НС-1764696</t>
  </si>
  <si>
    <t>RAC-SN55HP.D07/S</t>
  </si>
  <si>
    <t>НС-1764711</t>
  </si>
  <si>
    <t>RAC-SN55HP.D07/U</t>
  </si>
  <si>
    <t>НС-1764701</t>
  </si>
  <si>
    <t>RAC-SN70HP.D07/S</t>
  </si>
  <si>
    <t>НС-1764713</t>
  </si>
  <si>
    <t>RAC-SN70HP.D07/U</t>
  </si>
  <si>
    <t>RAC-SN20HP.D07</t>
  </si>
  <si>
    <t>RAC-SN25HP.D07</t>
  </si>
  <si>
    <t>RAC-SN35HP.D07</t>
  </si>
  <si>
    <t>RAC-SN55HP.D07</t>
  </si>
  <si>
    <t>RAC-SN70HP.D07</t>
  </si>
  <si>
    <t>KAGAMI Wi-Fi</t>
  </si>
  <si>
    <t>SENSEI NERO 2.0 Wi-Fi ready NEW 2026</t>
  </si>
  <si>
    <t>SHOGUN Wi-Fi</t>
  </si>
  <si>
    <t>SHOGUN Wi-Fi 2026</t>
  </si>
  <si>
    <t>KADZOKU Wi-Fi</t>
  </si>
  <si>
    <t>SENSEI 2025</t>
  </si>
  <si>
    <t>SENSEI 2.0 Wi-Fi ready NEW 2026</t>
  </si>
  <si>
    <t>НС-1767370</t>
  </si>
  <si>
    <t>НС-1767372</t>
  </si>
  <si>
    <t>НС-1767373</t>
  </si>
  <si>
    <t>НС-1760293</t>
  </si>
  <si>
    <t>ELN-07PN-IN</t>
  </si>
  <si>
    <t>НС-1760297</t>
  </si>
  <si>
    <t>ELN-07PN-OUT</t>
  </si>
  <si>
    <t>НС-1760294</t>
  </si>
  <si>
    <t>ELN-09PN-IN</t>
  </si>
  <si>
    <t>НС-1760298</t>
  </si>
  <si>
    <t>ELN-09PN-OUT</t>
  </si>
  <si>
    <t>НС-1760295</t>
  </si>
  <si>
    <t>ELN-12PN-IN</t>
  </si>
  <si>
    <t>НС-1760299</t>
  </si>
  <si>
    <t>ELN-12PN-OUT</t>
  </si>
  <si>
    <t>ELN-07PN</t>
  </si>
  <si>
    <t>ELN-09PN</t>
  </si>
  <si>
    <t>ELN-12PN</t>
  </si>
  <si>
    <t>НС-1767347</t>
  </si>
  <si>
    <t>НС-1767348</t>
  </si>
  <si>
    <t>НС-1767349</t>
  </si>
  <si>
    <t>НС-1767350</t>
  </si>
  <si>
    <t>НС-1767351</t>
  </si>
  <si>
    <t>НС-1760270</t>
  </si>
  <si>
    <t>ELB-07PN-IN</t>
  </si>
  <si>
    <t>НС-1760282</t>
  </si>
  <si>
    <t>ELB-07PN-OUT</t>
  </si>
  <si>
    <t>НС-1760272</t>
  </si>
  <si>
    <t>ELB-09PN-IN</t>
  </si>
  <si>
    <t>НС-1760283</t>
  </si>
  <si>
    <t>ELB-09PN-OUT</t>
  </si>
  <si>
    <t>НС-1760274</t>
  </si>
  <si>
    <t>ELB-12PN-IN</t>
  </si>
  <si>
    <t>НС-1760285</t>
  </si>
  <si>
    <t>ELB-12PN-OUT</t>
  </si>
  <si>
    <t>НС-1760276</t>
  </si>
  <si>
    <t>ELB-18PN-IN</t>
  </si>
  <si>
    <t>НС-1760286</t>
  </si>
  <si>
    <t>ELB-18PN-OUT</t>
  </si>
  <si>
    <t>НС-1760277</t>
  </si>
  <si>
    <t>ELB-24PN-IN</t>
  </si>
  <si>
    <t>НС-1760287</t>
  </si>
  <si>
    <t>ELB-24PN-OUT</t>
  </si>
  <si>
    <t>ELB-07PN</t>
  </si>
  <si>
    <t>ELB-09PN</t>
  </si>
  <si>
    <t>ELB-12PN</t>
  </si>
  <si>
    <t>ELB-18PN</t>
  </si>
  <si>
    <t>ELB-24PN</t>
  </si>
  <si>
    <t>НС-1692601</t>
  </si>
  <si>
    <t>НС-1692602</t>
  </si>
  <si>
    <t>НС-1692603</t>
  </si>
  <si>
    <t>НС-1692604</t>
  </si>
  <si>
    <t>НС-1692605</t>
  </si>
  <si>
    <t>НС-1692578</t>
  </si>
  <si>
    <t>EXD-07PN-IN</t>
  </si>
  <si>
    <t>НС-1692579</t>
  </si>
  <si>
    <t>EXD-07PN-OUT</t>
  </si>
  <si>
    <t>НС-1692580</t>
  </si>
  <si>
    <t>EXD-09PN-IN</t>
  </si>
  <si>
    <t>НС-1692581</t>
  </si>
  <si>
    <t>EXD-09PN-OUT</t>
  </si>
  <si>
    <t>НС-1692582</t>
  </si>
  <si>
    <t>EXD-12PN-IN</t>
  </si>
  <si>
    <t>НС-1692583</t>
  </si>
  <si>
    <t>EXD-12PN-OUT</t>
  </si>
  <si>
    <t>НС-1692585</t>
  </si>
  <si>
    <t>EXD-18PN-IN</t>
  </si>
  <si>
    <t>НС-1692586</t>
  </si>
  <si>
    <t>EXD-18PN-OUT</t>
  </si>
  <si>
    <t>НС-1692587</t>
  </si>
  <si>
    <t>EXD-24PN-IN</t>
  </si>
  <si>
    <t>НС-1692588</t>
  </si>
  <si>
    <t>EXD-24PN-OUT</t>
  </si>
  <si>
    <t>EXD-07PN</t>
  </si>
  <si>
    <t>EXD-09PN</t>
  </si>
  <si>
    <t>EXD-12PN</t>
  </si>
  <si>
    <t>EXD-18PN</t>
  </si>
  <si>
    <t>EXD-24PN</t>
  </si>
  <si>
    <t>НС-1761129</t>
  </si>
  <si>
    <t>НС-1761130</t>
  </si>
  <si>
    <t>НС-1761131</t>
  </si>
  <si>
    <t>НС-1761132</t>
  </si>
  <si>
    <t>НС-1761135</t>
  </si>
  <si>
    <t>НС-1760237</t>
  </si>
  <si>
    <t>ECP-07PN-IN</t>
  </si>
  <si>
    <t>НС-1760242</t>
  </si>
  <si>
    <t>ECP-07PN-OUT</t>
  </si>
  <si>
    <t>НС-1760238</t>
  </si>
  <si>
    <t>ECP-09PN-IN</t>
  </si>
  <si>
    <t>НС-1760243</t>
  </si>
  <si>
    <t>ECP-09PN-OUT</t>
  </si>
  <si>
    <t>НС-1760239</t>
  </si>
  <si>
    <t>ECP-12PN-IN</t>
  </si>
  <si>
    <t>НС-1760244</t>
  </si>
  <si>
    <t>ECP-12PN-OUT</t>
  </si>
  <si>
    <t>НС-1760240</t>
  </si>
  <si>
    <t>ECP-18PN-IN</t>
  </si>
  <si>
    <t>НС-1760245</t>
  </si>
  <si>
    <t>ECP-18PN-OUT</t>
  </si>
  <si>
    <t>НС-1760241</t>
  </si>
  <si>
    <t>ECP-24PN-IN</t>
  </si>
  <si>
    <t>НС-1760247</t>
  </si>
  <si>
    <t>ECP-24PN-OUT</t>
  </si>
  <si>
    <t>ECP-07PN</t>
  </si>
  <si>
    <t>ECP-09PN</t>
  </si>
  <si>
    <t>ECP-12PN</t>
  </si>
  <si>
    <t>ECP-18PN</t>
  </si>
  <si>
    <t>ECP-24PN</t>
  </si>
  <si>
    <t>НС-1597386</t>
  </si>
  <si>
    <t>НС-1597387</t>
  </si>
  <si>
    <t>НС-1597405</t>
  </si>
  <si>
    <t>НС-1597414</t>
  </si>
  <si>
    <t>НС-1597415</t>
  </si>
  <si>
    <t>НС-1596039</t>
  </si>
  <si>
    <t>ECS-07PN-IN</t>
  </si>
  <si>
    <t>НС-1596041</t>
  </si>
  <si>
    <t>ECS-07PN-OUT</t>
  </si>
  <si>
    <t>НС-1596042</t>
  </si>
  <si>
    <t>ECS-09PN-IN</t>
  </si>
  <si>
    <t>НС-1596043</t>
  </si>
  <si>
    <t>ECS-09PN-OUT</t>
  </si>
  <si>
    <t>НС-1596044</t>
  </si>
  <si>
    <t>ECS-12PN-IN</t>
  </si>
  <si>
    <t>НС-1596045</t>
  </si>
  <si>
    <t>ECS-12PN-OUT</t>
  </si>
  <si>
    <t>НС-1596046</t>
  </si>
  <si>
    <t>ECS-18PN-IN</t>
  </si>
  <si>
    <t>НС-1596047</t>
  </si>
  <si>
    <t>ECS-18PN-OUT</t>
  </si>
  <si>
    <t>НС-1596049</t>
  </si>
  <si>
    <t>ECS-24PN-IN</t>
  </si>
  <si>
    <t>НС-1596050</t>
  </si>
  <si>
    <t>ECS-24PN-OUT</t>
  </si>
  <si>
    <t>ECS-07PN</t>
  </si>
  <si>
    <t>ECS-09PN</t>
  </si>
  <si>
    <t>ECS-12PN</t>
  </si>
  <si>
    <t>ECS-18PN</t>
  </si>
  <si>
    <t>ECS-24PN</t>
  </si>
  <si>
    <t>ELYSIUM NERO</t>
  </si>
  <si>
    <t>ELYSIUM</t>
  </si>
  <si>
    <t>EXCEED Wi-Fi ready</t>
  </si>
  <si>
    <t>ECLIPSE Wi-Fi ready</t>
  </si>
  <si>
    <t>LA-WF-TL10 WI-FI модуль</t>
  </si>
  <si>
    <t>НС-1761086 </t>
  </si>
  <si>
    <t>НС-1761088 </t>
  </si>
  <si>
    <t>НС-1761089 </t>
  </si>
  <si>
    <t>НС-1761090 </t>
  </si>
  <si>
    <t>НС-1761091 </t>
  </si>
  <si>
    <t>KVS-RAM07CH/IN</t>
  </si>
  <si>
    <t>KVS-RAM07CH/OUT</t>
  </si>
  <si>
    <t>KVS-RAM09CH/IN</t>
  </si>
  <si>
    <t>KVS-RAM09CH/OUT</t>
  </si>
  <si>
    <t>KVS-RAM12CH/IN</t>
  </si>
  <si>
    <t>KVS-RAM12CH/OUT</t>
  </si>
  <si>
    <t>KVS-RAM18CH/IN</t>
  </si>
  <si>
    <t>KVS-RAM18CH/OUT</t>
  </si>
  <si>
    <t>KVS-RAM24CH/IN</t>
  </si>
  <si>
    <t>KVS-RAM24CH/OUT</t>
  </si>
  <si>
    <t>KVS-RAM07CH</t>
  </si>
  <si>
    <t>KVS-RAM09CH</t>
  </si>
  <si>
    <t>KVS-RAM12CH</t>
  </si>
  <si>
    <t>KVS-RAM18CH</t>
  </si>
  <si>
    <t>KVS-RAM24CH</t>
  </si>
  <si>
    <t>НС-1597379</t>
  </si>
  <si>
    <t>НС-1597380</t>
  </si>
  <si>
    <t>НС-1597381</t>
  </si>
  <si>
    <t>НС-1597383</t>
  </si>
  <si>
    <t>НС-1597385</t>
  </si>
  <si>
    <t>НС-1595981</t>
  </si>
  <si>
    <t>KVS-RAD07CH/IN</t>
  </si>
  <si>
    <t>НС-1595982</t>
  </si>
  <si>
    <t>KVS-RAD07CH/OUT</t>
  </si>
  <si>
    <t>НС-1595984</t>
  </si>
  <si>
    <t>KVS-RAD09CH/IN</t>
  </si>
  <si>
    <t>НС-1595985</t>
  </si>
  <si>
    <t>KVS-RAD09CH/OUT</t>
  </si>
  <si>
    <t>НС-1595986</t>
  </si>
  <si>
    <t>KVS-RAD12CH/IN</t>
  </si>
  <si>
    <t>НС-1595987</t>
  </si>
  <si>
    <t>KVS-RAD12CH/OUT</t>
  </si>
  <si>
    <t>НС-1595988</t>
  </si>
  <si>
    <t>KVS-RAD18CH/IN</t>
  </si>
  <si>
    <t>НС-1595989</t>
  </si>
  <si>
    <t>KVS-RAD18CH/OUT</t>
  </si>
  <si>
    <t>НС-1595990</t>
  </si>
  <si>
    <t>KVS-RAD24CH/IN</t>
  </si>
  <si>
    <t>НС-1595991</t>
  </si>
  <si>
    <t>KVS-RAD24CH/OUT</t>
  </si>
  <si>
    <t>KVS-RAD07CH</t>
  </si>
  <si>
    <t>KVS-RAD09CH</t>
  </si>
  <si>
    <t>KVS-RAD12CH</t>
  </si>
  <si>
    <t>KVS-RAD18CH</t>
  </si>
  <si>
    <t>KVS-RAD24CH</t>
  </si>
  <si>
    <t>RADIUM 2025  Wi-Fi ready</t>
  </si>
  <si>
    <t>RADIUM Wi-Fi ready  NEW</t>
  </si>
  <si>
    <t>PC07SQR</t>
  </si>
  <si>
    <t>PC09SQR</t>
  </si>
  <si>
    <t>PC12SQ</t>
  </si>
  <si>
    <t>PC18SQ</t>
  </si>
  <si>
    <t>PC24SQ</t>
  </si>
  <si>
    <t>P07TT</t>
  </si>
  <si>
    <t>P09TT</t>
  </si>
  <si>
    <t>P12TT</t>
  </si>
  <si>
    <t>P18TT</t>
  </si>
  <si>
    <t>P24TT</t>
  </si>
  <si>
    <t>P09TT.NSA</t>
  </si>
  <si>
    <t>P07TT.NSA</t>
  </si>
  <si>
    <t>P07TT.U12A</t>
  </si>
  <si>
    <t>P09TT.U12A</t>
  </si>
  <si>
    <t>P12TT.NSJ</t>
  </si>
  <si>
    <t>P18TT in</t>
  </si>
  <si>
    <t>P18TT out</t>
  </si>
  <si>
    <t>P24TT in</t>
  </si>
  <si>
    <t>P24TT out</t>
  </si>
  <si>
    <t>PC07SQR.NSAR</t>
  </si>
  <si>
    <t>PC07SQR.UA3R</t>
  </si>
  <si>
    <t>PC09SQR in</t>
  </si>
  <si>
    <t>PC09SQR out</t>
  </si>
  <si>
    <t>PC12SQ in</t>
  </si>
  <si>
    <t>PC18SQ in</t>
  </si>
  <si>
    <t>PC24SQ in</t>
  </si>
  <si>
    <t>PC12SQ out</t>
  </si>
  <si>
    <t>PC18SQ out</t>
  </si>
  <si>
    <t>PC24SQ out</t>
  </si>
  <si>
    <t xml:space="preserve">Eco Smart </t>
  </si>
  <si>
    <t>Mega Smart</t>
  </si>
  <si>
    <t>СК00021750</t>
  </si>
  <si>
    <t>СК00021755</t>
  </si>
  <si>
    <t>СК00021751</t>
  </si>
  <si>
    <t>СК00021756</t>
  </si>
  <si>
    <t>СК00021752</t>
  </si>
  <si>
    <t>СК00021757</t>
  </si>
  <si>
    <t>СК00021753</t>
  </si>
  <si>
    <t>СК00021758</t>
  </si>
  <si>
    <t>СК00021754</t>
  </si>
  <si>
    <t>СК00021759</t>
  </si>
  <si>
    <t>SAS07BD2-A</t>
  </si>
  <si>
    <t>SAU07BD2-A</t>
  </si>
  <si>
    <t>SAS09BD2-A</t>
  </si>
  <si>
    <t>SAU09BD2-A</t>
  </si>
  <si>
    <t>SAS12BD2-A</t>
  </si>
  <si>
    <t>SAU12BD2-A</t>
  </si>
  <si>
    <t>SAS18BD2-A</t>
  </si>
  <si>
    <t>SAU18BD2-A</t>
  </si>
  <si>
    <t>SAS24BD2-A</t>
  </si>
  <si>
    <t>SAU24BD2-A</t>
  </si>
  <si>
    <t>СК00002202</t>
  </si>
  <si>
    <t>СК00002208</t>
  </si>
  <si>
    <t>СК00002205</t>
  </si>
  <si>
    <t>СК00002211</t>
  </si>
  <si>
    <t>СК00002207</t>
  </si>
  <si>
    <t>СК00002213</t>
  </si>
  <si>
    <t>SAS07BD1-A</t>
  </si>
  <si>
    <t>SAU07BD1-A</t>
  </si>
  <si>
    <t>SAS18BD1-A</t>
  </si>
  <si>
    <t>SAU18BD1-A</t>
  </si>
  <si>
    <t>SAS28BD1-A</t>
  </si>
  <si>
    <t>SAU28BD1-A</t>
  </si>
  <si>
    <t>СК00021087</t>
  </si>
  <si>
    <t>СК00021092</t>
  </si>
  <si>
    <t>СК00021088</t>
  </si>
  <si>
    <t>СК00021093</t>
  </si>
  <si>
    <t>СК00021089</t>
  </si>
  <si>
    <t>СК00021094</t>
  </si>
  <si>
    <t>СК00021090</t>
  </si>
  <si>
    <t>СК00021095</t>
  </si>
  <si>
    <t>СК00021091</t>
  </si>
  <si>
    <t>СК00021096</t>
  </si>
  <si>
    <t>SAS07AR2-A</t>
  </si>
  <si>
    <t>SAU07AR2-A</t>
  </si>
  <si>
    <t>SAS09AR2-A</t>
  </si>
  <si>
    <t>SAU09AR2-A</t>
  </si>
  <si>
    <t>SAS12AR2-A</t>
  </si>
  <si>
    <t>SAU12AR2-A</t>
  </si>
  <si>
    <t>SAS18AR2-A</t>
  </si>
  <si>
    <t>SAU18AR2-A</t>
  </si>
  <si>
    <t>SAS24AR2-A</t>
  </si>
  <si>
    <t>SAU24AR2-A</t>
  </si>
  <si>
    <t>СК00018027</t>
  </si>
  <si>
    <t>СК00018028</t>
  </si>
  <si>
    <t>СК00018029</t>
  </si>
  <si>
    <t>СК00018030</t>
  </si>
  <si>
    <t>СК00018031</t>
  </si>
  <si>
    <t>СК00018032</t>
  </si>
  <si>
    <t>СК00018033</t>
  </si>
  <si>
    <t>СК00018034</t>
  </si>
  <si>
    <t>СК00018035</t>
  </si>
  <si>
    <t>СК00018036</t>
  </si>
  <si>
    <t>SAS07AR1-A</t>
  </si>
  <si>
    <t>SAU07AR1-A</t>
  </si>
  <si>
    <t>SAS09AR1-A</t>
  </si>
  <si>
    <t>SAU09AR1-A</t>
  </si>
  <si>
    <t>SAS12AR1-A</t>
  </si>
  <si>
    <t>SAU12AR1-A</t>
  </si>
  <si>
    <t>SAS18AR1-A</t>
  </si>
  <si>
    <t>SAU18AR1-A</t>
  </si>
  <si>
    <t>SAS24AR1-A</t>
  </si>
  <si>
    <t>SAU24AR1-A</t>
  </si>
  <si>
    <t>СК00021239</t>
  </si>
  <si>
    <t>СК00021244</t>
  </si>
  <si>
    <t>СК00021240</t>
  </si>
  <si>
    <t>СК00021245</t>
  </si>
  <si>
    <t>СК00021241</t>
  </si>
  <si>
    <t>СК00021246</t>
  </si>
  <si>
    <t>СК00021242</t>
  </si>
  <si>
    <t>СК00021247</t>
  </si>
  <si>
    <t>СК00021243</t>
  </si>
  <si>
    <t>СК00021248</t>
  </si>
  <si>
    <t>ESAS07GL1_H</t>
  </si>
  <si>
    <t>ESAU07GL1_H</t>
  </si>
  <si>
    <t>ESAS09GL1_H</t>
  </si>
  <si>
    <t>ESAU09GL1_H</t>
  </si>
  <si>
    <t>ESAS12GL1_H</t>
  </si>
  <si>
    <t>ESAU12GL1_H</t>
  </si>
  <si>
    <t>ESAS18GL1_H</t>
  </si>
  <si>
    <t>ESAU18GL1_H</t>
  </si>
  <si>
    <t>ESAS24GL1_H</t>
  </si>
  <si>
    <t>ESAU24GL1_H</t>
  </si>
  <si>
    <t>СК00018050</t>
  </si>
  <si>
    <t>СК00018051</t>
  </si>
  <si>
    <t>СК00018053</t>
  </si>
  <si>
    <t>СК00018054</t>
  </si>
  <si>
    <t>СК00018056</t>
  </si>
  <si>
    <t>СК00018057</t>
  </si>
  <si>
    <t>СК00018058</t>
  </si>
  <si>
    <t>СК00018059</t>
  </si>
  <si>
    <t>СК00018838</t>
  </si>
  <si>
    <t>СК00018839</t>
  </si>
  <si>
    <t>SAS07MR1-A</t>
  </si>
  <si>
    <t>SAU07MR1-A</t>
  </si>
  <si>
    <t>SAS09MR1-A</t>
  </si>
  <si>
    <t>SAU09MR1-A</t>
  </si>
  <si>
    <t>SAS12MR1-A</t>
  </si>
  <si>
    <t>SAU12MR1-A</t>
  </si>
  <si>
    <t>SAS18MR1-A</t>
  </si>
  <si>
    <t>SAU18MR1-A</t>
  </si>
  <si>
    <t>SAS24MR2-A</t>
  </si>
  <si>
    <t>SAU24MR2-A</t>
  </si>
  <si>
    <t>СК00021032</t>
  </si>
  <si>
    <t>СК00021038</t>
  </si>
  <si>
    <t>СК00021033</t>
  </si>
  <si>
    <t>СК00021039</t>
  </si>
  <si>
    <t>СК00021034</t>
  </si>
  <si>
    <t>СК00021040</t>
  </si>
  <si>
    <t>СК00021035</t>
  </si>
  <si>
    <t>СК00021041</t>
  </si>
  <si>
    <t>СК00021036</t>
  </si>
  <si>
    <t>СК00021042</t>
  </si>
  <si>
    <t>СК00021037</t>
  </si>
  <si>
    <t>СК00021043</t>
  </si>
  <si>
    <t>SAS07B5-A</t>
  </si>
  <si>
    <t>SAU07B5-A</t>
  </si>
  <si>
    <t>SAS09B5-A</t>
  </si>
  <si>
    <t>SAU09B5-A</t>
  </si>
  <si>
    <t>SAS12B5-A</t>
  </si>
  <si>
    <t>SAU12B5-A</t>
  </si>
  <si>
    <t>SAS18B5-A</t>
  </si>
  <si>
    <t>SAU18B5-A</t>
  </si>
  <si>
    <t>SAS24B5-A</t>
  </si>
  <si>
    <t>SAU24B5-A</t>
  </si>
  <si>
    <t>SAS36B5-A</t>
  </si>
  <si>
    <t>SAU36B5-A</t>
  </si>
  <si>
    <t>СК00018004</t>
  </si>
  <si>
    <t>СК00018005</t>
  </si>
  <si>
    <t>СК00018006</t>
  </si>
  <si>
    <t>СК00018007</t>
  </si>
  <si>
    <t>СК00018008</t>
  </si>
  <si>
    <t>СК00018009</t>
  </si>
  <si>
    <t>СК00018010</t>
  </si>
  <si>
    <t>СК00018011</t>
  </si>
  <si>
    <t>СК00018012</t>
  </si>
  <si>
    <t>СК00018013</t>
  </si>
  <si>
    <t>СК00018014</t>
  </si>
  <si>
    <t>СК00018015</t>
  </si>
  <si>
    <t>SAS07B4-A</t>
  </si>
  <si>
    <t>SAU07B4-A</t>
  </si>
  <si>
    <t>SAS09B4-A</t>
  </si>
  <si>
    <t>SAU09B4-A</t>
  </si>
  <si>
    <t>SAS12B4-A</t>
  </si>
  <si>
    <t>SAU12B4-A</t>
  </si>
  <si>
    <t>SAS18B4-A</t>
  </si>
  <si>
    <t>SAU18B4-A</t>
  </si>
  <si>
    <t>SAS24B4-A</t>
  </si>
  <si>
    <t>SAU24B4-A</t>
  </si>
  <si>
    <t>SAS30B4-A</t>
  </si>
  <si>
    <t>SAU30B4-A</t>
  </si>
  <si>
    <t xml:space="preserve"> BADEN 2</t>
  </si>
  <si>
    <t>BADEN</t>
  </si>
  <si>
    <t xml:space="preserve"> LAUSANNE PRO</t>
  </si>
  <si>
    <t>LAUSANNE</t>
  </si>
  <si>
    <t>GLARUS</t>
  </si>
  <si>
    <t xml:space="preserve"> MÜRREN WHITE </t>
  </si>
  <si>
    <t xml:space="preserve"> BASEL 5</t>
  </si>
  <si>
    <t xml:space="preserve"> BASEL 4</t>
  </si>
  <si>
    <t>SIW02A1</t>
  </si>
  <si>
    <t>СК00015695</t>
  </si>
  <si>
    <t>СК00002911</t>
  </si>
  <si>
    <t>USB Wi-Fi адаптер  для  бытовых кондиционеров серии Murren black, Murren White, Energolux</t>
  </si>
  <si>
    <t>Wi-Fi адаптер  для  настенных блоков серии Basel, Energolux</t>
  </si>
  <si>
    <t>СК00020042</t>
  </si>
  <si>
    <t>Пульт YKR-T/121E для серий Bern, Bern LE, Geneva, Geneva LE, Zurich, Basel, Lausanne (поколение до L4 включительно)</t>
  </si>
  <si>
    <t>WI-FI модули / Пульты</t>
  </si>
  <si>
    <t>FIS07F3</t>
  </si>
  <si>
    <t>FOS07F3</t>
  </si>
  <si>
    <t>FIS09F3</t>
  </si>
  <si>
    <t>FOS09F3</t>
  </si>
  <si>
    <t>FIS12F3</t>
  </si>
  <si>
    <t>FOS12F3</t>
  </si>
  <si>
    <t>FIS18F3</t>
  </si>
  <si>
    <t>FOS18F3</t>
  </si>
  <si>
    <t>FIS24F3</t>
  </si>
  <si>
    <t>FOS24F3</t>
  </si>
  <si>
    <t>СК00021098</t>
  </si>
  <si>
    <t>СК00021103</t>
  </si>
  <si>
    <t>СК00021099</t>
  </si>
  <si>
    <t>СК00021104</t>
  </si>
  <si>
    <t>СК00021100</t>
  </si>
  <si>
    <t>СК00021105</t>
  </si>
  <si>
    <t>СК00021101</t>
  </si>
  <si>
    <t>СК00021106</t>
  </si>
  <si>
    <t>СК00021102</t>
  </si>
  <si>
    <t>СК00021107</t>
  </si>
  <si>
    <t>FIS07F2</t>
  </si>
  <si>
    <t>FOS07F2</t>
  </si>
  <si>
    <t>FIS09F2</t>
  </si>
  <si>
    <t>FOS09F2</t>
  </si>
  <si>
    <t>FIS12F2</t>
  </si>
  <si>
    <t>FOS12F2</t>
  </si>
  <si>
    <t>FIS18F2</t>
  </si>
  <si>
    <t>FOS18F2</t>
  </si>
  <si>
    <t>FIS24F2</t>
  </si>
  <si>
    <t>FOS24F2</t>
  </si>
  <si>
    <t>СК00007821</t>
  </si>
  <si>
    <t>СК00007826</t>
  </si>
  <si>
    <t>СК00007822</t>
  </si>
  <si>
    <t>СК00007827</t>
  </si>
  <si>
    <t>СК00007823</t>
  </si>
  <si>
    <t>СК00007828</t>
  </si>
  <si>
    <t>СК00007824</t>
  </si>
  <si>
    <t>СК00007829</t>
  </si>
  <si>
    <t>СК00007825</t>
  </si>
  <si>
    <t>СК00007830</t>
  </si>
  <si>
    <t>СК00017968</t>
  </si>
  <si>
    <t>СК00017969</t>
  </si>
  <si>
    <t>СК00017970</t>
  </si>
  <si>
    <t>СК00017971</t>
  </si>
  <si>
    <t>СК00017972</t>
  </si>
  <si>
    <t>СК00017973</t>
  </si>
  <si>
    <t>СК00017974</t>
  </si>
  <si>
    <t>СК00017975</t>
  </si>
  <si>
    <t>СК00017976</t>
  </si>
  <si>
    <t>СК00017977</t>
  </si>
  <si>
    <t>СК00017978</t>
  </si>
  <si>
    <t>СК00017979</t>
  </si>
  <si>
    <t>FIS07VR1</t>
  </si>
  <si>
    <t>FOS07VR1</t>
  </si>
  <si>
    <t>FIS09VR1</t>
  </si>
  <si>
    <t>FOS09VR1</t>
  </si>
  <si>
    <t>FIS12VR1</t>
  </si>
  <si>
    <t>FOS12VR1</t>
  </si>
  <si>
    <t>FIS18VR1</t>
  </si>
  <si>
    <t>FOS18VR1</t>
  </si>
  <si>
    <t>FIS24VR1</t>
  </si>
  <si>
    <t>FOS24VR1</t>
  </si>
  <si>
    <t>FIS36VR1</t>
  </si>
  <si>
    <t>FOS36VR1</t>
  </si>
  <si>
    <t>FORCE (ON-OFF)</t>
  </si>
  <si>
    <t>FORCE PRO (ON-OFF)</t>
  </si>
  <si>
    <t>TITAN (ON-OFF)</t>
  </si>
  <si>
    <t>СК00021466</t>
  </si>
  <si>
    <t>KVAC-07IN-PT1</t>
  </si>
  <si>
    <t>СК00021471</t>
  </si>
  <si>
    <t>KVAC-07OD-PT1</t>
  </si>
  <si>
    <t>СК00021467</t>
  </si>
  <si>
    <t>KVAC-09IN-PT1</t>
  </si>
  <si>
    <t>СК00021472</t>
  </si>
  <si>
    <t>KVAC-09OD-PT1</t>
  </si>
  <si>
    <t>СК00021468</t>
  </si>
  <si>
    <t>KVAC-12IN-PT1</t>
  </si>
  <si>
    <t>СК00021473</t>
  </si>
  <si>
    <t>KVAC-12OD-PT1</t>
  </si>
  <si>
    <t>СК00021469</t>
  </si>
  <si>
    <t>KVAC-18IN-PT1</t>
  </si>
  <si>
    <t>СК00021474</t>
  </si>
  <si>
    <t>KVAC-18OD-PT1</t>
  </si>
  <si>
    <t>СК00021470</t>
  </si>
  <si>
    <t>KVAC-24IN-PT1</t>
  </si>
  <si>
    <t>СК00021475</t>
  </si>
  <si>
    <t>KVAC-24OD-PT1</t>
  </si>
  <si>
    <t>СК00015531</t>
  </si>
  <si>
    <t>KVAC-07IN-FP1</t>
  </si>
  <si>
    <t>СК00015541</t>
  </si>
  <si>
    <t>KVAC-07OD-FP1</t>
  </si>
  <si>
    <t>СК00015532</t>
  </si>
  <si>
    <t>KVAC-09IN-FP1</t>
  </si>
  <si>
    <t>СК00015542</t>
  </si>
  <si>
    <t>KVAC-09OD-FP1</t>
  </si>
  <si>
    <t>СК00015533</t>
  </si>
  <si>
    <t>KVAC-12IN-FP1</t>
  </si>
  <si>
    <t>СК00015543</t>
  </si>
  <si>
    <t>KVAC-12OD-FP1</t>
  </si>
  <si>
    <t>СК00015534</t>
  </si>
  <si>
    <t>KVAC-18IN-FP1</t>
  </si>
  <si>
    <t>СК00015544</t>
  </si>
  <si>
    <t>KVAC-18OD-FP1</t>
  </si>
  <si>
    <t>СК00015535</t>
  </si>
  <si>
    <t>KVAC-24IN-FP1</t>
  </si>
  <si>
    <t>СК00015545</t>
  </si>
  <si>
    <t>KVAC-24OD-FP1</t>
  </si>
  <si>
    <t>СК00015575</t>
  </si>
  <si>
    <t>СК00015576</t>
  </si>
  <si>
    <t>Wi-Fi ФОРПОСТ инвертор (07, 09, 12 BTU)</t>
  </si>
  <si>
    <t>Wi-Fi ФОРПОСТ инвертор (18, 24 BTU)</t>
  </si>
  <si>
    <t>Wi-Fi ГАЛС</t>
  </si>
  <si>
    <t>СЕРИЯ ПАТРИОТ ON/OFF</t>
  </si>
  <si>
    <t>СЕРИЯ ФОРПОСТ ON/OFF</t>
  </si>
  <si>
    <t>Аксессураы: USB  Wi-Fi  модуль</t>
  </si>
  <si>
    <t>СЕРИЯ RUNA INVERTER</t>
  </si>
  <si>
    <t>СК00018063</t>
  </si>
  <si>
    <t>CS-07SH1-IN</t>
  </si>
  <si>
    <t>СК00018064</t>
  </si>
  <si>
    <t>CS-07SH1-OUT</t>
  </si>
  <si>
    <t>СК00018065</t>
  </si>
  <si>
    <t>CS-09SH1-IN</t>
  </si>
  <si>
    <t>СК00018066</t>
  </si>
  <si>
    <t>CS-09SH1-OUT</t>
  </si>
  <si>
    <t>СК00018067</t>
  </si>
  <si>
    <t>CS-12SH1-IN</t>
  </si>
  <si>
    <t>СК00018068</t>
  </si>
  <si>
    <t>CS-12SH1-OUT</t>
  </si>
  <si>
    <t>СК00018069</t>
  </si>
  <si>
    <t>CS-18SH1-IN</t>
  </si>
  <si>
    <t>СК00018070</t>
  </si>
  <si>
    <t>CS-18SH1-OUT</t>
  </si>
  <si>
    <t>СК00018840</t>
  </si>
  <si>
    <t>CS-24SH2-IN</t>
  </si>
  <si>
    <t>СК00018841</t>
  </si>
  <si>
    <t>CS-24SH2-OUT</t>
  </si>
  <si>
    <t>СК00018075</t>
  </si>
  <si>
    <t>CS-07R1-IN</t>
  </si>
  <si>
    <t>СК00018076</t>
  </si>
  <si>
    <t>CS-07R1-OUT</t>
  </si>
  <si>
    <t>СК00015567</t>
  </si>
  <si>
    <t>CS-09R1-IN</t>
  </si>
  <si>
    <t>СК00015568</t>
  </si>
  <si>
    <t>CS-09R1-OUT</t>
  </si>
  <si>
    <t>СК00015569</t>
  </si>
  <si>
    <t>CS-12R1-IN</t>
  </si>
  <si>
    <t>СК00015572</t>
  </si>
  <si>
    <t>CS-12R1-OUT</t>
  </si>
  <si>
    <t>СК00015570</t>
  </si>
  <si>
    <t>CS-18R1-IN</t>
  </si>
  <si>
    <t>СК00015573</t>
  </si>
  <si>
    <t>CS-18R1-OUT</t>
  </si>
  <si>
    <t>СК00015571</t>
  </si>
  <si>
    <t>CS-24R1-IN</t>
  </si>
  <si>
    <t>СК00015574</t>
  </si>
  <si>
    <t>CS-24R1-OUT</t>
  </si>
  <si>
    <t>СК00015694</t>
  </si>
  <si>
    <t>SIW01R1</t>
  </si>
  <si>
    <t>СЕРИЯ CITY ON-OFF</t>
  </si>
  <si>
    <t>СЕРИЯ RUNA ON-OFF</t>
  </si>
  <si>
    <t>Wi-Fi модуль для Runa</t>
  </si>
  <si>
    <t>Wi-Fi модуль для  City</t>
  </si>
  <si>
    <t>BSW-07HN1_24Y</t>
  </si>
  <si>
    <t>НС-1608691</t>
  </si>
  <si>
    <t>BSW-09HN1_24Y</t>
  </si>
  <si>
    <t>НС-1608692</t>
  </si>
  <si>
    <t>BSW-12HN1_24Y</t>
  </si>
  <si>
    <t>НС-1608693</t>
  </si>
  <si>
    <t>BSW-18HN1_24Y</t>
  </si>
  <si>
    <t>НС-1608694</t>
  </si>
  <si>
    <t>BSW-24HN1_24Y</t>
  </si>
  <si>
    <t>НС-1608695</t>
  </si>
  <si>
    <t>BSW-30HN1_24Y</t>
  </si>
  <si>
    <t>НС-1608696</t>
  </si>
  <si>
    <t>BST-07HN1</t>
  </si>
  <si>
    <t>НС-1763729</t>
  </si>
  <si>
    <t>BST-09HN1</t>
  </si>
  <si>
    <t>НС-1763730</t>
  </si>
  <si>
    <t>BST-12HN1</t>
  </si>
  <si>
    <t>НС-1763731</t>
  </si>
  <si>
    <t>BST-18HN1</t>
  </si>
  <si>
    <t>НС-1763732</t>
  </si>
  <si>
    <t>BST-24HN1</t>
  </si>
  <si>
    <t>НС-1763733</t>
  </si>
  <si>
    <t>BST-30HN1</t>
  </si>
  <si>
    <t>НС-1765626</t>
  </si>
  <si>
    <t>BSO-07HN8_22Y</t>
  </si>
  <si>
    <t>НС-1407890</t>
  </si>
  <si>
    <t>BSO-09HN8_22Y</t>
  </si>
  <si>
    <t>НС-1407891</t>
  </si>
  <si>
    <t>BSO-12HN8_22Y</t>
  </si>
  <si>
    <t>НС-1407892</t>
  </si>
  <si>
    <t>BSO-18HN8_22Y</t>
  </si>
  <si>
    <t>НС-1407894</t>
  </si>
  <si>
    <t>BSO-24HN8_22Y</t>
  </si>
  <si>
    <t>НС-1407897</t>
  </si>
  <si>
    <t>BSQ-36HN1</t>
  </si>
  <si>
    <t>НС-1036017</t>
  </si>
  <si>
    <t>BSQ-36HN8</t>
  </si>
  <si>
    <t>НС-1707691</t>
  </si>
  <si>
    <t>Olympio Legend</t>
  </si>
  <si>
    <t>Tessey</t>
  </si>
  <si>
    <t>Olympio Edge</t>
  </si>
  <si>
    <t>BRAVO 36 000 BTU</t>
  </si>
  <si>
    <t>EACS-07HFW/N3</t>
  </si>
  <si>
    <t>НС-1688449</t>
  </si>
  <si>
    <t>EACS-09HFW/N3</t>
  </si>
  <si>
    <t>НС-1688450</t>
  </si>
  <si>
    <t>EACS-12HFW/N3</t>
  </si>
  <si>
    <t>НС-1688451</t>
  </si>
  <si>
    <t>EACS-18HFW/N3</t>
  </si>
  <si>
    <t>НС-1688452</t>
  </si>
  <si>
    <t>EACS-24HFW/N3</t>
  </si>
  <si>
    <t>НС-1688453</t>
  </si>
  <si>
    <t>EACS-07HSM/N8_V2</t>
  </si>
  <si>
    <t>НС-1683665</t>
  </si>
  <si>
    <t>EACS-09HSM/N8_V2</t>
  </si>
  <si>
    <t>НС-1683666</t>
  </si>
  <si>
    <t>EACS-12HSM/N8_V2</t>
  </si>
  <si>
    <t>НС-1683667</t>
  </si>
  <si>
    <t>EACS-18HSM/N8_V2</t>
  </si>
  <si>
    <t>НС-1683668</t>
  </si>
  <si>
    <t>EACS-24HSM/N8_V2</t>
  </si>
  <si>
    <t>НС-1683669</t>
  </si>
  <si>
    <t>FUSION WAVE</t>
  </si>
  <si>
    <t>SMARTLINE</t>
  </si>
  <si>
    <t>X-00012772</t>
  </si>
  <si>
    <t>X-00012773</t>
  </si>
  <si>
    <t>X-00012774</t>
  </si>
  <si>
    <t>X-00012775</t>
  </si>
  <si>
    <t>X-00012776</t>
  </si>
  <si>
    <t>EACS-07HP/N3_23Y</t>
  </si>
  <si>
    <t>EACS-09HP/N3_23Y</t>
  </si>
  <si>
    <t>EACS-12HP/N3_23Y</t>
  </si>
  <si>
    <t>EACS-18HP/N3_23Y</t>
  </si>
  <si>
    <t>EACS-24HP/N3_23Y</t>
  </si>
  <si>
    <t>Portofino</t>
  </si>
  <si>
    <t>RTB/in-07HN8_V2</t>
  </si>
  <si>
    <t>НС-1689397</t>
  </si>
  <si>
    <t>RTB/in-09HN8_V2</t>
  </si>
  <si>
    <t>НС-1689398</t>
  </si>
  <si>
    <t>RTB/in-12HN8_V2</t>
  </si>
  <si>
    <t>НС-1689401</t>
  </si>
  <si>
    <t>RTB/in-18HN8_V2</t>
  </si>
  <si>
    <t>НС-1689403</t>
  </si>
  <si>
    <t>RTB-24HN1_V2</t>
  </si>
  <si>
    <t>НС-1698242</t>
  </si>
  <si>
    <t>RTS-07HN8_V2</t>
  </si>
  <si>
    <t>НС-1689491</t>
  </si>
  <si>
    <t>RTS-09HN8_V2</t>
  </si>
  <si>
    <t>НС-1689492</t>
  </si>
  <si>
    <t>RTS-12HN8_V2</t>
  </si>
  <si>
    <t>НС-1689493</t>
  </si>
  <si>
    <t>RTS-18HN8_V2</t>
  </si>
  <si>
    <t>НС-1689494</t>
  </si>
  <si>
    <t>RTS-24HN8_V2</t>
  </si>
  <si>
    <t>НС-1689495</t>
  </si>
  <si>
    <t>SIENA</t>
  </si>
  <si>
    <t>BAROCCO</t>
  </si>
  <si>
    <t> SFTM-06HN8_V2 </t>
  </si>
  <si>
    <t>НС-1688398</t>
  </si>
  <si>
    <t> SFTM-07HN8 </t>
  </si>
  <si>
    <t>НС-1688399</t>
  </si>
  <si>
    <t> SFTM-09HN8 </t>
  </si>
  <si>
    <t>НС-1688400</t>
  </si>
  <si>
    <t> SFTM-12HN8 </t>
  </si>
  <si>
    <t>НС-1688401</t>
  </si>
  <si>
    <t> SFTM-18HN8 </t>
  </si>
  <si>
    <t>НС-1688402</t>
  </si>
  <si>
    <t> SFTM-24HN8 </t>
  </si>
  <si>
    <t>НС-1688403</t>
  </si>
  <si>
    <t>SFTH-07HN8</t>
  </si>
  <si>
    <t>НС-1597567</t>
  </si>
  <si>
    <t>SFTH-09HN8</t>
  </si>
  <si>
    <t>НС-1597568</t>
  </si>
  <si>
    <t>SFTH-12HN8</t>
  </si>
  <si>
    <t>НС-1597569</t>
  </si>
  <si>
    <t>SFTH-18HN8</t>
  </si>
  <si>
    <t>НС-1597570</t>
  </si>
  <si>
    <t>SFTH-24HN8</t>
  </si>
  <si>
    <t>НС-1597571</t>
  </si>
  <si>
    <t>SFTO-07HN1_24Y</t>
  </si>
  <si>
    <t>НС-1598403</t>
  </si>
  <si>
    <t>SFTO-09HN1_24Y</t>
  </si>
  <si>
    <t>НС-1598404</t>
  </si>
  <si>
    <t>SFTO-12HN1_24Y</t>
  </si>
  <si>
    <t>НС-1598405</t>
  </si>
  <si>
    <t>SFTO-18HN1_24Y</t>
  </si>
  <si>
    <t>НС-1598406</t>
  </si>
  <si>
    <t>SFTO-24HN1_24Y</t>
  </si>
  <si>
    <t>НС-1598407</t>
  </si>
  <si>
    <t>SFTO-36HN1_24Y</t>
  </si>
  <si>
    <t>НС-1598408</t>
  </si>
  <si>
    <t>Tor (R32) UPDATE 2025</t>
  </si>
  <si>
    <t>Soturai</t>
  </si>
  <si>
    <t>Berg WiFi Ready</t>
  </si>
  <si>
    <t>Остаток1</t>
  </si>
  <si>
    <t>Остаток2</t>
  </si>
  <si>
    <t>Остаток3</t>
  </si>
  <si>
    <t>С зимним пакетом</t>
  </si>
  <si>
    <t>MSES1-07HRN8G1</t>
  </si>
  <si>
    <t>MOES1-07HRN8G1</t>
  </si>
  <si>
    <t>MSES1-09HRN8G1</t>
  </si>
  <si>
    <t>MOES1-09HRN8G1</t>
  </si>
  <si>
    <t>MSES1-12HRN8G1</t>
  </si>
  <si>
    <t>MOES1-12HRN8G1</t>
  </si>
  <si>
    <t>MSES1-18HRN8G1</t>
  </si>
  <si>
    <t>MOES1-18HRN8G1</t>
  </si>
  <si>
    <t>MSES1-24HRN8G1</t>
  </si>
  <si>
    <t>MOES1-24HRN8G1</t>
  </si>
  <si>
    <t>MSAG4-07HRN8-I</t>
  </si>
  <si>
    <t>MSAG4-07HRN8-O</t>
  </si>
  <si>
    <t>MSAG4-09HRN8-I</t>
  </si>
  <si>
    <t>MSAG4-09HRN8-O</t>
  </si>
  <si>
    <t>MSAG4-12HRN8-I</t>
  </si>
  <si>
    <t>MSAG4-12HRN8-O</t>
  </si>
  <si>
    <t>MSAG4-18HRN8-I</t>
  </si>
  <si>
    <t>MSAG4-18HRN8-O</t>
  </si>
  <si>
    <t>MSAG4-24HRN8-I</t>
  </si>
  <si>
    <t>MSAG4-24HRN8-O</t>
  </si>
  <si>
    <t>MSAG1-07HRN8-I</t>
  </si>
  <si>
    <t>MSAG1-07HRN8-O</t>
  </si>
  <si>
    <t>MSAG1-09HRN8-I</t>
  </si>
  <si>
    <t>MSAG1-09HRN8-O</t>
  </si>
  <si>
    <t>MSAG1-12HRN8-I</t>
  </si>
  <si>
    <t>MSAG1-12HRN8-O</t>
  </si>
  <si>
    <t>MSAG1-18HRN8-I</t>
  </si>
  <si>
    <t>MSAG1-18HRN8-O</t>
  </si>
  <si>
    <t>MSAG1-24HRN8-I</t>
  </si>
  <si>
    <t>MSAG1-24HRN8-O</t>
  </si>
  <si>
    <t>MSAG1-07HRN1-I</t>
  </si>
  <si>
    <t>MSAG1-07HRN1-O</t>
  </si>
  <si>
    <t>MSAG1-09HRN1-I</t>
  </si>
  <si>
    <t>MSAG1-09HRN1-O</t>
  </si>
  <si>
    <t>MSAG1-12HRN1-I</t>
  </si>
  <si>
    <t>MSAG1-12HRN1-O</t>
  </si>
  <si>
    <t>MSAG1-18HRN1-I</t>
  </si>
  <si>
    <t>MSAG1-18HRN1-O</t>
  </si>
  <si>
    <t>MSAG1-24HRN1-I</t>
  </si>
  <si>
    <t>MSAG1-24HRN1-O</t>
  </si>
  <si>
    <t>MSAG2-07HRN8-I</t>
  </si>
  <si>
    <t>MSAG2-07HRN8-O</t>
  </si>
  <si>
    <t>MSAG2-09HRN8-I</t>
  </si>
  <si>
    <t>MSAG2-09HRN8-O</t>
  </si>
  <si>
    <t>MSAG2-12HRN8-I</t>
  </si>
  <si>
    <t>MSAG2-12HRN8-O</t>
  </si>
  <si>
    <t>MSAG2-18HRN8-I</t>
  </si>
  <si>
    <t>MSAG2-18HRN8-O</t>
  </si>
  <si>
    <t>MSAG2-24HRN8-I</t>
  </si>
  <si>
    <t>MSAG2-24HRN8-O</t>
  </si>
  <si>
    <t>MSAG2-07HRN1-I</t>
  </si>
  <si>
    <t>MSAG2-07HRN1-O</t>
  </si>
  <si>
    <t>MSAG2-09HRN1-I</t>
  </si>
  <si>
    <t>MSAG2-09HRN1-O</t>
  </si>
  <si>
    <t>MSAG2-12HRN1-I</t>
  </si>
  <si>
    <t>MSAG2-12HRN1-O</t>
  </si>
  <si>
    <t>MSAG2-18HRN1-I</t>
  </si>
  <si>
    <t>MSAG2-18HRN1-O</t>
  </si>
  <si>
    <t>MSAG2-24HRN1-I</t>
  </si>
  <si>
    <t>MSAG2-24HRN1-O</t>
  </si>
  <si>
    <t>MSAG2-07HRN8-O/-40</t>
  </si>
  <si>
    <t>MSAG2-09HRN8-O/-40</t>
  </si>
  <si>
    <t>MSAG2-12HRN8-O/-40</t>
  </si>
  <si>
    <t>MSAG2-18HRN8-O/-40</t>
  </si>
  <si>
    <t>MSAG2-24HRN8-O/-40</t>
  </si>
  <si>
    <t>MSAG2-07HRN1-O/-40</t>
  </si>
  <si>
    <t>MSAG2-09HRN1-O/-40</t>
  </si>
  <si>
    <t>MSAG2-12HRN1-O/-40</t>
  </si>
  <si>
    <t>MSAG2-18HRN1-O/-40</t>
  </si>
  <si>
    <t>MSAG2-24HRN1-O/-40</t>
  </si>
  <si>
    <t>MSAG3-07HRN8-I</t>
  </si>
  <si>
    <t>MSAG3-07HRN8-O</t>
  </si>
  <si>
    <t>MSAG3-09HRN8-I</t>
  </si>
  <si>
    <t>MSAG3-09HRN8-O</t>
  </si>
  <si>
    <t>MSAG3-12HRN8-I</t>
  </si>
  <si>
    <t>MSAG3-12HRN8-O</t>
  </si>
  <si>
    <t>MSAG3-18HRN8-I</t>
  </si>
  <si>
    <t>MSAG3-18HRN8-O</t>
  </si>
  <si>
    <t>MSAG3-24HRN8-I</t>
  </si>
  <si>
    <t>MSAG3-24HRN8-O</t>
  </si>
  <si>
    <t>EASY</t>
  </si>
  <si>
    <t>PERSONA</t>
  </si>
  <si>
    <t>PARAMOUNT R32</t>
  </si>
  <si>
    <t>PARAMOUNT R410A</t>
  </si>
  <si>
    <t>UNLIMITED R32</t>
  </si>
  <si>
    <t>UNLIMITED R410A</t>
  </si>
  <si>
    <t>UNLIMITED R32 с зимним пакетом</t>
  </si>
  <si>
    <t>UNLIMITED R410A с зимним пакетом</t>
  </si>
  <si>
    <t>PRIMARY</t>
  </si>
  <si>
    <t>KSGTI21HFAN1</t>
  </si>
  <si>
    <t>KSRTI21HFAN1</t>
  </si>
  <si>
    <t>KSGTI26HFAN1</t>
  </si>
  <si>
    <t>KSRTI26HFAN1</t>
  </si>
  <si>
    <t>KSGTI35HFAN1</t>
  </si>
  <si>
    <t>KSRTI35HFAN1</t>
  </si>
  <si>
    <t>KSGTI50HFAN1</t>
  </si>
  <si>
    <t>KSRTI50HFAN1</t>
  </si>
  <si>
    <t>KSGTI70HFAN1</t>
  </si>
  <si>
    <t>KSRTI70HFAN1</t>
  </si>
  <si>
    <t>KSGKU21HFRN1</t>
  </si>
  <si>
    <t>KSRKU21HFRN1</t>
  </si>
  <si>
    <t>KSGKU26HFRN1</t>
  </si>
  <si>
    <t>KSRKU26HFRN1</t>
  </si>
  <si>
    <t>KSGKU35HFRN1</t>
  </si>
  <si>
    <t>KSRKU35HFRN1</t>
  </si>
  <si>
    <t>KSGKU53HFRN1</t>
  </si>
  <si>
    <t>KSRKU53HFRN1</t>
  </si>
  <si>
    <t>KSGKU70HFRN1</t>
  </si>
  <si>
    <t>KSRKU70HFRN1</t>
  </si>
  <si>
    <t>KSGA21HFRN1</t>
  </si>
  <si>
    <t>KSRA21HFRN1</t>
  </si>
  <si>
    <t>KSGA26HFRN1</t>
  </si>
  <si>
    <t>KSRA26HFRN1</t>
  </si>
  <si>
    <t>KSGA35HFRN1</t>
  </si>
  <si>
    <t>KSRA35HFRN1</t>
  </si>
  <si>
    <t>KSGA53HFRN1</t>
  </si>
  <si>
    <t>KSRA53HFRN1</t>
  </si>
  <si>
    <t>KSGA70HFRN1</t>
  </si>
  <si>
    <t>KSRA70HFRN1</t>
  </si>
  <si>
    <t>KSGA21HFAN1</t>
  </si>
  <si>
    <t>KSRA21HFAN1</t>
  </si>
  <si>
    <t>KSGA26HFAN1</t>
  </si>
  <si>
    <t>KSRA26HFAN1</t>
  </si>
  <si>
    <t>KSGA35HFAN1</t>
  </si>
  <si>
    <t>KSRA35HFAN1</t>
  </si>
  <si>
    <t>KSGA53HFAN1</t>
  </si>
  <si>
    <t>KSRA53HFAN1</t>
  </si>
  <si>
    <t>KSGA70HFAN1</t>
  </si>
  <si>
    <t>KSRA70HFAN1</t>
  </si>
  <si>
    <t>KSRA21HFRN1/-40</t>
  </si>
  <si>
    <t>KSRA26HFRN1/-40</t>
  </si>
  <si>
    <t>KSRA35HFRN1/-40</t>
  </si>
  <si>
    <t>KSRA53HFRN1/-40</t>
  </si>
  <si>
    <t>KSRA70HFRN1/-40</t>
  </si>
  <si>
    <t>KSRA21HFAN1/-40</t>
  </si>
  <si>
    <t>KSRA26HFAN1/-40</t>
  </si>
  <si>
    <t>KSRA35HFAN1/-40</t>
  </si>
  <si>
    <t>KSRA53HFAN1/-40</t>
  </si>
  <si>
    <t>KSRA70HFAN1/-40</t>
  </si>
  <si>
    <t>KSGI21HFRN1</t>
  </si>
  <si>
    <t>KSRI21HFRN1</t>
  </si>
  <si>
    <t>KSGI26HFRN1</t>
  </si>
  <si>
    <t>KSRI26HFRN1</t>
  </si>
  <si>
    <t>KSGI35HFRN1</t>
  </si>
  <si>
    <t>KSRI35HFRN1</t>
  </si>
  <si>
    <t>KSGI53HFRN1</t>
  </si>
  <si>
    <t>KSRI53HFRN1</t>
  </si>
  <si>
    <t>KSGI70HFRN1</t>
  </si>
  <si>
    <t>KSRI70HFRN1</t>
  </si>
  <si>
    <t>KSGI21HFAN1</t>
  </si>
  <si>
    <t>KSRI21HFAN1</t>
  </si>
  <si>
    <t>KSGI26HFAN1</t>
  </si>
  <si>
    <t>KSRI26HFAN1</t>
  </si>
  <si>
    <t>KSGI35HFAN1</t>
  </si>
  <si>
    <t>KSRI35HFAN1</t>
  </si>
  <si>
    <t>KSGI53HFAN1</t>
  </si>
  <si>
    <t>KSRI53HFAN1</t>
  </si>
  <si>
    <t>KSGI70HFAN1</t>
  </si>
  <si>
    <t>KSRI70HFAN1</t>
  </si>
  <si>
    <t>KSGHA21HFRN1</t>
  </si>
  <si>
    <t>KSRHA21HFRN1</t>
  </si>
  <si>
    <t>KSGHA26HFRN1</t>
  </si>
  <si>
    <t>KSRHA26HFRN1</t>
  </si>
  <si>
    <t>KSGHA35HFRN1</t>
  </si>
  <si>
    <t>KSRHA35HFRN1</t>
  </si>
  <si>
    <t>KSGHA50HFRN1</t>
  </si>
  <si>
    <t>KSRHA50HFRN1</t>
  </si>
  <si>
    <t>KSGHA70HFRN1</t>
  </si>
  <si>
    <t>KSRHA70HFRN1</t>
  </si>
  <si>
    <t>KSGAT21HFRN1</t>
  </si>
  <si>
    <t>KSRAT21HFRN1</t>
  </si>
  <si>
    <t>KSGAT26HFRN1</t>
  </si>
  <si>
    <t>KSRAT26HFRN1</t>
  </si>
  <si>
    <t>KSGAT35HFRN1</t>
  </si>
  <si>
    <t>KSRAT35HFRN1</t>
  </si>
  <si>
    <t>KSGAT50HFRN1</t>
  </si>
  <si>
    <t>KSRAT50HFRN1</t>
  </si>
  <si>
    <t>KSGAT70HFRN1</t>
  </si>
  <si>
    <t>KSRAT70HFRN1</t>
  </si>
  <si>
    <t>KSGN105HFAN1</t>
  </si>
  <si>
    <t>KSRN105HFAN1</t>
  </si>
  <si>
    <t>KSRN105HFAN1/-40</t>
  </si>
  <si>
    <t>TIBA</t>
  </si>
  <si>
    <t>KUMO</t>
  </si>
  <si>
    <t>KANAMI фреон R32</t>
  </si>
  <si>
    <t>KANAMI фреон R410A</t>
  </si>
  <si>
    <t>KANAMI фреон R32 с зимним пакетом</t>
  </si>
  <si>
    <t>KANAMI фреон R410A с зимним пакетом</t>
  </si>
  <si>
    <t>ICHI R32</t>
  </si>
  <si>
    <t>ICHI R410</t>
  </si>
  <si>
    <t>HARUKI</t>
  </si>
  <si>
    <t>ATAMA</t>
  </si>
  <si>
    <t>NAOMI</t>
  </si>
  <si>
    <t>DA20EVQ1R</t>
  </si>
  <si>
    <t>DF20EV1R</t>
  </si>
  <si>
    <t>DA25EVQ1R</t>
  </si>
  <si>
    <t>DF25EV1R</t>
  </si>
  <si>
    <t>DA35EVQ1R</t>
  </si>
  <si>
    <t>DF35EV1R</t>
  </si>
  <si>
    <t>DA50EVQ1R</t>
  </si>
  <si>
    <t>DF50EV1R</t>
  </si>
  <si>
    <t>DA70EVQ1R</t>
  </si>
  <si>
    <t>DF70EV1R</t>
  </si>
  <si>
    <t>AIR20AVQ1R</t>
  </si>
  <si>
    <t>AIR20FV1R</t>
  </si>
  <si>
    <t>AIR25AVQ1R</t>
  </si>
  <si>
    <t>AIR25FV1R</t>
  </si>
  <si>
    <t>AIR35AVQ1R</t>
  </si>
  <si>
    <t>AIR35FV1R</t>
  </si>
  <si>
    <t>AIR50AVQ1R</t>
  </si>
  <si>
    <t>AIR50FV1R</t>
  </si>
  <si>
    <t>AIR70AVQ1R</t>
  </si>
  <si>
    <t>AIR70FV1R</t>
  </si>
  <si>
    <t>MIR20AVQ1R</t>
  </si>
  <si>
    <t>MIR20FV1R</t>
  </si>
  <si>
    <t>MIR25AVQ1R</t>
  </si>
  <si>
    <t>MIR25FV1R</t>
  </si>
  <si>
    <t>MIR35AVQ1R</t>
  </si>
  <si>
    <t>MIR35FV1R</t>
  </si>
  <si>
    <t>MIR50AVQ1R</t>
  </si>
  <si>
    <t>MIR50FV1R</t>
  </si>
  <si>
    <t>MIR70AVQ1R</t>
  </si>
  <si>
    <t>MIR70FV1R</t>
  </si>
  <si>
    <t>ICE20AVQ1-1</t>
  </si>
  <si>
    <t>ICE20FV1-1</t>
  </si>
  <si>
    <t>ICE25AVQ1-1</t>
  </si>
  <si>
    <t>ICE25FV1-1</t>
  </si>
  <si>
    <t>ICE35AVQ1-1</t>
  </si>
  <si>
    <t>ICE35FV1-1</t>
  </si>
  <si>
    <t>ICE50AVQ1-1</t>
  </si>
  <si>
    <t>ICE50FV1-1</t>
  </si>
  <si>
    <t>ICE60AVQ1-1</t>
  </si>
  <si>
    <t>ICE60FV1-1</t>
  </si>
  <si>
    <t>ICE80AVQ1-1</t>
  </si>
  <si>
    <t>ICE80FV1-1</t>
  </si>
  <si>
    <t>ICE95AVQ1-1</t>
  </si>
  <si>
    <t>ICE95FV1-1</t>
  </si>
  <si>
    <t>ICE20FV1-1/-40</t>
  </si>
  <si>
    <t>ICE25FV1-1/-40</t>
  </si>
  <si>
    <t>ICE35FV1-1/-40</t>
  </si>
  <si>
    <t>ICE50FV1-1/-40</t>
  </si>
  <si>
    <t>ICE60FV1-1/-40</t>
  </si>
  <si>
    <t>ICE80FV1-1/-40</t>
  </si>
  <si>
    <t>ICE95FV1-1/-40</t>
  </si>
  <si>
    <t>ALP20AVQ1R-1</t>
  </si>
  <si>
    <t>ALP20FV1R-1</t>
  </si>
  <si>
    <t>ALP25AVQ1R-1</t>
  </si>
  <si>
    <t>ALP25FV1R-1</t>
  </si>
  <si>
    <t>ALP35AVQ1R-1</t>
  </si>
  <si>
    <t>ALP35FV1R-1</t>
  </si>
  <si>
    <t>ALP50AVQ1R-1</t>
  </si>
  <si>
    <t>ALP50FV1R-1</t>
  </si>
  <si>
    <t>ALP70AVQ1R-1</t>
  </si>
  <si>
    <t>ALP70FV1R-1</t>
  </si>
  <si>
    <t>Услуга  "КЛИМАТ ОНЛАЙН"</t>
  </si>
  <si>
    <t>1 000
руб./год</t>
  </si>
  <si>
    <t>DW21-B</t>
  </si>
  <si>
    <t>CTRL-AC-S-31</t>
  </si>
  <si>
    <t>DW22-B</t>
  </si>
  <si>
    <t>CTRL-AC-S-32</t>
  </si>
  <si>
    <t>Wi-Fi DAICHI DW21-B</t>
  </si>
  <si>
    <t>Wi-Fi DAICHI CTRL-AC-S-31</t>
  </si>
  <si>
    <t>Wi-Fi DAICHI DW22-B</t>
  </si>
  <si>
    <t>Wi-Fi DAICHI CTRL-AC-S-32</t>
  </si>
  <si>
    <t>Аксессуары</t>
  </si>
  <si>
    <t>AIR</t>
  </si>
  <si>
    <t>MIRACLE</t>
  </si>
  <si>
    <t>ICE</t>
  </si>
  <si>
    <t>ICE с минусовой доработкой</t>
  </si>
  <si>
    <t>ALPINE</t>
  </si>
  <si>
    <t>EVEREST</t>
  </si>
  <si>
    <t>ASX/ASB (серия F)</t>
  </si>
  <si>
    <t>ASX/ASB (серия H)</t>
  </si>
  <si>
    <t>A20AVQ1_UNL_A</t>
  </si>
  <si>
    <t>A20FV1_UNL_A</t>
  </si>
  <si>
    <t>A25AVQ1_UNL_A</t>
  </si>
  <si>
    <t>A25FV1_UNL_A</t>
  </si>
  <si>
    <t>A35AVQ1_UNL_A</t>
  </si>
  <si>
    <t>A35FV1_UNL_A</t>
  </si>
  <si>
    <t>A50AVQ1_UNL_A</t>
  </si>
  <si>
    <t>A50FV1_UNL_A</t>
  </si>
  <si>
    <t>B20AVQ1_UNL_A</t>
  </si>
  <si>
    <t>B20FV1_UNL_A</t>
  </si>
  <si>
    <t>B25AVQ1_UNL_A</t>
  </si>
  <si>
    <t>B25FV1_UNL_A</t>
  </si>
  <si>
    <t>B35AVQ1_UNL_A</t>
  </si>
  <si>
    <t>B35FV1_UNL_A</t>
  </si>
  <si>
    <t>B50AVQ1_UNL_A</t>
  </si>
  <si>
    <t>B50FV1_UNL_A</t>
  </si>
  <si>
    <t>E20AVQ1_UNL_A</t>
  </si>
  <si>
    <t>E20FV1_UNL_A</t>
  </si>
  <si>
    <t>E25AVQ1_UNL_A</t>
  </si>
  <si>
    <t>E25FV1_UNL_A</t>
  </si>
  <si>
    <t>E35AVQ1_UNL_A</t>
  </si>
  <si>
    <t>E35FV1_UNL_A</t>
  </si>
  <si>
    <t>E50AVQ1_UNL_A</t>
  </si>
  <si>
    <t>E50FV1_UNL_A</t>
  </si>
  <si>
    <t>A20AVQ2_UNL</t>
  </si>
  <si>
    <t>A20FV2_UNL</t>
  </si>
  <si>
    <t>A25AVQ2_UNL</t>
  </si>
  <si>
    <t>A25FV2_UNL</t>
  </si>
  <si>
    <t>A35AVQ2_UNL</t>
  </si>
  <si>
    <t>A35FV2_UNL</t>
  </si>
  <si>
    <t>A50AVQ2_UNL</t>
  </si>
  <si>
    <t>A50FV2_UNL</t>
  </si>
  <si>
    <t>A20AVQR3_UNL</t>
  </si>
  <si>
    <t>A20FVR3_UNL</t>
  </si>
  <si>
    <t>A25AVQR3_UNL</t>
  </si>
  <si>
    <t>A25FVR3_UNL</t>
  </si>
  <si>
    <t>A35AVQR3_UNL</t>
  </si>
  <si>
    <t>A35FVR3_UNL</t>
  </si>
  <si>
    <t>A50AVQR3_UNL</t>
  </si>
  <si>
    <t>A50FVR3_UNL</t>
  </si>
  <si>
    <t>D-BT</t>
  </si>
  <si>
    <t>Bluetooth пульт дистандционного
управления основными функциями кондиционеров серии ALPHA</t>
  </si>
  <si>
    <t>Alpha</t>
  </si>
  <si>
    <t>Beta</t>
  </si>
  <si>
    <t>Epsilon</t>
  </si>
  <si>
    <t>Alpha_UNL II (в комплекте с БЕЗЛИМИТНОЙ подпиской)</t>
  </si>
  <si>
    <t>Alpha_UNL III (в комплекте с БЕЗЛИМИТНОЙ подпиской)</t>
  </si>
  <si>
    <t>ASX07F1</t>
  </si>
  <si>
    <t>ASB07F1</t>
  </si>
  <si>
    <t>ASX09F1</t>
  </si>
  <si>
    <t>ASB09F1</t>
  </si>
  <si>
    <t>ASX12F1</t>
  </si>
  <si>
    <t>ASB12F1</t>
  </si>
  <si>
    <t>ASX18F1</t>
  </si>
  <si>
    <t>ASB18F1</t>
  </si>
  <si>
    <t>ASX24F1</t>
  </si>
  <si>
    <t>ASB24F1</t>
  </si>
  <si>
    <t>ASX07H1R</t>
  </si>
  <si>
    <t>ASB07H1R</t>
  </si>
  <si>
    <t>ASX09H1R</t>
  </si>
  <si>
    <t>ASB09H1R</t>
  </si>
  <si>
    <t>ASX12H1R</t>
  </si>
  <si>
    <t>ASB12H1R</t>
  </si>
  <si>
    <t>ASX18H1R</t>
  </si>
  <si>
    <t>ASB18H1R</t>
  </si>
  <si>
    <t>ASX24H1R</t>
  </si>
  <si>
    <t>ASB24H1R</t>
  </si>
  <si>
    <t>CLL2000 W 23</t>
  </si>
  <si>
    <t>CLL2000 23</t>
  </si>
  <si>
    <t>CLL2000 W 26</t>
  </si>
  <si>
    <t>CLL2000 26</t>
  </si>
  <si>
    <t>CLL2000 W 35</t>
  </si>
  <si>
    <t>CLL2000 35</t>
  </si>
  <si>
    <t>CLL2000 W 53</t>
  </si>
  <si>
    <t>CLL2000 53</t>
  </si>
  <si>
    <t>CLL2000 W 70</t>
  </si>
  <si>
    <t>CLL2000 70</t>
  </si>
  <si>
    <t>CLL2000 23/-40</t>
  </si>
  <si>
    <t>CLL2000 26/-40</t>
  </si>
  <si>
    <t>CLL2000 35/-40</t>
  </si>
  <si>
    <t>CLL2000 53/-40</t>
  </si>
  <si>
    <t>CLL2000 70/-40</t>
  </si>
  <si>
    <t xml:space="preserve">Climate Line 2000 </t>
  </si>
  <si>
    <t>Climate Line 2000 с минусовой доработкой</t>
  </si>
  <si>
    <t>HSU-07HPL303/R3</t>
  </si>
  <si>
    <t>HSU-07HPL103/R3</t>
  </si>
  <si>
    <t>HSU-09HPL303/R3</t>
  </si>
  <si>
    <t>HSU-09HPL103/R3</t>
  </si>
  <si>
    <t>HSU-12HPL303/R3</t>
  </si>
  <si>
    <t>HSU-12HPL103/R3</t>
  </si>
  <si>
    <t>HSU-18HPL303/R3</t>
  </si>
  <si>
    <t>HSU-18HPL103/R3</t>
  </si>
  <si>
    <t>HSU-24HPL303/R3</t>
  </si>
  <si>
    <t>HSU-24HPL103/R3</t>
  </si>
  <si>
    <t>HSU-07HQJ103/R3-W</t>
  </si>
  <si>
    <t>HSU-07HQJ103/R3</t>
  </si>
  <si>
    <t>HSU-07HQJ103/R3-B</t>
  </si>
  <si>
    <t>HSU-09HQJ103/R3-W</t>
  </si>
  <si>
    <t>HSU-09HQJ103/R3</t>
  </si>
  <si>
    <t>HSU-09HQJ103/R3-B</t>
  </si>
  <si>
    <t>HSU-12HQJ103/R3-W</t>
  </si>
  <si>
    <t>HSU-12HQJ103/R3</t>
  </si>
  <si>
    <t>HSU-12HQJ103/R3-B</t>
  </si>
  <si>
    <t>HSU-18HQJ103/R3-W</t>
  </si>
  <si>
    <t>HSU-18HQJ103/R3</t>
  </si>
  <si>
    <t>HSU-18HQJ103/R3-B</t>
  </si>
  <si>
    <t>HSU-24HQJ103/R3-W</t>
  </si>
  <si>
    <t>HSU-24HQJ103/R3</t>
  </si>
  <si>
    <t>HSU-24HQJ103/R3-B</t>
  </si>
  <si>
    <t>HSU-07HTT03/R3</t>
  </si>
  <si>
    <t>HSU-07HTT103/R3</t>
  </si>
  <si>
    <t>HSU-09HTT103/R3</t>
  </si>
  <si>
    <t>HSU-12HTT03/R3</t>
  </si>
  <si>
    <t>HSU-12HTT103/R3</t>
  </si>
  <si>
    <t>HSU-18HTT03/R3</t>
  </si>
  <si>
    <t>HSU-24HTT103/R3</t>
  </si>
  <si>
    <t>HSU-07HFF103/R3-W</t>
  </si>
  <si>
    <t>HSU-07HUF103/R3</t>
  </si>
  <si>
    <t>HSU-07HFF203/R3-W</t>
  </si>
  <si>
    <t>HSU-07HUF203/R3</t>
  </si>
  <si>
    <t>HSU-07HFF203/R3-G</t>
  </si>
  <si>
    <t xml:space="preserve">HSU-07HFF203/R3-B </t>
  </si>
  <si>
    <t>HSU-09HFF103/R3-W</t>
  </si>
  <si>
    <t>HSU-09HUF103/R3</t>
  </si>
  <si>
    <t>HSU-07HFF303/R3-W</t>
  </si>
  <si>
    <t>HSU-07HUF303/R3</t>
  </si>
  <si>
    <t>HSU-07HFF303/R3-G</t>
  </si>
  <si>
    <t>HSU-07HFF303/R3-B</t>
  </si>
  <si>
    <t>HSU-09HFF203/R3-W</t>
  </si>
  <si>
    <t>HSU-09HUF203/R3</t>
  </si>
  <si>
    <t>HSU-09HFF203/R3-G</t>
  </si>
  <si>
    <t>HSU-09HFF203/R3-B</t>
  </si>
  <si>
    <t>HSU-12HFF203/R3-W</t>
  </si>
  <si>
    <t>HSU-12HUF203/R3</t>
  </si>
  <si>
    <t>HSU-12HFF203/R3-G</t>
  </si>
  <si>
    <t>HSU-12HFF203/R3-B</t>
  </si>
  <si>
    <t>HSU-18HFF103/R3-W</t>
  </si>
  <si>
    <t>HSU-18HUF103/R3</t>
  </si>
  <si>
    <t>HSU-18HFF103/R3-G</t>
  </si>
  <si>
    <t xml:space="preserve">HSU-18HFF103/R3-B </t>
  </si>
  <si>
    <t>HSU-24HFF103/R3-W</t>
  </si>
  <si>
    <t>HSU-24HUF103/R3</t>
  </si>
  <si>
    <t>HSU-24HFF103/R3-G</t>
  </si>
  <si>
    <t>HSU-07HSL103/R3-W</t>
  </si>
  <si>
    <t>HSU-07HSL103/R3</t>
  </si>
  <si>
    <t>HSU-09HSL103/R3-W</t>
  </si>
  <si>
    <t>HSU-09HSL103/R3</t>
  </si>
  <si>
    <t>HSU-12HSL103/R3-W</t>
  </si>
  <si>
    <t>HSU-12HSL103/R3</t>
  </si>
  <si>
    <t>HSU-18HSL103/R3-W</t>
  </si>
  <si>
    <t>HSU-18HSL103/R3</t>
  </si>
  <si>
    <t>HSU-24HSL103/R3-W</t>
  </si>
  <si>
    <t>HSU-24HSL103/R3</t>
  </si>
  <si>
    <t>HSU-24HFF103/R3-B</t>
  </si>
  <si>
    <t>HSU-33HPL03/R3</t>
  </si>
  <si>
    <t>HSU-33HPL103/R3</t>
  </si>
  <si>
    <t>FJ Series On-Off BLACK</t>
  </si>
  <si>
    <t>FJ Series On-Off SILVER</t>
  </si>
  <si>
    <t>AVK-07H in</t>
  </si>
  <si>
    <t>AVK-07H out</t>
  </si>
  <si>
    <t>AVK-09H in</t>
  </si>
  <si>
    <t>AVK-09H out</t>
  </si>
  <si>
    <t>AVK-12H in</t>
  </si>
  <si>
    <t>AVK-12H out</t>
  </si>
  <si>
    <t>AVK-18H in</t>
  </si>
  <si>
    <t>AVK-18H out</t>
  </si>
  <si>
    <t>AVK-24H in</t>
  </si>
  <si>
    <t>AVK-24H out</t>
  </si>
  <si>
    <t>AVK-36H in</t>
  </si>
  <si>
    <t>AVK-36H out</t>
  </si>
  <si>
    <t>AMK-07H in</t>
  </si>
  <si>
    <t>AMK-07H out</t>
  </si>
  <si>
    <t>AMK-09H in</t>
  </si>
  <si>
    <t>AMK-09H out</t>
  </si>
  <si>
    <t>AMK-12H in</t>
  </si>
  <si>
    <t>AMK-12H out</t>
  </si>
  <si>
    <t>AMK-18H in</t>
  </si>
  <si>
    <t>AMK-18H out</t>
  </si>
  <si>
    <t>AMK-24H in</t>
  </si>
  <si>
    <t>AMK-24H out</t>
  </si>
  <si>
    <t>ALK-07H in</t>
  </si>
  <si>
    <t>ALK-07H out</t>
  </si>
  <si>
    <t>ALK-09H in</t>
  </si>
  <si>
    <t>ALK-09H out</t>
  </si>
  <si>
    <t>ALK-12H in</t>
  </si>
  <si>
    <t>ALK-12H out</t>
  </si>
  <si>
    <t>ALK-18H in</t>
  </si>
  <si>
    <t>ALK-18H out</t>
  </si>
  <si>
    <t>ALK-24H in</t>
  </si>
  <si>
    <t>ALK-24H out</t>
  </si>
  <si>
    <t>AVK-07H</t>
  </si>
  <si>
    <t>AVK-09H</t>
  </si>
  <si>
    <t>AVK-12H</t>
  </si>
  <si>
    <t>AVK-18H</t>
  </si>
  <si>
    <t>AVK-24H</t>
  </si>
  <si>
    <t xml:space="preserve">AVK-36H </t>
  </si>
  <si>
    <t>AMK-07H</t>
  </si>
  <si>
    <t>AMK-09H</t>
  </si>
  <si>
    <t>AMK-12H</t>
  </si>
  <si>
    <t>AMK-18H</t>
  </si>
  <si>
    <t>AMK-24H</t>
  </si>
  <si>
    <t>ALK-07H</t>
  </si>
  <si>
    <t>ALK-09H</t>
  </si>
  <si>
    <t>ALK-12H</t>
  </si>
  <si>
    <t>ALK-18H</t>
  </si>
  <si>
    <t>ALK-24H</t>
  </si>
  <si>
    <t>СЕРИЯ OSAKA Wi-Fi ready</t>
  </si>
  <si>
    <t>СЕРИЯ AKASI WIFI встроенный</t>
  </si>
  <si>
    <t>NOVA 3-IN-1, ERP FULL DC INVERTER, R32</t>
  </si>
  <si>
    <t>Курс доллара</t>
  </si>
  <si>
    <t>Остаток 2</t>
  </si>
  <si>
    <t>Остаток 1</t>
  </si>
  <si>
    <t>MDSAN-09HRFN8 (WF) / MDOAN-09HFN8 (N)</t>
  </si>
  <si>
    <t>MDSAG-07HRDN8 (N) / MDOAG-07HDN8 (N)</t>
  </si>
  <si>
    <t>EU-OSK105 Wi-Fi модуль
(опция для серии OP, INFINI, Aurora on/off R32 07-24K)</t>
  </si>
  <si>
    <t>KJR-12B/DP(T)-E Проводной пульт ДУ с функцией follow me</t>
  </si>
  <si>
    <t>KJR-12B/DP(T)-E Проводной пульт ДУ с функцией follow me (для серии Forest)</t>
  </si>
  <si>
    <t>KJR-29B1/BK-E Touch-style проводной пульт ДУ с функцией follow me</t>
  </si>
  <si>
    <t>KJR-29B1/BK-E Touch-style проводной пульт ДУ с функцией follow me (для серии Forest)</t>
  </si>
  <si>
    <t xml:space="preserve">OP SMART HEAT PUMP, ERP Full DC INVERTER, R32 </t>
  </si>
  <si>
    <t>OP SMART HEAT PUMP, ERP Full DC INVERTER, R32 со встроенным wi-fi модулем</t>
  </si>
  <si>
    <t>OP INVERTER, ERP Full DC INVERTER, R32  (снято с производства, распродажа остатков)</t>
  </si>
  <si>
    <t xml:space="preserve">INFINI Nordic Heat Pump, ERP Full DC INVERTER, R32 </t>
  </si>
  <si>
    <t>INFINI Nordic Heat Pump, ERP Full DC INVERTER, R32  со встроенным wi-fi модулем</t>
  </si>
  <si>
    <t>INTEGRA PRO BLACK, ERP Full DC INVERTER, R32 Ограниченное количество ( SEER - А+++)</t>
  </si>
  <si>
    <t>INTEGRA PRO BLACK, ERP Full DC INVERTER, R32 NEW  (SEER - A++)</t>
  </si>
  <si>
    <t>INTEGRA PRO, ERP Full DC INVERTER, R32 Ограниченное количество ( SEER - А+++)</t>
  </si>
  <si>
    <t>INTEGRA PRO, ERP Full DC INVERTER, R32 NEW (SEER A++)</t>
  </si>
  <si>
    <t>iERA, ERP Full DC INVERTER, R32</t>
  </si>
  <si>
    <t>INFINI LOFT, ERP Full DC INVERTER, R32</t>
  </si>
  <si>
    <t>INFINI LOFT, ERP Full DC INVERTER, R32 со встроенным wi-fi модулем</t>
  </si>
  <si>
    <t>INFINI UVPro, ERP Full DC INVERTER, R32</t>
  </si>
  <si>
    <t>INFINI UVPro, ERP Full DC INVERTER, R32 со встроенным wi-fi модулем</t>
  </si>
  <si>
    <t>INTEGRA INVERTER, DC INVERTER, R32</t>
  </si>
  <si>
    <t>INTEGRA INVERTER, DC INVERTER, R32 со встроенным wi-fi модулем</t>
  </si>
  <si>
    <t>INFINI STANDARD INVERTER, DC inverter, R32</t>
  </si>
  <si>
    <t>INFINI MEGA INVERTER, ERP Full DC INVERTER, R32</t>
  </si>
  <si>
    <t>CLASSIC INVERTER, DC inverter, Full DC Inverter (18K-24K) R32</t>
  </si>
  <si>
    <t>CLASSIC INVERTER, DC inverter, Full DC Inverter (18K-24K) R32 со встроенным wi-fi модулем</t>
  </si>
  <si>
    <t>MDSAI-07HRN8</t>
  </si>
  <si>
    <t>MDOAI-07HN8</t>
  </si>
  <si>
    <t>MDSAI-09HRN8</t>
  </si>
  <si>
    <t>MDOAI-09HN8</t>
  </si>
  <si>
    <t>MDSAI-12HRN8</t>
  </si>
  <si>
    <t>MDOAI-12HN8</t>
  </si>
  <si>
    <t>MDSAI-18HRN8</t>
  </si>
  <si>
    <t>MDOAI-18HN8</t>
  </si>
  <si>
    <t>MDSAI-24HRN8</t>
  </si>
  <si>
    <t>MDOAI-24HN8</t>
  </si>
  <si>
    <t>MDSAG-07HRN8</t>
  </si>
  <si>
    <t>MDOAG-07HN8</t>
  </si>
  <si>
    <t>MDSAG-09HRN8</t>
  </si>
  <si>
    <t>MDOAG-09HN8</t>
  </si>
  <si>
    <t>MDSAG-12HRN8</t>
  </si>
  <si>
    <t>MDOAG-12HN8</t>
  </si>
  <si>
    <t>MDSAG-18HRN8</t>
  </si>
  <si>
    <t>MDOAG-18HN8</t>
  </si>
  <si>
    <t>MDSAG-24HRN8</t>
  </si>
  <si>
    <t>MDOAG-24HN8</t>
  </si>
  <si>
    <t>MDSAJ-07HRN8</t>
  </si>
  <si>
    <t>MDOAJ-07HN8</t>
  </si>
  <si>
    <t>MDSAJ-09HRN8</t>
  </si>
  <si>
    <t>MDOAJ-09HN8</t>
  </si>
  <si>
    <t>MDSAJ-12HRN8</t>
  </si>
  <si>
    <t>MDOAJ-12HN8</t>
  </si>
  <si>
    <t>MDSAJ-18HRN8</t>
  </si>
  <si>
    <t>MDOAJ-18HN8</t>
  </si>
  <si>
    <t>MDSAJ-24HRN8</t>
  </si>
  <si>
    <t>MDOAJ-24HN8</t>
  </si>
  <si>
    <t>MDSAG-07HRN1</t>
  </si>
  <si>
    <t>MDOAG-07HN1</t>
  </si>
  <si>
    <t>MDSAG-09HRN1</t>
  </si>
  <si>
    <t>MDOAG-09HN1</t>
  </si>
  <si>
    <t>MDSAG-12HRN1</t>
  </si>
  <si>
    <t>MDOAG-12HN1</t>
  </si>
  <si>
    <t>MDSAG-18HRN1</t>
  </si>
  <si>
    <t>MDOAG-18HN1</t>
  </si>
  <si>
    <t>MDSAG-24HRN1</t>
  </si>
  <si>
    <t>MDOAG-24HN1</t>
  </si>
  <si>
    <t>MDSA-07HRN8</t>
  </si>
  <si>
    <t>MDOA-07HN8</t>
  </si>
  <si>
    <t>MDSA-09HRN8</t>
  </si>
  <si>
    <t>MDOA-09HN8</t>
  </si>
  <si>
    <t>MDSA-12HRN8</t>
  </si>
  <si>
    <t>MDOA-12HN8</t>
  </si>
  <si>
    <t>MDSA-18HRN8</t>
  </si>
  <si>
    <t>MDOA-18HN8</t>
  </si>
  <si>
    <t>MDSA-24HRN8</t>
  </si>
  <si>
    <t>MDOA-24HN8</t>
  </si>
  <si>
    <t>MDSA-30HRN1</t>
  </si>
  <si>
    <t>MDOA-30HN1</t>
  </si>
  <si>
    <t>MDSA-36HRN1</t>
  </si>
  <si>
    <t>MDOA-36HN1</t>
  </si>
  <si>
    <t>MDSAF-07HRN8</t>
  </si>
  <si>
    <t xml:space="preserve">MDOAF-07HN8 </t>
  </si>
  <si>
    <t xml:space="preserve">MDSAF-09HRN8 </t>
  </si>
  <si>
    <t xml:space="preserve">MDOAF-09HN8 </t>
  </si>
  <si>
    <t xml:space="preserve">MDSAF-12HRN8 </t>
  </si>
  <si>
    <t>MDOAF-12HN8</t>
  </si>
  <si>
    <t>MDSAF-18HRN8</t>
  </si>
  <si>
    <t>MDOAF-18HN8</t>
  </si>
  <si>
    <t xml:space="preserve">MDSAF-24HRN8 </t>
  </si>
  <si>
    <t>MDOAF-24HN8</t>
  </si>
  <si>
    <t>уточняйте</t>
  </si>
  <si>
    <t>INTEGRA ON/OFF, R32</t>
  </si>
  <si>
    <t>INFINI ON/OFF, R32</t>
  </si>
  <si>
    <t>ERA ON/OFF, R32</t>
  </si>
  <si>
    <t>INFINI ON/OFF, R410A (снято с производства)</t>
  </si>
  <si>
    <t>AURORA ON/OFF, R32 (снято с производства)</t>
  </si>
  <si>
    <t>FOREST ON/OFF, R32</t>
  </si>
  <si>
    <t>SRK25ZSP-W</t>
  </si>
  <si>
    <t>SRC25ZSP-W</t>
  </si>
  <si>
    <t>SRK35ZSP-W</t>
  </si>
  <si>
    <t>SRC35ZSP-W</t>
  </si>
  <si>
    <t>SRK50ZSP-W</t>
  </si>
  <si>
    <t>SRC50ZSP-W</t>
  </si>
  <si>
    <t>SRK20ZSX-WF</t>
  </si>
  <si>
    <t>SRC20ZSX-W</t>
  </si>
  <si>
    <t>SRK25ZSX-WF</t>
  </si>
  <si>
    <t>SRC25ZSX-W</t>
  </si>
  <si>
    <t>SRK35ZSX-WF</t>
  </si>
  <si>
    <t>SRC35ZSX-W</t>
  </si>
  <si>
    <t>SRK50ZSX-WF</t>
  </si>
  <si>
    <t>SRC50ZSX-W2</t>
  </si>
  <si>
    <t>SRK60ZSX-WF</t>
  </si>
  <si>
    <t>SRC60ZSX-W1</t>
  </si>
  <si>
    <t>SRK20ZSX-WFB</t>
  </si>
  <si>
    <t>SRK25ZSX-WFB</t>
  </si>
  <si>
    <t>SRK35ZSX-WFB</t>
  </si>
  <si>
    <t>SRK50ZSX-WFB</t>
  </si>
  <si>
    <t>SRK60ZSX-WFB</t>
  </si>
  <si>
    <t>SRK20ZSX-WFT</t>
  </si>
  <si>
    <t>SRK25ZSX-WFT</t>
  </si>
  <si>
    <t>SRK35ZSX-WFT</t>
  </si>
  <si>
    <t>SRK50ZSX-WFT</t>
  </si>
  <si>
    <t>SRK60ZSX-WFT</t>
  </si>
  <si>
    <t>SRK63ZR-W</t>
  </si>
  <si>
    <t>SRC63ZR-W</t>
  </si>
  <si>
    <t>SRK71ZR-W</t>
  </si>
  <si>
    <t>SRC71ZR-W</t>
  </si>
  <si>
    <t>SRK80ZR-W</t>
  </si>
  <si>
    <t>SRC80ZR-W</t>
  </si>
  <si>
    <t>SRK100ZR-W</t>
  </si>
  <si>
    <t>FDC100VNP-W</t>
  </si>
  <si>
    <t>SRK20ZS-WF</t>
  </si>
  <si>
    <t>SRC20ZS-W</t>
  </si>
  <si>
    <t>SRK25ZS-WF</t>
  </si>
  <si>
    <t>SRC25ZS-W2</t>
  </si>
  <si>
    <t>SRK35ZS-WF</t>
  </si>
  <si>
    <t>SRC35ZS-W2</t>
  </si>
  <si>
    <t>SRK50ZS-WF</t>
  </si>
  <si>
    <t>SRC50ZS-W</t>
  </si>
  <si>
    <t>SRK20ZS-W</t>
  </si>
  <si>
    <t>SRK25ZS-W</t>
  </si>
  <si>
    <t>SRK35ZS-W</t>
  </si>
  <si>
    <t>SRK50ZS-W</t>
  </si>
  <si>
    <t>SRK20ZS-WFB</t>
  </si>
  <si>
    <t>SRK25ZS-WFB</t>
  </si>
  <si>
    <t>SRK35ZS-WFB</t>
  </si>
  <si>
    <t>SRK50ZS-WFB</t>
  </si>
  <si>
    <t>SRK20ZS-WFT</t>
  </si>
  <si>
    <t>SRK25ZS-WFT</t>
  </si>
  <si>
    <t>SRK35ZS-WFT</t>
  </si>
  <si>
    <t>SRK50ZS-WFT</t>
  </si>
  <si>
    <t>SRK20ZS-WT</t>
  </si>
  <si>
    <t>SRK25ZS-WT</t>
  </si>
  <si>
    <t>SRK20ZTL-W</t>
  </si>
  <si>
    <t>SRC20ZTL-W</t>
  </si>
  <si>
    <t>SRK25ZTL-W</t>
  </si>
  <si>
    <t>SRC25ZTL-W</t>
  </si>
  <si>
    <t>SRK35ZTL-W</t>
  </si>
  <si>
    <t>SRC35ZTL-W</t>
  </si>
  <si>
    <t>SRK50ZTL-W</t>
  </si>
  <si>
    <t>SRC50ZTL-W</t>
  </si>
  <si>
    <t>SRK63ZTL-W</t>
  </si>
  <si>
    <t>SRC63ZTL-W</t>
  </si>
  <si>
    <t>SRK71ZTL-W</t>
  </si>
  <si>
    <t>SRC71ZTL-W</t>
  </si>
  <si>
    <t>SRK25ZSP-W1</t>
  </si>
  <si>
    <t>SRC25ZSP-W1</t>
  </si>
  <si>
    <t>SRK35ZSP-W1</t>
  </si>
  <si>
    <t>SRC35ZSP-W1</t>
  </si>
  <si>
    <t>SRK50ZSP-W1</t>
  </si>
  <si>
    <t>SRC50ZSP-W1</t>
  </si>
  <si>
    <t>SRC25ZS-W</t>
  </si>
  <si>
    <t>SRC35ZS-W</t>
  </si>
  <si>
    <t>DIAMOND BLACK &amp; WHITE</t>
  </si>
  <si>
    <t>DIAMOND TITANIUM</t>
  </si>
  <si>
    <t>POWER</t>
  </si>
  <si>
    <t>SRK100ZR-WF</t>
  </si>
  <si>
    <t>PREMIUM WHITE</t>
  </si>
  <si>
    <t>PREMIUM WHITE WI-FI</t>
  </si>
  <si>
    <t>PREMIUM BLACK &amp; WHITE</t>
  </si>
  <si>
    <t>PREMIUM TITANIUM</t>
  </si>
  <si>
    <t>PREMIUM TITANIUM Wi-FI</t>
  </si>
  <si>
    <t>STANDARD PLUS</t>
  </si>
  <si>
    <t>STANDARD NEW 2026</t>
  </si>
  <si>
    <t>STANDARD 2025</t>
  </si>
  <si>
    <t>Дилер компл</t>
  </si>
  <si>
    <t>Курс</t>
  </si>
  <si>
    <t>TL-RWS25-FR</t>
  </si>
  <si>
    <t>TL-ROS25-FR</t>
  </si>
  <si>
    <t>TL-RWS35-FR</t>
  </si>
  <si>
    <t>TL-ROS35-FR</t>
  </si>
  <si>
    <t>TL-RWS50-FR</t>
  </si>
  <si>
    <t>TL-ROS50-FR</t>
  </si>
  <si>
    <t>TL-RWS70-FR</t>
  </si>
  <si>
    <t>TL-ROS70-FR</t>
  </si>
  <si>
    <t>TL-RWP25-FR</t>
  </si>
  <si>
    <t>TL-ROP25-FR</t>
  </si>
  <si>
    <t>TL-RWP35-FR</t>
  </si>
  <si>
    <t>TL-ROP35-FR</t>
  </si>
  <si>
    <t>TL-RWP50-FR</t>
  </si>
  <si>
    <t>TL-ROP50-FR</t>
  </si>
  <si>
    <t>TL-RWP70-FR</t>
  </si>
  <si>
    <t>TL-ROP70-FR</t>
  </si>
  <si>
    <t>TL-RWC25-FR</t>
  </si>
  <si>
    <t>TL-ROC25-FR</t>
  </si>
  <si>
    <t>TL-RWC35-FR</t>
  </si>
  <si>
    <t>TL-ROC35-FR</t>
  </si>
  <si>
    <t>TL-RWC50-FR</t>
  </si>
  <si>
    <t>TL-ROC50-FR</t>
  </si>
  <si>
    <t>TL-RWC70-FR</t>
  </si>
  <si>
    <t>TL-ROC70-FR</t>
  </si>
  <si>
    <t>TL-RWB20-VR</t>
  </si>
  <si>
    <t>TL-ROB20-VR</t>
  </si>
  <si>
    <t>TL-RWB25-VR</t>
  </si>
  <si>
    <t>TL-ROB25-VR</t>
  </si>
  <si>
    <t>TL-RWB35-VR</t>
  </si>
  <si>
    <t>TL-ROB35-VR</t>
  </si>
  <si>
    <t>TL-RWB50-VR</t>
  </si>
  <si>
    <t>TL-ROB50-VR</t>
  </si>
  <si>
    <t>TL-RWB70-VR</t>
  </si>
  <si>
    <t>TL-ROB70-VR</t>
  </si>
  <si>
    <t>TL-RWC20-NR</t>
  </si>
  <si>
    <t>TL-ROC20-NR</t>
  </si>
  <si>
    <t>TL-RWC25-NR</t>
  </si>
  <si>
    <t>TL-ROC25-NR</t>
  </si>
  <si>
    <t>TL-RWC35-NR</t>
  </si>
  <si>
    <t>TL-ROC35-NR</t>
  </si>
  <si>
    <t>TL-RWC50-NR</t>
  </si>
  <si>
    <t>TL-ROC50-NR</t>
  </si>
  <si>
    <t>TL-RWC70-NR</t>
  </si>
  <si>
    <t>TL-ROC70-NR</t>
  </si>
  <si>
    <t>TL-RWB20-NR</t>
  </si>
  <si>
    <t>TL-ROB20-NR</t>
  </si>
  <si>
    <t>TL-RWB25-NR</t>
  </si>
  <si>
    <t>TL-ROB25-NR</t>
  </si>
  <si>
    <t>TL-RWB35-NR</t>
  </si>
  <si>
    <t>TL-ROB35-NR</t>
  </si>
  <si>
    <t>TL-RWB50-NR</t>
  </si>
  <si>
    <t>TL-ROB50-NR</t>
  </si>
  <si>
    <t>TL-RWB70-NR</t>
  </si>
  <si>
    <t>TL-ROB70-NR</t>
  </si>
  <si>
    <t>TL-RWB80-NA</t>
  </si>
  <si>
    <t>TL-ROB80-NA</t>
  </si>
  <si>
    <t>TL-RWB100-NA</t>
  </si>
  <si>
    <t>TL-ROB100-NA</t>
  </si>
  <si>
    <t xml:space="preserve">SensAIR inverter </t>
  </si>
  <si>
    <t xml:space="preserve">PHANTOM  inverter </t>
  </si>
  <si>
    <t xml:space="preserve">COMFORT PLUS inverter </t>
  </si>
  <si>
    <t xml:space="preserve">BALANCE inverter </t>
  </si>
  <si>
    <t xml:space="preserve">COMFORT PLUS on/off </t>
  </si>
  <si>
    <t xml:space="preserve">BALANCE on/off </t>
  </si>
  <si>
    <t>AUX</t>
  </si>
  <si>
    <t>Инвертор</t>
  </si>
  <si>
    <t>Он-офф</t>
  </si>
  <si>
    <t>Hisense</t>
  </si>
  <si>
    <t>Royal Clima</t>
  </si>
  <si>
    <t>Funai</t>
  </si>
  <si>
    <t>Ultima Comfort</t>
  </si>
  <si>
    <t>Ecostar</t>
  </si>
  <si>
    <t>LG</t>
  </si>
  <si>
    <t>Hitachi</t>
  </si>
  <si>
    <t>Energolux</t>
  </si>
  <si>
    <t>Ferrum</t>
  </si>
  <si>
    <t>Kalashnikov</t>
  </si>
  <si>
    <t>Coolberg</t>
  </si>
  <si>
    <t>Ballu</t>
  </si>
  <si>
    <t>Electrolux</t>
  </si>
  <si>
    <t>Royal Thermo</t>
  </si>
  <si>
    <t>Shuft</t>
  </si>
  <si>
    <t>Midea</t>
  </si>
  <si>
    <t>Kentatsu</t>
  </si>
  <si>
    <t>Daichi</t>
  </si>
  <si>
    <t>Axioma</t>
  </si>
  <si>
    <t>Bosch</t>
  </si>
  <si>
    <t>Haier</t>
  </si>
  <si>
    <t>Ecoclima</t>
  </si>
  <si>
    <t>Casarte</t>
  </si>
  <si>
    <t>Ishimatsu</t>
  </si>
  <si>
    <t>MDV</t>
  </si>
  <si>
    <t>MHI</t>
  </si>
  <si>
    <t>Thaicon</t>
  </si>
  <si>
    <t>TCL</t>
  </si>
  <si>
    <t>TAC-FR09INV/R3</t>
  </si>
  <si>
    <t>TAC-FR12INV/R3</t>
  </si>
  <si>
    <t>TAC-FR18INV/R3</t>
  </si>
  <si>
    <t>TAC-FR09INV/R4</t>
  </si>
  <si>
    <t>TAC-FR12INV/R4</t>
  </si>
  <si>
    <t>TAC-FR18INV/R4</t>
  </si>
  <si>
    <t>TAC-TPL09INV/R</t>
  </si>
  <si>
    <t>TAC-TPL12INV/R</t>
  </si>
  <si>
    <t>TAC-TPL18INV/R</t>
  </si>
  <si>
    <t>TAC-TPL24INV/R</t>
  </si>
  <si>
    <t>TAC-BR09INV/R</t>
  </si>
  <si>
    <t>TAC-BR12INV/R</t>
  </si>
  <si>
    <t>TAC-BR18INV/R</t>
  </si>
  <si>
    <t>TAC-BR24INV/R</t>
  </si>
  <si>
    <t>TAC-TP09INV/R</t>
  </si>
  <si>
    <t>TAC-TP12INV/R</t>
  </si>
  <si>
    <t>TAC-TP18INV/R</t>
  </si>
  <si>
    <t>TAC-TP24INV/R</t>
  </si>
  <si>
    <t>TAC-TP28INV/R</t>
  </si>
  <si>
    <t>TAC-TP07ONF/R</t>
  </si>
  <si>
    <t>TAC-TP09ONF/R</t>
  </si>
  <si>
    <t>TAC-TP12ONF/R</t>
  </si>
  <si>
    <t>TAC-TP18ONF/R</t>
  </si>
  <si>
    <t>TAC-BR07ONF/R</t>
  </si>
  <si>
    <t>TAC-BR09ONF/R</t>
  </si>
  <si>
    <t>TAC-BR12ONF/R</t>
  </si>
  <si>
    <t>LIFERISE 7</t>
  </si>
  <si>
    <t>LIFERISE 09</t>
  </si>
  <si>
    <t>LIFERISE 12</t>
  </si>
  <si>
    <t>LIFERISE 18</t>
  </si>
  <si>
    <t>LIFERISE 24</t>
  </si>
  <si>
    <t>LIFERISE 07</t>
  </si>
  <si>
    <t>СЕРИЯ FreshIN 3.0</t>
  </si>
  <si>
    <t>СЕРИЯ VoxIN</t>
  </si>
  <si>
    <t>СЕРИЯ BZEEZEIN PRO</t>
  </si>
  <si>
    <t>СЕРИЯ GENTLE COOL ON-OFF</t>
  </si>
  <si>
    <t>СЕРИЯ GENTLE COOL INVERTER</t>
  </si>
  <si>
    <t>СЕРИЯ BREEZEIN PRO ON-OFF</t>
  </si>
  <si>
    <t>СЕРИЯ LIFERISE ON-OFF</t>
  </si>
  <si>
    <t>Dahatsu</t>
  </si>
  <si>
    <t>Курс доллара США АЯК</t>
  </si>
  <si>
    <t>Курс доллара США Аляска</t>
  </si>
  <si>
    <t>DH-07 T</t>
  </si>
  <si>
    <t>DH-09 T</t>
  </si>
  <si>
    <t>DH-12 T</t>
  </si>
  <si>
    <t>DH-18 T</t>
  </si>
  <si>
    <t>DH-24 T</t>
  </si>
  <si>
    <t>DHP-07</t>
  </si>
  <si>
    <t>DHP-09</t>
  </si>
  <si>
    <t>DHP-12</t>
  </si>
  <si>
    <t>DHP-18</t>
  </si>
  <si>
    <t>DHP-24</t>
  </si>
  <si>
    <t>DH-07 I</t>
  </si>
  <si>
    <t>DH-09 I</t>
  </si>
  <si>
    <t>DH-12 I</t>
  </si>
  <si>
    <t>DH-18 I</t>
  </si>
  <si>
    <t>DH-24 I</t>
  </si>
  <si>
    <t>DS-07I</t>
  </si>
  <si>
    <t>DS-09I</t>
  </si>
  <si>
    <t>DS-12I</t>
  </si>
  <si>
    <t>DS-18I</t>
  </si>
  <si>
    <t>DS-24I</t>
  </si>
  <si>
    <t>Кондиционер Dahatsu DH-07 Т</t>
  </si>
  <si>
    <t>Кондиционер Dahatsu DH-07 Т NEW</t>
  </si>
  <si>
    <t>Кондиционер Dahatsu DH-09 Т</t>
  </si>
  <si>
    <t>Кондиционер Dahatsu DH-09 Т NEW</t>
  </si>
  <si>
    <t>Кондиционер Dahatsu DH-12 Т</t>
  </si>
  <si>
    <t>Кондиционер Dahatsu DH-12 Т NEW</t>
  </si>
  <si>
    <t>Кондиционер Dahatsu DH-18 Т</t>
  </si>
  <si>
    <t>Кондиционер Dahatsu DH-18 Т NEW</t>
  </si>
  <si>
    <t>Кондиционер Dahatsu DH-24 Т</t>
  </si>
  <si>
    <t>Кондиционер Dahatsu DH-24 Т NEW</t>
  </si>
  <si>
    <t>Кондиционер Dahatsu DHP-07</t>
  </si>
  <si>
    <t>Кондиционер Dahatsu DHP-09</t>
  </si>
  <si>
    <t>Кондиционер Dahatsu DHP-12</t>
  </si>
  <si>
    <t>Кондиционер Dahatsu DHP-18</t>
  </si>
  <si>
    <t>Кондиционер Dahatsu DHP-24</t>
  </si>
  <si>
    <t>Кондиционер Dahatsu DH-07 I</t>
  </si>
  <si>
    <t>Кондиционер Dahatsu DH-07 I NEW</t>
  </si>
  <si>
    <t>Кондиционер Dahatsu DH-09 I</t>
  </si>
  <si>
    <t>Кондиционер Dahatsu DH-09 I NEW</t>
  </si>
  <si>
    <t>Кондиционер Dahatsu DH-12 I</t>
  </si>
  <si>
    <t>Кондиционер Dahatsu DH-12 I NEW</t>
  </si>
  <si>
    <t>Кондиционер Dahatsu DH-18 I</t>
  </si>
  <si>
    <t>Кондиционер Dahatsu DH-18 I NEW</t>
  </si>
  <si>
    <t>Кондиционер Dahatsu DH-24 I</t>
  </si>
  <si>
    <t>Кондиционер Dahatsu DH-24 I NEW</t>
  </si>
  <si>
    <t>Кондиционер Dahatsu DS-07I</t>
  </si>
  <si>
    <t>Кондиционер Dahatsu DS-09I</t>
  </si>
  <si>
    <t>Кондиционер Dahatsu DS-12I</t>
  </si>
  <si>
    <t>Кондиционер Dahatsu DS-18I</t>
  </si>
  <si>
    <t>Кондиционер Dahatsu DS-24I</t>
  </si>
  <si>
    <t>DA-12H</t>
  </si>
  <si>
    <t>DA-24H</t>
  </si>
  <si>
    <t>DA-18I</t>
  </si>
  <si>
    <t>DA-24I</t>
  </si>
  <si>
    <t>BCH-07I</t>
  </si>
  <si>
    <t>Кондиционер Dahatsu DA-18 I</t>
  </si>
  <si>
    <t>Кондиционер Dahatsu DA-24 I</t>
  </si>
  <si>
    <t>Кондиционер Dahatsu BCH-07I</t>
  </si>
  <si>
    <t>Кондиционер Dahatsu DA-12 H</t>
  </si>
  <si>
    <t>Кондиционер Dahatsu DA-24 H</t>
  </si>
  <si>
    <t>Серия "ONYX" 2025 завод TCL</t>
  </si>
  <si>
    <t>Серия "ONYX" 2026 NEW завод TCL</t>
  </si>
  <si>
    <t>Серия "DRAGON" 2025-2026 Завод Midea</t>
  </si>
  <si>
    <t>Серия "ONYX DC INVERTER" 2025 завод TCL</t>
  </si>
  <si>
    <t>Серия "ONYX DC INVERTER" 2026 NEW завод TCL</t>
  </si>
  <si>
    <t>Серия "BRILLIANT" 2025-2026 Завод Midea</t>
  </si>
  <si>
    <t>Серия "LEGEND" 2025 Завод AUX</t>
  </si>
  <si>
    <t>Серия "LEGEND" DC INVERTER 2025 Завод AUX</t>
  </si>
  <si>
    <t>Серия "MIRROR" 2024 Завод Changhong</t>
  </si>
  <si>
    <t>DH-07 I 2026</t>
  </si>
  <si>
    <t>DH-09 I 2026</t>
  </si>
  <si>
    <t>DH-12 I 2026</t>
  </si>
  <si>
    <t>DH-18 I 2026</t>
  </si>
  <si>
    <t>DH-24 I 2026</t>
  </si>
  <si>
    <t>DH-07 T 2026</t>
  </si>
  <si>
    <t>DH-09 T 2026</t>
  </si>
  <si>
    <t>DH-12 T 2026</t>
  </si>
  <si>
    <t>DH-18 T 2026</t>
  </si>
  <si>
    <t>DH-24 T 2026</t>
  </si>
  <si>
    <t>DECH-07</t>
  </si>
  <si>
    <t>DECH-09</t>
  </si>
  <si>
    <t>DECH-12</t>
  </si>
  <si>
    <t>DECH-18</t>
  </si>
  <si>
    <t>DECH-24</t>
  </si>
  <si>
    <t>DECH-36</t>
  </si>
  <si>
    <t>DEMD-07</t>
  </si>
  <si>
    <t>DEMD-09</t>
  </si>
  <si>
    <t>DEMD-12</t>
  </si>
  <si>
    <t>DEMD-18</t>
  </si>
  <si>
    <t>DEMD-24</t>
  </si>
  <si>
    <t>DU-07</t>
  </si>
  <si>
    <t>DU-09</t>
  </si>
  <si>
    <t>DU-12</t>
  </si>
  <si>
    <t>DU-18</t>
  </si>
  <si>
    <t>DU-24</t>
  </si>
  <si>
    <t>DECH-07inv</t>
  </si>
  <si>
    <t>DECH-09inv</t>
  </si>
  <si>
    <t>DECH-12inv</t>
  </si>
  <si>
    <t>DECH-18inv</t>
  </si>
  <si>
    <t>DECH-24inv</t>
  </si>
  <si>
    <t>DEMD-07i</t>
  </si>
  <si>
    <t>DEMD-09i</t>
  </si>
  <si>
    <t>DEMD-12i</t>
  </si>
  <si>
    <t>DEMD-18i</t>
  </si>
  <si>
    <t>DEMD-24i</t>
  </si>
  <si>
    <t>DU-07I</t>
  </si>
  <si>
    <t>DU-09I</t>
  </si>
  <si>
    <t>DU-12I</t>
  </si>
  <si>
    <t>DU-18I</t>
  </si>
  <si>
    <t>DU-24I</t>
  </si>
  <si>
    <t>DE-12B</t>
  </si>
  <si>
    <t>DE-18B</t>
  </si>
  <si>
    <t>DB-12i</t>
  </si>
  <si>
    <t>QW-07I</t>
  </si>
  <si>
    <t>QW-24I</t>
  </si>
  <si>
    <t>Инверторный внешний блок кондиционера Denko DEMD-07i/OUT</t>
  </si>
  <si>
    <t>Инверторный внешний блок кондиционера Denko DEMD-09i/OUT</t>
  </si>
  <si>
    <t>Инверторный внешний блок кондиционера Denko DEMD-12i/OUT</t>
  </si>
  <si>
    <t>Инверторный внешний блок кондиционера Denko DEMD-18i/OUT</t>
  </si>
  <si>
    <t>Инверторный внешний блок кондиционера Denko DEMD-24i/OUT</t>
  </si>
  <si>
    <t>Серия "WHITE LOTUS" 2026 NEW Завод Chigo</t>
  </si>
  <si>
    <t>Серия "PHOENIX SPIRIT" 2026 NEW Завод Midea</t>
  </si>
  <si>
    <t>Серия "LEGEND" 2025 завод TCL</t>
  </si>
  <si>
    <t>Серия "WHITE LOTUS DC INVERTER" 2026 NEW Завод Chigo</t>
  </si>
  <si>
    <t>Серия "PHOENIX SPIRIT DC INVERTER" 2026 NEW Завод Midea</t>
  </si>
  <si>
    <t>Серия "DRAGON" 2025 Завод Changhong</t>
  </si>
  <si>
    <t>Серия "DRAGON DC INVERTER" 2025 Завод Changhong</t>
  </si>
  <si>
    <t>Серия "LEGEND" 2023 Завод AUX</t>
  </si>
  <si>
    <t>Серия "DRAGON" 2023 Завод Changhong</t>
  </si>
  <si>
    <t>Кондиционер Denko DU-07 TCL</t>
  </si>
  <si>
    <t>Кондиционер Denko DU-09 TCL</t>
  </si>
  <si>
    <t>Кондиционер Denko DU-12 TCL</t>
  </si>
  <si>
    <t>Кондиционер Denko DU-18 TCL</t>
  </si>
  <si>
    <t>Кондиционер Denko DU-24 TCL</t>
  </si>
  <si>
    <t>Кондиционер Denko DU-07I</t>
  </si>
  <si>
    <t>Кондиционер Denko DU-07I TCL</t>
  </si>
  <si>
    <t>Кондиционер Denko DU-09I TCL</t>
  </si>
  <si>
    <t>Кондиционер Denko DU-12I TCL</t>
  </si>
  <si>
    <t>Кондиционер Denko DU-18I TCL</t>
  </si>
  <si>
    <t>Кондиционер Denko DU-24I TCL</t>
  </si>
  <si>
    <t>Кондиционер Denko DU-24I</t>
  </si>
  <si>
    <t>Кондиционер Denko DE-12B</t>
  </si>
  <si>
    <t>Кондиционер Denko DE-18B</t>
  </si>
  <si>
    <t>Кондиционер Denko DB-12i</t>
  </si>
  <si>
    <t>Кондиционер Denko QW-07I</t>
  </si>
  <si>
    <t>Кондиционер Denko QW-24I</t>
  </si>
  <si>
    <t>Инверторный внешний блок Denko DECH-07inv/OUT</t>
  </si>
  <si>
    <t>Инверторный внешний блок Denko DECH-09inv/OUT</t>
  </si>
  <si>
    <t>Инверторный внешний блок Denko DECH-12inv/OUT</t>
  </si>
  <si>
    <t>Инверторный внешний блок Denko DECH-18inv/OUT</t>
  </si>
  <si>
    <t>Инверторный внешний блок Denko DECH-24inv/OUT</t>
  </si>
  <si>
    <t>Инверторный внутренний блок Denko DECH-07inv/IN</t>
  </si>
  <si>
    <t>Инверторный внутренний блок Denko DECH-09inv/IN</t>
  </si>
  <si>
    <t>Инверторный внутренний блок Denko DECH-12inv/IN</t>
  </si>
  <si>
    <t>Инверторный внутренний блок Denko DECH-18inv/IN</t>
  </si>
  <si>
    <t>Инверторный внутренний блок Denko DECH-24inv/IN</t>
  </si>
  <si>
    <t>Инверторный внутренний блок кондиционера Denko DEMD-07i/IN</t>
  </si>
  <si>
    <t>Инверторный внутренний блок кондиционера Denko DEMD-09i/IN</t>
  </si>
  <si>
    <t>Инверторный внутренний блок кондиционера Denko DEMD-12i/IN</t>
  </si>
  <si>
    <t>Инверторный внутренний блок кондиционера Denko DEMD-18i/IN</t>
  </si>
  <si>
    <t>Инверторный внутренний блок кондиционера Denko DEMD-24i/IN</t>
  </si>
  <si>
    <t>EUMD-07</t>
  </si>
  <si>
    <t>EUMD-09</t>
  </si>
  <si>
    <t>EUMD-12</t>
  </si>
  <si>
    <t>EUMD-18</t>
  </si>
  <si>
    <t>EUMD-24</t>
  </si>
  <si>
    <t>AVE-07M</t>
  </si>
  <si>
    <t>AVE-09M</t>
  </si>
  <si>
    <t>AVE-12M</t>
  </si>
  <si>
    <t>AVE-18M</t>
  </si>
  <si>
    <t>AVE-24M</t>
  </si>
  <si>
    <t>EUMD-07inv</t>
  </si>
  <si>
    <t>EUMD-09inv</t>
  </si>
  <si>
    <t>EUMD-12inv</t>
  </si>
  <si>
    <t>EUMD-18inv</t>
  </si>
  <si>
    <t>EUMD-24inv</t>
  </si>
  <si>
    <t>EM-07I</t>
  </si>
  <si>
    <t>EM-09I</t>
  </si>
  <si>
    <t>EM-12I</t>
  </si>
  <si>
    <t>EM-18I</t>
  </si>
  <si>
    <t>EM-24I</t>
  </si>
  <si>
    <t>IRF-07B</t>
  </si>
  <si>
    <t>IRF-09B</t>
  </si>
  <si>
    <t>IRF-12B</t>
  </si>
  <si>
    <t>EVR-07I</t>
  </si>
  <si>
    <t>EV-07I</t>
  </si>
  <si>
    <t>EV-09I</t>
  </si>
  <si>
    <t>Кондиционер Eurohoff AVE-07M</t>
  </si>
  <si>
    <t>Кондиционер Eurohoff AVE-09M</t>
  </si>
  <si>
    <t>Кондиционер Eurohoff AVE-12M</t>
  </si>
  <si>
    <t>Кондиционер Eurohoff AVE-18M</t>
  </si>
  <si>
    <t>Кондиционер Eurohoff AVE-24M</t>
  </si>
  <si>
    <t>Инверторный внешний блок кондиционера Eurohoff EUMD-07i/OUT</t>
  </si>
  <si>
    <t>Инверторный внешний блок кондиционера Eurohoff EUMD-09i/OUT</t>
  </si>
  <si>
    <t>Инверторный внешний блок кондиционера Eurohoff EUMD-12i/OUT</t>
  </si>
  <si>
    <t>Инверторный внешний блок кондиционера Eurohoff EUMD-18i/OUT</t>
  </si>
  <si>
    <t>Инверторный внешний блок кондиционера Eurohoff EUMD-24i/OUT</t>
  </si>
  <si>
    <t>Инверторный внутренний блок кондиционера Eurohoff EUMD-07i/IN</t>
  </si>
  <si>
    <t>Инверторный внутренний блок кондиционера Eurohoff EUMD-09i/IN</t>
  </si>
  <si>
    <t>Инверторный внутренний блок кондиционера Eurohoff EUMD-12i/IN</t>
  </si>
  <si>
    <t>Инверторный внутренний блок кондиционера Eurohoff EUMD-18i/IN</t>
  </si>
  <si>
    <t>Инверторный внутренний блок кондиционера Eurohoff EUMD-24i/IN</t>
  </si>
  <si>
    <t>Кондиционер Eurohoff EM-07i</t>
  </si>
  <si>
    <t>Кондиционер Eurohoff EM-09i</t>
  </si>
  <si>
    <t>Кондиционер Eurohoff EM-12i</t>
  </si>
  <si>
    <t>Кондиционер Eurohoff EM-18i</t>
  </si>
  <si>
    <t>Кондиционер Eurohoff EM-24i</t>
  </si>
  <si>
    <t>Кондиционер Eurohoff IRF-07B</t>
  </si>
  <si>
    <t>Кондиционер Eurohoff IRF-09B</t>
  </si>
  <si>
    <t>Кондиционер Eurohoff IRF-12B</t>
  </si>
  <si>
    <t>Кондиционер Eurohoff EVR-07i внешний блок</t>
  </si>
  <si>
    <t>Кондиционер Eurohoff EVR-07i внутренний блок</t>
  </si>
  <si>
    <t>Кондиционер Eurohoff EV-07i</t>
  </si>
  <si>
    <t>Кондиционер Eurohoff EV-09i</t>
  </si>
  <si>
    <t>Кондиционер Eurohoff EV-07i WIFI</t>
  </si>
  <si>
    <t>EV-07I WI-FI</t>
  </si>
  <si>
    <t>Серия "COSMOS PRO" 2026 NEW Завод Midea</t>
  </si>
  <si>
    <t>Серия "ASTRID" 2025 Завод Midea</t>
  </si>
  <si>
    <t>Серия "COSMOS PRO DC INVERTER" 2026 NEW Завод Midea</t>
  </si>
  <si>
    <t>Серия "CALLISTO" 2025 Завод Midea</t>
  </si>
  <si>
    <t>Серия "VELVET" 2024 Завод Changhong</t>
  </si>
  <si>
    <t>Серия DC INVERTER 2022 Завод Haier</t>
  </si>
  <si>
    <t>Серия "EXTRA" 2023 Завод AUX</t>
  </si>
  <si>
    <t>Denko</t>
  </si>
  <si>
    <t>Eurohoff</t>
  </si>
  <si>
    <t>МУЛЬТИСПИТ-СИСТЕМЫ</t>
  </si>
  <si>
    <t>AM2-H14/4DR2</t>
  </si>
  <si>
    <t>AM2-H18/4DR2</t>
  </si>
  <si>
    <t>AM3-H21/4DR2</t>
  </si>
  <si>
    <t>AM3-H27/4DR2</t>
  </si>
  <si>
    <t>AM4-H36/4DR2</t>
  </si>
  <si>
    <t>AM5-H42/4DR2</t>
  </si>
  <si>
    <t>AM4-H28/4DR2</t>
  </si>
  <si>
    <t>X-00014670</t>
  </si>
  <si>
    <t>X-00012496</t>
  </si>
  <si>
    <t>X-00012497</t>
  </si>
  <si>
    <t>X-00012498</t>
  </si>
  <si>
    <t>X-00012499</t>
  </si>
  <si>
    <t>X-00012500</t>
  </si>
  <si>
    <t>X-00012501</t>
  </si>
  <si>
    <t>AMWM-H07/4R2(J)</t>
  </si>
  <si>
    <t>AMWM-H09/4R2(J)</t>
  </si>
  <si>
    <t>AMWM-H12/4R2(J)</t>
  </si>
  <si>
    <t>AMWM-H18/4R2(J)</t>
  </si>
  <si>
    <t>X-00012102</t>
  </si>
  <si>
    <t>X-00012103</t>
  </si>
  <si>
    <t>X-00012104</t>
  </si>
  <si>
    <t>X-00012105</t>
  </si>
  <si>
    <t>AMWM-H09/4R1(L) (v2)</t>
  </si>
  <si>
    <t>AMWM-H12/4R1(L) (v2)</t>
  </si>
  <si>
    <t>X-00010754</t>
  </si>
  <si>
    <t>X-00010755</t>
  </si>
  <si>
    <t>AMSD-H09/4R2</t>
  </si>
  <si>
    <t>AMSD-H12/4R2</t>
  </si>
  <si>
    <t>AMSD-H07/4R2</t>
  </si>
  <si>
    <t>X-00012724</t>
  </si>
  <si>
    <t>X-00012725</t>
  </si>
  <si>
    <t>X-00012969</t>
  </si>
  <si>
    <t>X-00013496</t>
  </si>
  <si>
    <t>AMLD-H12/4R2</t>
  </si>
  <si>
    <t>X-00013497</t>
  </si>
  <si>
    <t>AMLD-H18/4R2</t>
  </si>
  <si>
    <t>AMSD-H24/4R2</t>
  </si>
  <si>
    <t>X-00012972</t>
  </si>
  <si>
    <t>AMCA-H09/4R2</t>
  </si>
  <si>
    <t>AMCA-H12/4R2</t>
  </si>
  <si>
    <t>AMCA-H18/4R2</t>
  </si>
  <si>
    <t>X-00012966</t>
  </si>
  <si>
    <t>X-00012967</t>
  </si>
  <si>
    <t>X-00012968</t>
  </si>
  <si>
    <t>X-00014255</t>
  </si>
  <si>
    <t>AMWM-H07/4R2(BA)</t>
  </si>
  <si>
    <t>X-00014256</t>
  </si>
  <si>
    <t>AMWM-H09/4R2(CC)</t>
  </si>
  <si>
    <t>X-00014257</t>
  </si>
  <si>
    <t>AMWM-H09/4R2(BA)</t>
  </si>
  <si>
    <t>X-00014258</t>
  </si>
  <si>
    <t>AMWM-H09/4R2(CD)</t>
  </si>
  <si>
    <t>X-00014259</t>
  </si>
  <si>
    <t>AMWM-H12/4R2(CC)</t>
  </si>
  <si>
    <t>X-00014260</t>
  </si>
  <si>
    <t>AMWM-H12/4R2(BA)</t>
  </si>
  <si>
    <t>X-00014261</t>
  </si>
  <si>
    <t>AMWM-H12/4R2(CD)</t>
  </si>
  <si>
    <t>X-00014262</t>
  </si>
  <si>
    <t>AMWM-H18/4R2(BA)</t>
  </si>
  <si>
    <t>X-00014683</t>
  </si>
  <si>
    <t>AMWM-H24/4R2(BA)</t>
  </si>
  <si>
    <t>МУЛЬТИСПЛИТ-СИСТЕМЫ</t>
  </si>
  <si>
    <t>НС-1247854</t>
  </si>
  <si>
    <t>НС-1247884</t>
  </si>
  <si>
    <t>НС-1247886</t>
  </si>
  <si>
    <t>НС-1247887</t>
  </si>
  <si>
    <t>НС-1247889</t>
  </si>
  <si>
    <t>НС-1247891</t>
  </si>
  <si>
    <t>BA2OI-FM/out-14HN8/EU</t>
  </si>
  <si>
    <t>BA2OI-FM/out-18HN8/EU</t>
  </si>
  <si>
    <t>BA3OI-FM/out-21HN8/EU</t>
  </si>
  <si>
    <t>BA3OI-FM/out-27HN8/EU</t>
  </si>
  <si>
    <t>BA4OI-FM/out-36HN8/EU</t>
  </si>
  <si>
    <t>BA5OI-FM/out-42HN8/EU</t>
  </si>
  <si>
    <t>НС-1607647</t>
  </si>
  <si>
    <t>НС-1607648</t>
  </si>
  <si>
    <t>НС-1607649</t>
  </si>
  <si>
    <t>НС-1607650</t>
  </si>
  <si>
    <t>НС-1607651</t>
  </si>
  <si>
    <t>НС-1607653</t>
  </si>
  <si>
    <t>BA2OI-FM/out-14HN8/EU_LP</t>
  </si>
  <si>
    <t>BA2OI-FM/out-18HN8/EU_LP</t>
  </si>
  <si>
    <t>BA3OI-FM/out-21HN8/EU_LP</t>
  </si>
  <si>
    <t>BA3OI-FM/out-27HN8/EU_LP</t>
  </si>
  <si>
    <t>BA4OI-FM/out-36HN8/EU_LP</t>
  </si>
  <si>
    <t>BA5OI-FM/out-42HN8/EU_LP</t>
  </si>
  <si>
    <t>НС-1247856</t>
  </si>
  <si>
    <t>НС-1247892</t>
  </si>
  <si>
    <t>НС-1247893</t>
  </si>
  <si>
    <t>НС-1247895</t>
  </si>
  <si>
    <t>НС-1247896</t>
  </si>
  <si>
    <t>BSUI-FM/in-07HN8/EU</t>
  </si>
  <si>
    <t>BSUI-FM/in-09HN8/EU</t>
  </si>
  <si>
    <t>BSUI-FM/in-12HN8/EU</t>
  </si>
  <si>
    <t>BSUI-FM/in-18HN8/EU</t>
  </si>
  <si>
    <t>BSUI-FM/in-24HN8/EU</t>
  </si>
  <si>
    <t>НС-1340966</t>
  </si>
  <si>
    <t>НС-1340967</t>
  </si>
  <si>
    <t>НС-1340968</t>
  </si>
  <si>
    <t>BSUI-FM/in-09HN8/EU_BL</t>
  </si>
  <si>
    <t>BSUI-FM/in-12HN8/EU_BL</t>
  </si>
  <si>
    <t>BSUI-FM/in-18HN8/EU_BL</t>
  </si>
  <si>
    <t>НС-1636180</t>
  </si>
  <si>
    <t>НС-1636183</t>
  </si>
  <si>
    <t>НС-1636186</t>
  </si>
  <si>
    <t>НС-1636188</t>
  </si>
  <si>
    <t>НС-1701985</t>
  </si>
  <si>
    <t>НС-1701986</t>
  </si>
  <si>
    <t>НС-1701987</t>
  </si>
  <si>
    <t>BSFI-FM/in-07HN8/EU</t>
  </si>
  <si>
    <t>BSFI-FM/in-09HN8/EU</t>
  </si>
  <si>
    <t>BSFI-FM/in-12HN8/EU</t>
  </si>
  <si>
    <t>BSFI-FM/in-18HN8/EU</t>
  </si>
  <si>
    <t>BSFI-FM/in-07HN8/EU_SV (Silver)</t>
  </si>
  <si>
    <t>BSFI-FM/in-09HN8/EU_SV (Silver)</t>
  </si>
  <si>
    <t>BSFI-FM/in-12HN8/EU_SV (Silver)</t>
  </si>
  <si>
    <t>НС-1247858</t>
  </si>
  <si>
    <t>НС-1247903</t>
  </si>
  <si>
    <t>BACI-FM/in-12HN8/EU (compact) + панель</t>
  </si>
  <si>
    <t>BACI-FM/in-18HN8/EU (compact) + панель</t>
  </si>
  <si>
    <t>НС-1247857</t>
  </si>
  <si>
    <t>НС-1247899</t>
  </si>
  <si>
    <t>НС-1698248</t>
  </si>
  <si>
    <t>НС-1698249</t>
  </si>
  <si>
    <t>BADI-FM/in-07HN8/EU</t>
  </si>
  <si>
    <t>BADI-FM/in-09HN8/EU</t>
  </si>
  <si>
    <t>BADI-FM/in-12HN8/EU_V2</t>
  </si>
  <si>
    <t>BADI-FM/in-18HN8/EU_V2</t>
  </si>
  <si>
    <t>НС-1683761</t>
  </si>
  <si>
    <t>НС-1683762</t>
  </si>
  <si>
    <t>НС-1683763</t>
  </si>
  <si>
    <t>НС-1683764</t>
  </si>
  <si>
    <t>НС-1683765</t>
  </si>
  <si>
    <t>НС-1683766</t>
  </si>
  <si>
    <t>BM2OI-FM/out-14HN8_V1/EU</t>
  </si>
  <si>
    <t>BM2OI-FM/out-18HN8_V1/EU</t>
  </si>
  <si>
    <t>BM3OI-FM/out-21HN8_V1/EU</t>
  </si>
  <si>
    <t>BM4OI-FM/out-28HN8_V1/EU</t>
  </si>
  <si>
    <t>BM4OI-FM/out-36HN8_V1/EU</t>
  </si>
  <si>
    <t>BM5OI-FM/out-42HN8_V1/EU</t>
  </si>
  <si>
    <t>НС-1683767</t>
  </si>
  <si>
    <t>НС-1683768</t>
  </si>
  <si>
    <t>НС-1683769</t>
  </si>
  <si>
    <t>НС-1683770</t>
  </si>
  <si>
    <t>BSYI-FM/in-07HN8_V1/EU</t>
  </si>
  <si>
    <t>BSYI-FM/in-09HN8_V1/EU</t>
  </si>
  <si>
    <t>BSYI-FM/in-12HN8_V1/EU</t>
  </si>
  <si>
    <t>BSYI-FM/in-18HN8_V1/EU</t>
  </si>
  <si>
    <t>НС-1683772</t>
  </si>
  <si>
    <t>НС-1683773</t>
  </si>
  <si>
    <t>BSNI-FM/in-10HN_V1/EU</t>
  </si>
  <si>
    <t>BSNI-FM/in-13HN_V1/EU</t>
  </si>
  <si>
    <t>Наружные блоки Super Free Match R32</t>
  </si>
  <si>
    <t>Наружные блоки Free Match R32_LP LONG PIPE (ДЛИННЫЕ ТРАССЫ)</t>
  </si>
  <si>
    <t>Настенные блоки Platinum Evolution</t>
  </si>
  <si>
    <t>Настенные блоки Evolution Noire</t>
  </si>
  <si>
    <t>Настенные блоки Defender</t>
  </si>
  <si>
    <t>Настенные блоки Defender (СЕРЕБРИСТЫЙ)</t>
  </si>
  <si>
    <t>Кассетные блоки</t>
  </si>
  <si>
    <t>Канальные блоки</t>
  </si>
  <si>
    <t>Наружные блоки  MULTI SMART R32</t>
  </si>
  <si>
    <t>Настенные блоки ECO SMART</t>
  </si>
  <si>
    <t>Настенные блоки Boho</t>
  </si>
  <si>
    <t>НС-1481091</t>
  </si>
  <si>
    <t>НС-1381366</t>
  </si>
  <si>
    <t>НС-1381367</t>
  </si>
  <si>
    <t>НС-1481127</t>
  </si>
  <si>
    <t>EACS/I-07 HMB FMI/N8_ERP/in</t>
  </si>
  <si>
    <t>EACS/I-09 HMB FMI/N8_ERP/in</t>
  </si>
  <si>
    <t>EACS/I-12 HMB FMI/N8_ERP/in</t>
  </si>
  <si>
    <t>EACS/I-18 HMB FMI/N8_ERP/in</t>
  </si>
  <si>
    <t>НС-1381368</t>
  </si>
  <si>
    <t>НС-1381369</t>
  </si>
  <si>
    <t>НС-1381370</t>
  </si>
  <si>
    <t>EACS/I-09 HEN FMI/N8_ERP/in</t>
  </si>
  <si>
    <t>EACS/I-12 HEN FMI/N8_ERP/in</t>
  </si>
  <si>
    <t>EACS/I-18 HEN FMI/N8_ERP/in</t>
  </si>
  <si>
    <t>НС-1602065</t>
  </si>
  <si>
    <t>НС-1602071</t>
  </si>
  <si>
    <t>НС-1602076</t>
  </si>
  <si>
    <t>EACS/I-09 HEN FMI/N8_ERP_WT/in</t>
  </si>
  <si>
    <t>EACS/I-12 HEN FMI/N8_ERP_WT/in</t>
  </si>
  <si>
    <t>EACS/I-18 HEN FMI/N8_ERP_WT/in</t>
  </si>
  <si>
    <t>НС-1194465</t>
  </si>
  <si>
    <t>НС-1194516</t>
  </si>
  <si>
    <t>НС-1194518</t>
  </si>
  <si>
    <t>EACС/I-12 FMI/N8_ERP + панель</t>
  </si>
  <si>
    <t>EACС/I-18 FMI/N8_ERP + панель</t>
  </si>
  <si>
    <t>EACС/I-24 FMI/N8_ERP + панель</t>
  </si>
  <si>
    <t>НС-1194528</t>
  </si>
  <si>
    <t>НС-1194535</t>
  </si>
  <si>
    <t>НС-1194536</t>
  </si>
  <si>
    <t>НС-1194537</t>
  </si>
  <si>
    <t>EACD/I-09 FMI/N8_ERP</t>
  </si>
  <si>
    <t>EACD/I-12 FMI/N8_ERP</t>
  </si>
  <si>
    <t>EACD/I-18 FMI/N8_ERP</t>
  </si>
  <si>
    <t>EACD/I-24 FMI/N8_ERP</t>
  </si>
  <si>
    <t>НС-1381342</t>
  </si>
  <si>
    <t>НС-1381364</t>
  </si>
  <si>
    <t>НС-1381365</t>
  </si>
  <si>
    <t>EACW/I-09 FMI/N8_ERP</t>
  </si>
  <si>
    <t>EACW/I-12 FMI/N8_ERP</t>
  </si>
  <si>
    <t>EACW/I-18 FMI/N8_ERP</t>
  </si>
  <si>
    <t>НС-1194630</t>
  </si>
  <si>
    <t>НС-1194443</t>
  </si>
  <si>
    <t>НС-1273406</t>
  </si>
  <si>
    <t>НС-1194446</t>
  </si>
  <si>
    <t>НС-1273407</t>
  </si>
  <si>
    <t>НС-1194448</t>
  </si>
  <si>
    <t>EACO/I-14 FMI-2/N8_ERP</t>
  </si>
  <si>
    <t>EACO/I-18 FMI-2/N8_ERP</t>
  </si>
  <si>
    <t>EACO/I-24 FMI-3/N8_ERP</t>
  </si>
  <si>
    <t>EACO/I-28 FMI-4/N8_ERP</t>
  </si>
  <si>
    <t>EACO/I-36 FMI-4/N8_ERP</t>
  </si>
  <si>
    <t>EACO/I-42 FMI-5/N8_ERP</t>
  </si>
  <si>
    <t>Настенные внутренние блоки Fusion 2.0 Super Match ERP R32</t>
  </si>
  <si>
    <t>Настенные внутренние блоки Enterprise Black Super Match ERP R32</t>
  </si>
  <si>
    <t>Настенные внутренние блоки Enterprise White Super Match ERP R32</t>
  </si>
  <si>
    <t>Кассетные внутренние блоки Super Match ERP R32</t>
  </si>
  <si>
    <t>Канальные внутренние блоки Super Match ERP R32</t>
  </si>
  <si>
    <t>Консольные внутренние блоки Super Match ERP R32</t>
  </si>
  <si>
    <t>Универсальные наружные блоки Super Match ERP R32</t>
  </si>
  <si>
    <t>НС-1598154</t>
  </si>
  <si>
    <t>НС-1598155</t>
  </si>
  <si>
    <t>НС-1598156</t>
  </si>
  <si>
    <t>НС-1598157</t>
  </si>
  <si>
    <t>НС-1598158</t>
  </si>
  <si>
    <t>НС-1598160</t>
  </si>
  <si>
    <t>RTFMO/out-14HN8</t>
  </si>
  <si>
    <t>RTFMO/out-18HN8</t>
  </si>
  <si>
    <t>RTFMO/out-21HN8</t>
  </si>
  <si>
    <t>RTFMO/out-27HN8</t>
  </si>
  <si>
    <t>RTFMO/out-32HN8</t>
  </si>
  <si>
    <t>RTFMO/out-42HN8</t>
  </si>
  <si>
    <t>НС-1598197</t>
  </si>
  <si>
    <t>НС-1598199</t>
  </si>
  <si>
    <t>НС-1598201</t>
  </si>
  <si>
    <t>НС-1598203</t>
  </si>
  <si>
    <t>RTFMI/in-07HN8/white</t>
  </si>
  <si>
    <t>RTFMI/in-09HN8/white</t>
  </si>
  <si>
    <t>RTFMI/in-12HN8/white</t>
  </si>
  <si>
    <t>RTFMI/in-18HN8/white</t>
  </si>
  <si>
    <t>НС-1598196</t>
  </si>
  <si>
    <t>НС-1598198</t>
  </si>
  <si>
    <t>НС-1598200</t>
  </si>
  <si>
    <t>НС-1598202</t>
  </si>
  <si>
    <t>RTFMI/in-07HN8/black</t>
  </si>
  <si>
    <t>RTFMI/in-09HN8/black</t>
  </si>
  <si>
    <t>RTFMI/in-12HN8/black</t>
  </si>
  <si>
    <t>RTFMI/in-18HN8/black</t>
  </si>
  <si>
    <t xml:space="preserve">Наружные блоки мульти сплит-системы  MULTI COMBO ERP DC </t>
  </si>
  <si>
    <t xml:space="preserve">Внутренние блоки настенного типа мульти сплит-cистемы Barocco DC White </t>
  </si>
  <si>
    <t xml:space="preserve">Внутренние блоки настенного типа мульти сплит-cистемы Barocco DC Black </t>
  </si>
  <si>
    <t>СК00021013</t>
  </si>
  <si>
    <t>ESAM14M2_AR2_DC2</t>
  </si>
  <si>
    <t>СК00021014</t>
  </si>
  <si>
    <t>ESAM18M2_AR2_DC2</t>
  </si>
  <si>
    <t>СК00021015</t>
  </si>
  <si>
    <t>ESAM21M2_AR2_DC3</t>
  </si>
  <si>
    <t>СК00021016</t>
  </si>
  <si>
    <t>ESAM27M2_AR2_DC3</t>
  </si>
  <si>
    <t>СК00021017</t>
  </si>
  <si>
    <t>ESAM28M2_AR2_DC4</t>
  </si>
  <si>
    <t>СК00021018</t>
  </si>
  <si>
    <t>ESAM36M2_AR2_DC4</t>
  </si>
  <si>
    <t>СК00021022</t>
  </si>
  <si>
    <t>ESAM42M2_AR2_DC5</t>
  </si>
  <si>
    <t>СК00020991</t>
  </si>
  <si>
    <t>ESAS07M3_WF_AR2_DC</t>
  </si>
  <si>
    <t>СК00020992</t>
  </si>
  <si>
    <t>ESAS09M3_WF_AR2_DC</t>
  </si>
  <si>
    <t>СК00020993</t>
  </si>
  <si>
    <t>ESAS12M3_WF_AR2_DC</t>
  </si>
  <si>
    <t>СК00020994</t>
  </si>
  <si>
    <t>ESAS18M3_WF_AR2_DC</t>
  </si>
  <si>
    <t>СК00020995</t>
  </si>
  <si>
    <t>ESAS24M3_WF_AR2_DC</t>
  </si>
  <si>
    <t>СК00020996</t>
  </si>
  <si>
    <t>ESAS07M3_WFB_AR2_DC</t>
  </si>
  <si>
    <t>СК00020997</t>
  </si>
  <si>
    <t>ESAS09M3_WFB_AR2_DC</t>
  </si>
  <si>
    <t>СК00020998</t>
  </si>
  <si>
    <t>ESAS12M3_WFB_AR2_DC</t>
  </si>
  <si>
    <t>СК00020999</t>
  </si>
  <si>
    <t>ESAS18M3_WFB_AR2_DC</t>
  </si>
  <si>
    <t>СК00021000</t>
  </si>
  <si>
    <t>ESAS07M6_WF_AR2_DC</t>
  </si>
  <si>
    <t>СК00021001</t>
  </si>
  <si>
    <t>ESAS09M6_WF_AR2_DC</t>
  </si>
  <si>
    <t>СК00021002</t>
  </si>
  <si>
    <t>ESAS12M6_WF_AR2_DC</t>
  </si>
  <si>
    <t>СК00021003</t>
  </si>
  <si>
    <t>ESAS18M6_WF_AR2_DC</t>
  </si>
  <si>
    <t>СК00021004</t>
  </si>
  <si>
    <t>ESAS24M6_WF_AR2_DC</t>
  </si>
  <si>
    <t>СК00021005</t>
  </si>
  <si>
    <t>ESAC09M2_WF_AR2_DC</t>
  </si>
  <si>
    <t>СК00021006</t>
  </si>
  <si>
    <t>ESAC12M2_WF_AR2_DC</t>
  </si>
  <si>
    <t>СК00021007</t>
  </si>
  <si>
    <t>ESAC18M2_WF_AR2_DC</t>
  </si>
  <si>
    <t>СК00021019</t>
  </si>
  <si>
    <t>ESCP23A1</t>
  </si>
  <si>
    <t>СК00021008</t>
  </si>
  <si>
    <t>ESAD07M1_WF_AR2_DC</t>
  </si>
  <si>
    <t>СК00021009</t>
  </si>
  <si>
    <t>ESAD09M1_WF_AR2_DC</t>
  </si>
  <si>
    <t>СК00021010</t>
  </si>
  <si>
    <t>ESAD12M5_WF_AR2_DC</t>
  </si>
  <si>
    <t>СК00021011</t>
  </si>
  <si>
    <t>ESAD18M5_WF_AR2_DC</t>
  </si>
  <si>
    <t>СК00017589</t>
  </si>
  <si>
    <t>SAM14M2-AI/2</t>
  </si>
  <si>
    <t>СК00017590</t>
  </si>
  <si>
    <t>SAM18M2-AI/2</t>
  </si>
  <si>
    <t>СК00004912</t>
  </si>
  <si>
    <t>SAM36M2-AI/4</t>
  </si>
  <si>
    <t>СК00004913</t>
  </si>
  <si>
    <t>SAM42M2-AI/5</t>
  </si>
  <si>
    <t>СК00009642</t>
  </si>
  <si>
    <t>SAS07M3-AI</t>
  </si>
  <si>
    <t>СК00009643</t>
  </si>
  <si>
    <t>SAS09M3-AI</t>
  </si>
  <si>
    <t>СК00009644</t>
  </si>
  <si>
    <t>SAS12M3-AI</t>
  </si>
  <si>
    <t>СК00009645</t>
  </si>
  <si>
    <t>SAS18M3-AI</t>
  </si>
  <si>
    <t>СК00015712</t>
  </si>
  <si>
    <t>SAS24M3-AI</t>
  </si>
  <si>
    <t>СК00012139</t>
  </si>
  <si>
    <t>SAS09M3-AIB</t>
  </si>
  <si>
    <t>СК00012140</t>
  </si>
  <si>
    <t>SAS12M3-AIB</t>
  </si>
  <si>
    <t>СК00012141</t>
  </si>
  <si>
    <t>SAS18M3-AIB</t>
  </si>
  <si>
    <t>СК00018355</t>
  </si>
  <si>
    <t>SAS18M5-AI</t>
  </si>
  <si>
    <t>СК00018356</t>
  </si>
  <si>
    <t>SAS24M5-AI</t>
  </si>
  <si>
    <t>СК00002227</t>
  </si>
  <si>
    <t>SAS18M2-AI</t>
  </si>
  <si>
    <t>СК00003056</t>
  </si>
  <si>
    <t>SAS18M2-AIS</t>
  </si>
  <si>
    <t>СК00015851</t>
  </si>
  <si>
    <t>SAC09M2-AI</t>
  </si>
  <si>
    <t>СК00015852</t>
  </si>
  <si>
    <t>SAC12M2-AI</t>
  </si>
  <si>
    <t>СК00015853</t>
  </si>
  <si>
    <t>SAC18M2-AI</t>
  </si>
  <si>
    <t>СК00000016</t>
  </si>
  <si>
    <t xml:space="preserve"> SCP13A1 панель</t>
  </si>
  <si>
    <t>КАНАЛЬНЫЕ ВНУТРЕННИЕ БЛОКИ</t>
  </si>
  <si>
    <t>СК00000099</t>
  </si>
  <si>
    <t>SAD07M1-AI</t>
  </si>
  <si>
    <t>СК00000100</t>
  </si>
  <si>
    <t>SAD09M1-AI</t>
  </si>
  <si>
    <t>СК00018243</t>
  </si>
  <si>
    <t>SAD12M5-AI</t>
  </si>
  <si>
    <t>СК00018282</t>
  </si>
  <si>
    <t>SAD18M5-AI</t>
  </si>
  <si>
    <t>СК00003448</t>
  </si>
  <si>
    <t>SIW01A1</t>
  </si>
  <si>
    <t>YKR-T/121E</t>
  </si>
  <si>
    <t xml:space="preserve"> НАРУЖНЫЕ БЛОКИ</t>
  </si>
  <si>
    <t xml:space="preserve"> НАСТЕННЫЕ ВНУТРЕННИЕ БЛОКИ СЕРИЯ GENEVA (БЕЛЫЙ)</t>
  </si>
  <si>
    <t xml:space="preserve"> НАСТЕННЫЕ ВНУТРЕННИЕ БЛОКИ СЕРИЯ GENEVA (ЧЁРНЫЙ)</t>
  </si>
  <si>
    <t>НАСТЕННЫЕ ВНУТРЕННИЕ БЛОКИ СЕРИЯ NYON</t>
  </si>
  <si>
    <t xml:space="preserve"> КАССЕТНЫЕ ВНУТРЕННИЕ БЛОКИ</t>
  </si>
  <si>
    <t xml:space="preserve"> КАНАЛЬНЫЕ ВНУТРЕННИЕ БЛОКИ</t>
  </si>
  <si>
    <t xml:space="preserve"> НАРУЖНЫЕ БЛОКИ SMART MULTI 2025</t>
  </si>
  <si>
    <t xml:space="preserve"> НАСТЕННЫЕ ВНУТРЕННИЕ БЛОКИ</t>
  </si>
  <si>
    <t>СК00021180</t>
  </si>
  <si>
    <t>FIS07F3_MR2_DC</t>
  </si>
  <si>
    <t>СК00021176</t>
  </si>
  <si>
    <t>FIS09F3_MR2_DC</t>
  </si>
  <si>
    <t>СК00021177</t>
  </si>
  <si>
    <t>FIS12F3_MR2_DC</t>
  </si>
  <si>
    <t>СК00021178</t>
  </si>
  <si>
    <t>FIS18F3_MR2_DC</t>
  </si>
  <si>
    <t>СК00021179</t>
  </si>
  <si>
    <t>FIS24F3_MR2_DC</t>
  </si>
  <si>
    <t>СК00021170</t>
  </si>
  <si>
    <t>FOS14F3_MR2_DC2</t>
  </si>
  <si>
    <t>СК00021171</t>
  </si>
  <si>
    <t>FOS18F3_MR2_DC2</t>
  </si>
  <si>
    <t>СК00021172</t>
  </si>
  <si>
    <t>FOS24F3_MR2_DC3</t>
  </si>
  <si>
    <t>СК00021173</t>
  </si>
  <si>
    <t>FOS27F3_MR2_DC3</t>
  </si>
  <si>
    <t>СК00021174</t>
  </si>
  <si>
    <t>FOS36F3_MR2_DC4</t>
  </si>
  <si>
    <t>СК00021175</t>
  </si>
  <si>
    <t>FOS42F3_MR2_DC5</t>
  </si>
  <si>
    <t>СК00018410</t>
  </si>
  <si>
    <t>iFIS09F3С</t>
  </si>
  <si>
    <t>СК00018411</t>
  </si>
  <si>
    <t>iFIS12F3С</t>
  </si>
  <si>
    <t>СК00018412</t>
  </si>
  <si>
    <t>iFIS18F3С</t>
  </si>
  <si>
    <t>СК00018413</t>
  </si>
  <si>
    <t>iFIS24F3С</t>
  </si>
  <si>
    <t>СК00018346</t>
  </si>
  <si>
    <t>iFOS14FM1A</t>
  </si>
  <si>
    <t>СК00018347</t>
  </si>
  <si>
    <t>iFOS18FM1A</t>
  </si>
  <si>
    <t>СК00018805</t>
  </si>
  <si>
    <t>iFOS24FM1A</t>
  </si>
  <si>
    <t>СК00018350</t>
  </si>
  <si>
    <t>iFOS36FM1A</t>
  </si>
  <si>
    <t>СК00018351</t>
  </si>
  <si>
    <t>iFOS42FM1A</t>
  </si>
  <si>
    <t>серия FORCE PRO (FULL DC Inverter) ВНУТРЕННИЕ БЛОКИ</t>
  </si>
  <si>
    <t>серия FORCE PRO (FULL DC Inverter) НАРУЖНЫЕ БЛОКИ</t>
  </si>
  <si>
    <t>серия FORCE (FULL DC Inverter) ВНУТРЕННИЕ БЛОКИ</t>
  </si>
  <si>
    <t>серия FORCE (FULL DC Inverter) НАРУЖНЫЕ БЛОКИ</t>
  </si>
  <si>
    <t>НС-1487958</t>
  </si>
  <si>
    <t>AMW2-14U4RGC</t>
  </si>
  <si>
    <t>НС-1487967</t>
  </si>
  <si>
    <t>AMW2-18U4RXC</t>
  </si>
  <si>
    <t>НС-1662570</t>
  </si>
  <si>
    <t>AMW3-18U4RJC</t>
  </si>
  <si>
    <t>НС-1487971</t>
  </si>
  <si>
    <t>AMW3-24U4RJC</t>
  </si>
  <si>
    <t>НС-1487972</t>
  </si>
  <si>
    <t>AMW4-27U4RJC</t>
  </si>
  <si>
    <t>НС-1667605</t>
  </si>
  <si>
    <t>AMW5-36U4RQC</t>
  </si>
  <si>
    <t>НС-1487974</t>
  </si>
  <si>
    <t>AMW5-42U4RTA</t>
  </si>
  <si>
    <t>НС-1498110</t>
  </si>
  <si>
    <t>AMW2-14U4RGC LP</t>
  </si>
  <si>
    <t>НС-1498111</t>
  </si>
  <si>
    <t>AMW2-18U4RXC LP</t>
  </si>
  <si>
    <t>НС-1693724</t>
  </si>
  <si>
    <t>AMW3-18U4RJC LP</t>
  </si>
  <si>
    <t>НС-1498114</t>
  </si>
  <si>
    <t>AMW3-24U4RJC LP</t>
  </si>
  <si>
    <t>НС-1498115</t>
  </si>
  <si>
    <t>AMW4-27U4RJC LP</t>
  </si>
  <si>
    <t>НС-1693021</t>
  </si>
  <si>
    <t>AMW5-36U4RQC LP</t>
  </si>
  <si>
    <t>НС-1498117</t>
  </si>
  <si>
    <t>AMW5-42U4RTA LP</t>
  </si>
  <si>
    <t>НС-1051000</t>
  </si>
  <si>
    <t>AMW-42U4SE</t>
  </si>
  <si>
    <t>НС-1130095</t>
  </si>
  <si>
    <t>AMW-60U6SP</t>
  </si>
  <si>
    <t>НС-1051097</t>
  </si>
  <si>
    <t>F15(Е)</t>
  </si>
  <si>
    <t xml:space="preserve">НС-1766357 </t>
  </si>
  <si>
    <t>AMS-09UW4RYCHD00(S)</t>
  </si>
  <si>
    <t xml:space="preserve">НС-1766358 </t>
  </si>
  <si>
    <t>AMS-12UW4RWUHD00(S)</t>
  </si>
  <si>
    <t xml:space="preserve">НС-1766350 </t>
  </si>
  <si>
    <t>AMS-09UW4RYCHB00(B)</t>
  </si>
  <si>
    <t xml:space="preserve">НС-1766351 </t>
  </si>
  <si>
    <t>AMS-12UW4RWUHB00(B)</t>
  </si>
  <si>
    <t xml:space="preserve">НС-1766352 </t>
  </si>
  <si>
    <t>AMS-18UW4RXPHB00(B)</t>
  </si>
  <si>
    <t xml:space="preserve">НС-1766353 </t>
  </si>
  <si>
    <t>AMS-24UW4RFWHB00(B)</t>
  </si>
  <si>
    <t>НС-1691569</t>
  </si>
  <si>
    <t>AMS-07UW4RMRKB00</t>
  </si>
  <si>
    <t>НС-1691576</t>
  </si>
  <si>
    <t>AMS-09UW4RMRKB00</t>
  </si>
  <si>
    <t>НС-1691579</t>
  </si>
  <si>
    <t>AMS-12UW4RXRKB00</t>
  </si>
  <si>
    <t>НС-1691581</t>
  </si>
  <si>
    <t>AMS-18UW4RXSKB01</t>
  </si>
  <si>
    <t>НС-1695573</t>
  </si>
  <si>
    <t>AMS-24UW4RBTKB02</t>
  </si>
  <si>
    <t>НС-1693916</t>
  </si>
  <si>
    <t>AMS-09UW4RVETG00(С)</t>
  </si>
  <si>
    <t>НС-1693917</t>
  </si>
  <si>
    <t>AMS-12UW4RVETG00(С)</t>
  </si>
  <si>
    <t>НС-1693918</t>
  </si>
  <si>
    <t>AMS-09UW4RVETG00(S)</t>
  </si>
  <si>
    <t>НС-1693919</t>
  </si>
  <si>
    <t>AMS-12UW4RVETG00(S)</t>
  </si>
  <si>
    <t>НС-1693907</t>
  </si>
  <si>
    <t>AMS-09UW4RVETG00(B)</t>
  </si>
  <si>
    <t>НС-1693913</t>
  </si>
  <si>
    <t>AMS-12UW4RVETG00(B)</t>
  </si>
  <si>
    <t>НС-1691583</t>
  </si>
  <si>
    <t>AMS-09UW4RVETG00</t>
  </si>
  <si>
    <t>НС-1691584</t>
  </si>
  <si>
    <t>AMS-12UW4RVETG00</t>
  </si>
  <si>
    <t>НС-1691585</t>
  </si>
  <si>
    <t>AMS-18UW4RXATG03</t>
  </si>
  <si>
    <t>НС-1707796</t>
  </si>
  <si>
    <t>AKT-09UR4RK8</t>
  </si>
  <si>
    <t>НС-1707798</t>
  </si>
  <si>
    <t>AKT-12UR4RK8</t>
  </si>
  <si>
    <t>НС-1707856</t>
  </si>
  <si>
    <t>ADT-09UX4RBL8</t>
  </si>
  <si>
    <t>НС-1707857</t>
  </si>
  <si>
    <t>ADT-12UX4RBL8</t>
  </si>
  <si>
    <t>НС-1707858</t>
  </si>
  <si>
    <t>ADT-18UX4RCL8</t>
  </si>
  <si>
    <t>НС-1710576</t>
  </si>
  <si>
    <t>ACT-12UR4RCC8/PE-QEA/LD WI-FI</t>
  </si>
  <si>
    <t>НС-1710579</t>
  </si>
  <si>
    <t>ACT-18UR4RCC8/PE-QEA/LD WI-FI</t>
  </si>
  <si>
    <t>НС-1710580</t>
  </si>
  <si>
    <t>ACT-24UR4RJC8/PE-QFA/CD WI-FI</t>
  </si>
  <si>
    <t>НС-1707815</t>
  </si>
  <si>
    <t>AVT-24UR4RB8</t>
  </si>
  <si>
    <t>НАРУЖНЫЕ БЛОКИ MULTI EU DC Inverter</t>
  </si>
  <si>
    <t>НАРУЖНЫЕ БЛОКИ MULTI EU DC Inverter LP (ДЛИННЫЕ ТРАССЫ)</t>
  </si>
  <si>
    <t>НАРУЖНЫЕ БЛОКИ ULTRA MULTI DC Inverter</t>
  </si>
  <si>
    <t xml:space="preserve">ВНУТРЕННИЕ НАСТЕННЫЕ БЛОКИ VISION PRO 2.0 MULTI Superior DC Inverter NEW 2026 Wi-Fi </t>
  </si>
  <si>
    <t xml:space="preserve">ВНУТРЕННИЕ НАСТЕННЫЕ БЛОКИ VISION PRO 2.0 CARBON MULTI Superior DC Inverter NEW 2026 Wi-Fi </t>
  </si>
  <si>
    <t xml:space="preserve">ВНУТРЕННИЕ НАСТЕННЫЕ БЛОКИ VIBE PRO SILVER MULTI EU DC Inverter NEW 2026 Wi-Fi </t>
  </si>
  <si>
    <t xml:space="preserve">ВНУТРЕННИЕ НАСТЕННЫЕ БЛОКИ VIBE PRO CHAMPAGNE MULTI EU DC Inverter NEW 2026 Wi-Fi </t>
  </si>
  <si>
    <t xml:space="preserve">ВНУТРЕННИЕ НАСТЕННЫЕ БЛОКИ ZOOM MULTI EU DC Inverter Wi-Fi </t>
  </si>
  <si>
    <t xml:space="preserve">ВНУТРЕННИЕ НАСТЕННЫЕ БЛОКИ PREMIUM CHAMPAGNE FM DC Inverter Wi-Fi </t>
  </si>
  <si>
    <t xml:space="preserve">ВНУТРЕННИЕ НАСТЕННЫЕ БЛОКИ PREMIUM SILVER FM DC Inverter Wi-Fi </t>
  </si>
  <si>
    <t xml:space="preserve">ВНУТРЕННИЕ НАСТЕННЫЕ БЛОКИ PREMIUM BLACK FM DC Inverter Wi-Fi </t>
  </si>
  <si>
    <t xml:space="preserve">НС-1766354 </t>
  </si>
  <si>
    <t>AMS-09UW4RYCHD00(C)</t>
  </si>
  <si>
    <t xml:space="preserve">НС-1766355 </t>
  </si>
  <si>
    <t>AMS-12UW4RWUHD00(C)</t>
  </si>
  <si>
    <t xml:space="preserve">ВНУТРЕННИЕ НАСТЕННЫЕ БЛОКИ VIBE PRO CARBON MULTI EU DC Inverter NEW 2026 Wi-Fi </t>
  </si>
  <si>
    <t xml:space="preserve">ВНУТРЕННИЕ НАСТЕННЫЕ БЛОКИ PREMIUM DESIGN FM DC Inverter Wi-Fi </t>
  </si>
  <si>
    <t xml:space="preserve">ВНУТРЕННИЕ КОНСОЛЬНЫЕ БЛОКИ MULTI EU DC Inverter Wi-Fi </t>
  </si>
  <si>
    <t xml:space="preserve">ВНУТРЕННИЕ КАНАЛЬНЫЕ БЛОКИ MULTI EU DC Inverter Wi-Fi </t>
  </si>
  <si>
    <t xml:space="preserve">ВНУТРЕННИЕ КАССЕТНЫЕ БЛОКИ MULTI EU DC Inverter Wi-Fi </t>
  </si>
  <si>
    <t xml:space="preserve">ВНУТРЕННИЕ НАПОЛЬНО-ПОТОЛОЧНЫЕ БЛОКИ MULTI EU DC Inverter Wi-Fi </t>
  </si>
  <si>
    <t>НС-1692389</t>
  </si>
  <si>
    <t>2DFM-14HN/OUT</t>
  </si>
  <si>
    <t>НС-1573600</t>
  </si>
  <si>
    <t>2TFM-17HN/OUT</t>
  </si>
  <si>
    <t>НС-1573601</t>
  </si>
  <si>
    <t>3TFM-25HN/OUT</t>
  </si>
  <si>
    <t>НС-1573604</t>
  </si>
  <si>
    <t>4TFM-32HN/OUT</t>
  </si>
  <si>
    <t>НС-1763739</t>
  </si>
  <si>
    <t>4TFM-36HN/OUT</t>
  </si>
  <si>
    <t>НС-1573606</t>
  </si>
  <si>
    <t>5TFM-42HN/OUT</t>
  </si>
  <si>
    <t>НС-1764595</t>
  </si>
  <si>
    <t>5DFM-42HN/OUT</t>
  </si>
  <si>
    <t>НАСТЕННЫЕ ВНУТРЕННИЕ БЛОКИ MULTI GAMMA - GLORIA Wi-Fi ready</t>
  </si>
  <si>
    <t>НС-1692390</t>
  </si>
  <si>
    <t>RCI-GLD07HN</t>
  </si>
  <si>
    <t>НС-1692391</t>
  </si>
  <si>
    <t>RCI-GLD09HN</t>
  </si>
  <si>
    <t>НС-1573610</t>
  </si>
  <si>
    <t>RCI-GLF12HN</t>
  </si>
  <si>
    <t>НАСТЕННЫЕ ВНУТРЕННИЕ БЛОКИ MULTI GAMMA - ATTICA NERO Wi-Fi ready</t>
  </si>
  <si>
    <t>НС-1692392</t>
  </si>
  <si>
    <t>RCI-AND09HN</t>
  </si>
  <si>
    <t>НС-1573612</t>
  </si>
  <si>
    <t>RCI-ANF12HN</t>
  </si>
  <si>
    <t>НАСТЕННЫЕ ВНУТРЕННИЕ БЛОКИ MULTI GAMMA - PERFETTO Wi-Fi ready</t>
  </si>
  <si>
    <t>НС-1573614</t>
  </si>
  <si>
    <t>RCI-PFF09HN</t>
  </si>
  <si>
    <t>НС-1573615</t>
  </si>
  <si>
    <t>RCI-PFF12HN</t>
  </si>
  <si>
    <t>НС-1409381</t>
  </si>
  <si>
    <t>2RMN-14HN/OUT</t>
  </si>
  <si>
    <t>НС-1409382</t>
  </si>
  <si>
    <t>2RMN-18HN/OUT</t>
  </si>
  <si>
    <t>НС-1409384</t>
  </si>
  <si>
    <t>3RMN-21HN/OUT</t>
  </si>
  <si>
    <t>НС-1737025</t>
  </si>
  <si>
    <t>3RMN-27HN/OUT</t>
  </si>
  <si>
    <t>НС-1295067</t>
  </si>
  <si>
    <t>4RMX-28HN/OUT</t>
  </si>
  <si>
    <t>НС-1295071</t>
  </si>
  <si>
    <t>4RMX-36HN/OUT</t>
  </si>
  <si>
    <t>НС-1410348</t>
  </si>
  <si>
    <t>5RMN-42HN/OUT</t>
  </si>
  <si>
    <t>НС-1737027</t>
  </si>
  <si>
    <t>5RMH-42HN/OUT</t>
  </si>
  <si>
    <t>НАСТЕННЫЕ ВНУТРЕННИЕ БЛОКИ MULTI FLEXI - TRIUMPH Wi-Fi ready</t>
  </si>
  <si>
    <t>НС-1481536</t>
  </si>
  <si>
    <t>RCI-TMN07HN</t>
  </si>
  <si>
    <t>НС-1409439</t>
  </si>
  <si>
    <t>RCI-TMN09HN</t>
  </si>
  <si>
    <t>НС-1409378</t>
  </si>
  <si>
    <t>RCI-TMN12HN</t>
  </si>
  <si>
    <t>НС-1154114</t>
  </si>
  <si>
    <t>RCI-TM18HN</t>
  </si>
  <si>
    <t>НАСТЕННЫЕ ВНУТРЕННИЕ БЛОКИ MULTI FLEXI - FELICITA Wi-Fi</t>
  </si>
  <si>
    <t>НС-1691575</t>
  </si>
  <si>
    <t>RCI-FС09HN</t>
  </si>
  <si>
    <t>НС-1691578</t>
  </si>
  <si>
    <t>RCI-FС12HN</t>
  </si>
  <si>
    <t>НАСТЕННЫЕ ВНУТРЕННИЕ БЛОКИ MULTI FLEXI - VENTURO NERO Wi-Fi</t>
  </si>
  <si>
    <t>НС-1694081</t>
  </si>
  <si>
    <t>RCI-VT09HN</t>
  </si>
  <si>
    <t>НС-1694083</t>
  </si>
  <si>
    <t>RCI-VT12HN</t>
  </si>
  <si>
    <t>НАСТЕННЫЕ ВНУТРЕННИЕ БЛОКИ MULTI FLEXI - PRESTIGIO Wi-Fi ready</t>
  </si>
  <si>
    <t>НС-1525700</t>
  </si>
  <si>
    <t>RCI-PX09HN</t>
  </si>
  <si>
    <t>НС-1525701</t>
  </si>
  <si>
    <t>RCI-PX12HN</t>
  </si>
  <si>
    <t>КАССЕТНЫЕ БЛОКИ MULTI FLEXI Wi-Fi ready</t>
  </si>
  <si>
    <t>НС-1449444</t>
  </si>
  <si>
    <t>RCI-CMN12/RCI-4C/pan</t>
  </si>
  <si>
    <t>НС-1449452</t>
  </si>
  <si>
    <t>RCI-CMN18/RCI-4C/pan</t>
  </si>
  <si>
    <t>НС-1768226 </t>
  </si>
  <si>
    <t>RCI-CME12/RCI-4CM/pan</t>
  </si>
  <si>
    <t>НС-1768228 </t>
  </si>
  <si>
    <t>RCI-CME18/RCI-4CM/pan</t>
  </si>
  <si>
    <t>КАНАЛЬНЫЕ БЛОКИ MULTI FLEXI Wi-Fi</t>
  </si>
  <si>
    <t>НС-1694121</t>
  </si>
  <si>
    <t>RCI-DMN09</t>
  </si>
  <si>
    <t>НС-1694077</t>
  </si>
  <si>
    <t>RCI-DMN12</t>
  </si>
  <si>
    <t>НС-1694079</t>
  </si>
  <si>
    <t>RCI-DMN18</t>
  </si>
  <si>
    <t>НС-1738221</t>
  </si>
  <si>
    <t>RCI-DMV09</t>
  </si>
  <si>
    <t>НС-1738222</t>
  </si>
  <si>
    <t>RCI-DMV12</t>
  </si>
  <si>
    <t>НАРУЖНЫЕ БЛОКИ MULTI FLEXI EU ERP</t>
  </si>
  <si>
    <t>НАРУЖНЫЕ БЛОКИ MULTI GAMMA EU ERP</t>
  </si>
  <si>
    <t>НС-1765233</t>
  </si>
  <si>
    <t>RAM-I-2SKG40HP.02/U</t>
  </si>
  <si>
    <t>НС-1765232</t>
  </si>
  <si>
    <t>RAM-I-2SKG50HP.02/U</t>
  </si>
  <si>
    <t>НС-1765234</t>
  </si>
  <si>
    <t>RAM-I-3SKG80HP.02/U</t>
  </si>
  <si>
    <t>НС-1765235</t>
  </si>
  <si>
    <t>RAM-I-4SKG105HP.02/U</t>
  </si>
  <si>
    <t>НС-1765237</t>
  </si>
  <si>
    <t>RAM-I-5SKG125HP.02/U</t>
  </si>
  <si>
    <t>НАСТЕННЫЕ ВНУТРЕННИЕ БЛОКИ KADZOKU</t>
  </si>
  <si>
    <t>НС-1765242 </t>
  </si>
  <si>
    <t>RAM-I-KD30HP.W02/S</t>
  </si>
  <si>
    <t>НС-1765243 </t>
  </si>
  <si>
    <t>RAM-I-KD35HP.W02/S</t>
  </si>
  <si>
    <t>НАСТЕННЫЕ ВНУТРЕННИЕ БЛОКИ SENSEI</t>
  </si>
  <si>
    <t>НС-1765240 </t>
  </si>
  <si>
    <t>RAM-I-SN30HP.W02/S</t>
  </si>
  <si>
    <t>НС-1765241 </t>
  </si>
  <si>
    <t>RAM-I-SN35HP.W02/S</t>
  </si>
  <si>
    <t>НАСТЕННЫЕ ВНУТРЕННИЕ БЛОКИ SENSEI NERO</t>
  </si>
  <si>
    <t>НС-1765244 </t>
  </si>
  <si>
    <t>RAM-I-SNN30HP.W02/S</t>
  </si>
  <si>
    <t>НС-1765245 </t>
  </si>
  <si>
    <t>RAM-I-SNN35HP.W02/S</t>
  </si>
  <si>
    <t xml:space="preserve">МУЛЬТИ СПЛИТ-СИСТЕМЫ СЕРИИ ORIGAMI KODO </t>
  </si>
  <si>
    <t>НАРУЖНЫЕ БЛОКИ
ORIGAMI KODO</t>
  </si>
  <si>
    <t>НС-1487632</t>
  </si>
  <si>
    <t>RAM-I-2OK40HP.01/U</t>
  </si>
  <si>
    <t>НС-1487636</t>
  </si>
  <si>
    <t>RAM-I-2OK55HP.01/U</t>
  </si>
  <si>
    <t>НС-1765360</t>
  </si>
  <si>
    <t>RAM-I-2OK55HP.02/U</t>
  </si>
  <si>
    <t>НС-1487640</t>
  </si>
  <si>
    <t>RAM-I-3OK60HP.01/U</t>
  </si>
  <si>
    <t>НС-1487642</t>
  </si>
  <si>
    <t>RAM-I-3OK80HP.01/U</t>
  </si>
  <si>
    <t>НС-1765362</t>
  </si>
  <si>
    <t>RAM-I-3OK80HP.02/U</t>
  </si>
  <si>
    <t>НС-1633603</t>
  </si>
  <si>
    <t>RAM-I-4OK85HP.01/U</t>
  </si>
  <si>
    <t>НС-1487643</t>
  </si>
  <si>
    <t>RAM-I-4OK105HP.01/U</t>
  </si>
  <si>
    <t>НС-1765363</t>
  </si>
  <si>
    <t>RAM-I-4OK105HP.02/U</t>
  </si>
  <si>
    <t>НС-1487644</t>
  </si>
  <si>
    <t>RAM-I-5OK120HP.01/U</t>
  </si>
  <si>
    <t>НАСТЕННЫЕ ВНУТРЕННИЕ БЛОКИ SHOGUN</t>
  </si>
  <si>
    <t>НС-1706890</t>
  </si>
  <si>
    <t>RAM-I-SG25HP.W03/S</t>
  </si>
  <si>
    <t>НС-1706891</t>
  </si>
  <si>
    <t>RAM-I-SG30HP.W03/S</t>
  </si>
  <si>
    <t>НС-1706893</t>
  </si>
  <si>
    <t>RAM-I-SG35HP.W03/S</t>
  </si>
  <si>
    <t>НС-1706894</t>
  </si>
  <si>
    <t>RAM-I-SG55HP.W03/S</t>
  </si>
  <si>
    <t>НАСТЕННЫЕ ВНУТРЕННИЕ БЛОКИ KAGAMI SHIRO</t>
  </si>
  <si>
    <t>НС-1690065</t>
  </si>
  <si>
    <t>RAM-I-KMS25HP.W01/S</t>
  </si>
  <si>
    <t>НС-1690067</t>
  </si>
  <si>
    <t>RAM-I-KMS30HP.W01/S</t>
  </si>
  <si>
    <t>НС-1690068</t>
  </si>
  <si>
    <t>RAM-I-KMS35HP.W01/S</t>
  </si>
  <si>
    <t>НС-1690069</t>
  </si>
  <si>
    <t>RAM-I-KMS50HP.W01/S</t>
  </si>
  <si>
    <t>НАСТЕННЫЕ ВНУТРЕННИЕ БЛОКИ KAGAMI</t>
  </si>
  <si>
    <t>НС-1690057</t>
  </si>
  <si>
    <t>RAM-I-KM25HP.W01/S</t>
  </si>
  <si>
    <t>НС-1690060</t>
  </si>
  <si>
    <t>RAM-I-KM30HP.W01/S</t>
  </si>
  <si>
    <t>НС-1690061</t>
  </si>
  <si>
    <t>RAM-I-KM35HP.W01/S</t>
  </si>
  <si>
    <t>НС-1690063</t>
  </si>
  <si>
    <t>RAM-I-KM50HP.W01/S</t>
  </si>
  <si>
    <t>КАССЕТНЫЕ БЛОКИ
ORIGAMI KODO</t>
  </si>
  <si>
    <t>НС-1631498</t>
  </si>
  <si>
    <t>НС-1601371</t>
  </si>
  <si>
    <t>RAM-I-OK35HP.C02/S</t>
  </si>
  <si>
    <t>НС-1487931</t>
  </si>
  <si>
    <t>Pan OK-4RA</t>
  </si>
  <si>
    <t>НС-1631499</t>
  </si>
  <si>
    <t>НС-1601373</t>
  </si>
  <si>
    <t>RAM-I-OK55HP.C02/S</t>
  </si>
  <si>
    <t xml:space="preserve">КАНАЛЬНЫЕ БЛОКИ
ORIGAMI KODO
</t>
  </si>
  <si>
    <t>НС-1487865</t>
  </si>
  <si>
    <t>RAM-I-OK30HP.D01/S</t>
  </si>
  <si>
    <t>НС-1699446</t>
  </si>
  <si>
    <t>RAM-I-OK35HP.D02/S</t>
  </si>
  <si>
    <t>НС-1699449</t>
  </si>
  <si>
    <t>RAM-I-OK55HP.D02/S</t>
  </si>
  <si>
    <t>МУЛЬТИ СПЛИТ СИСТЕМЫ СЕРИИ KIRIGAMI</t>
  </si>
  <si>
    <t>НАРУЖНЫЕ БЛОКИ KIRIGAMI</t>
  </si>
  <si>
    <t>НС-1532383</t>
  </si>
  <si>
    <t>RAM-I-2KG40HP.01/U</t>
  </si>
  <si>
    <t>НС-1531370</t>
  </si>
  <si>
    <t>RAM-I-2KG55HP.01/U</t>
  </si>
  <si>
    <t>НС-1532964</t>
  </si>
  <si>
    <t>RAM-I-3KG70HP.01/U</t>
  </si>
  <si>
    <t>НС-1532966</t>
  </si>
  <si>
    <t>RAM-I-4KG80HP.01/U</t>
  </si>
  <si>
    <t>НС-1532968</t>
  </si>
  <si>
    <t>RAM-I-4KG105HP.01/U</t>
  </si>
  <si>
    <t>НС-1532971</t>
  </si>
  <si>
    <t>RAM-I-5KG120HP.01/U</t>
  </si>
  <si>
    <t>НАСТЕННЫЕ ВНУТРЕННИЕ БЛОКИ DAIJIN</t>
  </si>
  <si>
    <t>НС-1532986</t>
  </si>
  <si>
    <t>RAM-I-DA25HP.W01/S</t>
  </si>
  <si>
    <t>НС-1532989</t>
  </si>
  <si>
    <t>RAM-I-DA30HP.W01/S</t>
  </si>
  <si>
    <t>НС-1532990</t>
  </si>
  <si>
    <t>RAM-I-DA35HP.W01/S</t>
  </si>
  <si>
    <t>НС-1532991</t>
  </si>
  <si>
    <t>RAM-I-DA50HP.W01/S</t>
  </si>
  <si>
    <t>КАНАЛЬНЫЕ БЛОКИ НИЗКОНАПОРНЫЕ KIRIGAMI</t>
  </si>
  <si>
    <t>НС-1532984</t>
  </si>
  <si>
    <t>RAM-I-KG30HP.L01/S</t>
  </si>
  <si>
    <t>НС-1532985</t>
  </si>
  <si>
    <t>RAM-I-KG35HP.L01/S</t>
  </si>
  <si>
    <t>КАНАЛЬНЫЕ БЛОКИ СРЕДНЕНАПОРНЫЕ KIRIGAMI</t>
  </si>
  <si>
    <t>НС-1532981</t>
  </si>
  <si>
    <t>RAM-I-KG30HP.D01/S</t>
  </si>
  <si>
    <t>НС-1532982</t>
  </si>
  <si>
    <t>RAM-I-KG35HP.D01/S</t>
  </si>
  <si>
    <t>НС-1532983</t>
  </si>
  <si>
    <t>RAM-I-KG50HP.D01/S</t>
  </si>
  <si>
    <t>НАРУЖНЫЕ БЛОКИ SHINKIRIGAMI</t>
  </si>
  <si>
    <t>МУЛЬТИ СПЛИТ-СИСТЕМЫ СЕРИИ SHINKIRIGAMI NEW 2026</t>
  </si>
  <si>
    <t>НС-1692386</t>
  </si>
  <si>
    <t>UC-2FME14-OUT</t>
  </si>
  <si>
    <t>НС-1705832</t>
  </si>
  <si>
    <t>UC-2FMA18-OUT</t>
  </si>
  <si>
    <t>НС-1705834</t>
  </si>
  <si>
    <t>UC-3FMA24-OUT</t>
  </si>
  <si>
    <t>НС-1692387</t>
  </si>
  <si>
    <t>UC-EMM09PN</t>
  </si>
  <si>
    <t>НС-1692388</t>
  </si>
  <si>
    <t>UC-EMM12PN</t>
  </si>
  <si>
    <t>WI-FI</t>
  </si>
  <si>
    <t>ECLIPSE MULTI DC EU Inverter внутренние блоки Wi-Fi Ready</t>
  </si>
  <si>
    <t>ECLIPSE MULTI DC EU Inverter наружные блоки</t>
  </si>
  <si>
    <t>PERFETTO DC EU Inverter Wi-Fi</t>
  </si>
  <si>
    <t>AMSD-H18/4R2</t>
  </si>
  <si>
    <t>Серия Free Match Inverter R32. Наружные блоки</t>
  </si>
  <si>
    <t>Серия Free Match Inverter. Внутренние блоки настенного типа. R410A с ИК пультом</t>
  </si>
  <si>
    <t>Внутренние блоки настенного типа. Подходят для наружных блоков фреон R32/R410A с ИК пультом</t>
  </si>
  <si>
    <t>Внутренние блоки кассетного типа. R410A с ИК пультом. Подходят для наружных блоков фреон R410A</t>
  </si>
  <si>
    <t>Универсальные внутренние блоки канального типа. Подходят для наружных блоков фреон R32/R410A с проводным пультом</t>
  </si>
  <si>
    <t>ASB14M2Z1R1</t>
  </si>
  <si>
    <t>ASB14M2Z1R</t>
  </si>
  <si>
    <t>ASB18M2Z1R</t>
  </si>
  <si>
    <t>ASB21M3Z1R</t>
  </si>
  <si>
    <t>ASB27M3Z1R</t>
  </si>
  <si>
    <t>ASB32M4Z1R</t>
  </si>
  <si>
    <t>ASB42M5Z1R</t>
  </si>
  <si>
    <t>ASX07MH1Z1R</t>
  </si>
  <si>
    <t>ASX09MH1Z1R</t>
  </si>
  <si>
    <t>ASX12MH1Z1R</t>
  </si>
  <si>
    <t>ASX18MH1Z1R</t>
  </si>
  <si>
    <t>ASX07MHZ1R</t>
  </si>
  <si>
    <t>ASX09MHZ1R</t>
  </si>
  <si>
    <t>ASX12MHZ1R</t>
  </si>
  <si>
    <t>ASX18MHZ1R</t>
  </si>
  <si>
    <t>ASX09MCZ1R1</t>
  </si>
  <si>
    <t>ASX12MCZ1R1</t>
  </si>
  <si>
    <t>ASX18MCZ1R1</t>
  </si>
  <si>
    <t>ASX09MCZ1R</t>
  </si>
  <si>
    <t>ASX12MCZ1R</t>
  </si>
  <si>
    <t>ASX18MCZ1R</t>
  </si>
  <si>
    <t>ASX09MDZ1R1</t>
  </si>
  <si>
    <t>ASX12MDZ1R1</t>
  </si>
  <si>
    <t>ASX18MDZ1R1</t>
  </si>
  <si>
    <t>ASX09MDZ1R</t>
  </si>
  <si>
    <t>ASX12MDZ1R</t>
  </si>
  <si>
    <t>ASX18MDZ1R</t>
  </si>
  <si>
    <t>AWC-M20</t>
  </si>
  <si>
    <t>Проводной пульт управления для кассетных и канальных блоков AWC-M20</t>
  </si>
  <si>
    <t>Наружные блоки мульти-сплит-систем</t>
  </si>
  <si>
    <t>Внутренние блоки настенного типа</t>
  </si>
  <si>
    <t>Внутренние блоки канального типа</t>
  </si>
  <si>
    <t>АКСЕССУАРЫ ДЛЯ МУЛЬТИ-СПЛИТ-СИСТЕМ</t>
  </si>
  <si>
    <t>DF40A2MS1R</t>
  </si>
  <si>
    <t>DF50A2MS1R</t>
  </si>
  <si>
    <t>DF60A3MS1R</t>
  </si>
  <si>
    <t>DF70A3MS1R</t>
  </si>
  <si>
    <t>DF80A4MS1R</t>
  </si>
  <si>
    <t>DF100A4MS1R1</t>
  </si>
  <si>
    <t>DF125A5MS1R1</t>
  </si>
  <si>
    <t xml:space="preserve"> Внутренние блоки настенного типа. Серия ICE</t>
  </si>
  <si>
    <t>ICE20AVQS1R-1</t>
  </si>
  <si>
    <t>ICE25AVQS1R-1</t>
  </si>
  <si>
    <t>ICE35AVQS1R-1</t>
  </si>
  <si>
    <t>ICE50AVQS1R-1</t>
  </si>
  <si>
    <t>ICE70AVQS1R-1</t>
  </si>
  <si>
    <t>ВНУТРЕННИЕ БЛОКИ КАССЕТНОГО ТИПА</t>
  </si>
  <si>
    <t>DA35AMFS1R</t>
  </si>
  <si>
    <t>DA50AMFS1R</t>
  </si>
  <si>
    <t>DA70AMCS1R</t>
  </si>
  <si>
    <t>DA25AMMS1R</t>
  </si>
  <si>
    <t>DA35AMMS1R</t>
  </si>
  <si>
    <t>DA50AMMS1R</t>
  </si>
  <si>
    <t>DA60AMMS1R</t>
  </si>
  <si>
    <t>DA70AMMS1R</t>
  </si>
  <si>
    <t>ВНУТРЕННИЕ БЛОКИ УНИВЕРСАЛЬНОГО ТИПА</t>
  </si>
  <si>
    <t>DA25AMKS1R</t>
  </si>
  <si>
    <t>DA35AMKS1R</t>
  </si>
  <si>
    <t>DA50AMKS1R</t>
  </si>
  <si>
    <t>DA70AMKS1R</t>
  </si>
  <si>
    <t>DC Инверторные наружные блоки мульти-сплит-систем</t>
  </si>
  <si>
    <t>ВНУТРЕННИЕ БЛОКИ КАНАЛЬНОГО ТИПА (СРЕДНЕНАПОРНЫЕ)</t>
  </si>
  <si>
    <t>FTXZ25N</t>
  </si>
  <si>
    <t>RXZ25N</t>
  </si>
  <si>
    <t>FTXZ35N</t>
  </si>
  <si>
    <t>RXZ35N</t>
  </si>
  <si>
    <t>FTXZ50N</t>
  </si>
  <si>
    <t>RXZ50N</t>
  </si>
  <si>
    <t>FTXJ20AW</t>
  </si>
  <si>
    <t>RXJ20A</t>
  </si>
  <si>
    <t>FTXJ25AW</t>
  </si>
  <si>
    <t>RXJ25A</t>
  </si>
  <si>
    <t>FTXJ35AW</t>
  </si>
  <si>
    <t>RXJ35A</t>
  </si>
  <si>
    <t>FTXJ50AW</t>
  </si>
  <si>
    <t>RXJ50A</t>
  </si>
  <si>
    <t>FTXJ20AW9</t>
  </si>
  <si>
    <t>RXJ20A9</t>
  </si>
  <si>
    <t>FTXJ25AW9</t>
  </si>
  <si>
    <t>RXJ25A9</t>
  </si>
  <si>
    <t>FTXJ35AW9</t>
  </si>
  <si>
    <t>RXJ35A9</t>
  </si>
  <si>
    <t>FTXJ50AW9</t>
  </si>
  <si>
    <t>RXJ50A9</t>
  </si>
  <si>
    <t>FTXJ20AS</t>
  </si>
  <si>
    <t>FTXJ25AS</t>
  </si>
  <si>
    <t>FTXJ35AS</t>
  </si>
  <si>
    <t>FTXJ50AS</t>
  </si>
  <si>
    <t>FTXJ20AS9</t>
  </si>
  <si>
    <t>FTXJ25AS9</t>
  </si>
  <si>
    <t>FTXJ35AS9</t>
  </si>
  <si>
    <t>FTXJ50AS9</t>
  </si>
  <si>
    <t>FTXJ20AB</t>
  </si>
  <si>
    <t>FTXJ25AB</t>
  </si>
  <si>
    <t>FTXJ35AB</t>
  </si>
  <si>
    <t>FTXJ20AB9</t>
  </si>
  <si>
    <t>FTXJ25AB9</t>
  </si>
  <si>
    <t>FTXJ35AB9</t>
  </si>
  <si>
    <t>FTXJ50AB9</t>
  </si>
  <si>
    <t>FTXM20R</t>
  </si>
  <si>
    <t>RXM20R9</t>
  </si>
  <si>
    <t>FTXM25R</t>
  </si>
  <si>
    <t>RXM25R9</t>
  </si>
  <si>
    <t>RXM25R</t>
  </si>
  <si>
    <t>FTXM35R</t>
  </si>
  <si>
    <t>RXM35R9</t>
  </si>
  <si>
    <t>FTXM50R</t>
  </si>
  <si>
    <t>RXM50R</t>
  </si>
  <si>
    <t>FTXM60R</t>
  </si>
  <si>
    <t>RXM60R</t>
  </si>
  <si>
    <t>FTXM71R</t>
  </si>
  <si>
    <t>RXM71R</t>
  </si>
  <si>
    <t>FTXM20A</t>
  </si>
  <si>
    <t>RXM20A</t>
  </si>
  <si>
    <t>FTXM25A</t>
  </si>
  <si>
    <t>RXM25A</t>
  </si>
  <si>
    <t>RXM25A9</t>
  </si>
  <si>
    <t>FTXM35A</t>
  </si>
  <si>
    <t>RXM35A</t>
  </si>
  <si>
    <t>RXM35A9</t>
  </si>
  <si>
    <t>FTXM50A</t>
  </si>
  <si>
    <t>RXM50A</t>
  </si>
  <si>
    <t>RXM50A8</t>
  </si>
  <si>
    <t>FTXM60A</t>
  </si>
  <si>
    <t>RXM60A</t>
  </si>
  <si>
    <t>FTXM71A</t>
  </si>
  <si>
    <t>RXM71A</t>
  </si>
  <si>
    <t>RXM50R/-40</t>
  </si>
  <si>
    <t>RXM60R/-40</t>
  </si>
  <si>
    <t>RXM71R/-40</t>
  </si>
  <si>
    <t>RXM50A/-40</t>
  </si>
  <si>
    <t>RXM60A/-40</t>
  </si>
  <si>
    <t>RXM71A/-40</t>
  </si>
  <si>
    <t>FTXF20E</t>
  </si>
  <si>
    <t>RXF20E</t>
  </si>
  <si>
    <t>FTXF25E</t>
  </si>
  <si>
    <t>RXF25E</t>
  </si>
  <si>
    <t>FTXF35E</t>
  </si>
  <si>
    <t>RXF35E</t>
  </si>
  <si>
    <t>FTXF20D</t>
  </si>
  <si>
    <t>RXF20D</t>
  </si>
  <si>
    <t>FTXF25D</t>
  </si>
  <si>
    <t>RXF25D</t>
  </si>
  <si>
    <t>FTXF35D</t>
  </si>
  <si>
    <t>RXF35D</t>
  </si>
  <si>
    <t>FTXF50D</t>
  </si>
  <si>
    <t>RXF50D</t>
  </si>
  <si>
    <t>FTXF60D</t>
  </si>
  <si>
    <t>RXF60D9</t>
  </si>
  <si>
    <t>FTXF71D</t>
  </si>
  <si>
    <t>RXF71D</t>
  </si>
  <si>
    <t>RXF71D9</t>
  </si>
  <si>
    <t>FTXF20F</t>
  </si>
  <si>
    <t>RXF20F</t>
  </si>
  <si>
    <t>FTXF25F</t>
  </si>
  <si>
    <t>RXF25F</t>
  </si>
  <si>
    <t>FTXF35F</t>
  </si>
  <si>
    <t>RXF35F</t>
  </si>
  <si>
    <t>FTXF50F</t>
  </si>
  <si>
    <t>RXF50F</t>
  </si>
  <si>
    <t>FTXF60F</t>
  </si>
  <si>
    <t>FTXF71F</t>
  </si>
  <si>
    <t>RXF20E/-40</t>
  </si>
  <si>
    <t>RXF25E/-40</t>
  </si>
  <si>
    <t>RXF35E/-40</t>
  </si>
  <si>
    <t>RXF20D/-40</t>
  </si>
  <si>
    <t>RXF25D/-40</t>
  </si>
  <si>
    <t>RXF35D/-40</t>
  </si>
  <si>
    <t>RXF50D/-40</t>
  </si>
  <si>
    <t>RXF50F/-40</t>
  </si>
  <si>
    <t>RXF60D/-40</t>
  </si>
  <si>
    <t>RXF71D/-40</t>
  </si>
  <si>
    <t>RXF60D9/-40</t>
  </si>
  <si>
    <t>RXF71D9/-40</t>
  </si>
  <si>
    <t>FTYN20L</t>
  </si>
  <si>
    <t>RYN20L</t>
  </si>
  <si>
    <t>FTYN25L</t>
  </si>
  <si>
    <t>RYN25L</t>
  </si>
  <si>
    <t>FTYN35L</t>
  </si>
  <si>
    <t>RYN35L</t>
  </si>
  <si>
    <t>FTYN50L</t>
  </si>
  <si>
    <t>RYN50L</t>
  </si>
  <si>
    <t>FTYN60L</t>
  </si>
  <si>
    <t>RYN60L</t>
  </si>
  <si>
    <t>FVXM25A</t>
  </si>
  <si>
    <t>FVXM35A</t>
  </si>
  <si>
    <t>FVXM25B</t>
  </si>
  <si>
    <t>FVXM35B</t>
  </si>
  <si>
    <t>FVXM50B</t>
  </si>
  <si>
    <t>FDXM25F9</t>
  </si>
  <si>
    <t>FDXM35F9</t>
  </si>
  <si>
    <t>FDXM50F9</t>
  </si>
  <si>
    <t>FDXM60F9</t>
  </si>
  <si>
    <t>BRC1H519W7</t>
  </si>
  <si>
    <t>BRC1H52W</t>
  </si>
  <si>
    <t>BRC1H52K</t>
  </si>
  <si>
    <t>BRC1H52S</t>
  </si>
  <si>
    <t>проводной белый</t>
  </si>
  <si>
    <t>проводной черный</t>
  </si>
  <si>
    <t>проводной серый</t>
  </si>
  <si>
    <t>2MXM40A9</t>
  </si>
  <si>
    <t>2MXM50A9</t>
  </si>
  <si>
    <t>2MXM68A9</t>
  </si>
  <si>
    <t>3MXM40A9</t>
  </si>
  <si>
    <t>3MXM52A9</t>
  </si>
  <si>
    <t>3MXM68A9</t>
  </si>
  <si>
    <t>4MXM68A9</t>
  </si>
  <si>
    <t>4MXM80A9</t>
  </si>
  <si>
    <t>5MXM90A9</t>
  </si>
  <si>
    <t>FTXP20N</t>
  </si>
  <si>
    <t>FTXP25N</t>
  </si>
  <si>
    <t>FTXP35N</t>
  </si>
  <si>
    <t>FBA35A9</t>
  </si>
  <si>
    <t>FBA50A9</t>
  </si>
  <si>
    <t>FBA60A9</t>
  </si>
  <si>
    <t>FCAG35B</t>
  </si>
  <si>
    <t>BYCQ140E</t>
  </si>
  <si>
    <t>FCAG50B</t>
  </si>
  <si>
    <t>FCAG60B</t>
  </si>
  <si>
    <t>FFA25A9</t>
  </si>
  <si>
    <t>BYFQ60B3</t>
  </si>
  <si>
    <t>FFA35A9</t>
  </si>
  <si>
    <t>FFA50A9</t>
  </si>
  <si>
    <t>FFA60A9</t>
  </si>
  <si>
    <t>FHA35A9</t>
  </si>
  <si>
    <t>FHA50A9</t>
  </si>
  <si>
    <t>FHA60A9</t>
  </si>
  <si>
    <t>FNA25A9</t>
  </si>
  <si>
    <t>FNA35A9</t>
  </si>
  <si>
    <t>FNA50A9</t>
  </si>
  <si>
    <t>FNA60A9</t>
  </si>
  <si>
    <t>Пульты управления</t>
  </si>
  <si>
    <t>BRC1D52</t>
  </si>
  <si>
    <t>проводной</t>
  </si>
  <si>
    <t>BRC7EB518</t>
  </si>
  <si>
    <t>для FAA</t>
  </si>
  <si>
    <t>BRC4C65</t>
  </si>
  <si>
    <t>для FDXM и FBA</t>
  </si>
  <si>
    <t>для FNA</t>
  </si>
  <si>
    <t>BRC7F530W</t>
  </si>
  <si>
    <t>для FFA</t>
  </si>
  <si>
    <t>BRC7FA532F</t>
  </si>
  <si>
    <t>для FCAG</t>
  </si>
  <si>
    <t>BRC7C58</t>
  </si>
  <si>
    <t>для FUA</t>
  </si>
  <si>
    <t>Курс  евро</t>
  </si>
  <si>
    <t>СЕРИЯ URURA SARARA  (FTXZ-N/RXZ-N) Технологический флагман</t>
  </si>
  <si>
    <t>ПРЕМИАЛЬНАЯ СЕРИЯ EMURA с матово-белым внутренним блоком</t>
  </si>
  <si>
    <t>ПРЕМИАЛЬНАЯ СЕРИЯ EMURA с матово-серебристым внутренним блоком</t>
  </si>
  <si>
    <t>ПРЕМИАЛЬНАЯ СЕРИЯ EMURA с матово-черным внутренним блоком</t>
  </si>
  <si>
    <t>СЕРИЯ PERFERA  (FTXM/RXM)</t>
  </si>
  <si>
    <t>СЕРИЯ SENSIRA  (FTXF/RXF)</t>
  </si>
  <si>
    <t>СЕРИЯ SENSIRA  (FTXF/RXF) с наружным блоком, доработанным зимним комплектом /-40</t>
  </si>
  <si>
    <t>СЕРИЯ PERFERA  (FTXM/RXM) с наружным блоком, доработанным зимним комплектом /-40</t>
  </si>
  <si>
    <t>СЕРИЯ FTYN/RYN</t>
  </si>
  <si>
    <t xml:space="preserve">ИНВЕРТОРНЫЕ СПЛИТ-СИСТЕМЫ НАПОЛЬНОГО ТИПА.  </t>
  </si>
  <si>
    <t>СЕРИЯ FVXM/RXM</t>
  </si>
  <si>
    <t xml:space="preserve"> СЕРИЯ FDXM/RXM</t>
  </si>
  <si>
    <t>ИНВЕРТОРНЫЕ СПЛИТ-СИСТЕМЫ КАНАЛЬНОГО ТИПА (НИЗКОНАПОРНЫЕ)</t>
  </si>
  <si>
    <t>НАСТЕННЫЕ ПРОВОДНЫЕ ПУЛЬТЫ</t>
  </si>
  <si>
    <t>Наружные блоки мультисплит-системы</t>
  </si>
  <si>
    <t>Внутренние блоки настенного типа. ПРЕМИАЛЬНАЯ СЕРИЯ EMURA NEW (FTXJ) ЧЕРНЫЙ</t>
  </si>
  <si>
    <t>Внутренние блоки настенного типа. ПРЕМИАЛЬНАЯ СЕРИЯ EMURA NEW (FTXJ) СЕРЕБРИСТЫЙ</t>
  </si>
  <si>
    <t>Внутренние блоки настенного типа. ПРЕМИАЛЬНАЯ СЕРИЯ EMURA NEW (FTXJ) БЕЛЫЙ</t>
  </si>
  <si>
    <t>Внутренние блоки настенного типа. СЕРИЯ PERFERA (FTXM)</t>
  </si>
  <si>
    <t>Внутренние блоки настенного типа. СЕРИЯ COMFORA (FTXP)</t>
  </si>
  <si>
    <t>Внутренние блоки канального типа. СЕРИЯ FDXM / FBA. Низконапорные</t>
  </si>
  <si>
    <t>Внутренние блоки канального типа. СЕРИЯ FDXM / FBA. Средненапорные</t>
  </si>
  <si>
    <t>Внутренние блоки кассетного типа. СЕРИЯ FCAG</t>
  </si>
  <si>
    <t>Внутренние блоки кассетного типа 600х600 (компакт). СЕРИЯ FFA</t>
  </si>
  <si>
    <t>Внутренние блоки подпотолочного типа. СЕРИЯ FHA</t>
  </si>
  <si>
    <t>Внутренние блоки напольного типа. СЕРИЯ FNA</t>
  </si>
  <si>
    <t>K2MRB40HZRN1</t>
  </si>
  <si>
    <t>K2MRB50HZRN1</t>
  </si>
  <si>
    <t>K3MRB60HZRN1</t>
  </si>
  <si>
    <t>K3MRB80HZRN1</t>
  </si>
  <si>
    <t>K4MRA80HZRN1</t>
  </si>
  <si>
    <t>K4MRA100HZRN1</t>
  </si>
  <si>
    <t>K5MRBA120HZRN1</t>
  </si>
  <si>
    <t>K5MRB120HZRN1</t>
  </si>
  <si>
    <t>KMGP26HZRN1</t>
  </si>
  <si>
    <t>KMGP35HZRN1</t>
  </si>
  <si>
    <t>KMGP53HZRN1</t>
  </si>
  <si>
    <t>KMGP70HZRN1</t>
  </si>
  <si>
    <t>Внутренние блоки настенного типа серия KUMO Multi</t>
  </si>
  <si>
    <t>KMGKU21HZRN1</t>
  </si>
  <si>
    <t>KMGKU26HZRN1</t>
  </si>
  <si>
    <t>KMGKU35HZRN1</t>
  </si>
  <si>
    <t>KMGKU53HZRN1</t>
  </si>
  <si>
    <t>Внутренние блоки настенного типа серия KANAMI Multi</t>
  </si>
  <si>
    <t>KMGA26HZRN1</t>
  </si>
  <si>
    <t>KMGA35HZRN1</t>
  </si>
  <si>
    <t>KMGA53HZRN1</t>
  </si>
  <si>
    <t>KMGA70HZRN1</t>
  </si>
  <si>
    <t>KMZAA20HZRN1</t>
  </si>
  <si>
    <t>KMZAA25HZRN1</t>
  </si>
  <si>
    <t>KMZBA35HZRN1</t>
  </si>
  <si>
    <t>KMZBA50HZRN1</t>
  </si>
  <si>
    <t>KMKM20HZRN1R</t>
  </si>
  <si>
    <t>KMKM25HZRN1R</t>
  </si>
  <si>
    <t>KMKM35HZRN1R</t>
  </si>
  <si>
    <t>KMKM50HZRN1R</t>
  </si>
  <si>
    <t>KMKA20HZRN1R</t>
  </si>
  <si>
    <t>KMKA25HZRN1R</t>
  </si>
  <si>
    <t>KMKB35HZRN1R</t>
  </si>
  <si>
    <t>KMKB50HZRN1R</t>
  </si>
  <si>
    <t>АКСЕССУАРЫ</t>
  </si>
  <si>
    <t>KWC-90</t>
  </si>
  <si>
    <t xml:space="preserve">Наружные блоки </t>
  </si>
  <si>
    <t>Внутренние блоки настенного типа  серия OMORI</t>
  </si>
  <si>
    <t>Внутренние блоки настенного типа  серия SEMPAI Multi</t>
  </si>
  <si>
    <t>Внутренние блоки кассетного типа  компактные (600х600)</t>
  </si>
  <si>
    <t>Внутренние блоки канального типа средненапорные</t>
  </si>
  <si>
    <t>M2OH-14HFN8-Q1</t>
  </si>
  <si>
    <t>M2OE-18HFN8-Q1</t>
  </si>
  <si>
    <t>M3OG-21HFN8-Q1</t>
  </si>
  <si>
    <t>M3OA-27HFN8-Q1</t>
  </si>
  <si>
    <t>M4OE-28HFN8-Q1</t>
  </si>
  <si>
    <t>M4OB-36HFN8-Q1</t>
  </si>
  <si>
    <t>M5OA2-42FRN8G1</t>
  </si>
  <si>
    <t>MMCA1BU-09HRFN8</t>
  </si>
  <si>
    <t>MMCA1BU-12HRFN8</t>
  </si>
  <si>
    <t>Настенные внутренние блоки. Серия BREEZELESS (MSFA)</t>
  </si>
  <si>
    <t>MSFA2-09N8D6-I</t>
  </si>
  <si>
    <t>MSFA2-12N8D6-I</t>
  </si>
  <si>
    <t>MMFE-09N8D6-I</t>
  </si>
  <si>
    <t>MMFE-12N8D6-I</t>
  </si>
  <si>
    <t>MMFE-18N8D6-I</t>
  </si>
  <si>
    <t>MMFE-24N8D6-I</t>
  </si>
  <si>
    <t>Настенные внутренние блоки. Серия EASY (MMES1S)</t>
  </si>
  <si>
    <t>MMES1S-07FRN8G1</t>
  </si>
  <si>
    <t>MMES1S-09FRN8G1</t>
  </si>
  <si>
    <t>MMES1S-12FRN8G1</t>
  </si>
  <si>
    <t>MMES1S-18FRN8G1</t>
  </si>
  <si>
    <t>Настенные внутренние блоки. Серия PERSONA (MMAG4)</t>
  </si>
  <si>
    <t>MMAG4-09N8D0-I</t>
  </si>
  <si>
    <t>MMAG4-12N8D0-I</t>
  </si>
  <si>
    <t>MMAG4-18N8D0-I</t>
  </si>
  <si>
    <t>MMAG4-24N8D0-I</t>
  </si>
  <si>
    <t>Настенные внутренние блоки. Серия UNLIMITED (MMAG2)</t>
  </si>
  <si>
    <t>MMAG2-09N8D0-I</t>
  </si>
  <si>
    <t>MMAG2-12N8D0-I</t>
  </si>
  <si>
    <t>MMAG2-18N8D0-I</t>
  </si>
  <si>
    <t>MMAG2-24N8D0-I</t>
  </si>
  <si>
    <t>Внутренние блоки кассетного типа. Однопоточные</t>
  </si>
  <si>
    <t>MMCBU1-09FRN8G1</t>
  </si>
  <si>
    <t>MMCBU1-12FRN8G1</t>
  </si>
  <si>
    <t>MMCBU1-18FRN8G1</t>
  </si>
  <si>
    <t>Внутренние блоки кассетного типа. Компактные (600х600)</t>
  </si>
  <si>
    <t>MCA3I-07NXD0</t>
  </si>
  <si>
    <t>MCA3I-09NXD0</t>
  </si>
  <si>
    <t>MCA3U-12HRFNX(GA)</t>
  </si>
  <si>
    <t>MCA3U-18HRFNX(GA)</t>
  </si>
  <si>
    <t>MMCA4U-07HRFNX-Q(GA)</t>
  </si>
  <si>
    <t>MMCA4U-09HRFNX-Q(GA)</t>
  </si>
  <si>
    <t>MMCA4U-12HRFNX-Q(GA)</t>
  </si>
  <si>
    <t>MMCA4U-18HRFNX-Q(GA)</t>
  </si>
  <si>
    <t>MMLJ1-07FWN8G1</t>
  </si>
  <si>
    <t>MMLJ1-09FWN8G1</t>
  </si>
  <si>
    <t>MMTJ1-12FWN8G1</t>
  </si>
  <si>
    <t>MMTJ1-18FWN8G1</t>
  </si>
  <si>
    <t>MTIU-07W1NXD0P</t>
  </si>
  <si>
    <t>MTIU-09W1NXD0P</t>
  </si>
  <si>
    <t>MTIU-12HW1FNXP(GA)</t>
  </si>
  <si>
    <t>MTIU-18HW1FNXP(GA)</t>
  </si>
  <si>
    <t>Внутренние блоки консольного типа</t>
  </si>
  <si>
    <t>MMFA2U-12HRFNX-Q(GA)</t>
  </si>
  <si>
    <t>MMFA2U-17HRFNX-Q(GA)</t>
  </si>
  <si>
    <t>Wi-Fi-контроллер DAICHI CTRL-AC-LF-CN-3</t>
  </si>
  <si>
    <t>Wi-Fi-контроллер DAICHI CTRL-AC-S-31</t>
  </si>
  <si>
    <t>Wi-Fi-контроллер DAICHI CTRL-AC-S-32</t>
  </si>
  <si>
    <t>Наружные блоки мульти-системы</t>
  </si>
  <si>
    <t>Настенные внутренние блоки. Серия GAIA (MMSCA).  С ПРИТОКОМ СВЕЖЕГО ВОЗДУХА</t>
  </si>
  <si>
    <t>Настенные внутренние блоки. Серия BREEZELESS E (MSFE)</t>
  </si>
  <si>
    <t>T-MBQ4-03E</t>
  </si>
  <si>
    <t>T-MBQ4-03A</t>
  </si>
  <si>
    <t>Внутренние блоки канального типа. Средненапорные</t>
  </si>
  <si>
    <t>Системы облачного управления компании "ДАИЧИ"</t>
  </si>
  <si>
    <t>CAS25ABO1/R3-W</t>
  </si>
  <si>
    <t>CAS35ABO1/R3-W</t>
  </si>
  <si>
    <t>CAS50ABO1/R3-W</t>
  </si>
  <si>
    <t>CAS70ABO1/R3-W</t>
  </si>
  <si>
    <t>CP1B-1028IB</t>
  </si>
  <si>
    <t>CP1B-1348IB</t>
  </si>
  <si>
    <t>CAS25ADS1/R3-W</t>
  </si>
  <si>
    <t>CAS35ADS1/R3-W</t>
  </si>
  <si>
    <t>CAS50ADS1/R3-W</t>
  </si>
  <si>
    <t>CP1B-890IA/D</t>
  </si>
  <si>
    <t xml:space="preserve">CP1B-1210IA/D </t>
  </si>
  <si>
    <t>CAS35ADM1/R3-W</t>
  </si>
  <si>
    <t>CAS50ADM1/R3-W</t>
  </si>
  <si>
    <t>CAS70ADM1/R3-W</t>
  </si>
  <si>
    <t>2U40CM1/R3</t>
  </si>
  <si>
    <t>2U50CM1/R3</t>
  </si>
  <si>
    <t>3U55CM1/R3</t>
  </si>
  <si>
    <t>3U70CM1/R3</t>
  </si>
  <si>
    <t>4U75CM1/R3</t>
  </si>
  <si>
    <t>4U85CM1/R3</t>
  </si>
  <si>
    <t>5U105CM1/R3</t>
  </si>
  <si>
    <t>5U125CM1/R3</t>
  </si>
  <si>
    <t>Декоративная панель для 25AB-35AB</t>
  </si>
  <si>
    <t>Декоративная панель для 50AB-70AB</t>
  </si>
  <si>
    <t>Декоративная панель для 25AD-35AD</t>
  </si>
  <si>
    <t>Декоративная панель для 50AD</t>
  </si>
  <si>
    <t xml:space="preserve">CAS25CC1/R3-B </t>
  </si>
  <si>
    <t>Наружные блоки</t>
  </si>
  <si>
    <t>Внутренние блоки. Серия VELATO серебристый</t>
  </si>
  <si>
    <t>Внутренние блоки. Серия VELATO синий</t>
  </si>
  <si>
    <t>Внутренние блоки. Серия VELATO черный</t>
  </si>
  <si>
    <t>Внутренние блоки. ELETTO  WHITE белый</t>
  </si>
  <si>
    <t>Внутренние блоки. ELETTO  WHITE черный</t>
  </si>
  <si>
    <t>Внутренние блоки. ELETTO  WHITE бежевый</t>
  </si>
  <si>
    <t>Однопоточные кассетные внутренние блоки</t>
  </si>
  <si>
    <t>Низконапорные канальные внутренние блоки</t>
  </si>
  <si>
    <t>Средненапорные канальные внутренние блоки</t>
  </si>
  <si>
    <t>AB25S2SA1FA</t>
  </si>
  <si>
    <t>AB35S2SA1FA</t>
  </si>
  <si>
    <t>AB50S2SA1FA</t>
  </si>
  <si>
    <t>AB71S2SA1FA</t>
  </si>
  <si>
    <t>AB25S2SC1FA</t>
  </si>
  <si>
    <t>AB35S2SC1FA</t>
  </si>
  <si>
    <t>AB50S2SC1FA</t>
  </si>
  <si>
    <t>AB71S2SG1FA</t>
  </si>
  <si>
    <t>AB25S2SC2FA</t>
  </si>
  <si>
    <t>AB35S2SC2FA</t>
  </si>
  <si>
    <t>AB50S2SC2FA</t>
  </si>
  <si>
    <t>AC35S2SG1FA</t>
  </si>
  <si>
    <t>AC50S2SG1FA</t>
  </si>
  <si>
    <t>AC71S2SG1FA</t>
  </si>
  <si>
    <t>AD25S2SS1FA</t>
  </si>
  <si>
    <t>AD35S2SS1FA</t>
  </si>
  <si>
    <t>AD50S2SS1FA</t>
  </si>
  <si>
    <t>AD71S2SS1FA</t>
  </si>
  <si>
    <t>AD35S2SM3FA</t>
  </si>
  <si>
    <t>AD50S2SM3FA</t>
  </si>
  <si>
    <t>AD71S2SM3FA</t>
  </si>
  <si>
    <t>AF25S2SD1FA</t>
  </si>
  <si>
    <t>AF35S2SD1FA</t>
  </si>
  <si>
    <t>AF42S2SD1FA</t>
  </si>
  <si>
    <t>AF50S2SD1FA</t>
  </si>
  <si>
    <t>2U40S2SM1FA</t>
  </si>
  <si>
    <t>3U55S2SR5FA</t>
  </si>
  <si>
    <t>3U70S2SR5FA</t>
  </si>
  <si>
    <t>4U75S2SR5FA</t>
  </si>
  <si>
    <t>4U85S2SR5FA</t>
  </si>
  <si>
    <t>5U90S2SS5FA</t>
  </si>
  <si>
    <t>5U105S2SS5FA</t>
  </si>
  <si>
    <t>5U125S2SN1FA</t>
  </si>
  <si>
    <t>3U55S2SL5FA</t>
  </si>
  <si>
    <t>3U70S2SL5FA</t>
  </si>
  <si>
    <t>4U85S2SL5FA</t>
  </si>
  <si>
    <t>5U125S2SL1FA</t>
  </si>
  <si>
    <t>PB-700KB</t>
  </si>
  <si>
    <t>PB-620KB</t>
  </si>
  <si>
    <t>PB-950KB</t>
  </si>
  <si>
    <t>PB-950QB</t>
  </si>
  <si>
    <t>P1B-1028IB</t>
  </si>
  <si>
    <t>P1B-1348IB</t>
  </si>
  <si>
    <t>P1B-890IA</t>
  </si>
  <si>
    <t>P1B-1210IA</t>
  </si>
  <si>
    <t>P1B-890IA/D</t>
  </si>
  <si>
    <t>P1B-1210IA/D</t>
  </si>
  <si>
    <t>HI-WA301DEI</t>
  </si>
  <si>
    <t>AS25S2SJ2FA-W / 1U25MECFRA</t>
  </si>
  <si>
    <t>AS35S2SJ2FA-W / 1U35MECFRA</t>
  </si>
  <si>
    <t>AS50S2SJ2FA-W / 1U50JEC1FRA</t>
  </si>
  <si>
    <t>AS25S2SJ3FA-W / 1U25MEC1FRA</t>
  </si>
  <si>
    <t>AS35S2SJ3FA-W / 1U35MEC1FRA</t>
  </si>
  <si>
    <t>AS50S2SJ3FA-W / 1U50JEC1FRA</t>
  </si>
  <si>
    <t>AS25S2SJ2FA-G / 1U25MECFRA</t>
  </si>
  <si>
    <t>AS35S2SJ2FA-G / 1U35MECFRA</t>
  </si>
  <si>
    <t>AS50S2SJ2FA-G / 1U50JEC1FRA</t>
  </si>
  <si>
    <t>AS25S2SJ3FA-G / 1U25MEC1FRA</t>
  </si>
  <si>
    <t>AS35S2SJ3FA-G / 1U35MEC1FRA</t>
  </si>
  <si>
    <t>AS50S2SJ3FA-G / 1U50JEC1FRA</t>
  </si>
  <si>
    <t>AS25S2SJ2FA-S / 1U25MECFRA</t>
  </si>
  <si>
    <t>AS35S2SJ2FA-S / 1U35MECFRA</t>
  </si>
  <si>
    <t>AS50S2SJ2FA-S / 1U50JEC1FRA</t>
  </si>
  <si>
    <t>AS25S2SJ3FA-S / 1U25MEC1FRA</t>
  </si>
  <si>
    <t>AS35S2SJ3FA-S / 1U35MEC1FRA</t>
  </si>
  <si>
    <t>AS50S2SJ3FA-S / 1U50JEC1FRA</t>
  </si>
  <si>
    <t>AS25S2SF2FA-W / 1U25S2SM3FA</t>
  </si>
  <si>
    <t>AS25S2SF3FA-G / 1U25S2SM3FA</t>
  </si>
  <si>
    <t>AS25S2SF2FA-B / 1U25S2SM3FA</t>
  </si>
  <si>
    <t>AS35S2SF2FA-W / 1U35S2SM3FA</t>
  </si>
  <si>
    <t>AS35S2SF3FA-G / 1U35S2SM3FA</t>
  </si>
  <si>
    <t>AS35S2SF2FA-B / 1U35S2SM3FA</t>
  </si>
  <si>
    <t>AS50S2SF2FA-W / 1U50S2SJ3FA</t>
  </si>
  <si>
    <t>AS50S2SF3FA-G / 1U50S2SJ3FA</t>
  </si>
  <si>
    <t>AS50S2SF2FA-B / 1U50S2SJ3FA</t>
  </si>
  <si>
    <t>AS70S2SF2FA-W / 1U70S2SJ2FA</t>
  </si>
  <si>
    <t>AS70S2SF3FA-G / 1U70S2SJ2FA</t>
  </si>
  <si>
    <t>AS70S2SF2FA-B / 1U70S2SJ2FA</t>
  </si>
  <si>
    <t>AS25S2SF3FA-W / 1U25S2SM4FA</t>
  </si>
  <si>
    <t>AS25S2SF4FA-G / 1U25S2SM4FA</t>
  </si>
  <si>
    <t>AS25S2SF3FA-B / 1U25S2SM4FA</t>
  </si>
  <si>
    <t>AS35S2SF3FA-W / 1U35S2SM4FA</t>
  </si>
  <si>
    <t>AS35S2SF4FA-G / 1U35S2SM4FA</t>
  </si>
  <si>
    <t>AS35S2SF3FA-B / 1U35S2SM4FA</t>
  </si>
  <si>
    <t>AS50S2SF3FA-W / 1U50S2SJ3FA</t>
  </si>
  <si>
    <t>AS50S2SF4FA-G / 1U50S2SJ3FA</t>
  </si>
  <si>
    <t>AS50S2SF3FA-B / 1U50S2SJ3FA</t>
  </si>
  <si>
    <t>AS70S2SF3FA-W / 1U70S2SJ2FA</t>
  </si>
  <si>
    <t>AS70S2SF4FA-G / 1U70S2SJ2FA</t>
  </si>
  <si>
    <t>AS70S2SF3FA-B / 1U70S2SJ2FA</t>
  </si>
  <si>
    <t>AS20SHP1HRA-W / 1U20SHP1FRA</t>
  </si>
  <si>
    <t>AS20SHP1HRA-C / 1U20SHP1FRA</t>
  </si>
  <si>
    <t>AS20SHP1HRA-S / 1U20SHP1FRA</t>
  </si>
  <si>
    <t>AS25SHP1HRA-W / 1U25SHP1FRA</t>
  </si>
  <si>
    <t>AS25SHP1HRA-C / 1U25SHP1FRA</t>
  </si>
  <si>
    <t>AS25SHP1HRA-S / 1U25SHP1FRA</t>
  </si>
  <si>
    <t>AS35SHP1HRA-W / 1U35SHP1FRA</t>
  </si>
  <si>
    <t>AS35SHP1HRA-C / 1U35SHP1FRA</t>
  </si>
  <si>
    <t>AS35SHP1HRA-S / 1U35SHP1FRA</t>
  </si>
  <si>
    <t>AS50SHP1HRA-W / 1U50SHP1FRA</t>
  </si>
  <si>
    <t>AS50SHP1HRA-C / 1U50SHP1FRA</t>
  </si>
  <si>
    <t>AS50SHP1HRA-S / 1U50SHP1FRA</t>
  </si>
  <si>
    <t>AS70SHP1HRA-W / 1U70SHP1FRA</t>
  </si>
  <si>
    <t>AS70SHP1HRA-C / 1U70SHP1FRA</t>
  </si>
  <si>
    <t>AS70SHP1HRA-S / 1U70SHP1FRA</t>
  </si>
  <si>
    <t>AS20SHP2HRA-W / 1U20SHP2FRA</t>
  </si>
  <si>
    <t>AS20SHP2HRA-C / 1U20SHP2FRA</t>
  </si>
  <si>
    <t>AS20SHP2HRA-S / 1U20SHP2FRA</t>
  </si>
  <si>
    <t>AS25SHP2HRA-W / 1U25SHP2FRA</t>
  </si>
  <si>
    <t>AS25SHP2HRA-C / 1U25SHP2FRA</t>
  </si>
  <si>
    <t>AS25SHP2HRA-S / 1U25SHP2FRA</t>
  </si>
  <si>
    <t>AS35SHP2HRA-W / 1U35SHP2FRA</t>
  </si>
  <si>
    <t>AS35SHP2HRA-C / 1U35SHP2FRA</t>
  </si>
  <si>
    <t>AS35SHP2HRA-S / 1U35SHP2FRA</t>
  </si>
  <si>
    <t>AS50SHP2HRA-W / 1U50SHP2FRA</t>
  </si>
  <si>
    <t>AS50SHP2HRA-C / 1U50SHP2FRA</t>
  </si>
  <si>
    <t>AS50SHP2HRA-S / 1U50SHP2FRA</t>
  </si>
  <si>
    <t>AS70SHP2HRA-W / 1U70SHP2FRA</t>
  </si>
  <si>
    <t>AS70SHP2HRA-C / 1U70SHP2FRA</t>
  </si>
  <si>
    <t>AS70SHP2HRA-S / 1U70SHP2FRA</t>
  </si>
  <si>
    <t>AS20HPL2HRA / 1U20HPL1FRA</t>
  </si>
  <si>
    <t>AS25HPL2HRA / 1U25HPL1FRA</t>
  </si>
  <si>
    <t>AS35HPL2HRA / 1U35HPL1FRA</t>
  </si>
  <si>
    <t>AS50HPL2HRA / 1U50HPL1FRA</t>
  </si>
  <si>
    <t>AS70HPL2HRA / 1U70HPL1FRA</t>
  </si>
  <si>
    <t xml:space="preserve">AS100HPL1HRA / 1U105S2SS2FA </t>
  </si>
  <si>
    <t>AS20HSL1HRA-W / 1U20HSL1FRA</t>
  </si>
  <si>
    <t>AS25HSL1HRA-W / 1U25HSL1FRA</t>
  </si>
  <si>
    <t>AS35HSL1HRA-W / 1U35HSL1FRA</t>
  </si>
  <si>
    <t>AS50HSL1HRA-W / 1U50HSL1FRA</t>
  </si>
  <si>
    <t>AS70HSL1HRA-W / 1U70HSL1FRA</t>
  </si>
  <si>
    <t>AS20HQJ1HRA-W / 1U20HQJ1FRA</t>
  </si>
  <si>
    <t>AS20HQJ1HRA-B / 1U20HQJ1FRA</t>
  </si>
  <si>
    <t>AS25HQJ1HRA-W / 1U25HQJ1FRA</t>
  </si>
  <si>
    <t>AS25HQJ1HRA-B / 1U25HQJ1FRA</t>
  </si>
  <si>
    <t>AS35HQJ1HRA-W / 1U35HQJ1FRA</t>
  </si>
  <si>
    <t>AS35HQJ1HRA-B / 1U35HQJ1FRA</t>
  </si>
  <si>
    <t>AS50HQJ1HRA-W / 1U50HQJ1FRA</t>
  </si>
  <si>
    <t>AS50HQJ1HRA-B / 1U50HQJ1FRA</t>
  </si>
  <si>
    <t>AS70HQJ1HRA-W / 1U70HQJ1FRA</t>
  </si>
  <si>
    <t>AS70HQJ1HRA-B / 1U70HQJ1FRA</t>
  </si>
  <si>
    <t>HSU-07HPL303/R3 / HSU-07HPL103/R3</t>
  </si>
  <si>
    <t>HSU-09HPL303/R3 / HSU-09HPL103/R3</t>
  </si>
  <si>
    <t>HSU-12HPL303/R3 / HSU-12HPL103/R3</t>
  </si>
  <si>
    <t>HSU-18HPL303/R3 / HSU-18HPL103/R3</t>
  </si>
  <si>
    <t>HSU-24HPL303/R3 / HSU-24HPL103/R3</t>
  </si>
  <si>
    <t>HSU-07HQJ103/R3-W / HSU-07HQJ103/R3</t>
  </si>
  <si>
    <t>HSU-07HQJ103/R3-B / HSU-07HQJ103/R3</t>
  </si>
  <si>
    <t>HSU-09HQJ103/R3-W / HSU-09HQJ103/R3</t>
  </si>
  <si>
    <t>HSU-09HQJ103/R3-B / HSU-09HQJ103/R3</t>
  </si>
  <si>
    <t>HSU-12HQJ103/R3-W / HSU-12HQJ103/R3</t>
  </si>
  <si>
    <t>HSU-12HQJ103/R3-B / HSU-12HQJ103/R3</t>
  </si>
  <si>
    <t>HSU-18HQJ103/R3-W / HSU-18HQJ103/R3</t>
  </si>
  <si>
    <t>HSU-18HQJ103/R3-B / HSU-18HQJ103/R3</t>
  </si>
  <si>
    <t>HSU-24HQJ103/R3-W / HSU-24HQJ103/R3</t>
  </si>
  <si>
    <t>HSU-24HQJ103/R3-B / HSU-24HQJ103/R3</t>
  </si>
  <si>
    <t>HSU-07HTT03/R3 / HSU-07HTT103/R3</t>
  </si>
  <si>
    <t>HSU-09HTT103/R3 / HSU-09HTT103/R3</t>
  </si>
  <si>
    <t>HSU-12HTT03/R3 / HSU-12HTT103/R3</t>
  </si>
  <si>
    <t>HSU-18HTT03/R3 / HSU-18HTT03/R3</t>
  </si>
  <si>
    <t>HSU-24HTT103/R3 / HSU-24HTT103/R3</t>
  </si>
  <si>
    <t>HSU-07HFF103/R3-W / HSU-07HUF103/R3</t>
  </si>
  <si>
    <t>HSU-07HFF203/R3-W / HSU-07HUF203/R3</t>
  </si>
  <si>
    <t>HSU-07HFF203/R3-G / HSU-07HUF203/R3</t>
  </si>
  <si>
    <t>HSU-07HFF203/R3-B  / HSU-07HUF203/R3</t>
  </si>
  <si>
    <t>HSU-09HFF103/R3-W / HSU-09HUF103/R3</t>
  </si>
  <si>
    <t>HSU-07HFF303/R3-W / HSU-07HUF303/R3</t>
  </si>
  <si>
    <t>HSU-07HFF303/R3-G / HSU-07HUF303/R3</t>
  </si>
  <si>
    <t>HSU-07HFF303/R3-B / HSU-07HUF303/R3</t>
  </si>
  <si>
    <t>HSU-09HFF203/R3-W / HSU-09HUF203/R3</t>
  </si>
  <si>
    <t>HSU-09HFF203/R3-G / HSU-09HUF203/R3</t>
  </si>
  <si>
    <t>HSU-09HFF203/R3-B / HSU-09HUF203/R3</t>
  </si>
  <si>
    <t>HSU-12HFF203/R3-W / HSU-12HUF203/R3</t>
  </si>
  <si>
    <t>HSU-12HFF203/R3-G / HSU-12HUF203/R3</t>
  </si>
  <si>
    <t>HSU-12HFF203/R3-B / HSU-12HUF203/R3</t>
  </si>
  <si>
    <t>HSU-18HFF103/R3-W / HSU-18HUF103/R3</t>
  </si>
  <si>
    <t>HSU-18HFF103/R3-G / HSU-18HUF103/R3</t>
  </si>
  <si>
    <t>HSU-18HFF103/R3-B  / HSU-18HUF103/R3</t>
  </si>
  <si>
    <t>HSU-24HFF103/R3-W / HSU-24HUF103/R3</t>
  </si>
  <si>
    <t>HSU-24HFF103/R3-G / HSU-24HUF103/R3</t>
  </si>
  <si>
    <t>HSU-24HFF103/R3-B / HSU-24HUF103/R3</t>
  </si>
  <si>
    <t>HSU-07HSL103/R3-W / HSU-07HSL103/R3</t>
  </si>
  <si>
    <t>HSU-09HSL103/R3-W / HSU-09HSL103/R3</t>
  </si>
  <si>
    <t>HSU-12HSL103/R3-W / HSU-12HSL103/R3</t>
  </si>
  <si>
    <t>HSU-18HSL103/R3-W / HSU-18HSL103/R3</t>
  </si>
  <si>
    <t>HSU-24HSL103/R3-W / HSU-24HSL103/R3</t>
  </si>
  <si>
    <t>HSU-33HPL103/R3 / HSU-33HPL03/R3</t>
  </si>
  <si>
    <t>HCкодпоблочно</t>
  </si>
  <si>
    <t>НС-1760316</t>
  </si>
  <si>
    <t>НС-1760320</t>
  </si>
  <si>
    <t>НС-1760318</t>
  </si>
  <si>
    <t>НС-1760321</t>
  </si>
  <si>
    <t>НС-1760319</t>
  </si>
  <si>
    <t>НС-1760322</t>
  </si>
  <si>
    <t>НС-1595931</t>
  </si>
  <si>
    <t>НС-1595932</t>
  </si>
  <si>
    <t>НС-1595935</t>
  </si>
  <si>
    <t>НС-1595936</t>
  </si>
  <si>
    <t>НС-1595938</t>
  </si>
  <si>
    <t>НС-1595939</t>
  </si>
  <si>
    <t>НС-1760167</t>
  </si>
  <si>
    <t>НС-1760181</t>
  </si>
  <si>
    <t>НС-1760170</t>
  </si>
  <si>
    <t>НС-1760183</t>
  </si>
  <si>
    <t>НС-1760172</t>
  </si>
  <si>
    <t>НС-1760184</t>
  </si>
  <si>
    <t>НС-1760174</t>
  </si>
  <si>
    <t>НС-1760186</t>
  </si>
  <si>
    <t>НС-1760175</t>
  </si>
  <si>
    <t>НС-1760187</t>
  </si>
  <si>
    <t>Wi-FiмодульFUNAI,модельAEH-W4G1F(ДлямоделейSensei/SenseiInverter,мультисплит-системOrigami)</t>
  </si>
  <si>
    <t>Wi-FiмодульFUNAI,модельAEL-W4G3F(Sensei2.0)(Длясплит-системSENSE2.0,SENSEINERO2.0,SENSEI2.0Inverter)</t>
  </si>
  <si>
    <t>Wi-FiмодульFUNAI,модельAEX-W4G1F
(Длясплит-системBushido,Shogunивнутреннихнастенныхблоковмультисплит-системыOrigamiKodo)</t>
  </si>
  <si>
    <t>Wi-FiмодульFUNAI,
модельAEL-W4G2F(Длясплит-системKatana,Kadzoku)</t>
  </si>
  <si>
    <t>GOAL Classic A Wi-Fi</t>
  </si>
  <si>
    <t>AS09NS6ERA-W</t>
  </si>
  <si>
    <t>AS12NS6ERA-W</t>
  </si>
  <si>
    <t>AS18NS6ERA-W</t>
  </si>
  <si>
    <t>AS18NS3ERA-W</t>
  </si>
  <si>
    <t>AS24NS6ERA-W</t>
  </si>
  <si>
    <t>AS24NS3ERA-W</t>
  </si>
  <si>
    <t>AS09NS6ERA-B</t>
  </si>
  <si>
    <t>AS12NS6ERA-B</t>
  </si>
  <si>
    <t>AS18NS6ERA-B</t>
  </si>
  <si>
    <t>AS18NS5ERA-B</t>
  </si>
  <si>
    <t>AS24NS6ERA-B</t>
  </si>
  <si>
    <t>AS24NS3ERA-B</t>
  </si>
  <si>
    <t>AS09NS6ERA-G</t>
  </si>
  <si>
    <t>AS12NS6ERA-G</t>
  </si>
  <si>
    <t>AS18NS6ERA-G</t>
  </si>
  <si>
    <t>AS18NS4ERA-G</t>
  </si>
  <si>
    <t>AS18NS3ERA-G</t>
  </si>
  <si>
    <t>AS24NS6ERA-G</t>
  </si>
  <si>
    <t>AS24NS3ERA-G</t>
  </si>
  <si>
    <t>AS20SS1HRA-M</t>
  </si>
  <si>
    <t>AS25SS1HRA-M</t>
  </si>
  <si>
    <t>AS35SS1HRA-M</t>
  </si>
  <si>
    <t>AS50SS1HRA-M</t>
  </si>
  <si>
    <t>AS70SS1HRA-M</t>
  </si>
  <si>
    <t>AB71S2SR1FA</t>
  </si>
  <si>
    <t>AB12CS1ERA(S)</t>
  </si>
  <si>
    <t>PB-700IB</t>
  </si>
  <si>
    <t>AB12CS2ERA(S)</t>
  </si>
  <si>
    <t>AB18CS2ERA(S)</t>
  </si>
  <si>
    <t>1U105S2SS2FA</t>
  </si>
  <si>
    <t>HSU-07HFF203/R3-B</t>
  </si>
  <si>
    <t>HSU-18HFF103/R3-B</t>
  </si>
  <si>
    <t>AS20PS1HRA-M</t>
  </si>
  <si>
    <t>AS25PS1HRA-M</t>
  </si>
  <si>
    <t>AS35PS1HRA-M</t>
  </si>
  <si>
    <t>AS50PS1HRA-M</t>
  </si>
  <si>
    <t>AS70PS1HRA-M</t>
  </si>
  <si>
    <t>AS12TS5HRA-M</t>
  </si>
  <si>
    <t>AC25S2SG2FA</t>
  </si>
  <si>
    <t>AC35S2SG2FA</t>
  </si>
  <si>
    <t>AC50S2SG2FA</t>
  </si>
  <si>
    <t>AC71S2SG2FA</t>
  </si>
  <si>
    <t>AD35S2SM9FA</t>
  </si>
  <si>
    <t>AD50S2SM9FA</t>
  </si>
  <si>
    <t>AD71S2SM9FA</t>
  </si>
  <si>
    <t>AD12SS1ERA(N)(P)</t>
  </si>
  <si>
    <t>AD24SS1ERA(N)(P)</t>
  </si>
  <si>
    <t>2U40S2SM2FA</t>
  </si>
  <si>
    <t>2U50S2SM2FA</t>
  </si>
  <si>
    <t>2U50S2SM1FA-3</t>
  </si>
  <si>
    <t>Декоративная панель</t>
  </si>
  <si>
    <t>Декоративная панель для AB-S2SC1FA</t>
  </si>
  <si>
    <t>Декоративная панель для AB-S2SC2FA</t>
  </si>
  <si>
    <t>Жалюзи с дисплеем и приемником ИК сигнала для AD 25,35 S2SS1FA</t>
  </si>
  <si>
    <t>Жалюзи с дисплеем и приемником ИК сигнала для AD 50, 71 S2SS1FA</t>
  </si>
  <si>
    <t>Wi-Fi модуль для внутренних блоков САС (несовместим с колонными)</t>
  </si>
  <si>
    <t>3U19FS3ERA</t>
  </si>
  <si>
    <t>4U30HS3ERA</t>
  </si>
  <si>
    <t>Жалюзи без дисплея для AD 25, 35 S2SS1FA</t>
  </si>
  <si>
    <t>Жалюзи без дисплея для AD 50, 71 S2SS1FA</t>
  </si>
  <si>
    <t>серия JADE SM БЕЛЫЙ 2025</t>
  </si>
  <si>
    <t>серия JADE SM БЕЛЫЙ 2026</t>
  </si>
  <si>
    <t>серия JADE SM ЗОЛОТОЙ 2025</t>
  </si>
  <si>
    <t>серия JADE SM ЗОЛОТОЙ 2026</t>
  </si>
  <si>
    <t>серия JADE SM СЕРЕБРИСТЫЙ 2025</t>
  </si>
  <si>
    <t>серия JADE SM СЕРЕБРИСТЫЙ 2026</t>
  </si>
  <si>
    <t>серия FLEXIS SM 2025</t>
  </si>
  <si>
    <t>серия FLEXIS SM 2026</t>
  </si>
  <si>
    <t>Серия Stellar HP -20С 2025</t>
  </si>
  <si>
    <t>Серия Stellar HP -20С 2026</t>
  </si>
  <si>
    <t>Серия CORAL DC 2025</t>
  </si>
  <si>
    <t>Серия Spirit DC 2026</t>
  </si>
  <si>
    <t>серия QUANTUM 2025-2026</t>
  </si>
  <si>
    <t>серия CORAL On-Off</t>
  </si>
  <si>
    <t>серия QUANTUM</t>
  </si>
  <si>
    <t>серия TUNDRA</t>
  </si>
  <si>
    <t>серия Flexis On-Off 2025</t>
  </si>
  <si>
    <t>серия Flexis On-Off 2026</t>
  </si>
  <si>
    <t>серия Spirit On-Off</t>
  </si>
  <si>
    <t>серия Coral Hi Capacity ON/OFF фреон R410a</t>
  </si>
  <si>
    <t>Внутренние блоки настенного типа JADE Super Match (БЕЛЫЙ)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</si>
</sst>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0">
    <numFmt numFmtId="44" formatCode="_-* #,##0.00\ &quot;₽&quot;_-;\-* #,##0.00\ &quot;₽&quot;_-;_-* &quot;-&quot;??\ &quot;₽&quot;_-;_-@_-"/>
    <numFmt numFmtId="43" formatCode="_-* #,##0.00_-;\-* #,##0.00_-;_-* &quot;-&quot;??_-;_-@_-"/>
    <numFmt numFmtId="164" formatCode="#,##0\ &quot;₽&quot;"/>
    <numFmt numFmtId="165" formatCode="_-* #,##0.00\ _₽_-;\-* #,##0.00\ _₽_-;_-* &quot;-&quot;??\ _₽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[$-804]aaaa;@"/>
    <numFmt numFmtId="169" formatCode="#,##0.00\ [$€-1]"/>
    <numFmt numFmtId="170" formatCode="0.0_ "/>
    <numFmt numFmtId="171" formatCode="[$-409]mmmm/yy;@"/>
    <numFmt numFmtId="172" formatCode="[$-409]mmm/yy;@"/>
    <numFmt numFmtId="173" formatCode="0.00_ "/>
    <numFmt numFmtId="174" formatCode="[$-409]d/mmm/yy;@"/>
    <numFmt numFmtId="175" formatCode="_-* #,##0.00_р_._-;\-* #,##0.00_р_._-;_-* \-??_р_._-;_-@_-"/>
    <numFmt numFmtId="176" formatCode="_-* #,##0_р_._-;\-* #,##0_р_._-;_-* &quot;-&quot;_р_._-;_-@_-"/>
    <numFmt numFmtId="177" formatCode="_ * #,##0_ ;_ * \-#,##0_ ;_ * &quot;-&quot;_ ;_ @_ "/>
    <numFmt numFmtId="178" formatCode="_ &quot;¥&quot;* #,##0.00_ ;_ &quot;¥&quot;* \-#,##0.00_ ;_ &quot;¥&quot;* &quot;-&quot;??_ ;_ @_ "/>
    <numFmt numFmtId="179" formatCode="_ * #,##0.00_ ;_ * \-#,##0.00_ ;_ * &quot;-&quot;??_ ;_ @_ "/>
    <numFmt numFmtId="180" formatCode="0;[Red]0"/>
    <numFmt numFmtId="181" formatCode="0_ "/>
    <numFmt numFmtId="182" formatCode="#,##0\ [$USD]"/>
    <numFmt numFmtId="183" formatCode="yyyy&quot;年&quot;m&quot;月&quot;d&quot;日&quot;;@"/>
    <numFmt numFmtId="184" formatCode="_-* #,##0\ _D_M_-;\-* #,##0\ _D_M_-;_-* &quot;-&quot;\ _D_M_-;_-@_-"/>
    <numFmt numFmtId="185" formatCode="_-* #,##0.00\ &quot;DM&quot;_-;\-* #,##0.00\ &quot;DM&quot;_-;_-* &quot;-&quot;??\ &quot;DM&quot;_-;_-@_-"/>
    <numFmt numFmtId="186" formatCode="_-* #,##0.00\ [$€]_-;\-* #,##0.00\ [$€]_-;_-* &quot;-&quot;??\ [$€]_-;_-@_-"/>
    <numFmt numFmtId="187" formatCode="_-* #,##0.00\ _D_M_-;\-* #,##0.00\ _D_M_-;_-* &quot;-&quot;??\ _D_M_-;_-@_-"/>
    <numFmt numFmtId="188" formatCode="_ &quot;¥&quot;* #,##0_ ;_ &quot;¥&quot;* \-#,##0_ ;_ &quot;¥&quot;* &quot;-&quot;_ ;_ @_ "/>
    <numFmt numFmtId="189" formatCode="[$-409]d\-mmm\-yy;@"/>
    <numFmt numFmtId="190" formatCode="[$-F800]dddd\,\ mmmm\ dd\,\ yyyy"/>
    <numFmt numFmtId="191" formatCode="[$$-409]#,##0"/>
  </numFmts>
  <fonts count="11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0"/>
      <color theme="1"/>
      <name val="Arial"/>
      <family val="2"/>
      <charset val="204"/>
    </font>
    <font>
      <sz val="12"/>
      <name val="新細明體"/>
      <family val="1"/>
      <charset val="136"/>
    </font>
    <font>
      <sz val="11"/>
      <color indexed="8"/>
      <name val="宋体"/>
      <charset val="134"/>
    </font>
    <font>
      <sz val="11"/>
      <color theme="1"/>
      <name val="Calibri"/>
      <family val="3"/>
      <charset val="134"/>
      <scheme val="minor"/>
    </font>
    <font>
      <sz val="10"/>
      <name val="Arial"/>
      <family val="2"/>
    </font>
    <font>
      <sz val="11"/>
      <color theme="1"/>
      <name val="Calibri"/>
      <family val="2"/>
      <charset val="134"/>
      <scheme val="min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2"/>
      <name val="宋体"/>
      <family val="3"/>
      <charset val="13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8"/>
      <name val="Arial"/>
      <family val="2"/>
      <charset val="204"/>
    </font>
    <font>
      <sz val="8"/>
      <color theme="1"/>
      <name val="Tahoma"/>
      <family val="2"/>
      <charset val="204"/>
    </font>
    <font>
      <sz val="11"/>
      <name val="Arial"/>
      <family val="2"/>
    </font>
    <font>
      <sz val="11"/>
      <color theme="1"/>
      <name val="Calibri"/>
      <family val="2"/>
      <scheme val="minor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8"/>
      <name val="Arial"/>
      <family val="2"/>
    </font>
    <font>
      <sz val="11"/>
      <color indexed="52"/>
      <name val="Calibri"/>
      <family val="2"/>
      <charset val="204"/>
    </font>
    <font>
      <sz val="12"/>
      <name val="Times New Roman"/>
      <family val="1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2"/>
      <name val="宋体"/>
      <charset val="134"/>
    </font>
    <font>
      <sz val="10"/>
      <color theme="0"/>
      <name val="Arial"/>
      <family val="2"/>
      <charset val="204"/>
    </font>
    <font>
      <sz val="10"/>
      <color rgb="FF3F3F76"/>
      <name val="Arial"/>
      <family val="2"/>
      <charset val="204"/>
    </font>
    <font>
      <b/>
      <sz val="10"/>
      <color rgb="FF3F3F3F"/>
      <name val="Arial"/>
      <family val="2"/>
      <charset val="204"/>
    </font>
    <font>
      <b/>
      <sz val="10"/>
      <color rgb="FFFA7D00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0"/>
      <name val="Arial"/>
      <family val="2"/>
      <charset val="204"/>
    </font>
    <font>
      <sz val="10"/>
      <color rgb="FF9C6500"/>
      <name val="Arial"/>
      <family val="2"/>
      <charset val="204"/>
    </font>
    <font>
      <sz val="10"/>
      <color rgb="FF9C0006"/>
      <name val="Arial"/>
      <family val="2"/>
      <charset val="204"/>
    </font>
    <font>
      <i/>
      <sz val="10"/>
      <color rgb="FF7F7F7F"/>
      <name val="Arial"/>
      <family val="2"/>
      <charset val="204"/>
    </font>
    <font>
      <sz val="10"/>
      <color rgb="FFFA7D00"/>
      <name val="Arial"/>
      <family val="2"/>
      <charset val="204"/>
    </font>
    <font>
      <sz val="10"/>
      <color rgb="FFFF0000"/>
      <name val="Arial"/>
      <family val="2"/>
      <charset val="204"/>
    </font>
    <font>
      <sz val="10"/>
      <color rgb="FF006100"/>
      <name val="Arial"/>
      <family val="2"/>
      <charset val="204"/>
    </font>
    <font>
      <sz val="11"/>
      <color indexed="8"/>
      <name val="宋体"/>
      <family val="3"/>
      <charset val="134"/>
    </font>
    <font>
      <sz val="12"/>
      <color theme="1"/>
      <name val="Calibri"/>
      <family val="2"/>
      <charset val="204"/>
      <scheme val="minor"/>
    </font>
    <font>
      <sz val="10"/>
      <name val="Helv"/>
      <family val="2"/>
    </font>
    <font>
      <sz val="11"/>
      <color indexed="8"/>
      <name val="Calibri"/>
      <family val="2"/>
    </font>
    <font>
      <b/>
      <sz val="18"/>
      <color theme="3"/>
      <name val="Calibri Light"/>
      <family val="2"/>
      <charset val="204"/>
      <scheme val="major"/>
    </font>
    <font>
      <sz val="10"/>
      <color indexed="8"/>
      <name val="Arial"/>
      <family val="2"/>
    </font>
    <font>
      <sz val="11"/>
      <color indexed="9"/>
      <name val="宋体"/>
      <family val="3"/>
      <charset val="134"/>
    </font>
    <font>
      <sz val="11"/>
      <color indexed="8"/>
      <name val="Calibri"/>
      <family val="2"/>
      <scheme val="minor"/>
    </font>
    <font>
      <b/>
      <sz val="15"/>
      <color indexed="62"/>
      <name val="宋体"/>
      <family val="3"/>
      <charset val="134"/>
    </font>
    <font>
      <b/>
      <sz val="13"/>
      <color indexed="62"/>
      <name val="宋体"/>
      <family val="3"/>
      <charset val="134"/>
    </font>
    <font>
      <b/>
      <sz val="11"/>
      <color indexed="62"/>
      <name val="宋体"/>
      <family val="3"/>
      <charset val="134"/>
    </font>
    <font>
      <b/>
      <sz val="18"/>
      <color indexed="62"/>
      <name val="宋体"/>
      <family val="3"/>
      <charset val="134"/>
    </font>
    <font>
      <sz val="11"/>
      <color indexed="60"/>
      <name val="宋体"/>
      <family val="3"/>
      <charset val="134"/>
    </font>
    <font>
      <sz val="11"/>
      <color rgb="FF9C0006"/>
      <name val="Calibri"/>
      <family val="3"/>
      <charset val="134"/>
      <scheme val="minor"/>
    </font>
    <font>
      <sz val="9"/>
      <color indexed="8"/>
      <name val="宋体"/>
      <family val="3"/>
      <charset val="134"/>
    </font>
    <font>
      <sz val="10"/>
      <color theme="1"/>
      <name val="Arial"/>
      <family val="2"/>
    </font>
    <font>
      <u/>
      <sz val="11"/>
      <color theme="10"/>
      <name val="宋体"/>
      <family val="3"/>
      <charset val="134"/>
    </font>
    <font>
      <u/>
      <sz val="12"/>
      <color indexed="12"/>
      <name val="宋体"/>
      <family val="3"/>
      <charset val="134"/>
    </font>
    <font>
      <sz val="11"/>
      <color indexed="17"/>
      <name val="宋体"/>
      <family val="3"/>
      <charset val="134"/>
    </font>
    <font>
      <sz val="11"/>
      <color rgb="FF006100"/>
      <name val="Calibri"/>
      <family val="3"/>
      <charset val="134"/>
      <scheme val="minor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sz val="10"/>
      <name val="Helv"/>
      <charset val="204"/>
    </font>
    <font>
      <sz val="11"/>
      <name val="ＭＳ Ｐゴシック"/>
      <family val="3"/>
      <charset val="128"/>
    </font>
    <font>
      <u/>
      <sz val="10"/>
      <color indexed="12"/>
      <name val="Arial"/>
      <family val="2"/>
    </font>
    <font>
      <sz val="10"/>
      <color rgb="FF9C0006"/>
      <name val="Lucida Sans Unicode"/>
      <family val="2"/>
    </font>
    <font>
      <sz val="10"/>
      <name val="Mangal"/>
      <family val="1"/>
    </font>
    <font>
      <sz val="11"/>
      <name val="돋움"/>
      <family val="3"/>
      <charset val="129"/>
    </font>
    <font>
      <u/>
      <sz val="11"/>
      <color theme="10"/>
      <name val="Calibri"/>
      <family val="2"/>
      <charset val="204"/>
      <scheme val="minor"/>
    </font>
    <font>
      <sz val="11"/>
      <color rgb="FF000000"/>
      <name val="Calibri"/>
      <family val="2"/>
    </font>
    <font>
      <sz val="10"/>
      <name val="Times New Roman"/>
      <family val="1"/>
    </font>
    <font>
      <u/>
      <sz val="12"/>
      <color indexed="36"/>
      <name val="宋体"/>
      <family val="3"/>
      <charset val="134"/>
    </font>
    <font>
      <b/>
      <sz val="10"/>
      <color indexed="8"/>
      <name val="Arial"/>
      <family val="2"/>
    </font>
    <font>
      <b/>
      <sz val="14"/>
      <name val="Arial Narrow"/>
      <family val="2"/>
    </font>
    <font>
      <sz val="8"/>
      <name val="Calibri"/>
      <family val="2"/>
      <charset val="204"/>
      <scheme val="minor"/>
    </font>
  </fonts>
  <fills count="7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92D050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rgb="FFFFC000"/>
        <bgColor indexed="64"/>
      </patternFill>
    </fill>
  </fills>
  <borders count="27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/>
      <bottom style="medium">
        <color indexed="32"/>
      </bottom>
      <diagonal/>
    </border>
  </borders>
  <cellStyleXfs count="17455">
    <xf numFmtId="0" fontId="0" fillId="0" borderId="0"/>
    <xf numFmtId="0" fontId="2" fillId="0" borderId="0"/>
    <xf numFmtId="0" fontId="3" fillId="0" borderId="0"/>
    <xf numFmtId="0" fontId="5" fillId="0" borderId="0"/>
    <xf numFmtId="0" fontId="7" fillId="0" borderId="0"/>
    <xf numFmtId="0" fontId="24" fillId="0" borderId="0">
      <alignment vertical="top"/>
    </xf>
    <xf numFmtId="0" fontId="26" fillId="0" borderId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27" fillId="0" borderId="0">
      <alignment vertical="center"/>
    </xf>
    <xf numFmtId="0" fontId="28" fillId="0" borderId="0">
      <alignment vertical="center"/>
    </xf>
    <xf numFmtId="0" fontId="29" fillId="0" borderId="0"/>
    <xf numFmtId="0" fontId="30" fillId="0" borderId="0">
      <alignment vertical="center"/>
    </xf>
    <xf numFmtId="0" fontId="25" fillId="0" borderId="0"/>
    <xf numFmtId="9" fontId="24" fillId="0" borderId="0" applyFont="0" applyFill="0" applyBorder="0" applyAlignment="0" applyProtection="0"/>
    <xf numFmtId="0" fontId="24" fillId="0" borderId="0">
      <alignment vertical="top"/>
    </xf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31" fillId="37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31" fillId="3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31" fillId="39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31" fillId="40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31" fillId="41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31" fillId="42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31" fillId="43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31" fillId="44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31" fillId="45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31" fillId="40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31" fillId="43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31" fillId="46" borderId="0" applyNumberFormat="0" applyBorder="0" applyAlignment="0" applyProtection="0"/>
    <xf numFmtId="0" fontId="2" fillId="35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32" fillId="47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32" fillId="44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32" fillId="45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32" fillId="48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32" fillId="49" borderId="0" applyNumberFormat="0" applyBorder="0" applyAlignment="0" applyProtection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2" fillId="36" borderId="0" applyNumberFormat="0" applyBorder="0" applyAlignment="0" applyProtection="0"/>
    <xf numFmtId="0" fontId="32" fillId="50" borderId="0" applyNumberFormat="0" applyBorder="0" applyAlignment="0" applyProtection="0"/>
    <xf numFmtId="0" fontId="2" fillId="36" borderId="0" applyNumberFormat="0" applyBorder="0" applyAlignment="0" applyProtection="0"/>
    <xf numFmtId="0" fontId="23" fillId="13" borderId="0" applyNumberFormat="0" applyBorder="0" applyAlignment="0" applyProtection="0"/>
    <xf numFmtId="0" fontId="32" fillId="51" borderId="0" applyNumberFormat="0" applyBorder="0" applyAlignment="0" applyProtection="0"/>
    <xf numFmtId="0" fontId="23" fillId="17" borderId="0" applyNumberFormat="0" applyBorder="0" applyAlignment="0" applyProtection="0"/>
    <xf numFmtId="0" fontId="32" fillId="52" borderId="0" applyNumberFormat="0" applyBorder="0" applyAlignment="0" applyProtection="0"/>
    <xf numFmtId="0" fontId="23" fillId="21" borderId="0" applyNumberFormat="0" applyBorder="0" applyAlignment="0" applyProtection="0"/>
    <xf numFmtId="0" fontId="32" fillId="53" borderId="0" applyNumberFormat="0" applyBorder="0" applyAlignment="0" applyProtection="0"/>
    <xf numFmtId="0" fontId="23" fillId="25" borderId="0" applyNumberFormat="0" applyBorder="0" applyAlignment="0" applyProtection="0"/>
    <xf numFmtId="0" fontId="32" fillId="48" borderId="0" applyNumberFormat="0" applyBorder="0" applyAlignment="0" applyProtection="0"/>
    <xf numFmtId="0" fontId="23" fillId="29" borderId="0" applyNumberFormat="0" applyBorder="0" applyAlignment="0" applyProtection="0"/>
    <xf numFmtId="0" fontId="32" fillId="49" borderId="0" applyNumberFormat="0" applyBorder="0" applyAlignment="0" applyProtection="0"/>
    <xf numFmtId="0" fontId="23" fillId="33" borderId="0" applyNumberFormat="0" applyBorder="0" applyAlignment="0" applyProtection="0"/>
    <xf numFmtId="0" fontId="32" fillId="54" borderId="0" applyNumberFormat="0" applyBorder="0" applyAlignment="0" applyProtection="0"/>
    <xf numFmtId="0" fontId="16" fillId="9" borderId="6" applyNumberFormat="0" applyAlignment="0" applyProtection="0"/>
    <xf numFmtId="0" fontId="34" fillId="42" borderId="12" applyNumberFormat="0" applyAlignment="0" applyProtection="0"/>
    <xf numFmtId="0" fontId="17" fillId="10" borderId="7" applyNumberFormat="0" applyAlignment="0" applyProtection="0"/>
    <xf numFmtId="0" fontId="35" fillId="55" borderId="13" applyNumberFormat="0" applyAlignment="0" applyProtection="0"/>
    <xf numFmtId="0" fontId="18" fillId="10" borderId="6" applyNumberFormat="0" applyAlignment="0" applyProtection="0"/>
    <xf numFmtId="0" fontId="36" fillId="55" borderId="12" applyNumberFormat="0" applyAlignment="0" applyProtection="0"/>
    <xf numFmtId="0" fontId="24" fillId="0" borderId="0" applyNumberFormat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10" fillId="0" borderId="3" applyNumberFormat="0" applyFill="0" applyAlignment="0" applyProtection="0"/>
    <xf numFmtId="0" fontId="37" fillId="0" borderId="14" applyNumberFormat="0" applyFill="0" applyAlignment="0" applyProtection="0"/>
    <xf numFmtId="0" fontId="11" fillId="0" borderId="4" applyNumberFormat="0" applyFill="0" applyAlignment="0" applyProtection="0"/>
    <xf numFmtId="0" fontId="38" fillId="0" borderId="15" applyNumberFormat="0" applyFill="0" applyAlignment="0" applyProtection="0"/>
    <xf numFmtId="0" fontId="12" fillId="0" borderId="5" applyNumberFormat="0" applyFill="0" applyAlignment="0" applyProtection="0"/>
    <xf numFmtId="0" fontId="39" fillId="0" borderId="16" applyNumberFormat="0" applyFill="0" applyAlignment="0" applyProtection="0"/>
    <xf numFmtId="0" fontId="12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40" fillId="0" borderId="17" applyNumberFormat="0" applyFill="0" applyAlignment="0" applyProtection="0"/>
    <xf numFmtId="0" fontId="20" fillId="11" borderId="9" applyNumberFormat="0" applyAlignment="0" applyProtection="0"/>
    <xf numFmtId="0" fontId="41" fillId="56" borderId="18" applyNumberFormat="0" applyAlignment="0" applyProtection="0"/>
    <xf numFmtId="0" fontId="9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5" fillId="8" borderId="0" applyNumberFormat="0" applyBorder="0" applyAlignment="0" applyProtection="0"/>
    <xf numFmtId="0" fontId="43" fillId="57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5" fillId="0" borderId="0"/>
    <xf numFmtId="0" fontId="44" fillId="0" borderId="0"/>
    <xf numFmtId="0" fontId="24" fillId="0" borderId="0"/>
    <xf numFmtId="0" fontId="45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6" fillId="0" borderId="0">
      <alignment vertical="center"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4" fillId="0" borderId="0"/>
    <xf numFmtId="0" fontId="47" fillId="0" borderId="0"/>
    <xf numFmtId="0" fontId="14" fillId="7" borderId="0" applyNumberFormat="0" applyBorder="0" applyAlignment="0" applyProtection="0"/>
    <xf numFmtId="0" fontId="48" fillId="38" borderId="0" applyNumberFormat="0" applyBorder="0" applyAlignment="0" applyProtection="0"/>
    <xf numFmtId="0" fontId="22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2" fillId="12" borderId="10" applyNumberFormat="0" applyFont="0" applyAlignment="0" applyProtection="0"/>
    <xf numFmtId="0" fontId="2" fillId="12" borderId="10" applyNumberFormat="0" applyFont="0" applyAlignment="0" applyProtection="0"/>
    <xf numFmtId="0" fontId="2" fillId="12" borderId="10" applyNumberFormat="0" applyFont="0" applyAlignment="0" applyProtection="0"/>
    <xf numFmtId="0" fontId="2" fillId="12" borderId="10" applyNumberFormat="0" applyFont="0" applyAlignment="0" applyProtection="0"/>
    <xf numFmtId="0" fontId="2" fillId="12" borderId="10" applyNumberFormat="0" applyFont="0" applyAlignment="0" applyProtection="0"/>
    <xf numFmtId="0" fontId="2" fillId="12" borderId="10" applyNumberFormat="0" applyFont="0" applyAlignment="0" applyProtection="0"/>
    <xf numFmtId="0" fontId="2" fillId="12" borderId="10" applyNumberFormat="0" applyFont="0" applyAlignment="0" applyProtection="0"/>
    <xf numFmtId="0" fontId="2" fillId="12" borderId="10" applyNumberFormat="0" applyFont="0" applyAlignment="0" applyProtection="0"/>
    <xf numFmtId="0" fontId="2" fillId="12" borderId="10" applyNumberFormat="0" applyFont="0" applyAlignment="0" applyProtection="0"/>
    <xf numFmtId="0" fontId="2" fillId="12" borderId="10" applyNumberFormat="0" applyFont="0" applyAlignment="0" applyProtection="0"/>
    <xf numFmtId="0" fontId="2" fillId="12" borderId="10" applyNumberFormat="0" applyFont="0" applyAlignment="0" applyProtection="0"/>
    <xf numFmtId="0" fontId="2" fillId="12" borderId="10" applyNumberFormat="0" applyFont="0" applyAlignment="0" applyProtection="0"/>
    <xf numFmtId="0" fontId="2" fillId="12" borderId="10" applyNumberFormat="0" applyFont="0" applyAlignment="0" applyProtection="0"/>
    <xf numFmtId="0" fontId="2" fillId="12" borderId="10" applyNumberFormat="0" applyFont="0" applyAlignment="0" applyProtection="0"/>
    <xf numFmtId="0" fontId="2" fillId="12" borderId="10" applyNumberFormat="0" applyFont="0" applyAlignment="0" applyProtection="0"/>
    <xf numFmtId="0" fontId="24" fillId="58" borderId="19" applyNumberFormat="0" applyFont="0" applyAlignment="0" applyProtection="0"/>
    <xf numFmtId="0" fontId="2" fillId="12" borderId="10" applyNumberFormat="0" applyFont="0" applyAlignment="0" applyProtection="0"/>
    <xf numFmtId="9" fontId="5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9" fillId="0" borderId="8" applyNumberFormat="0" applyFill="0" applyAlignment="0" applyProtection="0"/>
    <xf numFmtId="0" fontId="51" fillId="0" borderId="20" applyNumberFormat="0" applyFill="0" applyAlignment="0" applyProtection="0"/>
    <xf numFmtId="0" fontId="52" fillId="0" borderId="0"/>
    <xf numFmtId="0" fontId="21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7" fontId="2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47" fillId="0" borderId="0" applyFont="0" applyFill="0" applyBorder="0" applyAlignment="0" applyProtection="0"/>
    <xf numFmtId="167" fontId="24" fillId="0" borderId="0" applyFont="0" applyFill="0" applyBorder="0" applyAlignment="0" applyProtection="0"/>
    <xf numFmtId="0" fontId="13" fillId="6" borderId="0" applyNumberFormat="0" applyBorder="0" applyAlignment="0" applyProtection="0"/>
    <xf numFmtId="0" fontId="54" fillId="39" borderId="0" applyNumberFormat="0" applyBorder="0" applyAlignment="0" applyProtection="0"/>
    <xf numFmtId="0" fontId="55" fillId="0" borderId="0"/>
    <xf numFmtId="168" fontId="2" fillId="0" borderId="0">
      <alignment vertical="center"/>
    </xf>
    <xf numFmtId="0" fontId="55" fillId="0" borderId="0">
      <alignment vertical="center"/>
    </xf>
    <xf numFmtId="168" fontId="2" fillId="0" borderId="0">
      <alignment vertical="center"/>
    </xf>
    <xf numFmtId="168" fontId="30" fillId="0" borderId="0">
      <alignment vertical="center"/>
    </xf>
    <xf numFmtId="168" fontId="28" fillId="0" borderId="0">
      <alignment vertical="center"/>
    </xf>
    <xf numFmtId="168" fontId="2" fillId="0" borderId="0">
      <alignment vertical="center"/>
    </xf>
    <xf numFmtId="0" fontId="28" fillId="0" borderId="0">
      <alignment vertical="center"/>
    </xf>
    <xf numFmtId="168" fontId="28" fillId="0" borderId="0">
      <alignment vertical="center"/>
    </xf>
    <xf numFmtId="0" fontId="33" fillId="0" borderId="0"/>
    <xf numFmtId="168" fontId="33" fillId="0" borderId="0"/>
    <xf numFmtId="0" fontId="28" fillId="0" borderId="0">
      <alignment vertical="center"/>
    </xf>
    <xf numFmtId="0" fontId="33" fillId="0" borderId="0">
      <alignment vertical="center"/>
    </xf>
    <xf numFmtId="168" fontId="33" fillId="0" borderId="0">
      <alignment vertical="center"/>
    </xf>
    <xf numFmtId="0" fontId="55" fillId="0" borderId="0"/>
    <xf numFmtId="169" fontId="30" fillId="0" borderId="0">
      <alignment vertical="center"/>
    </xf>
    <xf numFmtId="0" fontId="29" fillId="0" borderId="0" applyBorder="0"/>
    <xf numFmtId="0" fontId="24" fillId="0" borderId="0"/>
    <xf numFmtId="0" fontId="24" fillId="0" borderId="0"/>
    <xf numFmtId="9" fontId="25" fillId="0" borderId="0" applyFont="0" applyFill="0" applyBorder="0" applyAlignment="0" applyProtection="0"/>
    <xf numFmtId="0" fontId="24" fillId="0" borderId="0"/>
    <xf numFmtId="0" fontId="2" fillId="0" borderId="0"/>
    <xf numFmtId="9" fontId="2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56" fillId="16" borderId="0" applyNumberFormat="0" applyBorder="0" applyAlignment="0" applyProtection="0"/>
    <xf numFmtId="0" fontId="56" fillId="20" borderId="0" applyNumberFormat="0" applyBorder="0" applyAlignment="0" applyProtection="0"/>
    <xf numFmtId="0" fontId="56" fillId="24" borderId="0" applyNumberFormat="0" applyBorder="0" applyAlignment="0" applyProtection="0"/>
    <xf numFmtId="0" fontId="56" fillId="28" borderId="0" applyNumberFormat="0" applyBorder="0" applyAlignment="0" applyProtection="0"/>
    <xf numFmtId="0" fontId="56" fillId="32" borderId="0" applyNumberFormat="0" applyBorder="0" applyAlignment="0" applyProtection="0"/>
    <xf numFmtId="0" fontId="56" fillId="36" borderId="0" applyNumberFormat="0" applyBorder="0" applyAlignment="0" applyProtection="0"/>
    <xf numFmtId="0" fontId="56" fillId="13" borderId="0" applyNumberFormat="0" applyBorder="0" applyAlignment="0" applyProtection="0"/>
    <xf numFmtId="0" fontId="56" fillId="17" borderId="0" applyNumberFormat="0" applyBorder="0" applyAlignment="0" applyProtection="0"/>
    <xf numFmtId="0" fontId="56" fillId="21" borderId="0" applyNumberFormat="0" applyBorder="0" applyAlignment="0" applyProtection="0"/>
    <xf numFmtId="0" fontId="56" fillId="25" borderId="0" applyNumberFormat="0" applyBorder="0" applyAlignment="0" applyProtection="0"/>
    <xf numFmtId="0" fontId="56" fillId="29" borderId="0" applyNumberFormat="0" applyBorder="0" applyAlignment="0" applyProtection="0"/>
    <xf numFmtId="0" fontId="56" fillId="33" borderId="0" applyNumberFormat="0" applyBorder="0" applyAlignment="0" applyProtection="0"/>
    <xf numFmtId="0" fontId="57" fillId="9" borderId="6" applyNumberFormat="0" applyAlignment="0" applyProtection="0"/>
    <xf numFmtId="0" fontId="58" fillId="10" borderId="7" applyNumberFormat="0" applyAlignment="0" applyProtection="0"/>
    <xf numFmtId="0" fontId="59" fillId="10" borderId="6" applyNumberFormat="0" applyAlignment="0" applyProtection="0"/>
    <xf numFmtId="0" fontId="60" fillId="0" borderId="3" applyNumberFormat="0" applyFill="0" applyAlignment="0" applyProtection="0"/>
    <xf numFmtId="0" fontId="61" fillId="0" borderId="4" applyNumberFormat="0" applyFill="0" applyAlignment="0" applyProtection="0"/>
    <xf numFmtId="0" fontId="62" fillId="0" borderId="5" applyNumberFormat="0" applyFill="0" applyAlignment="0" applyProtection="0"/>
    <xf numFmtId="0" fontId="62" fillId="0" borderId="0" applyNumberFormat="0" applyFill="0" applyBorder="0" applyAlignment="0" applyProtection="0"/>
    <xf numFmtId="0" fontId="63" fillId="0" borderId="11" applyNumberFormat="0" applyFill="0" applyAlignment="0" applyProtection="0"/>
    <xf numFmtId="0" fontId="64" fillId="11" borderId="9" applyNumberFormat="0" applyAlignment="0" applyProtection="0"/>
    <xf numFmtId="0" fontId="65" fillId="8" borderId="0" applyNumberFormat="0" applyBorder="0" applyAlignment="0" applyProtection="0"/>
    <xf numFmtId="0" fontId="24" fillId="0" borderId="0"/>
    <xf numFmtId="0" fontId="2" fillId="0" borderId="0"/>
    <xf numFmtId="0" fontId="2" fillId="0" borderId="0"/>
    <xf numFmtId="0" fontId="50" fillId="0" borderId="0"/>
    <xf numFmtId="0" fontId="2" fillId="0" borderId="0"/>
    <xf numFmtId="0" fontId="66" fillId="7" borderId="0" applyNumberFormat="0" applyBorder="0" applyAlignment="0" applyProtection="0"/>
    <xf numFmtId="0" fontId="67" fillId="0" borderId="0" applyNumberFormat="0" applyFill="0" applyBorder="0" applyAlignment="0" applyProtection="0"/>
    <xf numFmtId="0" fontId="25" fillId="12" borderId="10" applyNumberFormat="0" applyFont="0" applyAlignment="0" applyProtection="0"/>
    <xf numFmtId="0" fontId="2" fillId="12" borderId="10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68" fillId="0" borderId="8" applyNumberFormat="0" applyFill="0" applyAlignment="0" applyProtection="0"/>
    <xf numFmtId="0" fontId="69" fillId="0" borderId="0" applyNumberFormat="0" applyFill="0" applyBorder="0" applyAlignment="0" applyProtection="0"/>
    <xf numFmtId="0" fontId="70" fillId="6" borderId="0" applyNumberFormat="0" applyBorder="0" applyAlignment="0" applyProtection="0"/>
    <xf numFmtId="0" fontId="33" fillId="0" borderId="0">
      <alignment vertical="center"/>
    </xf>
    <xf numFmtId="0" fontId="71" fillId="0" borderId="0">
      <alignment vertical="center"/>
    </xf>
    <xf numFmtId="0" fontId="33" fillId="0" borderId="0">
      <alignment vertical="top"/>
    </xf>
    <xf numFmtId="0" fontId="33" fillId="0" borderId="0">
      <alignment vertical="center"/>
    </xf>
    <xf numFmtId="9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12" borderId="10" applyNumberFormat="0" applyFont="0" applyAlignment="0" applyProtection="0"/>
    <xf numFmtId="9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12" borderId="10" applyNumberFormat="0" applyFont="0" applyAlignment="0" applyProtection="0"/>
    <xf numFmtId="9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12" borderId="10" applyNumberFormat="0" applyFont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12" borderId="10" applyNumberFormat="0" applyFont="0" applyAlignment="0" applyProtection="0"/>
    <xf numFmtId="0" fontId="25" fillId="12" borderId="10" applyNumberFormat="0" applyFont="0" applyAlignment="0" applyProtection="0"/>
    <xf numFmtId="0" fontId="25" fillId="12" borderId="10" applyNumberFormat="0" applyFont="0" applyAlignment="0" applyProtection="0"/>
    <xf numFmtId="0" fontId="25" fillId="12" borderId="10" applyNumberFormat="0" applyFont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12" borderId="10" applyNumberFormat="0" applyFont="0" applyAlignment="0" applyProtection="0"/>
    <xf numFmtId="9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12" borderId="10" applyNumberFormat="0" applyFont="0" applyAlignment="0" applyProtection="0"/>
    <xf numFmtId="9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12" borderId="10" applyNumberFormat="0" applyFont="0" applyAlignment="0" applyProtection="0"/>
    <xf numFmtId="9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12" borderId="10" applyNumberFormat="0" applyFont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12" borderId="10" applyNumberFormat="0" applyFont="0" applyAlignment="0" applyProtection="0"/>
    <xf numFmtId="0" fontId="25" fillId="12" borderId="10" applyNumberFormat="0" applyFont="0" applyAlignment="0" applyProtection="0"/>
    <xf numFmtId="0" fontId="25" fillId="12" borderId="10" applyNumberFormat="0" applyFont="0" applyAlignment="0" applyProtection="0"/>
    <xf numFmtId="0" fontId="25" fillId="12" borderId="10" applyNumberFormat="0" applyFont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12" borderId="10" applyNumberFormat="0" applyFont="0" applyAlignment="0" applyProtection="0"/>
    <xf numFmtId="9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12" borderId="10" applyNumberFormat="0" applyFont="0" applyAlignment="0" applyProtection="0"/>
    <xf numFmtId="9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12" borderId="10" applyNumberFormat="0" applyFont="0" applyAlignment="0" applyProtection="0"/>
    <xf numFmtId="9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12" borderId="10" applyNumberFormat="0" applyFont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12" borderId="10" applyNumberFormat="0" applyFont="0" applyAlignment="0" applyProtection="0"/>
    <xf numFmtId="0" fontId="25" fillId="12" borderId="10" applyNumberFormat="0" applyFont="0" applyAlignment="0" applyProtection="0"/>
    <xf numFmtId="0" fontId="25" fillId="12" borderId="10" applyNumberFormat="0" applyFont="0" applyAlignment="0" applyProtection="0"/>
    <xf numFmtId="0" fontId="25" fillId="12" borderId="10" applyNumberFormat="0" applyFont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12" borderId="10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4" fillId="0" borderId="0"/>
    <xf numFmtId="0" fontId="47" fillId="0" borderId="0"/>
    <xf numFmtId="0" fontId="30" fillId="0" borderId="0">
      <alignment vertical="center"/>
    </xf>
    <xf numFmtId="168" fontId="2" fillId="0" borderId="0">
      <alignment vertical="center"/>
    </xf>
    <xf numFmtId="170" fontId="55" fillId="0" borderId="0"/>
    <xf numFmtId="168" fontId="55" fillId="0" borderId="0"/>
    <xf numFmtId="171" fontId="30" fillId="0" borderId="0">
      <alignment vertical="center"/>
    </xf>
    <xf numFmtId="171" fontId="30" fillId="0" borderId="0">
      <alignment vertical="center"/>
    </xf>
    <xf numFmtId="0" fontId="47" fillId="0" borderId="0"/>
    <xf numFmtId="9" fontId="2" fillId="0" borderId="0" applyFont="0" applyFill="0" applyBorder="0" applyAlignment="0" applyProtection="0"/>
    <xf numFmtId="0" fontId="2" fillId="0" borderId="0"/>
    <xf numFmtId="0" fontId="25" fillId="0" borderId="0"/>
    <xf numFmtId="9" fontId="25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12" borderId="10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12" borderId="10" applyNumberFormat="0" applyFont="0" applyAlignment="0" applyProtection="0"/>
    <xf numFmtId="9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12" borderId="10" applyNumberFormat="0" applyFont="0" applyAlignment="0" applyProtection="0"/>
    <xf numFmtId="9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12" borderId="10" applyNumberFormat="0" applyFont="0" applyAlignment="0" applyProtection="0"/>
    <xf numFmtId="9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12" borderId="10" applyNumberFormat="0" applyFont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12" borderId="10" applyNumberFormat="0" applyFont="0" applyAlignment="0" applyProtection="0"/>
    <xf numFmtId="0" fontId="25" fillId="12" borderId="10" applyNumberFormat="0" applyFont="0" applyAlignment="0" applyProtection="0"/>
    <xf numFmtId="0" fontId="25" fillId="12" borderId="10" applyNumberFormat="0" applyFont="0" applyAlignment="0" applyProtection="0"/>
    <xf numFmtId="0" fontId="25" fillId="12" borderId="10" applyNumberFormat="0" applyFont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72" fillId="0" borderId="0"/>
    <xf numFmtId="0" fontId="5" fillId="0" borderId="0"/>
    <xf numFmtId="172" fontId="2" fillId="0" borderId="0"/>
    <xf numFmtId="172" fontId="2" fillId="0" borderId="0">
      <alignment vertical="center"/>
    </xf>
    <xf numFmtId="173" fontId="55" fillId="0" borderId="0">
      <alignment vertical="center"/>
    </xf>
    <xf numFmtId="0" fontId="31" fillId="37" borderId="0" applyNumberFormat="0" applyBorder="0" applyAlignment="0" applyProtection="0"/>
    <xf numFmtId="0" fontId="31" fillId="38" borderId="0" applyNumberFormat="0" applyBorder="0" applyAlignment="0" applyProtection="0"/>
    <xf numFmtId="0" fontId="31" fillId="39" borderId="0" applyNumberFormat="0" applyBorder="0" applyAlignment="0" applyProtection="0"/>
    <xf numFmtId="0" fontId="31" fillId="40" borderId="0" applyNumberFormat="0" applyBorder="0" applyAlignment="0" applyProtection="0"/>
    <xf numFmtId="0" fontId="31" fillId="41" borderId="0" applyNumberFormat="0" applyBorder="0" applyAlignment="0" applyProtection="0"/>
    <xf numFmtId="0" fontId="31" fillId="42" borderId="0" applyNumberFormat="0" applyBorder="0" applyAlignment="0" applyProtection="0"/>
    <xf numFmtId="0" fontId="31" fillId="43" borderId="0" applyNumberFormat="0" applyBorder="0" applyAlignment="0" applyProtection="0"/>
    <xf numFmtId="0" fontId="31" fillId="44" borderId="0" applyNumberFormat="0" applyBorder="0" applyAlignment="0" applyProtection="0"/>
    <xf numFmtId="0" fontId="31" fillId="45" borderId="0" applyNumberFormat="0" applyBorder="0" applyAlignment="0" applyProtection="0"/>
    <xf numFmtId="0" fontId="31" fillId="40" borderId="0" applyNumberFormat="0" applyBorder="0" applyAlignment="0" applyProtection="0"/>
    <xf numFmtId="0" fontId="31" fillId="43" borderId="0" applyNumberFormat="0" applyBorder="0" applyAlignment="0" applyProtection="0"/>
    <xf numFmtId="0" fontId="31" fillId="46" borderId="0" applyNumberFormat="0" applyBorder="0" applyAlignment="0" applyProtection="0"/>
    <xf numFmtId="0" fontId="32" fillId="47" borderId="0" applyNumberFormat="0" applyBorder="0" applyAlignment="0" applyProtection="0"/>
    <xf numFmtId="0" fontId="32" fillId="44" borderId="0" applyNumberFormat="0" applyBorder="0" applyAlignment="0" applyProtection="0"/>
    <xf numFmtId="0" fontId="32" fillId="45" borderId="0" applyNumberFormat="0" applyBorder="0" applyAlignment="0" applyProtection="0"/>
    <xf numFmtId="0" fontId="32" fillId="48" borderId="0" applyNumberFormat="0" applyBorder="0" applyAlignment="0" applyProtection="0"/>
    <xf numFmtId="0" fontId="32" fillId="49" borderId="0" applyNumberFormat="0" applyBorder="0" applyAlignment="0" applyProtection="0"/>
    <xf numFmtId="0" fontId="32" fillId="50" borderId="0" applyNumberFormat="0" applyBorder="0" applyAlignment="0" applyProtection="0"/>
    <xf numFmtId="0" fontId="32" fillId="51" borderId="0" applyNumberFormat="0" applyBorder="0" applyAlignment="0" applyProtection="0"/>
    <xf numFmtId="0" fontId="32" fillId="52" borderId="0" applyNumberFormat="0" applyBorder="0" applyAlignment="0" applyProtection="0"/>
    <xf numFmtId="0" fontId="32" fillId="53" borderId="0" applyNumberFormat="0" applyBorder="0" applyAlignment="0" applyProtection="0"/>
    <xf numFmtId="0" fontId="32" fillId="48" borderId="0" applyNumberFormat="0" applyBorder="0" applyAlignment="0" applyProtection="0"/>
    <xf numFmtId="0" fontId="32" fillId="49" borderId="0" applyNumberFormat="0" applyBorder="0" applyAlignment="0" applyProtection="0"/>
    <xf numFmtId="0" fontId="32" fillId="54" borderId="0" applyNumberFormat="0" applyBorder="0" applyAlignment="0" applyProtection="0"/>
    <xf numFmtId="0" fontId="34" fillId="42" borderId="12" applyNumberFormat="0" applyAlignment="0" applyProtection="0"/>
    <xf numFmtId="0" fontId="35" fillId="55" borderId="13" applyNumberFormat="0" applyAlignment="0" applyProtection="0"/>
    <xf numFmtId="0" fontId="36" fillId="55" borderId="12" applyNumberFormat="0" applyAlignment="0" applyProtection="0"/>
    <xf numFmtId="0" fontId="37" fillId="0" borderId="14" applyNumberFormat="0" applyFill="0" applyAlignment="0" applyProtection="0"/>
    <xf numFmtId="0" fontId="38" fillId="0" borderId="15" applyNumberFormat="0" applyFill="0" applyAlignment="0" applyProtection="0"/>
    <xf numFmtId="0" fontId="39" fillId="0" borderId="16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17" applyNumberFormat="0" applyFill="0" applyAlignment="0" applyProtection="0"/>
    <xf numFmtId="0" fontId="41" fillId="56" borderId="18" applyNumberFormat="0" applyAlignment="0" applyProtection="0"/>
    <xf numFmtId="0" fontId="42" fillId="0" borderId="0" applyNumberFormat="0" applyFill="0" applyBorder="0" applyAlignment="0" applyProtection="0"/>
    <xf numFmtId="0" fontId="43" fillId="57" borderId="0" applyNumberFormat="0" applyBorder="0" applyAlignment="0" applyProtection="0"/>
    <xf numFmtId="0" fontId="48" fillId="38" borderId="0" applyNumberFormat="0" applyBorder="0" applyAlignment="0" applyProtection="0"/>
    <xf numFmtId="0" fontId="49" fillId="0" borderId="0" applyNumberFormat="0" applyFill="0" applyBorder="0" applyAlignment="0" applyProtection="0"/>
    <xf numFmtId="0" fontId="24" fillId="58" borderId="19" applyNumberFormat="0" applyFont="0" applyAlignment="0" applyProtection="0"/>
    <xf numFmtId="0" fontId="51" fillId="0" borderId="20" applyNumberFormat="0" applyFill="0" applyAlignment="0" applyProtection="0"/>
    <xf numFmtId="0" fontId="53" fillId="0" borderId="0" applyNumberFormat="0" applyFill="0" applyBorder="0" applyAlignment="0" applyProtection="0"/>
    <xf numFmtId="0" fontId="54" fillId="39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8" fillId="0" borderId="0">
      <alignment vertical="center"/>
    </xf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6" borderId="0" applyNumberFormat="0" applyBorder="0" applyAlignment="0" applyProtection="0"/>
    <xf numFmtId="0" fontId="14" fillId="7" borderId="0" applyNumberFormat="0" applyBorder="0" applyAlignment="0" applyProtection="0"/>
    <xf numFmtId="0" fontId="15" fillId="8" borderId="0" applyNumberFormat="0" applyBorder="0" applyAlignment="0" applyProtection="0"/>
    <xf numFmtId="0" fontId="16" fillId="9" borderId="6" applyNumberFormat="0" applyAlignment="0" applyProtection="0"/>
    <xf numFmtId="0" fontId="17" fillId="10" borderId="7" applyNumberFormat="0" applyAlignment="0" applyProtection="0"/>
    <xf numFmtId="0" fontId="18" fillId="10" borderId="6" applyNumberFormat="0" applyAlignment="0" applyProtection="0"/>
    <xf numFmtId="0" fontId="19" fillId="0" borderId="8" applyNumberFormat="0" applyFill="0" applyAlignment="0" applyProtection="0"/>
    <xf numFmtId="0" fontId="20" fillId="11" borderId="9" applyNumberFormat="0" applyAlignment="0" applyProtection="0"/>
    <xf numFmtId="0" fontId="21" fillId="0" borderId="0" applyNumberFormat="0" applyFill="0" applyBorder="0" applyAlignment="0" applyProtection="0"/>
    <xf numFmtId="0" fontId="2" fillId="12" borderId="10" applyNumberFormat="0" applyFont="0" applyAlignment="0" applyProtection="0"/>
    <xf numFmtId="0" fontId="22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23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3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3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3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3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3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5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9" fontId="25" fillId="0" borderId="0" applyFont="0" applyFill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74" fontId="33" fillId="0" borderId="0"/>
    <xf numFmtId="0" fontId="45" fillId="0" borderId="0"/>
    <xf numFmtId="165" fontId="2" fillId="0" borderId="0" applyFont="0" applyFill="0" applyBorder="0" applyAlignment="0" applyProtection="0"/>
    <xf numFmtId="0" fontId="24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4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47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165" fontId="47" fillId="0" borderId="0" applyFont="0" applyFill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9" fontId="2" fillId="0" borderId="0" applyFont="0" applyFill="0" applyBorder="0" applyAlignment="0" applyProtection="0"/>
    <xf numFmtId="0" fontId="24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9" fontId="2" fillId="0" borderId="0" applyFont="0" applyFill="0" applyBorder="0" applyAlignment="0" applyProtection="0"/>
    <xf numFmtId="0" fontId="24" fillId="0" borderId="0"/>
    <xf numFmtId="0" fontId="31" fillId="37" borderId="0" applyNumberFormat="0" applyBorder="0" applyAlignment="0" applyProtection="0"/>
    <xf numFmtId="0" fontId="31" fillId="38" borderId="0" applyNumberFormat="0" applyBorder="0" applyAlignment="0" applyProtection="0"/>
    <xf numFmtId="0" fontId="31" fillId="39" borderId="0" applyNumberFormat="0" applyBorder="0" applyAlignment="0" applyProtection="0"/>
    <xf numFmtId="0" fontId="31" fillId="40" borderId="0" applyNumberFormat="0" applyBorder="0" applyAlignment="0" applyProtection="0"/>
    <xf numFmtId="0" fontId="31" fillId="41" borderId="0" applyNumberFormat="0" applyBorder="0" applyAlignment="0" applyProtection="0"/>
    <xf numFmtId="0" fontId="31" fillId="42" borderId="0" applyNumberFormat="0" applyBorder="0" applyAlignment="0" applyProtection="0"/>
    <xf numFmtId="0" fontId="31" fillId="43" borderId="0" applyNumberFormat="0" applyBorder="0" applyAlignment="0" applyProtection="0"/>
    <xf numFmtId="0" fontId="31" fillId="44" borderId="0" applyNumberFormat="0" applyBorder="0" applyAlignment="0" applyProtection="0"/>
    <xf numFmtId="0" fontId="31" fillId="45" borderId="0" applyNumberFormat="0" applyBorder="0" applyAlignment="0" applyProtection="0"/>
    <xf numFmtId="0" fontId="31" fillId="40" borderId="0" applyNumberFormat="0" applyBorder="0" applyAlignment="0" applyProtection="0"/>
    <xf numFmtId="0" fontId="31" fillId="43" borderId="0" applyNumberFormat="0" applyBorder="0" applyAlignment="0" applyProtection="0"/>
    <xf numFmtId="0" fontId="31" fillId="46" borderId="0" applyNumberFormat="0" applyBorder="0" applyAlignment="0" applyProtection="0"/>
    <xf numFmtId="0" fontId="32" fillId="47" borderId="0" applyNumberFormat="0" applyBorder="0" applyAlignment="0" applyProtection="0"/>
    <xf numFmtId="0" fontId="32" fillId="44" borderId="0" applyNumberFormat="0" applyBorder="0" applyAlignment="0" applyProtection="0"/>
    <xf numFmtId="0" fontId="32" fillId="45" borderId="0" applyNumberFormat="0" applyBorder="0" applyAlignment="0" applyProtection="0"/>
    <xf numFmtId="0" fontId="32" fillId="48" borderId="0" applyNumberFormat="0" applyBorder="0" applyAlignment="0" applyProtection="0"/>
    <xf numFmtId="0" fontId="32" fillId="49" borderId="0" applyNumberFormat="0" applyBorder="0" applyAlignment="0" applyProtection="0"/>
    <xf numFmtId="0" fontId="32" fillId="50" borderId="0" applyNumberFormat="0" applyBorder="0" applyAlignment="0" applyProtection="0"/>
    <xf numFmtId="0" fontId="24" fillId="58" borderId="19" applyNumberFormat="0" applyFont="0" applyAlignment="0" applyProtection="0"/>
    <xf numFmtId="9" fontId="2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4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4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0" fontId="25" fillId="0" borderId="0"/>
    <xf numFmtId="0" fontId="25" fillId="0" borderId="0"/>
    <xf numFmtId="9" fontId="2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4" fillId="0" borderId="0" applyFont="0" applyFill="0" applyBorder="0" applyAlignment="0" applyProtection="0"/>
    <xf numFmtId="0" fontId="24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174" fontId="28" fillId="0" borderId="0">
      <alignment vertical="center"/>
    </xf>
    <xf numFmtId="9" fontId="47" fillId="0" borderId="0" applyFont="0" applyFill="0" applyBorder="0" applyAlignment="0" applyProtection="0"/>
    <xf numFmtId="0" fontId="50" fillId="0" borderId="0"/>
    <xf numFmtId="0" fontId="2" fillId="0" borderId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4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4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55" fillId="0" borderId="0"/>
    <xf numFmtId="0" fontId="2" fillId="0" borderId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9" fontId="2" fillId="0" borderId="0" applyFont="0" applyFill="0" applyBorder="0" applyAlignment="0" applyProtection="0"/>
    <xf numFmtId="0" fontId="73" fillId="0" borderId="0"/>
    <xf numFmtId="0" fontId="73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4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4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3" fillId="0" borderId="0"/>
    <xf numFmtId="0" fontId="5" fillId="0" borderId="0"/>
    <xf numFmtId="0" fontId="29" fillId="0" borderId="0"/>
    <xf numFmtId="44" fontId="47" fillId="0" borderId="0" applyFont="0" applyFill="0" applyBorder="0" applyAlignment="0" applyProtection="0"/>
    <xf numFmtId="0" fontId="55" fillId="0" borderId="0"/>
    <xf numFmtId="0" fontId="29" fillId="0" borderId="0"/>
    <xf numFmtId="167" fontId="24" fillId="0" borderId="0" applyFont="0" applyFill="0" applyBorder="0" applyAlignment="0" applyProtection="0"/>
    <xf numFmtId="0" fontId="73" fillId="0" borderId="0"/>
    <xf numFmtId="0" fontId="5" fillId="0" borderId="0"/>
    <xf numFmtId="0" fontId="31" fillId="0" borderId="0"/>
    <xf numFmtId="0" fontId="73" fillId="0" borderId="0"/>
    <xf numFmtId="0" fontId="74" fillId="0" borderId="0"/>
    <xf numFmtId="0" fontId="29" fillId="0" borderId="0"/>
    <xf numFmtId="0" fontId="29" fillId="0" borderId="0"/>
    <xf numFmtId="175" fontId="29" fillId="0" borderId="0" applyFill="0" applyBorder="0" applyAlignment="0" applyProtection="0"/>
    <xf numFmtId="0" fontId="29" fillId="0" borderId="0"/>
    <xf numFmtId="0" fontId="33" fillId="0" borderId="0"/>
    <xf numFmtId="9" fontId="29" fillId="0" borderId="0" applyFill="0" applyBorder="0" applyAlignment="0" applyProtection="0"/>
    <xf numFmtId="0" fontId="73" fillId="0" borderId="0"/>
    <xf numFmtId="0" fontId="2" fillId="0" borderId="0"/>
    <xf numFmtId="9" fontId="2" fillId="0" borderId="0" applyFont="0" applyFill="0" applyBorder="0" applyAlignment="0" applyProtection="0"/>
    <xf numFmtId="167" fontId="25" fillId="0" borderId="0" applyFont="0" applyFill="0" applyBorder="0" applyAlignment="0" applyProtection="0"/>
    <xf numFmtId="0" fontId="47" fillId="0" borderId="0"/>
    <xf numFmtId="0" fontId="44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165" fontId="47" fillId="0" borderId="0" applyFont="0" applyFill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4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4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4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4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4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165" fontId="47" fillId="0" borderId="0" applyFont="0" applyFill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4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4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4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4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4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75" fillId="0" borderId="0" applyNumberFormat="0" applyFill="0" applyBorder="0" applyAlignment="0" applyProtection="0"/>
    <xf numFmtId="0" fontId="60" fillId="0" borderId="3" applyNumberFormat="0" applyFill="0" applyAlignment="0" applyProtection="0"/>
    <xf numFmtId="0" fontId="61" fillId="0" borderId="4" applyNumberFormat="0" applyFill="0" applyAlignment="0" applyProtection="0"/>
    <xf numFmtId="0" fontId="62" fillId="0" borderId="5" applyNumberFormat="0" applyFill="0" applyAlignment="0" applyProtection="0"/>
    <xf numFmtId="0" fontId="62" fillId="0" borderId="0" applyNumberFormat="0" applyFill="0" applyBorder="0" applyAlignment="0" applyProtection="0"/>
    <xf numFmtId="0" fontId="70" fillId="6" borderId="0" applyNumberFormat="0" applyBorder="0" applyAlignment="0" applyProtection="0"/>
    <xf numFmtId="0" fontId="66" fillId="7" borderId="0" applyNumberFormat="0" applyBorder="0" applyAlignment="0" applyProtection="0"/>
    <xf numFmtId="0" fontId="65" fillId="8" borderId="0" applyNumberFormat="0" applyBorder="0" applyAlignment="0" applyProtection="0"/>
    <xf numFmtId="0" fontId="57" fillId="9" borderId="6" applyNumberFormat="0" applyAlignment="0" applyProtection="0"/>
    <xf numFmtId="0" fontId="58" fillId="10" borderId="7" applyNumberFormat="0" applyAlignment="0" applyProtection="0"/>
    <xf numFmtId="0" fontId="59" fillId="10" borderId="6" applyNumberFormat="0" applyAlignment="0" applyProtection="0"/>
    <xf numFmtId="0" fontId="68" fillId="0" borderId="8" applyNumberFormat="0" applyFill="0" applyAlignment="0" applyProtection="0"/>
    <xf numFmtId="0" fontId="64" fillId="11" borderId="9" applyNumberFormat="0" applyAlignment="0" applyProtection="0"/>
    <xf numFmtId="0" fontId="69" fillId="0" borderId="0" applyNumberFormat="0" applyFill="0" applyBorder="0" applyAlignment="0" applyProtection="0"/>
    <xf numFmtId="0" fontId="25" fillId="12" borderId="10" applyNumberFormat="0" applyFont="0" applyAlignment="0" applyProtection="0"/>
    <xf numFmtId="0" fontId="67" fillId="0" borderId="0" applyNumberFormat="0" applyFill="0" applyBorder="0" applyAlignment="0" applyProtection="0"/>
    <xf numFmtId="0" fontId="63" fillId="0" borderId="11" applyNumberFormat="0" applyFill="0" applyAlignment="0" applyProtection="0"/>
    <xf numFmtId="0" fontId="56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56" fillId="16" borderId="0" applyNumberFormat="0" applyBorder="0" applyAlignment="0" applyProtection="0"/>
    <xf numFmtId="0" fontId="56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56" fillId="20" borderId="0" applyNumberFormat="0" applyBorder="0" applyAlignment="0" applyProtection="0"/>
    <xf numFmtId="0" fontId="56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56" fillId="24" borderId="0" applyNumberFormat="0" applyBorder="0" applyAlignment="0" applyProtection="0"/>
    <xf numFmtId="0" fontId="56" fillId="25" borderId="0" applyNumberFormat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56" fillId="28" borderId="0" applyNumberFormat="0" applyBorder="0" applyAlignment="0" applyProtection="0"/>
    <xf numFmtId="0" fontId="56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56" fillId="32" borderId="0" applyNumberFormat="0" applyBorder="0" applyAlignment="0" applyProtection="0"/>
    <xf numFmtId="0" fontId="56" fillId="33" borderId="0" applyNumberFormat="0" applyBorder="0" applyAlignment="0" applyProtection="0"/>
    <xf numFmtId="0" fontId="25" fillId="34" borderId="0" applyNumberFormat="0" applyBorder="0" applyAlignment="0" applyProtection="0"/>
    <xf numFmtId="0" fontId="25" fillId="35" borderId="0" applyNumberFormat="0" applyBorder="0" applyAlignment="0" applyProtection="0"/>
    <xf numFmtId="0" fontId="56" fillId="36" borderId="0" applyNumberFormat="0" applyBorder="0" applyAlignment="0" applyProtection="0"/>
    <xf numFmtId="165" fontId="25" fillId="0" borderId="0" applyFont="0" applyFill="0" applyBorder="0" applyAlignment="0" applyProtection="0"/>
    <xf numFmtId="176" fontId="24" fillId="0" borderId="0" applyFont="0" applyFill="0" applyBorder="0" applyAlignment="0" applyProtection="0"/>
    <xf numFmtId="0" fontId="76" fillId="0" borderId="0"/>
    <xf numFmtId="0" fontId="75" fillId="0" borderId="0" applyNumberFormat="0" applyFill="0" applyBorder="0" applyAlignment="0" applyProtection="0"/>
    <xf numFmtId="0" fontId="55" fillId="0" borderId="0"/>
    <xf numFmtId="0" fontId="2" fillId="0" borderId="0"/>
    <xf numFmtId="0" fontId="4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47" fillId="0" borderId="0"/>
    <xf numFmtId="0" fontId="25" fillId="0" borderId="0"/>
    <xf numFmtId="0" fontId="2" fillId="0" borderId="0"/>
    <xf numFmtId="0" fontId="25" fillId="12" borderId="10" applyNumberFormat="0" applyFont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7" fontId="2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0" fontId="55" fillId="0" borderId="0"/>
    <xf numFmtId="0" fontId="55" fillId="0" borderId="0">
      <alignment vertical="center"/>
    </xf>
    <xf numFmtId="0" fontId="25" fillId="0" borderId="0"/>
    <xf numFmtId="0" fontId="55" fillId="0" borderId="0"/>
    <xf numFmtId="9" fontId="25" fillId="0" borderId="0" applyFont="0" applyFill="0" applyBorder="0" applyAlignment="0" applyProtection="0"/>
    <xf numFmtId="0" fontId="31" fillId="37" borderId="0" applyNumberFormat="0" applyBorder="0" applyAlignment="0" applyProtection="0"/>
    <xf numFmtId="0" fontId="31" fillId="38" borderId="0" applyNumberFormat="0" applyBorder="0" applyAlignment="0" applyProtection="0"/>
    <xf numFmtId="0" fontId="31" fillId="39" borderId="0" applyNumberFormat="0" applyBorder="0" applyAlignment="0" applyProtection="0"/>
    <xf numFmtId="0" fontId="31" fillId="40" borderId="0" applyNumberFormat="0" applyBorder="0" applyAlignment="0" applyProtection="0"/>
    <xf numFmtId="0" fontId="31" fillId="41" borderId="0" applyNumberFormat="0" applyBorder="0" applyAlignment="0" applyProtection="0"/>
    <xf numFmtId="0" fontId="31" fillId="42" borderId="0" applyNumberFormat="0" applyBorder="0" applyAlignment="0" applyProtection="0"/>
    <xf numFmtId="0" fontId="31" fillId="43" borderId="0" applyNumberFormat="0" applyBorder="0" applyAlignment="0" applyProtection="0"/>
    <xf numFmtId="0" fontId="31" fillId="44" borderId="0" applyNumberFormat="0" applyBorder="0" applyAlignment="0" applyProtection="0"/>
    <xf numFmtId="0" fontId="31" fillId="45" borderId="0" applyNumberFormat="0" applyBorder="0" applyAlignment="0" applyProtection="0"/>
    <xf numFmtId="0" fontId="31" fillId="40" borderId="0" applyNumberFormat="0" applyBorder="0" applyAlignment="0" applyProtection="0"/>
    <xf numFmtId="0" fontId="31" fillId="43" borderId="0" applyNumberFormat="0" applyBorder="0" applyAlignment="0" applyProtection="0"/>
    <xf numFmtId="0" fontId="31" fillId="46" borderId="0" applyNumberFormat="0" applyBorder="0" applyAlignment="0" applyProtection="0"/>
    <xf numFmtId="0" fontId="32" fillId="47" borderId="0" applyNumberFormat="0" applyBorder="0" applyAlignment="0" applyProtection="0"/>
    <xf numFmtId="0" fontId="32" fillId="44" borderId="0" applyNumberFormat="0" applyBorder="0" applyAlignment="0" applyProtection="0"/>
    <xf numFmtId="0" fontId="32" fillId="45" borderId="0" applyNumberFormat="0" applyBorder="0" applyAlignment="0" applyProtection="0"/>
    <xf numFmtId="0" fontId="32" fillId="48" borderId="0" applyNumberFormat="0" applyBorder="0" applyAlignment="0" applyProtection="0"/>
    <xf numFmtId="0" fontId="32" fillId="49" borderId="0" applyNumberFormat="0" applyBorder="0" applyAlignment="0" applyProtection="0"/>
    <xf numFmtId="0" fontId="32" fillId="50" borderId="0" applyNumberFormat="0" applyBorder="0" applyAlignment="0" applyProtection="0"/>
    <xf numFmtId="0" fontId="32" fillId="51" borderId="0" applyNumberFormat="0" applyBorder="0" applyAlignment="0" applyProtection="0"/>
    <xf numFmtId="0" fontId="32" fillId="52" borderId="0" applyNumberFormat="0" applyBorder="0" applyAlignment="0" applyProtection="0"/>
    <xf numFmtId="0" fontId="32" fillId="53" borderId="0" applyNumberFormat="0" applyBorder="0" applyAlignment="0" applyProtection="0"/>
    <xf numFmtId="0" fontId="32" fillId="48" borderId="0" applyNumberFormat="0" applyBorder="0" applyAlignment="0" applyProtection="0"/>
    <xf numFmtId="0" fontId="32" fillId="49" borderId="0" applyNumberFormat="0" applyBorder="0" applyAlignment="0" applyProtection="0"/>
    <xf numFmtId="0" fontId="32" fillId="54" borderId="0" applyNumberFormat="0" applyBorder="0" applyAlignment="0" applyProtection="0"/>
    <xf numFmtId="0" fontId="34" fillId="42" borderId="12" applyNumberFormat="0" applyAlignment="0" applyProtection="0"/>
    <xf numFmtId="0" fontId="35" fillId="55" borderId="13" applyNumberFormat="0" applyAlignment="0" applyProtection="0"/>
    <xf numFmtId="0" fontId="36" fillId="55" borderId="12" applyNumberFormat="0" applyAlignment="0" applyProtection="0"/>
    <xf numFmtId="0" fontId="37" fillId="0" borderId="14" applyNumberFormat="0" applyFill="0" applyAlignment="0" applyProtection="0"/>
    <xf numFmtId="0" fontId="38" fillId="0" borderId="15" applyNumberFormat="0" applyFill="0" applyAlignment="0" applyProtection="0"/>
    <xf numFmtId="0" fontId="39" fillId="0" borderId="16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17" applyNumberFormat="0" applyFill="0" applyAlignment="0" applyProtection="0"/>
    <xf numFmtId="0" fontId="41" fillId="56" borderId="18" applyNumberFormat="0" applyAlignment="0" applyProtection="0"/>
    <xf numFmtId="0" fontId="42" fillId="0" borderId="0" applyNumberFormat="0" applyFill="0" applyBorder="0" applyAlignment="0" applyProtection="0"/>
    <xf numFmtId="0" fontId="43" fillId="57" borderId="0" applyNumberFormat="0" applyBorder="0" applyAlignment="0" applyProtection="0"/>
    <xf numFmtId="0" fontId="48" fillId="38" borderId="0" applyNumberFormat="0" applyBorder="0" applyAlignment="0" applyProtection="0"/>
    <xf numFmtId="0" fontId="49" fillId="0" borderId="0" applyNumberFormat="0" applyFill="0" applyBorder="0" applyAlignment="0" applyProtection="0"/>
    <xf numFmtId="0" fontId="24" fillId="58" borderId="19" applyNumberFormat="0" applyFont="0" applyAlignment="0" applyProtection="0"/>
    <xf numFmtId="9" fontId="24" fillId="0" borderId="0" applyFont="0" applyFill="0" applyBorder="0" applyAlignment="0" applyProtection="0"/>
    <xf numFmtId="0" fontId="51" fillId="0" borderId="20" applyNumberFormat="0" applyFill="0" applyAlignment="0" applyProtection="0"/>
    <xf numFmtId="0" fontId="53" fillId="0" borderId="0" applyNumberFormat="0" applyFill="0" applyBorder="0" applyAlignment="0" applyProtection="0"/>
    <xf numFmtId="0" fontId="54" fillId="39" borderId="0" applyNumberFormat="0" applyBorder="0" applyAlignment="0" applyProtection="0"/>
    <xf numFmtId="0" fontId="25" fillId="0" borderId="0"/>
    <xf numFmtId="0" fontId="2" fillId="0" borderId="0"/>
    <xf numFmtId="9" fontId="2" fillId="0" borderId="0" applyFont="0" applyFill="0" applyBorder="0" applyAlignment="0" applyProtection="0"/>
    <xf numFmtId="0" fontId="25" fillId="0" borderId="0"/>
    <xf numFmtId="9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0" fontId="25" fillId="0" borderId="0"/>
    <xf numFmtId="0" fontId="25" fillId="0" borderId="0"/>
    <xf numFmtId="9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5" fillId="12" borderId="10" applyNumberFormat="0" applyFont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25" fillId="34" borderId="0" applyNumberFormat="0" applyBorder="0" applyAlignment="0" applyProtection="0"/>
    <xf numFmtId="0" fontId="25" fillId="35" borderId="0" applyNumberFormat="0" applyBorder="0" applyAlignment="0" applyProtection="0"/>
    <xf numFmtId="165" fontId="25" fillId="0" borderId="0" applyFont="0" applyFill="0" applyBorder="0" applyAlignment="0" applyProtection="0"/>
    <xf numFmtId="0" fontId="25" fillId="0" borderId="0"/>
    <xf numFmtId="0" fontId="25" fillId="0" borderId="0"/>
    <xf numFmtId="0" fontId="25" fillId="12" borderId="10" applyNumberFormat="0" applyFont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5" fillId="0" borderId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5" fillId="0" borderId="0"/>
    <xf numFmtId="9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0" fontId="25" fillId="0" borderId="0"/>
    <xf numFmtId="0" fontId="25" fillId="0" borderId="0"/>
    <xf numFmtId="9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0" fontId="25" fillId="12" borderId="10" applyNumberFormat="0" applyFont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25" fillId="34" borderId="0" applyNumberFormat="0" applyBorder="0" applyAlignment="0" applyProtection="0"/>
    <xf numFmtId="0" fontId="25" fillId="35" borderId="0" applyNumberFormat="0" applyBorder="0" applyAlignment="0" applyProtection="0"/>
    <xf numFmtId="165" fontId="25" fillId="0" borderId="0" applyFont="0" applyFill="0" applyBorder="0" applyAlignment="0" applyProtection="0"/>
    <xf numFmtId="0" fontId="25" fillId="0" borderId="0"/>
    <xf numFmtId="0" fontId="25" fillId="0" borderId="0"/>
    <xf numFmtId="0" fontId="25" fillId="12" borderId="10" applyNumberFormat="0" applyFont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5" fillId="35" borderId="0" applyNumberFormat="0" applyBorder="0" applyAlignment="0" applyProtection="0"/>
    <xf numFmtId="0" fontId="25" fillId="18" borderId="0" applyNumberFormat="0" applyBorder="0" applyAlignment="0" applyProtection="0"/>
    <xf numFmtId="0" fontId="24" fillId="0" borderId="0"/>
    <xf numFmtId="9" fontId="25" fillId="0" borderId="0" applyFont="0" applyFill="0" applyBorder="0" applyAlignment="0" applyProtection="0"/>
    <xf numFmtId="0" fontId="25" fillId="18" borderId="0" applyNumberFormat="0" applyBorder="0" applyAlignment="0" applyProtection="0"/>
    <xf numFmtId="0" fontId="25" fillId="31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27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3" borderId="0" applyNumberFormat="0" applyBorder="0" applyAlignment="0" applyProtection="0"/>
    <xf numFmtId="0" fontId="25" fillId="19" borderId="0" applyNumberFormat="0" applyBorder="0" applyAlignment="0" applyProtection="0"/>
    <xf numFmtId="0" fontId="25" fillId="15" borderId="0" applyNumberFormat="0" applyBorder="0" applyAlignment="0" applyProtection="0"/>
    <xf numFmtId="0" fontId="25" fillId="34" borderId="0" applyNumberFormat="0" applyBorder="0" applyAlignment="0" applyProtection="0"/>
    <xf numFmtId="0" fontId="25" fillId="30" borderId="0" applyNumberFormat="0" applyBorder="0" applyAlignment="0" applyProtection="0"/>
    <xf numFmtId="0" fontId="25" fillId="26" borderId="0" applyNumberFormat="0" applyBorder="0" applyAlignment="0" applyProtection="0"/>
    <xf numFmtId="0" fontId="25" fillId="12" borderId="10" applyNumberFormat="0" applyFont="0" applyAlignment="0" applyProtection="0"/>
    <xf numFmtId="0" fontId="25" fillId="22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25" fillId="34" borderId="0" applyNumberFormat="0" applyBorder="0" applyAlignment="0" applyProtection="0"/>
    <xf numFmtId="0" fontId="25" fillId="35" borderId="0" applyNumberFormat="0" applyBorder="0" applyAlignment="0" applyProtection="0"/>
    <xf numFmtId="0" fontId="25" fillId="27" borderId="0" applyNumberFormat="0" applyBorder="0" applyAlignment="0" applyProtection="0"/>
    <xf numFmtId="0" fontId="25" fillId="23" borderId="0" applyNumberFormat="0" applyBorder="0" applyAlignment="0" applyProtection="0"/>
    <xf numFmtId="0" fontId="25" fillId="19" borderId="0" applyNumberFormat="0" applyBorder="0" applyAlignment="0" applyProtection="0"/>
    <xf numFmtId="0" fontId="25" fillId="15" borderId="0" applyNumberFormat="0" applyBorder="0" applyAlignment="0" applyProtection="0"/>
    <xf numFmtId="0" fontId="25" fillId="26" borderId="0" applyNumberFormat="0" applyBorder="0" applyAlignment="0" applyProtection="0"/>
    <xf numFmtId="0" fontId="25" fillId="22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31" borderId="0" applyNumberFormat="0" applyBorder="0" applyAlignment="0" applyProtection="0"/>
    <xf numFmtId="0" fontId="25" fillId="34" borderId="0" applyNumberFormat="0" applyBorder="0" applyAlignment="0" applyProtection="0"/>
    <xf numFmtId="0" fontId="25" fillId="19" borderId="0" applyNumberFormat="0" applyBorder="0" applyAlignment="0" applyProtection="0"/>
    <xf numFmtId="0" fontId="25" fillId="15" borderId="0" applyNumberFormat="0" applyBorder="0" applyAlignment="0" applyProtection="0"/>
    <xf numFmtId="0" fontId="25" fillId="26" borderId="0" applyNumberFormat="0" applyBorder="0" applyAlignment="0" applyProtection="0"/>
    <xf numFmtId="0" fontId="25" fillId="22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30" borderId="0" applyNumberFormat="0" applyBorder="0" applyAlignment="0" applyProtection="0"/>
    <xf numFmtId="9" fontId="25" fillId="0" borderId="0" applyFont="0" applyFill="0" applyBorder="0" applyAlignment="0" applyProtection="0"/>
    <xf numFmtId="0" fontId="25" fillId="23" borderId="0" applyNumberFormat="0" applyBorder="0" applyAlignment="0" applyProtection="0"/>
    <xf numFmtId="0" fontId="25" fillId="35" borderId="0" applyNumberFormat="0" applyBorder="0" applyAlignment="0" applyProtection="0"/>
    <xf numFmtId="0" fontId="25" fillId="22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1" borderId="0" applyNumberFormat="0" applyBorder="0" applyAlignment="0" applyProtection="0"/>
    <xf numFmtId="0" fontId="25" fillId="27" borderId="0" applyNumberFormat="0" applyBorder="0" applyAlignment="0" applyProtection="0"/>
    <xf numFmtId="0" fontId="25" fillId="23" borderId="0" applyNumberFormat="0" applyBorder="0" applyAlignment="0" applyProtection="0"/>
    <xf numFmtId="0" fontId="25" fillId="19" borderId="0" applyNumberFormat="0" applyBorder="0" applyAlignment="0" applyProtection="0"/>
    <xf numFmtId="0" fontId="25" fillId="15" borderId="0" applyNumberFormat="0" applyBorder="0" applyAlignment="0" applyProtection="0"/>
    <xf numFmtId="0" fontId="25" fillId="34" borderId="0" applyNumberFormat="0" applyBorder="0" applyAlignment="0" applyProtection="0"/>
    <xf numFmtId="0" fontId="25" fillId="26" borderId="0" applyNumberFormat="0" applyBorder="0" applyAlignment="0" applyProtection="0"/>
    <xf numFmtId="0" fontId="25" fillId="22" borderId="0" applyNumberFormat="0" applyBorder="0" applyAlignment="0" applyProtection="0"/>
    <xf numFmtId="0" fontId="25" fillId="12" borderId="10" applyNumberFormat="0" applyFont="0" applyAlignment="0" applyProtection="0"/>
    <xf numFmtId="0" fontId="25" fillId="18" borderId="0" applyNumberFormat="0" applyBorder="0" applyAlignment="0" applyProtection="0"/>
    <xf numFmtId="0" fontId="25" fillId="26" borderId="0" applyNumberFormat="0" applyBorder="0" applyAlignment="0" applyProtection="0"/>
    <xf numFmtId="0" fontId="25" fillId="35" borderId="0" applyNumberFormat="0" applyBorder="0" applyAlignment="0" applyProtection="0"/>
    <xf numFmtId="0" fontId="25" fillId="31" borderId="0" applyNumberFormat="0" applyBorder="0" applyAlignment="0" applyProtection="0"/>
    <xf numFmtId="0" fontId="25" fillId="27" borderId="0" applyNumberFormat="0" applyBorder="0" applyAlignment="0" applyProtection="0"/>
    <xf numFmtId="0" fontId="25" fillId="19" borderId="0" applyNumberFormat="0" applyBorder="0" applyAlignment="0" applyProtection="0"/>
    <xf numFmtId="0" fontId="25" fillId="15" borderId="0" applyNumberFormat="0" applyBorder="0" applyAlignment="0" applyProtection="0"/>
    <xf numFmtId="0" fontId="25" fillId="34" borderId="0" applyNumberFormat="0" applyBorder="0" applyAlignment="0" applyProtection="0"/>
    <xf numFmtId="0" fontId="25" fillId="30" borderId="0" applyNumberFormat="0" applyBorder="0" applyAlignment="0" applyProtection="0"/>
    <xf numFmtId="0" fontId="25" fillId="18" borderId="0" applyNumberFormat="0" applyBorder="0" applyAlignment="0" applyProtection="0"/>
    <xf numFmtId="0" fontId="25" fillId="14" borderId="0" applyNumberFormat="0" applyBorder="0" applyAlignment="0" applyProtection="0"/>
    <xf numFmtId="0" fontId="2" fillId="0" borderId="0"/>
    <xf numFmtId="174" fontId="28" fillId="0" borderId="0">
      <alignment vertical="center"/>
    </xf>
    <xf numFmtId="174" fontId="73" fillId="0" borderId="0"/>
    <xf numFmtId="174" fontId="73" fillId="0" borderId="0"/>
    <xf numFmtId="174" fontId="71" fillId="60" borderId="0" applyNumberFormat="0" applyBorder="0" applyAlignment="0" applyProtection="0">
      <alignment vertical="center"/>
    </xf>
    <xf numFmtId="174" fontId="71" fillId="60" borderId="0" applyNumberFormat="0" applyBorder="0" applyAlignment="0" applyProtection="0">
      <alignment vertical="center"/>
    </xf>
    <xf numFmtId="174" fontId="71" fillId="60" borderId="0" applyNumberFormat="0" applyBorder="0" applyAlignment="0" applyProtection="0">
      <alignment vertical="center"/>
    </xf>
    <xf numFmtId="174" fontId="71" fillId="60" borderId="0" applyNumberFormat="0" applyBorder="0" applyAlignment="0" applyProtection="0">
      <alignment vertical="center"/>
    </xf>
    <xf numFmtId="174" fontId="71" fillId="60" borderId="0" applyNumberFormat="0" applyBorder="0" applyAlignment="0" applyProtection="0">
      <alignment vertical="center"/>
    </xf>
    <xf numFmtId="174" fontId="71" fillId="60" borderId="0" applyNumberFormat="0" applyBorder="0" applyAlignment="0" applyProtection="0">
      <alignment vertical="center"/>
    </xf>
    <xf numFmtId="174" fontId="71" fillId="60" borderId="0" applyNumberFormat="0" applyBorder="0" applyAlignment="0" applyProtection="0">
      <alignment vertical="center"/>
    </xf>
    <xf numFmtId="174" fontId="71" fillId="60" borderId="0" applyNumberFormat="0" applyBorder="0" applyAlignment="0" applyProtection="0">
      <alignment vertical="center"/>
    </xf>
    <xf numFmtId="174" fontId="71" fillId="60" borderId="0" applyNumberFormat="0" applyBorder="0" applyAlignment="0" applyProtection="0">
      <alignment vertical="center"/>
    </xf>
    <xf numFmtId="174" fontId="71" fillId="60" borderId="0" applyNumberFormat="0" applyBorder="0" applyAlignment="0" applyProtection="0">
      <alignment vertical="center"/>
    </xf>
    <xf numFmtId="174" fontId="71" fillId="60" borderId="0" applyNumberFormat="0" applyBorder="0" applyAlignment="0" applyProtection="0">
      <alignment vertical="center"/>
    </xf>
    <xf numFmtId="174" fontId="71" fillId="60" borderId="0" applyNumberFormat="0" applyBorder="0" applyAlignment="0" applyProtection="0">
      <alignment vertical="center"/>
    </xf>
    <xf numFmtId="174" fontId="71" fillId="60" borderId="0" applyNumberFormat="0" applyBorder="0" applyAlignment="0" applyProtection="0">
      <alignment vertical="center"/>
    </xf>
    <xf numFmtId="174" fontId="71" fillId="60" borderId="0" applyNumberFormat="0" applyBorder="0" applyAlignment="0" applyProtection="0">
      <alignment vertical="center"/>
    </xf>
    <xf numFmtId="174" fontId="71" fillId="60" borderId="0" applyNumberFormat="0" applyBorder="0" applyAlignment="0" applyProtection="0">
      <alignment vertical="center"/>
    </xf>
    <xf numFmtId="174" fontId="71" fillId="60" borderId="0" applyNumberFormat="0" applyBorder="0" applyAlignment="0" applyProtection="0">
      <alignment vertical="center"/>
    </xf>
    <xf numFmtId="174" fontId="71" fillId="60" borderId="0" applyNumberFormat="0" applyBorder="0" applyAlignment="0" applyProtection="0">
      <alignment vertical="center"/>
    </xf>
    <xf numFmtId="174" fontId="71" fillId="60" borderId="0" applyNumberFormat="0" applyBorder="0" applyAlignment="0" applyProtection="0">
      <alignment vertical="center"/>
    </xf>
    <xf numFmtId="174" fontId="71" fillId="60" borderId="0" applyNumberFormat="0" applyBorder="0" applyAlignment="0" applyProtection="0">
      <alignment vertical="center"/>
    </xf>
    <xf numFmtId="174" fontId="71" fillId="60" borderId="0" applyNumberFormat="0" applyBorder="0" applyAlignment="0" applyProtection="0">
      <alignment vertical="center"/>
    </xf>
    <xf numFmtId="174" fontId="71" fillId="60" borderId="0" applyNumberFormat="0" applyBorder="0" applyAlignment="0" applyProtection="0">
      <alignment vertical="center"/>
    </xf>
    <xf numFmtId="174" fontId="71" fillId="60" borderId="0" applyNumberFormat="0" applyBorder="0" applyAlignment="0" applyProtection="0">
      <alignment vertical="center"/>
    </xf>
    <xf numFmtId="174" fontId="71" fillId="60" borderId="0" applyNumberFormat="0" applyBorder="0" applyAlignment="0" applyProtection="0">
      <alignment vertical="center"/>
    </xf>
    <xf numFmtId="174" fontId="71" fillId="60" borderId="0" applyNumberFormat="0" applyBorder="0" applyAlignment="0" applyProtection="0">
      <alignment vertical="center"/>
    </xf>
    <xf numFmtId="174" fontId="71" fillId="60" borderId="0" applyNumberFormat="0" applyBorder="0" applyAlignment="0" applyProtection="0">
      <alignment vertical="center"/>
    </xf>
    <xf numFmtId="174" fontId="71" fillId="60" borderId="0" applyNumberFormat="0" applyBorder="0" applyAlignment="0" applyProtection="0">
      <alignment vertical="center"/>
    </xf>
    <xf numFmtId="174" fontId="71" fillId="60" borderId="0" applyNumberFormat="0" applyBorder="0" applyAlignment="0" applyProtection="0">
      <alignment vertical="center"/>
    </xf>
    <xf numFmtId="174" fontId="71" fillId="60" borderId="0" applyNumberFormat="0" applyBorder="0" applyAlignment="0" applyProtection="0">
      <alignment vertical="center"/>
    </xf>
    <xf numFmtId="174" fontId="71" fillId="60" borderId="0" applyNumberFormat="0" applyBorder="0" applyAlignment="0" applyProtection="0">
      <alignment vertical="center"/>
    </xf>
    <xf numFmtId="174" fontId="71" fillId="61" borderId="0" applyNumberFormat="0" applyBorder="0" applyAlignment="0" applyProtection="0">
      <alignment vertical="center"/>
    </xf>
    <xf numFmtId="174" fontId="71" fillId="61" borderId="0" applyNumberFormat="0" applyBorder="0" applyAlignment="0" applyProtection="0">
      <alignment vertical="center"/>
    </xf>
    <xf numFmtId="174" fontId="71" fillId="61" borderId="0" applyNumberFormat="0" applyBorder="0" applyAlignment="0" applyProtection="0">
      <alignment vertical="center"/>
    </xf>
    <xf numFmtId="174" fontId="71" fillId="61" borderId="0" applyNumberFormat="0" applyBorder="0" applyAlignment="0" applyProtection="0">
      <alignment vertical="center"/>
    </xf>
    <xf numFmtId="174" fontId="71" fillId="61" borderId="0" applyNumberFormat="0" applyBorder="0" applyAlignment="0" applyProtection="0">
      <alignment vertical="center"/>
    </xf>
    <xf numFmtId="174" fontId="71" fillId="61" borderId="0" applyNumberFormat="0" applyBorder="0" applyAlignment="0" applyProtection="0">
      <alignment vertical="center"/>
    </xf>
    <xf numFmtId="174" fontId="71" fillId="61" borderId="0" applyNumberFormat="0" applyBorder="0" applyAlignment="0" applyProtection="0">
      <alignment vertical="center"/>
    </xf>
    <xf numFmtId="174" fontId="71" fillId="61" borderId="0" applyNumberFormat="0" applyBorder="0" applyAlignment="0" applyProtection="0">
      <alignment vertical="center"/>
    </xf>
    <xf numFmtId="174" fontId="71" fillId="61" borderId="0" applyNumberFormat="0" applyBorder="0" applyAlignment="0" applyProtection="0">
      <alignment vertical="center"/>
    </xf>
    <xf numFmtId="174" fontId="71" fillId="61" borderId="0" applyNumberFormat="0" applyBorder="0" applyAlignment="0" applyProtection="0">
      <alignment vertical="center"/>
    </xf>
    <xf numFmtId="174" fontId="71" fillId="61" borderId="0" applyNumberFormat="0" applyBorder="0" applyAlignment="0" applyProtection="0">
      <alignment vertical="center"/>
    </xf>
    <xf numFmtId="174" fontId="71" fillId="61" borderId="0" applyNumberFormat="0" applyBorder="0" applyAlignment="0" applyProtection="0">
      <alignment vertical="center"/>
    </xf>
    <xf numFmtId="174" fontId="71" fillId="61" borderId="0" applyNumberFormat="0" applyBorder="0" applyAlignment="0" applyProtection="0">
      <alignment vertical="center"/>
    </xf>
    <xf numFmtId="174" fontId="71" fillId="61" borderId="0" applyNumberFormat="0" applyBorder="0" applyAlignment="0" applyProtection="0">
      <alignment vertical="center"/>
    </xf>
    <xf numFmtId="174" fontId="71" fillId="61" borderId="0" applyNumberFormat="0" applyBorder="0" applyAlignment="0" applyProtection="0">
      <alignment vertical="center"/>
    </xf>
    <xf numFmtId="174" fontId="71" fillId="61" borderId="0" applyNumberFormat="0" applyBorder="0" applyAlignment="0" applyProtection="0">
      <alignment vertical="center"/>
    </xf>
    <xf numFmtId="174" fontId="71" fillId="61" borderId="0" applyNumberFormat="0" applyBorder="0" applyAlignment="0" applyProtection="0">
      <alignment vertical="center"/>
    </xf>
    <xf numFmtId="174" fontId="71" fillId="61" borderId="0" applyNumberFormat="0" applyBorder="0" applyAlignment="0" applyProtection="0">
      <alignment vertical="center"/>
    </xf>
    <xf numFmtId="174" fontId="71" fillId="61" borderId="0" applyNumberFormat="0" applyBorder="0" applyAlignment="0" applyProtection="0">
      <alignment vertical="center"/>
    </xf>
    <xf numFmtId="174" fontId="71" fillId="61" borderId="0" applyNumberFormat="0" applyBorder="0" applyAlignment="0" applyProtection="0">
      <alignment vertical="center"/>
    </xf>
    <xf numFmtId="174" fontId="71" fillId="61" borderId="0" applyNumberFormat="0" applyBorder="0" applyAlignment="0" applyProtection="0">
      <alignment vertical="center"/>
    </xf>
    <xf numFmtId="174" fontId="71" fillId="61" borderId="0" applyNumberFormat="0" applyBorder="0" applyAlignment="0" applyProtection="0">
      <alignment vertical="center"/>
    </xf>
    <xf numFmtId="174" fontId="71" fillId="61" borderId="0" applyNumberFormat="0" applyBorder="0" applyAlignment="0" applyProtection="0">
      <alignment vertical="center"/>
    </xf>
    <xf numFmtId="174" fontId="71" fillId="61" borderId="0" applyNumberFormat="0" applyBorder="0" applyAlignment="0" applyProtection="0">
      <alignment vertical="center"/>
    </xf>
    <xf numFmtId="174" fontId="71" fillId="61" borderId="0" applyNumberFormat="0" applyBorder="0" applyAlignment="0" applyProtection="0">
      <alignment vertical="center"/>
    </xf>
    <xf numFmtId="174" fontId="71" fillId="61" borderId="0" applyNumberFormat="0" applyBorder="0" applyAlignment="0" applyProtection="0">
      <alignment vertical="center"/>
    </xf>
    <xf numFmtId="174" fontId="71" fillId="61" borderId="0" applyNumberFormat="0" applyBorder="0" applyAlignment="0" applyProtection="0">
      <alignment vertical="center"/>
    </xf>
    <xf numFmtId="174" fontId="71" fillId="61" borderId="0" applyNumberFormat="0" applyBorder="0" applyAlignment="0" applyProtection="0">
      <alignment vertical="center"/>
    </xf>
    <xf numFmtId="174" fontId="71" fillId="61" borderId="0" applyNumberFormat="0" applyBorder="0" applyAlignment="0" applyProtection="0">
      <alignment vertical="center"/>
    </xf>
    <xf numFmtId="174" fontId="71" fillId="62" borderId="0" applyNumberFormat="0" applyBorder="0" applyAlignment="0" applyProtection="0">
      <alignment vertical="center"/>
    </xf>
    <xf numFmtId="174" fontId="71" fillId="62" borderId="0" applyNumberFormat="0" applyBorder="0" applyAlignment="0" applyProtection="0">
      <alignment vertical="center"/>
    </xf>
    <xf numFmtId="174" fontId="71" fillId="62" borderId="0" applyNumberFormat="0" applyBorder="0" applyAlignment="0" applyProtection="0">
      <alignment vertical="center"/>
    </xf>
    <xf numFmtId="174" fontId="71" fillId="62" borderId="0" applyNumberFormat="0" applyBorder="0" applyAlignment="0" applyProtection="0">
      <alignment vertical="center"/>
    </xf>
    <xf numFmtId="174" fontId="71" fillId="62" borderId="0" applyNumberFormat="0" applyBorder="0" applyAlignment="0" applyProtection="0">
      <alignment vertical="center"/>
    </xf>
    <xf numFmtId="174" fontId="71" fillId="62" borderId="0" applyNumberFormat="0" applyBorder="0" applyAlignment="0" applyProtection="0">
      <alignment vertical="center"/>
    </xf>
    <xf numFmtId="174" fontId="71" fillId="62" borderId="0" applyNumberFormat="0" applyBorder="0" applyAlignment="0" applyProtection="0">
      <alignment vertical="center"/>
    </xf>
    <xf numFmtId="174" fontId="71" fillId="62" borderId="0" applyNumberFormat="0" applyBorder="0" applyAlignment="0" applyProtection="0">
      <alignment vertical="center"/>
    </xf>
    <xf numFmtId="174" fontId="71" fillId="62" borderId="0" applyNumberFormat="0" applyBorder="0" applyAlignment="0" applyProtection="0">
      <alignment vertical="center"/>
    </xf>
    <xf numFmtId="174" fontId="71" fillId="62" borderId="0" applyNumberFormat="0" applyBorder="0" applyAlignment="0" applyProtection="0">
      <alignment vertical="center"/>
    </xf>
    <xf numFmtId="174" fontId="71" fillId="62" borderId="0" applyNumberFormat="0" applyBorder="0" applyAlignment="0" applyProtection="0">
      <alignment vertical="center"/>
    </xf>
    <xf numFmtId="174" fontId="71" fillId="62" borderId="0" applyNumberFormat="0" applyBorder="0" applyAlignment="0" applyProtection="0">
      <alignment vertical="center"/>
    </xf>
    <xf numFmtId="174" fontId="71" fillId="62" borderId="0" applyNumberFormat="0" applyBorder="0" applyAlignment="0" applyProtection="0">
      <alignment vertical="center"/>
    </xf>
    <xf numFmtId="174" fontId="71" fillId="62" borderId="0" applyNumberFormat="0" applyBorder="0" applyAlignment="0" applyProtection="0">
      <alignment vertical="center"/>
    </xf>
    <xf numFmtId="174" fontId="71" fillId="62" borderId="0" applyNumberFormat="0" applyBorder="0" applyAlignment="0" applyProtection="0">
      <alignment vertical="center"/>
    </xf>
    <xf numFmtId="174" fontId="71" fillId="62" borderId="0" applyNumberFormat="0" applyBorder="0" applyAlignment="0" applyProtection="0">
      <alignment vertical="center"/>
    </xf>
    <xf numFmtId="174" fontId="71" fillId="62" borderId="0" applyNumberFormat="0" applyBorder="0" applyAlignment="0" applyProtection="0">
      <alignment vertical="center"/>
    </xf>
    <xf numFmtId="174" fontId="71" fillId="62" borderId="0" applyNumberFormat="0" applyBorder="0" applyAlignment="0" applyProtection="0">
      <alignment vertical="center"/>
    </xf>
    <xf numFmtId="174" fontId="71" fillId="62" borderId="0" applyNumberFormat="0" applyBorder="0" applyAlignment="0" applyProtection="0">
      <alignment vertical="center"/>
    </xf>
    <xf numFmtId="174" fontId="71" fillId="62" borderId="0" applyNumberFormat="0" applyBorder="0" applyAlignment="0" applyProtection="0">
      <alignment vertical="center"/>
    </xf>
    <xf numFmtId="174" fontId="71" fillId="62" borderId="0" applyNumberFormat="0" applyBorder="0" applyAlignment="0" applyProtection="0">
      <alignment vertical="center"/>
    </xf>
    <xf numFmtId="174" fontId="71" fillId="62" borderId="0" applyNumberFormat="0" applyBorder="0" applyAlignment="0" applyProtection="0">
      <alignment vertical="center"/>
    </xf>
    <xf numFmtId="174" fontId="71" fillId="62" borderId="0" applyNumberFormat="0" applyBorder="0" applyAlignment="0" applyProtection="0">
      <alignment vertical="center"/>
    </xf>
    <xf numFmtId="174" fontId="71" fillId="62" borderId="0" applyNumberFormat="0" applyBorder="0" applyAlignment="0" applyProtection="0">
      <alignment vertical="center"/>
    </xf>
    <xf numFmtId="174" fontId="71" fillId="62" borderId="0" applyNumberFormat="0" applyBorder="0" applyAlignment="0" applyProtection="0">
      <alignment vertical="center"/>
    </xf>
    <xf numFmtId="174" fontId="71" fillId="62" borderId="0" applyNumberFormat="0" applyBorder="0" applyAlignment="0" applyProtection="0">
      <alignment vertical="center"/>
    </xf>
    <xf numFmtId="174" fontId="71" fillId="62" borderId="0" applyNumberFormat="0" applyBorder="0" applyAlignment="0" applyProtection="0">
      <alignment vertical="center"/>
    </xf>
    <xf numFmtId="174" fontId="71" fillId="62" borderId="0" applyNumberFormat="0" applyBorder="0" applyAlignment="0" applyProtection="0">
      <alignment vertical="center"/>
    </xf>
    <xf numFmtId="174" fontId="71" fillId="62" borderId="0" applyNumberFormat="0" applyBorder="0" applyAlignment="0" applyProtection="0">
      <alignment vertical="center"/>
    </xf>
    <xf numFmtId="174" fontId="71" fillId="63" borderId="0" applyNumberFormat="0" applyBorder="0" applyAlignment="0" applyProtection="0">
      <alignment vertical="center"/>
    </xf>
    <xf numFmtId="174" fontId="71" fillId="63" borderId="0" applyNumberFormat="0" applyBorder="0" applyAlignment="0" applyProtection="0">
      <alignment vertical="center"/>
    </xf>
    <xf numFmtId="174" fontId="71" fillId="63" borderId="0" applyNumberFormat="0" applyBorder="0" applyAlignment="0" applyProtection="0">
      <alignment vertical="center"/>
    </xf>
    <xf numFmtId="174" fontId="71" fillId="63" borderId="0" applyNumberFormat="0" applyBorder="0" applyAlignment="0" applyProtection="0">
      <alignment vertical="center"/>
    </xf>
    <xf numFmtId="174" fontId="71" fillId="63" borderId="0" applyNumberFormat="0" applyBorder="0" applyAlignment="0" applyProtection="0">
      <alignment vertical="center"/>
    </xf>
    <xf numFmtId="174" fontId="71" fillId="63" borderId="0" applyNumberFormat="0" applyBorder="0" applyAlignment="0" applyProtection="0">
      <alignment vertical="center"/>
    </xf>
    <xf numFmtId="174" fontId="71" fillId="63" borderId="0" applyNumberFormat="0" applyBorder="0" applyAlignment="0" applyProtection="0">
      <alignment vertical="center"/>
    </xf>
    <xf numFmtId="174" fontId="71" fillId="63" borderId="0" applyNumberFormat="0" applyBorder="0" applyAlignment="0" applyProtection="0">
      <alignment vertical="center"/>
    </xf>
    <xf numFmtId="174" fontId="71" fillId="63" borderId="0" applyNumberFormat="0" applyBorder="0" applyAlignment="0" applyProtection="0">
      <alignment vertical="center"/>
    </xf>
    <xf numFmtId="174" fontId="71" fillId="63" borderId="0" applyNumberFormat="0" applyBorder="0" applyAlignment="0" applyProtection="0">
      <alignment vertical="center"/>
    </xf>
    <xf numFmtId="174" fontId="71" fillId="63" borderId="0" applyNumberFormat="0" applyBorder="0" applyAlignment="0" applyProtection="0">
      <alignment vertical="center"/>
    </xf>
    <xf numFmtId="174" fontId="71" fillId="63" borderId="0" applyNumberFormat="0" applyBorder="0" applyAlignment="0" applyProtection="0">
      <alignment vertical="center"/>
    </xf>
    <xf numFmtId="174" fontId="71" fillId="63" borderId="0" applyNumberFormat="0" applyBorder="0" applyAlignment="0" applyProtection="0">
      <alignment vertical="center"/>
    </xf>
    <xf numFmtId="174" fontId="71" fillId="63" borderId="0" applyNumberFormat="0" applyBorder="0" applyAlignment="0" applyProtection="0">
      <alignment vertical="center"/>
    </xf>
    <xf numFmtId="174" fontId="71" fillId="63" borderId="0" applyNumberFormat="0" applyBorder="0" applyAlignment="0" applyProtection="0">
      <alignment vertical="center"/>
    </xf>
    <xf numFmtId="174" fontId="71" fillId="63" borderId="0" applyNumberFormat="0" applyBorder="0" applyAlignment="0" applyProtection="0">
      <alignment vertical="center"/>
    </xf>
    <xf numFmtId="174" fontId="71" fillId="63" borderId="0" applyNumberFormat="0" applyBorder="0" applyAlignment="0" applyProtection="0">
      <alignment vertical="center"/>
    </xf>
    <xf numFmtId="174" fontId="71" fillId="63" borderId="0" applyNumberFormat="0" applyBorder="0" applyAlignment="0" applyProtection="0">
      <alignment vertical="center"/>
    </xf>
    <xf numFmtId="174" fontId="71" fillId="63" borderId="0" applyNumberFormat="0" applyBorder="0" applyAlignment="0" applyProtection="0">
      <alignment vertical="center"/>
    </xf>
    <xf numFmtId="174" fontId="71" fillId="63" borderId="0" applyNumberFormat="0" applyBorder="0" applyAlignment="0" applyProtection="0">
      <alignment vertical="center"/>
    </xf>
    <xf numFmtId="174" fontId="71" fillId="63" borderId="0" applyNumberFormat="0" applyBorder="0" applyAlignment="0" applyProtection="0">
      <alignment vertical="center"/>
    </xf>
    <xf numFmtId="174" fontId="71" fillId="63" borderId="0" applyNumberFormat="0" applyBorder="0" applyAlignment="0" applyProtection="0">
      <alignment vertical="center"/>
    </xf>
    <xf numFmtId="174" fontId="71" fillId="63" borderId="0" applyNumberFormat="0" applyBorder="0" applyAlignment="0" applyProtection="0">
      <alignment vertical="center"/>
    </xf>
    <xf numFmtId="174" fontId="71" fillId="63" borderId="0" applyNumberFormat="0" applyBorder="0" applyAlignment="0" applyProtection="0">
      <alignment vertical="center"/>
    </xf>
    <xf numFmtId="174" fontId="71" fillId="63" borderId="0" applyNumberFormat="0" applyBorder="0" applyAlignment="0" applyProtection="0">
      <alignment vertical="center"/>
    </xf>
    <xf numFmtId="174" fontId="71" fillId="63" borderId="0" applyNumberFormat="0" applyBorder="0" applyAlignment="0" applyProtection="0">
      <alignment vertical="center"/>
    </xf>
    <xf numFmtId="174" fontId="71" fillId="63" borderId="0" applyNumberFormat="0" applyBorder="0" applyAlignment="0" applyProtection="0">
      <alignment vertical="center"/>
    </xf>
    <xf numFmtId="174" fontId="71" fillId="63" borderId="0" applyNumberFormat="0" applyBorder="0" applyAlignment="0" applyProtection="0">
      <alignment vertical="center"/>
    </xf>
    <xf numFmtId="174" fontId="71" fillId="63" borderId="0" applyNumberFormat="0" applyBorder="0" applyAlignment="0" applyProtection="0">
      <alignment vertical="center"/>
    </xf>
    <xf numFmtId="174" fontId="71" fillId="64" borderId="0" applyNumberFormat="0" applyBorder="0" applyAlignment="0" applyProtection="0">
      <alignment vertical="center"/>
    </xf>
    <xf numFmtId="174" fontId="71" fillId="64" borderId="0" applyNumberFormat="0" applyBorder="0" applyAlignment="0" applyProtection="0">
      <alignment vertical="center"/>
    </xf>
    <xf numFmtId="174" fontId="71" fillId="64" borderId="0" applyNumberFormat="0" applyBorder="0" applyAlignment="0" applyProtection="0">
      <alignment vertical="center"/>
    </xf>
    <xf numFmtId="174" fontId="71" fillId="64" borderId="0" applyNumberFormat="0" applyBorder="0" applyAlignment="0" applyProtection="0">
      <alignment vertical="center"/>
    </xf>
    <xf numFmtId="174" fontId="71" fillId="64" borderId="0" applyNumberFormat="0" applyBorder="0" applyAlignment="0" applyProtection="0">
      <alignment vertical="center"/>
    </xf>
    <xf numFmtId="174" fontId="71" fillId="64" borderId="0" applyNumberFormat="0" applyBorder="0" applyAlignment="0" applyProtection="0">
      <alignment vertical="center"/>
    </xf>
    <xf numFmtId="174" fontId="71" fillId="64" borderId="0" applyNumberFormat="0" applyBorder="0" applyAlignment="0" applyProtection="0">
      <alignment vertical="center"/>
    </xf>
    <xf numFmtId="174" fontId="71" fillId="64" borderId="0" applyNumberFormat="0" applyBorder="0" applyAlignment="0" applyProtection="0">
      <alignment vertical="center"/>
    </xf>
    <xf numFmtId="174" fontId="71" fillId="64" borderId="0" applyNumberFormat="0" applyBorder="0" applyAlignment="0" applyProtection="0">
      <alignment vertical="center"/>
    </xf>
    <xf numFmtId="174" fontId="71" fillId="64" borderId="0" applyNumberFormat="0" applyBorder="0" applyAlignment="0" applyProtection="0">
      <alignment vertical="center"/>
    </xf>
    <xf numFmtId="174" fontId="71" fillId="64" borderId="0" applyNumberFormat="0" applyBorder="0" applyAlignment="0" applyProtection="0">
      <alignment vertical="center"/>
    </xf>
    <xf numFmtId="174" fontId="71" fillId="64" borderId="0" applyNumberFormat="0" applyBorder="0" applyAlignment="0" applyProtection="0">
      <alignment vertical="center"/>
    </xf>
    <xf numFmtId="174" fontId="71" fillId="64" borderId="0" applyNumberFormat="0" applyBorder="0" applyAlignment="0" applyProtection="0">
      <alignment vertical="center"/>
    </xf>
    <xf numFmtId="174" fontId="71" fillId="64" borderId="0" applyNumberFormat="0" applyBorder="0" applyAlignment="0" applyProtection="0">
      <alignment vertical="center"/>
    </xf>
    <xf numFmtId="174" fontId="71" fillId="64" borderId="0" applyNumberFormat="0" applyBorder="0" applyAlignment="0" applyProtection="0">
      <alignment vertical="center"/>
    </xf>
    <xf numFmtId="174" fontId="71" fillId="64" borderId="0" applyNumberFormat="0" applyBorder="0" applyAlignment="0" applyProtection="0">
      <alignment vertical="center"/>
    </xf>
    <xf numFmtId="174" fontId="71" fillId="64" borderId="0" applyNumberFormat="0" applyBorder="0" applyAlignment="0" applyProtection="0">
      <alignment vertical="center"/>
    </xf>
    <xf numFmtId="174" fontId="71" fillId="64" borderId="0" applyNumberFormat="0" applyBorder="0" applyAlignment="0" applyProtection="0">
      <alignment vertical="center"/>
    </xf>
    <xf numFmtId="174" fontId="71" fillId="64" borderId="0" applyNumberFormat="0" applyBorder="0" applyAlignment="0" applyProtection="0">
      <alignment vertical="center"/>
    </xf>
    <xf numFmtId="174" fontId="71" fillId="64" borderId="0" applyNumberFormat="0" applyBorder="0" applyAlignment="0" applyProtection="0">
      <alignment vertical="center"/>
    </xf>
    <xf numFmtId="174" fontId="71" fillId="64" borderId="0" applyNumberFormat="0" applyBorder="0" applyAlignment="0" applyProtection="0">
      <alignment vertical="center"/>
    </xf>
    <xf numFmtId="174" fontId="71" fillId="64" borderId="0" applyNumberFormat="0" applyBorder="0" applyAlignment="0" applyProtection="0">
      <alignment vertical="center"/>
    </xf>
    <xf numFmtId="174" fontId="71" fillId="64" borderId="0" applyNumberFormat="0" applyBorder="0" applyAlignment="0" applyProtection="0">
      <alignment vertical="center"/>
    </xf>
    <xf numFmtId="174" fontId="71" fillId="64" borderId="0" applyNumberFormat="0" applyBorder="0" applyAlignment="0" applyProtection="0">
      <alignment vertical="center"/>
    </xf>
    <xf numFmtId="174" fontId="71" fillId="64" borderId="0" applyNumberFormat="0" applyBorder="0" applyAlignment="0" applyProtection="0">
      <alignment vertical="center"/>
    </xf>
    <xf numFmtId="174" fontId="71" fillId="64" borderId="0" applyNumberFormat="0" applyBorder="0" applyAlignment="0" applyProtection="0">
      <alignment vertical="center"/>
    </xf>
    <xf numFmtId="174" fontId="71" fillId="64" borderId="0" applyNumberFormat="0" applyBorder="0" applyAlignment="0" applyProtection="0">
      <alignment vertical="center"/>
    </xf>
    <xf numFmtId="174" fontId="71" fillId="64" borderId="0" applyNumberFormat="0" applyBorder="0" applyAlignment="0" applyProtection="0">
      <alignment vertical="center"/>
    </xf>
    <xf numFmtId="174" fontId="71" fillId="64" borderId="0" applyNumberFormat="0" applyBorder="0" applyAlignment="0" applyProtection="0">
      <alignment vertical="center"/>
    </xf>
    <xf numFmtId="174" fontId="71" fillId="65" borderId="0" applyNumberFormat="0" applyBorder="0" applyAlignment="0" applyProtection="0">
      <alignment vertical="center"/>
    </xf>
    <xf numFmtId="174" fontId="71" fillId="65" borderId="0" applyNumberFormat="0" applyBorder="0" applyAlignment="0" applyProtection="0">
      <alignment vertical="center"/>
    </xf>
    <xf numFmtId="174" fontId="71" fillId="65" borderId="0" applyNumberFormat="0" applyBorder="0" applyAlignment="0" applyProtection="0">
      <alignment vertical="center"/>
    </xf>
    <xf numFmtId="174" fontId="71" fillId="65" borderId="0" applyNumberFormat="0" applyBorder="0" applyAlignment="0" applyProtection="0">
      <alignment vertical="center"/>
    </xf>
    <xf numFmtId="174" fontId="71" fillId="65" borderId="0" applyNumberFormat="0" applyBorder="0" applyAlignment="0" applyProtection="0">
      <alignment vertical="center"/>
    </xf>
    <xf numFmtId="174" fontId="71" fillId="65" borderId="0" applyNumberFormat="0" applyBorder="0" applyAlignment="0" applyProtection="0">
      <alignment vertical="center"/>
    </xf>
    <xf numFmtId="174" fontId="71" fillId="65" borderId="0" applyNumberFormat="0" applyBorder="0" applyAlignment="0" applyProtection="0">
      <alignment vertical="center"/>
    </xf>
    <xf numFmtId="174" fontId="71" fillId="65" borderId="0" applyNumberFormat="0" applyBorder="0" applyAlignment="0" applyProtection="0">
      <alignment vertical="center"/>
    </xf>
    <xf numFmtId="174" fontId="71" fillId="65" borderId="0" applyNumberFormat="0" applyBorder="0" applyAlignment="0" applyProtection="0">
      <alignment vertical="center"/>
    </xf>
    <xf numFmtId="174" fontId="71" fillId="65" borderId="0" applyNumberFormat="0" applyBorder="0" applyAlignment="0" applyProtection="0">
      <alignment vertical="center"/>
    </xf>
    <xf numFmtId="174" fontId="71" fillId="65" borderId="0" applyNumberFormat="0" applyBorder="0" applyAlignment="0" applyProtection="0">
      <alignment vertical="center"/>
    </xf>
    <xf numFmtId="174" fontId="71" fillId="65" borderId="0" applyNumberFormat="0" applyBorder="0" applyAlignment="0" applyProtection="0">
      <alignment vertical="center"/>
    </xf>
    <xf numFmtId="174" fontId="71" fillId="65" borderId="0" applyNumberFormat="0" applyBorder="0" applyAlignment="0" applyProtection="0">
      <alignment vertical="center"/>
    </xf>
    <xf numFmtId="174" fontId="71" fillId="65" borderId="0" applyNumberFormat="0" applyBorder="0" applyAlignment="0" applyProtection="0">
      <alignment vertical="center"/>
    </xf>
    <xf numFmtId="174" fontId="71" fillId="65" borderId="0" applyNumberFormat="0" applyBorder="0" applyAlignment="0" applyProtection="0">
      <alignment vertical="center"/>
    </xf>
    <xf numFmtId="174" fontId="71" fillId="65" borderId="0" applyNumberFormat="0" applyBorder="0" applyAlignment="0" applyProtection="0">
      <alignment vertical="center"/>
    </xf>
    <xf numFmtId="174" fontId="71" fillId="65" borderId="0" applyNumberFormat="0" applyBorder="0" applyAlignment="0" applyProtection="0">
      <alignment vertical="center"/>
    </xf>
    <xf numFmtId="174" fontId="71" fillId="65" borderId="0" applyNumberFormat="0" applyBorder="0" applyAlignment="0" applyProtection="0">
      <alignment vertical="center"/>
    </xf>
    <xf numFmtId="174" fontId="71" fillId="65" borderId="0" applyNumberFormat="0" applyBorder="0" applyAlignment="0" applyProtection="0">
      <alignment vertical="center"/>
    </xf>
    <xf numFmtId="174" fontId="71" fillId="65" borderId="0" applyNumberFormat="0" applyBorder="0" applyAlignment="0" applyProtection="0">
      <alignment vertical="center"/>
    </xf>
    <xf numFmtId="174" fontId="71" fillId="65" borderId="0" applyNumberFormat="0" applyBorder="0" applyAlignment="0" applyProtection="0">
      <alignment vertical="center"/>
    </xf>
    <xf numFmtId="174" fontId="71" fillId="65" borderId="0" applyNumberFormat="0" applyBorder="0" applyAlignment="0" applyProtection="0">
      <alignment vertical="center"/>
    </xf>
    <xf numFmtId="174" fontId="71" fillId="65" borderId="0" applyNumberFormat="0" applyBorder="0" applyAlignment="0" applyProtection="0">
      <alignment vertical="center"/>
    </xf>
    <xf numFmtId="174" fontId="71" fillId="65" borderId="0" applyNumberFormat="0" applyBorder="0" applyAlignment="0" applyProtection="0">
      <alignment vertical="center"/>
    </xf>
    <xf numFmtId="174" fontId="71" fillId="65" borderId="0" applyNumberFormat="0" applyBorder="0" applyAlignment="0" applyProtection="0">
      <alignment vertical="center"/>
    </xf>
    <xf numFmtId="174" fontId="71" fillId="65" borderId="0" applyNumberFormat="0" applyBorder="0" applyAlignment="0" applyProtection="0">
      <alignment vertical="center"/>
    </xf>
    <xf numFmtId="174" fontId="71" fillId="65" borderId="0" applyNumberFormat="0" applyBorder="0" applyAlignment="0" applyProtection="0">
      <alignment vertical="center"/>
    </xf>
    <xf numFmtId="174" fontId="71" fillId="65" borderId="0" applyNumberFormat="0" applyBorder="0" applyAlignment="0" applyProtection="0">
      <alignment vertical="center"/>
    </xf>
    <xf numFmtId="174" fontId="71" fillId="65" borderId="0" applyNumberFormat="0" applyBorder="0" applyAlignment="0" applyProtection="0">
      <alignment vertical="center"/>
    </xf>
    <xf numFmtId="174" fontId="71" fillId="66" borderId="0" applyNumberFormat="0" applyBorder="0" applyAlignment="0" applyProtection="0">
      <alignment vertical="center"/>
    </xf>
    <xf numFmtId="174" fontId="71" fillId="66" borderId="0" applyNumberFormat="0" applyBorder="0" applyAlignment="0" applyProtection="0">
      <alignment vertical="center"/>
    </xf>
    <xf numFmtId="174" fontId="71" fillId="66" borderId="0" applyNumberFormat="0" applyBorder="0" applyAlignment="0" applyProtection="0">
      <alignment vertical="center"/>
    </xf>
    <xf numFmtId="174" fontId="71" fillId="66" borderId="0" applyNumberFormat="0" applyBorder="0" applyAlignment="0" applyProtection="0">
      <alignment vertical="center"/>
    </xf>
    <xf numFmtId="174" fontId="71" fillId="66" borderId="0" applyNumberFormat="0" applyBorder="0" applyAlignment="0" applyProtection="0">
      <alignment vertical="center"/>
    </xf>
    <xf numFmtId="174" fontId="71" fillId="66" borderId="0" applyNumberFormat="0" applyBorder="0" applyAlignment="0" applyProtection="0">
      <alignment vertical="center"/>
    </xf>
    <xf numFmtId="174" fontId="71" fillId="66" borderId="0" applyNumberFormat="0" applyBorder="0" applyAlignment="0" applyProtection="0">
      <alignment vertical="center"/>
    </xf>
    <xf numFmtId="174" fontId="71" fillId="66" borderId="0" applyNumberFormat="0" applyBorder="0" applyAlignment="0" applyProtection="0">
      <alignment vertical="center"/>
    </xf>
    <xf numFmtId="174" fontId="71" fillId="66" borderId="0" applyNumberFormat="0" applyBorder="0" applyAlignment="0" applyProtection="0">
      <alignment vertical="center"/>
    </xf>
    <xf numFmtId="174" fontId="71" fillId="66" borderId="0" applyNumberFormat="0" applyBorder="0" applyAlignment="0" applyProtection="0">
      <alignment vertical="center"/>
    </xf>
    <xf numFmtId="174" fontId="71" fillId="66" borderId="0" applyNumberFormat="0" applyBorder="0" applyAlignment="0" applyProtection="0">
      <alignment vertical="center"/>
    </xf>
    <xf numFmtId="174" fontId="71" fillId="66" borderId="0" applyNumberFormat="0" applyBorder="0" applyAlignment="0" applyProtection="0">
      <alignment vertical="center"/>
    </xf>
    <xf numFmtId="174" fontId="71" fillId="66" borderId="0" applyNumberFormat="0" applyBorder="0" applyAlignment="0" applyProtection="0">
      <alignment vertical="center"/>
    </xf>
    <xf numFmtId="174" fontId="71" fillId="66" borderId="0" applyNumberFormat="0" applyBorder="0" applyAlignment="0" applyProtection="0">
      <alignment vertical="center"/>
    </xf>
    <xf numFmtId="174" fontId="71" fillId="66" borderId="0" applyNumberFormat="0" applyBorder="0" applyAlignment="0" applyProtection="0">
      <alignment vertical="center"/>
    </xf>
    <xf numFmtId="174" fontId="71" fillId="66" borderId="0" applyNumberFormat="0" applyBorder="0" applyAlignment="0" applyProtection="0">
      <alignment vertical="center"/>
    </xf>
    <xf numFmtId="174" fontId="71" fillId="66" borderId="0" applyNumberFormat="0" applyBorder="0" applyAlignment="0" applyProtection="0">
      <alignment vertical="center"/>
    </xf>
    <xf numFmtId="174" fontId="71" fillId="66" borderId="0" applyNumberFormat="0" applyBorder="0" applyAlignment="0" applyProtection="0">
      <alignment vertical="center"/>
    </xf>
    <xf numFmtId="174" fontId="71" fillId="66" borderId="0" applyNumberFormat="0" applyBorder="0" applyAlignment="0" applyProtection="0">
      <alignment vertical="center"/>
    </xf>
    <xf numFmtId="174" fontId="71" fillId="66" borderId="0" applyNumberFormat="0" applyBorder="0" applyAlignment="0" applyProtection="0">
      <alignment vertical="center"/>
    </xf>
    <xf numFmtId="174" fontId="71" fillId="66" borderId="0" applyNumberFormat="0" applyBorder="0" applyAlignment="0" applyProtection="0">
      <alignment vertical="center"/>
    </xf>
    <xf numFmtId="174" fontId="71" fillId="66" borderId="0" applyNumberFormat="0" applyBorder="0" applyAlignment="0" applyProtection="0">
      <alignment vertical="center"/>
    </xf>
    <xf numFmtId="174" fontId="71" fillId="66" borderId="0" applyNumberFormat="0" applyBorder="0" applyAlignment="0" applyProtection="0">
      <alignment vertical="center"/>
    </xf>
    <xf numFmtId="174" fontId="71" fillId="66" borderId="0" applyNumberFormat="0" applyBorder="0" applyAlignment="0" applyProtection="0">
      <alignment vertical="center"/>
    </xf>
    <xf numFmtId="174" fontId="71" fillId="66" borderId="0" applyNumberFormat="0" applyBorder="0" applyAlignment="0" applyProtection="0">
      <alignment vertical="center"/>
    </xf>
    <xf numFmtId="174" fontId="71" fillId="66" borderId="0" applyNumberFormat="0" applyBorder="0" applyAlignment="0" applyProtection="0">
      <alignment vertical="center"/>
    </xf>
    <xf numFmtId="174" fontId="71" fillId="66" borderId="0" applyNumberFormat="0" applyBorder="0" applyAlignment="0" applyProtection="0">
      <alignment vertical="center"/>
    </xf>
    <xf numFmtId="174" fontId="71" fillId="66" borderId="0" applyNumberFormat="0" applyBorder="0" applyAlignment="0" applyProtection="0">
      <alignment vertical="center"/>
    </xf>
    <xf numFmtId="174" fontId="71" fillId="66" borderId="0" applyNumberFormat="0" applyBorder="0" applyAlignment="0" applyProtection="0">
      <alignment vertical="center"/>
    </xf>
    <xf numFmtId="174" fontId="71" fillId="61" borderId="0" applyNumberFormat="0" applyBorder="0" applyAlignment="0" applyProtection="0">
      <alignment vertical="center"/>
    </xf>
    <xf numFmtId="174" fontId="71" fillId="61" borderId="0" applyNumberFormat="0" applyBorder="0" applyAlignment="0" applyProtection="0">
      <alignment vertical="center"/>
    </xf>
    <xf numFmtId="174" fontId="71" fillId="61" borderId="0" applyNumberFormat="0" applyBorder="0" applyAlignment="0" applyProtection="0">
      <alignment vertical="center"/>
    </xf>
    <xf numFmtId="174" fontId="71" fillId="61" borderId="0" applyNumberFormat="0" applyBorder="0" applyAlignment="0" applyProtection="0">
      <alignment vertical="center"/>
    </xf>
    <xf numFmtId="174" fontId="71" fillId="61" borderId="0" applyNumberFormat="0" applyBorder="0" applyAlignment="0" applyProtection="0">
      <alignment vertical="center"/>
    </xf>
    <xf numFmtId="174" fontId="71" fillId="61" borderId="0" applyNumberFormat="0" applyBorder="0" applyAlignment="0" applyProtection="0">
      <alignment vertical="center"/>
    </xf>
    <xf numFmtId="174" fontId="71" fillId="61" borderId="0" applyNumberFormat="0" applyBorder="0" applyAlignment="0" applyProtection="0">
      <alignment vertical="center"/>
    </xf>
    <xf numFmtId="174" fontId="71" fillId="61" borderId="0" applyNumberFormat="0" applyBorder="0" applyAlignment="0" applyProtection="0">
      <alignment vertical="center"/>
    </xf>
    <xf numFmtId="174" fontId="71" fillId="61" borderId="0" applyNumberFormat="0" applyBorder="0" applyAlignment="0" applyProtection="0">
      <alignment vertical="center"/>
    </xf>
    <xf numFmtId="174" fontId="71" fillId="61" borderId="0" applyNumberFormat="0" applyBorder="0" applyAlignment="0" applyProtection="0">
      <alignment vertical="center"/>
    </xf>
    <xf numFmtId="174" fontId="71" fillId="61" borderId="0" applyNumberFormat="0" applyBorder="0" applyAlignment="0" applyProtection="0">
      <alignment vertical="center"/>
    </xf>
    <xf numFmtId="174" fontId="71" fillId="61" borderId="0" applyNumberFormat="0" applyBorder="0" applyAlignment="0" applyProtection="0">
      <alignment vertical="center"/>
    </xf>
    <xf numFmtId="174" fontId="71" fillId="61" borderId="0" applyNumberFormat="0" applyBorder="0" applyAlignment="0" applyProtection="0">
      <alignment vertical="center"/>
    </xf>
    <xf numFmtId="174" fontId="71" fillId="61" borderId="0" applyNumberFormat="0" applyBorder="0" applyAlignment="0" applyProtection="0">
      <alignment vertical="center"/>
    </xf>
    <xf numFmtId="174" fontId="71" fillId="61" borderId="0" applyNumberFormat="0" applyBorder="0" applyAlignment="0" applyProtection="0">
      <alignment vertical="center"/>
    </xf>
    <xf numFmtId="174" fontId="71" fillId="61" borderId="0" applyNumberFormat="0" applyBorder="0" applyAlignment="0" applyProtection="0">
      <alignment vertical="center"/>
    </xf>
    <xf numFmtId="174" fontId="71" fillId="61" borderId="0" applyNumberFormat="0" applyBorder="0" applyAlignment="0" applyProtection="0">
      <alignment vertical="center"/>
    </xf>
    <xf numFmtId="174" fontId="71" fillId="61" borderId="0" applyNumberFormat="0" applyBorder="0" applyAlignment="0" applyProtection="0">
      <alignment vertical="center"/>
    </xf>
    <xf numFmtId="174" fontId="71" fillId="61" borderId="0" applyNumberFormat="0" applyBorder="0" applyAlignment="0" applyProtection="0">
      <alignment vertical="center"/>
    </xf>
    <xf numFmtId="174" fontId="71" fillId="61" borderId="0" applyNumberFormat="0" applyBorder="0" applyAlignment="0" applyProtection="0">
      <alignment vertical="center"/>
    </xf>
    <xf numFmtId="174" fontId="71" fillId="61" borderId="0" applyNumberFormat="0" applyBorder="0" applyAlignment="0" applyProtection="0">
      <alignment vertical="center"/>
    </xf>
    <xf numFmtId="174" fontId="71" fillId="61" borderId="0" applyNumberFormat="0" applyBorder="0" applyAlignment="0" applyProtection="0">
      <alignment vertical="center"/>
    </xf>
    <xf numFmtId="174" fontId="71" fillId="61" borderId="0" applyNumberFormat="0" applyBorder="0" applyAlignment="0" applyProtection="0">
      <alignment vertical="center"/>
    </xf>
    <xf numFmtId="174" fontId="71" fillId="61" borderId="0" applyNumberFormat="0" applyBorder="0" applyAlignment="0" applyProtection="0">
      <alignment vertical="center"/>
    </xf>
    <xf numFmtId="174" fontId="71" fillId="61" borderId="0" applyNumberFormat="0" applyBorder="0" applyAlignment="0" applyProtection="0">
      <alignment vertical="center"/>
    </xf>
    <xf numFmtId="174" fontId="71" fillId="61" borderId="0" applyNumberFormat="0" applyBorder="0" applyAlignment="0" applyProtection="0">
      <alignment vertical="center"/>
    </xf>
    <xf numFmtId="174" fontId="71" fillId="61" borderId="0" applyNumberFormat="0" applyBorder="0" applyAlignment="0" applyProtection="0">
      <alignment vertical="center"/>
    </xf>
    <xf numFmtId="174" fontId="71" fillId="61" borderId="0" applyNumberFormat="0" applyBorder="0" applyAlignment="0" applyProtection="0">
      <alignment vertical="center"/>
    </xf>
    <xf numFmtId="174" fontId="71" fillId="61" borderId="0" applyNumberFormat="0" applyBorder="0" applyAlignment="0" applyProtection="0">
      <alignment vertical="center"/>
    </xf>
    <xf numFmtId="174" fontId="71" fillId="62" borderId="0" applyNumberFormat="0" applyBorder="0" applyAlignment="0" applyProtection="0">
      <alignment vertical="center"/>
    </xf>
    <xf numFmtId="174" fontId="71" fillId="62" borderId="0" applyNumberFormat="0" applyBorder="0" applyAlignment="0" applyProtection="0">
      <alignment vertical="center"/>
    </xf>
    <xf numFmtId="174" fontId="71" fillId="62" borderId="0" applyNumberFormat="0" applyBorder="0" applyAlignment="0" applyProtection="0">
      <alignment vertical="center"/>
    </xf>
    <xf numFmtId="174" fontId="71" fillId="62" borderId="0" applyNumberFormat="0" applyBorder="0" applyAlignment="0" applyProtection="0">
      <alignment vertical="center"/>
    </xf>
    <xf numFmtId="174" fontId="71" fillId="62" borderId="0" applyNumberFormat="0" applyBorder="0" applyAlignment="0" applyProtection="0">
      <alignment vertical="center"/>
    </xf>
    <xf numFmtId="174" fontId="71" fillId="62" borderId="0" applyNumberFormat="0" applyBorder="0" applyAlignment="0" applyProtection="0">
      <alignment vertical="center"/>
    </xf>
    <xf numFmtId="174" fontId="71" fillId="62" borderId="0" applyNumberFormat="0" applyBorder="0" applyAlignment="0" applyProtection="0">
      <alignment vertical="center"/>
    </xf>
    <xf numFmtId="174" fontId="71" fillId="62" borderId="0" applyNumberFormat="0" applyBorder="0" applyAlignment="0" applyProtection="0">
      <alignment vertical="center"/>
    </xf>
    <xf numFmtId="174" fontId="71" fillId="62" borderId="0" applyNumberFormat="0" applyBorder="0" applyAlignment="0" applyProtection="0">
      <alignment vertical="center"/>
    </xf>
    <xf numFmtId="174" fontId="71" fillId="62" borderId="0" applyNumberFormat="0" applyBorder="0" applyAlignment="0" applyProtection="0">
      <alignment vertical="center"/>
    </xf>
    <xf numFmtId="174" fontId="71" fillId="62" borderId="0" applyNumberFormat="0" applyBorder="0" applyAlignment="0" applyProtection="0">
      <alignment vertical="center"/>
    </xf>
    <xf numFmtId="174" fontId="71" fillId="62" borderId="0" applyNumberFormat="0" applyBorder="0" applyAlignment="0" applyProtection="0">
      <alignment vertical="center"/>
    </xf>
    <xf numFmtId="174" fontId="71" fillId="62" borderId="0" applyNumberFormat="0" applyBorder="0" applyAlignment="0" applyProtection="0">
      <alignment vertical="center"/>
    </xf>
    <xf numFmtId="174" fontId="71" fillId="62" borderId="0" applyNumberFormat="0" applyBorder="0" applyAlignment="0" applyProtection="0">
      <alignment vertical="center"/>
    </xf>
    <xf numFmtId="174" fontId="71" fillId="62" borderId="0" applyNumberFormat="0" applyBorder="0" applyAlignment="0" applyProtection="0">
      <alignment vertical="center"/>
    </xf>
    <xf numFmtId="174" fontId="71" fillId="62" borderId="0" applyNumberFormat="0" applyBorder="0" applyAlignment="0" applyProtection="0">
      <alignment vertical="center"/>
    </xf>
    <xf numFmtId="174" fontId="71" fillId="62" borderId="0" applyNumberFormat="0" applyBorder="0" applyAlignment="0" applyProtection="0">
      <alignment vertical="center"/>
    </xf>
    <xf numFmtId="174" fontId="71" fillId="62" borderId="0" applyNumberFormat="0" applyBorder="0" applyAlignment="0" applyProtection="0">
      <alignment vertical="center"/>
    </xf>
    <xf numFmtId="174" fontId="71" fillId="62" borderId="0" applyNumberFormat="0" applyBorder="0" applyAlignment="0" applyProtection="0">
      <alignment vertical="center"/>
    </xf>
    <xf numFmtId="174" fontId="71" fillId="62" borderId="0" applyNumberFormat="0" applyBorder="0" applyAlignment="0" applyProtection="0">
      <alignment vertical="center"/>
    </xf>
    <xf numFmtId="174" fontId="71" fillId="62" borderId="0" applyNumberFormat="0" applyBorder="0" applyAlignment="0" applyProtection="0">
      <alignment vertical="center"/>
    </xf>
    <xf numFmtId="174" fontId="71" fillId="62" borderId="0" applyNumberFormat="0" applyBorder="0" applyAlignment="0" applyProtection="0">
      <alignment vertical="center"/>
    </xf>
    <xf numFmtId="174" fontId="71" fillId="62" borderId="0" applyNumberFormat="0" applyBorder="0" applyAlignment="0" applyProtection="0">
      <alignment vertical="center"/>
    </xf>
    <xf numFmtId="174" fontId="71" fillId="62" borderId="0" applyNumberFormat="0" applyBorder="0" applyAlignment="0" applyProtection="0">
      <alignment vertical="center"/>
    </xf>
    <xf numFmtId="174" fontId="71" fillId="62" borderId="0" applyNumberFormat="0" applyBorder="0" applyAlignment="0" applyProtection="0">
      <alignment vertical="center"/>
    </xf>
    <xf numFmtId="174" fontId="71" fillId="62" borderId="0" applyNumberFormat="0" applyBorder="0" applyAlignment="0" applyProtection="0">
      <alignment vertical="center"/>
    </xf>
    <xf numFmtId="174" fontId="71" fillId="62" borderId="0" applyNumberFormat="0" applyBorder="0" applyAlignment="0" applyProtection="0">
      <alignment vertical="center"/>
    </xf>
    <xf numFmtId="174" fontId="71" fillId="62" borderId="0" applyNumberFormat="0" applyBorder="0" applyAlignment="0" applyProtection="0">
      <alignment vertical="center"/>
    </xf>
    <xf numFmtId="174" fontId="71" fillId="62" borderId="0" applyNumberFormat="0" applyBorder="0" applyAlignment="0" applyProtection="0">
      <alignment vertical="center"/>
    </xf>
    <xf numFmtId="174" fontId="71" fillId="63" borderId="0" applyNumberFormat="0" applyBorder="0" applyAlignment="0" applyProtection="0">
      <alignment vertical="center"/>
    </xf>
    <xf numFmtId="174" fontId="71" fillId="63" borderId="0" applyNumberFormat="0" applyBorder="0" applyAlignment="0" applyProtection="0">
      <alignment vertical="center"/>
    </xf>
    <xf numFmtId="174" fontId="71" fillId="63" borderId="0" applyNumberFormat="0" applyBorder="0" applyAlignment="0" applyProtection="0">
      <alignment vertical="center"/>
    </xf>
    <xf numFmtId="174" fontId="71" fillId="63" borderId="0" applyNumberFormat="0" applyBorder="0" applyAlignment="0" applyProtection="0">
      <alignment vertical="center"/>
    </xf>
    <xf numFmtId="174" fontId="71" fillId="63" borderId="0" applyNumberFormat="0" applyBorder="0" applyAlignment="0" applyProtection="0">
      <alignment vertical="center"/>
    </xf>
    <xf numFmtId="174" fontId="71" fillId="63" borderId="0" applyNumberFormat="0" applyBorder="0" applyAlignment="0" applyProtection="0">
      <alignment vertical="center"/>
    </xf>
    <xf numFmtId="174" fontId="71" fillId="63" borderId="0" applyNumberFormat="0" applyBorder="0" applyAlignment="0" applyProtection="0">
      <alignment vertical="center"/>
    </xf>
    <xf numFmtId="174" fontId="71" fillId="63" borderId="0" applyNumberFormat="0" applyBorder="0" applyAlignment="0" applyProtection="0">
      <alignment vertical="center"/>
    </xf>
    <xf numFmtId="174" fontId="71" fillId="63" borderId="0" applyNumberFormat="0" applyBorder="0" applyAlignment="0" applyProtection="0">
      <alignment vertical="center"/>
    </xf>
    <xf numFmtId="174" fontId="71" fillId="63" borderId="0" applyNumberFormat="0" applyBorder="0" applyAlignment="0" applyProtection="0">
      <alignment vertical="center"/>
    </xf>
    <xf numFmtId="174" fontId="71" fillId="63" borderId="0" applyNumberFormat="0" applyBorder="0" applyAlignment="0" applyProtection="0">
      <alignment vertical="center"/>
    </xf>
    <xf numFmtId="174" fontId="71" fillId="63" borderId="0" applyNumberFormat="0" applyBorder="0" applyAlignment="0" applyProtection="0">
      <alignment vertical="center"/>
    </xf>
    <xf numFmtId="174" fontId="71" fillId="63" borderId="0" applyNumberFormat="0" applyBorder="0" applyAlignment="0" applyProtection="0">
      <alignment vertical="center"/>
    </xf>
    <xf numFmtId="174" fontId="71" fillId="63" borderId="0" applyNumberFormat="0" applyBorder="0" applyAlignment="0" applyProtection="0">
      <alignment vertical="center"/>
    </xf>
    <xf numFmtId="174" fontId="71" fillId="63" borderId="0" applyNumberFormat="0" applyBorder="0" applyAlignment="0" applyProtection="0">
      <alignment vertical="center"/>
    </xf>
    <xf numFmtId="174" fontId="71" fillId="63" borderId="0" applyNumberFormat="0" applyBorder="0" applyAlignment="0" applyProtection="0">
      <alignment vertical="center"/>
    </xf>
    <xf numFmtId="174" fontId="71" fillId="63" borderId="0" applyNumberFormat="0" applyBorder="0" applyAlignment="0" applyProtection="0">
      <alignment vertical="center"/>
    </xf>
    <xf numFmtId="174" fontId="71" fillId="63" borderId="0" applyNumberFormat="0" applyBorder="0" applyAlignment="0" applyProtection="0">
      <alignment vertical="center"/>
    </xf>
    <xf numFmtId="174" fontId="71" fillId="63" borderId="0" applyNumberFormat="0" applyBorder="0" applyAlignment="0" applyProtection="0">
      <alignment vertical="center"/>
    </xf>
    <xf numFmtId="174" fontId="71" fillId="63" borderId="0" applyNumberFormat="0" applyBorder="0" applyAlignment="0" applyProtection="0">
      <alignment vertical="center"/>
    </xf>
    <xf numFmtId="174" fontId="71" fillId="63" borderId="0" applyNumberFormat="0" applyBorder="0" applyAlignment="0" applyProtection="0">
      <alignment vertical="center"/>
    </xf>
    <xf numFmtId="174" fontId="71" fillId="63" borderId="0" applyNumberFormat="0" applyBorder="0" applyAlignment="0" applyProtection="0">
      <alignment vertical="center"/>
    </xf>
    <xf numFmtId="174" fontId="71" fillId="63" borderId="0" applyNumberFormat="0" applyBorder="0" applyAlignment="0" applyProtection="0">
      <alignment vertical="center"/>
    </xf>
    <xf numFmtId="174" fontId="71" fillId="63" borderId="0" applyNumberFormat="0" applyBorder="0" applyAlignment="0" applyProtection="0">
      <alignment vertical="center"/>
    </xf>
    <xf numFmtId="174" fontId="71" fillId="63" borderId="0" applyNumberFormat="0" applyBorder="0" applyAlignment="0" applyProtection="0">
      <alignment vertical="center"/>
    </xf>
    <xf numFmtId="174" fontId="71" fillId="63" borderId="0" applyNumberFormat="0" applyBorder="0" applyAlignment="0" applyProtection="0">
      <alignment vertical="center"/>
    </xf>
    <xf numFmtId="174" fontId="71" fillId="63" borderId="0" applyNumberFormat="0" applyBorder="0" applyAlignment="0" applyProtection="0">
      <alignment vertical="center"/>
    </xf>
    <xf numFmtId="174" fontId="71" fillId="63" borderId="0" applyNumberFormat="0" applyBorder="0" applyAlignment="0" applyProtection="0">
      <alignment vertical="center"/>
    </xf>
    <xf numFmtId="174" fontId="71" fillId="63" borderId="0" applyNumberFormat="0" applyBorder="0" applyAlignment="0" applyProtection="0">
      <alignment vertical="center"/>
    </xf>
    <xf numFmtId="174" fontId="71" fillId="66" borderId="0" applyNumberFormat="0" applyBorder="0" applyAlignment="0" applyProtection="0">
      <alignment vertical="center"/>
    </xf>
    <xf numFmtId="174" fontId="71" fillId="66" borderId="0" applyNumberFormat="0" applyBorder="0" applyAlignment="0" applyProtection="0">
      <alignment vertical="center"/>
    </xf>
    <xf numFmtId="174" fontId="71" fillId="66" borderId="0" applyNumberFormat="0" applyBorder="0" applyAlignment="0" applyProtection="0">
      <alignment vertical="center"/>
    </xf>
    <xf numFmtId="174" fontId="71" fillId="66" borderId="0" applyNumberFormat="0" applyBorder="0" applyAlignment="0" applyProtection="0">
      <alignment vertical="center"/>
    </xf>
    <xf numFmtId="174" fontId="71" fillId="66" borderId="0" applyNumberFormat="0" applyBorder="0" applyAlignment="0" applyProtection="0">
      <alignment vertical="center"/>
    </xf>
    <xf numFmtId="174" fontId="71" fillId="66" borderId="0" applyNumberFormat="0" applyBorder="0" applyAlignment="0" applyProtection="0">
      <alignment vertical="center"/>
    </xf>
    <xf numFmtId="174" fontId="71" fillId="66" borderId="0" applyNumberFormat="0" applyBorder="0" applyAlignment="0" applyProtection="0">
      <alignment vertical="center"/>
    </xf>
    <xf numFmtId="174" fontId="71" fillId="66" borderId="0" applyNumberFormat="0" applyBorder="0" applyAlignment="0" applyProtection="0">
      <alignment vertical="center"/>
    </xf>
    <xf numFmtId="174" fontId="71" fillId="66" borderId="0" applyNumberFormat="0" applyBorder="0" applyAlignment="0" applyProtection="0">
      <alignment vertical="center"/>
    </xf>
    <xf numFmtId="174" fontId="71" fillId="66" borderId="0" applyNumberFormat="0" applyBorder="0" applyAlignment="0" applyProtection="0">
      <alignment vertical="center"/>
    </xf>
    <xf numFmtId="174" fontId="71" fillId="66" borderId="0" applyNumberFormat="0" applyBorder="0" applyAlignment="0" applyProtection="0">
      <alignment vertical="center"/>
    </xf>
    <xf numFmtId="174" fontId="71" fillId="66" borderId="0" applyNumberFormat="0" applyBorder="0" applyAlignment="0" applyProtection="0">
      <alignment vertical="center"/>
    </xf>
    <xf numFmtId="174" fontId="71" fillId="66" borderId="0" applyNumberFormat="0" applyBorder="0" applyAlignment="0" applyProtection="0">
      <alignment vertical="center"/>
    </xf>
    <xf numFmtId="174" fontId="71" fillId="66" borderId="0" applyNumberFormat="0" applyBorder="0" applyAlignment="0" applyProtection="0">
      <alignment vertical="center"/>
    </xf>
    <xf numFmtId="174" fontId="71" fillId="66" borderId="0" applyNumberFormat="0" applyBorder="0" applyAlignment="0" applyProtection="0">
      <alignment vertical="center"/>
    </xf>
    <xf numFmtId="174" fontId="71" fillId="66" borderId="0" applyNumberFormat="0" applyBorder="0" applyAlignment="0" applyProtection="0">
      <alignment vertical="center"/>
    </xf>
    <xf numFmtId="174" fontId="71" fillId="66" borderId="0" applyNumberFormat="0" applyBorder="0" applyAlignment="0" applyProtection="0">
      <alignment vertical="center"/>
    </xf>
    <xf numFmtId="174" fontId="71" fillId="66" borderId="0" applyNumberFormat="0" applyBorder="0" applyAlignment="0" applyProtection="0">
      <alignment vertical="center"/>
    </xf>
    <xf numFmtId="174" fontId="71" fillId="66" borderId="0" applyNumberFormat="0" applyBorder="0" applyAlignment="0" applyProtection="0">
      <alignment vertical="center"/>
    </xf>
    <xf numFmtId="174" fontId="71" fillId="66" borderId="0" applyNumberFormat="0" applyBorder="0" applyAlignment="0" applyProtection="0">
      <alignment vertical="center"/>
    </xf>
    <xf numFmtId="174" fontId="71" fillId="66" borderId="0" applyNumberFormat="0" applyBorder="0" applyAlignment="0" applyProtection="0">
      <alignment vertical="center"/>
    </xf>
    <xf numFmtId="174" fontId="71" fillId="66" borderId="0" applyNumberFormat="0" applyBorder="0" applyAlignment="0" applyProtection="0">
      <alignment vertical="center"/>
    </xf>
    <xf numFmtId="174" fontId="71" fillId="66" borderId="0" applyNumberFormat="0" applyBorder="0" applyAlignment="0" applyProtection="0">
      <alignment vertical="center"/>
    </xf>
    <xf numFmtId="174" fontId="71" fillId="66" borderId="0" applyNumberFormat="0" applyBorder="0" applyAlignment="0" applyProtection="0">
      <alignment vertical="center"/>
    </xf>
    <xf numFmtId="174" fontId="71" fillId="66" borderId="0" applyNumberFormat="0" applyBorder="0" applyAlignment="0" applyProtection="0">
      <alignment vertical="center"/>
    </xf>
    <xf numFmtId="174" fontId="71" fillId="66" borderId="0" applyNumberFormat="0" applyBorder="0" applyAlignment="0" applyProtection="0">
      <alignment vertical="center"/>
    </xf>
    <xf numFmtId="174" fontId="71" fillId="66" borderId="0" applyNumberFormat="0" applyBorder="0" applyAlignment="0" applyProtection="0">
      <alignment vertical="center"/>
    </xf>
    <xf numFmtId="174" fontId="71" fillId="66" borderId="0" applyNumberFormat="0" applyBorder="0" applyAlignment="0" applyProtection="0">
      <alignment vertical="center"/>
    </xf>
    <xf numFmtId="174" fontId="71" fillId="66" borderId="0" applyNumberFormat="0" applyBorder="0" applyAlignment="0" applyProtection="0">
      <alignment vertical="center"/>
    </xf>
    <xf numFmtId="174" fontId="71" fillId="65" borderId="0" applyNumberFormat="0" applyBorder="0" applyAlignment="0" applyProtection="0">
      <alignment vertical="center"/>
    </xf>
    <xf numFmtId="174" fontId="71" fillId="65" borderId="0" applyNumberFormat="0" applyBorder="0" applyAlignment="0" applyProtection="0">
      <alignment vertical="center"/>
    </xf>
    <xf numFmtId="174" fontId="71" fillId="65" borderId="0" applyNumberFormat="0" applyBorder="0" applyAlignment="0" applyProtection="0">
      <alignment vertical="center"/>
    </xf>
    <xf numFmtId="174" fontId="71" fillId="65" borderId="0" applyNumberFormat="0" applyBorder="0" applyAlignment="0" applyProtection="0">
      <alignment vertical="center"/>
    </xf>
    <xf numFmtId="174" fontId="71" fillId="65" borderId="0" applyNumberFormat="0" applyBorder="0" applyAlignment="0" applyProtection="0">
      <alignment vertical="center"/>
    </xf>
    <xf numFmtId="174" fontId="71" fillId="65" borderId="0" applyNumberFormat="0" applyBorder="0" applyAlignment="0" applyProtection="0">
      <alignment vertical="center"/>
    </xf>
    <xf numFmtId="174" fontId="71" fillId="65" borderId="0" applyNumberFormat="0" applyBorder="0" applyAlignment="0" applyProtection="0">
      <alignment vertical="center"/>
    </xf>
    <xf numFmtId="174" fontId="71" fillId="65" borderId="0" applyNumberFormat="0" applyBorder="0" applyAlignment="0" applyProtection="0">
      <alignment vertical="center"/>
    </xf>
    <xf numFmtId="174" fontId="71" fillId="65" borderId="0" applyNumberFormat="0" applyBorder="0" applyAlignment="0" applyProtection="0">
      <alignment vertical="center"/>
    </xf>
    <xf numFmtId="174" fontId="71" fillId="65" borderId="0" applyNumberFormat="0" applyBorder="0" applyAlignment="0" applyProtection="0">
      <alignment vertical="center"/>
    </xf>
    <xf numFmtId="174" fontId="71" fillId="65" borderId="0" applyNumberFormat="0" applyBorder="0" applyAlignment="0" applyProtection="0">
      <alignment vertical="center"/>
    </xf>
    <xf numFmtId="174" fontId="71" fillId="65" borderId="0" applyNumberFormat="0" applyBorder="0" applyAlignment="0" applyProtection="0">
      <alignment vertical="center"/>
    </xf>
    <xf numFmtId="174" fontId="71" fillId="65" borderId="0" applyNumberFormat="0" applyBorder="0" applyAlignment="0" applyProtection="0">
      <alignment vertical="center"/>
    </xf>
    <xf numFmtId="174" fontId="71" fillId="65" borderId="0" applyNumberFormat="0" applyBorder="0" applyAlignment="0" applyProtection="0">
      <alignment vertical="center"/>
    </xf>
    <xf numFmtId="174" fontId="71" fillId="65" borderId="0" applyNumberFormat="0" applyBorder="0" applyAlignment="0" applyProtection="0">
      <alignment vertical="center"/>
    </xf>
    <xf numFmtId="174" fontId="71" fillId="65" borderId="0" applyNumberFormat="0" applyBorder="0" applyAlignment="0" applyProtection="0">
      <alignment vertical="center"/>
    </xf>
    <xf numFmtId="174" fontId="71" fillId="65" borderId="0" applyNumberFormat="0" applyBorder="0" applyAlignment="0" applyProtection="0">
      <alignment vertical="center"/>
    </xf>
    <xf numFmtId="174" fontId="71" fillId="65" borderId="0" applyNumberFormat="0" applyBorder="0" applyAlignment="0" applyProtection="0">
      <alignment vertical="center"/>
    </xf>
    <xf numFmtId="174" fontId="71" fillId="65" borderId="0" applyNumberFormat="0" applyBorder="0" applyAlignment="0" applyProtection="0">
      <alignment vertical="center"/>
    </xf>
    <xf numFmtId="174" fontId="71" fillId="65" borderId="0" applyNumberFormat="0" applyBorder="0" applyAlignment="0" applyProtection="0">
      <alignment vertical="center"/>
    </xf>
    <xf numFmtId="174" fontId="71" fillId="65" borderId="0" applyNumberFormat="0" applyBorder="0" applyAlignment="0" applyProtection="0">
      <alignment vertical="center"/>
    </xf>
    <xf numFmtId="174" fontId="71" fillId="65" borderId="0" applyNumberFormat="0" applyBorder="0" applyAlignment="0" applyProtection="0">
      <alignment vertical="center"/>
    </xf>
    <xf numFmtId="174" fontId="71" fillId="65" borderId="0" applyNumberFormat="0" applyBorder="0" applyAlignment="0" applyProtection="0">
      <alignment vertical="center"/>
    </xf>
    <xf numFmtId="174" fontId="71" fillId="65" borderId="0" applyNumberFormat="0" applyBorder="0" applyAlignment="0" applyProtection="0">
      <alignment vertical="center"/>
    </xf>
    <xf numFmtId="174" fontId="71" fillId="65" borderId="0" applyNumberFormat="0" applyBorder="0" applyAlignment="0" applyProtection="0">
      <alignment vertical="center"/>
    </xf>
    <xf numFmtId="174" fontId="71" fillId="65" borderId="0" applyNumberFormat="0" applyBorder="0" applyAlignment="0" applyProtection="0">
      <alignment vertical="center"/>
    </xf>
    <xf numFmtId="174" fontId="71" fillId="65" borderId="0" applyNumberFormat="0" applyBorder="0" applyAlignment="0" applyProtection="0">
      <alignment vertical="center"/>
    </xf>
    <xf numFmtId="174" fontId="71" fillId="65" borderId="0" applyNumberFormat="0" applyBorder="0" applyAlignment="0" applyProtection="0">
      <alignment vertical="center"/>
    </xf>
    <xf numFmtId="174" fontId="71" fillId="65" borderId="0" applyNumberFormat="0" applyBorder="0" applyAlignment="0" applyProtection="0">
      <alignment vertical="center"/>
    </xf>
    <xf numFmtId="174" fontId="77" fillId="66" borderId="0" applyNumberFormat="0" applyBorder="0" applyAlignment="0" applyProtection="0">
      <alignment vertical="center"/>
    </xf>
    <xf numFmtId="174" fontId="77" fillId="61" borderId="0" applyNumberFormat="0" applyBorder="0" applyAlignment="0" applyProtection="0">
      <alignment vertical="center"/>
    </xf>
    <xf numFmtId="174" fontId="77" fillId="62" borderId="0" applyNumberFormat="0" applyBorder="0" applyAlignment="0" applyProtection="0">
      <alignment vertical="center"/>
    </xf>
    <xf numFmtId="174" fontId="77" fillId="63" borderId="0" applyNumberFormat="0" applyBorder="0" applyAlignment="0" applyProtection="0">
      <alignment vertical="center"/>
    </xf>
    <xf numFmtId="174" fontId="77" fillId="66" borderId="0" applyNumberFormat="0" applyBorder="0" applyAlignment="0" applyProtection="0">
      <alignment vertical="center"/>
    </xf>
    <xf numFmtId="174" fontId="77" fillId="65" borderId="0" applyNumberFormat="0" applyBorder="0" applyAlignment="0" applyProtection="0">
      <alignment vertical="center"/>
    </xf>
    <xf numFmtId="179" fontId="28" fillId="0" borderId="0" applyFont="0" applyFill="0" applyBorder="0" applyAlignment="0" applyProtection="0">
      <alignment vertical="center"/>
    </xf>
    <xf numFmtId="179" fontId="71" fillId="0" borderId="0" applyFont="0" applyFill="0" applyBorder="0" applyAlignment="0" applyProtection="0">
      <alignment vertical="center"/>
    </xf>
    <xf numFmtId="179" fontId="71" fillId="0" borderId="0" applyFont="0" applyFill="0" applyBorder="0" applyAlignment="0" applyProtection="0">
      <alignment vertical="center"/>
    </xf>
    <xf numFmtId="174" fontId="28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28" fillId="0" borderId="0"/>
    <xf numFmtId="174" fontId="28" fillId="0" borderId="0"/>
    <xf numFmtId="174" fontId="28" fillId="0" borderId="0"/>
    <xf numFmtId="174" fontId="28" fillId="0" borderId="0"/>
    <xf numFmtId="174" fontId="28" fillId="0" borderId="0"/>
    <xf numFmtId="174" fontId="28" fillId="0" borderId="0"/>
    <xf numFmtId="174" fontId="28" fillId="0" borderId="0"/>
    <xf numFmtId="174" fontId="28" fillId="0" borderId="0"/>
    <xf numFmtId="174" fontId="28" fillId="0" borderId="0"/>
    <xf numFmtId="174" fontId="28" fillId="0" borderId="0"/>
    <xf numFmtId="174" fontId="28" fillId="0" borderId="0"/>
    <xf numFmtId="174" fontId="28" fillId="0" borderId="0"/>
    <xf numFmtId="174" fontId="29" fillId="0" borderId="0"/>
    <xf numFmtId="174" fontId="28" fillId="0" borderId="0"/>
    <xf numFmtId="174" fontId="28" fillId="0" borderId="0">
      <alignment vertical="center"/>
    </xf>
    <xf numFmtId="174" fontId="28" fillId="0" borderId="0">
      <alignment vertical="center"/>
    </xf>
    <xf numFmtId="174" fontId="28" fillId="0" borderId="0">
      <alignment vertical="center"/>
    </xf>
    <xf numFmtId="174" fontId="28" fillId="0" borderId="0">
      <alignment vertical="center"/>
    </xf>
    <xf numFmtId="174" fontId="28" fillId="0" borderId="0"/>
    <xf numFmtId="174" fontId="28" fillId="0" borderId="0"/>
    <xf numFmtId="174" fontId="28" fillId="0" borderId="0"/>
    <xf numFmtId="174" fontId="28" fillId="0" borderId="0"/>
    <xf numFmtId="174" fontId="28" fillId="0" borderId="0">
      <alignment vertical="center"/>
    </xf>
    <xf numFmtId="174" fontId="28" fillId="0" borderId="0">
      <alignment vertical="center"/>
    </xf>
    <xf numFmtId="180" fontId="29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9" fontId="71" fillId="0" borderId="0" applyFont="0" applyFill="0" applyBorder="0" applyAlignment="0" applyProtection="0">
      <alignment vertical="center"/>
    </xf>
    <xf numFmtId="9" fontId="71" fillId="0" borderId="0" applyFont="0" applyFill="0" applyBorder="0" applyAlignment="0" applyProtection="0">
      <alignment vertical="center"/>
    </xf>
    <xf numFmtId="9" fontId="71" fillId="0" borderId="0" applyFont="0" applyFill="0" applyBorder="0" applyAlignment="0" applyProtection="0">
      <alignment vertical="center"/>
    </xf>
    <xf numFmtId="9" fontId="71" fillId="0" borderId="0" applyFont="0" applyFill="0" applyBorder="0" applyAlignment="0" applyProtection="0">
      <alignment vertical="center"/>
    </xf>
    <xf numFmtId="9" fontId="71" fillId="0" borderId="0" applyFont="0" applyFill="0" applyBorder="0" applyAlignment="0" applyProtection="0">
      <alignment vertical="center"/>
    </xf>
    <xf numFmtId="9" fontId="71" fillId="0" borderId="0" applyFont="0" applyFill="0" applyBorder="0" applyAlignment="0" applyProtection="0">
      <alignment vertical="center"/>
    </xf>
    <xf numFmtId="9" fontId="71" fillId="0" borderId="0" applyFont="0" applyFill="0" applyBorder="0" applyAlignment="0" applyProtection="0">
      <alignment vertical="center"/>
    </xf>
    <xf numFmtId="9" fontId="71" fillId="0" borderId="0" applyFont="0" applyFill="0" applyBorder="0" applyAlignment="0" applyProtection="0">
      <alignment vertical="center"/>
    </xf>
    <xf numFmtId="9" fontId="71" fillId="0" borderId="0" applyFont="0" applyFill="0" applyBorder="0" applyAlignment="0" applyProtection="0">
      <alignment vertical="center"/>
    </xf>
    <xf numFmtId="9" fontId="71" fillId="0" borderId="0" applyFont="0" applyFill="0" applyBorder="0" applyAlignment="0" applyProtection="0">
      <alignment vertical="center"/>
    </xf>
    <xf numFmtId="9" fontId="71" fillId="0" borderId="0" applyFont="0" applyFill="0" applyBorder="0" applyAlignment="0" applyProtection="0">
      <alignment vertical="center"/>
    </xf>
    <xf numFmtId="9" fontId="71" fillId="0" borderId="0" applyFont="0" applyFill="0" applyBorder="0" applyAlignment="0" applyProtection="0">
      <alignment vertical="center"/>
    </xf>
    <xf numFmtId="9" fontId="78" fillId="0" borderId="0" applyFont="0" applyFill="0" applyBorder="0" applyAlignment="0" applyProtection="0">
      <alignment vertical="center"/>
    </xf>
    <xf numFmtId="9" fontId="71" fillId="0" borderId="0" applyFont="0" applyFill="0" applyBorder="0" applyAlignment="0" applyProtection="0">
      <alignment vertical="center"/>
    </xf>
    <xf numFmtId="9" fontId="71" fillId="0" borderId="0" applyFont="0" applyFill="0" applyBorder="0" applyAlignment="0" applyProtection="0">
      <alignment vertical="center"/>
    </xf>
    <xf numFmtId="9" fontId="71" fillId="0" borderId="0" applyFont="0" applyFill="0" applyBorder="0" applyAlignment="0" applyProtection="0">
      <alignment vertical="center"/>
    </xf>
    <xf numFmtId="9" fontId="71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>
      <alignment vertical="center"/>
    </xf>
    <xf numFmtId="9" fontId="71" fillId="0" borderId="0" applyFont="0" applyFill="0" applyBorder="0" applyAlignment="0" applyProtection="0">
      <alignment vertical="center"/>
    </xf>
    <xf numFmtId="9" fontId="71" fillId="0" borderId="0" applyFont="0" applyFill="0" applyBorder="0" applyAlignment="0" applyProtection="0">
      <alignment vertical="center"/>
    </xf>
    <xf numFmtId="174" fontId="79" fillId="0" borderId="21" applyNumberFormat="0" applyFill="0" applyAlignment="0" applyProtection="0">
      <alignment vertical="center"/>
    </xf>
    <xf numFmtId="174" fontId="79" fillId="0" borderId="21" applyNumberFormat="0" applyFill="0" applyAlignment="0" applyProtection="0">
      <alignment vertical="center"/>
    </xf>
    <xf numFmtId="174" fontId="80" fillId="0" borderId="22" applyNumberFormat="0" applyFill="0" applyAlignment="0" applyProtection="0">
      <alignment vertical="center"/>
    </xf>
    <xf numFmtId="174" fontId="80" fillId="0" borderId="22" applyNumberFormat="0" applyFill="0" applyAlignment="0" applyProtection="0">
      <alignment vertical="center"/>
    </xf>
    <xf numFmtId="174" fontId="81" fillId="0" borderId="23" applyNumberFormat="0" applyFill="0" applyAlignment="0" applyProtection="0">
      <alignment vertical="center"/>
    </xf>
    <xf numFmtId="174" fontId="81" fillId="0" borderId="23" applyNumberFormat="0" applyFill="0" applyAlignment="0" applyProtection="0">
      <alignment vertical="center"/>
    </xf>
    <xf numFmtId="174" fontId="81" fillId="0" borderId="0" applyNumberFormat="0" applyFill="0" applyBorder="0" applyAlignment="0" applyProtection="0">
      <alignment vertical="center"/>
    </xf>
    <xf numFmtId="174" fontId="81" fillId="0" borderId="0" applyNumberFormat="0" applyFill="0" applyBorder="0" applyAlignment="0" applyProtection="0">
      <alignment vertical="center"/>
    </xf>
    <xf numFmtId="174" fontId="82" fillId="0" borderId="0" applyNumberFormat="0" applyFill="0" applyBorder="0" applyAlignment="0" applyProtection="0">
      <alignment vertical="center"/>
    </xf>
    <xf numFmtId="174" fontId="82" fillId="0" borderId="0" applyNumberFormat="0" applyFill="0" applyBorder="0" applyAlignment="0" applyProtection="0">
      <alignment vertical="center"/>
    </xf>
    <xf numFmtId="174" fontId="83" fillId="61" borderId="0" applyNumberFormat="0" applyBorder="0" applyAlignment="0" applyProtection="0">
      <alignment vertical="center"/>
    </xf>
    <xf numFmtId="174" fontId="83" fillId="61" borderId="0" applyNumberFormat="0" applyBorder="0" applyAlignment="0" applyProtection="0">
      <alignment vertical="center"/>
    </xf>
    <xf numFmtId="174" fontId="84" fillId="7" borderId="0" applyNumberFormat="0" applyBorder="0" applyAlignment="0" applyProtection="0">
      <alignment vertical="center"/>
    </xf>
    <xf numFmtId="174" fontId="84" fillId="7" borderId="0" applyNumberFormat="0" applyBorder="0" applyAlignment="0" applyProtection="0">
      <alignment vertical="center"/>
    </xf>
    <xf numFmtId="174" fontId="84" fillId="7" borderId="0" applyNumberFormat="0" applyBorder="0" applyAlignment="0" applyProtection="0">
      <alignment vertical="center"/>
    </xf>
    <xf numFmtId="174" fontId="84" fillId="7" borderId="0" applyNumberFormat="0" applyBorder="0" applyAlignment="0" applyProtection="0">
      <alignment vertical="center"/>
    </xf>
    <xf numFmtId="174" fontId="84" fillId="7" borderId="0" applyNumberFormat="0" applyBorder="0" applyAlignment="0" applyProtection="0">
      <alignment vertical="center"/>
    </xf>
    <xf numFmtId="174" fontId="84" fillId="7" borderId="0" applyNumberFormat="0" applyBorder="0" applyAlignment="0" applyProtection="0">
      <alignment vertical="center"/>
    </xf>
    <xf numFmtId="174" fontId="84" fillId="7" borderId="0" applyNumberFormat="0" applyBorder="0" applyAlignment="0" applyProtection="0">
      <alignment vertical="center"/>
    </xf>
    <xf numFmtId="174" fontId="84" fillId="7" borderId="0" applyNumberFormat="0" applyBorder="0" applyAlignment="0" applyProtection="0">
      <alignment vertical="center"/>
    </xf>
    <xf numFmtId="174" fontId="84" fillId="7" borderId="0" applyNumberFormat="0" applyBorder="0" applyAlignment="0" applyProtection="0">
      <alignment vertical="center"/>
    </xf>
    <xf numFmtId="174" fontId="28" fillId="0" borderId="0">
      <alignment vertical="center"/>
    </xf>
    <xf numFmtId="174" fontId="33" fillId="0" borderId="0"/>
    <xf numFmtId="174" fontId="28" fillId="0" borderId="0">
      <alignment vertical="center"/>
    </xf>
    <xf numFmtId="174" fontId="28" fillId="0" borderId="0">
      <alignment vertical="center"/>
    </xf>
    <xf numFmtId="174" fontId="28" fillId="0" borderId="0">
      <alignment vertical="center"/>
    </xf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28" fillId="0" borderId="0"/>
    <xf numFmtId="174" fontId="28" fillId="0" borderId="0"/>
    <xf numFmtId="174" fontId="28" fillId="0" borderId="0"/>
    <xf numFmtId="174" fontId="28" fillId="0" borderId="0"/>
    <xf numFmtId="174" fontId="28" fillId="0" borderId="0"/>
    <xf numFmtId="174" fontId="28" fillId="0" borderId="0"/>
    <xf numFmtId="174" fontId="28" fillId="0" borderId="0"/>
    <xf numFmtId="174" fontId="28" fillId="0" borderId="0"/>
    <xf numFmtId="174" fontId="28" fillId="0" borderId="0"/>
    <xf numFmtId="174" fontId="28" fillId="0" borderId="0"/>
    <xf numFmtId="174" fontId="28" fillId="0" borderId="0"/>
    <xf numFmtId="174" fontId="28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28" fillId="0" borderId="0"/>
    <xf numFmtId="174" fontId="28" fillId="0" borderId="0"/>
    <xf numFmtId="174" fontId="28" fillId="0" borderId="0"/>
    <xf numFmtId="174" fontId="28" fillId="0" borderId="0"/>
    <xf numFmtId="174" fontId="28" fillId="0" borderId="0"/>
    <xf numFmtId="174" fontId="28" fillId="0" borderId="0"/>
    <xf numFmtId="174" fontId="28" fillId="0" borderId="0"/>
    <xf numFmtId="174" fontId="28" fillId="0" borderId="0">
      <alignment vertical="center"/>
    </xf>
    <xf numFmtId="174" fontId="28" fillId="0" borderId="0"/>
    <xf numFmtId="174" fontId="28" fillId="0" borderId="0"/>
    <xf numFmtId="174" fontId="28" fillId="0" borderId="0"/>
    <xf numFmtId="174" fontId="28" fillId="0" borderId="0"/>
    <xf numFmtId="174" fontId="28" fillId="0" borderId="0"/>
    <xf numFmtId="174" fontId="28" fillId="0" borderId="0"/>
    <xf numFmtId="174" fontId="28" fillId="0" borderId="0">
      <alignment vertical="center"/>
    </xf>
    <xf numFmtId="174" fontId="28" fillId="0" borderId="0"/>
    <xf numFmtId="174" fontId="28" fillId="0" borderId="0"/>
    <xf numFmtId="174" fontId="28" fillId="0" borderId="0"/>
    <xf numFmtId="174" fontId="28" fillId="0" borderId="0"/>
    <xf numFmtId="174" fontId="28" fillId="0" borderId="0"/>
    <xf numFmtId="174" fontId="28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28" fillId="0" borderId="0"/>
    <xf numFmtId="174" fontId="28" fillId="0" borderId="0"/>
    <xf numFmtId="174" fontId="33" fillId="0" borderId="0"/>
    <xf numFmtId="174" fontId="33" fillId="0" borderId="0"/>
    <xf numFmtId="174" fontId="28" fillId="0" borderId="0"/>
    <xf numFmtId="174" fontId="28" fillId="0" borderId="0"/>
    <xf numFmtId="174" fontId="28" fillId="0" borderId="0"/>
    <xf numFmtId="174" fontId="28" fillId="0" borderId="0"/>
    <xf numFmtId="174" fontId="28" fillId="0" borderId="0"/>
    <xf numFmtId="174" fontId="28" fillId="0" borderId="0"/>
    <xf numFmtId="174" fontId="28" fillId="0" borderId="0"/>
    <xf numFmtId="174" fontId="28" fillId="0" borderId="0"/>
    <xf numFmtId="174" fontId="28" fillId="0" borderId="0"/>
    <xf numFmtId="174" fontId="28" fillId="0" borderId="0"/>
    <xf numFmtId="174" fontId="28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28" fillId="0" borderId="0">
      <alignment vertical="center"/>
    </xf>
    <xf numFmtId="174" fontId="28" fillId="0" borderId="0">
      <alignment vertical="center"/>
    </xf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>
      <alignment vertical="center"/>
    </xf>
    <xf numFmtId="174" fontId="33" fillId="0" borderId="0">
      <alignment vertical="center"/>
    </xf>
    <xf numFmtId="174" fontId="28" fillId="0" borderId="0">
      <alignment vertical="center"/>
    </xf>
    <xf numFmtId="174" fontId="28" fillId="0" borderId="0">
      <alignment vertical="center"/>
    </xf>
    <xf numFmtId="174" fontId="28" fillId="0" borderId="0">
      <alignment vertical="center"/>
    </xf>
    <xf numFmtId="174" fontId="28" fillId="0" borderId="0">
      <alignment vertical="center"/>
    </xf>
    <xf numFmtId="174" fontId="28" fillId="0" borderId="0">
      <alignment vertical="center"/>
    </xf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28" fillId="0" borderId="0">
      <alignment vertical="center"/>
    </xf>
    <xf numFmtId="174" fontId="28" fillId="0" borderId="0">
      <alignment vertical="center"/>
    </xf>
    <xf numFmtId="174" fontId="28" fillId="0" borderId="0">
      <alignment vertical="center"/>
    </xf>
    <xf numFmtId="174" fontId="28" fillId="0" borderId="0">
      <alignment vertical="center"/>
    </xf>
    <xf numFmtId="174" fontId="28" fillId="0" borderId="0">
      <alignment vertical="center"/>
    </xf>
    <xf numFmtId="174" fontId="28" fillId="0" borderId="0">
      <alignment vertical="center"/>
    </xf>
    <xf numFmtId="174" fontId="28" fillId="0" borderId="0">
      <alignment vertical="center"/>
    </xf>
    <xf numFmtId="174" fontId="28" fillId="0" borderId="0">
      <alignment vertical="center"/>
    </xf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28" fillId="0" borderId="0">
      <alignment vertical="center"/>
    </xf>
    <xf numFmtId="174" fontId="29" fillId="0" borderId="0"/>
    <xf numFmtId="174" fontId="29" fillId="0" borderId="0"/>
    <xf numFmtId="174" fontId="28" fillId="0" borderId="0">
      <alignment vertical="center"/>
    </xf>
    <xf numFmtId="174" fontId="28" fillId="0" borderId="0">
      <alignment vertical="center"/>
    </xf>
    <xf numFmtId="174" fontId="28" fillId="0" borderId="0">
      <alignment vertical="center"/>
    </xf>
    <xf numFmtId="174" fontId="28" fillId="0" borderId="0">
      <alignment vertical="center"/>
    </xf>
    <xf numFmtId="174" fontId="28" fillId="0" borderId="0">
      <alignment vertical="center"/>
    </xf>
    <xf numFmtId="174" fontId="28" fillId="0" borderId="0">
      <alignment vertical="center"/>
    </xf>
    <xf numFmtId="174" fontId="28" fillId="0" borderId="0">
      <alignment vertical="center"/>
    </xf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29" fillId="0" borderId="0"/>
    <xf numFmtId="174" fontId="29" fillId="0" borderId="0"/>
    <xf numFmtId="174" fontId="28" fillId="0" borderId="0">
      <alignment vertical="center"/>
    </xf>
    <xf numFmtId="174" fontId="28" fillId="0" borderId="0">
      <alignment vertical="center"/>
    </xf>
    <xf numFmtId="174" fontId="28" fillId="0" borderId="0">
      <alignment vertical="center"/>
    </xf>
    <xf numFmtId="174" fontId="28" fillId="0" borderId="0">
      <alignment vertical="center"/>
    </xf>
    <xf numFmtId="174" fontId="28" fillId="0" borderId="0">
      <alignment vertical="center"/>
    </xf>
    <xf numFmtId="174" fontId="28" fillId="0" borderId="0">
      <alignment vertical="center"/>
    </xf>
    <xf numFmtId="174" fontId="28" fillId="0" borderId="0">
      <alignment vertical="center"/>
    </xf>
    <xf numFmtId="174" fontId="28" fillId="0" borderId="0">
      <alignment vertical="center"/>
    </xf>
    <xf numFmtId="174" fontId="28" fillId="0" borderId="0">
      <alignment vertical="center"/>
    </xf>
    <xf numFmtId="174" fontId="28" fillId="0" borderId="0">
      <alignment vertical="center"/>
    </xf>
    <xf numFmtId="174" fontId="28" fillId="0" borderId="0">
      <alignment vertical="center"/>
    </xf>
    <xf numFmtId="174" fontId="28" fillId="0" borderId="0">
      <alignment vertical="center"/>
    </xf>
    <xf numFmtId="174" fontId="28" fillId="0" borderId="0">
      <alignment vertical="center"/>
    </xf>
    <xf numFmtId="174" fontId="28" fillId="0" borderId="0">
      <alignment vertical="center"/>
    </xf>
    <xf numFmtId="174" fontId="28" fillId="0" borderId="0">
      <alignment vertical="center"/>
    </xf>
    <xf numFmtId="174" fontId="28" fillId="0" borderId="0">
      <alignment vertical="center"/>
    </xf>
    <xf numFmtId="174" fontId="29" fillId="0" borderId="0"/>
    <xf numFmtId="174" fontId="29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28" fillId="0" borderId="0">
      <alignment vertical="center"/>
    </xf>
    <xf numFmtId="174" fontId="28" fillId="0" borderId="0">
      <alignment vertical="center"/>
    </xf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28" fillId="0" borderId="0">
      <alignment vertical="center"/>
    </xf>
    <xf numFmtId="174" fontId="28" fillId="0" borderId="0">
      <alignment vertical="center"/>
    </xf>
    <xf numFmtId="174" fontId="28" fillId="0" borderId="0">
      <alignment vertical="center"/>
    </xf>
    <xf numFmtId="174" fontId="28" fillId="0" borderId="0">
      <alignment vertical="center"/>
    </xf>
    <xf numFmtId="174" fontId="28" fillId="0" borderId="0">
      <alignment vertical="center"/>
    </xf>
    <xf numFmtId="174" fontId="28" fillId="0" borderId="0">
      <alignment vertical="center"/>
    </xf>
    <xf numFmtId="174" fontId="28" fillId="0" borderId="0">
      <alignment vertical="center"/>
    </xf>
    <xf numFmtId="174" fontId="28" fillId="0" borderId="0">
      <alignment vertical="center"/>
    </xf>
    <xf numFmtId="174" fontId="28" fillId="0" borderId="0"/>
    <xf numFmtId="174" fontId="28" fillId="0" borderId="0"/>
    <xf numFmtId="174" fontId="28" fillId="0" borderId="0"/>
    <xf numFmtId="174" fontId="28" fillId="0" borderId="0"/>
    <xf numFmtId="174" fontId="28" fillId="0" borderId="0"/>
    <xf numFmtId="174" fontId="28" fillId="0" borderId="0"/>
    <xf numFmtId="174" fontId="28" fillId="0" borderId="0"/>
    <xf numFmtId="174" fontId="28" fillId="0" borderId="0"/>
    <xf numFmtId="174" fontId="47" fillId="0" borderId="0"/>
    <xf numFmtId="174" fontId="47" fillId="0" borderId="0"/>
    <xf numFmtId="174" fontId="47" fillId="0" borderId="0"/>
    <xf numFmtId="174" fontId="47" fillId="0" borderId="0"/>
    <xf numFmtId="174" fontId="71" fillId="0" borderId="0">
      <alignment vertical="center"/>
    </xf>
    <xf numFmtId="174" fontId="71" fillId="0" borderId="0">
      <alignment vertical="center"/>
    </xf>
    <xf numFmtId="174" fontId="71" fillId="0" borderId="0">
      <alignment vertical="center"/>
    </xf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71" fillId="0" borderId="0">
      <alignment vertical="center"/>
    </xf>
    <xf numFmtId="174" fontId="71" fillId="0" borderId="0">
      <alignment vertical="center"/>
    </xf>
    <xf numFmtId="174" fontId="71" fillId="0" borderId="0">
      <alignment vertical="center"/>
    </xf>
    <xf numFmtId="174" fontId="33" fillId="0" borderId="0"/>
    <xf numFmtId="174" fontId="33" fillId="0" borderId="0"/>
    <xf numFmtId="174" fontId="71" fillId="0" borderId="0">
      <alignment vertical="center"/>
    </xf>
    <xf numFmtId="174" fontId="33" fillId="0" borderId="0"/>
    <xf numFmtId="174" fontId="33" fillId="0" borderId="0"/>
    <xf numFmtId="174" fontId="71" fillId="0" borderId="0">
      <alignment vertical="center"/>
    </xf>
    <xf numFmtId="174" fontId="71" fillId="0" borderId="0">
      <alignment vertical="center"/>
    </xf>
    <xf numFmtId="174" fontId="33" fillId="0" borderId="0"/>
    <xf numFmtId="174" fontId="33" fillId="0" borderId="0"/>
    <xf numFmtId="174" fontId="33" fillId="0" borderId="0"/>
    <xf numFmtId="174" fontId="33" fillId="0" borderId="0"/>
    <xf numFmtId="174" fontId="71" fillId="0" borderId="0">
      <alignment vertical="center"/>
    </xf>
    <xf numFmtId="174" fontId="33" fillId="0" borderId="0"/>
    <xf numFmtId="174" fontId="33" fillId="0" borderId="0"/>
    <xf numFmtId="174" fontId="33" fillId="0" borderId="0"/>
    <xf numFmtId="174" fontId="71" fillId="0" borderId="0">
      <alignment vertical="center"/>
    </xf>
    <xf numFmtId="174" fontId="71" fillId="0" borderId="0">
      <alignment vertical="center"/>
    </xf>
    <xf numFmtId="174" fontId="71" fillId="0" borderId="0">
      <alignment vertical="center"/>
    </xf>
    <xf numFmtId="174" fontId="33" fillId="0" borderId="0"/>
    <xf numFmtId="174" fontId="33" fillId="0" borderId="0"/>
    <xf numFmtId="174" fontId="33" fillId="0" borderId="0"/>
    <xf numFmtId="174" fontId="33" fillId="0" borderId="0"/>
    <xf numFmtId="174" fontId="71" fillId="0" borderId="0">
      <alignment vertical="center"/>
    </xf>
    <xf numFmtId="174" fontId="33" fillId="0" borderId="0"/>
    <xf numFmtId="174" fontId="33" fillId="0" borderId="0"/>
    <xf numFmtId="174" fontId="33" fillId="0" borderId="0"/>
    <xf numFmtId="174" fontId="33" fillId="0" borderId="0"/>
    <xf numFmtId="174" fontId="71" fillId="0" borderId="0">
      <alignment vertical="center"/>
    </xf>
    <xf numFmtId="174" fontId="71" fillId="0" borderId="0">
      <alignment vertical="center"/>
    </xf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71" fillId="0" borderId="0">
      <alignment vertical="center"/>
    </xf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71" fillId="0" borderId="0">
      <alignment vertical="center"/>
    </xf>
    <xf numFmtId="174" fontId="28" fillId="0" borderId="0">
      <alignment vertical="center"/>
    </xf>
    <xf numFmtId="174" fontId="28" fillId="0" borderId="0">
      <alignment vertical="center"/>
    </xf>
    <xf numFmtId="174" fontId="28" fillId="0" borderId="0">
      <alignment vertical="center"/>
    </xf>
    <xf numFmtId="174" fontId="28" fillId="0" borderId="0">
      <alignment vertical="center"/>
    </xf>
    <xf numFmtId="174" fontId="28" fillId="0" borderId="0">
      <alignment vertical="center"/>
    </xf>
    <xf numFmtId="174" fontId="28" fillId="0" borderId="0">
      <alignment vertical="center"/>
    </xf>
    <xf numFmtId="174" fontId="85" fillId="0" borderId="0">
      <alignment vertical="center"/>
    </xf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85" fillId="0" borderId="0">
      <alignment vertical="center"/>
    </xf>
    <xf numFmtId="174" fontId="28" fillId="0" borderId="0"/>
    <xf numFmtId="174" fontId="28" fillId="0" borderId="0"/>
    <xf numFmtId="174" fontId="28" fillId="0" borderId="0"/>
    <xf numFmtId="174" fontId="28" fillId="0" borderId="0"/>
    <xf numFmtId="174" fontId="28" fillId="0" borderId="0"/>
    <xf numFmtId="174" fontId="28" fillId="0" borderId="0"/>
    <xf numFmtId="174" fontId="71" fillId="0" borderId="0">
      <alignment vertical="center"/>
    </xf>
    <xf numFmtId="174" fontId="71" fillId="0" borderId="0">
      <alignment vertical="center"/>
    </xf>
    <xf numFmtId="174" fontId="71" fillId="0" borderId="0">
      <alignment vertical="center"/>
    </xf>
    <xf numFmtId="174" fontId="71" fillId="0" borderId="0">
      <alignment vertical="center"/>
    </xf>
    <xf numFmtId="174" fontId="33" fillId="0" borderId="0"/>
    <xf numFmtId="174" fontId="33" fillId="0" borderId="0"/>
    <xf numFmtId="174" fontId="33" fillId="0" borderId="0"/>
    <xf numFmtId="174" fontId="33" fillId="0" borderId="0"/>
    <xf numFmtId="174" fontId="71" fillId="0" borderId="0">
      <alignment vertical="center"/>
    </xf>
    <xf numFmtId="174" fontId="33" fillId="0" borderId="0"/>
    <xf numFmtId="174" fontId="33" fillId="0" borderId="0"/>
    <xf numFmtId="174" fontId="33" fillId="0" borderId="0"/>
    <xf numFmtId="174" fontId="33" fillId="0" borderId="0"/>
    <xf numFmtId="174" fontId="71" fillId="0" borderId="0">
      <alignment vertical="center"/>
    </xf>
    <xf numFmtId="174" fontId="71" fillId="0" borderId="0">
      <alignment vertical="center"/>
    </xf>
    <xf numFmtId="174" fontId="28" fillId="0" borderId="0">
      <alignment vertical="center"/>
    </xf>
    <xf numFmtId="174" fontId="71" fillId="0" borderId="0">
      <alignment vertical="center"/>
    </xf>
    <xf numFmtId="174" fontId="28" fillId="0" borderId="0">
      <alignment vertical="center"/>
    </xf>
    <xf numFmtId="174" fontId="71" fillId="0" borderId="0">
      <alignment vertical="center"/>
    </xf>
    <xf numFmtId="174" fontId="71" fillId="0" borderId="0">
      <alignment vertical="center"/>
    </xf>
    <xf numFmtId="174" fontId="71" fillId="0" borderId="0">
      <alignment vertical="center"/>
    </xf>
    <xf numFmtId="174" fontId="28" fillId="0" borderId="0">
      <alignment vertical="center"/>
    </xf>
    <xf numFmtId="174" fontId="28" fillId="0" borderId="0">
      <alignment vertical="center"/>
    </xf>
    <xf numFmtId="174" fontId="71" fillId="0" borderId="0">
      <alignment vertical="center"/>
    </xf>
    <xf numFmtId="174" fontId="28" fillId="0" borderId="0">
      <alignment vertical="center"/>
    </xf>
    <xf numFmtId="174" fontId="28" fillId="0" borderId="0">
      <alignment vertical="center"/>
    </xf>
    <xf numFmtId="174" fontId="71" fillId="0" borderId="0">
      <alignment vertical="center"/>
    </xf>
    <xf numFmtId="174" fontId="71" fillId="0" borderId="0">
      <alignment vertical="center"/>
    </xf>
    <xf numFmtId="174" fontId="86" fillId="0" borderId="0">
      <alignment vertical="center"/>
    </xf>
    <xf numFmtId="174" fontId="86" fillId="0" borderId="0">
      <alignment vertical="center"/>
    </xf>
    <xf numFmtId="174" fontId="71" fillId="0" borderId="0">
      <alignment vertical="center"/>
    </xf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28" fillId="0" borderId="0">
      <alignment vertical="center"/>
    </xf>
    <xf numFmtId="174" fontId="28" fillId="0" borderId="0">
      <alignment vertical="center"/>
    </xf>
    <xf numFmtId="174" fontId="28" fillId="0" borderId="0">
      <alignment vertical="center"/>
    </xf>
    <xf numFmtId="174" fontId="28" fillId="0" borderId="0">
      <alignment vertical="center"/>
    </xf>
    <xf numFmtId="174" fontId="71" fillId="0" borderId="0">
      <alignment vertical="center"/>
    </xf>
    <xf numFmtId="174" fontId="33" fillId="0" borderId="0">
      <alignment vertical="center"/>
    </xf>
    <xf numFmtId="174" fontId="28" fillId="0" borderId="0"/>
    <xf numFmtId="174" fontId="28" fillId="0" borderId="0"/>
    <xf numFmtId="174" fontId="33" fillId="0" borderId="0"/>
    <xf numFmtId="174" fontId="28" fillId="0" borderId="0"/>
    <xf numFmtId="174" fontId="28" fillId="0" borderId="0"/>
    <xf numFmtId="174" fontId="33" fillId="0" borderId="0">
      <alignment vertical="center"/>
    </xf>
    <xf numFmtId="174" fontId="33" fillId="0" borderId="0"/>
    <xf numFmtId="174" fontId="86" fillId="0" borderId="0">
      <alignment vertical="center"/>
    </xf>
    <xf numFmtId="174" fontId="86" fillId="0" borderId="0">
      <alignment vertical="center"/>
    </xf>
    <xf numFmtId="174" fontId="33" fillId="0" borderId="0"/>
    <xf numFmtId="174" fontId="33" fillId="0" borderId="0"/>
    <xf numFmtId="174" fontId="33" fillId="0" borderId="0"/>
    <xf numFmtId="174" fontId="28" fillId="0" borderId="0">
      <alignment vertical="center"/>
    </xf>
    <xf numFmtId="174" fontId="28" fillId="0" borderId="0">
      <alignment vertical="center"/>
    </xf>
    <xf numFmtId="174" fontId="28" fillId="0" borderId="0">
      <alignment vertical="center"/>
    </xf>
    <xf numFmtId="174" fontId="28" fillId="0" borderId="0">
      <alignment vertical="center"/>
    </xf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28" fillId="0" borderId="0"/>
    <xf numFmtId="174" fontId="28" fillId="0" borderId="0"/>
    <xf numFmtId="174" fontId="33" fillId="0" borderId="0"/>
    <xf numFmtId="174" fontId="33" fillId="0" borderId="0"/>
    <xf numFmtId="174" fontId="28" fillId="0" borderId="0"/>
    <xf numFmtId="174" fontId="28" fillId="0" borderId="0"/>
    <xf numFmtId="174" fontId="28" fillId="0" borderId="0"/>
    <xf numFmtId="174" fontId="28" fillId="0" borderId="0"/>
    <xf numFmtId="174" fontId="71" fillId="0" borderId="0">
      <alignment vertical="center"/>
    </xf>
    <xf numFmtId="174" fontId="71" fillId="0" borderId="0">
      <alignment vertical="center"/>
    </xf>
    <xf numFmtId="174" fontId="71" fillId="0" borderId="0">
      <alignment vertical="center"/>
    </xf>
    <xf numFmtId="174" fontId="71" fillId="0" borderId="0">
      <alignment vertical="center"/>
    </xf>
    <xf numFmtId="174" fontId="71" fillId="0" borderId="0">
      <alignment vertical="center"/>
    </xf>
    <xf numFmtId="174" fontId="28" fillId="0" borderId="0"/>
    <xf numFmtId="174" fontId="28" fillId="0" borderId="0"/>
    <xf numFmtId="174" fontId="71" fillId="0" borderId="0">
      <alignment vertical="center"/>
    </xf>
    <xf numFmtId="174" fontId="71" fillId="0" borderId="0">
      <alignment vertical="center"/>
    </xf>
    <xf numFmtId="174" fontId="71" fillId="0" borderId="0">
      <alignment vertical="center"/>
    </xf>
    <xf numFmtId="174" fontId="28" fillId="0" borderId="0"/>
    <xf numFmtId="174" fontId="28" fillId="0" borderId="0"/>
    <xf numFmtId="174" fontId="71" fillId="0" borderId="0">
      <alignment vertical="center"/>
    </xf>
    <xf numFmtId="174" fontId="71" fillId="0" borderId="0">
      <alignment vertical="center"/>
    </xf>
    <xf numFmtId="174" fontId="71" fillId="0" borderId="0">
      <alignment vertical="center"/>
    </xf>
    <xf numFmtId="174" fontId="28" fillId="0" borderId="0"/>
    <xf numFmtId="174" fontId="28" fillId="0" borderId="0"/>
    <xf numFmtId="174" fontId="71" fillId="0" borderId="0">
      <alignment vertical="center"/>
    </xf>
    <xf numFmtId="174" fontId="28" fillId="0" borderId="0"/>
    <xf numFmtId="174" fontId="28" fillId="0" borderId="0"/>
    <xf numFmtId="174" fontId="71" fillId="0" borderId="0">
      <alignment vertical="center"/>
    </xf>
    <xf numFmtId="174" fontId="71" fillId="0" borderId="0">
      <alignment vertical="center"/>
    </xf>
    <xf numFmtId="174" fontId="28" fillId="0" borderId="0"/>
    <xf numFmtId="174" fontId="28" fillId="0" borderId="0"/>
    <xf numFmtId="174" fontId="71" fillId="0" borderId="0">
      <alignment vertical="center"/>
    </xf>
    <xf numFmtId="174" fontId="28" fillId="0" borderId="0"/>
    <xf numFmtId="174" fontId="71" fillId="0" borderId="0">
      <alignment vertical="center"/>
    </xf>
    <xf numFmtId="174" fontId="71" fillId="0" borderId="0">
      <alignment vertical="center"/>
    </xf>
    <xf numFmtId="174" fontId="71" fillId="0" borderId="0">
      <alignment vertical="center"/>
    </xf>
    <xf numFmtId="174" fontId="71" fillId="0" borderId="0">
      <alignment vertical="center"/>
    </xf>
    <xf numFmtId="174" fontId="71" fillId="0" borderId="0">
      <alignment vertical="center"/>
    </xf>
    <xf numFmtId="174" fontId="71" fillId="0" borderId="0">
      <alignment vertical="center"/>
    </xf>
    <xf numFmtId="174" fontId="71" fillId="0" borderId="0">
      <alignment vertical="center"/>
    </xf>
    <xf numFmtId="174" fontId="71" fillId="0" borderId="0">
      <alignment vertical="center"/>
    </xf>
    <xf numFmtId="174" fontId="28" fillId="0" borderId="0"/>
    <xf numFmtId="174" fontId="71" fillId="0" borderId="0">
      <alignment vertical="center"/>
    </xf>
    <xf numFmtId="174" fontId="71" fillId="0" borderId="0">
      <alignment vertical="center"/>
    </xf>
    <xf numFmtId="174" fontId="28" fillId="0" borderId="0">
      <alignment vertical="center"/>
    </xf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33" fillId="0" borderId="0"/>
    <xf numFmtId="174" fontId="28" fillId="0" borderId="0">
      <alignment vertical="center"/>
    </xf>
    <xf numFmtId="174" fontId="28" fillId="0" borderId="0">
      <alignment vertical="center"/>
    </xf>
    <xf numFmtId="174" fontId="28" fillId="0" borderId="0">
      <alignment vertical="center"/>
    </xf>
    <xf numFmtId="174" fontId="28" fillId="0" borderId="0">
      <alignment vertical="center"/>
    </xf>
    <xf numFmtId="174" fontId="28" fillId="0" borderId="0">
      <alignment vertical="center"/>
    </xf>
    <xf numFmtId="174" fontId="28" fillId="0" borderId="0">
      <alignment vertical="center"/>
    </xf>
    <xf numFmtId="174" fontId="28" fillId="0" borderId="0">
      <alignment vertical="center"/>
    </xf>
    <xf numFmtId="174" fontId="28" fillId="0" borderId="0">
      <alignment vertical="center"/>
    </xf>
    <xf numFmtId="174" fontId="28" fillId="0" borderId="0">
      <alignment vertical="center"/>
    </xf>
    <xf numFmtId="174" fontId="28" fillId="0" borderId="0">
      <alignment vertical="center"/>
    </xf>
    <xf numFmtId="174" fontId="28" fillId="0" borderId="0">
      <alignment vertical="center"/>
    </xf>
    <xf numFmtId="174" fontId="71" fillId="0" borderId="0">
      <alignment vertical="center"/>
    </xf>
    <xf numFmtId="174" fontId="33" fillId="0" borderId="0"/>
    <xf numFmtId="174" fontId="28" fillId="0" borderId="0">
      <alignment vertical="center"/>
    </xf>
    <xf numFmtId="174" fontId="28" fillId="0" borderId="0">
      <alignment vertical="center"/>
    </xf>
    <xf numFmtId="174" fontId="28" fillId="0" borderId="0">
      <alignment vertical="center"/>
    </xf>
    <xf numFmtId="174" fontId="28" fillId="0" borderId="0">
      <alignment vertical="center"/>
    </xf>
    <xf numFmtId="174" fontId="28" fillId="0" borderId="0">
      <alignment vertical="center"/>
    </xf>
    <xf numFmtId="174" fontId="28" fillId="0" borderId="0">
      <alignment vertical="center"/>
    </xf>
    <xf numFmtId="174" fontId="28" fillId="0" borderId="0">
      <alignment vertical="center"/>
    </xf>
    <xf numFmtId="174" fontId="28" fillId="0" borderId="0">
      <alignment vertical="center"/>
    </xf>
    <xf numFmtId="174" fontId="28" fillId="0" borderId="0">
      <alignment vertical="center"/>
    </xf>
    <xf numFmtId="174" fontId="28" fillId="0" borderId="0">
      <alignment vertical="center"/>
    </xf>
    <xf numFmtId="174" fontId="28" fillId="0" borderId="0">
      <alignment vertical="center"/>
    </xf>
    <xf numFmtId="174" fontId="28" fillId="0" borderId="0">
      <alignment vertical="center"/>
    </xf>
    <xf numFmtId="174" fontId="28" fillId="0" borderId="0">
      <alignment vertical="center"/>
    </xf>
    <xf numFmtId="174" fontId="28" fillId="0" borderId="0">
      <alignment vertical="center"/>
    </xf>
    <xf numFmtId="174" fontId="28" fillId="0" borderId="0">
      <alignment vertical="center"/>
    </xf>
    <xf numFmtId="174" fontId="28" fillId="0" borderId="0">
      <alignment vertical="center"/>
    </xf>
    <xf numFmtId="174" fontId="28" fillId="0" borderId="0">
      <alignment vertical="center"/>
    </xf>
    <xf numFmtId="174" fontId="28" fillId="0" borderId="0">
      <alignment vertical="center"/>
    </xf>
    <xf numFmtId="174" fontId="28" fillId="0" borderId="0">
      <alignment vertical="center"/>
    </xf>
    <xf numFmtId="174" fontId="28" fillId="0" borderId="0">
      <alignment vertical="center"/>
    </xf>
    <xf numFmtId="174" fontId="28" fillId="0" borderId="0">
      <alignment vertical="center"/>
    </xf>
    <xf numFmtId="174" fontId="28" fillId="0" borderId="0">
      <alignment vertical="center"/>
    </xf>
    <xf numFmtId="174" fontId="28" fillId="0" borderId="0">
      <alignment vertical="center"/>
    </xf>
    <xf numFmtId="174" fontId="28" fillId="0" borderId="0">
      <alignment vertical="center"/>
    </xf>
    <xf numFmtId="174" fontId="28" fillId="0" borderId="0">
      <alignment vertical="center"/>
    </xf>
    <xf numFmtId="174" fontId="28" fillId="0" borderId="0">
      <alignment vertical="center"/>
    </xf>
    <xf numFmtId="174" fontId="78" fillId="0" borderId="0">
      <alignment vertical="center"/>
    </xf>
    <xf numFmtId="174" fontId="78" fillId="0" borderId="0">
      <alignment vertical="center"/>
    </xf>
    <xf numFmtId="174" fontId="87" fillId="0" borderId="0" applyNumberFormat="0" applyFill="0" applyBorder="0" applyAlignment="0" applyProtection="0">
      <alignment vertical="top"/>
      <protection locked="0"/>
    </xf>
    <xf numFmtId="174" fontId="87" fillId="0" borderId="0" applyNumberFormat="0" applyFill="0" applyBorder="0" applyAlignment="0" applyProtection="0">
      <alignment vertical="top"/>
      <protection locked="0"/>
    </xf>
    <xf numFmtId="174" fontId="87" fillId="0" borderId="0" applyNumberFormat="0" applyFill="0" applyBorder="0" applyAlignment="0" applyProtection="0">
      <alignment vertical="top"/>
      <protection locked="0"/>
    </xf>
    <xf numFmtId="174" fontId="87" fillId="0" borderId="0" applyNumberFormat="0" applyFill="0" applyBorder="0" applyAlignment="0" applyProtection="0">
      <alignment vertical="top"/>
      <protection locked="0"/>
    </xf>
    <xf numFmtId="174" fontId="87" fillId="0" borderId="0" applyNumberFormat="0" applyFill="0" applyBorder="0" applyAlignment="0" applyProtection="0">
      <alignment vertical="top"/>
      <protection locked="0"/>
    </xf>
    <xf numFmtId="174" fontId="88" fillId="0" borderId="0" applyNumberFormat="0" applyFill="0" applyBorder="0" applyAlignment="0" applyProtection="0">
      <alignment vertical="top"/>
      <protection locked="0"/>
    </xf>
    <xf numFmtId="174" fontId="88" fillId="0" borderId="0" applyNumberFormat="0" applyFill="0" applyBorder="0" applyAlignment="0" applyProtection="0">
      <alignment vertical="top"/>
      <protection locked="0"/>
    </xf>
    <xf numFmtId="174" fontId="88" fillId="0" borderId="0" applyNumberFormat="0" applyFill="0" applyBorder="0" applyAlignment="0" applyProtection="0">
      <alignment vertical="top"/>
      <protection locked="0"/>
    </xf>
    <xf numFmtId="174" fontId="88" fillId="0" borderId="0" applyNumberFormat="0" applyFill="0" applyBorder="0" applyAlignment="0" applyProtection="0">
      <alignment vertical="top"/>
      <protection locked="0"/>
    </xf>
    <xf numFmtId="174" fontId="88" fillId="0" borderId="0" applyNumberFormat="0" applyFill="0" applyBorder="0" applyAlignment="0" applyProtection="0">
      <alignment vertical="top"/>
      <protection locked="0"/>
    </xf>
    <xf numFmtId="174" fontId="88" fillId="0" borderId="0" applyNumberFormat="0" applyFill="0" applyBorder="0" applyAlignment="0" applyProtection="0">
      <alignment vertical="top"/>
      <protection locked="0"/>
    </xf>
    <xf numFmtId="174" fontId="87" fillId="0" borderId="0" applyNumberFormat="0" applyFill="0" applyBorder="0" applyAlignment="0" applyProtection="0">
      <alignment vertical="top"/>
      <protection locked="0"/>
    </xf>
    <xf numFmtId="174" fontId="89" fillId="62" borderId="0" applyNumberFormat="0" applyBorder="0" applyAlignment="0" applyProtection="0">
      <alignment vertical="center"/>
    </xf>
    <xf numFmtId="174" fontId="89" fillId="62" borderId="0" applyNumberFormat="0" applyBorder="0" applyAlignment="0" applyProtection="0">
      <alignment vertical="center"/>
    </xf>
    <xf numFmtId="174" fontId="90" fillId="6" borderId="0" applyNumberFormat="0" applyBorder="0" applyAlignment="0" applyProtection="0">
      <alignment vertical="center"/>
    </xf>
    <xf numFmtId="174" fontId="90" fillId="6" borderId="0" applyNumberFormat="0" applyBorder="0" applyAlignment="0" applyProtection="0">
      <alignment vertical="center"/>
    </xf>
    <xf numFmtId="174" fontId="90" fillId="6" borderId="0" applyNumberFormat="0" applyBorder="0" applyAlignment="0" applyProtection="0">
      <alignment vertical="center"/>
    </xf>
    <xf numFmtId="174" fontId="90" fillId="6" borderId="0" applyNumberFormat="0" applyBorder="0" applyAlignment="0" applyProtection="0">
      <alignment vertical="center"/>
    </xf>
    <xf numFmtId="174" fontId="90" fillId="6" borderId="0" applyNumberFormat="0" applyBorder="0" applyAlignment="0" applyProtection="0">
      <alignment vertical="center"/>
    </xf>
    <xf numFmtId="174" fontId="90" fillId="6" borderId="0" applyNumberFormat="0" applyBorder="0" applyAlignment="0" applyProtection="0">
      <alignment vertical="center"/>
    </xf>
    <xf numFmtId="174" fontId="90" fillId="6" borderId="0" applyNumberFormat="0" applyBorder="0" applyAlignment="0" applyProtection="0">
      <alignment vertical="center"/>
    </xf>
    <xf numFmtId="174" fontId="90" fillId="6" borderId="0" applyNumberFormat="0" applyBorder="0" applyAlignment="0" applyProtection="0">
      <alignment vertical="center"/>
    </xf>
    <xf numFmtId="174" fontId="90" fillId="6" borderId="0" applyNumberFormat="0" applyBorder="0" applyAlignment="0" applyProtection="0">
      <alignment vertical="center"/>
    </xf>
    <xf numFmtId="174" fontId="91" fillId="0" borderId="24" applyNumberFormat="0" applyFill="0" applyAlignment="0" applyProtection="0">
      <alignment vertical="center"/>
    </xf>
    <xf numFmtId="174" fontId="91" fillId="0" borderId="24" applyNumberFormat="0" applyFill="0" applyAlignment="0" applyProtection="0">
      <alignment vertical="center"/>
    </xf>
    <xf numFmtId="178" fontId="47" fillId="0" borderId="0" applyFont="0" applyFill="0" applyBorder="0" applyAlignment="0" applyProtection="0">
      <alignment vertical="center"/>
    </xf>
    <xf numFmtId="174" fontId="92" fillId="59" borderId="12" applyNumberFormat="0" applyAlignment="0" applyProtection="0">
      <alignment vertical="center"/>
    </xf>
    <xf numFmtId="174" fontId="92" fillId="59" borderId="12" applyNumberFormat="0" applyAlignment="0" applyProtection="0">
      <alignment vertical="center"/>
    </xf>
    <xf numFmtId="174" fontId="93" fillId="67" borderId="18" applyNumberFormat="0" applyAlignment="0" applyProtection="0">
      <alignment vertical="center"/>
    </xf>
    <xf numFmtId="174" fontId="93" fillId="67" borderId="18" applyNumberFormat="0" applyAlignment="0" applyProtection="0">
      <alignment vertical="center"/>
    </xf>
    <xf numFmtId="174" fontId="94" fillId="0" borderId="0" applyNumberFormat="0" applyFill="0" applyBorder="0" applyAlignment="0" applyProtection="0">
      <alignment vertical="center"/>
    </xf>
    <xf numFmtId="174" fontId="94" fillId="0" borderId="0" applyNumberFormat="0" applyFill="0" applyBorder="0" applyAlignment="0" applyProtection="0">
      <alignment vertical="center"/>
    </xf>
    <xf numFmtId="174" fontId="95" fillId="0" borderId="0" applyNumberFormat="0" applyFill="0" applyBorder="0" applyAlignment="0" applyProtection="0">
      <alignment vertical="center"/>
    </xf>
    <xf numFmtId="174" fontId="95" fillId="0" borderId="0" applyNumberFormat="0" applyFill="0" applyBorder="0" applyAlignment="0" applyProtection="0">
      <alignment vertical="center"/>
    </xf>
    <xf numFmtId="174" fontId="96" fillId="0" borderId="20" applyNumberFormat="0" applyFill="0" applyAlignment="0" applyProtection="0">
      <alignment vertical="center"/>
    </xf>
    <xf numFmtId="174" fontId="96" fillId="0" borderId="20" applyNumberFormat="0" applyFill="0" applyAlignment="0" applyProtection="0">
      <alignment vertical="center"/>
    </xf>
    <xf numFmtId="179" fontId="78" fillId="0" borderId="0" applyFont="0" applyFill="0" applyBorder="0" applyAlignment="0" applyProtection="0">
      <alignment vertical="center"/>
    </xf>
    <xf numFmtId="179" fontId="78" fillId="0" borderId="0" applyFont="0" applyFill="0" applyBorder="0" applyAlignment="0" applyProtection="0">
      <alignment vertical="center"/>
    </xf>
    <xf numFmtId="179" fontId="71" fillId="0" borderId="0" applyFont="0" applyFill="0" applyBorder="0" applyAlignment="0" applyProtection="0">
      <alignment vertical="center"/>
    </xf>
    <xf numFmtId="179" fontId="71" fillId="0" borderId="0" applyFont="0" applyFill="0" applyBorder="0" applyAlignment="0" applyProtection="0">
      <alignment vertical="center"/>
    </xf>
    <xf numFmtId="179" fontId="71" fillId="0" borderId="0" applyFont="0" applyFill="0" applyBorder="0" applyAlignment="0" applyProtection="0">
      <alignment vertical="center"/>
    </xf>
    <xf numFmtId="179" fontId="71" fillId="0" borderId="0" applyFont="0" applyFill="0" applyBorder="0" applyAlignment="0" applyProtection="0">
      <alignment vertical="center"/>
    </xf>
    <xf numFmtId="179" fontId="71" fillId="0" borderId="0" applyFont="0" applyFill="0" applyBorder="0" applyAlignment="0" applyProtection="0">
      <alignment vertical="center"/>
    </xf>
    <xf numFmtId="179" fontId="71" fillId="0" borderId="0" applyFont="0" applyFill="0" applyBorder="0" applyAlignment="0" applyProtection="0">
      <alignment vertical="center"/>
    </xf>
    <xf numFmtId="179" fontId="71" fillId="0" borderId="0" applyFont="0" applyFill="0" applyBorder="0" applyAlignment="0" applyProtection="0">
      <alignment vertical="center"/>
    </xf>
    <xf numFmtId="179" fontId="71" fillId="0" borderId="0" applyFont="0" applyFill="0" applyBorder="0" applyAlignment="0" applyProtection="0">
      <alignment vertical="center"/>
    </xf>
    <xf numFmtId="179" fontId="71" fillId="0" borderId="0" applyFont="0" applyFill="0" applyBorder="0" applyAlignment="0" applyProtection="0">
      <alignment vertical="center"/>
    </xf>
    <xf numFmtId="179" fontId="71" fillId="0" borderId="0" applyFont="0" applyFill="0" applyBorder="0" applyAlignment="0" applyProtection="0">
      <alignment vertical="center"/>
    </xf>
    <xf numFmtId="179" fontId="71" fillId="0" borderId="0" applyFont="0" applyFill="0" applyBorder="0" applyAlignment="0" applyProtection="0">
      <alignment vertical="center"/>
    </xf>
    <xf numFmtId="179" fontId="71" fillId="0" borderId="0" applyFont="0" applyFill="0" applyBorder="0" applyAlignment="0" applyProtection="0">
      <alignment vertical="center"/>
    </xf>
    <xf numFmtId="179" fontId="71" fillId="0" borderId="0" applyFont="0" applyFill="0" applyBorder="0" applyAlignment="0" applyProtection="0">
      <alignment vertical="center"/>
    </xf>
    <xf numFmtId="179" fontId="71" fillId="0" borderId="0" applyFont="0" applyFill="0" applyBorder="0" applyAlignment="0" applyProtection="0">
      <alignment vertical="center"/>
    </xf>
    <xf numFmtId="179" fontId="71" fillId="0" borderId="0" applyFont="0" applyFill="0" applyBorder="0" applyAlignment="0" applyProtection="0">
      <alignment vertical="center"/>
    </xf>
    <xf numFmtId="179" fontId="71" fillId="0" borderId="0" applyFont="0" applyFill="0" applyBorder="0" applyAlignment="0" applyProtection="0">
      <alignment vertical="center"/>
    </xf>
    <xf numFmtId="179" fontId="71" fillId="0" borderId="0" applyFont="0" applyFill="0" applyBorder="0" applyAlignment="0" applyProtection="0">
      <alignment vertical="center"/>
    </xf>
    <xf numFmtId="179" fontId="71" fillId="0" borderId="0" applyFont="0" applyFill="0" applyBorder="0" applyAlignment="0" applyProtection="0">
      <alignment vertical="center"/>
    </xf>
    <xf numFmtId="179" fontId="71" fillId="0" borderId="0" applyFont="0" applyFill="0" applyBorder="0" applyAlignment="0" applyProtection="0">
      <alignment vertical="center"/>
    </xf>
    <xf numFmtId="179" fontId="71" fillId="0" borderId="0" applyFont="0" applyFill="0" applyBorder="0" applyAlignment="0" applyProtection="0">
      <alignment vertical="center"/>
    </xf>
    <xf numFmtId="179" fontId="71" fillId="0" borderId="0" applyFont="0" applyFill="0" applyBorder="0" applyAlignment="0" applyProtection="0">
      <alignment vertical="center"/>
    </xf>
    <xf numFmtId="179" fontId="71" fillId="0" borderId="0" applyFont="0" applyFill="0" applyBorder="0" applyAlignment="0" applyProtection="0">
      <alignment vertical="center"/>
    </xf>
    <xf numFmtId="179" fontId="71" fillId="0" borderId="0" applyFont="0" applyFill="0" applyBorder="0" applyAlignment="0" applyProtection="0">
      <alignment vertical="center"/>
    </xf>
    <xf numFmtId="179" fontId="71" fillId="0" borderId="0" applyFont="0" applyFill="0" applyBorder="0" applyAlignment="0" applyProtection="0">
      <alignment vertical="center"/>
    </xf>
    <xf numFmtId="179" fontId="71" fillId="0" borderId="0" applyFont="0" applyFill="0" applyBorder="0" applyAlignment="0" applyProtection="0">
      <alignment vertical="center"/>
    </xf>
    <xf numFmtId="179" fontId="71" fillId="0" borderId="0" applyFont="0" applyFill="0" applyBorder="0" applyAlignment="0" applyProtection="0">
      <alignment vertical="center"/>
    </xf>
    <xf numFmtId="179" fontId="71" fillId="0" borderId="0" applyFont="0" applyFill="0" applyBorder="0" applyAlignment="0" applyProtection="0">
      <alignment vertical="center"/>
    </xf>
    <xf numFmtId="179" fontId="71" fillId="0" borderId="0" applyFont="0" applyFill="0" applyBorder="0" applyAlignment="0" applyProtection="0">
      <alignment vertical="center"/>
    </xf>
    <xf numFmtId="179" fontId="71" fillId="0" borderId="0" applyFont="0" applyFill="0" applyBorder="0" applyAlignment="0" applyProtection="0">
      <alignment vertical="center"/>
    </xf>
    <xf numFmtId="179" fontId="71" fillId="0" borderId="0" applyFont="0" applyFill="0" applyBorder="0" applyAlignment="0" applyProtection="0">
      <alignment vertical="center"/>
    </xf>
    <xf numFmtId="179" fontId="71" fillId="0" borderId="0" applyFont="0" applyFill="0" applyBorder="0" applyAlignment="0" applyProtection="0">
      <alignment vertical="center"/>
    </xf>
    <xf numFmtId="179" fontId="71" fillId="0" borderId="0" applyFont="0" applyFill="0" applyBorder="0" applyAlignment="0" applyProtection="0">
      <alignment vertical="center"/>
    </xf>
    <xf numFmtId="179" fontId="71" fillId="0" borderId="0" applyFont="0" applyFill="0" applyBorder="0" applyAlignment="0" applyProtection="0">
      <alignment vertical="center"/>
    </xf>
    <xf numFmtId="179" fontId="71" fillId="0" borderId="0" applyFont="0" applyFill="0" applyBorder="0" applyAlignment="0" applyProtection="0">
      <alignment vertical="center"/>
    </xf>
    <xf numFmtId="179" fontId="71" fillId="0" borderId="0" applyFont="0" applyFill="0" applyBorder="0" applyAlignment="0" applyProtection="0">
      <alignment vertical="center"/>
    </xf>
    <xf numFmtId="179" fontId="71" fillId="0" borderId="0" applyFont="0" applyFill="0" applyBorder="0" applyAlignment="0" applyProtection="0">
      <alignment vertical="center"/>
    </xf>
    <xf numFmtId="179" fontId="71" fillId="0" borderId="0" applyFont="0" applyFill="0" applyBorder="0" applyAlignment="0" applyProtection="0">
      <alignment vertical="center"/>
    </xf>
    <xf numFmtId="179" fontId="71" fillId="0" borderId="0" applyFont="0" applyFill="0" applyBorder="0" applyAlignment="0" applyProtection="0">
      <alignment vertical="center"/>
    </xf>
    <xf numFmtId="179" fontId="28" fillId="0" borderId="0" applyFont="0" applyFill="0" applyBorder="0" applyAlignment="0" applyProtection="0">
      <alignment vertical="center"/>
    </xf>
    <xf numFmtId="179" fontId="71" fillId="0" borderId="0" applyFont="0" applyFill="0" applyBorder="0" applyAlignment="0" applyProtection="0">
      <alignment vertical="center"/>
    </xf>
    <xf numFmtId="177" fontId="28" fillId="0" borderId="0" applyFont="0" applyFill="0" applyBorder="0" applyAlignment="0" applyProtection="0"/>
    <xf numFmtId="177" fontId="28" fillId="0" borderId="0" applyFont="0" applyFill="0" applyBorder="0" applyAlignment="0" applyProtection="0"/>
    <xf numFmtId="177" fontId="28" fillId="0" borderId="0" applyFont="0" applyFill="0" applyBorder="0" applyAlignment="0" applyProtection="0"/>
    <xf numFmtId="177" fontId="28" fillId="0" borderId="0" applyFont="0" applyFill="0" applyBorder="0" applyAlignment="0" applyProtection="0"/>
    <xf numFmtId="177" fontId="28" fillId="0" borderId="0" applyFont="0" applyFill="0" applyBorder="0" applyAlignment="0" applyProtection="0"/>
    <xf numFmtId="177" fontId="28" fillId="0" borderId="0" applyFont="0" applyFill="0" applyBorder="0" applyAlignment="0" applyProtection="0"/>
    <xf numFmtId="177" fontId="47" fillId="0" borderId="0" applyFont="0" applyFill="0" applyBorder="0" applyAlignment="0" applyProtection="0"/>
    <xf numFmtId="174" fontId="77" fillId="68" borderId="0" applyNumberFormat="0" applyBorder="0" applyAlignment="0" applyProtection="0">
      <alignment vertical="center"/>
    </xf>
    <xf numFmtId="174" fontId="77" fillId="69" borderId="0" applyNumberFormat="0" applyBorder="0" applyAlignment="0" applyProtection="0">
      <alignment vertical="center"/>
    </xf>
    <xf numFmtId="174" fontId="77" fillId="70" borderId="0" applyNumberFormat="0" applyBorder="0" applyAlignment="0" applyProtection="0">
      <alignment vertical="center"/>
    </xf>
    <xf numFmtId="174" fontId="77" fillId="71" borderId="0" applyNumberFormat="0" applyBorder="0" applyAlignment="0" applyProtection="0">
      <alignment vertical="center"/>
    </xf>
    <xf numFmtId="174" fontId="77" fillId="68" borderId="0" applyNumberFormat="0" applyBorder="0" applyAlignment="0" applyProtection="0">
      <alignment vertical="center"/>
    </xf>
    <xf numFmtId="174" fontId="77" fillId="72" borderId="0" applyNumberFormat="0" applyBorder="0" applyAlignment="0" applyProtection="0">
      <alignment vertical="center"/>
    </xf>
    <xf numFmtId="174" fontId="83" fillId="73" borderId="0" applyNumberFormat="0" applyBorder="0" applyAlignment="0" applyProtection="0">
      <alignment vertical="center"/>
    </xf>
    <xf numFmtId="174" fontId="83" fillId="73" borderId="0" applyNumberFormat="0" applyBorder="0" applyAlignment="0" applyProtection="0">
      <alignment vertical="center"/>
    </xf>
    <xf numFmtId="174" fontId="97" fillId="59" borderId="13" applyNumberFormat="0" applyAlignment="0" applyProtection="0">
      <alignment vertical="center"/>
    </xf>
    <xf numFmtId="174" fontId="97" fillId="59" borderId="13" applyNumberFormat="0" applyAlignment="0" applyProtection="0">
      <alignment vertical="center"/>
    </xf>
    <xf numFmtId="174" fontId="98" fillId="65" borderId="12" applyNumberFormat="0" applyAlignment="0" applyProtection="0">
      <alignment vertical="center"/>
    </xf>
    <xf numFmtId="174" fontId="98" fillId="65" borderId="12" applyNumberFormat="0" applyAlignment="0" applyProtection="0">
      <alignment vertical="center"/>
    </xf>
    <xf numFmtId="174" fontId="73" fillId="0" borderId="0"/>
    <xf numFmtId="174" fontId="73" fillId="0" borderId="0"/>
    <xf numFmtId="174" fontId="71" fillId="74" borderId="19" applyNumberFormat="0" applyFont="0" applyAlignment="0" applyProtection="0">
      <alignment vertical="center"/>
    </xf>
    <xf numFmtId="174" fontId="71" fillId="74" borderId="19" applyNumberFormat="0" applyFont="0" applyAlignment="0" applyProtection="0">
      <alignment vertical="center"/>
    </xf>
    <xf numFmtId="174" fontId="71" fillId="74" borderId="19" applyNumberFormat="0" applyFont="0" applyAlignment="0" applyProtection="0">
      <alignment vertical="center"/>
    </xf>
    <xf numFmtId="174" fontId="71" fillId="74" borderId="19" applyNumberFormat="0" applyFont="0" applyAlignment="0" applyProtection="0">
      <alignment vertical="center"/>
    </xf>
    <xf numFmtId="174" fontId="71" fillId="74" borderId="19" applyNumberFormat="0" applyFont="0" applyAlignment="0" applyProtection="0">
      <alignment vertical="center"/>
    </xf>
    <xf numFmtId="174" fontId="71" fillId="74" borderId="19" applyNumberFormat="0" applyFont="0" applyAlignment="0" applyProtection="0">
      <alignment vertical="center"/>
    </xf>
    <xf numFmtId="174" fontId="71" fillId="74" borderId="19" applyNumberFormat="0" applyFont="0" applyAlignment="0" applyProtection="0">
      <alignment vertical="center"/>
    </xf>
    <xf numFmtId="174" fontId="71" fillId="74" borderId="19" applyNumberFormat="0" applyFont="0" applyAlignment="0" applyProtection="0">
      <alignment vertical="center"/>
    </xf>
    <xf numFmtId="174" fontId="71" fillId="74" borderId="19" applyNumberFormat="0" applyFont="0" applyAlignment="0" applyProtection="0">
      <alignment vertical="center"/>
    </xf>
    <xf numFmtId="174" fontId="71" fillId="74" borderId="19" applyNumberFormat="0" applyFont="0" applyAlignment="0" applyProtection="0">
      <alignment vertical="center"/>
    </xf>
    <xf numFmtId="174" fontId="71" fillId="74" borderId="19" applyNumberFormat="0" applyFont="0" applyAlignment="0" applyProtection="0">
      <alignment vertical="center"/>
    </xf>
    <xf numFmtId="174" fontId="71" fillId="74" borderId="19" applyNumberFormat="0" applyFont="0" applyAlignment="0" applyProtection="0">
      <alignment vertical="center"/>
    </xf>
    <xf numFmtId="174" fontId="71" fillId="74" borderId="19" applyNumberFormat="0" applyFont="0" applyAlignment="0" applyProtection="0">
      <alignment vertical="center"/>
    </xf>
    <xf numFmtId="174" fontId="71" fillId="74" borderId="19" applyNumberFormat="0" applyFont="0" applyAlignment="0" applyProtection="0">
      <alignment vertical="center"/>
    </xf>
    <xf numFmtId="174" fontId="71" fillId="74" borderId="19" applyNumberFormat="0" applyFont="0" applyAlignment="0" applyProtection="0">
      <alignment vertical="center"/>
    </xf>
    <xf numFmtId="174" fontId="71" fillId="74" borderId="19" applyNumberFormat="0" applyFont="0" applyAlignment="0" applyProtection="0">
      <alignment vertical="center"/>
    </xf>
    <xf numFmtId="174" fontId="71" fillId="74" borderId="19" applyNumberFormat="0" applyFont="0" applyAlignment="0" applyProtection="0">
      <alignment vertical="center"/>
    </xf>
    <xf numFmtId="174" fontId="71" fillId="74" borderId="19" applyNumberFormat="0" applyFont="0" applyAlignment="0" applyProtection="0">
      <alignment vertical="center"/>
    </xf>
    <xf numFmtId="174" fontId="71" fillId="74" borderId="19" applyNumberFormat="0" applyFont="0" applyAlignment="0" applyProtection="0">
      <alignment vertical="center"/>
    </xf>
    <xf numFmtId="174" fontId="71" fillId="74" borderId="19" applyNumberFormat="0" applyFont="0" applyAlignment="0" applyProtection="0">
      <alignment vertical="center"/>
    </xf>
    <xf numFmtId="174" fontId="71" fillId="74" borderId="19" applyNumberFormat="0" applyFont="0" applyAlignment="0" applyProtection="0">
      <alignment vertical="center"/>
    </xf>
    <xf numFmtId="174" fontId="71" fillId="74" borderId="19" applyNumberFormat="0" applyFont="0" applyAlignment="0" applyProtection="0">
      <alignment vertical="center"/>
    </xf>
    <xf numFmtId="174" fontId="71" fillId="74" borderId="19" applyNumberFormat="0" applyFont="0" applyAlignment="0" applyProtection="0">
      <alignment vertical="center"/>
    </xf>
    <xf numFmtId="174" fontId="71" fillId="74" borderId="19" applyNumberFormat="0" applyFont="0" applyAlignment="0" applyProtection="0">
      <alignment vertical="center"/>
    </xf>
    <xf numFmtId="174" fontId="71" fillId="74" borderId="19" applyNumberFormat="0" applyFont="0" applyAlignment="0" applyProtection="0">
      <alignment vertical="center"/>
    </xf>
    <xf numFmtId="174" fontId="71" fillId="74" borderId="19" applyNumberFormat="0" applyFont="0" applyAlignment="0" applyProtection="0">
      <alignment vertical="center"/>
    </xf>
    <xf numFmtId="174" fontId="71" fillId="74" borderId="19" applyNumberFormat="0" applyFont="0" applyAlignment="0" applyProtection="0">
      <alignment vertical="center"/>
    </xf>
    <xf numFmtId="174" fontId="71" fillId="74" borderId="19" applyNumberFormat="0" applyFont="0" applyAlignment="0" applyProtection="0">
      <alignment vertical="center"/>
    </xf>
    <xf numFmtId="174" fontId="71" fillId="74" borderId="19" applyNumberFormat="0" applyFont="0" applyAlignment="0" applyProtection="0">
      <alignment vertical="center"/>
    </xf>
    <xf numFmtId="174" fontId="71" fillId="74" borderId="19" applyNumberFormat="0" applyFont="0" applyAlignment="0" applyProtection="0">
      <alignment vertical="center"/>
    </xf>
    <xf numFmtId="174" fontId="71" fillId="74" borderId="19" applyNumberFormat="0" applyFont="0" applyAlignment="0" applyProtection="0">
      <alignment vertical="center"/>
    </xf>
    <xf numFmtId="174" fontId="71" fillId="74" borderId="19" applyNumberFormat="0" applyFont="0" applyAlignment="0" applyProtection="0">
      <alignment vertical="center"/>
    </xf>
    <xf numFmtId="0" fontId="25" fillId="0" borderId="0"/>
    <xf numFmtId="0" fontId="25" fillId="15" borderId="0" applyNumberFormat="0" applyBorder="0" applyAlignment="0" applyProtection="0"/>
    <xf numFmtId="0" fontId="25" fillId="26" borderId="0" applyNumberFormat="0" applyBorder="0" applyAlignment="0" applyProtection="0"/>
    <xf numFmtId="0" fontId="2" fillId="22" borderId="0" applyNumberFormat="0" applyBorder="0" applyAlignment="0" applyProtection="0"/>
    <xf numFmtId="0" fontId="2" fillId="19" borderId="0" applyNumberFormat="0" applyBorder="0" applyAlignment="0" applyProtection="0"/>
    <xf numFmtId="0" fontId="2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5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5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9" fontId="25" fillId="0" borderId="0" applyFont="0" applyFill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7" fontId="25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9" fontId="2" fillId="0" borderId="0" applyFont="0" applyFill="0" applyBorder="0" applyAlignment="0" applyProtection="0"/>
    <xf numFmtId="0" fontId="2" fillId="23" borderId="0" applyNumberFormat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9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0" fontId="25" fillId="0" borderId="0"/>
    <xf numFmtId="0" fontId="25" fillId="0" borderId="0"/>
    <xf numFmtId="9" fontId="2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19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5" fillId="30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18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5" fillId="23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22" borderId="0" applyNumberFormat="0" applyBorder="0" applyAlignment="0" applyProtection="0"/>
    <xf numFmtId="174" fontId="71" fillId="64" borderId="0" applyNumberFormat="0" applyBorder="0" applyAlignment="0" applyProtection="0">
      <alignment vertical="center"/>
    </xf>
    <xf numFmtId="0" fontId="2" fillId="22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7" fontId="25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34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30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5" fillId="23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19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31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22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5" fillId="12" borderId="10" applyNumberFormat="0" applyFont="0" applyAlignment="0" applyProtection="0"/>
    <xf numFmtId="0" fontId="2" fillId="30" borderId="0" applyNumberFormat="0" applyBorder="0" applyAlignment="0" applyProtection="0"/>
    <xf numFmtId="0" fontId="2" fillId="26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" fillId="15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25" fillId="34" borderId="0" applyNumberFormat="0" applyBorder="0" applyAlignment="0" applyProtection="0"/>
    <xf numFmtId="0" fontId="25" fillId="35" borderId="0" applyNumberFormat="0" applyBorder="0" applyAlignment="0" applyProtection="0"/>
    <xf numFmtId="0" fontId="25" fillId="31" borderId="0" applyNumberFormat="0" applyBorder="0" applyAlignment="0" applyProtection="0"/>
    <xf numFmtId="165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5" fillId="12" borderId="10" applyNumberFormat="0" applyFont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5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3" borderId="0" applyNumberFormat="0" applyBorder="0" applyAlignment="0" applyProtection="0"/>
    <xf numFmtId="0" fontId="25" fillId="15" borderId="0" applyNumberFormat="0" applyBorder="0" applyAlignment="0" applyProtection="0"/>
    <xf numFmtId="167" fontId="2" fillId="0" borderId="0" applyFont="0" applyFill="0" applyBorder="0" applyAlignment="0" applyProtection="0"/>
    <xf numFmtId="0" fontId="25" fillId="18" borderId="0" applyNumberFormat="0" applyBorder="0" applyAlignment="0" applyProtection="0"/>
    <xf numFmtId="0" fontId="25" fillId="26" borderId="0" applyNumberFormat="0" applyBorder="0" applyAlignment="0" applyProtection="0"/>
    <xf numFmtId="0" fontId="25" fillId="15" borderId="0" applyNumberFormat="0" applyBorder="0" applyAlignment="0" applyProtection="0"/>
    <xf numFmtId="0" fontId="25" fillId="0" borderId="0"/>
    <xf numFmtId="9" fontId="25" fillId="0" borderId="0" applyFont="0" applyFill="0" applyBorder="0" applyAlignment="0" applyProtection="0"/>
    <xf numFmtId="0" fontId="25" fillId="15" borderId="0" applyNumberFormat="0" applyBorder="0" applyAlignment="0" applyProtection="0"/>
    <xf numFmtId="0" fontId="25" fillId="27" borderId="0" applyNumberFormat="0" applyBorder="0" applyAlignment="0" applyProtection="0"/>
    <xf numFmtId="0" fontId="2" fillId="22" borderId="0" applyNumberFormat="0" applyBorder="0" applyAlignment="0" applyProtection="0"/>
    <xf numFmtId="0" fontId="2" fillId="34" borderId="0" applyNumberFormat="0" applyBorder="0" applyAlignment="0" applyProtection="0"/>
    <xf numFmtId="0" fontId="25" fillId="15" borderId="0" applyNumberFormat="0" applyBorder="0" applyAlignment="0" applyProtection="0"/>
    <xf numFmtId="0" fontId="2" fillId="22" borderId="0" applyNumberFormat="0" applyBorder="0" applyAlignment="0" applyProtection="0"/>
    <xf numFmtId="0" fontId="25" fillId="0" borderId="0"/>
    <xf numFmtId="0" fontId="2" fillId="0" borderId="0"/>
    <xf numFmtId="9" fontId="2" fillId="0" borderId="0" applyFont="0" applyFill="0" applyBorder="0" applyAlignment="0" applyProtection="0"/>
    <xf numFmtId="0" fontId="25" fillId="0" borderId="0"/>
    <xf numFmtId="9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0" fontId="25" fillId="0" borderId="0"/>
    <xf numFmtId="0" fontId="25" fillId="0" borderId="0"/>
    <xf numFmtId="9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0" fontId="2" fillId="0" borderId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12" borderId="10" applyNumberFormat="0" applyFont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5" fillId="12" borderId="10" applyNumberFormat="0" applyFont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25" fillId="34" borderId="0" applyNumberFormat="0" applyBorder="0" applyAlignment="0" applyProtection="0"/>
    <xf numFmtId="0" fontId="25" fillId="35" borderId="0" applyNumberFormat="0" applyBorder="0" applyAlignment="0" applyProtection="0"/>
    <xf numFmtId="165" fontId="25" fillId="0" borderId="0" applyFont="0" applyFill="0" applyBorder="0" applyAlignment="0" applyProtection="0"/>
    <xf numFmtId="0" fontId="25" fillId="0" borderId="0"/>
    <xf numFmtId="0" fontId="25" fillId="0" borderId="0"/>
    <xf numFmtId="0" fontId="25" fillId="12" borderId="10" applyNumberFormat="0" applyFont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5" fillId="0" borderId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5" fillId="0" borderId="0"/>
    <xf numFmtId="9" fontId="25" fillId="0" borderId="0" applyFont="0" applyFill="0" applyBorder="0" applyAlignment="0" applyProtection="0"/>
    <xf numFmtId="0" fontId="25" fillId="35" borderId="0" applyNumberFormat="0" applyBorder="0" applyAlignment="0" applyProtection="0"/>
    <xf numFmtId="167" fontId="25" fillId="0" borderId="0" applyFont="0" applyFill="0" applyBorder="0" applyAlignment="0" applyProtection="0"/>
    <xf numFmtId="0" fontId="25" fillId="0" borderId="0"/>
    <xf numFmtId="0" fontId="25" fillId="0" borderId="0"/>
    <xf numFmtId="9" fontId="25" fillId="0" borderId="0" applyFont="0" applyFill="0" applyBorder="0" applyAlignment="0" applyProtection="0"/>
    <xf numFmtId="0" fontId="25" fillId="30" borderId="0" applyNumberFormat="0" applyBorder="0" applyAlignment="0" applyProtection="0"/>
    <xf numFmtId="0" fontId="25" fillId="26" borderId="0" applyNumberFormat="0" applyBorder="0" applyAlignment="0" applyProtection="0"/>
    <xf numFmtId="0" fontId="25" fillId="34" borderId="0" applyNumberFormat="0" applyBorder="0" applyAlignment="0" applyProtection="0"/>
    <xf numFmtId="167" fontId="25" fillId="0" borderId="0" applyFont="0" applyFill="0" applyBorder="0" applyAlignment="0" applyProtection="0"/>
    <xf numFmtId="0" fontId="25" fillId="23" borderId="0" applyNumberFormat="0" applyBorder="0" applyAlignment="0" applyProtection="0"/>
    <xf numFmtId="0" fontId="25" fillId="22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19" borderId="0" applyNumberFormat="0" applyBorder="0" applyAlignment="0" applyProtection="0"/>
    <xf numFmtId="0" fontId="25" fillId="18" borderId="0" applyNumberFormat="0" applyBorder="0" applyAlignment="0" applyProtection="0"/>
    <xf numFmtId="0" fontId="25" fillId="15" borderId="0" applyNumberFormat="0" applyBorder="0" applyAlignment="0" applyProtection="0"/>
    <xf numFmtId="0" fontId="25" fillId="12" borderId="10" applyNumberFormat="0" applyFont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25" fillId="34" borderId="0" applyNumberFormat="0" applyBorder="0" applyAlignment="0" applyProtection="0"/>
    <xf numFmtId="0" fontId="25" fillId="35" borderId="0" applyNumberFormat="0" applyBorder="0" applyAlignment="0" applyProtection="0"/>
    <xf numFmtId="165" fontId="25" fillId="0" borderId="0" applyFont="0" applyFill="0" applyBorder="0" applyAlignment="0" applyProtection="0"/>
    <xf numFmtId="0" fontId="25" fillId="0" borderId="0"/>
    <xf numFmtId="0" fontId="25" fillId="0" borderId="0"/>
    <xf numFmtId="0" fontId="25" fillId="12" borderId="10" applyNumberFormat="0" applyFont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35" borderId="0" applyNumberFormat="0" applyBorder="0" applyAlignment="0" applyProtection="0"/>
    <xf numFmtId="0" fontId="25" fillId="18" borderId="0" applyNumberFormat="0" applyBorder="0" applyAlignment="0" applyProtection="0"/>
    <xf numFmtId="0" fontId="2" fillId="34" borderId="0" applyNumberFormat="0" applyBorder="0" applyAlignment="0" applyProtection="0"/>
    <xf numFmtId="9" fontId="25" fillId="0" borderId="0" applyFont="0" applyFill="0" applyBorder="0" applyAlignment="0" applyProtection="0"/>
    <xf numFmtId="0" fontId="25" fillId="18" borderId="0" applyNumberFormat="0" applyBorder="0" applyAlignment="0" applyProtection="0"/>
    <xf numFmtId="0" fontId="25" fillId="31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27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3" borderId="0" applyNumberFormat="0" applyBorder="0" applyAlignment="0" applyProtection="0"/>
    <xf numFmtId="0" fontId="25" fillId="19" borderId="0" applyNumberFormat="0" applyBorder="0" applyAlignment="0" applyProtection="0"/>
    <xf numFmtId="0" fontId="25" fillId="15" borderId="0" applyNumberFormat="0" applyBorder="0" applyAlignment="0" applyProtection="0"/>
    <xf numFmtId="0" fontId="25" fillId="34" borderId="0" applyNumberFormat="0" applyBorder="0" applyAlignment="0" applyProtection="0"/>
    <xf numFmtId="0" fontId="25" fillId="30" borderId="0" applyNumberFormat="0" applyBorder="0" applyAlignment="0" applyProtection="0"/>
    <xf numFmtId="0" fontId="25" fillId="26" borderId="0" applyNumberFormat="0" applyBorder="0" applyAlignment="0" applyProtection="0"/>
    <xf numFmtId="0" fontId="25" fillId="12" borderId="10" applyNumberFormat="0" applyFont="0" applyAlignment="0" applyProtection="0"/>
    <xf numFmtId="0" fontId="25" fillId="22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25" fillId="34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27" borderId="0" applyNumberFormat="0" applyBorder="0" applyAlignment="0" applyProtection="0"/>
    <xf numFmtId="0" fontId="25" fillId="23" borderId="0" applyNumberFormat="0" applyBorder="0" applyAlignment="0" applyProtection="0"/>
    <xf numFmtId="0" fontId="25" fillId="19" borderId="0" applyNumberFormat="0" applyBorder="0" applyAlignment="0" applyProtection="0"/>
    <xf numFmtId="0" fontId="25" fillId="15" borderId="0" applyNumberFormat="0" applyBorder="0" applyAlignment="0" applyProtection="0"/>
    <xf numFmtId="0" fontId="25" fillId="26" borderId="0" applyNumberFormat="0" applyBorder="0" applyAlignment="0" applyProtection="0"/>
    <xf numFmtId="0" fontId="25" fillId="22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31" borderId="0" applyNumberFormat="0" applyBorder="0" applyAlignment="0" applyProtection="0"/>
    <xf numFmtId="0" fontId="25" fillId="34" borderId="0" applyNumberFormat="0" applyBorder="0" applyAlignment="0" applyProtection="0"/>
    <xf numFmtId="0" fontId="25" fillId="19" borderId="0" applyNumberFormat="0" applyBorder="0" applyAlignment="0" applyProtection="0"/>
    <xf numFmtId="0" fontId="25" fillId="15" borderId="0" applyNumberFormat="0" applyBorder="0" applyAlignment="0" applyProtection="0"/>
    <xf numFmtId="0" fontId="25" fillId="26" borderId="0" applyNumberFormat="0" applyBorder="0" applyAlignment="0" applyProtection="0"/>
    <xf numFmtId="0" fontId="25" fillId="22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30" borderId="0" applyNumberFormat="0" applyBorder="0" applyAlignment="0" applyProtection="0"/>
    <xf numFmtId="9" fontId="25" fillId="0" borderId="0" applyFont="0" applyFill="0" applyBorder="0" applyAlignment="0" applyProtection="0"/>
    <xf numFmtId="0" fontId="25" fillId="23" borderId="0" applyNumberFormat="0" applyBorder="0" applyAlignment="0" applyProtection="0"/>
    <xf numFmtId="0" fontId="25" fillId="35" borderId="0" applyNumberFormat="0" applyBorder="0" applyAlignment="0" applyProtection="0"/>
    <xf numFmtId="0" fontId="25" fillId="22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1" borderId="0" applyNumberFormat="0" applyBorder="0" applyAlignment="0" applyProtection="0"/>
    <xf numFmtId="0" fontId="25" fillId="27" borderId="0" applyNumberFormat="0" applyBorder="0" applyAlignment="0" applyProtection="0"/>
    <xf numFmtId="0" fontId="25" fillId="23" borderId="0" applyNumberFormat="0" applyBorder="0" applyAlignment="0" applyProtection="0"/>
    <xf numFmtId="0" fontId="25" fillId="19" borderId="0" applyNumberFormat="0" applyBorder="0" applyAlignment="0" applyProtection="0"/>
    <xf numFmtId="0" fontId="25" fillId="15" borderId="0" applyNumberFormat="0" applyBorder="0" applyAlignment="0" applyProtection="0"/>
    <xf numFmtId="0" fontId="25" fillId="34" borderId="0" applyNumberFormat="0" applyBorder="0" applyAlignment="0" applyProtection="0"/>
    <xf numFmtId="0" fontId="25" fillId="26" borderId="0" applyNumberFormat="0" applyBorder="0" applyAlignment="0" applyProtection="0"/>
    <xf numFmtId="0" fontId="25" fillId="22" borderId="0" applyNumberFormat="0" applyBorder="0" applyAlignment="0" applyProtection="0"/>
    <xf numFmtId="0" fontId="25" fillId="12" borderId="10" applyNumberFormat="0" applyFont="0" applyAlignment="0" applyProtection="0"/>
    <xf numFmtId="0" fontId="25" fillId="18" borderId="0" applyNumberFormat="0" applyBorder="0" applyAlignment="0" applyProtection="0"/>
    <xf numFmtId="0" fontId="25" fillId="26" borderId="0" applyNumberFormat="0" applyBorder="0" applyAlignment="0" applyProtection="0"/>
    <xf numFmtId="0" fontId="25" fillId="35" borderId="0" applyNumberFormat="0" applyBorder="0" applyAlignment="0" applyProtection="0"/>
    <xf numFmtId="0" fontId="25" fillId="31" borderId="0" applyNumberFormat="0" applyBorder="0" applyAlignment="0" applyProtection="0"/>
    <xf numFmtId="0" fontId="25" fillId="27" borderId="0" applyNumberFormat="0" applyBorder="0" applyAlignment="0" applyProtection="0"/>
    <xf numFmtId="0" fontId="25" fillId="19" borderId="0" applyNumberFormat="0" applyBorder="0" applyAlignment="0" applyProtection="0"/>
    <xf numFmtId="0" fontId="25" fillId="15" borderId="0" applyNumberFormat="0" applyBorder="0" applyAlignment="0" applyProtection="0"/>
    <xf numFmtId="0" fontId="25" fillId="34" borderId="0" applyNumberFormat="0" applyBorder="0" applyAlignment="0" applyProtection="0"/>
    <xf numFmtId="0" fontId="25" fillId="30" borderId="0" applyNumberFormat="0" applyBorder="0" applyAlignment="0" applyProtection="0"/>
    <xf numFmtId="0" fontId="25" fillId="18" borderId="0" applyNumberFormat="0" applyBorder="0" applyAlignment="0" applyProtection="0"/>
    <xf numFmtId="0" fontId="25" fillId="14" borderId="0" applyNumberFormat="0" applyBorder="0" applyAlignment="0" applyProtection="0"/>
    <xf numFmtId="0" fontId="25" fillId="27" borderId="0" applyNumberFormat="0" applyBorder="0" applyAlignment="0" applyProtection="0"/>
    <xf numFmtId="0" fontId="25" fillId="19" borderId="0" applyNumberFormat="0" applyBorder="0" applyAlignment="0" applyProtection="0"/>
    <xf numFmtId="0" fontId="25" fillId="26" borderId="0" applyNumberFormat="0" applyBorder="0" applyAlignment="0" applyProtection="0"/>
    <xf numFmtId="0" fontId="25" fillId="18" borderId="0" applyNumberFormat="0" applyBorder="0" applyAlignment="0" applyProtection="0"/>
    <xf numFmtId="0" fontId="2" fillId="14" borderId="0" applyNumberFormat="0" applyBorder="0" applyAlignment="0" applyProtection="0"/>
    <xf numFmtId="0" fontId="2" fillId="31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19" borderId="0" applyNumberFormat="0" applyBorder="0" applyAlignment="0" applyProtection="0"/>
    <xf numFmtId="0" fontId="2" fillId="27" borderId="0" applyNumberFormat="0" applyBorder="0" applyAlignment="0" applyProtection="0"/>
    <xf numFmtId="0" fontId="2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30" borderId="0" applyNumberFormat="0" applyBorder="0" applyAlignment="0" applyProtection="0"/>
    <xf numFmtId="0" fontId="2" fillId="22" borderId="0" applyNumberFormat="0" applyBorder="0" applyAlignment="0" applyProtection="0"/>
    <xf numFmtId="0" fontId="25" fillId="19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5" fillId="15" borderId="0" applyNumberFormat="0" applyBorder="0" applyAlignment="0" applyProtection="0"/>
    <xf numFmtId="0" fontId="2" fillId="14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5" fillId="27" borderId="0" applyNumberFormat="0" applyBorder="0" applyAlignment="0" applyProtection="0"/>
    <xf numFmtId="0" fontId="2" fillId="18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19" borderId="0" applyNumberFormat="0" applyBorder="0" applyAlignment="0" applyProtection="0"/>
    <xf numFmtId="0" fontId="2" fillId="30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8" borderId="0" applyNumberFormat="0" applyBorder="0" applyAlignment="0" applyProtection="0"/>
    <xf numFmtId="0" fontId="25" fillId="34" borderId="0" applyNumberFormat="0" applyBorder="0" applyAlignment="0" applyProtection="0"/>
    <xf numFmtId="0" fontId="25" fillId="31" borderId="0" applyNumberFormat="0" applyBorder="0" applyAlignment="0" applyProtection="0"/>
    <xf numFmtId="0" fontId="2" fillId="31" borderId="0" applyNumberFormat="0" applyBorder="0" applyAlignment="0" applyProtection="0"/>
    <xf numFmtId="174" fontId="71" fillId="63" borderId="0" applyNumberFormat="0" applyBorder="0" applyAlignment="0" applyProtection="0">
      <alignment vertical="center"/>
    </xf>
    <xf numFmtId="0" fontId="25" fillId="22" borderId="0" applyNumberFormat="0" applyBorder="0" applyAlignment="0" applyProtection="0"/>
    <xf numFmtId="174" fontId="71" fillId="65" borderId="0" applyNumberFormat="0" applyBorder="0" applyAlignment="0" applyProtection="0">
      <alignment vertical="center"/>
    </xf>
    <xf numFmtId="0" fontId="25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18" borderId="0" applyNumberFormat="0" applyBorder="0" applyAlignment="0" applyProtection="0"/>
    <xf numFmtId="0" fontId="2" fillId="14" borderId="0" applyNumberFormat="0" applyBorder="0" applyAlignment="0" applyProtection="0"/>
    <xf numFmtId="0" fontId="25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14" borderId="0" applyNumberFormat="0" applyBorder="0" applyAlignment="0" applyProtection="0"/>
    <xf numFmtId="0" fontId="2" fillId="30" borderId="0" applyNumberFormat="0" applyBorder="0" applyAlignment="0" applyProtection="0"/>
    <xf numFmtId="0" fontId="2" fillId="23" borderId="0" applyNumberFormat="0" applyBorder="0" applyAlignment="0" applyProtection="0"/>
    <xf numFmtId="0" fontId="2" fillId="22" borderId="0" applyNumberFormat="0" applyBorder="0" applyAlignment="0" applyProtection="0"/>
    <xf numFmtId="0" fontId="25" fillId="35" borderId="0" applyNumberFormat="0" applyBorder="0" applyAlignment="0" applyProtection="0"/>
    <xf numFmtId="0" fontId="2" fillId="26" borderId="0" applyNumberFormat="0" applyBorder="0" applyAlignment="0" applyProtection="0"/>
    <xf numFmtId="0" fontId="2" fillId="31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5" fillId="26" borderId="0" applyNumberFormat="0" applyBorder="0" applyAlignment="0" applyProtection="0"/>
    <xf numFmtId="0" fontId="2" fillId="19" borderId="0" applyNumberFormat="0" applyBorder="0" applyAlignment="0" applyProtection="0"/>
    <xf numFmtId="0" fontId="25" fillId="22" borderId="0" applyNumberFormat="0" applyBorder="0" applyAlignment="0" applyProtection="0"/>
    <xf numFmtId="0" fontId="2" fillId="35" borderId="0" applyNumberFormat="0" applyBorder="0" applyAlignment="0" applyProtection="0"/>
    <xf numFmtId="0" fontId="2" fillId="34" borderId="0" applyNumberFormat="0" applyBorder="0" applyAlignment="0" applyProtection="0"/>
    <xf numFmtId="0" fontId="2" fillId="26" borderId="0" applyNumberFormat="0" applyBorder="0" applyAlignment="0" applyProtection="0"/>
    <xf numFmtId="0" fontId="2" fillId="19" borderId="0" applyNumberFormat="0" applyBorder="0" applyAlignment="0" applyProtection="0"/>
    <xf numFmtId="0" fontId="25" fillId="34" borderId="0" applyNumberFormat="0" applyBorder="0" applyAlignment="0" applyProtection="0"/>
    <xf numFmtId="0" fontId="2" fillId="23" borderId="0" applyNumberFormat="0" applyBorder="0" applyAlignment="0" applyProtection="0"/>
    <xf numFmtId="0" fontId="2" fillId="22" borderId="0" applyNumberFormat="0" applyBorder="0" applyAlignment="0" applyProtection="0"/>
    <xf numFmtId="0" fontId="2" fillId="27" borderId="0" applyNumberFormat="0" applyBorder="0" applyAlignment="0" applyProtection="0"/>
    <xf numFmtId="0" fontId="25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2" borderId="0" applyNumberFormat="0" applyBorder="0" applyAlignment="0" applyProtection="0"/>
    <xf numFmtId="0" fontId="2" fillId="34" borderId="0" applyNumberFormat="0" applyBorder="0" applyAlignment="0" applyProtection="0"/>
    <xf numFmtId="0" fontId="25" fillId="22" borderId="0" applyNumberFormat="0" applyBorder="0" applyAlignment="0" applyProtection="0"/>
    <xf numFmtId="0" fontId="25" fillId="34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5" fillId="19" borderId="0" applyNumberFormat="0" applyBorder="0" applyAlignment="0" applyProtection="0"/>
    <xf numFmtId="0" fontId="2" fillId="18" borderId="0" applyNumberFormat="0" applyBorder="0" applyAlignment="0" applyProtection="0"/>
    <xf numFmtId="0" fontId="2" fillId="15" borderId="0" applyNumberFormat="0" applyBorder="0" applyAlignment="0" applyProtection="0"/>
    <xf numFmtId="0" fontId="25" fillId="27" borderId="0" applyNumberFormat="0" applyBorder="0" applyAlignment="0" applyProtection="0"/>
    <xf numFmtId="0" fontId="25" fillId="18" borderId="0" applyNumberFormat="0" applyBorder="0" applyAlignment="0" applyProtection="0"/>
    <xf numFmtId="174" fontId="29" fillId="0" borderId="0"/>
    <xf numFmtId="0" fontId="2" fillId="31" borderId="0" applyNumberFormat="0" applyBorder="0" applyAlignment="0" applyProtection="0"/>
    <xf numFmtId="0" fontId="2" fillId="26" borderId="0" applyNumberFormat="0" applyBorder="0" applyAlignment="0" applyProtection="0"/>
    <xf numFmtId="0" fontId="2" fillId="22" borderId="0" applyNumberFormat="0" applyBorder="0" applyAlignment="0" applyProtection="0"/>
    <xf numFmtId="0" fontId="2" fillId="15" borderId="0" applyNumberFormat="0" applyBorder="0" applyAlignment="0" applyProtection="0"/>
    <xf numFmtId="0" fontId="2" fillId="30" borderId="0" applyNumberFormat="0" applyBorder="0" applyAlignment="0" applyProtection="0"/>
    <xf numFmtId="0" fontId="25" fillId="22" borderId="0" applyNumberFormat="0" applyBorder="0" applyAlignment="0" applyProtection="0"/>
    <xf numFmtId="0" fontId="2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15" borderId="0" applyNumberFormat="0" applyBorder="0" applyAlignment="0" applyProtection="0"/>
    <xf numFmtId="0" fontId="25" fillId="18" borderId="0" applyNumberFormat="0" applyBorder="0" applyAlignment="0" applyProtection="0"/>
    <xf numFmtId="0" fontId="25" fillId="34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19" borderId="0" applyNumberFormat="0" applyBorder="0" applyAlignment="0" applyProtection="0"/>
    <xf numFmtId="0" fontId="2" fillId="14" borderId="0" applyNumberFormat="0" applyBorder="0" applyAlignment="0" applyProtection="0"/>
    <xf numFmtId="0" fontId="25" fillId="23" borderId="0" applyNumberFormat="0" applyBorder="0" applyAlignment="0" applyProtection="0"/>
    <xf numFmtId="0" fontId="2" fillId="14" borderId="0" applyNumberFormat="0" applyBorder="0" applyAlignment="0" applyProtection="0"/>
    <xf numFmtId="0" fontId="2" fillId="22" borderId="0" applyNumberFormat="0" applyBorder="0" applyAlignment="0" applyProtection="0"/>
    <xf numFmtId="0" fontId="2" fillId="34" borderId="0" applyNumberFormat="0" applyBorder="0" applyAlignment="0" applyProtection="0"/>
    <xf numFmtId="0" fontId="2" fillId="30" borderId="0" applyNumberFormat="0" applyBorder="0" applyAlignment="0" applyProtection="0"/>
    <xf numFmtId="0" fontId="2" fillId="18" borderId="0" applyNumberFormat="0" applyBorder="0" applyAlignment="0" applyProtection="0"/>
    <xf numFmtId="0" fontId="25" fillId="15" borderId="0" applyNumberFormat="0" applyBorder="0" applyAlignment="0" applyProtection="0"/>
    <xf numFmtId="0" fontId="2" fillId="27" borderId="0" applyNumberFormat="0" applyBorder="0" applyAlignment="0" applyProtection="0"/>
    <xf numFmtId="0" fontId="2" fillId="26" borderId="0" applyNumberFormat="0" applyBorder="0" applyAlignment="0" applyProtection="0"/>
    <xf numFmtId="0" fontId="2" fillId="35" borderId="0" applyNumberFormat="0" applyBorder="0" applyAlignment="0" applyProtection="0"/>
    <xf numFmtId="0" fontId="2" fillId="26" borderId="0" applyNumberFormat="0" applyBorder="0" applyAlignment="0" applyProtection="0"/>
    <xf numFmtId="0" fontId="2" fillId="19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8" borderId="0" applyNumberFormat="0" applyBorder="0" applyAlignment="0" applyProtection="0"/>
    <xf numFmtId="0" fontId="25" fillId="23" borderId="0" applyNumberFormat="0" applyBorder="0" applyAlignment="0" applyProtection="0"/>
    <xf numFmtId="174" fontId="77" fillId="72" borderId="0" applyNumberFormat="0" applyBorder="0" applyAlignment="0" applyProtection="0">
      <alignment vertical="center"/>
    </xf>
    <xf numFmtId="174" fontId="77" fillId="68" borderId="0" applyNumberFormat="0" applyBorder="0" applyAlignment="0" applyProtection="0">
      <alignment vertical="center"/>
    </xf>
    <xf numFmtId="174" fontId="77" fillId="71" borderId="0" applyNumberFormat="0" applyBorder="0" applyAlignment="0" applyProtection="0">
      <alignment vertical="center"/>
    </xf>
    <xf numFmtId="174" fontId="77" fillId="70" borderId="0" applyNumberFormat="0" applyBorder="0" applyAlignment="0" applyProtection="0">
      <alignment vertical="center"/>
    </xf>
    <xf numFmtId="174" fontId="77" fillId="69" borderId="0" applyNumberFormat="0" applyBorder="0" applyAlignment="0" applyProtection="0">
      <alignment vertical="center"/>
    </xf>
    <xf numFmtId="0" fontId="25" fillId="22" borderId="0" applyNumberFormat="0" applyBorder="0" applyAlignment="0" applyProtection="0"/>
    <xf numFmtId="0" fontId="25" fillId="35" borderId="0" applyNumberFormat="0" applyBorder="0" applyAlignment="0" applyProtection="0"/>
    <xf numFmtId="0" fontId="25" fillId="22" borderId="0" applyNumberFormat="0" applyBorder="0" applyAlignment="0" applyProtection="0"/>
    <xf numFmtId="0" fontId="25" fillId="15" borderId="0" applyNumberFormat="0" applyBorder="0" applyAlignment="0" applyProtection="0"/>
    <xf numFmtId="0" fontId="25" fillId="26" borderId="0" applyNumberFormat="0" applyBorder="0" applyAlignment="0" applyProtection="0"/>
    <xf numFmtId="174" fontId="77" fillId="65" borderId="0" applyNumberFormat="0" applyBorder="0" applyAlignment="0" applyProtection="0">
      <alignment vertical="center"/>
    </xf>
    <xf numFmtId="174" fontId="77" fillId="66" borderId="0" applyNumberFormat="0" applyBorder="0" applyAlignment="0" applyProtection="0">
      <alignment vertical="center"/>
    </xf>
    <xf numFmtId="0" fontId="25" fillId="18" borderId="0" applyNumberFormat="0" applyBorder="0" applyAlignment="0" applyProtection="0"/>
    <xf numFmtId="174" fontId="77" fillId="63" borderId="0" applyNumberFormat="0" applyBorder="0" applyAlignment="0" applyProtection="0">
      <alignment vertical="center"/>
    </xf>
    <xf numFmtId="174" fontId="77" fillId="62" borderId="0" applyNumberFormat="0" applyBorder="0" applyAlignment="0" applyProtection="0">
      <alignment vertical="center"/>
    </xf>
    <xf numFmtId="174" fontId="77" fillId="61" borderId="0" applyNumberFormat="0" applyBorder="0" applyAlignment="0" applyProtection="0">
      <alignment vertical="center"/>
    </xf>
    <xf numFmtId="174" fontId="77" fillId="66" borderId="0" applyNumberFormat="0" applyBorder="0" applyAlignment="0" applyProtection="0">
      <alignment vertical="center"/>
    </xf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5" borderId="0" applyNumberFormat="0" applyBorder="0" applyAlignment="0" applyProtection="0"/>
    <xf numFmtId="174" fontId="71" fillId="66" borderId="0" applyNumberFormat="0" applyBorder="0" applyAlignment="0" applyProtection="0">
      <alignment vertical="center"/>
    </xf>
    <xf numFmtId="174" fontId="77" fillId="68" borderId="0" applyNumberFormat="0" applyBorder="0" applyAlignment="0" applyProtection="0">
      <alignment vertical="center"/>
    </xf>
    <xf numFmtId="0" fontId="2" fillId="31" borderId="0" applyNumberFormat="0" applyBorder="0" applyAlignment="0" applyProtection="0"/>
    <xf numFmtId="0" fontId="2" fillId="27" borderId="0" applyNumberFormat="0" applyBorder="0" applyAlignment="0" applyProtection="0"/>
    <xf numFmtId="174" fontId="71" fillId="63" borderId="0" applyNumberFormat="0" applyBorder="0" applyAlignment="0" applyProtection="0">
      <alignment vertical="center"/>
    </xf>
    <xf numFmtId="0" fontId="25" fillId="26" borderId="0" applyNumberFormat="0" applyBorder="0" applyAlignment="0" applyProtection="0"/>
    <xf numFmtId="174" fontId="71" fillId="62" borderId="0" applyNumberFormat="0" applyBorder="0" applyAlignment="0" applyProtection="0">
      <alignment vertical="center"/>
    </xf>
    <xf numFmtId="0" fontId="25" fillId="30" borderId="0" applyNumberFormat="0" applyBorder="0" applyAlignment="0" applyProtection="0"/>
    <xf numFmtId="174" fontId="71" fillId="61" borderId="0" applyNumberFormat="0" applyBorder="0" applyAlignment="0" applyProtection="0">
      <alignment vertical="center"/>
    </xf>
    <xf numFmtId="0" fontId="25" fillId="18" borderId="0" applyNumberFormat="0" applyBorder="0" applyAlignment="0" applyProtection="0"/>
    <xf numFmtId="0" fontId="25" fillId="27" borderId="0" applyNumberFormat="0" applyBorder="0" applyAlignment="0" applyProtection="0"/>
    <xf numFmtId="174" fontId="71" fillId="66" borderId="0" applyNumberFormat="0" applyBorder="0" applyAlignment="0" applyProtection="0">
      <alignment vertical="center"/>
    </xf>
    <xf numFmtId="0" fontId="2" fillId="19" borderId="0" applyNumberFormat="0" applyBorder="0" applyAlignment="0" applyProtection="0"/>
    <xf numFmtId="0" fontId="25" fillId="18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174" fontId="71" fillId="62" borderId="0" applyNumberFormat="0" applyBorder="0" applyAlignment="0" applyProtection="0">
      <alignment vertical="center"/>
    </xf>
    <xf numFmtId="174" fontId="71" fillId="60" borderId="0" applyNumberFormat="0" applyBorder="0" applyAlignment="0" applyProtection="0">
      <alignment vertical="center"/>
    </xf>
    <xf numFmtId="0" fontId="2" fillId="34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18" borderId="0" applyNumberFormat="0" applyBorder="0" applyAlignment="0" applyProtection="0"/>
    <xf numFmtId="0" fontId="25" fillId="34" borderId="0" applyNumberFormat="0" applyBorder="0" applyAlignment="0" applyProtection="0"/>
    <xf numFmtId="0" fontId="2" fillId="35" borderId="0" applyNumberFormat="0" applyBorder="0" applyAlignment="0" applyProtection="0"/>
    <xf numFmtId="174" fontId="55" fillId="0" borderId="0"/>
    <xf numFmtId="0" fontId="25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15" borderId="0" applyNumberFormat="0" applyBorder="0" applyAlignment="0" applyProtection="0"/>
    <xf numFmtId="0" fontId="2" fillId="31" borderId="0" applyNumberFormat="0" applyBorder="0" applyAlignment="0" applyProtection="0"/>
    <xf numFmtId="0" fontId="25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174" fontId="71" fillId="65" borderId="0" applyNumberFormat="0" applyBorder="0" applyAlignment="0" applyProtection="0">
      <alignment vertical="center"/>
    </xf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5" fillId="23" borderId="0" applyNumberFormat="0" applyBorder="0" applyAlignment="0" applyProtection="0"/>
    <xf numFmtId="0" fontId="25" fillId="14" borderId="0" applyNumberFormat="0" applyBorder="0" applyAlignment="0" applyProtection="0"/>
    <xf numFmtId="0" fontId="2" fillId="19" borderId="0" applyNumberFormat="0" applyBorder="0" applyAlignment="0" applyProtection="0"/>
    <xf numFmtId="0" fontId="25" fillId="14" borderId="0" applyNumberFormat="0" applyBorder="0" applyAlignment="0" applyProtection="0"/>
    <xf numFmtId="174" fontId="71" fillId="61" borderId="0" applyNumberFormat="0" applyBorder="0" applyAlignment="0" applyProtection="0">
      <alignment vertical="center"/>
    </xf>
    <xf numFmtId="0" fontId="25" fillId="0" borderId="0"/>
    <xf numFmtId="0" fontId="25" fillId="35" borderId="0" applyNumberFormat="0" applyBorder="0" applyAlignment="0" applyProtection="0"/>
    <xf numFmtId="0" fontId="2" fillId="30" borderId="0" applyNumberFormat="0" applyBorder="0" applyAlignment="0" applyProtection="0"/>
    <xf numFmtId="0" fontId="25" fillId="23" borderId="0" applyNumberFormat="0" applyBorder="0" applyAlignment="0" applyProtection="0"/>
    <xf numFmtId="0" fontId="2" fillId="22" borderId="0" applyNumberFormat="0" applyBorder="0" applyAlignment="0" applyProtection="0"/>
    <xf numFmtId="0" fontId="25" fillId="19" borderId="0" applyNumberFormat="0" applyBorder="0" applyAlignment="0" applyProtection="0"/>
    <xf numFmtId="0" fontId="25" fillId="18" borderId="0" applyNumberFormat="0" applyBorder="0" applyAlignment="0" applyProtection="0"/>
    <xf numFmtId="0" fontId="2" fillId="35" borderId="0" applyNumberFormat="0" applyBorder="0" applyAlignment="0" applyProtection="0"/>
    <xf numFmtId="0" fontId="25" fillId="14" borderId="0" applyNumberFormat="0" applyBorder="0" applyAlignment="0" applyProtection="0"/>
    <xf numFmtId="0" fontId="25" fillId="31" borderId="0" applyNumberFormat="0" applyBorder="0" applyAlignment="0" applyProtection="0"/>
    <xf numFmtId="0" fontId="2" fillId="14" borderId="0" applyNumberFormat="0" applyBorder="0" applyAlignment="0" applyProtection="0"/>
    <xf numFmtId="0" fontId="2" fillId="23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" fillId="27" borderId="0" applyNumberFormat="0" applyBorder="0" applyAlignment="0" applyProtection="0"/>
    <xf numFmtId="0" fontId="25" fillId="18" borderId="0" applyNumberFormat="0" applyBorder="0" applyAlignment="0" applyProtection="0"/>
    <xf numFmtId="0" fontId="2" fillId="34" borderId="0" applyNumberFormat="0" applyBorder="0" applyAlignment="0" applyProtection="0"/>
    <xf numFmtId="0" fontId="25" fillId="34" borderId="0" applyNumberFormat="0" applyBorder="0" applyAlignment="0" applyProtection="0"/>
    <xf numFmtId="0" fontId="2" fillId="27" borderId="0" applyNumberFormat="0" applyBorder="0" applyAlignment="0" applyProtection="0"/>
    <xf numFmtId="0" fontId="25" fillId="15" borderId="0" applyNumberFormat="0" applyBorder="0" applyAlignment="0" applyProtection="0"/>
    <xf numFmtId="0" fontId="25" fillId="22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22" borderId="0" applyNumberFormat="0" applyBorder="0" applyAlignment="0" applyProtection="0"/>
    <xf numFmtId="0" fontId="2" fillId="35" borderId="0" applyNumberFormat="0" applyBorder="0" applyAlignment="0" applyProtection="0"/>
    <xf numFmtId="0" fontId="25" fillId="26" borderId="0" applyNumberFormat="0" applyBorder="0" applyAlignment="0" applyProtection="0"/>
    <xf numFmtId="0" fontId="25" fillId="19" borderId="0" applyNumberFormat="0" applyBorder="0" applyAlignment="0" applyProtection="0"/>
    <xf numFmtId="0" fontId="2" fillId="15" borderId="0" applyNumberFormat="0" applyBorder="0" applyAlignment="0" applyProtection="0"/>
    <xf numFmtId="0" fontId="2" fillId="23" borderId="0" applyNumberFormat="0" applyBorder="0" applyAlignment="0" applyProtection="0"/>
    <xf numFmtId="0" fontId="2" fillId="30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" fillId="22" borderId="0" applyNumberFormat="0" applyBorder="0" applyAlignment="0" applyProtection="0"/>
    <xf numFmtId="0" fontId="2" fillId="31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35" borderId="0" applyNumberFormat="0" applyBorder="0" applyAlignment="0" applyProtection="0"/>
    <xf numFmtId="0" fontId="25" fillId="26" borderId="0" applyNumberFormat="0" applyBorder="0" applyAlignment="0" applyProtection="0"/>
    <xf numFmtId="0" fontId="2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27" borderId="0" applyNumberFormat="0" applyBorder="0" applyAlignment="0" applyProtection="0"/>
    <xf numFmtId="0" fontId="2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22" borderId="0" applyNumberFormat="0" applyBorder="0" applyAlignment="0" applyProtection="0"/>
    <xf numFmtId="0" fontId="2" fillId="27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5" fillId="35" borderId="0" applyNumberFormat="0" applyBorder="0" applyAlignment="0" applyProtection="0"/>
    <xf numFmtId="0" fontId="25" fillId="31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" fillId="34" borderId="0" applyNumberFormat="0" applyBorder="0" applyAlignment="0" applyProtection="0"/>
    <xf numFmtId="0" fontId="25" fillId="22" borderId="0" applyNumberFormat="0" applyBorder="0" applyAlignment="0" applyProtection="0"/>
    <xf numFmtId="0" fontId="25" fillId="15" borderId="0" applyNumberFormat="0" applyBorder="0" applyAlignment="0" applyProtection="0"/>
    <xf numFmtId="0" fontId="25" fillId="22" borderId="0" applyNumberFormat="0" applyBorder="0" applyAlignment="0" applyProtection="0"/>
    <xf numFmtId="0" fontId="25" fillId="18" borderId="0" applyNumberFormat="0" applyBorder="0" applyAlignment="0" applyProtection="0"/>
    <xf numFmtId="0" fontId="2" fillId="22" borderId="0" applyNumberFormat="0" applyBorder="0" applyAlignment="0" applyProtection="0"/>
    <xf numFmtId="0" fontId="25" fillId="18" borderId="0" applyNumberFormat="0" applyBorder="0" applyAlignment="0" applyProtection="0"/>
    <xf numFmtId="0" fontId="2" fillId="15" borderId="0" applyNumberFormat="0" applyBorder="0" applyAlignment="0" applyProtection="0"/>
    <xf numFmtId="0" fontId="2" fillId="34" borderId="0" applyNumberFormat="0" applyBorder="0" applyAlignment="0" applyProtection="0"/>
    <xf numFmtId="0" fontId="25" fillId="27" borderId="0" applyNumberFormat="0" applyBorder="0" applyAlignment="0" applyProtection="0"/>
    <xf numFmtId="0" fontId="2" fillId="18" borderId="0" applyNumberFormat="0" applyBorder="0" applyAlignment="0" applyProtection="0"/>
    <xf numFmtId="0" fontId="25" fillId="15" borderId="0" applyNumberFormat="0" applyBorder="0" applyAlignment="0" applyProtection="0"/>
    <xf numFmtId="0" fontId="25" fillId="27" borderId="0" applyNumberFormat="0" applyBorder="0" applyAlignment="0" applyProtection="0"/>
    <xf numFmtId="0" fontId="2" fillId="18" borderId="0" applyNumberFormat="0" applyBorder="0" applyAlignment="0" applyProtection="0"/>
    <xf numFmtId="0" fontId="2" fillId="35" borderId="0" applyNumberFormat="0" applyBorder="0" applyAlignment="0" applyProtection="0"/>
    <xf numFmtId="0" fontId="25" fillId="19" borderId="0" applyNumberFormat="0" applyBorder="0" applyAlignment="0" applyProtection="0"/>
    <xf numFmtId="0" fontId="25" fillId="31" borderId="0" applyNumberFormat="0" applyBorder="0" applyAlignment="0" applyProtection="0"/>
    <xf numFmtId="0" fontId="25" fillId="15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5" fillId="2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1" borderId="0" applyNumberFormat="0" applyBorder="0" applyAlignment="0" applyProtection="0"/>
    <xf numFmtId="0" fontId="25" fillId="14" borderId="0" applyNumberFormat="0" applyBorder="0" applyAlignment="0" applyProtection="0"/>
    <xf numFmtId="0" fontId="2" fillId="23" borderId="0" applyNumberFormat="0" applyBorder="0" applyAlignment="0" applyProtection="0"/>
    <xf numFmtId="0" fontId="25" fillId="34" borderId="0" applyNumberFormat="0" applyBorder="0" applyAlignment="0" applyProtection="0"/>
    <xf numFmtId="0" fontId="2" fillId="19" borderId="0" applyNumberFormat="0" applyBorder="0" applyAlignment="0" applyProtection="0"/>
    <xf numFmtId="0" fontId="2" fillId="31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" fillId="14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" fillId="34" borderId="0" applyNumberFormat="0" applyBorder="0" applyAlignment="0" applyProtection="0"/>
    <xf numFmtId="0" fontId="25" fillId="18" borderId="0" applyNumberFormat="0" applyBorder="0" applyAlignment="0" applyProtection="0"/>
    <xf numFmtId="0" fontId="25" fillId="15" borderId="0" applyNumberFormat="0" applyBorder="0" applyAlignment="0" applyProtection="0"/>
    <xf numFmtId="0" fontId="2" fillId="22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19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" fillId="35" borderId="0" applyNumberFormat="0" applyBorder="0" applyAlignment="0" applyProtection="0"/>
    <xf numFmtId="0" fontId="25" fillId="27" borderId="0" applyNumberFormat="0" applyBorder="0" applyAlignment="0" applyProtection="0"/>
    <xf numFmtId="0" fontId="25" fillId="18" borderId="0" applyNumberFormat="0" applyBorder="0" applyAlignment="0" applyProtection="0"/>
    <xf numFmtId="0" fontId="25" fillId="14" borderId="0" applyNumberFormat="0" applyBorder="0" applyAlignment="0" applyProtection="0"/>
    <xf numFmtId="0" fontId="25" fillId="27" borderId="0" applyNumberFormat="0" applyBorder="0" applyAlignment="0" applyProtection="0"/>
    <xf numFmtId="0" fontId="25" fillId="15" borderId="0" applyNumberFormat="0" applyBorder="0" applyAlignment="0" applyProtection="0"/>
    <xf numFmtId="0" fontId="25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5" fillId="15" borderId="0" applyNumberFormat="0" applyBorder="0" applyAlignment="0" applyProtection="0"/>
    <xf numFmtId="0" fontId="25" fillId="26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31" borderId="0" applyNumberFormat="0" applyBorder="0" applyAlignment="0" applyProtection="0"/>
    <xf numFmtId="0" fontId="25" fillId="19" borderId="0" applyNumberFormat="0" applyBorder="0" applyAlignment="0" applyProtection="0"/>
    <xf numFmtId="0" fontId="2" fillId="15" borderId="0" applyNumberFormat="0" applyBorder="0" applyAlignment="0" applyProtection="0"/>
    <xf numFmtId="0" fontId="2" fillId="14" borderId="0" applyNumberFormat="0" applyBorder="0" applyAlignment="0" applyProtection="0"/>
    <xf numFmtId="0" fontId="25" fillId="35" borderId="0" applyNumberFormat="0" applyBorder="0" applyAlignment="0" applyProtection="0"/>
    <xf numFmtId="0" fontId="25" fillId="19" borderId="0" applyNumberFormat="0" applyBorder="0" applyAlignment="0" applyProtection="0"/>
    <xf numFmtId="0" fontId="25" fillId="14" borderId="0" applyNumberFormat="0" applyBorder="0" applyAlignment="0" applyProtection="0"/>
    <xf numFmtId="0" fontId="2" fillId="26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0" borderId="0" applyNumberFormat="0" applyBorder="0" applyAlignment="0" applyProtection="0"/>
    <xf numFmtId="0" fontId="25" fillId="14" borderId="0" applyNumberFormat="0" applyBorder="0" applyAlignment="0" applyProtection="0"/>
    <xf numFmtId="0" fontId="25" fillId="34" borderId="0" applyNumberFormat="0" applyBorder="0" applyAlignment="0" applyProtection="0"/>
    <xf numFmtId="0" fontId="25" fillId="22" borderId="0" applyNumberFormat="0" applyBorder="0" applyAlignment="0" applyProtection="0"/>
    <xf numFmtId="0" fontId="2" fillId="27" borderId="0" applyNumberFormat="0" applyBorder="0" applyAlignment="0" applyProtection="0"/>
    <xf numFmtId="0" fontId="25" fillId="19" borderId="0" applyNumberFormat="0" applyBorder="0" applyAlignment="0" applyProtection="0"/>
    <xf numFmtId="0" fontId="25" fillId="22" borderId="0" applyNumberFormat="0" applyBorder="0" applyAlignment="0" applyProtection="0"/>
    <xf numFmtId="0" fontId="25" fillId="14" borderId="0" applyNumberFormat="0" applyBorder="0" applyAlignment="0" applyProtection="0"/>
    <xf numFmtId="0" fontId="2" fillId="23" borderId="0" applyNumberFormat="0" applyBorder="0" applyAlignment="0" applyProtection="0"/>
    <xf numFmtId="0" fontId="25" fillId="35" borderId="0" applyNumberFormat="0" applyBorder="0" applyAlignment="0" applyProtection="0"/>
    <xf numFmtId="0" fontId="25" fillId="15" borderId="0" applyNumberFormat="0" applyBorder="0" applyAlignment="0" applyProtection="0"/>
    <xf numFmtId="0" fontId="25" fillId="18" borderId="0" applyNumberFormat="0" applyBorder="0" applyAlignment="0" applyProtection="0"/>
    <xf numFmtId="0" fontId="25" fillId="23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" fillId="31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" fillId="18" borderId="0" applyNumberFormat="0" applyBorder="0" applyAlignment="0" applyProtection="0"/>
    <xf numFmtId="0" fontId="2" fillId="23" borderId="0" applyNumberFormat="0" applyBorder="0" applyAlignment="0" applyProtection="0"/>
    <xf numFmtId="0" fontId="2" fillId="14" borderId="0" applyNumberFormat="0" applyBorder="0" applyAlignment="0" applyProtection="0"/>
    <xf numFmtId="0" fontId="25" fillId="35" borderId="0" applyNumberFormat="0" applyBorder="0" applyAlignment="0" applyProtection="0"/>
    <xf numFmtId="0" fontId="25" fillId="19" borderId="0" applyNumberFormat="0" applyBorder="0" applyAlignment="0" applyProtection="0"/>
    <xf numFmtId="0" fontId="25" fillId="22" borderId="0" applyNumberFormat="0" applyBorder="0" applyAlignment="0" applyProtection="0"/>
    <xf numFmtId="0" fontId="25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4" borderId="0" applyNumberFormat="0" applyBorder="0" applyAlignment="0" applyProtection="0"/>
    <xf numFmtId="0" fontId="2" fillId="18" borderId="0" applyNumberFormat="0" applyBorder="0" applyAlignment="0" applyProtection="0"/>
    <xf numFmtId="0" fontId="2" fillId="31" borderId="0" applyNumberFormat="0" applyBorder="0" applyAlignment="0" applyProtection="0"/>
    <xf numFmtId="0" fontId="2" fillId="26" borderId="0" applyNumberFormat="0" applyBorder="0" applyAlignment="0" applyProtection="0"/>
    <xf numFmtId="0" fontId="25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30" borderId="0" applyNumberFormat="0" applyBorder="0" applyAlignment="0" applyProtection="0"/>
    <xf numFmtId="0" fontId="25" fillId="31" borderId="0" applyNumberFormat="0" applyBorder="0" applyAlignment="0" applyProtection="0"/>
    <xf numFmtId="0" fontId="2" fillId="27" borderId="0" applyNumberFormat="0" applyBorder="0" applyAlignment="0" applyProtection="0"/>
    <xf numFmtId="0" fontId="25" fillId="35" borderId="0" applyNumberFormat="0" applyBorder="0" applyAlignment="0" applyProtection="0"/>
    <xf numFmtId="0" fontId="25" fillId="18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31" borderId="0" applyNumberFormat="0" applyBorder="0" applyAlignment="0" applyProtection="0"/>
    <xf numFmtId="0" fontId="25" fillId="23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" fillId="35" borderId="0" applyNumberFormat="0" applyBorder="0" applyAlignment="0" applyProtection="0"/>
    <xf numFmtId="0" fontId="25" fillId="30" borderId="0" applyNumberFormat="0" applyBorder="0" applyAlignment="0" applyProtection="0"/>
    <xf numFmtId="0" fontId="25" fillId="35" borderId="0" applyNumberFormat="0" applyBorder="0" applyAlignment="0" applyProtection="0"/>
    <xf numFmtId="0" fontId="25" fillId="18" borderId="0" applyNumberFormat="0" applyBorder="0" applyAlignment="0" applyProtection="0"/>
    <xf numFmtId="0" fontId="2" fillId="23" borderId="0" applyNumberFormat="0" applyBorder="0" applyAlignment="0" applyProtection="0"/>
    <xf numFmtId="0" fontId="2" fillId="19" borderId="0" applyNumberFormat="0" applyBorder="0" applyAlignment="0" applyProtection="0"/>
    <xf numFmtId="0" fontId="25" fillId="35" borderId="0" applyNumberFormat="0" applyBorder="0" applyAlignment="0" applyProtection="0"/>
    <xf numFmtId="0" fontId="2" fillId="34" borderId="0" applyNumberFormat="0" applyBorder="0" applyAlignment="0" applyProtection="0"/>
    <xf numFmtId="0" fontId="2" fillId="26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0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14" borderId="0" applyNumberFormat="0" applyBorder="0" applyAlignment="0" applyProtection="0"/>
    <xf numFmtId="0" fontId="2" fillId="30" borderId="0" applyNumberFormat="0" applyBorder="0" applyAlignment="0" applyProtection="0"/>
    <xf numFmtId="0" fontId="25" fillId="34" borderId="0" applyNumberFormat="0" applyBorder="0" applyAlignment="0" applyProtection="0"/>
    <xf numFmtId="0" fontId="2" fillId="26" borderId="0" applyNumberFormat="0" applyBorder="0" applyAlignment="0" applyProtection="0"/>
    <xf numFmtId="0" fontId="25" fillId="27" borderId="0" applyNumberFormat="0" applyBorder="0" applyAlignment="0" applyProtection="0"/>
    <xf numFmtId="0" fontId="25" fillId="30" borderId="0" applyNumberFormat="0" applyBorder="0" applyAlignment="0" applyProtection="0"/>
    <xf numFmtId="0" fontId="2" fillId="23" borderId="0" applyNumberFormat="0" applyBorder="0" applyAlignment="0" applyProtection="0"/>
    <xf numFmtId="0" fontId="2" fillId="30" borderId="0" applyNumberFormat="0" applyBorder="0" applyAlignment="0" applyProtection="0"/>
    <xf numFmtId="0" fontId="2" fillId="19" borderId="0" applyNumberFormat="0" applyBorder="0" applyAlignment="0" applyProtection="0"/>
    <xf numFmtId="0" fontId="25" fillId="31" borderId="0" applyNumberFormat="0" applyBorder="0" applyAlignment="0" applyProtection="0"/>
    <xf numFmtId="0" fontId="25" fillId="30" borderId="0" applyNumberFormat="0" applyBorder="0" applyAlignment="0" applyProtection="0"/>
    <xf numFmtId="0" fontId="25" fillId="22" borderId="0" applyNumberFormat="0" applyBorder="0" applyAlignment="0" applyProtection="0"/>
    <xf numFmtId="0" fontId="25" fillId="18" borderId="0" applyNumberFormat="0" applyBorder="0" applyAlignment="0" applyProtection="0"/>
    <xf numFmtId="0" fontId="2" fillId="19" borderId="0" applyNumberFormat="0" applyBorder="0" applyAlignment="0" applyProtection="0"/>
    <xf numFmtId="0" fontId="25" fillId="14" borderId="0" applyNumberFormat="0" applyBorder="0" applyAlignment="0" applyProtection="0"/>
    <xf numFmtId="0" fontId="25" fillId="30" borderId="0" applyNumberFormat="0" applyBorder="0" applyAlignment="0" applyProtection="0"/>
    <xf numFmtId="0" fontId="2" fillId="18" borderId="0" applyNumberFormat="0" applyBorder="0" applyAlignment="0" applyProtection="0"/>
    <xf numFmtId="0" fontId="25" fillId="31" borderId="0" applyNumberFormat="0" applyBorder="0" applyAlignment="0" applyProtection="0"/>
    <xf numFmtId="0" fontId="25" fillId="26" borderId="0" applyNumberFormat="0" applyBorder="0" applyAlignment="0" applyProtection="0"/>
    <xf numFmtId="0" fontId="2" fillId="15" borderId="0" applyNumberFormat="0" applyBorder="0" applyAlignment="0" applyProtection="0"/>
    <xf numFmtId="0" fontId="2" fillId="34" borderId="0" applyNumberFormat="0" applyBorder="0" applyAlignment="0" applyProtection="0"/>
    <xf numFmtId="0" fontId="25" fillId="22" borderId="0" applyNumberFormat="0" applyBorder="0" applyAlignment="0" applyProtection="0"/>
    <xf numFmtId="0" fontId="2" fillId="18" borderId="0" applyNumberFormat="0" applyBorder="0" applyAlignment="0" applyProtection="0"/>
    <xf numFmtId="0" fontId="2" fillId="27" borderId="0" applyNumberFormat="0" applyBorder="0" applyAlignment="0" applyProtection="0"/>
    <xf numFmtId="0" fontId="25" fillId="23" borderId="0" applyNumberFormat="0" applyBorder="0" applyAlignment="0" applyProtection="0"/>
    <xf numFmtId="0" fontId="2" fillId="35" borderId="0" applyNumberFormat="0" applyBorder="0" applyAlignment="0" applyProtection="0"/>
    <xf numFmtId="0" fontId="25" fillId="22" borderId="0" applyNumberFormat="0" applyBorder="0" applyAlignment="0" applyProtection="0"/>
    <xf numFmtId="0" fontId="25" fillId="34" borderId="0" applyNumberFormat="0" applyBorder="0" applyAlignment="0" applyProtection="0"/>
    <xf numFmtId="0" fontId="2" fillId="27" borderId="0" applyNumberFormat="0" applyBorder="0" applyAlignment="0" applyProtection="0"/>
    <xf numFmtId="0" fontId="25" fillId="34" borderId="0" applyNumberFormat="0" applyBorder="0" applyAlignment="0" applyProtection="0"/>
    <xf numFmtId="0" fontId="25" fillId="31" borderId="0" applyNumberFormat="0" applyBorder="0" applyAlignment="0" applyProtection="0"/>
    <xf numFmtId="0" fontId="25" fillId="30" borderId="0" applyNumberFormat="0" applyBorder="0" applyAlignment="0" applyProtection="0"/>
    <xf numFmtId="0" fontId="2" fillId="23" borderId="0" applyNumberFormat="0" applyBorder="0" applyAlignment="0" applyProtection="0"/>
    <xf numFmtId="0" fontId="2" fillId="31" borderId="0" applyNumberFormat="0" applyBorder="0" applyAlignment="0" applyProtection="0"/>
    <xf numFmtId="0" fontId="25" fillId="19" borderId="0" applyNumberFormat="0" applyBorder="0" applyAlignment="0" applyProtection="0"/>
    <xf numFmtId="0" fontId="2" fillId="30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30" borderId="0" applyNumberFormat="0" applyBorder="0" applyAlignment="0" applyProtection="0"/>
    <xf numFmtId="0" fontId="2" fillId="26" borderId="0" applyNumberFormat="0" applyBorder="0" applyAlignment="0" applyProtection="0"/>
    <xf numFmtId="0" fontId="25" fillId="14" borderId="0" applyNumberFormat="0" applyBorder="0" applyAlignment="0" applyProtection="0"/>
    <xf numFmtId="0" fontId="25" fillId="31" borderId="0" applyNumberFormat="0" applyBorder="0" applyAlignment="0" applyProtection="0"/>
    <xf numFmtId="0" fontId="25" fillId="22" borderId="0" applyNumberFormat="0" applyBorder="0" applyAlignment="0" applyProtection="0"/>
    <xf numFmtId="0" fontId="2" fillId="22" borderId="0" applyNumberFormat="0" applyBorder="0" applyAlignment="0" applyProtection="0"/>
    <xf numFmtId="0" fontId="25" fillId="30" borderId="0" applyNumberFormat="0" applyBorder="0" applyAlignment="0" applyProtection="0"/>
    <xf numFmtId="0" fontId="25" fillId="15" borderId="0" applyNumberFormat="0" applyBorder="0" applyAlignment="0" applyProtection="0"/>
    <xf numFmtId="0" fontId="2" fillId="26" borderId="0" applyNumberFormat="0" applyBorder="0" applyAlignment="0" applyProtection="0"/>
    <xf numFmtId="0" fontId="2" fillId="19" borderId="0" applyNumberFormat="0" applyBorder="0" applyAlignment="0" applyProtection="0"/>
    <xf numFmtId="0" fontId="25" fillId="30" borderId="0" applyNumberFormat="0" applyBorder="0" applyAlignment="0" applyProtection="0"/>
    <xf numFmtId="0" fontId="25" fillId="23" borderId="0" applyNumberFormat="0" applyBorder="0" applyAlignment="0" applyProtection="0"/>
    <xf numFmtId="0" fontId="25" fillId="15" borderId="0" applyNumberFormat="0" applyBorder="0" applyAlignment="0" applyProtection="0"/>
    <xf numFmtId="0" fontId="25" fillId="26" borderId="0" applyNumberFormat="0" applyBorder="0" applyAlignment="0" applyProtection="0"/>
    <xf numFmtId="0" fontId="2" fillId="35" borderId="0" applyNumberFormat="0" applyBorder="0" applyAlignment="0" applyProtection="0"/>
    <xf numFmtId="0" fontId="25" fillId="27" borderId="0" applyNumberFormat="0" applyBorder="0" applyAlignment="0" applyProtection="0"/>
    <xf numFmtId="0" fontId="2" fillId="19" borderId="0" applyNumberFormat="0" applyBorder="0" applyAlignment="0" applyProtection="0"/>
    <xf numFmtId="0" fontId="25" fillId="26" borderId="0" applyNumberFormat="0" applyBorder="0" applyAlignment="0" applyProtection="0"/>
    <xf numFmtId="0" fontId="2" fillId="30" borderId="0" applyNumberFormat="0" applyBorder="0" applyAlignment="0" applyProtection="0"/>
    <xf numFmtId="0" fontId="25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19" borderId="0" applyNumberFormat="0" applyBorder="0" applyAlignment="0" applyProtection="0"/>
    <xf numFmtId="0" fontId="25" fillId="34" borderId="0" applyNumberFormat="0" applyBorder="0" applyAlignment="0" applyProtection="0"/>
    <xf numFmtId="0" fontId="25" fillId="27" borderId="0" applyNumberFormat="0" applyBorder="0" applyAlignment="0" applyProtection="0"/>
    <xf numFmtId="0" fontId="2" fillId="35" borderId="0" applyNumberFormat="0" applyBorder="0" applyAlignment="0" applyProtection="0"/>
    <xf numFmtId="0" fontId="2" fillId="14" borderId="0" applyNumberFormat="0" applyBorder="0" applyAlignment="0" applyProtection="0"/>
    <xf numFmtId="0" fontId="25" fillId="22" borderId="0" applyNumberFormat="0" applyBorder="0" applyAlignment="0" applyProtection="0"/>
    <xf numFmtId="0" fontId="2" fillId="35" borderId="0" applyNumberFormat="0" applyBorder="0" applyAlignment="0" applyProtection="0"/>
    <xf numFmtId="0" fontId="25" fillId="18" borderId="0" applyNumberFormat="0" applyBorder="0" applyAlignment="0" applyProtection="0"/>
    <xf numFmtId="0" fontId="25" fillId="26" borderId="0" applyNumberFormat="0" applyBorder="0" applyAlignment="0" applyProtection="0"/>
    <xf numFmtId="0" fontId="25" fillId="22" borderId="0" applyNumberFormat="0" applyBorder="0" applyAlignment="0" applyProtection="0"/>
    <xf numFmtId="0" fontId="25" fillId="19" borderId="0" applyNumberFormat="0" applyBorder="0" applyAlignment="0" applyProtection="0"/>
    <xf numFmtId="0" fontId="25" fillId="14" borderId="0" applyNumberFormat="0" applyBorder="0" applyAlignment="0" applyProtection="0"/>
    <xf numFmtId="0" fontId="2" fillId="31" borderId="0" applyNumberFormat="0" applyBorder="0" applyAlignment="0" applyProtection="0"/>
    <xf numFmtId="0" fontId="25" fillId="30" borderId="0" applyNumberFormat="0" applyBorder="0" applyAlignment="0" applyProtection="0"/>
    <xf numFmtId="0" fontId="25" fillId="35" borderId="0" applyNumberFormat="0" applyBorder="0" applyAlignment="0" applyProtection="0"/>
    <xf numFmtId="0" fontId="25" fillId="15" borderId="0" applyNumberFormat="0" applyBorder="0" applyAlignment="0" applyProtection="0"/>
    <xf numFmtId="0" fontId="25" fillId="26" borderId="0" applyNumberFormat="0" applyBorder="0" applyAlignment="0" applyProtection="0"/>
    <xf numFmtId="0" fontId="2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35" borderId="0" applyNumberFormat="0" applyBorder="0" applyAlignment="0" applyProtection="0"/>
    <xf numFmtId="0" fontId="25" fillId="14" borderId="0" applyNumberFormat="0" applyBorder="0" applyAlignment="0" applyProtection="0"/>
    <xf numFmtId="0" fontId="25" fillId="27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2" borderId="0" applyNumberFormat="0" applyBorder="0" applyAlignment="0" applyProtection="0"/>
    <xf numFmtId="0" fontId="25" fillId="1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26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9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0" borderId="0" applyNumberFormat="0" applyBorder="0" applyAlignment="0" applyProtection="0"/>
    <xf numFmtId="0" fontId="25" fillId="14" borderId="0" applyNumberFormat="0" applyBorder="0" applyAlignment="0" applyProtection="0"/>
    <xf numFmtId="0" fontId="25" fillId="19" borderId="0" applyNumberFormat="0" applyBorder="0" applyAlignment="0" applyProtection="0"/>
    <xf numFmtId="0" fontId="25" fillId="35" borderId="0" applyNumberFormat="0" applyBorder="0" applyAlignment="0" applyProtection="0"/>
    <xf numFmtId="0" fontId="2" fillId="14" borderId="0" applyNumberFormat="0" applyBorder="0" applyAlignment="0" applyProtection="0"/>
    <xf numFmtId="0" fontId="25" fillId="27" borderId="0" applyNumberFormat="0" applyBorder="0" applyAlignment="0" applyProtection="0"/>
    <xf numFmtId="0" fontId="2" fillId="23" borderId="0" applyNumberFormat="0" applyBorder="0" applyAlignment="0" applyProtection="0"/>
    <xf numFmtId="0" fontId="25" fillId="35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5" fillId="18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" fillId="34" borderId="0" applyNumberFormat="0" applyBorder="0" applyAlignment="0" applyProtection="0"/>
    <xf numFmtId="0" fontId="2" fillId="19" borderId="0" applyNumberFormat="0" applyBorder="0" applyAlignment="0" applyProtection="0"/>
    <xf numFmtId="0" fontId="25" fillId="14" borderId="0" applyNumberFormat="0" applyBorder="0" applyAlignment="0" applyProtection="0"/>
    <xf numFmtId="0" fontId="25" fillId="22" borderId="0" applyNumberFormat="0" applyBorder="0" applyAlignment="0" applyProtection="0"/>
    <xf numFmtId="0" fontId="2" fillId="34" borderId="0" applyNumberFormat="0" applyBorder="0" applyAlignment="0" applyProtection="0"/>
    <xf numFmtId="0" fontId="2" fillId="27" borderId="0" applyNumberFormat="0" applyBorder="0" applyAlignment="0" applyProtection="0"/>
    <xf numFmtId="0" fontId="25" fillId="23" borderId="0" applyNumberFormat="0" applyBorder="0" applyAlignment="0" applyProtection="0"/>
    <xf numFmtId="0" fontId="2" fillId="19" borderId="0" applyNumberFormat="0" applyBorder="0" applyAlignment="0" applyProtection="0"/>
    <xf numFmtId="0" fontId="2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27" borderId="0" applyNumberFormat="0" applyBorder="0" applyAlignment="0" applyProtection="0"/>
    <xf numFmtId="0" fontId="2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19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5" fillId="14" borderId="0" applyNumberFormat="0" applyBorder="0" applyAlignment="0" applyProtection="0"/>
    <xf numFmtId="0" fontId="2" fillId="14" borderId="0" applyNumberFormat="0" applyBorder="0" applyAlignment="0" applyProtection="0"/>
    <xf numFmtId="0" fontId="25" fillId="34" borderId="0" applyNumberFormat="0" applyBorder="0" applyAlignment="0" applyProtection="0"/>
    <xf numFmtId="0" fontId="25" fillId="23" borderId="0" applyNumberFormat="0" applyBorder="0" applyAlignment="0" applyProtection="0"/>
    <xf numFmtId="0" fontId="2" fillId="31" borderId="0" applyNumberFormat="0" applyBorder="0" applyAlignment="0" applyProtection="0"/>
    <xf numFmtId="0" fontId="25" fillId="19" borderId="0" applyNumberFormat="0" applyBorder="0" applyAlignment="0" applyProtection="0"/>
    <xf numFmtId="0" fontId="2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22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5" borderId="0" applyNumberFormat="0" applyBorder="0" applyAlignment="0" applyProtection="0"/>
    <xf numFmtId="0" fontId="25" fillId="23" borderId="0" applyNumberFormat="0" applyBorder="0" applyAlignment="0" applyProtection="0"/>
    <xf numFmtId="0" fontId="25" fillId="34" borderId="0" applyNumberFormat="0" applyBorder="0" applyAlignment="0" applyProtection="0"/>
    <xf numFmtId="0" fontId="2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4" borderId="0" applyNumberFormat="0" applyBorder="0" applyAlignment="0" applyProtection="0"/>
    <xf numFmtId="0" fontId="25" fillId="26" borderId="0" applyNumberFormat="0" applyBorder="0" applyAlignment="0" applyProtection="0"/>
    <xf numFmtId="0" fontId="25" fillId="14" borderId="0" applyNumberFormat="0" applyBorder="0" applyAlignment="0" applyProtection="0"/>
    <xf numFmtId="0" fontId="25" fillId="35" borderId="0" applyNumberFormat="0" applyBorder="0" applyAlignment="0" applyProtection="0"/>
    <xf numFmtId="0" fontId="2" fillId="14" borderId="0" applyNumberFormat="0" applyBorder="0" applyAlignment="0" applyProtection="0"/>
    <xf numFmtId="0" fontId="25" fillId="31" borderId="0" applyNumberFormat="0" applyBorder="0" applyAlignment="0" applyProtection="0"/>
    <xf numFmtId="0" fontId="2" fillId="18" borderId="0" applyNumberFormat="0" applyBorder="0" applyAlignment="0" applyProtection="0"/>
    <xf numFmtId="0" fontId="25" fillId="31" borderId="0" applyNumberFormat="0" applyBorder="0" applyAlignment="0" applyProtection="0"/>
    <xf numFmtId="0" fontId="2" fillId="27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" fillId="26" borderId="0" applyNumberFormat="0" applyBorder="0" applyAlignment="0" applyProtection="0"/>
    <xf numFmtId="0" fontId="25" fillId="30" borderId="0" applyNumberFormat="0" applyBorder="0" applyAlignment="0" applyProtection="0"/>
    <xf numFmtId="0" fontId="2" fillId="22" borderId="0" applyNumberFormat="0" applyBorder="0" applyAlignment="0" applyProtection="0"/>
    <xf numFmtId="0" fontId="2" fillId="18" borderId="0" applyNumberFormat="0" applyBorder="0" applyAlignment="0" applyProtection="0"/>
    <xf numFmtId="0" fontId="25" fillId="18" borderId="0" applyNumberFormat="0" applyBorder="0" applyAlignment="0" applyProtection="0"/>
    <xf numFmtId="0" fontId="2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" fillId="30" borderId="0" applyNumberFormat="0" applyBorder="0" applyAlignment="0" applyProtection="0"/>
    <xf numFmtId="0" fontId="25" fillId="35" borderId="0" applyNumberFormat="0" applyBorder="0" applyAlignment="0" applyProtection="0"/>
    <xf numFmtId="0" fontId="2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26" borderId="0" applyNumberFormat="0" applyBorder="0" applyAlignment="0" applyProtection="0"/>
    <xf numFmtId="0" fontId="25" fillId="15" borderId="0" applyNumberFormat="0" applyBorder="0" applyAlignment="0" applyProtection="0"/>
    <xf numFmtId="0" fontId="25" fillId="34" borderId="0" applyNumberFormat="0" applyBorder="0" applyAlignment="0" applyProtection="0"/>
    <xf numFmtId="0" fontId="25" fillId="18" borderId="0" applyNumberFormat="0" applyBorder="0" applyAlignment="0" applyProtection="0"/>
    <xf numFmtId="0" fontId="25" fillId="27" borderId="0" applyNumberFormat="0" applyBorder="0" applyAlignment="0" applyProtection="0"/>
    <xf numFmtId="0" fontId="25" fillId="26" borderId="0" applyNumberFormat="0" applyBorder="0" applyAlignment="0" applyProtection="0"/>
    <xf numFmtId="0" fontId="25" fillId="35" borderId="0" applyNumberFormat="0" applyBorder="0" applyAlignment="0" applyProtection="0"/>
    <xf numFmtId="0" fontId="25" fillId="19" borderId="0" applyNumberFormat="0" applyBorder="0" applyAlignment="0" applyProtection="0"/>
    <xf numFmtId="0" fontId="25" fillId="26" borderId="0" applyNumberFormat="0" applyBorder="0" applyAlignment="0" applyProtection="0"/>
    <xf numFmtId="0" fontId="2" fillId="15" borderId="0" applyNumberFormat="0" applyBorder="0" applyAlignment="0" applyProtection="0"/>
    <xf numFmtId="0" fontId="25" fillId="22" borderId="0" applyNumberFormat="0" applyBorder="0" applyAlignment="0" applyProtection="0"/>
    <xf numFmtId="0" fontId="2" fillId="35" borderId="0" applyNumberFormat="0" applyBorder="0" applyAlignment="0" applyProtection="0"/>
    <xf numFmtId="0" fontId="25" fillId="19" borderId="0" applyNumberFormat="0" applyBorder="0" applyAlignment="0" applyProtection="0"/>
    <xf numFmtId="0" fontId="2" fillId="3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5" fillId="14" borderId="0" applyNumberFormat="0" applyBorder="0" applyAlignment="0" applyProtection="0"/>
    <xf numFmtId="0" fontId="2" fillId="22" borderId="0" applyNumberFormat="0" applyBorder="0" applyAlignment="0" applyProtection="0"/>
    <xf numFmtId="0" fontId="25" fillId="19" borderId="0" applyNumberFormat="0" applyBorder="0" applyAlignment="0" applyProtection="0"/>
    <xf numFmtId="0" fontId="2" fillId="31" borderId="0" applyNumberFormat="0" applyBorder="0" applyAlignment="0" applyProtection="0"/>
    <xf numFmtId="0" fontId="2" fillId="19" borderId="0" applyNumberFormat="0" applyBorder="0" applyAlignment="0" applyProtection="0"/>
    <xf numFmtId="0" fontId="25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18" borderId="0" applyNumberFormat="0" applyBorder="0" applyAlignment="0" applyProtection="0"/>
    <xf numFmtId="0" fontId="25" fillId="23" borderId="0" applyNumberFormat="0" applyBorder="0" applyAlignment="0" applyProtection="0"/>
    <xf numFmtId="0" fontId="2" fillId="35" borderId="0" applyNumberFormat="0" applyBorder="0" applyAlignment="0" applyProtection="0"/>
    <xf numFmtId="0" fontId="25" fillId="18" borderId="0" applyNumberFormat="0" applyBorder="0" applyAlignment="0" applyProtection="0"/>
    <xf numFmtId="0" fontId="25" fillId="23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" fillId="23" borderId="0" applyNumberFormat="0" applyBorder="0" applyAlignment="0" applyProtection="0"/>
    <xf numFmtId="0" fontId="25" fillId="35" borderId="0" applyNumberFormat="0" applyBorder="0" applyAlignment="0" applyProtection="0"/>
    <xf numFmtId="0" fontId="25" fillId="34" borderId="0" applyNumberFormat="0" applyBorder="0" applyAlignment="0" applyProtection="0"/>
    <xf numFmtId="0" fontId="25" fillId="30" borderId="0" applyNumberFormat="0" applyBorder="0" applyAlignment="0" applyProtection="0"/>
    <xf numFmtId="0" fontId="25" fillId="18" borderId="0" applyNumberFormat="0" applyBorder="0" applyAlignment="0" applyProtection="0"/>
    <xf numFmtId="0" fontId="2" fillId="27" borderId="0" applyNumberFormat="0" applyBorder="0" applyAlignment="0" applyProtection="0"/>
    <xf numFmtId="0" fontId="25" fillId="23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25" fillId="30" borderId="0" applyNumberFormat="0" applyBorder="0" applyAlignment="0" applyProtection="0"/>
    <xf numFmtId="0" fontId="2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18" borderId="0" applyNumberFormat="0" applyBorder="0" applyAlignment="0" applyProtection="0"/>
    <xf numFmtId="0" fontId="25" fillId="30" borderId="0" applyNumberFormat="0" applyBorder="0" applyAlignment="0" applyProtection="0"/>
    <xf numFmtId="0" fontId="25" fillId="14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" fillId="31" borderId="0" applyNumberFormat="0" applyBorder="0" applyAlignment="0" applyProtection="0"/>
    <xf numFmtId="0" fontId="2" fillId="14" borderId="0" applyNumberFormat="0" applyBorder="0" applyAlignment="0" applyProtection="0"/>
    <xf numFmtId="0" fontId="25" fillId="22" borderId="0" applyNumberFormat="0" applyBorder="0" applyAlignment="0" applyProtection="0"/>
    <xf numFmtId="0" fontId="2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4" borderId="0" applyNumberFormat="0" applyBorder="0" applyAlignment="0" applyProtection="0"/>
    <xf numFmtId="0" fontId="25" fillId="19" borderId="0" applyNumberFormat="0" applyBorder="0" applyAlignment="0" applyProtection="0"/>
    <xf numFmtId="0" fontId="25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4" borderId="0" applyNumberFormat="0" applyBorder="0" applyAlignment="0" applyProtection="0"/>
    <xf numFmtId="0" fontId="2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26" borderId="0" applyNumberFormat="0" applyBorder="0" applyAlignment="0" applyProtection="0"/>
    <xf numFmtId="0" fontId="2" fillId="35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27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35" borderId="0" applyNumberFormat="0" applyBorder="0" applyAlignment="0" applyProtection="0"/>
    <xf numFmtId="0" fontId="25" fillId="30" borderId="0" applyNumberFormat="0" applyBorder="0" applyAlignment="0" applyProtection="0"/>
    <xf numFmtId="0" fontId="2" fillId="18" borderId="0" applyNumberFormat="0" applyBorder="0" applyAlignment="0" applyProtection="0"/>
    <xf numFmtId="0" fontId="25" fillId="15" borderId="0" applyNumberFormat="0" applyBorder="0" applyAlignment="0" applyProtection="0"/>
    <xf numFmtId="0" fontId="25" fillId="18" borderId="0" applyNumberFormat="0" applyBorder="0" applyAlignment="0" applyProtection="0"/>
    <xf numFmtId="0" fontId="2" fillId="26" borderId="0" applyNumberFormat="0" applyBorder="0" applyAlignment="0" applyProtection="0"/>
    <xf numFmtId="0" fontId="25" fillId="14" borderId="0" applyNumberFormat="0" applyBorder="0" applyAlignment="0" applyProtection="0"/>
    <xf numFmtId="0" fontId="2" fillId="31" borderId="0" applyNumberFormat="0" applyBorder="0" applyAlignment="0" applyProtection="0"/>
    <xf numFmtId="0" fontId="25" fillId="23" borderId="0" applyNumberFormat="0" applyBorder="0" applyAlignment="0" applyProtection="0"/>
    <xf numFmtId="0" fontId="25" fillId="22" borderId="0" applyNumberFormat="0" applyBorder="0" applyAlignment="0" applyProtection="0"/>
    <xf numFmtId="0" fontId="25" fillId="15" borderId="0" applyNumberFormat="0" applyBorder="0" applyAlignment="0" applyProtection="0"/>
    <xf numFmtId="0" fontId="25" fillId="27" borderId="0" applyNumberFormat="0" applyBorder="0" applyAlignment="0" applyProtection="0"/>
    <xf numFmtId="0" fontId="25" fillId="14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23" borderId="0" applyNumberFormat="0" applyBorder="0" applyAlignment="0" applyProtection="0"/>
    <xf numFmtId="0" fontId="25" fillId="19" borderId="0" applyNumberFormat="0" applyBorder="0" applyAlignment="0" applyProtection="0"/>
    <xf numFmtId="0" fontId="2" fillId="22" borderId="0" applyNumberFormat="0" applyBorder="0" applyAlignment="0" applyProtection="0"/>
    <xf numFmtId="0" fontId="25" fillId="34" borderId="0" applyNumberFormat="0" applyBorder="0" applyAlignment="0" applyProtection="0"/>
    <xf numFmtId="0" fontId="25" fillId="18" borderId="0" applyNumberFormat="0" applyBorder="0" applyAlignment="0" applyProtection="0"/>
    <xf numFmtId="0" fontId="25" fillId="35" borderId="0" applyNumberFormat="0" applyBorder="0" applyAlignment="0" applyProtection="0"/>
    <xf numFmtId="0" fontId="2" fillId="22" borderId="0" applyNumberFormat="0" applyBorder="0" applyAlignment="0" applyProtection="0"/>
    <xf numFmtId="0" fontId="25" fillId="31" borderId="0" applyNumberFormat="0" applyBorder="0" applyAlignment="0" applyProtection="0"/>
    <xf numFmtId="0" fontId="2" fillId="27" borderId="0" applyNumberFormat="0" applyBorder="0" applyAlignment="0" applyProtection="0"/>
    <xf numFmtId="0" fontId="2" fillId="15" borderId="0" applyNumberFormat="0" applyBorder="0" applyAlignment="0" applyProtection="0"/>
    <xf numFmtId="0" fontId="2" fillId="23" borderId="0" applyNumberFormat="0" applyBorder="0" applyAlignment="0" applyProtection="0"/>
    <xf numFmtId="0" fontId="2" fillId="19" borderId="0" applyNumberFormat="0" applyBorder="0" applyAlignment="0" applyProtection="0"/>
    <xf numFmtId="0" fontId="25" fillId="31" borderId="0" applyNumberFormat="0" applyBorder="0" applyAlignment="0" applyProtection="0"/>
    <xf numFmtId="0" fontId="2" fillId="22" borderId="0" applyNumberFormat="0" applyBorder="0" applyAlignment="0" applyProtection="0"/>
    <xf numFmtId="0" fontId="2" fillId="35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19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" fillId="23" borderId="0" applyNumberFormat="0" applyBorder="0" applyAlignment="0" applyProtection="0"/>
    <xf numFmtId="0" fontId="2" fillId="14" borderId="0" applyNumberFormat="0" applyBorder="0" applyAlignment="0" applyProtection="0"/>
    <xf numFmtId="0" fontId="25" fillId="26" borderId="0" applyNumberFormat="0" applyBorder="0" applyAlignment="0" applyProtection="0"/>
    <xf numFmtId="0" fontId="25" fillId="23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5" fillId="14" borderId="0" applyNumberFormat="0" applyBorder="0" applyAlignment="0" applyProtection="0"/>
    <xf numFmtId="0" fontId="25" fillId="26" borderId="0" applyNumberFormat="0" applyBorder="0" applyAlignment="0" applyProtection="0"/>
    <xf numFmtId="0" fontId="2" fillId="35" borderId="0" applyNumberFormat="0" applyBorder="0" applyAlignment="0" applyProtection="0"/>
    <xf numFmtId="0" fontId="25" fillId="34" borderId="0" applyNumberFormat="0" applyBorder="0" applyAlignment="0" applyProtection="0"/>
    <xf numFmtId="0" fontId="25" fillId="30" borderId="0" applyNumberFormat="0" applyBorder="0" applyAlignment="0" applyProtection="0"/>
    <xf numFmtId="0" fontId="25" fillId="15" borderId="0" applyNumberFormat="0" applyBorder="0" applyAlignment="0" applyProtection="0"/>
    <xf numFmtId="0" fontId="25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4" borderId="0" applyNumberFormat="0" applyBorder="0" applyAlignment="0" applyProtection="0"/>
    <xf numFmtId="0" fontId="25" fillId="27" borderId="0" applyNumberFormat="0" applyBorder="0" applyAlignment="0" applyProtection="0"/>
    <xf numFmtId="0" fontId="25" fillId="30" borderId="0" applyNumberFormat="0" applyBorder="0" applyAlignment="0" applyProtection="0"/>
    <xf numFmtId="0" fontId="2" fillId="22" borderId="0" applyNumberFormat="0" applyBorder="0" applyAlignment="0" applyProtection="0"/>
    <xf numFmtId="0" fontId="25" fillId="19" borderId="0" applyNumberFormat="0" applyBorder="0" applyAlignment="0" applyProtection="0"/>
    <xf numFmtId="0" fontId="25" fillId="15" borderId="0" applyNumberFormat="0" applyBorder="0" applyAlignment="0" applyProtection="0"/>
    <xf numFmtId="0" fontId="2" fillId="30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" fillId="31" borderId="0" applyNumberFormat="0" applyBorder="0" applyAlignment="0" applyProtection="0"/>
    <xf numFmtId="0" fontId="2" fillId="30" borderId="0" applyNumberFormat="0" applyBorder="0" applyAlignment="0" applyProtection="0"/>
    <xf numFmtId="0" fontId="25" fillId="23" borderId="0" applyNumberFormat="0" applyBorder="0" applyAlignment="0" applyProtection="0"/>
    <xf numFmtId="0" fontId="25" fillId="14" borderId="0" applyNumberFormat="0" applyBorder="0" applyAlignment="0" applyProtection="0"/>
    <xf numFmtId="0" fontId="25" fillId="30" borderId="0" applyNumberFormat="0" applyBorder="0" applyAlignment="0" applyProtection="0"/>
    <xf numFmtId="0" fontId="25" fillId="19" borderId="0" applyNumberFormat="0" applyBorder="0" applyAlignment="0" applyProtection="0"/>
    <xf numFmtId="0" fontId="25" fillId="27" borderId="0" applyNumberFormat="0" applyBorder="0" applyAlignment="0" applyProtection="0"/>
    <xf numFmtId="0" fontId="25" fillId="15" borderId="0" applyNumberFormat="0" applyBorder="0" applyAlignment="0" applyProtection="0"/>
    <xf numFmtId="0" fontId="25" fillId="23" borderId="0" applyNumberFormat="0" applyBorder="0" applyAlignment="0" applyProtection="0"/>
    <xf numFmtId="0" fontId="25" fillId="35" borderId="0" applyNumberFormat="0" applyBorder="0" applyAlignment="0" applyProtection="0"/>
    <xf numFmtId="0" fontId="2" fillId="15" borderId="0" applyNumberFormat="0" applyBorder="0" applyAlignment="0" applyProtection="0"/>
    <xf numFmtId="0" fontId="25" fillId="14" borderId="0" applyNumberFormat="0" applyBorder="0" applyAlignment="0" applyProtection="0"/>
    <xf numFmtId="0" fontId="25" fillId="35" borderId="0" applyNumberFormat="0" applyBorder="0" applyAlignment="0" applyProtection="0"/>
    <xf numFmtId="0" fontId="2" fillId="30" borderId="0" applyNumberFormat="0" applyBorder="0" applyAlignment="0" applyProtection="0"/>
    <xf numFmtId="0" fontId="25" fillId="18" borderId="0" applyNumberFormat="0" applyBorder="0" applyAlignment="0" applyProtection="0"/>
    <xf numFmtId="0" fontId="25" fillId="35" borderId="0" applyNumberFormat="0" applyBorder="0" applyAlignment="0" applyProtection="0"/>
    <xf numFmtId="0" fontId="25" fillId="23" borderId="0" applyNumberFormat="0" applyBorder="0" applyAlignment="0" applyProtection="0"/>
    <xf numFmtId="0" fontId="25" fillId="34" borderId="0" applyNumberFormat="0" applyBorder="0" applyAlignment="0" applyProtection="0"/>
    <xf numFmtId="0" fontId="25" fillId="27" borderId="0" applyNumberFormat="0" applyBorder="0" applyAlignment="0" applyProtection="0"/>
    <xf numFmtId="0" fontId="2" fillId="31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5" fillId="22" borderId="0" applyNumberFormat="0" applyBorder="0" applyAlignment="0" applyProtection="0"/>
    <xf numFmtId="0" fontId="25" fillId="19" borderId="0" applyNumberFormat="0" applyBorder="0" applyAlignment="0" applyProtection="0"/>
    <xf numFmtId="0" fontId="25" fillId="14" borderId="0" applyNumberFormat="0" applyBorder="0" applyAlignment="0" applyProtection="0"/>
    <xf numFmtId="0" fontId="2" fillId="15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2" fillId="19" borderId="0" applyNumberFormat="0" applyBorder="0" applyAlignment="0" applyProtection="0"/>
    <xf numFmtId="0" fontId="25" fillId="26" borderId="0" applyNumberFormat="0" applyBorder="0" applyAlignment="0" applyProtection="0"/>
    <xf numFmtId="0" fontId="25" fillId="19" borderId="0" applyNumberFormat="0" applyBorder="0" applyAlignment="0" applyProtection="0"/>
    <xf numFmtId="0" fontId="25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2" fillId="35" borderId="0" applyNumberFormat="0" applyBorder="0" applyAlignment="0" applyProtection="0"/>
    <xf numFmtId="0" fontId="25" fillId="18" borderId="0" applyNumberFormat="0" applyBorder="0" applyAlignment="0" applyProtection="0"/>
    <xf numFmtId="0" fontId="2" fillId="19" borderId="0" applyNumberFormat="0" applyBorder="0" applyAlignment="0" applyProtection="0"/>
    <xf numFmtId="0" fontId="25" fillId="30" borderId="0" applyNumberFormat="0" applyBorder="0" applyAlignment="0" applyProtection="0"/>
    <xf numFmtId="0" fontId="2" fillId="27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31" borderId="0" applyNumberFormat="0" applyBorder="0" applyAlignment="0" applyProtection="0"/>
    <xf numFmtId="0" fontId="25" fillId="19" borderId="0" applyNumberFormat="0" applyBorder="0" applyAlignment="0" applyProtection="0"/>
    <xf numFmtId="0" fontId="2" fillId="35" borderId="0" applyNumberFormat="0" applyBorder="0" applyAlignment="0" applyProtection="0"/>
    <xf numFmtId="0" fontId="25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3" borderId="0" applyNumberFormat="0" applyBorder="0" applyAlignment="0" applyProtection="0"/>
    <xf numFmtId="0" fontId="25" fillId="19" borderId="0" applyNumberFormat="0" applyBorder="0" applyAlignment="0" applyProtection="0"/>
    <xf numFmtId="0" fontId="25" fillId="35" borderId="0" applyNumberFormat="0" applyBorder="0" applyAlignment="0" applyProtection="0"/>
    <xf numFmtId="0" fontId="25" fillId="26" borderId="0" applyNumberFormat="0" applyBorder="0" applyAlignment="0" applyProtection="0"/>
    <xf numFmtId="0" fontId="25" fillId="35" borderId="0" applyNumberFormat="0" applyBorder="0" applyAlignment="0" applyProtection="0"/>
    <xf numFmtId="0" fontId="25" fillId="14" borderId="0" applyNumberFormat="0" applyBorder="0" applyAlignment="0" applyProtection="0"/>
    <xf numFmtId="0" fontId="2" fillId="23" borderId="0" applyNumberFormat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2" fillId="14" borderId="0" applyNumberFormat="0" applyBorder="0" applyAlignment="0" applyProtection="0"/>
    <xf numFmtId="0" fontId="2" fillId="35" borderId="0" applyNumberFormat="0" applyBorder="0" applyAlignment="0" applyProtection="0"/>
    <xf numFmtId="0" fontId="2" fillId="19" borderId="0" applyNumberFormat="0" applyBorder="0" applyAlignment="0" applyProtection="0"/>
    <xf numFmtId="0" fontId="2" fillId="35" borderId="0" applyNumberFormat="0" applyBorder="0" applyAlignment="0" applyProtection="0"/>
    <xf numFmtId="0" fontId="25" fillId="34" borderId="0" applyNumberFormat="0" applyBorder="0" applyAlignment="0" applyProtection="0"/>
    <xf numFmtId="0" fontId="2" fillId="31" borderId="0" applyNumberFormat="0" applyBorder="0" applyAlignment="0" applyProtection="0"/>
    <xf numFmtId="0" fontId="2" fillId="14" borderId="0" applyNumberFormat="0" applyBorder="0" applyAlignment="0" applyProtection="0"/>
    <xf numFmtId="0" fontId="25" fillId="3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31" borderId="0" applyNumberFormat="0" applyBorder="0" applyAlignment="0" applyProtection="0"/>
    <xf numFmtId="0" fontId="25" fillId="22" borderId="0" applyNumberFormat="0" applyBorder="0" applyAlignment="0" applyProtection="0"/>
    <xf numFmtId="0" fontId="2" fillId="15" borderId="0" applyNumberFormat="0" applyBorder="0" applyAlignment="0" applyProtection="0"/>
    <xf numFmtId="0" fontId="25" fillId="27" borderId="0" applyNumberFormat="0" applyBorder="0" applyAlignment="0" applyProtection="0"/>
    <xf numFmtId="0" fontId="25" fillId="23" borderId="0" applyNumberFormat="0" applyBorder="0" applyAlignment="0" applyProtection="0"/>
    <xf numFmtId="0" fontId="25" fillId="22" borderId="0" applyNumberFormat="0" applyBorder="0" applyAlignment="0" applyProtection="0"/>
    <xf numFmtId="0" fontId="25" fillId="27" borderId="0" applyNumberFormat="0" applyBorder="0" applyAlignment="0" applyProtection="0"/>
    <xf numFmtId="0" fontId="2" fillId="30" borderId="0" applyNumberFormat="0" applyBorder="0" applyAlignment="0" applyProtection="0"/>
    <xf numFmtId="0" fontId="25" fillId="26" borderId="0" applyNumberFormat="0" applyBorder="0" applyAlignment="0" applyProtection="0"/>
    <xf numFmtId="0" fontId="25" fillId="15" borderId="0" applyNumberFormat="0" applyBorder="0" applyAlignment="0" applyProtection="0"/>
    <xf numFmtId="0" fontId="25" fillId="34" borderId="0" applyNumberFormat="0" applyBorder="0" applyAlignment="0" applyProtection="0"/>
    <xf numFmtId="0" fontId="2" fillId="14" borderId="0" applyNumberFormat="0" applyBorder="0" applyAlignment="0" applyProtection="0"/>
    <xf numFmtId="0" fontId="25" fillId="31" borderId="0" applyNumberFormat="0" applyBorder="0" applyAlignment="0" applyProtection="0"/>
    <xf numFmtId="0" fontId="25" fillId="34" borderId="0" applyNumberFormat="0" applyBorder="0" applyAlignment="0" applyProtection="0"/>
    <xf numFmtId="0" fontId="25" fillId="19" borderId="0" applyNumberFormat="0" applyBorder="0" applyAlignment="0" applyProtection="0"/>
    <xf numFmtId="0" fontId="25" fillId="30" borderId="0" applyNumberFormat="0" applyBorder="0" applyAlignment="0" applyProtection="0"/>
    <xf numFmtId="0" fontId="25" fillId="19" borderId="0" applyNumberFormat="0" applyBorder="0" applyAlignment="0" applyProtection="0"/>
    <xf numFmtId="0" fontId="25" fillId="22" borderId="0" applyNumberFormat="0" applyBorder="0" applyAlignment="0" applyProtection="0"/>
    <xf numFmtId="0" fontId="25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5" fillId="27" borderId="0" applyNumberFormat="0" applyBorder="0" applyAlignment="0" applyProtection="0"/>
    <xf numFmtId="0" fontId="25" fillId="22" borderId="0" applyNumberFormat="0" applyBorder="0" applyAlignment="0" applyProtection="0"/>
    <xf numFmtId="0" fontId="2" fillId="22" borderId="0" applyNumberFormat="0" applyBorder="0" applyAlignment="0" applyProtection="0"/>
    <xf numFmtId="0" fontId="25" fillId="30" borderId="0" applyNumberFormat="0" applyBorder="0" applyAlignment="0" applyProtection="0"/>
    <xf numFmtId="0" fontId="25" fillId="27" borderId="0" applyNumberFormat="0" applyBorder="0" applyAlignment="0" applyProtection="0"/>
    <xf numFmtId="0" fontId="25" fillId="14" borderId="0" applyNumberFormat="0" applyBorder="0" applyAlignment="0" applyProtection="0"/>
    <xf numFmtId="0" fontId="2" fillId="34" borderId="0" applyNumberFormat="0" applyBorder="0" applyAlignment="0" applyProtection="0"/>
    <xf numFmtId="0" fontId="2" fillId="18" borderId="0" applyNumberFormat="0" applyBorder="0" applyAlignment="0" applyProtection="0"/>
    <xf numFmtId="0" fontId="25" fillId="26" borderId="0" applyNumberFormat="0" applyBorder="0" applyAlignment="0" applyProtection="0"/>
    <xf numFmtId="0" fontId="25" fillId="22" borderId="0" applyNumberFormat="0" applyBorder="0" applyAlignment="0" applyProtection="0"/>
    <xf numFmtId="0" fontId="25" fillId="35" borderId="0" applyNumberFormat="0" applyBorder="0" applyAlignment="0" applyProtection="0"/>
    <xf numFmtId="0" fontId="2" fillId="14" borderId="0" applyNumberFormat="0" applyBorder="0" applyAlignment="0" applyProtection="0"/>
    <xf numFmtId="0" fontId="2" fillId="23" borderId="0" applyNumberFormat="0" applyBorder="0" applyAlignment="0" applyProtection="0"/>
    <xf numFmtId="0" fontId="25" fillId="18" borderId="0" applyNumberFormat="0" applyBorder="0" applyAlignment="0" applyProtection="0"/>
    <xf numFmtId="0" fontId="2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19" borderId="0" applyNumberFormat="0" applyBorder="0" applyAlignment="0" applyProtection="0"/>
    <xf numFmtId="0" fontId="25" fillId="27" borderId="0" applyNumberFormat="0" applyBorder="0" applyAlignment="0" applyProtection="0"/>
    <xf numFmtId="0" fontId="25" fillId="15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4" borderId="0" applyNumberFormat="0" applyBorder="0" applyAlignment="0" applyProtection="0"/>
    <xf numFmtId="0" fontId="25" fillId="22" borderId="0" applyNumberFormat="0" applyBorder="0" applyAlignment="0" applyProtection="0"/>
    <xf numFmtId="0" fontId="25" fillId="35" borderId="0" applyNumberFormat="0" applyBorder="0" applyAlignment="0" applyProtection="0"/>
    <xf numFmtId="0" fontId="25" fillId="18" borderId="0" applyNumberFormat="0" applyBorder="0" applyAlignment="0" applyProtection="0"/>
    <xf numFmtId="0" fontId="25" fillId="30" borderId="0" applyNumberFormat="0" applyBorder="0" applyAlignment="0" applyProtection="0"/>
    <xf numFmtId="0" fontId="25" fillId="15" borderId="0" applyNumberFormat="0" applyBorder="0" applyAlignment="0" applyProtection="0"/>
    <xf numFmtId="0" fontId="2" fillId="30" borderId="0" applyNumberFormat="0" applyBorder="0" applyAlignment="0" applyProtection="0"/>
    <xf numFmtId="0" fontId="2" fillId="15" borderId="0" applyNumberFormat="0" applyBorder="0" applyAlignment="0" applyProtection="0"/>
    <xf numFmtId="0" fontId="25" fillId="34" borderId="0" applyNumberFormat="0" applyBorder="0" applyAlignment="0" applyProtection="0"/>
    <xf numFmtId="0" fontId="25" fillId="23" borderId="0" applyNumberFormat="0" applyBorder="0" applyAlignment="0" applyProtection="0"/>
    <xf numFmtId="0" fontId="25" fillId="34" borderId="0" applyNumberFormat="0" applyBorder="0" applyAlignment="0" applyProtection="0"/>
    <xf numFmtId="0" fontId="25" fillId="27" borderId="0" applyNumberFormat="0" applyBorder="0" applyAlignment="0" applyProtection="0"/>
    <xf numFmtId="0" fontId="25" fillId="34" borderId="0" applyNumberFormat="0" applyBorder="0" applyAlignment="0" applyProtection="0"/>
    <xf numFmtId="0" fontId="2" fillId="22" borderId="0" applyNumberFormat="0" applyBorder="0" applyAlignment="0" applyProtection="0"/>
    <xf numFmtId="0" fontId="25" fillId="14" borderId="0" applyNumberFormat="0" applyBorder="0" applyAlignment="0" applyProtection="0"/>
    <xf numFmtId="0" fontId="2" fillId="26" borderId="0" applyNumberFormat="0" applyBorder="0" applyAlignment="0" applyProtection="0"/>
    <xf numFmtId="0" fontId="25" fillId="35" borderId="0" applyNumberFormat="0" applyBorder="0" applyAlignment="0" applyProtection="0"/>
    <xf numFmtId="0" fontId="25" fillId="22" borderId="0" applyNumberFormat="0" applyBorder="0" applyAlignment="0" applyProtection="0"/>
    <xf numFmtId="0" fontId="25" fillId="34" borderId="0" applyNumberFormat="0" applyBorder="0" applyAlignment="0" applyProtection="0"/>
    <xf numFmtId="0" fontId="25" fillId="2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31" borderId="0" applyNumberFormat="0" applyBorder="0" applyAlignment="0" applyProtection="0"/>
    <xf numFmtId="0" fontId="25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5" fillId="35" borderId="0" applyNumberFormat="0" applyBorder="0" applyAlignment="0" applyProtection="0"/>
    <xf numFmtId="0" fontId="25" fillId="26" borderId="0" applyNumberFormat="0" applyBorder="0" applyAlignment="0" applyProtection="0"/>
    <xf numFmtId="0" fontId="25" fillId="31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5" borderId="0" applyNumberFormat="0" applyBorder="0" applyAlignment="0" applyProtection="0"/>
    <xf numFmtId="0" fontId="25" fillId="18" borderId="0" applyNumberFormat="0" applyBorder="0" applyAlignment="0" applyProtection="0"/>
    <xf numFmtId="0" fontId="25" fillId="30" borderId="0" applyNumberFormat="0" applyBorder="0" applyAlignment="0" applyProtection="0"/>
    <xf numFmtId="0" fontId="25" fillId="18" borderId="0" applyNumberFormat="0" applyBorder="0" applyAlignment="0" applyProtection="0"/>
    <xf numFmtId="0" fontId="25" fillId="34" borderId="0" applyNumberFormat="0" applyBorder="0" applyAlignment="0" applyProtection="0"/>
    <xf numFmtId="0" fontId="25" fillId="31" borderId="0" applyNumberFormat="0" applyBorder="0" applyAlignment="0" applyProtection="0"/>
    <xf numFmtId="0" fontId="25" fillId="14" borderId="0" applyNumberFormat="0" applyBorder="0" applyAlignment="0" applyProtection="0"/>
    <xf numFmtId="0" fontId="25" fillId="35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25" fillId="27" borderId="0" applyNumberFormat="0" applyBorder="0" applyAlignment="0" applyProtection="0"/>
    <xf numFmtId="0" fontId="2" fillId="22" borderId="0" applyNumberFormat="0" applyBorder="0" applyAlignment="0" applyProtection="0"/>
    <xf numFmtId="0" fontId="2" fillId="19" borderId="0" applyNumberFormat="0" applyBorder="0" applyAlignment="0" applyProtection="0"/>
    <xf numFmtId="0" fontId="2" fillId="15" borderId="0" applyNumberFormat="0" applyBorder="0" applyAlignment="0" applyProtection="0"/>
    <xf numFmtId="0" fontId="25" fillId="14" borderId="0" applyNumberFormat="0" applyBorder="0" applyAlignment="0" applyProtection="0"/>
    <xf numFmtId="0" fontId="25" fillId="27" borderId="0" applyNumberFormat="0" applyBorder="0" applyAlignment="0" applyProtection="0"/>
    <xf numFmtId="0" fontId="2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2" fillId="15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" fillId="15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5" fillId="26" borderId="0" applyNumberFormat="0" applyBorder="0" applyAlignment="0" applyProtection="0"/>
    <xf numFmtId="0" fontId="25" fillId="22" borderId="0" applyNumberFormat="0" applyBorder="0" applyAlignment="0" applyProtection="0"/>
    <xf numFmtId="0" fontId="25" fillId="35" borderId="0" applyNumberFormat="0" applyBorder="0" applyAlignment="0" applyProtection="0"/>
    <xf numFmtId="0" fontId="25" fillId="26" borderId="0" applyNumberFormat="0" applyBorder="0" applyAlignment="0" applyProtection="0"/>
    <xf numFmtId="0" fontId="2" fillId="15" borderId="0" applyNumberFormat="0" applyBorder="0" applyAlignment="0" applyProtection="0"/>
    <xf numFmtId="0" fontId="25" fillId="30" borderId="0" applyNumberFormat="0" applyBorder="0" applyAlignment="0" applyProtection="0"/>
    <xf numFmtId="0" fontId="25" fillId="26" borderId="0" applyNumberFormat="0" applyBorder="0" applyAlignment="0" applyProtection="0"/>
    <xf numFmtId="0" fontId="25" fillId="34" borderId="0" applyNumberFormat="0" applyBorder="0" applyAlignment="0" applyProtection="0"/>
    <xf numFmtId="0" fontId="25" fillId="31" borderId="0" applyNumberFormat="0" applyBorder="0" applyAlignment="0" applyProtection="0"/>
    <xf numFmtId="0" fontId="25" fillId="23" borderId="0" applyNumberFormat="0" applyBorder="0" applyAlignment="0" applyProtection="0"/>
    <xf numFmtId="0" fontId="25" fillId="31" borderId="0" applyNumberFormat="0" applyBorder="0" applyAlignment="0" applyProtection="0"/>
    <xf numFmtId="0" fontId="25" fillId="22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18" borderId="0" applyNumberFormat="0" applyBorder="0" applyAlignment="0" applyProtection="0"/>
    <xf numFmtId="0" fontId="25" fillId="31" borderId="0" applyNumberFormat="0" applyBorder="0" applyAlignment="0" applyProtection="0"/>
    <xf numFmtId="0" fontId="25" fillId="19" borderId="0" applyNumberFormat="0" applyBorder="0" applyAlignment="0" applyProtection="0"/>
    <xf numFmtId="0" fontId="25" fillId="35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23" borderId="0" applyNumberFormat="0" applyBorder="0" applyAlignment="0" applyProtection="0"/>
    <xf numFmtId="0" fontId="25" fillId="34" borderId="0" applyNumberFormat="0" applyBorder="0" applyAlignment="0" applyProtection="0"/>
    <xf numFmtId="0" fontId="25" fillId="14" borderId="0" applyNumberFormat="0" applyBorder="0" applyAlignment="0" applyProtection="0"/>
    <xf numFmtId="0" fontId="25" fillId="30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5" fillId="14" borderId="0" applyNumberFormat="0" applyBorder="0" applyAlignment="0" applyProtection="0"/>
    <xf numFmtId="0" fontId="25" fillId="35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31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27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3" borderId="0" applyNumberFormat="0" applyBorder="0" applyAlignment="0" applyProtection="0"/>
    <xf numFmtId="0" fontId="25" fillId="19" borderId="0" applyNumberFormat="0" applyBorder="0" applyAlignment="0" applyProtection="0"/>
    <xf numFmtId="0" fontId="25" fillId="15" borderId="0" applyNumberFormat="0" applyBorder="0" applyAlignment="0" applyProtection="0"/>
    <xf numFmtId="0" fontId="25" fillId="34" borderId="0" applyNumberFormat="0" applyBorder="0" applyAlignment="0" applyProtection="0"/>
    <xf numFmtId="0" fontId="25" fillId="30" borderId="0" applyNumberFormat="0" applyBorder="0" applyAlignment="0" applyProtection="0"/>
    <xf numFmtId="0" fontId="25" fillId="26" borderId="0" applyNumberFormat="0" applyBorder="0" applyAlignment="0" applyProtection="0"/>
    <xf numFmtId="0" fontId="25" fillId="22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25" fillId="34" borderId="0" applyNumberFormat="0" applyBorder="0" applyAlignment="0" applyProtection="0"/>
    <xf numFmtId="0" fontId="25" fillId="35" borderId="0" applyNumberFormat="0" applyBorder="0" applyAlignment="0" applyProtection="0"/>
    <xf numFmtId="0" fontId="25" fillId="27" borderId="0" applyNumberFormat="0" applyBorder="0" applyAlignment="0" applyProtection="0"/>
    <xf numFmtId="0" fontId="25" fillId="23" borderId="0" applyNumberFormat="0" applyBorder="0" applyAlignment="0" applyProtection="0"/>
    <xf numFmtId="0" fontId="25" fillId="19" borderId="0" applyNumberFormat="0" applyBorder="0" applyAlignment="0" applyProtection="0"/>
    <xf numFmtId="0" fontId="25" fillId="15" borderId="0" applyNumberFormat="0" applyBorder="0" applyAlignment="0" applyProtection="0"/>
    <xf numFmtId="0" fontId="25" fillId="26" borderId="0" applyNumberFormat="0" applyBorder="0" applyAlignment="0" applyProtection="0"/>
    <xf numFmtId="0" fontId="25" fillId="22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31" borderId="0" applyNumberFormat="0" applyBorder="0" applyAlignment="0" applyProtection="0"/>
    <xf numFmtId="0" fontId="25" fillId="34" borderId="0" applyNumberFormat="0" applyBorder="0" applyAlignment="0" applyProtection="0"/>
    <xf numFmtId="0" fontId="25" fillId="19" borderId="0" applyNumberFormat="0" applyBorder="0" applyAlignment="0" applyProtection="0"/>
    <xf numFmtId="0" fontId="25" fillId="15" borderId="0" applyNumberFormat="0" applyBorder="0" applyAlignment="0" applyProtection="0"/>
    <xf numFmtId="0" fontId="25" fillId="26" borderId="0" applyNumberFormat="0" applyBorder="0" applyAlignment="0" applyProtection="0"/>
    <xf numFmtId="0" fontId="25" fillId="22" borderId="0" applyNumberFormat="0" applyBorder="0" applyAlignment="0" applyProtection="0"/>
    <xf numFmtId="0" fontId="25" fillId="14" borderId="0" applyNumberFormat="0" applyBorder="0" applyAlignment="0" applyProtection="0"/>
    <xf numFmtId="0" fontId="25" fillId="19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" fillId="27" borderId="0" applyNumberFormat="0" applyBorder="0" applyAlignment="0" applyProtection="0"/>
    <xf numFmtId="0" fontId="25" fillId="14" borderId="0" applyNumberFormat="0" applyBorder="0" applyAlignment="0" applyProtection="0"/>
    <xf numFmtId="0" fontId="2" fillId="27" borderId="0" applyNumberFormat="0" applyBorder="0" applyAlignment="0" applyProtection="0"/>
    <xf numFmtId="0" fontId="2" fillId="1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5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6" borderId="0" applyNumberFormat="0" applyBorder="0" applyAlignment="0" applyProtection="0"/>
    <xf numFmtId="0" fontId="2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2" borderId="0" applyNumberFormat="0" applyBorder="0" applyAlignment="0" applyProtection="0"/>
    <xf numFmtId="0" fontId="25" fillId="31" borderId="0" applyNumberFormat="0" applyBorder="0" applyAlignment="0" applyProtection="0"/>
    <xf numFmtId="0" fontId="2" fillId="23" borderId="0" applyNumberFormat="0" applyBorder="0" applyAlignment="0" applyProtection="0"/>
    <xf numFmtId="0" fontId="2" fillId="35" borderId="0" applyNumberFormat="0" applyBorder="0" applyAlignment="0" applyProtection="0"/>
    <xf numFmtId="0" fontId="25" fillId="14" borderId="0" applyNumberFormat="0" applyBorder="0" applyAlignment="0" applyProtection="0"/>
    <xf numFmtId="0" fontId="25" fillId="34" borderId="0" applyNumberFormat="0" applyBorder="0" applyAlignment="0" applyProtection="0"/>
    <xf numFmtId="0" fontId="2" fillId="18" borderId="0" applyNumberFormat="0" applyBorder="0" applyAlignment="0" applyProtection="0"/>
    <xf numFmtId="0" fontId="25" fillId="18" borderId="0" applyNumberFormat="0" applyBorder="0" applyAlignment="0" applyProtection="0"/>
    <xf numFmtId="0" fontId="2" fillId="18" borderId="0" applyNumberFormat="0" applyBorder="0" applyAlignment="0" applyProtection="0"/>
    <xf numFmtId="0" fontId="25" fillId="27" borderId="0" applyNumberFormat="0" applyBorder="0" applyAlignment="0" applyProtection="0"/>
    <xf numFmtId="0" fontId="2" fillId="30" borderId="0" applyNumberFormat="0" applyBorder="0" applyAlignment="0" applyProtection="0"/>
    <xf numFmtId="0" fontId="25" fillId="26" borderId="0" applyNumberFormat="0" applyBorder="0" applyAlignment="0" applyProtection="0"/>
    <xf numFmtId="0" fontId="25" fillId="34" borderId="0" applyNumberFormat="0" applyBorder="0" applyAlignment="0" applyProtection="0"/>
    <xf numFmtId="0" fontId="25" fillId="27" borderId="0" applyNumberFormat="0" applyBorder="0" applyAlignment="0" applyProtection="0"/>
    <xf numFmtId="0" fontId="25" fillId="14" borderId="0" applyNumberFormat="0" applyBorder="0" applyAlignment="0" applyProtection="0"/>
    <xf numFmtId="0" fontId="25" fillId="22" borderId="0" applyNumberFormat="0" applyBorder="0" applyAlignment="0" applyProtection="0"/>
    <xf numFmtId="0" fontId="25" fillId="14" borderId="0" applyNumberFormat="0" applyBorder="0" applyAlignment="0" applyProtection="0"/>
    <xf numFmtId="0" fontId="2" fillId="31" borderId="0" applyNumberFormat="0" applyBorder="0" applyAlignment="0" applyProtection="0"/>
    <xf numFmtId="0" fontId="2" fillId="18" borderId="0" applyNumberFormat="0" applyBorder="0" applyAlignment="0" applyProtection="0"/>
    <xf numFmtId="0" fontId="25" fillId="35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4" borderId="0" applyNumberFormat="0" applyBorder="0" applyAlignment="0" applyProtection="0"/>
    <xf numFmtId="0" fontId="25" fillId="14" borderId="0" applyNumberFormat="0" applyBorder="0" applyAlignment="0" applyProtection="0"/>
    <xf numFmtId="0" fontId="25" fillId="22" borderId="0" applyNumberFormat="0" applyBorder="0" applyAlignment="0" applyProtection="0"/>
    <xf numFmtId="0" fontId="25" fillId="18" borderId="0" applyNumberFormat="0" applyBorder="0" applyAlignment="0" applyProtection="0"/>
    <xf numFmtId="0" fontId="25" fillId="26" borderId="0" applyNumberFormat="0" applyBorder="0" applyAlignment="0" applyProtection="0"/>
    <xf numFmtId="0" fontId="2" fillId="23" borderId="0" applyNumberFormat="0" applyBorder="0" applyAlignment="0" applyProtection="0"/>
    <xf numFmtId="0" fontId="25" fillId="30" borderId="0" applyNumberFormat="0" applyBorder="0" applyAlignment="0" applyProtection="0"/>
    <xf numFmtId="0" fontId="2" fillId="26" borderId="0" applyNumberFormat="0" applyBorder="0" applyAlignment="0" applyProtection="0"/>
    <xf numFmtId="0" fontId="2" fillId="15" borderId="0" applyNumberFormat="0" applyBorder="0" applyAlignment="0" applyProtection="0"/>
    <xf numFmtId="0" fontId="2" fillId="34" borderId="0" applyNumberFormat="0" applyBorder="0" applyAlignment="0" applyProtection="0"/>
    <xf numFmtId="0" fontId="25" fillId="14" borderId="0" applyNumberFormat="0" applyBorder="0" applyAlignment="0" applyProtection="0"/>
    <xf numFmtId="0" fontId="2" fillId="22" borderId="0" applyNumberFormat="0" applyBorder="0" applyAlignment="0" applyProtection="0"/>
    <xf numFmtId="0" fontId="2" fillId="35" borderId="0" applyNumberFormat="0" applyBorder="0" applyAlignment="0" applyProtection="0"/>
    <xf numFmtId="0" fontId="2" fillId="34" borderId="0" applyNumberFormat="0" applyBorder="0" applyAlignment="0" applyProtection="0"/>
    <xf numFmtId="0" fontId="2" fillId="31" borderId="0" applyNumberFormat="0" applyBorder="0" applyAlignment="0" applyProtection="0"/>
    <xf numFmtId="0" fontId="2" fillId="30" borderId="0" applyNumberFormat="0" applyBorder="0" applyAlignment="0" applyProtection="0"/>
    <xf numFmtId="0" fontId="2" fillId="27" borderId="0" applyNumberFormat="0" applyBorder="0" applyAlignment="0" applyProtection="0"/>
    <xf numFmtId="0" fontId="2" fillId="26" borderId="0" applyNumberFormat="0" applyBorder="0" applyAlignment="0" applyProtection="0"/>
    <xf numFmtId="0" fontId="2" fillId="23" borderId="0" applyNumberFormat="0" applyBorder="0" applyAlignment="0" applyProtection="0"/>
    <xf numFmtId="0" fontId="2" fillId="22" borderId="0" applyNumberFormat="0" applyBorder="0" applyAlignment="0" applyProtection="0"/>
    <xf numFmtId="0" fontId="2" fillId="19" borderId="0" applyNumberFormat="0" applyBorder="0" applyAlignment="0" applyProtection="0"/>
    <xf numFmtId="0" fontId="2" fillId="18" borderId="0" applyNumberFormat="0" applyBorder="0" applyAlignment="0" applyProtection="0"/>
    <xf numFmtId="0" fontId="2" fillId="15" borderId="0" applyNumberFormat="0" applyBorder="0" applyAlignment="0" applyProtection="0"/>
    <xf numFmtId="0" fontId="2" fillId="14" borderId="0" applyNumberFormat="0" applyBorder="0" applyAlignment="0" applyProtection="0"/>
    <xf numFmtId="0" fontId="2" fillId="22" borderId="0" applyNumberFormat="0" applyBorder="0" applyAlignment="0" applyProtection="0"/>
    <xf numFmtId="0" fontId="2" fillId="14" borderId="0" applyNumberFormat="0" applyBorder="0" applyAlignment="0" applyProtection="0"/>
    <xf numFmtId="0" fontId="2" fillId="31" borderId="0" applyNumberFormat="0" applyBorder="0" applyAlignment="0" applyProtection="0"/>
    <xf numFmtId="0" fontId="2" fillId="15" borderId="0" applyNumberFormat="0" applyBorder="0" applyAlignment="0" applyProtection="0"/>
    <xf numFmtId="0" fontId="2" fillId="30" borderId="0" applyNumberFormat="0" applyBorder="0" applyAlignment="0" applyProtection="0"/>
    <xf numFmtId="0" fontId="25" fillId="19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14" borderId="0" applyNumberFormat="0" applyBorder="0" applyAlignment="0" applyProtection="0"/>
    <xf numFmtId="0" fontId="2" fillId="35" borderId="0" applyNumberFormat="0" applyBorder="0" applyAlignment="0" applyProtection="0"/>
    <xf numFmtId="0" fontId="2" fillId="34" borderId="0" applyNumberFormat="0" applyBorder="0" applyAlignment="0" applyProtection="0"/>
    <xf numFmtId="0" fontId="2" fillId="31" borderId="0" applyNumberFormat="0" applyBorder="0" applyAlignment="0" applyProtection="0"/>
    <xf numFmtId="0" fontId="2" fillId="30" borderId="0" applyNumberFormat="0" applyBorder="0" applyAlignment="0" applyProtection="0"/>
    <xf numFmtId="0" fontId="2" fillId="18" borderId="0" applyNumberFormat="0" applyBorder="0" applyAlignment="0" applyProtection="0"/>
    <xf numFmtId="0" fontId="2" fillId="27" borderId="0" applyNumberFormat="0" applyBorder="0" applyAlignment="0" applyProtection="0"/>
    <xf numFmtId="0" fontId="2" fillId="26" borderId="0" applyNumberFormat="0" applyBorder="0" applyAlignment="0" applyProtection="0"/>
    <xf numFmtId="0" fontId="2" fillId="23" borderId="0" applyNumberFormat="0" applyBorder="0" applyAlignment="0" applyProtection="0"/>
    <xf numFmtId="0" fontId="2" fillId="22" borderId="0" applyNumberFormat="0" applyBorder="0" applyAlignment="0" applyProtection="0"/>
    <xf numFmtId="0" fontId="2" fillId="19" borderId="0" applyNumberFormat="0" applyBorder="0" applyAlignment="0" applyProtection="0"/>
    <xf numFmtId="0" fontId="2" fillId="18" borderId="0" applyNumberFormat="0" applyBorder="0" applyAlignment="0" applyProtection="0"/>
    <xf numFmtId="0" fontId="2" fillId="15" borderId="0" applyNumberFormat="0" applyBorder="0" applyAlignment="0" applyProtection="0"/>
    <xf numFmtId="0" fontId="2" fillId="14" borderId="0" applyNumberFormat="0" applyBorder="0" applyAlignment="0" applyProtection="0"/>
    <xf numFmtId="0" fontId="25" fillId="26" borderId="0" applyNumberFormat="0" applyBorder="0" applyAlignment="0" applyProtection="0"/>
    <xf numFmtId="0" fontId="25" fillId="14" borderId="0" applyNumberFormat="0" applyBorder="0" applyAlignment="0" applyProtection="0"/>
    <xf numFmtId="0" fontId="25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4" borderId="0" applyNumberFormat="0" applyBorder="0" applyAlignment="0" applyProtection="0"/>
    <xf numFmtId="0" fontId="2" fillId="31" borderId="0" applyNumberFormat="0" applyBorder="0" applyAlignment="0" applyProtection="0"/>
    <xf numFmtId="0" fontId="2" fillId="30" borderId="0" applyNumberFormat="0" applyBorder="0" applyAlignment="0" applyProtection="0"/>
    <xf numFmtId="0" fontId="2" fillId="27" borderId="0" applyNumberFormat="0" applyBorder="0" applyAlignment="0" applyProtection="0"/>
    <xf numFmtId="0" fontId="2" fillId="26" borderId="0" applyNumberFormat="0" applyBorder="0" applyAlignment="0" applyProtection="0"/>
    <xf numFmtId="0" fontId="2" fillId="23" borderId="0" applyNumberFormat="0" applyBorder="0" applyAlignment="0" applyProtection="0"/>
    <xf numFmtId="0" fontId="2" fillId="22" borderId="0" applyNumberFormat="0" applyBorder="0" applyAlignment="0" applyProtection="0"/>
    <xf numFmtId="0" fontId="2" fillId="19" borderId="0" applyNumberFormat="0" applyBorder="0" applyAlignment="0" applyProtection="0"/>
    <xf numFmtId="0" fontId="2" fillId="18" borderId="0" applyNumberFormat="0" applyBorder="0" applyAlignment="0" applyProtection="0"/>
    <xf numFmtId="0" fontId="2" fillId="15" borderId="0" applyNumberFormat="0" applyBorder="0" applyAlignment="0" applyProtection="0"/>
    <xf numFmtId="0" fontId="2" fillId="14" borderId="0" applyNumberFormat="0" applyBorder="0" applyAlignment="0" applyProtection="0"/>
    <xf numFmtId="0" fontId="25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5" fillId="27" borderId="0" applyNumberFormat="0" applyBorder="0" applyAlignment="0" applyProtection="0"/>
    <xf numFmtId="0" fontId="25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4" borderId="0" applyNumberFormat="0" applyBorder="0" applyAlignment="0" applyProtection="0"/>
    <xf numFmtId="0" fontId="2" fillId="31" borderId="0" applyNumberFormat="0" applyBorder="0" applyAlignment="0" applyProtection="0"/>
    <xf numFmtId="0" fontId="2" fillId="30" borderId="0" applyNumberFormat="0" applyBorder="0" applyAlignment="0" applyProtection="0"/>
    <xf numFmtId="0" fontId="2" fillId="27" borderId="0" applyNumberFormat="0" applyBorder="0" applyAlignment="0" applyProtection="0"/>
    <xf numFmtId="0" fontId="2" fillId="26" borderId="0" applyNumberFormat="0" applyBorder="0" applyAlignment="0" applyProtection="0"/>
    <xf numFmtId="0" fontId="2" fillId="23" borderId="0" applyNumberFormat="0" applyBorder="0" applyAlignment="0" applyProtection="0"/>
    <xf numFmtId="0" fontId="2" fillId="22" borderId="0" applyNumberFormat="0" applyBorder="0" applyAlignment="0" applyProtection="0"/>
    <xf numFmtId="0" fontId="2" fillId="19" borderId="0" applyNumberFormat="0" applyBorder="0" applyAlignment="0" applyProtection="0"/>
    <xf numFmtId="0" fontId="2" fillId="18" borderId="0" applyNumberFormat="0" applyBorder="0" applyAlignment="0" applyProtection="0"/>
    <xf numFmtId="0" fontId="2" fillId="15" borderId="0" applyNumberFormat="0" applyBorder="0" applyAlignment="0" applyProtection="0"/>
    <xf numFmtId="0" fontId="2" fillId="14" borderId="0" applyNumberFormat="0" applyBorder="0" applyAlignment="0" applyProtection="0"/>
    <xf numFmtId="0" fontId="25" fillId="14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5" fillId="22" borderId="0" applyNumberFormat="0" applyBorder="0" applyAlignment="0" applyProtection="0"/>
    <xf numFmtId="0" fontId="25" fillId="34" borderId="0" applyNumberFormat="0" applyBorder="0" applyAlignment="0" applyProtection="0"/>
    <xf numFmtId="0" fontId="25" fillId="35" borderId="0" applyNumberFormat="0" applyBorder="0" applyAlignment="0" applyProtection="0"/>
    <xf numFmtId="0" fontId="2" fillId="27" borderId="0" applyNumberFormat="0" applyBorder="0" applyAlignment="0" applyProtection="0"/>
    <xf numFmtId="0" fontId="2" fillId="18" borderId="0" applyNumberFormat="0" applyBorder="0" applyAlignment="0" applyProtection="0"/>
    <xf numFmtId="0" fontId="2" fillId="30" borderId="0" applyNumberFormat="0" applyBorder="0" applyAlignment="0" applyProtection="0"/>
    <xf numFmtId="0" fontId="2" fillId="15" borderId="0" applyNumberFormat="0" applyBorder="0" applyAlignment="0" applyProtection="0"/>
    <xf numFmtId="0" fontId="25" fillId="23" borderId="0" applyNumberFormat="0" applyBorder="0" applyAlignment="0" applyProtection="0"/>
    <xf numFmtId="0" fontId="25" fillId="30" borderId="0" applyNumberFormat="0" applyBorder="0" applyAlignment="0" applyProtection="0"/>
    <xf numFmtId="0" fontId="25" fillId="15" borderId="0" applyNumberFormat="0" applyBorder="0" applyAlignment="0" applyProtection="0"/>
    <xf numFmtId="0" fontId="2" fillId="30" borderId="0" applyNumberFormat="0" applyBorder="0" applyAlignment="0" applyProtection="0"/>
    <xf numFmtId="0" fontId="25" fillId="15" borderId="0" applyNumberFormat="0" applyBorder="0" applyAlignment="0" applyProtection="0"/>
    <xf numFmtId="0" fontId="25" fillId="26" borderId="0" applyNumberFormat="0" applyBorder="0" applyAlignment="0" applyProtection="0"/>
    <xf numFmtId="0" fontId="25" fillId="23" borderId="0" applyNumberFormat="0" applyBorder="0" applyAlignment="0" applyProtection="0"/>
    <xf numFmtId="0" fontId="2" fillId="31" borderId="0" applyNumberFormat="0" applyBorder="0" applyAlignment="0" applyProtection="0"/>
    <xf numFmtId="0" fontId="2" fillId="26" borderId="0" applyNumberFormat="0" applyBorder="0" applyAlignment="0" applyProtection="0"/>
    <xf numFmtId="0" fontId="25" fillId="26" borderId="0" applyNumberFormat="0" applyBorder="0" applyAlignment="0" applyProtection="0"/>
    <xf numFmtId="0" fontId="2" fillId="23" borderId="0" applyNumberFormat="0" applyBorder="0" applyAlignment="0" applyProtection="0"/>
    <xf numFmtId="0" fontId="2" fillId="22" borderId="0" applyNumberFormat="0" applyBorder="0" applyAlignment="0" applyProtection="0"/>
    <xf numFmtId="0" fontId="2" fillId="19" borderId="0" applyNumberFormat="0" applyBorder="0" applyAlignment="0" applyProtection="0"/>
    <xf numFmtId="0" fontId="2" fillId="18" borderId="0" applyNumberFormat="0" applyBorder="0" applyAlignment="0" applyProtection="0"/>
    <xf numFmtId="0" fontId="25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4" borderId="0" applyNumberFormat="0" applyBorder="0" applyAlignment="0" applyProtection="0"/>
    <xf numFmtId="0" fontId="2" fillId="26" borderId="0" applyNumberFormat="0" applyBorder="0" applyAlignment="0" applyProtection="0"/>
    <xf numFmtId="0" fontId="2" fillId="22" borderId="0" applyNumberFormat="0" applyBorder="0" applyAlignment="0" applyProtection="0"/>
    <xf numFmtId="0" fontId="2" fillId="19" borderId="0" applyNumberFormat="0" applyBorder="0" applyAlignment="0" applyProtection="0"/>
    <xf numFmtId="0" fontId="2" fillId="18" borderId="0" applyNumberFormat="0" applyBorder="0" applyAlignment="0" applyProtection="0"/>
    <xf numFmtId="0" fontId="2" fillId="15" borderId="0" applyNumberFormat="0" applyBorder="0" applyAlignment="0" applyProtection="0"/>
    <xf numFmtId="0" fontId="2" fillId="14" borderId="0" applyNumberFormat="0" applyBorder="0" applyAlignment="0" applyProtection="0"/>
    <xf numFmtId="0" fontId="25" fillId="26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4" borderId="0" applyNumberFormat="0" applyBorder="0" applyAlignment="0" applyProtection="0"/>
    <xf numFmtId="0" fontId="2" fillId="31" borderId="0" applyNumberFormat="0" applyBorder="0" applyAlignment="0" applyProtection="0"/>
    <xf numFmtId="0" fontId="2" fillId="30" borderId="0" applyNumberFormat="0" applyBorder="0" applyAlignment="0" applyProtection="0"/>
    <xf numFmtId="0" fontId="2" fillId="27" borderId="0" applyNumberFormat="0" applyBorder="0" applyAlignment="0" applyProtection="0"/>
    <xf numFmtId="0" fontId="2" fillId="26" borderId="0" applyNumberFormat="0" applyBorder="0" applyAlignment="0" applyProtection="0"/>
    <xf numFmtId="0" fontId="2" fillId="23" borderId="0" applyNumberFormat="0" applyBorder="0" applyAlignment="0" applyProtection="0"/>
    <xf numFmtId="0" fontId="2" fillId="22" borderId="0" applyNumberFormat="0" applyBorder="0" applyAlignment="0" applyProtection="0"/>
    <xf numFmtId="0" fontId="2" fillId="19" borderId="0" applyNumberFormat="0" applyBorder="0" applyAlignment="0" applyProtection="0"/>
    <xf numFmtId="0" fontId="2" fillId="18" borderId="0" applyNumberFormat="0" applyBorder="0" applyAlignment="0" applyProtection="0"/>
    <xf numFmtId="0" fontId="2" fillId="15" borderId="0" applyNumberFormat="0" applyBorder="0" applyAlignment="0" applyProtection="0"/>
    <xf numFmtId="0" fontId="2" fillId="14" borderId="0" applyNumberFormat="0" applyBorder="0" applyAlignment="0" applyProtection="0"/>
    <xf numFmtId="0" fontId="25" fillId="19" borderId="0" applyNumberFormat="0" applyBorder="0" applyAlignment="0" applyProtection="0"/>
    <xf numFmtId="0" fontId="2" fillId="23" borderId="0" applyNumberFormat="0" applyBorder="0" applyAlignment="0" applyProtection="0"/>
    <xf numFmtId="0" fontId="25" fillId="18" borderId="0" applyNumberFormat="0" applyBorder="0" applyAlignment="0" applyProtection="0"/>
    <xf numFmtId="0" fontId="2" fillId="35" borderId="0" applyNumberFormat="0" applyBorder="0" applyAlignment="0" applyProtection="0"/>
    <xf numFmtId="0" fontId="2" fillId="30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5" fillId="27" borderId="0" applyNumberFormat="0" applyBorder="0" applyAlignment="0" applyProtection="0"/>
    <xf numFmtId="0" fontId="25" fillId="26" borderId="0" applyNumberFormat="0" applyBorder="0" applyAlignment="0" applyProtection="0"/>
    <xf numFmtId="0" fontId="25" fillId="14" borderId="0" applyNumberFormat="0" applyBorder="0" applyAlignment="0" applyProtection="0"/>
    <xf numFmtId="0" fontId="25" fillId="34" borderId="0" applyNumberFormat="0" applyBorder="0" applyAlignment="0" applyProtection="0"/>
    <xf numFmtId="0" fontId="2" fillId="31" borderId="0" applyNumberFormat="0" applyBorder="0" applyAlignment="0" applyProtection="0"/>
    <xf numFmtId="0" fontId="2" fillId="26" borderId="0" applyNumberFormat="0" applyBorder="0" applyAlignment="0" applyProtection="0"/>
    <xf numFmtId="0" fontId="2" fillId="23" borderId="0" applyNumberFormat="0" applyBorder="0" applyAlignment="0" applyProtection="0"/>
    <xf numFmtId="0" fontId="2" fillId="22" borderId="0" applyNumberFormat="0" applyBorder="0" applyAlignment="0" applyProtection="0"/>
    <xf numFmtId="0" fontId="2" fillId="19" borderId="0" applyNumberFormat="0" applyBorder="0" applyAlignment="0" applyProtection="0"/>
    <xf numFmtId="0" fontId="2" fillId="18" borderId="0" applyNumberFormat="0" applyBorder="0" applyAlignment="0" applyProtection="0"/>
    <xf numFmtId="0" fontId="2" fillId="15" borderId="0" applyNumberFormat="0" applyBorder="0" applyAlignment="0" applyProtection="0"/>
    <xf numFmtId="0" fontId="2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31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23" borderId="0" applyNumberFormat="0" applyBorder="0" applyAlignment="0" applyProtection="0"/>
    <xf numFmtId="0" fontId="2" fillId="19" borderId="0" applyNumberFormat="0" applyBorder="0" applyAlignment="0" applyProtection="0"/>
    <xf numFmtId="0" fontId="25" fillId="30" borderId="0" applyNumberFormat="0" applyBorder="0" applyAlignment="0" applyProtection="0"/>
    <xf numFmtId="0" fontId="25" fillId="18" borderId="0" applyNumberFormat="0" applyBorder="0" applyAlignment="0" applyProtection="0"/>
    <xf numFmtId="0" fontId="2" fillId="35" borderId="0" applyNumberFormat="0" applyBorder="0" applyAlignment="0" applyProtection="0"/>
    <xf numFmtId="0" fontId="2" fillId="34" borderId="0" applyNumberFormat="0" applyBorder="0" applyAlignment="0" applyProtection="0"/>
    <xf numFmtId="0" fontId="2" fillId="31" borderId="0" applyNumberFormat="0" applyBorder="0" applyAlignment="0" applyProtection="0"/>
    <xf numFmtId="0" fontId="2" fillId="30" borderId="0" applyNumberFormat="0" applyBorder="0" applyAlignment="0" applyProtection="0"/>
    <xf numFmtId="0" fontId="2" fillId="27" borderId="0" applyNumberFormat="0" applyBorder="0" applyAlignment="0" applyProtection="0"/>
    <xf numFmtId="0" fontId="2" fillId="26" borderId="0" applyNumberFormat="0" applyBorder="0" applyAlignment="0" applyProtection="0"/>
    <xf numFmtId="0" fontId="2" fillId="23" borderId="0" applyNumberFormat="0" applyBorder="0" applyAlignment="0" applyProtection="0"/>
    <xf numFmtId="0" fontId="2" fillId="22" borderId="0" applyNumberFormat="0" applyBorder="0" applyAlignment="0" applyProtection="0"/>
    <xf numFmtId="0" fontId="2" fillId="18" borderId="0" applyNumberFormat="0" applyBorder="0" applyAlignment="0" applyProtection="0"/>
    <xf numFmtId="0" fontId="2" fillId="15" borderId="0" applyNumberFormat="0" applyBorder="0" applyAlignment="0" applyProtection="0"/>
    <xf numFmtId="0" fontId="2" fillId="14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26" borderId="0" applyNumberFormat="0" applyBorder="0" applyAlignment="0" applyProtection="0"/>
    <xf numFmtId="0" fontId="2" fillId="23" borderId="0" applyNumberFormat="0" applyBorder="0" applyAlignment="0" applyProtection="0"/>
    <xf numFmtId="0" fontId="2" fillId="22" borderId="0" applyNumberFormat="0" applyBorder="0" applyAlignment="0" applyProtection="0"/>
    <xf numFmtId="0" fontId="2" fillId="19" borderId="0" applyNumberFormat="0" applyBorder="0" applyAlignment="0" applyProtection="0"/>
    <xf numFmtId="0" fontId="2" fillId="18" borderId="0" applyNumberFormat="0" applyBorder="0" applyAlignment="0" applyProtection="0"/>
    <xf numFmtId="0" fontId="2" fillId="15" borderId="0" applyNumberFormat="0" applyBorder="0" applyAlignment="0" applyProtection="0"/>
    <xf numFmtId="0" fontId="2" fillId="14" borderId="0" applyNumberFormat="0" applyBorder="0" applyAlignment="0" applyProtection="0"/>
    <xf numFmtId="0" fontId="5" fillId="0" borderId="0"/>
    <xf numFmtId="0" fontId="29" fillId="0" borderId="0"/>
    <xf numFmtId="0" fontId="73" fillId="0" borderId="0" applyNumberFormat="0" applyBorder="0" applyAlignment="0" applyProtection="0">
      <alignment vertical="center"/>
    </xf>
    <xf numFmtId="0" fontId="73" fillId="0" borderId="0" applyNumberFormat="0" applyBorder="0" applyAlignment="0" applyProtection="0">
      <alignment vertical="center"/>
    </xf>
    <xf numFmtId="0" fontId="73" fillId="0" borderId="0" applyNumberFormat="0" applyBorder="0" applyAlignment="0" applyProtection="0">
      <alignment vertical="center"/>
    </xf>
    <xf numFmtId="0" fontId="73" fillId="0" borderId="0" applyNumberFormat="0" applyBorder="0" applyAlignment="0" applyProtection="0">
      <alignment vertical="center"/>
    </xf>
    <xf numFmtId="0" fontId="73" fillId="0" borderId="0"/>
    <xf numFmtId="0" fontId="26" fillId="0" borderId="0"/>
    <xf numFmtId="0" fontId="55" fillId="0" borderId="0"/>
    <xf numFmtId="0" fontId="73" fillId="0" borderId="0" applyNumberFormat="0" applyBorder="0" applyAlignment="0" applyProtection="0">
      <alignment vertical="center"/>
    </xf>
    <xf numFmtId="179" fontId="29" fillId="0" borderId="0" applyFont="0" applyFill="0" applyBorder="0" applyAlignment="0" applyProtection="0"/>
    <xf numFmtId="0" fontId="101" fillId="0" borderId="0" applyNumberFormat="0" applyFill="0" applyBorder="0" applyAlignment="0" applyProtection="0">
      <alignment vertical="top"/>
      <protection locked="0"/>
    </xf>
    <xf numFmtId="0" fontId="29" fillId="0" borderId="0"/>
    <xf numFmtId="0" fontId="29" fillId="0" borderId="0"/>
    <xf numFmtId="0" fontId="29" fillId="0" borderId="0"/>
    <xf numFmtId="0" fontId="55" fillId="0" borderId="0"/>
    <xf numFmtId="0" fontId="5" fillId="0" borderId="0"/>
    <xf numFmtId="0" fontId="102" fillId="7" borderId="0" applyNumberFormat="0" applyBorder="0" applyAlignment="0" applyProtection="0"/>
    <xf numFmtId="0" fontId="2" fillId="0" borderId="0"/>
    <xf numFmtId="182" fontId="30" fillId="0" borderId="0">
      <alignment vertical="center"/>
    </xf>
    <xf numFmtId="0" fontId="47" fillId="0" borderId="0"/>
    <xf numFmtId="0" fontId="73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30" fillId="0" borderId="0">
      <alignment vertical="center"/>
    </xf>
    <xf numFmtId="9" fontId="5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99" fillId="0" borderId="0"/>
    <xf numFmtId="167" fontId="24" fillId="0" borderId="0" applyFont="0" applyFill="0" applyBorder="0" applyAlignment="0" applyProtection="0"/>
    <xf numFmtId="0" fontId="55" fillId="0" borderId="0" applyNumberFormat="0" applyBorder="0" applyAlignment="0" applyProtection="0">
      <alignment vertical="center"/>
    </xf>
    <xf numFmtId="183" fontId="33" fillId="0" borderId="0">
      <alignment vertical="center"/>
    </xf>
    <xf numFmtId="0" fontId="27" fillId="0" borderId="0"/>
    <xf numFmtId="182" fontId="28" fillId="0" borderId="0">
      <alignment vertical="center"/>
    </xf>
    <xf numFmtId="0" fontId="2" fillId="0" borderId="0">
      <alignment vertical="center"/>
    </xf>
    <xf numFmtId="182" fontId="28" fillId="0" borderId="0">
      <alignment vertical="center"/>
    </xf>
    <xf numFmtId="0" fontId="71" fillId="0" borderId="0">
      <alignment vertical="center"/>
    </xf>
    <xf numFmtId="0" fontId="52" fillId="0" borderId="0"/>
    <xf numFmtId="0" fontId="28" fillId="0" borderId="0">
      <alignment vertical="center"/>
    </xf>
    <xf numFmtId="182" fontId="71" fillId="0" borderId="0">
      <alignment vertical="center"/>
    </xf>
    <xf numFmtId="181" fontId="55" fillId="0" borderId="0"/>
    <xf numFmtId="0" fontId="2" fillId="0" borderId="0">
      <alignment vertical="center"/>
    </xf>
    <xf numFmtId="0" fontId="100" fillId="0" borderId="0"/>
    <xf numFmtId="0" fontId="2" fillId="0" borderId="0"/>
    <xf numFmtId="0" fontId="2" fillId="0" borderId="0"/>
    <xf numFmtId="9" fontId="5" fillId="0" borderId="0" applyFont="0" applyFill="0" applyBorder="0" applyAlignment="0" applyProtection="0"/>
    <xf numFmtId="38" fontId="100" fillId="0" borderId="0" applyFont="0" applyFill="0" applyBorder="0" applyAlignment="0" applyProtection="0"/>
    <xf numFmtId="186" fontId="5" fillId="0" borderId="0" applyFont="0" applyFill="0" applyBorder="0" applyAlignment="0" applyProtection="0"/>
    <xf numFmtId="186" fontId="5" fillId="0" borderId="0" applyFont="0" applyFill="0" applyBorder="0" applyAlignment="0" applyProtection="0"/>
    <xf numFmtId="186" fontId="29" fillId="0" borderId="0" applyFont="0" applyFill="0" applyBorder="0" applyAlignment="0" applyProtection="0"/>
    <xf numFmtId="0" fontId="7" fillId="0" borderId="0" applyNumberFormat="0" applyBorder="0" applyProtection="0"/>
    <xf numFmtId="0" fontId="29" fillId="0" borderId="0"/>
    <xf numFmtId="185" fontId="5" fillId="0" borderId="0" applyFont="0" applyFill="0" applyBorder="0" applyAlignment="0" applyProtection="0"/>
    <xf numFmtId="0" fontId="2" fillId="0" borderId="0"/>
    <xf numFmtId="0" fontId="2" fillId="0" borderId="0"/>
    <xf numFmtId="0" fontId="5" fillId="0" borderId="0"/>
    <xf numFmtId="0" fontId="5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184" fontId="29" fillId="0" borderId="0" applyFont="0" applyFill="0" applyBorder="0" applyAlignment="0" applyProtection="0"/>
    <xf numFmtId="187" fontId="5" fillId="0" borderId="0" applyFont="0" applyFill="0" applyBorder="0" applyAlignment="0" applyProtection="0"/>
    <xf numFmtId="0" fontId="2" fillId="0" borderId="0"/>
    <xf numFmtId="0" fontId="2" fillId="0" borderId="0"/>
    <xf numFmtId="0" fontId="44" fillId="0" borderId="0"/>
    <xf numFmtId="0" fontId="2" fillId="0" borderId="0"/>
    <xf numFmtId="0" fontId="103" fillId="0" borderId="0" applyFill="0" applyBorder="0" applyAlignment="0" applyProtection="0"/>
    <xf numFmtId="0" fontId="104" fillId="0" borderId="0">
      <alignment vertical="center"/>
    </xf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168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167" fontId="2" fillId="0" borderId="0" applyFont="0" applyFill="0" applyBorder="0" applyAlignment="0" applyProtection="0"/>
    <xf numFmtId="0" fontId="2" fillId="0" borderId="0"/>
    <xf numFmtId="0" fontId="33" fillId="0" borderId="0"/>
    <xf numFmtId="0" fontId="29" fillId="0" borderId="0"/>
    <xf numFmtId="0" fontId="33" fillId="0" borderId="0"/>
    <xf numFmtId="0" fontId="3" fillId="0" borderId="0"/>
    <xf numFmtId="0" fontId="28" fillId="0" borderId="0"/>
    <xf numFmtId="0" fontId="3" fillId="0" borderId="0"/>
    <xf numFmtId="0" fontId="28" fillId="0" borderId="0">
      <alignment vertical="center"/>
    </xf>
    <xf numFmtId="9" fontId="3" fillId="0" borderId="0" applyFont="0" applyFill="0" applyBorder="0" applyAlignment="0" applyProtection="0"/>
    <xf numFmtId="0" fontId="73" fillId="0" borderId="0"/>
    <xf numFmtId="167" fontId="3" fillId="0" borderId="0" applyFont="0" applyFill="0" applyBorder="0" applyAlignment="0" applyProtection="0"/>
    <xf numFmtId="0" fontId="33" fillId="0" borderId="0">
      <alignment vertical="center"/>
    </xf>
    <xf numFmtId="0" fontId="47" fillId="0" borderId="0"/>
    <xf numFmtId="0" fontId="29" fillId="0" borderId="0"/>
    <xf numFmtId="0" fontId="28" fillId="0" borderId="0">
      <alignment vertical="center"/>
    </xf>
    <xf numFmtId="0" fontId="33" fillId="0" borderId="0"/>
    <xf numFmtId="0" fontId="2" fillId="0" borderId="0"/>
    <xf numFmtId="0" fontId="74" fillId="0" borderId="0"/>
    <xf numFmtId="165" fontId="47" fillId="0" borderId="0" applyFont="0" applyFill="0" applyBorder="0" applyAlignment="0" applyProtection="0"/>
    <xf numFmtId="165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47" fillId="0" borderId="0" applyFont="0" applyFill="0" applyBorder="0" applyAlignment="0" applyProtection="0"/>
    <xf numFmtId="9" fontId="2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7" fillId="0" borderId="0" applyFont="0" applyFill="0" applyBorder="0" applyAlignment="0" applyProtection="0"/>
    <xf numFmtId="9" fontId="2" fillId="0" borderId="0" applyFont="0" applyFill="0" applyBorder="0" applyAlignment="0" applyProtection="0"/>
    <xf numFmtId="174" fontId="2" fillId="0" borderId="0"/>
    <xf numFmtId="174" fontId="33" fillId="0" borderId="0"/>
    <xf numFmtId="174" fontId="29" fillId="0" borderId="0"/>
    <xf numFmtId="174" fontId="33" fillId="0" borderId="0"/>
    <xf numFmtId="174" fontId="29" fillId="0" borderId="0"/>
    <xf numFmtId="174" fontId="5" fillId="0" borderId="0"/>
    <xf numFmtId="174" fontId="5" fillId="0" borderId="0"/>
    <xf numFmtId="174" fontId="3" fillId="0" borderId="0"/>
    <xf numFmtId="174" fontId="28" fillId="0" borderId="0"/>
    <xf numFmtId="174" fontId="3" fillId="0" borderId="0"/>
    <xf numFmtId="174" fontId="3" fillId="0" borderId="0"/>
    <xf numFmtId="174" fontId="28" fillId="0" borderId="0">
      <alignment vertical="center"/>
    </xf>
    <xf numFmtId="174" fontId="73" fillId="0" borderId="0"/>
    <xf numFmtId="174" fontId="73" fillId="0" borderId="0"/>
    <xf numFmtId="174" fontId="73" fillId="0" borderId="0"/>
    <xf numFmtId="174" fontId="73" fillId="0" borderId="0"/>
    <xf numFmtId="174" fontId="33" fillId="0" borderId="0">
      <alignment vertical="center"/>
    </xf>
    <xf numFmtId="174" fontId="29" fillId="0" borderId="0"/>
    <xf numFmtId="174" fontId="47" fillId="0" borderId="0"/>
    <xf numFmtId="174" fontId="33" fillId="0" borderId="0"/>
    <xf numFmtId="174" fontId="3" fillId="0" borderId="0"/>
    <xf numFmtId="174" fontId="73" fillId="0" borderId="0"/>
    <xf numFmtId="174" fontId="33" fillId="0" borderId="0">
      <alignment vertical="center"/>
    </xf>
    <xf numFmtId="174" fontId="2" fillId="0" borderId="0"/>
    <xf numFmtId="9" fontId="55" fillId="0" borderId="0" applyFont="0" applyFill="0" applyBorder="0" applyAlignment="0" applyProtection="0">
      <alignment vertical="center"/>
    </xf>
    <xf numFmtId="174" fontId="2" fillId="0" borderId="0"/>
    <xf numFmtId="174" fontId="55" fillId="0" borderId="0">
      <alignment vertical="center"/>
    </xf>
    <xf numFmtId="174" fontId="55" fillId="0" borderId="0"/>
    <xf numFmtId="174" fontId="55" fillId="0" borderId="0">
      <alignment vertical="center"/>
    </xf>
    <xf numFmtId="174" fontId="55" fillId="0" borderId="0">
      <alignment vertical="center"/>
    </xf>
    <xf numFmtId="174" fontId="55" fillId="0" borderId="0"/>
    <xf numFmtId="174" fontId="27" fillId="0" borderId="0" applyProtection="0"/>
    <xf numFmtId="174" fontId="55" fillId="0" borderId="0"/>
    <xf numFmtId="174" fontId="55" fillId="0" borderId="0">
      <alignment vertical="center"/>
    </xf>
    <xf numFmtId="174" fontId="55" fillId="0" borderId="0">
      <alignment vertical="center"/>
    </xf>
    <xf numFmtId="179" fontId="55" fillId="0" borderId="0" applyFont="0" applyFill="0" applyBorder="0" applyAlignment="0" applyProtection="0">
      <alignment vertical="center"/>
    </xf>
    <xf numFmtId="174" fontId="55" fillId="0" borderId="0"/>
    <xf numFmtId="174" fontId="55" fillId="0" borderId="0">
      <alignment vertical="center"/>
    </xf>
    <xf numFmtId="174" fontId="55" fillId="0" borderId="0"/>
    <xf numFmtId="174" fontId="28" fillId="0" borderId="0">
      <alignment vertical="center"/>
    </xf>
    <xf numFmtId="174" fontId="2" fillId="0" borderId="0"/>
    <xf numFmtId="0" fontId="28" fillId="0" borderId="0"/>
    <xf numFmtId="0" fontId="33" fillId="0" borderId="0"/>
    <xf numFmtId="0" fontId="33" fillId="0" borderId="0">
      <alignment vertical="center"/>
    </xf>
    <xf numFmtId="174" fontId="2" fillId="0" borderId="0"/>
    <xf numFmtId="0" fontId="33" fillId="0" borderId="0">
      <alignment vertical="center"/>
    </xf>
    <xf numFmtId="9" fontId="33" fillId="0" borderId="0" applyFont="0" applyFill="0" applyBorder="0" applyAlignment="0" applyProtection="0">
      <alignment vertical="center"/>
    </xf>
    <xf numFmtId="0" fontId="33" fillId="0" borderId="0">
      <alignment vertical="center"/>
    </xf>
    <xf numFmtId="0" fontId="33" fillId="0" borderId="0"/>
    <xf numFmtId="0" fontId="33" fillId="0" borderId="0">
      <alignment vertical="center"/>
    </xf>
    <xf numFmtId="0" fontId="33" fillId="0" borderId="0">
      <alignment vertical="center"/>
    </xf>
    <xf numFmtId="179" fontId="33" fillId="0" borderId="0" applyFont="0" applyFill="0" applyBorder="0" applyAlignment="0" applyProtection="0">
      <alignment vertical="center"/>
    </xf>
    <xf numFmtId="0" fontId="33" fillId="0" borderId="0"/>
    <xf numFmtId="0" fontId="33" fillId="0" borderId="0">
      <alignment vertical="center"/>
    </xf>
    <xf numFmtId="0" fontId="33" fillId="0" borderId="0"/>
    <xf numFmtId="9" fontId="28" fillId="0" borderId="0" applyFont="0" applyFill="0" applyBorder="0" applyAlignment="0" applyProtection="0">
      <alignment vertical="center"/>
    </xf>
    <xf numFmtId="0" fontId="2" fillId="0" borderId="0"/>
    <xf numFmtId="0" fontId="2" fillId="0" borderId="0"/>
    <xf numFmtId="167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4" fontId="2" fillId="0" borderId="0"/>
    <xf numFmtId="174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74" fontId="2" fillId="0" borderId="0"/>
    <xf numFmtId="174" fontId="2" fillId="0" borderId="0"/>
    <xf numFmtId="0" fontId="105" fillId="0" borderId="0" applyNumberFormat="0" applyFill="0" applyBorder="0" applyAlignment="0" applyProtection="0"/>
    <xf numFmtId="0" fontId="2" fillId="0" borderId="0"/>
    <xf numFmtId="9" fontId="47" fillId="0" borderId="0" applyFont="0" applyFill="0" applyBorder="0" applyAlignment="0" applyProtection="0"/>
    <xf numFmtId="0" fontId="2" fillId="0" borderId="0"/>
    <xf numFmtId="0" fontId="47" fillId="0" borderId="0"/>
    <xf numFmtId="9" fontId="47" fillId="0" borderId="0" applyFont="0" applyFill="0" applyBorder="0" applyAlignment="0" applyProtection="0"/>
    <xf numFmtId="0" fontId="2" fillId="31" borderId="0" applyNumberFormat="0" applyBorder="0" applyAlignment="0" applyProtection="0"/>
    <xf numFmtId="0" fontId="106" fillId="0" borderId="0"/>
    <xf numFmtId="0" fontId="2" fillId="0" borderId="0"/>
    <xf numFmtId="165" fontId="47" fillId="0" borderId="0" applyFont="0" applyFill="0" applyBorder="0" applyAlignment="0" applyProtection="0"/>
    <xf numFmtId="0" fontId="2" fillId="0" borderId="0"/>
    <xf numFmtId="0" fontId="2" fillId="0" borderId="0"/>
    <xf numFmtId="0" fontId="47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0" fontId="2" fillId="0" borderId="0"/>
    <xf numFmtId="0" fontId="2" fillId="0" borderId="0"/>
    <xf numFmtId="167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4" fontId="2" fillId="0" borderId="0"/>
    <xf numFmtId="174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74" fontId="2" fillId="0" borderId="0"/>
    <xf numFmtId="174" fontId="2" fillId="0" borderId="0"/>
    <xf numFmtId="0" fontId="2" fillId="0" borderId="0"/>
    <xf numFmtId="0" fontId="2" fillId="0" borderId="0"/>
    <xf numFmtId="165" fontId="47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7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0" fontId="2" fillId="0" borderId="0"/>
    <xf numFmtId="0" fontId="2" fillId="0" borderId="0"/>
    <xf numFmtId="167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4" fontId="2" fillId="0" borderId="0"/>
    <xf numFmtId="174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74" fontId="2" fillId="0" borderId="0"/>
    <xf numFmtId="174" fontId="2" fillId="0" borderId="0"/>
    <xf numFmtId="0" fontId="2" fillId="0" borderId="0"/>
    <xf numFmtId="0" fontId="2" fillId="0" borderId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0" fontId="2" fillId="0" borderId="0"/>
    <xf numFmtId="0" fontId="2" fillId="0" borderId="0"/>
    <xf numFmtId="167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4" fontId="2" fillId="0" borderId="0"/>
    <xf numFmtId="174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74" fontId="2" fillId="0" borderId="0"/>
    <xf numFmtId="17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0" fontId="2" fillId="0" borderId="0"/>
    <xf numFmtId="0" fontId="2" fillId="0" borderId="0"/>
    <xf numFmtId="167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4" fontId="2" fillId="0" borderId="0"/>
    <xf numFmtId="174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74" fontId="2" fillId="0" borderId="0"/>
    <xf numFmtId="174" fontId="2" fillId="0" borderId="0"/>
    <xf numFmtId="0" fontId="2" fillId="0" borderId="0"/>
    <xf numFmtId="0" fontId="2" fillId="0" borderId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0" fontId="2" fillId="0" borderId="0"/>
    <xf numFmtId="0" fontId="2" fillId="0" borderId="0"/>
    <xf numFmtId="167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4" fontId="2" fillId="0" borderId="0"/>
    <xf numFmtId="174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74" fontId="2" fillId="0" borderId="0"/>
    <xf numFmtId="17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0" fontId="2" fillId="0" borderId="0"/>
    <xf numFmtId="0" fontId="2" fillId="0" borderId="0"/>
    <xf numFmtId="167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4" fontId="2" fillId="0" borderId="0"/>
    <xf numFmtId="174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74" fontId="2" fillId="0" borderId="0"/>
    <xf numFmtId="174" fontId="2" fillId="0" borderId="0"/>
    <xf numFmtId="0" fontId="2" fillId="0" borderId="0"/>
    <xf numFmtId="0" fontId="2" fillId="0" borderId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0" fontId="2" fillId="0" borderId="0"/>
    <xf numFmtId="0" fontId="2" fillId="0" borderId="0"/>
    <xf numFmtId="167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4" fontId="2" fillId="0" borderId="0"/>
    <xf numFmtId="174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74" fontId="2" fillId="0" borderId="0"/>
    <xf numFmtId="174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0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12" borderId="10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168" fontId="2" fillId="0" borderId="0">
      <alignment vertical="center"/>
    </xf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12" borderId="10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72" fontId="2" fillId="0" borderId="0"/>
    <xf numFmtId="172" fontId="2" fillId="0" borderId="0">
      <alignment vertical="center"/>
    </xf>
    <xf numFmtId="0" fontId="2" fillId="26" borderId="0" applyNumberFormat="0" applyBorder="0" applyAlignment="0" applyProtection="0"/>
    <xf numFmtId="0" fontId="2" fillId="2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19" borderId="0" applyNumberFormat="0" applyBorder="0" applyAlignment="0" applyProtection="0"/>
    <xf numFmtId="0" fontId="2" fillId="18" borderId="0" applyNumberFormat="0" applyBorder="0" applyAlignment="0" applyProtection="0"/>
    <xf numFmtId="0" fontId="2" fillId="31" borderId="0" applyNumberFormat="0" applyBorder="0" applyAlignment="0" applyProtection="0"/>
    <xf numFmtId="0" fontId="2" fillId="18" borderId="0" applyNumberFormat="0" applyBorder="0" applyAlignment="0" applyProtection="0"/>
    <xf numFmtId="0" fontId="2" fillId="27" borderId="0" applyNumberFormat="0" applyBorder="0" applyAlignment="0" applyProtection="0"/>
    <xf numFmtId="0" fontId="24" fillId="0" borderId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1" borderId="0" applyNumberFormat="0" applyBorder="0" applyAlignment="0" applyProtection="0"/>
    <xf numFmtId="0" fontId="24" fillId="0" borderId="0"/>
    <xf numFmtId="0" fontId="2" fillId="22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9" borderId="0" applyNumberFormat="0" applyBorder="0" applyAlignment="0" applyProtection="0"/>
    <xf numFmtId="0" fontId="2" fillId="15" borderId="0" applyNumberFormat="0" applyBorder="0" applyAlignment="0" applyProtection="0"/>
    <xf numFmtId="0" fontId="24" fillId="0" borderId="0"/>
    <xf numFmtId="0" fontId="2" fillId="15" borderId="0" applyNumberFormat="0" applyBorder="0" applyAlignment="0" applyProtection="0"/>
    <xf numFmtId="0" fontId="2" fillId="27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4" fillId="0" borderId="0"/>
    <xf numFmtId="0" fontId="24" fillId="0" borderId="0"/>
    <xf numFmtId="0" fontId="2" fillId="19" borderId="0" applyNumberFormat="0" applyBorder="0" applyAlignment="0" applyProtection="0"/>
    <xf numFmtId="0" fontId="2" fillId="35" borderId="0" applyNumberFormat="0" applyBorder="0" applyAlignment="0" applyProtection="0"/>
    <xf numFmtId="0" fontId="2" fillId="34" borderId="0" applyNumberFormat="0" applyBorder="0" applyAlignment="0" applyProtection="0"/>
    <xf numFmtId="0" fontId="2" fillId="31" borderId="0" applyNumberFormat="0" applyBorder="0" applyAlignment="0" applyProtection="0"/>
    <xf numFmtId="0" fontId="2" fillId="30" borderId="0" applyNumberFormat="0" applyBorder="0" applyAlignment="0" applyProtection="0"/>
    <xf numFmtId="0" fontId="2" fillId="27" borderId="0" applyNumberFormat="0" applyBorder="0" applyAlignment="0" applyProtection="0"/>
    <xf numFmtId="0" fontId="2" fillId="26" borderId="0" applyNumberFormat="0" applyBorder="0" applyAlignment="0" applyProtection="0"/>
    <xf numFmtId="0" fontId="2" fillId="23" borderId="0" applyNumberFormat="0" applyBorder="0" applyAlignment="0" applyProtection="0"/>
    <xf numFmtId="0" fontId="2" fillId="22" borderId="0" applyNumberFormat="0" applyBorder="0" applyAlignment="0" applyProtection="0"/>
    <xf numFmtId="0" fontId="2" fillId="15" borderId="0" applyNumberFormat="0" applyBorder="0" applyAlignment="0" applyProtection="0"/>
    <xf numFmtId="0" fontId="2" fillId="14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4" fillId="0" borderId="0"/>
    <xf numFmtId="0" fontId="2" fillId="30" borderId="0" applyNumberFormat="0" applyBorder="0" applyAlignment="0" applyProtection="0"/>
    <xf numFmtId="0" fontId="2" fillId="14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14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26" borderId="0" applyNumberFormat="0" applyBorder="0" applyAlignment="0" applyProtection="0"/>
    <xf numFmtId="0" fontId="2" fillId="18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23" borderId="0" applyNumberFormat="0" applyBorder="0" applyAlignment="0" applyProtection="0"/>
    <xf numFmtId="0" fontId="2" fillId="35" borderId="0" applyNumberFormat="0" applyBorder="0" applyAlignment="0" applyProtection="0"/>
    <xf numFmtId="0" fontId="2" fillId="30" borderId="0" applyNumberFormat="0" applyBorder="0" applyAlignment="0" applyProtection="0"/>
    <xf numFmtId="0" fontId="2" fillId="35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3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34" borderId="0" applyNumberFormat="0" applyBorder="0" applyAlignment="0" applyProtection="0"/>
    <xf numFmtId="0" fontId="2" fillId="27" borderId="0" applyNumberFormat="0" applyBorder="0" applyAlignment="0" applyProtection="0"/>
    <xf numFmtId="0" fontId="2" fillId="19" borderId="0" applyNumberFormat="0" applyBorder="0" applyAlignment="0" applyProtection="0"/>
    <xf numFmtId="0" fontId="2" fillId="14" borderId="0" applyNumberFormat="0" applyBorder="0" applyAlignment="0" applyProtection="0"/>
    <xf numFmtId="0" fontId="2" fillId="35" borderId="0" applyNumberFormat="0" applyBorder="0" applyAlignment="0" applyProtection="0"/>
    <xf numFmtId="0" fontId="2" fillId="22" borderId="0" applyNumberFormat="0" applyBorder="0" applyAlignment="0" applyProtection="0"/>
    <xf numFmtId="0" fontId="2" fillId="15" borderId="0" applyNumberFormat="0" applyBorder="0" applyAlignment="0" applyProtection="0"/>
    <xf numFmtId="0" fontId="2" fillId="22" borderId="0" applyNumberFormat="0" applyBorder="0" applyAlignment="0" applyProtection="0"/>
    <xf numFmtId="0" fontId="2" fillId="14" borderId="0" applyNumberFormat="0" applyBorder="0" applyAlignment="0" applyProtection="0"/>
    <xf numFmtId="0" fontId="2" fillId="23" borderId="0" applyNumberFormat="0" applyBorder="0" applyAlignment="0" applyProtection="0"/>
    <xf numFmtId="0" fontId="2" fillId="19" borderId="0" applyNumberFormat="0" applyBorder="0" applyAlignment="0" applyProtection="0"/>
    <xf numFmtId="0" fontId="2" fillId="14" borderId="0" applyNumberFormat="0" applyBorder="0" applyAlignment="0" applyProtection="0"/>
    <xf numFmtId="0" fontId="2" fillId="34" borderId="0" applyNumberFormat="0" applyBorder="0" applyAlignment="0" applyProtection="0"/>
    <xf numFmtId="189" fontId="30" fillId="0" borderId="0">
      <alignment vertical="center"/>
    </xf>
    <xf numFmtId="189" fontId="28" fillId="0" borderId="0">
      <alignment vertical="center"/>
    </xf>
    <xf numFmtId="189" fontId="71" fillId="0" borderId="0">
      <alignment vertical="center"/>
    </xf>
    <xf numFmtId="189" fontId="29" fillId="0" borderId="0"/>
    <xf numFmtId="189" fontId="107" fillId="0" borderId="0" applyNumberFormat="0" applyFill="0" applyBorder="0" applyAlignment="0" applyProtection="0"/>
    <xf numFmtId="189" fontId="107" fillId="0" borderId="0" applyNumberFormat="0" applyFill="0" applyBorder="0" applyAlignment="0" applyProtection="0"/>
    <xf numFmtId="189" fontId="107" fillId="0" borderId="0" applyNumberFormat="0" applyFill="0" applyBorder="0" applyAlignment="0" applyProtection="0"/>
    <xf numFmtId="189" fontId="107" fillId="0" borderId="0" applyNumberFormat="0" applyFill="0" applyBorder="0" applyAlignment="0" applyProtection="0"/>
    <xf numFmtId="189" fontId="73" fillId="0" borderId="0"/>
    <xf numFmtId="189" fontId="76" fillId="0" borderId="0">
      <alignment vertical="top"/>
    </xf>
    <xf numFmtId="189" fontId="108" fillId="0" borderId="0" applyNumberFormat="0" applyFill="0" applyBorder="0" applyAlignment="0" applyProtection="0">
      <alignment vertical="top"/>
      <protection locked="0"/>
    </xf>
    <xf numFmtId="189" fontId="88" fillId="0" borderId="0" applyNumberFormat="0" applyFill="0" applyBorder="0" applyAlignment="0" applyProtection="0">
      <alignment vertical="top"/>
      <protection locked="0"/>
    </xf>
    <xf numFmtId="188" fontId="33" fillId="0" borderId="0" applyFont="0" applyFill="0" applyBorder="0" applyAlignment="0" applyProtection="0"/>
    <xf numFmtId="178" fontId="33" fillId="0" borderId="0" applyFont="0" applyFill="0" applyBorder="0" applyAlignment="0" applyProtection="0"/>
    <xf numFmtId="189" fontId="33" fillId="0" borderId="0">
      <alignment vertical="top"/>
    </xf>
    <xf numFmtId="189" fontId="29" fillId="0" borderId="0"/>
    <xf numFmtId="189" fontId="28" fillId="0" borderId="0"/>
    <xf numFmtId="4" fontId="109" fillId="57" borderId="25" applyNumberFormat="0" applyProtection="0">
      <alignment vertical="center"/>
    </xf>
    <xf numFmtId="189" fontId="76" fillId="75" borderId="25" applyNumberFormat="0" applyProtection="0">
      <alignment horizontal="left" vertical="top" indent="1"/>
    </xf>
    <xf numFmtId="177" fontId="33" fillId="0" borderId="0" applyFont="0" applyFill="0" applyBorder="0" applyAlignment="0" applyProtection="0"/>
    <xf numFmtId="179" fontId="33" fillId="0" borderId="0" applyFont="0" applyFill="0" applyBorder="0" applyAlignment="0" applyProtection="0"/>
    <xf numFmtId="189" fontId="110" fillId="0" borderId="26" applyNumberFormat="0" applyFont="0" applyFill="0" applyBorder="0" applyAlignment="0" applyProtection="0">
      <alignment horizontal="left"/>
    </xf>
    <xf numFmtId="189" fontId="73" fillId="0" borderId="0"/>
    <xf numFmtId="189" fontId="28" fillId="0" borderId="0">
      <alignment vertical="center"/>
    </xf>
    <xf numFmtId="189" fontId="30" fillId="0" borderId="0">
      <alignment vertical="center"/>
    </xf>
    <xf numFmtId="189" fontId="71" fillId="0" borderId="0">
      <alignment vertical="center"/>
    </xf>
    <xf numFmtId="172" fontId="28" fillId="0" borderId="0">
      <alignment vertical="center"/>
    </xf>
    <xf numFmtId="172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172" fontId="28" fillId="0" borderId="0">
      <alignment vertical="center"/>
    </xf>
    <xf numFmtId="171" fontId="28" fillId="0" borderId="0">
      <alignment vertical="center"/>
    </xf>
    <xf numFmtId="0" fontId="2" fillId="0" borderId="0"/>
    <xf numFmtId="0" fontId="28" fillId="0" borderId="0">
      <alignment vertical="center"/>
    </xf>
    <xf numFmtId="174" fontId="28" fillId="0" borderId="0"/>
    <xf numFmtId="0" fontId="52" fillId="0" borderId="0">
      <alignment vertical="center"/>
    </xf>
    <xf numFmtId="0" fontId="30" fillId="0" borderId="0">
      <alignment vertical="center"/>
    </xf>
    <xf numFmtId="0" fontId="28" fillId="0" borderId="0">
      <alignment vertical="center"/>
    </xf>
    <xf numFmtId="169" fontId="2" fillId="0" borderId="0">
      <alignment vertical="center"/>
    </xf>
    <xf numFmtId="0" fontId="2" fillId="0" borderId="0">
      <alignment vertical="center"/>
    </xf>
    <xf numFmtId="174" fontId="2" fillId="0" borderId="0"/>
    <xf numFmtId="174" fontId="2" fillId="0" borderId="0">
      <alignment vertical="center"/>
    </xf>
    <xf numFmtId="0" fontId="55" fillId="0" borderId="0"/>
    <xf numFmtId="171" fontId="47" fillId="0" borderId="0"/>
    <xf numFmtId="0" fontId="30" fillId="0" borderId="0">
      <alignment vertical="center"/>
    </xf>
    <xf numFmtId="171" fontId="28" fillId="0" borderId="0">
      <alignment vertical="center"/>
    </xf>
    <xf numFmtId="171" fontId="30" fillId="0" borderId="0">
      <alignment vertical="center"/>
    </xf>
    <xf numFmtId="171" fontId="28" fillId="0" borderId="0">
      <alignment vertical="center"/>
    </xf>
    <xf numFmtId="171" fontId="30" fillId="0" borderId="0">
      <alignment vertical="center"/>
    </xf>
    <xf numFmtId="171" fontId="47" fillId="0" borderId="0"/>
    <xf numFmtId="171" fontId="29" fillId="0" borderId="0"/>
    <xf numFmtId="172" fontId="73" fillId="0" borderId="0"/>
    <xf numFmtId="171" fontId="28" fillId="0" borderId="0">
      <alignment vertical="center"/>
    </xf>
    <xf numFmtId="172" fontId="28" fillId="0" borderId="0">
      <alignment vertical="center"/>
    </xf>
    <xf numFmtId="171" fontId="28" fillId="0" borderId="0">
      <alignment vertical="center"/>
    </xf>
    <xf numFmtId="168" fontId="28" fillId="0" borderId="0">
      <alignment vertical="center"/>
    </xf>
    <xf numFmtId="168" fontId="33" fillId="0" borderId="0">
      <alignment vertical="center"/>
    </xf>
    <xf numFmtId="168" fontId="33" fillId="0" borderId="0">
      <alignment vertical="center"/>
    </xf>
    <xf numFmtId="168" fontId="33" fillId="0" borderId="0">
      <alignment vertical="center"/>
    </xf>
    <xf numFmtId="168" fontId="33" fillId="0" borderId="0"/>
    <xf numFmtId="181" fontId="33" fillId="0" borderId="0"/>
    <xf numFmtId="168" fontId="28" fillId="0" borderId="0">
      <alignment vertical="center"/>
    </xf>
    <xf numFmtId="0" fontId="28" fillId="0" borderId="0">
      <alignment vertical="center"/>
    </xf>
    <xf numFmtId="0" fontId="29" fillId="0" borderId="0"/>
    <xf numFmtId="190" fontId="28" fillId="0" borderId="0"/>
    <xf numFmtId="9" fontId="30" fillId="0" borderId="0" applyFont="0" applyFill="0" applyBorder="0" applyAlignment="0" applyProtection="0"/>
    <xf numFmtId="189" fontId="110" fillId="0" borderId="26" applyNumberFormat="0" applyFont="0" applyFill="0" applyBorder="0" applyAlignment="0" applyProtection="0">
      <alignment horizontal="left"/>
    </xf>
    <xf numFmtId="189" fontId="110" fillId="0" borderId="26" applyNumberFormat="0" applyFont="0" applyFill="0" applyBorder="0" applyAlignment="0" applyProtection="0">
      <alignment horizontal="left"/>
    </xf>
    <xf numFmtId="189" fontId="110" fillId="0" borderId="26" applyNumberFormat="0" applyFont="0" applyFill="0" applyBorder="0" applyAlignment="0" applyProtection="0">
      <alignment horizontal="left"/>
    </xf>
    <xf numFmtId="0" fontId="47" fillId="0" borderId="0"/>
    <xf numFmtId="0" fontId="105" fillId="0" borderId="0" applyNumberFormat="0" applyFill="0" applyBorder="0" applyAlignment="0" applyProtection="0"/>
  </cellStyleXfs>
  <cellXfs count="151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64" fontId="0" fillId="0" borderId="0" xfId="0" applyNumberForma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0" fillId="0" borderId="0" xfId="0" applyNumberFormat="1"/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164" fontId="0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8" fillId="5" borderId="1" xfId="4" applyFont="1" applyFill="1" applyBorder="1" applyAlignment="1">
      <alignment horizontal="center" vertical="center"/>
    </xf>
    <xf numFmtId="0" fontId="8" fillId="5" borderId="2" xfId="4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191" fontId="1" fillId="0" borderId="0" xfId="0" applyNumberFormat="1" applyFont="1" applyAlignment="1">
      <alignment horizontal="center" vertical="center"/>
    </xf>
    <xf numFmtId="191" fontId="0" fillId="0" borderId="0" xfId="0" applyNumberFormat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" fontId="0" fillId="0" borderId="0" xfId="0" applyNumberFormat="1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105" fillId="0" borderId="0" xfId="17454" applyFill="1" applyAlignment="1">
      <alignment horizontal="center" vertical="center"/>
    </xf>
    <xf numFmtId="0" fontId="0" fillId="0" borderId="0" xfId="17454" applyFont="1" applyFill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top"/>
    </xf>
    <xf numFmtId="1" fontId="0" fillId="0" borderId="0" xfId="0" applyNumberForma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164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164" fontId="0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164" fontId="0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164" fontId="1" fillId="0" borderId="0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64" fontId="0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164" fontId="0" fillId="0" borderId="0" xfId="0" applyNumberFormat="1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/>
    </xf>
    <xf numFmtId="191" fontId="0" fillId="0" borderId="0" xfId="0" applyNumberFormat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76" borderId="0" xfId="0" applyFont="1" applyFill="1" applyAlignment="1">
      <alignment horizontal="center" vertical="center"/>
    </xf>
    <xf numFmtId="0" fontId="1" fillId="76" borderId="0" xfId="0" applyFont="1" applyFill="1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164" fontId="1" fillId="0" borderId="0" xfId="0" applyNumberFormat="1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3" fontId="0" fillId="0" borderId="0" xfId="0" applyNumberFormat="1" applyAlignment="1">
      <alignment horizontal="center" vertical="center"/>
    </xf>
  </cellXfs>
  <cellStyles count="17455">
    <cellStyle name="_x0007_" xfId="3285" xr:uid="{7CEAC318-77E1-4F0E-AA73-85B5AAEC5983}"/>
    <cellStyle name="_x0007_ 2" xfId="16336" xr:uid="{6AF3BB71-E8B5-4DEC-A821-38B4DE24D2A6}"/>
    <cellStyle name="_x0007_ 2 2" xfId="16484" xr:uid="{D8350991-B14E-414A-A6AA-D934EE9C1527}"/>
    <cellStyle name="_x0007_ 3" xfId="16447" xr:uid="{116F38CC-029A-4625-908E-6833D4C0C8F8}"/>
    <cellStyle name="_x0007_ 3 2" xfId="16485" xr:uid="{A5F545D4-8163-44C7-8D60-03FFE8BA7071}"/>
    <cellStyle name="_x0007_ 4" xfId="16448" xr:uid="{8403D3E0-D181-4BBA-9D64-29EAFC006D69}"/>
    <cellStyle name="_x0007_ 4 2" xfId="16486" xr:uid="{74BD8D51-7821-4E92-802A-3553F8B4F501}"/>
    <cellStyle name="_x0007_ 5" xfId="16483" xr:uid="{4CB43BDB-B2FF-45B7-9583-A8FD6A194A6B}"/>
    <cellStyle name="_x0007_??_x0008_?????_x0002_???_x0002_???_x0002_???_x0002_?????????????????8a??????????????????\??ms_x0002_P????????????????_x000d__x0001_??鄍GP_x000d__x0002_??鴓GP_x000d__x0001_???" xfId="3271" xr:uid="{47043941-81A4-4EF9-9A7A-A5D7B3246381}"/>
    <cellStyle name="_200709空调系统毛利表" xfId="17387" xr:uid="{3C5A56F4-AE14-497C-A94A-E1E93814BCE8}"/>
    <cellStyle name="_200803空调毛利表" xfId="17388" xr:uid="{67B2C0D9-0577-46B2-BAC4-77FFAED5FCD0}"/>
    <cellStyle name="_2008空调系统毛利表(1月）" xfId="17389" xr:uid="{FF138AF4-1194-4C11-976A-CCBECDC85B11}"/>
    <cellStyle name="_2008空调系统毛利表(2月）" xfId="17390" xr:uid="{24B1B3B8-40C8-471B-890B-D838B1BC91D6}"/>
    <cellStyle name="_Classe A Project _ Comparison table" xfId="17391" xr:uid="{97BBBBD2-D6E4-4E6A-9CEE-14BDB6693CC9}"/>
    <cellStyle name="_ET_STYLE_NoName_00_" xfId="3279" xr:uid="{B07237C1-2B37-40BE-AD5C-1CF5A6DB34F6}"/>
    <cellStyle name="_ET_STYLE_NoName_00_ 2" xfId="7632" xr:uid="{BBF131D9-E829-4655-A9E6-AE2EB5449550}"/>
    <cellStyle name="_ET_STYLE_NoName_00_ 3" xfId="7631" xr:uid="{A7F9FF98-A57A-479D-B6EB-C5DB03EDED6E}"/>
    <cellStyle name="_ET_STYLE_NoName_00_ 4" xfId="16337" xr:uid="{76933452-ABD1-42DC-8AE5-DEF67B97079F}"/>
    <cellStyle name="_ET_STYLE_NoName_00_ 5" xfId="17435" xr:uid="{C7FB800C-2094-4973-81CD-C3939B3750F5}"/>
    <cellStyle name="_ET_STYLE_NoName_00__ControlSystemSummary_2010128" xfId="16338" xr:uid="{E65E2588-CB66-488B-B78E-BB5247F71152}"/>
    <cellStyle name="_ET_STYLE_NoName_00__FCUPAHUProductsList_最新_" xfId="16339" xr:uid="{EFDDE32B-BD74-461E-B228-7B18F74D3691}"/>
    <cellStyle name="_ET_STYLE_NoName_00__GREE_CAC_air_cooled_Scroll_chiller_Mini_Chiller" xfId="16340" xr:uid="{121E86E5-9FB0-4786-AFE6-3B645C773557}"/>
    <cellStyle name="_ET_STYLE_NoName_00__热水机" xfId="16341" xr:uid="{A5ACF60C-B386-48D3-A84E-AA296F746ADF}"/>
    <cellStyle name="_Kentatsu 2011 CAC proposal" xfId="3287" xr:uid="{D3CC2115-4699-408A-9CE3-E3521322DA3E}"/>
    <cellStyle name="_Kentatsu 2011 CAC proposal_29.07.10" xfId="3276" xr:uid="{69DA04C3-DAAB-4705-8A40-B492B03C8752}"/>
    <cellStyle name="_Kentatsu_Line-up 2009_last version" xfId="3284" xr:uid="{CB8B8D31-C73B-4CC8-B95B-39C7E656C3B3}"/>
    <cellStyle name="_Kentatsu_Line-up preliminary 2009" xfId="3274" xr:uid="{1F85EF49-BB56-4B65-926C-860F8D6A7A7B}"/>
    <cellStyle name="_x0007__Kentatsu_Line-up_2011_12.10.10" xfId="2651" xr:uid="{5A9B4D66-17B8-459D-B831-C6B5A3DD2B9C}"/>
    <cellStyle name="_Split" xfId="3277" xr:uid="{66962198-E6F8-4E52-B5F0-530C36D7DEC6}"/>
    <cellStyle name="_Split 2" xfId="16487" xr:uid="{66C3947E-41F5-4736-AA53-13787DE5D89A}"/>
    <cellStyle name="_Split_Kentatsu_Line-up_2011_12.10.10" xfId="3282" xr:uid="{AE791CD1-2EA6-4B05-ACF9-146C43B0D1CB}"/>
    <cellStyle name="_x0007__Structure" xfId="3273" xr:uid="{50BE7E52-0EC2-49CC-8BE3-C7FBAF2BFE59}"/>
    <cellStyle name="_Лист1" xfId="3270" xr:uid="{474431EF-B942-4B67-A469-FBF5DBEA3E52}"/>
    <cellStyle name="_Лист1 2" xfId="16488" xr:uid="{537C24C2-3433-4B23-8849-4AE25056C0A4}"/>
    <cellStyle name="_出口机发票0708" xfId="17392" xr:uid="{1E6E265C-E80A-48E3-8813-34E9FBE17788}"/>
    <cellStyle name="0,0_x000d__x000a_NA_x000d__x000a_" xfId="16342" xr:uid="{0325CE4C-FE78-4C72-9A4B-C92EFB6B7403}"/>
    <cellStyle name="0,0_x000d__x000a_NA_x000d__x000a_ 2" xfId="16343" xr:uid="{57B7E52B-17F6-4BDA-B078-7655064A3345}"/>
    <cellStyle name="0,0_x005f_x000d__x000a_NA_x005f_x000d__x000a_" xfId="16344" xr:uid="{70254433-243F-4330-BE8D-E19733DBAE63}"/>
    <cellStyle name="20% — акцент1 10" xfId="4233" xr:uid="{CB56AFFD-A4CF-4E9C-8092-07C33EC824CB}"/>
    <cellStyle name="20% — акцент1 10 2" xfId="11837" xr:uid="{F34A0B94-FD39-43EE-A333-094E8FA358D1}"/>
    <cellStyle name="20% — акцент1 11" xfId="6446" xr:uid="{856FE994-3E8C-4857-B4A8-1CD42B218A98}"/>
    <cellStyle name="20% — акцент1 11 2" xfId="7483" xr:uid="{B9A19535-60F6-400C-BD33-66993AB1C548}"/>
    <cellStyle name="20% — акцент1 11 2 2" xfId="14994" xr:uid="{64CCB955-EEF4-49DF-924E-8314BB7578FB}"/>
    <cellStyle name="20% — акцент1 11 3" xfId="7522" xr:uid="{6D90D964-DDED-4A18-A58B-7D25371398FF}"/>
    <cellStyle name="20% — акцент1 11 3 2" xfId="15044" xr:uid="{A610FE46-11C1-4DA0-A8C2-35AF704DD00C}"/>
    <cellStyle name="20% — акцент1 11 4" xfId="14013" xr:uid="{F61E74CC-8A92-4470-AFCF-DB1445DCBE4C}"/>
    <cellStyle name="20% — акцент1 12" xfId="1020" xr:uid="{8A17701F-A209-433C-9A6F-64CAAA7A38AE}"/>
    <cellStyle name="20% - Акцент1 2" xfId="496" xr:uid="{FFB818FD-8797-4E09-9B0A-EAA8AA7D42D6}"/>
    <cellStyle name="20% — акцент1 2" xfId="16" xr:uid="{97E01B61-8435-4CED-B72A-68065A781860}"/>
    <cellStyle name="20% - Акцент1 2 10" xfId="7590" xr:uid="{FFCC2DD6-8F83-465C-8ACF-F89862488E3E}"/>
    <cellStyle name="20% — акцент1 2 10" xfId="7502" xr:uid="{32C54659-B21E-4B85-957E-0190647506C2}"/>
    <cellStyle name="20% - Акцент1 2 10 2" xfId="15114" xr:uid="{42E8F68E-291E-4E44-AE5B-CC964EF7E925}"/>
    <cellStyle name="20% — акцент1 2 10 2" xfId="15013" xr:uid="{85656516-ADE2-42BF-97D1-2A77767C876F}"/>
    <cellStyle name="20% - Акцент1 2 10 3" xfId="16107" xr:uid="{D589CCFA-E68A-47A7-AD9C-12BB479D7A89}"/>
    <cellStyle name="20% — акцент1 2 10 3" xfId="16019" xr:uid="{98E4B81C-3F40-4AE4-995C-3796A6458CF0}"/>
    <cellStyle name="20% - Акцент1 2 10 4" xfId="15680" xr:uid="{E9398F5F-FC1A-4AD3-8262-14299874E8D5}"/>
    <cellStyle name="20% — акцент1 2 10 4" xfId="15455" xr:uid="{F6D9E930-B7E8-4D3B-ACB3-1FBBD05E01DB}"/>
    <cellStyle name="20% - Акцент1 2 10 5" xfId="16208" xr:uid="{AD9E551C-390E-4465-88C8-97FF30F2A0DE}"/>
    <cellStyle name="20% — акцент1 2 10 5" xfId="16186" xr:uid="{5832AFE7-BC90-4AA1-B9D5-80946CC0AF38}"/>
    <cellStyle name="20% - Акцент1 2 10 6" xfId="15620" xr:uid="{B9A143FF-D62D-4ECA-B99F-CFF650E16CE3}"/>
    <cellStyle name="20% — акцент1 2 10 6" xfId="15427" xr:uid="{0BF0A681-D5A6-4FB2-9344-15367C475231}"/>
    <cellStyle name="20% - Акцент1 2 10 7" xfId="16239" xr:uid="{8946F476-F185-4C51-9B64-091317CF5ACF}"/>
    <cellStyle name="20% — акцент1 2 10 7" xfId="15587" xr:uid="{8ABEB864-D6BF-4CD2-841F-130765B57944}"/>
    <cellStyle name="20% - Акцент1 2 11" xfId="7597" xr:uid="{E56C7D36-2441-4771-BCB8-D620D0E12467}"/>
    <cellStyle name="20% — акцент1 2 11" xfId="8762" xr:uid="{140B7EF4-C7D9-439A-BBC1-B23DBC3ADFB7}"/>
    <cellStyle name="20% - Акцент1 2 11 2" xfId="15121" xr:uid="{E41D6EC5-34E6-4CBC-94DB-C7C5F1DEA76C}"/>
    <cellStyle name="20% - Акцент1 2 11 3" xfId="16109" xr:uid="{183614C7-6F8E-48C7-9F39-AC0FA1215317}"/>
    <cellStyle name="20% - Акцент1 2 11 4" xfId="15331" xr:uid="{7A29319F-B7F2-4F76-8F16-3B8073ED3BF7}"/>
    <cellStyle name="20% - Акцент1 2 11 5" xfId="15458" xr:uid="{B2076EE4-BBED-4EEB-8CAA-DA365E4AC501}"/>
    <cellStyle name="20% - Акцент1 2 11 6" xfId="16296" xr:uid="{28BE2E5E-18E5-46ED-832C-EC5DEFC3366C}"/>
    <cellStyle name="20% - Акцент1 2 11 7" xfId="16152" xr:uid="{3CA62CE1-3D00-48F5-A28B-97E587A6B391}"/>
    <cellStyle name="20% - Акцент1 2 12" xfId="7591" xr:uid="{0332ED59-1355-40CC-AD3F-8CEA601047E9}"/>
    <cellStyle name="20% — акцент1 2 12" xfId="15157" xr:uid="{77FEA4EA-2E22-4CB3-A6BE-FC63CF329C53}"/>
    <cellStyle name="20% - Акцент1 2 12 2" xfId="15115" xr:uid="{02CED76F-9B84-4B40-A29D-5A4CE72502C2}"/>
    <cellStyle name="20% - Акцент1 2 12 3" xfId="15863" xr:uid="{11AF5D02-88F0-43B3-B191-A04E04A0BC64}"/>
    <cellStyle name="20% - Акцент1 2 12 4" xfId="15538" xr:uid="{3FD5A721-61F4-4877-A5DA-C49596E64F34}"/>
    <cellStyle name="20% - Акцент1 2 12 5" xfId="16005" xr:uid="{CC974890-8AA2-4ECE-A556-C37E9EC95C80}"/>
    <cellStyle name="20% - Акцент1 2 12 6" xfId="15659" xr:uid="{5C44B0AA-2997-4916-85BA-882420E1264F}"/>
    <cellStyle name="20% - Акцент1 2 13" xfId="7628" xr:uid="{162ABFE0-718F-4E71-B73A-7D7884601550}"/>
    <cellStyle name="20% — акцент1 2 13" xfId="16265" xr:uid="{78A6A04C-805A-4CF1-BF18-FE20334069A0}"/>
    <cellStyle name="20% - Акцент1 2 13 2" xfId="15152" xr:uid="{6FB84D45-4DD5-4075-91EB-AAEB09CB328C}"/>
    <cellStyle name="20% - Акцент1 2 13 3" xfId="16122" xr:uid="{FF6970F2-382B-477A-B302-D1546BE66614}"/>
    <cellStyle name="20% - Акцент1 2 13 4" xfId="15839" xr:uid="{2C78A76C-4F4E-44C3-911A-84C7D0CC8713}"/>
    <cellStyle name="20% - Акцент1 2 13 5" xfId="15782" xr:uid="{2092B8C9-1DB8-4659-9308-454FFDD0B4AA}"/>
    <cellStyle name="20% - Акцент1 2 14" xfId="14028" xr:uid="{40A821A7-9AB5-4136-8542-1D7FE8E10E21}"/>
    <cellStyle name="20% — акцент1 2 14" xfId="16305" xr:uid="{AE62985D-74D8-4A29-B7CB-BD760DB4860A}"/>
    <cellStyle name="20% - Акцент1 2 15" xfId="15880" xr:uid="{4083D989-4C94-422B-B9E2-EB506ADE6C29}"/>
    <cellStyle name="20% — акцент1 2 15" xfId="16324" xr:uid="{66C558A7-646C-45BA-A4EF-FEF294FE7B91}"/>
    <cellStyle name="20% - Акцент1 2 16" xfId="15564" xr:uid="{7D08BBD4-9819-4D07-934E-00F5FB12980F}"/>
    <cellStyle name="20% — акцент1 2 16" xfId="16334" xr:uid="{53888374-574E-4BE3-80B0-FAE7244C356C}"/>
    <cellStyle name="20% - Акцент1 2 17" xfId="16154" xr:uid="{F3424D0C-3081-4EB9-99A7-9D0BE6BDBB81}"/>
    <cellStyle name="20% — акцент1 2 17" xfId="1084" xr:uid="{A9574012-082C-4B0D-B7EA-1CC3A0C48025}"/>
    <cellStyle name="20% - Акцент1 2 18" xfId="15720" xr:uid="{3970031E-0252-4BCA-82E5-2CA626C166DF}"/>
    <cellStyle name="20% — акцент1 2 18" xfId="17295" xr:uid="{CC4F465B-1FA3-47EA-83F8-DA1555E3F5DB}"/>
    <cellStyle name="20% - Акцент1 2 19" xfId="15445" xr:uid="{788AEF6D-1C98-43BD-BDCC-1AC3741EC289}"/>
    <cellStyle name="20% — акцент1 2 19" xfId="17344" xr:uid="{B17FF736-7E85-4EB4-8E5D-C077C6F47426}"/>
    <cellStyle name="20% - Акцент1 2 2" xfId="549" xr:uid="{D9BC8943-05BA-410E-93F3-236FC8B87B37}"/>
    <cellStyle name="20% — акцент1 2 2" xfId="17" xr:uid="{50E3B325-F417-49C6-8C61-744D5F2F9023}"/>
    <cellStyle name="20% — акцент1 2 2 10" xfId="16286" xr:uid="{BBA2FD8D-144D-4009-8EE9-585331D78191}"/>
    <cellStyle name="20% — акцент1 2 2 11" xfId="1164" xr:uid="{29BF7946-468C-4C50-8037-91BB4F9AA21B}"/>
    <cellStyle name="20% - Акцент1 2 2 2" xfId="577" xr:uid="{3259F2E7-B0AB-4336-9E44-F77A7CBA9550}"/>
    <cellStyle name="20% — акцент1 2 2 2" xfId="1811" xr:uid="{581056CC-15E6-46D7-99F0-582A49EE4088}"/>
    <cellStyle name="20% - Акцент1 2 2 2 2" xfId="592" xr:uid="{754E41BA-BE67-4A11-858A-AAF37AAAA8C2}"/>
    <cellStyle name="20% — акцент1 2 2 2 2" xfId="2434" xr:uid="{705771D9-FC0E-49BD-B34D-64F8E4C46C5B}"/>
    <cellStyle name="20% - Акцент1 2 2 2 2 2" xfId="704" xr:uid="{34D01F77-154A-45A5-A896-616309D2078D}"/>
    <cellStyle name="20% — акцент1 2 2 2 2 2" xfId="4013" xr:uid="{4611F56B-4B3E-4509-92FA-D82AF41EA621}"/>
    <cellStyle name="20% - Акцент1 2 2 2 2 2 2" xfId="961" xr:uid="{FC45F0EB-B563-4D94-8986-AD264A75B4D6}"/>
    <cellStyle name="20% — акцент1 2 2 2 2 2 2" xfId="7269" xr:uid="{102CF8B3-5000-4E20-AC7D-A6B83C2451C5}"/>
    <cellStyle name="20% — акцент1 2 2 2 2 2 2 2" xfId="14780" xr:uid="{B098EA4C-1EE2-41FA-B166-B711DD87B6B1}"/>
    <cellStyle name="20% - Акцент1 2 2 2 2 2 3" xfId="17233" xr:uid="{D440EB95-8F9A-4A53-86A0-3D36621F3258}"/>
    <cellStyle name="20% — акцент1 2 2 2 2 2 3" xfId="11619" xr:uid="{C8AEE110-FD2C-4ABA-9866-C398F113E6D9}"/>
    <cellStyle name="20% - Акцент1 2 2 2 2 3" xfId="816" xr:uid="{6F8FE2B9-8B5F-4549-8BBC-7E85BDC8A394}"/>
    <cellStyle name="20% — акцент1 2 2 2 2 3" xfId="5596" xr:uid="{0CCB17F5-A423-4D87-AC18-147C2BE84C79}"/>
    <cellStyle name="20% — акцент1 2 2 2 2 3 2" xfId="13185" xr:uid="{B5245823-4653-49D2-9404-D8C58875528B}"/>
    <cellStyle name="20% - Акцент1 2 2 2 2 4" xfId="17137" xr:uid="{D93AAE93-A235-496C-A6E6-B4B6481E433C}"/>
    <cellStyle name="20% — акцент1 2 2 2 2 4" xfId="10073" xr:uid="{2FA26079-B195-41C6-8355-0CB98DE8979C}"/>
    <cellStyle name="20% - Акцент1 2 2 2 3" xfId="689" xr:uid="{75A80464-EEDB-4E99-A687-0FF22FA50AAF}"/>
    <cellStyle name="20% — акцент1 2 2 2 3" xfId="3052" xr:uid="{5D23420A-5A7D-4CA2-BED2-9671DD32DAEB}"/>
    <cellStyle name="20% - Акцент1 2 2 2 3 2" xfId="946" xr:uid="{13B7CAED-B0E9-49C8-853A-B91B3DE1106A}"/>
    <cellStyle name="20% — акцент1 2 2 2 3 2" xfId="6211" xr:uid="{B63DDD9E-E786-453C-B729-77B3DD0F4998}"/>
    <cellStyle name="20% — акцент1 2 2 2 3 2 2" xfId="13796" xr:uid="{B3FC3A41-FBA8-42F7-A4BD-FE441988A2D2}"/>
    <cellStyle name="20% - Акцент1 2 2 2 3 3" xfId="17219" xr:uid="{FA51E8F4-EAAB-4A17-8BFD-8D15050C89F9}"/>
    <cellStyle name="20% — акцент1 2 2 2 3 3" xfId="10684" xr:uid="{D9CAF94C-B3FD-44B7-B2B0-AECEEBC29672}"/>
    <cellStyle name="20% - Акцент1 2 2 2 4" xfId="801" xr:uid="{A80A2173-14AB-4279-B896-F25763B5590E}"/>
    <cellStyle name="20% — акцент1 2 2 2 4" xfId="4628" xr:uid="{C7F9A878-E7B4-4CBB-95FE-DA429AB1326F}"/>
    <cellStyle name="20% — акцент1 2 2 2 4 2" xfId="12230" xr:uid="{A1D15119-25F4-46B5-997E-F68433BCFC07}"/>
    <cellStyle name="20% - Акцент1 2 2 2 5" xfId="17123" xr:uid="{B4BA3AB1-BA1A-4B57-957D-CB8855F236C5}"/>
    <cellStyle name="20% — акцент1 2 2 2 5" xfId="9458" xr:uid="{F4EFAA46-C6B4-4BDF-B4CB-D7056B4E558B}"/>
    <cellStyle name="20% - Акцент1 2 2 3" xfId="591" xr:uid="{1C892EDD-8BE5-4B4D-A0E4-643EDB9115ED}"/>
    <cellStyle name="20% — акцент1 2 2 3" xfId="1509" xr:uid="{857D0A71-4A37-4253-B4E3-0BE0F3A75EDC}"/>
    <cellStyle name="20% - Акцент1 2 2 3 2" xfId="703" xr:uid="{02E2973D-7902-487A-BB3B-01A73D3695C1}"/>
    <cellStyle name="20% — акцент1 2 2 3 2" xfId="3409" xr:uid="{269414D2-F5C8-422A-9B27-047839BF9834}"/>
    <cellStyle name="20% - Акцент1 2 2 3 2 2" xfId="960" xr:uid="{E4FB2068-ABB9-4055-97C7-FC8547965769}"/>
    <cellStyle name="20% — акцент1 2 2 3 2 2" xfId="6668" xr:uid="{19BF42BC-2FBC-4514-AFE4-DADFFC8E6F1A}"/>
    <cellStyle name="20% — акцент1 2 2 3 2 2 2" xfId="14179" xr:uid="{30807081-F169-4D3C-BF34-8876B35776D3}"/>
    <cellStyle name="20% - Акцент1 2 2 3 2 3" xfId="17232" xr:uid="{4D963FCD-8716-477E-B3A3-41DA833FFFD3}"/>
    <cellStyle name="20% — акцент1 2 2 3 2 3" xfId="11018" xr:uid="{C4686C26-D641-41CB-9832-847502ADDE26}"/>
    <cellStyle name="20% - Акцент1 2 2 3 3" xfId="815" xr:uid="{68B23C59-D756-43DE-BC5D-160452CAF691}"/>
    <cellStyle name="20% — акцент1 2 2 3 3" xfId="4968" xr:uid="{58DAF08A-5E30-4368-A366-B69C3BDB1A78}"/>
    <cellStyle name="20% — акцент1 2 2 3 3 2" xfId="12564" xr:uid="{493C9100-9265-49B2-B1C8-BA31D45A823D}"/>
    <cellStyle name="20% - Акцент1 2 2 3 4" xfId="17136" xr:uid="{D3A3F967-C021-47F1-8645-18B9578AB86A}"/>
    <cellStyle name="20% — акцент1 2 2 3 4" xfId="9158" xr:uid="{53B5B553-8B99-4BFD-A98F-0A677EA35254}"/>
    <cellStyle name="20% - Акцент1 2 2 4" xfId="661" xr:uid="{922E63A2-8797-44E9-AC18-F0B1C876E056}"/>
    <cellStyle name="20% — акцент1 2 2 4" xfId="2132" xr:uid="{289A95BB-E84D-4BC1-A2BA-5A38757A1904}"/>
    <cellStyle name="20% - Акцент1 2 2 4 2" xfId="918" xr:uid="{1E0E8CC1-EDD5-4184-9CC3-AD1DE3D59FA1}"/>
    <cellStyle name="20% — акцент1 2 2 4 2" xfId="3711" xr:uid="{60955425-9260-4627-907F-60BD7854D8E9}"/>
    <cellStyle name="20% — акцент1 2 2 4 2 2" xfId="6969" xr:uid="{42E8973A-BDE7-4DD7-9193-41A7DF98C635}"/>
    <cellStyle name="20% — акцент1 2 2 4 2 2 2" xfId="14480" xr:uid="{E78B4218-A357-4DD6-B908-C3A01B96E0A1}"/>
    <cellStyle name="20% — акцент1 2 2 4 2 3" xfId="11319" xr:uid="{F3CB3A62-3266-47DA-853F-BDE85F422698}"/>
    <cellStyle name="20% - Акцент1 2 2 4 3" xfId="17195" xr:uid="{0697F7A4-6BF8-47B4-8330-5561730983A7}"/>
    <cellStyle name="20% — акцент1 2 2 4 3" xfId="5294" xr:uid="{AC0B3CAA-0A84-45C4-820C-3F16C373048C}"/>
    <cellStyle name="20% — акцент1 2 2 4 3 2" xfId="12885" xr:uid="{91D86647-EC0D-411E-8769-92764E4A250C}"/>
    <cellStyle name="20% — акцент1 2 2 4 4" xfId="9773" xr:uid="{88B936BF-2587-496D-958A-5DCE0B917A6F}"/>
    <cellStyle name="20% - Акцент1 2 2 5" xfId="773" xr:uid="{859F4296-AC9F-4C96-8D34-2DA64005463E}"/>
    <cellStyle name="20% — акцент1 2 2 5" xfId="2750" xr:uid="{ABC8C6FA-0A29-4FFE-B8E0-230187CF69DC}"/>
    <cellStyle name="20% — акцент1 2 2 5 2" xfId="5909" xr:uid="{DC01D54F-5942-4CC2-84DA-A51B65AFA30A}"/>
    <cellStyle name="20% — акцент1 2 2 5 2 2" xfId="13496" xr:uid="{7F4BD7E5-23B9-41BE-A7E6-FEC1711A12DB}"/>
    <cellStyle name="20% — акцент1 2 2 5 3" xfId="10383" xr:uid="{B32BF126-A3F2-499D-BEBA-7D4C0B875C5B}"/>
    <cellStyle name="20% - Акцент1 2 2 6" xfId="15333" xr:uid="{7F36C048-BDCF-43AD-A546-880648F5521C}"/>
    <cellStyle name="20% — акцент1 2 2 6" xfId="4326" xr:uid="{B2169CA0-DD6D-4D40-BDFB-544CA9421A3F}"/>
    <cellStyle name="20% — акцент1 2 2 6 2" xfId="11930" xr:uid="{BD28EECF-0730-41D0-AC6F-ADAD02C40F18}"/>
    <cellStyle name="20% - Акцент1 2 2 7" xfId="15343" xr:uid="{DF38E342-4A7E-4FEA-BDEF-0D08B4695B43}"/>
    <cellStyle name="20% — акцент1 2 2 7" xfId="8833" xr:uid="{DF0185C3-72B0-41DE-8CB7-D5DCCB8F458D}"/>
    <cellStyle name="20% - Акцент1 2 2 8" xfId="17099" xr:uid="{7E16D4FC-ADBF-4330-9A20-AB63F14FC15B}"/>
    <cellStyle name="20% — акцент1 2 2 8" xfId="15258" xr:uid="{14EDC07B-863F-4969-BB38-FD6063650F3D}"/>
    <cellStyle name="20% — акцент1 2 2 9" xfId="16238" xr:uid="{BB7D1801-6EAB-4797-9C3A-89EEC0FBA02F}"/>
    <cellStyle name="20% - Акцент1 2 20" xfId="17081" xr:uid="{ED166CC9-DE48-41DA-A8A0-05BE5448885D}"/>
    <cellStyle name="20% — акцент1 2 20" xfId="17373" xr:uid="{01A28E41-84A3-49E3-9761-3E146624A01D}"/>
    <cellStyle name="20% — акцент1 2 21" xfId="17349" xr:uid="{9AE374EE-1997-4BDF-BB87-33C39850E427}"/>
    <cellStyle name="20% — акцент1 2 22" xfId="17352" xr:uid="{02B1EDC3-3457-4FD7-B74B-C30A21218D7B}"/>
    <cellStyle name="20% — акцент1 2 23" xfId="17378" xr:uid="{9628F5DB-8886-4652-95B6-82EDEC9D9D88}"/>
    <cellStyle name="20% — акцент1 2 24" xfId="17381" xr:uid="{DE394CBD-DEB7-4681-AE54-AE816DF91509}"/>
    <cellStyle name="20% - Акцент1 2 3" xfId="563" xr:uid="{4351E671-5DB8-4191-B9D1-DA2BEB13D62D}"/>
    <cellStyle name="20% — акцент1 2 3" xfId="18" xr:uid="{21C8DBBB-7999-4770-840E-3BEDD3EBC31A}"/>
    <cellStyle name="20% — акцент1 2 3 10" xfId="16271" xr:uid="{FCC56442-C35D-4A6D-8430-01FC57E2070B}"/>
    <cellStyle name="20% — акцент1 2 3 11" xfId="1234" xr:uid="{B82B7594-6BBE-4BB0-A5B5-0D0F4BEB1294}"/>
    <cellStyle name="20% - Акцент1 2 3 2" xfId="593" xr:uid="{CBC03218-662A-42A1-9398-760892F16FB9}"/>
    <cellStyle name="20% — акцент1 2 3 2" xfId="1881" xr:uid="{B65A054D-BCAB-4DFA-A469-53465F4AA3E1}"/>
    <cellStyle name="20% - Акцент1 2 3 2 2" xfId="705" xr:uid="{D80A78F3-75CC-42D9-8286-5361B5225D21}"/>
    <cellStyle name="20% — акцент1 2 3 2 2" xfId="2504" xr:uid="{169B2F08-443C-455C-9E79-29F191A44489}"/>
    <cellStyle name="20% - Акцент1 2 3 2 2 2" xfId="962" xr:uid="{0580305C-D002-4032-9E32-AEB72797EC3E}"/>
    <cellStyle name="20% — акцент1 2 3 2 2 2" xfId="4083" xr:uid="{04B04461-5165-482B-92CD-4DFD8E1FD300}"/>
    <cellStyle name="20% — акцент1 2 3 2 2 2 2" xfId="7338" xr:uid="{45A081F5-DE3C-4FA9-84B7-8C06D83D1D4B}"/>
    <cellStyle name="20% — акцент1 2 3 2 2 2 2 2" xfId="14849" xr:uid="{E249F735-C723-4640-88FD-6F6C6B9F7375}"/>
    <cellStyle name="20% — акцент1 2 3 2 2 2 3" xfId="11689" xr:uid="{8A5DF28E-1B7D-407A-8C79-F30132FB62C4}"/>
    <cellStyle name="20% - Акцент1 2 3 2 2 3" xfId="17234" xr:uid="{54139120-2125-4B48-8D7D-29C052E72541}"/>
    <cellStyle name="20% — акцент1 2 3 2 2 3" xfId="5666" xr:uid="{3B3DE3C8-E7A8-4C71-9EEE-009A19C56AAC}"/>
    <cellStyle name="20% — акцент1 2 3 2 2 3 2" xfId="13254" xr:uid="{799BDF31-EA86-4252-A372-5B71BAC784DD}"/>
    <cellStyle name="20% — акцент1 2 3 2 2 4" xfId="10142" xr:uid="{F06AC3FD-0F39-4F28-BDC6-F58BB018782E}"/>
    <cellStyle name="20% - Акцент1 2 3 2 3" xfId="817" xr:uid="{12225B8E-7C5D-4FB6-AD2A-FCD999155326}"/>
    <cellStyle name="20% — акцент1 2 3 2 3" xfId="3122" xr:uid="{666F97E9-CD15-44B1-B0ED-56D8C96B99FF}"/>
    <cellStyle name="20% — акцент1 2 3 2 3 2" xfId="6281" xr:uid="{8D9B333C-9F52-469B-8F09-8C090D8F5E4A}"/>
    <cellStyle name="20% — акцент1 2 3 2 3 2 2" xfId="13865" xr:uid="{4D825301-68A9-4266-92A5-85952A1E5122}"/>
    <cellStyle name="20% — акцент1 2 3 2 3 3" xfId="10753" xr:uid="{B1E50C06-3B48-4735-AFC4-0C8BEDB49EB6}"/>
    <cellStyle name="20% - Акцент1 2 3 2 4" xfId="17138" xr:uid="{B7E7D0C2-A955-412B-8BAD-745C525DC75C}"/>
    <cellStyle name="20% — акцент1 2 3 2 4" xfId="4698" xr:uid="{834204A3-5748-4C8E-9252-B494E3E8184F}"/>
    <cellStyle name="20% — акцент1 2 3 2 4 2" xfId="12299" xr:uid="{8A787560-29E4-4570-9EE7-217237073C53}"/>
    <cellStyle name="20% — акцент1 2 3 2 5" xfId="9527" xr:uid="{92FACC4B-9DFB-40DB-BCD7-0280471844DC}"/>
    <cellStyle name="20% - Акцент1 2 3 3" xfId="675" xr:uid="{DAC91622-DBA3-46FF-A206-C1526B283040}"/>
    <cellStyle name="20% — акцент1 2 3 3" xfId="1579" xr:uid="{B76F7C49-272A-4A39-81E6-04515212CED6}"/>
    <cellStyle name="20% - Акцент1 2 3 3 2" xfId="932" xr:uid="{C37BB599-1510-4E0E-A4CA-F33C35C915D6}"/>
    <cellStyle name="20% — акцент1 2 3 3 2" xfId="3479" xr:uid="{3892EC2D-98AC-40FD-A7EF-FD735C360ED5}"/>
    <cellStyle name="20% — акцент1 2 3 3 2 2" xfId="6737" xr:uid="{274F98F9-BF18-4EBF-8D17-98E5A812C227}"/>
    <cellStyle name="20% — акцент1 2 3 3 2 2 2" xfId="14248" xr:uid="{36424167-2E32-4926-A455-5B02904E91B0}"/>
    <cellStyle name="20% — акцент1 2 3 3 2 3" xfId="11087" xr:uid="{D1BBFCBB-4D28-4805-AB8E-0A8403B02DC7}"/>
    <cellStyle name="20% - Акцент1 2 3 3 3" xfId="17207" xr:uid="{EE6C63F4-84FE-4C5C-A5CA-08C9BF25AF21}"/>
    <cellStyle name="20% — акцент1 2 3 3 3" xfId="5038" xr:uid="{15F78FAB-1216-4A0B-9C35-B78E35C66099}"/>
    <cellStyle name="20% — акцент1 2 3 3 3 2" xfId="12633" xr:uid="{FD08B323-A5F1-4387-B65C-D416B9B7F54D}"/>
    <cellStyle name="20% — акцент1 2 3 3 4" xfId="9227" xr:uid="{F29DE2C8-32D6-4659-87FC-5E92633863E9}"/>
    <cellStyle name="20% - Акцент1 2 3 4" xfId="787" xr:uid="{F285432F-13BD-4898-8D8B-7F79CDDD9BBC}"/>
    <cellStyle name="20% — акцент1 2 3 4" xfId="2202" xr:uid="{22EA310D-AD2C-4B3C-A795-4F45B5F20ED6}"/>
    <cellStyle name="20% — акцент1 2 3 4 2" xfId="3781" xr:uid="{3096EACD-09F4-4C40-A4BB-D08EE0C40309}"/>
    <cellStyle name="20% — акцент1 2 3 4 2 2" xfId="7038" xr:uid="{6DB10091-FF6E-4FDE-9EFE-DDB4233B3719}"/>
    <cellStyle name="20% — акцент1 2 3 4 2 2 2" xfId="14549" xr:uid="{23B559A8-585F-4F62-A3CC-E4D16C41D149}"/>
    <cellStyle name="20% — акцент1 2 3 4 2 3" xfId="11388" xr:uid="{EED90AC8-6A17-4B81-8217-FC912CE8B134}"/>
    <cellStyle name="20% — акцент1 2 3 4 3" xfId="5364" xr:uid="{25451815-D693-4ED3-A2D8-78BD524B3CAC}"/>
    <cellStyle name="20% — акцент1 2 3 4 3 2" xfId="12954" xr:uid="{C5CB1332-EBF2-4278-9579-54D57F4CEF2C}"/>
    <cellStyle name="20% — акцент1 2 3 4 4" xfId="9842" xr:uid="{E8537441-4C47-4FB2-AAE7-A8D4E6B9ED39}"/>
    <cellStyle name="20% - Акцент1 2 3 5" xfId="15904" xr:uid="{5E517C55-6706-4646-8062-86FD71DDE2D7}"/>
    <cellStyle name="20% — акцент1 2 3 5" xfId="2820" xr:uid="{2FB08728-7D3B-4E5E-8ADE-996E60E192C9}"/>
    <cellStyle name="20% — акцент1 2 3 5 2" xfId="5979" xr:uid="{AEE6C70A-8416-49A2-BA31-92DBD009F9E6}"/>
    <cellStyle name="20% — акцент1 2 3 5 2 2" xfId="13565" xr:uid="{C1634015-91FC-4AEB-A35B-00463554E591}"/>
    <cellStyle name="20% — акцент1 2 3 5 3" xfId="10453" xr:uid="{6E09606F-0EF3-47DD-A711-76561B7374BB}"/>
    <cellStyle name="20% - Акцент1 2 3 6" xfId="15594" xr:uid="{1CBC54BF-D567-4DCE-928A-C1CB8FACBA1C}"/>
    <cellStyle name="20% — акцент1 2 3 6" xfId="4396" xr:uid="{3D9963E7-99CB-4E3C-AF0C-39FA3CC8C8E2}"/>
    <cellStyle name="20% — акцент1 2 3 6 2" xfId="11999" xr:uid="{2B41C1AD-FFB8-49B4-BE5F-03583C7709A7}"/>
    <cellStyle name="20% - Акцент1 2 3 7" xfId="15997" xr:uid="{908735C4-7A17-4D0B-B32C-273D85F2972D}"/>
    <cellStyle name="20% — акцент1 2 3 7" xfId="8902" xr:uid="{B9BD6F20-57DB-4EF5-8E21-9E344B3C0E52}"/>
    <cellStyle name="20% - Акцент1 2 3 8" xfId="17111" xr:uid="{FA05541B-117C-4C6A-9DC6-481F165DDA56}"/>
    <cellStyle name="20% — акцент1 2 3 8" xfId="15203" xr:uid="{BC2617AD-D99B-43AF-A4D3-8EEA126FBA02}"/>
    <cellStyle name="20% — акцент1 2 3 9" xfId="16221" xr:uid="{144AE40F-13FF-437D-A935-7019DD0537E8}"/>
    <cellStyle name="20% - Акцент1 2 4" xfId="590" xr:uid="{1E5D3CDF-C628-435E-ABF7-23147258CAE9}"/>
    <cellStyle name="20% — акцент1 2 4" xfId="19" xr:uid="{C2B81F08-210A-41CE-9514-A64CC8EB0B32}"/>
    <cellStyle name="20% — акцент1 2 4 10" xfId="15613" xr:uid="{907951CF-779F-446F-8798-DFE6D836B3AD}"/>
    <cellStyle name="20% — акцент1 2 4 11" xfId="1303" xr:uid="{311B1E9A-145D-48FA-942E-DCD834E3A235}"/>
    <cellStyle name="20% - Акцент1 2 4 2" xfId="702" xr:uid="{20121233-176A-4143-B23E-E93F44374AC9}"/>
    <cellStyle name="20% — акцент1 2 4 2" xfId="1950" xr:uid="{DE7AD0E3-8C52-4242-AA98-D5FBF3BF3895}"/>
    <cellStyle name="20% - Акцент1 2 4 2 2" xfId="959" xr:uid="{C7C16763-CE33-47F5-885C-8F78478BCC9B}"/>
    <cellStyle name="20% — акцент1 2 4 2 2" xfId="2573" xr:uid="{D49E3F8D-37AF-45CD-8D89-4C4CF11686A0}"/>
    <cellStyle name="20% — акцент1 2 4 2 2 2" xfId="4152" xr:uid="{39AC4AA4-D5A4-4B58-965F-39BCF4CBAB55}"/>
    <cellStyle name="20% — акцент1 2 4 2 2 2 2" xfId="7407" xr:uid="{DCAEBB55-B181-4BEA-BD81-FFE54A75F83A}"/>
    <cellStyle name="20% — акцент1 2 4 2 2 2 2 2" xfId="14918" xr:uid="{F88B61D7-2CB8-41B7-8322-77ECF2B478C3}"/>
    <cellStyle name="20% — акцент1 2 4 2 2 2 3" xfId="11758" xr:uid="{7ADD17F9-6F2D-4FB7-B2BA-FCF6BA357100}"/>
    <cellStyle name="20% — акцент1 2 4 2 2 3" xfId="5735" xr:uid="{528CA1F5-E9C1-43DB-9861-FE2B0D78D53D}"/>
    <cellStyle name="20% — акцент1 2 4 2 2 3 2" xfId="13323" xr:uid="{086E82EC-8723-459C-8C79-3EDB1BFA2F35}"/>
    <cellStyle name="20% — акцент1 2 4 2 2 4" xfId="10211" xr:uid="{C1CB748C-AE1E-487E-87D7-D1ECD06A8D21}"/>
    <cellStyle name="20% - Акцент1 2 4 2 3" xfId="17231" xr:uid="{CFD68731-D9E6-4B10-A80C-D9B16ADBDA7B}"/>
    <cellStyle name="20% — акцент1 2 4 2 3" xfId="3191" xr:uid="{2CABAF94-469F-4B8A-8704-1A59301CF494}"/>
    <cellStyle name="20% — акцент1 2 4 2 3 2" xfId="6350" xr:uid="{4BD65032-D06B-43AA-9EDF-CE1588000E2B}"/>
    <cellStyle name="20% — акцент1 2 4 2 3 2 2" xfId="13934" xr:uid="{0871855D-8555-42C7-A7D3-D43744BB3D08}"/>
    <cellStyle name="20% — акцент1 2 4 2 3 3" xfId="10822" xr:uid="{656439AB-C1BA-499F-8533-502217C104F2}"/>
    <cellStyle name="20% — акцент1 2 4 2 4" xfId="4767" xr:uid="{5FD55EFD-76B1-4832-AC09-EB9B1A9B22A7}"/>
    <cellStyle name="20% — акцент1 2 4 2 4 2" xfId="12368" xr:uid="{03AD7788-857E-4686-96D8-B69A9B0F07AE}"/>
    <cellStyle name="20% — акцент1 2 4 2 5" xfId="9596" xr:uid="{F871AF0C-EB9A-4823-8116-7BE985A950B3}"/>
    <cellStyle name="20% - Акцент1 2 4 3" xfId="814" xr:uid="{A4F03441-3AF0-4018-8912-3790366046D9}"/>
    <cellStyle name="20% — акцент1 2 4 3" xfId="1648" xr:uid="{E89CC383-0743-48AC-997E-A8C826A16853}"/>
    <cellStyle name="20% — акцент1 2 4 3 2" xfId="3548" xr:uid="{1B3689E9-F95E-4ACF-B338-249EB265C6DD}"/>
    <cellStyle name="20% — акцент1 2 4 3 2 2" xfId="6806" xr:uid="{9641BF5C-67B2-43AA-AA31-029FEE84F924}"/>
    <cellStyle name="20% — акцент1 2 4 3 2 2 2" xfId="14317" xr:uid="{2626C656-7790-4E9D-B91E-0FF67610D79F}"/>
    <cellStyle name="20% — акцент1 2 4 3 2 3" xfId="11156" xr:uid="{12290863-EF3B-4EF8-ACA5-6386F8A0C174}"/>
    <cellStyle name="20% — акцент1 2 4 3 3" xfId="5107" xr:uid="{7FC0AC01-A007-415A-8D48-73E740F4F9FA}"/>
    <cellStyle name="20% — акцент1 2 4 3 3 2" xfId="12702" xr:uid="{512AA6A5-4CED-4A41-8BEE-35574DF024F4}"/>
    <cellStyle name="20% — акцент1 2 4 3 4" xfId="9296" xr:uid="{BFAA68BA-33E6-4FB8-9D4B-BB47F59D3A6A}"/>
    <cellStyle name="20% - Акцент1 2 4 4" xfId="15944" xr:uid="{4E904A2C-219A-484C-88AC-A162540BBD6A}"/>
    <cellStyle name="20% — акцент1 2 4 4" xfId="2271" xr:uid="{10DECD98-E2D9-4FBF-8A81-8D1C8E94A4CB}"/>
    <cellStyle name="20% — акцент1 2 4 4 2" xfId="3850" xr:uid="{9DEE514C-D533-45EF-A776-51B6A8AA0158}"/>
    <cellStyle name="20% — акцент1 2 4 4 2 2" xfId="7107" xr:uid="{97DE90CE-6907-4E76-AAFE-A6749C8D870F}"/>
    <cellStyle name="20% — акцент1 2 4 4 2 2 2" xfId="14618" xr:uid="{BEC00092-A43F-4728-8BBF-AC22E35DC57E}"/>
    <cellStyle name="20% — акцент1 2 4 4 2 3" xfId="11457" xr:uid="{2FBC1830-2F03-4732-B35A-2818FEB6EAAF}"/>
    <cellStyle name="20% — акцент1 2 4 4 3" xfId="5433" xr:uid="{14ABE711-BD8F-4B13-A52C-F5774F5CC0A0}"/>
    <cellStyle name="20% — акцент1 2 4 4 3 2" xfId="13023" xr:uid="{49C0336D-6313-4C28-BEC2-6020C838201F}"/>
    <cellStyle name="20% — акцент1 2 4 4 4" xfId="9911" xr:uid="{68440A92-2F4C-4302-87F9-084314D5A219}"/>
    <cellStyle name="20% - Акцент1 2 4 5" xfId="15560" xr:uid="{32AC1255-8BB3-469F-96E9-7C020664135B}"/>
    <cellStyle name="20% — акцент1 2 4 5" xfId="2889" xr:uid="{BBF39A1A-613C-435D-8882-7C17B250F1D1}"/>
    <cellStyle name="20% — акцент1 2 4 5 2" xfId="6048" xr:uid="{E041680F-D73F-4F68-98BB-B7D3B7E9EA36}"/>
    <cellStyle name="20% — акцент1 2 4 5 2 2" xfId="13634" xr:uid="{63DE5CB8-7733-42AB-B42C-0DC5008E6352}"/>
    <cellStyle name="20% — акцент1 2 4 5 3" xfId="10522" xr:uid="{003C94D8-C976-4B95-8EB4-0B59E5BEF39C}"/>
    <cellStyle name="20% - Акцент1 2 4 6" xfId="15682" xr:uid="{D8E52B4B-B97E-4A2B-9852-F9E5D67D57C1}"/>
    <cellStyle name="20% — акцент1 2 4 6" xfId="4465" xr:uid="{44CB6CFB-E776-411F-A4B2-E1418709169D}"/>
    <cellStyle name="20% — акцент1 2 4 6 2" xfId="12068" xr:uid="{791A4E87-D11E-486B-AB52-10C1C492690E}"/>
    <cellStyle name="20% - Акцент1 2 4 7" xfId="15469" xr:uid="{BBE5D9D9-494D-4374-9737-AB48B0128572}"/>
    <cellStyle name="20% — акцент1 2 4 7" xfId="8971" xr:uid="{ECD99236-2B53-43E4-85FE-6103A7139339}"/>
    <cellStyle name="20% - Акцент1 2 4 8" xfId="17135" xr:uid="{560C7D10-2F92-4B1F-BBF0-E471CD3463D1}"/>
    <cellStyle name="20% — акцент1 2 4 8" xfId="9082" xr:uid="{C748E9E7-981E-4C19-AE10-B47D9DB75999}"/>
    <cellStyle name="20% — акцент1 2 4 9" xfId="16206" xr:uid="{5091A485-AD27-499E-A85F-54B1469D7760}"/>
    <cellStyle name="20% - Акцент1 2 5" xfId="647" xr:uid="{881E0FBE-DF46-4F0A-9884-2215250C4248}"/>
    <cellStyle name="20% — акцент1 2 5" xfId="20" xr:uid="{58026D1F-ABC6-471B-941E-80D50DDBE972}"/>
    <cellStyle name="20% — акцент1 2 5 10" xfId="15929" xr:uid="{DC93E04F-E4E6-4D90-AC91-4853B5B2A86B}"/>
    <cellStyle name="20% — акцент1 2 5 11" xfId="1742" xr:uid="{6FDC52B7-4431-4452-A283-4A363D63FEA4}"/>
    <cellStyle name="20% - Акцент1 2 5 2" xfId="904" xr:uid="{2D7CE2EF-5490-4DEE-A62E-71165319A0B7}"/>
    <cellStyle name="20% — акцент1 2 5 2" xfId="2365" xr:uid="{CDC7DFF2-18DD-4190-B560-55F09C3C8B47}"/>
    <cellStyle name="20% — акцент1 2 5 2 2" xfId="3944" xr:uid="{F50A49E6-C3FD-4957-B921-C1E8EE024DAC}"/>
    <cellStyle name="20% — акцент1 2 5 2 2 2" xfId="7200" xr:uid="{DC0011C2-7278-4D0E-BFDA-AEBF2411D87F}"/>
    <cellStyle name="20% — акцент1 2 5 2 2 2 2" xfId="14711" xr:uid="{4271A796-7EBB-47EB-93F9-96C27F852E65}"/>
    <cellStyle name="20% — акцент1 2 5 2 2 3" xfId="11550" xr:uid="{1B912CB5-085B-4D8B-977A-AA2B7BB2DC7C}"/>
    <cellStyle name="20% — акцент1 2 5 2 3" xfId="5527" xr:uid="{E62A13BF-DDA1-4192-A081-F98E6D4884C8}"/>
    <cellStyle name="20% — акцент1 2 5 2 3 2" xfId="13116" xr:uid="{FC8F6D8B-F17A-4449-B371-04BC99D92FB6}"/>
    <cellStyle name="20% — акцент1 2 5 2 4" xfId="10004" xr:uid="{8D818EEC-0789-473C-9B56-72DF7822FD1E}"/>
    <cellStyle name="20% - Акцент1 2 5 3" xfId="16055" xr:uid="{35CC03D0-1EC1-4D0D-83A1-C96727EF270D}"/>
    <cellStyle name="20% — акцент1 2 5 3" xfId="2983" xr:uid="{FB242224-FC54-41E2-9DFC-E9CFA867D718}"/>
    <cellStyle name="20% — акцент1 2 5 3 2" xfId="6142" xr:uid="{CA55A0FF-D253-4AA8-82A7-3C341680CFE1}"/>
    <cellStyle name="20% — акцент1 2 5 3 2 2" xfId="13727" xr:uid="{758034D1-2ECC-46D0-9C8D-93F56A369556}"/>
    <cellStyle name="20% — акцент1 2 5 3 3" xfId="10615" xr:uid="{BA3F5B21-C794-478A-91F5-62C43624218E}"/>
    <cellStyle name="20% - Акцент1 2 5 4" xfId="15442" xr:uid="{661D0270-DD40-47CD-B0C6-34C59C3CA94D}"/>
    <cellStyle name="20% — акцент1 2 5 4" xfId="4559" xr:uid="{4F65FAE8-43FC-4572-A696-1F2AA90B6E83}"/>
    <cellStyle name="20% — акцент1 2 5 4 2" xfId="12161" xr:uid="{55A1A334-3895-41AC-A4B5-4C0B083EA12A}"/>
    <cellStyle name="20% - Акцент1 2 5 5" xfId="16162" xr:uid="{C89C6F64-5A3F-454E-BDC9-C325D99080C2}"/>
    <cellStyle name="20% — акцент1 2 5 5" xfId="9389" xr:uid="{90663A92-6A2C-47AB-95CE-37CD1F058916}"/>
    <cellStyle name="20% - Акцент1 2 5 6" xfId="15974" xr:uid="{6EE778F3-6856-4647-B161-000B25F16AC2}"/>
    <cellStyle name="20% — акцент1 2 5 6" xfId="15178" xr:uid="{D660BB60-AA89-435A-B38A-CCAE155477DF}"/>
    <cellStyle name="20% - Акцент1 2 5 7" xfId="15615" xr:uid="{78CD3C65-EED5-4D07-8C3A-BFFDA65F810F}"/>
    <cellStyle name="20% — акцент1 2 5 7" xfId="15600" xr:uid="{2A513EFA-906C-496C-AFE3-A5D52524902E}"/>
    <cellStyle name="20% - Акцент1 2 5 8" xfId="17183" xr:uid="{0512327D-7A69-433B-8247-4086521656D7}"/>
    <cellStyle name="20% — акцент1 2 5 8" xfId="15764" xr:uid="{3671AF62-4097-4B66-AB55-597B43D905F0}"/>
    <cellStyle name="20% — акцент1 2 5 9" xfId="15660" xr:uid="{92372AD1-83C7-41D2-BFE6-CBFA1D4C19E7}"/>
    <cellStyle name="20% - Акцент1 2 6" xfId="759" xr:uid="{BD2D141F-C546-4AE7-B586-4DA57F42B2FA}"/>
    <cellStyle name="20% — акцент1 2 6" xfId="1440" xr:uid="{9DBEBDC7-8850-4EB7-B88B-08559A37DB51}"/>
    <cellStyle name="20% - Акцент1 2 6 2" xfId="15062" xr:uid="{12497B90-2310-472F-9B06-E82482791EDD}"/>
    <cellStyle name="20% — акцент1 2 6 2" xfId="3340" xr:uid="{89C39EBF-0737-4F76-8266-9E0B80D75271}"/>
    <cellStyle name="20% — акцент1 2 6 2 2" xfId="6599" xr:uid="{F1A900D3-F09B-4CED-90A3-7B76B661CAF1}"/>
    <cellStyle name="20% — акцент1 2 6 2 2 2" xfId="14110" xr:uid="{1972877C-08BD-4902-8FC9-1A294FF46F16}"/>
    <cellStyle name="20% — акцент1 2 6 2 3" xfId="10949" xr:uid="{3BD6B899-4586-4B40-B175-60AD3F1C1F12}"/>
    <cellStyle name="20% - Акцент1 2 6 3" xfId="16059" xr:uid="{C5DCF029-44C0-4E6D-B9A9-EC3EB7674C62}"/>
    <cellStyle name="20% — акцент1 2 6 3" xfId="4899" xr:uid="{B7301A1F-A103-47C9-86F3-A64428644776}"/>
    <cellStyle name="20% — акцент1 2 6 3 2" xfId="12495" xr:uid="{FA2F1938-949B-405A-BFF1-8920AE82B081}"/>
    <cellStyle name="20% - Акцент1 2 6 4" xfId="15603" xr:uid="{A7BAD0CD-16A8-40A2-9AA1-FE7D36CBE6C0}"/>
    <cellStyle name="20% — акцент1 2 6 4" xfId="9089" xr:uid="{FF1EAE13-2894-47D3-9442-38485EAE0586}"/>
    <cellStyle name="20% - Акцент1 2 6 5" xfId="16142" xr:uid="{683350C0-9490-42C2-805B-DB498588A0EB}"/>
    <cellStyle name="20% — акцент1 2 6 5" xfId="15206" xr:uid="{B656F211-7C2F-4FFF-A2E6-3697807C2D5E}"/>
    <cellStyle name="20% - Акцент1 2 6 6" xfId="15847" xr:uid="{2387B829-6AB8-4197-8219-FF740FD77264}"/>
    <cellStyle name="20% — акцент1 2 6 6" xfId="16184" xr:uid="{91EEB86D-8BED-4DA8-B9F2-1F9936287A60}"/>
    <cellStyle name="20% - Акцент1 2 6 7" xfId="15561" xr:uid="{C88F0DC4-D340-49E3-9A3F-2C3BB3FAF538}"/>
    <cellStyle name="20% — акцент1 2 6 7" xfId="15482" xr:uid="{AA96CA68-7B77-4CBF-B210-9246BA9CB754}"/>
    <cellStyle name="20% — акцент1 2 6 8" xfId="15914" xr:uid="{AE96EB95-90DF-4307-8323-2AC5F3074A9A}"/>
    <cellStyle name="20% — акцент1 2 6 9" xfId="15684" xr:uid="{B5AD9341-37F2-4CAD-AF63-BCA6695A5819}"/>
    <cellStyle name="20% - Акцент1 2 7" xfId="7547" xr:uid="{2AE568FA-FD7E-4EB4-B40D-5BB85172ED34}"/>
    <cellStyle name="20% — акцент1 2 7" xfId="2063" xr:uid="{9F322208-4516-447B-8639-EA8003A2A249}"/>
    <cellStyle name="20% - Акцент1 2 7 2" xfId="15070" xr:uid="{DFD27C73-2CA4-46EC-868F-58F4FB9CB0D6}"/>
    <cellStyle name="20% — акцент1 2 7 2" xfId="3642" xr:uid="{4535A6EB-0B5E-4E65-B6C8-6AEDA9A41321}"/>
    <cellStyle name="20% — акцент1 2 7 2 2" xfId="6900" xr:uid="{5EE4D392-A051-4474-BA40-9AF8FDC0460D}"/>
    <cellStyle name="20% — акцент1 2 7 2 2 2" xfId="14411" xr:uid="{F5AD641A-8E80-4016-925D-122A25225542}"/>
    <cellStyle name="20% — акцент1 2 7 2 3" xfId="11250" xr:uid="{C11FD650-959D-4DAA-A4A1-8CC70513CC36}"/>
    <cellStyle name="20% - Акцент1 2 7 3" xfId="16065" xr:uid="{9FC1FC75-AC45-4651-B155-D8B29F58140C}"/>
    <cellStyle name="20% — акцент1 2 7 3" xfId="5225" xr:uid="{3A8AD2DE-4FC8-4369-998E-69984D25FD05}"/>
    <cellStyle name="20% — акцент1 2 7 3 2" xfId="12816" xr:uid="{41581B6A-BB26-4B6F-9DD0-8E943EB85C3D}"/>
    <cellStyle name="20% - Акцент1 2 7 4" xfId="15733" xr:uid="{8AED2445-EF23-4C01-909D-61C715DA479E}"/>
    <cellStyle name="20% — акцент1 2 7 4" xfId="9704" xr:uid="{BA5609EC-824B-4228-A899-6D01DDA20999}"/>
    <cellStyle name="20% - Акцент1 2 7 5" xfId="15367" xr:uid="{01C05158-64B4-4A9F-B88E-C20831021843}"/>
    <cellStyle name="20% — акцент1 2 7 5" xfId="15256" xr:uid="{313333BA-9B47-429B-891F-0FD36126CE14}"/>
    <cellStyle name="20% - Акцент1 2 7 6" xfId="15463" xr:uid="{CB7B30CD-410C-4D66-8F95-7DEB73731AC7}"/>
    <cellStyle name="20% — акцент1 2 7 6" xfId="15908" xr:uid="{DF9FD5D2-AA5C-4D68-AFF3-B12C62A1D963}"/>
    <cellStyle name="20% - Акцент1 2 7 7" xfId="15644" xr:uid="{20553CD5-C726-456A-8508-F68CFD9A6837}"/>
    <cellStyle name="20% — акцент1 2 7 7" xfId="15325" xr:uid="{41073C32-ECEA-4142-9C5A-358D2F06DF79}"/>
    <cellStyle name="20% — акцент1 2 7 8" xfId="9037" xr:uid="{829B1150-F48C-4F30-A714-2F437B1A9A93}"/>
    <cellStyle name="20% — акцент1 2 7 9" xfId="15814" xr:uid="{A30B4F86-6316-48CA-8525-675309759B2E}"/>
    <cellStyle name="20% - Акцент1 2 8" xfId="7546" xr:uid="{08AEA152-763F-4AC5-AD76-02C7ECFE753F}"/>
    <cellStyle name="20% — акцент1 2 8" xfId="2681" xr:uid="{F82E9451-730E-447C-8229-ED1FB33F96F9}"/>
    <cellStyle name="20% - Акцент1 2 8 2" xfId="15069" xr:uid="{71364B9E-F962-498B-B623-31E545EFCF1D}"/>
    <cellStyle name="20% — акцент1 2 8 2" xfId="5840" xr:uid="{BB1CA941-E111-4C61-9124-7887F4997C00}"/>
    <cellStyle name="20% — акцент1 2 8 2 2" xfId="13427" xr:uid="{2F3B1B7B-6479-49FE-8D6C-484A1F1885F4}"/>
    <cellStyle name="20% - Акцент1 2 8 3" xfId="16064" xr:uid="{81737513-4B03-4F5A-89F4-E25523A47FEE}"/>
    <cellStyle name="20% — акцент1 2 8 3" xfId="10314" xr:uid="{7B3B4CFE-5C60-4F93-A5C0-0024B8AF3C55}"/>
    <cellStyle name="20% - Акцент1 2 8 4" xfId="15420" xr:uid="{3E776BD7-41C2-46A0-95F8-99302D0E05AB}"/>
    <cellStyle name="20% — акцент1 2 8 4" xfId="15406" xr:uid="{CF0A6FF1-0D72-42D8-8BCC-2386E34B0AE4}"/>
    <cellStyle name="20% - Акцент1 2 8 5" xfId="16171" xr:uid="{919B5A8D-EC0D-4E2A-8150-4104C390D3F6}"/>
    <cellStyle name="20% — акцент1 2 8 5" xfId="15950" xr:uid="{153C34BE-9DDC-4884-AF37-D04F06A5ACBF}"/>
    <cellStyle name="20% - Акцент1 2 8 6" xfId="15524" xr:uid="{0D299861-D07D-4EBA-AFA5-20A3EF634F88}"/>
    <cellStyle name="20% — акцент1 2 8 6" xfId="16134" xr:uid="{75FBB9DB-0CFE-4F8C-8156-53861D04F53D}"/>
    <cellStyle name="20% - Акцент1 2 8 7" xfId="15819" xr:uid="{5467017D-78B1-47CE-A178-85C0329EB0B3}"/>
    <cellStyle name="20% — акцент1 2 8 7" xfId="15345" xr:uid="{0F667D6B-17E7-4534-B932-24D8F5DE88C4}"/>
    <cellStyle name="20% — акцент1 2 8 8" xfId="16124" xr:uid="{ECE95AB7-A03C-4825-8278-F427D5AC08A9}"/>
    <cellStyle name="20% - Акцент1 2 9" xfId="7582" xr:uid="{319F2272-7D4A-4249-A050-C2A47D8FB328}"/>
    <cellStyle name="20% — акцент1 2 9" xfId="4257" xr:uid="{C534B174-D32E-491A-B61C-2D1959789CE5}"/>
    <cellStyle name="20% - Акцент1 2 9 2" xfId="15106" xr:uid="{D54D2365-F9A3-4DA8-90A9-9840D1EA2D80}"/>
    <cellStyle name="20% — акцент1 2 9 2" xfId="11861" xr:uid="{D9FB69A2-2D92-4D03-9E11-5BDAFDC351D0}"/>
    <cellStyle name="20% - Акцент1 2 9 3" xfId="16099" xr:uid="{E290EC4A-75C1-46F1-8682-CCEF72CAF5BE}"/>
    <cellStyle name="20% — акцент1 2 9 3" xfId="15627" xr:uid="{09BC4317-666E-4451-AE0A-7D07CBFAAB5C}"/>
    <cellStyle name="20% - Акцент1 2 9 4" xfId="15749" xr:uid="{021ED725-78C2-4F36-A337-C468339A09D9}"/>
    <cellStyle name="20% — акцент1 2 9 4" xfId="15614" xr:uid="{3FAF4207-6160-43BE-A2A1-3AD2EC2E054B}"/>
    <cellStyle name="20% - Акцент1 2 9 5" xfId="15788" xr:uid="{AD36F17E-C680-4927-85C2-0EF5B6E3CDEE}"/>
    <cellStyle name="20% — акцент1 2 9 5" xfId="15755" xr:uid="{FD90E6D8-FBE4-460A-A71B-0A98A0638C29}"/>
    <cellStyle name="20% - Акцент1 2 9 6" xfId="15732" xr:uid="{BA6AE05B-2E94-48A4-9695-EC4C7877A9E0}"/>
    <cellStyle name="20% — акцент1 2 9 6" xfId="15623" xr:uid="{8D307173-A7D7-468C-839D-DBDFAB4A957F}"/>
    <cellStyle name="20% - Акцент1 2 9 7" xfId="16193" xr:uid="{EEC514A1-0F3C-42BE-ACA2-BF0680754AD0}"/>
    <cellStyle name="20% — акцент1 2 9 7" xfId="15446" xr:uid="{AAF0B3A2-ADA6-499F-A1E5-56C7FC5B9E01}"/>
    <cellStyle name="20% - Акцент1 3" xfId="6520" xr:uid="{0E470A46-8FEF-4EA6-8F85-F7C86AF08786}"/>
    <cellStyle name="20% — акцент1 3" xfId="21" xr:uid="{8EECFD99-96F8-42C1-BFD7-64A640C91F7E}"/>
    <cellStyle name="20% — акцент1 3 10" xfId="8784" xr:uid="{D11415AA-5CD2-4B14-9516-3837D5212DD6}"/>
    <cellStyle name="20% — акцент1 3 11" xfId="1111" xr:uid="{ECD7793C-574B-4F3F-BDAE-AC9CFBA5261C}"/>
    <cellStyle name="20% — акцент1 3 2" xfId="22" xr:uid="{70733CF0-4C84-41AB-AD7E-E2D61EBF7FA0}"/>
    <cellStyle name="20% — акцент1 3 2 2" xfId="1832" xr:uid="{1C431EC8-10D0-453B-B2EB-7770C82A45B0}"/>
    <cellStyle name="20% — акцент1 3 2 2 2" xfId="2455" xr:uid="{62663F33-5D2D-445B-88A0-0C47D8032D18}"/>
    <cellStyle name="20% — акцент1 3 2 2 2 2" xfId="4034" xr:uid="{9C3F5DC6-D791-4B8A-B463-1F8B887151BF}"/>
    <cellStyle name="20% — акцент1 3 2 2 2 2 2" xfId="7290" xr:uid="{B79AFEF6-0DB5-44DB-A84F-9BF49C0B6526}"/>
    <cellStyle name="20% — акцент1 3 2 2 2 2 2 2" xfId="14801" xr:uid="{1D13A845-7A0D-41C3-9E80-11019650CC8C}"/>
    <cellStyle name="20% — акцент1 3 2 2 2 2 3" xfId="11640" xr:uid="{1D0949D6-34CE-48DB-8E54-BFAF6023942E}"/>
    <cellStyle name="20% — акцент1 3 2 2 2 3" xfId="5617" xr:uid="{78B7B6E0-D69B-401D-8466-71ACD7EBACC5}"/>
    <cellStyle name="20% — акцент1 3 2 2 2 3 2" xfId="13206" xr:uid="{D647F93B-2D44-4FB8-AB50-DDF4861ED743}"/>
    <cellStyle name="20% — акцент1 3 2 2 2 4" xfId="10094" xr:uid="{0DF2C22E-CB73-4EF8-8B16-EB710E24A0C1}"/>
    <cellStyle name="20% — акцент1 3 2 2 3" xfId="3073" xr:uid="{42855716-71F4-475D-A2F5-08280E6D7BD1}"/>
    <cellStyle name="20% — акцент1 3 2 2 3 2" xfId="6232" xr:uid="{DF71D38F-3681-4433-976B-61E09167E68C}"/>
    <cellStyle name="20% — акцент1 3 2 2 3 2 2" xfId="13817" xr:uid="{4399F91D-604C-4635-95BE-BCFCB76D7B48}"/>
    <cellStyle name="20% — акцент1 3 2 2 3 3" xfId="10705" xr:uid="{9820F315-8B15-4140-A581-C8374D419C42}"/>
    <cellStyle name="20% — акцент1 3 2 2 4" xfId="4649" xr:uid="{AC1F3A5B-CD71-4AEA-BF5B-D80DDE647F80}"/>
    <cellStyle name="20% — акцент1 3 2 2 4 2" xfId="12251" xr:uid="{B741660B-4C18-4C50-A8EC-E8D645AB9702}"/>
    <cellStyle name="20% — акцент1 3 2 2 5" xfId="9479" xr:uid="{46A2D847-8220-47E7-AE16-DAE23A7C2E2C}"/>
    <cellStyle name="20% — акцент1 3 2 3" xfId="1530" xr:uid="{046FD40A-4A86-470C-BF7C-64A828651026}"/>
    <cellStyle name="20% — акцент1 3 2 3 2" xfId="3430" xr:uid="{1E2BACC7-5F69-49A2-AAF0-9EAA5A572924}"/>
    <cellStyle name="20% — акцент1 3 2 3 2 2" xfId="6689" xr:uid="{ABC2BC94-3964-425E-B4C3-10847FC27F34}"/>
    <cellStyle name="20% — акцент1 3 2 3 2 2 2" xfId="14200" xr:uid="{71330753-B06A-4F04-A246-66584B84AA28}"/>
    <cellStyle name="20% — акцент1 3 2 3 2 3" xfId="11039" xr:uid="{74C21E2F-D039-48A1-9717-77B383A4C109}"/>
    <cellStyle name="20% — акцент1 3 2 3 3" xfId="4989" xr:uid="{6F30223C-C793-4EA2-884D-F4E97275C56B}"/>
    <cellStyle name="20% — акцент1 3 2 3 3 2" xfId="12585" xr:uid="{7AAF82CE-9796-4CEC-9F16-61F07FD934E9}"/>
    <cellStyle name="20% — акцент1 3 2 3 4" xfId="9179" xr:uid="{7CD39AA8-B3B5-4CD2-8991-295E5AB60B9A}"/>
    <cellStyle name="20% — акцент1 3 2 4" xfId="2153" xr:uid="{11764092-D2C4-4C7E-A88C-1F571C4C5101}"/>
    <cellStyle name="20% — акцент1 3 2 4 2" xfId="3732" xr:uid="{17BF78D3-F411-4665-9982-BB97663A54CF}"/>
    <cellStyle name="20% — акцент1 3 2 4 2 2" xfId="6990" xr:uid="{43D7DAC2-595B-4E02-BBC1-AFE4478C81A2}"/>
    <cellStyle name="20% — акцент1 3 2 4 2 2 2" xfId="14501" xr:uid="{AE6696FC-F58D-40C5-BF85-796F1A03D184}"/>
    <cellStyle name="20% — акцент1 3 2 4 2 3" xfId="11340" xr:uid="{A7C6C6DC-9670-4580-A9F4-126731C1F654}"/>
    <cellStyle name="20% — акцент1 3 2 4 3" xfId="5315" xr:uid="{1F3B6054-885C-484D-A692-8DE371F3F59A}"/>
    <cellStyle name="20% — акцент1 3 2 4 3 2" xfId="12906" xr:uid="{F73DA571-4735-4D80-8EE1-DBB8C856E72D}"/>
    <cellStyle name="20% — акцент1 3 2 4 4" xfId="9794" xr:uid="{548FF44D-A953-43EB-885F-C16302BD407F}"/>
    <cellStyle name="20% — акцент1 3 2 5" xfId="2771" xr:uid="{B87A0CC9-61FF-4EE7-BBF1-4B3C66B122CE}"/>
    <cellStyle name="20% — акцент1 3 2 5 2" xfId="5930" xr:uid="{9F13E2CC-3014-4270-B851-99991577BDC1}"/>
    <cellStyle name="20% — акцент1 3 2 5 2 2" xfId="13517" xr:uid="{1621EFC6-14A4-45F1-B7B7-7481D7AFB15F}"/>
    <cellStyle name="20% — акцент1 3 2 5 3" xfId="10404" xr:uid="{FFA68AF0-1172-4629-9FF8-4117B013A609}"/>
    <cellStyle name="20% — акцент1 3 2 6" xfId="4347" xr:uid="{C7756B9B-1A7C-45EA-97E7-D45F7D694C27}"/>
    <cellStyle name="20% — акцент1 3 2 6 2" xfId="11951" xr:uid="{E07AA120-FDBD-4862-963D-579EBD4DD227}"/>
    <cellStyle name="20% — акцент1 3 2 7" xfId="8854" xr:uid="{A7B35D03-73A1-4D40-B29D-D876CBFBCF67}"/>
    <cellStyle name="20% — акцент1 3 2 8" xfId="1185" xr:uid="{B128EBDF-6424-4695-A78B-E854B578A8E6}"/>
    <cellStyle name="20% — акцент1 3 3" xfId="23" xr:uid="{605151A4-1AF5-4113-8442-36BB36A510B6}"/>
    <cellStyle name="20% — акцент1 3 3 2" xfId="1902" xr:uid="{C5F847E2-B162-463A-9DC9-1171D7BC8DD1}"/>
    <cellStyle name="20% — акцент1 3 3 2 2" xfId="2525" xr:uid="{6A1470EC-B7D1-4879-AFE4-DB2AF1332A34}"/>
    <cellStyle name="20% — акцент1 3 3 2 2 2" xfId="4104" xr:uid="{F70E3635-87E7-4AB1-AA72-76723992B293}"/>
    <cellStyle name="20% — акцент1 3 3 2 2 2 2" xfId="7359" xr:uid="{DC56E068-8575-4A2F-85F8-AA4874D5A105}"/>
    <cellStyle name="20% — акцент1 3 3 2 2 2 2 2" xfId="14870" xr:uid="{B30160A0-8DCB-46AD-ACD6-29729AF4E7CF}"/>
    <cellStyle name="20% — акцент1 3 3 2 2 2 3" xfId="11710" xr:uid="{CC6A47D2-BDB0-44AC-9CF4-33BBC3436231}"/>
    <cellStyle name="20% — акцент1 3 3 2 2 3" xfId="5687" xr:uid="{00438E16-E65D-4DAE-B469-2B862D5D2B3E}"/>
    <cellStyle name="20% — акцент1 3 3 2 2 3 2" xfId="13275" xr:uid="{510DF232-CBFF-4BEC-813F-17436CD5C027}"/>
    <cellStyle name="20% — акцент1 3 3 2 2 4" xfId="10163" xr:uid="{6B211F0D-0EF2-4850-9157-6E308674CA97}"/>
    <cellStyle name="20% — акцент1 3 3 2 3" xfId="3143" xr:uid="{8A93F2BA-FD43-4B2A-A494-1A089DB08546}"/>
    <cellStyle name="20% — акцент1 3 3 2 3 2" xfId="6302" xr:uid="{FD456EA8-3C8D-4563-BB8A-DFEDFA90EA6D}"/>
    <cellStyle name="20% — акцент1 3 3 2 3 2 2" xfId="13886" xr:uid="{8DDD6392-51BC-4335-B9A4-2D53B4E6B80E}"/>
    <cellStyle name="20% — акцент1 3 3 2 3 3" xfId="10774" xr:uid="{440E9DC6-82DA-45B8-88AC-642C25EF7F48}"/>
    <cellStyle name="20% — акцент1 3 3 2 4" xfId="4719" xr:uid="{86593913-E3BE-4E7B-9CF8-7FE361FA5D23}"/>
    <cellStyle name="20% — акцент1 3 3 2 4 2" xfId="12320" xr:uid="{99251F76-766C-4795-AFF6-39FAE0F4B53E}"/>
    <cellStyle name="20% — акцент1 3 3 2 5" xfId="9548" xr:uid="{9C9817D7-6C80-4B6C-BA9C-7CFDBDB4B0BB}"/>
    <cellStyle name="20% — акцент1 3 3 3" xfId="1600" xr:uid="{9FEE022F-7ED5-49FC-AB36-DE23FDF86C9F}"/>
    <cellStyle name="20% — акцент1 3 3 3 2" xfId="3500" xr:uid="{07DDEBE1-DA4D-468B-917C-DF09A66B4E7A}"/>
    <cellStyle name="20% — акцент1 3 3 3 2 2" xfId="6758" xr:uid="{7951338D-1D6B-4B13-9648-380E482D05A2}"/>
    <cellStyle name="20% — акцент1 3 3 3 2 2 2" xfId="14269" xr:uid="{10F0125F-1C95-4A40-B226-9B0BEFFFAD43}"/>
    <cellStyle name="20% — акцент1 3 3 3 2 3" xfId="11108" xr:uid="{DA63F47A-79F8-41D1-B3CA-D1B70806B8BD}"/>
    <cellStyle name="20% — акцент1 3 3 3 3" xfId="5059" xr:uid="{E1ED29BF-9191-4562-A9ED-1A300515925F}"/>
    <cellStyle name="20% — акцент1 3 3 3 3 2" xfId="12654" xr:uid="{19E8F107-31F1-4788-8824-D400FADDA653}"/>
    <cellStyle name="20% — акцент1 3 3 3 4" xfId="9248" xr:uid="{A2295D37-1474-4DE5-8BEF-A70A73AA7C33}"/>
    <cellStyle name="20% — акцент1 3 3 4" xfId="2223" xr:uid="{AC5E4979-B82E-452B-8768-0EF7F6713B61}"/>
    <cellStyle name="20% — акцент1 3 3 4 2" xfId="3802" xr:uid="{1B02DC44-11F6-4D3A-8184-91505D03E1EE}"/>
    <cellStyle name="20% — акцент1 3 3 4 2 2" xfId="7059" xr:uid="{5E28D92C-9D1B-43BA-99F9-C9D82F55FC42}"/>
    <cellStyle name="20% — акцент1 3 3 4 2 2 2" xfId="14570" xr:uid="{711C07C6-7B41-42DF-AF50-6461CDA7359E}"/>
    <cellStyle name="20% — акцент1 3 3 4 2 3" xfId="11409" xr:uid="{0CB711C4-F258-476A-8158-AFD9B5EB5A4A}"/>
    <cellStyle name="20% — акцент1 3 3 4 3" xfId="5385" xr:uid="{3881A289-FCAC-4175-BFAF-BC5F023DD8C4}"/>
    <cellStyle name="20% — акцент1 3 3 4 3 2" xfId="12975" xr:uid="{F882C2A3-61FE-42E2-B2D4-282F0BA46731}"/>
    <cellStyle name="20% — акцент1 3 3 4 4" xfId="9863" xr:uid="{53C5D592-AE5B-4BCE-92B7-49673634DB99}"/>
    <cellStyle name="20% — акцент1 3 3 5" xfId="2841" xr:uid="{7AC72C7A-9630-4EF8-9716-B8DFFFCD9A01}"/>
    <cellStyle name="20% — акцент1 3 3 5 2" xfId="6000" xr:uid="{36FA629C-AC27-4E42-A312-FBFA5410A5E7}"/>
    <cellStyle name="20% — акцент1 3 3 5 2 2" xfId="13586" xr:uid="{12C7D033-FE11-44EE-9F4D-A26839999E91}"/>
    <cellStyle name="20% — акцент1 3 3 5 3" xfId="10474" xr:uid="{548ACD22-3B34-438B-BEBF-D8CA13D1D09A}"/>
    <cellStyle name="20% — акцент1 3 3 6" xfId="4417" xr:uid="{8B1C3D61-F4EC-44A1-9B34-806CD35EF3B0}"/>
    <cellStyle name="20% — акцент1 3 3 6 2" xfId="12020" xr:uid="{9FF0EC73-2ACE-49E0-A85D-0389DA85C653}"/>
    <cellStyle name="20% — акцент1 3 3 7" xfId="8923" xr:uid="{6C030C29-50CE-4ADC-A9F9-2E21AF47FDB5}"/>
    <cellStyle name="20% — акцент1 3 3 8" xfId="1255" xr:uid="{64D926E8-D7F4-4055-A333-81AF1F6E47CF}"/>
    <cellStyle name="20% — акцент1 3 4" xfId="24" xr:uid="{2AB90DF6-A067-4FB4-8CD0-8DA9D2C8192D}"/>
    <cellStyle name="20% — акцент1 3 4 2" xfId="1971" xr:uid="{A8195547-AACF-4799-A7FC-F81EE9D87BC9}"/>
    <cellStyle name="20% — акцент1 3 4 2 2" xfId="2594" xr:uid="{81D08C3F-E58C-4E16-B034-8A9E51D2345D}"/>
    <cellStyle name="20% — акцент1 3 4 2 2 2" xfId="4173" xr:uid="{11727345-AF67-45DE-B238-60DB20BE59EB}"/>
    <cellStyle name="20% — акцент1 3 4 2 2 2 2" xfId="7428" xr:uid="{19A2E272-D497-45F5-B8BC-2393C910C817}"/>
    <cellStyle name="20% — акцент1 3 4 2 2 2 2 2" xfId="14939" xr:uid="{1EEB6477-7E0A-4337-A8DE-5F253E685185}"/>
    <cellStyle name="20% — акцент1 3 4 2 2 2 3" xfId="11779" xr:uid="{1BD577B2-F738-48F5-B439-605B28783045}"/>
    <cellStyle name="20% — акцент1 3 4 2 2 3" xfId="5756" xr:uid="{3339ECD3-8FB6-4E73-AFA8-ED0F2CD54164}"/>
    <cellStyle name="20% — акцент1 3 4 2 2 3 2" xfId="13344" xr:uid="{BB3C761A-250E-467A-88BC-4A8CF3DF1840}"/>
    <cellStyle name="20% — акцент1 3 4 2 2 4" xfId="10232" xr:uid="{EAD70DCE-1A1C-48E2-BF14-883E138C0D16}"/>
    <cellStyle name="20% — акцент1 3 4 2 3" xfId="3212" xr:uid="{BEC75672-3E11-43A0-8A6B-DD0AA283D76E}"/>
    <cellStyle name="20% — акцент1 3 4 2 3 2" xfId="6371" xr:uid="{D5CD735F-1AF7-4FB1-9786-22D74A07EA96}"/>
    <cellStyle name="20% — акцент1 3 4 2 3 2 2" xfId="13955" xr:uid="{6FACFB1C-14BC-4126-AA2B-72609163D46F}"/>
    <cellStyle name="20% — акцент1 3 4 2 3 3" xfId="10843" xr:uid="{1EFC08C8-E352-466D-A330-51EF23CC2328}"/>
    <cellStyle name="20% — акцент1 3 4 2 4" xfId="4788" xr:uid="{3522EF8F-4EF7-41E6-9A01-30E0696A2CEC}"/>
    <cellStyle name="20% — акцент1 3 4 2 4 2" xfId="12389" xr:uid="{101B3A5D-3276-4301-9DA0-CE82879B7583}"/>
    <cellStyle name="20% — акцент1 3 4 2 5" xfId="9617" xr:uid="{EFF8AD72-7EDB-40E0-B9FE-59E91E1DB664}"/>
    <cellStyle name="20% — акцент1 3 4 3" xfId="1669" xr:uid="{DE179C34-E784-4BAC-ADA9-E62E2E6A9783}"/>
    <cellStyle name="20% — акцент1 3 4 3 2" xfId="3569" xr:uid="{8D0986EB-C0AD-405B-BE0E-9F32B42F1799}"/>
    <cellStyle name="20% — акцент1 3 4 3 2 2" xfId="6827" xr:uid="{DB68059D-8D15-48E1-880B-136D71701950}"/>
    <cellStyle name="20% — акцент1 3 4 3 2 2 2" xfId="14338" xr:uid="{A9D96E8A-D52A-4D29-BB99-35A35699D32C}"/>
    <cellStyle name="20% — акцент1 3 4 3 2 3" xfId="11177" xr:uid="{A2AD9C4E-9C71-4120-ACEF-CE717CCB577A}"/>
    <cellStyle name="20% — акцент1 3 4 3 3" xfId="5128" xr:uid="{83E59689-577A-443C-9216-52879026E35E}"/>
    <cellStyle name="20% — акцент1 3 4 3 3 2" xfId="12723" xr:uid="{0277B499-EC82-4153-A771-42E395F9702A}"/>
    <cellStyle name="20% — акцент1 3 4 3 4" xfId="9317" xr:uid="{DBB12923-D09B-42B7-ACC8-927430BE6E7A}"/>
    <cellStyle name="20% — акцент1 3 4 4" xfId="2292" xr:uid="{B1B2E71A-CEC5-4A9F-8357-867E510514E9}"/>
    <cellStyle name="20% — акцент1 3 4 4 2" xfId="3871" xr:uid="{5B2B4039-9EE5-4537-8B0D-0F4D185C037A}"/>
    <cellStyle name="20% — акцент1 3 4 4 2 2" xfId="7128" xr:uid="{99BE9626-EE7E-4271-ABC4-007377668631}"/>
    <cellStyle name="20% — акцент1 3 4 4 2 2 2" xfId="14639" xr:uid="{D1E988D5-4AD6-4A5B-A476-957106F7953E}"/>
    <cellStyle name="20% — акцент1 3 4 4 2 3" xfId="11478" xr:uid="{4DC85FA0-8D42-4E5F-BE54-71F6427D89E2}"/>
    <cellStyle name="20% — акцент1 3 4 4 3" xfId="5454" xr:uid="{9E95C6FF-4186-48D4-BF3B-66B7399BEE1A}"/>
    <cellStyle name="20% — акцент1 3 4 4 3 2" xfId="13044" xr:uid="{EEDBA06B-5964-4AE3-9A9A-26AABA0D8264}"/>
    <cellStyle name="20% — акцент1 3 4 4 4" xfId="9932" xr:uid="{ADC0BA95-4E5A-432B-B735-8BE0EF896A36}"/>
    <cellStyle name="20% — акцент1 3 4 5" xfId="2910" xr:uid="{4C766C3A-F6D4-4C68-BA39-A07C425A1513}"/>
    <cellStyle name="20% — акцент1 3 4 5 2" xfId="6069" xr:uid="{D369BE1A-19D1-4E13-A5FE-0195F65BCBFA}"/>
    <cellStyle name="20% — акцент1 3 4 5 2 2" xfId="13655" xr:uid="{B7B1E328-B157-480A-9B50-AFEB59403AAB}"/>
    <cellStyle name="20% — акцент1 3 4 5 3" xfId="10543" xr:uid="{0DA8A832-CFEF-425F-8622-74076BDE6711}"/>
    <cellStyle name="20% — акцент1 3 4 6" xfId="4486" xr:uid="{598105FF-ED07-4847-A0A3-D3B58865E3B7}"/>
    <cellStyle name="20% — акцент1 3 4 6 2" xfId="12089" xr:uid="{387596D6-AB7B-4E6F-B8A8-7D8B545F84AC}"/>
    <cellStyle name="20% — акцент1 3 4 7" xfId="8992" xr:uid="{6AEC50F1-D943-4F96-B46D-1D511374BD83}"/>
    <cellStyle name="20% — акцент1 3 4 8" xfId="1324" xr:uid="{2294FB4C-4E98-4B77-89D7-5DF73C4B5E94}"/>
    <cellStyle name="20% — акцент1 3 5" xfId="25" xr:uid="{565642C1-7728-4335-92B9-DDD0416528E7}"/>
    <cellStyle name="20% — акцент1 3 5 2" xfId="2386" xr:uid="{648D718C-E52E-45A6-A16D-98986C5101B3}"/>
    <cellStyle name="20% — акцент1 3 5 2 2" xfId="3965" xr:uid="{2F1629CB-F196-4508-8032-E88BAE4709BB}"/>
    <cellStyle name="20% — акцент1 3 5 2 2 2" xfId="7221" xr:uid="{A78C080B-308C-429E-B74D-CD2ACDBF6DC3}"/>
    <cellStyle name="20% — акцент1 3 5 2 2 2 2" xfId="14732" xr:uid="{05C08AE4-C802-4606-927E-41066C363F51}"/>
    <cellStyle name="20% — акцент1 3 5 2 2 3" xfId="11571" xr:uid="{7A628DEA-AE93-4942-86A6-1DF72E911A58}"/>
    <cellStyle name="20% — акцент1 3 5 2 3" xfId="5548" xr:uid="{A3F399B3-C5A0-4A93-8574-35525362F5EC}"/>
    <cellStyle name="20% — акцент1 3 5 2 3 2" xfId="13137" xr:uid="{F42DC249-F0AA-44BB-BCF1-1309E41A5805}"/>
    <cellStyle name="20% — акцент1 3 5 2 4" xfId="10025" xr:uid="{FA42C7A4-C020-4D9E-A2CB-C17289C8FCA6}"/>
    <cellStyle name="20% — акцент1 3 5 3" xfId="3004" xr:uid="{58CB0937-C92A-41CD-973D-814A573E89B7}"/>
    <cellStyle name="20% — акцент1 3 5 3 2" xfId="6163" xr:uid="{640FA3D0-C908-45AF-B85E-73EFEE33AA64}"/>
    <cellStyle name="20% — акцент1 3 5 3 2 2" xfId="13748" xr:uid="{DA073D8F-0599-410A-B1D0-0856514DEE1C}"/>
    <cellStyle name="20% — акцент1 3 5 3 3" xfId="10636" xr:uid="{44242AFB-11C9-4A67-93C7-5B90E84D5833}"/>
    <cellStyle name="20% — акцент1 3 5 4" xfId="4580" xr:uid="{56603BE0-DE70-4E8A-BB43-201B7AD83022}"/>
    <cellStyle name="20% — акцент1 3 5 4 2" xfId="12182" xr:uid="{8A9B47C3-BF25-46D6-BD13-D412D1A2952B}"/>
    <cellStyle name="20% — акцент1 3 5 5" xfId="9410" xr:uid="{F3511539-C374-478D-90CA-45BCEA08B850}"/>
    <cellStyle name="20% — акцент1 3 5 6" xfId="1763" xr:uid="{3F4661EA-6DB4-4664-9D02-4C0D9974E3D3}"/>
    <cellStyle name="20% — акцент1 3 6" xfId="1461" xr:uid="{E21FAA53-B43F-4014-912A-2D864056674B}"/>
    <cellStyle name="20% — акцент1 3 6 2" xfId="3361" xr:uid="{94C9750E-4B79-4BF9-A47C-E4273586A932}"/>
    <cellStyle name="20% — акцент1 3 6 2 2" xfId="6620" xr:uid="{7A36CEFE-9965-40DF-AAFF-AD02318033F9}"/>
    <cellStyle name="20% — акцент1 3 6 2 2 2" xfId="14131" xr:uid="{90BB59A8-B394-4CF5-AA06-89F54FC09680}"/>
    <cellStyle name="20% — акцент1 3 6 2 3" xfId="10970" xr:uid="{FF5A1997-43C9-4916-B660-35E3A5CC8924}"/>
    <cellStyle name="20% — акцент1 3 6 3" xfId="4920" xr:uid="{7D95A6E8-F226-48F3-838D-B91DF4D60552}"/>
    <cellStyle name="20% — акцент1 3 6 3 2" xfId="12516" xr:uid="{688F76D2-8FFD-4277-BE1F-C751517B1D88}"/>
    <cellStyle name="20% — акцент1 3 6 4" xfId="9110" xr:uid="{C9E6EC37-19DC-4A9C-95D9-B794CAED00E3}"/>
    <cellStyle name="20% — акцент1 3 7" xfId="2084" xr:uid="{267F4A6A-D3AC-4B44-B341-655EAC8375CE}"/>
    <cellStyle name="20% — акцент1 3 7 2" xfId="3663" xr:uid="{35BD061B-CA7A-44E5-AA77-F565B31C850B}"/>
    <cellStyle name="20% — акцент1 3 7 2 2" xfId="6921" xr:uid="{7D47F06D-39C7-429F-A44F-D0949D413621}"/>
    <cellStyle name="20% — акцент1 3 7 2 2 2" xfId="14432" xr:uid="{10B41182-36FA-4223-8117-7D73F3DE1DA8}"/>
    <cellStyle name="20% — акцент1 3 7 2 3" xfId="11271" xr:uid="{A68F13A8-A559-4F78-BE29-DD94FA6703AF}"/>
    <cellStyle name="20% — акцент1 3 7 3" xfId="5246" xr:uid="{FC20C846-312B-4AA6-99C6-EFC956DCF35E}"/>
    <cellStyle name="20% — акцент1 3 7 3 2" xfId="12837" xr:uid="{42956FA6-5F5D-4F2B-A0AC-D57168E81EEB}"/>
    <cellStyle name="20% — акцент1 3 7 4" xfId="9725" xr:uid="{9DF4A258-D211-41E4-B8E6-60781805F702}"/>
    <cellStyle name="20% — акцент1 3 8" xfId="2702" xr:uid="{3E03ECA5-CDF2-441C-B98E-4AE1B5DA0DBB}"/>
    <cellStyle name="20% — акцент1 3 8 2" xfId="5861" xr:uid="{4DBF657E-32C9-4FDF-B8AA-796B501644AB}"/>
    <cellStyle name="20% — акцент1 3 8 2 2" xfId="13448" xr:uid="{96C3F1CC-79F1-4BBD-A639-8A3C6AD71ACD}"/>
    <cellStyle name="20% — акцент1 3 8 3" xfId="10335" xr:uid="{7E2AD5F3-ADA5-44FC-873D-6DFAF5666C1D}"/>
    <cellStyle name="20% — акцент1 3 9" xfId="4278" xr:uid="{FF4B0271-F348-4F06-8A8B-A6D1D64EEBD9}"/>
    <cellStyle name="20% — акцент1 3 9 2" xfId="11882" xr:uid="{604B3198-8C4B-4E19-9E02-9F0262428379}"/>
    <cellStyle name="20% — акцент1 4" xfId="26" xr:uid="{BE7D216F-D585-4AF4-85DA-293A21E75E9C}"/>
    <cellStyle name="20% — акцент1 4 10" xfId="8807" xr:uid="{DC7DCF92-CAC0-4578-A71C-BD1895428F60}"/>
    <cellStyle name="20% — акцент1 4 11" xfId="1135" xr:uid="{E1EF4AFB-AD73-4593-BF9D-1610E9BBD8F4}"/>
    <cellStyle name="20% — акцент1 4 2" xfId="27" xr:uid="{2B630467-96F4-4C2E-8122-3751EFC6AD10}"/>
    <cellStyle name="20% — акцент1 4 2 2" xfId="1856" xr:uid="{D6BD4361-0650-4FAB-8049-212A44495754}"/>
    <cellStyle name="20% — акцент1 4 2 2 2" xfId="2479" xr:uid="{026716C3-2992-40D3-BB4F-BB2CB7888F51}"/>
    <cellStyle name="20% — акцент1 4 2 2 2 2" xfId="4058" xr:uid="{E0D6BE3E-725E-4E3F-995F-67BF21EB6D12}"/>
    <cellStyle name="20% — акцент1 4 2 2 2 2 2" xfId="7313" xr:uid="{800046B0-E4FC-4564-85F0-64DB5264CD28}"/>
    <cellStyle name="20% — акцент1 4 2 2 2 2 2 2" xfId="14824" xr:uid="{864B3DA7-4613-410A-B48A-5C7385E8D68C}"/>
    <cellStyle name="20% — акцент1 4 2 2 2 2 3" xfId="11664" xr:uid="{602076EC-81BF-4DD1-8314-07199B4627F0}"/>
    <cellStyle name="20% — акцент1 4 2 2 2 3" xfId="5641" xr:uid="{885D57D8-AD96-43D4-B3F2-F37AB03891E3}"/>
    <cellStyle name="20% — акцент1 4 2 2 2 3 2" xfId="13229" xr:uid="{1B7205EA-0F35-4008-AEEC-B64BB5CEE53A}"/>
    <cellStyle name="20% — акцент1 4 2 2 2 4" xfId="10117" xr:uid="{845A2F92-93F2-4CF6-979A-5FF22C929D1C}"/>
    <cellStyle name="20% — акцент1 4 2 2 3" xfId="3097" xr:uid="{9ED19C8A-B752-47B1-837F-DBEAC0D5337B}"/>
    <cellStyle name="20% — акцент1 4 2 2 3 2" xfId="6256" xr:uid="{9F47D354-52EC-449D-8EA8-FD41B4842948}"/>
    <cellStyle name="20% — акцент1 4 2 2 3 2 2" xfId="13840" xr:uid="{BB359796-821D-4389-9994-983C1B832DDB}"/>
    <cellStyle name="20% — акцент1 4 2 2 3 3" xfId="10728" xr:uid="{664F8A70-108E-4201-92E0-DA9B59E7172A}"/>
    <cellStyle name="20% — акцент1 4 2 2 4" xfId="4673" xr:uid="{E6714EC3-07A6-4CAC-BA3A-B6B72BA2CE28}"/>
    <cellStyle name="20% — акцент1 4 2 2 4 2" xfId="12274" xr:uid="{1EB1432A-050C-40B3-9B72-47EE58F3CBC3}"/>
    <cellStyle name="20% — акцент1 4 2 2 5" xfId="9502" xr:uid="{DC41A4B6-040C-411D-A500-CCAB98CBBD70}"/>
    <cellStyle name="20% — акцент1 4 2 3" xfId="1554" xr:uid="{619A7D79-D9F6-4645-AB64-29C44D12ACCB}"/>
    <cellStyle name="20% — акцент1 4 2 3 2" xfId="3454" xr:uid="{EA651E8C-D607-42DE-9867-7DAE0DAEDF6E}"/>
    <cellStyle name="20% — акцент1 4 2 3 2 2" xfId="6712" xr:uid="{55975FD6-29E7-4973-9849-71C3D3C0F6C2}"/>
    <cellStyle name="20% — акцент1 4 2 3 2 2 2" xfId="14223" xr:uid="{A14C5F35-FD6A-4A66-928D-8141BD504437}"/>
    <cellStyle name="20% — акцент1 4 2 3 2 3" xfId="11062" xr:uid="{A3A30586-E36C-43E5-AA4E-1F51525469A2}"/>
    <cellStyle name="20% — акцент1 4 2 3 3" xfId="5013" xr:uid="{8ABE7217-0612-4206-979B-884319FDC925}"/>
    <cellStyle name="20% — акцент1 4 2 3 3 2" xfId="12608" xr:uid="{7175DD2E-6F16-4D52-9E0C-917EF2011808}"/>
    <cellStyle name="20% — акцент1 4 2 3 4" xfId="9202" xr:uid="{BB217E0C-D590-49ED-9B0D-DC8F4DEE98E5}"/>
    <cellStyle name="20% — акцент1 4 2 4" xfId="2177" xr:uid="{145A3E5A-8AD2-41B9-9A39-06CB411B2A49}"/>
    <cellStyle name="20% — акцент1 4 2 4 2" xfId="3756" xr:uid="{8BE0D3A3-F374-4EE1-95DC-C79371D1A90F}"/>
    <cellStyle name="20% — акцент1 4 2 4 2 2" xfId="7013" xr:uid="{A4C6A2E8-14AD-40BA-A9AC-C46440E05076}"/>
    <cellStyle name="20% — акцент1 4 2 4 2 2 2" xfId="14524" xr:uid="{F734BD1A-33AA-45BD-94A9-CECE4E8C88F2}"/>
    <cellStyle name="20% — акцент1 4 2 4 2 3" xfId="11363" xr:uid="{8BD0AB43-65F4-4FFF-BF73-C9E937D5C22C}"/>
    <cellStyle name="20% — акцент1 4 2 4 3" xfId="5339" xr:uid="{02D8B167-A8B6-47BF-AC0E-7834B2328FC4}"/>
    <cellStyle name="20% — акцент1 4 2 4 3 2" xfId="12929" xr:uid="{9126A31F-97A9-493C-9D78-942A42EF16A6}"/>
    <cellStyle name="20% — акцент1 4 2 4 4" xfId="9817" xr:uid="{C0E8E525-F0D2-4B93-815D-A5DBBA9E51BC}"/>
    <cellStyle name="20% — акцент1 4 2 5" xfId="2795" xr:uid="{E5005417-E984-4058-A269-F649D8C40483}"/>
    <cellStyle name="20% — акцент1 4 2 5 2" xfId="5954" xr:uid="{22ADD4D3-42B5-4E72-B49D-0093B233AD7F}"/>
    <cellStyle name="20% — акцент1 4 2 5 2 2" xfId="13540" xr:uid="{38AC01C3-B2EC-45B0-8AD8-3EB47F7C7E61}"/>
    <cellStyle name="20% — акцент1 4 2 5 3" xfId="10428" xr:uid="{615F2035-29A0-465F-8291-AB0DDD2EFD3D}"/>
    <cellStyle name="20% — акцент1 4 2 6" xfId="4371" xr:uid="{7F0BD39B-3032-4462-A839-071BD2E4F3A4}"/>
    <cellStyle name="20% — акцент1 4 2 6 2" xfId="11974" xr:uid="{367134A5-5967-4F42-9637-6783F33DE0B5}"/>
    <cellStyle name="20% — акцент1 4 2 7" xfId="8877" xr:uid="{5CB7A1FC-D0E9-44C1-BDA5-21DA1612AD90}"/>
    <cellStyle name="20% — акцент1 4 2 8" xfId="1209" xr:uid="{63EED82C-428A-477A-A68F-BBD11EA186D3}"/>
    <cellStyle name="20% — акцент1 4 3" xfId="28" xr:uid="{3414147A-9FE9-4BA1-96AB-D62D4536B5A6}"/>
    <cellStyle name="20% — акцент1 4 3 2" xfId="1925" xr:uid="{DF95F13C-33C1-4772-BEDE-F75F668026C4}"/>
    <cellStyle name="20% — акцент1 4 3 2 2" xfId="2548" xr:uid="{763D0434-C895-4128-93AB-2749611AC7AD}"/>
    <cellStyle name="20% — акцент1 4 3 2 2 2" xfId="4127" xr:uid="{6CD79434-38D4-4C31-8E68-EE819FFB96AB}"/>
    <cellStyle name="20% — акцент1 4 3 2 2 2 2" xfId="7382" xr:uid="{F4B605AC-5A8F-4BAF-A08F-04843DD6215A}"/>
    <cellStyle name="20% — акцент1 4 3 2 2 2 2 2" xfId="14893" xr:uid="{B948F69A-AB31-4C34-A882-C545CA3ADD66}"/>
    <cellStyle name="20% — акцент1 4 3 2 2 2 3" xfId="11733" xr:uid="{ACECBB3B-1F9F-43D3-8BC5-83430761FDBF}"/>
    <cellStyle name="20% — акцент1 4 3 2 2 3" xfId="5710" xr:uid="{D02CBB8B-8F01-4101-B695-9DA4B2FBC109}"/>
    <cellStyle name="20% — акцент1 4 3 2 2 3 2" xfId="13298" xr:uid="{121E6A87-C5A8-4369-A074-6CF55EB8CF4E}"/>
    <cellStyle name="20% — акцент1 4 3 2 2 4" xfId="10186" xr:uid="{96AFF3F0-CCAF-48DB-A10E-CF43A272C76B}"/>
    <cellStyle name="20% — акцент1 4 3 2 3" xfId="3166" xr:uid="{00E30F45-F050-436F-9EDF-311B3674B021}"/>
    <cellStyle name="20% — акцент1 4 3 2 3 2" xfId="6325" xr:uid="{8C1D9B0B-131B-4EBF-84F0-21CDA31848AE}"/>
    <cellStyle name="20% — акцент1 4 3 2 3 2 2" xfId="13909" xr:uid="{BD4548DB-1576-4BE7-97CC-EC90A031310C}"/>
    <cellStyle name="20% — акцент1 4 3 2 3 3" xfId="10797" xr:uid="{4A6D0656-E6DB-4CD3-9497-842B74BF21A7}"/>
    <cellStyle name="20% — акцент1 4 3 2 4" xfId="4742" xr:uid="{3E7022EE-B502-4361-9F39-FE9807365AB1}"/>
    <cellStyle name="20% — акцент1 4 3 2 4 2" xfId="12343" xr:uid="{7A230094-45A9-408C-93B9-F81EFEB38979}"/>
    <cellStyle name="20% — акцент1 4 3 2 5" xfId="9571" xr:uid="{3E0CBCFC-5C98-42E5-A88A-65EFF7A39888}"/>
    <cellStyle name="20% — акцент1 4 3 3" xfId="1623" xr:uid="{EBE1747A-38B8-4E9D-B90A-57A112279D34}"/>
    <cellStyle name="20% — акцент1 4 3 3 2" xfId="3523" xr:uid="{CFFF9DB4-3A70-475A-946B-FA83C8A57825}"/>
    <cellStyle name="20% — акцент1 4 3 3 2 2" xfId="6781" xr:uid="{BEA23C57-4C2D-4B76-A720-12120DA47320}"/>
    <cellStyle name="20% — акцент1 4 3 3 2 2 2" xfId="14292" xr:uid="{457279B1-6063-4288-B755-06F02D2CA417}"/>
    <cellStyle name="20% — акцент1 4 3 3 2 3" xfId="11131" xr:uid="{1997A895-F448-4411-BE1E-0C13C7D7C25A}"/>
    <cellStyle name="20% — акцент1 4 3 3 3" xfId="5082" xr:uid="{67D2A8B8-F239-466D-9588-DAF9E6E7C561}"/>
    <cellStyle name="20% — акцент1 4 3 3 3 2" xfId="12677" xr:uid="{D1DF8C50-F51A-4140-911C-F0F1F2F6AC29}"/>
    <cellStyle name="20% — акцент1 4 3 3 4" xfId="9271" xr:uid="{0C179142-CCC4-403A-9511-355B1559DB9B}"/>
    <cellStyle name="20% — акцент1 4 3 4" xfId="2246" xr:uid="{F8059495-9D1E-4151-954F-387B40CF6D82}"/>
    <cellStyle name="20% — акцент1 4 3 4 2" xfId="3825" xr:uid="{35117A87-DF87-42E0-89F4-AC8D0825EAD1}"/>
    <cellStyle name="20% — акцент1 4 3 4 2 2" xfId="7082" xr:uid="{2BE825DF-7159-451F-B893-4629E3365045}"/>
    <cellStyle name="20% — акцент1 4 3 4 2 2 2" xfId="14593" xr:uid="{26AD528D-CA36-4CCE-B6D6-2AF8B3C6E8D1}"/>
    <cellStyle name="20% — акцент1 4 3 4 2 3" xfId="11432" xr:uid="{6A2FCD89-F04D-49AB-B293-87C08B571357}"/>
    <cellStyle name="20% — акцент1 4 3 4 3" xfId="5408" xr:uid="{7B64D2E1-B4DE-4A25-AABA-F4C49CD4FD9C}"/>
    <cellStyle name="20% — акцент1 4 3 4 3 2" xfId="12998" xr:uid="{9D3A5C41-6EE6-4CD9-95C7-B4E549EAC36D}"/>
    <cellStyle name="20% — акцент1 4 3 4 4" xfId="9886" xr:uid="{97B1CBEA-673D-4D39-BEBA-EA7691B12CAB}"/>
    <cellStyle name="20% — акцент1 4 3 5" xfId="2864" xr:uid="{5C495AB5-BE26-44B6-9736-CC5EAE5775E2}"/>
    <cellStyle name="20% — акцент1 4 3 5 2" xfId="6023" xr:uid="{065302D2-F791-4099-89E0-A801C2E82033}"/>
    <cellStyle name="20% — акцент1 4 3 5 2 2" xfId="13609" xr:uid="{9353A753-5553-4F6F-9C3D-EF3EC0A5F64A}"/>
    <cellStyle name="20% — акцент1 4 3 5 3" xfId="10497" xr:uid="{A120147B-4616-4659-B6CE-3F74384F10F6}"/>
    <cellStyle name="20% — акцент1 4 3 6" xfId="4440" xr:uid="{F1B44602-1DD0-4FE9-B004-48EB0E74DC08}"/>
    <cellStyle name="20% — акцент1 4 3 6 2" xfId="12043" xr:uid="{CDF4113E-6FF7-4FE1-93A2-D2668FAADE3C}"/>
    <cellStyle name="20% — акцент1 4 3 7" xfId="8946" xr:uid="{683E35E4-8C32-40AE-9287-95DC68C9CE35}"/>
    <cellStyle name="20% — акцент1 4 3 8" xfId="1278" xr:uid="{C8E5BA3C-55E8-4AD5-8329-9C8E1D5EA3AB}"/>
    <cellStyle name="20% — акцент1 4 4" xfId="29" xr:uid="{F5C4533A-BDC1-474B-B6DA-CF297A8D947C}"/>
    <cellStyle name="20% — акцент1 4 4 2" xfId="1994" xr:uid="{84F0486C-E7AF-49CA-BF18-DD111E455734}"/>
    <cellStyle name="20% — акцент1 4 4 2 2" xfId="2617" xr:uid="{5963E14D-5F80-41AA-9212-2997DFF13A8D}"/>
    <cellStyle name="20% — акцент1 4 4 2 2 2" xfId="4196" xr:uid="{E858C6BB-0B30-46CD-8E4F-1AEA19639A20}"/>
    <cellStyle name="20% — акцент1 4 4 2 2 2 2" xfId="7451" xr:uid="{ED19EFF2-F8AF-4439-90BE-61EBC73E95A9}"/>
    <cellStyle name="20% — акцент1 4 4 2 2 2 2 2" xfId="14962" xr:uid="{4A2818E5-195C-453B-9BD5-E763A8120716}"/>
    <cellStyle name="20% — акцент1 4 4 2 2 2 3" xfId="11802" xr:uid="{87940127-2C58-44E9-B3A2-95F69DED6351}"/>
    <cellStyle name="20% — акцент1 4 4 2 2 3" xfId="5779" xr:uid="{BCAABB7F-74B0-4301-96DE-27D9B00173A1}"/>
    <cellStyle name="20% — акцент1 4 4 2 2 3 2" xfId="13367" xr:uid="{51303993-623B-4B8C-9696-6E7803C3538D}"/>
    <cellStyle name="20% — акцент1 4 4 2 2 4" xfId="10255" xr:uid="{0067027C-5303-466A-BC1F-7C3BA2A7BB13}"/>
    <cellStyle name="20% — акцент1 4 4 2 3" xfId="3235" xr:uid="{75792EA7-F9CF-4446-9571-55E605D6AFFD}"/>
    <cellStyle name="20% — акцент1 4 4 2 3 2" xfId="6394" xr:uid="{C49ED682-070D-4F50-9D4C-8F509B200A35}"/>
    <cellStyle name="20% — акцент1 4 4 2 3 2 2" xfId="13978" xr:uid="{30FF49F9-5CD2-4D20-A5EE-915536C20A7E}"/>
    <cellStyle name="20% — акцент1 4 4 2 3 3" xfId="10866" xr:uid="{9310E180-BEA3-4466-9E9B-60495B663BAA}"/>
    <cellStyle name="20% — акцент1 4 4 2 4" xfId="4811" xr:uid="{3D523E66-7CD3-42EB-B077-218C5D56CB78}"/>
    <cellStyle name="20% — акцент1 4 4 2 4 2" xfId="12412" xr:uid="{8FB7EF85-CE7B-4A0A-BFE2-61191EA55E85}"/>
    <cellStyle name="20% — акцент1 4 4 2 5" xfId="9640" xr:uid="{B64DC8FE-310C-4D1A-8F33-CE6346BE29E7}"/>
    <cellStyle name="20% — акцент1 4 4 3" xfId="1692" xr:uid="{508255D7-EBDD-471E-966D-726FD7E54156}"/>
    <cellStyle name="20% — акцент1 4 4 3 2" xfId="3592" xr:uid="{3B34724E-4467-43D3-AAEC-2E2331D84D11}"/>
    <cellStyle name="20% — акцент1 4 4 3 2 2" xfId="6850" xr:uid="{D5C02B03-2C6D-47BF-8AA4-39EA96358DAB}"/>
    <cellStyle name="20% — акцент1 4 4 3 2 2 2" xfId="14361" xr:uid="{AA119CDF-780B-4FD5-B0E9-1F452F66DBB9}"/>
    <cellStyle name="20% — акцент1 4 4 3 2 3" xfId="11200" xr:uid="{DD5E3091-019A-45F5-9FFA-7116713FDB46}"/>
    <cellStyle name="20% — акцент1 4 4 3 3" xfId="5151" xr:uid="{990A87E8-0012-457E-9D63-92C0E96DAF2D}"/>
    <cellStyle name="20% — акцент1 4 4 3 3 2" xfId="12746" xr:uid="{64C6214B-139E-4AFD-899A-415BDBA2CFB8}"/>
    <cellStyle name="20% — акцент1 4 4 3 4" xfId="9340" xr:uid="{391CAD69-3549-4304-A8B8-60F0FE1AF1C3}"/>
    <cellStyle name="20% — акцент1 4 4 4" xfId="2315" xr:uid="{FF8C7590-3952-4BCF-AB83-D84D46826019}"/>
    <cellStyle name="20% — акцент1 4 4 4 2" xfId="3894" xr:uid="{330F9142-DD0A-425E-AE96-7DA76554E43D}"/>
    <cellStyle name="20% — акцент1 4 4 4 2 2" xfId="7151" xr:uid="{DFB16359-4F91-4FC3-9CBE-395127337B53}"/>
    <cellStyle name="20% — акцент1 4 4 4 2 2 2" xfId="14662" xr:uid="{55FE82B9-A5B9-4778-AFA4-7B17B7897734}"/>
    <cellStyle name="20% — акцент1 4 4 4 2 3" xfId="11501" xr:uid="{8FE884E8-73A7-4786-92F4-EDE94315B101}"/>
    <cellStyle name="20% — акцент1 4 4 4 3" xfId="5477" xr:uid="{2289815C-1411-42B6-A8FC-815D4892DFE5}"/>
    <cellStyle name="20% — акцент1 4 4 4 3 2" xfId="13067" xr:uid="{F8AC07F0-E7FC-47BB-AEA2-5A6C3BB05A60}"/>
    <cellStyle name="20% — акцент1 4 4 4 4" xfId="9955" xr:uid="{92720838-168C-47CA-86F8-393F85C3A556}"/>
    <cellStyle name="20% — акцент1 4 4 5" xfId="2933" xr:uid="{1AA97867-31F0-4345-B30E-0F7539807C4A}"/>
    <cellStyle name="20% — акцент1 4 4 5 2" xfId="6092" xr:uid="{38877CA7-8BFD-4E46-BECD-745CF7A3A1D5}"/>
    <cellStyle name="20% — акцент1 4 4 5 2 2" xfId="13678" xr:uid="{E8715839-3AE7-493C-97E5-CF3DD8547427}"/>
    <cellStyle name="20% — акцент1 4 4 5 3" xfId="10566" xr:uid="{3F0068FD-B9F0-4B33-807F-609CA0983238}"/>
    <cellStyle name="20% — акцент1 4 4 6" xfId="4509" xr:uid="{57A51DFF-4776-4C2E-A30A-BDE2E5AB35CE}"/>
    <cellStyle name="20% — акцент1 4 4 6 2" xfId="12112" xr:uid="{44EED8E2-9DB7-42BC-8BED-13711A3FA75F}"/>
    <cellStyle name="20% — акцент1 4 4 7" xfId="9015" xr:uid="{3D05A976-2EE1-4D04-BA06-3E0C39F16DF8}"/>
    <cellStyle name="20% — акцент1 4 4 8" xfId="1347" xr:uid="{8D2D77BA-F662-4176-89D0-5206F3E2BC44}"/>
    <cellStyle name="20% — акцент1 4 5" xfId="30" xr:uid="{779C304D-907D-47FE-8B7F-7D06C3B1F017}"/>
    <cellStyle name="20% — акцент1 4 5 2" xfId="2409" xr:uid="{953D48BB-B58F-4A3B-A629-849B62853DDF}"/>
    <cellStyle name="20% — акцент1 4 5 2 2" xfId="3988" xr:uid="{5B7B413A-4736-4F2B-81D7-31EC758216DA}"/>
    <cellStyle name="20% — акцент1 4 5 2 2 2" xfId="7244" xr:uid="{76EDE08C-83EB-4361-8355-4FC1C9D43D1A}"/>
    <cellStyle name="20% — акцент1 4 5 2 2 2 2" xfId="14755" xr:uid="{94952347-DC35-4548-8F55-7292C06EA9AE}"/>
    <cellStyle name="20% — акцент1 4 5 2 2 3" xfId="11594" xr:uid="{217BA061-9C82-4813-BBD8-23DD79089A04}"/>
    <cellStyle name="20% — акцент1 4 5 2 3" xfId="5571" xr:uid="{C781BB4E-B729-48EA-BB1A-A5DC9E1E60DD}"/>
    <cellStyle name="20% — акцент1 4 5 2 3 2" xfId="13160" xr:uid="{CE2A35F0-34E5-476B-BBB1-9BFE48E43107}"/>
    <cellStyle name="20% — акцент1 4 5 2 4" xfId="10048" xr:uid="{9928D529-FB5C-400F-A0F1-12D2C73838AB}"/>
    <cellStyle name="20% — акцент1 4 5 3" xfId="3027" xr:uid="{D02BDB11-8C7B-4818-88AB-90B2CF0A01FD}"/>
    <cellStyle name="20% — акцент1 4 5 3 2" xfId="6186" xr:uid="{93CA71D2-B536-4B63-84FF-46846F73AF79}"/>
    <cellStyle name="20% — акцент1 4 5 3 2 2" xfId="13771" xr:uid="{AB96F34C-B337-42AE-82E1-6FCC707E1E8B}"/>
    <cellStyle name="20% — акцент1 4 5 3 3" xfId="10659" xr:uid="{10A88C34-6B95-46C0-80BE-8EC5BD8ACA6A}"/>
    <cellStyle name="20% — акцент1 4 5 4" xfId="4603" xr:uid="{4D95FB1A-E7DD-4E3B-8C29-0F1FC369093D}"/>
    <cellStyle name="20% — акцент1 4 5 4 2" xfId="12205" xr:uid="{5509A61A-4387-4B06-9B28-E65F0674333F}"/>
    <cellStyle name="20% — акцент1 4 5 5" xfId="9433" xr:uid="{A0017699-99E7-488A-B7A1-7EC734912150}"/>
    <cellStyle name="20% — акцент1 4 5 6" xfId="1786" xr:uid="{2F3E975D-0792-42C7-B01E-02985D577873}"/>
    <cellStyle name="20% — акцент1 4 6" xfId="1484" xr:uid="{88FD4585-432D-459B-AC44-D84D2216DCB7}"/>
    <cellStyle name="20% — акцент1 4 6 2" xfId="3384" xr:uid="{437EF922-7CA7-436F-82C6-522F6B41E70A}"/>
    <cellStyle name="20% — акцент1 4 6 2 2" xfId="6643" xr:uid="{7EBF6952-889F-4376-B3C0-6D08FBA7CE9E}"/>
    <cellStyle name="20% — акцент1 4 6 2 2 2" xfId="14154" xr:uid="{C63F5937-961C-4624-92F3-1E9086BF7540}"/>
    <cellStyle name="20% — акцент1 4 6 2 3" xfId="10993" xr:uid="{90086946-A6D2-43EF-B4C1-C9DC48333506}"/>
    <cellStyle name="20% — акцент1 4 6 3" xfId="4943" xr:uid="{9625B57E-8F6E-4FE7-9790-2D0B9020F67E}"/>
    <cellStyle name="20% — акцент1 4 6 3 2" xfId="12539" xr:uid="{70A25F52-59D0-4430-AA64-C7F551920F81}"/>
    <cellStyle name="20% — акцент1 4 6 4" xfId="9133" xr:uid="{35D038B4-ED58-4F69-B693-195F1C0BCFE7}"/>
    <cellStyle name="20% — акцент1 4 7" xfId="2107" xr:uid="{470CF577-40F6-4F2B-8A42-CDB2B7162F50}"/>
    <cellStyle name="20% — акцент1 4 7 2" xfId="3686" xr:uid="{62722ED6-6229-4A4B-9470-7DE791A989C4}"/>
    <cellStyle name="20% — акцент1 4 7 2 2" xfId="6944" xr:uid="{5561F11F-1A61-4DF6-A7A0-736ADE6A4F80}"/>
    <cellStyle name="20% — акцент1 4 7 2 2 2" xfId="14455" xr:uid="{8C1559CD-4CCB-4496-B50E-EECD81820B87}"/>
    <cellStyle name="20% — акцент1 4 7 2 3" xfId="11294" xr:uid="{CCC5F217-F1E8-4029-AC86-0C8F9A28A3BE}"/>
    <cellStyle name="20% — акцент1 4 7 3" xfId="5269" xr:uid="{F26AC8CE-38C6-4545-A51C-A563D2F7B1ED}"/>
    <cellStyle name="20% — акцент1 4 7 3 2" xfId="12860" xr:uid="{79DD3503-DA0E-4683-BC31-DEDA01D5A5C1}"/>
    <cellStyle name="20% — акцент1 4 7 4" xfId="9748" xr:uid="{94D5AB5C-4237-42F0-B758-3ECD5B7CD8D1}"/>
    <cellStyle name="20% — акцент1 4 8" xfId="2725" xr:uid="{B671AE1F-EF5A-4B8A-ADD0-EAAA468E8098}"/>
    <cellStyle name="20% — акцент1 4 8 2" xfId="5884" xr:uid="{AF52BB1F-9F69-4797-8D75-809453CA991B}"/>
    <cellStyle name="20% — акцент1 4 8 2 2" xfId="13471" xr:uid="{C3F11C9C-61E8-424B-9B4C-4A83E591C88E}"/>
    <cellStyle name="20% — акцент1 4 8 3" xfId="10358" xr:uid="{610F793C-0659-4273-9DA6-F505CC7F7835}"/>
    <cellStyle name="20% — акцент1 4 9" xfId="4301" xr:uid="{EF3157E7-B7CD-49CF-8CA2-996CBD8B72A5}"/>
    <cellStyle name="20% — акцент1 4 9 2" xfId="11905" xr:uid="{F6CF7F07-7550-4DCA-A230-ACA3EB39FC34}"/>
    <cellStyle name="20% — акцент1 5" xfId="31" xr:uid="{B36C770D-EF5F-49DE-89E2-BDBFBA93EC96}"/>
    <cellStyle name="20% — акцент1 5 2" xfId="32" xr:uid="{8DCBF1FC-6769-434D-9928-451DB051B385}"/>
    <cellStyle name="20% — акцент1 5 2 2" xfId="1415" xr:uid="{385B6D30-E785-467C-B9FC-3E5BBA0040F5}"/>
    <cellStyle name="20% — акцент1 5 3" xfId="3294" xr:uid="{16F5F922-DF11-4103-8E86-4395ACD123F3}"/>
    <cellStyle name="20% — акцент1 5 3 2" xfId="4853" xr:uid="{760891A7-978E-42A6-AD50-7F8F21846E61}"/>
    <cellStyle name="20% — акцент1 5 3 2 2" xfId="12450" xr:uid="{B570D216-F6F0-4D55-BF51-8C87F1E7BCE2}"/>
    <cellStyle name="20% — акцент1 5 3 3" xfId="10904" xr:uid="{B527241B-EDBD-4147-8C6E-7A26A1CFF9F8}"/>
    <cellStyle name="20% — акцент1 5 4" xfId="9039" xr:uid="{45C83D5D-AB6D-4A0A-8D48-80B6B2899D17}"/>
    <cellStyle name="20% — акцент1 5 5" xfId="1370" xr:uid="{4A6B1884-057A-4ECC-8732-FABAA8C664EE}"/>
    <cellStyle name="20% — акцент1 6" xfId="1719" xr:uid="{41959464-A2E1-4D65-94F8-F14EB9B3A3B7}"/>
    <cellStyle name="20% — акцент1 6 2" xfId="2342" xr:uid="{B95D362F-3E82-4B9D-83BF-27EE586A5250}"/>
    <cellStyle name="20% — акцент1 6 2 2" xfId="3921" xr:uid="{6B57D8AA-D3D5-41DA-98BA-72F80DEE7B2B}"/>
    <cellStyle name="20% — акцент1 6 2 2 2" xfId="7177" xr:uid="{4B4EDCD3-DC8C-4A99-9234-9232355B8D0E}"/>
    <cellStyle name="20% — акцент1 6 2 2 2 2" xfId="14688" xr:uid="{BDDD1B29-2C70-4892-B12D-F72E35AD8C8A}"/>
    <cellStyle name="20% — акцент1 6 2 2 3" xfId="11527" xr:uid="{6012749E-3FFB-427D-BAC0-C1302CF396DF}"/>
    <cellStyle name="20% — акцент1 6 2 3" xfId="5504" xr:uid="{E8E22710-D629-40C2-B2FA-9BF3DA434997}"/>
    <cellStyle name="20% — акцент1 6 2 3 2" xfId="13093" xr:uid="{4907C4EE-D1F5-4B80-BD70-D0DE06C350A8}"/>
    <cellStyle name="20% — акцент1 6 2 4" xfId="9981" xr:uid="{D907DEEB-4288-4104-BAF4-A1BB260AEDF0}"/>
    <cellStyle name="20% — акцент1 6 3" xfId="2960" xr:uid="{4F3D3D85-4867-424E-884E-488118AC1440}"/>
    <cellStyle name="20% — акцент1 6 3 2" xfId="6119" xr:uid="{D3AEFEB9-0F21-4143-B93B-E1BF5F11288C}"/>
    <cellStyle name="20% — акцент1 6 3 2 2" xfId="13704" xr:uid="{BAC8F151-1E82-4327-A5E7-D11AB034BE47}"/>
    <cellStyle name="20% — акцент1 6 3 3" xfId="10592" xr:uid="{1ECD3060-6CE2-4745-A0F9-8291F35C6ABF}"/>
    <cellStyle name="20% — акцент1 6 4" xfId="4536" xr:uid="{33520908-EF58-4A4B-8734-667D89223808}"/>
    <cellStyle name="20% — акцент1 6 4 2" xfId="12138" xr:uid="{1C246DF6-B99E-477A-80D5-F64A48EAF523}"/>
    <cellStyle name="20% — акцент1 6 5" xfId="9366" xr:uid="{B65C0AFE-3EFE-4117-9DAA-D8809F72A472}"/>
    <cellStyle name="20% — акцент1 7" xfId="1395" xr:uid="{ABAC3108-DBDC-4638-9CAC-46D450E92884}"/>
    <cellStyle name="20% — акцент1 7 2" xfId="3317" xr:uid="{EE2B5B63-208E-4889-900D-0BCEED6551EE}"/>
    <cellStyle name="20% — акцент1 7 2 2" xfId="6576" xr:uid="{E11B1482-414E-4B5D-A588-6FFC257F0BBE}"/>
    <cellStyle name="20% — акцент1 7 2 2 2" xfId="14087" xr:uid="{C25BCD3A-6639-4E2C-B750-D23F38B85E13}"/>
    <cellStyle name="20% — акцент1 7 2 3" xfId="10926" xr:uid="{523F35C8-56A4-4BF7-A4DE-DA9E5978AD3F}"/>
    <cellStyle name="20% — акцент1 7 3" xfId="4876" xr:uid="{B2F93FC1-52D4-46D6-A195-AB456A542429}"/>
    <cellStyle name="20% — акцент1 7 3 2" xfId="12472" xr:uid="{ED3D1DFD-35A2-44E6-A02E-F07A6AA10ABA}"/>
    <cellStyle name="20% — акцент1 7 4" xfId="9063" xr:uid="{25785DE9-B124-4B64-B8D9-EBF91CC4E0EE}"/>
    <cellStyle name="20% — акцент1 8" xfId="2039" xr:uid="{2CAA60BA-46D3-4373-BBA7-F1316AFDA6C1}"/>
    <cellStyle name="20% — акцент1 8 2" xfId="3618" xr:uid="{DE296BDA-ED35-4CBD-ACC4-7F681791063A}"/>
    <cellStyle name="20% — акцент1 8 2 2" xfId="6876" xr:uid="{C115E04E-2CF5-49D5-BF0A-4B229B04E344}"/>
    <cellStyle name="20% — акцент1 8 2 2 2" xfId="14387" xr:uid="{37374A29-6047-4DFE-BBDA-A6ED00EE9B7D}"/>
    <cellStyle name="20% — акцент1 8 2 3" xfId="11226" xr:uid="{3650BEDE-39C7-446D-8403-2E6E3FA2F488}"/>
    <cellStyle name="20% — акцент1 8 3" xfId="5201" xr:uid="{22A0F25D-7877-4F0D-8369-E77185A2669F}"/>
    <cellStyle name="20% — акцент1 8 3 2" xfId="12792" xr:uid="{005B1B1B-2684-475B-8860-BC1D56EFE7D8}"/>
    <cellStyle name="20% — акцент1 8 4" xfId="9680" xr:uid="{8EAB017C-AB99-4C0F-AC7D-34FFB982A5DD}"/>
    <cellStyle name="20% — акцент1 9" xfId="2655" xr:uid="{89F612B7-83B6-4682-BAA7-1B55B4FB92BC}"/>
    <cellStyle name="20% — акцент1 9 2" xfId="5816" xr:uid="{9D3D5C78-6974-493E-B38B-6430CCC24837}"/>
    <cellStyle name="20% — акцент1 9 2 2" xfId="13403" xr:uid="{85C2C7A8-FB54-4202-9D83-6E40F10691F0}"/>
    <cellStyle name="20% — акцент1 9 3" xfId="10290" xr:uid="{51367740-4B52-4FE9-A0D6-F37CA7778CBF}"/>
    <cellStyle name="20% — акцент2 10" xfId="4236" xr:uid="{72D08D84-9404-4D65-A0F5-CBE5A4C1E3CB}"/>
    <cellStyle name="20% — акцент2 10 2" xfId="11840" xr:uid="{FF31402C-5968-434F-83BB-850459CCA625}"/>
    <cellStyle name="20% — акцент2 11" xfId="6450" xr:uid="{3F487398-9F0B-4149-B36F-3C5AE927D188}"/>
    <cellStyle name="20% — акцент2 11 2" xfId="7485" xr:uid="{A5B17D79-8E5E-4381-B2DA-DD11EDD4FC0F}"/>
    <cellStyle name="20% — акцент2 11 2 2" xfId="14996" xr:uid="{F7DEB763-6B8F-47ED-B6D2-787A06F27088}"/>
    <cellStyle name="20% — акцент2 11 3" xfId="7524" xr:uid="{1D693439-57D7-4350-A46C-8813144DE757}"/>
    <cellStyle name="20% — акцент2 11 3 2" xfId="15046" xr:uid="{50C6AAC1-FF16-452F-8A64-76AB6D66C8E2}"/>
    <cellStyle name="20% — акцент2 11 4" xfId="14016" xr:uid="{689E19E3-79F8-4073-9877-1124A15FDD74}"/>
    <cellStyle name="20% — акцент2 12" xfId="1021" xr:uid="{7E83A7DB-DA79-4F12-A2D3-E19DED693321}"/>
    <cellStyle name="20% - Акцент2 2" xfId="497" xr:uid="{CBDEBB33-13C5-4BD7-8477-7E5A22219679}"/>
    <cellStyle name="20% — акцент2 2" xfId="33" xr:uid="{63473D7B-2716-44DF-A413-8504A377C097}"/>
    <cellStyle name="20% - Акцент2 2 10" xfId="7583" xr:uid="{29CE8C89-3ED1-4D16-8B6C-2E6942F7F41B}"/>
    <cellStyle name="20% — акцент2 2 10" xfId="7504" xr:uid="{05B3E603-7B70-452E-8A03-DF2DB2C85B8C}"/>
    <cellStyle name="20% - Акцент2 2 10 2" xfId="15107" xr:uid="{689D785E-3EDA-4E7A-8F17-37A750AD99EC}"/>
    <cellStyle name="20% — акцент2 2 10 2" xfId="15015" xr:uid="{403145AF-7162-497E-B19F-D6EB42BA6A9A}"/>
    <cellStyle name="20% - Акцент2 2 10 3" xfId="16100" xr:uid="{EFAAD48E-9BCC-4D72-A3A9-9FC5704E8192}"/>
    <cellStyle name="20% — акцент2 2 10 3" xfId="16021" xr:uid="{ACC08EE6-FCD2-416D-808D-B74767683AED}"/>
    <cellStyle name="20% - Акцент2 2 10 4" xfId="15963" xr:uid="{F08EB55B-4806-46A1-9D35-D5C13243E4B0}"/>
    <cellStyle name="20% — акцент2 2 10 4" xfId="15980" xr:uid="{BDDDA9B8-068E-4915-94C8-7DB3DDB4E6FE}"/>
    <cellStyle name="20% - Акцент2 2 10 5" xfId="15850" xr:uid="{CDD1E2B4-5BF9-4C79-B811-6B88EE87C57B}"/>
    <cellStyle name="20% — акцент2 2 10 5" xfId="15540" xr:uid="{474B4248-9347-4915-8828-D252D6FC912B}"/>
    <cellStyle name="20% - Акцент2 2 10 6" xfId="15392" xr:uid="{7F1E58FE-0686-46A9-B56E-03B55DB8048D}"/>
    <cellStyle name="20% — акцент2 2 10 6" xfId="15546" xr:uid="{CB24802F-F0DB-4A39-B8EF-0658D6805AD0}"/>
    <cellStyle name="20% - Акцент2 2 10 7" xfId="15431" xr:uid="{92996372-4469-45B8-905A-B240A361F946}"/>
    <cellStyle name="20% — акцент2 2 10 7" xfId="16156" xr:uid="{4ADC9A33-DEE5-48AB-9DC9-0AC0A06B8391}"/>
    <cellStyle name="20% - Акцент2 2 11" xfId="7598" xr:uid="{4D6C8E1E-DBF3-4D42-B882-5E0224E9BF93}"/>
    <cellStyle name="20% — акцент2 2 11" xfId="8765" xr:uid="{94A27679-0065-4E62-B3B9-72A71BB167D6}"/>
    <cellStyle name="20% - Акцент2 2 11 2" xfId="15122" xr:uid="{40C9706D-5B2D-42A7-8456-3252A088CA27}"/>
    <cellStyle name="20% - Акцент2 2 11 3" xfId="16110" xr:uid="{DC512892-432D-4166-99C6-A96BAF1B53B0}"/>
    <cellStyle name="20% - Акцент2 2 11 4" xfId="15240" xr:uid="{962893CB-FBA3-4544-A7AB-C21AA4E36821}"/>
    <cellStyle name="20% - Акцент2 2 11 5" xfId="15387" xr:uid="{AB2A477B-CF5A-4C79-9227-0F1FCA982136}"/>
    <cellStyle name="20% - Акцент2 2 11 6" xfId="15992" xr:uid="{105466D4-C2D3-4923-87B6-37453A1E60FE}"/>
    <cellStyle name="20% - Акцент2 2 11 7" xfId="15730" xr:uid="{AB3B1BD6-EA4D-4934-8827-D0D049A1FE52}"/>
    <cellStyle name="20% - Акцент2 2 12" xfId="7618" xr:uid="{A7F27CA2-D62A-4F2B-8187-35441E107B2B}"/>
    <cellStyle name="20% — акцент2 2 12" xfId="15189" xr:uid="{FD8E1FD5-70DC-40F0-A744-A30F5E2B195D}"/>
    <cellStyle name="20% - Акцент2 2 12 2" xfId="15142" xr:uid="{237968AE-CFA3-43F2-B521-D227D05745C9}"/>
    <cellStyle name="20% - Акцент2 2 12 3" xfId="15306" xr:uid="{7F52099A-B15F-4C16-A69C-AA92C90E416D}"/>
    <cellStyle name="20% - Акцент2 2 12 4" xfId="15441" xr:uid="{5629F3C4-A5E7-4272-8E03-671AF4D07CB4}"/>
    <cellStyle name="20% - Акцент2 2 12 5" xfId="15285" xr:uid="{2D3293B6-9973-42AE-B467-19FB3DC6FF46}"/>
    <cellStyle name="20% - Акцент2 2 12 6" xfId="15386" xr:uid="{B863D412-AA90-463A-BA26-675E99B9BA3E}"/>
    <cellStyle name="20% - Акцент2 2 13" xfId="7627" xr:uid="{38DB4A1C-5FB7-4A87-95D7-959BDB8709C8}"/>
    <cellStyle name="20% — акцент2 2 13" xfId="16262" xr:uid="{7C8C95D0-54DA-459A-9F42-6412343DE285}"/>
    <cellStyle name="20% - Акцент2 2 13 2" xfId="15151" xr:uid="{EB29C525-444D-4855-95F1-C36811C1981F}"/>
    <cellStyle name="20% - Акцент2 2 13 3" xfId="15707" xr:uid="{A83E6553-9830-4309-B4C5-5D57647CB9FE}"/>
    <cellStyle name="20% - Акцент2 2 13 4" xfId="15498" xr:uid="{32C576B3-7CFF-497A-8AE8-B3A55632A0C7}"/>
    <cellStyle name="20% - Акцент2 2 13 5" xfId="16313" xr:uid="{246CD54B-CCB9-4128-A965-655568811F16}"/>
    <cellStyle name="20% - Акцент2 2 14" xfId="14029" xr:uid="{AF63EE20-2D52-41EE-8CBF-65C36D1CC9B2}"/>
    <cellStyle name="20% — акцент2 2 14" xfId="16303" xr:uid="{447AF1B4-83E5-4725-93B0-114BEDF313BD}"/>
    <cellStyle name="20% - Акцент2 2 15" xfId="15881" xr:uid="{71823A89-729D-4E03-8D71-0F7A331E0973}"/>
    <cellStyle name="20% — акцент2 2 15" xfId="16322" xr:uid="{5604EB4A-D25D-461F-8A12-F974EFD243E0}"/>
    <cellStyle name="20% - Акцент2 2 16" xfId="15350" xr:uid="{F1871304-573E-41DA-A068-F8D5EC09413D}"/>
    <cellStyle name="20% — акцент2 2 16" xfId="16332" xr:uid="{8F2BC058-DC52-43BF-A52F-831A43C27D59}"/>
    <cellStyle name="20% - Акцент2 2 17" xfId="16164" xr:uid="{CFEB32C5-77CE-4542-BD52-FB93CFFFC7A0}"/>
    <cellStyle name="20% — акцент2 2 17" xfId="1088" xr:uid="{9D30C6AF-5E5C-4A7A-83A9-B4C02325F13A}"/>
    <cellStyle name="20% - Акцент2 2 18" xfId="15512" xr:uid="{B179DE1D-A213-41E2-A2E8-D0F67DBCC8AC}"/>
    <cellStyle name="20% — акцент2 2 18" xfId="17297" xr:uid="{FE0F5118-DA85-40A9-88E3-BF424B757897}"/>
    <cellStyle name="20% - Акцент2 2 19" xfId="16289" xr:uid="{5E14168E-00D4-415B-A487-E541CB9675E3}"/>
    <cellStyle name="20% — акцент2 2 19" xfId="17330" xr:uid="{3D90EF43-A387-4B3C-B272-DCC64359CAB9}"/>
    <cellStyle name="20% - Акцент2 2 2" xfId="550" xr:uid="{FB2BCC85-15F9-485B-BD47-470F49E1C3F6}"/>
    <cellStyle name="20% — акцент2 2 2" xfId="34" xr:uid="{43B4EC5E-3FD6-484D-AAB8-631ADA42E7C5}"/>
    <cellStyle name="20% — акцент2 2 2 10" xfId="16284" xr:uid="{8F375546-565E-4CDB-95DA-647E244C73A8}"/>
    <cellStyle name="20% — акцент2 2 2 11" xfId="1167" xr:uid="{CF8CD534-35E7-489C-BC51-1E4FF29F0C81}"/>
    <cellStyle name="20% - Акцент2 2 2 2" xfId="578" xr:uid="{926FD8ED-4675-46F2-9E4F-9A170A987DB1}"/>
    <cellStyle name="20% — акцент2 2 2 2" xfId="1814" xr:uid="{1E7D51FC-9F2B-4560-8302-44C504B967DA}"/>
    <cellStyle name="20% - Акцент2 2 2 2 2" xfId="596" xr:uid="{B753158D-3B77-4383-B5BA-41287D1399FB}"/>
    <cellStyle name="20% — акцент2 2 2 2 2" xfId="2437" xr:uid="{9E2D97B4-89CC-4777-8BA6-1EF401D814D0}"/>
    <cellStyle name="20% - Акцент2 2 2 2 2 2" xfId="708" xr:uid="{477D9A72-BD28-43BA-85C9-4B6EE4DB6709}"/>
    <cellStyle name="20% — акцент2 2 2 2 2 2" xfId="4016" xr:uid="{B0E25205-6FFD-41E7-AE11-3E746862919D}"/>
    <cellStyle name="20% - Акцент2 2 2 2 2 2 2" xfId="965" xr:uid="{A6A2FEE1-41B9-42E7-9041-8A9A715FD0C7}"/>
    <cellStyle name="20% — акцент2 2 2 2 2 2 2" xfId="7272" xr:uid="{180DAB8E-86A3-4CAB-A942-B3A27187CF7F}"/>
    <cellStyle name="20% — акцент2 2 2 2 2 2 2 2" xfId="14783" xr:uid="{F5EDD99A-E366-4656-8D00-78672D3DBCDF}"/>
    <cellStyle name="20% - Акцент2 2 2 2 2 2 3" xfId="17237" xr:uid="{0E3CDF68-CD26-4034-82EA-05C620E19EE5}"/>
    <cellStyle name="20% — акцент2 2 2 2 2 2 3" xfId="11622" xr:uid="{F6E69C84-1FB3-4FC8-9F72-51BE8D5134EB}"/>
    <cellStyle name="20% - Акцент2 2 2 2 2 3" xfId="820" xr:uid="{A1585258-6078-40B1-A2B6-B8CF5E975C81}"/>
    <cellStyle name="20% — акцент2 2 2 2 2 3" xfId="5599" xr:uid="{F1FBC996-2263-45A2-885E-48DAC385DC2E}"/>
    <cellStyle name="20% — акцент2 2 2 2 2 3 2" xfId="13188" xr:uid="{39E0E699-ACE9-43C2-AE1B-C5E501AF8E36}"/>
    <cellStyle name="20% - Акцент2 2 2 2 2 4" xfId="17141" xr:uid="{F7747C25-5C63-43D9-8DCB-BE9988B8FD74}"/>
    <cellStyle name="20% — акцент2 2 2 2 2 4" xfId="10076" xr:uid="{098C7F3E-C119-43E3-B460-4C5509996F93}"/>
    <cellStyle name="20% - Акцент2 2 2 2 3" xfId="690" xr:uid="{C32C0831-7541-4AE0-8ACF-892044BC9584}"/>
    <cellStyle name="20% — акцент2 2 2 2 3" xfId="3055" xr:uid="{6CC5FC78-C906-4D54-BFB5-72CCD7E28C8D}"/>
    <cellStyle name="20% - Акцент2 2 2 2 3 2" xfId="947" xr:uid="{03D15764-B42E-4065-B55B-6E01B7DB4913}"/>
    <cellStyle name="20% — акцент2 2 2 2 3 2" xfId="6214" xr:uid="{C3E7F740-6B84-4FA0-AD46-E7631D36F71D}"/>
    <cellStyle name="20% — акцент2 2 2 2 3 2 2" xfId="13799" xr:uid="{50046EF2-3257-40D6-93B4-FD0584A55D3C}"/>
    <cellStyle name="20% - Акцент2 2 2 2 3 3" xfId="17220" xr:uid="{9F0360CF-E31A-457F-8395-6F097B258706}"/>
    <cellStyle name="20% — акцент2 2 2 2 3 3" xfId="10687" xr:uid="{37077786-5D81-4CFB-B54F-819960BB8293}"/>
    <cellStyle name="20% - Акцент2 2 2 2 4" xfId="802" xr:uid="{E1C9FE1A-8CD3-4282-BB28-B01492C3F445}"/>
    <cellStyle name="20% — акцент2 2 2 2 4" xfId="4631" xr:uid="{4D583C8A-BE14-49EB-8128-9D3F19489EA3}"/>
    <cellStyle name="20% — акцент2 2 2 2 4 2" xfId="12233" xr:uid="{865F49A1-C60D-4937-AD11-787A1B419B93}"/>
    <cellStyle name="20% - Акцент2 2 2 2 5" xfId="17124" xr:uid="{BDB43C32-F2B4-46CE-9093-97E94B29DC89}"/>
    <cellStyle name="20% — акцент2 2 2 2 5" xfId="9461" xr:uid="{0C519001-A872-4BFC-99DA-1C82B5559F42}"/>
    <cellStyle name="20% - Акцент2 2 2 3" xfId="595" xr:uid="{552BF2E4-3FA4-4DA9-8673-81F94E4704E3}"/>
    <cellStyle name="20% — акцент2 2 2 3" xfId="1512" xr:uid="{F44294E7-122C-4D9E-9666-933AB09D54DC}"/>
    <cellStyle name="20% - Акцент2 2 2 3 2" xfId="707" xr:uid="{0566BEDA-4629-4435-ADEA-15EA295E6881}"/>
    <cellStyle name="20% — акцент2 2 2 3 2" xfId="3412" xr:uid="{C2757EA6-DA9E-479F-8F8A-86462351E1B8}"/>
    <cellStyle name="20% - Акцент2 2 2 3 2 2" xfId="964" xr:uid="{6433910C-5C6E-445F-B202-8337DAAE8FF9}"/>
    <cellStyle name="20% — акцент2 2 2 3 2 2" xfId="6671" xr:uid="{DD28EDBB-7866-4146-BFF0-0C5AE279D00F}"/>
    <cellStyle name="20% — акцент2 2 2 3 2 2 2" xfId="14182" xr:uid="{E59ABAE9-8724-4800-ABCF-03FA39B5682D}"/>
    <cellStyle name="20% - Акцент2 2 2 3 2 3" xfId="17236" xr:uid="{F53AE81F-5BE4-4487-B086-BC843F89937C}"/>
    <cellStyle name="20% — акцент2 2 2 3 2 3" xfId="11021" xr:uid="{59899B63-CBF0-4DBD-95EC-423F04C0AEC0}"/>
    <cellStyle name="20% - Акцент2 2 2 3 3" xfId="819" xr:uid="{6302E5B6-6828-4CBA-B20B-FC6E27687438}"/>
    <cellStyle name="20% — акцент2 2 2 3 3" xfId="4971" xr:uid="{45B1378F-1431-470B-86F1-C499EC2BA699}"/>
    <cellStyle name="20% — акцент2 2 2 3 3 2" xfId="12567" xr:uid="{AD08C066-033D-47F9-8AC7-A1D12B75C693}"/>
    <cellStyle name="20% - Акцент2 2 2 3 4" xfId="17140" xr:uid="{E070F080-5863-4F0D-AB76-52AFE3E47E42}"/>
    <cellStyle name="20% — акцент2 2 2 3 4" xfId="9161" xr:uid="{DD097041-B59A-488E-8090-14FF114853B7}"/>
    <cellStyle name="20% - Акцент2 2 2 4" xfId="662" xr:uid="{A35191C8-E761-4BCB-89CF-819BCA255FF1}"/>
    <cellStyle name="20% — акцент2 2 2 4" xfId="2135" xr:uid="{C2F537A2-8163-4C70-B039-7CAD4997FC8F}"/>
    <cellStyle name="20% - Акцент2 2 2 4 2" xfId="919" xr:uid="{F6C680ED-8163-4117-A40D-36483469913E}"/>
    <cellStyle name="20% — акцент2 2 2 4 2" xfId="3714" xr:uid="{0A627E04-E180-445B-99C7-EA15023B4602}"/>
    <cellStyle name="20% — акцент2 2 2 4 2 2" xfId="6972" xr:uid="{9213C21B-7F30-4120-A3ED-CF5C4C92C4C4}"/>
    <cellStyle name="20% — акцент2 2 2 4 2 2 2" xfId="14483" xr:uid="{AB4FDDB0-36D0-419F-94A2-8D8C23788BA3}"/>
    <cellStyle name="20% — акцент2 2 2 4 2 3" xfId="11322" xr:uid="{569EA026-826D-4306-B903-0D46353035FC}"/>
    <cellStyle name="20% - Акцент2 2 2 4 3" xfId="17196" xr:uid="{2F3D8BFD-03E4-4761-9438-55128C596C48}"/>
    <cellStyle name="20% — акцент2 2 2 4 3" xfId="5297" xr:uid="{CCD5A37A-576A-41A3-887A-F6D2513FFB7C}"/>
    <cellStyle name="20% — акцент2 2 2 4 3 2" xfId="12888" xr:uid="{D98E6D03-FCC3-4FA7-9A0B-291E4EFA55DA}"/>
    <cellStyle name="20% — акцент2 2 2 4 4" xfId="9776" xr:uid="{028034BB-B1B2-4DF6-BD27-51170C4121C1}"/>
    <cellStyle name="20% - Акцент2 2 2 5" xfId="774" xr:uid="{8279CA22-5D12-48AD-87A9-346A3AA6E1F9}"/>
    <cellStyle name="20% — акцент2 2 2 5" xfId="2753" xr:uid="{B022E60B-243C-47FF-8C06-1DEAE6F52E07}"/>
    <cellStyle name="20% — акцент2 2 2 5 2" xfId="5912" xr:uid="{73AA9596-519D-4B0B-8C3D-207DB9C6485A}"/>
    <cellStyle name="20% — акцент2 2 2 5 2 2" xfId="13499" xr:uid="{D284E6B4-486B-4041-A914-CC6828B71203}"/>
    <cellStyle name="20% — акцент2 2 2 5 3" xfId="10386" xr:uid="{EEA39D92-035D-4E68-BC81-B4EE3EF1C418}"/>
    <cellStyle name="20% - Акцент2 2 2 6" xfId="15747" xr:uid="{BCF9B052-72A5-4B7F-8A9E-9F3CC99C81DE}"/>
    <cellStyle name="20% — акцент2 2 2 6" xfId="4329" xr:uid="{A67603BA-4090-421F-BFAF-CEAE73412E71}"/>
    <cellStyle name="20% — акцент2 2 2 6 2" xfId="11933" xr:uid="{1C0346D5-521B-4E30-92F3-D3899207315B}"/>
    <cellStyle name="20% - Акцент2 2 2 7" xfId="15473" xr:uid="{EBF02812-C211-4E9D-BB34-44FFC38F07A9}"/>
    <cellStyle name="20% — акцент2 2 2 7" xfId="8836" xr:uid="{487A815D-20AA-4D7B-8518-B6C21E2C80CD}"/>
    <cellStyle name="20% - Акцент2 2 2 8" xfId="17100" xr:uid="{CCE39AC7-01A4-4085-AADB-0D726F2B4C07}"/>
    <cellStyle name="20% — акцент2 2 2 8" xfId="15202" xr:uid="{304BAF39-4392-4F7A-BAB4-4CE22A8F8DCB}"/>
    <cellStyle name="20% — акцент2 2 2 9" xfId="16236" xr:uid="{251CE8B2-FC57-4263-A887-2145435EA6E0}"/>
    <cellStyle name="20% - Акцент2 2 20" xfId="17082" xr:uid="{C3344B37-CD48-4F46-8E3F-BC0F0801C38E}"/>
    <cellStyle name="20% — акцент2 2 20" xfId="17356" xr:uid="{A044A859-A967-4366-B32E-BCB45446BC95}"/>
    <cellStyle name="20% — акцент2 2 21" xfId="17308" xr:uid="{579247FD-82CD-4BE2-9B97-4E396E7E2B07}"/>
    <cellStyle name="20% — акцент2 2 22" xfId="17369" xr:uid="{B2BA272E-A137-4B68-9C86-98911760246C}"/>
    <cellStyle name="20% — акцент2 2 23" xfId="17368" xr:uid="{0D08D0C5-19DF-404D-81F7-0FE3213A399C}"/>
    <cellStyle name="20% — акцент2 2 24" xfId="17310" xr:uid="{70FEDCAB-9F5B-410E-9B73-F57503F7ECC5}"/>
    <cellStyle name="20% - Акцент2 2 3" xfId="564" xr:uid="{0F3FD827-80C8-45C5-8875-32A126110B05}"/>
    <cellStyle name="20% — акцент2 2 3" xfId="35" xr:uid="{9CC55B41-1870-4574-BB39-531D30944FEA}"/>
    <cellStyle name="20% — акцент2 2 3 10" xfId="16269" xr:uid="{FF0D5DAB-7B68-47F9-9EC7-5DEC99E1F8D7}"/>
    <cellStyle name="20% — акцент2 2 3 11" xfId="1237" xr:uid="{F7799FA7-AA8A-4880-98F6-A877BC4947EA}"/>
    <cellStyle name="20% - Акцент2 2 3 2" xfId="597" xr:uid="{0209D9EE-2A16-4C46-AC0D-44C301AD5959}"/>
    <cellStyle name="20% — акцент2 2 3 2" xfId="1884" xr:uid="{59466296-70BF-4848-BA0C-D789333FF942}"/>
    <cellStyle name="20% - Акцент2 2 3 2 2" xfId="709" xr:uid="{1F10871C-4688-409F-B9F5-627D5A8996A1}"/>
    <cellStyle name="20% — акцент2 2 3 2 2" xfId="2507" xr:uid="{DF17A32A-7ED4-4C89-8194-64B0FBFB25B1}"/>
    <cellStyle name="20% - Акцент2 2 3 2 2 2" xfId="966" xr:uid="{16FCD522-CD03-4D2C-8043-B4B113E5F7F7}"/>
    <cellStyle name="20% — акцент2 2 3 2 2 2" xfId="4086" xr:uid="{12E0C343-0689-4D26-B9F3-0EAE0710D499}"/>
    <cellStyle name="20% — акцент2 2 3 2 2 2 2" xfId="7341" xr:uid="{E1DBF4F4-DA3F-41EF-AB38-EC7C20B397D1}"/>
    <cellStyle name="20% — акцент2 2 3 2 2 2 2 2" xfId="14852" xr:uid="{BF2544C4-49B7-41A2-AFC6-3E895651C2C7}"/>
    <cellStyle name="20% — акцент2 2 3 2 2 2 3" xfId="11692" xr:uid="{6B57CBCE-7DF3-4799-B4EB-D60FCC32D2FB}"/>
    <cellStyle name="20% - Акцент2 2 3 2 2 3" xfId="17238" xr:uid="{B888C57D-A5BA-4093-BEC1-8EDB55A69F05}"/>
    <cellStyle name="20% — акцент2 2 3 2 2 3" xfId="5669" xr:uid="{C9F8513B-44D8-4409-9A46-D2DB2969981D}"/>
    <cellStyle name="20% — акцент2 2 3 2 2 3 2" xfId="13257" xr:uid="{4A7F3603-A5AC-49B2-ABF9-A2B955ADB599}"/>
    <cellStyle name="20% — акцент2 2 3 2 2 4" xfId="10145" xr:uid="{EE963BCE-2D52-47A5-810D-889D8CBFF853}"/>
    <cellStyle name="20% - Акцент2 2 3 2 3" xfId="821" xr:uid="{9E899381-409F-4A32-ACCB-AC0FDF8D3C40}"/>
    <cellStyle name="20% — акцент2 2 3 2 3" xfId="3125" xr:uid="{88E5D58D-DC02-4D67-AFBB-BB3D64E7F10D}"/>
    <cellStyle name="20% — акцент2 2 3 2 3 2" xfId="6284" xr:uid="{361CCD8F-750A-468A-9F97-665C13F57CBB}"/>
    <cellStyle name="20% — акцент2 2 3 2 3 2 2" xfId="13868" xr:uid="{0F798D62-070A-439D-999D-54EDCC761BB9}"/>
    <cellStyle name="20% — акцент2 2 3 2 3 3" xfId="10756" xr:uid="{4823E078-FDFB-467F-B178-A36160C72F7D}"/>
    <cellStyle name="20% - Акцент2 2 3 2 4" xfId="17142" xr:uid="{BB9E737A-0FD5-47CB-911F-C6FF77037BD8}"/>
    <cellStyle name="20% — акцент2 2 3 2 4" xfId="4701" xr:uid="{1720607E-5C31-42B3-9E77-D1FF9EE33B34}"/>
    <cellStyle name="20% — акцент2 2 3 2 4 2" xfId="12302" xr:uid="{0D7B98DD-F421-46AE-992F-DCBF272ED2F8}"/>
    <cellStyle name="20% — акцент2 2 3 2 5" xfId="9530" xr:uid="{D576E33C-A3EE-4E7F-94A9-8C20464EE858}"/>
    <cellStyle name="20% - Акцент2 2 3 3" xfId="676" xr:uid="{2C813E12-7A25-42F8-B132-DE49FCB6AD00}"/>
    <cellStyle name="20% — акцент2 2 3 3" xfId="1582" xr:uid="{2D804801-E6BF-412B-A278-5D456A297434}"/>
    <cellStyle name="20% - Акцент2 2 3 3 2" xfId="933" xr:uid="{FC055474-E2F3-42D9-AD3D-530C6DC56176}"/>
    <cellStyle name="20% — акцент2 2 3 3 2" xfId="3482" xr:uid="{B9C88C4B-DB9C-457A-8F1E-AA93705E5BEB}"/>
    <cellStyle name="20% — акцент2 2 3 3 2 2" xfId="6740" xr:uid="{224D7E22-8526-421A-A458-B2F1ADC9DBC5}"/>
    <cellStyle name="20% — акцент2 2 3 3 2 2 2" xfId="14251" xr:uid="{3624CBE3-1390-473C-9974-7ACEED1EFF7A}"/>
    <cellStyle name="20% — акцент2 2 3 3 2 3" xfId="11090" xr:uid="{CAA29E3A-02F9-4A9E-8D73-D8208AEBF70E}"/>
    <cellStyle name="20% - Акцент2 2 3 3 3" xfId="17208" xr:uid="{7FC1A8E8-C5AA-4CC2-B4D7-6593A0E77814}"/>
    <cellStyle name="20% — акцент2 2 3 3 3" xfId="5041" xr:uid="{F1C50D27-0F8C-47AC-972E-0F390FD61042}"/>
    <cellStyle name="20% — акцент2 2 3 3 3 2" xfId="12636" xr:uid="{6C81E3D3-20A5-44C4-A29D-8FA90CA54678}"/>
    <cellStyle name="20% — акцент2 2 3 3 4" xfId="9230" xr:uid="{5BA110C5-178D-4033-B08D-D25B0D1A487F}"/>
    <cellStyle name="20% - Акцент2 2 3 4" xfId="788" xr:uid="{23BE53FC-1B7B-4981-8E99-E903DCB4D309}"/>
    <cellStyle name="20% — акцент2 2 3 4" xfId="2205" xr:uid="{5B457927-EBAB-44E9-A25B-F7EC63187133}"/>
    <cellStyle name="20% — акцент2 2 3 4 2" xfId="3784" xr:uid="{39B22F52-6F2E-45DA-BDC5-716C18BB03CF}"/>
    <cellStyle name="20% — акцент2 2 3 4 2 2" xfId="7041" xr:uid="{EA957A91-4A06-4369-8DAE-7F64D00FA134}"/>
    <cellStyle name="20% — акцент2 2 3 4 2 2 2" xfId="14552" xr:uid="{D2EDE384-BF6B-4788-B29C-3411249DE62C}"/>
    <cellStyle name="20% — акцент2 2 3 4 2 3" xfId="11391" xr:uid="{3E5E08FE-0FFF-4DC8-99AF-E6578F6FD588}"/>
    <cellStyle name="20% — акцент2 2 3 4 3" xfId="5367" xr:uid="{FBD97214-CAB0-4D5E-8118-1EB8EE76EE31}"/>
    <cellStyle name="20% — акцент2 2 3 4 3 2" xfId="12957" xr:uid="{89150246-4DA9-4897-8540-9263A56A7D9D}"/>
    <cellStyle name="20% — акцент2 2 3 4 4" xfId="9845" xr:uid="{B7C0D3D6-A87E-480C-8101-8441F9DD2787}"/>
    <cellStyle name="20% - Акцент2 2 3 5" xfId="15994" xr:uid="{67029212-749C-4856-9CC8-BB6B7C3DC587}"/>
    <cellStyle name="20% — акцент2 2 3 5" xfId="2823" xr:uid="{FA515AAA-4F21-4EEC-AC6B-0131B4B4A051}"/>
    <cellStyle name="20% — акцент2 2 3 5 2" xfId="5982" xr:uid="{7187CDAA-5E1D-4E53-8D7F-9B9B38A8C943}"/>
    <cellStyle name="20% — акцент2 2 3 5 2 2" xfId="13568" xr:uid="{15337399-65AB-4590-BD5F-5E5801884426}"/>
    <cellStyle name="20% — акцент2 2 3 5 3" xfId="10456" xr:uid="{B6268B30-D1AE-4E27-BF05-5941587E671B}"/>
    <cellStyle name="20% - Акцент2 2 3 6" xfId="15251" xr:uid="{EE8B6BC1-0056-4CC3-BF9A-0448496DE3D8}"/>
    <cellStyle name="20% — акцент2 2 3 6" xfId="4399" xr:uid="{7B47768A-8DC6-498F-B838-374AFB29DCA8}"/>
    <cellStyle name="20% — акцент2 2 3 6 2" xfId="12002" xr:uid="{46880A08-1C50-4C03-8E32-16F4D3409789}"/>
    <cellStyle name="20% - Акцент2 2 3 7" xfId="15873" xr:uid="{48807120-4460-4453-8C00-5EC387BEFED5}"/>
    <cellStyle name="20% — акцент2 2 3 7" xfId="8905" xr:uid="{E11E1460-5502-4496-8880-63D049AC5623}"/>
    <cellStyle name="20% - Акцент2 2 3 8" xfId="17112" xr:uid="{E1BC3D9E-C059-4409-B06C-AEEEBAFE4EA6}"/>
    <cellStyle name="20% — акцент2 2 3 8" xfId="15262" xr:uid="{090DE3A0-211B-4EF9-9930-3137243BEA95}"/>
    <cellStyle name="20% — акцент2 2 3 9" xfId="16219" xr:uid="{9899E73D-67E6-4755-A14A-2BBC62A9C5B9}"/>
    <cellStyle name="20% - Акцент2 2 4" xfId="594" xr:uid="{7634E659-6AD4-448E-88DE-7EF15B40F41D}"/>
    <cellStyle name="20% — акцент2 2 4" xfId="36" xr:uid="{3A38A8E8-B3F0-40CC-945E-453DE3AC863D}"/>
    <cellStyle name="20% — акцент2 2 4 10" xfId="15480" xr:uid="{72F5CCEB-3EA3-4985-8F91-54FCBC67CF2F}"/>
    <cellStyle name="20% — акцент2 2 4 11" xfId="1306" xr:uid="{6729CCFF-5BBB-459E-98CF-ABFD79FC1889}"/>
    <cellStyle name="20% - Акцент2 2 4 2" xfId="706" xr:uid="{4608F5EF-7170-4215-A096-02E70B6565DE}"/>
    <cellStyle name="20% — акцент2 2 4 2" xfId="1953" xr:uid="{5446CBA1-4D5F-4B79-943A-7F72BDFF9D67}"/>
    <cellStyle name="20% - Акцент2 2 4 2 2" xfId="963" xr:uid="{5634A0F0-6BA2-4A30-A60D-1DFE3CCCFC42}"/>
    <cellStyle name="20% — акцент2 2 4 2 2" xfId="2576" xr:uid="{89431F7D-B5E0-4B5B-BD54-63FDCECAF0E6}"/>
    <cellStyle name="20% — акцент2 2 4 2 2 2" xfId="4155" xr:uid="{588D0084-1078-49B7-94FF-0C649D2663AE}"/>
    <cellStyle name="20% — акцент2 2 4 2 2 2 2" xfId="7410" xr:uid="{261166F6-912A-43CC-8950-38046230B392}"/>
    <cellStyle name="20% — акцент2 2 4 2 2 2 2 2" xfId="14921" xr:uid="{DCB1CA44-2C08-4DC3-A2B0-39007C62B07A}"/>
    <cellStyle name="20% — акцент2 2 4 2 2 2 3" xfId="11761" xr:uid="{54D43497-9163-482F-B5BF-778C3944DF92}"/>
    <cellStyle name="20% — акцент2 2 4 2 2 3" xfId="5738" xr:uid="{67A15260-CD77-4F33-9034-66BE79BB0089}"/>
    <cellStyle name="20% — акцент2 2 4 2 2 3 2" xfId="13326" xr:uid="{0B54B85B-B513-480B-8024-FC0D1383B974}"/>
    <cellStyle name="20% — акцент2 2 4 2 2 4" xfId="10214" xr:uid="{2B3602C8-48DC-42CC-95E2-331F3D4E30B0}"/>
    <cellStyle name="20% - Акцент2 2 4 2 3" xfId="17235" xr:uid="{BF313B2B-6A43-47C8-A48C-234BBF888ECB}"/>
    <cellStyle name="20% — акцент2 2 4 2 3" xfId="3194" xr:uid="{0CC16BE5-1A65-4EFF-91AA-96A7A83E3DEC}"/>
    <cellStyle name="20% — акцент2 2 4 2 3 2" xfId="6353" xr:uid="{7506DDA9-BA37-4F27-9388-68407989BBDB}"/>
    <cellStyle name="20% — акцент2 2 4 2 3 2 2" xfId="13937" xr:uid="{67DB13B3-0EBA-473F-93E6-94307E207593}"/>
    <cellStyle name="20% — акцент2 2 4 2 3 3" xfId="10825" xr:uid="{772EC41C-48C6-4D46-818D-43CAC2A8CF6C}"/>
    <cellStyle name="20% — акцент2 2 4 2 4" xfId="4770" xr:uid="{52BF9E91-5592-4EE4-84F1-9E2B3EF7D16A}"/>
    <cellStyle name="20% — акцент2 2 4 2 4 2" xfId="12371" xr:uid="{A8219B37-E028-4A3B-AE0D-B0FBA2A9BE7C}"/>
    <cellStyle name="20% — акцент2 2 4 2 5" xfId="9599" xr:uid="{02831675-CC26-4BCD-A977-BB606658A26A}"/>
    <cellStyle name="20% - Акцент2 2 4 3" xfId="818" xr:uid="{6D582C3D-0C75-4640-86CB-75A3BF929200}"/>
    <cellStyle name="20% — акцент2 2 4 3" xfId="1651" xr:uid="{AAD0E6E0-6148-45D7-BEAA-8FD7A476D88D}"/>
    <cellStyle name="20% — акцент2 2 4 3 2" xfId="3551" xr:uid="{9B63BAC0-CD63-4830-83D0-B88F44A08680}"/>
    <cellStyle name="20% — акцент2 2 4 3 2 2" xfId="6809" xr:uid="{3F3567E5-1D1F-4E9A-8624-4FD364E7790E}"/>
    <cellStyle name="20% — акцент2 2 4 3 2 2 2" xfId="14320" xr:uid="{AEACDD90-5811-44DA-B6CF-16159F105BFF}"/>
    <cellStyle name="20% — акцент2 2 4 3 2 3" xfId="11159" xr:uid="{4CA81E1E-4D28-40F1-8731-5EE55B003EB8}"/>
    <cellStyle name="20% — акцент2 2 4 3 3" xfId="5110" xr:uid="{E56B3813-FB2B-4461-8452-F6FF05DA1C07}"/>
    <cellStyle name="20% — акцент2 2 4 3 3 2" xfId="12705" xr:uid="{8DB2D381-1B92-4A06-BABD-643BD365B6C4}"/>
    <cellStyle name="20% — акцент2 2 4 3 4" xfId="9299" xr:uid="{D42F29B1-F049-487E-8FDF-45A3461AE780}"/>
    <cellStyle name="20% - Акцент2 2 4 4" xfId="15590" xr:uid="{AC17EDA7-FBE7-4236-BB75-F5D80EF8C8EA}"/>
    <cellStyle name="20% — акцент2 2 4 4" xfId="2274" xr:uid="{44DB4497-E2CF-4BFB-9B67-B4D34481E87D}"/>
    <cellStyle name="20% — акцент2 2 4 4 2" xfId="3853" xr:uid="{B670E4F3-EAE0-47CF-B9FB-4F9F11518373}"/>
    <cellStyle name="20% — акцент2 2 4 4 2 2" xfId="7110" xr:uid="{E12297B4-9A3A-4CC0-862E-9E4E370BEAA4}"/>
    <cellStyle name="20% — акцент2 2 4 4 2 2 2" xfId="14621" xr:uid="{0975E456-3AE2-4940-9326-69A489AD3903}"/>
    <cellStyle name="20% — акцент2 2 4 4 2 3" xfId="11460" xr:uid="{8662CBA8-67B7-42B3-97FE-167AA9303234}"/>
    <cellStyle name="20% — акцент2 2 4 4 3" xfId="5436" xr:uid="{404A981D-A1D3-410A-A677-247DDD624F09}"/>
    <cellStyle name="20% — акцент2 2 4 4 3 2" xfId="13026" xr:uid="{F503057A-7606-4F8A-8BDD-8FBA54ADA658}"/>
    <cellStyle name="20% — акцент2 2 4 4 4" xfId="9914" xr:uid="{51974376-779D-45AA-AB30-CDEDBA5A68BB}"/>
    <cellStyle name="20% - Акцент2 2 4 5" xfId="15196" xr:uid="{200916EB-7D7C-41A4-8AD3-CE7DBFB02C50}"/>
    <cellStyle name="20% — акцент2 2 4 5" xfId="2892" xr:uid="{1AD93716-86FB-42CD-8E73-D85F046E062C}"/>
    <cellStyle name="20% — акцент2 2 4 5 2" xfId="6051" xr:uid="{85C444E7-009A-4FB1-839D-49B75499FCA4}"/>
    <cellStyle name="20% — акцент2 2 4 5 2 2" xfId="13637" xr:uid="{D4F10B93-CB43-440A-8F63-8E16EDA437BA}"/>
    <cellStyle name="20% — акцент2 2 4 5 3" xfId="10525" xr:uid="{7E00B92C-5ECB-487E-839D-7336FE055E1A}"/>
    <cellStyle name="20% - Акцент2 2 4 6" xfId="15689" xr:uid="{8DF92186-A0DC-4719-BB94-4FBF550F16B5}"/>
    <cellStyle name="20% — акцент2 2 4 6" xfId="4468" xr:uid="{8B6697B2-C29A-4253-B5D4-F82551076E6B}"/>
    <cellStyle name="20% — акцент2 2 4 6 2" xfId="12071" xr:uid="{EBF2469A-5B8F-49D7-BAA5-F09B880ED86E}"/>
    <cellStyle name="20% - Акцент2 2 4 7" xfId="15742" xr:uid="{A6E505AC-E67A-4A23-84B4-D087CE8F1DC5}"/>
    <cellStyle name="20% — акцент2 2 4 7" xfId="8974" xr:uid="{2701EECC-2E24-4873-9FC1-E8935CB4A358}"/>
    <cellStyle name="20% - Акцент2 2 4 8" xfId="17139" xr:uid="{5CED520C-B9E0-49BC-A848-7EED8D5B1BDD}"/>
    <cellStyle name="20% — акцент2 2 4 8" xfId="15271" xr:uid="{254A2D80-D8B9-4211-8C4A-FDAE8BFCF7E9}"/>
    <cellStyle name="20% — акцент2 2 4 9" xfId="16204" xr:uid="{4DA6C2F1-FB89-45E8-8BDC-6E8B2B8C4B1B}"/>
    <cellStyle name="20% - Акцент2 2 5" xfId="648" xr:uid="{EE59F604-D435-4BDB-A955-22C72189129C}"/>
    <cellStyle name="20% — акцент2 2 5" xfId="37" xr:uid="{C17617EC-29A4-4248-B3A7-F99DD80CA2EC}"/>
    <cellStyle name="20% — акцент2 2 5 10" xfId="15817" xr:uid="{7304475E-32B2-4C80-8C64-7C78B0303C8D}"/>
    <cellStyle name="20% — акцент2 2 5 11" xfId="1745" xr:uid="{B4535F3E-B143-465D-9D69-0E827B692FA9}"/>
    <cellStyle name="20% - Акцент2 2 5 2" xfId="905" xr:uid="{7EEA857E-0C3D-43BF-82A8-E3F21840D7E6}"/>
    <cellStyle name="20% — акцент2 2 5 2" xfId="2368" xr:uid="{04CD597A-8E4B-43C7-A5C7-06C2042E66EB}"/>
    <cellStyle name="20% — акцент2 2 5 2 2" xfId="3947" xr:uid="{49B31E63-2601-41D0-BA96-94E4C8CC23E8}"/>
    <cellStyle name="20% — акцент2 2 5 2 2 2" xfId="7203" xr:uid="{AC757876-D3AE-4FCE-943A-F352E3C58F95}"/>
    <cellStyle name="20% — акцент2 2 5 2 2 2 2" xfId="14714" xr:uid="{DB028E0C-FE5D-4BA9-99A9-254CF6306BF0}"/>
    <cellStyle name="20% — акцент2 2 5 2 2 3" xfId="11553" xr:uid="{DB778F60-364C-493B-BB47-65C7816F3382}"/>
    <cellStyle name="20% — акцент2 2 5 2 3" xfId="5530" xr:uid="{EFF06133-9B01-4204-865F-29E2909EF8C9}"/>
    <cellStyle name="20% — акцент2 2 5 2 3 2" xfId="13119" xr:uid="{CD7F286E-0A39-4690-966B-91EAB7F947CB}"/>
    <cellStyle name="20% — акцент2 2 5 2 4" xfId="10007" xr:uid="{D99F7C2C-DDFD-4F36-8116-DF5C6DBD6287}"/>
    <cellStyle name="20% - Акцент2 2 5 3" xfId="16045" xr:uid="{C3222E3C-9A0E-451A-8C1E-243F2292981D}"/>
    <cellStyle name="20% — акцент2 2 5 3" xfId="2986" xr:uid="{31AA6E16-FE16-40CA-97E6-6BA15FC73D9B}"/>
    <cellStyle name="20% — акцент2 2 5 3 2" xfId="6145" xr:uid="{A331845A-159F-4216-8EFC-C5FA5CADCC16}"/>
    <cellStyle name="20% — акцент2 2 5 3 2 2" xfId="13730" xr:uid="{8B535C87-5D76-465C-99A3-9D8076D8BDEA}"/>
    <cellStyle name="20% — акцент2 2 5 3 3" xfId="10618" xr:uid="{68C2C311-5F66-4539-8397-13809FDDFE03}"/>
    <cellStyle name="20% - Акцент2 2 5 4" xfId="15302" xr:uid="{B2555557-DB48-4FD3-9401-D6FB8CFB1D90}"/>
    <cellStyle name="20% — акцент2 2 5 4" xfId="4562" xr:uid="{90F8A195-C8DB-47A6-8F6E-851487AEAC32}"/>
    <cellStyle name="20% — акцент2 2 5 4 2" xfId="12164" xr:uid="{1D75CCD5-F2BB-48C2-9068-0BAA192A7EC4}"/>
    <cellStyle name="20% - Акцент2 2 5 5" xfId="15876" xr:uid="{3F581BD8-205C-4C1E-9E21-109352F43E37}"/>
    <cellStyle name="20% — акцент2 2 5 5" xfId="9392" xr:uid="{70C67F19-66EC-450E-85CD-776F8E5035A1}"/>
    <cellStyle name="20% - Акцент2 2 5 6" xfId="15780" xr:uid="{4CE8A38C-BFC1-4210-BC22-B771C5CB389F}"/>
    <cellStyle name="20% — акцент2 2 5 6" xfId="15198" xr:uid="{3E3F3B07-2713-41B5-BBA3-E8384229990B}"/>
    <cellStyle name="20% - Акцент2 2 5 7" xfId="15865" xr:uid="{9793689B-5686-40DE-8ABB-BA500F9504A0}"/>
    <cellStyle name="20% — акцент2 2 5 7" xfId="15727" xr:uid="{80949394-239A-4872-BDDE-1DA75183203B}"/>
    <cellStyle name="20% - Акцент2 2 5 8" xfId="17184" xr:uid="{0C13F7EC-EAED-4149-9476-3873C6C37429}"/>
    <cellStyle name="20% — акцент2 2 5 8" xfId="16146" xr:uid="{2053D305-4C01-4E09-8787-529F00BB558C}"/>
    <cellStyle name="20% — акцент2 2 5 9" xfId="15686" xr:uid="{F6384688-238A-42C2-9CB9-C2EAFAA96770}"/>
    <cellStyle name="20% - Акцент2 2 6" xfId="760" xr:uid="{5E5581B1-7D77-44F0-B088-3F0B52B8F953}"/>
    <cellStyle name="20% — акцент2 2 6" xfId="1443" xr:uid="{4D4FCB49-246F-4977-B977-399185436476}"/>
    <cellStyle name="20% - Акцент2 2 6 2" xfId="15041" xr:uid="{F145CA4C-ABD5-4CEB-90A0-B1DD64348215}"/>
    <cellStyle name="20% — акцент2 2 6 2" xfId="3343" xr:uid="{01172797-5704-4D55-8BA3-95EC224EE878}"/>
    <cellStyle name="20% — акцент2 2 6 2 2" xfId="6602" xr:uid="{81E25CDD-BAC8-4669-8E58-CB9C3048C9DE}"/>
    <cellStyle name="20% — акцент2 2 6 2 2 2" xfId="14113" xr:uid="{7A1500C1-8E6C-4803-82FE-A06BDAD991D8}"/>
    <cellStyle name="20% — акцент2 2 6 2 3" xfId="10952" xr:uid="{07187EF0-F22E-40FF-A002-4C1F25CEF38E}"/>
    <cellStyle name="20% - Акцент2 2 6 3" xfId="16049" xr:uid="{E0571427-B023-488F-8CB8-28DFB3AB51D0}"/>
    <cellStyle name="20% — акцент2 2 6 3" xfId="4902" xr:uid="{91F06C53-8C33-417F-BFF4-41F5311C8850}"/>
    <cellStyle name="20% — акцент2 2 6 3 2" xfId="12498" xr:uid="{9731F931-11EE-4444-B5F2-78483B6F30AC}"/>
    <cellStyle name="20% - Акцент2 2 6 4" xfId="15797" xr:uid="{D51875AA-FB88-47EE-82AC-EA1A1B2A6D81}"/>
    <cellStyle name="20% — акцент2 2 6 4" xfId="9092" xr:uid="{30E511BA-7528-40A6-B9D2-4B6D38B3CA37}"/>
    <cellStyle name="20% - Акцент2 2 6 5" xfId="15601" xr:uid="{26FBA021-5A51-4E03-8999-689749B15896}"/>
    <cellStyle name="20% — акцент2 2 6 5" xfId="10283" xr:uid="{FC591B17-EC53-4F92-A577-5387DAB37B62}"/>
    <cellStyle name="20% - Акцент2 2 6 6" xfId="15671" xr:uid="{1108880D-CBBC-4132-8A16-9910B91E2E3C}"/>
    <cellStyle name="20% — акцент2 2 6 6" xfId="16182" xr:uid="{5136D266-E214-4C7F-AD34-17BC35129EF1}"/>
    <cellStyle name="20% - Акцент2 2 6 7" xfId="16135" xr:uid="{15FF3C2E-56F7-442B-AA49-C3AD7E080849}"/>
    <cellStyle name="20% — акцент2 2 6 7" xfId="15182" xr:uid="{986B5336-4AD8-4CD2-B9A2-656E2C4E15D6}"/>
    <cellStyle name="20% — акцент2 2 6 8" xfId="15383" xr:uid="{7A55C1EB-D722-4108-AB39-B5C6BDF6AC78}"/>
    <cellStyle name="20% — акцент2 2 6 9" xfId="15818" xr:uid="{48CD9E84-CE76-4D0D-A12D-2F15E1C22F92}"/>
    <cellStyle name="20% - Акцент2 2 7" xfId="7548" xr:uid="{0D5D5728-1170-4E2A-B21B-0F95FD814D1B}"/>
    <cellStyle name="20% — акцент2 2 7" xfId="2066" xr:uid="{D9A31525-DD08-432D-A11A-D75C569C051B}"/>
    <cellStyle name="20% - Акцент2 2 7 2" xfId="15071" xr:uid="{6E15AB6B-DB61-4110-A305-D1C755E2037A}"/>
    <cellStyle name="20% — акцент2 2 7 2" xfId="3645" xr:uid="{B9DA16F2-63EE-4C7F-8179-29E74B2F95AD}"/>
    <cellStyle name="20% — акцент2 2 7 2 2" xfId="6903" xr:uid="{89E74529-64F9-4B23-A61A-B072320AD6AE}"/>
    <cellStyle name="20% — акцент2 2 7 2 2 2" xfId="14414" xr:uid="{F1DF0ABA-B0FD-4F4E-85EA-514D1CFDCCC4}"/>
    <cellStyle name="20% — акцент2 2 7 2 3" xfId="11253" xr:uid="{7AEEF7C1-C6CB-4EED-A3F2-C7E18FCBED4C}"/>
    <cellStyle name="20% - Акцент2 2 7 3" xfId="16066" xr:uid="{3C9A7BA1-37BE-4194-A7D6-D23426E6749A}"/>
    <cellStyle name="20% — акцент2 2 7 3" xfId="5228" xr:uid="{45E73135-5BD6-4B31-BFB6-37EB4F6C3D3C}"/>
    <cellStyle name="20% — акцент2 2 7 3 2" xfId="12819" xr:uid="{17C35134-3018-4F4F-BFA0-4EDDF4B52DF1}"/>
    <cellStyle name="20% - Акцент2 2 7 4" xfId="15952" xr:uid="{7ADA1FF7-1B43-4F1B-BDAD-538EF84C82BE}"/>
    <cellStyle name="20% — акцент2 2 7 4" xfId="9707" xr:uid="{FBF0F161-8178-4B84-B3A1-E9D61041FB01}"/>
    <cellStyle name="20% - Акцент2 2 7 5" xfId="15156" xr:uid="{FED3254A-91F3-4966-B11A-275FC23C42DC}"/>
    <cellStyle name="20% — акцент2 2 7 5" xfId="15314" xr:uid="{FB45F80A-8150-45F3-BD12-3F6B52599592}"/>
    <cellStyle name="20% - Акцент2 2 7 6" xfId="15695" xr:uid="{3BB64670-4EDD-4A6D-9FA1-DC65382A314A}"/>
    <cellStyle name="20% — акцент2 2 7 6" xfId="15160" xr:uid="{C0A4B372-0439-4810-A5DF-2E6BA1DDCF55}"/>
    <cellStyle name="20% - Акцент2 2 7 7" xfId="15199" xr:uid="{3BA56D96-812D-4DA4-A27B-11AB375A91E0}"/>
    <cellStyle name="20% — акцент2 2 7 7" xfId="15489" xr:uid="{BD47DBC7-F6EB-4FBC-9595-B60DF1F7E7F8}"/>
    <cellStyle name="20% — акцент2 2 7 8" xfId="15946" xr:uid="{A5984DA7-CD21-4E12-85E8-017DB2B05BEF}"/>
    <cellStyle name="20% — акцент2 2 7 9" xfId="15447" xr:uid="{82D76806-AD44-48DA-B0D3-C8D352C374CB}"/>
    <cellStyle name="20% - Акцент2 2 8" xfId="7541" xr:uid="{C73B2D2F-46F7-4767-B606-6868BA746F85}"/>
    <cellStyle name="20% — акцент2 2 8" xfId="2684" xr:uid="{A98342D3-5CA6-4DDE-B8FF-15E06FD323EA}"/>
    <cellStyle name="20% - Акцент2 2 8 2" xfId="15064" xr:uid="{FC846D07-52BE-4689-851D-A8717213CCA9}"/>
    <cellStyle name="20% — акцент2 2 8 2" xfId="5843" xr:uid="{9609B5B6-A046-41D8-9F31-D6ACA107BB1D}"/>
    <cellStyle name="20% — акцент2 2 8 2 2" xfId="13430" xr:uid="{B2FEF789-E272-417E-994A-A7E3705B24E0}"/>
    <cellStyle name="20% - Акцент2 2 8 3" xfId="16061" xr:uid="{1B4837AB-E568-4287-80AC-CF011EF58355}"/>
    <cellStyle name="20% — акцент2 2 8 3" xfId="10317" xr:uid="{D64E7F6C-9DEC-4355-B401-B87C009D881A}"/>
    <cellStyle name="20% - Акцент2 2 8 4" xfId="14062" xr:uid="{CE5A2917-5A70-426F-8503-370923D7AE54}"/>
    <cellStyle name="20% — акцент2 2 8 4" xfId="15409" xr:uid="{674DB377-F320-4B66-AA24-3A4844759877}"/>
    <cellStyle name="20% - Акцент2 2 8 5" xfId="15341" xr:uid="{88BE3220-43B7-4BB1-BD41-0C9B0083A9A5}"/>
    <cellStyle name="20% — акцент2 2 8 5" xfId="15694" xr:uid="{45F77817-A434-4176-98FD-7659E11B69C3}"/>
    <cellStyle name="20% - Акцент2 2 8 6" xfId="16145" xr:uid="{6C32369D-519D-47DA-9A59-647CC9281E88}"/>
    <cellStyle name="20% — акцент2 2 8 6" xfId="15398" xr:uid="{0AA51FAF-3B83-4C82-87DC-8C1FD3FE45B6}"/>
    <cellStyle name="20% - Акцент2 2 8 7" xfId="15394" xr:uid="{ECC0D53C-4238-442B-BEAF-2616CFA4844A}"/>
    <cellStyle name="20% — акцент2 2 8 7" xfId="15778" xr:uid="{93E2CC4F-E8ED-4164-89CE-06AE9245A1A4}"/>
    <cellStyle name="20% — акцент2 2 8 8" xfId="16246" xr:uid="{00EB8D1D-E9C0-4650-8732-67833235AEA4}"/>
    <cellStyle name="20% - Акцент2 2 9" xfId="7544" xr:uid="{AF14CCEA-CE52-48E0-B592-9FEC6A8AA504}"/>
    <cellStyle name="20% — акцент2 2 9" xfId="4260" xr:uid="{F95FBB4F-8D9E-4E27-83E2-08CE1AA9491C}"/>
    <cellStyle name="20% - Акцент2 2 9 2" xfId="15067" xr:uid="{7C3EF0DC-2297-4435-A29B-80FBE4237962}"/>
    <cellStyle name="20% — акцент2 2 9 2" xfId="11864" xr:uid="{9B6994E8-2B76-4C07-BA10-99F821418F12}"/>
    <cellStyle name="20% - Акцент2 2 9 3" xfId="16062" xr:uid="{3C0D14BD-227D-4563-AF20-46CC2DB6E998}"/>
    <cellStyle name="20% — акцент2 2 9 3" xfId="15629" xr:uid="{2E336836-A3CC-4736-9731-A61E98A12DD7}"/>
    <cellStyle name="20% - Акцент2 2 9 4" xfId="15639" xr:uid="{87D05FD2-96B4-484C-BC9D-ED29210BD6B1}"/>
    <cellStyle name="20% — акцент2 2 9 4" xfId="15237" xr:uid="{02AFDBF8-8FE0-44E0-A0DE-A73B3F25EAAB}"/>
    <cellStyle name="20% - Акцент2 2 9 5" xfId="15739" xr:uid="{66FF7C10-CE13-4379-8590-1B35202CBCF6}"/>
    <cellStyle name="20% — акцент2 2 9 5" xfId="16198" xr:uid="{4067D3AC-1792-45B6-9C5E-4112030D6BF6}"/>
    <cellStyle name="20% - Акцент2 2 9 6" xfId="15536" xr:uid="{7E8431FE-BCDE-49AB-8540-8BDDB91EE96D}"/>
    <cellStyle name="20% — акцент2 2 9 6" xfId="15401" xr:uid="{AE8C46DD-9B91-46ED-80FB-94BCFD161D8E}"/>
    <cellStyle name="20% - Акцент2 2 9 7" xfId="15672" xr:uid="{AF4F5EC1-1219-4D59-8519-1B942B66EE51}"/>
    <cellStyle name="20% — акцент2 2 9 7" xfId="16144" xr:uid="{034399FC-0288-4441-9799-01799EC6C9BD}"/>
    <cellStyle name="20% - Акцент2 3" xfId="6521" xr:uid="{D708C821-3ED3-4035-A52A-9CA64DDA9994}"/>
    <cellStyle name="20% — акцент2 3" xfId="38" xr:uid="{10571602-B515-4BBA-9DD8-3E67A53308FF}"/>
    <cellStyle name="20% — акцент2 3 10" xfId="8787" xr:uid="{F978B4A2-C008-43F7-90AB-E383B70FF179}"/>
    <cellStyle name="20% — акцент2 3 11" xfId="1114" xr:uid="{8CE7B272-CAB2-4163-AB61-FD344D64253F}"/>
    <cellStyle name="20% — акцент2 3 2" xfId="39" xr:uid="{39EF8022-7C15-48BA-AB5C-C74411D66B5E}"/>
    <cellStyle name="20% — акцент2 3 2 2" xfId="1835" xr:uid="{77579109-3AFE-4381-BB91-3E660190D6AB}"/>
    <cellStyle name="20% — акцент2 3 2 2 2" xfId="2458" xr:uid="{B05F07E7-08BD-4E40-8ACF-3B905FBF5D41}"/>
    <cellStyle name="20% — акцент2 3 2 2 2 2" xfId="4037" xr:uid="{C744CA91-63A6-46E3-A8F3-21D22709033E}"/>
    <cellStyle name="20% — акцент2 3 2 2 2 2 2" xfId="7293" xr:uid="{5457B1CA-4A57-4D75-8892-B309FDD2BBE4}"/>
    <cellStyle name="20% — акцент2 3 2 2 2 2 2 2" xfId="14804" xr:uid="{9F1E6371-48A1-4113-B7DC-7F4C7556CCFB}"/>
    <cellStyle name="20% — акцент2 3 2 2 2 2 3" xfId="11643" xr:uid="{92110F68-920D-4A67-B0F8-AC79EE4E2670}"/>
    <cellStyle name="20% — акцент2 3 2 2 2 3" xfId="5620" xr:uid="{FA95355F-1A5C-4C89-8823-A0448EEFE4DE}"/>
    <cellStyle name="20% — акцент2 3 2 2 2 3 2" xfId="13209" xr:uid="{AC55DAF4-2C65-4F58-A041-330CA0138CE8}"/>
    <cellStyle name="20% — акцент2 3 2 2 2 4" xfId="10097" xr:uid="{22D4C4D0-210F-4B4A-9D24-CEC4525B9ECC}"/>
    <cellStyle name="20% — акцент2 3 2 2 3" xfId="3076" xr:uid="{39B8129E-8123-46D1-B617-609B8039A430}"/>
    <cellStyle name="20% — акцент2 3 2 2 3 2" xfId="6235" xr:uid="{E2910B77-AB0B-40BD-A280-3C55CBFD74F5}"/>
    <cellStyle name="20% — акцент2 3 2 2 3 2 2" xfId="13820" xr:uid="{9A8B1168-268C-4296-93B1-1985F7ABD1CD}"/>
    <cellStyle name="20% — акцент2 3 2 2 3 3" xfId="10708" xr:uid="{4789063E-35C3-42CD-B281-1D5275D2975D}"/>
    <cellStyle name="20% — акцент2 3 2 2 4" xfId="4652" xr:uid="{A61F2DA6-8FAB-44EE-99C2-EB46BD19E0C8}"/>
    <cellStyle name="20% — акцент2 3 2 2 4 2" xfId="12254" xr:uid="{1660332A-598D-47FE-BF87-1BF9EDA90742}"/>
    <cellStyle name="20% — акцент2 3 2 2 5" xfId="9482" xr:uid="{116DCE80-1B4D-4960-B2DA-F8F35422E6EC}"/>
    <cellStyle name="20% — акцент2 3 2 3" xfId="1533" xr:uid="{7C14F5F7-489C-482D-8F36-C055D859F247}"/>
    <cellStyle name="20% — акцент2 3 2 3 2" xfId="3433" xr:uid="{E65F99B8-FFF5-4512-BEA5-CBADF85EB5FE}"/>
    <cellStyle name="20% — акцент2 3 2 3 2 2" xfId="6692" xr:uid="{CB5E0AE7-7234-4636-9F75-5CC8D85C234C}"/>
    <cellStyle name="20% — акцент2 3 2 3 2 2 2" xfId="14203" xr:uid="{5C199866-0A27-4AA1-8B6D-38B4D319BD5C}"/>
    <cellStyle name="20% — акцент2 3 2 3 2 3" xfId="11042" xr:uid="{F8A4683F-9999-4CCA-B290-C113B41DC1D5}"/>
    <cellStyle name="20% — акцент2 3 2 3 3" xfId="4992" xr:uid="{C442E4F8-CD42-44BD-9361-024ECE00EB22}"/>
    <cellStyle name="20% — акцент2 3 2 3 3 2" xfId="12588" xr:uid="{89C32B01-8D21-4DD4-83EE-CC3C80B167F9}"/>
    <cellStyle name="20% — акцент2 3 2 3 4" xfId="9182" xr:uid="{E105B0F7-28A8-4AC6-BF73-3759FF3C0E3D}"/>
    <cellStyle name="20% — акцент2 3 2 4" xfId="2156" xr:uid="{8B11587E-200B-420E-8657-7DEDCD7736CF}"/>
    <cellStyle name="20% — акцент2 3 2 4 2" xfId="3735" xr:uid="{FF5445F3-D64E-4504-8DB0-44A4E678FB0C}"/>
    <cellStyle name="20% — акцент2 3 2 4 2 2" xfId="6993" xr:uid="{1756B972-AF80-40CC-BA4C-6380FB80C39A}"/>
    <cellStyle name="20% — акцент2 3 2 4 2 2 2" xfId="14504" xr:uid="{70845FF8-7819-4692-9EFD-361D8BDCB263}"/>
    <cellStyle name="20% — акцент2 3 2 4 2 3" xfId="11343" xr:uid="{C401AD07-D303-40A2-A031-3FE09C591A71}"/>
    <cellStyle name="20% — акцент2 3 2 4 3" xfId="5318" xr:uid="{1170E283-48EB-473C-B699-7581AAA2378F}"/>
    <cellStyle name="20% — акцент2 3 2 4 3 2" xfId="12909" xr:uid="{CE5D597C-682C-43A7-95BA-2A11FC73E11C}"/>
    <cellStyle name="20% — акцент2 3 2 4 4" xfId="9797" xr:uid="{22FBC9E5-A108-43AB-AF92-A3900A5DAF90}"/>
    <cellStyle name="20% — акцент2 3 2 5" xfId="2774" xr:uid="{A2BA5E11-E860-46E3-93E7-D1FF2CFF963B}"/>
    <cellStyle name="20% — акцент2 3 2 5 2" xfId="5933" xr:uid="{5FFC433B-6A9D-47DD-B5E0-9EB845FD4D10}"/>
    <cellStyle name="20% — акцент2 3 2 5 2 2" xfId="13520" xr:uid="{4EEE7C09-B2BB-4685-80F5-235EEE11F518}"/>
    <cellStyle name="20% — акцент2 3 2 5 3" xfId="10407" xr:uid="{95A42356-794E-4597-AD82-B69453C50B3D}"/>
    <cellStyle name="20% — акцент2 3 2 6" xfId="4350" xr:uid="{42AB33BC-BB7A-4887-A5A8-AFC2AE5C8F6B}"/>
    <cellStyle name="20% — акцент2 3 2 6 2" xfId="11954" xr:uid="{3D9DDC5E-0FA0-44CE-82AC-E5F684C3DA36}"/>
    <cellStyle name="20% — акцент2 3 2 7" xfId="8857" xr:uid="{B0AAD106-A299-4D66-9D35-9BA4EF1BF5B0}"/>
    <cellStyle name="20% — акцент2 3 2 8" xfId="1188" xr:uid="{9C6CFBD4-2CDA-48C2-BC1A-ED23A232BDCB}"/>
    <cellStyle name="20% — акцент2 3 3" xfId="40" xr:uid="{55AAFEFB-92B1-462C-B41E-92E1666AE78D}"/>
    <cellStyle name="20% — акцент2 3 3 2" xfId="1905" xr:uid="{872BD5DE-DA76-482B-A1C9-276542376D4A}"/>
    <cellStyle name="20% — акцент2 3 3 2 2" xfId="2528" xr:uid="{2D5374DE-C99B-48E4-8976-8E42691F75A7}"/>
    <cellStyle name="20% — акцент2 3 3 2 2 2" xfId="4107" xr:uid="{A3020BD4-C193-45F1-B838-AFB7C2606406}"/>
    <cellStyle name="20% — акцент2 3 3 2 2 2 2" xfId="7362" xr:uid="{91FC0572-3349-424A-98C5-6BF2319DCDC3}"/>
    <cellStyle name="20% — акцент2 3 3 2 2 2 2 2" xfId="14873" xr:uid="{690F31DE-B9DD-4426-B5A4-EB53730455EA}"/>
    <cellStyle name="20% — акцент2 3 3 2 2 2 3" xfId="11713" xr:uid="{6A228B7F-4824-4150-B3D9-03C4C679F04C}"/>
    <cellStyle name="20% — акцент2 3 3 2 2 3" xfId="5690" xr:uid="{D88106EE-6288-4048-B6BB-3C18B9E50AB6}"/>
    <cellStyle name="20% — акцент2 3 3 2 2 3 2" xfId="13278" xr:uid="{72DC0032-5276-4DA4-A212-CF97BFA2D23C}"/>
    <cellStyle name="20% — акцент2 3 3 2 2 4" xfId="10166" xr:uid="{B5EE1B94-81A7-423B-A30D-7DB3362C17B1}"/>
    <cellStyle name="20% — акцент2 3 3 2 3" xfId="3146" xr:uid="{FC8AFEFF-4E7A-4FD3-BB84-DF6A4C314F0C}"/>
    <cellStyle name="20% — акцент2 3 3 2 3 2" xfId="6305" xr:uid="{EFE55AD7-C2C2-43B2-AD92-778C20C57EF7}"/>
    <cellStyle name="20% — акцент2 3 3 2 3 2 2" xfId="13889" xr:uid="{EE1E727A-7EF2-4700-9174-577F63322CEE}"/>
    <cellStyle name="20% — акцент2 3 3 2 3 3" xfId="10777" xr:uid="{690ED93C-8CAE-4CE0-84B7-74DD98695928}"/>
    <cellStyle name="20% — акцент2 3 3 2 4" xfId="4722" xr:uid="{9E0F86DC-6595-4223-AD66-3D0562EDBE25}"/>
    <cellStyle name="20% — акцент2 3 3 2 4 2" xfId="12323" xr:uid="{75646F09-8F3D-40DF-B49B-201C067A44C6}"/>
    <cellStyle name="20% — акцент2 3 3 2 5" xfId="9551" xr:uid="{1ED9EA1A-C37A-40F2-9A9E-AFCBB29045FE}"/>
    <cellStyle name="20% — акцент2 3 3 3" xfId="1603" xr:uid="{4CE0A459-A48E-40C4-A321-C309CB8ADCEE}"/>
    <cellStyle name="20% — акцент2 3 3 3 2" xfId="3503" xr:uid="{F1B2E5A5-8A83-4DAC-9DE4-23DED81121D9}"/>
    <cellStyle name="20% — акцент2 3 3 3 2 2" xfId="6761" xr:uid="{829B5AEA-6F3B-4F27-8EE7-E34CC7BA7BFB}"/>
    <cellStyle name="20% — акцент2 3 3 3 2 2 2" xfId="14272" xr:uid="{5EB8C334-D7EB-4B05-814D-14B3E5EF24C2}"/>
    <cellStyle name="20% — акцент2 3 3 3 2 3" xfId="11111" xr:uid="{C9511048-54E5-47F5-ABB4-08709B29FE4E}"/>
    <cellStyle name="20% — акцент2 3 3 3 3" xfId="5062" xr:uid="{9CB2ACE6-310A-426B-AB05-EDA4564CCA6C}"/>
    <cellStyle name="20% — акцент2 3 3 3 3 2" xfId="12657" xr:uid="{61AE4895-8A93-45D0-97A5-ADBB3FA99C9E}"/>
    <cellStyle name="20% — акцент2 3 3 3 4" xfId="9251" xr:uid="{FDD4F693-77A8-4C2B-8820-AB7E277F754B}"/>
    <cellStyle name="20% — акцент2 3 3 4" xfId="2226" xr:uid="{F356C01D-17C3-40EE-8298-8CE56CC790A0}"/>
    <cellStyle name="20% — акцент2 3 3 4 2" xfId="3805" xr:uid="{AD1A701A-3FE1-4ACA-89C3-6A4E7320D7C6}"/>
    <cellStyle name="20% — акцент2 3 3 4 2 2" xfId="7062" xr:uid="{BCA4280A-A4E7-4030-A3B2-0D6085388E04}"/>
    <cellStyle name="20% — акцент2 3 3 4 2 2 2" xfId="14573" xr:uid="{F91DABCA-B0FC-444F-9132-D0CC0E53201E}"/>
    <cellStyle name="20% — акцент2 3 3 4 2 3" xfId="11412" xr:uid="{1E14B48D-BB9A-4CA9-A408-3FB165A00C90}"/>
    <cellStyle name="20% — акцент2 3 3 4 3" xfId="5388" xr:uid="{94A4F917-AFEE-4EA4-B9C3-75EA754ECAE5}"/>
    <cellStyle name="20% — акцент2 3 3 4 3 2" xfId="12978" xr:uid="{706DC330-5CE8-46AD-9CCA-EDA933513184}"/>
    <cellStyle name="20% — акцент2 3 3 4 4" xfId="9866" xr:uid="{FF9A9EC7-3ABC-42DB-AE07-50C2324428C2}"/>
    <cellStyle name="20% — акцент2 3 3 5" xfId="2844" xr:uid="{D1B7BDAA-7CA1-4D4A-B0AF-27A379114122}"/>
    <cellStyle name="20% — акцент2 3 3 5 2" xfId="6003" xr:uid="{198F9419-F961-4E2D-8F36-8FBBCAB69027}"/>
    <cellStyle name="20% — акцент2 3 3 5 2 2" xfId="13589" xr:uid="{8C2DED9D-4729-4C77-8D6E-261F6E7A0CA8}"/>
    <cellStyle name="20% — акцент2 3 3 5 3" xfId="10477" xr:uid="{961FA24F-D94B-4F7C-AFE2-B9492A46DB45}"/>
    <cellStyle name="20% — акцент2 3 3 6" xfId="4420" xr:uid="{20BDAED5-6EEC-4DA5-B742-128800AF40D1}"/>
    <cellStyle name="20% — акцент2 3 3 6 2" xfId="12023" xr:uid="{F3CE02D3-6C15-4321-B73E-C3A56D6DF6D5}"/>
    <cellStyle name="20% — акцент2 3 3 7" xfId="8926" xr:uid="{6DC636CD-4F6D-4042-84F1-2DD78400D3A9}"/>
    <cellStyle name="20% — акцент2 3 3 8" xfId="1258" xr:uid="{2B05A623-1F50-4B00-AF18-87B779680DE5}"/>
    <cellStyle name="20% — акцент2 3 4" xfId="41" xr:uid="{DF6A4DA9-C8D7-4FD0-A492-FF1476E47F72}"/>
    <cellStyle name="20% — акцент2 3 4 2" xfId="1974" xr:uid="{E4879600-2E9F-4377-B12E-E473934C51B8}"/>
    <cellStyle name="20% — акцент2 3 4 2 2" xfId="2597" xr:uid="{6090C2BB-CEF5-4EC6-9A0E-135189D19163}"/>
    <cellStyle name="20% — акцент2 3 4 2 2 2" xfId="4176" xr:uid="{3C95896A-C597-478E-B5D1-ED1AA48E4331}"/>
    <cellStyle name="20% — акцент2 3 4 2 2 2 2" xfId="7431" xr:uid="{9C532DDE-8421-452A-B2D3-793AE84E08B5}"/>
    <cellStyle name="20% — акцент2 3 4 2 2 2 2 2" xfId="14942" xr:uid="{5D5A5ECC-FF63-497C-80B4-A291BB154B95}"/>
    <cellStyle name="20% — акцент2 3 4 2 2 2 3" xfId="11782" xr:uid="{62BA1536-781C-48E2-ABF2-B3F78950CB3A}"/>
    <cellStyle name="20% — акцент2 3 4 2 2 3" xfId="5759" xr:uid="{1430447F-06C5-4A81-8A00-82470AE2D1C3}"/>
    <cellStyle name="20% — акцент2 3 4 2 2 3 2" xfId="13347" xr:uid="{ADB93A74-9677-4FA2-A42E-6607BEA90970}"/>
    <cellStyle name="20% — акцент2 3 4 2 2 4" xfId="10235" xr:uid="{C91E511B-CB05-49E8-B4A1-13416AABEA98}"/>
    <cellStyle name="20% — акцент2 3 4 2 3" xfId="3215" xr:uid="{A25C8234-082B-4253-AEC3-C0207C219BFC}"/>
    <cellStyle name="20% — акцент2 3 4 2 3 2" xfId="6374" xr:uid="{DD0E21D7-8489-4685-82BF-F6D4D9B8D21C}"/>
    <cellStyle name="20% — акцент2 3 4 2 3 2 2" xfId="13958" xr:uid="{1A9D3D98-AB77-41BB-A489-11A1CE502BCF}"/>
    <cellStyle name="20% — акцент2 3 4 2 3 3" xfId="10846" xr:uid="{74CB6979-292F-4D74-805C-5C90D5CA28F4}"/>
    <cellStyle name="20% — акцент2 3 4 2 4" xfId="4791" xr:uid="{3B4F9BF6-9FE9-48A4-9573-8410CF3859AF}"/>
    <cellStyle name="20% — акцент2 3 4 2 4 2" xfId="12392" xr:uid="{207AF405-88EA-42D9-9712-E2309C5BCC98}"/>
    <cellStyle name="20% — акцент2 3 4 2 5" xfId="9620" xr:uid="{DFA31008-C89D-4EBB-8DBD-11F06A0A548E}"/>
    <cellStyle name="20% — акцент2 3 4 3" xfId="1672" xr:uid="{42E9B888-D898-4B02-9A88-CF85FF320431}"/>
    <cellStyle name="20% — акцент2 3 4 3 2" xfId="3572" xr:uid="{13329B19-0FA2-4FAE-89B2-3C2DAE095454}"/>
    <cellStyle name="20% — акцент2 3 4 3 2 2" xfId="6830" xr:uid="{912F2E1E-6334-47F3-B756-37D940E4A9B9}"/>
    <cellStyle name="20% — акцент2 3 4 3 2 2 2" xfId="14341" xr:uid="{375B997E-EBE7-4763-A23A-30CD0F709938}"/>
    <cellStyle name="20% — акцент2 3 4 3 2 3" xfId="11180" xr:uid="{1EE69BE7-97A5-47A8-9E92-CC4AE97DC81A}"/>
    <cellStyle name="20% — акцент2 3 4 3 3" xfId="5131" xr:uid="{C408A792-21B4-40D5-8FE9-74001C4A55C1}"/>
    <cellStyle name="20% — акцент2 3 4 3 3 2" xfId="12726" xr:uid="{73FF8103-EFA6-4603-B82D-426E95B637B5}"/>
    <cellStyle name="20% — акцент2 3 4 3 4" xfId="9320" xr:uid="{8EE7B53F-19A7-4BA3-95BD-E0EA39D33678}"/>
    <cellStyle name="20% — акцент2 3 4 4" xfId="2295" xr:uid="{777EB7E2-64A3-4031-8804-6D900FA2853D}"/>
    <cellStyle name="20% — акцент2 3 4 4 2" xfId="3874" xr:uid="{E73351AC-54B1-4160-A1F2-06274A43C808}"/>
    <cellStyle name="20% — акцент2 3 4 4 2 2" xfId="7131" xr:uid="{0EB16F43-2270-4446-93B3-01F26AD91777}"/>
    <cellStyle name="20% — акцент2 3 4 4 2 2 2" xfId="14642" xr:uid="{DDDFABE9-8D42-4319-AF63-3BE1D153CB37}"/>
    <cellStyle name="20% — акцент2 3 4 4 2 3" xfId="11481" xr:uid="{C422E554-D3D1-4B69-A86B-FBE47753409C}"/>
    <cellStyle name="20% — акцент2 3 4 4 3" xfId="5457" xr:uid="{611F1E3B-D741-4C9F-BB7D-4B29519B55B0}"/>
    <cellStyle name="20% — акцент2 3 4 4 3 2" xfId="13047" xr:uid="{86688831-DEEF-49C8-AE6D-C34BC802CE10}"/>
    <cellStyle name="20% — акцент2 3 4 4 4" xfId="9935" xr:uid="{4B198DE6-268F-4705-BD99-2D6FE6C9BD9A}"/>
    <cellStyle name="20% — акцент2 3 4 5" xfId="2913" xr:uid="{1AA6BCE8-72B9-4442-AB3E-938015ED14CE}"/>
    <cellStyle name="20% — акцент2 3 4 5 2" xfId="6072" xr:uid="{453C3D69-6A77-48CA-B6FE-A674DBD04751}"/>
    <cellStyle name="20% — акцент2 3 4 5 2 2" xfId="13658" xr:uid="{BBD07B00-5E74-4C17-BB10-57AED4A10C6C}"/>
    <cellStyle name="20% — акцент2 3 4 5 3" xfId="10546" xr:uid="{42E65795-BE29-4464-B563-BE0E5471081B}"/>
    <cellStyle name="20% — акцент2 3 4 6" xfId="4489" xr:uid="{6FC833FC-78DF-4DFC-8185-0AA650F18653}"/>
    <cellStyle name="20% — акцент2 3 4 6 2" xfId="12092" xr:uid="{49984A36-3C0F-4561-9A00-ABE78428688B}"/>
    <cellStyle name="20% — акцент2 3 4 7" xfId="8995" xr:uid="{57738AC4-81F5-4A37-B3AB-BD59CDA77DE8}"/>
    <cellStyle name="20% — акцент2 3 4 8" xfId="1327" xr:uid="{F93B18C6-E013-46BA-9353-E5549F1681D3}"/>
    <cellStyle name="20% — акцент2 3 5" xfId="42" xr:uid="{DA0DF02C-C285-428D-99F5-EBE56B90F9AC}"/>
    <cellStyle name="20% — акцент2 3 5 2" xfId="2389" xr:uid="{10002265-429B-46C0-85EC-6CF199533122}"/>
    <cellStyle name="20% — акцент2 3 5 2 2" xfId="3968" xr:uid="{AB555B23-F878-4F21-8418-53879B761A7A}"/>
    <cellStyle name="20% — акцент2 3 5 2 2 2" xfId="7224" xr:uid="{8F6AF4C8-AAB4-4957-A80F-81184E27D435}"/>
    <cellStyle name="20% — акцент2 3 5 2 2 2 2" xfId="14735" xr:uid="{3B937657-6865-4AFE-A81F-839F3C010F0D}"/>
    <cellStyle name="20% — акцент2 3 5 2 2 3" xfId="11574" xr:uid="{910079EC-4D12-4E1A-9A69-C6066C0CB154}"/>
    <cellStyle name="20% — акцент2 3 5 2 3" xfId="5551" xr:uid="{416B19B3-85B0-4C17-80EA-499E5AF67CA3}"/>
    <cellStyle name="20% — акцент2 3 5 2 3 2" xfId="13140" xr:uid="{905029C3-384A-4EFF-8109-89EC18D7D2F9}"/>
    <cellStyle name="20% — акцент2 3 5 2 4" xfId="10028" xr:uid="{51A69D93-4F1B-413A-9317-4BC8B4599348}"/>
    <cellStyle name="20% — акцент2 3 5 3" xfId="3007" xr:uid="{842DFC24-D442-4DF6-B0CB-EC943AE4E18F}"/>
    <cellStyle name="20% — акцент2 3 5 3 2" xfId="6166" xr:uid="{B46F5994-50B6-42E7-ACED-3899F56AC50B}"/>
    <cellStyle name="20% — акцент2 3 5 3 2 2" xfId="13751" xr:uid="{90237540-BFB6-42ED-9B6E-63C9582B9BF9}"/>
    <cellStyle name="20% — акцент2 3 5 3 3" xfId="10639" xr:uid="{6B434148-AD68-46F5-8339-834508ED60F4}"/>
    <cellStyle name="20% — акцент2 3 5 4" xfId="4583" xr:uid="{C760C685-EB0A-40F3-8C82-8278B41992BF}"/>
    <cellStyle name="20% — акцент2 3 5 4 2" xfId="12185" xr:uid="{7CB461B4-711F-4160-BD96-4DE03E502E3E}"/>
    <cellStyle name="20% — акцент2 3 5 5" xfId="9413" xr:uid="{316E31B7-6D4D-47EC-8B5D-3C26E25D6FBB}"/>
    <cellStyle name="20% — акцент2 3 5 6" xfId="1766" xr:uid="{62AB5061-3EBF-485F-8CB1-4F886E148BF2}"/>
    <cellStyle name="20% — акцент2 3 6" xfId="1464" xr:uid="{8F03602D-F3FD-4709-93F7-826D481DDDDD}"/>
    <cellStyle name="20% — акцент2 3 6 2" xfId="3364" xr:uid="{A436AD4A-D73D-4F20-A70F-CF07F0EDA985}"/>
    <cellStyle name="20% — акцент2 3 6 2 2" xfId="6623" xr:uid="{15FF09BF-DAA2-4EF7-A545-C849CEDAE6D8}"/>
    <cellStyle name="20% — акцент2 3 6 2 2 2" xfId="14134" xr:uid="{EDE86590-8EE2-439D-8C86-79665FEDC81A}"/>
    <cellStyle name="20% — акцент2 3 6 2 3" xfId="10973" xr:uid="{D023E939-73C3-4FCD-BD4E-15C00668E405}"/>
    <cellStyle name="20% — акцент2 3 6 3" xfId="4923" xr:uid="{3E316856-DD97-4816-A4C4-23877E36EF94}"/>
    <cellStyle name="20% — акцент2 3 6 3 2" xfId="12519" xr:uid="{965AA293-D138-4B0F-B7F9-2682DD33E0BE}"/>
    <cellStyle name="20% — акцент2 3 6 4" xfId="9113" xr:uid="{BACB02CC-F91A-4406-BFA6-8FFB0416E999}"/>
    <cellStyle name="20% — акцент2 3 7" xfId="2087" xr:uid="{92CA6097-C040-4BBD-B868-2712E86A0620}"/>
    <cellStyle name="20% — акцент2 3 7 2" xfId="3666" xr:uid="{9081EDAF-2429-4FF0-AE95-BBF058C47229}"/>
    <cellStyle name="20% — акцент2 3 7 2 2" xfId="6924" xr:uid="{170918D8-FE7E-44D5-B3E6-0608F6631A96}"/>
    <cellStyle name="20% — акцент2 3 7 2 2 2" xfId="14435" xr:uid="{2032AA0D-4CFD-42C9-89F6-C5F215A90796}"/>
    <cellStyle name="20% — акцент2 3 7 2 3" xfId="11274" xr:uid="{8C1D72C4-583F-4559-8B56-4F5535438A05}"/>
    <cellStyle name="20% — акцент2 3 7 3" xfId="5249" xr:uid="{0F3CF50D-A054-4365-8923-BDFD38A6EBCB}"/>
    <cellStyle name="20% — акцент2 3 7 3 2" xfId="12840" xr:uid="{47816645-16A0-4EC4-93BD-52FCE908FDA6}"/>
    <cellStyle name="20% — акцент2 3 7 4" xfId="9728" xr:uid="{844CFCD5-6460-4950-9005-792870D770E2}"/>
    <cellStyle name="20% — акцент2 3 8" xfId="2705" xr:uid="{86DF0004-235F-4340-BED9-686140EF4DBC}"/>
    <cellStyle name="20% — акцент2 3 8 2" xfId="5864" xr:uid="{17B629C8-A771-4970-AB78-C3E84D33BD73}"/>
    <cellStyle name="20% — акцент2 3 8 2 2" xfId="13451" xr:uid="{5E83C6F9-A969-4FB5-A15C-F3CA4291F606}"/>
    <cellStyle name="20% — акцент2 3 8 3" xfId="10338" xr:uid="{669E832A-B329-4FBD-9CE7-5083C2F46D7B}"/>
    <cellStyle name="20% — акцент2 3 9" xfId="4281" xr:uid="{F9A627A9-BE17-4793-B7F2-3C74D32F20B3}"/>
    <cellStyle name="20% — акцент2 3 9 2" xfId="11885" xr:uid="{275E142C-5355-4591-94DA-F03B6C4AC776}"/>
    <cellStyle name="20% — акцент2 4" xfId="43" xr:uid="{40A80E97-C327-42F8-A3AF-0D5696CFA879}"/>
    <cellStyle name="20% — акцент2 4 10" xfId="8810" xr:uid="{9F9E7D2C-DDE2-4799-B174-B570A4798815}"/>
    <cellStyle name="20% — акцент2 4 11" xfId="1138" xr:uid="{767548C5-F56D-44C1-8D41-52201CB99B69}"/>
    <cellStyle name="20% — акцент2 4 2" xfId="44" xr:uid="{3790448B-C890-4558-9505-7C2152711810}"/>
    <cellStyle name="20% — акцент2 4 2 2" xfId="1859" xr:uid="{63A6114E-18E9-4938-9F5A-7CFE3112D406}"/>
    <cellStyle name="20% — акцент2 4 2 2 2" xfId="2482" xr:uid="{2E0DF5BE-9972-4B6D-961F-47E43B0A3EA1}"/>
    <cellStyle name="20% — акцент2 4 2 2 2 2" xfId="4061" xr:uid="{269C2654-C664-4191-AAA7-8DDD6D6B729D}"/>
    <cellStyle name="20% — акцент2 4 2 2 2 2 2" xfId="7316" xr:uid="{6A9D050D-997C-447D-A90F-97F1F890CD40}"/>
    <cellStyle name="20% — акцент2 4 2 2 2 2 2 2" xfId="14827" xr:uid="{EC85D586-0EA5-46A2-9F03-8A91530329CA}"/>
    <cellStyle name="20% — акцент2 4 2 2 2 2 3" xfId="11667" xr:uid="{32C39601-C1F2-43ED-B243-5DAA17A9F1AD}"/>
    <cellStyle name="20% — акцент2 4 2 2 2 3" xfId="5644" xr:uid="{0774334A-C248-462E-B8DC-7751938138F9}"/>
    <cellStyle name="20% — акцент2 4 2 2 2 3 2" xfId="13232" xr:uid="{42417400-115E-43C2-A21E-FB599B57637B}"/>
    <cellStyle name="20% — акцент2 4 2 2 2 4" xfId="10120" xr:uid="{4F415674-0C9C-434E-AF18-964CF512C189}"/>
    <cellStyle name="20% — акцент2 4 2 2 3" xfId="3100" xr:uid="{5356A476-E94B-4470-A714-78CCC9192776}"/>
    <cellStyle name="20% — акцент2 4 2 2 3 2" xfId="6259" xr:uid="{A7B4C4E5-6DE8-4B7D-AFE9-D7999490983E}"/>
    <cellStyle name="20% — акцент2 4 2 2 3 2 2" xfId="13843" xr:uid="{042630D9-5E27-4264-B463-D968E9F1A729}"/>
    <cellStyle name="20% — акцент2 4 2 2 3 3" xfId="10731" xr:uid="{8C4F620A-BC9A-4E7D-BF96-AD4F9196C87E}"/>
    <cellStyle name="20% — акцент2 4 2 2 4" xfId="4676" xr:uid="{9DE5A7E4-C0FB-4B61-B55F-E3A6AF0F60E7}"/>
    <cellStyle name="20% — акцент2 4 2 2 4 2" xfId="12277" xr:uid="{5996F4A3-498F-4350-8EA0-30B307A17898}"/>
    <cellStyle name="20% — акцент2 4 2 2 5" xfId="9505" xr:uid="{EFDC93D5-422F-4F78-A3DF-8CDB443AA69F}"/>
    <cellStyle name="20% — акцент2 4 2 3" xfId="1557" xr:uid="{0D498FC0-E528-4EB8-991B-5A8858BB896A}"/>
    <cellStyle name="20% — акцент2 4 2 3 2" xfId="3457" xr:uid="{A4579DEC-41DA-4D39-BDE2-C625F38FF667}"/>
    <cellStyle name="20% — акцент2 4 2 3 2 2" xfId="6715" xr:uid="{FB4AB4B5-3F8D-4AB2-9286-EF872B30B74D}"/>
    <cellStyle name="20% — акцент2 4 2 3 2 2 2" xfId="14226" xr:uid="{93102BA2-E14D-4138-AF33-1A13BC1CD957}"/>
    <cellStyle name="20% — акцент2 4 2 3 2 3" xfId="11065" xr:uid="{93F15790-29CC-4367-A67E-2A96DA67CE11}"/>
    <cellStyle name="20% — акцент2 4 2 3 3" xfId="5016" xr:uid="{CD0E18CB-9246-4B59-A54F-C96A62F0066F}"/>
    <cellStyle name="20% — акцент2 4 2 3 3 2" xfId="12611" xr:uid="{8F670871-E2C2-4947-A859-F5F1707D34B6}"/>
    <cellStyle name="20% — акцент2 4 2 3 4" xfId="9205" xr:uid="{8CE277C9-DADE-4DE9-99AD-AD4E7D2758BF}"/>
    <cellStyle name="20% — акцент2 4 2 4" xfId="2180" xr:uid="{85975DCC-AAD6-42A8-8011-A89CF6D68BE1}"/>
    <cellStyle name="20% — акцент2 4 2 4 2" xfId="3759" xr:uid="{08F4367B-EB34-49B9-9303-CDF5AC5E56FB}"/>
    <cellStyle name="20% — акцент2 4 2 4 2 2" xfId="7016" xr:uid="{758C8B6A-8F8B-4325-844E-012FB09780C3}"/>
    <cellStyle name="20% — акцент2 4 2 4 2 2 2" xfId="14527" xr:uid="{3B99E338-99A3-4477-8048-D291903D960A}"/>
    <cellStyle name="20% — акцент2 4 2 4 2 3" xfId="11366" xr:uid="{11FBD039-9999-4A3B-9C52-239B6E202B30}"/>
    <cellStyle name="20% — акцент2 4 2 4 3" xfId="5342" xr:uid="{005C9F3E-FF7C-4380-989D-C248B907977B}"/>
    <cellStyle name="20% — акцент2 4 2 4 3 2" xfId="12932" xr:uid="{DA54EC06-9CF2-41C4-B476-D134E1A601F9}"/>
    <cellStyle name="20% — акцент2 4 2 4 4" xfId="9820" xr:uid="{F6BB0D09-1229-467E-BE6E-10DAB6E130C2}"/>
    <cellStyle name="20% — акцент2 4 2 5" xfId="2798" xr:uid="{334AE829-8FA2-4534-B1FB-B9B077EDE94B}"/>
    <cellStyle name="20% — акцент2 4 2 5 2" xfId="5957" xr:uid="{1AC54B54-02A5-4B48-ADEB-A0F358557B69}"/>
    <cellStyle name="20% — акцент2 4 2 5 2 2" xfId="13543" xr:uid="{B15654EE-9975-4690-BCD2-44D52BDA5EF4}"/>
    <cellStyle name="20% — акцент2 4 2 5 3" xfId="10431" xr:uid="{54C8303D-DE68-444F-BA06-CC916494EE2E}"/>
    <cellStyle name="20% — акцент2 4 2 6" xfId="4374" xr:uid="{6BECBDDB-88AD-4FB4-BEF6-1B802ED8625C}"/>
    <cellStyle name="20% — акцент2 4 2 6 2" xfId="11977" xr:uid="{40BD7217-CF3B-4AFF-9F18-F3CD75C2D6A9}"/>
    <cellStyle name="20% — акцент2 4 2 7" xfId="8880" xr:uid="{18A2AE76-B7FD-4DF3-9772-704A46B0F212}"/>
    <cellStyle name="20% — акцент2 4 2 8" xfId="1212" xr:uid="{57F23E53-063B-49D8-818A-B805149138E5}"/>
    <cellStyle name="20% — акцент2 4 3" xfId="45" xr:uid="{26A4F148-0131-419E-ABAE-7065E6F036C7}"/>
    <cellStyle name="20% — акцент2 4 3 2" xfId="1928" xr:uid="{8124FC38-38BF-4E22-A82C-63EACFB2B55B}"/>
    <cellStyle name="20% — акцент2 4 3 2 2" xfId="2551" xr:uid="{451AD3FF-1283-4E92-B372-D1B1B12A6366}"/>
    <cellStyle name="20% — акцент2 4 3 2 2 2" xfId="4130" xr:uid="{4DEBF3CF-C7E5-4F4B-B4E6-3154D9AA59FC}"/>
    <cellStyle name="20% — акцент2 4 3 2 2 2 2" xfId="7385" xr:uid="{692A5DE5-699B-4AC1-A4C7-162896E3AEFE}"/>
    <cellStyle name="20% — акцент2 4 3 2 2 2 2 2" xfId="14896" xr:uid="{69650D0B-6A5D-4264-AD15-C733D19FE7E8}"/>
    <cellStyle name="20% — акцент2 4 3 2 2 2 3" xfId="11736" xr:uid="{18FA3A21-DD17-44F7-8906-0F5ABE46F939}"/>
    <cellStyle name="20% — акцент2 4 3 2 2 3" xfId="5713" xr:uid="{30331046-3D76-494D-A208-CB93709FCE44}"/>
    <cellStyle name="20% — акцент2 4 3 2 2 3 2" xfId="13301" xr:uid="{8EBD4CF6-336C-4785-8C26-BD618D279B81}"/>
    <cellStyle name="20% — акцент2 4 3 2 2 4" xfId="10189" xr:uid="{6E9D7B92-31FB-4819-98ED-977331C02045}"/>
    <cellStyle name="20% — акцент2 4 3 2 3" xfId="3169" xr:uid="{FBE431B6-C94B-4E7D-A4F0-C8A9A6987953}"/>
    <cellStyle name="20% — акцент2 4 3 2 3 2" xfId="6328" xr:uid="{D99BFE7F-7BD2-4CA0-A515-43F235B8F144}"/>
    <cellStyle name="20% — акцент2 4 3 2 3 2 2" xfId="13912" xr:uid="{ACF4CAC8-0282-4702-9990-B04F4EE52FC7}"/>
    <cellStyle name="20% — акцент2 4 3 2 3 3" xfId="10800" xr:uid="{FC4E2399-DA5B-4E40-B5EB-4332A5C5372A}"/>
    <cellStyle name="20% — акцент2 4 3 2 4" xfId="4745" xr:uid="{D01A4455-2E37-40FE-92C0-48D92ED7C3E0}"/>
    <cellStyle name="20% — акцент2 4 3 2 4 2" xfId="12346" xr:uid="{CBC6BAA8-14E1-4635-A6A8-6513F099AD73}"/>
    <cellStyle name="20% — акцент2 4 3 2 5" xfId="9574" xr:uid="{2487FC0A-C518-4656-A204-9E926C9B7230}"/>
    <cellStyle name="20% — акцент2 4 3 3" xfId="1626" xr:uid="{1151AF85-930F-47FD-8DBE-C8B82C353961}"/>
    <cellStyle name="20% — акцент2 4 3 3 2" xfId="3526" xr:uid="{89427DAC-C737-4FB6-A813-7F19C31B0CD7}"/>
    <cellStyle name="20% — акцент2 4 3 3 2 2" xfId="6784" xr:uid="{54B20BFB-7C8C-4715-BA0C-F3C4C2AA3629}"/>
    <cellStyle name="20% — акцент2 4 3 3 2 2 2" xfId="14295" xr:uid="{E8BA578D-9FC3-49E6-BDDE-11963953ACD4}"/>
    <cellStyle name="20% — акцент2 4 3 3 2 3" xfId="11134" xr:uid="{05F2F3A9-61C4-4643-8B08-438742F67780}"/>
    <cellStyle name="20% — акцент2 4 3 3 3" xfId="5085" xr:uid="{07FD0D40-21D1-4528-BAA6-381B3B9DCCB8}"/>
    <cellStyle name="20% — акцент2 4 3 3 3 2" xfId="12680" xr:uid="{1E8C5C58-561F-4D06-A496-764E4CCA7B15}"/>
    <cellStyle name="20% — акцент2 4 3 3 4" xfId="9274" xr:uid="{A1C9C65E-C43F-4CBC-92CD-5560C06A672F}"/>
    <cellStyle name="20% — акцент2 4 3 4" xfId="2249" xr:uid="{287D4883-87F1-4809-9AC7-9A6827B3D5C4}"/>
    <cellStyle name="20% — акцент2 4 3 4 2" xfId="3828" xr:uid="{A6450177-C150-4FAB-A7DB-32A8C0C87F76}"/>
    <cellStyle name="20% — акцент2 4 3 4 2 2" xfId="7085" xr:uid="{664EEE9D-48DB-4109-951B-B4E5CA057BF5}"/>
    <cellStyle name="20% — акцент2 4 3 4 2 2 2" xfId="14596" xr:uid="{88D71279-EAE3-4005-AC66-FC805026A68D}"/>
    <cellStyle name="20% — акцент2 4 3 4 2 3" xfId="11435" xr:uid="{A9547885-90DE-4B7E-81C1-31B877FD81AE}"/>
    <cellStyle name="20% — акцент2 4 3 4 3" xfId="5411" xr:uid="{99948AEA-0579-48F2-AF60-4C9FB3540CB9}"/>
    <cellStyle name="20% — акцент2 4 3 4 3 2" xfId="13001" xr:uid="{441BF963-8ED0-4CBA-9005-39465C16169B}"/>
    <cellStyle name="20% — акцент2 4 3 4 4" xfId="9889" xr:uid="{7EF124B1-C688-4D13-B854-FA0F751CBB51}"/>
    <cellStyle name="20% — акцент2 4 3 5" xfId="2867" xr:uid="{5B3CFE63-17D5-4E5D-915F-33B2CB04B688}"/>
    <cellStyle name="20% — акцент2 4 3 5 2" xfId="6026" xr:uid="{8D2A59BF-C90F-4F7D-A88E-DD16E6BE9AE0}"/>
    <cellStyle name="20% — акцент2 4 3 5 2 2" xfId="13612" xr:uid="{EA699A6F-338C-4077-AD56-2827C4C21C71}"/>
    <cellStyle name="20% — акцент2 4 3 5 3" xfId="10500" xr:uid="{2FA926CC-8418-4A71-933D-6E82C3BA6BB7}"/>
    <cellStyle name="20% — акцент2 4 3 6" xfId="4443" xr:uid="{B1987178-AB66-4359-9E41-B62175C725F4}"/>
    <cellStyle name="20% — акцент2 4 3 6 2" xfId="12046" xr:uid="{5CC73449-46F3-4051-B414-F2EBF90793CB}"/>
    <cellStyle name="20% — акцент2 4 3 7" xfId="8949" xr:uid="{5383228E-B6D7-4C28-A2E6-3DD2E983B469}"/>
    <cellStyle name="20% — акцент2 4 3 8" xfId="1281" xr:uid="{518A309A-DECF-4A2A-B0D1-12F4A7A16847}"/>
    <cellStyle name="20% — акцент2 4 4" xfId="46" xr:uid="{FDEC58AB-D519-4223-A290-B1B6CC46CA43}"/>
    <cellStyle name="20% — акцент2 4 4 2" xfId="1997" xr:uid="{2CF79CC2-1E2C-4DCF-92E4-FC45A9D2E5B5}"/>
    <cellStyle name="20% — акцент2 4 4 2 2" xfId="2620" xr:uid="{A542032F-E130-40CC-B9EA-E47E46F012BB}"/>
    <cellStyle name="20% — акцент2 4 4 2 2 2" xfId="4199" xr:uid="{22AEA19F-20C2-41CE-80D6-36BBE2DEBDFD}"/>
    <cellStyle name="20% — акцент2 4 4 2 2 2 2" xfId="7454" xr:uid="{63451D6C-B719-40E1-869E-883E692D66DC}"/>
    <cellStyle name="20% — акцент2 4 4 2 2 2 2 2" xfId="14965" xr:uid="{44D4D35A-1CC0-4ECB-B030-6E986B0299D2}"/>
    <cellStyle name="20% — акцент2 4 4 2 2 2 3" xfId="11805" xr:uid="{C8125D65-92CB-47FA-9B0C-F73DF7DB45C2}"/>
    <cellStyle name="20% — акцент2 4 4 2 2 3" xfId="5782" xr:uid="{53CF6088-43C9-461F-B552-CD0EA428C21D}"/>
    <cellStyle name="20% — акцент2 4 4 2 2 3 2" xfId="13370" xr:uid="{2FB52212-D084-461F-8A4B-C2003796A4EF}"/>
    <cellStyle name="20% — акцент2 4 4 2 2 4" xfId="10258" xr:uid="{3212E63B-1318-48B4-A3B3-E18E0BD6DE86}"/>
    <cellStyle name="20% — акцент2 4 4 2 3" xfId="3238" xr:uid="{19376940-C8EB-4B26-9E69-50D7FB00B51C}"/>
    <cellStyle name="20% — акцент2 4 4 2 3 2" xfId="6397" xr:uid="{433FC006-6A33-4127-B188-3D7D136622AF}"/>
    <cellStyle name="20% — акцент2 4 4 2 3 2 2" xfId="13981" xr:uid="{69FA7B97-69C7-4634-A231-411CE4AEFC72}"/>
    <cellStyle name="20% — акцент2 4 4 2 3 3" xfId="10869" xr:uid="{804F827C-23AB-4166-9581-D54407BF9728}"/>
    <cellStyle name="20% — акцент2 4 4 2 4" xfId="4814" xr:uid="{600D77CA-6D1D-4435-88F3-38466FDD80DC}"/>
    <cellStyle name="20% — акцент2 4 4 2 4 2" xfId="12415" xr:uid="{4EE68A26-6A33-44BF-B0DF-D1DEABDE699A}"/>
    <cellStyle name="20% — акцент2 4 4 2 5" xfId="9643" xr:uid="{2D46D9ED-9EF3-40E8-9285-47536EAE22B1}"/>
    <cellStyle name="20% — акцент2 4 4 3" xfId="1695" xr:uid="{FE450469-7EAA-4AA5-8183-B2E084ED9025}"/>
    <cellStyle name="20% — акцент2 4 4 3 2" xfId="3595" xr:uid="{8D70B52E-4988-4995-AF6A-5EAE54E83306}"/>
    <cellStyle name="20% — акцент2 4 4 3 2 2" xfId="6853" xr:uid="{9353FD58-FF0A-4432-93F0-90433C1273F1}"/>
    <cellStyle name="20% — акцент2 4 4 3 2 2 2" xfId="14364" xr:uid="{4EDE6569-EF23-416F-AAF2-EE9D716460E0}"/>
    <cellStyle name="20% — акцент2 4 4 3 2 3" xfId="11203" xr:uid="{78DB1733-AD60-45B9-89FB-5661A678CA2E}"/>
    <cellStyle name="20% — акцент2 4 4 3 3" xfId="5154" xr:uid="{A00E24EB-9B87-47A0-8C6C-221A99004791}"/>
    <cellStyle name="20% — акцент2 4 4 3 3 2" xfId="12749" xr:uid="{67C4CB8E-ABAF-4C90-AB9B-6D1FF7011945}"/>
    <cellStyle name="20% — акцент2 4 4 3 4" xfId="9343" xr:uid="{6CB63984-139A-4C77-9414-C0E1B1A0342E}"/>
    <cellStyle name="20% — акцент2 4 4 4" xfId="2318" xr:uid="{80418957-40B7-4AF9-BB74-9D473F69B4A2}"/>
    <cellStyle name="20% — акцент2 4 4 4 2" xfId="3897" xr:uid="{53616FEC-FB79-4F1D-B0BF-A0B109759034}"/>
    <cellStyle name="20% — акцент2 4 4 4 2 2" xfId="7154" xr:uid="{C79A1BF7-7EA7-4ECB-894E-52B0F6E766D2}"/>
    <cellStyle name="20% — акцент2 4 4 4 2 2 2" xfId="14665" xr:uid="{9DFB5B3C-113A-48BE-9C9B-E847725644EF}"/>
    <cellStyle name="20% — акцент2 4 4 4 2 3" xfId="11504" xr:uid="{BF7905F3-02F4-4C63-AECD-991DEB774B06}"/>
    <cellStyle name="20% — акцент2 4 4 4 3" xfId="5480" xr:uid="{F5339D9A-99BE-44E0-B2D2-8B3C97CA0B89}"/>
    <cellStyle name="20% — акцент2 4 4 4 3 2" xfId="13070" xr:uid="{6A35BB20-E4FD-4BF2-AE1C-81CF421142DE}"/>
    <cellStyle name="20% — акцент2 4 4 4 4" xfId="9958" xr:uid="{BF11EE8E-26A9-4015-859D-B13B5B4D477B}"/>
    <cellStyle name="20% — акцент2 4 4 5" xfId="2936" xr:uid="{26EFDE58-FE6C-4492-A4F3-90F34C78E88F}"/>
    <cellStyle name="20% — акцент2 4 4 5 2" xfId="6095" xr:uid="{097BECF5-0991-45FA-BD8D-AA3C2599F773}"/>
    <cellStyle name="20% — акцент2 4 4 5 2 2" xfId="13681" xr:uid="{554B4048-1D28-4F84-B7E1-08F3CA393C0E}"/>
    <cellStyle name="20% — акцент2 4 4 5 3" xfId="10569" xr:uid="{62DD1EAD-D04E-41C2-BCEA-510FCE475966}"/>
    <cellStyle name="20% — акцент2 4 4 6" xfId="4512" xr:uid="{A6081B31-9F38-4D49-9258-E81138947E24}"/>
    <cellStyle name="20% — акцент2 4 4 6 2" xfId="12115" xr:uid="{30F7EF78-A134-43DF-BDE1-22FC62BE7224}"/>
    <cellStyle name="20% — акцент2 4 4 7" xfId="9018" xr:uid="{8BFD6EE7-DBB6-4E19-AB0C-1EA25B443382}"/>
    <cellStyle name="20% — акцент2 4 4 8" xfId="1350" xr:uid="{17D29581-BD62-4A6F-BAB6-C7FF9D16EB31}"/>
    <cellStyle name="20% — акцент2 4 5" xfId="47" xr:uid="{8E9CAE64-EFAA-40D4-9D71-A9871F447694}"/>
    <cellStyle name="20% — акцент2 4 5 2" xfId="2412" xr:uid="{740BB078-4496-4C8B-B196-286C3E3B36EC}"/>
    <cellStyle name="20% — акцент2 4 5 2 2" xfId="3991" xr:uid="{63427AF3-6C38-4C0F-99C3-64632B485F1B}"/>
    <cellStyle name="20% — акцент2 4 5 2 2 2" xfId="7247" xr:uid="{0B8F6A20-9893-466F-85E6-A8D4443FE900}"/>
    <cellStyle name="20% — акцент2 4 5 2 2 2 2" xfId="14758" xr:uid="{0A12772B-AC04-4D36-BBEF-BB4670D4ED25}"/>
    <cellStyle name="20% — акцент2 4 5 2 2 3" xfId="11597" xr:uid="{3D0E22E2-2B10-4018-90F3-6483D56FF431}"/>
    <cellStyle name="20% — акцент2 4 5 2 3" xfId="5574" xr:uid="{8B72F41E-9F4B-4B62-A361-8A09DAFA46CC}"/>
    <cellStyle name="20% — акцент2 4 5 2 3 2" xfId="13163" xr:uid="{5E8B7F8D-EC15-4539-93F7-9EC3A4BAE0D4}"/>
    <cellStyle name="20% — акцент2 4 5 2 4" xfId="10051" xr:uid="{782AFDF1-7A03-458C-9218-C875C3A1A979}"/>
    <cellStyle name="20% — акцент2 4 5 3" xfId="3030" xr:uid="{2FD887F7-D1C4-42C3-99CB-BCEB63B305FB}"/>
    <cellStyle name="20% — акцент2 4 5 3 2" xfId="6189" xr:uid="{9F91C2B5-A1C0-4F4C-8E44-D5406CB5D0EE}"/>
    <cellStyle name="20% — акцент2 4 5 3 2 2" xfId="13774" xr:uid="{C345E87F-B22D-447E-BA57-6A3402B246B7}"/>
    <cellStyle name="20% — акцент2 4 5 3 3" xfId="10662" xr:uid="{4C97E9B6-4871-4D86-9BBC-CEC511D762A2}"/>
    <cellStyle name="20% — акцент2 4 5 4" xfId="4606" xr:uid="{F3985E98-949D-4490-B5AC-15FAD0971035}"/>
    <cellStyle name="20% — акцент2 4 5 4 2" xfId="12208" xr:uid="{7BC74737-F3F3-47E8-A452-48A74CA737F0}"/>
    <cellStyle name="20% — акцент2 4 5 5" xfId="9436" xr:uid="{97DBB71D-7F39-4399-8934-BDD91B6591AC}"/>
    <cellStyle name="20% — акцент2 4 5 6" xfId="1789" xr:uid="{36DA3061-110C-4796-AD5C-7EF14FD7F1D5}"/>
    <cellStyle name="20% — акцент2 4 6" xfId="1487" xr:uid="{66667F23-7D54-4C38-B0C9-B69C12299270}"/>
    <cellStyle name="20% — акцент2 4 6 2" xfId="3387" xr:uid="{2BEF3E95-7233-488D-9A9E-13EA3672BFE1}"/>
    <cellStyle name="20% — акцент2 4 6 2 2" xfId="6646" xr:uid="{AE5C1EE7-F14A-4E80-912B-68CF19449D08}"/>
    <cellStyle name="20% — акцент2 4 6 2 2 2" xfId="14157" xr:uid="{0A03172B-A348-47D3-8F32-2941C6F68062}"/>
    <cellStyle name="20% — акцент2 4 6 2 3" xfId="10996" xr:uid="{7031D847-E722-498F-BC54-07B5DCCF489C}"/>
    <cellStyle name="20% — акцент2 4 6 3" xfId="4946" xr:uid="{0D7F0E47-F8E1-40D6-96EA-A0C80A886E2C}"/>
    <cellStyle name="20% — акцент2 4 6 3 2" xfId="12542" xr:uid="{8CA34931-F8D4-4073-AD08-B10232103DD1}"/>
    <cellStyle name="20% — акцент2 4 6 4" xfId="9136" xr:uid="{AB74599C-4AC1-4DB1-AC5D-3F0D106D00AB}"/>
    <cellStyle name="20% — акцент2 4 7" xfId="2110" xr:uid="{9F6D5B4F-63B6-42AD-A394-E613B73462B3}"/>
    <cellStyle name="20% — акцент2 4 7 2" xfId="3689" xr:uid="{ADE33361-CC92-4C06-BE6C-FCB600240B06}"/>
    <cellStyle name="20% — акцент2 4 7 2 2" xfId="6947" xr:uid="{AC022736-5131-4089-8B2A-ACDE9CC1A053}"/>
    <cellStyle name="20% — акцент2 4 7 2 2 2" xfId="14458" xr:uid="{71EB1B94-495D-46BA-8FA6-2140F3B5D97B}"/>
    <cellStyle name="20% — акцент2 4 7 2 3" xfId="11297" xr:uid="{F06C0C8E-D504-4750-86B8-9709C67E3EC9}"/>
    <cellStyle name="20% — акцент2 4 7 3" xfId="5272" xr:uid="{4B70C591-A5A4-4185-BDFF-2A16AF41CD63}"/>
    <cellStyle name="20% — акцент2 4 7 3 2" xfId="12863" xr:uid="{0DDD8B48-7C9A-489D-938C-0C9E5EE1C2D0}"/>
    <cellStyle name="20% — акцент2 4 7 4" xfId="9751" xr:uid="{343BB6C2-B471-40BB-9355-B1E1EA853F11}"/>
    <cellStyle name="20% — акцент2 4 8" xfId="2728" xr:uid="{AD846328-E61E-45E1-97FD-52D9AEC26A7D}"/>
    <cellStyle name="20% — акцент2 4 8 2" xfId="5887" xr:uid="{8084F19C-3B4B-405A-84C5-EAF9C97138E9}"/>
    <cellStyle name="20% — акцент2 4 8 2 2" xfId="13474" xr:uid="{03F48A80-A0F4-4259-833C-6C48A7B12569}"/>
    <cellStyle name="20% — акцент2 4 8 3" xfId="10361" xr:uid="{44040052-D337-417E-B943-FA5DB65D47B5}"/>
    <cellStyle name="20% — акцент2 4 9" xfId="4304" xr:uid="{99A069DA-CB24-439B-8A32-E3D47C4AD905}"/>
    <cellStyle name="20% — акцент2 4 9 2" xfId="11908" xr:uid="{9620EC33-7B90-4AFE-B546-C7A103011E6F}"/>
    <cellStyle name="20% — акцент2 5" xfId="48" xr:uid="{E2F29B3F-094A-4F07-B499-6E532D5CC8E6}"/>
    <cellStyle name="20% — акцент2 5 2" xfId="49" xr:uid="{CF6073D9-4236-4126-8B92-71E6881E5792}"/>
    <cellStyle name="20% — акцент2 5 2 2" xfId="1416" xr:uid="{0D6505CB-4A45-4887-B876-4D4CDEE27ED2}"/>
    <cellStyle name="20% — акцент2 5 3" xfId="3297" xr:uid="{BB4904E7-7BD2-4047-B2E4-CCD4CA3F6119}"/>
    <cellStyle name="20% — акцент2 5 3 2" xfId="4856" xr:uid="{32EE137C-5BBB-4566-9557-F6CAB7E75670}"/>
    <cellStyle name="20% — акцент2 5 3 2 2" xfId="12453" xr:uid="{D2979E5B-D543-4425-A089-8C2C747A89C0}"/>
    <cellStyle name="20% — акцент2 5 3 3" xfId="10907" xr:uid="{A5562B64-6232-44DD-8581-4F9BE16DB9C5}"/>
    <cellStyle name="20% — акцент2 5 4" xfId="9042" xr:uid="{539BEBBE-D447-49AC-9A44-852432101B8E}"/>
    <cellStyle name="20% — акцент2 5 5" xfId="1373" xr:uid="{E201921D-CE3C-4D1E-9C11-8A4115A2FEEF}"/>
    <cellStyle name="20% — акцент2 6" xfId="1722" xr:uid="{BFE09DE6-1351-42A4-9F1C-EAA21B75E3C0}"/>
    <cellStyle name="20% — акцент2 6 2" xfId="2345" xr:uid="{BB213360-25EA-4EAD-B766-FFD1E4818713}"/>
    <cellStyle name="20% — акцент2 6 2 2" xfId="3924" xr:uid="{A90355EB-CF82-4264-8ACE-D81CBFB9018C}"/>
    <cellStyle name="20% — акцент2 6 2 2 2" xfId="7180" xr:uid="{FA5F5F75-43B3-48CC-94F4-0FD0EEB47154}"/>
    <cellStyle name="20% — акцент2 6 2 2 2 2" xfId="14691" xr:uid="{FF0D5A27-42C5-4463-8308-7A569B7DB0CE}"/>
    <cellStyle name="20% — акцент2 6 2 2 3" xfId="11530" xr:uid="{3105DD68-7DE7-401F-815B-E1E539FBB083}"/>
    <cellStyle name="20% — акцент2 6 2 3" xfId="5507" xr:uid="{B007096F-DB18-4001-8051-056E78D95150}"/>
    <cellStyle name="20% — акцент2 6 2 3 2" xfId="13096" xr:uid="{9E99D353-6126-4062-ABDE-74723D96CAEC}"/>
    <cellStyle name="20% — акцент2 6 2 4" xfId="9984" xr:uid="{1F8E8AE5-9FE8-44B4-B71F-77F284CFD3A5}"/>
    <cellStyle name="20% — акцент2 6 3" xfId="2963" xr:uid="{07CBC97F-B4B8-4A04-9F3B-E8F3BD61E997}"/>
    <cellStyle name="20% — акцент2 6 3 2" xfId="6122" xr:uid="{172207E5-BA4C-44C7-A5F7-C400DA716DB6}"/>
    <cellStyle name="20% — акцент2 6 3 2 2" xfId="13707" xr:uid="{AA318348-7169-423F-BA5E-EC03B5EDA977}"/>
    <cellStyle name="20% — акцент2 6 3 3" xfId="10595" xr:uid="{F573D967-3FA4-4AA9-A992-5ABC006FAF15}"/>
    <cellStyle name="20% — акцент2 6 4" xfId="4539" xr:uid="{145F1E00-E84A-4EC4-BA73-8EB9779F9143}"/>
    <cellStyle name="20% — акцент2 6 4 2" xfId="12141" xr:uid="{6B90E3C4-99ED-42EB-9273-3EBCE475475A}"/>
    <cellStyle name="20% — акцент2 6 5" xfId="9369" xr:uid="{6AE4827F-B737-455E-8B64-4D72839FBC82}"/>
    <cellStyle name="20% — акцент2 7" xfId="1398" xr:uid="{E963E65D-2F33-4C78-92E2-046A0DB08A39}"/>
    <cellStyle name="20% — акцент2 7 2" xfId="3320" xr:uid="{84598478-0788-464A-8E9D-06A4028F431F}"/>
    <cellStyle name="20% — акцент2 7 2 2" xfId="6579" xr:uid="{70586B4D-3D75-47DD-B0C0-1CF41BFBAEE8}"/>
    <cellStyle name="20% — акцент2 7 2 2 2" xfId="14090" xr:uid="{2EC2FDD5-28E9-4149-98C5-F70282D1ABD3}"/>
    <cellStyle name="20% — акцент2 7 2 3" xfId="10929" xr:uid="{267F21D3-B92B-4924-B212-F12311F589B0}"/>
    <cellStyle name="20% — акцент2 7 3" xfId="4879" xr:uid="{4F13F17B-6822-43B2-A048-57FF9AB1516C}"/>
    <cellStyle name="20% — акцент2 7 3 2" xfId="12475" xr:uid="{ABC61CA6-F6D0-46D3-845E-4964360367EA}"/>
    <cellStyle name="20% — акцент2 7 4" xfId="9066" xr:uid="{2071634E-22CD-443E-977E-614DF78B872B}"/>
    <cellStyle name="20% — акцент2 8" xfId="2042" xr:uid="{DC1E7582-6A59-48EB-9264-14FE30B457DD}"/>
    <cellStyle name="20% — акцент2 8 2" xfId="3621" xr:uid="{77A8D094-B111-423B-A3D6-B5582B9851FC}"/>
    <cellStyle name="20% — акцент2 8 2 2" xfId="6879" xr:uid="{E65E1643-2F4A-406A-B502-150D57881162}"/>
    <cellStyle name="20% — акцент2 8 2 2 2" xfId="14390" xr:uid="{3B13B988-33A6-478D-A914-70C28A4A82C0}"/>
    <cellStyle name="20% — акцент2 8 2 3" xfId="11229" xr:uid="{9ADA6BF6-3AD3-4F45-8480-656C17DEA7E6}"/>
    <cellStyle name="20% — акцент2 8 3" xfId="5204" xr:uid="{B1EC20EC-9F50-45CF-86D5-79E2595732C4}"/>
    <cellStyle name="20% — акцент2 8 3 2" xfId="12795" xr:uid="{F2849F8B-B4D8-411C-A302-02C9A5B85706}"/>
    <cellStyle name="20% — акцент2 8 4" xfId="9683" xr:uid="{B5B02D64-A0D8-434F-BBEF-1AA43522350B}"/>
    <cellStyle name="20% — акцент2 9" xfId="2658" xr:uid="{2120EFCD-3111-438A-B8C9-05E08D9DD98B}"/>
    <cellStyle name="20% — акцент2 9 2" xfId="5819" xr:uid="{051FB1C2-59EC-4540-B0E6-5FB391EB9290}"/>
    <cellStyle name="20% — акцент2 9 2 2" xfId="13406" xr:uid="{3DE096D1-BA8B-4E0C-BC03-B18519927832}"/>
    <cellStyle name="20% — акцент2 9 3" xfId="10293" xr:uid="{813A62E7-F60E-4081-8896-4EFDF4C3983C}"/>
    <cellStyle name="20% — акцент3 10" xfId="4239" xr:uid="{4EEEA9D3-BA86-4BC4-84ED-51794EADE48D}"/>
    <cellStyle name="20% — акцент3 10 2" xfId="11843" xr:uid="{298EC935-F501-46FD-8481-6F854D02F2F1}"/>
    <cellStyle name="20% — акцент3 11" xfId="6454" xr:uid="{FEBA1A79-BDFA-40ED-A64B-8E0279017DF0}"/>
    <cellStyle name="20% — акцент3 11 2" xfId="7487" xr:uid="{3ABD7647-7878-45E9-9AFE-52C4EE0500F2}"/>
    <cellStyle name="20% — акцент3 11 2 2" xfId="14998" xr:uid="{4E002898-985B-490E-9E1D-AF75D24AD0B6}"/>
    <cellStyle name="20% — акцент3 11 3" xfId="7526" xr:uid="{8A7A7893-5BAB-4528-9CBB-2DC2342D0D36}"/>
    <cellStyle name="20% — акцент3 11 3 2" xfId="15048" xr:uid="{B8DC1DE4-D8D7-48A3-87E5-B2BDD908A495}"/>
    <cellStyle name="20% — акцент3 11 4" xfId="14018" xr:uid="{B1A8D3F2-FB42-4E46-8101-1EAA480F2E2D}"/>
    <cellStyle name="20% — акцент3 12" xfId="1022" xr:uid="{B5FC3449-ACBC-4840-95BF-E4351FBAC1C2}"/>
    <cellStyle name="20% - Акцент3 2" xfId="498" xr:uid="{55BE7E95-2774-4E3E-91FF-3BD5682D0165}"/>
    <cellStyle name="20% — акцент3 2" xfId="50" xr:uid="{829CC8E9-B962-44A1-844A-D2E7B2100197}"/>
    <cellStyle name="20% - Акцент3 2 10" xfId="7589" xr:uid="{51852537-8DA9-4E6B-B28A-E4453D2B1C72}"/>
    <cellStyle name="20% — акцент3 2 10" xfId="7506" xr:uid="{A9CE7013-2E16-4A64-93CF-9BBF44621A29}"/>
    <cellStyle name="20% - Акцент3 2 10 2" xfId="15113" xr:uid="{9A366F75-515D-4528-B36D-BFEA6A8515AA}"/>
    <cellStyle name="20% — акцент3 2 10 2" xfId="15017" xr:uid="{AD7817F6-9C9F-4769-860D-D9C211B217E4}"/>
    <cellStyle name="20% - Акцент3 2 10 3" xfId="16106" xr:uid="{79B1A440-9E6A-4E57-B54A-BE2641C43D32}"/>
    <cellStyle name="20% — акцент3 2 10 3" xfId="16023" xr:uid="{88A74B69-9C33-4A2B-85FF-B619B93DD110}"/>
    <cellStyle name="20% - Акцент3 2 10 4" xfId="14057" xr:uid="{7429F7FB-967D-4060-9146-E53D49FDA692}"/>
    <cellStyle name="20% — акцент3 2 10 4" xfId="15369" xr:uid="{072BE6AA-0EB1-4796-8F02-AE2B233C1578}"/>
    <cellStyle name="20% - Акцент3 2 10 5" xfId="15485" xr:uid="{5AED8EB0-9EC1-46F1-96CF-5E485C13CD6A}"/>
    <cellStyle name="20% — акцент3 2 10 5" xfId="15168" xr:uid="{78234196-6A13-4F14-B567-3B8EF774E556}"/>
    <cellStyle name="20% - Акцент3 2 10 6" xfId="15948" xr:uid="{5A6239C2-2CAC-4FFC-A7D2-8CE934EC6DD8}"/>
    <cellStyle name="20% — акцент3 2 10 6" xfId="15358" xr:uid="{EB46D66B-5E7D-48A8-A1C6-2E58AEC57D72}"/>
    <cellStyle name="20% - Акцент3 2 10 7" xfId="15774" xr:uid="{D7CBDA8E-F26B-42A1-9E04-7623B5607C49}"/>
    <cellStyle name="20% — акцент3 2 10 7" xfId="15941" xr:uid="{1C62FFC9-4AC0-4611-93CA-CA81FC8C7E67}"/>
    <cellStyle name="20% - Акцент3 2 11" xfId="7599" xr:uid="{905EE688-7EB3-4A77-91D4-2830576E475B}"/>
    <cellStyle name="20% — акцент3 2 11" xfId="8768" xr:uid="{4FB9C648-DA1D-4664-BD48-3DAB73B7A962}"/>
    <cellStyle name="20% - Акцент3 2 11 2" xfId="15123" xr:uid="{195AD266-4DBE-4C00-88AB-C64AAD18A9A1}"/>
    <cellStyle name="20% - Акцент3 2 11 3" xfId="16111" xr:uid="{9635BD94-91C8-49E5-BD92-0AD5838E121B}"/>
    <cellStyle name="20% - Акцент3 2 11 4" xfId="15645" xr:uid="{A9A75075-E4EB-4114-8D25-B2C67F4A9D70}"/>
    <cellStyle name="20% - Акцент3 2 11 5" xfId="15861" xr:uid="{56EE1EA5-2001-44A0-94CF-F495112D924F}"/>
    <cellStyle name="20% - Акцент3 2 11 6" xfId="15174" xr:uid="{C18663C6-EA6A-4C41-A60F-890B84F2FC05}"/>
    <cellStyle name="20% - Акцент3 2 11 7" xfId="15961" xr:uid="{2A08D42D-8424-4254-91DF-50E9DB9B0AEE}"/>
    <cellStyle name="20% - Акцент3 2 12" xfId="7616" xr:uid="{97EBC387-C315-4ED4-AB5E-0C637540D6EE}"/>
    <cellStyle name="20% — акцент3 2 12" xfId="15209" xr:uid="{1A93D641-3037-4AB3-BD89-F8C6EDDABE8E}"/>
    <cellStyle name="20% - Акцент3 2 12 2" xfId="15140" xr:uid="{13B116A8-F679-413A-A4F9-26B2AC48EF47}"/>
    <cellStyle name="20% - Акцент3 2 12 3" xfId="15380" xr:uid="{66629BF3-E8AD-4CEB-9DF1-14C3EC103DBC}"/>
    <cellStyle name="20% - Акцент3 2 12 4" xfId="15566" xr:uid="{447B7E43-AD5D-4CC4-9DC0-20B02CB8021F}"/>
    <cellStyle name="20% - Акцент3 2 12 5" xfId="15231" xr:uid="{BAF93387-CD95-4279-B944-8E77ECA6241C}"/>
    <cellStyle name="20% - Акцент3 2 12 6" xfId="15535" xr:uid="{EE3CB7E5-7784-438B-9A67-728882096C4C}"/>
    <cellStyle name="20% - Акцент3 2 13" xfId="7596" xr:uid="{F9D4BC35-A8F0-4830-85DF-01F5EBB2F116}"/>
    <cellStyle name="20% — акцент3 2 13" xfId="16260" xr:uid="{DCC1D800-CA5C-46FF-A050-A51CA2D9798B}"/>
    <cellStyle name="20% - Акцент3 2 13 2" xfId="15120" xr:uid="{D2AB6C11-12E0-4723-9905-7B40781F1615}"/>
    <cellStyle name="20% - Акцент3 2 13 3" xfId="15785" xr:uid="{C80DEEFA-5215-4B11-9CA4-D70C438AE460}"/>
    <cellStyle name="20% - Акцент3 2 13 4" xfId="15465" xr:uid="{8EB39B7D-6F20-4D43-81A9-43E4A2AF3712}"/>
    <cellStyle name="20% - Акцент3 2 13 5" xfId="15588" xr:uid="{F4AE5111-0BA5-49BF-8EF8-D3F8755DD622}"/>
    <cellStyle name="20% - Акцент3 2 14" xfId="14030" xr:uid="{0328A4C2-73D6-4E5D-9012-85DDF4B2E8B5}"/>
    <cellStyle name="20% — акцент3 2 14" xfId="16301" xr:uid="{C76E2C70-DA08-4D9B-AF3E-25F29CE25AA1}"/>
    <cellStyle name="20% - Акцент3 2 15" xfId="15882" xr:uid="{AB1BE5DB-B982-4769-A936-4F8B71F811DD}"/>
    <cellStyle name="20% — акцент3 2 15" xfId="16321" xr:uid="{B66D03B8-F1F5-4490-90C5-09441C4F0B29}"/>
    <cellStyle name="20% - Акцент3 2 16" xfId="15714" xr:uid="{1B46DD35-3596-448B-9443-0B27817D6D81}"/>
    <cellStyle name="20% — акцент3 2 16" xfId="16330" xr:uid="{3B52822E-15A8-4C77-A119-21A1CBF57D86}"/>
    <cellStyle name="20% - Акцент3 2 17" xfId="15522" xr:uid="{4C19A644-16EF-4125-80A7-73EE80FA34E0}"/>
    <cellStyle name="20% — акцент3 2 17" xfId="1092" xr:uid="{F9ABA617-810D-4092-85B1-22EEF8A7BE4A}"/>
    <cellStyle name="20% - Акцент3 2 18" xfId="15919" xr:uid="{DD3C8953-E71C-4E33-85BF-41448CDD18BE}"/>
    <cellStyle name="20% — акцент3 2 18" xfId="17299" xr:uid="{46448E24-2906-42CA-AA00-A0C98FD86F96}"/>
    <cellStyle name="20% - Акцент3 2 19" xfId="15173" xr:uid="{9B6E6745-EE27-4544-87B3-0FAFA061E96A}"/>
    <cellStyle name="20% — акцент3 2 19" xfId="17342" xr:uid="{BEAE48C2-5791-447B-B593-65509B3D0253}"/>
    <cellStyle name="20% - Акцент3 2 2" xfId="551" xr:uid="{1EE80453-1730-4B5F-9B32-705002E0B200}"/>
    <cellStyle name="20% — акцент3 2 2" xfId="51" xr:uid="{4ABCFA87-49BB-4C3B-A7E9-45E96C0C81A8}"/>
    <cellStyle name="20% — акцент3 2 2 10" xfId="16282" xr:uid="{A466EE35-ED3F-46AF-ACD2-88F66B5C1F1F}"/>
    <cellStyle name="20% — акцент3 2 2 11" xfId="1170" xr:uid="{F8BA2E5B-5585-499E-82F0-A0211C7D4EB4}"/>
    <cellStyle name="20% - Акцент3 2 2 2" xfId="579" xr:uid="{7189582D-2F3A-47A5-9C0A-F211B39041B0}"/>
    <cellStyle name="20% — акцент3 2 2 2" xfId="1817" xr:uid="{B1DCA12E-B12F-4DB5-8C7D-8C3E6F708F7B}"/>
    <cellStyle name="20% - Акцент3 2 2 2 2" xfId="600" xr:uid="{284B7234-9D57-44B5-AA08-1614312C148F}"/>
    <cellStyle name="20% — акцент3 2 2 2 2" xfId="2440" xr:uid="{DBFDD01D-7B34-4BE8-BBFF-CC7D7DC5B925}"/>
    <cellStyle name="20% - Акцент3 2 2 2 2 2" xfId="712" xr:uid="{82D0FA4A-E4B5-4B44-B057-95FF377062BD}"/>
    <cellStyle name="20% — акцент3 2 2 2 2 2" xfId="4019" xr:uid="{AC733755-C87E-4CC4-A756-C0468B285DF6}"/>
    <cellStyle name="20% - Акцент3 2 2 2 2 2 2" xfId="969" xr:uid="{3E3BC2C4-EB5A-4AA3-8720-B800C0EBD6B3}"/>
    <cellStyle name="20% — акцент3 2 2 2 2 2 2" xfId="7275" xr:uid="{E7FF65F5-491B-4E60-9FC3-D06D498714BA}"/>
    <cellStyle name="20% — акцент3 2 2 2 2 2 2 2" xfId="14786" xr:uid="{EC699110-EC8D-4310-B970-18A35D664B25}"/>
    <cellStyle name="20% - Акцент3 2 2 2 2 2 3" xfId="17241" xr:uid="{F3974B78-331B-4EAC-8739-8F6FF8951531}"/>
    <cellStyle name="20% — акцент3 2 2 2 2 2 3" xfId="11625" xr:uid="{99BEBF70-232A-4A28-BC41-B3372E071D9C}"/>
    <cellStyle name="20% - Акцент3 2 2 2 2 3" xfId="824" xr:uid="{943C2ABB-8887-437C-811B-402D16BEBBC1}"/>
    <cellStyle name="20% — акцент3 2 2 2 2 3" xfId="5602" xr:uid="{B55E4AB3-E39F-444D-A738-D6BB0DABB8CA}"/>
    <cellStyle name="20% — акцент3 2 2 2 2 3 2" xfId="13191" xr:uid="{2CAAD26D-50B6-4CA4-86C9-68D46F96A9E1}"/>
    <cellStyle name="20% - Акцент3 2 2 2 2 4" xfId="17145" xr:uid="{A6868892-41AD-4B4A-9ED7-3437DFFE8206}"/>
    <cellStyle name="20% — акцент3 2 2 2 2 4" xfId="10079" xr:uid="{F14A2111-F7BF-4144-AABC-C06A4A733D61}"/>
    <cellStyle name="20% - Акцент3 2 2 2 3" xfId="691" xr:uid="{6CC96DFF-B544-4A05-8D67-C331F3F9EFDF}"/>
    <cellStyle name="20% — акцент3 2 2 2 3" xfId="3058" xr:uid="{B130B7A5-4A46-45E9-BB3B-42FE0E08F2C2}"/>
    <cellStyle name="20% - Акцент3 2 2 2 3 2" xfId="948" xr:uid="{7A20AB22-9CDB-416F-8216-5FBB9B477EF2}"/>
    <cellStyle name="20% — акцент3 2 2 2 3 2" xfId="6217" xr:uid="{38EF1355-CBCC-4644-BA29-62B479633DB5}"/>
    <cellStyle name="20% — акцент3 2 2 2 3 2 2" xfId="13802" xr:uid="{EBE025EC-FECF-48EE-9B78-89CC4B472FA8}"/>
    <cellStyle name="20% - Акцент3 2 2 2 3 3" xfId="17221" xr:uid="{A5E1AF66-7DFD-45DA-AB0B-9E3C6E7E5A00}"/>
    <cellStyle name="20% — акцент3 2 2 2 3 3" xfId="10690" xr:uid="{F50B1931-F80B-4EE7-84FA-5CC20F1DDB78}"/>
    <cellStyle name="20% - Акцент3 2 2 2 4" xfId="803" xr:uid="{D5114157-8664-460C-A791-25245A0AAA83}"/>
    <cellStyle name="20% — акцент3 2 2 2 4" xfId="4634" xr:uid="{BA64EFA5-A0B3-45E1-9AD3-D6A14BBEAAA2}"/>
    <cellStyle name="20% — акцент3 2 2 2 4 2" xfId="12236" xr:uid="{108B95A7-D96B-41ED-87F9-EC1FF977BC3F}"/>
    <cellStyle name="20% - Акцент3 2 2 2 5" xfId="17125" xr:uid="{E5D23E28-C4D5-4304-96EC-0480E43D25C9}"/>
    <cellStyle name="20% — акцент3 2 2 2 5" xfId="9464" xr:uid="{DD25879D-6D13-4FC9-8478-28E74B4177B2}"/>
    <cellStyle name="20% - Акцент3 2 2 3" xfId="599" xr:uid="{2FCE3023-D1BD-4F79-A9D2-51DF977E956B}"/>
    <cellStyle name="20% — акцент3 2 2 3" xfId="1515" xr:uid="{8717BD33-439F-4558-8C89-63B3047C13E1}"/>
    <cellStyle name="20% - Акцент3 2 2 3 2" xfId="711" xr:uid="{5133C718-9015-4360-81CE-31298E660212}"/>
    <cellStyle name="20% — акцент3 2 2 3 2" xfId="3415" xr:uid="{E360A3E1-599C-4127-9734-E0EEA602C545}"/>
    <cellStyle name="20% - Акцент3 2 2 3 2 2" xfId="968" xr:uid="{DA1AD9D2-EE93-452D-BD47-CA521EF9C342}"/>
    <cellStyle name="20% — акцент3 2 2 3 2 2" xfId="6674" xr:uid="{06CA591B-E4AE-47CA-84D9-BE3982DF6AE8}"/>
    <cellStyle name="20% — акцент3 2 2 3 2 2 2" xfId="14185" xr:uid="{379E5554-4D45-4080-B8EC-CDCB72058692}"/>
    <cellStyle name="20% - Акцент3 2 2 3 2 3" xfId="17240" xr:uid="{C0CD0407-6ED1-48FB-91CE-28A18CF1DE5A}"/>
    <cellStyle name="20% — акцент3 2 2 3 2 3" xfId="11024" xr:uid="{99CEF00D-CCFA-4DFB-A3A1-9554A6C35387}"/>
    <cellStyle name="20% - Акцент3 2 2 3 3" xfId="823" xr:uid="{74B5975A-B6FC-4B04-AB3B-1C1D11E724EF}"/>
    <cellStyle name="20% — акцент3 2 2 3 3" xfId="4974" xr:uid="{5B1A7CF7-0FE0-4865-8C2C-48233509EDA9}"/>
    <cellStyle name="20% — акцент3 2 2 3 3 2" xfId="12570" xr:uid="{16E368B2-83D4-4768-8346-B8F706BBC6A6}"/>
    <cellStyle name="20% - Акцент3 2 2 3 4" xfId="17144" xr:uid="{1E64ACE6-DD03-4B88-B6A8-36F62B7D0076}"/>
    <cellStyle name="20% — акцент3 2 2 3 4" xfId="9164" xr:uid="{705BD5FA-42DE-4558-B3D1-87EFF16F13E3}"/>
    <cellStyle name="20% - Акцент3 2 2 4" xfId="663" xr:uid="{61B94C10-076F-4736-A644-23D8ED3E1AA7}"/>
    <cellStyle name="20% — акцент3 2 2 4" xfId="2138" xr:uid="{79D5953D-2B2B-4B51-96A7-1DBA1E7CDCD4}"/>
    <cellStyle name="20% - Акцент3 2 2 4 2" xfId="920" xr:uid="{EAAAC154-BEE8-4ADF-904C-E5203E21FA15}"/>
    <cellStyle name="20% — акцент3 2 2 4 2" xfId="3717" xr:uid="{82EFF42B-488F-441C-934F-7BAEF1C382B9}"/>
    <cellStyle name="20% — акцент3 2 2 4 2 2" xfId="6975" xr:uid="{30870354-A123-49DB-A702-FBD0C47ADBF3}"/>
    <cellStyle name="20% — акцент3 2 2 4 2 2 2" xfId="14486" xr:uid="{40C86703-E0C3-49E4-84A9-7AC2FA38E8E2}"/>
    <cellStyle name="20% — акцент3 2 2 4 2 3" xfId="11325" xr:uid="{B1078C6A-4D9B-409D-8A55-CA5E89AF24A5}"/>
    <cellStyle name="20% - Акцент3 2 2 4 3" xfId="17197" xr:uid="{259F0374-C402-4A7C-A424-E40D0AEDCA06}"/>
    <cellStyle name="20% — акцент3 2 2 4 3" xfId="5300" xr:uid="{58CFEBD2-EE95-4832-BE96-AFE7952112E8}"/>
    <cellStyle name="20% — акцент3 2 2 4 3 2" xfId="12891" xr:uid="{BD84286A-A394-4111-84BF-B23878125E76}"/>
    <cellStyle name="20% — акцент3 2 2 4 4" xfId="9779" xr:uid="{11475FB3-24CD-4FE3-89D4-1FDAED918B7F}"/>
    <cellStyle name="20% - Акцент3 2 2 5" xfId="775" xr:uid="{12954AFE-B6CD-4EE5-B657-A66B01D879B1}"/>
    <cellStyle name="20% — акцент3 2 2 5" xfId="2756" xr:uid="{13AD760C-0B2A-4D24-8C5D-D2EC1DB58A5A}"/>
    <cellStyle name="20% — акцент3 2 2 5 2" xfId="5915" xr:uid="{979E30C6-C638-4FCE-8EB0-7458F37418CC}"/>
    <cellStyle name="20% — акцент3 2 2 5 2 2" xfId="13502" xr:uid="{5AEA6544-6CA0-482A-9758-FA8B413BAC44}"/>
    <cellStyle name="20% — акцент3 2 2 5 3" xfId="10389" xr:uid="{F2231000-08D3-4D28-B4A5-A699FA0BF8D2}"/>
    <cellStyle name="20% - Акцент3 2 2 6" xfId="16138" xr:uid="{F95CE111-3C89-47A8-9854-C7CAB9705D1E}"/>
    <cellStyle name="20% — акцент3 2 2 6" xfId="4332" xr:uid="{56566638-E5BC-4EE5-9175-F3E462AED23C}"/>
    <cellStyle name="20% — акцент3 2 2 6 2" xfId="11936" xr:uid="{9307F8A5-DDD2-4604-A622-3A7CD9022A2F}"/>
    <cellStyle name="20% - Акцент3 2 2 7" xfId="15172" xr:uid="{30787AEC-8D7F-42A9-9744-3B289D3DF3D7}"/>
    <cellStyle name="20% — акцент3 2 2 7" xfId="8839" xr:uid="{C3B1CE96-6750-4AA9-BB0B-EEBF5F2B08D9}"/>
    <cellStyle name="20% - Акцент3 2 2 8" xfId="17101" xr:uid="{9C00603B-B32D-4DAD-8210-E5BDC905ADAA}"/>
    <cellStyle name="20% — акцент3 2 2 8" xfId="15259" xr:uid="{E867AA41-B9CC-41B7-AC3B-9E683308736A}"/>
    <cellStyle name="20% — акцент3 2 2 9" xfId="16234" xr:uid="{6D35A626-4FD1-4618-AFDA-67A85F9BCD2F}"/>
    <cellStyle name="20% - Акцент3 2 20" xfId="17083" xr:uid="{824C5E13-A6B5-483D-BF50-6E58EBE78D86}"/>
    <cellStyle name="20% — акцент3 2 20" xfId="17364" xr:uid="{DC547C6B-AF56-4CD8-80FF-802DFA89DC1A}"/>
    <cellStyle name="20% — акцент3 2 21" xfId="17331" xr:uid="{D4FC97F1-88A4-4E2C-87E4-B3DD036FF058}"/>
    <cellStyle name="20% — акцент3 2 22" xfId="17375" xr:uid="{F2EE517D-1968-41FC-B1E1-969E81ABCDCE}"/>
    <cellStyle name="20% — акцент3 2 23" xfId="17377" xr:uid="{9E99C0E8-28B0-4227-A2E6-192BFEDB5E82}"/>
    <cellStyle name="20% — акцент3 2 24" xfId="17317" xr:uid="{743D6B50-A467-410D-9DDA-9D7D40138CBD}"/>
    <cellStyle name="20% - Акцент3 2 3" xfId="565" xr:uid="{60B3A773-0BD7-403D-8EE2-70026519EE13}"/>
    <cellStyle name="20% — акцент3 2 3" xfId="52" xr:uid="{845F7AA0-52FD-4788-B43F-3DE4BA609054}"/>
    <cellStyle name="20% — акцент3 2 3 10" xfId="16267" xr:uid="{D1A11A13-F506-4D54-BE97-DCCE28D065D3}"/>
    <cellStyle name="20% — акцент3 2 3 11" xfId="1240" xr:uid="{2BF46E1B-B110-42B9-BBC0-180CC04F7B9B}"/>
    <cellStyle name="20% - Акцент3 2 3 2" xfId="601" xr:uid="{49562D72-1509-46F9-A4B5-C4BE20E603E1}"/>
    <cellStyle name="20% — акцент3 2 3 2" xfId="1887" xr:uid="{95EEA131-D114-46B5-A383-64D235F62E25}"/>
    <cellStyle name="20% - Акцент3 2 3 2 2" xfId="713" xr:uid="{CCD97BB5-7AF8-4AD7-A495-98B2A4C924EC}"/>
    <cellStyle name="20% — акцент3 2 3 2 2" xfId="2510" xr:uid="{5B3DC6AE-0BD5-4572-8927-C7D930D65A8D}"/>
    <cellStyle name="20% - Акцент3 2 3 2 2 2" xfId="970" xr:uid="{F9C64E23-B42E-499E-A598-866824C39493}"/>
    <cellStyle name="20% — акцент3 2 3 2 2 2" xfId="4089" xr:uid="{B7751643-D8D8-4A47-A2BD-F5A0DCDEFE1F}"/>
    <cellStyle name="20% — акцент3 2 3 2 2 2 2" xfId="7344" xr:uid="{FB59744A-0E80-4707-A52E-8EC8AF6B4E3A}"/>
    <cellStyle name="20% — акцент3 2 3 2 2 2 2 2" xfId="14855" xr:uid="{CEEB3597-91AA-43A9-ADBA-0F898434567C}"/>
    <cellStyle name="20% — акцент3 2 3 2 2 2 3" xfId="11695" xr:uid="{8C2783CF-C3E8-4890-BA9A-229F322997D7}"/>
    <cellStyle name="20% - Акцент3 2 3 2 2 3" xfId="17242" xr:uid="{AF82EE4D-B9F8-4E97-8886-3D0B0B63B8EF}"/>
    <cellStyle name="20% — акцент3 2 3 2 2 3" xfId="5672" xr:uid="{3B763778-0AD6-41B9-84AB-CE3A1CE3FB11}"/>
    <cellStyle name="20% — акцент3 2 3 2 2 3 2" xfId="13260" xr:uid="{9728F5CA-0101-48E2-AF0D-89436BD1E1A4}"/>
    <cellStyle name="20% — акцент3 2 3 2 2 4" xfId="10148" xr:uid="{4BDB4E39-7746-4A69-A6E5-6EBF4E83553D}"/>
    <cellStyle name="20% - Акцент3 2 3 2 3" xfId="825" xr:uid="{5FDFF8FF-6A9F-47AF-8872-1D7A5D728BA5}"/>
    <cellStyle name="20% — акцент3 2 3 2 3" xfId="3128" xr:uid="{299A7DC7-B15C-4BE1-B629-45DDB7619DB9}"/>
    <cellStyle name="20% — акцент3 2 3 2 3 2" xfId="6287" xr:uid="{CCE99E52-9E7C-4D3E-931F-7FD090535925}"/>
    <cellStyle name="20% — акцент3 2 3 2 3 2 2" xfId="13871" xr:uid="{9F59E5A4-4978-4E5C-9ACC-6464449354B1}"/>
    <cellStyle name="20% — акцент3 2 3 2 3 3" xfId="10759" xr:uid="{6FA7F640-ED15-454D-893D-2DE506243889}"/>
    <cellStyle name="20% - Акцент3 2 3 2 4" xfId="17146" xr:uid="{06C55BDD-43DB-4C2F-83F2-79C6626211B1}"/>
    <cellStyle name="20% — акцент3 2 3 2 4" xfId="4704" xr:uid="{72ED0A5A-CA4A-43B7-92E0-451C10CDA77B}"/>
    <cellStyle name="20% — акцент3 2 3 2 4 2" xfId="12305" xr:uid="{F7C4EB93-1844-49A8-8055-A298E86AF5CF}"/>
    <cellStyle name="20% — акцент3 2 3 2 5" xfId="9533" xr:uid="{65613374-2477-4FF6-9678-583FBF3CE521}"/>
    <cellStyle name="20% - Акцент3 2 3 3" xfId="677" xr:uid="{02304A64-64A6-4F52-99F7-5E7326DDE7AB}"/>
    <cellStyle name="20% — акцент3 2 3 3" xfId="1585" xr:uid="{818CDF5A-2130-4A2B-B93F-8B0B2310A755}"/>
    <cellStyle name="20% - Акцент3 2 3 3 2" xfId="934" xr:uid="{234D6DF7-14DB-4AE5-A54E-1AB041C86BFA}"/>
    <cellStyle name="20% — акцент3 2 3 3 2" xfId="3485" xr:uid="{5419BD97-67B2-4DA3-9054-BD263611E145}"/>
    <cellStyle name="20% — акцент3 2 3 3 2 2" xfId="6743" xr:uid="{700DBF8E-AA55-4289-98A0-C4DE6764C18A}"/>
    <cellStyle name="20% — акцент3 2 3 3 2 2 2" xfId="14254" xr:uid="{222DE97B-8EA1-4BEB-AFFC-3220FB490FCD}"/>
    <cellStyle name="20% — акцент3 2 3 3 2 3" xfId="11093" xr:uid="{EF0B6BB6-CED9-401E-B963-ADC78C942250}"/>
    <cellStyle name="20% - Акцент3 2 3 3 3" xfId="17209" xr:uid="{01D8EB37-00C9-4635-AE8F-5C4B6E28C30E}"/>
    <cellStyle name="20% — акцент3 2 3 3 3" xfId="5044" xr:uid="{2A7E3BFB-31AE-44C4-93F8-B362AA4CE557}"/>
    <cellStyle name="20% — акцент3 2 3 3 3 2" xfId="12639" xr:uid="{9E835C6E-141A-42EC-AB17-46B7401FDCAF}"/>
    <cellStyle name="20% — акцент3 2 3 3 4" xfId="9233" xr:uid="{D5EE1418-377E-4989-91AD-91DCC0DC844C}"/>
    <cellStyle name="20% - Акцент3 2 3 4" xfId="789" xr:uid="{7F6B28D6-4A0D-4D9A-9A33-F5B80E6FD9F0}"/>
    <cellStyle name="20% — акцент3 2 3 4" xfId="2208" xr:uid="{7B17674F-2ECE-40A7-A382-0EA175A066B2}"/>
    <cellStyle name="20% — акцент3 2 3 4 2" xfId="3787" xr:uid="{8C7BB78D-1968-4C5D-9A7E-3515425DE63F}"/>
    <cellStyle name="20% — акцент3 2 3 4 2 2" xfId="7044" xr:uid="{59D930FB-7AE2-4E2A-BA56-82AC58481365}"/>
    <cellStyle name="20% — акцент3 2 3 4 2 2 2" xfId="14555" xr:uid="{BD3D4BE5-AE6C-4F68-B629-59F39484D5E2}"/>
    <cellStyle name="20% — акцент3 2 3 4 2 3" xfId="11394" xr:uid="{8624255D-EB60-4ECD-8B3E-CA57AF5F67A6}"/>
    <cellStyle name="20% — акцент3 2 3 4 3" xfId="5370" xr:uid="{75704A58-E61D-4269-9D87-C49153E7466D}"/>
    <cellStyle name="20% — акцент3 2 3 4 3 2" xfId="12960" xr:uid="{479211CF-3B45-4240-8261-8C423E95E401}"/>
    <cellStyle name="20% — акцент3 2 3 4 4" xfId="9848" xr:uid="{BDBD489F-E5BA-4EAF-A225-7EE4A8700A27}"/>
    <cellStyle name="20% - Акцент3 2 3 5" xfId="15892" xr:uid="{F36233C7-6528-42E1-9EEA-B24AC002B399}"/>
    <cellStyle name="20% — акцент3 2 3 5" xfId="2826" xr:uid="{4BA6BABF-48B0-4B90-B014-5C7A66929A91}"/>
    <cellStyle name="20% — акцент3 2 3 5 2" xfId="5985" xr:uid="{B9E9D83D-1450-4791-8EF6-796EE314054E}"/>
    <cellStyle name="20% — акцент3 2 3 5 2 2" xfId="13571" xr:uid="{AEB9CA07-DE63-49E8-A07F-96D7762C9931}"/>
    <cellStyle name="20% — акцент3 2 3 5 3" xfId="10459" xr:uid="{9A155D89-23C2-4829-9C39-E15757EF3162}"/>
    <cellStyle name="20% - Акцент3 2 3 6" xfId="15194" xr:uid="{2A8BD94E-7272-4AE7-BC4D-93612F63DDB5}"/>
    <cellStyle name="20% — акцент3 2 3 6" xfId="4402" xr:uid="{65C8EF8C-08C8-4D1C-B7C3-2C31C2E492FE}"/>
    <cellStyle name="20% — акцент3 2 3 6 2" xfId="12005" xr:uid="{A6988A3B-497F-4266-B20E-3EA1B50EFF10}"/>
    <cellStyle name="20% - Акцент3 2 3 7" xfId="15278" xr:uid="{ABE70150-3018-4C92-A476-2BD0474BC4CA}"/>
    <cellStyle name="20% — акцент3 2 3 7" xfId="8908" xr:uid="{546C338A-0D4B-4F94-B97D-348E5A9F9700}"/>
    <cellStyle name="20% - Акцент3 2 3 8" xfId="17113" xr:uid="{4194FA11-03AE-4C5C-8DA6-2B1C6C1DF113}"/>
    <cellStyle name="20% — акцент3 2 3 8" xfId="15244" xr:uid="{880C9B13-11AA-449F-9300-3E785C7DC23E}"/>
    <cellStyle name="20% — акцент3 2 3 9" xfId="16217" xr:uid="{7BAE79A7-3686-4A3A-A15D-70B0AA714715}"/>
    <cellStyle name="20% - Акцент3 2 4" xfId="598" xr:uid="{2642A0A5-12A9-4482-BF52-0E02CDB5F91D}"/>
    <cellStyle name="20% — акцент3 2 4" xfId="53" xr:uid="{984FFDD9-AFA5-4A43-8722-BDDC62FDBEF3}"/>
    <cellStyle name="20% — акцент3 2 4 10" xfId="14072" xr:uid="{87DBB435-B0AF-4D88-9A1E-8C4AC2466FC5}"/>
    <cellStyle name="20% — акцент3 2 4 11" xfId="1309" xr:uid="{7545A456-BEBC-4BC9-B90C-D4E5F8850C95}"/>
    <cellStyle name="20% - Акцент3 2 4 2" xfId="710" xr:uid="{1641D2C9-D762-454C-87F6-DA6AF98BCE0F}"/>
    <cellStyle name="20% — акцент3 2 4 2" xfId="1956" xr:uid="{803EFC4F-AE34-4145-9E30-6935AC6D9F03}"/>
    <cellStyle name="20% - Акцент3 2 4 2 2" xfId="967" xr:uid="{38845240-3E6E-46E7-9A60-98249F704895}"/>
    <cellStyle name="20% — акцент3 2 4 2 2" xfId="2579" xr:uid="{B7DF7474-33E6-4463-8EAD-F53C95060DF7}"/>
    <cellStyle name="20% — акцент3 2 4 2 2 2" xfId="4158" xr:uid="{90525EBF-A1D1-44A8-AE6B-8EB04AB5E25A}"/>
    <cellStyle name="20% — акцент3 2 4 2 2 2 2" xfId="7413" xr:uid="{0AA16729-B283-40B3-A863-CBFD62131D43}"/>
    <cellStyle name="20% — акцент3 2 4 2 2 2 2 2" xfId="14924" xr:uid="{CF346BBE-1534-4F3A-B0FA-67A11FFADF79}"/>
    <cellStyle name="20% — акцент3 2 4 2 2 2 3" xfId="11764" xr:uid="{04742C54-64BF-4C9C-9663-751689588232}"/>
    <cellStyle name="20% — акцент3 2 4 2 2 3" xfId="5741" xr:uid="{527AB1A6-D097-4A57-9957-1D1E14D69D90}"/>
    <cellStyle name="20% — акцент3 2 4 2 2 3 2" xfId="13329" xr:uid="{0583E721-FF5C-4746-9821-D374243FAD54}"/>
    <cellStyle name="20% — акцент3 2 4 2 2 4" xfId="10217" xr:uid="{716908B6-40D2-4991-A639-9B73DED86B53}"/>
    <cellStyle name="20% - Акцент3 2 4 2 3" xfId="17239" xr:uid="{A089B37D-B3C2-4661-8C6B-B30335A9AFB0}"/>
    <cellStyle name="20% — акцент3 2 4 2 3" xfId="3197" xr:uid="{1D056EE1-E5EA-42A3-8CD4-456F85BE82CA}"/>
    <cellStyle name="20% — акцент3 2 4 2 3 2" xfId="6356" xr:uid="{BE49E093-5F41-48B3-B5E9-89CF890A85EF}"/>
    <cellStyle name="20% — акцент3 2 4 2 3 2 2" xfId="13940" xr:uid="{7B6670D3-5F49-42B4-BA15-730CB3E24533}"/>
    <cellStyle name="20% — акцент3 2 4 2 3 3" xfId="10828" xr:uid="{451E9D54-9D6C-48E0-9EAC-0EC10AE84418}"/>
    <cellStyle name="20% — акцент3 2 4 2 4" xfId="4773" xr:uid="{3641F179-D1C0-4947-A243-E501BCD57F0B}"/>
    <cellStyle name="20% — акцент3 2 4 2 4 2" xfId="12374" xr:uid="{C4C3CB2C-DB7F-452C-8393-0D0184097D95}"/>
    <cellStyle name="20% — акцент3 2 4 2 5" xfId="9602" xr:uid="{E3AD7FBB-892A-4632-97AF-406AC43D1D86}"/>
    <cellStyle name="20% - Акцент3 2 4 3" xfId="822" xr:uid="{19461829-5781-4E80-85AD-69C14E14AFE3}"/>
    <cellStyle name="20% — акцент3 2 4 3" xfId="1654" xr:uid="{9C9C4206-EDBB-496E-8C76-69F560CD2637}"/>
    <cellStyle name="20% — акцент3 2 4 3 2" xfId="3554" xr:uid="{3986EA0B-71D1-4BB6-A58B-0BBE5DC9CC98}"/>
    <cellStyle name="20% — акцент3 2 4 3 2 2" xfId="6812" xr:uid="{1441C0D8-8F7B-4A2C-AAE8-4E2E210EA444}"/>
    <cellStyle name="20% — акцент3 2 4 3 2 2 2" xfId="14323" xr:uid="{BD86D25A-74B0-4A8D-A99C-9393053DCA2C}"/>
    <cellStyle name="20% — акцент3 2 4 3 2 3" xfId="11162" xr:uid="{4DB5AEC9-7419-4367-924E-10C47FBCC2F5}"/>
    <cellStyle name="20% — акцент3 2 4 3 3" xfId="5113" xr:uid="{0303E14F-F2EB-4087-9D00-D6FB7DA00AD2}"/>
    <cellStyle name="20% — акцент3 2 4 3 3 2" xfId="12708" xr:uid="{A59D11BE-FA1C-4DC2-9A40-A68C17977A32}"/>
    <cellStyle name="20% — акцент3 2 4 3 4" xfId="9302" xr:uid="{2F56A9A5-80DC-40BA-847B-3037A264AA9F}"/>
    <cellStyle name="20% - Акцент3 2 4 4" xfId="15506" xr:uid="{452F31B9-291C-470F-992D-2F0CA5F03562}"/>
    <cellStyle name="20% — акцент3 2 4 4" xfId="2277" xr:uid="{33AF04E6-81C8-4C0E-B55C-81C8FB34E763}"/>
    <cellStyle name="20% — акцент3 2 4 4 2" xfId="3856" xr:uid="{772DD9EC-F5CF-4FD2-A923-0DFECC7EA6A1}"/>
    <cellStyle name="20% — акцент3 2 4 4 2 2" xfId="7113" xr:uid="{BEAD531B-C550-4196-ABD7-4B2F3453D964}"/>
    <cellStyle name="20% — акцент3 2 4 4 2 2 2" xfId="14624" xr:uid="{647E1A88-F26B-4826-B1E9-605F8CB2162F}"/>
    <cellStyle name="20% — акцент3 2 4 4 2 3" xfId="11463" xr:uid="{1452DF1A-E9ED-4FA0-8E1E-82B026B7DDAC}"/>
    <cellStyle name="20% — акцент3 2 4 4 3" xfId="5439" xr:uid="{1DC6E66A-F33C-4421-BB84-6B2529C5D6EF}"/>
    <cellStyle name="20% — акцент3 2 4 4 3 2" xfId="13029" xr:uid="{69CC880C-49F2-441E-86FB-A6E0945BB24A}"/>
    <cellStyle name="20% — акцент3 2 4 4 4" xfId="9917" xr:uid="{EF312E27-6EB1-4B7D-B5BC-96018D77FDC5}"/>
    <cellStyle name="20% - Акцент3 2 4 5" xfId="15355" xr:uid="{36B34473-348F-45D1-82CB-73EC7CBDE358}"/>
    <cellStyle name="20% — акцент3 2 4 5" xfId="2895" xr:uid="{96183EC2-E232-4AAD-988C-C2D2BB0756FD}"/>
    <cellStyle name="20% — акцент3 2 4 5 2" xfId="6054" xr:uid="{8A2C268E-E879-449F-BF07-1998E22B87B4}"/>
    <cellStyle name="20% — акцент3 2 4 5 2 2" xfId="13640" xr:uid="{775692C3-EF00-405B-9A20-61130DE61959}"/>
    <cellStyle name="20% — акцент3 2 4 5 3" xfId="10528" xr:uid="{9109A0CB-410E-403B-AD13-CC580996516B}"/>
    <cellStyle name="20% - Акцент3 2 4 6" xfId="15690" xr:uid="{09FD6E8F-C79E-472A-9117-A881262E3045}"/>
    <cellStyle name="20% — акцент3 2 4 6" xfId="4471" xr:uid="{BE5E47EE-5B63-4BE5-B07B-D6D31A21E89D}"/>
    <cellStyle name="20% — акцент3 2 4 6 2" xfId="12074" xr:uid="{D76423D9-7773-488B-B3AA-1DB4B5D2AE9A}"/>
    <cellStyle name="20% - Акцент3 2 4 7" xfId="15468" xr:uid="{BA9AEB71-DED0-4158-8AB3-43212C3CC488}"/>
    <cellStyle name="20% — акцент3 2 4 7" xfId="8977" xr:uid="{0FF79CA8-6675-4FEB-91AD-D112AA196B7C}"/>
    <cellStyle name="20% - Акцент3 2 4 8" xfId="17143" xr:uid="{13B94814-08DC-487B-94A7-53A0FFB4AE9B}"/>
    <cellStyle name="20% — акцент3 2 4 8" xfId="14006" xr:uid="{5CE480A6-5ABF-4BEB-9089-A5549323B117}"/>
    <cellStyle name="20% — акцент3 2 4 9" xfId="16202" xr:uid="{551C4537-696C-470D-89F1-50179F9729F0}"/>
    <cellStyle name="20% - Акцент3 2 5" xfId="649" xr:uid="{53F71C0D-05C1-4330-AFC2-7462E9857B81}"/>
    <cellStyle name="20% — акцент3 2 5" xfId="54" xr:uid="{1A5DF53A-3059-45CE-BDA4-322279477CAD}"/>
    <cellStyle name="20% — акцент3 2 5 10" xfId="15937" xr:uid="{3E4AD647-EDE5-40E1-8A73-9C4E01381A1D}"/>
    <cellStyle name="20% — акцент3 2 5 11" xfId="1748" xr:uid="{70AC4E83-58A8-4B99-87C3-B7D87807A13E}"/>
    <cellStyle name="20% - Акцент3 2 5 2" xfId="906" xr:uid="{93EACF40-9C5F-462F-95AA-11DC934DF6A9}"/>
    <cellStyle name="20% — акцент3 2 5 2" xfId="2371" xr:uid="{7D672226-5597-492A-B2FC-EEABB2F7A10F}"/>
    <cellStyle name="20% — акцент3 2 5 2 2" xfId="3950" xr:uid="{6127FD81-0C7F-4A97-B265-F6D682E6E17F}"/>
    <cellStyle name="20% — акцент3 2 5 2 2 2" xfId="7206" xr:uid="{DADB22BA-CC36-4C73-A110-622B2B902980}"/>
    <cellStyle name="20% — акцент3 2 5 2 2 2 2" xfId="14717" xr:uid="{961BA5B3-C8FC-45FC-9C77-E56B1654D8E9}"/>
    <cellStyle name="20% — акцент3 2 5 2 2 3" xfId="11556" xr:uid="{97560FF3-850B-43BB-8303-8F9E8D26F25F}"/>
    <cellStyle name="20% — акцент3 2 5 2 3" xfId="5533" xr:uid="{08EF72E7-C90B-4BC5-9C92-344CF5331C2B}"/>
    <cellStyle name="20% — акцент3 2 5 2 3 2" xfId="13122" xr:uid="{15DA3A7E-3E2D-4C57-AF37-7F1BB1A08EAF}"/>
    <cellStyle name="20% — акцент3 2 5 2 4" xfId="10010" xr:uid="{1E075C65-68F5-4023-96C8-523B657A76A3}"/>
    <cellStyle name="20% - Акцент3 2 5 3" xfId="16032" xr:uid="{7FE1BB52-40F9-4DAA-8341-43422EFD3D28}"/>
    <cellStyle name="20% — акцент3 2 5 3" xfId="2989" xr:uid="{DB7FA13E-445E-4B37-81E3-70986F375EDD}"/>
    <cellStyle name="20% — акцент3 2 5 3 2" xfId="6148" xr:uid="{E49B91ED-A737-4DBD-85F9-47B613093259}"/>
    <cellStyle name="20% — акцент3 2 5 3 2 2" xfId="13733" xr:uid="{79408AD6-DE82-45BE-9A68-66631714E5AC}"/>
    <cellStyle name="20% — акцент3 2 5 3 3" xfId="10621" xr:uid="{09744DBA-149A-402F-90CA-237937A85245}"/>
    <cellStyle name="20% - Акцент3 2 5 4" xfId="15550" xr:uid="{2FBC09DF-EBD4-45F3-A9AF-5310941A6058}"/>
    <cellStyle name="20% — акцент3 2 5 4" xfId="4565" xr:uid="{189FA509-CFFC-4C16-A7B9-677D6D5455EF}"/>
    <cellStyle name="20% — акцент3 2 5 4 2" xfId="12167" xr:uid="{B0252906-666E-4EAD-AA55-3ABBA3A3FD42}"/>
    <cellStyle name="20% - Акцент3 2 5 5" xfId="15247" xr:uid="{9412C7E3-59EB-40CE-9225-EABAE7EB590F}"/>
    <cellStyle name="20% — акцент3 2 5 5" xfId="9395" xr:uid="{382AE752-F5E8-462E-883D-7EA4E4A123B9}"/>
    <cellStyle name="20% - Акцент3 2 5 6" xfId="15592" xr:uid="{56B82C76-8F4C-4AD9-B693-407B8C72695A}"/>
    <cellStyle name="20% — акцент3 2 5 6" xfId="15224" xr:uid="{C12B380F-BC46-4C09-82CC-4760506F3405}"/>
    <cellStyle name="20% - Акцент3 2 5 7" xfId="16242" xr:uid="{BA3D51D0-4539-4063-A7E8-A4CE37AA9E03}"/>
    <cellStyle name="20% — акцент3 2 5 7" xfId="15799" xr:uid="{3E90F49A-8800-4E50-9385-B6789EFB0E30}"/>
    <cellStyle name="20% - Акцент3 2 5 8" xfId="17185" xr:uid="{3B166D68-6943-4BC7-94B8-387AB3B654AC}"/>
    <cellStyle name="20% — акцент3 2 5 8" xfId="15693" xr:uid="{85137566-E320-402E-8DE6-CBB2C0C1672B}"/>
    <cellStyle name="20% — акцент3 2 5 9" xfId="16002" xr:uid="{32A88BBC-A3D0-4CC6-AECA-702F9A190DD6}"/>
    <cellStyle name="20% - Акцент3 2 6" xfId="761" xr:uid="{67A90524-B261-4968-9870-6E3410E2822D}"/>
    <cellStyle name="20% — акцент3 2 6" xfId="1446" xr:uid="{6C9ED90D-0228-455A-AA2C-EAAE1EECBC14}"/>
    <cellStyle name="20% - Акцент3 2 6 2" xfId="15037" xr:uid="{A27B961D-443C-4336-9207-99AB71DFDC9E}"/>
    <cellStyle name="20% — акцент3 2 6 2" xfId="3346" xr:uid="{B21FD219-A312-4518-8D20-EF261A23BE41}"/>
    <cellStyle name="20% — акцент3 2 6 2 2" xfId="6605" xr:uid="{EC0ED19B-09F1-4077-8304-F256A2A64A13}"/>
    <cellStyle name="20% — акцент3 2 6 2 2 2" xfId="14116" xr:uid="{926D9FBF-7056-433B-AE65-6149038C502C}"/>
    <cellStyle name="20% — акцент3 2 6 2 3" xfId="10955" xr:uid="{0027A954-2B5D-4EEE-A758-605A154917E1}"/>
    <cellStyle name="20% - Акцент3 2 6 3" xfId="16042" xr:uid="{7A03EA71-A7B2-49B8-B770-66BA5AFEC30E}"/>
    <cellStyle name="20% — акцент3 2 6 3" xfId="4905" xr:uid="{6C33829E-42EE-4C3F-B85D-A4E6086F5A2A}"/>
    <cellStyle name="20% — акцент3 2 6 3 2" xfId="12501" xr:uid="{B1CDB333-E67F-4B4B-90F8-BF7BA89DD696}"/>
    <cellStyle name="20% - Акцент3 2 6 4" xfId="15977" xr:uid="{3C192EDE-A8D0-40F8-8EC2-86AFF7381C0C}"/>
    <cellStyle name="20% — акцент3 2 6 4" xfId="9095" xr:uid="{A94B4E2A-8C68-4AD2-B203-5FA5B11B7F1F}"/>
    <cellStyle name="20% - Акцент3 2 6 5" xfId="15391" xr:uid="{F84BF806-F64A-44C1-B1D8-B65B985AEB60}"/>
    <cellStyle name="20% — акцент3 2 6 5" xfId="10897" xr:uid="{A9A1BDE3-297C-4D90-BF20-9D96CF29E60A}"/>
    <cellStyle name="20% - Акцент3 2 6 6" xfId="16153" xr:uid="{C1644159-4988-4D93-886C-296D6E35F8F3}"/>
    <cellStyle name="20% — акцент3 2 6 6" xfId="16180" xr:uid="{9A7EAF3D-DD41-4700-9A22-AD40E0B6552C}"/>
    <cellStyle name="20% - Акцент3 2 6 7" xfId="15897" xr:uid="{4B0B2302-E5A9-4C9D-87A9-BF39DBD61F1F}"/>
    <cellStyle name="20% — акцент3 2 6 7" xfId="15721" xr:uid="{A65E8437-256A-4C3E-A420-85C6BAAC5467}"/>
    <cellStyle name="20% — акцент3 2 6 8" xfId="14069" xr:uid="{C781E0D7-5B63-4D12-BE94-923330586FD4}"/>
    <cellStyle name="20% — акцент3 2 6 9" xfId="10899" xr:uid="{A3CD6958-7BF6-403E-9F41-019BE6C7407B}"/>
    <cellStyle name="20% - Акцент3 2 7" xfId="7549" xr:uid="{87F4AECC-70CB-4C42-9365-587F8DB869AA}"/>
    <cellStyle name="20% — акцент3 2 7" xfId="2069" xr:uid="{F6FB4938-5472-4B81-AF2E-956F3855D312}"/>
    <cellStyle name="20% - Акцент3 2 7 2" xfId="15072" xr:uid="{BAE09233-1425-49CF-AEDC-644C2BC8BD98}"/>
    <cellStyle name="20% — акцент3 2 7 2" xfId="3648" xr:uid="{77833EF1-356A-4048-BF69-A0841E917610}"/>
    <cellStyle name="20% — акцент3 2 7 2 2" xfId="6906" xr:uid="{4801E693-576D-4879-9916-6EF85760FFC9}"/>
    <cellStyle name="20% — акцент3 2 7 2 2 2" xfId="14417" xr:uid="{08D4E531-C09F-47FB-BAF7-1704E033EBAC}"/>
    <cellStyle name="20% — акцент3 2 7 2 3" xfId="11256" xr:uid="{E1C4F0A0-4F75-480D-AC4D-9F176B4F098B}"/>
    <cellStyle name="20% - Акцент3 2 7 3" xfId="16067" xr:uid="{4351D381-1A77-439A-8ABD-321DDD9735ED}"/>
    <cellStyle name="20% — акцент3 2 7 3" xfId="5231" xr:uid="{BD5A7BD8-8B63-47A9-88C5-91EA4F42948A}"/>
    <cellStyle name="20% — акцент3 2 7 3 2" xfId="12822" xr:uid="{89F5F73F-8B98-432A-B73A-94C88F208CE8}"/>
    <cellStyle name="20% - Акцент3 2 7 4" xfId="15545" xr:uid="{74AB6208-ED81-4074-9881-7953F39BCFF9}"/>
    <cellStyle name="20% — акцент3 2 7 4" xfId="9710" xr:uid="{FBCB7612-7583-4C54-87C5-8081CD8ABAE4}"/>
    <cellStyle name="20% - Акцент3 2 7 5" xfId="15607" xr:uid="{E47B561B-8FEB-422F-915A-997D439F1BE5}"/>
    <cellStyle name="20% — акцент3 2 7 5" xfId="8749" xr:uid="{93206683-8FFD-4F24-B0BC-CEE82898E389}"/>
    <cellStyle name="20% - Акцент3 2 7 6" xfId="15389" xr:uid="{F0F34EF8-E4E5-40B3-8A94-9F5B81F1B8D7}"/>
    <cellStyle name="20% — акцент3 2 7 6" xfId="15806" xr:uid="{534E25D2-6BFE-42E4-B82A-E60BD6150CD3}"/>
    <cellStyle name="20% - Акцент3 2 7 7" xfId="15280" xr:uid="{8FC8922C-71C5-4EDA-AACA-E56E6D02F5D6}"/>
    <cellStyle name="20% — акцент3 2 7 7" xfId="15393" xr:uid="{9E68E655-5087-4676-818E-F87C6B453391}"/>
    <cellStyle name="20% — акцент3 2 7 8" xfId="15670" xr:uid="{11FE1F55-E38E-4B69-8EE3-862CF96D37C4}"/>
    <cellStyle name="20% — акцент3 2 7 9" xfId="16172" xr:uid="{119E7455-2C9D-46FF-8079-9D2CA4499998}"/>
    <cellStyle name="20% - Акцент3 2 8" xfId="7570" xr:uid="{769E51FA-343E-43CB-9B24-BBCFEC7B06BF}"/>
    <cellStyle name="20% — акцент3 2 8" xfId="2687" xr:uid="{D1A303E9-6FA4-46A7-A1FE-56E513E889AF}"/>
    <cellStyle name="20% - Акцент3 2 8 2" xfId="15093" xr:uid="{511E136C-3834-4A94-A650-57C11946E5D0}"/>
    <cellStyle name="20% — акцент3 2 8 2" xfId="5846" xr:uid="{D42A6646-23E0-44F9-861C-724AD90C75EF}"/>
    <cellStyle name="20% — акцент3 2 8 2 2" xfId="13433" xr:uid="{F77617F4-B6E1-4A2A-BF5B-D03F43AA1D98}"/>
    <cellStyle name="20% - Акцент3 2 8 3" xfId="16087" xr:uid="{86C873BC-BB59-4990-A8DA-2646956E5C9D}"/>
    <cellStyle name="20% — акцент3 2 8 3" xfId="10320" xr:uid="{79B0037D-271A-43B6-B4B5-83645F4B6463}"/>
    <cellStyle name="20% - Акцент3 2 8 4" xfId="15940" xr:uid="{2B3F2CF2-23B7-4C85-9CB3-C8C7512C4543}"/>
    <cellStyle name="20% — акцент3 2 8 4" xfId="15411" xr:uid="{B6E8925C-0609-438D-B318-6CED4E2C486B}"/>
    <cellStyle name="20% - Акцент3 2 8 5" xfId="15438" xr:uid="{0BCFC116-6BCB-44C1-AA4E-B978915DF8EB}"/>
    <cellStyle name="20% — акцент3 2 8 5" xfId="15229" xr:uid="{3BE47D63-42A3-4211-8FF3-E293C7893FC8}"/>
    <cellStyle name="20% - Акцент3 2 8 6" xfId="15756" xr:uid="{B1DC37FB-5194-45EB-A72A-8B08732D34EA}"/>
    <cellStyle name="20% — акцент3 2 8 6" xfId="16185" xr:uid="{672F5575-51E3-4930-9923-B6DE70E1D059}"/>
    <cellStyle name="20% - Акцент3 2 8 7" xfId="15935" xr:uid="{A1D32BA5-517A-46F9-9361-5CF908436F90}"/>
    <cellStyle name="20% — акцент3 2 8 7" xfId="15339" xr:uid="{6760A4F6-7B08-457C-8406-BCB54ED52E36}"/>
    <cellStyle name="20% — акцент3 2 8 8" xfId="15830" xr:uid="{1AB4AD5D-0604-4976-99E3-28A9B22216C5}"/>
    <cellStyle name="20% - Акцент3 2 9" xfId="7581" xr:uid="{5DD8C726-F302-49C7-BAF8-2E9CCA2034C7}"/>
    <cellStyle name="20% — акцент3 2 9" xfId="4263" xr:uid="{5D98A2E5-E6DA-493D-94A5-87F825BF6D38}"/>
    <cellStyle name="20% - Акцент3 2 9 2" xfId="15105" xr:uid="{0FBB50DC-6947-4C96-B3E4-C26DB1A83D29}"/>
    <cellStyle name="20% — акцент3 2 9 2" xfId="11867" xr:uid="{2722AC67-946D-474B-8855-35305EBE482F}"/>
    <cellStyle name="20% - Акцент3 2 9 3" xfId="16098" xr:uid="{EF6A2FD2-9B82-46B3-8951-F4A439653FAD}"/>
    <cellStyle name="20% — акцент3 2 9 3" xfId="15631" xr:uid="{B929D430-3432-4E6F-B71B-27F8037174C8}"/>
    <cellStyle name="20% - Акцент3 2 9 4" xfId="15437" xr:uid="{879ABFE5-9352-4F63-85A5-E6349C59BC15}"/>
    <cellStyle name="20% — акцент3 2 9 4" xfId="15433" xr:uid="{CBD544AC-059D-4C35-A94D-09E5EC11946D}"/>
    <cellStyle name="20% - Акцент3 2 9 5" xfId="16163" xr:uid="{E6CF0767-0377-4615-A17B-F586BA09ACA1}"/>
    <cellStyle name="20% — акцент3 2 9 5" xfId="15795" xr:uid="{47981692-F683-4DA3-9F20-AA21D9F3F139}"/>
    <cellStyle name="20% - Акцент3 2 9 6" xfId="15217" xr:uid="{70A0BE28-2972-46E5-B60F-6D4901041FB8}"/>
    <cellStyle name="20% — акцент3 2 9 6" xfId="15567" xr:uid="{AC73E7B4-8409-41E6-AFB0-00CEAE41F0A1}"/>
    <cellStyle name="20% - Акцент3 2 9 7" xfId="15923" xr:uid="{DD682D47-1CAA-4E4D-AEFB-9CDD070A5026}"/>
    <cellStyle name="20% — акцент3 2 9 7" xfId="15973" xr:uid="{276E1ADA-B53F-4925-9A92-08BBE223A26E}"/>
    <cellStyle name="20% - Акцент3 3" xfId="6522" xr:uid="{B78D7DB7-123F-4F27-B0CE-2A930C147E9D}"/>
    <cellStyle name="20% — акцент3 3" xfId="55" xr:uid="{39C0DFD0-171A-40E6-AA61-F09BEC2F8AD2}"/>
    <cellStyle name="20% — акцент3 3 10" xfId="8790" xr:uid="{5F02F81A-5177-4BCA-9123-ECF22D8A8A7C}"/>
    <cellStyle name="20% — акцент3 3 11" xfId="1117" xr:uid="{664DAFBB-DE90-45E3-80A5-209C96629821}"/>
    <cellStyle name="20% — акцент3 3 2" xfId="56" xr:uid="{5C3C6EF2-6B2C-4E0F-9992-CC7F15206FED}"/>
    <cellStyle name="20% — акцент3 3 2 2" xfId="1838" xr:uid="{37A1D267-677E-4965-98D8-4E3C1D2EC7DE}"/>
    <cellStyle name="20% — акцент3 3 2 2 2" xfId="2461" xr:uid="{E4E997CD-F2E2-4809-8346-78928841FAB6}"/>
    <cellStyle name="20% — акцент3 3 2 2 2 2" xfId="4040" xr:uid="{E4958871-BEA2-4974-8696-7B6F19B463F0}"/>
    <cellStyle name="20% — акцент3 3 2 2 2 2 2" xfId="7296" xr:uid="{011197D1-AB09-4DD2-BE20-27931DCDDC65}"/>
    <cellStyle name="20% — акцент3 3 2 2 2 2 2 2" xfId="14807" xr:uid="{37731DFC-294F-49D8-94CF-A3612EEE894F}"/>
    <cellStyle name="20% — акцент3 3 2 2 2 2 3" xfId="11646" xr:uid="{62CE4A3E-8CDE-47F4-B204-1E71463BD5BD}"/>
    <cellStyle name="20% — акцент3 3 2 2 2 3" xfId="5623" xr:uid="{CE34CAB2-764A-4B45-A1B4-1390876BE33D}"/>
    <cellStyle name="20% — акцент3 3 2 2 2 3 2" xfId="13212" xr:uid="{1C26FE16-EC78-49A2-AFCA-90AEE63565DB}"/>
    <cellStyle name="20% — акцент3 3 2 2 2 4" xfId="10100" xr:uid="{16BD642E-9F9A-4AFE-8895-382F3962C8C4}"/>
    <cellStyle name="20% — акцент3 3 2 2 3" xfId="3079" xr:uid="{0B17FD2E-111E-4B1F-9A11-BD918D8F9490}"/>
    <cellStyle name="20% — акцент3 3 2 2 3 2" xfId="6238" xr:uid="{E543E61E-649D-4AE7-9EEF-D90AD0959360}"/>
    <cellStyle name="20% — акцент3 3 2 2 3 2 2" xfId="13823" xr:uid="{232BF86B-7B85-4158-8195-C481ED117FEA}"/>
    <cellStyle name="20% — акцент3 3 2 2 3 3" xfId="10711" xr:uid="{07545710-98AB-42D8-AA50-E66DD97D0BFD}"/>
    <cellStyle name="20% — акцент3 3 2 2 4" xfId="4655" xr:uid="{D35B391B-6FCB-4B3C-810C-BE7F8CB4818E}"/>
    <cellStyle name="20% — акцент3 3 2 2 4 2" xfId="12257" xr:uid="{1E420ACB-1FAD-4781-B000-93D78286F00C}"/>
    <cellStyle name="20% — акцент3 3 2 2 5" xfId="9485" xr:uid="{E39E707E-9CF1-4032-AF13-B7A140FC8261}"/>
    <cellStyle name="20% — акцент3 3 2 3" xfId="1536" xr:uid="{FCE294EA-F695-4870-A9A4-3C699A83E383}"/>
    <cellStyle name="20% — акцент3 3 2 3 2" xfId="3436" xr:uid="{FDFC87AD-E9C7-474B-8FBA-FDD142BA35EA}"/>
    <cellStyle name="20% — акцент3 3 2 3 2 2" xfId="6695" xr:uid="{E528F427-11D3-4A0F-94E3-D8818AF7A124}"/>
    <cellStyle name="20% — акцент3 3 2 3 2 2 2" xfId="14206" xr:uid="{ADD05F96-BF10-483B-B1C3-BE8656645003}"/>
    <cellStyle name="20% — акцент3 3 2 3 2 3" xfId="11045" xr:uid="{820A0108-4FF6-4416-B0DC-BC15544980DB}"/>
    <cellStyle name="20% — акцент3 3 2 3 3" xfId="4995" xr:uid="{21254D0E-EF53-47E6-B562-7B8D9DAB5095}"/>
    <cellStyle name="20% — акцент3 3 2 3 3 2" xfId="12591" xr:uid="{CF0ECA18-8426-4ACA-A357-68647E95364A}"/>
    <cellStyle name="20% — акцент3 3 2 3 4" xfId="9185" xr:uid="{8C8CD24A-2DAE-46CC-849D-A7697D8CE657}"/>
    <cellStyle name="20% — акцент3 3 2 4" xfId="2159" xr:uid="{AB7220DC-7CBF-4D54-A415-3992115F299F}"/>
    <cellStyle name="20% — акцент3 3 2 4 2" xfId="3738" xr:uid="{D7A884B2-8FB1-4962-BF31-E8C0E3C58835}"/>
    <cellStyle name="20% — акцент3 3 2 4 2 2" xfId="6996" xr:uid="{D1F1F686-9FB0-4C17-8604-2FD75A001688}"/>
    <cellStyle name="20% — акцент3 3 2 4 2 2 2" xfId="14507" xr:uid="{A9B7450F-18A6-464B-9D1C-5BED3A264DC1}"/>
    <cellStyle name="20% — акцент3 3 2 4 2 3" xfId="11346" xr:uid="{D7541299-A841-4EAB-9ABB-E0D9E80A5097}"/>
    <cellStyle name="20% — акцент3 3 2 4 3" xfId="5321" xr:uid="{EC485A77-A9CF-490C-A64E-827610428C7E}"/>
    <cellStyle name="20% — акцент3 3 2 4 3 2" xfId="12912" xr:uid="{F2D13564-8036-445B-BCF8-E4C639B71C64}"/>
    <cellStyle name="20% — акцент3 3 2 4 4" xfId="9800" xr:uid="{921DC1AA-24DB-41C0-9773-7FCA4D4365E2}"/>
    <cellStyle name="20% — акцент3 3 2 5" xfId="2777" xr:uid="{1AAFF342-48E5-427D-86C6-5105719B3F06}"/>
    <cellStyle name="20% — акцент3 3 2 5 2" xfId="5936" xr:uid="{7A871669-9DE8-4169-9160-DA5205CA9A0A}"/>
    <cellStyle name="20% — акцент3 3 2 5 2 2" xfId="13523" xr:uid="{7E37557B-A222-414B-B231-FF4D9987A3B0}"/>
    <cellStyle name="20% — акцент3 3 2 5 3" xfId="10410" xr:uid="{77E598E5-6D96-46CC-BCAD-F2AA96417048}"/>
    <cellStyle name="20% — акцент3 3 2 6" xfId="4353" xr:uid="{CE366D77-EFDB-4755-8606-6FF7EE5CEA46}"/>
    <cellStyle name="20% — акцент3 3 2 6 2" xfId="11957" xr:uid="{5D70DBEF-FCEC-4C46-9876-692004CA725D}"/>
    <cellStyle name="20% — акцент3 3 2 7" xfId="8860" xr:uid="{2F4DF66D-3FA3-42C7-887F-8B35E4F68A15}"/>
    <cellStyle name="20% — акцент3 3 2 8" xfId="1191" xr:uid="{B336AB9D-6946-4CED-8DBA-8D189A04A68A}"/>
    <cellStyle name="20% — акцент3 3 3" xfId="57" xr:uid="{7329149A-DBE4-4AA6-96EE-6F9C56C983DD}"/>
    <cellStyle name="20% — акцент3 3 3 2" xfId="1908" xr:uid="{69A5494B-20A4-4DB1-B9D8-E20ACD49CD0E}"/>
    <cellStyle name="20% — акцент3 3 3 2 2" xfId="2531" xr:uid="{56D68C2B-33D1-4BFD-B4F7-171BE74C9DC4}"/>
    <cellStyle name="20% — акцент3 3 3 2 2 2" xfId="4110" xr:uid="{6E73AEE4-7FF0-4241-93AE-A82E1DFD5976}"/>
    <cellStyle name="20% — акцент3 3 3 2 2 2 2" xfId="7365" xr:uid="{C62FCA2F-D082-499D-9FC7-442D066A6F46}"/>
    <cellStyle name="20% — акцент3 3 3 2 2 2 2 2" xfId="14876" xr:uid="{AFEEEB13-D683-486B-8ED7-2D2EB9506EDF}"/>
    <cellStyle name="20% — акцент3 3 3 2 2 2 3" xfId="11716" xr:uid="{A7365301-0B5C-4A81-84E6-6E610C8FE0D8}"/>
    <cellStyle name="20% — акцент3 3 3 2 2 3" xfId="5693" xr:uid="{85EAEB1E-5AE6-4D1A-A865-153E7E2F2A64}"/>
    <cellStyle name="20% — акцент3 3 3 2 2 3 2" xfId="13281" xr:uid="{1B5599F8-C1CC-4EE2-855E-173B8511A454}"/>
    <cellStyle name="20% — акцент3 3 3 2 2 4" xfId="10169" xr:uid="{75B5DA0B-CD5C-4825-9F85-766525BBAB27}"/>
    <cellStyle name="20% — акцент3 3 3 2 3" xfId="3149" xr:uid="{A62239BE-CB2E-4644-AB5A-4DEABB1201D3}"/>
    <cellStyle name="20% — акцент3 3 3 2 3 2" xfId="6308" xr:uid="{5A1AC3CB-BA04-410A-8BF2-12C5B34558F7}"/>
    <cellStyle name="20% — акцент3 3 3 2 3 2 2" xfId="13892" xr:uid="{C301C926-BDCA-4338-BCA0-89E818CAF83C}"/>
    <cellStyle name="20% — акцент3 3 3 2 3 3" xfId="10780" xr:uid="{F8D39FEF-D056-478D-837F-9D27883EA04C}"/>
    <cellStyle name="20% — акцент3 3 3 2 4" xfId="4725" xr:uid="{C68D496D-F752-45CE-BC11-86423A79E162}"/>
    <cellStyle name="20% — акцент3 3 3 2 4 2" xfId="12326" xr:uid="{1EE6A8FB-E8F3-41DF-A1CE-D235CEB34649}"/>
    <cellStyle name="20% — акцент3 3 3 2 5" xfId="9554" xr:uid="{EFDFE90D-8DFD-4D20-9B00-272260AF6AB0}"/>
    <cellStyle name="20% — акцент3 3 3 3" xfId="1606" xr:uid="{92E9B014-E4E7-49E8-B9C4-06DD15F01D53}"/>
    <cellStyle name="20% — акцент3 3 3 3 2" xfId="3506" xr:uid="{1EDA6106-C658-4D4E-B653-8663D7A32535}"/>
    <cellStyle name="20% — акцент3 3 3 3 2 2" xfId="6764" xr:uid="{EF0CDC66-349C-4C92-AD0C-D2D0AFA4149A}"/>
    <cellStyle name="20% — акцент3 3 3 3 2 2 2" xfId="14275" xr:uid="{11A997EA-3424-41CF-80C0-57B4064EB105}"/>
    <cellStyle name="20% — акцент3 3 3 3 2 3" xfId="11114" xr:uid="{B13840DF-D3F1-44B7-B129-46826591A526}"/>
    <cellStyle name="20% — акцент3 3 3 3 3" xfId="5065" xr:uid="{2D5DB8E0-CAD3-4005-BE0D-5F2C3FA68F03}"/>
    <cellStyle name="20% — акцент3 3 3 3 3 2" xfId="12660" xr:uid="{06FFF11B-EE05-4734-BDE2-B209EA610160}"/>
    <cellStyle name="20% — акцент3 3 3 3 4" xfId="9254" xr:uid="{44BF5A40-6D4C-4C88-B0A3-3ABBAC7138F0}"/>
    <cellStyle name="20% — акцент3 3 3 4" xfId="2229" xr:uid="{DC422269-95B0-476C-B1E6-F70B3F86CD54}"/>
    <cellStyle name="20% — акцент3 3 3 4 2" xfId="3808" xr:uid="{4DFEFC99-CD5A-4F5B-BE4A-48C8AA3CD875}"/>
    <cellStyle name="20% — акцент3 3 3 4 2 2" xfId="7065" xr:uid="{479C9D5D-8844-47F7-9CCE-FABEC039CAC4}"/>
    <cellStyle name="20% — акцент3 3 3 4 2 2 2" xfId="14576" xr:uid="{09A5C309-BC5C-4B85-B8AA-17FA8A9BA56B}"/>
    <cellStyle name="20% — акцент3 3 3 4 2 3" xfId="11415" xr:uid="{A6AFAFE1-DB5A-494E-8B97-E2597AFB1D72}"/>
    <cellStyle name="20% — акцент3 3 3 4 3" xfId="5391" xr:uid="{A1D582C6-33A9-4089-9894-97DF1125942D}"/>
    <cellStyle name="20% — акцент3 3 3 4 3 2" xfId="12981" xr:uid="{F9BDB114-2DA2-4A97-83A2-D13F4BC1A52B}"/>
    <cellStyle name="20% — акцент3 3 3 4 4" xfId="9869" xr:uid="{8FC34276-1187-44DD-9F60-A04F8C63627D}"/>
    <cellStyle name="20% — акцент3 3 3 5" xfId="2847" xr:uid="{C4ADD51C-4280-43C7-9E00-5E7AA1DC7298}"/>
    <cellStyle name="20% — акцент3 3 3 5 2" xfId="6006" xr:uid="{93483D07-332F-4A09-98A3-C24EAC453942}"/>
    <cellStyle name="20% — акцент3 3 3 5 2 2" xfId="13592" xr:uid="{1C2827BF-AE97-4DD4-BBCA-37460597F438}"/>
    <cellStyle name="20% — акцент3 3 3 5 3" xfId="10480" xr:uid="{C31D9F97-4504-4690-8302-35967A99CD03}"/>
    <cellStyle name="20% — акцент3 3 3 6" xfId="4423" xr:uid="{3C556402-3CC2-4B58-AC3E-87A63C5E0C89}"/>
    <cellStyle name="20% — акцент3 3 3 6 2" xfId="12026" xr:uid="{E0963D2F-354D-4148-936D-F121326D3F58}"/>
    <cellStyle name="20% — акцент3 3 3 7" xfId="8929" xr:uid="{88AC48F3-C9AF-49CE-A6F7-FA0801A75EEE}"/>
    <cellStyle name="20% — акцент3 3 3 8" xfId="1261" xr:uid="{3C67E63F-4591-49D0-963E-613F09F75933}"/>
    <cellStyle name="20% — акцент3 3 4" xfId="58" xr:uid="{4C741C00-CDE7-40D9-BFDB-BC8CE3E79302}"/>
    <cellStyle name="20% — акцент3 3 4 2" xfId="1977" xr:uid="{561E8365-0BDC-4AB2-83B0-2FDF914B741D}"/>
    <cellStyle name="20% — акцент3 3 4 2 2" xfId="2600" xr:uid="{CF74360F-7C66-428C-B4C3-8D0931B949B8}"/>
    <cellStyle name="20% — акцент3 3 4 2 2 2" xfId="4179" xr:uid="{EEA24971-C3E6-41DF-8FF2-300BC6B1F211}"/>
    <cellStyle name="20% — акцент3 3 4 2 2 2 2" xfId="7434" xr:uid="{55351766-F5BB-4CD5-9EEB-D93C25229BF4}"/>
    <cellStyle name="20% — акцент3 3 4 2 2 2 2 2" xfId="14945" xr:uid="{4843916A-F20D-47B3-BBCC-4F4AE717F2CC}"/>
    <cellStyle name="20% — акцент3 3 4 2 2 2 3" xfId="11785" xr:uid="{0FBEBCDF-758C-4FC4-84AF-64E6FE41335C}"/>
    <cellStyle name="20% — акцент3 3 4 2 2 3" xfId="5762" xr:uid="{710B8DA3-61F2-41D8-AF48-C6E4FC20E31F}"/>
    <cellStyle name="20% — акцент3 3 4 2 2 3 2" xfId="13350" xr:uid="{6A5DE554-F7C1-4347-B830-5A244AB78B28}"/>
    <cellStyle name="20% — акцент3 3 4 2 2 4" xfId="10238" xr:uid="{5AB40D6A-3E20-4D26-B6A1-66A90584D624}"/>
    <cellStyle name="20% — акцент3 3 4 2 3" xfId="3218" xr:uid="{A63F5CA2-82B3-4A2E-88CB-D38BC9977FCB}"/>
    <cellStyle name="20% — акцент3 3 4 2 3 2" xfId="6377" xr:uid="{8597BBA2-3A95-4CA6-93B7-96ED58747CCB}"/>
    <cellStyle name="20% — акцент3 3 4 2 3 2 2" xfId="13961" xr:uid="{BCA86FEB-53E0-478A-AA66-D3FB7E22BB64}"/>
    <cellStyle name="20% — акцент3 3 4 2 3 3" xfId="10849" xr:uid="{D3763985-410D-479C-8392-6E4A80BE9475}"/>
    <cellStyle name="20% — акцент3 3 4 2 4" xfId="4794" xr:uid="{ACFD8B89-58AE-49AC-AF78-63BB25B7F422}"/>
    <cellStyle name="20% — акцент3 3 4 2 4 2" xfId="12395" xr:uid="{2A4BAFC5-3643-4366-AD21-C6247E5EC73B}"/>
    <cellStyle name="20% — акцент3 3 4 2 5" xfId="9623" xr:uid="{A8B8D8B0-EFE6-446C-9656-67E155B24185}"/>
    <cellStyle name="20% — акцент3 3 4 3" xfId="1675" xr:uid="{AAF9D608-041D-4C35-A626-4AE8EE35C465}"/>
    <cellStyle name="20% — акцент3 3 4 3 2" xfId="3575" xr:uid="{9F6EE8A1-ACF8-46D1-9AD3-74C354622ADE}"/>
    <cellStyle name="20% — акцент3 3 4 3 2 2" xfId="6833" xr:uid="{BBCBD428-43E1-494B-86BE-B7FDAE244309}"/>
    <cellStyle name="20% — акцент3 3 4 3 2 2 2" xfId="14344" xr:uid="{3A0BAB88-F10F-4225-A22D-3E7807D84459}"/>
    <cellStyle name="20% — акцент3 3 4 3 2 3" xfId="11183" xr:uid="{E943218F-B82C-4663-BFB8-E23443DB2FE0}"/>
    <cellStyle name="20% — акцент3 3 4 3 3" xfId="5134" xr:uid="{8850DCCC-D967-441B-A174-D6459B912742}"/>
    <cellStyle name="20% — акцент3 3 4 3 3 2" xfId="12729" xr:uid="{69E41000-5635-48F5-9AB1-C74DA6168DCC}"/>
    <cellStyle name="20% — акцент3 3 4 3 4" xfId="9323" xr:uid="{D390C956-1097-4BC2-83D5-2441A6DE42FE}"/>
    <cellStyle name="20% — акцент3 3 4 4" xfId="2298" xr:uid="{C0B6D74C-CCD3-4D0D-B2B2-D486FC02A0C6}"/>
    <cellStyle name="20% — акцент3 3 4 4 2" xfId="3877" xr:uid="{D2B73CA3-8C47-480C-97DA-974A45A01B98}"/>
    <cellStyle name="20% — акцент3 3 4 4 2 2" xfId="7134" xr:uid="{FD65306B-F0C5-477F-937F-A5A7AA1F403B}"/>
    <cellStyle name="20% — акцент3 3 4 4 2 2 2" xfId="14645" xr:uid="{C4019C08-4718-4DB1-8B1A-0D5B8775DD99}"/>
    <cellStyle name="20% — акцент3 3 4 4 2 3" xfId="11484" xr:uid="{B3A4517F-BFAB-4CDD-8E28-485ADB2F8A4F}"/>
    <cellStyle name="20% — акцент3 3 4 4 3" xfId="5460" xr:uid="{3C92D557-7191-4E6C-8B87-0D0E2749D04F}"/>
    <cellStyle name="20% — акцент3 3 4 4 3 2" xfId="13050" xr:uid="{B9F1CDE7-EE04-4592-A2C8-265B9421271D}"/>
    <cellStyle name="20% — акцент3 3 4 4 4" xfId="9938" xr:uid="{E156F90B-DA14-417C-BFA5-471783A42B3B}"/>
    <cellStyle name="20% — акцент3 3 4 5" xfId="2916" xr:uid="{F37E4E26-41BA-425A-9CDC-1D6E8EA227BE}"/>
    <cellStyle name="20% — акцент3 3 4 5 2" xfId="6075" xr:uid="{DE26692E-9D6A-488D-9452-4B63C2AEDD7E}"/>
    <cellStyle name="20% — акцент3 3 4 5 2 2" xfId="13661" xr:uid="{80757DE2-1168-4366-89B1-1111A8F0CF2F}"/>
    <cellStyle name="20% — акцент3 3 4 5 3" xfId="10549" xr:uid="{0B539784-C687-48F3-9133-B4557B1AD58B}"/>
    <cellStyle name="20% — акцент3 3 4 6" xfId="4492" xr:uid="{6EB6F816-C537-42F4-8C4D-9C8F2A5A066A}"/>
    <cellStyle name="20% — акцент3 3 4 6 2" xfId="12095" xr:uid="{2AA8F2F1-778D-450C-A40B-DBFD000132D9}"/>
    <cellStyle name="20% — акцент3 3 4 7" xfId="8998" xr:uid="{E4B9A8DE-E33F-41CC-B602-CED830B51CFA}"/>
    <cellStyle name="20% — акцент3 3 4 8" xfId="1330" xr:uid="{C9D86AB9-AA47-4ADD-90C3-7126399E524B}"/>
    <cellStyle name="20% — акцент3 3 5" xfId="59" xr:uid="{597872D6-1A5D-412A-AEA5-832451AF07CB}"/>
    <cellStyle name="20% — акцент3 3 5 2" xfId="2392" xr:uid="{E3A68F62-B3F1-4BD1-AB1E-45B715B412D8}"/>
    <cellStyle name="20% — акцент3 3 5 2 2" xfId="3971" xr:uid="{D1688D41-E4E8-44AB-A3B9-41020237CFDC}"/>
    <cellStyle name="20% — акцент3 3 5 2 2 2" xfId="7227" xr:uid="{DDD1E637-A6E6-4030-9F6B-6B68B97A0641}"/>
    <cellStyle name="20% — акцент3 3 5 2 2 2 2" xfId="14738" xr:uid="{092F4E39-9F28-4B15-8479-AA09E0B54D94}"/>
    <cellStyle name="20% — акцент3 3 5 2 2 3" xfId="11577" xr:uid="{0C48E251-ABC4-4598-8994-D60E517551CF}"/>
    <cellStyle name="20% — акцент3 3 5 2 3" xfId="5554" xr:uid="{2D04EC3A-E253-48C2-BD16-8DAC3ACAA37D}"/>
    <cellStyle name="20% — акцент3 3 5 2 3 2" xfId="13143" xr:uid="{13D7E5D5-D3A2-4D33-8F4D-B89FAED2367F}"/>
    <cellStyle name="20% — акцент3 3 5 2 4" xfId="10031" xr:uid="{0A160259-48B7-46FD-AEEA-DF19BE65DA83}"/>
    <cellStyle name="20% — акцент3 3 5 3" xfId="3010" xr:uid="{1791B16C-89A8-4F21-9584-E35B6BB75F83}"/>
    <cellStyle name="20% — акцент3 3 5 3 2" xfId="6169" xr:uid="{EDAD3B24-7513-40A8-977C-4EE82993824D}"/>
    <cellStyle name="20% — акцент3 3 5 3 2 2" xfId="13754" xr:uid="{5E1B1BFF-7527-412E-AF1A-D20B0342A87D}"/>
    <cellStyle name="20% — акцент3 3 5 3 3" xfId="10642" xr:uid="{1FD39AE0-4998-4C8B-88A7-B0FADCEAF38F}"/>
    <cellStyle name="20% — акцент3 3 5 4" xfId="4586" xr:uid="{5D8A32C6-F969-4E74-9099-F36F368FA4D3}"/>
    <cellStyle name="20% — акцент3 3 5 4 2" xfId="12188" xr:uid="{C0B502B5-7C46-4CA5-9B8A-3DBAA7FD96D4}"/>
    <cellStyle name="20% — акцент3 3 5 5" xfId="9416" xr:uid="{85112B93-32F0-4C9E-89B0-993984C9D374}"/>
    <cellStyle name="20% — акцент3 3 5 6" xfId="1769" xr:uid="{2F4B21A0-E1CD-462C-A03C-9EEBFDE97FA0}"/>
    <cellStyle name="20% — акцент3 3 6" xfId="1467" xr:uid="{86BFF69E-FF1E-4EF5-89E3-3293404BF6B3}"/>
    <cellStyle name="20% — акцент3 3 6 2" xfId="3367" xr:uid="{4A811852-C74A-44E3-940F-48775C10DCBB}"/>
    <cellStyle name="20% — акцент3 3 6 2 2" xfId="6626" xr:uid="{20C66287-C41E-4CD6-9B3B-1DCED11A2891}"/>
    <cellStyle name="20% — акцент3 3 6 2 2 2" xfId="14137" xr:uid="{69705981-9370-4A3B-BEAF-F4E8971EE886}"/>
    <cellStyle name="20% — акцент3 3 6 2 3" xfId="10976" xr:uid="{1F2D6D3E-981C-4793-A36F-1890ED36C485}"/>
    <cellStyle name="20% — акцент3 3 6 3" xfId="4926" xr:uid="{8CBBE7F5-8C91-4D46-8752-B97C544753D8}"/>
    <cellStyle name="20% — акцент3 3 6 3 2" xfId="12522" xr:uid="{6221CECA-D367-4E80-BA66-E86E84A9FF08}"/>
    <cellStyle name="20% — акцент3 3 6 4" xfId="9116" xr:uid="{AE791E8F-1535-4A7B-AAFD-775528FBE1C4}"/>
    <cellStyle name="20% — акцент3 3 7" xfId="2090" xr:uid="{FF83A1D3-DCB7-40F6-A509-C26824790F0A}"/>
    <cellStyle name="20% — акцент3 3 7 2" xfId="3669" xr:uid="{4870C19C-B356-4A0C-BEFB-9391C8874F21}"/>
    <cellStyle name="20% — акцент3 3 7 2 2" xfId="6927" xr:uid="{03BFEEC0-7613-4104-840F-BE6F2B5F8947}"/>
    <cellStyle name="20% — акцент3 3 7 2 2 2" xfId="14438" xr:uid="{8BDF03A2-5011-4976-943B-213550927CD3}"/>
    <cellStyle name="20% — акцент3 3 7 2 3" xfId="11277" xr:uid="{F509204C-E38A-4ED9-97E1-6906BFE97428}"/>
    <cellStyle name="20% — акцент3 3 7 3" xfId="5252" xr:uid="{97434045-F637-4178-904F-A84814A07089}"/>
    <cellStyle name="20% — акцент3 3 7 3 2" xfId="12843" xr:uid="{A2E4395D-F9F0-45AE-AE7F-99E5452C182E}"/>
    <cellStyle name="20% — акцент3 3 7 4" xfId="9731" xr:uid="{DFF5615C-2D36-4FF5-B928-D6D213AC3C1A}"/>
    <cellStyle name="20% — акцент3 3 8" xfId="2708" xr:uid="{A2CEF385-5623-4967-B24E-6EED16727FE0}"/>
    <cellStyle name="20% — акцент3 3 8 2" xfId="5867" xr:uid="{F56508CF-AE46-4C3F-B08E-573DBE9E9F8E}"/>
    <cellStyle name="20% — акцент3 3 8 2 2" xfId="13454" xr:uid="{27C237B9-2547-4A81-ADB2-6535118D0775}"/>
    <cellStyle name="20% — акцент3 3 8 3" xfId="10341" xr:uid="{2776D3C4-AF52-4203-AD45-55068561EB19}"/>
    <cellStyle name="20% — акцент3 3 9" xfId="4284" xr:uid="{1C8907F6-82AB-4140-A2CC-B667F6CB3BE5}"/>
    <cellStyle name="20% — акцент3 3 9 2" xfId="11888" xr:uid="{9A1E7D4C-E638-4847-A937-107CBFBB485D}"/>
    <cellStyle name="20% — акцент3 4" xfId="60" xr:uid="{07B74070-BABC-4D5D-B706-856EB47DD281}"/>
    <cellStyle name="20% — акцент3 4 10" xfId="8813" xr:uid="{9D5B07E9-016E-40A4-9474-9E602F27F809}"/>
    <cellStyle name="20% — акцент3 4 11" xfId="1141" xr:uid="{AD6CEF79-6BFF-4418-92BD-8600DC8EB2D1}"/>
    <cellStyle name="20% — акцент3 4 2" xfId="61" xr:uid="{3DAC4402-C91F-46E0-B099-FD89E7BC4F60}"/>
    <cellStyle name="20% — акцент3 4 2 2" xfId="1862" xr:uid="{CC17CB21-D4C8-4F67-9639-870C6A7E187E}"/>
    <cellStyle name="20% — акцент3 4 2 2 2" xfId="2485" xr:uid="{9E2499CA-71B3-41A6-ACED-ECF95D93D3DB}"/>
    <cellStyle name="20% — акцент3 4 2 2 2 2" xfId="4064" xr:uid="{742616A1-F767-4C0E-8537-4026E159ACBE}"/>
    <cellStyle name="20% — акцент3 4 2 2 2 2 2" xfId="7319" xr:uid="{6596F031-FDA4-4FA2-B386-E6A9AEBF2982}"/>
    <cellStyle name="20% — акцент3 4 2 2 2 2 2 2" xfId="14830" xr:uid="{FE9BED88-1B2D-4465-A761-3424E3BBF2B1}"/>
    <cellStyle name="20% — акцент3 4 2 2 2 2 3" xfId="11670" xr:uid="{1D5232A4-8202-45C0-A48A-FB23BF3DF5AF}"/>
    <cellStyle name="20% — акцент3 4 2 2 2 3" xfId="5647" xr:uid="{B155ADE8-43B5-4881-856C-3A40318DD4B3}"/>
    <cellStyle name="20% — акцент3 4 2 2 2 3 2" xfId="13235" xr:uid="{8693D01D-FB70-44D6-B1AC-262E0D5612D8}"/>
    <cellStyle name="20% — акцент3 4 2 2 2 4" xfId="10123" xr:uid="{45158C03-7543-419F-A10C-15EFBD2F04F0}"/>
    <cellStyle name="20% — акцент3 4 2 2 3" xfId="3103" xr:uid="{53584792-E62E-442C-AADF-3ACA5AD33DC6}"/>
    <cellStyle name="20% — акцент3 4 2 2 3 2" xfId="6262" xr:uid="{33B14D25-5B4D-4E79-AB77-7F13AE055ED6}"/>
    <cellStyle name="20% — акцент3 4 2 2 3 2 2" xfId="13846" xr:uid="{2148DB40-11DB-4317-BA5F-B3170830924A}"/>
    <cellStyle name="20% — акцент3 4 2 2 3 3" xfId="10734" xr:uid="{65037C46-D0EF-4ACA-8F67-C8088003FE14}"/>
    <cellStyle name="20% — акцент3 4 2 2 4" xfId="4679" xr:uid="{0B4D1FD0-CC8A-41E0-93BB-9AAF38C398E8}"/>
    <cellStyle name="20% — акцент3 4 2 2 4 2" xfId="12280" xr:uid="{BC6C6D12-0530-4CEF-BFE7-BF09C822B542}"/>
    <cellStyle name="20% — акцент3 4 2 2 5" xfId="9508" xr:uid="{03F3BB8C-EBA6-47E6-8CA1-B5DA5ED0F4DE}"/>
    <cellStyle name="20% — акцент3 4 2 3" xfId="1560" xr:uid="{758638C4-45FE-4800-A15F-44C83FB64ED2}"/>
    <cellStyle name="20% — акцент3 4 2 3 2" xfId="3460" xr:uid="{1DF238E8-3393-472B-87CF-57BCD2A03099}"/>
    <cellStyle name="20% — акцент3 4 2 3 2 2" xfId="6718" xr:uid="{E8389493-A704-471C-B5D7-555F315C26F6}"/>
    <cellStyle name="20% — акцент3 4 2 3 2 2 2" xfId="14229" xr:uid="{66284386-DD5B-428A-AD11-BC0A0283D4ED}"/>
    <cellStyle name="20% — акцент3 4 2 3 2 3" xfId="11068" xr:uid="{A3D73C4A-3C8D-4952-B03B-239831E258C9}"/>
    <cellStyle name="20% — акцент3 4 2 3 3" xfId="5019" xr:uid="{A72A6959-0DF7-4FFD-BE55-B68EB6D09735}"/>
    <cellStyle name="20% — акцент3 4 2 3 3 2" xfId="12614" xr:uid="{33105FBC-BFF2-4781-B470-35FB09C27113}"/>
    <cellStyle name="20% — акцент3 4 2 3 4" xfId="9208" xr:uid="{022311F0-B41C-496F-8254-84B05EFDEC10}"/>
    <cellStyle name="20% — акцент3 4 2 4" xfId="2183" xr:uid="{67FA5126-9DF4-43B9-91EE-6F036B31556E}"/>
    <cellStyle name="20% — акцент3 4 2 4 2" xfId="3762" xr:uid="{8BCAD898-3D27-4EEE-A827-F70721F01ED0}"/>
    <cellStyle name="20% — акцент3 4 2 4 2 2" xfId="7019" xr:uid="{A3D632FF-5A48-4761-9F76-FABCA9B1B2E4}"/>
    <cellStyle name="20% — акцент3 4 2 4 2 2 2" xfId="14530" xr:uid="{4656870B-DB88-4525-BDCF-D98C96DBE431}"/>
    <cellStyle name="20% — акцент3 4 2 4 2 3" xfId="11369" xr:uid="{9339A182-3EFC-41EC-A90F-EEF361195748}"/>
    <cellStyle name="20% — акцент3 4 2 4 3" xfId="5345" xr:uid="{7ED4EDBB-FE1C-48CA-AE86-2243B81DF11E}"/>
    <cellStyle name="20% — акцент3 4 2 4 3 2" xfId="12935" xr:uid="{1311AE69-EE8A-4A17-9D4A-1A0C392FDF9C}"/>
    <cellStyle name="20% — акцент3 4 2 4 4" xfId="9823" xr:uid="{7345005D-BAD7-47A8-AAB0-9737833A53DE}"/>
    <cellStyle name="20% — акцент3 4 2 5" xfId="2801" xr:uid="{DC8BE88F-624D-48E7-B2C0-D3402B4B091F}"/>
    <cellStyle name="20% — акцент3 4 2 5 2" xfId="5960" xr:uid="{BBB1D1BF-C076-4599-974A-5E1E88C935FD}"/>
    <cellStyle name="20% — акцент3 4 2 5 2 2" xfId="13546" xr:uid="{8B7F26CC-B313-4252-85CF-5F9E701295FB}"/>
    <cellStyle name="20% — акцент3 4 2 5 3" xfId="10434" xr:uid="{B7EC2331-D208-412F-9673-F9C50FAC57D7}"/>
    <cellStyle name="20% — акцент3 4 2 6" xfId="4377" xr:uid="{37B61ABD-BE8A-472C-AA37-65936054DEB9}"/>
    <cellStyle name="20% — акцент3 4 2 6 2" xfId="11980" xr:uid="{B51F1640-7622-4BC8-9A75-2606B5E7B383}"/>
    <cellStyle name="20% — акцент3 4 2 7" xfId="8883" xr:uid="{9D477917-E6D4-4A05-8C64-9BD631D14ACB}"/>
    <cellStyle name="20% — акцент3 4 2 8" xfId="1215" xr:uid="{E9E3A37A-3426-43C2-B57A-BCDC1DEF6F86}"/>
    <cellStyle name="20% — акцент3 4 3" xfId="62" xr:uid="{0197A996-3D32-4EEA-9862-4AA00C652E4E}"/>
    <cellStyle name="20% — акцент3 4 3 2" xfId="1931" xr:uid="{B40F647B-468F-49C9-AB09-9C65598DD9DC}"/>
    <cellStyle name="20% — акцент3 4 3 2 2" xfId="2554" xr:uid="{48A400E1-7204-4BF9-A481-499E95BF0F69}"/>
    <cellStyle name="20% — акцент3 4 3 2 2 2" xfId="4133" xr:uid="{37384BCF-0351-418E-9B9F-E52384483EA2}"/>
    <cellStyle name="20% — акцент3 4 3 2 2 2 2" xfId="7388" xr:uid="{02BC9190-4D53-484F-95D0-2132720EE238}"/>
    <cellStyle name="20% — акцент3 4 3 2 2 2 2 2" xfId="14899" xr:uid="{70C1D437-8400-4B43-95E0-25D7D0033B30}"/>
    <cellStyle name="20% — акцент3 4 3 2 2 2 3" xfId="11739" xr:uid="{0E6BC122-50D6-4C64-90DE-2E83C180587F}"/>
    <cellStyle name="20% — акцент3 4 3 2 2 3" xfId="5716" xr:uid="{FF79B07F-D85E-4E34-905B-E7B1DA037D04}"/>
    <cellStyle name="20% — акцент3 4 3 2 2 3 2" xfId="13304" xr:uid="{E4D4CE4B-B1B8-43CD-AEAD-72FAD9F4386A}"/>
    <cellStyle name="20% — акцент3 4 3 2 2 4" xfId="10192" xr:uid="{DC937DAD-6753-41DE-AAFB-BA6E59398FBD}"/>
    <cellStyle name="20% — акцент3 4 3 2 3" xfId="3172" xr:uid="{7E25A944-0236-4B5F-842E-B33BBD5B1041}"/>
    <cellStyle name="20% — акцент3 4 3 2 3 2" xfId="6331" xr:uid="{5396F2E6-57CC-4B02-917D-F404173B0C58}"/>
    <cellStyle name="20% — акцент3 4 3 2 3 2 2" xfId="13915" xr:uid="{E270C0BD-DE3B-4DC8-AF8A-0F6F7B3ADE85}"/>
    <cellStyle name="20% — акцент3 4 3 2 3 3" xfId="10803" xr:uid="{347B952E-FDB9-4C37-9509-C2D831BDF513}"/>
    <cellStyle name="20% — акцент3 4 3 2 4" xfId="4748" xr:uid="{F5DA4142-B426-4F8F-AAE9-74BA374B9F60}"/>
    <cellStyle name="20% — акцент3 4 3 2 4 2" xfId="12349" xr:uid="{EB1379D9-9E36-4DEE-A740-67D675E17B4D}"/>
    <cellStyle name="20% — акцент3 4 3 2 5" xfId="9577" xr:uid="{6ABFE81D-5D95-4B6E-95D5-4944BBCDFE88}"/>
    <cellStyle name="20% — акцент3 4 3 3" xfId="1629" xr:uid="{F113FA00-CEB1-4E4B-84C7-E13519457C25}"/>
    <cellStyle name="20% — акцент3 4 3 3 2" xfId="3529" xr:uid="{C001FB9B-1FEB-4FA2-88DD-93D2A8E9DA26}"/>
    <cellStyle name="20% — акцент3 4 3 3 2 2" xfId="6787" xr:uid="{3271AFA9-8876-4389-A5F7-93410551F7BE}"/>
    <cellStyle name="20% — акцент3 4 3 3 2 2 2" xfId="14298" xr:uid="{091ABA2F-B438-4203-8561-E54DA04B2DF2}"/>
    <cellStyle name="20% — акцент3 4 3 3 2 3" xfId="11137" xr:uid="{65976F9F-24CA-4729-B0C8-29A5542BB382}"/>
    <cellStyle name="20% — акцент3 4 3 3 3" xfId="5088" xr:uid="{3981A9F0-A684-4203-B9CC-0E6D6B33FDA4}"/>
    <cellStyle name="20% — акцент3 4 3 3 3 2" xfId="12683" xr:uid="{B9101F1E-2AC2-4BC6-99C4-773C8E756986}"/>
    <cellStyle name="20% — акцент3 4 3 3 4" xfId="9277" xr:uid="{86D58CB2-4EFE-43D6-B510-BBB4CE1EE6FF}"/>
    <cellStyle name="20% — акцент3 4 3 4" xfId="2252" xr:uid="{9AE2F0E8-D654-423C-BBCC-3B206EC398DD}"/>
    <cellStyle name="20% — акцент3 4 3 4 2" xfId="3831" xr:uid="{B09227D9-1655-4A89-9C66-10D8D330CB34}"/>
    <cellStyle name="20% — акцент3 4 3 4 2 2" xfId="7088" xr:uid="{0B1A09D5-0D1C-4FAB-B0E4-964040A82E1E}"/>
    <cellStyle name="20% — акцент3 4 3 4 2 2 2" xfId="14599" xr:uid="{C1270CA5-E409-4C58-AA82-68A374CC8354}"/>
    <cellStyle name="20% — акцент3 4 3 4 2 3" xfId="11438" xr:uid="{9CB677C0-CBA3-488E-A2EA-6CA2C03F9F9D}"/>
    <cellStyle name="20% — акцент3 4 3 4 3" xfId="5414" xr:uid="{8C9A6C8C-5116-485F-8150-4230E6523EDA}"/>
    <cellStyle name="20% — акцент3 4 3 4 3 2" xfId="13004" xr:uid="{A24C8A20-79B4-48EB-974A-4446588351D3}"/>
    <cellStyle name="20% — акцент3 4 3 4 4" xfId="9892" xr:uid="{C318550B-BA14-45FB-A7E9-A207FCA3141E}"/>
    <cellStyle name="20% — акцент3 4 3 5" xfId="2870" xr:uid="{A4BD4951-F210-45CF-9C1C-ECF857F2B5C7}"/>
    <cellStyle name="20% — акцент3 4 3 5 2" xfId="6029" xr:uid="{9173834E-B2E6-4CF7-BC7D-673C3807F1B2}"/>
    <cellStyle name="20% — акцент3 4 3 5 2 2" xfId="13615" xr:uid="{881C9E7F-BB5C-4695-AAD7-BE86108D7ADC}"/>
    <cellStyle name="20% — акцент3 4 3 5 3" xfId="10503" xr:uid="{88896A72-6EF7-417A-BE79-D640F835024C}"/>
    <cellStyle name="20% — акцент3 4 3 6" xfId="4446" xr:uid="{9D5AFBB3-6873-4F1A-A5B2-082BC46B3976}"/>
    <cellStyle name="20% — акцент3 4 3 6 2" xfId="12049" xr:uid="{E6A11981-0E17-4935-93BA-117CA4984CC2}"/>
    <cellStyle name="20% — акцент3 4 3 7" xfId="8952" xr:uid="{F43FA9C7-BFF9-4F6A-B3AE-2EB3FD54B756}"/>
    <cellStyle name="20% — акцент3 4 3 8" xfId="1284" xr:uid="{C59C6BAD-8946-4A88-8145-F330C6B8D45E}"/>
    <cellStyle name="20% — акцент3 4 4" xfId="63" xr:uid="{DAED7EF0-F4E1-4CE6-853B-520AC790B36B}"/>
    <cellStyle name="20% — акцент3 4 4 2" xfId="2000" xr:uid="{FFB7CF62-114C-4A09-993E-834D3CF9E55E}"/>
    <cellStyle name="20% — акцент3 4 4 2 2" xfId="2623" xr:uid="{802ABC10-F7C4-403C-A87F-299C98EF8997}"/>
    <cellStyle name="20% — акцент3 4 4 2 2 2" xfId="4202" xr:uid="{4AAA0EF7-C90A-4B3C-8E73-6FBD0B73F985}"/>
    <cellStyle name="20% — акцент3 4 4 2 2 2 2" xfId="7457" xr:uid="{B420F855-E1CF-452C-B567-45F2D90B443A}"/>
    <cellStyle name="20% — акцент3 4 4 2 2 2 2 2" xfId="14968" xr:uid="{EA918CD4-7B36-4CAB-84B4-6249BF166010}"/>
    <cellStyle name="20% — акцент3 4 4 2 2 2 3" xfId="11808" xr:uid="{3CC186FE-40CB-4EA6-A2BF-461E1DA6739A}"/>
    <cellStyle name="20% — акцент3 4 4 2 2 3" xfId="5785" xr:uid="{769B8095-29C4-4509-9EBC-1D3DA0540599}"/>
    <cellStyle name="20% — акцент3 4 4 2 2 3 2" xfId="13373" xr:uid="{4E465104-F2AC-498E-B048-F84BC2B7EC0B}"/>
    <cellStyle name="20% — акцент3 4 4 2 2 4" xfId="10261" xr:uid="{5B96403B-1EB1-4936-AFF3-B6035FFEC689}"/>
    <cellStyle name="20% — акцент3 4 4 2 3" xfId="3241" xr:uid="{C726C6B3-EAA3-4D11-9F24-1135DDCCA22E}"/>
    <cellStyle name="20% — акцент3 4 4 2 3 2" xfId="6400" xr:uid="{EAABA93F-789C-4DF6-AAFE-DAB9E96D292E}"/>
    <cellStyle name="20% — акцент3 4 4 2 3 2 2" xfId="13984" xr:uid="{3CAFA8E9-6559-444D-9079-D4A8322B180D}"/>
    <cellStyle name="20% — акцент3 4 4 2 3 3" xfId="10872" xr:uid="{99C15552-1A56-41B3-A4B9-D6C5DFC65B6E}"/>
    <cellStyle name="20% — акцент3 4 4 2 4" xfId="4817" xr:uid="{78F1E822-6F07-4F15-A80F-83D451CA431E}"/>
    <cellStyle name="20% — акцент3 4 4 2 4 2" xfId="12418" xr:uid="{F3ECD41D-32BF-44DE-BFAF-C771D3662AE5}"/>
    <cellStyle name="20% — акцент3 4 4 2 5" xfId="9646" xr:uid="{1E93668B-3A6B-465B-80E2-60B1CC5B9AD5}"/>
    <cellStyle name="20% — акцент3 4 4 3" xfId="1698" xr:uid="{B7C75CD5-4532-466F-BB8B-5D7EA43D75AC}"/>
    <cellStyle name="20% — акцент3 4 4 3 2" xfId="3598" xr:uid="{6FEF05A3-E44D-4712-AB0A-C3EE239D8303}"/>
    <cellStyle name="20% — акцент3 4 4 3 2 2" xfId="6856" xr:uid="{68152E94-D477-4D3B-A994-E9577454F3C5}"/>
    <cellStyle name="20% — акцент3 4 4 3 2 2 2" xfId="14367" xr:uid="{CC2AFBB1-F69F-4F94-9C1A-CC317BDEAC1E}"/>
    <cellStyle name="20% — акцент3 4 4 3 2 3" xfId="11206" xr:uid="{3BF75F8D-F5BD-4D5E-9EC3-2B743DB8037F}"/>
    <cellStyle name="20% — акцент3 4 4 3 3" xfId="5157" xr:uid="{A9359BB0-5D9A-4D5A-8C6A-F4FC6973768B}"/>
    <cellStyle name="20% — акцент3 4 4 3 3 2" xfId="12752" xr:uid="{C7BAC53F-A315-4303-9F54-09A1EE50D9FC}"/>
    <cellStyle name="20% — акцент3 4 4 3 4" xfId="9346" xr:uid="{7FE30D99-1091-4BE5-A459-2EA630C09A54}"/>
    <cellStyle name="20% — акцент3 4 4 4" xfId="2321" xr:uid="{979E9AEA-A3DF-49A4-A46C-D6D95DEC0DAB}"/>
    <cellStyle name="20% — акцент3 4 4 4 2" xfId="3900" xr:uid="{FBAF7F99-FC52-4932-B5C7-D0EDC9814672}"/>
    <cellStyle name="20% — акцент3 4 4 4 2 2" xfId="7157" xr:uid="{590FF9FE-AAC8-4FD5-8B68-D276B10814BA}"/>
    <cellStyle name="20% — акцент3 4 4 4 2 2 2" xfId="14668" xr:uid="{8587E3FD-C230-48BC-BB64-3D3502246C4A}"/>
    <cellStyle name="20% — акцент3 4 4 4 2 3" xfId="11507" xr:uid="{3043DFA7-A390-49F6-8D73-93556D5FD154}"/>
    <cellStyle name="20% — акцент3 4 4 4 3" xfId="5483" xr:uid="{E1C7C8D5-6174-48C6-A5D7-2C9FBB6E65EC}"/>
    <cellStyle name="20% — акцент3 4 4 4 3 2" xfId="13073" xr:uid="{8533A644-2CAC-4FA2-BE0A-1095AA5B6800}"/>
    <cellStyle name="20% — акцент3 4 4 4 4" xfId="9961" xr:uid="{6236F2E1-8A49-42BC-8165-A37CF6EE6E53}"/>
    <cellStyle name="20% — акцент3 4 4 5" xfId="2939" xr:uid="{6C5137B9-4CE1-4FF4-AC5B-6E9FA611060A}"/>
    <cellStyle name="20% — акцент3 4 4 5 2" xfId="6098" xr:uid="{52460584-6994-43CF-851E-D2F1D4D6CE3C}"/>
    <cellStyle name="20% — акцент3 4 4 5 2 2" xfId="13684" xr:uid="{40D10D2C-E099-41EC-AB2C-942F4F169C3B}"/>
    <cellStyle name="20% — акцент3 4 4 5 3" xfId="10572" xr:uid="{C0B7203D-BFFC-47C4-8CCB-2725BBE29A1F}"/>
    <cellStyle name="20% — акцент3 4 4 6" xfId="4515" xr:uid="{DC504129-4FC9-4F79-B561-C0DED167D9FC}"/>
    <cellStyle name="20% — акцент3 4 4 6 2" xfId="12118" xr:uid="{7284A22E-9D18-4D9A-BF7D-0AB8C0F08F7A}"/>
    <cellStyle name="20% — акцент3 4 4 7" xfId="9021" xr:uid="{F336A1B0-C518-4CE4-AB44-9BC0D71C7FF6}"/>
    <cellStyle name="20% — акцент3 4 4 8" xfId="1353" xr:uid="{4864269D-789A-4720-9BC8-C622676F263E}"/>
    <cellStyle name="20% — акцент3 4 5" xfId="64" xr:uid="{6B47ADAA-83F6-4A2B-9011-586A65E0D9FA}"/>
    <cellStyle name="20% — акцент3 4 5 2" xfId="2415" xr:uid="{46CA1F10-4501-4587-95E3-189D1570C005}"/>
    <cellStyle name="20% — акцент3 4 5 2 2" xfId="3994" xr:uid="{1FD4E2AA-5903-462C-853A-3AB0CB2CD60A}"/>
    <cellStyle name="20% — акцент3 4 5 2 2 2" xfId="7250" xr:uid="{04A854FA-64BA-4517-AF6A-E0C53A53E56B}"/>
    <cellStyle name="20% — акцент3 4 5 2 2 2 2" xfId="14761" xr:uid="{B5DF0D76-12AE-44B2-B762-DA0FD4DD30E8}"/>
    <cellStyle name="20% — акцент3 4 5 2 2 3" xfId="11600" xr:uid="{55A048A0-474A-49B3-A3A4-1664C42609BF}"/>
    <cellStyle name="20% — акцент3 4 5 2 3" xfId="5577" xr:uid="{DDA42B73-39AF-4185-B817-59DD4128B9E9}"/>
    <cellStyle name="20% — акцент3 4 5 2 3 2" xfId="13166" xr:uid="{768D271A-FFB7-42F6-B5ED-7D3E05753C63}"/>
    <cellStyle name="20% — акцент3 4 5 2 4" xfId="10054" xr:uid="{E7CE1C61-6AA7-4245-AA27-DD30ECFBD9F9}"/>
    <cellStyle name="20% — акцент3 4 5 3" xfId="3033" xr:uid="{9204AEF6-55BE-4AB3-87B9-3BA40B919DB3}"/>
    <cellStyle name="20% — акцент3 4 5 3 2" xfId="6192" xr:uid="{8998166B-800B-447D-BD1A-BA199AB31703}"/>
    <cellStyle name="20% — акцент3 4 5 3 2 2" xfId="13777" xr:uid="{5B13AB67-16EC-422C-8A8A-9176EDF570B5}"/>
    <cellStyle name="20% — акцент3 4 5 3 3" xfId="10665" xr:uid="{60347963-0CC2-490B-A3CE-4E39EE977E82}"/>
    <cellStyle name="20% — акцент3 4 5 4" xfId="4609" xr:uid="{40907AF7-B6E2-4708-AAFE-1AC7DAAE0CC5}"/>
    <cellStyle name="20% — акцент3 4 5 4 2" xfId="12211" xr:uid="{2FEF7499-70BD-412C-A2D4-59D010E8771A}"/>
    <cellStyle name="20% — акцент3 4 5 5" xfId="9439" xr:uid="{239E3C77-5105-450D-ADA4-D6FB6B4D4A92}"/>
    <cellStyle name="20% — акцент3 4 5 6" xfId="1792" xr:uid="{89A30E09-3A68-4A88-A06A-5BDED97A2360}"/>
    <cellStyle name="20% — акцент3 4 6" xfId="1490" xr:uid="{50D5312B-3B9E-493C-8037-8C174C5745B5}"/>
    <cellStyle name="20% — акцент3 4 6 2" xfId="3390" xr:uid="{39AB0A4A-E999-4C6A-B501-BC6E971C3EC9}"/>
    <cellStyle name="20% — акцент3 4 6 2 2" xfId="6649" xr:uid="{1EE61090-27D5-47FF-955C-EB8C2D512A0B}"/>
    <cellStyle name="20% — акцент3 4 6 2 2 2" xfId="14160" xr:uid="{7E662585-240E-4287-A8CD-18C31A908319}"/>
    <cellStyle name="20% — акцент3 4 6 2 3" xfId="10999" xr:uid="{18F899DD-7714-4284-87E1-F93E2DBF89DD}"/>
    <cellStyle name="20% — акцент3 4 6 3" xfId="4949" xr:uid="{BBF5D75A-4DC0-4964-B968-9C7E8173553A}"/>
    <cellStyle name="20% — акцент3 4 6 3 2" xfId="12545" xr:uid="{C9792372-A865-4302-A786-193DC8D89963}"/>
    <cellStyle name="20% — акцент3 4 6 4" xfId="9139" xr:uid="{213BE4DF-A9E1-4D78-9113-E33877F03F03}"/>
    <cellStyle name="20% — акцент3 4 7" xfId="2113" xr:uid="{F77F3C2D-0D2C-464D-825B-36F352E2C72E}"/>
    <cellStyle name="20% — акцент3 4 7 2" xfId="3692" xr:uid="{37BCCD05-C883-42BB-A872-46E6DFF1624D}"/>
    <cellStyle name="20% — акцент3 4 7 2 2" xfId="6950" xr:uid="{6A9AFB58-B94D-4414-A078-3026CE37DD5F}"/>
    <cellStyle name="20% — акцент3 4 7 2 2 2" xfId="14461" xr:uid="{216D9130-1A22-46F7-AAEC-8E3A92DA0CE8}"/>
    <cellStyle name="20% — акцент3 4 7 2 3" xfId="11300" xr:uid="{45EEA1FC-66A1-43B4-A729-0986D1B191A3}"/>
    <cellStyle name="20% — акцент3 4 7 3" xfId="5275" xr:uid="{FEE94447-6A64-4AC5-BD5A-146CA2A699F9}"/>
    <cellStyle name="20% — акцент3 4 7 3 2" xfId="12866" xr:uid="{E51B8F6A-A114-410E-A0DD-3D9D19ACE1E8}"/>
    <cellStyle name="20% — акцент3 4 7 4" xfId="9754" xr:uid="{7F982B12-6322-4C2D-9749-B053159E06B5}"/>
    <cellStyle name="20% — акцент3 4 8" xfId="2731" xr:uid="{6F2C3520-9582-4F38-926D-9EB48E63BEB1}"/>
    <cellStyle name="20% — акцент3 4 8 2" xfId="5890" xr:uid="{22962DB6-B2A6-42C6-A1B7-5E925D23EA55}"/>
    <cellStyle name="20% — акцент3 4 8 2 2" xfId="13477" xr:uid="{91CB40B0-71A6-45C0-95FB-E4C6B50C01CE}"/>
    <cellStyle name="20% — акцент3 4 8 3" xfId="10364" xr:uid="{E59FC332-A997-4663-B5FA-BE052910570E}"/>
    <cellStyle name="20% — акцент3 4 9" xfId="4307" xr:uid="{13722BA1-74A4-4AA6-AAF7-E4E732C1A706}"/>
    <cellStyle name="20% — акцент3 4 9 2" xfId="11911" xr:uid="{74234F09-E57F-4EAA-8B00-25DEDB68BF6F}"/>
    <cellStyle name="20% — акцент3 5" xfId="65" xr:uid="{CC72595C-6435-4D15-B142-5C90EE13C1BB}"/>
    <cellStyle name="20% — акцент3 5 2" xfId="66" xr:uid="{8C6FA8AC-8BE9-46D8-AC0D-79006A3923E4}"/>
    <cellStyle name="20% — акцент3 5 2 2" xfId="1417" xr:uid="{08C45B73-FF73-447D-BF36-32429354CB1F}"/>
    <cellStyle name="20% — акцент3 5 3" xfId="3300" xr:uid="{2CE332E4-D96A-4DD8-B02D-5170332C9C1C}"/>
    <cellStyle name="20% — акцент3 5 3 2" xfId="4859" xr:uid="{7C1B4D84-F293-4B37-99F0-1C6A2D197A8A}"/>
    <cellStyle name="20% — акцент3 5 3 2 2" xfId="12456" xr:uid="{44427F44-519E-48BB-86E8-DCDDEC358608}"/>
    <cellStyle name="20% — акцент3 5 3 3" xfId="10910" xr:uid="{978B14AA-D309-4F64-BAA3-F7CDC108281C}"/>
    <cellStyle name="20% — акцент3 5 4" xfId="9045" xr:uid="{3BEBBDC6-B709-446A-B96A-180E3A170096}"/>
    <cellStyle name="20% — акцент3 5 5" xfId="1376" xr:uid="{64578933-82BB-4747-8660-EEF88C652DD2}"/>
    <cellStyle name="20% — акцент3 6" xfId="1725" xr:uid="{999F63AD-487D-4702-A673-5C13F625EF10}"/>
    <cellStyle name="20% — акцент3 6 2" xfId="2348" xr:uid="{B302A2F9-6056-4E94-A458-962807A99727}"/>
    <cellStyle name="20% — акцент3 6 2 2" xfId="3927" xr:uid="{B7FAC83B-725F-4F73-A8D2-A00EF47EEDDB}"/>
    <cellStyle name="20% — акцент3 6 2 2 2" xfId="7183" xr:uid="{36532DE6-8A98-45F2-999B-46E53D8A9E8F}"/>
    <cellStyle name="20% — акцент3 6 2 2 2 2" xfId="14694" xr:uid="{A3F699C2-376B-4B49-A216-32BF7FFB9F94}"/>
    <cellStyle name="20% — акцент3 6 2 2 3" xfId="11533" xr:uid="{328AF211-D0D1-454E-B762-8CFB5417D064}"/>
    <cellStyle name="20% — акцент3 6 2 3" xfId="5510" xr:uid="{027B4BF3-3DF2-4871-BA81-887D14AA3692}"/>
    <cellStyle name="20% — акцент3 6 2 3 2" xfId="13099" xr:uid="{05C3917C-804A-484A-801D-0B683AAC6F7E}"/>
    <cellStyle name="20% — акцент3 6 2 4" xfId="9987" xr:uid="{A1110EA1-7998-4FCA-B4E3-339F34DDC9DA}"/>
    <cellStyle name="20% — акцент3 6 3" xfId="2966" xr:uid="{9A90EF4B-7B2B-4EB4-8173-8BB334DB2548}"/>
    <cellStyle name="20% — акцент3 6 3 2" xfId="6125" xr:uid="{82CB64ED-A405-4593-A78A-C90A45C6FEB9}"/>
    <cellStyle name="20% — акцент3 6 3 2 2" xfId="13710" xr:uid="{4B2EC3BE-9BC3-4BD5-8CBB-D693EBD4D1EF}"/>
    <cellStyle name="20% — акцент3 6 3 3" xfId="10598" xr:uid="{891D8519-D311-4209-ACDB-220A39C4811E}"/>
    <cellStyle name="20% — акцент3 6 4" xfId="4542" xr:uid="{3AB78E30-1DA7-4443-83D0-30B48CFCAAC0}"/>
    <cellStyle name="20% — акцент3 6 4 2" xfId="12144" xr:uid="{B9C29BEB-39EE-40BE-B4FE-03B9C08422C0}"/>
    <cellStyle name="20% — акцент3 6 5" xfId="9372" xr:uid="{2D0BE5D9-794A-4C75-A020-256544AC9DD0}"/>
    <cellStyle name="20% — акцент3 7" xfId="1401" xr:uid="{BE6E0F7E-D0CF-4D3A-BF6C-CA95B126834A}"/>
    <cellStyle name="20% — акцент3 7 2" xfId="3323" xr:uid="{E32A48D5-0D2C-4599-A993-C783FE443CA6}"/>
    <cellStyle name="20% — акцент3 7 2 2" xfId="6582" xr:uid="{4277F664-BC9E-483E-AC3A-591C86273872}"/>
    <cellStyle name="20% — акцент3 7 2 2 2" xfId="14093" xr:uid="{6C2E4D22-044C-44F5-93D2-7BC8A81CFF43}"/>
    <cellStyle name="20% — акцент3 7 2 3" xfId="10932" xr:uid="{09C334A8-009B-4EA1-AB83-D875BF85B1E0}"/>
    <cellStyle name="20% — акцент3 7 3" xfId="4882" xr:uid="{0D84FAAA-12BF-4238-9879-BC21CB08ADCA}"/>
    <cellStyle name="20% — акцент3 7 3 2" xfId="12478" xr:uid="{BE08A47B-CCFB-45B3-8035-8387FE3D0E2A}"/>
    <cellStyle name="20% — акцент3 7 4" xfId="9069" xr:uid="{751438AC-BA26-413B-BC5C-4017D543EC83}"/>
    <cellStyle name="20% — акцент3 8" xfId="2045" xr:uid="{7D3FB175-68F9-4DB3-9CA7-3EE4E39DF7F1}"/>
    <cellStyle name="20% — акцент3 8 2" xfId="3624" xr:uid="{6EFC2383-A355-47A7-A4A5-4E843F714EA8}"/>
    <cellStyle name="20% — акцент3 8 2 2" xfId="6882" xr:uid="{8C6A6AFB-46CA-42A3-B9C0-1D0FC348AD50}"/>
    <cellStyle name="20% — акцент3 8 2 2 2" xfId="14393" xr:uid="{38222A38-2522-4FB5-9A3C-E52E9A222D4F}"/>
    <cellStyle name="20% — акцент3 8 2 3" xfId="11232" xr:uid="{2BF87533-E1EC-4322-8BB7-488EB8109927}"/>
    <cellStyle name="20% — акцент3 8 3" xfId="5207" xr:uid="{72153E39-B0B8-4632-85FE-4978884BE4EE}"/>
    <cellStyle name="20% — акцент3 8 3 2" xfId="12798" xr:uid="{FEA242B6-FC06-4EA2-856B-19A5843F638B}"/>
    <cellStyle name="20% — акцент3 8 4" xfId="9686" xr:uid="{59787E5E-2101-4C88-BCA1-E243207B7097}"/>
    <cellStyle name="20% — акцент3 9" xfId="2661" xr:uid="{FB4D4E24-F986-4A57-B0FA-697F050E0D05}"/>
    <cellStyle name="20% — акцент3 9 2" xfId="5822" xr:uid="{4DC84378-BD86-4D9E-8117-1F608CE78520}"/>
    <cellStyle name="20% — акцент3 9 2 2" xfId="13409" xr:uid="{D265F04E-1D8D-404F-AFC9-75E9EEE4CD1D}"/>
    <cellStyle name="20% — акцент3 9 3" xfId="10296" xr:uid="{0B09E1D5-1C38-42DB-85FC-C8F40A3A2733}"/>
    <cellStyle name="20% — акцент4 10" xfId="4242" xr:uid="{E9D3BF65-9A7E-46BE-81DE-C7F5EE9556CB}"/>
    <cellStyle name="20% — акцент4 10 2" xfId="11846" xr:uid="{5BA40B2B-26C3-4C7E-8B94-5E9DE828EB4D}"/>
    <cellStyle name="20% — акцент4 11" xfId="6458" xr:uid="{4D70D963-F03E-4E06-BF9E-F6525B701955}"/>
    <cellStyle name="20% — акцент4 11 2" xfId="7489" xr:uid="{56F19980-4D3F-4408-8DBC-21B22B2A242C}"/>
    <cellStyle name="20% — акцент4 11 2 2" xfId="15000" xr:uid="{EEA607EA-FADD-4612-9E3E-59852F3C3FA0}"/>
    <cellStyle name="20% — акцент4 11 3" xfId="7528" xr:uid="{78FC60A7-9A3C-43D0-84CD-032A9100088C}"/>
    <cellStyle name="20% — акцент4 11 3 2" xfId="15050" xr:uid="{E70EE013-3F0B-4DBC-B042-01DCC53AFEA9}"/>
    <cellStyle name="20% — акцент4 11 4" xfId="14020" xr:uid="{5F827CED-072E-4CE6-AD62-5E1DD1EA7188}"/>
    <cellStyle name="20% — акцент4 12" xfId="1023" xr:uid="{0D96C2B8-2575-4D4F-8BD8-4FBFAAB7C5FB}"/>
    <cellStyle name="20% - Акцент4 2" xfId="499" xr:uid="{F555A0FA-D35F-430E-8B5C-247498184A28}"/>
    <cellStyle name="20% — акцент4 2" xfId="67" xr:uid="{3CA50B4D-E17B-4A65-A38C-663955ECFFCB}"/>
    <cellStyle name="20% - Акцент4 2 10" xfId="7588" xr:uid="{27A320A3-CC23-42C7-B371-424D57B0FBD8}"/>
    <cellStyle name="20% — акцент4 2 10" xfId="7508" xr:uid="{3D31202F-9803-4163-AF95-616DBC163FDB}"/>
    <cellStyle name="20% - Акцент4 2 10 2" xfId="15112" xr:uid="{BBDE6063-0269-452B-BC70-F5CD8EB9DAF2}"/>
    <cellStyle name="20% — акцент4 2 10 2" xfId="15019" xr:uid="{39147760-41FC-4E91-8EE4-DDC1B2ACDFF8}"/>
    <cellStyle name="20% - Акцент4 2 10 3" xfId="16105" xr:uid="{3F138B71-296E-4994-968B-8BDA46213723}"/>
    <cellStyle name="20% — акцент4 2 10 3" xfId="16025" xr:uid="{14A0765B-FA06-4BB4-8090-7A4243C23C7E}"/>
    <cellStyle name="20% - Акцент4 2 10 4" xfId="15523" xr:uid="{AC55D072-A8BF-40BD-9752-C7AB2C6B4BD1}"/>
    <cellStyle name="20% — акцент4 2 10 4" xfId="15691" xr:uid="{3ED3D83A-F561-4956-B556-D932164A1CFB}"/>
    <cellStyle name="20% - Акцент4 2 10 5" xfId="15374" xr:uid="{473F7553-2869-4EE0-B83A-97435339A75A}"/>
    <cellStyle name="20% — акцент4 2 10 5" xfId="16125" xr:uid="{1ADDA61D-E4C5-4F71-936F-4D398AB17128}"/>
    <cellStyle name="20% - Акцент4 2 10 6" xfId="15775" xr:uid="{A08E3B51-D66E-42CF-A681-70AD42D2F400}"/>
    <cellStyle name="20% — акцент4 2 10 6" xfId="15220" xr:uid="{982038C2-B489-4E00-B825-8941CE8C3631}"/>
    <cellStyle name="20% - Акцент4 2 10 7" xfId="15215" xr:uid="{CE7B82C4-6473-4180-BD19-23C05E8D8A88}"/>
    <cellStyle name="20% — акцент4 2 10 7" xfId="15938" xr:uid="{41B82F25-313E-4E24-A29B-39196443D2E0}"/>
    <cellStyle name="20% - Акцент4 2 11" xfId="7600" xr:uid="{CB1F0B44-1D24-4816-9B9D-EDDFA5DED4D7}"/>
    <cellStyle name="20% — акцент4 2 11" xfId="8771" xr:uid="{5640D6DF-FC21-4156-9172-79C21920B56C}"/>
    <cellStyle name="20% - Акцент4 2 11 2" xfId="15124" xr:uid="{9DD3FBA5-9076-4CCD-BB55-9AE5C14F451F}"/>
    <cellStyle name="20% - Акцент4 2 11 3" xfId="16112" xr:uid="{F4D53C7D-3516-474B-9016-B285A42F52C1}"/>
    <cellStyle name="20% - Акцент4 2 11 4" xfId="15815" xr:uid="{685C9AAD-11FF-4E9A-8ACC-0D08DBC55DDA}"/>
    <cellStyle name="20% - Акцент4 2 11 5" xfId="15906" xr:uid="{6D24C771-4279-4B21-ACD7-4CE62D51C00F}"/>
    <cellStyle name="20% - Акцент4 2 11 6" xfId="15767" xr:uid="{460009F5-1EFB-49FA-8D77-6C2C234EB589}"/>
    <cellStyle name="20% - Акцент4 2 11 7" xfId="16207" xr:uid="{E8412BF1-FB9A-466C-907D-0CD5212CBED8}"/>
    <cellStyle name="20% - Акцент4 2 12" xfId="7615" xr:uid="{F3D40A84-AE1B-4A6E-A116-E91F955A9DE6}"/>
    <cellStyle name="20% — акцент4 2 12" xfId="15211" xr:uid="{9970E350-F33C-440F-BDBB-0D8BA755046B}"/>
    <cellStyle name="20% - Акцент4 2 12 2" xfId="15139" xr:uid="{0B52503A-3891-4443-A626-383EEE312DC5}"/>
    <cellStyle name="20% - Акцент4 2 12 3" xfId="15599" xr:uid="{510C9334-1CD9-4A42-AD01-AAAC0F6A5B97}"/>
    <cellStyle name="20% - Акцент4 2 12 4" xfId="16133" xr:uid="{DE077400-C5CF-4E60-8029-DCA38407C48B}"/>
    <cellStyle name="20% - Акцент4 2 12 5" xfId="15989" xr:uid="{3A63B590-96E6-4F5E-B544-5CE38604D6D2}"/>
    <cellStyle name="20% - Акцент4 2 12 6" xfId="15902" xr:uid="{6150F642-25F2-49A7-8DFA-383DFA637CDD}"/>
    <cellStyle name="20% - Акцент4 2 13" xfId="7619" xr:uid="{A7E614F7-5C70-475F-8CA7-8258C83E086A}"/>
    <cellStyle name="20% — акцент4 2 13" xfId="16257" xr:uid="{3EB98D56-1E7B-4E92-A0EB-080DFF2D62E3}"/>
    <cellStyle name="20% - Акцент4 2 13 2" xfId="15143" xr:uid="{E59A863F-B54D-47B7-94F5-BB77838FB528}"/>
    <cellStyle name="20% - Акцент4 2 13 3" xfId="15449" xr:uid="{C4CE99FE-B13E-40A8-8A51-4D667292021A}"/>
    <cellStyle name="20% - Акцент4 2 13 4" xfId="15298" xr:uid="{A6E2AC77-2BBB-4BAB-873A-ED005FD779E9}"/>
    <cellStyle name="20% - Акцент4 2 13 5" xfId="15987" xr:uid="{2DFB7C98-68E5-4DDF-887E-E7424A0D5328}"/>
    <cellStyle name="20% - Акцент4 2 14" xfId="14031" xr:uid="{F59F20EF-B27A-4190-86B9-2EFCD8FA75FC}"/>
    <cellStyle name="20% — акцент4 2 14" xfId="16299" xr:uid="{2CB6DD5F-82D2-4690-B07E-5FF95AC9644F}"/>
    <cellStyle name="20% - Акцент4 2 15" xfId="15883" xr:uid="{E82CC40B-6B66-4C67-9809-3CEAFB6E7233}"/>
    <cellStyle name="20% — акцент4 2 15" xfId="16319" xr:uid="{41358090-A74C-4034-922B-785260E5D07B}"/>
    <cellStyle name="20% - Акцент4 2 16" xfId="15926" xr:uid="{3436AC89-F618-4D4D-ACF7-D074089BC1B0}"/>
    <cellStyle name="20% — акцент4 2 16" xfId="16328" xr:uid="{EF1B6217-C4D6-40B4-86B4-F81E07EDD45E}"/>
    <cellStyle name="20% - Акцент4 2 17" xfId="15704" xr:uid="{A2293229-C79D-4118-A8B7-BAA83E4B518C}"/>
    <cellStyle name="20% — акцент4 2 17" xfId="1096" xr:uid="{1433B58F-257C-4737-B2F6-8FBF4035B0DF}"/>
    <cellStyle name="20% - Акцент4 2 18" xfId="15868" xr:uid="{8D7AE792-DB0F-4AD0-A6BC-C330FFAAEA4F}"/>
    <cellStyle name="20% — акцент4 2 18" xfId="17301" xr:uid="{EDD93349-D4EB-44FF-999A-E7E3C66082EB}"/>
    <cellStyle name="20% - Акцент4 2 19" xfId="15808" xr:uid="{A75B41FB-6E8E-4104-BC53-9B12D4A7024A}"/>
    <cellStyle name="20% — акцент4 2 19" xfId="17340" xr:uid="{592ACB6E-F17E-4BA7-93FC-669B01B305B8}"/>
    <cellStyle name="20% - Акцент4 2 2" xfId="552" xr:uid="{F045FCDC-E166-4589-8415-D6F4497AB352}"/>
    <cellStyle name="20% — акцент4 2 2" xfId="68" xr:uid="{9DBDA4DD-CE92-43F8-B956-422E3DF8F6BC}"/>
    <cellStyle name="20% — акцент4 2 2 10" xfId="16280" xr:uid="{FE146C37-5CD7-47AB-AD10-A40C3DB0755D}"/>
    <cellStyle name="20% — акцент4 2 2 11" xfId="1173" xr:uid="{32B4C050-8338-4756-BF81-2522E8279B12}"/>
    <cellStyle name="20% - Акцент4 2 2 2" xfId="580" xr:uid="{EBAA9C29-D2B3-40D8-AE51-F9F365AD10EE}"/>
    <cellStyle name="20% — акцент4 2 2 2" xfId="1820" xr:uid="{7133E0BF-0FB8-4979-AB96-F76017C389A9}"/>
    <cellStyle name="20% - Акцент4 2 2 2 2" xfId="604" xr:uid="{CA46BC32-4E89-4738-B837-10267745D554}"/>
    <cellStyle name="20% — акцент4 2 2 2 2" xfId="2443" xr:uid="{3FF62C3F-CE8C-4277-98EE-0493BA9992D1}"/>
    <cellStyle name="20% - Акцент4 2 2 2 2 2" xfId="716" xr:uid="{72179D86-6348-407A-8D60-855BD9060644}"/>
    <cellStyle name="20% — акцент4 2 2 2 2 2" xfId="4022" xr:uid="{A5DDD1D8-EDB7-4E1D-90FA-41EA0FEFC494}"/>
    <cellStyle name="20% - Акцент4 2 2 2 2 2 2" xfId="973" xr:uid="{06DE5397-362C-43CA-ABCF-DF17C11E9AB2}"/>
    <cellStyle name="20% — акцент4 2 2 2 2 2 2" xfId="7278" xr:uid="{2880852F-E610-4395-B0D7-765F5447A019}"/>
    <cellStyle name="20% — акцент4 2 2 2 2 2 2 2" xfId="14789" xr:uid="{525912C8-A830-4E0D-B4D7-3E1F0683C278}"/>
    <cellStyle name="20% - Акцент4 2 2 2 2 2 3" xfId="17245" xr:uid="{5149018F-5BB5-425F-B4AF-FD9AD8C64768}"/>
    <cellStyle name="20% — акцент4 2 2 2 2 2 3" xfId="11628" xr:uid="{584F79BE-81C3-4A2D-8E65-8FAE1AD4A2BA}"/>
    <cellStyle name="20% - Акцент4 2 2 2 2 3" xfId="828" xr:uid="{B96F5590-4208-4E59-9677-BC571D3EBCDD}"/>
    <cellStyle name="20% — акцент4 2 2 2 2 3" xfId="5605" xr:uid="{6AAA899E-EBC2-41AA-BB6F-1D6566538C99}"/>
    <cellStyle name="20% — акцент4 2 2 2 2 3 2" xfId="13194" xr:uid="{82D53787-0678-4357-86D1-175B2033EFDF}"/>
    <cellStyle name="20% - Акцент4 2 2 2 2 4" xfId="17149" xr:uid="{B0143CF6-B3AE-4DB0-9A55-914F4CC060EF}"/>
    <cellStyle name="20% — акцент4 2 2 2 2 4" xfId="10082" xr:uid="{DC369364-51CE-4333-86AF-EA9EC5E80DBE}"/>
    <cellStyle name="20% - Акцент4 2 2 2 3" xfId="692" xr:uid="{F40919A2-8B74-436E-A74D-8E5E702036B2}"/>
    <cellStyle name="20% — акцент4 2 2 2 3" xfId="3061" xr:uid="{C078BA0C-D588-4B11-BAD0-B2809A4D569F}"/>
    <cellStyle name="20% - Акцент4 2 2 2 3 2" xfId="949" xr:uid="{1B149F8E-E187-4665-BC03-602C0824BFD7}"/>
    <cellStyle name="20% — акцент4 2 2 2 3 2" xfId="6220" xr:uid="{BFBE1AC0-4A04-41D2-AAE2-853D86B28636}"/>
    <cellStyle name="20% — акцент4 2 2 2 3 2 2" xfId="13805" xr:uid="{5D45AA11-679D-494D-BBF8-A371123388CF}"/>
    <cellStyle name="20% - Акцент4 2 2 2 3 3" xfId="17222" xr:uid="{970632C2-683C-4FD9-8391-2C261E5C8002}"/>
    <cellStyle name="20% — акцент4 2 2 2 3 3" xfId="10693" xr:uid="{7D0158C4-5E7E-42CC-A5C5-A98C55009812}"/>
    <cellStyle name="20% - Акцент4 2 2 2 4" xfId="804" xr:uid="{272AC37B-5D04-48BD-A9FF-AB1B1E9168E7}"/>
    <cellStyle name="20% — акцент4 2 2 2 4" xfId="4637" xr:uid="{677735B4-8718-4344-ACDE-1EC3A597B557}"/>
    <cellStyle name="20% — акцент4 2 2 2 4 2" xfId="12239" xr:uid="{34DB72E8-16E2-4D41-AC07-5944AE7BF9B8}"/>
    <cellStyle name="20% - Акцент4 2 2 2 5" xfId="17126" xr:uid="{CD340DEB-AF73-4BF5-ACD9-F1C3223B6F9C}"/>
    <cellStyle name="20% — акцент4 2 2 2 5" xfId="9467" xr:uid="{E24F73CE-1B68-45C0-AC48-1E2928FA11C3}"/>
    <cellStyle name="20% - Акцент4 2 2 3" xfId="603" xr:uid="{C7252E22-9FCE-41CF-8CD8-BEDBBBEEA9D2}"/>
    <cellStyle name="20% — акцент4 2 2 3" xfId="1518" xr:uid="{4CC96CCB-6630-4EB4-A51D-4A98A50114B2}"/>
    <cellStyle name="20% - Акцент4 2 2 3 2" xfId="715" xr:uid="{8FDFD57B-C9F5-41F0-B582-F6FBBCE8A7CF}"/>
    <cellStyle name="20% — акцент4 2 2 3 2" xfId="3418" xr:uid="{ED4C03A7-EBD5-457C-A559-82B81D2C5F17}"/>
    <cellStyle name="20% - Акцент4 2 2 3 2 2" xfId="972" xr:uid="{AC4E408F-7CA5-42BF-B89E-D2C2A2E573C3}"/>
    <cellStyle name="20% — акцент4 2 2 3 2 2" xfId="6677" xr:uid="{84953179-AB85-46D1-B8BE-2A4E5B5DF381}"/>
    <cellStyle name="20% — акцент4 2 2 3 2 2 2" xfId="14188" xr:uid="{8C196A32-EA49-4418-A9BB-A400DE9EF148}"/>
    <cellStyle name="20% - Акцент4 2 2 3 2 3" xfId="17244" xr:uid="{6907F0D2-FA35-42F4-A682-11AC82D11625}"/>
    <cellStyle name="20% — акцент4 2 2 3 2 3" xfId="11027" xr:uid="{EB047F9D-7679-451A-9B85-A4C27169ACF0}"/>
    <cellStyle name="20% - Акцент4 2 2 3 3" xfId="827" xr:uid="{DD8FD2C5-AB10-4F30-B4D7-37165C6EC8E8}"/>
    <cellStyle name="20% — акцент4 2 2 3 3" xfId="4977" xr:uid="{1730E9D0-4FF0-405A-9A42-BA4B5218EAB2}"/>
    <cellStyle name="20% — акцент4 2 2 3 3 2" xfId="12573" xr:uid="{D35355DE-4786-4A4D-9556-3D2CF8F3EA2D}"/>
    <cellStyle name="20% - Акцент4 2 2 3 4" xfId="17148" xr:uid="{659642E7-588D-46D6-B663-512475D6F445}"/>
    <cellStyle name="20% — акцент4 2 2 3 4" xfId="9167" xr:uid="{DD152AFC-2B92-42C1-B54D-942A6F0A2BC9}"/>
    <cellStyle name="20% - Акцент4 2 2 4" xfId="664" xr:uid="{17E17195-9174-49B9-A2F1-C18A2E0CBD3A}"/>
    <cellStyle name="20% — акцент4 2 2 4" xfId="2141" xr:uid="{7D43A05B-7039-4005-8F08-302301BC7489}"/>
    <cellStyle name="20% - Акцент4 2 2 4 2" xfId="921" xr:uid="{4B006AAA-47B4-487A-A5D2-C89BE27D1807}"/>
    <cellStyle name="20% — акцент4 2 2 4 2" xfId="3720" xr:uid="{3B9A1FD5-9D49-481F-9790-C9CE090E68EB}"/>
    <cellStyle name="20% — акцент4 2 2 4 2 2" xfId="6978" xr:uid="{76EA85C5-4C04-4C4E-AFDC-0A8354135B9E}"/>
    <cellStyle name="20% — акцент4 2 2 4 2 2 2" xfId="14489" xr:uid="{A2BCDCFB-78B0-4DD9-A212-CDD911562B56}"/>
    <cellStyle name="20% — акцент4 2 2 4 2 3" xfId="11328" xr:uid="{BC4A3E56-37C6-4964-9186-B102B038D0E1}"/>
    <cellStyle name="20% - Акцент4 2 2 4 3" xfId="17198" xr:uid="{7A10AC1F-2322-47B5-B74F-DDD18E31BF05}"/>
    <cellStyle name="20% — акцент4 2 2 4 3" xfId="5303" xr:uid="{E01CA269-B07E-49A4-BA3D-7EE7F62EBA71}"/>
    <cellStyle name="20% — акцент4 2 2 4 3 2" xfId="12894" xr:uid="{06E169F9-97DF-4016-A11D-E5B79F24F1C9}"/>
    <cellStyle name="20% — акцент4 2 2 4 4" xfId="9782" xr:uid="{1E05725D-AFD6-40F7-89A8-CA3FC7D4DFD9}"/>
    <cellStyle name="20% - Акцент4 2 2 5" xfId="776" xr:uid="{196A3F0B-D663-4138-AD3F-3056FD5BD955}"/>
    <cellStyle name="20% — акцент4 2 2 5" xfId="2759" xr:uid="{54C07114-0046-405C-8B30-14D8FBF32655}"/>
    <cellStyle name="20% — акцент4 2 2 5 2" xfId="5918" xr:uid="{EE3A847B-7503-4B34-85C9-5961FA0BE942}"/>
    <cellStyle name="20% — акцент4 2 2 5 2 2" xfId="13505" xr:uid="{6E151778-716C-417B-AC50-1CC65C28E033}"/>
    <cellStyle name="20% — акцент4 2 2 5 3" xfId="10392" xr:uid="{75CB1B9D-3609-426A-B400-1A5C7F0ABD1B}"/>
    <cellStyle name="20% - Акцент4 2 2 6" xfId="15681" xr:uid="{075426A9-042F-4882-8C45-5E35A3326E10}"/>
    <cellStyle name="20% — акцент4 2 2 6" xfId="4335" xr:uid="{09C34512-3041-41D6-BF62-52D72DE494A8}"/>
    <cellStyle name="20% — акцент4 2 2 6 2" xfId="11939" xr:uid="{69B332CA-7EDD-4843-9FB9-6C50F32A7668}"/>
    <cellStyle name="20% - Акцент4 2 2 7" xfId="16272" xr:uid="{DA8B0501-895D-493B-AA6D-950B4B212DBA}"/>
    <cellStyle name="20% — акцент4 2 2 7" xfId="8842" xr:uid="{DD3848A2-63E5-45BC-A6D9-9CDD5313B248}"/>
    <cellStyle name="20% - Акцент4 2 2 8" xfId="17102" xr:uid="{CA18E2DC-1351-4988-BFF1-E68A9FDB2B7B}"/>
    <cellStyle name="20% — акцент4 2 2 8" xfId="15201" xr:uid="{5815DE24-F3B8-4353-9DD5-9712A9BAF262}"/>
    <cellStyle name="20% — акцент4 2 2 9" xfId="16232" xr:uid="{80EA63B5-A27F-4900-B4EF-A426308B96CF}"/>
    <cellStyle name="20% - Акцент4 2 20" xfId="17084" xr:uid="{B5716CD3-BD79-411A-9D4C-794EA25231E5}"/>
    <cellStyle name="20% — акцент4 2 20" xfId="17366" xr:uid="{E7B2365C-6503-405E-BEB1-21FA342F3785}"/>
    <cellStyle name="20% — акцент4 2 21" xfId="17293" xr:uid="{8F00ABE4-6A52-4853-A71C-FA16B0040B60}"/>
    <cellStyle name="20% — акцент4 2 22" xfId="17346" xr:uid="{161161D0-53AC-40C4-8403-13B77BF0C249}"/>
    <cellStyle name="20% — акцент4 2 23" xfId="17355" xr:uid="{676AE2C0-52B5-4DCB-B909-1CDEB76C4901}"/>
    <cellStyle name="20% — акцент4 2 24" xfId="17351" xr:uid="{B0E8DCE4-9453-4234-9176-6A57B340F3E5}"/>
    <cellStyle name="20% - Акцент4 2 3" xfId="566" xr:uid="{132D6FDB-9771-41AF-A5C5-625431A940F0}"/>
    <cellStyle name="20% — акцент4 2 3" xfId="69" xr:uid="{63E28B81-497D-4ED6-A2BC-67184EF57856}"/>
    <cellStyle name="20% — акцент4 2 3 10" xfId="15491" xr:uid="{5A07EA16-0B6E-4F90-876E-80F6BA57E5FD}"/>
    <cellStyle name="20% — акцент4 2 3 11" xfId="1243" xr:uid="{B3E11045-96F4-4C0B-A0EC-118D56DF4AAA}"/>
    <cellStyle name="20% - Акцент4 2 3 2" xfId="605" xr:uid="{1F7F3A41-0C5F-4912-A724-4C681269DC65}"/>
    <cellStyle name="20% — акцент4 2 3 2" xfId="1890" xr:uid="{FB99C9A4-2607-4B56-ABF3-80D38A5D43C0}"/>
    <cellStyle name="20% - Акцент4 2 3 2 2" xfId="717" xr:uid="{CB1AB25E-2A0F-420D-8364-52CA571DA421}"/>
    <cellStyle name="20% — акцент4 2 3 2 2" xfId="2513" xr:uid="{437885A5-DFCC-476E-8D77-102E31609F57}"/>
    <cellStyle name="20% - Акцент4 2 3 2 2 2" xfId="974" xr:uid="{3F96E156-94EB-4071-AF23-D32B29C325E7}"/>
    <cellStyle name="20% — акцент4 2 3 2 2 2" xfId="4092" xr:uid="{1FB2239C-312F-453D-B7DE-FE2B36D86029}"/>
    <cellStyle name="20% — акцент4 2 3 2 2 2 2" xfId="7347" xr:uid="{2F964C0A-F761-4E3A-9D4B-E409232B1BCB}"/>
    <cellStyle name="20% — акцент4 2 3 2 2 2 2 2" xfId="14858" xr:uid="{960294F9-4D63-4005-A903-766D7BCD00DD}"/>
    <cellStyle name="20% — акцент4 2 3 2 2 2 3" xfId="11698" xr:uid="{44859581-BBC3-4F3E-BDBB-E41A24A1C12D}"/>
    <cellStyle name="20% - Акцент4 2 3 2 2 3" xfId="17246" xr:uid="{C2592A09-4C77-4492-B637-4C6738C41871}"/>
    <cellStyle name="20% — акцент4 2 3 2 2 3" xfId="5675" xr:uid="{61108C56-52F9-4C6E-84FC-E89336AF98A6}"/>
    <cellStyle name="20% — акцент4 2 3 2 2 3 2" xfId="13263" xr:uid="{CF7CF871-ED3E-4D43-828F-B963D56EDDB3}"/>
    <cellStyle name="20% — акцент4 2 3 2 2 4" xfId="10151" xr:uid="{6FBBAC5F-1714-4A88-91AF-C00327B2354D}"/>
    <cellStyle name="20% - Акцент4 2 3 2 3" xfId="829" xr:uid="{C428CD76-7E95-4027-89F7-87D8FEE85E6A}"/>
    <cellStyle name="20% — акцент4 2 3 2 3" xfId="3131" xr:uid="{B7B38301-36AA-44AC-985C-BB445C037EF4}"/>
    <cellStyle name="20% — акцент4 2 3 2 3 2" xfId="6290" xr:uid="{F74077B8-A175-4CD6-AA76-6B46F7A5E2D5}"/>
    <cellStyle name="20% — акцент4 2 3 2 3 2 2" xfId="13874" xr:uid="{EF5F96D8-C8E8-4288-A5BE-362A194ECFFD}"/>
    <cellStyle name="20% — акцент4 2 3 2 3 3" xfId="10762" xr:uid="{7B09F5BF-C354-4171-A9A6-5424E9315BFC}"/>
    <cellStyle name="20% - Акцент4 2 3 2 4" xfId="17150" xr:uid="{C0B1FFE7-47A7-4AD5-9189-C297E762D28D}"/>
    <cellStyle name="20% — акцент4 2 3 2 4" xfId="4707" xr:uid="{7608498F-4572-4F64-9109-1328779F8DF7}"/>
    <cellStyle name="20% — акцент4 2 3 2 4 2" xfId="12308" xr:uid="{182E53AC-87BD-4CB9-9E1C-CBCF8BB3D40C}"/>
    <cellStyle name="20% — акцент4 2 3 2 5" xfId="9536" xr:uid="{269282E8-5B95-46E8-8670-06E610B25E7B}"/>
    <cellStyle name="20% - Акцент4 2 3 3" xfId="678" xr:uid="{06D45CAE-B9B7-4A9E-B511-CDE594287C82}"/>
    <cellStyle name="20% — акцент4 2 3 3" xfId="1588" xr:uid="{C4506846-DDB5-4E50-9DC8-70A54ECFB68B}"/>
    <cellStyle name="20% - Акцент4 2 3 3 2" xfId="935" xr:uid="{E410B39A-1C36-43A8-B7A8-0FAA443CD65F}"/>
    <cellStyle name="20% — акцент4 2 3 3 2" xfId="3488" xr:uid="{91A7B4EA-9BBE-40D1-A88C-872031E7A8C0}"/>
    <cellStyle name="20% — акцент4 2 3 3 2 2" xfId="6746" xr:uid="{E29FA2ED-397F-4C77-BE41-B84B40DAEBA4}"/>
    <cellStyle name="20% — акцент4 2 3 3 2 2 2" xfId="14257" xr:uid="{C37B6739-5C7C-46EA-BA38-3BD584CB1600}"/>
    <cellStyle name="20% — акцент4 2 3 3 2 3" xfId="11096" xr:uid="{3A9C21AE-1BC1-40A9-BD0C-CD3CFE40587A}"/>
    <cellStyle name="20% - Акцент4 2 3 3 3" xfId="17210" xr:uid="{F3707C64-528F-4CB6-AE87-12CA47C35763}"/>
    <cellStyle name="20% — акцент4 2 3 3 3" xfId="5047" xr:uid="{E6166D7F-8BB1-4D5C-96A8-DD3BDD3CEDF2}"/>
    <cellStyle name="20% — акцент4 2 3 3 3 2" xfId="12642" xr:uid="{90EA801F-7BFE-4DA4-9A5D-FF1548F709F5}"/>
    <cellStyle name="20% — акцент4 2 3 3 4" xfId="9236" xr:uid="{D5AA0DCC-AD13-4036-BA0B-101BFBB780EF}"/>
    <cellStyle name="20% - Акцент4 2 3 4" xfId="790" xr:uid="{734A5A70-B049-42D1-80D9-24530911C4B3}"/>
    <cellStyle name="20% — акцент4 2 3 4" xfId="2211" xr:uid="{D34DE3F2-80A2-427F-A065-5C6F874FDADF}"/>
    <cellStyle name="20% — акцент4 2 3 4 2" xfId="3790" xr:uid="{C5EBD499-C20A-4FE7-874F-74837B2C22A6}"/>
    <cellStyle name="20% — акцент4 2 3 4 2 2" xfId="7047" xr:uid="{5D5AD9DC-4821-4E42-B626-1F23F07C92EE}"/>
    <cellStyle name="20% — акцент4 2 3 4 2 2 2" xfId="14558" xr:uid="{6A4BE9C2-2138-4F5F-A11D-D337CC4EB213}"/>
    <cellStyle name="20% — акцент4 2 3 4 2 3" xfId="11397" xr:uid="{3971A3EC-8737-4044-B659-B9513390D915}"/>
    <cellStyle name="20% — акцент4 2 3 4 3" xfId="5373" xr:uid="{208FE9B1-3D39-4454-8830-15F5B53BA072}"/>
    <cellStyle name="20% — акцент4 2 3 4 3 2" xfId="12963" xr:uid="{ADA0BB1F-DE48-4F0B-9013-9A66D072CC24}"/>
    <cellStyle name="20% — акцент4 2 3 4 4" xfId="9851" xr:uid="{BC4C014A-1A95-418B-9317-3E47CF885167}"/>
    <cellStyle name="20% - Акцент4 2 3 5" xfId="16165" xr:uid="{920EA0EC-F983-41C0-B94C-381702D45EBC}"/>
    <cellStyle name="20% — акцент4 2 3 5" xfId="2829" xr:uid="{471EF504-D473-4513-A930-CC564C26EB74}"/>
    <cellStyle name="20% — акцент4 2 3 5 2" xfId="5988" xr:uid="{21F881B7-305D-4B58-A537-0BFF737B9FE8}"/>
    <cellStyle name="20% — акцент4 2 3 5 2 2" xfId="13574" xr:uid="{EB81B37A-51FF-4202-8F54-274B5BEEC5D6}"/>
    <cellStyle name="20% — акцент4 2 3 5 3" xfId="10462" xr:uid="{7522EFC9-3BE8-4897-84C8-EFBDBFF291BF}"/>
    <cellStyle name="20% - Акцент4 2 3 6" xfId="16295" xr:uid="{7CEB94C9-5A71-425F-BB29-ABBB8E36D74F}"/>
    <cellStyle name="20% — акцент4 2 3 6" xfId="4405" xr:uid="{736B659E-17BC-4DDB-947D-2096804CD14C}"/>
    <cellStyle name="20% — акцент4 2 3 6 2" xfId="12008" xr:uid="{31F33940-01D0-49AC-863A-0AC72EF9870B}"/>
    <cellStyle name="20% - Акцент4 2 3 7" xfId="16254" xr:uid="{53796DD6-31CF-4A0F-9470-B6B714CB2D12}"/>
    <cellStyle name="20% — акцент4 2 3 7" xfId="8911" xr:uid="{D09D5632-BDD7-4D2C-9101-A790AF7D64B8}"/>
    <cellStyle name="20% - Акцент4 2 3 8" xfId="17114" xr:uid="{4FB83148-202F-4570-BEBC-59E13D66F1EF}"/>
    <cellStyle name="20% — акцент4 2 3 8" xfId="15267" xr:uid="{069A2B9E-891D-4F11-81CB-482B02C39C69}"/>
    <cellStyle name="20% — акцент4 2 3 9" xfId="16215" xr:uid="{3019335E-56DE-41D3-9A3F-79000D6D8342}"/>
    <cellStyle name="20% - Акцент4 2 4" xfId="602" xr:uid="{DCCDAEC3-042B-4F08-964F-0B0071942911}"/>
    <cellStyle name="20% — акцент4 2 4" xfId="70" xr:uid="{9996219A-3967-4292-BF94-85161E12B3C7}"/>
    <cellStyle name="20% — акцент4 2 4 10" xfId="15718" xr:uid="{B7131921-1C76-4B9D-9F71-A2EF89E54C4C}"/>
    <cellStyle name="20% — акцент4 2 4 11" xfId="1312" xr:uid="{0DB35570-DD59-4ED6-9755-164B420862C1}"/>
    <cellStyle name="20% - Акцент4 2 4 2" xfId="714" xr:uid="{6BC09963-658D-4408-A78A-FF6555D46A76}"/>
    <cellStyle name="20% — акцент4 2 4 2" xfId="1959" xr:uid="{0788EB3C-F742-4638-B88E-B7A173A6660D}"/>
    <cellStyle name="20% - Акцент4 2 4 2 2" xfId="971" xr:uid="{5E56A4C6-E144-4DDA-8EA8-CB2D0C7C6F63}"/>
    <cellStyle name="20% — акцент4 2 4 2 2" xfId="2582" xr:uid="{9F49BBCF-1F84-493B-9863-E0D951CD2541}"/>
    <cellStyle name="20% — акцент4 2 4 2 2 2" xfId="4161" xr:uid="{4987C4A0-1D77-45D7-A551-B6D89152D1DA}"/>
    <cellStyle name="20% — акцент4 2 4 2 2 2 2" xfId="7416" xr:uid="{47337F9D-738A-4767-A32D-2EDA8AD4FBF2}"/>
    <cellStyle name="20% — акцент4 2 4 2 2 2 2 2" xfId="14927" xr:uid="{B15818FA-3244-4FCC-995A-5DB04C2B78A3}"/>
    <cellStyle name="20% — акцент4 2 4 2 2 2 3" xfId="11767" xr:uid="{8A6066B6-C3CB-4567-AB91-AEC5335A203E}"/>
    <cellStyle name="20% — акцент4 2 4 2 2 3" xfId="5744" xr:uid="{68285255-5FA1-48BF-8204-4E7F66F195FE}"/>
    <cellStyle name="20% — акцент4 2 4 2 2 3 2" xfId="13332" xr:uid="{515FC4B7-912C-4C9B-9532-ECACA3456723}"/>
    <cellStyle name="20% — акцент4 2 4 2 2 4" xfId="10220" xr:uid="{B464358A-05ED-420F-984C-0AEB56154154}"/>
    <cellStyle name="20% - Акцент4 2 4 2 3" xfId="17243" xr:uid="{63E6AD09-783C-4733-9443-B16744A6C65B}"/>
    <cellStyle name="20% — акцент4 2 4 2 3" xfId="3200" xr:uid="{609235F0-9233-4F10-8231-5F08CFC614DC}"/>
    <cellStyle name="20% — акцент4 2 4 2 3 2" xfId="6359" xr:uid="{2346EE2E-0F91-4A75-BB2C-F9C0074D6767}"/>
    <cellStyle name="20% — акцент4 2 4 2 3 2 2" xfId="13943" xr:uid="{F07B2BBB-BEA8-4318-BFD0-B1FFBB5A66C5}"/>
    <cellStyle name="20% — акцент4 2 4 2 3 3" xfId="10831" xr:uid="{A5EEF19F-B379-434E-9CA1-D99D08348813}"/>
    <cellStyle name="20% — акцент4 2 4 2 4" xfId="4776" xr:uid="{82707438-3F00-4FD5-91F7-908378E6EBB5}"/>
    <cellStyle name="20% — акцент4 2 4 2 4 2" xfId="12377" xr:uid="{1536BE39-4494-4233-A59A-835107678FA4}"/>
    <cellStyle name="20% — акцент4 2 4 2 5" xfId="9605" xr:uid="{DD310532-A346-439B-9FDD-C1A3091BB9AE}"/>
    <cellStyle name="20% - Акцент4 2 4 3" xfId="826" xr:uid="{6572F565-521A-465C-BE99-2A390EC06FFA}"/>
    <cellStyle name="20% — акцент4 2 4 3" xfId="1657" xr:uid="{43700D1E-B47D-45BD-9A18-89F4D609EA01}"/>
    <cellStyle name="20% — акцент4 2 4 3 2" xfId="3557" xr:uid="{F2196D0F-2173-470A-ADBE-9A8C9E6228F4}"/>
    <cellStyle name="20% — акцент4 2 4 3 2 2" xfId="6815" xr:uid="{E34977DB-E6AE-4E93-B488-37B5439E4A83}"/>
    <cellStyle name="20% — акцент4 2 4 3 2 2 2" xfId="14326" xr:uid="{876C394E-3222-4140-9C34-3051665FEDEC}"/>
    <cellStyle name="20% — акцент4 2 4 3 2 3" xfId="11165" xr:uid="{064D779A-62FB-4216-9C61-94DE4FCBACA3}"/>
    <cellStyle name="20% — акцент4 2 4 3 3" xfId="5116" xr:uid="{C02C0F41-6F5B-46E0-80DB-D83DBF35F8EC}"/>
    <cellStyle name="20% — акцент4 2 4 3 3 2" xfId="12711" xr:uid="{04618CC2-1937-422D-9391-58AD50EFDA03}"/>
    <cellStyle name="20% — акцент4 2 4 3 4" xfId="9305" xr:uid="{66C44F2C-B9DA-4A50-AC21-A2A12DDFCDCB}"/>
    <cellStyle name="20% - Акцент4 2 4 4" xfId="8748" xr:uid="{3DAB2047-2C02-4758-B599-5B8CEEEF997E}"/>
    <cellStyle name="20% — акцент4 2 4 4" xfId="2280" xr:uid="{3C87A4F7-30A2-4C1E-98DB-9CDDA46A808E}"/>
    <cellStyle name="20% — акцент4 2 4 4 2" xfId="3859" xr:uid="{53260ADB-8016-458B-8B18-A2DA636048FE}"/>
    <cellStyle name="20% — акцент4 2 4 4 2 2" xfId="7116" xr:uid="{CA2DF1FE-0BA3-457A-8386-E4C49E4B6F29}"/>
    <cellStyle name="20% — акцент4 2 4 4 2 2 2" xfId="14627" xr:uid="{1B25171B-D1B6-4E8B-A0BF-7CB5A3F9D586}"/>
    <cellStyle name="20% — акцент4 2 4 4 2 3" xfId="11466" xr:uid="{90A38CBE-C0B3-4FC0-A0A7-E16C92CBBF74}"/>
    <cellStyle name="20% — акцент4 2 4 4 3" xfId="5442" xr:uid="{1D9B91B7-75EF-4B55-9142-A302916482AB}"/>
    <cellStyle name="20% — акцент4 2 4 4 3 2" xfId="13032" xr:uid="{BA3BBB61-AF7D-44A5-AEAA-367B1DD213DD}"/>
    <cellStyle name="20% — акцент4 2 4 4 4" xfId="9920" xr:uid="{6C389857-2626-416B-87EE-DA24C06DFAAC}"/>
    <cellStyle name="20% - Акцент4 2 4 5" xfId="15591" xr:uid="{5E7C1D10-C7F5-4146-AE02-75DEB33552E4}"/>
    <cellStyle name="20% — акцент4 2 4 5" xfId="2898" xr:uid="{26FF0F43-2A94-4A49-82B7-424C4348E92B}"/>
    <cellStyle name="20% — акцент4 2 4 5 2" xfId="6057" xr:uid="{061D3471-77C8-436E-BB97-FC79EB1C40F1}"/>
    <cellStyle name="20% — акцент4 2 4 5 2 2" xfId="13643" xr:uid="{E25B5A8B-968F-48F9-88FB-31226AEBE395}"/>
    <cellStyle name="20% — акцент4 2 4 5 3" xfId="10531" xr:uid="{3A4256AA-7A07-46C8-ADF2-171B27B824B7}"/>
    <cellStyle name="20% - Акцент4 2 4 6" xfId="15612" xr:uid="{201CA8F8-7F12-4F2A-A805-7A97A26FD2CF}"/>
    <cellStyle name="20% — акцент4 2 4 6" xfId="4474" xr:uid="{02BC5159-1804-4F2A-B55E-C6CE1484A8D1}"/>
    <cellStyle name="20% — акцент4 2 4 6 2" xfId="12077" xr:uid="{D691E195-C778-48A3-8C78-2717FA944FD6}"/>
    <cellStyle name="20% - Акцент4 2 4 7" xfId="15709" xr:uid="{E6A84C73-CFA0-40B5-BE05-FB2A04DF8291}"/>
    <cellStyle name="20% — акцент4 2 4 7" xfId="8980" xr:uid="{7D654C14-70C2-492E-9661-398D990F8461}"/>
    <cellStyle name="20% - Акцент4 2 4 8" xfId="17147" xr:uid="{F4F35AB3-7E3E-4C01-9192-AD39E3A7C8E8}"/>
    <cellStyle name="20% — акцент4 2 4 8" xfId="15290" xr:uid="{A3E1B2C0-442F-4B1A-B877-1F12937CEA3B}"/>
    <cellStyle name="20% — акцент4 2 4 9" xfId="16200" xr:uid="{BAD81914-E37E-4578-AAE7-326C89E3F777}"/>
    <cellStyle name="20% - Акцент4 2 5" xfId="650" xr:uid="{19880256-7405-45BC-B6FC-D670E0DF60FE}"/>
    <cellStyle name="20% — акцент4 2 5" xfId="71" xr:uid="{6AA03F5D-B024-4B1D-AE28-7155BD93159F}"/>
    <cellStyle name="20% — акцент4 2 5 10" xfId="16266" xr:uid="{3BB383CF-A41A-499B-A219-87FDCE29BED6}"/>
    <cellStyle name="20% — акцент4 2 5 11" xfId="1751" xr:uid="{D5FE361E-E02D-45CF-B3FF-129E6708B211}"/>
    <cellStyle name="20% - Акцент4 2 5 2" xfId="907" xr:uid="{F95170E5-F401-417E-9C02-9F78706121D2}"/>
    <cellStyle name="20% — акцент4 2 5 2" xfId="2374" xr:uid="{A196E485-EEBB-4FF4-8FB5-B798AC6A5A6E}"/>
    <cellStyle name="20% — акцент4 2 5 2 2" xfId="3953" xr:uid="{FB7C153A-2806-4440-9AA4-16E8FC292A0C}"/>
    <cellStyle name="20% — акцент4 2 5 2 2 2" xfId="7209" xr:uid="{2F975FC2-E53C-43AB-A412-D167A38CA362}"/>
    <cellStyle name="20% — акцент4 2 5 2 2 2 2" xfId="14720" xr:uid="{8834407A-730C-4BD5-B1EB-D06A52627102}"/>
    <cellStyle name="20% — акцент4 2 5 2 2 3" xfId="11559" xr:uid="{C7E450CD-00D8-4204-9BCF-3C21D2D411C1}"/>
    <cellStyle name="20% — акцент4 2 5 2 3" xfId="5536" xr:uid="{47D3A00E-4C00-4FDA-A26F-6DB7A2A3869C}"/>
    <cellStyle name="20% — акцент4 2 5 2 3 2" xfId="13125" xr:uid="{D38FD17D-BB62-486A-9E8E-17FAF50D2289}"/>
    <cellStyle name="20% — акцент4 2 5 2 4" xfId="10013" xr:uid="{3DED5622-182B-4A25-B6A4-B5180C762338}"/>
    <cellStyle name="20% - Акцент4 2 5 3" xfId="16031" xr:uid="{00AE477B-A557-4914-BC5A-4825F6AB4DE4}"/>
    <cellStyle name="20% — акцент4 2 5 3" xfId="2992" xr:uid="{FF2891B9-45D3-46A8-BC01-F6EC4EA26BEA}"/>
    <cellStyle name="20% — акцент4 2 5 3 2" xfId="6151" xr:uid="{F4FDA3B0-C672-4637-9AAE-DF02FF8C6723}"/>
    <cellStyle name="20% — акцент4 2 5 3 2 2" xfId="13736" xr:uid="{6A16DD93-722F-479D-80B1-3A85087D5C80}"/>
    <cellStyle name="20% — акцент4 2 5 3 3" xfId="10624" xr:uid="{F7CDEC95-FFEC-4F48-AF18-3A8609D900F2}"/>
    <cellStyle name="20% - Акцент4 2 5 4" xfId="15954" xr:uid="{2DB49CC7-A68E-4E17-B186-10FC25B10D2F}"/>
    <cellStyle name="20% — акцент4 2 5 4" xfId="4568" xr:uid="{67F900EB-0F7A-45F3-B03B-8CF9A05C19EE}"/>
    <cellStyle name="20% — акцент4 2 5 4 2" xfId="12170" xr:uid="{CE369BAB-86FA-4726-A854-6712E2FA31F6}"/>
    <cellStyle name="20% - Акцент4 2 5 5" xfId="15183" xr:uid="{561AFF76-8F96-4568-9EA1-FFC9ED94C993}"/>
    <cellStyle name="20% — акцент4 2 5 5" xfId="9398" xr:uid="{018895AB-53E6-40B5-83C4-6CBB4BE49B1D}"/>
    <cellStyle name="20% - Акцент4 2 5 6" xfId="15947" xr:uid="{01DF0F89-C327-4CA6-AE46-39BA7017F784}"/>
    <cellStyle name="20% — акцент4 2 5 6" xfId="15254" xr:uid="{CAEF14E3-3D78-4E7C-8BE8-7A4F38ED9EC0}"/>
    <cellStyle name="20% - Акцент4 2 5 7" xfId="8759" xr:uid="{357F8954-14C6-419F-8007-10094057031C}"/>
    <cellStyle name="20% — акцент4 2 5 7" xfId="15171" xr:uid="{D1246D43-4CAE-4F59-9502-6A93ACFE7D8F}"/>
    <cellStyle name="20% - Акцент4 2 5 8" xfId="17186" xr:uid="{DCACFF95-EAD6-477B-8218-316B5E47D958}"/>
    <cellStyle name="20% — акцент4 2 5 8" xfId="15898" xr:uid="{3DA6D7B0-F6CD-4126-BFDB-A28C380334A0}"/>
    <cellStyle name="20% — акцент4 2 5 9" xfId="15527" xr:uid="{0E128DFF-77D8-4E24-B7DC-754270C79121}"/>
    <cellStyle name="20% - Акцент4 2 6" xfId="762" xr:uid="{BAE5C575-A7CA-4FB0-9302-6C8FF2CFEDFD}"/>
    <cellStyle name="20% — акцент4 2 6" xfId="1449" xr:uid="{764374DE-87F9-4E7F-A2B2-F4DB367ADAD8}"/>
    <cellStyle name="20% - Акцент4 2 6 2" xfId="15033" xr:uid="{E04DD276-C62C-4993-AB49-074E0B28EA1C}"/>
    <cellStyle name="20% — акцент4 2 6 2" xfId="3349" xr:uid="{18964CA2-FBD7-473A-8F17-99B7E873DC49}"/>
    <cellStyle name="20% — акцент4 2 6 2 2" xfId="6608" xr:uid="{C58F9711-E585-4F4F-8DCB-6DDA00DC93EB}"/>
    <cellStyle name="20% — акцент4 2 6 2 2 2" xfId="14119" xr:uid="{79067EC7-C6F6-441C-92CE-E7E4E7A27201}"/>
    <cellStyle name="20% — акцент4 2 6 2 3" xfId="10958" xr:uid="{654ECF75-DF8C-47ED-938A-9E180BD8B660}"/>
    <cellStyle name="20% - Акцент4 2 6 3" xfId="16037" xr:uid="{3FD54578-C20E-4AF9-BE63-E1E78CC4965C}"/>
    <cellStyle name="20% — акцент4 2 6 3" xfId="4908" xr:uid="{D6ADACA8-9351-4619-9925-66810B9D29D6}"/>
    <cellStyle name="20% — акцент4 2 6 3 2" xfId="12504" xr:uid="{2CC66C1C-8323-43AD-8B0D-22E9B5425B72}"/>
    <cellStyle name="20% - Акцент4 2 6 4" xfId="15990" xr:uid="{F57A3FBE-E0BB-4594-A85C-49B4618ABDE9}"/>
    <cellStyle name="20% — акцент4 2 6 4" xfId="9098" xr:uid="{DEB670A5-2038-4700-9083-5F9929860C48}"/>
    <cellStyle name="20% - Акцент4 2 6 5" xfId="14063" xr:uid="{7B1DE508-2299-4598-B01F-42C7D6B7FCFC}"/>
    <cellStyle name="20% — акцент4 2 6 5" xfId="14058" xr:uid="{81913508-F7F5-4E98-9EA0-87D77CF72980}"/>
    <cellStyle name="20% - Акцент4 2 6 6" xfId="16149" xr:uid="{F116127E-9F05-40F3-9E97-35AE5DCF5E0B}"/>
    <cellStyle name="20% — акцент4 2 6 6" xfId="16178" xr:uid="{1BA76C4B-912A-4208-95B2-12015EFB3EF2}"/>
    <cellStyle name="20% - Акцент4 2 6 7" xfId="16129" xr:uid="{6E3B5F49-22B1-4E0B-A88B-54EEBEC7BF7B}"/>
    <cellStyle name="20% — акцент4 2 6 7" xfId="15975" xr:uid="{A9C9A2D3-777C-4ED3-AC21-9591CA226A50}"/>
    <cellStyle name="20% — акцент4 2 6 8" xfId="15517" xr:uid="{74B2ED81-568F-4F44-94E2-F0E31A2DCF14}"/>
    <cellStyle name="20% — акцент4 2 6 9" xfId="15170" xr:uid="{2C14F27E-F97E-45B8-9A86-9B626408F975}"/>
    <cellStyle name="20% - Акцент4 2 7" xfId="7550" xr:uid="{B3472EFC-5D2D-43D6-8327-18B056591D98}"/>
    <cellStyle name="20% — акцент4 2 7" xfId="2072" xr:uid="{4ACAF48A-50AB-4AB2-B5D8-A81A2CC06B9A}"/>
    <cellStyle name="20% - Акцент4 2 7 2" xfId="15073" xr:uid="{A3A20270-93C4-4616-BD2E-D590FF84A808}"/>
    <cellStyle name="20% — акцент4 2 7 2" xfId="3651" xr:uid="{DB7917DF-D157-46F3-B643-122FD7091F99}"/>
    <cellStyle name="20% — акцент4 2 7 2 2" xfId="6909" xr:uid="{26222B89-443D-44A6-A28B-02379DC60A07}"/>
    <cellStyle name="20% — акцент4 2 7 2 2 2" xfId="14420" xr:uid="{569965D2-DC6C-4446-88F0-3DFD01BE21B6}"/>
    <cellStyle name="20% — акцент4 2 7 2 3" xfId="11259" xr:uid="{DE60FBF1-2532-4C84-B18F-99EAFD965AC7}"/>
    <cellStyle name="20% - Акцент4 2 7 3" xfId="16068" xr:uid="{EB340483-7143-464D-85D8-1B180E2D4646}"/>
    <cellStyle name="20% — акцент4 2 7 3" xfId="5234" xr:uid="{41BC4DD6-44AE-4444-BE60-AB1076534D3D}"/>
    <cellStyle name="20% — акцент4 2 7 3 2" xfId="12825" xr:uid="{12C31618-009D-4231-8E7A-BBBE0CF7E0F4}"/>
    <cellStyle name="20% - Акцент4 2 7 4" xfId="15155" xr:uid="{A28C6869-A86B-429C-A1D0-0543AEFED4E0}"/>
    <cellStyle name="20% — акцент4 2 7 4" xfId="9713" xr:uid="{A0DE61F1-5B6C-44DC-9C82-50F17680FF5C}"/>
    <cellStyle name="20% - Акцент4 2 7 5" xfId="15579" xr:uid="{D79DEEE3-8962-4DA5-93EC-F9D047461995}"/>
    <cellStyle name="20% — акцент4 2 7 5" xfId="14012" xr:uid="{3155D602-FF67-4F09-AE09-18D6ACC7DEE1}"/>
    <cellStyle name="20% - Акцент4 2 7 6" xfId="16034" xr:uid="{1A64C101-7A3A-4BAC-A3BC-56A9AD878D95}"/>
    <cellStyle name="20% — акцент4 2 7 6" xfId="15953" xr:uid="{71289EA2-DC5B-465E-AFD4-41E5A1643F65}"/>
    <cellStyle name="20% - Акцент4 2 7 7" xfId="16308" xr:uid="{2E395A5D-277E-41F2-9916-9DD2783DF691}"/>
    <cellStyle name="20% — акцент4 2 7 7" xfId="16128" xr:uid="{4C5D53B8-FD82-4A82-B378-7123279D0610}"/>
    <cellStyle name="20% — акцент4 2 7 8" xfId="15781" xr:uid="{6262BE06-890F-418D-9BC5-5E200A440479}"/>
    <cellStyle name="20% — акцент4 2 7 9" xfId="15582" xr:uid="{38D2B0AF-33F1-4B83-8B6A-681B25507E3D}"/>
    <cellStyle name="20% - Акцент4 2 8" xfId="7568" xr:uid="{CCF48DA0-7D85-48ED-ACD2-232FDE014263}"/>
    <cellStyle name="20% — акцент4 2 8" xfId="2690" xr:uid="{1B7CC4E1-12EE-4DAF-B556-A277B67F943F}"/>
    <cellStyle name="20% - Акцент4 2 8 2" xfId="15091" xr:uid="{F803E7B2-5B42-4AB5-BE68-21820330752B}"/>
    <cellStyle name="20% — акцент4 2 8 2" xfId="5849" xr:uid="{A15A97F3-A0E0-44E7-B478-ED761174B82F}"/>
    <cellStyle name="20% — акцент4 2 8 2 2" xfId="13436" xr:uid="{150FED7C-C275-482F-96E0-F56DB6802AE7}"/>
    <cellStyle name="20% - Акцент4 2 8 3" xfId="16086" xr:uid="{88690D5B-0B4B-4EF4-B115-DBC7EF0E3813}"/>
    <cellStyle name="20% — акцент4 2 8 3" xfId="10323" xr:uid="{4A59F838-EC57-4AC2-A8F8-6EE6A44B487E}"/>
    <cellStyle name="20% - Акцент4 2 8 4" xfId="15360" xr:uid="{4025D451-39C2-4C5A-9901-DD1A57FE963F}"/>
    <cellStyle name="20% — акцент4 2 8 4" xfId="15413" xr:uid="{7195A205-C806-445B-8E96-81A0DCFDA1BA}"/>
    <cellStyle name="20% - Акцент4 2 8 5" xfId="15712" xr:uid="{1EE3F9B8-99D5-4DE3-BC3C-EE355BD8EF3C}"/>
    <cellStyle name="20% — акцент4 2 8 5" xfId="15459" xr:uid="{CB302FAD-537F-4B51-AA55-6250E1AF5417}"/>
    <cellStyle name="20% - Акцент4 2 8 6" xfId="15575" xr:uid="{ADD12185-56B5-4CFA-A5C0-BE8476218239}"/>
    <cellStyle name="20% — акцент4 2 8 6" xfId="15570" xr:uid="{5BB58DCA-3DDB-46CB-A947-56A368C363B7}"/>
    <cellStyle name="20% - Акцент4 2 8 7" xfId="15893" xr:uid="{773033F0-980B-4686-A1A8-5FB82A72C334}"/>
    <cellStyle name="20% — акцент4 2 8 7" xfId="16058" xr:uid="{10494173-8852-4AF9-9115-DD0353D62999}"/>
    <cellStyle name="20% — акцент4 2 8 8" xfId="15243" xr:uid="{60640884-052B-4DC2-80F6-CD294443F677}"/>
    <cellStyle name="20% - Акцент4 2 9" xfId="7580" xr:uid="{7BDB58C3-BF6D-4DDF-B6C0-C983BBE6172C}"/>
    <cellStyle name="20% — акцент4 2 9" xfId="4266" xr:uid="{9841BBDC-9550-4972-9DEC-6D7C22011B80}"/>
    <cellStyle name="20% - Акцент4 2 9 2" xfId="15104" xr:uid="{8546E04D-F4D9-43F7-BFCB-C8747FF5D8CF}"/>
    <cellStyle name="20% — акцент4 2 9 2" xfId="11870" xr:uid="{B9F18B5F-4E71-4060-97B7-AAF5243CA543}"/>
    <cellStyle name="20% - Акцент4 2 9 3" xfId="16097" xr:uid="{540C3FD1-3488-42F3-AA74-15408343F48C}"/>
    <cellStyle name="20% — акцент4 2 9 3" xfId="15633" xr:uid="{C1BFF9A3-64F0-4109-8CBE-0921A1470B8F}"/>
    <cellStyle name="20% - Акцент4 2 9 4" xfId="15820" xr:uid="{5773EFB1-6E0E-4C23-977E-ECC12ABEDCB4}"/>
    <cellStyle name="20% — акцент4 2 9 4" xfId="15563" xr:uid="{E9CE7317-C941-4C6B-9253-107A30BD5AA9}"/>
    <cellStyle name="20% - Акцент4 2 9 5" xfId="15542" xr:uid="{EE4C2349-D580-49B5-91CA-B9CC6E4727C9}"/>
    <cellStyle name="20% — акцент4 2 9 5" xfId="15265" xr:uid="{A504E809-657F-4A3E-BDF5-0107DF92212B}"/>
    <cellStyle name="20% - Акцент4 2 9 6" xfId="16258" xr:uid="{EDB2122E-934F-4A07-B717-DE0C82FCD260}"/>
    <cellStyle name="20% — акцент4 2 9 6" xfId="15228" xr:uid="{A0C66F5A-8794-4AD8-A4C2-5A7B2AE35AF7}"/>
    <cellStyle name="20% - Акцент4 2 9 7" xfId="15282" xr:uid="{51B05D52-9AC6-425E-BC22-8725E9FD0B99}"/>
    <cellStyle name="20% — акцент4 2 9 7" xfId="16168" xr:uid="{0D63F34B-0B90-4748-A663-BB8DDC170162}"/>
    <cellStyle name="20% - Акцент4 3" xfId="6523" xr:uid="{14F14B1C-494B-4F0B-B2D8-A0AC58E44C9D}"/>
    <cellStyle name="20% — акцент4 3" xfId="72" xr:uid="{149F2E3E-A3AE-4FDD-BFA9-6C371F4A6F20}"/>
    <cellStyle name="20% — акцент4 3 10" xfId="8793" xr:uid="{3A343875-A277-4E57-9811-AC3284FBE7A7}"/>
    <cellStyle name="20% — акцент4 3 11" xfId="1120" xr:uid="{437E6AEB-CD6D-400D-AF80-03AC95AEEBD2}"/>
    <cellStyle name="20% — акцент4 3 2" xfId="73" xr:uid="{600287BD-D6E4-464D-A1AA-FB14F31E3A22}"/>
    <cellStyle name="20% — акцент4 3 2 2" xfId="1841" xr:uid="{47F522A3-CC0B-4C37-BAB3-2659460F9DB6}"/>
    <cellStyle name="20% — акцент4 3 2 2 2" xfId="2464" xr:uid="{5A9E988C-D648-4948-9E2E-DE39E6EBFCEA}"/>
    <cellStyle name="20% — акцент4 3 2 2 2 2" xfId="4043" xr:uid="{CA9A4096-8906-478E-864C-AE9BAF59D0A4}"/>
    <cellStyle name="20% — акцент4 3 2 2 2 2 2" xfId="7299" xr:uid="{B30E2C7B-579C-4CF9-8C0B-AF8818CFB115}"/>
    <cellStyle name="20% — акцент4 3 2 2 2 2 2 2" xfId="14810" xr:uid="{65151096-86E8-4ACB-889B-D18FB1887B24}"/>
    <cellStyle name="20% — акцент4 3 2 2 2 2 3" xfId="11649" xr:uid="{4619964E-F179-4BFE-9802-BBE65BF490CF}"/>
    <cellStyle name="20% — акцент4 3 2 2 2 3" xfId="5626" xr:uid="{71DEB0C3-705A-40B9-9B1B-C0A9A9EB115E}"/>
    <cellStyle name="20% — акцент4 3 2 2 2 3 2" xfId="13215" xr:uid="{260607C0-F80F-428D-8D96-A9FD7706AFFA}"/>
    <cellStyle name="20% — акцент4 3 2 2 2 4" xfId="10103" xr:uid="{85203A7B-83EC-461D-BE7B-4B917C813F85}"/>
    <cellStyle name="20% — акцент4 3 2 2 3" xfId="3082" xr:uid="{3775EDAB-9A2E-4DFA-ACD3-F7B9D027D708}"/>
    <cellStyle name="20% — акцент4 3 2 2 3 2" xfId="6241" xr:uid="{CC0D5CAC-8A6F-407F-AAA8-076546FD12EF}"/>
    <cellStyle name="20% — акцент4 3 2 2 3 2 2" xfId="13826" xr:uid="{7E1CC022-22BA-4EDD-8861-2626E115D9E6}"/>
    <cellStyle name="20% — акцент4 3 2 2 3 3" xfId="10714" xr:uid="{867C081B-3EF8-4D7B-8F8D-2FE2C91C367A}"/>
    <cellStyle name="20% — акцент4 3 2 2 4" xfId="4658" xr:uid="{D7913D33-D255-4A75-BADB-388FF638DE65}"/>
    <cellStyle name="20% — акцент4 3 2 2 4 2" xfId="12260" xr:uid="{53F906F9-2A18-48A2-AE72-798ECFD705B8}"/>
    <cellStyle name="20% — акцент4 3 2 2 5" xfId="9488" xr:uid="{23E8B079-C009-4F6A-94F5-C8E03601709F}"/>
    <cellStyle name="20% — акцент4 3 2 3" xfId="1539" xr:uid="{6BBB3CFE-5C80-40B5-A428-A511BEDA4359}"/>
    <cellStyle name="20% — акцент4 3 2 3 2" xfId="3439" xr:uid="{230F24B2-6673-4830-A7F5-D91A4F815B75}"/>
    <cellStyle name="20% — акцент4 3 2 3 2 2" xfId="6698" xr:uid="{66940E9A-B782-4FC4-BB0B-9D802C96A1AF}"/>
    <cellStyle name="20% — акцент4 3 2 3 2 2 2" xfId="14209" xr:uid="{6C5D01E5-6978-443E-A180-4B0814FAC872}"/>
    <cellStyle name="20% — акцент4 3 2 3 2 3" xfId="11048" xr:uid="{4CCC3437-DD85-49D8-8D53-0443743A894D}"/>
    <cellStyle name="20% — акцент4 3 2 3 3" xfId="4998" xr:uid="{26755259-CFF8-445A-A3F4-078E58B64AE8}"/>
    <cellStyle name="20% — акцент4 3 2 3 3 2" xfId="12594" xr:uid="{458CBEE6-0B7B-490A-8420-0334D3E9AD5A}"/>
    <cellStyle name="20% — акцент4 3 2 3 4" xfId="9188" xr:uid="{728FB7A4-601E-419F-8322-2DCC9F3BE5E7}"/>
    <cellStyle name="20% — акцент4 3 2 4" xfId="2162" xr:uid="{BE4DDD8E-CAF2-4AF3-9432-21C319CE8810}"/>
    <cellStyle name="20% — акцент4 3 2 4 2" xfId="3741" xr:uid="{470EF88D-11DF-4850-B785-0B0F51BB08CF}"/>
    <cellStyle name="20% — акцент4 3 2 4 2 2" xfId="6999" xr:uid="{8A195B8C-6294-4DEA-A7BE-971D31A168D7}"/>
    <cellStyle name="20% — акцент4 3 2 4 2 2 2" xfId="14510" xr:uid="{DF3EED09-51E6-4731-B57E-A4D642B80841}"/>
    <cellStyle name="20% — акцент4 3 2 4 2 3" xfId="11349" xr:uid="{AD47C6D7-D800-4D66-84F1-776CEDBEEBFD}"/>
    <cellStyle name="20% — акцент4 3 2 4 3" xfId="5324" xr:uid="{7B2017A7-0E2F-4FD2-B693-61286A3D1CC1}"/>
    <cellStyle name="20% — акцент4 3 2 4 3 2" xfId="12915" xr:uid="{F944C9DD-CEBA-41B7-A701-5C80A572144F}"/>
    <cellStyle name="20% — акцент4 3 2 4 4" xfId="9803" xr:uid="{0BE73CED-7E03-40AA-A196-7E8B4163CD17}"/>
    <cellStyle name="20% — акцент4 3 2 5" xfId="2780" xr:uid="{126CF923-067D-42BE-99C4-BF88AC4227B3}"/>
    <cellStyle name="20% — акцент4 3 2 5 2" xfId="5939" xr:uid="{F8F57A5A-93FE-467E-95FF-7A51503124EA}"/>
    <cellStyle name="20% — акцент4 3 2 5 2 2" xfId="13526" xr:uid="{BF59FE87-297B-4146-8BC2-F36AE1D90D09}"/>
    <cellStyle name="20% — акцент4 3 2 5 3" xfId="10413" xr:uid="{068B22E1-D4C9-4FBB-BC1B-4F1FEEBC61F2}"/>
    <cellStyle name="20% — акцент4 3 2 6" xfId="4356" xr:uid="{07B928DF-14B9-40EA-89D3-45721D57E9DA}"/>
    <cellStyle name="20% — акцент4 3 2 6 2" xfId="11960" xr:uid="{0C9BAD83-EBC6-4027-9F4A-76F39235DD9E}"/>
    <cellStyle name="20% — акцент4 3 2 7" xfId="8863" xr:uid="{0B42C079-15A3-40D6-B809-6BB6B29CD006}"/>
    <cellStyle name="20% — акцент4 3 2 8" xfId="1194" xr:uid="{0545431F-3756-467F-8477-AE8C9FA91651}"/>
    <cellStyle name="20% — акцент4 3 3" xfId="74" xr:uid="{C000E7E1-2A78-4600-BD6F-44F0940F5461}"/>
    <cellStyle name="20% — акцент4 3 3 2" xfId="1911" xr:uid="{F033FC8C-17DA-41B6-87A5-0E95AFFC1BAB}"/>
    <cellStyle name="20% — акцент4 3 3 2 2" xfId="2534" xr:uid="{768144CA-18FA-41AB-A54E-40DBB4057A51}"/>
    <cellStyle name="20% — акцент4 3 3 2 2 2" xfId="4113" xr:uid="{839D3C50-E10E-4A41-88B0-4D203BAA1EC0}"/>
    <cellStyle name="20% — акцент4 3 3 2 2 2 2" xfId="7368" xr:uid="{ED360183-65FA-41C0-A6EB-51B44C6A004B}"/>
    <cellStyle name="20% — акцент4 3 3 2 2 2 2 2" xfId="14879" xr:uid="{FDE13CFE-EC79-41EE-920C-56F6E4005056}"/>
    <cellStyle name="20% — акцент4 3 3 2 2 2 3" xfId="11719" xr:uid="{10072C7D-ECE0-432D-9838-5CFDED5CD271}"/>
    <cellStyle name="20% — акцент4 3 3 2 2 3" xfId="5696" xr:uid="{8245F4C7-FA90-4E22-8B75-2769FB51EEA6}"/>
    <cellStyle name="20% — акцент4 3 3 2 2 3 2" xfId="13284" xr:uid="{02D90451-7F33-4845-BD42-FD89A3DC1F5E}"/>
    <cellStyle name="20% — акцент4 3 3 2 2 4" xfId="10172" xr:uid="{3F5D6EB6-7631-4BCF-AA73-6865FEB4EB16}"/>
    <cellStyle name="20% — акцент4 3 3 2 3" xfId="3152" xr:uid="{2765CEA1-994F-4300-9528-F7DC3AFA507B}"/>
    <cellStyle name="20% — акцент4 3 3 2 3 2" xfId="6311" xr:uid="{E41BEC4F-2775-4483-935A-DC0113BDAC5F}"/>
    <cellStyle name="20% — акцент4 3 3 2 3 2 2" xfId="13895" xr:uid="{FE45DACB-DB06-44BC-ACFD-F69EE29FFBD2}"/>
    <cellStyle name="20% — акцент4 3 3 2 3 3" xfId="10783" xr:uid="{1F9B06CB-ACEF-4B98-9719-A9F34A21FF75}"/>
    <cellStyle name="20% — акцент4 3 3 2 4" xfId="4728" xr:uid="{892D02DB-846E-4282-8A22-2CAFDF0B9380}"/>
    <cellStyle name="20% — акцент4 3 3 2 4 2" xfId="12329" xr:uid="{5F5E4F51-6580-4913-8F77-873EF04EF2E5}"/>
    <cellStyle name="20% — акцент4 3 3 2 5" xfId="9557" xr:uid="{EF1870DD-F535-405D-8998-DD86F03C72C6}"/>
    <cellStyle name="20% — акцент4 3 3 3" xfId="1609" xr:uid="{5469F671-BA81-465B-9C09-09B466D4CD95}"/>
    <cellStyle name="20% — акцент4 3 3 3 2" xfId="3509" xr:uid="{B6A343AD-244A-48A3-A2C4-4E253FFAA25B}"/>
    <cellStyle name="20% — акцент4 3 3 3 2 2" xfId="6767" xr:uid="{C601D12F-55CD-48EE-85C3-5E5AD3AE877C}"/>
    <cellStyle name="20% — акцент4 3 3 3 2 2 2" xfId="14278" xr:uid="{57ADA126-A3DE-4E5B-BDED-866F35C3AD71}"/>
    <cellStyle name="20% — акцент4 3 3 3 2 3" xfId="11117" xr:uid="{18D9AE67-FE20-4C3F-8FC0-8071C3695D63}"/>
    <cellStyle name="20% — акцент4 3 3 3 3" xfId="5068" xr:uid="{FD44AEB8-358B-42D7-A0C7-8A3F013558C4}"/>
    <cellStyle name="20% — акцент4 3 3 3 3 2" xfId="12663" xr:uid="{A9BFF0C3-56CE-4C9B-8A7F-2853C7394AB3}"/>
    <cellStyle name="20% — акцент4 3 3 3 4" xfId="9257" xr:uid="{F4CE99A2-0FBB-4139-BA49-11A6069455E2}"/>
    <cellStyle name="20% — акцент4 3 3 4" xfId="2232" xr:uid="{1134CA42-488A-4FE0-9822-B55D4A63761D}"/>
    <cellStyle name="20% — акцент4 3 3 4 2" xfId="3811" xr:uid="{4D178460-F48A-4A9D-901E-2C166785BA7E}"/>
    <cellStyle name="20% — акцент4 3 3 4 2 2" xfId="7068" xr:uid="{009510CE-BA9E-481B-8DAF-48DB9DF5684A}"/>
    <cellStyle name="20% — акцент4 3 3 4 2 2 2" xfId="14579" xr:uid="{58A447A0-D0C6-47F0-AD42-C4F55AA0170D}"/>
    <cellStyle name="20% — акцент4 3 3 4 2 3" xfId="11418" xr:uid="{877FF662-6622-46E0-A022-960F64ADFC1B}"/>
    <cellStyle name="20% — акцент4 3 3 4 3" xfId="5394" xr:uid="{3F0C4845-7E8B-47CF-B1D7-7591EE056266}"/>
    <cellStyle name="20% — акцент4 3 3 4 3 2" xfId="12984" xr:uid="{D6015345-1246-4FF6-AA08-944A6BA8F03B}"/>
    <cellStyle name="20% — акцент4 3 3 4 4" xfId="9872" xr:uid="{7E791441-9462-4983-A61F-E71CDA3DCF2D}"/>
    <cellStyle name="20% — акцент4 3 3 5" xfId="2850" xr:uid="{C640C43A-5EBB-4C6A-AF9D-1FDC70FB80EE}"/>
    <cellStyle name="20% — акцент4 3 3 5 2" xfId="6009" xr:uid="{D1AA1652-FF8E-46A3-9B52-B4F6592FEEC2}"/>
    <cellStyle name="20% — акцент4 3 3 5 2 2" xfId="13595" xr:uid="{CF388C47-B470-4C7A-B9DC-6D31F7886A2D}"/>
    <cellStyle name="20% — акцент4 3 3 5 3" xfId="10483" xr:uid="{0F7FD393-4D11-4BF8-A0BA-C683772F2166}"/>
    <cellStyle name="20% — акцент4 3 3 6" xfId="4426" xr:uid="{2B1D8802-CBE5-4973-90EB-414299180D55}"/>
    <cellStyle name="20% — акцент4 3 3 6 2" xfId="12029" xr:uid="{92E8900E-B993-49A1-93C5-4F3C810FD432}"/>
    <cellStyle name="20% — акцент4 3 3 7" xfId="8932" xr:uid="{2795C128-B9E1-4A06-8F40-6CC9188A5C54}"/>
    <cellStyle name="20% — акцент4 3 3 8" xfId="1264" xr:uid="{C70BCACA-A82A-40BE-A795-9166907E403F}"/>
    <cellStyle name="20% — акцент4 3 4" xfId="75" xr:uid="{9C5B66B9-6D87-4919-9B90-F92DA80BF46C}"/>
    <cellStyle name="20% — акцент4 3 4 2" xfId="1980" xr:uid="{09D28A3F-DD8D-4A57-B8CF-825AEA9B267A}"/>
    <cellStyle name="20% — акцент4 3 4 2 2" xfId="2603" xr:uid="{CF9D63B1-3D35-4854-9A6B-447BC95B195B}"/>
    <cellStyle name="20% — акцент4 3 4 2 2 2" xfId="4182" xr:uid="{48318B72-35BD-4E1E-A776-8A69D9B8B3FE}"/>
    <cellStyle name="20% — акцент4 3 4 2 2 2 2" xfId="7437" xr:uid="{387D56A4-5550-4D4A-9142-EF849C24768A}"/>
    <cellStyle name="20% — акцент4 3 4 2 2 2 2 2" xfId="14948" xr:uid="{32A02874-E58E-405C-966B-51474D919F85}"/>
    <cellStyle name="20% — акцент4 3 4 2 2 2 3" xfId="11788" xr:uid="{4DFB3937-A378-4C6A-86CF-4797EDCAD414}"/>
    <cellStyle name="20% — акцент4 3 4 2 2 3" xfId="5765" xr:uid="{652C10E7-473F-44C8-98D6-7CB9D2FFCC4A}"/>
    <cellStyle name="20% — акцент4 3 4 2 2 3 2" xfId="13353" xr:uid="{77505E64-9378-49EB-8497-826020BC8A99}"/>
    <cellStyle name="20% — акцент4 3 4 2 2 4" xfId="10241" xr:uid="{EEF921DD-67A5-428C-9E59-404F12E05070}"/>
    <cellStyle name="20% — акцент4 3 4 2 3" xfId="3221" xr:uid="{F8E8ECC2-F0E3-4335-8522-F1E1BAC20AA4}"/>
    <cellStyle name="20% — акцент4 3 4 2 3 2" xfId="6380" xr:uid="{6FF9EA8A-60E3-4CDF-BC53-6915FDCCABD7}"/>
    <cellStyle name="20% — акцент4 3 4 2 3 2 2" xfId="13964" xr:uid="{5DAD88AC-5D27-4389-8839-1111FAC4A187}"/>
    <cellStyle name="20% — акцент4 3 4 2 3 3" xfId="10852" xr:uid="{DB6621A3-B03F-4344-8C5F-A3FA18DFE674}"/>
    <cellStyle name="20% — акцент4 3 4 2 4" xfId="4797" xr:uid="{47DAB348-CF8E-4BE8-893E-17011B1046C7}"/>
    <cellStyle name="20% — акцент4 3 4 2 4 2" xfId="12398" xr:uid="{E1ED9DFE-66DB-4284-8BC3-F228ED8F2570}"/>
    <cellStyle name="20% — акцент4 3 4 2 5" xfId="9626" xr:uid="{5394BEEA-C259-4B77-9151-A8080D1F02A7}"/>
    <cellStyle name="20% — акцент4 3 4 3" xfId="1678" xr:uid="{175611B7-E3D0-459E-9245-3BB3A1355456}"/>
    <cellStyle name="20% — акцент4 3 4 3 2" xfId="3578" xr:uid="{22A23340-5F03-405A-9A69-C8FF0AEEA07A}"/>
    <cellStyle name="20% — акцент4 3 4 3 2 2" xfId="6836" xr:uid="{DFC83325-E135-4C37-9F52-02A125FC8812}"/>
    <cellStyle name="20% — акцент4 3 4 3 2 2 2" xfId="14347" xr:uid="{402A5A81-F4FD-4EF7-84D0-A886598500E6}"/>
    <cellStyle name="20% — акцент4 3 4 3 2 3" xfId="11186" xr:uid="{5A4F948F-03E4-45ED-BF63-4E11017931AE}"/>
    <cellStyle name="20% — акцент4 3 4 3 3" xfId="5137" xr:uid="{CCC98F2E-83E8-4FF0-B668-BAAA97F57274}"/>
    <cellStyle name="20% — акцент4 3 4 3 3 2" xfId="12732" xr:uid="{70AFD52B-D9AD-4E8D-859A-039AD12BA807}"/>
    <cellStyle name="20% — акцент4 3 4 3 4" xfId="9326" xr:uid="{077251BB-880F-4538-AEE4-65125A3A4279}"/>
    <cellStyle name="20% — акцент4 3 4 4" xfId="2301" xr:uid="{8308A60E-5283-42F3-8988-4D894C0A382A}"/>
    <cellStyle name="20% — акцент4 3 4 4 2" xfId="3880" xr:uid="{2671CBD5-52AD-425F-9E33-0DD60690A88E}"/>
    <cellStyle name="20% — акцент4 3 4 4 2 2" xfId="7137" xr:uid="{CAFDEB73-3B94-484D-B74D-C4847C1D8597}"/>
    <cellStyle name="20% — акцент4 3 4 4 2 2 2" xfId="14648" xr:uid="{E22ADA0B-C390-43C6-ADBF-F80A750B9F6A}"/>
    <cellStyle name="20% — акцент4 3 4 4 2 3" xfId="11487" xr:uid="{CBE0E1DE-FCA1-43B8-A4A7-B8BF925CC615}"/>
    <cellStyle name="20% — акцент4 3 4 4 3" xfId="5463" xr:uid="{1A6F8F48-7741-426A-8D88-1C53F90694DA}"/>
    <cellStyle name="20% — акцент4 3 4 4 3 2" xfId="13053" xr:uid="{C1BDC174-DB03-474F-AB65-F8650AB0215A}"/>
    <cellStyle name="20% — акцент4 3 4 4 4" xfId="9941" xr:uid="{2B04E5CD-749B-467A-BC0B-5832F1B86A39}"/>
    <cellStyle name="20% — акцент4 3 4 5" xfId="2919" xr:uid="{F8031DB3-C9C9-4712-926C-197B41C7BE57}"/>
    <cellStyle name="20% — акцент4 3 4 5 2" xfId="6078" xr:uid="{C9CEDBD3-F529-4A10-ABF2-1339B5B3F1B3}"/>
    <cellStyle name="20% — акцент4 3 4 5 2 2" xfId="13664" xr:uid="{C39F067E-D9C6-4D9D-BC5C-695D457E5E13}"/>
    <cellStyle name="20% — акцент4 3 4 5 3" xfId="10552" xr:uid="{76A46156-2733-4EA6-A8C8-9139D11ACBDA}"/>
    <cellStyle name="20% — акцент4 3 4 6" xfId="4495" xr:uid="{E0751DA8-96A8-4866-A82B-AD42FA225834}"/>
    <cellStyle name="20% — акцент4 3 4 6 2" xfId="12098" xr:uid="{9F5487B5-5BCF-4986-AF5A-30813FDEDCA1}"/>
    <cellStyle name="20% — акцент4 3 4 7" xfId="9001" xr:uid="{5113BFEB-C998-45D4-BE96-8A52966C1A77}"/>
    <cellStyle name="20% — акцент4 3 4 8" xfId="1333" xr:uid="{51AD94E1-9E94-41BB-9413-FF6F978A01F0}"/>
    <cellStyle name="20% — акцент4 3 5" xfId="76" xr:uid="{4F4BB38C-D1D6-41BB-9228-F0A6A7EF8EF2}"/>
    <cellStyle name="20% — акцент4 3 5 2" xfId="2395" xr:uid="{42403438-92B4-4A15-BA80-5166CCD5F11A}"/>
    <cellStyle name="20% — акцент4 3 5 2 2" xfId="3974" xr:uid="{DA8DB3D7-F1B1-4389-8FF1-8D887722B986}"/>
    <cellStyle name="20% — акцент4 3 5 2 2 2" xfId="7230" xr:uid="{5345D02D-6938-4523-B5A2-703A886DE637}"/>
    <cellStyle name="20% — акцент4 3 5 2 2 2 2" xfId="14741" xr:uid="{AE984068-6991-43B2-A2A1-7479DC6D2936}"/>
    <cellStyle name="20% — акцент4 3 5 2 2 3" xfId="11580" xr:uid="{30722CF0-E0B8-4CED-AF97-C839D4482423}"/>
    <cellStyle name="20% — акцент4 3 5 2 3" xfId="5557" xr:uid="{AC37270D-003E-4E6B-AEC4-1609ADEBE089}"/>
    <cellStyle name="20% — акцент4 3 5 2 3 2" xfId="13146" xr:uid="{8EE13B95-1FCE-4E3C-A309-71F3CE2D1E73}"/>
    <cellStyle name="20% — акцент4 3 5 2 4" xfId="10034" xr:uid="{1CAFB2F8-5B29-4D2F-AEB7-41240C3D9EED}"/>
    <cellStyle name="20% — акцент4 3 5 3" xfId="3013" xr:uid="{E02E6560-926B-4E6B-BD96-91EA6A078EF1}"/>
    <cellStyle name="20% — акцент4 3 5 3 2" xfId="6172" xr:uid="{F8E5AC30-3ECD-4769-A96E-D17CFB179A03}"/>
    <cellStyle name="20% — акцент4 3 5 3 2 2" xfId="13757" xr:uid="{FE89FBEF-B4D8-4CF8-B82B-A0CE4B23E908}"/>
    <cellStyle name="20% — акцент4 3 5 3 3" xfId="10645" xr:uid="{DCDAFAD4-F650-4A76-95FC-DB18CBFC3AFC}"/>
    <cellStyle name="20% — акцент4 3 5 4" xfId="4589" xr:uid="{F6AC463E-834C-4F83-97C9-7CD4217C6310}"/>
    <cellStyle name="20% — акцент4 3 5 4 2" xfId="12191" xr:uid="{1333F19A-AA46-4AAE-84F4-E01F8A1C9E3E}"/>
    <cellStyle name="20% — акцент4 3 5 5" xfId="9419" xr:uid="{E2D07FDA-61BB-4C12-93E8-C987A5B4E2F6}"/>
    <cellStyle name="20% — акцент4 3 5 6" xfId="1772" xr:uid="{86CB1542-3F7F-42E6-8C30-F40557F88619}"/>
    <cellStyle name="20% — акцент4 3 6" xfId="1470" xr:uid="{37B236A6-3F46-4433-BF28-25050BA7C621}"/>
    <cellStyle name="20% — акцент4 3 6 2" xfId="3370" xr:uid="{746E3005-800A-4AE9-B707-CF8C3DE9746B}"/>
    <cellStyle name="20% — акцент4 3 6 2 2" xfId="6629" xr:uid="{BCD84E42-5780-4164-93ED-463BAEEB89A8}"/>
    <cellStyle name="20% — акцент4 3 6 2 2 2" xfId="14140" xr:uid="{2D9D0AC1-6B0B-45B5-8AA8-59A8C802C638}"/>
    <cellStyle name="20% — акцент4 3 6 2 3" xfId="10979" xr:uid="{271B200D-34D5-480D-A30F-D0B144B44615}"/>
    <cellStyle name="20% — акцент4 3 6 3" xfId="4929" xr:uid="{973266B1-9DEC-439A-AD99-62A239A64C82}"/>
    <cellStyle name="20% — акцент4 3 6 3 2" xfId="12525" xr:uid="{59E9CD18-6E60-4DC6-9DC4-76F147C50FB3}"/>
    <cellStyle name="20% — акцент4 3 6 4" xfId="9119" xr:uid="{FDBFA6B4-B86B-41B7-A4B3-0931D15D3912}"/>
    <cellStyle name="20% — акцент4 3 7" xfId="2093" xr:uid="{31BFDD4B-2BED-4996-99C5-97CCB1828209}"/>
    <cellStyle name="20% — акцент4 3 7 2" xfId="3672" xr:uid="{D5A87FFA-38D6-4E4F-B198-2DEA75128386}"/>
    <cellStyle name="20% — акцент4 3 7 2 2" xfId="6930" xr:uid="{F12C4B32-928F-4298-8563-D5517E713904}"/>
    <cellStyle name="20% — акцент4 3 7 2 2 2" xfId="14441" xr:uid="{C6369EE7-73EC-4921-8879-BDDE14876424}"/>
    <cellStyle name="20% — акцент4 3 7 2 3" xfId="11280" xr:uid="{90C5A0AC-3BB2-4D3D-B375-19E0A7F067B9}"/>
    <cellStyle name="20% — акцент4 3 7 3" xfId="5255" xr:uid="{EB0F8A61-2263-4F46-BCFF-6FC08C241FA2}"/>
    <cellStyle name="20% — акцент4 3 7 3 2" xfId="12846" xr:uid="{08435F74-22BD-49DC-B8FF-5CB308EC7F0E}"/>
    <cellStyle name="20% — акцент4 3 7 4" xfId="9734" xr:uid="{7F897DD2-CB3D-4619-A555-FDCE818C10A4}"/>
    <cellStyle name="20% — акцент4 3 8" xfId="2711" xr:uid="{84ECC270-E403-43AB-ACC3-31CA8900B2E0}"/>
    <cellStyle name="20% — акцент4 3 8 2" xfId="5870" xr:uid="{459FBF1E-27DD-4ED4-A27D-648E3F5C53F5}"/>
    <cellStyle name="20% — акцент4 3 8 2 2" xfId="13457" xr:uid="{68C32BBA-B00C-4C57-AB8C-8BFDD2520E29}"/>
    <cellStyle name="20% — акцент4 3 8 3" xfId="10344" xr:uid="{0E76A970-6DB7-4302-B394-F1389A9C00B3}"/>
    <cellStyle name="20% — акцент4 3 9" xfId="4287" xr:uid="{70950054-E46C-4D1A-A95D-7EB142EDAE46}"/>
    <cellStyle name="20% — акцент4 3 9 2" xfId="11891" xr:uid="{55B3E5E2-4BE6-46E8-B28D-6BDD9A258271}"/>
    <cellStyle name="20% — акцент4 4" xfId="77" xr:uid="{3AE2E074-B58C-45E9-B3DD-F33829CA5D76}"/>
    <cellStyle name="20% — акцент4 4 10" xfId="8816" xr:uid="{D7347555-8172-4A72-819F-F29788B67006}"/>
    <cellStyle name="20% — акцент4 4 11" xfId="1144" xr:uid="{F75D2BE0-3DC3-4CE4-A630-DB98C8D887C0}"/>
    <cellStyle name="20% — акцент4 4 2" xfId="78" xr:uid="{C9E41C91-341E-413E-8B1E-52735DB77231}"/>
    <cellStyle name="20% — акцент4 4 2 2" xfId="1865" xr:uid="{CD51A3DF-A295-4915-8441-67F648B27309}"/>
    <cellStyle name="20% — акцент4 4 2 2 2" xfId="2488" xr:uid="{57789B5B-D042-41EB-9D10-2CBBE2FD72C5}"/>
    <cellStyle name="20% — акцент4 4 2 2 2 2" xfId="4067" xr:uid="{B68B57CA-507C-4C60-AAB8-2E5F2CB00D13}"/>
    <cellStyle name="20% — акцент4 4 2 2 2 2 2" xfId="7322" xr:uid="{F7A146EE-72BB-4038-B892-4E10B5798F83}"/>
    <cellStyle name="20% — акцент4 4 2 2 2 2 2 2" xfId="14833" xr:uid="{623D7DDD-7DAE-469F-AF7A-BE64FF6087E7}"/>
    <cellStyle name="20% — акцент4 4 2 2 2 2 3" xfId="11673" xr:uid="{4C443C77-0232-4073-B5B0-0BF7BD1DBACA}"/>
    <cellStyle name="20% — акцент4 4 2 2 2 3" xfId="5650" xr:uid="{6787776B-39EA-4CFD-AC32-D6CF7D7CF370}"/>
    <cellStyle name="20% — акцент4 4 2 2 2 3 2" xfId="13238" xr:uid="{BA8812CD-A866-4439-8EBA-5BFA51A146E7}"/>
    <cellStyle name="20% — акцент4 4 2 2 2 4" xfId="10126" xr:uid="{127F5976-8734-4167-AA45-DEBA9EED30E9}"/>
    <cellStyle name="20% — акцент4 4 2 2 3" xfId="3106" xr:uid="{34C8B5BB-03FB-413C-8584-23422CD10142}"/>
    <cellStyle name="20% — акцент4 4 2 2 3 2" xfId="6265" xr:uid="{3F4B1490-2502-4B4F-BF57-C9B2DCB54E7C}"/>
    <cellStyle name="20% — акцент4 4 2 2 3 2 2" xfId="13849" xr:uid="{CC5360ED-5241-4739-BD94-2276543063B3}"/>
    <cellStyle name="20% — акцент4 4 2 2 3 3" xfId="10737" xr:uid="{5EE0787F-6B28-42D2-8AA9-35CA3714022D}"/>
    <cellStyle name="20% — акцент4 4 2 2 4" xfId="4682" xr:uid="{A529848F-9F67-4D54-9AE7-C183AC0DA281}"/>
    <cellStyle name="20% — акцент4 4 2 2 4 2" xfId="12283" xr:uid="{E92EB5D7-4A1B-467E-B032-AFF55413B13D}"/>
    <cellStyle name="20% — акцент4 4 2 2 5" xfId="9511" xr:uid="{67CC0E75-11A1-4CDB-A920-E533916D1276}"/>
    <cellStyle name="20% — акцент4 4 2 3" xfId="1563" xr:uid="{02E9B311-0BEA-431B-80DF-D0B1D48CB309}"/>
    <cellStyle name="20% — акцент4 4 2 3 2" xfId="3463" xr:uid="{4582639B-DE2E-4FE4-9157-7F3003D4D7CC}"/>
    <cellStyle name="20% — акцент4 4 2 3 2 2" xfId="6721" xr:uid="{36C7626A-B277-4D44-A09D-41C4D6E9FBD2}"/>
    <cellStyle name="20% — акцент4 4 2 3 2 2 2" xfId="14232" xr:uid="{B0E077A2-4C6D-49E0-8A1B-E95E6F8E856B}"/>
    <cellStyle name="20% — акцент4 4 2 3 2 3" xfId="11071" xr:uid="{1C256288-C869-4A95-A124-0A5D6FEBC61C}"/>
    <cellStyle name="20% — акцент4 4 2 3 3" xfId="5022" xr:uid="{77A16D1F-4CBF-460F-AE2D-6E9633550C58}"/>
    <cellStyle name="20% — акцент4 4 2 3 3 2" xfId="12617" xr:uid="{AF4B3BCE-EE81-409D-8023-C7943AA8089C}"/>
    <cellStyle name="20% — акцент4 4 2 3 4" xfId="9211" xr:uid="{B65A8D66-E6DF-4334-9D3F-1CF44480E8CC}"/>
    <cellStyle name="20% — акцент4 4 2 4" xfId="2186" xr:uid="{96D88072-6D02-4E9D-B658-6A2D2E3F591C}"/>
    <cellStyle name="20% — акцент4 4 2 4 2" xfId="3765" xr:uid="{17F557B7-0217-4E4A-A7DD-CEFCD2A762AA}"/>
    <cellStyle name="20% — акцент4 4 2 4 2 2" xfId="7022" xr:uid="{81AFF3F9-7264-4605-AFF8-614A9750CFCD}"/>
    <cellStyle name="20% — акцент4 4 2 4 2 2 2" xfId="14533" xr:uid="{B977ED8D-EA01-4765-BE02-DD62AFA86C55}"/>
    <cellStyle name="20% — акцент4 4 2 4 2 3" xfId="11372" xr:uid="{46F1D85F-DC16-4D1D-B466-7350D31F4256}"/>
    <cellStyle name="20% — акцент4 4 2 4 3" xfId="5348" xr:uid="{006742D2-16CD-436E-9636-FA22DB73A0F5}"/>
    <cellStyle name="20% — акцент4 4 2 4 3 2" xfId="12938" xr:uid="{4174917C-1E22-4BF0-8A14-E808329CE592}"/>
    <cellStyle name="20% — акцент4 4 2 4 4" xfId="9826" xr:uid="{F4449A53-966E-400B-8720-87F213C5FAE1}"/>
    <cellStyle name="20% — акцент4 4 2 5" xfId="2804" xr:uid="{98EAB6E9-815C-4C73-8AE2-C32B3FB67427}"/>
    <cellStyle name="20% — акцент4 4 2 5 2" xfId="5963" xr:uid="{FFEC59E9-215F-4226-AE23-014144EA1DCE}"/>
    <cellStyle name="20% — акцент4 4 2 5 2 2" xfId="13549" xr:uid="{7314DDC4-E829-42C4-9FD7-CE4296296139}"/>
    <cellStyle name="20% — акцент4 4 2 5 3" xfId="10437" xr:uid="{7A5A7ED1-CC7B-4F6D-AE4A-7542FCD028EA}"/>
    <cellStyle name="20% — акцент4 4 2 6" xfId="4380" xr:uid="{F38683DF-B25A-48EC-97D4-56315F0BAA95}"/>
    <cellStyle name="20% — акцент4 4 2 6 2" xfId="11983" xr:uid="{487873BA-39DC-4D7A-AFBB-4EE7066564D3}"/>
    <cellStyle name="20% — акцент4 4 2 7" xfId="8886" xr:uid="{CAAE3927-4363-4138-A218-EF26F5BD4C64}"/>
    <cellStyle name="20% — акцент4 4 2 8" xfId="1218" xr:uid="{5D981F88-30C5-4F7D-A0D3-A449EE69BF50}"/>
    <cellStyle name="20% — акцент4 4 3" xfId="79" xr:uid="{A0B49223-213E-4F5D-B4B5-A5E7D9513451}"/>
    <cellStyle name="20% — акцент4 4 3 2" xfId="1934" xr:uid="{0369C37C-BD98-4F5E-BE4A-74F06730F7C0}"/>
    <cellStyle name="20% — акцент4 4 3 2 2" xfId="2557" xr:uid="{C9DE391E-AB7A-4CA7-8F2B-69B6507FF96B}"/>
    <cellStyle name="20% — акцент4 4 3 2 2 2" xfId="4136" xr:uid="{00CEE8A6-5F02-442C-9833-4FD4AE52D593}"/>
    <cellStyle name="20% — акцент4 4 3 2 2 2 2" xfId="7391" xr:uid="{11A3EA97-ABD8-4108-A1C7-25FF05BBC473}"/>
    <cellStyle name="20% — акцент4 4 3 2 2 2 2 2" xfId="14902" xr:uid="{7FCB91A6-5108-48B0-B58C-260CF82A42E5}"/>
    <cellStyle name="20% — акцент4 4 3 2 2 2 3" xfId="11742" xr:uid="{827A9C5B-33AE-403B-BB1D-C41D73597063}"/>
    <cellStyle name="20% — акцент4 4 3 2 2 3" xfId="5719" xr:uid="{8C4AF43D-B62C-4932-8FC5-F2593B4A0D50}"/>
    <cellStyle name="20% — акцент4 4 3 2 2 3 2" xfId="13307" xr:uid="{F776A95B-DD61-4450-BC8F-37E92B4969BF}"/>
    <cellStyle name="20% — акцент4 4 3 2 2 4" xfId="10195" xr:uid="{09C7427C-926F-4695-97B8-615CC44462BC}"/>
    <cellStyle name="20% — акцент4 4 3 2 3" xfId="3175" xr:uid="{36739E94-5771-40CC-93DD-4E5F3E597A56}"/>
    <cellStyle name="20% — акцент4 4 3 2 3 2" xfId="6334" xr:uid="{D1C3E8C5-7047-40A6-87C4-654F505B27E2}"/>
    <cellStyle name="20% — акцент4 4 3 2 3 2 2" xfId="13918" xr:uid="{DCB67102-AEE3-4858-9843-7210B774474E}"/>
    <cellStyle name="20% — акцент4 4 3 2 3 3" xfId="10806" xr:uid="{C059E238-3429-4402-9F03-17AA3A1E248E}"/>
    <cellStyle name="20% — акцент4 4 3 2 4" xfId="4751" xr:uid="{1B4D420B-F7B4-4561-8710-06F18A0C2275}"/>
    <cellStyle name="20% — акцент4 4 3 2 4 2" xfId="12352" xr:uid="{2BB72C62-A2DF-422F-A2CA-4EF97A6BF794}"/>
    <cellStyle name="20% — акцент4 4 3 2 5" xfId="9580" xr:uid="{B4EC70C6-B269-4AE5-8BF0-7C0F93E50099}"/>
    <cellStyle name="20% — акцент4 4 3 3" xfId="1632" xr:uid="{541ECDA9-2F0F-4085-9ACB-0208110911D7}"/>
    <cellStyle name="20% — акцент4 4 3 3 2" xfId="3532" xr:uid="{3A0B003F-D156-47B2-8E56-EF129EEF3C04}"/>
    <cellStyle name="20% — акцент4 4 3 3 2 2" xfId="6790" xr:uid="{C678A2F3-5830-4740-AA80-874EB35F07EC}"/>
    <cellStyle name="20% — акцент4 4 3 3 2 2 2" xfId="14301" xr:uid="{D4AA12E9-DDB8-4837-BEFD-D53EA8832AAC}"/>
    <cellStyle name="20% — акцент4 4 3 3 2 3" xfId="11140" xr:uid="{FA8D040F-50C6-48FE-9CC1-37F2D503E09A}"/>
    <cellStyle name="20% — акцент4 4 3 3 3" xfId="5091" xr:uid="{CEE47942-AC97-4951-8F27-8FCFC4A59F88}"/>
    <cellStyle name="20% — акцент4 4 3 3 3 2" xfId="12686" xr:uid="{586A4F51-81AC-41C8-A3F2-8E03A6BB56B0}"/>
    <cellStyle name="20% — акцент4 4 3 3 4" xfId="9280" xr:uid="{174CD3DC-9534-4FA1-8894-41B03FE92250}"/>
    <cellStyle name="20% — акцент4 4 3 4" xfId="2255" xr:uid="{E7F3044E-8698-4565-9E14-8364D4C46B15}"/>
    <cellStyle name="20% — акцент4 4 3 4 2" xfId="3834" xr:uid="{6B695EDC-B4C3-4255-A99A-6AA3EF78A0D5}"/>
    <cellStyle name="20% — акцент4 4 3 4 2 2" xfId="7091" xr:uid="{BD250E60-BB47-4BC9-9E49-07F7B92054FA}"/>
    <cellStyle name="20% — акцент4 4 3 4 2 2 2" xfId="14602" xr:uid="{5B8C4E81-0D5C-4B66-99E9-3B7C7AE8AF5C}"/>
    <cellStyle name="20% — акцент4 4 3 4 2 3" xfId="11441" xr:uid="{9A77015C-B21E-47AF-98A5-7717C471B430}"/>
    <cellStyle name="20% — акцент4 4 3 4 3" xfId="5417" xr:uid="{0C017E06-59CD-45F4-AD11-BB484525C2E9}"/>
    <cellStyle name="20% — акцент4 4 3 4 3 2" xfId="13007" xr:uid="{CD6F71F6-EDC5-47AE-976E-D5D9EFD7DBE5}"/>
    <cellStyle name="20% — акцент4 4 3 4 4" xfId="9895" xr:uid="{010B40AB-CF02-4801-8A24-435FB4846D60}"/>
    <cellStyle name="20% — акцент4 4 3 5" xfId="2873" xr:uid="{908278A9-DEDD-42D4-9176-B08C3CD020FC}"/>
    <cellStyle name="20% — акцент4 4 3 5 2" xfId="6032" xr:uid="{EC03642E-A4D6-486E-B315-77A0F238ACDB}"/>
    <cellStyle name="20% — акцент4 4 3 5 2 2" xfId="13618" xr:uid="{ADC63877-5127-4ED0-9F53-23D157B3A147}"/>
    <cellStyle name="20% — акцент4 4 3 5 3" xfId="10506" xr:uid="{B23B4893-EB65-4A3B-9198-B146B6D9B1F6}"/>
    <cellStyle name="20% — акцент4 4 3 6" xfId="4449" xr:uid="{F400AA8E-872B-4165-8F24-53CE23540CBB}"/>
    <cellStyle name="20% — акцент4 4 3 6 2" xfId="12052" xr:uid="{511A4F27-27CA-4774-98CC-C8943E942CBD}"/>
    <cellStyle name="20% — акцент4 4 3 7" xfId="8955" xr:uid="{FB53FB6C-4DAC-4601-AF2C-312543D6A192}"/>
    <cellStyle name="20% — акцент4 4 3 8" xfId="1287" xr:uid="{CF1B2A63-7985-4DFE-BE7B-08F8C4FE699C}"/>
    <cellStyle name="20% — акцент4 4 4" xfId="80" xr:uid="{3580AA12-12D9-424C-8A09-7E39192AC3F1}"/>
    <cellStyle name="20% — акцент4 4 4 2" xfId="2003" xr:uid="{243CFD81-570E-4E1B-8D1C-34D55934461A}"/>
    <cellStyle name="20% — акцент4 4 4 2 2" xfId="2626" xr:uid="{B6D378CC-F7A8-4599-923C-4E9EB8297639}"/>
    <cellStyle name="20% — акцент4 4 4 2 2 2" xfId="4205" xr:uid="{971174C8-F2AB-4CDF-8EFB-47FBC0AD3AA7}"/>
    <cellStyle name="20% — акцент4 4 4 2 2 2 2" xfId="7460" xr:uid="{20840CE7-9831-42E2-9E88-4FEB87FAC6C5}"/>
    <cellStyle name="20% — акцент4 4 4 2 2 2 2 2" xfId="14971" xr:uid="{A8F54E1E-A6AA-4564-AC66-8048C2B63FED}"/>
    <cellStyle name="20% — акцент4 4 4 2 2 2 3" xfId="11811" xr:uid="{E84D20B1-3259-4C08-9662-2E12F0B20A5D}"/>
    <cellStyle name="20% — акцент4 4 4 2 2 3" xfId="5788" xr:uid="{B3598425-32C7-4C6F-A9A0-00777D3CB9CD}"/>
    <cellStyle name="20% — акцент4 4 4 2 2 3 2" xfId="13376" xr:uid="{2E41CC0E-52A3-49A1-9403-EF854A8253A3}"/>
    <cellStyle name="20% — акцент4 4 4 2 2 4" xfId="10264" xr:uid="{27C9160A-5A62-4B24-A42C-2C2AEB63AA0F}"/>
    <cellStyle name="20% — акцент4 4 4 2 3" xfId="3244" xr:uid="{A9DAF3A6-AEBA-46D6-B36C-D6701DE2E3C1}"/>
    <cellStyle name="20% — акцент4 4 4 2 3 2" xfId="6403" xr:uid="{09CE368D-9458-45B4-9DD7-D985FC1C0B65}"/>
    <cellStyle name="20% — акцент4 4 4 2 3 2 2" xfId="13987" xr:uid="{D9A1DCE7-DFE3-4116-BA51-279B73447A1B}"/>
    <cellStyle name="20% — акцент4 4 4 2 3 3" xfId="10875" xr:uid="{93A6A32C-474A-4916-849A-4C2872CA595B}"/>
    <cellStyle name="20% — акцент4 4 4 2 4" xfId="4820" xr:uid="{25B94102-8F8F-4E33-B0FE-4E23BEAC7AD7}"/>
    <cellStyle name="20% — акцент4 4 4 2 4 2" xfId="12421" xr:uid="{2801B952-D3F9-4E0B-8E57-31F8C02E0033}"/>
    <cellStyle name="20% — акцент4 4 4 2 5" xfId="9649" xr:uid="{336EA81B-739E-4989-A2AF-0067B2F0B471}"/>
    <cellStyle name="20% — акцент4 4 4 3" xfId="1701" xr:uid="{7C55E0A0-5FBC-49B7-AB42-E506E9D7F93C}"/>
    <cellStyle name="20% — акцент4 4 4 3 2" xfId="3601" xr:uid="{1928CCAC-E205-40BE-A201-8B4FAAE8327B}"/>
    <cellStyle name="20% — акцент4 4 4 3 2 2" xfId="6859" xr:uid="{DF022A53-DE6D-497C-97A9-E39FEBEC09AB}"/>
    <cellStyle name="20% — акцент4 4 4 3 2 2 2" xfId="14370" xr:uid="{067A802C-291B-4743-A69A-88BD7900FDCE}"/>
    <cellStyle name="20% — акцент4 4 4 3 2 3" xfId="11209" xr:uid="{B5866D6D-B93C-4135-84AA-50DA3394C9EF}"/>
    <cellStyle name="20% — акцент4 4 4 3 3" xfId="5160" xr:uid="{231FEBAF-305F-45A9-A35C-E556B40AD6A9}"/>
    <cellStyle name="20% — акцент4 4 4 3 3 2" xfId="12755" xr:uid="{7553F8F1-FF4A-4A16-9ACA-18D45EF9B987}"/>
    <cellStyle name="20% — акцент4 4 4 3 4" xfId="9349" xr:uid="{F3B48995-54FF-40FA-B7FB-A89ABD370E9B}"/>
    <cellStyle name="20% — акцент4 4 4 4" xfId="2324" xr:uid="{C5662DFB-DFE0-4CF2-B197-24CAF1F6FCAF}"/>
    <cellStyle name="20% — акцент4 4 4 4 2" xfId="3903" xr:uid="{10BCA320-F26E-4722-8999-4EB816AFC114}"/>
    <cellStyle name="20% — акцент4 4 4 4 2 2" xfId="7160" xr:uid="{1BC604E4-0E17-4F69-9922-B57BCDCAF09D}"/>
    <cellStyle name="20% — акцент4 4 4 4 2 2 2" xfId="14671" xr:uid="{2A6E4CC7-D547-4E9C-A511-EDC2886E792E}"/>
    <cellStyle name="20% — акцент4 4 4 4 2 3" xfId="11510" xr:uid="{C9922288-3F9E-4BC2-A341-20AF5FD27A00}"/>
    <cellStyle name="20% — акцент4 4 4 4 3" xfId="5486" xr:uid="{4E5EF2DD-2359-4D18-BDF4-8B093D464F98}"/>
    <cellStyle name="20% — акцент4 4 4 4 3 2" xfId="13076" xr:uid="{DF867612-CB5E-4F8A-9A52-4C5C918B1AC2}"/>
    <cellStyle name="20% — акцент4 4 4 4 4" xfId="9964" xr:uid="{2E39C2E7-C427-498D-9105-3DBB2834E9EE}"/>
    <cellStyle name="20% — акцент4 4 4 5" xfId="2942" xr:uid="{B2F2764E-3E0B-4DAB-A526-3175FECFC288}"/>
    <cellStyle name="20% — акцент4 4 4 5 2" xfId="6101" xr:uid="{EFD0C0D8-C6AF-4F79-96AF-BEE7ABC7EC7D}"/>
    <cellStyle name="20% — акцент4 4 4 5 2 2" xfId="13687" xr:uid="{D53A3657-BC65-44C8-8FD1-C26C02547C3D}"/>
    <cellStyle name="20% — акцент4 4 4 5 3" xfId="10575" xr:uid="{B3CA4350-B9B8-47CD-8D1A-8B2E01A132C8}"/>
    <cellStyle name="20% — акцент4 4 4 6" xfId="4518" xr:uid="{9D96158D-956B-46B6-AD13-CAC1F1E61F19}"/>
    <cellStyle name="20% — акцент4 4 4 6 2" xfId="12121" xr:uid="{DFC462EC-A2FD-4B9E-9966-2CCEDEB79578}"/>
    <cellStyle name="20% — акцент4 4 4 7" xfId="9024" xr:uid="{994BCC55-0CC2-4828-BEB6-FD41B56CC67A}"/>
    <cellStyle name="20% — акцент4 4 4 8" xfId="1356" xr:uid="{78739431-EA81-4C2D-A290-5284EA57AF08}"/>
    <cellStyle name="20% — акцент4 4 5" xfId="81" xr:uid="{4BBCEE6B-30A3-440C-B93E-8E13CFA6F216}"/>
    <cellStyle name="20% — акцент4 4 5 2" xfId="2418" xr:uid="{5F531B32-675F-4A46-ABEE-91FC5536FCAF}"/>
    <cellStyle name="20% — акцент4 4 5 2 2" xfId="3997" xr:uid="{8F5CAF5F-0013-4150-8F99-92842B6AAB61}"/>
    <cellStyle name="20% — акцент4 4 5 2 2 2" xfId="7253" xr:uid="{D116B859-16A2-4140-80B6-422C7B215662}"/>
    <cellStyle name="20% — акцент4 4 5 2 2 2 2" xfId="14764" xr:uid="{2D55B895-FB42-4940-A7CD-FF1418ECDA67}"/>
    <cellStyle name="20% — акцент4 4 5 2 2 3" xfId="11603" xr:uid="{F9F123D6-99DA-455B-8741-00B7C83CAF7E}"/>
    <cellStyle name="20% — акцент4 4 5 2 3" xfId="5580" xr:uid="{FF2E7036-29C0-4505-84FB-1DEFD696C281}"/>
    <cellStyle name="20% — акцент4 4 5 2 3 2" xfId="13169" xr:uid="{CC55131D-46ED-4258-9E76-E3C4D1C796A3}"/>
    <cellStyle name="20% — акцент4 4 5 2 4" xfId="10057" xr:uid="{268E54CA-023B-461A-A289-BF9CF91BB704}"/>
    <cellStyle name="20% — акцент4 4 5 3" xfId="3036" xr:uid="{9CB83EE9-D43C-4D3C-9D62-3B0BA16A8F21}"/>
    <cellStyle name="20% — акцент4 4 5 3 2" xfId="6195" xr:uid="{2CA50470-DBE9-4CFE-89CA-E3104264F5FA}"/>
    <cellStyle name="20% — акцент4 4 5 3 2 2" xfId="13780" xr:uid="{64D8A155-A8A7-41D3-99ED-7192ADA123FA}"/>
    <cellStyle name="20% — акцент4 4 5 3 3" xfId="10668" xr:uid="{8C9A22C4-7967-4E58-95DD-1BEABD87538A}"/>
    <cellStyle name="20% — акцент4 4 5 4" xfId="4612" xr:uid="{C60F673A-9B8D-4C3F-9A92-007BAE1A04A9}"/>
    <cellStyle name="20% — акцент4 4 5 4 2" xfId="12214" xr:uid="{178FD7E8-C6F2-43F8-AB3A-87DDC5137BE9}"/>
    <cellStyle name="20% — акцент4 4 5 5" xfId="9442" xr:uid="{7D8E8CD1-02AE-403F-B8B1-D3C982E637A5}"/>
    <cellStyle name="20% — акцент4 4 5 6" xfId="1795" xr:uid="{D5A17EE0-8C32-4313-95C7-9418097BFB62}"/>
    <cellStyle name="20% — акцент4 4 6" xfId="1493" xr:uid="{A21211D2-6994-47B7-9B21-11C1FD72CE47}"/>
    <cellStyle name="20% — акцент4 4 6 2" xfId="3393" xr:uid="{34FBC5F3-F86C-4D28-88AD-4DEBFFB70C23}"/>
    <cellStyle name="20% — акцент4 4 6 2 2" xfId="6652" xr:uid="{6F3C8CE4-945E-4B02-8F5A-447787776140}"/>
    <cellStyle name="20% — акцент4 4 6 2 2 2" xfId="14163" xr:uid="{6FDF0C5E-B4EE-4FD7-A066-14D29E695A83}"/>
    <cellStyle name="20% — акцент4 4 6 2 3" xfId="11002" xr:uid="{21130367-1798-4DBF-815E-AFA68F0F75D7}"/>
    <cellStyle name="20% — акцент4 4 6 3" xfId="4952" xr:uid="{CD68569C-81D0-434D-83CF-181712CDDC56}"/>
    <cellStyle name="20% — акцент4 4 6 3 2" xfId="12548" xr:uid="{ECA204D5-5333-44F4-A4B3-0446FDFC111F}"/>
    <cellStyle name="20% — акцент4 4 6 4" xfId="9142" xr:uid="{1C03E757-E23C-4D75-8CD9-11E676BE0065}"/>
    <cellStyle name="20% — акцент4 4 7" xfId="2116" xr:uid="{AD63B3F8-3978-4856-83D1-E020EA7E6B65}"/>
    <cellStyle name="20% — акцент4 4 7 2" xfId="3695" xr:uid="{5E863E2B-B0D9-4C73-9B4F-85A815D4115C}"/>
    <cellStyle name="20% — акцент4 4 7 2 2" xfId="6953" xr:uid="{DAE7E04E-5443-4567-A173-FFB19FFD4BC4}"/>
    <cellStyle name="20% — акцент4 4 7 2 2 2" xfId="14464" xr:uid="{C454BB60-08CE-4BC8-9D19-FDF63BB7677A}"/>
    <cellStyle name="20% — акцент4 4 7 2 3" xfId="11303" xr:uid="{DBFE63F7-4C4F-49E7-BA75-BDB3822E5F9A}"/>
    <cellStyle name="20% — акцент4 4 7 3" xfId="5278" xr:uid="{1266EB10-18C3-41DD-9F7B-06A8C361D36F}"/>
    <cellStyle name="20% — акцент4 4 7 3 2" xfId="12869" xr:uid="{2D865FD3-A411-42C5-8DB8-29D5BDF76BC7}"/>
    <cellStyle name="20% — акцент4 4 7 4" xfId="9757" xr:uid="{2C1EA631-D9C3-410A-BF98-CA32828180BB}"/>
    <cellStyle name="20% — акцент4 4 8" xfId="2734" xr:uid="{1FEA7976-81CA-447F-AA9B-0B63CF6441F7}"/>
    <cellStyle name="20% — акцент4 4 8 2" xfId="5893" xr:uid="{255E4DDB-DEA7-4D23-9874-590989DC5A50}"/>
    <cellStyle name="20% — акцент4 4 8 2 2" xfId="13480" xr:uid="{D34A5091-D5FF-40A7-AEF2-EA6FACED2D11}"/>
    <cellStyle name="20% — акцент4 4 8 3" xfId="10367" xr:uid="{0CE1A1AC-7C6E-4CF7-9560-E5DE6B939B53}"/>
    <cellStyle name="20% — акцент4 4 9" xfId="4310" xr:uid="{44A64F1B-3E1C-47C3-8371-7298DE54CBC0}"/>
    <cellStyle name="20% — акцент4 4 9 2" xfId="11914" xr:uid="{8F6E1FAF-6BC6-4AAF-923D-D3E316C0192D}"/>
    <cellStyle name="20% — акцент4 5" xfId="82" xr:uid="{9AC28155-E004-44B2-AB2B-2D2779CBBECD}"/>
    <cellStyle name="20% — акцент4 5 2" xfId="83" xr:uid="{78C6E8BB-8558-4011-B6C9-B6621D1BAF6B}"/>
    <cellStyle name="20% — акцент4 5 2 2" xfId="1418" xr:uid="{B84A02DC-FED2-4AA3-A597-5A47D7104054}"/>
    <cellStyle name="20% — акцент4 5 3" xfId="3303" xr:uid="{5241ED82-68DA-45B9-9415-EBEB0E94B506}"/>
    <cellStyle name="20% — акцент4 5 3 2" xfId="4862" xr:uid="{D79C177B-18D8-418F-8DAC-7C20E036C7BF}"/>
    <cellStyle name="20% — акцент4 5 3 2 2" xfId="12459" xr:uid="{DC34563D-238E-46C2-8DDA-3CF6FCC12253}"/>
    <cellStyle name="20% — акцент4 5 3 3" xfId="10913" xr:uid="{E462FFB3-BF45-4C37-874C-460B063BC8C2}"/>
    <cellStyle name="20% — акцент4 5 4" xfId="9048" xr:uid="{CA9CE660-6A3E-4840-A1BF-0EB16634DDFB}"/>
    <cellStyle name="20% — акцент4 5 5" xfId="1379" xr:uid="{7F42DD01-F2F4-4798-B001-C9DD5856CCC1}"/>
    <cellStyle name="20% — акцент4 6" xfId="1728" xr:uid="{A51C3982-8F7B-4C5A-B922-A9E6BD4F8D2E}"/>
    <cellStyle name="20% — акцент4 6 2" xfId="2351" xr:uid="{D6CCA556-B27E-446F-A713-CA8656970081}"/>
    <cellStyle name="20% — акцент4 6 2 2" xfId="3930" xr:uid="{9309CD89-9D99-4807-BEA7-6FBE6E3879A6}"/>
    <cellStyle name="20% — акцент4 6 2 2 2" xfId="7186" xr:uid="{CF3BED04-4D9E-4C8D-897A-08684732D137}"/>
    <cellStyle name="20% — акцент4 6 2 2 2 2" xfId="14697" xr:uid="{AC56A0B6-E35B-4365-91A8-9B50AF623D7F}"/>
    <cellStyle name="20% — акцент4 6 2 2 3" xfId="11536" xr:uid="{86A19643-1521-43AE-90C6-0773A8C46D47}"/>
    <cellStyle name="20% — акцент4 6 2 3" xfId="5513" xr:uid="{69DEFD33-E0CA-4002-B062-10903B51F89A}"/>
    <cellStyle name="20% — акцент4 6 2 3 2" xfId="13102" xr:uid="{42D5C71A-EF00-413F-9B32-4DB35EE7FA45}"/>
    <cellStyle name="20% — акцент4 6 2 4" xfId="9990" xr:uid="{61E6A118-2AF5-4AC7-8E21-25B9A08F449C}"/>
    <cellStyle name="20% — акцент4 6 3" xfId="2969" xr:uid="{8C1B611A-BE97-446C-85B7-5E1640471705}"/>
    <cellStyle name="20% — акцент4 6 3 2" xfId="6128" xr:uid="{D7E01835-F7CC-448D-898E-3B5AFC745D26}"/>
    <cellStyle name="20% — акцент4 6 3 2 2" xfId="13713" xr:uid="{1ABBF443-25E3-4CFA-A963-9D6FD739CA22}"/>
    <cellStyle name="20% — акцент4 6 3 3" xfId="10601" xr:uid="{2F0B577B-05CC-4738-A0B9-BE06455DD626}"/>
    <cellStyle name="20% — акцент4 6 4" xfId="4545" xr:uid="{5529C97B-6F85-4B8A-8BB6-276474C3D1F2}"/>
    <cellStyle name="20% — акцент4 6 4 2" xfId="12147" xr:uid="{48313091-7A89-4B0B-988E-CB1CAB9A8822}"/>
    <cellStyle name="20% — акцент4 6 5" xfId="9375" xr:uid="{595268E2-29E6-48ED-8399-EED2AD1307C3}"/>
    <cellStyle name="20% — акцент4 7" xfId="1404" xr:uid="{CB0AD989-61E0-4BAF-83C8-EC6BD5479A12}"/>
    <cellStyle name="20% — акцент4 7 2" xfId="3326" xr:uid="{F4DFFF0D-A4B9-4836-A065-8DA8FA694C8A}"/>
    <cellStyle name="20% — акцент4 7 2 2" xfId="6585" xr:uid="{613ADD84-8635-4B61-9BEA-4C4A289AA40A}"/>
    <cellStyle name="20% — акцент4 7 2 2 2" xfId="14096" xr:uid="{56F67DB5-8D0C-4F52-A0D6-1E59CB3DB644}"/>
    <cellStyle name="20% — акцент4 7 2 3" xfId="10935" xr:uid="{D1F26567-CCAF-45DB-A73B-902702FD3CD3}"/>
    <cellStyle name="20% — акцент4 7 3" xfId="4885" xr:uid="{81BE6CD8-FD23-4043-ACFF-746CFDFA5FD1}"/>
    <cellStyle name="20% — акцент4 7 3 2" xfId="12481" xr:uid="{0183AD15-E6E2-4AC7-AE0E-B8CB564A1BE5}"/>
    <cellStyle name="20% — акцент4 7 4" xfId="9072" xr:uid="{525FCA15-7677-4BFB-AC6F-B7D4F82EF565}"/>
    <cellStyle name="20% — акцент4 8" xfId="2048" xr:uid="{1CFD09E4-E34A-4F92-B902-DB554D9B758D}"/>
    <cellStyle name="20% — акцент4 8 2" xfId="3627" xr:uid="{34111E03-AE6E-434A-B272-2AE9CF4111AE}"/>
    <cellStyle name="20% — акцент4 8 2 2" xfId="6885" xr:uid="{F9796D69-8539-4143-8ACF-8061DF07235B}"/>
    <cellStyle name="20% — акцент4 8 2 2 2" xfId="14396" xr:uid="{91F94AF9-7E53-4956-8802-CDE62B706FD3}"/>
    <cellStyle name="20% — акцент4 8 2 3" xfId="11235" xr:uid="{D7D200C0-4789-41C1-82F8-42CFFF0CCD68}"/>
    <cellStyle name="20% — акцент4 8 3" xfId="5210" xr:uid="{1EC44235-5A48-4A40-9D77-8B0344E909D4}"/>
    <cellStyle name="20% — акцент4 8 3 2" xfId="12801" xr:uid="{E285D2C3-0AD8-4125-9AFF-DE98BE8CD6F6}"/>
    <cellStyle name="20% — акцент4 8 4" xfId="9689" xr:uid="{0FFDB9D3-D1BD-4D08-B1C4-DFF8D6373AF5}"/>
    <cellStyle name="20% — акцент4 9" xfId="2664" xr:uid="{B58EA810-B423-44AC-81DE-6231D73EA38A}"/>
    <cellStyle name="20% — акцент4 9 2" xfId="5825" xr:uid="{4237379C-A356-41EC-A29B-20FA4FE35EE4}"/>
    <cellStyle name="20% — акцент4 9 2 2" xfId="13412" xr:uid="{34883B35-DADC-4AFF-924E-7B3FF217C192}"/>
    <cellStyle name="20% — акцент4 9 3" xfId="10299" xr:uid="{D1CF76AC-11BB-4AA0-B7E6-6C621A4A239B}"/>
    <cellStyle name="20% — акцент5 10" xfId="4245" xr:uid="{B9C20F98-20C1-4E4C-A3CF-1104FC236709}"/>
    <cellStyle name="20% — акцент5 10 2" xfId="11849" xr:uid="{4B785F99-D379-4131-8CB0-F27F610E33E9}"/>
    <cellStyle name="20% — акцент5 11" xfId="6462" xr:uid="{303B1046-4810-4F4E-AED0-55666433B988}"/>
    <cellStyle name="20% — акцент5 11 2" xfId="7491" xr:uid="{DC573D4F-953D-4A41-A31A-C7AF769BF230}"/>
    <cellStyle name="20% — акцент5 11 2 2" xfId="15002" xr:uid="{08F879A4-5570-49AB-9D80-816CC164C9E6}"/>
    <cellStyle name="20% — акцент5 11 3" xfId="7530" xr:uid="{300B28E1-FE3A-43B7-AF88-5C3AF3610053}"/>
    <cellStyle name="20% — акцент5 11 3 2" xfId="15052" xr:uid="{C67E7777-1ADC-492E-A532-C6EAF5E50191}"/>
    <cellStyle name="20% — акцент5 11 4" xfId="14022" xr:uid="{BD2AF465-0EAD-4BA2-A320-B7DF0D3EABBE}"/>
    <cellStyle name="20% — акцент5 12" xfId="1024" xr:uid="{85AC890B-BB29-4B76-A3C2-6DCBF58780A8}"/>
    <cellStyle name="20% - Акцент5 2" xfId="500" xr:uid="{121F3E7A-40CA-4D65-8725-2A048E4F3A43}"/>
    <cellStyle name="20% — акцент5 2" xfId="84" xr:uid="{048A99CB-2C28-472D-A3FD-4198922D05CA}"/>
    <cellStyle name="20% - Акцент5 2 10" xfId="7572" xr:uid="{3DFCB050-AB61-4AFD-A33D-AB794005A07C}"/>
    <cellStyle name="20% — акцент5 2 10" xfId="7510" xr:uid="{3E77AD72-224B-47F2-91A2-D4AD406316E0}"/>
    <cellStyle name="20% - Акцент5 2 10 2" xfId="15095" xr:uid="{6893812B-039A-4F64-BD7D-71F23EC91D20}"/>
    <cellStyle name="20% — акцент5 2 10 2" xfId="15021" xr:uid="{DD5A060D-3DA4-42A3-B213-8DED15427429}"/>
    <cellStyle name="20% - Акцент5 2 10 3" xfId="16089" xr:uid="{54E73CA0-6122-4CE7-8743-60A5BDFF0C02}"/>
    <cellStyle name="20% — акцент5 2 10 3" xfId="16027" xr:uid="{7ECCC56E-4C07-422A-839A-334642490D74}"/>
    <cellStyle name="20% - Акцент5 2 10 4" xfId="15300" xr:uid="{FC397456-7CBF-428A-BDEA-A971DCDB9D00}"/>
    <cellStyle name="20% — акцент5 2 10 4" xfId="14011" xr:uid="{9B0A745D-35D9-40DC-B7C7-E6B29A40C57E}"/>
    <cellStyle name="20% - Акцент5 2 10 5" xfId="15999" xr:uid="{836D91E4-AEAC-4F11-9951-F50CDA46E7AB}"/>
    <cellStyle name="20% — акцент5 2 10 5" xfId="15525" xr:uid="{BB720C0E-8EAF-4773-8EF9-CEE4B3CC847D}"/>
    <cellStyle name="20% - Акцент5 2 10 6" xfId="15777" xr:uid="{8FB2D81F-02DE-4207-B120-5A941626C284}"/>
    <cellStyle name="20% — акцент5 2 10 6" xfId="15234" xr:uid="{EFAB02E1-B7C9-410F-8036-466717E8C951}"/>
    <cellStyle name="20% - Акцент5 2 10 7" xfId="15809" xr:uid="{E3BA6B4D-7E23-49C5-8458-0F400BCC3B18}"/>
    <cellStyle name="20% — акцент5 2 10 7" xfId="15559" xr:uid="{1E4B933D-A961-444B-A1DA-921FB1CDF740}"/>
    <cellStyle name="20% - Акцент5 2 11" xfId="7601" xr:uid="{500C7E67-4462-4D00-8150-BC791CB1FC7E}"/>
    <cellStyle name="20% — акцент5 2 11" xfId="8774" xr:uid="{F0698099-5297-4520-A0F1-B0FEAED058CD}"/>
    <cellStyle name="20% - Акцент5 2 11 2" xfId="15125" xr:uid="{2930865C-25BE-4411-805A-88BC4D1D4761}"/>
    <cellStyle name="20% - Акцент5 2 11 3" xfId="16113" xr:uid="{78B08F2D-8CDA-4834-9171-A536BC69FA92}"/>
    <cellStyle name="20% - Акцент5 2 11 4" xfId="15429" xr:uid="{297D6600-3697-4DAE-99D9-4A061BAD60F6}"/>
    <cellStyle name="20% - Акцент5 2 11 5" xfId="16167" xr:uid="{EA982507-E46D-4A2E-85D9-2F216EAC4DE7}"/>
    <cellStyle name="20% - Акцент5 2 11 6" xfId="15856" xr:uid="{43862425-87B2-415A-999F-2FFF67CDB68B}"/>
    <cellStyle name="20% - Акцент5 2 11 7" xfId="15510" xr:uid="{DAB1461A-96EC-481F-94A7-91229F8F094E}"/>
    <cellStyle name="20% - Акцент5 2 12" xfId="7592" xr:uid="{A11758AA-1269-42CD-93AB-46E16BEDE2E1}"/>
    <cellStyle name="20% — акцент5 2 12" xfId="15213" xr:uid="{3C05C8D4-E1D5-437E-ADBA-DD2001CEBD7B}"/>
    <cellStyle name="20% - Акцент5 2 12 2" xfId="15116" xr:uid="{C06CDFBA-492E-4C96-9421-8AA51AE2D9FB}"/>
    <cellStyle name="20% - Акцент5 2 12 3" xfId="15475" xr:uid="{66FA4BEF-2D7F-4627-B29B-4EBFE0424AC9}"/>
    <cellStyle name="20% - Акцент5 2 12 4" xfId="16009" xr:uid="{6AD9BA2C-03F0-4078-8AFE-9F036531A47C}"/>
    <cellStyle name="20% - Акцент5 2 12 5" xfId="15744" xr:uid="{550F5F01-7C96-45B9-98CF-4B640EB1E57C}"/>
    <cellStyle name="20% - Акцент5 2 12 6" xfId="15829" xr:uid="{F72F3931-7A81-4637-90AA-AEB976EBAA3A}"/>
    <cellStyle name="20% - Акцент5 2 13" xfId="7626" xr:uid="{A03EB781-BB26-4423-8EAA-7C74BD327204}"/>
    <cellStyle name="20% — акцент5 2 13" xfId="16247" xr:uid="{D9BCF845-F378-47DF-904A-0D615361002D}"/>
    <cellStyle name="20% - Акцент5 2 13 2" xfId="15150" xr:uid="{DB6AF45C-52F9-4FEB-84A9-D118B29A0B5B}"/>
    <cellStyle name="20% - Акцент5 2 13 3" xfId="15738" xr:uid="{7196E8C5-7AB3-4954-9362-1B9F74EFBA97}"/>
    <cellStyle name="20% - Акцент5 2 13 4" xfId="15596" xr:uid="{1C3B9025-8955-46EF-9907-BAE40AA95A8E}"/>
    <cellStyle name="20% - Акцент5 2 13 5" xfId="16309" xr:uid="{A6096F66-6DE5-486C-BD6C-91AE3E71E24C}"/>
    <cellStyle name="20% - Акцент5 2 14" xfId="14032" xr:uid="{CF7EE2C2-77EE-4EDD-8E7E-B278699A9FF1}"/>
    <cellStyle name="20% — акцент5 2 14" xfId="16293" xr:uid="{9E3D079B-7C00-4F44-B633-B8F9CD04AE86}"/>
    <cellStyle name="20% - Акцент5 2 15" xfId="15884" xr:uid="{6810358E-9F07-4A5C-AD2B-DB6762458909}"/>
    <cellStyle name="20% — акцент5 2 15" xfId="16317" xr:uid="{206422B0-5452-45AA-BF81-7614CABFDDF3}"/>
    <cellStyle name="20% - Акцент5 2 16" xfId="15521" xr:uid="{93513775-D16F-4816-ACAD-E9762DEA4D98}"/>
    <cellStyle name="20% — акцент5 2 16" xfId="16326" xr:uid="{57C77D52-5BD6-4761-8F4B-E54765F15A96}"/>
    <cellStyle name="20% - Акцент5 2 17" xfId="15529" xr:uid="{FF86D2DA-9E84-458B-B2BD-869D355A1801}"/>
    <cellStyle name="20% — акцент5 2 17" xfId="1100" xr:uid="{622D560F-7DD0-4A36-8C14-3555DD3EA796}"/>
    <cellStyle name="20% - Акцент5 2 18" xfId="15772" xr:uid="{5C63D7D7-7811-4D25-A757-82C746D01D68}"/>
    <cellStyle name="20% — акцент5 2 18" xfId="17303" xr:uid="{79B2C6B9-3312-43C2-81DD-9637FEBEDC0B}"/>
    <cellStyle name="20% - Акцент5 2 19" xfId="15933" xr:uid="{D9EDB226-A33F-4B38-8B43-A226B863EA95}"/>
    <cellStyle name="20% — акцент5 2 19" xfId="17338" xr:uid="{547241E8-6C7F-431B-B9B6-3CB8C9527DD3}"/>
    <cellStyle name="20% - Акцент5 2 2" xfId="553" xr:uid="{E818AAE3-F2F5-44F9-946E-8A0AECAD7996}"/>
    <cellStyle name="20% — акцент5 2 2" xfId="85" xr:uid="{19E4B629-DF3B-495E-B9C0-9D44393D962B}"/>
    <cellStyle name="20% — акцент5 2 2 10" xfId="16278" xr:uid="{0E690E1A-6749-477B-8F3F-5F9B1B68E8F2}"/>
    <cellStyle name="20% — акцент5 2 2 11" xfId="1176" xr:uid="{F1ECCF36-A0B3-4396-9474-D40CCCEA33FB}"/>
    <cellStyle name="20% - Акцент5 2 2 2" xfId="581" xr:uid="{87F78A38-A37F-4915-B765-30B703F26CF2}"/>
    <cellStyle name="20% — акцент5 2 2 2" xfId="1823" xr:uid="{B40DBB57-4D85-480A-8A7A-897E2F5E431F}"/>
    <cellStyle name="20% - Акцент5 2 2 2 2" xfId="608" xr:uid="{E3602492-7AC7-4E80-BCA3-8D541AB00C32}"/>
    <cellStyle name="20% — акцент5 2 2 2 2" xfId="2446" xr:uid="{2C6C60B4-422E-4445-9D11-9665670A2EB8}"/>
    <cellStyle name="20% - Акцент5 2 2 2 2 2" xfId="720" xr:uid="{248D7E16-166B-4FA3-881D-6B77BA7F2026}"/>
    <cellStyle name="20% — акцент5 2 2 2 2 2" xfId="4025" xr:uid="{A853B3E8-DB9B-42C4-9DF2-7815A8E1D83A}"/>
    <cellStyle name="20% - Акцент5 2 2 2 2 2 2" xfId="977" xr:uid="{1B387554-4EB3-4363-96E1-5F0542207F0B}"/>
    <cellStyle name="20% — акцент5 2 2 2 2 2 2" xfId="7281" xr:uid="{58F8EADC-71F2-4C3A-B49D-D68F79F3F2FB}"/>
    <cellStyle name="20% — акцент5 2 2 2 2 2 2 2" xfId="14792" xr:uid="{23452F7C-0615-4052-AE72-911277362DD9}"/>
    <cellStyle name="20% - Акцент5 2 2 2 2 2 3" xfId="17249" xr:uid="{508709EF-A5C2-4763-AC95-876C989BCD2C}"/>
    <cellStyle name="20% — акцент5 2 2 2 2 2 3" xfId="11631" xr:uid="{E1FF97E6-A568-438B-94F3-501DF1469FEE}"/>
    <cellStyle name="20% - Акцент5 2 2 2 2 3" xfId="832" xr:uid="{C8523EAE-9B8B-4361-8777-BD72D88E026B}"/>
    <cellStyle name="20% — акцент5 2 2 2 2 3" xfId="5608" xr:uid="{5412538F-8C68-4821-B0DA-80A4FC9C9846}"/>
    <cellStyle name="20% — акцент5 2 2 2 2 3 2" xfId="13197" xr:uid="{5DC9647E-75C3-49ED-B1A1-E0BD893D1482}"/>
    <cellStyle name="20% - Акцент5 2 2 2 2 4" xfId="17153" xr:uid="{95C2DAF0-4C79-4A28-B7D4-0BB801B8D6B4}"/>
    <cellStyle name="20% — акцент5 2 2 2 2 4" xfId="10085" xr:uid="{6E53F4C1-5D0F-4585-8605-0E27CD2E113B}"/>
    <cellStyle name="20% - Акцент5 2 2 2 3" xfId="693" xr:uid="{5DB63884-82F9-4F2C-86C8-92D4E7FECC35}"/>
    <cellStyle name="20% — акцент5 2 2 2 3" xfId="3064" xr:uid="{FF88E7EB-F263-48F3-966C-87AB2A4D208C}"/>
    <cellStyle name="20% - Акцент5 2 2 2 3 2" xfId="950" xr:uid="{72D7880A-80E6-4DF1-89E0-497209D8D1DE}"/>
    <cellStyle name="20% — акцент5 2 2 2 3 2" xfId="6223" xr:uid="{E1F5E98E-8E9D-42FF-9A73-1928F78311D4}"/>
    <cellStyle name="20% — акцент5 2 2 2 3 2 2" xfId="13808" xr:uid="{5D110955-94A2-4E7C-B6CC-CEF39DB46A63}"/>
    <cellStyle name="20% - Акцент5 2 2 2 3 3" xfId="17223" xr:uid="{45D5AF7A-7EB2-4B5C-AC68-528555FE792E}"/>
    <cellStyle name="20% — акцент5 2 2 2 3 3" xfId="10696" xr:uid="{6FA15641-CE3F-45C5-8B8A-433DEBCBCEBC}"/>
    <cellStyle name="20% - Акцент5 2 2 2 4" xfId="805" xr:uid="{1C9DE210-FAB6-418C-BC1E-0FAE5ABB3514}"/>
    <cellStyle name="20% — акцент5 2 2 2 4" xfId="4640" xr:uid="{E3247700-CE66-4783-98DD-1FEC6845C41E}"/>
    <cellStyle name="20% — акцент5 2 2 2 4 2" xfId="12242" xr:uid="{A873D0B2-FC80-49BB-BE41-C033C51C063D}"/>
    <cellStyle name="20% - Акцент5 2 2 2 5" xfId="17127" xr:uid="{4DD1EDEB-5890-4B57-BEC4-06FB41E69759}"/>
    <cellStyle name="20% — акцент5 2 2 2 5" xfId="9470" xr:uid="{167F26E8-7508-4E61-9C20-C6A22E1DB84C}"/>
    <cellStyle name="20% - Акцент5 2 2 3" xfId="607" xr:uid="{9266AC10-F7C1-4664-B166-14703B5DE889}"/>
    <cellStyle name="20% — акцент5 2 2 3" xfId="1521" xr:uid="{295085DE-BFC5-4FE0-9AD0-A2D4DCCCFD95}"/>
    <cellStyle name="20% - Акцент5 2 2 3 2" xfId="719" xr:uid="{0E4D1E88-06C2-48CB-A3E9-23817E9D1352}"/>
    <cellStyle name="20% — акцент5 2 2 3 2" xfId="3421" xr:uid="{6FC7F2D1-9482-48C7-B502-6C27580839C3}"/>
    <cellStyle name="20% - Акцент5 2 2 3 2 2" xfId="976" xr:uid="{63FFAA56-EE98-404C-B44E-A0070D2B68AC}"/>
    <cellStyle name="20% — акцент5 2 2 3 2 2" xfId="6680" xr:uid="{DE8ECF75-1EFE-44E0-9364-582055830E38}"/>
    <cellStyle name="20% — акцент5 2 2 3 2 2 2" xfId="14191" xr:uid="{E559ADEA-9D87-4238-8988-62F7A0DA975F}"/>
    <cellStyle name="20% - Акцент5 2 2 3 2 3" xfId="17248" xr:uid="{F40560D2-076A-4CB1-8652-72A424152FDE}"/>
    <cellStyle name="20% — акцент5 2 2 3 2 3" xfId="11030" xr:uid="{BD0A5A68-042A-4201-AE93-68719766D3EA}"/>
    <cellStyle name="20% - Акцент5 2 2 3 3" xfId="831" xr:uid="{C6D008A2-7824-467A-959C-3700C4F41F7D}"/>
    <cellStyle name="20% — акцент5 2 2 3 3" xfId="4980" xr:uid="{60B2E7AF-9AC0-4E5D-B3D7-C435E889E507}"/>
    <cellStyle name="20% — акцент5 2 2 3 3 2" xfId="12576" xr:uid="{A291AAC3-B6DD-401A-AA9B-8377D2104A77}"/>
    <cellStyle name="20% - Акцент5 2 2 3 4" xfId="17152" xr:uid="{C08EC3B8-1347-42F1-BA9A-2F457E69DAF4}"/>
    <cellStyle name="20% — акцент5 2 2 3 4" xfId="9170" xr:uid="{D2E7CEAF-DAA3-4609-815D-DF6A0C2493F8}"/>
    <cellStyle name="20% - Акцент5 2 2 4" xfId="665" xr:uid="{681A7121-CF70-4DF9-88AC-9D444BB8781B}"/>
    <cellStyle name="20% — акцент5 2 2 4" xfId="2144" xr:uid="{18B87ACF-820C-47EC-9648-E2803D030A1C}"/>
    <cellStyle name="20% - Акцент5 2 2 4 2" xfId="922" xr:uid="{149BEEA2-6819-417A-9E96-69A322EC4C02}"/>
    <cellStyle name="20% — акцент5 2 2 4 2" xfId="3723" xr:uid="{109819BA-5B99-4582-912D-7B22575FD8F5}"/>
    <cellStyle name="20% — акцент5 2 2 4 2 2" xfId="6981" xr:uid="{870D4DA2-6CA0-4368-B650-6626FC32CACD}"/>
    <cellStyle name="20% — акцент5 2 2 4 2 2 2" xfId="14492" xr:uid="{2FFD620B-33CC-4247-9BD7-3A51DAF8A6DE}"/>
    <cellStyle name="20% — акцент5 2 2 4 2 3" xfId="11331" xr:uid="{FB5A920D-3F80-45E9-827D-FDDD40553888}"/>
    <cellStyle name="20% - Акцент5 2 2 4 3" xfId="17199" xr:uid="{E9C01548-2615-433E-9C03-970399BB84E4}"/>
    <cellStyle name="20% — акцент5 2 2 4 3" xfId="5306" xr:uid="{74F017F1-EA0C-40CD-A79D-5B7B64BEF580}"/>
    <cellStyle name="20% — акцент5 2 2 4 3 2" xfId="12897" xr:uid="{528ADCC1-966A-45F4-81B8-27FE50FF8729}"/>
    <cellStyle name="20% — акцент5 2 2 4 4" xfId="9785" xr:uid="{F61F9F27-E076-4A26-831F-E50DE25631AB}"/>
    <cellStyle name="20% - Акцент5 2 2 5" xfId="777" xr:uid="{893BE3DD-C108-49AA-BFC2-3965FB9F6CBC}"/>
    <cellStyle name="20% — акцент5 2 2 5" xfId="2762" xr:uid="{9105E334-E714-4C23-943C-122A4DE9980A}"/>
    <cellStyle name="20% — акцент5 2 2 5 2" xfId="5921" xr:uid="{C4B2B9A9-E34D-4216-8F57-04B7D6C1C287}"/>
    <cellStyle name="20% — акцент5 2 2 5 2 2" xfId="13508" xr:uid="{FEF80D79-9E59-4066-9567-6385B66A522A}"/>
    <cellStyle name="20% — акцент5 2 2 5 3" xfId="10395" xr:uid="{3C83FA51-2616-479F-8B02-73B5417D7983}"/>
    <cellStyle name="20% - Акцент5 2 2 6" xfId="16250" xr:uid="{19B1EF3E-B794-442D-8B6D-6B2FEEE75561}"/>
    <cellStyle name="20% — акцент5 2 2 6" xfId="4338" xr:uid="{9BD2404B-F4E9-48E4-98B5-F8282B8C8C15}"/>
    <cellStyle name="20% — акцент5 2 2 6 2" xfId="11942" xr:uid="{A7FF30CB-CF1D-4957-B2EF-792F73543982}"/>
    <cellStyle name="20% - Акцент5 2 2 7" xfId="15428" xr:uid="{77E83AD2-0724-45A3-8055-B4E1F9670A41}"/>
    <cellStyle name="20% — акцент5 2 2 7" xfId="8845" xr:uid="{3038D6C0-A9F4-40AC-A684-9FABA422696B}"/>
    <cellStyle name="20% - Акцент5 2 2 8" xfId="17103" xr:uid="{357FBC0E-6B77-46C0-ABBD-03DEE3C6CE0A}"/>
    <cellStyle name="20% — акцент5 2 2 8" xfId="15261" xr:uid="{80F7357B-3171-4980-9729-CAF03CC9EE02}"/>
    <cellStyle name="20% — акцент5 2 2 9" xfId="16230" xr:uid="{6BF0DB66-A77C-4147-93A0-2DBB802B21CF}"/>
    <cellStyle name="20% - Акцент5 2 20" xfId="17085" xr:uid="{CA4DF023-7ED3-43BB-8596-C71CDEDC84DC}"/>
    <cellStyle name="20% — акцент5 2 20" xfId="17348" xr:uid="{211DD4F6-4DAD-4420-8BCB-A475B8818671}"/>
    <cellStyle name="20% — акцент5 2 21" xfId="17361" xr:uid="{9BF7DDAA-1C42-4086-A881-EC6BFF72C0FB}"/>
    <cellStyle name="20% — акцент5 2 22" xfId="17319" xr:uid="{2C2DB18F-0020-468B-A92E-0B0C3B63D16C}"/>
    <cellStyle name="20% — акцент5 2 23" xfId="17318" xr:uid="{16FB22C5-D909-44C3-82A1-78E4AF142DC4}"/>
    <cellStyle name="20% — акцент5 2 24" xfId="17328" xr:uid="{88E87D62-F35C-4881-8D41-D4089CFED266}"/>
    <cellStyle name="20% - Акцент5 2 3" xfId="567" xr:uid="{1EB08A30-E16C-44A7-9F41-9E783DCCB56B}"/>
    <cellStyle name="20% — акцент5 2 3" xfId="86" xr:uid="{4CAF9C0F-60F2-473E-B43B-88727B2FE9DC}"/>
    <cellStyle name="20% — акцент5 2 3 10" xfId="15494" xr:uid="{534D8F90-9A4F-42DD-AFD1-4CBE8693209B}"/>
    <cellStyle name="20% — акцент5 2 3 11" xfId="1246" xr:uid="{B3204FA4-B492-4766-9A08-BF5F9BBA65A1}"/>
    <cellStyle name="20% - Акцент5 2 3 2" xfId="609" xr:uid="{3C3465A7-083B-4A14-A3B3-9953EF5DDD35}"/>
    <cellStyle name="20% — акцент5 2 3 2" xfId="1893" xr:uid="{804E65AB-12FC-45EB-9AED-0F44BCEB0E75}"/>
    <cellStyle name="20% - Акцент5 2 3 2 2" xfId="721" xr:uid="{36BA9BC8-9702-418F-A851-A213750F86E6}"/>
    <cellStyle name="20% — акцент5 2 3 2 2" xfId="2516" xr:uid="{97B6897F-CB86-4AE7-8554-B1ED29062E3B}"/>
    <cellStyle name="20% - Акцент5 2 3 2 2 2" xfId="978" xr:uid="{2C597631-B48E-4DA8-8E32-24AA74FA9734}"/>
    <cellStyle name="20% — акцент5 2 3 2 2 2" xfId="4095" xr:uid="{E29241FA-2BF4-40F9-AC15-17844A2855C1}"/>
    <cellStyle name="20% — акцент5 2 3 2 2 2 2" xfId="7350" xr:uid="{1C2EA624-E48C-41E3-A4BE-071DB0734830}"/>
    <cellStyle name="20% — акцент5 2 3 2 2 2 2 2" xfId="14861" xr:uid="{90BF84C8-C0E3-4FFE-B829-345451168BB6}"/>
    <cellStyle name="20% — акцент5 2 3 2 2 2 3" xfId="11701" xr:uid="{3F45DB0F-097E-474A-9B80-2D549091BF3B}"/>
    <cellStyle name="20% - Акцент5 2 3 2 2 3" xfId="17250" xr:uid="{E0A7C9D0-1185-4475-B4A8-3E1092A969AE}"/>
    <cellStyle name="20% — акцент5 2 3 2 2 3" xfId="5678" xr:uid="{6369F585-6EEE-4199-873A-623964647064}"/>
    <cellStyle name="20% — акцент5 2 3 2 2 3 2" xfId="13266" xr:uid="{4FF7D05A-8A44-4725-A768-B1A3E8B8E088}"/>
    <cellStyle name="20% — акцент5 2 3 2 2 4" xfId="10154" xr:uid="{E487E6E8-CE1D-418A-9C26-559F3CA2DFE4}"/>
    <cellStyle name="20% - Акцент5 2 3 2 3" xfId="833" xr:uid="{E615BEEB-D2E8-478A-A5EE-8DFFB9B28658}"/>
    <cellStyle name="20% — акцент5 2 3 2 3" xfId="3134" xr:uid="{ED1209DA-B5DA-4052-9C39-E5E172CD1D8A}"/>
    <cellStyle name="20% — акцент5 2 3 2 3 2" xfId="6293" xr:uid="{A77DD1F0-420C-407F-9D6A-85C3956AF48D}"/>
    <cellStyle name="20% — акцент5 2 3 2 3 2 2" xfId="13877" xr:uid="{4EBACC25-5456-4E75-A098-A54EB403E1BD}"/>
    <cellStyle name="20% — акцент5 2 3 2 3 3" xfId="10765" xr:uid="{8C6FFB03-E0FB-4641-82A4-51A7576FB3C5}"/>
    <cellStyle name="20% - Акцент5 2 3 2 4" xfId="17154" xr:uid="{D5A1A209-7142-4799-800F-AEAC61A5B9E2}"/>
    <cellStyle name="20% — акцент5 2 3 2 4" xfId="4710" xr:uid="{5F6CE90D-E89A-46CE-86CA-FF1DB0B50A72}"/>
    <cellStyle name="20% — акцент5 2 3 2 4 2" xfId="12311" xr:uid="{E30A0074-D3E3-4F8B-836D-1E944CA36182}"/>
    <cellStyle name="20% — акцент5 2 3 2 5" xfId="9539" xr:uid="{A27546DA-E01F-4D2C-AE56-1F337CAA6E1A}"/>
    <cellStyle name="20% - Акцент5 2 3 3" xfId="679" xr:uid="{89F7D465-1371-483B-B95D-7454C029AB5A}"/>
    <cellStyle name="20% — акцент5 2 3 3" xfId="1591" xr:uid="{1242F5DA-33C5-42EE-985F-D884B131F85F}"/>
    <cellStyle name="20% - Акцент5 2 3 3 2" xfId="936" xr:uid="{710A74AC-CFDA-4718-9D1C-7FF213ED2E6A}"/>
    <cellStyle name="20% — акцент5 2 3 3 2" xfId="3491" xr:uid="{CED4682A-1536-4CD0-AEFA-C088ABE335C3}"/>
    <cellStyle name="20% — акцент5 2 3 3 2 2" xfId="6749" xr:uid="{74BBBD74-9D37-41A8-B1B1-93488ACFA493}"/>
    <cellStyle name="20% — акцент5 2 3 3 2 2 2" xfId="14260" xr:uid="{60262202-4441-41EC-A228-A508D2DB8146}"/>
    <cellStyle name="20% — акцент5 2 3 3 2 3" xfId="11099" xr:uid="{30A7ED2E-BEA2-4131-A302-52E21CA9DE09}"/>
    <cellStyle name="20% - Акцент5 2 3 3 3" xfId="17211" xr:uid="{F3714DD3-F93F-4EB7-B89C-F0B5AE2A821F}"/>
    <cellStyle name="20% — акцент5 2 3 3 3" xfId="5050" xr:uid="{856244BD-C817-4846-9FFA-5798EA56A333}"/>
    <cellStyle name="20% — акцент5 2 3 3 3 2" xfId="12645" xr:uid="{7DD986A4-8C6A-4873-B475-32C6CA189DB6}"/>
    <cellStyle name="20% — акцент5 2 3 3 4" xfId="9239" xr:uid="{F7DA73EB-0D69-4B19-BAA9-47355460DFD2}"/>
    <cellStyle name="20% - Акцент5 2 3 4" xfId="791" xr:uid="{0D7B6FFF-E66F-4DBF-A22B-6CA40C2E3730}"/>
    <cellStyle name="20% — акцент5 2 3 4" xfId="2214" xr:uid="{64E3BF39-9AE6-4734-9CAF-A95283BAF338}"/>
    <cellStyle name="20% — акцент5 2 3 4 2" xfId="3793" xr:uid="{5A7AF152-A336-4FD9-9604-0463CFA599C0}"/>
    <cellStyle name="20% — акцент5 2 3 4 2 2" xfId="7050" xr:uid="{05E520CA-9538-4E09-9A4A-FFAF6EA997CD}"/>
    <cellStyle name="20% — акцент5 2 3 4 2 2 2" xfId="14561" xr:uid="{69F1C513-5772-42EE-AEF8-48D3AB2286D2}"/>
    <cellStyle name="20% — акцент5 2 3 4 2 3" xfId="11400" xr:uid="{04364D7C-28E2-48A0-97EE-0C4130B58273}"/>
    <cellStyle name="20% — акцент5 2 3 4 3" xfId="5376" xr:uid="{EAB2D551-7D65-4975-BB1D-6A8825EDBA83}"/>
    <cellStyle name="20% — акцент5 2 3 4 3 2" xfId="12966" xr:uid="{71771949-9B93-42DC-B5C3-1487F5B717EB}"/>
    <cellStyle name="20% — акцент5 2 3 4 4" xfId="9854" xr:uid="{4EBA2054-F98C-4047-BBD0-A203792C4017}"/>
    <cellStyle name="20% - Акцент5 2 3 5" xfId="15698" xr:uid="{175AFF5F-F990-4C57-B0DB-63BF622FBB41}"/>
    <cellStyle name="20% — акцент5 2 3 5" xfId="2832" xr:uid="{24CD0847-308C-44A7-9B61-FE29C9E8DC03}"/>
    <cellStyle name="20% — акцент5 2 3 5 2" xfId="5991" xr:uid="{2F6E162A-46AE-43A6-9639-1174FB3DA2C9}"/>
    <cellStyle name="20% — акцент5 2 3 5 2 2" xfId="13577" xr:uid="{B5C79FB7-05D8-4997-B376-B98C49B0D78B}"/>
    <cellStyle name="20% — акцент5 2 3 5 3" xfId="10465" xr:uid="{844C1BD2-0912-4EB6-AA09-40F7657AE2CC}"/>
    <cellStyle name="20% - Акцент5 2 3 6" xfId="15942" xr:uid="{F3CFC179-C6B3-4033-A373-3FA80CED8A6C}"/>
    <cellStyle name="20% — акцент5 2 3 6" xfId="4408" xr:uid="{2A146152-E076-40A7-A137-407C40B4199B}"/>
    <cellStyle name="20% — акцент5 2 3 6 2" xfId="12011" xr:uid="{165709F2-A3A1-46FC-8B5C-F325C8AD48A3}"/>
    <cellStyle name="20% - Акцент5 2 3 7" xfId="15568" xr:uid="{BE9897B5-1D82-46A6-BDAB-0E3D03498EA6}"/>
    <cellStyle name="20% — акцент5 2 3 7" xfId="8914" xr:uid="{251CEA95-BB3A-4AB0-86FA-7CFF469E52C3}"/>
    <cellStyle name="20% - Акцент5 2 3 8" xfId="17115" xr:uid="{170E967F-6C6C-44CC-BC38-F0426979077B}"/>
    <cellStyle name="20% — акцент5 2 3 8" xfId="11830" xr:uid="{1DE3971B-2D15-482B-BA60-9FEE7EAB38D1}"/>
    <cellStyle name="20% — акцент5 2 3 9" xfId="16213" xr:uid="{558161AC-CB0E-450F-B6AB-B96E38A1EA97}"/>
    <cellStyle name="20% - Акцент5 2 4" xfId="606" xr:uid="{32888361-E140-4897-9589-04BC5FDB82BA}"/>
    <cellStyle name="20% — акцент5 2 4" xfId="87" xr:uid="{92D5F1B0-A3F0-49A7-BE0B-E5AA85BB69EA}"/>
    <cellStyle name="20% — акцент5 2 4 10" xfId="15966" xr:uid="{AC8A6FA7-5C2C-47DD-881B-8C43CD353991}"/>
    <cellStyle name="20% — акцент5 2 4 11" xfId="1315" xr:uid="{EC4EABBD-583D-4146-A307-C323679BAB7A}"/>
    <cellStyle name="20% - Акцент5 2 4 2" xfId="718" xr:uid="{7D70BC1D-E141-44AE-90B1-8888C70167EA}"/>
    <cellStyle name="20% — акцент5 2 4 2" xfId="1962" xr:uid="{D62E6DC8-20E7-4A97-98BD-676F7B3D0823}"/>
    <cellStyle name="20% - Акцент5 2 4 2 2" xfId="975" xr:uid="{C547F4AB-F96F-4A90-9960-82C1A16C0A96}"/>
    <cellStyle name="20% — акцент5 2 4 2 2" xfId="2585" xr:uid="{F6102FCA-CA2A-4B44-B4D0-699EEAB871E6}"/>
    <cellStyle name="20% — акцент5 2 4 2 2 2" xfId="4164" xr:uid="{FFBB0669-D956-493D-AB4D-84FB818437D8}"/>
    <cellStyle name="20% — акцент5 2 4 2 2 2 2" xfId="7419" xr:uid="{3A5ADAE6-E989-4E8D-988D-CEEF1DFCB17A}"/>
    <cellStyle name="20% — акцент5 2 4 2 2 2 2 2" xfId="14930" xr:uid="{CEF58B64-1C84-499A-9E6B-A25C80D31553}"/>
    <cellStyle name="20% — акцент5 2 4 2 2 2 3" xfId="11770" xr:uid="{F54479BA-1D3D-46E6-9C00-DBDB9D7A70A0}"/>
    <cellStyle name="20% — акцент5 2 4 2 2 3" xfId="5747" xr:uid="{5FEE2B70-5BA2-477C-B980-2E64070F04C1}"/>
    <cellStyle name="20% — акцент5 2 4 2 2 3 2" xfId="13335" xr:uid="{693B6602-41BB-4054-8AEE-1A7D215695F4}"/>
    <cellStyle name="20% — акцент5 2 4 2 2 4" xfId="10223" xr:uid="{4FA55777-B5D4-4A54-9661-2E7D3203E962}"/>
    <cellStyle name="20% - Акцент5 2 4 2 3" xfId="17247" xr:uid="{305F5502-8CAD-4954-80C3-D740C14D1649}"/>
    <cellStyle name="20% — акцент5 2 4 2 3" xfId="3203" xr:uid="{074138B2-69B9-43FF-8FC4-0226FF04C776}"/>
    <cellStyle name="20% — акцент5 2 4 2 3 2" xfId="6362" xr:uid="{4B04D27D-FE3A-4A9E-97E7-5486BCCF2E44}"/>
    <cellStyle name="20% — акцент5 2 4 2 3 2 2" xfId="13946" xr:uid="{D84F4944-ACFC-4DFB-8F96-BAD81023FB73}"/>
    <cellStyle name="20% — акцент5 2 4 2 3 3" xfId="10834" xr:uid="{1DF61881-C153-4DA8-89B5-F9EFDD9EBDDD}"/>
    <cellStyle name="20% — акцент5 2 4 2 4" xfId="4779" xr:uid="{2FC07CF0-78D2-4B5F-86DB-1BEDAB830A64}"/>
    <cellStyle name="20% — акцент5 2 4 2 4 2" xfId="12380" xr:uid="{62879334-DA18-4DA2-9A0D-B8311A5DBE31}"/>
    <cellStyle name="20% — акцент5 2 4 2 5" xfId="9608" xr:uid="{EE5C84E1-FD8B-4C31-9920-32C294732FBB}"/>
    <cellStyle name="20% - Акцент5 2 4 3" xfId="830" xr:uid="{3588B7B9-080E-458D-AAC5-E30BB7701CAF}"/>
    <cellStyle name="20% — акцент5 2 4 3" xfId="1660" xr:uid="{7E7D7438-1C24-4152-B5BB-E2BCBE4BE42E}"/>
    <cellStyle name="20% — акцент5 2 4 3 2" xfId="3560" xr:uid="{A6ABEF5B-8C37-4E31-81CB-BFD20CEE1D94}"/>
    <cellStyle name="20% — акцент5 2 4 3 2 2" xfId="6818" xr:uid="{69DD0374-A33C-4005-95CD-009F152DC956}"/>
    <cellStyle name="20% — акцент5 2 4 3 2 2 2" xfId="14329" xr:uid="{1D09A459-AB9B-4809-B378-3D79276C53D9}"/>
    <cellStyle name="20% — акцент5 2 4 3 2 3" xfId="11168" xr:uid="{4B7C5AB2-F0EB-4142-AAE5-5E5F8FB8942B}"/>
    <cellStyle name="20% — акцент5 2 4 3 3" xfId="5119" xr:uid="{31503509-FB2E-4F1D-A927-B485C94EC91C}"/>
    <cellStyle name="20% — акцент5 2 4 3 3 2" xfId="12714" xr:uid="{D5FC0E7B-91E4-43BE-9F7B-CF20BADF1578}"/>
    <cellStyle name="20% — акцент5 2 4 3 4" xfId="9308" xr:uid="{0CFC9533-1F31-497A-87FE-5F9CAC5D0D91}"/>
    <cellStyle name="20% - Акцент5 2 4 4" xfId="15539" xr:uid="{EF61FC53-6740-4058-BF4B-BED8C13AB753}"/>
    <cellStyle name="20% — акцент5 2 4 4" xfId="2283" xr:uid="{FD6174C5-236B-41AB-8B92-ED577D492211}"/>
    <cellStyle name="20% — акцент5 2 4 4 2" xfId="3862" xr:uid="{8BD1F04E-0926-4BC3-AD2E-E80D88EFE539}"/>
    <cellStyle name="20% — акцент5 2 4 4 2 2" xfId="7119" xr:uid="{8F7BB300-BBCE-479E-8A94-4092F2E28263}"/>
    <cellStyle name="20% — акцент5 2 4 4 2 2 2" xfId="14630" xr:uid="{A117869F-1225-4314-8335-8A8282723614}"/>
    <cellStyle name="20% — акцент5 2 4 4 2 3" xfId="11469" xr:uid="{AAD022FE-6B3A-4B82-B720-1EF8C526A4AE}"/>
    <cellStyle name="20% — акцент5 2 4 4 3" xfId="5445" xr:uid="{A3FD8CA5-A88E-4A74-9583-9B97095ADD30}"/>
    <cellStyle name="20% — акцент5 2 4 4 3 2" xfId="13035" xr:uid="{3E947783-4F91-4A8B-AC2B-35EBF544780D}"/>
    <cellStyle name="20% — акцент5 2 4 4 4" xfId="9923" xr:uid="{F2CE553F-9782-4845-A03A-8AAC8B08E71A}"/>
    <cellStyle name="20% - Акцент5 2 4 5" xfId="15184" xr:uid="{91527D31-583B-474D-87D1-45DEBC201077}"/>
    <cellStyle name="20% — акцент5 2 4 5" xfId="2901" xr:uid="{E0B60E24-9D40-4CEC-9E7E-E5DF7B8A6EEC}"/>
    <cellStyle name="20% — акцент5 2 4 5 2" xfId="6060" xr:uid="{5603C02A-34E1-4C7F-BEF4-39B5254270AB}"/>
    <cellStyle name="20% — акцент5 2 4 5 2 2" xfId="13646" xr:uid="{87B70FCD-81AF-4E7F-AE2A-627BB9EDB904}"/>
    <cellStyle name="20% — акцент5 2 4 5 3" xfId="10534" xr:uid="{8FEBB9E3-41AE-41E0-A002-A37DEBD59CFA}"/>
    <cellStyle name="20% - Акцент5 2 4 6" xfId="15840" xr:uid="{D1116C7A-1652-4777-8274-7175A20852DC}"/>
    <cellStyle name="20% — акцент5 2 4 6" xfId="4477" xr:uid="{F778296F-1758-4BD1-8107-CD409966ED07}"/>
    <cellStyle name="20% — акцент5 2 4 6 2" xfId="12080" xr:uid="{35357A96-9A97-431E-B2C6-0C70AB19AFEA}"/>
    <cellStyle name="20% - Акцент5 2 4 7" xfId="15823" xr:uid="{3E2F49C5-319B-4688-A0B0-59126B7D15A3}"/>
    <cellStyle name="20% — акцент5 2 4 7" xfId="8983" xr:uid="{53A094B2-4305-49B3-8AE6-215DD857B094}"/>
    <cellStyle name="20% - Акцент5 2 4 8" xfId="17151" xr:uid="{4127A9D6-2935-4FC3-86FF-E97450B89F3B}"/>
    <cellStyle name="20% — акцент5 2 4 8" xfId="8760" xr:uid="{89001212-F575-43AC-B27D-0F9428FC0C0E}"/>
    <cellStyle name="20% — акцент5 2 4 9" xfId="16197" xr:uid="{9102A073-6DFF-4012-8A22-95B3A8EE8425}"/>
    <cellStyle name="20% - Акцент5 2 5" xfId="651" xr:uid="{61B176BA-062D-471A-B289-89A1613B35D0}"/>
    <cellStyle name="20% — акцент5 2 5" xfId="88" xr:uid="{CB474DF8-3353-4CA1-AC82-13EFD68C3C01}"/>
    <cellStyle name="20% — акцент5 2 5 10" xfId="15207" xr:uid="{CA8D7FC3-2C1C-4EFD-88D7-BC62F964DD03}"/>
    <cellStyle name="20% — акцент5 2 5 11" xfId="1754" xr:uid="{83F25199-312B-4AC6-8821-21B524384063}"/>
    <cellStyle name="20% - Акцент5 2 5 2" xfId="908" xr:uid="{36B19B8C-A758-4628-9315-66D815191ABE}"/>
    <cellStyle name="20% — акцент5 2 5 2" xfId="2377" xr:uid="{A1F1ED55-53D1-4FF0-BA64-B05C55823557}"/>
    <cellStyle name="20% — акцент5 2 5 2 2" xfId="3956" xr:uid="{B31865C0-C6D7-403A-AAC0-7213A51A099C}"/>
    <cellStyle name="20% — акцент5 2 5 2 2 2" xfId="7212" xr:uid="{564DA855-D127-4FC4-9AC2-A01D80B326FC}"/>
    <cellStyle name="20% — акцент5 2 5 2 2 2 2" xfId="14723" xr:uid="{40E4FB5E-6500-47C7-812D-DC89F9B280DD}"/>
    <cellStyle name="20% — акцент5 2 5 2 2 3" xfId="11562" xr:uid="{6DE404E0-7B30-48B3-99F0-EF58CC8B7B49}"/>
    <cellStyle name="20% — акцент5 2 5 2 3" xfId="5539" xr:uid="{992EB60E-0367-4CFE-998E-6D82493A1DAC}"/>
    <cellStyle name="20% — акцент5 2 5 2 3 2" xfId="13128" xr:uid="{41097619-74A5-4C77-973C-F07F122380BE}"/>
    <cellStyle name="20% — акцент5 2 5 2 4" xfId="10016" xr:uid="{0C5D4EEC-508B-4231-AB63-9588C6816096}"/>
    <cellStyle name="20% - Акцент5 2 5 3" xfId="16056" xr:uid="{3F7C050A-F8A0-4AA8-952B-34803E6C2520}"/>
    <cellStyle name="20% — акцент5 2 5 3" xfId="2995" xr:uid="{1A328921-C8F3-4551-B89E-3A0237CFB868}"/>
    <cellStyle name="20% — акцент5 2 5 3 2" xfId="6154" xr:uid="{69F1F0F8-5803-48DD-8A46-9F3EB5F83490}"/>
    <cellStyle name="20% — акцент5 2 5 3 2 2" xfId="13739" xr:uid="{BBCD2445-92B8-4825-ACE3-0702D2D4B756}"/>
    <cellStyle name="20% — акцент5 2 5 3 3" xfId="10627" xr:uid="{9B21ACED-13F7-4825-8248-E063C2B795C2}"/>
    <cellStyle name="20% - Акцент5 2 5 4" xfId="15964" xr:uid="{455A7D4B-18A3-44B6-91B2-4653494598BF}"/>
    <cellStyle name="20% — акцент5 2 5 4" xfId="4571" xr:uid="{9D0F5C8A-20D4-47C8-B132-68ED898C01E9}"/>
    <cellStyle name="20% — акцент5 2 5 4 2" xfId="12173" xr:uid="{E31C3257-AC63-4793-BBFA-6D85E1FAB5F1}"/>
    <cellStyle name="20% - Акцент5 2 5 5" xfId="15308" xr:uid="{66C027F1-8D59-4CEB-8D85-D015AD3A3A90}"/>
    <cellStyle name="20% — акцент5 2 5 5" xfId="9401" xr:uid="{D9B8725A-F4CB-4A6E-8C2F-31DCACB3E0EA}"/>
    <cellStyle name="20% - Акцент5 2 5 6" xfId="15619" xr:uid="{8DF6D44F-6979-4630-A03F-9E2CAF281270}"/>
    <cellStyle name="20% — акцент5 2 5 6" xfId="15312" xr:uid="{A2FE9D86-ACB7-45BC-AA00-591A827713A0}"/>
    <cellStyle name="20% - Акцент5 2 5 7" xfId="15878" xr:uid="{C85DB310-51F6-4417-9E68-571AA2C85F9E}"/>
    <cellStyle name="20% — акцент5 2 5 7" xfId="15726" xr:uid="{CCACE7A2-00A7-4E7B-8852-BAF7B224BE7E}"/>
    <cellStyle name="20% - Акцент5 2 5 8" xfId="17187" xr:uid="{87644D77-0D11-4BFF-BFD4-35F98A0FAD81}"/>
    <cellStyle name="20% — акцент5 2 5 8" xfId="16148" xr:uid="{35A8CC25-5921-49DF-B787-286F997B5659}"/>
    <cellStyle name="20% — акцент5 2 5 9" xfId="15531" xr:uid="{F5F506C2-0AEA-455B-91F1-04962D2F5C30}"/>
    <cellStyle name="20% - Акцент5 2 6" xfId="763" xr:uid="{4D812C86-2C1D-4381-88FA-B61D1ED8F5C1}"/>
    <cellStyle name="20% — акцент5 2 6" xfId="1452" xr:uid="{0EB65C95-3525-449C-A145-ED23175C93D0}"/>
    <cellStyle name="20% - Акцент5 2 6 2" xfId="15032" xr:uid="{4BAAE27F-2084-4735-A0C2-8E27FEACF7E7}"/>
    <cellStyle name="20% — акцент5 2 6 2" xfId="3352" xr:uid="{CF4D2B13-B4E0-4702-A6E6-9A06426C879F}"/>
    <cellStyle name="20% — акцент5 2 6 2 2" xfId="6611" xr:uid="{43269AF9-40BD-45E7-B7CD-36FFB7CEC971}"/>
    <cellStyle name="20% — акцент5 2 6 2 2 2" xfId="14122" xr:uid="{66B32B0C-AADE-435B-ABD4-25EA2579BE4B}"/>
    <cellStyle name="20% — акцент5 2 6 2 3" xfId="10961" xr:uid="{144FB0CE-018A-4115-B7F7-39B0F9636E0A}"/>
    <cellStyle name="20% - Акцент5 2 6 3" xfId="16036" xr:uid="{6CB9FF2C-A937-498B-A398-53B43583F86E}"/>
    <cellStyle name="20% — акцент5 2 6 3" xfId="4911" xr:uid="{69D94F75-F6E6-4B93-8B6F-DC57DE0542A6}"/>
    <cellStyle name="20% — акцент5 2 6 3 2" xfId="12507" xr:uid="{F61967EB-2DB7-4929-B060-0DFD4B8BFE2A}"/>
    <cellStyle name="20% - Акцент5 2 6 4" xfId="15462" xr:uid="{12FF296F-886C-420C-BD0A-ADF4266879A7}"/>
    <cellStyle name="20% — акцент5 2 6 4" xfId="9101" xr:uid="{6DC9F57E-ECC6-4E61-BBFD-77BB5EB89F4E}"/>
    <cellStyle name="20% - Акцент5 2 6 5" xfId="15555" xr:uid="{68524A1B-9B51-4378-8800-425551D2F0C0}"/>
    <cellStyle name="20% — акцент5 2 6 5" xfId="15214" xr:uid="{CEF6B3F6-A03A-4F86-A4BC-6A2978E54645}"/>
    <cellStyle name="20% - Акцент5 2 6 6" xfId="16012" xr:uid="{F11BC6D4-DF0C-4A9D-AF2F-A4694509EE8F}"/>
    <cellStyle name="20% — акцент5 2 6 6" xfId="16176" xr:uid="{338E58E3-E5AE-4FE1-B74B-4229214F4A81}"/>
    <cellStyle name="20% - Акцент5 2 6 7" xfId="15562" xr:uid="{83346521-8CD4-4D6B-ADC1-154F682B0A19}"/>
    <cellStyle name="20% — акцент5 2 6 7" xfId="15833" xr:uid="{34983482-6DAB-40F1-8D2D-80BC82989655}"/>
    <cellStyle name="20% — акцент5 2 6 8" xfId="16189" xr:uid="{23757683-1F75-41A0-BCEE-19B3AF7124DD}"/>
    <cellStyle name="20% — акцент5 2 6 9" xfId="15837" xr:uid="{6785F06A-37B7-4383-A099-8B30ABD2A514}"/>
    <cellStyle name="20% - Акцент5 2 7" xfId="7551" xr:uid="{8725639C-5143-4C68-8921-EF36268A1D38}"/>
    <cellStyle name="20% — акцент5 2 7" xfId="2075" xr:uid="{275C20EF-2FAC-4DF0-B9E6-7CE9F2A853F9}"/>
    <cellStyle name="20% - Акцент5 2 7 2" xfId="15074" xr:uid="{1CF526A8-943A-42F5-88C1-4492E7BF896D}"/>
    <cellStyle name="20% — акцент5 2 7 2" xfId="3654" xr:uid="{D6CA3D80-4140-4AC7-8C97-5EB23EE66F6D}"/>
    <cellStyle name="20% — акцент5 2 7 2 2" xfId="6912" xr:uid="{A1916825-B668-47AF-957B-743597412E5C}"/>
    <cellStyle name="20% — акцент5 2 7 2 2 2" xfId="14423" xr:uid="{9287D9D5-B86E-41A7-A20A-E50FB0B92342}"/>
    <cellStyle name="20% — акцент5 2 7 2 3" xfId="11262" xr:uid="{AE738006-296D-42C1-9652-10AEC1D4B48B}"/>
    <cellStyle name="20% - Акцент5 2 7 3" xfId="16069" xr:uid="{B0A37A51-BE9B-4635-9762-62ADB21D13A9}"/>
    <cellStyle name="20% — акцент5 2 7 3" xfId="5237" xr:uid="{6E7F64B7-7389-4531-92A4-3C4338D00BA3}"/>
    <cellStyle name="20% — акцент5 2 7 3 2" xfId="12828" xr:uid="{5A3541BF-5512-4BBA-865C-3FFA228345B4}"/>
    <cellStyle name="20% - Акцент5 2 7 4" xfId="15699" xr:uid="{4E407386-15CC-4933-A6BE-FFA2411DE13C}"/>
    <cellStyle name="20% — акцент5 2 7 4" xfId="9716" xr:uid="{BAE322D4-CE25-40BE-BEA0-3D5A31D67C4F}"/>
    <cellStyle name="20% - Акцент5 2 7 5" xfId="15993" xr:uid="{74C9B786-744D-41E8-8A6D-3107653A57E9}"/>
    <cellStyle name="20% — акцент5 2 7 5" xfId="15291" xr:uid="{D58202B9-B942-49F7-9B63-84FD249E68CF}"/>
    <cellStyle name="20% - Акцент5 2 7 6" xfId="15307" xr:uid="{3E6AD5D2-635A-4502-8A55-1DD1A1A93F4F}"/>
    <cellStyle name="20% — акцент5 2 7 6" xfId="15700" xr:uid="{4110771B-5C35-473C-AFEC-A109D7EAFE81}"/>
    <cellStyle name="20% - Акцент5 2 7 7" xfId="16312" xr:uid="{66F6ADD7-F4F4-436A-BF51-960815AAD864}"/>
    <cellStyle name="20% — акцент5 2 7 7" xfId="15246" xr:uid="{C8425528-7701-446A-8876-CEE2A9C34AAC}"/>
    <cellStyle name="20% — акцент5 2 7 8" xfId="16252" xr:uid="{2C2D3EF0-B5DE-4B6A-8688-EA90005D3F23}"/>
    <cellStyle name="20% — акцент5 2 7 9" xfId="15186" xr:uid="{7B63A486-6ACD-471F-83A4-0FCC5134A998}"/>
    <cellStyle name="20% - Акцент5 2 8" xfId="7567" xr:uid="{854E318C-9CAA-4278-A33B-8E377889E74D}"/>
    <cellStyle name="20% — акцент5 2 8" xfId="2693" xr:uid="{BBD79F6A-7E48-48F2-AA7C-40BF4655CE7E}"/>
    <cellStyle name="20% - Акцент5 2 8 2" xfId="15090" xr:uid="{9314AB53-2819-4C74-990F-A1A7C1717047}"/>
    <cellStyle name="20% — акцент5 2 8 2" xfId="5852" xr:uid="{036A84FD-BEDF-420C-9A90-7FCA9B6F27A2}"/>
    <cellStyle name="20% — акцент5 2 8 2 2" xfId="13439" xr:uid="{342629FD-4E27-4DD8-A6A0-23BAE91D7860}"/>
    <cellStyle name="20% - Акцент5 2 8 3" xfId="16085" xr:uid="{F4AFEF85-206E-494C-9D07-0B453EDA45A9}"/>
    <cellStyle name="20% — акцент5 2 8 3" xfId="10326" xr:uid="{90BA9FC9-8DD9-45F8-B868-DD14DE011051}"/>
    <cellStyle name="20% - Акцент5 2 8 4" xfId="15572" xr:uid="{CC0F4EB7-338D-428E-B609-25D6F619A749}"/>
    <cellStyle name="20% — акцент5 2 8 4" xfId="15415" xr:uid="{A111CC20-B6C9-422C-A7FF-B558114DD236}"/>
    <cellStyle name="20% - Акцент5 2 8 5" xfId="16158" xr:uid="{D39134EC-67C7-4527-ACBF-5094CA5F2C26}"/>
    <cellStyle name="20% — акцент5 2 8 5" xfId="15580" xr:uid="{CC8C130F-C9B9-40DA-B2CE-FA59777B595B}"/>
    <cellStyle name="20% - Акцент5 2 8 6" xfId="15167" xr:uid="{919F5636-D2FE-4FF8-8DB4-927C18CAE805}"/>
    <cellStyle name="20% — акцент5 2 8 6" xfId="15233" xr:uid="{2BC3B2A7-1F8F-4639-9716-2EC5DBE65088}"/>
    <cellStyle name="20% - Акцент5 2 8 7" xfId="15486" xr:uid="{19723300-E860-462B-891B-D1E5D2F4BD64}"/>
    <cellStyle name="20% — акцент5 2 8 7" xfId="15364" xr:uid="{53F331F9-7075-45D1-9756-43566FDE7006}"/>
    <cellStyle name="20% — акцент5 2 8 8" xfId="15337" xr:uid="{3BE02A30-C5D1-47CF-872E-67352D388A5B}"/>
    <cellStyle name="20% - Акцент5 2 9" xfId="7571" xr:uid="{62691750-89E3-41B3-A940-CE9C77542F3B}"/>
    <cellStyle name="20% — акцент5 2 9" xfId="4269" xr:uid="{FE10AFE5-77BF-4C45-A46F-BF7C4A76A875}"/>
    <cellStyle name="20% - Акцент5 2 9 2" xfId="15094" xr:uid="{9F6D4B73-E5F3-4630-9BAC-98C6528AAF26}"/>
    <cellStyle name="20% — акцент5 2 9 2" xfId="11873" xr:uid="{BCC26BDF-4AAA-4FB1-891E-7E0792F730FF}"/>
    <cellStyle name="20% - Акцент5 2 9 3" xfId="16088" xr:uid="{8177999F-9F61-4D4D-B8DB-2ABAA1BF72C2}"/>
    <cellStyle name="20% — акцент5 2 9 3" xfId="15635" xr:uid="{EB24F351-DF3A-40A5-AAFA-617AC5E58D59}"/>
    <cellStyle name="20% - Акцент5 2 9 4" xfId="15534" xr:uid="{2E8DECAC-151F-474B-8EAF-A7755B428208}"/>
    <cellStyle name="20% — акцент5 2 9 4" xfId="15925" xr:uid="{4D25BA0F-CF28-4728-BE93-57569297BED8}"/>
    <cellStyle name="20% - Акцент5 2 9 5" xfId="9676" xr:uid="{2915C2B9-C4F1-485B-BBDB-30DDAD3F47FF}"/>
    <cellStyle name="20% — акцент5 2 9 5" xfId="15357" xr:uid="{03B5887C-FF21-4380-95BC-B777D64D159C}"/>
    <cellStyle name="20% - Акцент5 2 9 6" xfId="15748" xr:uid="{D403BDAC-9307-4DA6-8800-9371D2ACDBDF}"/>
    <cellStyle name="20% — акцент5 2 9 6" xfId="16291" xr:uid="{80EBE056-DA09-48DE-B9CC-FC9B0D6A007E}"/>
    <cellStyle name="20% - Акцент5 2 9 7" xfId="15692" xr:uid="{2AF9FCF8-549E-4905-8B16-55CD40936F20}"/>
    <cellStyle name="20% — акцент5 2 9 7" xfId="15849" xr:uid="{7BA18599-CBD4-4904-BD48-D204DB228BC9}"/>
    <cellStyle name="20% - Акцент5 3" xfId="6524" xr:uid="{69020DAA-0962-4640-B201-04E677F19125}"/>
    <cellStyle name="20% — акцент5 3" xfId="89" xr:uid="{8D80AF8E-B2F8-4D74-8354-38FD2B5433A4}"/>
    <cellStyle name="20% — акцент5 3 10" xfId="8796" xr:uid="{89DD7A89-E903-46FE-B9C4-2C240A5E7D47}"/>
    <cellStyle name="20% — акцент5 3 11" xfId="1123" xr:uid="{0A6B9EFC-B25E-44B1-BD54-423B640C45CE}"/>
    <cellStyle name="20% — акцент5 3 2" xfId="90" xr:uid="{55E7D799-38A8-4350-9536-F80077E9DFB6}"/>
    <cellStyle name="20% — акцент5 3 2 2" xfId="1844" xr:uid="{9E96516E-01A4-4940-B535-81C8A96AD2E8}"/>
    <cellStyle name="20% — акцент5 3 2 2 2" xfId="2467" xr:uid="{00C081E9-4B6F-408C-9DFA-7EAFA0487BB9}"/>
    <cellStyle name="20% — акцент5 3 2 2 2 2" xfId="4046" xr:uid="{87647BC7-B979-47B5-8C68-D6BBD59B1B15}"/>
    <cellStyle name="20% — акцент5 3 2 2 2 2 2" xfId="7302" xr:uid="{6C0CB68A-75AA-4815-97BD-073FC968AB86}"/>
    <cellStyle name="20% — акцент5 3 2 2 2 2 2 2" xfId="14813" xr:uid="{E71B2A8F-C150-4AA4-9248-8D97730C9B21}"/>
    <cellStyle name="20% — акцент5 3 2 2 2 2 3" xfId="11652" xr:uid="{7678B38C-6335-46EA-8CA6-0A23F49B1745}"/>
    <cellStyle name="20% — акцент5 3 2 2 2 3" xfId="5629" xr:uid="{81B5EDE7-2FB6-4DAE-A6B7-95EF351A746D}"/>
    <cellStyle name="20% — акцент5 3 2 2 2 3 2" xfId="13218" xr:uid="{6A6E8218-59D6-420B-AA5A-6E5B2E2F24A2}"/>
    <cellStyle name="20% — акцент5 3 2 2 2 4" xfId="10106" xr:uid="{F2E2F981-4A70-4668-806C-F67E1F028E9E}"/>
    <cellStyle name="20% — акцент5 3 2 2 3" xfId="3085" xr:uid="{72C232C7-33EF-4386-9E7F-A5996366D3B3}"/>
    <cellStyle name="20% — акцент5 3 2 2 3 2" xfId="6244" xr:uid="{4FA5715E-1BE7-4F8C-BF31-55B1C44FF785}"/>
    <cellStyle name="20% — акцент5 3 2 2 3 2 2" xfId="13829" xr:uid="{5B647633-CE94-4443-A817-54046E2E987E}"/>
    <cellStyle name="20% — акцент5 3 2 2 3 3" xfId="10717" xr:uid="{EFF2A12F-B059-457A-9139-FB7CEEE09515}"/>
    <cellStyle name="20% — акцент5 3 2 2 4" xfId="4661" xr:uid="{485F1BD1-E469-4550-8774-DF6AC004BAF7}"/>
    <cellStyle name="20% — акцент5 3 2 2 4 2" xfId="12263" xr:uid="{1973F870-75F7-40C2-B977-5FBD82BBF799}"/>
    <cellStyle name="20% — акцент5 3 2 2 5" xfId="9491" xr:uid="{E5D5EA52-7F49-40DA-8571-560A309BF930}"/>
    <cellStyle name="20% — акцент5 3 2 3" xfId="1542" xr:uid="{F07D2C94-60D8-4D3A-AB8B-715880381015}"/>
    <cellStyle name="20% — акцент5 3 2 3 2" xfId="3442" xr:uid="{0965CC3D-528E-494C-A320-29046A1C78BD}"/>
    <cellStyle name="20% — акцент5 3 2 3 2 2" xfId="6701" xr:uid="{C10C405A-3861-47CA-960F-4D37D72E4656}"/>
    <cellStyle name="20% — акцент5 3 2 3 2 2 2" xfId="14212" xr:uid="{97D94CC4-B1DC-4AF0-BD78-FE11C3ED6F48}"/>
    <cellStyle name="20% — акцент5 3 2 3 2 3" xfId="11051" xr:uid="{1F9425B5-A4DF-4CC3-B33F-4900FDD69A4E}"/>
    <cellStyle name="20% — акцент5 3 2 3 3" xfId="5001" xr:uid="{B2EBD570-B999-4C56-B904-050654AA7001}"/>
    <cellStyle name="20% — акцент5 3 2 3 3 2" xfId="12597" xr:uid="{76E27D70-31A3-4C56-832C-7A0AFE3B3F29}"/>
    <cellStyle name="20% — акцент5 3 2 3 4" xfId="9191" xr:uid="{F7D7B48C-BC01-4223-AE65-0FB464218E0A}"/>
    <cellStyle name="20% — акцент5 3 2 4" xfId="2165" xr:uid="{A4046838-CCF4-4A91-8548-D107DD639957}"/>
    <cellStyle name="20% — акцент5 3 2 4 2" xfId="3744" xr:uid="{5BA7FD5C-BE9E-43F6-A745-7E2CF52C5886}"/>
    <cellStyle name="20% — акцент5 3 2 4 2 2" xfId="7002" xr:uid="{3C4190F3-9174-49E7-830A-6138C167E340}"/>
    <cellStyle name="20% — акцент5 3 2 4 2 2 2" xfId="14513" xr:uid="{B0C5B92E-DF0E-471F-B6DD-D19D8AAEE7D1}"/>
    <cellStyle name="20% — акцент5 3 2 4 2 3" xfId="11352" xr:uid="{AC5AB959-1023-4172-9F1F-30DD63CD19B3}"/>
    <cellStyle name="20% — акцент5 3 2 4 3" xfId="5327" xr:uid="{95BFEB20-28C8-4CE1-BDE7-12F995F3AA58}"/>
    <cellStyle name="20% — акцент5 3 2 4 3 2" xfId="12918" xr:uid="{EC524557-08D2-446E-A900-23C2C40052D7}"/>
    <cellStyle name="20% — акцент5 3 2 4 4" xfId="9806" xr:uid="{1C21D597-1D3F-4B22-9EF5-BDCD42D25933}"/>
    <cellStyle name="20% — акцент5 3 2 5" xfId="2783" xr:uid="{6A57A374-7076-47CE-9C09-D19CB18558C7}"/>
    <cellStyle name="20% — акцент5 3 2 5 2" xfId="5942" xr:uid="{FE41ACDE-0B52-41E7-AB6B-767F378C950F}"/>
    <cellStyle name="20% — акцент5 3 2 5 2 2" xfId="13529" xr:uid="{9B4875D0-A460-49D6-8E97-B0BDE7B2C65F}"/>
    <cellStyle name="20% — акцент5 3 2 5 3" xfId="10416" xr:uid="{CF5B7699-3D24-4679-A987-14A15F01F466}"/>
    <cellStyle name="20% — акцент5 3 2 6" xfId="4359" xr:uid="{8F792D48-61CB-42FE-B915-CBD802E2A8C7}"/>
    <cellStyle name="20% — акцент5 3 2 6 2" xfId="11963" xr:uid="{72B717C3-2621-415F-9720-A68803A69759}"/>
    <cellStyle name="20% — акцент5 3 2 7" xfId="8866" xr:uid="{9EDF9FBF-F3C0-42B7-AD00-C1BE2FC12D7C}"/>
    <cellStyle name="20% — акцент5 3 2 8" xfId="1197" xr:uid="{B3ADD5F1-83F2-47F5-81A6-8F77AD21E3EF}"/>
    <cellStyle name="20% — акцент5 3 3" xfId="91" xr:uid="{56E92813-9FF4-4FAA-960B-30B3E6D145DA}"/>
    <cellStyle name="20% — акцент5 3 3 2" xfId="1914" xr:uid="{2AB14413-F4AA-4E9F-BFE3-A08B2DE37C5C}"/>
    <cellStyle name="20% — акцент5 3 3 2 2" xfId="2537" xr:uid="{054E285E-EF6A-4334-A790-CA4C1E8DE362}"/>
    <cellStyle name="20% — акцент5 3 3 2 2 2" xfId="4116" xr:uid="{83BD7093-B43E-4BF3-9840-C146002B6B41}"/>
    <cellStyle name="20% — акцент5 3 3 2 2 2 2" xfId="7371" xr:uid="{F24BB993-5F59-43C9-A0F4-EF1AD2A6380B}"/>
    <cellStyle name="20% — акцент5 3 3 2 2 2 2 2" xfId="14882" xr:uid="{7073F24A-066A-4029-93BF-858C8C52CBCA}"/>
    <cellStyle name="20% — акцент5 3 3 2 2 2 3" xfId="11722" xr:uid="{B3518EC8-AF3D-4F29-AC26-1223DE44649F}"/>
    <cellStyle name="20% — акцент5 3 3 2 2 3" xfId="5699" xr:uid="{E66DDD7F-0EB3-4094-AE0C-CA770E21442D}"/>
    <cellStyle name="20% — акцент5 3 3 2 2 3 2" xfId="13287" xr:uid="{F7FE7929-BC96-4483-8469-75D9C9D5965B}"/>
    <cellStyle name="20% — акцент5 3 3 2 2 4" xfId="10175" xr:uid="{FA73C09D-2566-44CC-A3B8-9C65B9CBFC62}"/>
    <cellStyle name="20% — акцент5 3 3 2 3" xfId="3155" xr:uid="{7CC04033-9796-43B0-B104-14699FA6442C}"/>
    <cellStyle name="20% — акцент5 3 3 2 3 2" xfId="6314" xr:uid="{FA97C946-12D1-4114-9D5A-2620D890658C}"/>
    <cellStyle name="20% — акцент5 3 3 2 3 2 2" xfId="13898" xr:uid="{F37DC702-B1C4-4C78-ADD8-835CE4F2CD94}"/>
    <cellStyle name="20% — акцент5 3 3 2 3 3" xfId="10786" xr:uid="{EE4C7744-4036-49FE-A8DE-4AB89333542A}"/>
    <cellStyle name="20% — акцент5 3 3 2 4" xfId="4731" xr:uid="{F668E8C3-FB25-4EF1-AD8C-9DFADB3CD272}"/>
    <cellStyle name="20% — акцент5 3 3 2 4 2" xfId="12332" xr:uid="{BD168BF4-183D-4C16-BA6B-EA3CC53629CD}"/>
    <cellStyle name="20% — акцент5 3 3 2 5" xfId="9560" xr:uid="{62EABF92-5E17-4416-9493-9E902AF5B8D1}"/>
    <cellStyle name="20% — акцент5 3 3 3" xfId="1612" xr:uid="{7E47195D-BCD2-46B8-97EC-6541C2418874}"/>
    <cellStyle name="20% — акцент5 3 3 3 2" xfId="3512" xr:uid="{7FB2725C-46D5-404E-9F20-3C137E636561}"/>
    <cellStyle name="20% — акцент5 3 3 3 2 2" xfId="6770" xr:uid="{AF996761-1542-489C-9CED-5B6EB6DD5840}"/>
    <cellStyle name="20% — акцент5 3 3 3 2 2 2" xfId="14281" xr:uid="{18C31860-3052-4919-AE31-6E9B0482C211}"/>
    <cellStyle name="20% — акцент5 3 3 3 2 3" xfId="11120" xr:uid="{DD8542D2-A1A5-400E-B336-CB9DD8C3975C}"/>
    <cellStyle name="20% — акцент5 3 3 3 3" xfId="5071" xr:uid="{E16004DE-166F-43D2-82EE-BF93D13AB27E}"/>
    <cellStyle name="20% — акцент5 3 3 3 3 2" xfId="12666" xr:uid="{19411FA7-E195-4C03-8839-737A9BF9FCBF}"/>
    <cellStyle name="20% — акцент5 3 3 3 4" xfId="9260" xr:uid="{0A8558BE-92B1-4789-9226-B61749CF4785}"/>
    <cellStyle name="20% — акцент5 3 3 4" xfId="2235" xr:uid="{C4800E4F-961E-40DC-95BB-D5AA5CD65441}"/>
    <cellStyle name="20% — акцент5 3 3 4 2" xfId="3814" xr:uid="{B6E033A2-45EF-4E6F-B3C2-F89CF146F066}"/>
    <cellStyle name="20% — акцент5 3 3 4 2 2" xfId="7071" xr:uid="{3B08A827-6CE0-4FD6-88F6-A7E8833FC3A7}"/>
    <cellStyle name="20% — акцент5 3 3 4 2 2 2" xfId="14582" xr:uid="{2900054A-28C8-4CB3-B76F-5202ECBEFC48}"/>
    <cellStyle name="20% — акцент5 3 3 4 2 3" xfId="11421" xr:uid="{12521375-2CC9-4F97-AFF6-F26157980CB7}"/>
    <cellStyle name="20% — акцент5 3 3 4 3" xfId="5397" xr:uid="{36FF9B9D-870D-4A53-8DB5-528D7C8BE284}"/>
    <cellStyle name="20% — акцент5 3 3 4 3 2" xfId="12987" xr:uid="{EF53A93B-3EF7-4F69-9D2F-14FA5C823A7C}"/>
    <cellStyle name="20% — акцент5 3 3 4 4" xfId="9875" xr:uid="{F1ECDBF5-C6EE-4EDD-9D99-ECA2D3D2806B}"/>
    <cellStyle name="20% — акцент5 3 3 5" xfId="2853" xr:uid="{52F2380F-7221-42DA-A98B-6099AB9D8FDB}"/>
    <cellStyle name="20% — акцент5 3 3 5 2" xfId="6012" xr:uid="{71E695D0-F675-46CE-B40D-2F30D92A3741}"/>
    <cellStyle name="20% — акцент5 3 3 5 2 2" xfId="13598" xr:uid="{E230C821-D6D3-4261-A78E-2AC39120BCB3}"/>
    <cellStyle name="20% — акцент5 3 3 5 3" xfId="10486" xr:uid="{7AEAEAA6-8FA1-4872-8031-FB757681948E}"/>
    <cellStyle name="20% — акцент5 3 3 6" xfId="4429" xr:uid="{6D2B2EF6-0A4E-4D43-B2DF-990DA72DA912}"/>
    <cellStyle name="20% — акцент5 3 3 6 2" xfId="12032" xr:uid="{CD970209-6861-4106-8A75-B84AB1084AE7}"/>
    <cellStyle name="20% — акцент5 3 3 7" xfId="8935" xr:uid="{E32F7738-65CB-450A-8BA6-3A8552D86497}"/>
    <cellStyle name="20% — акцент5 3 3 8" xfId="1267" xr:uid="{B7A4B66E-6C4F-4CB9-ADB5-DD3957064003}"/>
    <cellStyle name="20% — акцент5 3 4" xfId="92" xr:uid="{C33D40FB-45CD-4E40-AF39-51013C401DD1}"/>
    <cellStyle name="20% — акцент5 3 4 2" xfId="1983" xr:uid="{1FF9DB71-2EEC-4752-9988-B1790EA530D9}"/>
    <cellStyle name="20% — акцент5 3 4 2 2" xfId="2606" xr:uid="{8DDCF5B2-C362-4D41-9CAB-76A1DB6804F1}"/>
    <cellStyle name="20% — акцент5 3 4 2 2 2" xfId="4185" xr:uid="{16201958-A16F-41E5-A92E-065A18BB414E}"/>
    <cellStyle name="20% — акцент5 3 4 2 2 2 2" xfId="7440" xr:uid="{9D87D141-051D-42E3-B22D-8CAFBA2AB7FE}"/>
    <cellStyle name="20% — акцент5 3 4 2 2 2 2 2" xfId="14951" xr:uid="{3BC8624F-9FE4-4DBE-A7B5-EDDC91C82E25}"/>
    <cellStyle name="20% — акцент5 3 4 2 2 2 3" xfId="11791" xr:uid="{39703A62-D8EC-4A72-A67C-452BBF06AB33}"/>
    <cellStyle name="20% — акцент5 3 4 2 2 3" xfId="5768" xr:uid="{846C2EF1-6A49-4F28-A22E-48102E2E699E}"/>
    <cellStyle name="20% — акцент5 3 4 2 2 3 2" xfId="13356" xr:uid="{6AC98C85-74BE-49FD-A6FE-B8842A0EE325}"/>
    <cellStyle name="20% — акцент5 3 4 2 2 4" xfId="10244" xr:uid="{411E5680-B5B6-4495-B14E-12CBC0058B25}"/>
    <cellStyle name="20% — акцент5 3 4 2 3" xfId="3224" xr:uid="{4853235D-A3CC-4122-8D47-20A3641B4556}"/>
    <cellStyle name="20% — акцент5 3 4 2 3 2" xfId="6383" xr:uid="{27F42044-FFE2-4C00-BE33-31D7BBF1B95C}"/>
    <cellStyle name="20% — акцент5 3 4 2 3 2 2" xfId="13967" xr:uid="{38FB92BE-F414-477B-80BF-F8B140F31615}"/>
    <cellStyle name="20% — акцент5 3 4 2 3 3" xfId="10855" xr:uid="{6F4BB897-41C6-4DFA-9501-B2BCDE90AEC6}"/>
    <cellStyle name="20% — акцент5 3 4 2 4" xfId="4800" xr:uid="{11571771-7402-4EF5-8040-3E4B044A0877}"/>
    <cellStyle name="20% — акцент5 3 4 2 4 2" xfId="12401" xr:uid="{6C174A5B-4423-4181-9181-7775F2643D14}"/>
    <cellStyle name="20% — акцент5 3 4 2 5" xfId="9629" xr:uid="{D4688055-9351-4B38-91FA-D7C253500122}"/>
    <cellStyle name="20% — акцент5 3 4 3" xfId="1681" xr:uid="{709D7FDF-4337-4DEC-B2DC-2170647DF9A4}"/>
    <cellStyle name="20% — акцент5 3 4 3 2" xfId="3581" xr:uid="{611EF817-F72B-4CA3-9B61-5CCC428C591D}"/>
    <cellStyle name="20% — акцент5 3 4 3 2 2" xfId="6839" xr:uid="{9EDFDB1D-DC49-4FEA-BC87-5CFEFF7F493F}"/>
    <cellStyle name="20% — акцент5 3 4 3 2 2 2" xfId="14350" xr:uid="{BBB6AFA1-488F-47F1-8B93-F2FA0C061366}"/>
    <cellStyle name="20% — акцент5 3 4 3 2 3" xfId="11189" xr:uid="{B272AB5E-1C66-4982-8E7C-E2E445110316}"/>
    <cellStyle name="20% — акцент5 3 4 3 3" xfId="5140" xr:uid="{BC27C6B7-7E3C-44D8-AFC2-1B0A6983AF55}"/>
    <cellStyle name="20% — акцент5 3 4 3 3 2" xfId="12735" xr:uid="{6D50C1EB-EC7D-4496-A5E8-A1C021889C74}"/>
    <cellStyle name="20% — акцент5 3 4 3 4" xfId="9329" xr:uid="{ACCDC281-D247-4A10-ABD3-18FDC49BAF08}"/>
    <cellStyle name="20% — акцент5 3 4 4" xfId="2304" xr:uid="{4C9EC211-E6CF-460B-92F1-38107125F16B}"/>
    <cellStyle name="20% — акцент5 3 4 4 2" xfId="3883" xr:uid="{B1970AE6-041D-49A6-A63B-BCEF4B63378B}"/>
    <cellStyle name="20% — акцент5 3 4 4 2 2" xfId="7140" xr:uid="{6A33A9A2-CA08-4889-B550-2A76A35E260E}"/>
    <cellStyle name="20% — акцент5 3 4 4 2 2 2" xfId="14651" xr:uid="{8C50B24E-E32E-4E64-AD6C-774F98EE87B1}"/>
    <cellStyle name="20% — акцент5 3 4 4 2 3" xfId="11490" xr:uid="{D686B467-C5F3-4C5F-83EE-4E0F17574F8F}"/>
    <cellStyle name="20% — акцент5 3 4 4 3" xfId="5466" xr:uid="{9845F114-EA09-4912-8CF6-E9D46AE5FCFC}"/>
    <cellStyle name="20% — акцент5 3 4 4 3 2" xfId="13056" xr:uid="{11273557-8D1E-4EF6-9FFF-AC06B58A06AE}"/>
    <cellStyle name="20% — акцент5 3 4 4 4" xfId="9944" xr:uid="{DC96658B-A59E-476C-A7FA-A8E3B52E858C}"/>
    <cellStyle name="20% — акцент5 3 4 5" xfId="2922" xr:uid="{C69A8179-AEA1-498A-92C9-5FFD929E9E17}"/>
    <cellStyle name="20% — акцент5 3 4 5 2" xfId="6081" xr:uid="{9A1A3BBD-2C5C-48B6-84A0-05712F88612C}"/>
    <cellStyle name="20% — акцент5 3 4 5 2 2" xfId="13667" xr:uid="{BAC224AA-5061-4D6A-8471-62A0D309728E}"/>
    <cellStyle name="20% — акцент5 3 4 5 3" xfId="10555" xr:uid="{4A42BE5F-0471-4875-AB5A-6AFD70C316F1}"/>
    <cellStyle name="20% — акцент5 3 4 6" xfId="4498" xr:uid="{23C062E5-C24A-41B1-B08C-E2533046006C}"/>
    <cellStyle name="20% — акцент5 3 4 6 2" xfId="12101" xr:uid="{B58BA5BE-1332-40B0-806C-BD23FCA7FB4A}"/>
    <cellStyle name="20% — акцент5 3 4 7" xfId="9004" xr:uid="{6DD89571-95B0-49B9-997D-05B2C3739AD7}"/>
    <cellStyle name="20% — акцент5 3 4 8" xfId="1336" xr:uid="{BFFAC90D-7B9D-4344-AE11-E932C476977E}"/>
    <cellStyle name="20% — акцент5 3 5" xfId="93" xr:uid="{17B225A3-3B21-4D8F-A9BB-908A251D9E38}"/>
    <cellStyle name="20% — акцент5 3 5 2" xfId="2398" xr:uid="{43A24902-519E-4502-A681-08A39CE12199}"/>
    <cellStyle name="20% — акцент5 3 5 2 2" xfId="3977" xr:uid="{5DCD427D-F2F6-44F1-B918-E572D404FBDB}"/>
    <cellStyle name="20% — акцент5 3 5 2 2 2" xfId="7233" xr:uid="{A2EF727A-8D96-44F3-B039-103375FD67A8}"/>
    <cellStyle name="20% — акцент5 3 5 2 2 2 2" xfId="14744" xr:uid="{E9CA8294-BED7-4B78-9881-6D2A9719E786}"/>
    <cellStyle name="20% — акцент5 3 5 2 2 3" xfId="11583" xr:uid="{4B136DBF-3206-4944-B111-90156189CE0F}"/>
    <cellStyle name="20% — акцент5 3 5 2 3" xfId="5560" xr:uid="{0E44EE78-1827-49C4-BF27-771FA9A2E05B}"/>
    <cellStyle name="20% — акцент5 3 5 2 3 2" xfId="13149" xr:uid="{F04926BA-9833-4031-9D25-D8E20BEAA297}"/>
    <cellStyle name="20% — акцент5 3 5 2 4" xfId="10037" xr:uid="{7EFE0B50-7AC8-42A2-9FDE-2D6A093B7998}"/>
    <cellStyle name="20% — акцент5 3 5 3" xfId="3016" xr:uid="{67E9CD83-C1F1-4946-B559-30A5C9EA8FED}"/>
    <cellStyle name="20% — акцент5 3 5 3 2" xfId="6175" xr:uid="{43F7585C-8DAE-4536-A70C-3DEB87322CFC}"/>
    <cellStyle name="20% — акцент5 3 5 3 2 2" xfId="13760" xr:uid="{C3D4B8B0-0789-4D1D-955F-0789F5A66DC7}"/>
    <cellStyle name="20% — акцент5 3 5 3 3" xfId="10648" xr:uid="{E5715DC1-BA4D-409A-A411-FA5E97297C20}"/>
    <cellStyle name="20% — акцент5 3 5 4" xfId="4592" xr:uid="{DDF4A0BB-44B6-469E-A494-EB77C99FD639}"/>
    <cellStyle name="20% — акцент5 3 5 4 2" xfId="12194" xr:uid="{E2C264BC-CE60-49FB-B6E1-91A8F6BA3D57}"/>
    <cellStyle name="20% — акцент5 3 5 5" xfId="9422" xr:uid="{CAD5F0CD-DB8F-4AFC-BDC0-E936B5F383F7}"/>
    <cellStyle name="20% — акцент5 3 5 6" xfId="1775" xr:uid="{6B8DD24C-1215-4855-A3E4-D14A33D0AA65}"/>
    <cellStyle name="20% — акцент5 3 6" xfId="1473" xr:uid="{83326BCB-3DBA-4773-B49C-9AEDAB25A01C}"/>
    <cellStyle name="20% — акцент5 3 6 2" xfId="3373" xr:uid="{440FE5A6-1605-4008-B911-B8AC2BFB8600}"/>
    <cellStyle name="20% — акцент5 3 6 2 2" xfId="6632" xr:uid="{FAC2B74A-9A2F-4713-B7B8-0C0EAF501D7E}"/>
    <cellStyle name="20% — акцент5 3 6 2 2 2" xfId="14143" xr:uid="{75BCC11B-C455-4DEF-B9DA-BF6F9F4AE8FC}"/>
    <cellStyle name="20% — акцент5 3 6 2 3" xfId="10982" xr:uid="{EBDACEEE-B1E2-42A2-919E-5837A91A03C8}"/>
    <cellStyle name="20% — акцент5 3 6 3" xfId="4932" xr:uid="{B09BF6BB-114E-4158-B404-6F9050399058}"/>
    <cellStyle name="20% — акцент5 3 6 3 2" xfId="12528" xr:uid="{EB241001-E5D1-4B46-8AB9-168EB08D2655}"/>
    <cellStyle name="20% — акцент5 3 6 4" xfId="9122" xr:uid="{252F6559-9C0F-49D8-ABA8-8C1D4EB42E63}"/>
    <cellStyle name="20% — акцент5 3 7" xfId="2096" xr:uid="{6BC1D59D-7817-4A16-813F-9AC9F572619E}"/>
    <cellStyle name="20% — акцент5 3 7 2" xfId="3675" xr:uid="{5EA20EEB-A8A4-42FD-A1D5-CC309921B261}"/>
    <cellStyle name="20% — акцент5 3 7 2 2" xfId="6933" xr:uid="{60B2DD6B-1A99-4B2E-8A58-C4C42A12F88D}"/>
    <cellStyle name="20% — акцент5 3 7 2 2 2" xfId="14444" xr:uid="{090F55A6-FDA4-4753-8B9B-D8ADF6DD17B0}"/>
    <cellStyle name="20% — акцент5 3 7 2 3" xfId="11283" xr:uid="{2D533BC8-AF5A-44E2-A81F-140205996078}"/>
    <cellStyle name="20% — акцент5 3 7 3" xfId="5258" xr:uid="{69858764-F1E5-4FF1-90A1-0AA6F525B5FB}"/>
    <cellStyle name="20% — акцент5 3 7 3 2" xfId="12849" xr:uid="{25354AFC-9B68-4054-954E-DE9F486F8913}"/>
    <cellStyle name="20% — акцент5 3 7 4" xfId="9737" xr:uid="{474BF0DE-9A46-4365-A2ED-62FEF8079CD4}"/>
    <cellStyle name="20% — акцент5 3 8" xfId="2714" xr:uid="{8836D612-E4AE-482C-AABE-1865E6FBA2FB}"/>
    <cellStyle name="20% — акцент5 3 8 2" xfId="5873" xr:uid="{AC12CBED-613A-4E1B-8399-44AFB1A09447}"/>
    <cellStyle name="20% — акцент5 3 8 2 2" xfId="13460" xr:uid="{4CA3153F-EC9E-4502-82D3-EE9B09F56F30}"/>
    <cellStyle name="20% — акцент5 3 8 3" xfId="10347" xr:uid="{2F2635C8-BFA1-45D3-8C5C-7125132A3814}"/>
    <cellStyle name="20% — акцент5 3 9" xfId="4290" xr:uid="{AB9F6E41-08D7-470B-A376-DB6EFE8CB000}"/>
    <cellStyle name="20% — акцент5 3 9 2" xfId="11894" xr:uid="{3C660BF4-A8A8-4970-B1A1-4252FD8A1C33}"/>
    <cellStyle name="20% — акцент5 4" xfId="94" xr:uid="{93E7AA1C-7761-4E46-841E-33F4D4C08C51}"/>
    <cellStyle name="20% — акцент5 4 10" xfId="8820" xr:uid="{AAA0FF3C-1FF7-485A-8846-FFDFDA635C18}"/>
    <cellStyle name="20% — акцент5 4 11" xfId="1148" xr:uid="{34B53EF7-CCF6-4DE0-9747-852A753BF59C}"/>
    <cellStyle name="20% — акцент5 4 2" xfId="95" xr:uid="{A7CE4828-D124-413A-88C3-EBC7585111AE}"/>
    <cellStyle name="20% — акцент5 4 2 2" xfId="1868" xr:uid="{E5AE4DEF-65A9-467A-82E5-BC28636D5C54}"/>
    <cellStyle name="20% — акцент5 4 2 2 2" xfId="2491" xr:uid="{76A1A553-8F6C-401A-9B91-6C1A373D1CEC}"/>
    <cellStyle name="20% — акцент5 4 2 2 2 2" xfId="4070" xr:uid="{177847C1-E809-49AA-9295-F4F80F99E482}"/>
    <cellStyle name="20% — акцент5 4 2 2 2 2 2" xfId="7325" xr:uid="{741E21C2-96A6-45BC-9F41-8280E60432DA}"/>
    <cellStyle name="20% — акцент5 4 2 2 2 2 2 2" xfId="14836" xr:uid="{DC6E1FC9-445A-482A-A110-CC7890B94780}"/>
    <cellStyle name="20% — акцент5 4 2 2 2 2 3" xfId="11676" xr:uid="{ACDE0C8F-A262-47F5-A1BC-9E1A1D7511D8}"/>
    <cellStyle name="20% — акцент5 4 2 2 2 3" xfId="5653" xr:uid="{DD39956B-984B-457B-9AFF-D3DB07476478}"/>
    <cellStyle name="20% — акцент5 4 2 2 2 3 2" xfId="13241" xr:uid="{DB65DD12-EDAC-4DDD-8FB1-A1A4FFB230A8}"/>
    <cellStyle name="20% — акцент5 4 2 2 2 4" xfId="10129" xr:uid="{251423C4-F625-4561-9470-2EED6FB29A6D}"/>
    <cellStyle name="20% — акцент5 4 2 2 3" xfId="3109" xr:uid="{A1E1412F-33CB-446D-9EBB-4F570238BCBE}"/>
    <cellStyle name="20% — акцент5 4 2 2 3 2" xfId="6268" xr:uid="{6E7F23B9-EB1B-4F48-A347-C262F0BC8503}"/>
    <cellStyle name="20% — акцент5 4 2 2 3 2 2" xfId="13852" xr:uid="{E2432D86-1044-4537-A40B-3320F81D97AD}"/>
    <cellStyle name="20% — акцент5 4 2 2 3 3" xfId="10740" xr:uid="{EF8E82A2-CE18-4F0D-B682-0BB795D1ABFF}"/>
    <cellStyle name="20% — акцент5 4 2 2 4" xfId="4685" xr:uid="{95F91E0D-959F-48AD-8E03-2711F6F1AB38}"/>
    <cellStyle name="20% — акцент5 4 2 2 4 2" xfId="12286" xr:uid="{0CEC4EFB-7B01-4762-AB77-DD090830B164}"/>
    <cellStyle name="20% — акцент5 4 2 2 5" xfId="9514" xr:uid="{0B561D96-7091-4A3B-B82F-A4C43A655B01}"/>
    <cellStyle name="20% — акцент5 4 2 3" xfId="1566" xr:uid="{19A4929A-B4D4-46F0-8F79-615DAF2DEB62}"/>
    <cellStyle name="20% — акцент5 4 2 3 2" xfId="3466" xr:uid="{153063D0-9E57-4965-9DF8-582714F115E3}"/>
    <cellStyle name="20% — акцент5 4 2 3 2 2" xfId="6724" xr:uid="{840AFDA9-DF5B-41A8-918A-89AE78B6E7C7}"/>
    <cellStyle name="20% — акцент5 4 2 3 2 2 2" xfId="14235" xr:uid="{0ACD4997-0260-4F13-A42C-7279DF7F4F9A}"/>
    <cellStyle name="20% — акцент5 4 2 3 2 3" xfId="11074" xr:uid="{AC9E6B22-82BC-49DB-85B0-8F6F9E9BD430}"/>
    <cellStyle name="20% — акцент5 4 2 3 3" xfId="5025" xr:uid="{4E188E86-52A1-4C70-B406-5E6AB88A2B45}"/>
    <cellStyle name="20% — акцент5 4 2 3 3 2" xfId="12620" xr:uid="{7AF7332F-CED3-4E01-9167-56FA5BEFBC98}"/>
    <cellStyle name="20% — акцент5 4 2 3 4" xfId="9214" xr:uid="{0623C048-20AD-4525-8CC0-D755F99351E4}"/>
    <cellStyle name="20% — акцент5 4 2 4" xfId="2189" xr:uid="{B0AF8C21-3F49-43FC-928E-0C62C280D624}"/>
    <cellStyle name="20% — акцент5 4 2 4 2" xfId="3768" xr:uid="{F2AFB523-B423-44DA-8815-47940618D5BD}"/>
    <cellStyle name="20% — акцент5 4 2 4 2 2" xfId="7025" xr:uid="{527D292E-93B7-4258-8360-96DDFA0AEE5B}"/>
    <cellStyle name="20% — акцент5 4 2 4 2 2 2" xfId="14536" xr:uid="{3E5D2AF0-9284-43C6-9A95-F2AE1FB431CA}"/>
    <cellStyle name="20% — акцент5 4 2 4 2 3" xfId="11375" xr:uid="{D5B1FC4C-1462-404E-99C1-8B6904475F80}"/>
    <cellStyle name="20% — акцент5 4 2 4 3" xfId="5351" xr:uid="{EC18F39B-C770-4752-85C1-86CF9B19F643}"/>
    <cellStyle name="20% — акцент5 4 2 4 3 2" xfId="12941" xr:uid="{33A3BF97-440C-48A7-96D2-9CBF5D223C11}"/>
    <cellStyle name="20% — акцент5 4 2 4 4" xfId="9829" xr:uid="{2FB4CB5A-5070-48C7-83C6-6243F30D8BAD}"/>
    <cellStyle name="20% — акцент5 4 2 5" xfId="2807" xr:uid="{C13834BF-9090-4994-A92F-4AD4286D3609}"/>
    <cellStyle name="20% — акцент5 4 2 5 2" xfId="5966" xr:uid="{7B654CDC-D9F4-478C-89BD-4F4EC5E32624}"/>
    <cellStyle name="20% — акцент5 4 2 5 2 2" xfId="13552" xr:uid="{F52509BF-288F-4791-99B0-230C628A1C11}"/>
    <cellStyle name="20% — акцент5 4 2 5 3" xfId="10440" xr:uid="{1F570729-693E-4FA8-AAC2-0487F9DCF3B7}"/>
    <cellStyle name="20% — акцент5 4 2 6" xfId="4383" xr:uid="{777C8D1F-55D7-41CC-89D6-BB6E38CB75BE}"/>
    <cellStyle name="20% — акцент5 4 2 6 2" xfId="11986" xr:uid="{7BE8250B-CB4E-4DED-8602-8D4576069432}"/>
    <cellStyle name="20% — акцент5 4 2 7" xfId="8889" xr:uid="{A7169D63-3E44-4BCF-8350-69047807FB50}"/>
    <cellStyle name="20% — акцент5 4 2 8" xfId="1221" xr:uid="{FC308EF2-2423-4F5A-ADD1-E714AF88B4C3}"/>
    <cellStyle name="20% — акцент5 4 3" xfId="96" xr:uid="{8579A512-9F53-4B8B-9804-471EBACDF836}"/>
    <cellStyle name="20% — акцент5 4 3 2" xfId="1937" xr:uid="{FA3EB6EB-41FA-4093-8D56-2429D6F1FDDC}"/>
    <cellStyle name="20% — акцент5 4 3 2 2" xfId="2560" xr:uid="{A2CE3CCD-7823-48E5-91EE-7D9C9ADDD0B5}"/>
    <cellStyle name="20% — акцент5 4 3 2 2 2" xfId="4139" xr:uid="{1ED45B16-4BCB-463D-96FB-F1DC7848BFC8}"/>
    <cellStyle name="20% — акцент5 4 3 2 2 2 2" xfId="7394" xr:uid="{6F704A43-723E-4285-8267-D887EACCE417}"/>
    <cellStyle name="20% — акцент5 4 3 2 2 2 2 2" xfId="14905" xr:uid="{22B7BBD1-BBFB-4CFC-85E5-C186C1F89358}"/>
    <cellStyle name="20% — акцент5 4 3 2 2 2 3" xfId="11745" xr:uid="{66C6443E-67FB-4ABB-97C0-6F4193566F99}"/>
    <cellStyle name="20% — акцент5 4 3 2 2 3" xfId="5722" xr:uid="{E1F8EC86-549A-4316-942B-FB1AA70C2EFC}"/>
    <cellStyle name="20% — акцент5 4 3 2 2 3 2" xfId="13310" xr:uid="{316BF8DC-4540-4249-9544-301230612464}"/>
    <cellStyle name="20% — акцент5 4 3 2 2 4" xfId="10198" xr:uid="{0A6E5E9C-BCBE-43DD-BCBD-8D368E38C0CD}"/>
    <cellStyle name="20% — акцент5 4 3 2 3" xfId="3178" xr:uid="{1272DE1C-69C4-4B13-846B-09251CD099DB}"/>
    <cellStyle name="20% — акцент5 4 3 2 3 2" xfId="6337" xr:uid="{D7058FA2-7C58-4947-8C9C-08D662737023}"/>
    <cellStyle name="20% — акцент5 4 3 2 3 2 2" xfId="13921" xr:uid="{54DB3B0D-7240-4064-ABAD-79104FEF306B}"/>
    <cellStyle name="20% — акцент5 4 3 2 3 3" xfId="10809" xr:uid="{E6707763-CB21-4473-9974-CC81D60BC6FE}"/>
    <cellStyle name="20% — акцент5 4 3 2 4" xfId="4754" xr:uid="{6D3ADD16-B276-4B40-ABB0-1251362CD6DC}"/>
    <cellStyle name="20% — акцент5 4 3 2 4 2" xfId="12355" xr:uid="{E95EC0DE-FD67-4966-AA9B-B524BCFE7265}"/>
    <cellStyle name="20% — акцент5 4 3 2 5" xfId="9583" xr:uid="{B0C61A3D-A47E-410B-9478-65E502C53F7E}"/>
    <cellStyle name="20% — акцент5 4 3 3" xfId="1635" xr:uid="{CFA3989E-CD48-40AB-BEC6-2A32D1B03A19}"/>
    <cellStyle name="20% — акцент5 4 3 3 2" xfId="3535" xr:uid="{AE7AEAD1-4211-438E-AB54-A171DDB45A3C}"/>
    <cellStyle name="20% — акцент5 4 3 3 2 2" xfId="6793" xr:uid="{76387453-C7A0-49FA-9FC6-AA3C20639251}"/>
    <cellStyle name="20% — акцент5 4 3 3 2 2 2" xfId="14304" xr:uid="{091B628D-EB8D-4EE6-96E1-CA2C5D5EDC34}"/>
    <cellStyle name="20% — акцент5 4 3 3 2 3" xfId="11143" xr:uid="{E2D19BB9-03B9-4B42-9A4E-1E0212A5A24E}"/>
    <cellStyle name="20% — акцент5 4 3 3 3" xfId="5094" xr:uid="{32213C3F-0886-461E-AEF2-7ACEE4A40ABD}"/>
    <cellStyle name="20% — акцент5 4 3 3 3 2" xfId="12689" xr:uid="{307B88EA-62A8-45FA-98F3-645C6F35A251}"/>
    <cellStyle name="20% — акцент5 4 3 3 4" xfId="9283" xr:uid="{ED8CCCC5-466F-423D-80EB-FC0274A39817}"/>
    <cellStyle name="20% — акцент5 4 3 4" xfId="2258" xr:uid="{479D15F2-3881-41EF-84A0-0A70C9DF541E}"/>
    <cellStyle name="20% — акцент5 4 3 4 2" xfId="3837" xr:uid="{DE5431AB-FE3E-429F-A685-CABFEB1874B8}"/>
    <cellStyle name="20% — акцент5 4 3 4 2 2" xfId="7094" xr:uid="{A03D776E-AD85-4CBB-9B42-82560D832866}"/>
    <cellStyle name="20% — акцент5 4 3 4 2 2 2" xfId="14605" xr:uid="{58FB56A5-72B8-4EA6-81B4-D04708ACB024}"/>
    <cellStyle name="20% — акцент5 4 3 4 2 3" xfId="11444" xr:uid="{21803A28-CCB0-40A5-91B9-5C207C13E527}"/>
    <cellStyle name="20% — акцент5 4 3 4 3" xfId="5420" xr:uid="{52BA3437-61D1-4298-9CBF-39131CF36A8B}"/>
    <cellStyle name="20% — акцент5 4 3 4 3 2" xfId="13010" xr:uid="{9584D443-4433-4272-9C95-A332CFCA71C7}"/>
    <cellStyle name="20% — акцент5 4 3 4 4" xfId="9898" xr:uid="{51C76F44-A778-4F92-8EB0-EC9F06C0F551}"/>
    <cellStyle name="20% — акцент5 4 3 5" xfId="2876" xr:uid="{BC53BCFC-51DF-4A3E-8A52-92C91563A8E3}"/>
    <cellStyle name="20% — акцент5 4 3 5 2" xfId="6035" xr:uid="{792A6398-07E3-4CCA-9A2C-9D815A2F2F59}"/>
    <cellStyle name="20% — акцент5 4 3 5 2 2" xfId="13621" xr:uid="{63F33A06-39F8-48CB-82FD-0FCFD1E28FCB}"/>
    <cellStyle name="20% — акцент5 4 3 5 3" xfId="10509" xr:uid="{9C73BE62-253C-4055-8040-17BDD9975D1C}"/>
    <cellStyle name="20% — акцент5 4 3 6" xfId="4452" xr:uid="{F33BD86A-FA8C-437A-AEB1-2DCD3C5A6FBE}"/>
    <cellStyle name="20% — акцент5 4 3 6 2" xfId="12055" xr:uid="{A131EF5F-5A36-4B00-8AAA-F64A21953530}"/>
    <cellStyle name="20% — акцент5 4 3 7" xfId="8958" xr:uid="{BF73415E-244E-443E-8DCC-E4544813B3D2}"/>
    <cellStyle name="20% — акцент5 4 3 8" xfId="1290" xr:uid="{0951996C-51D3-406A-A58F-1AD1ACA9A358}"/>
    <cellStyle name="20% — акцент5 4 4" xfId="97" xr:uid="{C3AF5B20-4601-44D4-8C82-128E775A572B}"/>
    <cellStyle name="20% — акцент5 4 4 2" xfId="2006" xr:uid="{A70F1717-F203-4082-A308-483ABC61ECE1}"/>
    <cellStyle name="20% — акцент5 4 4 2 2" xfId="2629" xr:uid="{9A8A7504-AFFB-4430-A791-BD5052532E82}"/>
    <cellStyle name="20% — акцент5 4 4 2 2 2" xfId="4208" xr:uid="{BE2125EE-FD67-47C1-9197-943CC4A1ADEA}"/>
    <cellStyle name="20% — акцент5 4 4 2 2 2 2" xfId="7463" xr:uid="{178C7F1B-4174-41CF-A773-63FA30574E4C}"/>
    <cellStyle name="20% — акцент5 4 4 2 2 2 2 2" xfId="14974" xr:uid="{65AA1AED-361A-429F-B078-AE0831052E05}"/>
    <cellStyle name="20% — акцент5 4 4 2 2 2 3" xfId="11814" xr:uid="{7BE092C7-8A62-4EB3-9DB1-B3D2C931E5DE}"/>
    <cellStyle name="20% — акцент5 4 4 2 2 3" xfId="5791" xr:uid="{F05D61E1-3E5D-4A00-AE5F-504C1C0CD3EA}"/>
    <cellStyle name="20% — акцент5 4 4 2 2 3 2" xfId="13379" xr:uid="{D74F3A7E-12C9-4F41-901C-9CDCE92FFFA0}"/>
    <cellStyle name="20% — акцент5 4 4 2 2 4" xfId="10267" xr:uid="{6B623E3A-47E6-443D-82D3-31D60B33A078}"/>
    <cellStyle name="20% — акцент5 4 4 2 3" xfId="3247" xr:uid="{11263E7C-E5E4-4640-B4A4-0425A9A6AF40}"/>
    <cellStyle name="20% — акцент5 4 4 2 3 2" xfId="6406" xr:uid="{D1A08F75-C44C-446B-8F9C-76F7783B61F4}"/>
    <cellStyle name="20% — акцент5 4 4 2 3 2 2" xfId="13990" xr:uid="{485438D5-8BC3-4386-822B-BE5CD891F29B}"/>
    <cellStyle name="20% — акцент5 4 4 2 3 3" xfId="10878" xr:uid="{1409B0DD-F33E-48BC-9109-376C60093BA8}"/>
    <cellStyle name="20% — акцент5 4 4 2 4" xfId="4823" xr:uid="{21EE5F86-AAED-4374-ABB9-0A8926797336}"/>
    <cellStyle name="20% — акцент5 4 4 2 4 2" xfId="12424" xr:uid="{FFED3EED-BB55-45B4-9F37-8AC2164F9615}"/>
    <cellStyle name="20% — акцент5 4 4 2 5" xfId="9652" xr:uid="{6E940649-A609-44DD-94D7-6E4C8EA7FD13}"/>
    <cellStyle name="20% — акцент5 4 4 3" xfId="1704" xr:uid="{119B7797-751F-4F5E-87AF-A677A09893D9}"/>
    <cellStyle name="20% — акцент5 4 4 3 2" xfId="3604" xr:uid="{549BFE0E-D1E4-4DBE-846D-793D20D47A03}"/>
    <cellStyle name="20% — акцент5 4 4 3 2 2" xfId="6862" xr:uid="{95333E90-D064-4872-929E-CE0791530799}"/>
    <cellStyle name="20% — акцент5 4 4 3 2 2 2" xfId="14373" xr:uid="{058DEEAB-74BD-4386-A661-F32924BC3950}"/>
    <cellStyle name="20% — акцент5 4 4 3 2 3" xfId="11212" xr:uid="{FCBFA5BB-5023-4FE7-8C46-274C7B44A3F2}"/>
    <cellStyle name="20% — акцент5 4 4 3 3" xfId="5163" xr:uid="{D774572A-49DE-4BBD-A9AA-EA285B56FC74}"/>
    <cellStyle name="20% — акцент5 4 4 3 3 2" xfId="12758" xr:uid="{1AE3612D-F945-4614-9AD4-A46C6BBAC6E7}"/>
    <cellStyle name="20% — акцент5 4 4 3 4" xfId="9352" xr:uid="{6FAA7DCA-3BDC-4487-8291-434D4B6C6443}"/>
    <cellStyle name="20% — акцент5 4 4 4" xfId="2327" xr:uid="{A75454E1-3547-4BC2-BD18-ACF392C09E4C}"/>
    <cellStyle name="20% — акцент5 4 4 4 2" xfId="3906" xr:uid="{DD816307-D799-423D-91BF-3C89ED9A3645}"/>
    <cellStyle name="20% — акцент5 4 4 4 2 2" xfId="7163" xr:uid="{D2251706-578C-4FBB-87CC-01A7175D27D8}"/>
    <cellStyle name="20% — акцент5 4 4 4 2 2 2" xfId="14674" xr:uid="{E040BABE-22AF-4A98-BD05-8AFA67FD0005}"/>
    <cellStyle name="20% — акцент5 4 4 4 2 3" xfId="11513" xr:uid="{AAB12367-521E-4ADC-A88A-B7792A92D9C4}"/>
    <cellStyle name="20% — акцент5 4 4 4 3" xfId="5489" xr:uid="{011B906F-3EBC-4C29-BF86-3FCF1223DE11}"/>
    <cellStyle name="20% — акцент5 4 4 4 3 2" xfId="13079" xr:uid="{4BC5BD85-A2C0-4327-ABBF-2C90B18F712F}"/>
    <cellStyle name="20% — акцент5 4 4 4 4" xfId="9967" xr:uid="{3833C932-1BE5-4DDA-8113-0B80942021E2}"/>
    <cellStyle name="20% — акцент5 4 4 5" xfId="2945" xr:uid="{569E4FED-163C-4C06-80D1-5252611A92C1}"/>
    <cellStyle name="20% — акцент5 4 4 5 2" xfId="6104" xr:uid="{581CC3C8-CEC9-4158-BB11-71C630D8704B}"/>
    <cellStyle name="20% — акцент5 4 4 5 2 2" xfId="13690" xr:uid="{8C4BFD7F-0961-4FA8-97FE-C9B48870D6F8}"/>
    <cellStyle name="20% — акцент5 4 4 5 3" xfId="10578" xr:uid="{D5FC94A1-361B-476D-BA1B-815304A122DC}"/>
    <cellStyle name="20% — акцент5 4 4 6" xfId="4521" xr:uid="{05002859-144D-4813-9B31-D03095ADB9E5}"/>
    <cellStyle name="20% — акцент5 4 4 6 2" xfId="12124" xr:uid="{1C193C93-6485-48C7-9196-B99DB436383F}"/>
    <cellStyle name="20% — акцент5 4 4 7" xfId="9027" xr:uid="{F90FC367-4559-444A-AE84-ADDEF4482AC4}"/>
    <cellStyle name="20% — акцент5 4 4 8" xfId="1359" xr:uid="{B5A9B1E3-CDFC-415B-BD65-25B91765473C}"/>
    <cellStyle name="20% — акцент5 4 5" xfId="98" xr:uid="{FF2CCAC3-299A-4E98-8761-9686DAADACAC}"/>
    <cellStyle name="20% — акцент5 4 5 2" xfId="2421" xr:uid="{1075FBB0-5F3B-4102-9787-7539E8000091}"/>
    <cellStyle name="20% — акцент5 4 5 2 2" xfId="4000" xr:uid="{442CA2C1-BD8D-4C96-9A01-CDFB50D9605C}"/>
    <cellStyle name="20% — акцент5 4 5 2 2 2" xfId="7256" xr:uid="{E4278369-5496-4146-ABEE-5BCC3B48E94A}"/>
    <cellStyle name="20% — акцент5 4 5 2 2 2 2" xfId="14767" xr:uid="{743D3F64-B8F3-4A5B-BC1B-F04445D267FB}"/>
    <cellStyle name="20% — акцент5 4 5 2 2 3" xfId="11606" xr:uid="{21E637D2-3973-4590-AF4B-B8381B5AC580}"/>
    <cellStyle name="20% — акцент5 4 5 2 3" xfId="5583" xr:uid="{6D0E08EB-70FF-4C15-B17A-207B33F9F45F}"/>
    <cellStyle name="20% — акцент5 4 5 2 3 2" xfId="13172" xr:uid="{AAD2C50C-1D21-442E-9DD0-2926F0F52BDE}"/>
    <cellStyle name="20% — акцент5 4 5 2 4" xfId="10060" xr:uid="{E5B8D8E0-2FA7-4749-88AE-372F6CA9D742}"/>
    <cellStyle name="20% — акцент5 4 5 3" xfId="3039" xr:uid="{A9D7E74B-8A0A-4845-B398-6CF144BDB130}"/>
    <cellStyle name="20% — акцент5 4 5 3 2" xfId="6198" xr:uid="{7D54C046-3212-4E87-8441-672B84B0C8A8}"/>
    <cellStyle name="20% — акцент5 4 5 3 2 2" xfId="13783" xr:uid="{71EC6D4C-4768-4FEF-A306-65C5B7239071}"/>
    <cellStyle name="20% — акцент5 4 5 3 3" xfId="10671" xr:uid="{7A924F64-D1A4-4B22-A932-76F8FB9B2167}"/>
    <cellStyle name="20% — акцент5 4 5 4" xfId="4615" xr:uid="{1ACA10A1-FD3D-4B39-ABF5-C2F1F3E0C742}"/>
    <cellStyle name="20% — акцент5 4 5 4 2" xfId="12217" xr:uid="{B0DA0C31-A0AE-4F8A-B602-22AC67B418E1}"/>
    <cellStyle name="20% — акцент5 4 5 5" xfId="9445" xr:uid="{35DB7472-CA47-4D19-AAC2-99D45596EC2E}"/>
    <cellStyle name="20% — акцент5 4 5 6" xfId="1798" xr:uid="{9C241809-3AD2-4887-8970-F5F85C8E7E0F}"/>
    <cellStyle name="20% — акцент5 4 6" xfId="1496" xr:uid="{C5598FDC-EBA9-476A-B210-F11ED663AFD7}"/>
    <cellStyle name="20% — акцент5 4 6 2" xfId="3396" xr:uid="{520ACAC5-3395-47B5-AFEE-6DC197376CEB}"/>
    <cellStyle name="20% — акцент5 4 6 2 2" xfId="6655" xr:uid="{D602D9D8-0146-4BA2-AEFD-7D7B4A09B08C}"/>
    <cellStyle name="20% — акцент5 4 6 2 2 2" xfId="14166" xr:uid="{31DECF4B-EF7F-472C-8CFC-8899EE244CB2}"/>
    <cellStyle name="20% — акцент5 4 6 2 3" xfId="11005" xr:uid="{A7BD5063-CD83-4BAA-8749-D782FE7625DB}"/>
    <cellStyle name="20% — акцент5 4 6 3" xfId="4955" xr:uid="{6BF8A3D7-E94A-4F4B-AFED-055AF575AE9A}"/>
    <cellStyle name="20% — акцент5 4 6 3 2" xfId="12551" xr:uid="{8CF3E26D-32A2-4919-81F6-24B7AECC119F}"/>
    <cellStyle name="20% — акцент5 4 6 4" xfId="9145" xr:uid="{60D1C6DB-8D1F-4220-A879-3CD2F53081AB}"/>
    <cellStyle name="20% — акцент5 4 7" xfId="2119" xr:uid="{758FB30E-2B3B-43B4-BE73-8E47F7F5332E}"/>
    <cellStyle name="20% — акцент5 4 7 2" xfId="3698" xr:uid="{F02F39AE-C542-4683-9A27-27672CDBEE70}"/>
    <cellStyle name="20% — акцент5 4 7 2 2" xfId="6956" xr:uid="{94588300-6B45-484A-86FB-E2C579B3D3C1}"/>
    <cellStyle name="20% — акцент5 4 7 2 2 2" xfId="14467" xr:uid="{F25E0B45-3430-40E5-8D11-D8CA1F18874B}"/>
    <cellStyle name="20% — акцент5 4 7 2 3" xfId="11306" xr:uid="{8C1AB9B4-DDB0-4496-A9A1-B6E3AE5B5D2A}"/>
    <cellStyle name="20% — акцент5 4 7 3" xfId="5281" xr:uid="{B3EBCA8F-C13A-47C8-9D2A-4C05079B859B}"/>
    <cellStyle name="20% — акцент5 4 7 3 2" xfId="12872" xr:uid="{59DC3C4F-944D-4F16-813A-7C9F136EA9A6}"/>
    <cellStyle name="20% — акцент5 4 7 4" xfId="9760" xr:uid="{E1DD8ACA-A7DE-46F6-8ABE-19AC02FED894}"/>
    <cellStyle name="20% — акцент5 4 8" xfId="2737" xr:uid="{7DF122B1-4F72-41BC-9582-F07964BCECF2}"/>
    <cellStyle name="20% — акцент5 4 8 2" xfId="5896" xr:uid="{3ACDDA5B-BFD8-41D3-BC48-972CC2A59A23}"/>
    <cellStyle name="20% — акцент5 4 8 2 2" xfId="13483" xr:uid="{EAC3C904-37C8-4756-BBFD-5420676D1209}"/>
    <cellStyle name="20% — акцент5 4 8 3" xfId="10370" xr:uid="{951AB2F9-3AE4-4B47-A0F7-352D4D1C0919}"/>
    <cellStyle name="20% — акцент5 4 9" xfId="4313" xr:uid="{3C1B8ABB-8AC0-4F35-AD45-1F4104631119}"/>
    <cellStyle name="20% — акцент5 4 9 2" xfId="11917" xr:uid="{512FAECD-EE1F-43E9-94D0-1304158CDF67}"/>
    <cellStyle name="20% — акцент5 5" xfId="99" xr:uid="{E813A936-88BA-4870-B3DD-B8737EDFC0CB}"/>
    <cellStyle name="20% — акцент5 5 2" xfId="100" xr:uid="{782D981F-198D-484C-B55B-A57D2ADA28FD}"/>
    <cellStyle name="20% — акцент5 5 2 2" xfId="1419" xr:uid="{C319C072-976C-4151-93BD-C2A0BE3521BA}"/>
    <cellStyle name="20% — акцент5 5 3" xfId="3306" xr:uid="{923699D4-2E7D-44D6-A416-368D116C5C11}"/>
    <cellStyle name="20% — акцент5 5 3 2" xfId="4865" xr:uid="{480FD0D5-85CC-403C-9906-5507E2E64A06}"/>
    <cellStyle name="20% — акцент5 5 3 2 2" xfId="12462" xr:uid="{C44FE360-3919-42A9-89E3-0E447DCDD548}"/>
    <cellStyle name="20% — акцент5 5 3 3" xfId="10916" xr:uid="{3BE70FAD-8720-49ED-9AD5-26F6B71CCAC0}"/>
    <cellStyle name="20% — акцент5 5 4" xfId="9051" xr:uid="{85B7AF65-77AF-4539-93EF-E2A4C722C822}"/>
    <cellStyle name="20% — акцент5 5 5" xfId="1382" xr:uid="{0D54AE7F-A886-45DF-8862-93A5F92A89FE}"/>
    <cellStyle name="20% — акцент5 6" xfId="1731" xr:uid="{FFC9348A-7DCF-4B11-946F-5C76C8007F15}"/>
    <cellStyle name="20% — акцент5 6 2" xfId="2354" xr:uid="{95A32B64-BAFE-4F85-8A00-F2DCD4C0222F}"/>
    <cellStyle name="20% — акцент5 6 2 2" xfId="3933" xr:uid="{7E8EDA76-4DD1-482D-A25C-4EAF803F7B6C}"/>
    <cellStyle name="20% — акцент5 6 2 2 2" xfId="7189" xr:uid="{7A9DBC87-2B45-4D7E-B879-45ED0E255572}"/>
    <cellStyle name="20% — акцент5 6 2 2 2 2" xfId="14700" xr:uid="{3D333852-332E-4D99-98D4-2EAAE9678E9C}"/>
    <cellStyle name="20% — акцент5 6 2 2 3" xfId="11539" xr:uid="{AD2BFA8D-7066-4F0F-B68C-1DA939CBFA48}"/>
    <cellStyle name="20% — акцент5 6 2 3" xfId="5516" xr:uid="{9E0A6628-1AEE-4B6E-ACC8-E2B4190EDB39}"/>
    <cellStyle name="20% — акцент5 6 2 3 2" xfId="13105" xr:uid="{927D3874-C0DB-435A-B033-CECDFB6D0009}"/>
    <cellStyle name="20% — акцент5 6 2 4" xfId="9993" xr:uid="{EBDFEB6B-C846-416A-8889-1FEBECAC0A0F}"/>
    <cellStyle name="20% — акцент5 6 3" xfId="2972" xr:uid="{EB6C4F71-BA21-4AD1-B4FA-BA26E6CA5A2B}"/>
    <cellStyle name="20% — акцент5 6 3 2" xfId="6131" xr:uid="{FC620ACA-4FA2-4013-B1F2-6A4CBF376055}"/>
    <cellStyle name="20% — акцент5 6 3 2 2" xfId="13716" xr:uid="{F2B427EA-B968-47A8-93E6-7DC40234F3A9}"/>
    <cellStyle name="20% — акцент5 6 3 3" xfId="10604" xr:uid="{E63519D1-2DF0-4433-A7A0-3D091462A980}"/>
    <cellStyle name="20% — акцент5 6 4" xfId="4548" xr:uid="{0023A081-6A8C-49CA-85E3-000E0F8E6B7B}"/>
    <cellStyle name="20% — акцент5 6 4 2" xfId="12150" xr:uid="{055FA2E7-CC95-437C-A894-F75DA2E92B63}"/>
    <cellStyle name="20% — акцент5 6 5" xfId="9378" xr:uid="{F027932C-2872-480F-9BE9-3D279B8C67EB}"/>
    <cellStyle name="20% — акцент5 7" xfId="1407" xr:uid="{7392DD4A-849B-4D15-B0FE-5C606B80DF99}"/>
    <cellStyle name="20% — акцент5 7 2" xfId="3329" xr:uid="{971D9364-C757-4F00-B66E-B3E0444335A4}"/>
    <cellStyle name="20% — акцент5 7 2 2" xfId="6588" xr:uid="{7945CDB7-0DED-429B-83C3-9727B2AFB65A}"/>
    <cellStyle name="20% — акцент5 7 2 2 2" xfId="14099" xr:uid="{DECE515F-C17D-4674-8F71-3DDE9BD23117}"/>
    <cellStyle name="20% — акцент5 7 2 3" xfId="10938" xr:uid="{B33E4C76-969A-49D9-BAC1-31FC476F7DC8}"/>
    <cellStyle name="20% — акцент5 7 3" xfId="4888" xr:uid="{00F64818-565D-4689-8573-442163D0C886}"/>
    <cellStyle name="20% — акцент5 7 3 2" xfId="12484" xr:uid="{F493AF68-6E60-49BC-84AB-28FD38689893}"/>
    <cellStyle name="20% — акцент5 7 4" xfId="9075" xr:uid="{5BA3BB30-8425-4A82-8ADD-B291152DEE98}"/>
    <cellStyle name="20% — акцент5 8" xfId="2051" xr:uid="{BDC91663-CC86-4175-B192-9F7E1B769D02}"/>
    <cellStyle name="20% — акцент5 8 2" xfId="3630" xr:uid="{BA61B174-5E27-4090-858B-7B140818BF12}"/>
    <cellStyle name="20% — акцент5 8 2 2" xfId="6888" xr:uid="{F8730CD1-DC5B-4F3F-A679-90271B2E07F8}"/>
    <cellStyle name="20% — акцент5 8 2 2 2" xfId="14399" xr:uid="{6B8A3552-B9ED-4E95-A30A-869428F7FC5C}"/>
    <cellStyle name="20% — акцент5 8 2 3" xfId="11238" xr:uid="{9794A24C-A32A-441F-8660-8ED3B23DE9A0}"/>
    <cellStyle name="20% — акцент5 8 3" xfId="5213" xr:uid="{E1BC87F0-9D94-49A8-8637-3E2289DC6B04}"/>
    <cellStyle name="20% — акцент5 8 3 2" xfId="12804" xr:uid="{D4407935-5ABC-4D43-9A84-3E45A3E8209E}"/>
    <cellStyle name="20% — акцент5 8 4" xfId="9692" xr:uid="{01740A09-79D3-41EC-AEF6-9C6FA5A8370E}"/>
    <cellStyle name="20% — акцент5 9" xfId="2667" xr:uid="{5E922C8B-E91B-4863-9452-DE5D0E6A5753}"/>
    <cellStyle name="20% — акцент5 9 2" xfId="5828" xr:uid="{8DDA8BBA-CC44-4BCB-9E7C-6DEEA4159360}"/>
    <cellStyle name="20% — акцент5 9 2 2" xfId="13415" xr:uid="{8753F2EE-018E-4674-8001-EF587DC51840}"/>
    <cellStyle name="20% — акцент5 9 3" xfId="10302" xr:uid="{BD9BD3BD-E7DD-4D33-8A98-B42D3C991D7C}"/>
    <cellStyle name="20% — акцент6 10" xfId="4248" xr:uid="{B9831DC7-4BB9-4663-B999-BC1B1537B458}"/>
    <cellStyle name="20% — акцент6 10 2" xfId="11852" xr:uid="{9011080B-BC4F-4599-9EF6-A557DB945332}"/>
    <cellStyle name="20% — акцент6 11" xfId="6466" xr:uid="{1023DB6A-881E-4B0B-A118-FCA0FCEDFCDB}"/>
    <cellStyle name="20% — акцент6 11 2" xfId="7493" xr:uid="{62195C3E-63FA-4D63-B97B-35BAB96637B4}"/>
    <cellStyle name="20% — акцент6 11 2 2" xfId="15004" xr:uid="{D630813C-58CC-40AA-92CF-5A15A9E1A885}"/>
    <cellStyle name="20% — акцент6 11 3" xfId="7532" xr:uid="{1CAE9195-3037-4016-84CE-1323293691B5}"/>
    <cellStyle name="20% — акцент6 11 3 2" xfId="15054" xr:uid="{FF424B54-F57F-4D76-8A8C-BA837B2A175F}"/>
    <cellStyle name="20% — акцент6 11 4" xfId="14024" xr:uid="{C4F45702-D428-4F93-A788-2B4497080AC3}"/>
    <cellStyle name="20% — акцент6 12" xfId="1025" xr:uid="{1FC5D99D-D268-446E-A2CB-F40136B38009}"/>
    <cellStyle name="20% - Акцент6 2" xfId="501" xr:uid="{CDCB5B60-CF46-4545-BF96-3D7DE47CD9E7}"/>
    <cellStyle name="20% — акцент6 2" xfId="101" xr:uid="{72504F88-B02A-4ADA-AEAB-83B2E45BB8B9}"/>
    <cellStyle name="20% - Акцент6 2 10" xfId="7585" xr:uid="{DADCD628-4089-465C-B5BD-9ACD393D5262}"/>
    <cellStyle name="20% — акцент6 2 10" xfId="7512" xr:uid="{75359D1B-D96B-46CE-95BC-2DA985CC2117}"/>
    <cellStyle name="20% - Акцент6 2 10 2" xfId="15109" xr:uid="{27684069-6225-4169-9EC8-1FA29000BB7F}"/>
    <cellStyle name="20% — акцент6 2 10 2" xfId="15023" xr:uid="{ACB92B72-8599-4D0E-B7A8-6C1FB73AE091}"/>
    <cellStyle name="20% - Акцент6 2 10 3" xfId="16102" xr:uid="{04B283FE-02F5-44AD-8D99-1BF38E80A884}"/>
    <cellStyle name="20% — акцент6 2 10 3" xfId="16029" xr:uid="{DC19C1A5-2A97-4820-82C7-DE7AA8FFF814}"/>
    <cellStyle name="20% - Акцент6 2 10 4" xfId="15352" xr:uid="{0AB4EADB-32DF-4DF4-8BA1-E38A3B3E175A}"/>
    <cellStyle name="20% — акцент6 2 10 4" xfId="15642" xr:uid="{42255112-D555-4B1D-8497-3352DB8DE9F3}"/>
    <cellStyle name="20% - Акцент6 2 10 5" xfId="15476" xr:uid="{4EE94E43-F8B2-4BA8-AB65-E9DA6C65BA6A}"/>
    <cellStyle name="20% — акцент6 2 10 5" xfId="15544" xr:uid="{26A329F3-4F35-4E36-942C-D2B374D99FEF}"/>
    <cellStyle name="20% - Акцент6 2 10 6" xfId="16243" xr:uid="{91198567-3989-48ED-B14F-5C520DE526C2}"/>
    <cellStyle name="20% — акцент6 2 10 6" xfId="15984" xr:uid="{467E6552-3195-4557-8041-7D578935BB2F}"/>
    <cellStyle name="20% - Акцент6 2 10 7" xfId="15825" xr:uid="{F1B11A7C-DAC5-44C5-B898-B35F9B0A5327}"/>
    <cellStyle name="20% — акцент6 2 10 7" xfId="15311" xr:uid="{B6C2C516-FCA5-4AD9-BB0C-5B02A9ADABD1}"/>
    <cellStyle name="20% - Акцент6 2 11" xfId="7602" xr:uid="{D728E6A5-CB63-43C4-ADF0-0A797A998C31}"/>
    <cellStyle name="20% — акцент6 2 11" xfId="8777" xr:uid="{FC81A0F2-0403-43FB-80AA-D5F90B06B7C0}"/>
    <cellStyle name="20% - Акцент6 2 11 2" xfId="15126" xr:uid="{BB4A794D-A97C-4C9E-95E1-A26A6EEDBF40}"/>
    <cellStyle name="20% - Акцент6 2 11 3" xfId="16114" xr:uid="{9840EB8F-F7AC-4F23-ACA6-1FBCDBC6F7FB}"/>
    <cellStyle name="20% - Акцент6 2 11 4" xfId="15737" xr:uid="{E6A6BEEB-9AAA-43B2-A8A9-5A21D16D47EA}"/>
    <cellStyle name="20% - Акцент6 2 11 5" xfId="15960" xr:uid="{403B2183-2D74-41E3-AF29-D602943F71CA}"/>
    <cellStyle name="20% - Акцент6 2 11 6" xfId="15553" xr:uid="{590C62D0-0AB8-4745-B37F-C9246B56D3D8}"/>
    <cellStyle name="20% - Акцент6 2 11 7" xfId="15759" xr:uid="{5D06D21B-804C-43FD-B5EB-9293986BD29D}"/>
    <cellStyle name="20% - Акцент6 2 12" xfId="7614" xr:uid="{C84F4D01-59BF-42A1-AD7A-8F88D8F43B07}"/>
    <cellStyle name="20% — акцент6 2 12" xfId="15230" xr:uid="{B5BDFFD0-18D0-4462-BD6E-5EF9394C74F6}"/>
    <cellStyle name="20% - Акцент6 2 12 2" xfId="15138" xr:uid="{C70472E6-12C5-4519-8ADA-A36BFCCE7080}"/>
    <cellStyle name="20% - Акцент6 2 12 3" xfId="15995" xr:uid="{917E28BD-D207-479F-88A1-308A025DE46B}"/>
    <cellStyle name="20% - Акцент6 2 12 4" xfId="16143" xr:uid="{954AA9D6-9685-456A-A6F8-0857348AC2FF}"/>
    <cellStyle name="20% - Акцент6 2 12 5" xfId="15761" xr:uid="{5C538F36-A9F8-4330-825A-D1EE1291738B}"/>
    <cellStyle name="20% - Акцент6 2 12 6" xfId="16008" xr:uid="{27465865-E874-4A1E-9417-33988D0C7A32}"/>
    <cellStyle name="20% - Акцент6 2 13" xfId="7625" xr:uid="{F31EE108-7353-4C66-ACCE-9DAE1C1E6D7A}"/>
    <cellStyle name="20% — акцент6 2 13" xfId="16161" xr:uid="{11CF22E6-9CF3-4823-8636-4E3B7B5560CC}"/>
    <cellStyle name="20% - Акцент6 2 13 2" xfId="15149" xr:uid="{7CEEC5B2-068A-4C0F-B640-098A0F043500}"/>
    <cellStyle name="20% - Акцент6 2 13 3" xfId="15190" xr:uid="{DBD690ED-C7AB-43CE-878B-B14D469C6794}"/>
    <cellStyle name="20% - Акцент6 2 13 4" xfId="15501" xr:uid="{BEE197E5-4F9B-426A-8CD5-2E5EAFA3BAF5}"/>
    <cellStyle name="20% - Акцент6 2 13 5" xfId="15526" xr:uid="{4F26B5EE-99B6-44C6-8B7F-555DD8641BEC}"/>
    <cellStyle name="20% - Акцент6 2 14" xfId="14033" xr:uid="{8626D539-72FB-476A-92E2-5811DA8A8832}"/>
    <cellStyle name="20% — акцент6 2 14" xfId="15985" xr:uid="{D8AF1E80-8F40-4CBF-9011-D125ABD851ED}"/>
    <cellStyle name="20% - Акцент6 2 15" xfId="15885" xr:uid="{777C3C6A-23DB-4D93-8F35-3A191004980B}"/>
    <cellStyle name="20% — акцент6 2 15" xfId="16315" xr:uid="{5A2A0743-F161-46C2-8A09-AA20D6AEFAF4}"/>
    <cellStyle name="20% - Акцент6 2 16" xfId="15252" xr:uid="{EF235549-8459-49D3-9090-DC72B9F2553F}"/>
    <cellStyle name="20% — акцент6 2 16" xfId="15351" xr:uid="{06274BD0-399C-4798-A14A-03580BA219A2}"/>
    <cellStyle name="20% - Акцент6 2 17" xfId="15928" xr:uid="{E912BA85-478F-472E-A0FA-2EBC366F4414}"/>
    <cellStyle name="20% — акцент6 2 17" xfId="1104" xr:uid="{8D198057-BD70-4D31-91E7-03968347861B}"/>
    <cellStyle name="20% - Акцент6 2 18" xfId="15222" xr:uid="{34442FC4-B1C4-414B-AA79-7D6AB5E6FDEF}"/>
    <cellStyle name="20% — акцент6 2 18" xfId="17305" xr:uid="{63CB8400-1961-4D2B-8A78-1849DACF8EF1}"/>
    <cellStyle name="20% - Акцент6 2 19" xfId="16263" xr:uid="{FBCB9A1D-AEF9-4F16-980D-1910484B243D}"/>
    <cellStyle name="20% — акцент6 2 19" xfId="17336" xr:uid="{3C493A2C-6C93-4BDF-B1CA-2903E4078C56}"/>
    <cellStyle name="20% - Акцент6 2 2" xfId="554" xr:uid="{DE7F64B9-3900-454A-9548-FCE3DDD115D1}"/>
    <cellStyle name="20% — акцент6 2 2" xfId="102" xr:uid="{CBD685AB-DF52-4A87-BCC9-25C1B2B2005F}"/>
    <cellStyle name="20% — акцент6 2 2 10" xfId="16276" xr:uid="{FAB0AABA-8408-491D-8A8B-DA4FC24F5301}"/>
    <cellStyle name="20% — акцент6 2 2 11" xfId="1179" xr:uid="{E4CF60D9-1930-456E-9119-DCDD5268AEB9}"/>
    <cellStyle name="20% - Акцент6 2 2 2" xfId="582" xr:uid="{56C5C5D6-BE1F-4107-90E0-0ACFFF53939A}"/>
    <cellStyle name="20% — акцент6 2 2 2" xfId="1826" xr:uid="{6F074D8E-FE6A-4BD5-A690-59A0E1F0D21F}"/>
    <cellStyle name="20% - Акцент6 2 2 2 2" xfId="612" xr:uid="{F0A3841A-858E-4794-A6EE-020B637FEC6F}"/>
    <cellStyle name="20% — акцент6 2 2 2 2" xfId="2449" xr:uid="{45D468A1-DE55-4C06-9114-C761BE7D3790}"/>
    <cellStyle name="20% - Акцент6 2 2 2 2 2" xfId="724" xr:uid="{6BA8AF80-A31D-494D-A2D4-5BE4E4F4F5EE}"/>
    <cellStyle name="20% — акцент6 2 2 2 2 2" xfId="4028" xr:uid="{CF151E5D-5140-4020-BEF5-98434685C7CF}"/>
    <cellStyle name="20% - Акцент6 2 2 2 2 2 2" xfId="981" xr:uid="{B102505D-1281-458C-9DEC-45AEBA957FCE}"/>
    <cellStyle name="20% — акцент6 2 2 2 2 2 2" xfId="7284" xr:uid="{5F6D74C3-EE96-4971-95A4-944BAFA214F0}"/>
    <cellStyle name="20% — акцент6 2 2 2 2 2 2 2" xfId="14795" xr:uid="{6AAEBBAF-1455-4F0C-B1AC-6824E66C1B91}"/>
    <cellStyle name="20% - Акцент6 2 2 2 2 2 3" xfId="17253" xr:uid="{A0CF809D-C8E3-4F8C-A54F-6640757D8860}"/>
    <cellStyle name="20% — акцент6 2 2 2 2 2 3" xfId="11634" xr:uid="{7242F365-4BD2-45FA-A4AE-12D60447FCF7}"/>
    <cellStyle name="20% - Акцент6 2 2 2 2 3" xfId="836" xr:uid="{FBE1CBD1-77D7-4324-9909-E9DAF35CAA49}"/>
    <cellStyle name="20% — акцент6 2 2 2 2 3" xfId="5611" xr:uid="{22AF539C-B8C6-4750-9E9F-0DBF42BD2FF4}"/>
    <cellStyle name="20% — акцент6 2 2 2 2 3 2" xfId="13200" xr:uid="{4293EA50-BDD7-4EAF-8679-B44F8B9DE3FD}"/>
    <cellStyle name="20% - Акцент6 2 2 2 2 4" xfId="17157" xr:uid="{AE5A75BD-329E-4345-8322-1F970A4A6B1D}"/>
    <cellStyle name="20% — акцент6 2 2 2 2 4" xfId="10088" xr:uid="{44047788-47C7-4F9A-BD47-B9890996C3D9}"/>
    <cellStyle name="20% - Акцент6 2 2 2 3" xfId="694" xr:uid="{87AE36AA-D2B9-4B8F-982B-457BF5E53834}"/>
    <cellStyle name="20% — акцент6 2 2 2 3" xfId="3067" xr:uid="{D00AF232-5F8E-4419-AE13-2F2756D69E22}"/>
    <cellStyle name="20% - Акцент6 2 2 2 3 2" xfId="951" xr:uid="{6AC7EDDE-C17F-4F6A-A2EC-04847B97590A}"/>
    <cellStyle name="20% — акцент6 2 2 2 3 2" xfId="6226" xr:uid="{0AABBF2E-038D-400B-BE5F-4B4372228230}"/>
    <cellStyle name="20% — акцент6 2 2 2 3 2 2" xfId="13811" xr:uid="{194E4466-2450-414D-A0C4-08BB8BAAFDC2}"/>
    <cellStyle name="20% - Акцент6 2 2 2 3 3" xfId="17224" xr:uid="{D37B82FE-E31F-4F55-9B13-B091F35F0550}"/>
    <cellStyle name="20% — акцент6 2 2 2 3 3" xfId="10699" xr:uid="{0FFFCCFE-C4AB-4C44-AA59-3924DF490B89}"/>
    <cellStyle name="20% - Акцент6 2 2 2 4" xfId="806" xr:uid="{8BDB6F61-D60D-42E5-BEA4-023925C4A48A}"/>
    <cellStyle name="20% — акцент6 2 2 2 4" xfId="4643" xr:uid="{4F337494-F885-47D4-B108-6E2A64E1786A}"/>
    <cellStyle name="20% — акцент6 2 2 2 4 2" xfId="12245" xr:uid="{4032E9C9-5D10-418C-B52E-97CA46822513}"/>
    <cellStyle name="20% - Акцент6 2 2 2 5" xfId="17128" xr:uid="{F9142252-C3BC-41E4-AB17-EBBD3453B257}"/>
    <cellStyle name="20% — акцент6 2 2 2 5" xfId="9473" xr:uid="{1C606915-87B1-4F9E-AA09-221A492FD0D8}"/>
    <cellStyle name="20% - Акцент6 2 2 3" xfId="611" xr:uid="{92B79B67-0DF6-434C-8B74-69B03F5B00EB}"/>
    <cellStyle name="20% — акцент6 2 2 3" xfId="1524" xr:uid="{4B383543-E139-4025-BA59-CAC5AB5C5FAF}"/>
    <cellStyle name="20% - Акцент6 2 2 3 2" xfId="723" xr:uid="{6025B482-624B-4BE6-BFF4-D93E57E68657}"/>
    <cellStyle name="20% — акцент6 2 2 3 2" xfId="3424" xr:uid="{696ECEBB-C36F-4056-812D-DB006EE938D9}"/>
    <cellStyle name="20% - Акцент6 2 2 3 2 2" xfId="980" xr:uid="{65BCB234-DA62-4B49-8CD9-B26605FF2EEB}"/>
    <cellStyle name="20% — акцент6 2 2 3 2 2" xfId="6683" xr:uid="{10B1F618-B472-41EB-9996-B68DF6BC7053}"/>
    <cellStyle name="20% — акцент6 2 2 3 2 2 2" xfId="14194" xr:uid="{E8D07618-0780-4B43-B853-75E8B17994F6}"/>
    <cellStyle name="20% - Акцент6 2 2 3 2 3" xfId="17252" xr:uid="{157C0AF3-C8D4-4DFF-8C13-F496A6F83504}"/>
    <cellStyle name="20% — акцент6 2 2 3 2 3" xfId="11033" xr:uid="{DFF09727-D39F-427F-8E16-36FDC8D8B28E}"/>
    <cellStyle name="20% - Акцент6 2 2 3 3" xfId="835" xr:uid="{63A8B368-DCCD-4BA7-8B8F-B645B17BA0F9}"/>
    <cellStyle name="20% — акцент6 2 2 3 3" xfId="4983" xr:uid="{F4118ED1-0D4C-4433-BD78-D9D53E39C0C3}"/>
    <cellStyle name="20% — акцент6 2 2 3 3 2" xfId="12579" xr:uid="{52FDCB50-5350-4423-99AD-05B8C96A848A}"/>
    <cellStyle name="20% - Акцент6 2 2 3 4" xfId="17156" xr:uid="{3D19D75A-9810-4229-A7F1-83F67FAA2A9C}"/>
    <cellStyle name="20% — акцент6 2 2 3 4" xfId="9173" xr:uid="{3F1A2F19-B7B2-480C-9E16-1A63FFF74AF3}"/>
    <cellStyle name="20% - Акцент6 2 2 4" xfId="666" xr:uid="{0A7DB0A0-3FD6-4057-9411-AE68BE1364CB}"/>
    <cellStyle name="20% — акцент6 2 2 4" xfId="2147" xr:uid="{1FD36E93-AAB1-4B7E-9F5B-55B3D2993226}"/>
    <cellStyle name="20% - Акцент6 2 2 4 2" xfId="923" xr:uid="{D111D969-A5D2-43AF-A6B6-30740AD8400E}"/>
    <cellStyle name="20% — акцент6 2 2 4 2" xfId="3726" xr:uid="{38C00E53-FA08-449E-A649-619C7939B7C9}"/>
    <cellStyle name="20% — акцент6 2 2 4 2 2" xfId="6984" xr:uid="{2EB53187-B7AE-479C-A08C-A87B412ACE36}"/>
    <cellStyle name="20% — акцент6 2 2 4 2 2 2" xfId="14495" xr:uid="{BD89229F-8AF2-404A-A21D-76DEC190FD0B}"/>
    <cellStyle name="20% — акцент6 2 2 4 2 3" xfId="11334" xr:uid="{0B4A27C7-434E-4B63-8720-A637F4CB8DC8}"/>
    <cellStyle name="20% - Акцент6 2 2 4 3" xfId="17200" xr:uid="{9B891121-169A-418D-BE14-17889FACD3C9}"/>
    <cellStyle name="20% — акцент6 2 2 4 3" xfId="5309" xr:uid="{6E6A6340-AA2F-4289-8C00-775CBC26B582}"/>
    <cellStyle name="20% — акцент6 2 2 4 3 2" xfId="12900" xr:uid="{722FAFFB-95FC-4007-8742-59D15DF1B1B7}"/>
    <cellStyle name="20% — акцент6 2 2 4 4" xfId="9788" xr:uid="{ACF3BF26-FFF4-466D-A712-E9BD119815FB}"/>
    <cellStyle name="20% - Акцент6 2 2 5" xfId="778" xr:uid="{881A45A0-081B-4B8E-99B5-F2A1C1328A21}"/>
    <cellStyle name="20% — акцент6 2 2 5" xfId="2765" xr:uid="{57555BB6-EE74-4B81-BAF9-C9902C39FFA0}"/>
    <cellStyle name="20% — акцент6 2 2 5 2" xfId="5924" xr:uid="{50DC948E-2A27-4766-8308-8EB554E432C4}"/>
    <cellStyle name="20% — акцент6 2 2 5 2 2" xfId="13511" xr:uid="{7537B5C0-2F71-481B-9B82-49387104A687}"/>
    <cellStyle name="20% — акцент6 2 2 5 3" xfId="10398" xr:uid="{14C1C0FD-A48D-4BCD-A0C9-C37A346160B3}"/>
    <cellStyle name="20% - Акцент6 2 2 6" xfId="15584" xr:uid="{56EA72C7-859B-47E8-BF61-3D6D7E306EB7}"/>
    <cellStyle name="20% — акцент6 2 2 6" xfId="4341" xr:uid="{CE0A948F-597A-4120-AACC-2BA66B905EE1}"/>
    <cellStyle name="20% — акцент6 2 2 6 2" xfId="11945" xr:uid="{B379E8DE-ACB6-45F2-B264-7944BFCA4A8D}"/>
    <cellStyle name="20% - Акцент6 2 2 7" xfId="15677" xr:uid="{C79D6971-E980-4E37-8B39-77B3B76DB10A}"/>
    <cellStyle name="20% — акцент6 2 2 7" xfId="8848" xr:uid="{402FC12D-087A-45A7-BEA5-0580B1A43C21}"/>
    <cellStyle name="20% - Акцент6 2 2 8" xfId="17104" xr:uid="{C6CB264A-4530-4D4F-BCDA-E53A892F436E}"/>
    <cellStyle name="20% — акцент6 2 2 8" xfId="15260" xr:uid="{DCE9074F-E283-47A0-B794-74F9B3C908AE}"/>
    <cellStyle name="20% — акцент6 2 2 9" xfId="16228" xr:uid="{36544C3A-9DF5-4F34-9A42-6F584EBF39F0}"/>
    <cellStyle name="20% - Акцент6 2 20" xfId="17086" xr:uid="{9E4F61F7-02DF-49D7-B80C-60C269D59E92}"/>
    <cellStyle name="20% — акцент6 2 20" xfId="17326" xr:uid="{CFB6C3BB-9002-4C36-9279-0D32074B0122}"/>
    <cellStyle name="20% — акцент6 2 21" xfId="17370" xr:uid="{969570A9-32DF-4E13-853B-808AFEDE9687}"/>
    <cellStyle name="20% — акцент6 2 22" xfId="17382" xr:uid="{6DE75E8D-027E-4FEF-9880-1E82944D6D04}"/>
    <cellStyle name="20% — акцент6 2 23" xfId="17327" xr:uid="{21900CEB-47F7-4F03-A8BB-F44E5EEB7BA4}"/>
    <cellStyle name="20% — акцент6 2 24" xfId="17313" xr:uid="{5150CAF7-209C-48BD-8614-D9E264769298}"/>
    <cellStyle name="20% - Акцент6 2 3" xfId="568" xr:uid="{AEE91F5E-691C-48C7-BECE-4B286C2E4A0E}"/>
    <cellStyle name="20% — акцент6 2 3" xfId="103" xr:uid="{89F05136-4997-4AD8-B9A9-EDE0AFD0EF20}"/>
    <cellStyle name="20% — акцент6 2 3 10" xfId="15488" xr:uid="{9BE7D1EB-81CE-49D4-9DD8-3184A8D959CD}"/>
    <cellStyle name="20% — акцент6 2 3 11" xfId="1249" xr:uid="{F2033DD4-FD20-4E6F-8E4A-89ADA297F0BB}"/>
    <cellStyle name="20% - Акцент6 2 3 2" xfId="613" xr:uid="{D77CF43A-B148-409E-B24A-0CC58C54ED95}"/>
    <cellStyle name="20% — акцент6 2 3 2" xfId="1896" xr:uid="{E5F38A17-6F60-473F-8A70-668B981B6C51}"/>
    <cellStyle name="20% - Акцент6 2 3 2 2" xfId="725" xr:uid="{04EBDFB2-955C-4ECF-A813-6B976E65C594}"/>
    <cellStyle name="20% — акцент6 2 3 2 2" xfId="2519" xr:uid="{B4C7F5D2-E9DE-4046-B4C6-857458089D68}"/>
    <cellStyle name="20% - Акцент6 2 3 2 2 2" xfId="982" xr:uid="{2B3730B6-AA1D-490A-959F-473452067567}"/>
    <cellStyle name="20% — акцент6 2 3 2 2 2" xfId="4098" xr:uid="{5871D6D4-7D94-4AFC-801B-B7588158900A}"/>
    <cellStyle name="20% — акцент6 2 3 2 2 2 2" xfId="7353" xr:uid="{91947E2C-E22A-4332-A477-EE1FF7483133}"/>
    <cellStyle name="20% — акцент6 2 3 2 2 2 2 2" xfId="14864" xr:uid="{8626054E-9DD6-4C65-B768-060F21C64F1C}"/>
    <cellStyle name="20% — акцент6 2 3 2 2 2 3" xfId="11704" xr:uid="{022E831A-631C-4136-BCDA-B912B510BF9F}"/>
    <cellStyle name="20% - Акцент6 2 3 2 2 3" xfId="17254" xr:uid="{085D0C74-2A46-4511-B2D1-E08D2CAFD87B}"/>
    <cellStyle name="20% — акцент6 2 3 2 2 3" xfId="5681" xr:uid="{C24D2481-5DDB-4F45-AC19-A6AFBAA86EEC}"/>
    <cellStyle name="20% — акцент6 2 3 2 2 3 2" xfId="13269" xr:uid="{7B21590D-9174-4A04-8E84-8B54639E3C34}"/>
    <cellStyle name="20% — акцент6 2 3 2 2 4" xfId="10157" xr:uid="{1BCC7D87-7FE5-4F19-B7A3-0F6CEB72F8D6}"/>
    <cellStyle name="20% - Акцент6 2 3 2 3" xfId="837" xr:uid="{429489A7-EF58-4C40-B200-7C443D055C5E}"/>
    <cellStyle name="20% — акцент6 2 3 2 3" xfId="3137" xr:uid="{08CBED9E-4949-4ED2-8C6E-6AA0AF4B7505}"/>
    <cellStyle name="20% — акцент6 2 3 2 3 2" xfId="6296" xr:uid="{ACF63D2E-E32F-4EF3-A463-702570E719E9}"/>
    <cellStyle name="20% — акцент6 2 3 2 3 2 2" xfId="13880" xr:uid="{F74CA4BB-886C-4BD7-9E7B-B1AA2B31BA54}"/>
    <cellStyle name="20% — акцент6 2 3 2 3 3" xfId="10768" xr:uid="{97605842-0EF9-4DC6-AF50-355F53381A12}"/>
    <cellStyle name="20% - Акцент6 2 3 2 4" xfId="17158" xr:uid="{CACAF724-90A7-477D-B139-CBE6D057E95C}"/>
    <cellStyle name="20% — акцент6 2 3 2 4" xfId="4713" xr:uid="{4A59A488-CCB2-4988-811E-E1B077CA6D59}"/>
    <cellStyle name="20% — акцент6 2 3 2 4 2" xfId="12314" xr:uid="{80C80305-54E1-4490-B884-04F54E96E984}"/>
    <cellStyle name="20% — акцент6 2 3 2 5" xfId="9542" xr:uid="{E00561BB-D950-4B0A-B3C1-590071625DAF}"/>
    <cellStyle name="20% - Акцент6 2 3 3" xfId="680" xr:uid="{F8534CEB-5A88-4566-8F0E-41016EBABA20}"/>
    <cellStyle name="20% — акцент6 2 3 3" xfId="1594" xr:uid="{0BA76523-AD13-4323-A733-3BD82021E405}"/>
    <cellStyle name="20% - Акцент6 2 3 3 2" xfId="937" xr:uid="{C429AFB2-BA66-4BDD-88CA-FB6AE6191FF5}"/>
    <cellStyle name="20% — акцент6 2 3 3 2" xfId="3494" xr:uid="{D80CAD13-862A-4087-BBD7-26FB13AD71AC}"/>
    <cellStyle name="20% — акцент6 2 3 3 2 2" xfId="6752" xr:uid="{4612D7D6-3DA8-42D1-A03C-0AD45C4EB550}"/>
    <cellStyle name="20% — акцент6 2 3 3 2 2 2" xfId="14263" xr:uid="{B6DC53EE-F812-42C7-BD64-49382774CBEE}"/>
    <cellStyle name="20% — акцент6 2 3 3 2 3" xfId="11102" xr:uid="{381485B8-6D36-4CC9-81C1-62F6211D033F}"/>
    <cellStyle name="20% - Акцент6 2 3 3 3" xfId="17212" xr:uid="{FBFE8D56-7042-4D69-A5E8-D7C759538D63}"/>
    <cellStyle name="20% — акцент6 2 3 3 3" xfId="5053" xr:uid="{B5E13D7A-2AF5-4967-9D41-4227ACFC3CFE}"/>
    <cellStyle name="20% — акцент6 2 3 3 3 2" xfId="12648" xr:uid="{1A77E150-4E51-4F93-A6DD-AADE1909F95B}"/>
    <cellStyle name="20% — акцент6 2 3 3 4" xfId="9242" xr:uid="{569AB956-C97D-4D9C-A4A5-7CDC4C31F4B0}"/>
    <cellStyle name="20% - Акцент6 2 3 4" xfId="792" xr:uid="{5A21A87A-1660-410A-97E8-D0C6C5DF1F89}"/>
    <cellStyle name="20% — акцент6 2 3 4" xfId="2217" xr:uid="{554303EC-F820-45B8-AE0D-4D26B4097AA3}"/>
    <cellStyle name="20% — акцент6 2 3 4 2" xfId="3796" xr:uid="{15651675-31A3-4DF3-B55B-037374D1C01A}"/>
    <cellStyle name="20% — акцент6 2 3 4 2 2" xfId="7053" xr:uid="{3EB4F3DE-DF13-40C9-82BD-C45DFCD10D92}"/>
    <cellStyle name="20% — акцент6 2 3 4 2 2 2" xfId="14564" xr:uid="{B8034443-0176-4BB2-9B9F-04D2D5D2AB87}"/>
    <cellStyle name="20% — акцент6 2 3 4 2 3" xfId="11403" xr:uid="{4CF8563E-7E44-467B-A2FC-05118BB959AE}"/>
    <cellStyle name="20% — акцент6 2 3 4 3" xfId="5379" xr:uid="{AD0503AB-08B8-4A53-BCA5-93858B5BF3A7}"/>
    <cellStyle name="20% — акцент6 2 3 4 3 2" xfId="12969" xr:uid="{A111A1C0-D18D-41A9-811A-9DB87F047DE0}"/>
    <cellStyle name="20% — акцент6 2 3 4 4" xfId="9857" xr:uid="{8619B9D1-0A79-42D8-9231-C5083A1C9CF0}"/>
    <cellStyle name="20% - Акцент6 2 3 5" xfId="15968" xr:uid="{B66FE17F-4C74-4D7C-8DC8-8C75F89C15D0}"/>
    <cellStyle name="20% — акцент6 2 3 5" xfId="2835" xr:uid="{FE3776D0-5447-43C3-BF07-9F7FAA1ADBAF}"/>
    <cellStyle name="20% — акцент6 2 3 5 2" xfId="5994" xr:uid="{E2D2D05B-4E25-43A1-ACB5-EC988E845996}"/>
    <cellStyle name="20% — акцент6 2 3 5 2 2" xfId="13580" xr:uid="{E7F11C8B-E747-4AE0-99B7-FBF7C0E49CA6}"/>
    <cellStyle name="20% — акцент6 2 3 5 3" xfId="10468" xr:uid="{0CFCBCAA-C013-4C78-9475-91F5CEF6750E}"/>
    <cellStyle name="20% - Акцент6 2 3 6" xfId="15978" xr:uid="{113DDE55-B84B-439F-8DDF-AC1FB90C82B3}"/>
    <cellStyle name="20% — акцент6 2 3 6" xfId="4411" xr:uid="{1B8C912C-8F21-47EC-A1A5-712E692AF133}"/>
    <cellStyle name="20% — акцент6 2 3 6 2" xfId="12014" xr:uid="{82964187-305F-47ED-A431-A45BE7821454}"/>
    <cellStyle name="20% - Акцент6 2 3 7" xfId="15931" xr:uid="{FFB1E1C0-03F0-4DEC-9F1A-A24D0A7F556F}"/>
    <cellStyle name="20% — акцент6 2 3 7" xfId="8917" xr:uid="{637ABB8B-3872-42B5-9DC0-7A86B6A3E964}"/>
    <cellStyle name="20% - Акцент6 2 3 8" xfId="17116" xr:uid="{9791F9AB-2647-4DD5-8BD8-0ABDE3D81A79}"/>
    <cellStyle name="20% — акцент6 2 3 8" xfId="15065" xr:uid="{CA6CCF88-9D63-46D9-8C4D-1E4F1EB0DFCB}"/>
    <cellStyle name="20% — акцент6 2 3 9" xfId="16211" xr:uid="{69855223-F13E-4739-8F8B-CC77BE674020}"/>
    <cellStyle name="20% - Акцент6 2 4" xfId="610" xr:uid="{D3548F6D-F2F7-4D61-BBF2-8A016F82DFD0}"/>
    <cellStyle name="20% — акцент6 2 4" xfId="104" xr:uid="{ADBAA649-C6EA-4810-A58A-1D721417BC72}"/>
    <cellStyle name="20% — акцент6 2 4 10" xfId="15827" xr:uid="{E4F406F7-4D70-4CC7-A32A-D9E8888F3E82}"/>
    <cellStyle name="20% — акцент6 2 4 11" xfId="1318" xr:uid="{30FCD170-C382-49A8-8289-734C2492E433}"/>
    <cellStyle name="20% - Акцент6 2 4 2" xfId="722" xr:uid="{7165A4D7-5A69-4FCF-A620-9D6C920D313D}"/>
    <cellStyle name="20% — акцент6 2 4 2" xfId="1965" xr:uid="{B1C39A21-E71F-45FE-842D-D55B9329904B}"/>
    <cellStyle name="20% - Акцент6 2 4 2 2" xfId="979" xr:uid="{85F01481-6860-47C3-A0D3-92526E6000DD}"/>
    <cellStyle name="20% — акцент6 2 4 2 2" xfId="2588" xr:uid="{839EB493-C10D-4D32-815E-6EE2FE5387A1}"/>
    <cellStyle name="20% — акцент6 2 4 2 2 2" xfId="4167" xr:uid="{2A47A873-2994-4AC0-81A8-1B7A5C2D0E34}"/>
    <cellStyle name="20% — акцент6 2 4 2 2 2 2" xfId="7422" xr:uid="{9C6D06EA-A825-48AD-9A3C-1EC134BDE28E}"/>
    <cellStyle name="20% — акцент6 2 4 2 2 2 2 2" xfId="14933" xr:uid="{C450DEC3-951D-4B4F-AAFB-534D54ADBA81}"/>
    <cellStyle name="20% — акцент6 2 4 2 2 2 3" xfId="11773" xr:uid="{1B4FCC82-BDBA-4C34-B06F-4266044CF02D}"/>
    <cellStyle name="20% — акцент6 2 4 2 2 3" xfId="5750" xr:uid="{5437A756-C483-4DEE-9ABB-E54933BAE537}"/>
    <cellStyle name="20% — акцент6 2 4 2 2 3 2" xfId="13338" xr:uid="{11DB167F-054C-4D55-BF17-33A01AB3F3B7}"/>
    <cellStyle name="20% — акцент6 2 4 2 2 4" xfId="10226" xr:uid="{CF271AF5-8366-43D1-BE1B-AF358C09A391}"/>
    <cellStyle name="20% - Акцент6 2 4 2 3" xfId="17251" xr:uid="{2C4BD41F-C122-42CF-914B-E38A63137ACF}"/>
    <cellStyle name="20% — акцент6 2 4 2 3" xfId="3206" xr:uid="{0076384A-5FF5-4A56-9A35-357881942B50}"/>
    <cellStyle name="20% — акцент6 2 4 2 3 2" xfId="6365" xr:uid="{BD6C720D-F9A7-4948-847E-FE89BD10E9B2}"/>
    <cellStyle name="20% — акцент6 2 4 2 3 2 2" xfId="13949" xr:uid="{6F30E6BF-35B9-470C-89CF-271014913A57}"/>
    <cellStyle name="20% — акцент6 2 4 2 3 3" xfId="10837" xr:uid="{5E7CE8E0-74F8-4F39-9859-FB7EC1981A46}"/>
    <cellStyle name="20% — акцент6 2 4 2 4" xfId="4782" xr:uid="{6D53B4BC-00D9-4724-9A58-921B8EEEB526}"/>
    <cellStyle name="20% — акцент6 2 4 2 4 2" xfId="12383" xr:uid="{9609F5A3-C271-46F2-B3D8-203A9248ABD0}"/>
    <cellStyle name="20% — акцент6 2 4 2 5" xfId="9611" xr:uid="{30830DA1-6128-43E1-BBBD-6D65E4934239}"/>
    <cellStyle name="20% - Акцент6 2 4 3" xfId="834" xr:uid="{2775A07C-6C3B-4F43-8E60-32A083AD2614}"/>
    <cellStyle name="20% — акцент6 2 4 3" xfId="1663" xr:uid="{FCE65CD8-7316-4EC1-AE55-0955AAC439B8}"/>
    <cellStyle name="20% — акцент6 2 4 3 2" xfId="3563" xr:uid="{7D967F94-7761-4A7F-BBB7-EA514A44E48D}"/>
    <cellStyle name="20% — акцент6 2 4 3 2 2" xfId="6821" xr:uid="{2F2D2151-7F37-4D39-ABAB-0C0D97441C2F}"/>
    <cellStyle name="20% — акцент6 2 4 3 2 2 2" xfId="14332" xr:uid="{6CB46529-7F3B-443D-A45D-7A232B7CA16E}"/>
    <cellStyle name="20% — акцент6 2 4 3 2 3" xfId="11171" xr:uid="{FB9B0FCF-DBEE-406F-8B8A-672C273CDAB8}"/>
    <cellStyle name="20% — акцент6 2 4 3 3" xfId="5122" xr:uid="{EBC728AD-D0AB-48F3-BBE8-530F587C3744}"/>
    <cellStyle name="20% — акцент6 2 4 3 3 2" xfId="12717" xr:uid="{1DD12599-C4E0-4FA6-BBD7-0174BF18119B}"/>
    <cellStyle name="20% — акцент6 2 4 3 4" xfId="9311" xr:uid="{4F82804A-E1D6-4031-B0F8-8423C87D0E07}"/>
    <cellStyle name="20% - Акцент6 2 4 4" xfId="15752" xr:uid="{A98CC33D-9CB1-4F2E-90B4-45B77C0DC014}"/>
    <cellStyle name="20% — акцент6 2 4 4" xfId="2286" xr:uid="{BE2F3423-8082-4335-B4FB-9CAF02E63A4E}"/>
    <cellStyle name="20% — акцент6 2 4 4 2" xfId="3865" xr:uid="{85F69436-3662-4401-9CE4-5F9CA7BD062A}"/>
    <cellStyle name="20% — акцент6 2 4 4 2 2" xfId="7122" xr:uid="{B9F63BB6-61E3-43B6-9C6B-850E3EAE6ED3}"/>
    <cellStyle name="20% — акцент6 2 4 4 2 2 2" xfId="14633" xr:uid="{58514EFE-7779-4F27-AB08-52A156196D5F}"/>
    <cellStyle name="20% — акцент6 2 4 4 2 3" xfId="11472" xr:uid="{8F0EDCF6-6E5C-47B6-B42B-3BA6F5A70BF5}"/>
    <cellStyle name="20% — акцент6 2 4 4 3" xfId="5448" xr:uid="{CB80C8AF-AD2F-4D97-BAD8-8E0D586CCCE6}"/>
    <cellStyle name="20% — акцент6 2 4 4 3 2" xfId="13038" xr:uid="{644E89F1-90E9-46D8-9C71-9789B07C65DF}"/>
    <cellStyle name="20% — акцент6 2 4 4 4" xfId="9926" xr:uid="{7E853EE7-149B-4C08-8DBE-868444372BFD}"/>
    <cellStyle name="20% - Акцент6 2 4 5" xfId="15379" xr:uid="{31A77B1F-7177-43A6-885F-AEB127CAD6F3}"/>
    <cellStyle name="20% — акцент6 2 4 5" xfId="2904" xr:uid="{676FB758-2564-4255-88F3-801ED51968B6}"/>
    <cellStyle name="20% — акцент6 2 4 5 2" xfId="6063" xr:uid="{F328F01A-89EB-4192-AF00-E1E3529C53F0}"/>
    <cellStyle name="20% — акцент6 2 4 5 2 2" xfId="13649" xr:uid="{19F2DF4E-FBF9-47A4-A659-748E054EA2FB}"/>
    <cellStyle name="20% — акцент6 2 4 5 3" xfId="10537" xr:uid="{3C141686-6DC7-4EF9-8F21-EFF8C68691B7}"/>
    <cellStyle name="20% - Акцент6 2 4 6" xfId="15422" xr:uid="{A744447D-602B-4962-85F2-CA1BEB7A7E0D}"/>
    <cellStyle name="20% — акцент6 2 4 6" xfId="4480" xr:uid="{EEB4461B-AB74-4C71-AD78-FA36BC6C5C5C}"/>
    <cellStyle name="20% — акцент6 2 4 6 2" xfId="12083" xr:uid="{D59A2482-615E-4C30-807B-8464922D5002}"/>
    <cellStyle name="20% - Акцент6 2 4 7" xfId="15853" xr:uid="{868C333D-B933-4E90-B8AE-D7C528130040}"/>
    <cellStyle name="20% — акцент6 2 4 7" xfId="8986" xr:uid="{501B3954-13E1-4860-980D-323D0A9C4AA5}"/>
    <cellStyle name="20% - Акцент6 2 4 8" xfId="17155" xr:uid="{B8533156-5AE7-46B0-AD77-B9BB130C3A87}"/>
    <cellStyle name="20% — акцент6 2 4 8" xfId="15313" xr:uid="{96BE18C4-A24C-488F-A87D-425734D2329F}"/>
    <cellStyle name="20% — акцент6 2 4 9" xfId="16195" xr:uid="{37935356-189A-46FE-9BCF-D3F3761B0DBE}"/>
    <cellStyle name="20% - Акцент6 2 5" xfId="652" xr:uid="{EE4A7291-B8BF-4C5C-8D1D-FD7C0DBF745E}"/>
    <cellStyle name="20% — акцент6 2 5" xfId="105" xr:uid="{296D80F8-0882-49F4-8D8B-13826EC8D412}"/>
    <cellStyle name="20% — акцент6 2 5 10" xfId="15378" xr:uid="{9D2FBCE4-D519-4F5C-BD5E-FAB5EC61AAFC}"/>
    <cellStyle name="20% — акцент6 2 5 11" xfId="1757" xr:uid="{EAEBB1AD-EBD8-4DA1-AD2A-8BBF5B608854}"/>
    <cellStyle name="20% - Акцент6 2 5 2" xfId="909" xr:uid="{18F558A1-1CAF-4B49-8D6A-B5D00536A13B}"/>
    <cellStyle name="20% — акцент6 2 5 2" xfId="2380" xr:uid="{4D3DE824-8B75-49C3-AD50-6DDE2E33ACDD}"/>
    <cellStyle name="20% — акцент6 2 5 2 2" xfId="3959" xr:uid="{2ECD5F11-41CE-48F6-B164-315BBA053A9C}"/>
    <cellStyle name="20% — акцент6 2 5 2 2 2" xfId="7215" xr:uid="{EC691C68-FDB6-42CE-BC59-4AD9045EAD93}"/>
    <cellStyle name="20% — акцент6 2 5 2 2 2 2" xfId="14726" xr:uid="{3F5814A2-2178-47A9-B751-7E36837A298C}"/>
    <cellStyle name="20% — акцент6 2 5 2 2 3" xfId="11565" xr:uid="{74A07C5A-BBE7-4881-9FC3-A534E11CBBD8}"/>
    <cellStyle name="20% — акцент6 2 5 2 3" xfId="5542" xr:uid="{9A61A5BD-D8FA-4138-BD7C-B391D3A1FD0F}"/>
    <cellStyle name="20% — акцент6 2 5 2 3 2" xfId="13131" xr:uid="{6AC5AB44-6927-4C43-BF7F-82A50CF00D92}"/>
    <cellStyle name="20% — акцент6 2 5 2 4" xfId="10019" xr:uid="{BF4E98C0-3FC7-4021-B0C2-0DEBF897CB42}"/>
    <cellStyle name="20% - Акцент6 2 5 3" xfId="16054" xr:uid="{85E16972-B345-4B1D-8182-FAFE36E0ABE4}"/>
    <cellStyle name="20% — акцент6 2 5 3" xfId="2998" xr:uid="{E14EF210-7D91-4A97-BD4D-8BD351DD45BD}"/>
    <cellStyle name="20% — акцент6 2 5 3 2" xfId="6157" xr:uid="{0A579720-1446-4342-B1AB-0C97C92168FF}"/>
    <cellStyle name="20% — акцент6 2 5 3 2 2" xfId="13742" xr:uid="{705E2CCD-31FA-43CD-92D1-A173870DE632}"/>
    <cellStyle name="20% — акцент6 2 5 3 3" xfId="10630" xr:uid="{F4A861D1-F855-4E08-902E-0DD81C5486BB}"/>
    <cellStyle name="20% - Акцент6 2 5 4" xfId="15822" xr:uid="{BA6C16FD-A81C-4268-850B-75F0A3B1B777}"/>
    <cellStyle name="20% — акцент6 2 5 4" xfId="4574" xr:uid="{0E5963A0-3DD0-4F4C-8EFA-B40C62D60CDC}"/>
    <cellStyle name="20% — акцент6 2 5 4 2" xfId="12176" xr:uid="{303C66E9-5992-443B-9F74-4FEE3C85B31B}"/>
    <cellStyle name="20% - Акцент6 2 5 5" xfId="15551" xr:uid="{C5828F53-C592-4D5D-891C-ED724D19C863}"/>
    <cellStyle name="20% — акцент6 2 5 5" xfId="9404" xr:uid="{275C7470-B912-42B8-AB95-45C4CDE1F8A7}"/>
    <cellStyle name="20% - Акцент6 2 5 6" xfId="15706" xr:uid="{476C1BFE-9A4A-456F-A2DC-E99CBC96A175}"/>
    <cellStyle name="20% — акцент6 2 5 6" xfId="15179" xr:uid="{5395F2F1-EAFC-4DF8-988F-33B1A60CAA3C}"/>
    <cellStyle name="20% - Акцент6 2 5 7" xfId="15970" xr:uid="{89E745E9-1398-4ED6-823C-A4B18FD2A67D}"/>
    <cellStyle name="20% — акцент6 2 5 7" xfId="15762" xr:uid="{5AAD2AF6-E5B3-48E8-B972-EB01A23AAB4E}"/>
    <cellStyle name="20% - Акцент6 2 5 8" xfId="17188" xr:uid="{2A42FEF1-848D-4C97-A325-B75D42E752FF}"/>
    <cellStyle name="20% — акцент6 2 5 8" xfId="15650" xr:uid="{99279292-6D9E-4776-8F70-7CC9C024E152}"/>
    <cellStyle name="20% — акцент6 2 5 9" xfId="15396" xr:uid="{111291BA-D0D7-4D96-8D77-9EB2B304341E}"/>
    <cellStyle name="20% - Акцент6 2 6" xfId="764" xr:uid="{35B9A740-C4C3-4CD0-8D38-B5AD70544411}"/>
    <cellStyle name="20% — акцент6 2 6" xfId="1455" xr:uid="{FF992374-E835-4AB8-8F0C-22F86D94F115}"/>
    <cellStyle name="20% - Акцент6 2 6 2" xfId="15034" xr:uid="{71D9D743-D71D-4CBE-8279-315FD71DDD0D}"/>
    <cellStyle name="20% — акцент6 2 6 2" xfId="3355" xr:uid="{E09DCF08-86CA-4108-91D4-C365F4D647CC}"/>
    <cellStyle name="20% — акцент6 2 6 2 2" xfId="6614" xr:uid="{655CA497-A6BC-4393-B0C9-D747D40440EF}"/>
    <cellStyle name="20% — акцент6 2 6 2 2 2" xfId="14125" xr:uid="{CE69DFB2-7E68-45B7-BB28-3CD9DAAE0439}"/>
    <cellStyle name="20% — акцент6 2 6 2 3" xfId="10964" xr:uid="{9E0968F4-1EF4-402A-B1B3-58A26E46FC46}"/>
    <cellStyle name="20% - Акцент6 2 6 3" xfId="16038" xr:uid="{C7790B7F-40CB-4982-9468-A5973DDCA98E}"/>
    <cellStyle name="20% — акцент6 2 6 3" xfId="4914" xr:uid="{BB4D3A96-37D0-4E09-8486-5CC6F3B0D1EC}"/>
    <cellStyle name="20% — акцент6 2 6 3 2" xfId="12510" xr:uid="{ED9E83D5-0EFF-42DA-A7C1-977B618239DF}"/>
    <cellStyle name="20% - Акцент6 2 6 4" xfId="15315" xr:uid="{F51B5D2B-1CFF-43CB-93DB-FFBD463970FA}"/>
    <cellStyle name="20% — акцент6 2 6 4" xfId="9104" xr:uid="{A8CDED08-0528-4E34-BBF0-9C0CE062E969}"/>
    <cellStyle name="20% - Акцент6 2 6 5" xfId="16150" xr:uid="{121C4BB6-49C6-4DDC-9754-6C76FB59DD2F}"/>
    <cellStyle name="20% — акцент6 2 6 5" xfId="14070" xr:uid="{2128EA26-9B1C-49BB-9ED8-7C17ECCD619C}"/>
    <cellStyle name="20% - Акцент6 2 6 6" xfId="15464" xr:uid="{5D91B539-12DF-417F-99A0-745900D8BFEA}"/>
    <cellStyle name="20% — акцент6 2 6 6" xfId="16174" xr:uid="{E4170B83-112E-4ACF-BC68-405058CD77DA}"/>
    <cellStyle name="20% - Акцент6 2 6 7" xfId="15232" xr:uid="{D94ACF4A-B078-494E-AB36-06C1A5054D15}"/>
    <cellStyle name="20% — акцент6 2 6 7" xfId="15375" xr:uid="{4075B936-9A1F-464E-A29C-8CBD18A19521}"/>
    <cellStyle name="20% — акцент6 2 6 8" xfId="15646" xr:uid="{9328A58D-50EE-4ECC-8863-E34E180E1EC4}"/>
    <cellStyle name="20% — акцент6 2 6 9" xfId="15319" xr:uid="{38A7F21E-F214-4D61-95EC-8C209652D62D}"/>
    <cellStyle name="20% - Акцент6 2 7" xfId="7552" xr:uid="{F9C2C3DC-1715-4FB6-85E4-4209151D7559}"/>
    <cellStyle name="20% — акцент6 2 7" xfId="2078" xr:uid="{6EEACC74-FBE9-4459-932A-536CA5A1F2EC}"/>
    <cellStyle name="20% - Акцент6 2 7 2" xfId="15075" xr:uid="{D1F83D52-6838-43C1-B2ED-6ACD6B93659E}"/>
    <cellStyle name="20% — акцент6 2 7 2" xfId="3657" xr:uid="{3BFC77B0-9BCC-48DD-9DC4-570F632A4710}"/>
    <cellStyle name="20% — акцент6 2 7 2 2" xfId="6915" xr:uid="{E353C364-8C41-4564-AD04-E20378F8ABF1}"/>
    <cellStyle name="20% — акцент6 2 7 2 2 2" xfId="14426" xr:uid="{EAED5437-FFF8-4212-A839-F6BDD47305A1}"/>
    <cellStyle name="20% — акцент6 2 7 2 3" xfId="11265" xr:uid="{2800787E-4AE1-47E9-88CF-4BA5BD72F18F}"/>
    <cellStyle name="20% - Акцент6 2 7 3" xfId="16070" xr:uid="{14E184E3-F0C5-42A7-A0F9-C326839CB6B1}"/>
    <cellStyle name="20% — акцент6 2 7 3" xfId="5240" xr:uid="{E9FA2A1A-D61A-4B03-A793-093915C436FB}"/>
    <cellStyle name="20% — акцент6 2 7 3 2" xfId="12831" xr:uid="{CF7B3A2A-F342-4675-98C3-FCE0C88B3669}"/>
    <cellStyle name="20% - Акцент6 2 7 4" xfId="15912" xr:uid="{0C44F0E8-9D98-457E-9E67-1DD1CDA55674}"/>
    <cellStyle name="20% — акцент6 2 7 4" xfId="9719" xr:uid="{208B4697-64B3-46A0-A937-4DACB779C07D}"/>
    <cellStyle name="20% - Акцент6 2 7 5" xfId="15661" xr:uid="{BBC506E8-4FEC-49A3-9BB4-61D3FE403223}"/>
    <cellStyle name="20% — акцент6 2 7 5" xfId="15219" xr:uid="{AD1F727D-A635-4CB3-9454-ABDD775CEB14}"/>
    <cellStyle name="20% - Акцент6 2 7 6" xfId="15983" xr:uid="{B911ED3F-5C95-457A-8B44-E57D6FAE97BF}"/>
    <cellStyle name="20% — акцент6 2 7 6" xfId="11658" xr:uid="{949B6152-F9C2-4412-B423-7E2B91DD6EC8}"/>
    <cellStyle name="20% - Акцент6 2 7 7" xfId="15668" xr:uid="{15854B2E-8F90-45CC-A23E-94D55040E184}"/>
    <cellStyle name="20% — акцент6 2 7 7" xfId="16170" xr:uid="{55F1C7CF-5EAB-4972-9289-910B27924F17}"/>
    <cellStyle name="20% — акцент6 2 7 8" xfId="15500" xr:uid="{515B4C05-6CFA-4FFC-8BB8-A5AE584DC62E}"/>
    <cellStyle name="20% — акцент6 2 7 9" xfId="15499" xr:uid="{EC6CAB33-E4B9-43FE-BCE5-0D55C67C7747}"/>
    <cellStyle name="20% - Акцент6 2 8" xfId="7566" xr:uid="{502B0948-539B-48A6-B7CE-BFE4758491AF}"/>
    <cellStyle name="20% — акцент6 2 8" xfId="2696" xr:uid="{65982F1A-F120-4DC2-AA81-BB9E79E7C831}"/>
    <cellStyle name="20% - Акцент6 2 8 2" xfId="15089" xr:uid="{608514F5-EA41-472C-9AE7-A30B6E58EE65}"/>
    <cellStyle name="20% — акцент6 2 8 2" xfId="5855" xr:uid="{DC2B78B3-B8A7-4EF7-9265-276EF258A8B1}"/>
    <cellStyle name="20% — акцент6 2 8 2 2" xfId="13442" xr:uid="{2E23AB1B-4643-4817-AF7F-5B6E1613CA0B}"/>
    <cellStyle name="20% - Акцент6 2 8 3" xfId="16084" xr:uid="{DB5B6071-3F93-4BC6-BA29-D8C3DA175CD4}"/>
    <cellStyle name="20% — акцент6 2 8 3" xfId="10329" xr:uid="{F4857F70-FE35-4CA4-8C7D-C9A92F3C2F14}"/>
    <cellStyle name="20% - Акцент6 2 8 4" xfId="15972" xr:uid="{832EA898-5C3B-4681-85B6-49E18CBAB0B3}"/>
    <cellStyle name="20% — акцент6 2 8 4" xfId="15417" xr:uid="{CD97C1DD-DB12-497B-9185-BAE2E1D4CA00}"/>
    <cellStyle name="20% - Акцент6 2 8 5" xfId="15796" xr:uid="{DDC224BE-A236-44A8-9200-DB644240C9A2}"/>
    <cellStyle name="20% — акцент6 2 8 5" xfId="15657" xr:uid="{2170E7E6-658F-41A6-A460-C7AFAED64EBC}"/>
    <cellStyle name="20% - Акцент6 2 8 6" xfId="16226" xr:uid="{E3573848-0F36-4555-93DE-A7B308115DD6}"/>
    <cellStyle name="20% — акцент6 2 8 6" xfId="15388" xr:uid="{B0D12236-9664-4540-B002-B29FEE7F7182}"/>
    <cellStyle name="20% - Акцент6 2 8 7" xfId="16159" xr:uid="{9A22828B-AE0A-4A25-B231-B9EF97D432D0}"/>
    <cellStyle name="20% — акцент6 2 8 7" xfId="15516" xr:uid="{7AC7141B-E0C3-42F4-9EF0-2CCBF55B1745}"/>
    <cellStyle name="20% — акцент6 2 8 8" xfId="15945" xr:uid="{EE1FDACF-DF69-408C-AFD4-DB61B28B7B1E}"/>
    <cellStyle name="20% - Акцент6 2 9" xfId="7574" xr:uid="{A1C5447E-79B8-4A10-9AD0-4F91352EE342}"/>
    <cellStyle name="20% — акцент6 2 9" xfId="4272" xr:uid="{653E15AD-033A-4BA0-9253-0A72386AD2DC}"/>
    <cellStyle name="20% - Акцент6 2 9 2" xfId="15097" xr:uid="{361F08E2-8CB1-46B8-ABC5-84D7F5426EB2}"/>
    <cellStyle name="20% — акцент6 2 9 2" xfId="11876" xr:uid="{8018441A-6754-48FE-95B3-1804EA715C72}"/>
    <cellStyle name="20% - Акцент6 2 9 3" xfId="16091" xr:uid="{338A7D72-6177-4B6F-A890-28C9916A485C}"/>
    <cellStyle name="20% — акцент6 2 9 3" xfId="15637" xr:uid="{4AC781FB-7849-47C0-92FF-8B197329D34C}"/>
    <cellStyle name="20% - Акцент6 2 9 4" xfId="15870" xr:uid="{8491D0CD-4BC4-483B-9617-AA14A76985CB}"/>
    <cellStyle name="20% — акцент6 2 9 4" xfId="15678" xr:uid="{E2F7A7D9-1F82-429B-9592-C88E50C6E0FC}"/>
    <cellStyle name="20% - Акцент6 2 9 5" xfId="15318" xr:uid="{431FB539-36BF-4A26-B93E-B933A32D6715}"/>
    <cellStyle name="20% — акцент6 2 9 5" xfId="16007" xr:uid="{88BCCA3B-369D-4707-80DD-33B6F711C699}"/>
    <cellStyle name="20% - Акцент6 2 9 6" xfId="16297" xr:uid="{48115D80-4596-467B-94B1-424AE4CDF6D1}"/>
    <cellStyle name="20% — акцент6 2 9 6" xfId="15430" xr:uid="{10343AE7-4F8C-4883-8CA0-3F0BD789DA39}"/>
    <cellStyle name="20% - Акцент6 2 9 7" xfId="15857" xr:uid="{FAB98980-B7F6-413E-A4D4-304CFB6230DA}"/>
    <cellStyle name="20% — акцент6 2 9 7" xfId="15717" xr:uid="{45DC53CD-D0CC-4579-8E1E-FB715EEA546E}"/>
    <cellStyle name="20% - Акцент6 3" xfId="6525" xr:uid="{B809C125-D393-4C26-A40E-BB04F60BAE77}"/>
    <cellStyle name="20% — акцент6 3" xfId="106" xr:uid="{78B497AB-7A9C-4388-9964-9A2DBCEA6CB1}"/>
    <cellStyle name="20% — акцент6 3 10" xfId="8799" xr:uid="{FF4F67FB-80E4-4FEA-8FFE-552FA08D3B65}"/>
    <cellStyle name="20% — акцент6 3 11" xfId="1126" xr:uid="{50EE6BA4-CC81-411C-82C2-601804479E30}"/>
    <cellStyle name="20% — акцент6 3 2" xfId="107" xr:uid="{D96EE924-19E4-4F12-BCD7-76F699499BF1}"/>
    <cellStyle name="20% — акцент6 3 2 2" xfId="1847" xr:uid="{FEEDCA67-C5EC-4538-8AAD-749BC7561AE0}"/>
    <cellStyle name="20% — акцент6 3 2 2 2" xfId="2470" xr:uid="{E0EFD056-00FB-45D8-A25D-5F76F31BB53B}"/>
    <cellStyle name="20% — акцент6 3 2 2 2 2" xfId="4049" xr:uid="{347A7C35-4D10-4EE7-A8F0-F251AE98124C}"/>
    <cellStyle name="20% — акцент6 3 2 2 2 2 2" xfId="7305" xr:uid="{1FD2DDDE-A3B8-41A4-99F8-F5575E922AC0}"/>
    <cellStyle name="20% — акцент6 3 2 2 2 2 2 2" xfId="14816" xr:uid="{C7CCB131-B090-478A-B232-96A1CBE96F0B}"/>
    <cellStyle name="20% — акцент6 3 2 2 2 2 3" xfId="11655" xr:uid="{35DA21D3-7C4F-4D58-AD5F-C150D4BC4ADC}"/>
    <cellStyle name="20% — акцент6 3 2 2 2 3" xfId="5632" xr:uid="{333AD7A2-13B0-47CE-ABD8-DCA7FB71A9E1}"/>
    <cellStyle name="20% — акцент6 3 2 2 2 3 2" xfId="13221" xr:uid="{3526C8A8-020F-47E2-89FA-CB6F00718586}"/>
    <cellStyle name="20% — акцент6 3 2 2 2 4" xfId="10109" xr:uid="{8F4DB031-30A7-4932-8D35-1A3B4FD333E5}"/>
    <cellStyle name="20% — акцент6 3 2 2 3" xfId="3088" xr:uid="{FE0606D6-EE0A-4D8C-8604-EF94CA6B0DFF}"/>
    <cellStyle name="20% — акцент6 3 2 2 3 2" xfId="6247" xr:uid="{9427B98F-670B-4A7A-A44B-1BFAC5C60DDB}"/>
    <cellStyle name="20% — акцент6 3 2 2 3 2 2" xfId="13832" xr:uid="{465E4FC8-8AEC-4A16-96C5-F836D699AB36}"/>
    <cellStyle name="20% — акцент6 3 2 2 3 3" xfId="10720" xr:uid="{B6C535B8-B02C-42DA-B4A4-CE2967FA94CF}"/>
    <cellStyle name="20% — акцент6 3 2 2 4" xfId="4664" xr:uid="{D24EA6B9-34CB-4664-9870-3322797BC113}"/>
    <cellStyle name="20% — акцент6 3 2 2 4 2" xfId="12266" xr:uid="{CD6B89F4-5BAC-49C1-89AE-A32E85BC1793}"/>
    <cellStyle name="20% — акцент6 3 2 2 5" xfId="9494" xr:uid="{39F8FD1D-0539-458A-86CE-2B26152DC389}"/>
    <cellStyle name="20% — акцент6 3 2 3" xfId="1545" xr:uid="{22BCFB99-AE22-4CA0-9139-1C4D8D8C5123}"/>
    <cellStyle name="20% — акцент6 3 2 3 2" xfId="3445" xr:uid="{3DDD7471-5C84-4B76-85B5-CC97C643E291}"/>
    <cellStyle name="20% — акцент6 3 2 3 2 2" xfId="6704" xr:uid="{5512D558-E6A3-4823-8261-D1AD73848945}"/>
    <cellStyle name="20% — акцент6 3 2 3 2 2 2" xfId="14215" xr:uid="{451F30BB-BA0E-4A72-AC2E-808519DD1029}"/>
    <cellStyle name="20% — акцент6 3 2 3 2 3" xfId="11054" xr:uid="{7D5F4FBC-9649-49B7-A807-388DBD09552E}"/>
    <cellStyle name="20% — акцент6 3 2 3 3" xfId="5004" xr:uid="{5FADE16F-A678-488D-B859-F9335232F08C}"/>
    <cellStyle name="20% — акцент6 3 2 3 3 2" xfId="12600" xr:uid="{C2E5B3F9-C60C-4D00-95A1-7536F2D0A199}"/>
    <cellStyle name="20% — акцент6 3 2 3 4" xfId="9194" xr:uid="{0E75473D-90D8-4C23-BD6D-D0D14DB39E24}"/>
    <cellStyle name="20% — акцент6 3 2 4" xfId="2168" xr:uid="{7FDAF057-7B2C-4554-B23C-C022FB99E90B}"/>
    <cellStyle name="20% — акцент6 3 2 4 2" xfId="3747" xr:uid="{CD4DA8CA-0ACB-4BB6-8133-09C18B70AAF4}"/>
    <cellStyle name="20% — акцент6 3 2 4 2 2" xfId="7005" xr:uid="{45A8A77A-E402-4C56-8929-8E0839AEA67E}"/>
    <cellStyle name="20% — акцент6 3 2 4 2 2 2" xfId="14516" xr:uid="{9E34D7C2-09EA-4DB8-A3F6-095D07DC1C24}"/>
    <cellStyle name="20% — акцент6 3 2 4 2 3" xfId="11355" xr:uid="{4D2EB8B7-2B4F-4CAC-A9D6-AF0315FE2005}"/>
    <cellStyle name="20% — акцент6 3 2 4 3" xfId="5330" xr:uid="{41549067-7571-46F8-A484-F8B91848FA9C}"/>
    <cellStyle name="20% — акцент6 3 2 4 3 2" xfId="12921" xr:uid="{3A279B63-FA22-40F7-8514-8A2F5BF7B508}"/>
    <cellStyle name="20% — акцент6 3 2 4 4" xfId="9809" xr:uid="{59A578F8-00D7-41D0-9AA9-089D9F61FD27}"/>
    <cellStyle name="20% — акцент6 3 2 5" xfId="2786" xr:uid="{CFA12915-BC69-48ED-9A9A-0D93A17855D8}"/>
    <cellStyle name="20% — акцент6 3 2 5 2" xfId="5945" xr:uid="{4394EE57-E8B7-4CAB-9150-AC0219ED5374}"/>
    <cellStyle name="20% — акцент6 3 2 5 2 2" xfId="13532" xr:uid="{C739F4EF-1589-4CDA-923C-8B123799DC2A}"/>
    <cellStyle name="20% — акцент6 3 2 5 3" xfId="10419" xr:uid="{DA89C685-516F-4065-9B51-8FE5B6214ACD}"/>
    <cellStyle name="20% — акцент6 3 2 6" xfId="4362" xr:uid="{BF53FE1A-93A2-4E44-B081-BA2D3374E2EB}"/>
    <cellStyle name="20% — акцент6 3 2 6 2" xfId="11966" xr:uid="{CCE82F0C-29CF-4764-AE24-D6BBD3AC555F}"/>
    <cellStyle name="20% — акцент6 3 2 7" xfId="8869" xr:uid="{196C900C-138C-4ADD-A95E-9195E2B29431}"/>
    <cellStyle name="20% — акцент6 3 2 8" xfId="1200" xr:uid="{01BAAAB6-E8E1-4E7B-B89C-BF6C5D54F655}"/>
    <cellStyle name="20% — акцент6 3 3" xfId="108" xr:uid="{3A2F4C2A-F587-475F-ADB5-7B6BC660DE2C}"/>
    <cellStyle name="20% — акцент6 3 3 2" xfId="1917" xr:uid="{8E1E519A-D05F-4092-A25E-162BC01034FB}"/>
    <cellStyle name="20% — акцент6 3 3 2 2" xfId="2540" xr:uid="{E0C3FE9F-0474-4F34-A113-D8461A490329}"/>
    <cellStyle name="20% — акцент6 3 3 2 2 2" xfId="4119" xr:uid="{EC98E476-DFF4-4E64-ADE9-3D0B43CDA632}"/>
    <cellStyle name="20% — акцент6 3 3 2 2 2 2" xfId="7374" xr:uid="{58C3E594-3FAF-437A-8FDB-4D1B9A8411EB}"/>
    <cellStyle name="20% — акцент6 3 3 2 2 2 2 2" xfId="14885" xr:uid="{3E55CD85-B7D4-408A-8FD3-A34B79119A48}"/>
    <cellStyle name="20% — акцент6 3 3 2 2 2 3" xfId="11725" xr:uid="{90920FB1-4E06-4A81-BBCF-6AB6CF9EFF41}"/>
    <cellStyle name="20% — акцент6 3 3 2 2 3" xfId="5702" xr:uid="{3E398C31-8371-4BD7-8F02-6B753C1F640E}"/>
    <cellStyle name="20% — акцент6 3 3 2 2 3 2" xfId="13290" xr:uid="{2B5D17E2-7EC6-4CEE-8651-5DE02B2F3B0A}"/>
    <cellStyle name="20% — акцент6 3 3 2 2 4" xfId="10178" xr:uid="{385BCA74-0C5E-4387-8CFD-CEF52E9FD5D0}"/>
    <cellStyle name="20% — акцент6 3 3 2 3" xfId="3158" xr:uid="{3F2C98DC-667C-4109-BE60-598AF546C1FF}"/>
    <cellStyle name="20% — акцент6 3 3 2 3 2" xfId="6317" xr:uid="{422735AA-C693-4C17-BF05-F2665B3F3EBA}"/>
    <cellStyle name="20% — акцент6 3 3 2 3 2 2" xfId="13901" xr:uid="{BAD01C83-7F3D-4817-A6D6-8253998E1900}"/>
    <cellStyle name="20% — акцент6 3 3 2 3 3" xfId="10789" xr:uid="{B8744DDC-3F46-4468-AA04-B1140927CF20}"/>
    <cellStyle name="20% — акцент6 3 3 2 4" xfId="4734" xr:uid="{905061F7-FFCE-4BA5-9750-AB3A5ED31608}"/>
    <cellStyle name="20% — акцент6 3 3 2 4 2" xfId="12335" xr:uid="{4B608186-0248-46C0-8DBC-2B31476C0247}"/>
    <cellStyle name="20% — акцент6 3 3 2 5" xfId="9563" xr:uid="{2EF88D31-D70A-4273-BAC3-DCC0F0996A82}"/>
    <cellStyle name="20% — акцент6 3 3 3" xfId="1615" xr:uid="{FC9228C0-D0C2-429C-AD33-80C31A615251}"/>
    <cellStyle name="20% — акцент6 3 3 3 2" xfId="3515" xr:uid="{0EECCCE8-56DD-4BEA-A26A-0813FF9ADDE0}"/>
    <cellStyle name="20% — акцент6 3 3 3 2 2" xfId="6773" xr:uid="{23AE4B44-98F4-46BD-9A3A-0A3101E4DDD2}"/>
    <cellStyle name="20% — акцент6 3 3 3 2 2 2" xfId="14284" xr:uid="{6024A135-BBB9-42A6-9457-809F10225F1F}"/>
    <cellStyle name="20% — акцент6 3 3 3 2 3" xfId="11123" xr:uid="{804918EF-FA18-4294-888A-9DF743998B7C}"/>
    <cellStyle name="20% — акцент6 3 3 3 3" xfId="5074" xr:uid="{15703A3F-6167-4EFC-8FF1-E0A64A0CAA99}"/>
    <cellStyle name="20% — акцент6 3 3 3 3 2" xfId="12669" xr:uid="{9CC59722-4912-4AA4-9EC9-E508BFC64F01}"/>
    <cellStyle name="20% — акцент6 3 3 3 4" xfId="9263" xr:uid="{374010CB-2CC4-42D4-AF7C-17607FF37A06}"/>
    <cellStyle name="20% — акцент6 3 3 4" xfId="2238" xr:uid="{0E5D5297-1A63-4443-B2D8-4FAB156B65F6}"/>
    <cellStyle name="20% — акцент6 3 3 4 2" xfId="3817" xr:uid="{CCB2972C-27C5-4C9D-852F-A19CF2073CC3}"/>
    <cellStyle name="20% — акцент6 3 3 4 2 2" xfId="7074" xr:uid="{DC4E59D5-E715-484E-A0AB-CAE60A0332EE}"/>
    <cellStyle name="20% — акцент6 3 3 4 2 2 2" xfId="14585" xr:uid="{74300141-4570-4DA3-9660-395DAB373F25}"/>
    <cellStyle name="20% — акцент6 3 3 4 2 3" xfId="11424" xr:uid="{C9E9B8FB-2D1F-4913-BA50-3145E33C9C9D}"/>
    <cellStyle name="20% — акцент6 3 3 4 3" xfId="5400" xr:uid="{2821AD38-CBCA-4738-9EFA-9A4D3BBAC815}"/>
    <cellStyle name="20% — акцент6 3 3 4 3 2" xfId="12990" xr:uid="{73C573C5-5934-4BB4-9261-0DFCB17E9F3E}"/>
    <cellStyle name="20% — акцент6 3 3 4 4" xfId="9878" xr:uid="{AE132E8B-1193-49F5-ABA1-46BF4A036169}"/>
    <cellStyle name="20% — акцент6 3 3 5" xfId="2856" xr:uid="{3C239EC0-3B90-4199-A5B5-CFEE5799295B}"/>
    <cellStyle name="20% — акцент6 3 3 5 2" xfId="6015" xr:uid="{F3D7B1B4-8FAE-4BF7-9A35-CE39EE19C67B}"/>
    <cellStyle name="20% — акцент6 3 3 5 2 2" xfId="13601" xr:uid="{C0B304A5-2B3F-43A2-A14B-FC465D5FF5FB}"/>
    <cellStyle name="20% — акцент6 3 3 5 3" xfId="10489" xr:uid="{DE4C060D-E8EC-4E4B-A666-2F5F43573152}"/>
    <cellStyle name="20% — акцент6 3 3 6" xfId="4432" xr:uid="{52A8B266-54C1-44ED-B989-909CB90449F5}"/>
    <cellStyle name="20% — акцент6 3 3 6 2" xfId="12035" xr:uid="{52DF960A-42C6-4A0A-930E-63D7BFAADC4F}"/>
    <cellStyle name="20% — акцент6 3 3 7" xfId="8938" xr:uid="{FEEC5BE7-3445-4BFF-B955-66619053B448}"/>
    <cellStyle name="20% — акцент6 3 3 8" xfId="1270" xr:uid="{F0297FF3-2E0E-4718-B726-1FDCE6F71117}"/>
    <cellStyle name="20% — акцент6 3 4" xfId="109" xr:uid="{EB3859DD-877B-4B65-8484-8910760060A1}"/>
    <cellStyle name="20% — акцент6 3 4 2" xfId="1986" xr:uid="{13003973-3F1E-4420-9F17-26CAF6951C2F}"/>
    <cellStyle name="20% — акцент6 3 4 2 2" xfId="2609" xr:uid="{2FE0E540-F71B-4420-AE9A-B3F6BFC83CC6}"/>
    <cellStyle name="20% — акцент6 3 4 2 2 2" xfId="4188" xr:uid="{EF3EDF5C-A591-415B-A20A-39B9DCA765AA}"/>
    <cellStyle name="20% — акцент6 3 4 2 2 2 2" xfId="7443" xr:uid="{D879F3EE-944E-4755-AED1-641D3C4DFA74}"/>
    <cellStyle name="20% — акцент6 3 4 2 2 2 2 2" xfId="14954" xr:uid="{C64A32E6-F32D-4FEC-9C12-6DED564239CF}"/>
    <cellStyle name="20% — акцент6 3 4 2 2 2 3" xfId="11794" xr:uid="{02DD7068-5A8C-4CA2-A313-60183F51E08B}"/>
    <cellStyle name="20% — акцент6 3 4 2 2 3" xfId="5771" xr:uid="{624B846C-2231-4BC4-A506-0194574B4606}"/>
    <cellStyle name="20% — акцент6 3 4 2 2 3 2" xfId="13359" xr:uid="{F6F04564-F23F-47D3-9E6C-90581560B386}"/>
    <cellStyle name="20% — акцент6 3 4 2 2 4" xfId="10247" xr:uid="{AEB1F5D7-2B39-4F06-B071-21B9799B1023}"/>
    <cellStyle name="20% — акцент6 3 4 2 3" xfId="3227" xr:uid="{2D3F50C6-B906-4AB6-A46C-E62D89DDECEE}"/>
    <cellStyle name="20% — акцент6 3 4 2 3 2" xfId="6386" xr:uid="{E9FDEBFF-C19E-47D5-9941-3DAF389FD794}"/>
    <cellStyle name="20% — акцент6 3 4 2 3 2 2" xfId="13970" xr:uid="{30A9A1E5-CE23-429A-897D-6C70C5CFB71A}"/>
    <cellStyle name="20% — акцент6 3 4 2 3 3" xfId="10858" xr:uid="{81BB8469-7505-4814-9699-97DF1AC35EA3}"/>
    <cellStyle name="20% — акцент6 3 4 2 4" xfId="4803" xr:uid="{CB8C608E-0480-4277-B434-263C38467C4F}"/>
    <cellStyle name="20% — акцент6 3 4 2 4 2" xfId="12404" xr:uid="{F9429FC7-61E5-4B66-AE52-2268AB313A6C}"/>
    <cellStyle name="20% — акцент6 3 4 2 5" xfId="9632" xr:uid="{733CD630-DFC4-4DE9-8379-DAD42A23A98C}"/>
    <cellStyle name="20% — акцент6 3 4 3" xfId="1684" xr:uid="{9B4E7E70-BE7C-4584-A6D8-0F8A8D1FF5A7}"/>
    <cellStyle name="20% — акцент6 3 4 3 2" xfId="3584" xr:uid="{7BEF9CE2-F2E3-40D7-8AE6-8BE8B73EB7D5}"/>
    <cellStyle name="20% — акцент6 3 4 3 2 2" xfId="6842" xr:uid="{1A6FD589-1440-41FF-9CE9-448FFD105AA7}"/>
    <cellStyle name="20% — акцент6 3 4 3 2 2 2" xfId="14353" xr:uid="{B011F61D-879C-4FEE-9862-BC0564BB1F7D}"/>
    <cellStyle name="20% — акцент6 3 4 3 2 3" xfId="11192" xr:uid="{EAF56E39-8E76-496E-9799-F91B66095EB7}"/>
    <cellStyle name="20% — акцент6 3 4 3 3" xfId="5143" xr:uid="{8E8FA462-B0B3-4C27-808C-7AE106E41D81}"/>
    <cellStyle name="20% — акцент6 3 4 3 3 2" xfId="12738" xr:uid="{2C533E2C-2092-4484-BC24-6C45A3BEDADB}"/>
    <cellStyle name="20% — акцент6 3 4 3 4" xfId="9332" xr:uid="{4BEF5968-EE7D-4B19-BB33-66F81397D894}"/>
    <cellStyle name="20% — акцент6 3 4 4" xfId="2307" xr:uid="{F9D09873-A0BC-4061-BC1D-DEDF413B91FC}"/>
    <cellStyle name="20% — акцент6 3 4 4 2" xfId="3886" xr:uid="{5B28E78D-6C95-4507-8859-6E63FA1F204F}"/>
    <cellStyle name="20% — акцент6 3 4 4 2 2" xfId="7143" xr:uid="{0E9A4563-9F4E-4BF4-BB2B-6D02A75F345E}"/>
    <cellStyle name="20% — акцент6 3 4 4 2 2 2" xfId="14654" xr:uid="{5DE495B2-F4DE-4AD7-AD5C-28AB8D84B935}"/>
    <cellStyle name="20% — акцент6 3 4 4 2 3" xfId="11493" xr:uid="{0120250F-8F37-4370-AFE6-B4264DAFF855}"/>
    <cellStyle name="20% — акцент6 3 4 4 3" xfId="5469" xr:uid="{5DFF2270-DB13-4B07-B2DA-1B03B155205D}"/>
    <cellStyle name="20% — акцент6 3 4 4 3 2" xfId="13059" xr:uid="{ABF87883-8A81-481E-9B77-5E1BAAE65F3E}"/>
    <cellStyle name="20% — акцент6 3 4 4 4" xfId="9947" xr:uid="{58D4FD82-B943-4652-A3F9-388A599B562F}"/>
    <cellStyle name="20% — акцент6 3 4 5" xfId="2925" xr:uid="{3528E905-25BC-47E3-9ECD-BE7399CBFB42}"/>
    <cellStyle name="20% — акцент6 3 4 5 2" xfId="6084" xr:uid="{C24870B6-C5FA-4D3A-85B1-9D0AC2120FC0}"/>
    <cellStyle name="20% — акцент6 3 4 5 2 2" xfId="13670" xr:uid="{4D631640-117E-4915-A3FB-CDA6BD384A83}"/>
    <cellStyle name="20% — акцент6 3 4 5 3" xfId="10558" xr:uid="{1F64B00A-3190-4353-9A22-7A2B3705E5CE}"/>
    <cellStyle name="20% — акцент6 3 4 6" xfId="4501" xr:uid="{2F509FCA-BB82-4E2B-A780-764028D1BDF4}"/>
    <cellStyle name="20% — акцент6 3 4 6 2" xfId="12104" xr:uid="{0DF41D35-C399-42EC-AE6E-3D7D652D3AFC}"/>
    <cellStyle name="20% — акцент6 3 4 7" xfId="9007" xr:uid="{2F263B12-46AA-4088-BC49-A0D559B29116}"/>
    <cellStyle name="20% — акцент6 3 4 8" xfId="1339" xr:uid="{86618FD0-A0B1-4CA7-9C52-293768162C31}"/>
    <cellStyle name="20% — акцент6 3 5" xfId="110" xr:uid="{D3184658-AF22-493B-857F-506C317EE7C1}"/>
    <cellStyle name="20% — акцент6 3 5 2" xfId="2401" xr:uid="{24314ED7-05A5-4C64-89C6-317BF57F660A}"/>
    <cellStyle name="20% — акцент6 3 5 2 2" xfId="3980" xr:uid="{CC6D8F73-01FF-4BC9-A98D-FBB15E18A758}"/>
    <cellStyle name="20% — акцент6 3 5 2 2 2" xfId="7236" xr:uid="{8232292A-B463-40F1-B7A7-A9A0AE3EF1AA}"/>
    <cellStyle name="20% — акцент6 3 5 2 2 2 2" xfId="14747" xr:uid="{3BA89BA2-B106-4515-90D4-807C538054A3}"/>
    <cellStyle name="20% — акцент6 3 5 2 2 3" xfId="11586" xr:uid="{8EEAF841-4D4D-459A-809E-FDDC62B3ABC0}"/>
    <cellStyle name="20% — акцент6 3 5 2 3" xfId="5563" xr:uid="{83D6D1DB-A743-4074-B1D2-4AF8A0AE92EB}"/>
    <cellStyle name="20% — акцент6 3 5 2 3 2" xfId="13152" xr:uid="{4202EFDF-FD57-4719-B7E4-9814D9F5D938}"/>
    <cellStyle name="20% — акцент6 3 5 2 4" xfId="10040" xr:uid="{79DAB5B4-A87E-4D1E-BF67-561891F88903}"/>
    <cellStyle name="20% — акцент6 3 5 3" xfId="3019" xr:uid="{BE4F5027-61A5-48A3-B1E4-8F1AFF462644}"/>
    <cellStyle name="20% — акцент6 3 5 3 2" xfId="6178" xr:uid="{C54BFEC4-695A-435C-9640-149CD4D1826C}"/>
    <cellStyle name="20% — акцент6 3 5 3 2 2" xfId="13763" xr:uid="{BA5AD9EA-C9E0-4F75-A09C-AD68988C926B}"/>
    <cellStyle name="20% — акцент6 3 5 3 3" xfId="10651" xr:uid="{34FBF55D-F4E1-48EE-90A7-42A653C76375}"/>
    <cellStyle name="20% — акцент6 3 5 4" xfId="4595" xr:uid="{858D1AA8-79B1-4A5E-80CA-6553080F52FE}"/>
    <cellStyle name="20% — акцент6 3 5 4 2" xfId="12197" xr:uid="{7A3AC1A4-F617-4506-B6BA-4C462C7285FC}"/>
    <cellStyle name="20% — акцент6 3 5 5" xfId="9425" xr:uid="{256A94A6-B577-4795-ADD8-06DD014F9CCE}"/>
    <cellStyle name="20% — акцент6 3 5 6" xfId="1778" xr:uid="{72828975-F18E-4DED-9EB2-5D0CB0F0BD8E}"/>
    <cellStyle name="20% — акцент6 3 6" xfId="1476" xr:uid="{91CF5B28-AC0F-4835-962A-AC4566EDE431}"/>
    <cellStyle name="20% — акцент6 3 6 2" xfId="3376" xr:uid="{D3819884-9FF3-42A4-8BD6-5282A67BECA9}"/>
    <cellStyle name="20% — акцент6 3 6 2 2" xfId="6635" xr:uid="{A54381CD-6F0D-4324-BBBE-F49E0C92B40D}"/>
    <cellStyle name="20% — акцент6 3 6 2 2 2" xfId="14146" xr:uid="{870A263A-A9CE-4136-8C30-410F40F9B7A6}"/>
    <cellStyle name="20% — акцент6 3 6 2 3" xfId="10985" xr:uid="{C678EE5C-0D31-4119-A02D-407757FD0B2D}"/>
    <cellStyle name="20% — акцент6 3 6 3" xfId="4935" xr:uid="{5E71191B-AA69-4922-B990-7FFC621ADFDF}"/>
    <cellStyle name="20% — акцент6 3 6 3 2" xfId="12531" xr:uid="{83C2873E-9BBB-444B-8CBA-99C30CFF060D}"/>
    <cellStyle name="20% — акцент6 3 6 4" xfId="9125" xr:uid="{62195F75-AAD3-46C7-A267-A8F3745B11CB}"/>
    <cellStyle name="20% — акцент6 3 7" xfId="2099" xr:uid="{E4EC027F-5639-4D06-B4E6-C1B43ED57013}"/>
    <cellStyle name="20% — акцент6 3 7 2" xfId="3678" xr:uid="{8650A4C1-07A3-454B-BD61-3ACF60F6F726}"/>
    <cellStyle name="20% — акцент6 3 7 2 2" xfId="6936" xr:uid="{0DC2BD35-43B8-442D-83B9-09F99E4A081E}"/>
    <cellStyle name="20% — акцент6 3 7 2 2 2" xfId="14447" xr:uid="{98558CC5-6451-4C18-BABB-1095B6BF6B18}"/>
    <cellStyle name="20% — акцент6 3 7 2 3" xfId="11286" xr:uid="{31F2551E-0BFC-4490-9731-0942F3A00BD8}"/>
    <cellStyle name="20% — акцент6 3 7 3" xfId="5261" xr:uid="{491A8C2A-B13E-4CF6-87D0-AE85F10AA1DD}"/>
    <cellStyle name="20% — акцент6 3 7 3 2" xfId="12852" xr:uid="{63239E5F-46D7-4968-ACE0-5FB9DFFCDE1A}"/>
    <cellStyle name="20% — акцент6 3 7 4" xfId="9740" xr:uid="{838870F2-59F6-4830-9A8C-28A0C218F0DF}"/>
    <cellStyle name="20% — акцент6 3 8" xfId="2717" xr:uid="{43548291-05F1-4A8C-9438-23CF3CE93622}"/>
    <cellStyle name="20% — акцент6 3 8 2" xfId="5876" xr:uid="{AA32B731-70BE-41BB-8577-03C1177922BD}"/>
    <cellStyle name="20% — акцент6 3 8 2 2" xfId="13463" xr:uid="{9DE1A680-E9C3-4A12-9CCA-8E4A7C697CB2}"/>
    <cellStyle name="20% — акцент6 3 8 3" xfId="10350" xr:uid="{B63DD5DD-5042-475D-959A-1978A8920D58}"/>
    <cellStyle name="20% — акцент6 3 9" xfId="4293" xr:uid="{681CBCBB-1B5C-42A2-92D3-54883B74E1F3}"/>
    <cellStyle name="20% — акцент6 3 9 2" xfId="11897" xr:uid="{506BAAD7-3B8F-4BEB-A741-3626FDC96F07}"/>
    <cellStyle name="20% — акцент6 4" xfId="111" xr:uid="{73C7B681-6E3B-467B-AEB4-075F934F4780}"/>
    <cellStyle name="20% — акцент6 4 10" xfId="8823" xr:uid="{B5D823B5-A889-46D1-B1CF-026484EBA96D}"/>
    <cellStyle name="20% — акцент6 4 11" xfId="1151" xr:uid="{BF693448-0492-4BA0-83B6-F52E472A1020}"/>
    <cellStyle name="20% — акцент6 4 2" xfId="112" xr:uid="{C2D72E08-A62A-4141-A304-F7C8162FD61B}"/>
    <cellStyle name="20% — акцент6 4 2 2" xfId="1871" xr:uid="{036FE8B5-13FE-4A58-B4C1-FA91E685CAD8}"/>
    <cellStyle name="20% — акцент6 4 2 2 2" xfId="2494" xr:uid="{D72A897B-9B5A-4468-BCF0-920D32AA0C9B}"/>
    <cellStyle name="20% — акцент6 4 2 2 2 2" xfId="4073" xr:uid="{E1C56593-96C5-4D19-88CA-BF9A858F0FBF}"/>
    <cellStyle name="20% — акцент6 4 2 2 2 2 2" xfId="7328" xr:uid="{D9D84A49-4C88-4A55-A197-5C9C7A4CC79E}"/>
    <cellStyle name="20% — акцент6 4 2 2 2 2 2 2" xfId="14839" xr:uid="{08B92F3E-F43E-4986-90E4-C369222289D7}"/>
    <cellStyle name="20% — акцент6 4 2 2 2 2 3" xfId="11679" xr:uid="{DF6B8F72-AFDD-432E-B356-C258C8EDFD95}"/>
    <cellStyle name="20% — акцент6 4 2 2 2 3" xfId="5656" xr:uid="{932B68C5-808C-4851-A83C-C80A748EDBC5}"/>
    <cellStyle name="20% — акцент6 4 2 2 2 3 2" xfId="13244" xr:uid="{8D7C1614-1681-428D-AACA-859F68EBD476}"/>
    <cellStyle name="20% — акцент6 4 2 2 2 4" xfId="10132" xr:uid="{24814EAE-A94E-4D62-A05D-4AECC486A85A}"/>
    <cellStyle name="20% — акцент6 4 2 2 3" xfId="3112" xr:uid="{A92FD9E7-592A-448D-9C81-D9E66D1B3225}"/>
    <cellStyle name="20% — акцент6 4 2 2 3 2" xfId="6271" xr:uid="{AB736C48-6F44-462E-896F-7CC5DD78B7A5}"/>
    <cellStyle name="20% — акцент6 4 2 2 3 2 2" xfId="13855" xr:uid="{86D30817-2258-4BA1-BF5D-DFFC5AFC9FF8}"/>
    <cellStyle name="20% — акцент6 4 2 2 3 3" xfId="10743" xr:uid="{9007E566-3DCF-438C-83F9-F290B04EE4A1}"/>
    <cellStyle name="20% — акцент6 4 2 2 4" xfId="4688" xr:uid="{3B081748-8E42-46AE-92AE-228693D9F09C}"/>
    <cellStyle name="20% — акцент6 4 2 2 4 2" xfId="12289" xr:uid="{4EF7B4EA-CDD8-4E9E-B8EF-CE05A22CAB1F}"/>
    <cellStyle name="20% — акцент6 4 2 2 5" xfId="9517" xr:uid="{A63149EF-A744-40F1-842A-5EE2800F2887}"/>
    <cellStyle name="20% — акцент6 4 2 3" xfId="1569" xr:uid="{AD3CCA5A-CEEE-4B56-B81D-086B9E371888}"/>
    <cellStyle name="20% — акцент6 4 2 3 2" xfId="3469" xr:uid="{B14D5DB1-2E8E-4E8F-874E-2B23E76041E6}"/>
    <cellStyle name="20% — акцент6 4 2 3 2 2" xfId="6727" xr:uid="{0CAC0BD9-4A34-4D45-B632-84D24C39A6A7}"/>
    <cellStyle name="20% — акцент6 4 2 3 2 2 2" xfId="14238" xr:uid="{12331184-F72D-41C2-8E87-0A46E0FBFBDC}"/>
    <cellStyle name="20% — акцент6 4 2 3 2 3" xfId="11077" xr:uid="{1F710972-4EBC-45B6-82DC-E31BE213147D}"/>
    <cellStyle name="20% — акцент6 4 2 3 3" xfId="5028" xr:uid="{3FF7C276-D061-42C4-925C-81B269EF0EAB}"/>
    <cellStyle name="20% — акцент6 4 2 3 3 2" xfId="12623" xr:uid="{7DF9108A-2618-412A-9C56-31D3A6769927}"/>
    <cellStyle name="20% — акцент6 4 2 3 4" xfId="9217" xr:uid="{2587F3F1-FAFF-4068-832D-AD28C61B3172}"/>
    <cellStyle name="20% — акцент6 4 2 4" xfId="2192" xr:uid="{2765C600-F667-4224-A913-A7E47E5D38E4}"/>
    <cellStyle name="20% — акцент6 4 2 4 2" xfId="3771" xr:uid="{7F0352DC-2456-407D-A4F9-C77DA0420015}"/>
    <cellStyle name="20% — акцент6 4 2 4 2 2" xfId="7028" xr:uid="{083714FA-E680-4BFA-9BDE-2C55886394E1}"/>
    <cellStyle name="20% — акцент6 4 2 4 2 2 2" xfId="14539" xr:uid="{62DF1CF1-4003-44BD-97AD-C1E8E565CC69}"/>
    <cellStyle name="20% — акцент6 4 2 4 2 3" xfId="11378" xr:uid="{F49D67F8-99FF-4A96-90A5-50521C861DE8}"/>
    <cellStyle name="20% — акцент6 4 2 4 3" xfId="5354" xr:uid="{0917A902-4F47-4F8D-9294-BF6605E8258F}"/>
    <cellStyle name="20% — акцент6 4 2 4 3 2" xfId="12944" xr:uid="{38BF7DB3-1AC0-4BC0-A943-226349245F35}"/>
    <cellStyle name="20% — акцент6 4 2 4 4" xfId="9832" xr:uid="{4B36DF70-AC02-49D3-B82E-7ED02354EC0B}"/>
    <cellStyle name="20% — акцент6 4 2 5" xfId="2810" xr:uid="{2E7039BB-D7CD-4710-8BD7-C40AD90ADC9D}"/>
    <cellStyle name="20% — акцент6 4 2 5 2" xfId="5969" xr:uid="{DA50C474-61DC-43F0-B0AC-D350081F40DD}"/>
    <cellStyle name="20% — акцент6 4 2 5 2 2" xfId="13555" xr:uid="{149A386E-2A1F-45C8-8CA4-8D1D0E689159}"/>
    <cellStyle name="20% — акцент6 4 2 5 3" xfId="10443" xr:uid="{E07D1BDC-AB9B-45FC-B073-94A57B74061A}"/>
    <cellStyle name="20% — акцент6 4 2 6" xfId="4386" xr:uid="{5CDD89D0-B4F1-435A-90F3-58C5405935D6}"/>
    <cellStyle name="20% — акцент6 4 2 6 2" xfId="11989" xr:uid="{BB963CEC-964F-447B-8307-FBE77D40ADCE}"/>
    <cellStyle name="20% — акцент6 4 2 7" xfId="8892" xr:uid="{245FB0FB-B2E7-4AB5-9043-0D1514E9BACE}"/>
    <cellStyle name="20% — акцент6 4 2 8" xfId="1224" xr:uid="{25E57527-14A3-4079-BFD9-006F5781AB69}"/>
    <cellStyle name="20% — акцент6 4 3" xfId="113" xr:uid="{38B9A759-5BEE-4038-A147-2E5FE90C155C}"/>
    <cellStyle name="20% — акцент6 4 3 2" xfId="1940" xr:uid="{7CB14492-3CF6-4F60-8CDB-8763A8E0F89D}"/>
    <cellStyle name="20% — акцент6 4 3 2 2" xfId="2563" xr:uid="{11A2AE38-B124-482A-B508-8A1FF4AA03CE}"/>
    <cellStyle name="20% — акцент6 4 3 2 2 2" xfId="4142" xr:uid="{061C0BA6-C3E3-4D62-91F2-641DE6E358A5}"/>
    <cellStyle name="20% — акцент6 4 3 2 2 2 2" xfId="7397" xr:uid="{714014CC-DF4A-48EA-9417-BD8BF9EEA17A}"/>
    <cellStyle name="20% — акцент6 4 3 2 2 2 2 2" xfId="14908" xr:uid="{CB0C679B-101F-441C-9B23-0E694C2FF979}"/>
    <cellStyle name="20% — акцент6 4 3 2 2 2 3" xfId="11748" xr:uid="{0C924598-05B0-47AC-A4A3-470D7D26586B}"/>
    <cellStyle name="20% — акцент6 4 3 2 2 3" xfId="5725" xr:uid="{3CF6D555-D123-4F60-9682-AB789EBDF404}"/>
    <cellStyle name="20% — акцент6 4 3 2 2 3 2" xfId="13313" xr:uid="{FB56E227-BE0F-40D5-9D3A-51D43CE60D04}"/>
    <cellStyle name="20% — акцент6 4 3 2 2 4" xfId="10201" xr:uid="{A4CDE385-6C5D-4F9D-ABD8-1DEBAE5A9CE3}"/>
    <cellStyle name="20% — акцент6 4 3 2 3" xfId="3181" xr:uid="{C6017FF0-DD98-4316-B15E-BDE1A409201A}"/>
    <cellStyle name="20% — акцент6 4 3 2 3 2" xfId="6340" xr:uid="{1B18914B-DBAF-400F-B3B2-018811958AA8}"/>
    <cellStyle name="20% — акцент6 4 3 2 3 2 2" xfId="13924" xr:uid="{5151D0DC-F2BD-4C6B-9ACD-FA51672B20A9}"/>
    <cellStyle name="20% — акцент6 4 3 2 3 3" xfId="10812" xr:uid="{DFA75853-802A-4458-8FE7-FD882768B786}"/>
    <cellStyle name="20% — акцент6 4 3 2 4" xfId="4757" xr:uid="{651786AF-13F0-4114-931D-DD4608836C91}"/>
    <cellStyle name="20% — акцент6 4 3 2 4 2" xfId="12358" xr:uid="{97C4E61A-3C46-4377-8FD9-6C8243C65B24}"/>
    <cellStyle name="20% — акцент6 4 3 2 5" xfId="9586" xr:uid="{38AC23A9-921A-470B-9E21-E764795A54B3}"/>
    <cellStyle name="20% — акцент6 4 3 3" xfId="1638" xr:uid="{37A80CD4-09CE-4C94-BA6F-B1D70576C222}"/>
    <cellStyle name="20% — акцент6 4 3 3 2" xfId="3538" xr:uid="{9C00F12F-3A05-47DC-808A-F13299E60E11}"/>
    <cellStyle name="20% — акцент6 4 3 3 2 2" xfId="6796" xr:uid="{93B2BBDC-6D8A-4FC2-B371-CD32FBF0C220}"/>
    <cellStyle name="20% — акцент6 4 3 3 2 2 2" xfId="14307" xr:uid="{3A96FEAA-04A7-4FB1-A8B7-FDF3BC2E1CD4}"/>
    <cellStyle name="20% — акцент6 4 3 3 2 3" xfId="11146" xr:uid="{2C73C716-8B25-4FC2-B93F-AE2EE542CFEF}"/>
    <cellStyle name="20% — акцент6 4 3 3 3" xfId="5097" xr:uid="{E1F83290-537A-4B31-A700-2F3225B1C63D}"/>
    <cellStyle name="20% — акцент6 4 3 3 3 2" xfId="12692" xr:uid="{A668AC2A-6093-404F-92E8-31DAE98AC326}"/>
    <cellStyle name="20% — акцент6 4 3 3 4" xfId="9286" xr:uid="{52EEE8CB-D6B9-43F1-BC86-28836DC083A3}"/>
    <cellStyle name="20% — акцент6 4 3 4" xfId="2261" xr:uid="{D14C8E25-5D2C-4B97-9BF6-78DB6F968BB0}"/>
    <cellStyle name="20% — акцент6 4 3 4 2" xfId="3840" xr:uid="{2F907238-EFE3-401E-B6C4-BCF1FA0BF589}"/>
    <cellStyle name="20% — акцент6 4 3 4 2 2" xfId="7097" xr:uid="{DF1DA31E-5E94-4424-8500-A485DC4C3EE5}"/>
    <cellStyle name="20% — акцент6 4 3 4 2 2 2" xfId="14608" xr:uid="{D4B477EF-7FF2-44C6-9FB0-42F54BAB444D}"/>
    <cellStyle name="20% — акцент6 4 3 4 2 3" xfId="11447" xr:uid="{7BBF3EFB-1ECB-45A5-A798-696C0D8EAFA2}"/>
    <cellStyle name="20% — акцент6 4 3 4 3" xfId="5423" xr:uid="{7014C685-07EC-4B0A-A9AD-A10D345058A2}"/>
    <cellStyle name="20% — акцент6 4 3 4 3 2" xfId="13013" xr:uid="{6FA1CD32-66C9-40B7-9E1A-38FE4A7DC6E2}"/>
    <cellStyle name="20% — акцент6 4 3 4 4" xfId="9901" xr:uid="{0F877B59-27ED-44A2-B357-85753C619220}"/>
    <cellStyle name="20% — акцент6 4 3 5" xfId="2879" xr:uid="{99E6D06C-5BBA-4C36-BEB6-E277E0462794}"/>
    <cellStyle name="20% — акцент6 4 3 5 2" xfId="6038" xr:uid="{443F627F-4F24-40E3-93AF-EEAFE48D9190}"/>
    <cellStyle name="20% — акцент6 4 3 5 2 2" xfId="13624" xr:uid="{405F1A56-FE0F-45DF-BF95-8922C1698FE2}"/>
    <cellStyle name="20% — акцент6 4 3 5 3" xfId="10512" xr:uid="{827B46B6-BC53-4488-B030-EAFF3B71A38F}"/>
    <cellStyle name="20% — акцент6 4 3 6" xfId="4455" xr:uid="{2EAE72C9-858A-4FCA-93C3-8EB79C058BB5}"/>
    <cellStyle name="20% — акцент6 4 3 6 2" xfId="12058" xr:uid="{4F6139C6-79EE-417C-95ED-53D6C31F2450}"/>
    <cellStyle name="20% — акцент6 4 3 7" xfId="8961" xr:uid="{F9BBC552-31AF-406E-85A1-5955687BBC53}"/>
    <cellStyle name="20% — акцент6 4 3 8" xfId="1293" xr:uid="{2984D07C-7666-4865-8DA3-B435EC02024B}"/>
    <cellStyle name="20% — акцент6 4 4" xfId="114" xr:uid="{93C03343-E6B4-4F72-9D76-378B37D77FF8}"/>
    <cellStyle name="20% — акцент6 4 4 2" xfId="2009" xr:uid="{5616D95B-1B61-474E-B4FC-1F781AA70169}"/>
    <cellStyle name="20% — акцент6 4 4 2 2" xfId="2632" xr:uid="{725D1EF7-5DFF-4F5E-8375-414464395CAB}"/>
    <cellStyle name="20% — акцент6 4 4 2 2 2" xfId="4211" xr:uid="{86E80ED5-5BFD-402F-A405-81F50AB8C64C}"/>
    <cellStyle name="20% — акцент6 4 4 2 2 2 2" xfId="7466" xr:uid="{4FBDFDEE-CEF8-455D-8413-8B522BBFEA26}"/>
    <cellStyle name="20% — акцент6 4 4 2 2 2 2 2" xfId="14977" xr:uid="{0539F961-CAA0-4AC1-8DA0-312E0C653AE5}"/>
    <cellStyle name="20% — акцент6 4 4 2 2 2 3" xfId="11817" xr:uid="{B34F4CFD-7B85-4121-88BD-F5EB671CD15A}"/>
    <cellStyle name="20% — акцент6 4 4 2 2 3" xfId="5794" xr:uid="{9E7F40DF-27D7-4E58-B0EA-505AB32B17E8}"/>
    <cellStyle name="20% — акцент6 4 4 2 2 3 2" xfId="13382" xr:uid="{D084A37C-4799-4BF7-9714-552BB0C65CD8}"/>
    <cellStyle name="20% — акцент6 4 4 2 2 4" xfId="10270" xr:uid="{2E4910BD-B62C-4CF2-90A9-9C707AF0E4A9}"/>
    <cellStyle name="20% — акцент6 4 4 2 3" xfId="3250" xr:uid="{2D89BCFC-0889-46CC-9534-8F592C5D43FC}"/>
    <cellStyle name="20% — акцент6 4 4 2 3 2" xfId="6409" xr:uid="{87AF4A37-5983-417B-B9DF-0A7A594FAF53}"/>
    <cellStyle name="20% — акцент6 4 4 2 3 2 2" xfId="13993" xr:uid="{543DDD69-5330-4D29-9A04-0F7885BF6402}"/>
    <cellStyle name="20% — акцент6 4 4 2 3 3" xfId="10881" xr:uid="{EE5FDA31-4460-475E-B346-238C407BD4C6}"/>
    <cellStyle name="20% — акцент6 4 4 2 4" xfId="4826" xr:uid="{4D15F2E6-8A14-43D3-B569-06E385E91DF4}"/>
    <cellStyle name="20% — акцент6 4 4 2 4 2" xfId="12427" xr:uid="{F31F5631-DECB-4C7E-AB4E-BD83E0F46B5C}"/>
    <cellStyle name="20% — акцент6 4 4 2 5" xfId="9655" xr:uid="{C5BC7BBB-81C6-453D-80C7-8071F907C1A7}"/>
    <cellStyle name="20% — акцент6 4 4 3" xfId="1707" xr:uid="{286E3EAF-9FF4-428E-8B46-0D47DC22EF31}"/>
    <cellStyle name="20% — акцент6 4 4 3 2" xfId="3607" xr:uid="{19477402-C99E-4E96-8A1C-B082C744B41A}"/>
    <cellStyle name="20% — акцент6 4 4 3 2 2" xfId="6865" xr:uid="{340F839F-0DAC-4FFE-A667-32D32B98587A}"/>
    <cellStyle name="20% — акцент6 4 4 3 2 2 2" xfId="14376" xr:uid="{85CCABD9-C25A-44CE-A55B-3006064C9052}"/>
    <cellStyle name="20% — акцент6 4 4 3 2 3" xfId="11215" xr:uid="{3FEAA628-214B-4F0C-9840-8929492DDED6}"/>
    <cellStyle name="20% — акцент6 4 4 3 3" xfId="5166" xr:uid="{B3DDF46B-EC9C-4E9A-9740-71ADA6257EA6}"/>
    <cellStyle name="20% — акцент6 4 4 3 3 2" xfId="12761" xr:uid="{C5214172-9EE3-4F5E-87CE-C8E062CBD64E}"/>
    <cellStyle name="20% — акцент6 4 4 3 4" xfId="9355" xr:uid="{E931FD96-7783-44E7-A6ED-DB27F00DF173}"/>
    <cellStyle name="20% — акцент6 4 4 4" xfId="2330" xr:uid="{CEF1832F-EB91-4FA6-A3AB-BA69A0C5A2A5}"/>
    <cellStyle name="20% — акцент6 4 4 4 2" xfId="3909" xr:uid="{AA41622F-8853-4519-B0E9-DC9F6E0E777C}"/>
    <cellStyle name="20% — акцент6 4 4 4 2 2" xfId="7166" xr:uid="{A6AE401E-B098-4E1C-9DFC-26B31C776334}"/>
    <cellStyle name="20% — акцент6 4 4 4 2 2 2" xfId="14677" xr:uid="{0DD585AE-51FB-491E-8B79-8CB4B06719BC}"/>
    <cellStyle name="20% — акцент6 4 4 4 2 3" xfId="11516" xr:uid="{60CABBC4-63F1-4F96-AFA4-F5762620160D}"/>
    <cellStyle name="20% — акцент6 4 4 4 3" xfId="5492" xr:uid="{AE7037E4-9E74-4AAD-B90E-7F130D536478}"/>
    <cellStyle name="20% — акцент6 4 4 4 3 2" xfId="13082" xr:uid="{0B3B51D2-E577-40D5-AFF8-57FCA2C1796B}"/>
    <cellStyle name="20% — акцент6 4 4 4 4" xfId="9970" xr:uid="{3FE013AC-3475-49DA-8270-6F74DE527360}"/>
    <cellStyle name="20% — акцент6 4 4 5" xfId="2948" xr:uid="{475AEC62-C643-4B11-B2DF-A781D7C4B74F}"/>
    <cellStyle name="20% — акцент6 4 4 5 2" xfId="6107" xr:uid="{D393B5A7-B2AA-4C7A-89DD-CE842EB4B1C2}"/>
    <cellStyle name="20% — акцент6 4 4 5 2 2" xfId="13693" xr:uid="{9E895B1F-8F1A-40F5-B683-512C2F4D6E0E}"/>
    <cellStyle name="20% — акцент6 4 4 5 3" xfId="10581" xr:uid="{179ABF02-B98B-480B-B414-4E42D050D362}"/>
    <cellStyle name="20% — акцент6 4 4 6" xfId="4524" xr:uid="{3DD617E0-1CCE-4ACF-AC68-5D79DCFA40CB}"/>
    <cellStyle name="20% — акцент6 4 4 6 2" xfId="12127" xr:uid="{6355207F-EC44-4C4F-8CE8-8A4415295B68}"/>
    <cellStyle name="20% — акцент6 4 4 7" xfId="9030" xr:uid="{44ACC9A9-E9E6-42EE-8663-422C9B56FD4D}"/>
    <cellStyle name="20% — акцент6 4 4 8" xfId="1362" xr:uid="{7720113E-3ABC-4E7C-BDAF-6B1E0C1DD374}"/>
    <cellStyle name="20% — акцент6 4 5" xfId="115" xr:uid="{CD6D2C74-B88B-437C-82AC-C310C0058D1B}"/>
    <cellStyle name="20% — акцент6 4 5 2" xfId="2424" xr:uid="{C645D466-EB50-4617-97B9-A91603D6F983}"/>
    <cellStyle name="20% — акцент6 4 5 2 2" xfId="4003" xr:uid="{F62D7C90-38DF-4D60-A9C6-5E2479C92CF7}"/>
    <cellStyle name="20% — акцент6 4 5 2 2 2" xfId="7259" xr:uid="{6A6AD5E1-BF90-4718-AB16-A53B293D3764}"/>
    <cellStyle name="20% — акцент6 4 5 2 2 2 2" xfId="14770" xr:uid="{D4B9FBE0-AE07-4676-9866-F3BBC84B0307}"/>
    <cellStyle name="20% — акцент6 4 5 2 2 3" xfId="11609" xr:uid="{840C6A34-1C0D-43DB-AB39-644A4E70E4B6}"/>
    <cellStyle name="20% — акцент6 4 5 2 3" xfId="5586" xr:uid="{3CF5C6B9-43D0-4963-BBD2-A26B5271BC02}"/>
    <cellStyle name="20% — акцент6 4 5 2 3 2" xfId="13175" xr:uid="{FB31B502-F22C-421B-BC28-EC2A2AF2251F}"/>
    <cellStyle name="20% — акцент6 4 5 2 4" xfId="10063" xr:uid="{A7450338-58E2-4B5C-89DD-EF7C8524FA10}"/>
    <cellStyle name="20% — акцент6 4 5 3" xfId="3042" xr:uid="{E34B0BC0-7802-4209-875C-9964840FD052}"/>
    <cellStyle name="20% — акцент6 4 5 3 2" xfId="6201" xr:uid="{177CD027-976C-447C-AA20-EABC46A918DD}"/>
    <cellStyle name="20% — акцент6 4 5 3 2 2" xfId="13786" xr:uid="{ED60481F-DAC5-455F-8B02-E34E581AAA2C}"/>
    <cellStyle name="20% — акцент6 4 5 3 3" xfId="10674" xr:uid="{348D3680-0CBA-48FA-81C3-B8ECF32102F5}"/>
    <cellStyle name="20% — акцент6 4 5 4" xfId="4618" xr:uid="{541B99C2-DFC9-4077-B62D-264C3E1C2FE6}"/>
    <cellStyle name="20% — акцент6 4 5 4 2" xfId="12220" xr:uid="{EE62C4B5-599B-49CB-99E4-BCFEED7E9A6B}"/>
    <cellStyle name="20% — акцент6 4 5 5" xfId="9448" xr:uid="{FB0CAD6B-F81A-41A0-97B0-6F932DC17787}"/>
    <cellStyle name="20% — акцент6 4 5 6" xfId="1801" xr:uid="{4F5CE259-F427-4B14-BE8D-2BC2B2D1EE44}"/>
    <cellStyle name="20% — акцент6 4 6" xfId="1499" xr:uid="{6E6EC5FE-5C26-4965-A055-FC81735EB729}"/>
    <cellStyle name="20% — акцент6 4 6 2" xfId="3399" xr:uid="{36EDDBBB-6B21-49FA-83DB-634DE9BC4442}"/>
    <cellStyle name="20% — акцент6 4 6 2 2" xfId="6658" xr:uid="{452AE7CC-EDC5-4786-8551-F5A109030BA7}"/>
    <cellStyle name="20% — акцент6 4 6 2 2 2" xfId="14169" xr:uid="{040D9A90-828E-44E6-9A87-B2CF21FF4BC4}"/>
    <cellStyle name="20% — акцент6 4 6 2 3" xfId="11008" xr:uid="{9ABBB487-0655-4D20-8857-481E21292D3C}"/>
    <cellStyle name="20% — акцент6 4 6 3" xfId="4958" xr:uid="{7E9D8D2D-72C3-4DA0-8912-6C8B85412740}"/>
    <cellStyle name="20% — акцент6 4 6 3 2" xfId="12554" xr:uid="{A4761C9F-A34E-4C97-A50C-7D0DDC191289}"/>
    <cellStyle name="20% — акцент6 4 6 4" xfId="9148" xr:uid="{4263015E-5C2A-48ED-9649-18BB11FEB894}"/>
    <cellStyle name="20% — акцент6 4 7" xfId="2122" xr:uid="{DD3FF239-A8F0-41FD-ADA8-5ADEB7C5EFB9}"/>
    <cellStyle name="20% — акцент6 4 7 2" xfId="3701" xr:uid="{8350F3EB-5C11-4B67-9120-463DB40EA277}"/>
    <cellStyle name="20% — акцент6 4 7 2 2" xfId="6959" xr:uid="{62DFA0A5-761F-4178-9CE8-BFC8EE3CADD3}"/>
    <cellStyle name="20% — акцент6 4 7 2 2 2" xfId="14470" xr:uid="{B29872FC-550F-4745-9A82-B0BFD62008D8}"/>
    <cellStyle name="20% — акцент6 4 7 2 3" xfId="11309" xr:uid="{2F6C501C-4C9D-4F61-8EAF-954ACDBEB0E2}"/>
    <cellStyle name="20% — акцент6 4 7 3" xfId="5284" xr:uid="{EE915114-C26C-406C-A890-86B1C46FA65E}"/>
    <cellStyle name="20% — акцент6 4 7 3 2" xfId="12875" xr:uid="{C3955539-F093-40A5-8569-7B1443D7EBDA}"/>
    <cellStyle name="20% — акцент6 4 7 4" xfId="9763" xr:uid="{EE5F0A7F-B952-42C8-8160-C8781549E87D}"/>
    <cellStyle name="20% — акцент6 4 8" xfId="2740" xr:uid="{36C650F4-ABE5-435F-B188-A7F8EFB1150F}"/>
    <cellStyle name="20% — акцент6 4 8 2" xfId="5899" xr:uid="{9EA3C30A-68A2-47D8-904A-E91F03CFEFA2}"/>
    <cellStyle name="20% — акцент6 4 8 2 2" xfId="13486" xr:uid="{15913031-727B-4843-B5F5-34F56D9ADC1A}"/>
    <cellStyle name="20% — акцент6 4 8 3" xfId="10373" xr:uid="{1527F81C-C283-4A07-9BAE-E2E793C25263}"/>
    <cellStyle name="20% — акцент6 4 9" xfId="4316" xr:uid="{E0C1ED2B-C647-4F53-B9C1-2B6BB8CC25B6}"/>
    <cellStyle name="20% — акцент6 4 9 2" xfId="11920" xr:uid="{03AEEC8C-8B28-48D3-B37A-C9247C411A0E}"/>
    <cellStyle name="20% — акцент6 5" xfId="116" xr:uid="{61E32EEF-57B4-4559-AB90-5702603D854C}"/>
    <cellStyle name="20% — акцент6 5 2" xfId="117" xr:uid="{2038FFA6-239E-42A3-A060-587AAC8010FB}"/>
    <cellStyle name="20% — акцент6 5 2 2" xfId="1420" xr:uid="{CB57D4C2-225F-452D-9C4A-A42EF2E79FEC}"/>
    <cellStyle name="20% — акцент6 5 3" xfId="3310" xr:uid="{D90A1E74-A699-4944-A5CD-48D214185EA5}"/>
    <cellStyle name="20% — акцент6 5 3 2" xfId="4869" xr:uid="{06357739-588D-4B04-8B23-018C84A97EB9}"/>
    <cellStyle name="20% — акцент6 5 3 2 2" xfId="12465" xr:uid="{BB1646B6-951C-4A45-8D86-92BEF7C4ABD6}"/>
    <cellStyle name="20% — акцент6 5 3 3" xfId="10919" xr:uid="{1C6E59E0-DD9C-4780-BA63-872F7510C3B9}"/>
    <cellStyle name="20% — акцент6 5 4" xfId="9054" xr:uid="{2EC87A1D-AE7D-4290-8403-CA1E199DD7D2}"/>
    <cellStyle name="20% — акцент6 5 5" xfId="1386" xr:uid="{FA26A708-DDFC-4871-B9CD-E673E94E00AF}"/>
    <cellStyle name="20% — акцент6 6" xfId="1734" xr:uid="{0DC8DE40-5AD3-4D1D-A067-31A1E4932318}"/>
    <cellStyle name="20% — акцент6 6 2" xfId="2357" xr:uid="{7AC3789F-49A6-4272-89DF-DD59A1169765}"/>
    <cellStyle name="20% — акцент6 6 2 2" xfId="3936" xr:uid="{F3C6E8B9-501F-4C38-8321-9F8857A62EA7}"/>
    <cellStyle name="20% — акцент6 6 2 2 2" xfId="7192" xr:uid="{58658B04-1721-4F4B-9155-C8E64E6242D3}"/>
    <cellStyle name="20% — акцент6 6 2 2 2 2" xfId="14703" xr:uid="{2BAB770D-8F01-40FB-B64F-2AA062CCDEB7}"/>
    <cellStyle name="20% — акцент6 6 2 2 3" xfId="11542" xr:uid="{9CF05F51-368B-4E6C-813C-A55DAC5BB835}"/>
    <cellStyle name="20% — акцент6 6 2 3" xfId="5519" xr:uid="{998C51C6-99FD-4419-8E70-D0C884C9AAD6}"/>
    <cellStyle name="20% — акцент6 6 2 3 2" xfId="13108" xr:uid="{447E66E1-A27A-4D2C-BA25-257BE1322D12}"/>
    <cellStyle name="20% — акцент6 6 2 4" xfId="9996" xr:uid="{4A3ABD24-E62E-43EC-B3C2-8FB1EAB3D375}"/>
    <cellStyle name="20% — акцент6 6 3" xfId="2975" xr:uid="{3E790C7D-424F-42D1-A143-30044526D945}"/>
    <cellStyle name="20% — акцент6 6 3 2" xfId="6134" xr:uid="{51064B6C-F757-4387-A888-A38FF96BD0C1}"/>
    <cellStyle name="20% — акцент6 6 3 2 2" xfId="13719" xr:uid="{4B5F9B54-B3D1-4D6A-8142-6C4FD1B3105A}"/>
    <cellStyle name="20% — акцент6 6 3 3" xfId="10607" xr:uid="{B64A88EE-EB3D-4BB7-9024-A9668B9FA406}"/>
    <cellStyle name="20% — акцент6 6 4" xfId="4551" xr:uid="{4CB170FD-DF3D-4E4D-9662-9F1725F70BC8}"/>
    <cellStyle name="20% — акцент6 6 4 2" xfId="12153" xr:uid="{E013BF7A-316D-4339-932C-28D6729546F9}"/>
    <cellStyle name="20% — акцент6 6 5" xfId="9381" xr:uid="{FA343703-282F-4A4C-89A0-A0E287B1ED44}"/>
    <cellStyle name="20% — акцент6 7" xfId="1410" xr:uid="{022E2371-E7FE-4504-89E2-5B06A9517A3D}"/>
    <cellStyle name="20% — акцент6 7 2" xfId="3332" xr:uid="{0143D4E1-55C0-4694-91D8-B0DBD10A8189}"/>
    <cellStyle name="20% — акцент6 7 2 2" xfId="6591" xr:uid="{5CE64178-B5BA-4B20-B718-112C5B99D909}"/>
    <cellStyle name="20% — акцент6 7 2 2 2" xfId="14102" xr:uid="{0D6D9DE6-4361-4600-9A70-D6EE5EF5A8CC}"/>
    <cellStyle name="20% — акцент6 7 2 3" xfId="10941" xr:uid="{FA70CB7A-0067-4C7D-8CA1-DF4365A8176B}"/>
    <cellStyle name="20% — акцент6 7 3" xfId="4891" xr:uid="{80912B41-18CB-4141-9B2F-0F25C08A5530}"/>
    <cellStyle name="20% — акцент6 7 3 2" xfId="12487" xr:uid="{53B80D09-579D-4F6F-90A8-802E8D66964A}"/>
    <cellStyle name="20% — акцент6 7 4" xfId="9078" xr:uid="{ECA1D622-A7A1-45A7-81FC-F8D4883E8642}"/>
    <cellStyle name="20% — акцент6 8" xfId="2054" xr:uid="{89EE3FC5-76E7-4D8A-8E8D-5D712D89B126}"/>
    <cellStyle name="20% — акцент6 8 2" xfId="3633" xr:uid="{57763DB8-4907-4B85-B1BF-29275AB6E8FF}"/>
    <cellStyle name="20% — акцент6 8 2 2" xfId="6891" xr:uid="{15575A5C-0F9D-4ADE-8007-1F1EB7072AC0}"/>
    <cellStyle name="20% — акцент6 8 2 2 2" xfId="14402" xr:uid="{F7E3B905-C311-47BA-9673-4BCFC51D5A97}"/>
    <cellStyle name="20% — акцент6 8 2 3" xfId="11241" xr:uid="{3E37F608-B1CA-464F-85B1-F29917E06368}"/>
    <cellStyle name="20% — акцент6 8 3" xfId="5216" xr:uid="{1A5C7668-B193-49B5-9BDD-5D4D94D5C06B}"/>
    <cellStyle name="20% — акцент6 8 3 2" xfId="12807" xr:uid="{DA0BFA95-1854-408B-9035-E7F01C9DBC2B}"/>
    <cellStyle name="20% — акцент6 8 4" xfId="9695" xr:uid="{53D64BA2-4849-460D-8C0D-F9120EB93073}"/>
    <cellStyle name="20% — акцент6 9" xfId="2670" xr:uid="{87AD17EC-5951-4D97-8ABA-5140DE9B2D4B}"/>
    <cellStyle name="20% — акцент6 9 2" xfId="5831" xr:uid="{40FC5ACB-275F-4027-8300-91B27757A448}"/>
    <cellStyle name="20% — акцент6 9 2 2" xfId="13418" xr:uid="{96ED7337-62B8-4FEF-BFDD-65DBD2145717}"/>
    <cellStyle name="20% — акцент6 9 3" xfId="10305" xr:uid="{D7FB6AA8-8BE7-4869-BA03-3F7818430977}"/>
    <cellStyle name="20% - 强调文字颜色 1" xfId="15310" xr:uid="{9DAFDBA1-22C6-43B6-B044-74EE62EAFB13}"/>
    <cellStyle name="20% - 强调文字颜色 1 2" xfId="7633" xr:uid="{11243DD7-56E4-494E-83F9-98E6C09A0155}"/>
    <cellStyle name="20% - 强调文字颜色 1 2 2" xfId="7634" xr:uid="{F3B8863E-03C7-4D17-B531-6E566459AFD0}"/>
    <cellStyle name="20% - 强调文字颜色 1 2 2 2" xfId="7635" xr:uid="{8BAF70D8-B941-4743-8C53-4369FDB76AF5}"/>
    <cellStyle name="20% - 强调文字颜色 1 2 2 2 2" xfId="7636" xr:uid="{292A5020-DAC8-4B65-96AA-1872864009D5}"/>
    <cellStyle name="20% - 强调文字颜色 1 2 2 2 2 2" xfId="7637" xr:uid="{E83DE569-EE39-4C0B-9315-11401053A983}"/>
    <cellStyle name="20% - 强调文字颜色 1 2 2 2 3" xfId="7638" xr:uid="{6C257182-7F9D-44A4-8A1D-B65C8F945BAA}"/>
    <cellStyle name="20% - 强调文字颜色 1 2 2 3" xfId="7639" xr:uid="{5B09F759-CBF8-479A-A494-9D9985F598EA}"/>
    <cellStyle name="20% - 强调文字颜色 1 2 2 3 2" xfId="7640" xr:uid="{E0D22041-6217-4C16-974E-1B11B0A53B86}"/>
    <cellStyle name="20% - 强调文字颜色 1 2 2 4" xfId="7641" xr:uid="{997A3723-F9E4-45BE-B3C0-F82EA746481E}"/>
    <cellStyle name="20% - 强调文字颜色 1 2 3" xfId="7642" xr:uid="{C1479397-5D4F-4161-93B8-85D33D8E4A7D}"/>
    <cellStyle name="20% - 强调文字颜色 1 2 3 2" xfId="7643" xr:uid="{95BCF936-4232-4750-A815-198F708DD191}"/>
    <cellStyle name="20% - 强调文字颜色 1 2 3 2 2" xfId="7644" xr:uid="{5E7F9787-7AD0-4750-9A5F-3B2558151F43}"/>
    <cellStyle name="20% - 强调文字颜色 1 2 3 3" xfId="7645" xr:uid="{72E54C56-DD6D-47FA-9AEE-46E81E9BC126}"/>
    <cellStyle name="20% - 强调文字颜色 1 2 4" xfId="7646" xr:uid="{FDEB0A5A-6552-47B5-BB8F-BFA0FF87A317}"/>
    <cellStyle name="20% - 强调文字颜色 1 2 4 2" xfId="7647" xr:uid="{C5F5A85F-A5B5-4F66-96EE-AEAB07E275A7}"/>
    <cellStyle name="20% - 强调文字颜色 1 2 5" xfId="7648" xr:uid="{A1070B56-ECEB-44C4-96BE-61780DDFE7BF}"/>
    <cellStyle name="20% - 强调文字颜色 1 3" xfId="7649" xr:uid="{62DF107C-4B9F-425F-BC8F-DF9245EBA881}"/>
    <cellStyle name="20% - 强调文字颜色 1 3 2" xfId="7650" xr:uid="{9A553CDE-9362-4F79-B32F-336CD4602376}"/>
    <cellStyle name="20% - 强调文字颜色 1 3 2 2" xfId="7651" xr:uid="{0DEB5582-F0B7-4A6B-8877-5DB5C9D46D1C}"/>
    <cellStyle name="20% - 强调文字颜色 1 3 2 2 2" xfId="7652" xr:uid="{3D9D7263-7F22-4E70-8055-1B097CB42169}"/>
    <cellStyle name="20% - 强调文字颜色 1 3 2 3" xfId="7653" xr:uid="{3448B264-47ED-4C13-9F08-C1600CA3257A}"/>
    <cellStyle name="20% - 强调文字颜色 1 3 3" xfId="7654" xr:uid="{718E2D15-CA4B-49CE-A417-A657C9BB55A9}"/>
    <cellStyle name="20% - 强调文字颜色 1 3 3 2" xfId="7655" xr:uid="{FE87E9FA-3EE9-4961-9020-F035C0BBE460}"/>
    <cellStyle name="20% - 强调文字颜色 1 3 4" xfId="7656" xr:uid="{F388F9A0-75E8-46A3-8CD6-5D10325C741C}"/>
    <cellStyle name="20% - 强调文字颜色 1 4" xfId="7657" xr:uid="{98A6C921-BA7D-46D2-B2A8-F9CDABA6F6E2}"/>
    <cellStyle name="20% - 强调文字颜色 1 4 2" xfId="7658" xr:uid="{800EE0AF-11A8-45B4-B92B-B314836AE1C9}"/>
    <cellStyle name="20% - 强调文字颜色 1 4 2 2" xfId="7659" xr:uid="{03D00EFB-0612-420F-9771-CDAA580F9876}"/>
    <cellStyle name="20% - 强调文字颜色 1 4 3" xfId="7660" xr:uid="{20AACC6A-6406-4F18-90F9-0BC6AE126FC8}"/>
    <cellStyle name="20% - 强调文字颜色 1 5" xfId="7661" xr:uid="{9A9EFC5D-AC17-4A47-B991-A02F1094F04D}"/>
    <cellStyle name="20% - 强调文字颜色 2" xfId="15334" xr:uid="{9508120A-FAC9-4E79-86FB-B0C681463E81}"/>
    <cellStyle name="20% - 强调文字颜色 2 2" xfId="7662" xr:uid="{40AD80DD-C0EA-4B07-825B-8C29F6D6CD72}"/>
    <cellStyle name="20% - 强调文字颜色 2 2 2" xfId="7663" xr:uid="{C127CB78-8AE0-4274-93FB-1C25953232FF}"/>
    <cellStyle name="20% - 强调文字颜色 2 2 2 2" xfId="7664" xr:uid="{6B13D72B-9F0D-45EB-9EB8-7626F3E9845C}"/>
    <cellStyle name="20% - 强调文字颜色 2 2 2 2 2" xfId="7665" xr:uid="{53021EA2-66E1-493D-954B-AA72414738A5}"/>
    <cellStyle name="20% - 强调文字颜色 2 2 2 2 2 2" xfId="7666" xr:uid="{2B57877F-9ED1-4D04-8259-0FFACA1F5448}"/>
    <cellStyle name="20% - 强调文字颜色 2 2 2 2 3" xfId="7667" xr:uid="{7098DFD3-CB24-492B-ABB2-57F83A69FE6F}"/>
    <cellStyle name="20% - 强调文字颜色 2 2 2 3" xfId="7668" xr:uid="{589C2CA1-464B-4FE0-96F0-A84822889510}"/>
    <cellStyle name="20% - 强调文字颜色 2 2 2 3 2" xfId="7669" xr:uid="{9BC465B6-2831-4A3E-903C-3A455EE17FAC}"/>
    <cellStyle name="20% - 强调文字颜色 2 2 2 4" xfId="7670" xr:uid="{56E96E4A-88C4-437E-976E-21A9CCD5E5B1}"/>
    <cellStyle name="20% - 强调文字颜色 2 2 3" xfId="7671" xr:uid="{9DA89A4C-9AAF-4414-BD2E-8EF529ADA510}"/>
    <cellStyle name="20% - 强调文字颜色 2 2 3 2" xfId="7672" xr:uid="{D9AC18CF-CFC3-486A-9340-7C54F93510A8}"/>
    <cellStyle name="20% - 强调文字颜色 2 2 3 2 2" xfId="7673" xr:uid="{0D86307E-48CF-40F0-9ADC-0877AF62EA88}"/>
    <cellStyle name="20% - 强调文字颜色 2 2 3 3" xfId="7674" xr:uid="{49F42BFC-9AEE-4051-87F2-756B866D1997}"/>
    <cellStyle name="20% - 强调文字颜色 2 2 4" xfId="7675" xr:uid="{F0957500-3EFB-40B3-941A-E88C36471835}"/>
    <cellStyle name="20% - 强调文字颜色 2 2 4 2" xfId="7676" xr:uid="{B79E1EDB-152A-405B-9A08-2FBC1F726228}"/>
    <cellStyle name="20% - 强调文字颜色 2 2 5" xfId="7677" xr:uid="{720AABAE-0A66-4D4B-A2C0-77640ED9DA9D}"/>
    <cellStyle name="20% - 强调文字颜色 2 3" xfId="7678" xr:uid="{B62EB093-E6DA-4530-9750-5ADFA1DEE54F}"/>
    <cellStyle name="20% - 强调文字颜色 2 3 2" xfId="7679" xr:uid="{B8693788-D0D1-44B6-A2A6-68DD001E27C5}"/>
    <cellStyle name="20% - 强调文字颜色 2 3 2 2" xfId="7680" xr:uid="{43B6F4BD-8814-417B-B589-A52DC67A64D4}"/>
    <cellStyle name="20% - 强调文字颜色 2 3 2 2 2" xfId="7681" xr:uid="{7B2CBD20-9BBD-438D-A158-F50BE804D60D}"/>
    <cellStyle name="20% - 强调文字颜色 2 3 2 3" xfId="7682" xr:uid="{AC198F87-EBA4-4BCF-A62F-517777918F7E}"/>
    <cellStyle name="20% - 强调文字颜色 2 3 3" xfId="7683" xr:uid="{7837C2A8-D57B-427A-A3D5-1A1AB5A18868}"/>
    <cellStyle name="20% - 强调文字颜色 2 3 3 2" xfId="7684" xr:uid="{5A4450FB-8850-4F44-B847-13400622A83E}"/>
    <cellStyle name="20% - 强调文字颜色 2 3 4" xfId="7685" xr:uid="{09E1DC4D-0C9C-4CA6-A6C7-A646B5B8007D}"/>
    <cellStyle name="20% - 强调文字颜色 2 4" xfId="7686" xr:uid="{25DD9946-0A3C-4691-B600-B4184F785664}"/>
    <cellStyle name="20% - 强调文字颜色 2 4 2" xfId="7687" xr:uid="{252DC6C5-741B-4F27-B45B-DF767E0D3D3D}"/>
    <cellStyle name="20% - 强调文字颜色 2 4 2 2" xfId="7688" xr:uid="{075102F4-557D-41FF-AEE2-ECFFD5F9C6B2}"/>
    <cellStyle name="20% - 强调文字颜色 2 4 3" xfId="7689" xr:uid="{2B7CB274-5FAD-4247-829C-03E6F84919B9}"/>
    <cellStyle name="20% - 强调文字颜色 2 5" xfId="7690" xr:uid="{40BEA2F8-5D25-46E6-A149-55A67A35DD1C}"/>
    <cellStyle name="20% - 强调文字颜色 3" xfId="15309" xr:uid="{CE36798D-9C63-4C3D-BE5F-119822829BC4}"/>
    <cellStyle name="20% - 强调文字颜色 3 2" xfId="7691" xr:uid="{70E7A4AC-5606-4D23-B47E-EECBFACECC94}"/>
    <cellStyle name="20% - 强调文字颜色 3 2 2" xfId="7692" xr:uid="{8E43DA20-6CD1-47D1-890D-6856C07F1B4E}"/>
    <cellStyle name="20% - 强调文字颜色 3 2 2 2" xfId="7693" xr:uid="{12C204E1-85D3-464B-9B18-E853171EEDA3}"/>
    <cellStyle name="20% - 强调文字颜色 3 2 2 2 2" xfId="7694" xr:uid="{4D5BF0E3-0D84-4A87-9D70-1D5AB2220A83}"/>
    <cellStyle name="20% - 强调文字颜色 3 2 2 2 2 2" xfId="7695" xr:uid="{BFDBA5F7-1CB2-45E9-B76F-7E1645B485FE}"/>
    <cellStyle name="20% - 强调文字颜色 3 2 2 2 3" xfId="7696" xr:uid="{A0B53918-5CC8-4DE0-A278-512704DA2F5B}"/>
    <cellStyle name="20% - 强调文字颜色 3 2 2 3" xfId="7697" xr:uid="{40FCF8B5-23B7-4784-87CF-C69A99222CA7}"/>
    <cellStyle name="20% - 强调文字颜色 3 2 2 3 2" xfId="7698" xr:uid="{8DB8E395-9CD2-41ED-B9FD-E014031EE475}"/>
    <cellStyle name="20% - 强调文字颜色 3 2 2 4" xfId="7699" xr:uid="{63A9DDE4-2517-4586-B3E4-C2AD79136A7C}"/>
    <cellStyle name="20% - 强调文字颜色 3 2 3" xfId="7700" xr:uid="{FAEB72CD-B56F-4E71-951C-00336BF760DE}"/>
    <cellStyle name="20% - 强调文字颜色 3 2 3 2" xfId="7701" xr:uid="{5E4CBD45-9CF5-4D38-9E1A-514A7CE2BC52}"/>
    <cellStyle name="20% - 强调文字颜色 3 2 3 2 2" xfId="7702" xr:uid="{8AF90786-8765-4D55-9532-1BE3C4F36DE8}"/>
    <cellStyle name="20% - 强调文字颜色 3 2 3 3" xfId="7703" xr:uid="{9D8B6CE1-1833-43B4-8F50-1CA013145678}"/>
    <cellStyle name="20% - 强调文字颜色 3 2 4" xfId="7704" xr:uid="{10CEA066-DB09-425C-A7D1-4B314A6C4261}"/>
    <cellStyle name="20% - 强调文字颜色 3 2 4 2" xfId="7705" xr:uid="{1681ECCD-629C-4F02-B8DD-8E7DF4DBAF41}"/>
    <cellStyle name="20% - 强调文字颜色 3 2 5" xfId="7706" xr:uid="{07B5453F-885D-49F1-A2AA-BF194C2138EB}"/>
    <cellStyle name="20% - 强调文字颜色 3 3" xfId="7707" xr:uid="{01901EEB-F694-4DD6-AB93-17E396E1D7D6}"/>
    <cellStyle name="20% - 强调文字颜色 3 3 2" xfId="7708" xr:uid="{E062F2C3-BA64-46B4-B01B-C99CC8926FC5}"/>
    <cellStyle name="20% - 强调文字颜色 3 3 2 2" xfId="7709" xr:uid="{2A235AB2-670D-47D8-9A9C-8D464CEED3D6}"/>
    <cellStyle name="20% - 强调文字颜色 3 3 2 2 2" xfId="7710" xr:uid="{13ACA2CD-C07B-4069-975B-46D0AB3724FA}"/>
    <cellStyle name="20% - 强调文字颜色 3 3 2 3" xfId="7711" xr:uid="{65571023-6E6F-48D8-A8BF-78C72EE124AC}"/>
    <cellStyle name="20% - 强调文字颜色 3 3 3" xfId="7712" xr:uid="{5EC383EA-A989-478E-876B-54A94B0F8668}"/>
    <cellStyle name="20% - 强调文字颜色 3 3 3 2" xfId="7713" xr:uid="{52090537-1C02-4365-8614-044BFA0A91EA}"/>
    <cellStyle name="20% - 强调文字颜色 3 3 4" xfId="7714" xr:uid="{E548308F-5D39-413B-B9E3-AD163862CC38}"/>
    <cellStyle name="20% - 强调文字颜色 3 4" xfId="7715" xr:uid="{8D780C92-5E27-46C2-86B4-E55D8EFD1792}"/>
    <cellStyle name="20% - 强调文字颜色 3 4 2" xfId="7716" xr:uid="{79970886-2508-47F3-9982-53F39139AF4B}"/>
    <cellStyle name="20% - 强调文字颜色 3 4 2 2" xfId="7717" xr:uid="{FB7BA324-C8E9-4A26-91D5-009685D69EFC}"/>
    <cellStyle name="20% - 强调文字颜色 3 4 3" xfId="7718" xr:uid="{7B3A564B-1508-4508-AC3A-EF51E8F43535}"/>
    <cellStyle name="20% - 强调文字颜色 3 5" xfId="7719" xr:uid="{A06B1F5E-5F5E-4298-92A3-66059DC0253B}"/>
    <cellStyle name="20% - 强调文字颜色 4" xfId="15193" xr:uid="{4499118F-920E-40D6-9763-C84E1657A542}"/>
    <cellStyle name="20% - 强调文字颜色 4 2" xfId="7720" xr:uid="{5D18B376-99C0-4C6C-9480-C5D5AE7E9A6F}"/>
    <cellStyle name="20% - 强调文字颜色 4 2 2" xfId="7721" xr:uid="{4E02EBCC-FA20-4782-8059-5D084767011A}"/>
    <cellStyle name="20% - 强调文字颜色 4 2 2 2" xfId="7722" xr:uid="{08E39223-F72F-4048-AAC6-6A8909FCF8B9}"/>
    <cellStyle name="20% - 强调文字颜色 4 2 2 2 2" xfId="7723" xr:uid="{F5FFC918-D3E0-432D-A541-62C9B3179C12}"/>
    <cellStyle name="20% - 强调文字颜色 4 2 2 2 2 2" xfId="7724" xr:uid="{7DE1A1C4-B1C9-4290-A436-EA854CE240D9}"/>
    <cellStyle name="20% - 强调文字颜色 4 2 2 2 3" xfId="7725" xr:uid="{974AEE89-A575-406D-BF2C-9A53F65882D2}"/>
    <cellStyle name="20% - 强调文字颜色 4 2 2 3" xfId="7726" xr:uid="{36A3DB90-DA7E-4409-BFD1-5853DECD51CB}"/>
    <cellStyle name="20% - 强调文字颜色 4 2 2 3 2" xfId="7727" xr:uid="{D7035FC8-2209-454C-B349-CCE9D4F8A185}"/>
    <cellStyle name="20% - 强调文字颜色 4 2 2 4" xfId="7728" xr:uid="{2EA0C062-3B63-4929-BF66-58BD442BA407}"/>
    <cellStyle name="20% - 强调文字颜色 4 2 3" xfId="7729" xr:uid="{8B16E03A-2961-46A0-8D2E-BE9428677F5A}"/>
    <cellStyle name="20% - 强调文字颜色 4 2 3 2" xfId="7730" xr:uid="{BF9BF3C5-4C34-41F2-8DBE-AEBA65CF0339}"/>
    <cellStyle name="20% - 强调文字颜色 4 2 3 2 2" xfId="7731" xr:uid="{350A53C0-1965-431A-867C-587F384AAF6B}"/>
    <cellStyle name="20% - 强调文字颜色 4 2 3 3" xfId="7732" xr:uid="{14E5839E-4394-432A-BA54-3C34FA216C3A}"/>
    <cellStyle name="20% - 强调文字颜色 4 2 4" xfId="7733" xr:uid="{CC548DAA-2C3B-4291-BAA6-B76C0BAB2411}"/>
    <cellStyle name="20% - 强调文字颜色 4 2 4 2" xfId="7734" xr:uid="{5AFBFE33-D2E4-48D4-B922-72195F554FAC}"/>
    <cellStyle name="20% - 强调文字颜色 4 2 5" xfId="7735" xr:uid="{F57407F1-4513-480B-A2C0-5983F4AB8692}"/>
    <cellStyle name="20% - 强调文字颜色 4 3" xfId="7736" xr:uid="{9A420FC6-874F-48D8-8405-3DF19EE8E8F7}"/>
    <cellStyle name="20% - 强调文字颜色 4 3 2" xfId="7737" xr:uid="{61FA53B7-BF2F-4553-BE36-5D30DAFB98F2}"/>
    <cellStyle name="20% - 强调文字颜色 4 3 2 2" xfId="7738" xr:uid="{B087E5B4-FBC6-4EE8-A785-8948AAA62BAA}"/>
    <cellStyle name="20% - 强调文字颜色 4 3 2 2 2" xfId="7739" xr:uid="{3A7090A3-E1C1-4CDD-8409-36A52EB94122}"/>
    <cellStyle name="20% - 强调文字颜色 4 3 2 3" xfId="7740" xr:uid="{5626BF6A-D9CE-48A0-90DF-F1A28EB0BFF9}"/>
    <cellStyle name="20% - 强调文字颜色 4 3 3" xfId="7741" xr:uid="{AFEF0E2C-FF80-41F6-A458-A426E89E995B}"/>
    <cellStyle name="20% - 强调文字颜色 4 3 3 2" xfId="7742" xr:uid="{6D62E1CD-4113-41E8-AF90-27D6237AC851}"/>
    <cellStyle name="20% - 强调文字颜色 4 3 4" xfId="7743" xr:uid="{D8C7AD2D-0059-48D2-881A-E3046A5577FC}"/>
    <cellStyle name="20% - 强调文字颜色 4 4" xfId="7744" xr:uid="{D5BB261A-1F82-4D33-8282-623A0D351554}"/>
    <cellStyle name="20% - 强调文字颜色 4 4 2" xfId="7745" xr:uid="{72B857A2-F66F-4962-82AC-0A59C44D72F0}"/>
    <cellStyle name="20% - 强调文字颜色 4 4 2 2" xfId="7746" xr:uid="{00C66805-FE9C-459C-B008-561E213667CB}"/>
    <cellStyle name="20% - 强调文字颜色 4 4 3" xfId="7747" xr:uid="{F64B5A01-BA88-4216-B3E4-C1685BD118A6}"/>
    <cellStyle name="20% - 强调文字颜色 4 5" xfId="7748" xr:uid="{DDEA66E4-2BE7-49C1-AFBC-1846F0E7266B}"/>
    <cellStyle name="20% - 强调文字颜色 5" xfId="10898" xr:uid="{118C3E2E-CB36-4918-8294-30172451B3F0}"/>
    <cellStyle name="20% - 强调文字颜色 5 2" xfId="7749" xr:uid="{56DA1F8B-B76E-4F13-886B-0EBC944C32F6}"/>
    <cellStyle name="20% - 强调文字颜色 5 2 2" xfId="7750" xr:uid="{9A5D27C1-FE06-481B-84B0-8486E226770F}"/>
    <cellStyle name="20% - 强调文字颜色 5 2 2 2" xfId="7751" xr:uid="{3C2FB98C-3B9B-4314-B34E-1C23D8BDCC14}"/>
    <cellStyle name="20% - 强调文字颜色 5 2 2 2 2" xfId="7752" xr:uid="{57D7F641-6FE0-4A34-ACB9-B7DE848FE2C2}"/>
    <cellStyle name="20% - 强调文字颜色 5 2 2 2 2 2" xfId="7753" xr:uid="{7210DAD6-30F8-4C4D-9765-E3DAFC134645}"/>
    <cellStyle name="20% - 强调文字颜色 5 2 2 2 3" xfId="7754" xr:uid="{A30B6647-361E-4C90-BF01-A87B6BDB35CF}"/>
    <cellStyle name="20% - 强调文字颜色 5 2 2 3" xfId="7755" xr:uid="{27A7C524-3A86-4DC7-AACC-8D54450F2FA2}"/>
    <cellStyle name="20% - 强调文字颜色 5 2 2 3 2" xfId="7756" xr:uid="{D90CD66B-3476-43AE-9A58-4E8E437F883A}"/>
    <cellStyle name="20% - 强调文字颜色 5 2 2 4" xfId="7757" xr:uid="{26D20091-D94D-4138-B0B8-CF5F862AB316}"/>
    <cellStyle name="20% - 强调文字颜色 5 2 3" xfId="7758" xr:uid="{3874F372-E0B1-47AD-AA1E-A175ED347050}"/>
    <cellStyle name="20% - 强调文字颜色 5 2 3 2" xfId="7759" xr:uid="{A121FDB0-B28B-4EA5-8526-CD1EF6CDFB5F}"/>
    <cellStyle name="20% - 强调文字颜色 5 2 3 2 2" xfId="7760" xr:uid="{1EAEE5E6-4E03-4ED7-9F72-4A9D5B96D8E9}"/>
    <cellStyle name="20% - 强调文字颜色 5 2 3 3" xfId="7761" xr:uid="{CF4CC90F-E770-4E59-8A8C-7DF0E2F0DA97}"/>
    <cellStyle name="20% - 强调文字颜色 5 2 4" xfId="7762" xr:uid="{EAFCBD32-253C-4E8E-9F7F-D42C1DC496E4}"/>
    <cellStyle name="20% - 强调文字颜色 5 2 4 2" xfId="7763" xr:uid="{65C521B4-C162-416D-9AA7-88CAFE15E42C}"/>
    <cellStyle name="20% - 强调文字颜色 5 2 5" xfId="7764" xr:uid="{C5983382-87A4-4CC3-8EA5-0FB13397E246}"/>
    <cellStyle name="20% - 强调文字颜色 5 3" xfId="7765" xr:uid="{B1AF07B1-AD52-44B0-8109-5EAF6DFA7525}"/>
    <cellStyle name="20% - 强调文字颜色 5 3 2" xfId="7766" xr:uid="{1151EA85-4D28-4402-8F2B-CC92AFA59032}"/>
    <cellStyle name="20% - 强调文字颜色 5 3 2 2" xfId="7767" xr:uid="{46B1A2A8-6F2A-471F-9990-EE28737B1BD1}"/>
    <cellStyle name="20% - 强调文字颜色 5 3 2 2 2" xfId="7768" xr:uid="{12858230-740C-4E72-A12F-6816F08A8563}"/>
    <cellStyle name="20% - 强调文字颜色 5 3 2 3" xfId="7769" xr:uid="{AF64B7EA-7BF9-4890-BA12-8FA3AAD7BA00}"/>
    <cellStyle name="20% - 强调文字颜色 5 3 3" xfId="7770" xr:uid="{BF4F60BD-9902-49D0-AA5A-094FAB226307}"/>
    <cellStyle name="20% - 强调文字颜色 5 3 3 2" xfId="7771" xr:uid="{E57975DC-3546-468D-B099-F08049A4E483}"/>
    <cellStyle name="20% - 强调文字颜色 5 3 4" xfId="7772" xr:uid="{154F242B-9276-4417-837E-66F3A96B9D0F}"/>
    <cellStyle name="20% - 强调文字颜色 5 4" xfId="7773" xr:uid="{85EFB974-10C1-495B-ADC9-CC6C55E3B81F}"/>
    <cellStyle name="20% - 强调文字颜色 5 4 2" xfId="7774" xr:uid="{C14EA4D2-38E6-47D6-AEFB-68497E42FBDF}"/>
    <cellStyle name="20% - 强调文字颜色 5 4 2 2" xfId="7775" xr:uid="{E52A10D3-8BC1-4E1E-AA54-FF305159F598}"/>
    <cellStyle name="20% - 强调文字颜色 5 4 3" xfId="7776" xr:uid="{C90BD5D1-829F-41B3-86A5-721CC408FD11}"/>
    <cellStyle name="20% - 强调文字颜色 5 5" xfId="7777" xr:uid="{F5109CC2-72D9-4CB4-BD53-006A07ABE99A}"/>
    <cellStyle name="20% - 强调文字颜色 6" xfId="15327" xr:uid="{0C0A458C-2994-470D-995D-FBF3D104E775}"/>
    <cellStyle name="20% - 强调文字颜色 6 2" xfId="7778" xr:uid="{50C568A4-A84D-4D57-BEE6-65FE94A2EC38}"/>
    <cellStyle name="20% - 强调文字颜色 6 2 2" xfId="7779" xr:uid="{81D5CB76-871E-4036-A3CE-F0F46654BC68}"/>
    <cellStyle name="20% - 强调文字颜色 6 2 2 2" xfId="7780" xr:uid="{83FECD61-EB14-4456-B00B-2FFFBC417DCC}"/>
    <cellStyle name="20% - 强调文字颜色 6 2 2 2 2" xfId="7781" xr:uid="{8BF11F98-5BF5-40A7-AD35-787D569953B0}"/>
    <cellStyle name="20% - 强调文字颜色 6 2 2 2 2 2" xfId="7782" xr:uid="{943DB5B8-8CDD-4398-BE90-FDBB892C0C8A}"/>
    <cellStyle name="20% - 强调文字颜色 6 2 2 2 3" xfId="7783" xr:uid="{98BE385B-8354-4B4B-A6D6-28F4DCFEA3B2}"/>
    <cellStyle name="20% - 强调文字颜色 6 2 2 3" xfId="7784" xr:uid="{9AB97557-2EEC-4D16-BBF1-3CBD1649C1E7}"/>
    <cellStyle name="20% - 强调文字颜色 6 2 2 3 2" xfId="7785" xr:uid="{8227F9C0-ABDE-4B75-B413-243F719C96F9}"/>
    <cellStyle name="20% - 强调文字颜色 6 2 2 4" xfId="7786" xr:uid="{03642BCB-C5A1-48B6-97E0-2B7621BE5D23}"/>
    <cellStyle name="20% - 强调文字颜色 6 2 3" xfId="7787" xr:uid="{C15CEAFD-E630-4147-AA1D-3BC627835B23}"/>
    <cellStyle name="20% - 强调文字颜色 6 2 3 2" xfId="7788" xr:uid="{469ED53A-42E8-4EB4-B050-1CEDBA23349F}"/>
    <cellStyle name="20% - 强调文字颜色 6 2 3 2 2" xfId="7789" xr:uid="{1F1A048A-E182-443B-ADD2-15FF52B88E8A}"/>
    <cellStyle name="20% - 强调文字颜色 6 2 3 3" xfId="7790" xr:uid="{9D6F12E0-84C6-460D-84FE-2C8899D4D387}"/>
    <cellStyle name="20% - 强调文字颜色 6 2 4" xfId="7791" xr:uid="{6F0A75E9-4E44-420A-B5DF-1D3D37E44BA4}"/>
    <cellStyle name="20% - 强调文字颜色 6 2 4 2" xfId="7792" xr:uid="{2DD7E0C7-70C4-41FE-841C-19D7A4669645}"/>
    <cellStyle name="20% - 强调文字颜色 6 2 5" xfId="7793" xr:uid="{0434BEBE-9C52-4B57-AE70-003CA1FA1C8F}"/>
    <cellStyle name="20% - 强调文字颜色 6 3" xfId="7794" xr:uid="{B3C352C6-82B1-4EB7-B176-17973E0C5170}"/>
    <cellStyle name="20% - 强调文字颜色 6 3 2" xfId="7795" xr:uid="{A8F23F2F-FD3A-448C-AECE-4D5ADABCAFF6}"/>
    <cellStyle name="20% - 强调文字颜色 6 3 2 2" xfId="7796" xr:uid="{A393926D-42B6-4DB2-8902-514860BF91E3}"/>
    <cellStyle name="20% - 强调文字颜色 6 3 2 2 2" xfId="7797" xr:uid="{45CDA358-E2DA-400E-9A46-A57497C4763D}"/>
    <cellStyle name="20% - 强调文字颜色 6 3 2 3" xfId="7798" xr:uid="{8F56FE45-6822-424D-8B64-2D58FA382774}"/>
    <cellStyle name="20% - 强调文字颜色 6 3 3" xfId="7799" xr:uid="{4835F05B-5E1C-4322-9A7D-4F25FA2FDE13}"/>
    <cellStyle name="20% - 强调文字颜色 6 3 3 2" xfId="7800" xr:uid="{06AE10C9-B5E0-4E7A-84FA-5F183B7DBD89}"/>
    <cellStyle name="20% - 强调文字颜色 6 3 4" xfId="7801" xr:uid="{9965AF3C-6E21-4F5A-838C-043447A7462F}"/>
    <cellStyle name="20% - 强调文字颜色 6 4" xfId="7802" xr:uid="{5B61B6BD-78E0-4A50-8879-E007FA2AADB7}"/>
    <cellStyle name="20% - 强调文字颜色 6 4 2" xfId="7803" xr:uid="{69E1ED1F-FB2A-4120-B681-9EA8426B616D}"/>
    <cellStyle name="20% - 强调文字颜色 6 4 2 2" xfId="7804" xr:uid="{39513D87-D400-4E8F-BAE0-BFE5D7681D1D}"/>
    <cellStyle name="20% - 强调文字颜色 6 4 3" xfId="7805" xr:uid="{AE4B4102-F642-4379-ACF8-43B6D0D0A364}"/>
    <cellStyle name="20% - 强调文字颜色 6 5" xfId="7806" xr:uid="{CBDA81AF-D5B9-445D-B7C1-E7D853166FB0}"/>
    <cellStyle name="40% — акцент1 10" xfId="4234" xr:uid="{E1048776-DFB7-4C3D-BE8B-057A0AF62FC3}"/>
    <cellStyle name="40% — акцент1 10 2" xfId="11838" xr:uid="{CAD9ECF0-9FA9-41B0-BD1C-EB3F5D345DE9}"/>
    <cellStyle name="40% — акцент1 11" xfId="6447" xr:uid="{48DB59CB-DB2B-4395-940A-43E8DE9ABA2E}"/>
    <cellStyle name="40% — акцент1 11 2" xfId="7484" xr:uid="{DFDCAC05-63AA-493B-ABC8-530FE28C7BF7}"/>
    <cellStyle name="40% — акцент1 11 2 2" xfId="14995" xr:uid="{4AB9D160-A6AF-4B6F-B6E0-FB035E85A4EA}"/>
    <cellStyle name="40% — акцент1 11 3" xfId="7523" xr:uid="{83B35A01-D062-4124-864B-ECC0D91D713E}"/>
    <cellStyle name="40% — акцент1 11 3 2" xfId="15045" xr:uid="{43B3DD4F-5EB0-4936-BD27-C457C55C2CB0}"/>
    <cellStyle name="40% — акцент1 11 4" xfId="14014" xr:uid="{FCE03D41-4C16-43E7-B0C3-18B6AFDC4083}"/>
    <cellStyle name="40% — акцент1 12" xfId="1026" xr:uid="{1BD40BC8-2D74-4507-A103-F50FB6A7AEDD}"/>
    <cellStyle name="40% - Акцент1 2" xfId="502" xr:uid="{B7252484-0E9E-49E5-A1BC-9613F990324E}"/>
    <cellStyle name="40% — акцент1 2" xfId="118" xr:uid="{EFF334D7-DC46-4A12-BD6B-BD4ECACBC652}"/>
    <cellStyle name="40% - Акцент1 2 10" xfId="7587" xr:uid="{F8777276-5A1B-4D69-935C-EAA7C7A6C764}"/>
    <cellStyle name="40% — акцент1 2 10" xfId="7503" xr:uid="{7E3780F9-FBC0-4BEE-8640-0EE2CD64F092}"/>
    <cellStyle name="40% - Акцент1 2 10 2" xfId="15111" xr:uid="{2A20C415-8382-4940-8D8B-8B72BF05B2DC}"/>
    <cellStyle name="40% — акцент1 2 10 2" xfId="15014" xr:uid="{C5AAC514-C698-4E9E-871C-091C24EE78CF}"/>
    <cellStyle name="40% - Акцент1 2 10 3" xfId="16104" xr:uid="{FB3D4CC5-E001-4FA8-B2BC-98E7207FDE3C}"/>
    <cellStyle name="40% — акцент1 2 10 3" xfId="16020" xr:uid="{BC8001AD-57E0-4E79-9D4C-D105AD264E36}"/>
    <cellStyle name="40% - Акцент1 2 10 4" xfId="15927" xr:uid="{0321683F-48D9-46ED-8C5F-CA373A15B66B}"/>
    <cellStyle name="40% — акцент1 2 10 4" xfId="15763" xr:uid="{78AFCA2A-19BD-4504-8D0A-1C9EACA73DBC}"/>
    <cellStyle name="40% - Акцент1 2 10 5" xfId="15478" xr:uid="{C2053178-DCD7-49FF-93B7-048F55F01C3D}"/>
    <cellStyle name="40% — акцент1 2 10 5" xfId="16188" xr:uid="{C33AF40A-4113-4989-8382-7170F9DB3AFD}"/>
    <cellStyle name="40% - Акцент1 2 10 6" xfId="15608" xr:uid="{E6B0F6D0-57AD-4A49-B1E4-394700F26F43}"/>
    <cellStyle name="40% — акцент1 2 10 6" xfId="15864" xr:uid="{C5CAE5E9-5E1D-48A0-8DAD-9DCD6ECE4675}"/>
    <cellStyle name="40% - Акцент1 2 10 7" xfId="15250" xr:uid="{166AE3E4-676B-4CA0-B85A-951686F3D81C}"/>
    <cellStyle name="40% — акцент1 2 10 7" xfId="15454" xr:uid="{150C1D65-6112-40F6-BB78-C7AE1347219F}"/>
    <cellStyle name="40% - Акцент1 2 11" xfId="7603" xr:uid="{0F68D287-99B3-4D79-9E90-AE846F473D03}"/>
    <cellStyle name="40% — акцент1 2 11" xfId="8763" xr:uid="{BB796F36-159B-450F-8A3D-FF944D3788A7}"/>
    <cellStyle name="40% - Акцент1 2 11 2" xfId="15127" xr:uid="{DD520F8C-B5B7-4692-9F5E-BE59DC7A9478}"/>
    <cellStyle name="40% - Акцент1 2 11 3" xfId="16115" xr:uid="{CAAFEE17-FFAC-40EC-854F-CDEB3B6601F4}"/>
    <cellStyle name="40% - Акцент1 2 11 4" xfId="15957" xr:uid="{8921B197-BC4F-4280-9FDE-EFB4A74B631B}"/>
    <cellStyle name="40% - Акцент1 2 11 5" xfId="15598" xr:uid="{4267C106-E02C-432D-8D91-0E242B9E8D7F}"/>
    <cellStyle name="40% - Акцент1 2 11 6" xfId="15368" xr:uid="{0E727640-CE99-4EC7-BB45-A3E19923452A}"/>
    <cellStyle name="40% - Акцент1 2 11 7" xfId="15811" xr:uid="{94606CA6-25F3-487E-8B84-E1BE34691939}"/>
    <cellStyle name="40% - Акцент1 2 12" xfId="7613" xr:uid="{C6249FDE-AEF6-4125-B66C-72BA5ACA6383}"/>
    <cellStyle name="40% — акцент1 2 12" xfId="15326" xr:uid="{3DE27279-1FCB-4E7E-8AC2-49180871AFE4}"/>
    <cellStyle name="40% - Акцент1 2 12 2" xfId="15137" xr:uid="{C6CC0409-A093-4F3F-AD89-054F0D547278}"/>
    <cellStyle name="40% - Акцент1 2 12 3" xfId="15779" xr:uid="{127AB908-A453-4B19-9126-E8A726A90FD9}"/>
    <cellStyle name="40% - Акцент1 2 12 4" xfId="15574" xr:uid="{F4694C17-41B5-47E3-BE75-B20E545B45C3}"/>
    <cellStyle name="40% - Акцент1 2 12 5" xfId="15263" xr:uid="{02284FA2-43A7-493F-92C8-3BE773860EB0}"/>
    <cellStyle name="40% - Акцент1 2 12 6" xfId="15281" xr:uid="{3E0EEBCA-AFEE-4553-8847-7CC2770E5303}"/>
    <cellStyle name="40% - Акцент1 2 13" xfId="7624" xr:uid="{F8C3273B-E9C4-4B39-B36C-F278EF0A8783}"/>
    <cellStyle name="40% — акцент1 2 13" xfId="16264" xr:uid="{96462C48-3C50-4CF1-9FC4-84D6EA3EDFB9}"/>
    <cellStyle name="40% - Акцент1 2 13 2" xfId="15148" xr:uid="{E6D33D4D-A646-4BDE-BCBE-247AF38A8A24}"/>
    <cellStyle name="40% - Акцент1 2 13 3" xfId="15472" xr:uid="{3F6A3F45-F686-4A80-B642-26C8C914323F}"/>
    <cellStyle name="40% - Акцент1 2 13 4" xfId="15812" xr:uid="{EE68CFC8-0C47-453F-A6E9-A287D58B7279}"/>
    <cellStyle name="40% - Акцент1 2 13 5" xfId="15965" xr:uid="{26A0917A-56D2-439A-BA15-548D02C62EEA}"/>
    <cellStyle name="40% - Акцент1 2 14" xfId="14034" xr:uid="{9A7428DA-A034-4254-BA34-A60139203C9A}"/>
    <cellStyle name="40% — акцент1 2 14" xfId="16304" xr:uid="{3098D743-8852-4165-AE93-239FF071B4FA}"/>
    <cellStyle name="40% - Акцент1 2 15" xfId="15886" xr:uid="{987BDD23-3098-4A1A-AA15-6F8C9B68611F}"/>
    <cellStyle name="40% — акцент1 2 15" xfId="16323" xr:uid="{FADF7146-42DF-4AC3-9FFA-D1711E327291}"/>
    <cellStyle name="40% - Акцент1 2 16" xfId="15679" xr:uid="{BA8A1613-82ED-4E05-85B6-FAEAB7830F51}"/>
    <cellStyle name="40% — акцент1 2 16" xfId="16333" xr:uid="{5DB6FFEA-E09F-4AA4-A113-CF99947559A2}"/>
    <cellStyle name="40% - Акцент1 2 17" xfId="15832" xr:uid="{14A45620-DCAB-435B-9786-2EC74D5CEA6C}"/>
    <cellStyle name="40% — акцент1 2 17" xfId="1085" xr:uid="{3ABBAAAE-26CE-42BE-97E2-D1DF82753E78}"/>
    <cellStyle name="40% - Акцент1 2 18" xfId="16253" xr:uid="{5B89F943-D0A2-4DCF-9ED3-81EF7DBAE783}"/>
    <cellStyle name="40% — акцент1 2 18" xfId="17296" xr:uid="{2A3653B6-4EF8-4189-BE6A-16108BD55C53}"/>
    <cellStyle name="40% - Акцент1 2 19" xfId="15705" xr:uid="{E31A3DB3-2B88-4D9B-A3EA-C9922D8BD079}"/>
    <cellStyle name="40% — акцент1 2 19" xfId="17343" xr:uid="{B7F80AC5-8ACA-4802-8366-0D0A331621DD}"/>
    <cellStyle name="40% - Акцент1 2 2" xfId="555" xr:uid="{C9E8F6C0-1003-4681-86C7-413F4661EC44}"/>
    <cellStyle name="40% — акцент1 2 2" xfId="119" xr:uid="{F1197500-39F8-4674-9309-6E90E430636E}"/>
    <cellStyle name="40% — акцент1 2 2 10" xfId="16285" xr:uid="{784049D0-7625-462D-A006-5589E95893EC}"/>
    <cellStyle name="40% — акцент1 2 2 11" xfId="1165" xr:uid="{681F2E0B-BFD6-401D-83E9-0C191C323FC4}"/>
    <cellStyle name="40% - Акцент1 2 2 2" xfId="583" xr:uid="{F9F1A871-F6D7-4986-8ADA-A5350CA0EF26}"/>
    <cellStyle name="40% — акцент1 2 2 2" xfId="1812" xr:uid="{21DFF368-2F3D-4987-80DE-82DCCD3C1ABE}"/>
    <cellStyle name="40% - Акцент1 2 2 2 2" xfId="616" xr:uid="{BE20DE61-CEC7-431D-9A5F-64B2E1E8F284}"/>
    <cellStyle name="40% — акцент1 2 2 2 2" xfId="2435" xr:uid="{E587B602-266F-49AC-BBBF-9DE3907B821F}"/>
    <cellStyle name="40% - Акцент1 2 2 2 2 2" xfId="728" xr:uid="{F0A79AE8-AEDC-4B3C-9A84-B3B9114E2953}"/>
    <cellStyle name="40% — акцент1 2 2 2 2 2" xfId="4014" xr:uid="{B50357D4-1514-4FB3-B2C7-95E42917C2DE}"/>
    <cellStyle name="40% - Акцент1 2 2 2 2 2 2" xfId="985" xr:uid="{2E07E6E8-398F-44B0-BBF3-1819576C8ADD}"/>
    <cellStyle name="40% — акцент1 2 2 2 2 2 2" xfId="7270" xr:uid="{548A2EEE-E5C7-4B0C-8A2A-E0F40505E79D}"/>
    <cellStyle name="40% — акцент1 2 2 2 2 2 2 2" xfId="14781" xr:uid="{DAB1835B-3DF5-4167-96E0-F1A5350A6FAE}"/>
    <cellStyle name="40% - Акцент1 2 2 2 2 2 3" xfId="17257" xr:uid="{2780BAA6-C6B8-43F3-85AA-0988C91B05AE}"/>
    <cellStyle name="40% — акцент1 2 2 2 2 2 3" xfId="11620" xr:uid="{222120D3-CB8E-40A0-BA84-570BDE04A6B4}"/>
    <cellStyle name="40% - Акцент1 2 2 2 2 3" xfId="840" xr:uid="{06E422D9-DB3C-4F2B-87A2-F3F27A3120C4}"/>
    <cellStyle name="40% — акцент1 2 2 2 2 3" xfId="5597" xr:uid="{4BF1CFCE-A566-49BA-AA71-CE336DFE7E2E}"/>
    <cellStyle name="40% — акцент1 2 2 2 2 3 2" xfId="13186" xr:uid="{A3D09506-1D48-4E23-959A-16CF6457FF23}"/>
    <cellStyle name="40% - Акцент1 2 2 2 2 4" xfId="17161" xr:uid="{3603E3F9-973C-47A5-AB1F-204FFBF46924}"/>
    <cellStyle name="40% — акцент1 2 2 2 2 4" xfId="10074" xr:uid="{838BF902-897E-438A-958A-EE2E809F533C}"/>
    <cellStyle name="40% - Акцент1 2 2 2 3" xfId="695" xr:uid="{547CB765-0384-4E04-B737-C30F6642C331}"/>
    <cellStyle name="40% — акцент1 2 2 2 3" xfId="3053" xr:uid="{460382EE-4B64-4B2E-BD26-03222CED0B9F}"/>
    <cellStyle name="40% - Акцент1 2 2 2 3 2" xfId="952" xr:uid="{77F60DC1-2739-4573-A696-281D457A0830}"/>
    <cellStyle name="40% — акцент1 2 2 2 3 2" xfId="6212" xr:uid="{B8BFE13E-96D1-48DE-A0EC-1F2C749236E1}"/>
    <cellStyle name="40% — акцент1 2 2 2 3 2 2" xfId="13797" xr:uid="{7D058451-F19C-4AB7-AFE4-36963B03F18F}"/>
    <cellStyle name="40% - Акцент1 2 2 2 3 3" xfId="17225" xr:uid="{E4D4D74F-C18B-43DE-865B-3C37A1F81EB1}"/>
    <cellStyle name="40% — акцент1 2 2 2 3 3" xfId="10685" xr:uid="{217923B8-6565-4B5E-AB58-0AE625A77AC8}"/>
    <cellStyle name="40% - Акцент1 2 2 2 4" xfId="807" xr:uid="{973BD4CD-323C-47F6-B01E-9DC03F2A644D}"/>
    <cellStyle name="40% — акцент1 2 2 2 4" xfId="4629" xr:uid="{FE1F3CA4-8EC3-421C-AD93-0A429106BD83}"/>
    <cellStyle name="40% — акцент1 2 2 2 4 2" xfId="12231" xr:uid="{24D206AB-E08D-492F-A7EF-A1E5099318FB}"/>
    <cellStyle name="40% - Акцент1 2 2 2 5" xfId="17129" xr:uid="{648688FF-D311-4384-9E44-B12DF5F88823}"/>
    <cellStyle name="40% — акцент1 2 2 2 5" xfId="9459" xr:uid="{B183EC3F-C41B-4483-9A81-5DCB5CDAF456}"/>
    <cellStyle name="40% - Акцент1 2 2 3" xfId="615" xr:uid="{9B95D286-832E-432A-8F62-0773AAEA77D6}"/>
    <cellStyle name="40% — акцент1 2 2 3" xfId="1510" xr:uid="{C4FA199D-3D93-4AC3-A0B5-92CD2308BFE9}"/>
    <cellStyle name="40% - Акцент1 2 2 3 2" xfId="727" xr:uid="{A21A16AD-1C0F-4A79-9062-9526470E467A}"/>
    <cellStyle name="40% — акцент1 2 2 3 2" xfId="3410" xr:uid="{059A0C55-7A1E-462C-8E8E-3603FC4EDAED}"/>
    <cellStyle name="40% - Акцент1 2 2 3 2 2" xfId="984" xr:uid="{90AC7D27-BD1F-44DD-8D1C-8479C655E9DD}"/>
    <cellStyle name="40% — акцент1 2 2 3 2 2" xfId="6669" xr:uid="{FBC1885B-97F2-4AFD-BE42-CCC1B373633B}"/>
    <cellStyle name="40% — акцент1 2 2 3 2 2 2" xfId="14180" xr:uid="{D5A23904-3F74-483E-ACB1-0A6EE15254DB}"/>
    <cellStyle name="40% - Акцент1 2 2 3 2 3" xfId="17256" xr:uid="{E4663960-3EC6-4796-B7FB-04EBD59FF284}"/>
    <cellStyle name="40% — акцент1 2 2 3 2 3" xfId="11019" xr:uid="{677F5F32-0175-4692-B2B8-1559578979F4}"/>
    <cellStyle name="40% - Акцент1 2 2 3 3" xfId="839" xr:uid="{9DB0C744-AC8E-4D35-935C-58C1F5C389F3}"/>
    <cellStyle name="40% — акцент1 2 2 3 3" xfId="4969" xr:uid="{5B1B0944-BC4E-4684-B82B-B76B5C366ABD}"/>
    <cellStyle name="40% — акцент1 2 2 3 3 2" xfId="12565" xr:uid="{B195FA53-614C-4806-AB94-6213D30BA892}"/>
    <cellStyle name="40% - Акцент1 2 2 3 4" xfId="17160" xr:uid="{13DF914E-0178-442E-8AE4-14B421B9858E}"/>
    <cellStyle name="40% — акцент1 2 2 3 4" xfId="9159" xr:uid="{4FF86E93-7C0D-40E4-A890-720315A44743}"/>
    <cellStyle name="40% - Акцент1 2 2 4" xfId="667" xr:uid="{81F60D91-325A-4390-8291-6F445E18BFF7}"/>
    <cellStyle name="40% — акцент1 2 2 4" xfId="2133" xr:uid="{BDD5881F-1133-4476-A863-CC79E5E7A3B1}"/>
    <cellStyle name="40% - Акцент1 2 2 4 2" xfId="924" xr:uid="{E3F95060-65C7-4681-969F-24328E443A8E}"/>
    <cellStyle name="40% — акцент1 2 2 4 2" xfId="3712" xr:uid="{E809382C-A1EA-4A96-81B9-8054DB34D956}"/>
    <cellStyle name="40% — акцент1 2 2 4 2 2" xfId="6970" xr:uid="{378B786F-9D69-42EF-973A-16035B54A233}"/>
    <cellStyle name="40% — акцент1 2 2 4 2 2 2" xfId="14481" xr:uid="{0EBB8053-D5AB-4ED7-A982-E0D63D40FF59}"/>
    <cellStyle name="40% — акцент1 2 2 4 2 3" xfId="11320" xr:uid="{487EFC01-6A7A-406B-82F9-0650F4E4DE7A}"/>
    <cellStyle name="40% - Акцент1 2 2 4 3" xfId="17201" xr:uid="{0C98AB91-6B2B-4900-8D56-E3AA04354B4B}"/>
    <cellStyle name="40% — акцент1 2 2 4 3" xfId="5295" xr:uid="{81B026E4-A7F6-4B46-9A59-CA53A96EEC15}"/>
    <cellStyle name="40% — акцент1 2 2 4 3 2" xfId="12886" xr:uid="{A8C355FA-3086-4D6A-B2C5-6C05F91D2290}"/>
    <cellStyle name="40% — акцент1 2 2 4 4" xfId="9774" xr:uid="{1AAF6005-6234-4483-9606-948F408C0F2C}"/>
    <cellStyle name="40% - Акцент1 2 2 5" xfId="779" xr:uid="{B1CE9278-F360-41C0-B075-578402F23680}"/>
    <cellStyle name="40% — акцент1 2 2 5" xfId="2751" xr:uid="{A98AD7AD-2A5C-4A2B-AE96-22BD88DD4CAB}"/>
    <cellStyle name="40% — акцент1 2 2 5 2" xfId="5910" xr:uid="{51F4206D-6A59-4E1F-BEDF-7EE292675F33}"/>
    <cellStyle name="40% — акцент1 2 2 5 2 2" xfId="13497" xr:uid="{5297A549-8D85-406F-88AA-BCEFAA7926CC}"/>
    <cellStyle name="40% — акцент1 2 2 5 3" xfId="10384" xr:uid="{31EACF79-6BF8-4486-BD67-32E528E34543}"/>
    <cellStyle name="40% - Акцент1 2 2 6" xfId="15858" xr:uid="{70F1F1DE-D176-45DE-BB26-53DA58E42688}"/>
    <cellStyle name="40% — акцент1 2 2 6" xfId="4327" xr:uid="{35296751-321D-4BC0-96A5-B0BBA15D3707}"/>
    <cellStyle name="40% — акцент1 2 2 6 2" xfId="11931" xr:uid="{88C3E707-D197-48B8-BC12-DFD298BEF8E7}"/>
    <cellStyle name="40% - Акцент1 2 2 7" xfId="15354" xr:uid="{CF049061-E233-4C6A-A59F-31211E17AF49}"/>
    <cellStyle name="40% — акцент1 2 2 7" xfId="8834" xr:uid="{8E0844DA-1F08-4150-98BF-3E340A907A4D}"/>
    <cellStyle name="40% - Акцент1 2 2 8" xfId="17105" xr:uid="{9022506B-FEF7-4484-BC7D-8ECD18513CAA}"/>
    <cellStyle name="40% — акцент1 2 2 8" xfId="8751" xr:uid="{8EAAB966-8D72-4531-BF15-5378C3D2AD98}"/>
    <cellStyle name="40% — акцент1 2 2 9" xfId="16237" xr:uid="{1717090E-AFC4-489B-B09E-F6E475CB7C48}"/>
    <cellStyle name="40% - Акцент1 2 20" xfId="17087" xr:uid="{D2081721-9400-4F98-8397-74D907C32DAA}"/>
    <cellStyle name="40% — акцент1 2 20" xfId="17358" xr:uid="{2C9613BF-C6CD-4595-B7A7-6DAC24657AB8}"/>
    <cellStyle name="40% — акцент1 2 21" xfId="17376" xr:uid="{D818F67A-DD5C-404F-B4D8-6237D8BA4FE4}"/>
    <cellStyle name="40% — акцент1 2 22" xfId="17357" xr:uid="{B8D18BB7-B5C4-4003-AC00-301C71B21B74}"/>
    <cellStyle name="40% — акцент1 2 23" xfId="17322" xr:uid="{2A0D4BEF-601F-454A-99C8-3DFEAC87102C}"/>
    <cellStyle name="40% — акцент1 2 24" xfId="17324" xr:uid="{90B4F22D-46F0-4BCC-A530-7462C8B3C942}"/>
    <cellStyle name="40% - Акцент1 2 3" xfId="569" xr:uid="{E9BB7C7A-03CF-4486-8739-7F56C821FC41}"/>
    <cellStyle name="40% — акцент1 2 3" xfId="120" xr:uid="{81EFBC88-3FD8-4A3E-8A76-F329DCFA630C}"/>
    <cellStyle name="40% — акцент1 2 3 10" xfId="16270" xr:uid="{40C79B6E-6ABE-45C2-971A-EC28D4310DD7}"/>
    <cellStyle name="40% — акцент1 2 3 11" xfId="1235" xr:uid="{7E8FC9E5-A915-4412-9C66-23623E426AFA}"/>
    <cellStyle name="40% - Акцент1 2 3 2" xfId="617" xr:uid="{C5ECB82F-D842-4110-9A16-85F9434F66CE}"/>
    <cellStyle name="40% — акцент1 2 3 2" xfId="1882" xr:uid="{32918D3E-C787-41D5-8A9D-A3E8D3808752}"/>
    <cellStyle name="40% - Акцент1 2 3 2 2" xfId="729" xr:uid="{35DA9C8E-687B-4764-B22A-541C0913916D}"/>
    <cellStyle name="40% — акцент1 2 3 2 2" xfId="2505" xr:uid="{C64BAEB1-8312-474D-AF28-966F9263539E}"/>
    <cellStyle name="40% - Акцент1 2 3 2 2 2" xfId="986" xr:uid="{D2BAFB39-08B9-4ABE-A2BF-099237B80A49}"/>
    <cellStyle name="40% — акцент1 2 3 2 2 2" xfId="4084" xr:uid="{2137CCC6-2187-4944-B83E-2DB2B3B5E3DF}"/>
    <cellStyle name="40% — акцент1 2 3 2 2 2 2" xfId="7339" xr:uid="{76F29EC5-3242-431C-A661-3357D020B817}"/>
    <cellStyle name="40% — акцент1 2 3 2 2 2 2 2" xfId="14850" xr:uid="{1A8B43D6-232E-4EED-AA0B-9DA5C3C42D65}"/>
    <cellStyle name="40% — акцент1 2 3 2 2 2 3" xfId="11690" xr:uid="{A3D07F02-7CC0-4028-873B-6592F3F42F98}"/>
    <cellStyle name="40% - Акцент1 2 3 2 2 3" xfId="17258" xr:uid="{A0DCF01C-4B9A-40C1-8C60-C9175B4FA2CF}"/>
    <cellStyle name="40% — акцент1 2 3 2 2 3" xfId="5667" xr:uid="{90DC1A54-C56E-45B1-B026-0119D2599C2A}"/>
    <cellStyle name="40% — акцент1 2 3 2 2 3 2" xfId="13255" xr:uid="{025E0453-F373-4FC8-B6E5-BA64BA3E8D5B}"/>
    <cellStyle name="40% — акцент1 2 3 2 2 4" xfId="10143" xr:uid="{D5F647BF-8213-4BDD-B123-101C0755E28C}"/>
    <cellStyle name="40% - Акцент1 2 3 2 3" xfId="841" xr:uid="{F89A1EDD-9909-457A-9E17-62B4BE9E9044}"/>
    <cellStyle name="40% — акцент1 2 3 2 3" xfId="3123" xr:uid="{59947D0B-BCE8-4C88-AA4E-033732CDCAD1}"/>
    <cellStyle name="40% — акцент1 2 3 2 3 2" xfId="6282" xr:uid="{5304E9F3-6636-49AD-A563-14DD203A979C}"/>
    <cellStyle name="40% — акцент1 2 3 2 3 2 2" xfId="13866" xr:uid="{1518DE01-8E5B-44C8-AF2D-E2699B88DF09}"/>
    <cellStyle name="40% — акцент1 2 3 2 3 3" xfId="10754" xr:uid="{4160FA1A-FE02-4D9F-8154-7DED78644997}"/>
    <cellStyle name="40% - Акцент1 2 3 2 4" xfId="17162" xr:uid="{9A2EB702-D1AE-4426-9C8D-F4DC7107B592}"/>
    <cellStyle name="40% — акцент1 2 3 2 4" xfId="4699" xr:uid="{B7CF7773-9106-46EB-9574-E0E76CAAB044}"/>
    <cellStyle name="40% — акцент1 2 3 2 4 2" xfId="12300" xr:uid="{9754A611-4A0C-4764-84A7-2E943F9B5784}"/>
    <cellStyle name="40% — акцент1 2 3 2 5" xfId="9528" xr:uid="{745672AF-69F5-43DD-837C-A72E50160EF2}"/>
    <cellStyle name="40% - Акцент1 2 3 3" xfId="681" xr:uid="{3917311A-CDCB-49CE-863F-49122AB2A9D3}"/>
    <cellStyle name="40% — акцент1 2 3 3" xfId="1580" xr:uid="{C44466BF-5755-4B1E-8C99-7ABD05022E86}"/>
    <cellStyle name="40% - Акцент1 2 3 3 2" xfId="938" xr:uid="{4C8FAB26-5FC7-4843-95BB-9E549AC8C82C}"/>
    <cellStyle name="40% — акцент1 2 3 3 2" xfId="3480" xr:uid="{31EDE8DA-C574-41A9-A3B5-1E8F44FC16E8}"/>
    <cellStyle name="40% — акцент1 2 3 3 2 2" xfId="6738" xr:uid="{7A61FEF8-30BF-4DC2-9530-8D1C59569ADF}"/>
    <cellStyle name="40% — акцент1 2 3 3 2 2 2" xfId="14249" xr:uid="{E186A4B1-F47A-4FA2-821E-717C1A37B85C}"/>
    <cellStyle name="40% — акцент1 2 3 3 2 3" xfId="11088" xr:uid="{31970028-E2B0-4CBF-812E-4D2DC421043B}"/>
    <cellStyle name="40% - Акцент1 2 3 3 3" xfId="17213" xr:uid="{8C4EA97D-0340-47C8-BADF-FC80166E5B83}"/>
    <cellStyle name="40% — акцент1 2 3 3 3" xfId="5039" xr:uid="{6118C7C7-272B-4306-BB8D-25215E5AEFC0}"/>
    <cellStyle name="40% — акцент1 2 3 3 3 2" xfId="12634" xr:uid="{0BEBB437-3734-4885-A827-566B24670F7B}"/>
    <cellStyle name="40% — акцент1 2 3 3 4" xfId="9228" xr:uid="{689F7358-1A6F-4DA3-B60F-0A715605DA35}"/>
    <cellStyle name="40% - Акцент1 2 3 4" xfId="793" xr:uid="{CDBB99F1-5F96-4B14-8BE1-B3970BF1D868}"/>
    <cellStyle name="40% — акцент1 2 3 4" xfId="2203" xr:uid="{405DCA77-6FE8-467C-A3A5-D456B2DBE784}"/>
    <cellStyle name="40% — акцент1 2 3 4 2" xfId="3782" xr:uid="{D8F3386D-E03B-4BED-8600-B5F3510D868C}"/>
    <cellStyle name="40% — акцент1 2 3 4 2 2" xfId="7039" xr:uid="{319B5338-BA8C-4F8E-A948-3B6F52610047}"/>
    <cellStyle name="40% — акцент1 2 3 4 2 2 2" xfId="14550" xr:uid="{9E73D48F-9DB6-4F89-B4E9-678104888C32}"/>
    <cellStyle name="40% — акцент1 2 3 4 2 3" xfId="11389" xr:uid="{0AC4CCB6-A31F-42C4-9A00-9C1B3E5EDAFB}"/>
    <cellStyle name="40% — акцент1 2 3 4 3" xfId="5365" xr:uid="{F71BD523-D39D-4E98-8F44-B46D065A8CCF}"/>
    <cellStyle name="40% — акцент1 2 3 4 3 2" xfId="12955" xr:uid="{1B5231B0-5F77-4E7A-8984-28D4369BB26F}"/>
    <cellStyle name="40% — акцент1 2 3 4 4" xfId="9843" xr:uid="{2FF6DBCB-6C50-4DFB-93E5-35A0647CAC2D}"/>
    <cellStyle name="40% - Акцент1 2 3 5" xfId="8747" xr:uid="{2BF6FD48-5E19-4FFB-A370-18374973163F}"/>
    <cellStyle name="40% — акцент1 2 3 5" xfId="2821" xr:uid="{BDE11A53-3458-4B69-8D3E-11DEF2CE6707}"/>
    <cellStyle name="40% — акцент1 2 3 5 2" xfId="5980" xr:uid="{33D6B876-2FFB-4F4F-AB9E-5AA9E052D6D3}"/>
    <cellStyle name="40% — акцент1 2 3 5 2 2" xfId="13566" xr:uid="{B68E854B-4200-4A09-8D55-FAC9D57FCBAD}"/>
    <cellStyle name="40% — акцент1 2 3 5 3" xfId="10454" xr:uid="{97A50359-E33A-4AA3-9F9D-46BC377A3A51}"/>
    <cellStyle name="40% - Акцент1 2 3 6" xfId="15390" xr:uid="{B3629E88-0D07-4206-B2F4-FB756AD9A2EA}"/>
    <cellStyle name="40% — акцент1 2 3 6" xfId="4397" xr:uid="{3FFE4A8B-ECD4-4B78-8F6C-A4B375CF5FEB}"/>
    <cellStyle name="40% — акцент1 2 3 6 2" xfId="12000" xr:uid="{8008C7A2-3994-40B5-82A4-C86C7F72A6AA}"/>
    <cellStyle name="40% - Акцент1 2 3 7" xfId="14060" xr:uid="{C9845A3D-0FDA-4BE9-89DD-F62B96E0F5F5}"/>
    <cellStyle name="40% — акцент1 2 3 7" xfId="8903" xr:uid="{49155008-D1D0-4DC0-BC10-D36AA2FDFB18}"/>
    <cellStyle name="40% - Акцент1 2 3 8" xfId="17117" xr:uid="{9DC935A6-163F-44FB-8290-D8E9934D2B2B}"/>
    <cellStyle name="40% — акцент1 2 3 8" xfId="15245" xr:uid="{6A3B0CE9-3199-4C32-BFDE-A7E4FA361561}"/>
    <cellStyle name="40% — акцент1 2 3 9" xfId="16220" xr:uid="{B55EFA6D-F6A1-4F9D-BF39-207AB0DABB33}"/>
    <cellStyle name="40% - Акцент1 2 4" xfId="614" xr:uid="{4D3AF763-86EE-48C2-8CE2-E2610C8A38FA}"/>
    <cellStyle name="40% — акцент1 2 4" xfId="121" xr:uid="{B41C51E4-1F29-429F-8BE5-6D0371041A02}"/>
    <cellStyle name="40% — акцент1 2 4 10" xfId="16004" xr:uid="{3C191E39-F32F-4455-AE97-C4A96A345D33}"/>
    <cellStyle name="40% — акцент1 2 4 11" xfId="1304" xr:uid="{F7344C8B-39B6-4782-AEA6-41004200258E}"/>
    <cellStyle name="40% - Акцент1 2 4 2" xfId="726" xr:uid="{787DCAE5-28D5-4DED-8795-CBB8DE17FFB2}"/>
    <cellStyle name="40% — акцент1 2 4 2" xfId="1951" xr:uid="{ED4FE266-991B-473A-BD9B-CC576F5280EB}"/>
    <cellStyle name="40% - Акцент1 2 4 2 2" xfId="983" xr:uid="{A8E66B95-9153-4EAB-93C5-23C8FC7D0BC3}"/>
    <cellStyle name="40% — акцент1 2 4 2 2" xfId="2574" xr:uid="{5E4A485A-88BB-489E-B300-5B9265EBA4D6}"/>
    <cellStyle name="40% — акцент1 2 4 2 2 2" xfId="4153" xr:uid="{1C9C9338-572E-4D1C-8DCB-CB689253F283}"/>
    <cellStyle name="40% — акцент1 2 4 2 2 2 2" xfId="7408" xr:uid="{F9048663-F437-4AE8-AA71-3C4A948FCAFB}"/>
    <cellStyle name="40% — акцент1 2 4 2 2 2 2 2" xfId="14919" xr:uid="{F8E15AC9-4BC1-42B9-AF62-94ED5D02181C}"/>
    <cellStyle name="40% — акцент1 2 4 2 2 2 3" xfId="11759" xr:uid="{AA1BBACE-6D22-4E5E-8F52-77F7A2E6EFB6}"/>
    <cellStyle name="40% — акцент1 2 4 2 2 3" xfId="5736" xr:uid="{2C77F1BE-0064-479A-A8A1-76C8193E3EAA}"/>
    <cellStyle name="40% — акцент1 2 4 2 2 3 2" xfId="13324" xr:uid="{69C3D38B-0F88-4282-A52F-5E14CF79BE1E}"/>
    <cellStyle name="40% — акцент1 2 4 2 2 4" xfId="10212" xr:uid="{9A9B43C7-D296-4797-9421-3B201039AF94}"/>
    <cellStyle name="40% - Акцент1 2 4 2 3" xfId="17255" xr:uid="{C8E6F242-7579-4B8F-B321-BB1845125D73}"/>
    <cellStyle name="40% — акцент1 2 4 2 3" xfId="3192" xr:uid="{8CE71675-BD19-4AD9-9544-69AB080782A5}"/>
    <cellStyle name="40% — акцент1 2 4 2 3 2" xfId="6351" xr:uid="{4D51389D-F4A0-40A0-AD3C-31C3B2B216FE}"/>
    <cellStyle name="40% — акцент1 2 4 2 3 2 2" xfId="13935" xr:uid="{F3EBB9FC-DF4B-4DBC-AEE3-30A3E5E80D09}"/>
    <cellStyle name="40% — акцент1 2 4 2 3 3" xfId="10823" xr:uid="{48092267-B5A8-415E-BBF8-F653E69D4911}"/>
    <cellStyle name="40% — акцент1 2 4 2 4" xfId="4768" xr:uid="{308ECF71-9597-462D-9D3B-FE6B8A899ACE}"/>
    <cellStyle name="40% — акцент1 2 4 2 4 2" xfId="12369" xr:uid="{541389A2-9E3C-4D85-A024-DC5BA205342C}"/>
    <cellStyle name="40% — акцент1 2 4 2 5" xfId="9597" xr:uid="{15588B55-47B5-48E4-9514-B38EAC6C36E1}"/>
    <cellStyle name="40% - Акцент1 2 4 3" xfId="838" xr:uid="{D5F60ED8-32F5-4B9F-B6A3-9EB6CA9C89CD}"/>
    <cellStyle name="40% — акцент1 2 4 3" xfId="1649" xr:uid="{A287F794-4479-4CA2-B08C-15AB325A71EA}"/>
    <cellStyle name="40% — акцент1 2 4 3 2" xfId="3549" xr:uid="{0FEBAB10-3C3E-43D4-84D3-C3ACB1D757CD}"/>
    <cellStyle name="40% — акцент1 2 4 3 2 2" xfId="6807" xr:uid="{B4AF9EDC-E58E-440C-829C-7840A9F2DC3E}"/>
    <cellStyle name="40% — акцент1 2 4 3 2 2 2" xfId="14318" xr:uid="{7B1CBA7A-EAD7-408B-B509-DFF1F510AA34}"/>
    <cellStyle name="40% — акцент1 2 4 3 2 3" xfId="11157" xr:uid="{BEC8FC97-1D20-4574-9195-AAF9D4585370}"/>
    <cellStyle name="40% — акцент1 2 4 3 3" xfId="5108" xr:uid="{E8029818-06EE-4834-959A-B3CCF6E744F2}"/>
    <cellStyle name="40% — акцент1 2 4 3 3 2" xfId="12703" xr:uid="{178D4BBA-8A9D-452C-A84B-C3D1A2FCD992}"/>
    <cellStyle name="40% — акцент1 2 4 3 4" xfId="9297" xr:uid="{7BA3AE40-AFE7-4BB9-ACB2-476131D26B44}"/>
    <cellStyle name="40% - Акцент1 2 4 4" xfId="15376" xr:uid="{D2F233B8-16CB-463E-900A-9251EE3C326C}"/>
    <cellStyle name="40% — акцент1 2 4 4" xfId="2272" xr:uid="{B5B8C6AA-8051-4ECA-98CD-0FF23EEB179B}"/>
    <cellStyle name="40% — акцент1 2 4 4 2" xfId="3851" xr:uid="{E9415A54-F1F1-4B1C-8B92-846149A171E9}"/>
    <cellStyle name="40% — акцент1 2 4 4 2 2" xfId="7108" xr:uid="{FE3F5B0A-9771-4729-BA34-CD1116CBA3E1}"/>
    <cellStyle name="40% — акцент1 2 4 4 2 2 2" xfId="14619" xr:uid="{F8E464A7-CB0A-427E-97D3-D37EB4807285}"/>
    <cellStyle name="40% — акцент1 2 4 4 2 3" xfId="11458" xr:uid="{B2225901-C78F-48A4-8A5C-4724FE2690F9}"/>
    <cellStyle name="40% — акцент1 2 4 4 3" xfId="5434" xr:uid="{EECD9345-1E59-47F4-A887-AAD30EDAB73B}"/>
    <cellStyle name="40% — акцент1 2 4 4 3 2" xfId="13024" xr:uid="{20032F01-7B2A-4A07-992D-E0C63D3EE009}"/>
    <cellStyle name="40% — акцент1 2 4 4 4" xfId="9912" xr:uid="{70F3797C-8A17-4514-8B38-59CE025EA77A}"/>
    <cellStyle name="40% - Акцент1 2 4 5" xfId="15843" xr:uid="{A2388A42-9158-406C-9FA9-89D2221A9998}"/>
    <cellStyle name="40% — акцент1 2 4 5" xfId="2890" xr:uid="{F4B93EF5-E8F7-4FE9-BF9B-FF3A2629E42E}"/>
    <cellStyle name="40% — акцент1 2 4 5 2" xfId="6049" xr:uid="{3A0A6215-0A9A-4CE6-8B8A-7D3C89D2B8AA}"/>
    <cellStyle name="40% — акцент1 2 4 5 2 2" xfId="13635" xr:uid="{13551EBB-08CF-49BB-8057-7FEBF8FC64FA}"/>
    <cellStyle name="40% — акцент1 2 4 5 3" xfId="10523" xr:uid="{5200ECCD-0CCD-48AA-9F0E-A78308AE1E3D}"/>
    <cellStyle name="40% - Акцент1 2 4 6" xfId="16016" xr:uid="{5588972B-4878-41EB-972C-C71F6DBA7EED}"/>
    <cellStyle name="40% — акцент1 2 4 6" xfId="4466" xr:uid="{CF0857FC-75F9-4741-B4F4-A75DCE5B9A97}"/>
    <cellStyle name="40% — акцент1 2 4 6 2" xfId="12069" xr:uid="{44645FFD-46AA-4A00-A37E-F17633845C07}"/>
    <cellStyle name="40% - Акцент1 2 4 7" xfId="16306" xr:uid="{F40A20E0-EC48-4060-952C-8895E6C9AAEB}"/>
    <cellStyle name="40% — акцент1 2 4 7" xfId="8972" xr:uid="{2EA1A614-ABA5-4716-ADE4-B28B2DBDC2A7}"/>
    <cellStyle name="40% - Акцент1 2 4 8" xfId="17159" xr:uid="{606924D1-E54A-4A31-84EA-F7B8488E5F1F}"/>
    <cellStyle name="40% — акцент1 2 4 8" xfId="15238" xr:uid="{96F6A6F3-03E8-4385-A614-8E1E25871C1C}"/>
    <cellStyle name="40% — акцент1 2 4 9" xfId="16205" xr:uid="{4E31A170-10DE-41A3-9ECE-C8ABD853F714}"/>
    <cellStyle name="40% - Акцент1 2 5" xfId="653" xr:uid="{23D4F865-14AB-427B-B7F8-B3C17F21C6FB}"/>
    <cellStyle name="40% — акцент1 2 5" xfId="122" xr:uid="{7F2B459F-7539-4CA7-B9D8-19288AB3E198}"/>
    <cellStyle name="40% — акцент1 2 5 10" xfId="15967" xr:uid="{203AC9EB-996B-44AF-AB69-49B9E94811FF}"/>
    <cellStyle name="40% — акцент1 2 5 11" xfId="1743" xr:uid="{2322FC7A-FF2B-41E9-A775-CBA1F74DC160}"/>
    <cellStyle name="40% - Акцент1 2 5 2" xfId="910" xr:uid="{0B90B4EC-D4D4-4A24-B72B-3A156983CA87}"/>
    <cellStyle name="40% — акцент1 2 5 2" xfId="2366" xr:uid="{C8FCF4AC-8D92-4F41-8F12-97AA1764DA05}"/>
    <cellStyle name="40% — акцент1 2 5 2 2" xfId="3945" xr:uid="{6AFA6C71-9F81-4878-A314-B183396BBE07}"/>
    <cellStyle name="40% — акцент1 2 5 2 2 2" xfId="7201" xr:uid="{CAFC87C4-CFF9-42DD-A043-08ADE747CA30}"/>
    <cellStyle name="40% — акцент1 2 5 2 2 2 2" xfId="14712" xr:uid="{3C26B86F-F681-42C8-8AB5-D0E7E04C3528}"/>
    <cellStyle name="40% — акцент1 2 5 2 2 3" xfId="11551" xr:uid="{538DC16E-F756-437D-BB14-A7FB402DEEC8}"/>
    <cellStyle name="40% — акцент1 2 5 2 3" xfId="5528" xr:uid="{0D1D07A3-9A33-4286-81BA-5AF5325F596A}"/>
    <cellStyle name="40% — акцент1 2 5 2 3 2" xfId="13117" xr:uid="{B78589BB-E5C4-48D3-BF19-1DDC1A116984}"/>
    <cellStyle name="40% — акцент1 2 5 2 4" xfId="10005" xr:uid="{9D20A561-414F-4640-9E56-05964E448D2F}"/>
    <cellStyle name="40% - Акцент1 2 5 3" xfId="16052" xr:uid="{4F7C716B-7A09-4BB7-BD1D-57CF832092D6}"/>
    <cellStyle name="40% — акцент1 2 5 3" xfId="2984" xr:uid="{D25C6F59-B597-49CB-B1B4-BC2D9BC2EF28}"/>
    <cellStyle name="40% — акцент1 2 5 3 2" xfId="6143" xr:uid="{B5CD1334-EA13-4185-B8F5-C086A658D09E}"/>
    <cellStyle name="40% — акцент1 2 5 3 2 2" xfId="13728" xr:uid="{55900304-0450-486F-8F49-0628CD28DEC6}"/>
    <cellStyle name="40% — акцент1 2 5 3 3" xfId="10616" xr:uid="{A22045D3-D008-4F32-B953-5ECFA1791E2A}"/>
    <cellStyle name="40% - Акцент1 2 5 4" xfId="14064" xr:uid="{10A55373-0214-48EE-BCAA-A2EACFC631BF}"/>
    <cellStyle name="40% — акцент1 2 5 4" xfId="4560" xr:uid="{8A34A9C8-87C0-4113-8557-5B0FF333BFBF}"/>
    <cellStyle name="40% — акцент1 2 5 4 2" xfId="12162" xr:uid="{DBB6C14D-9BE2-40A6-9124-3D5BDBCCF193}"/>
    <cellStyle name="40% - Акцент1 2 5 5" xfId="15753" xr:uid="{AAF1F47F-CD46-42E5-84C2-0532E4086705}"/>
    <cellStyle name="40% — акцент1 2 5 5" xfId="9390" xr:uid="{67E096D9-37BB-4F93-B385-9BE019E3EF73}"/>
    <cellStyle name="40% - Акцент1 2 5 6" xfId="15444" xr:uid="{480B4D97-A5A7-4940-8450-C32E4C7FF305}"/>
    <cellStyle name="40% — акцент1 2 5 6" xfId="14015" xr:uid="{1CE5DFF9-DC3E-437E-8BCF-E3A17670CB6C}"/>
    <cellStyle name="40% - Акцент1 2 5 7" xfId="15569" xr:uid="{5518BFFF-C62B-4D1A-AE8B-2F29ADE2E625}"/>
    <cellStyle name="40% — акцент1 2 5 7" xfId="15382" xr:uid="{48E38FA1-1523-4314-9C1C-6787E94E7DAE}"/>
    <cellStyle name="40% - Акцент1 2 5 8" xfId="17189" xr:uid="{06C0A0AC-0273-4DAD-BCC4-6D5B9AA0288B}"/>
    <cellStyle name="40% — акцент1 2 5 8" xfId="16018" xr:uid="{100D23C5-389C-4E2E-82FB-B98659999C9A}"/>
    <cellStyle name="40% — акцент1 2 5 9" xfId="15321" xr:uid="{630F3D7F-8A41-4B83-8AD0-EAFE329FAD9B}"/>
    <cellStyle name="40% - Акцент1 2 6" xfId="765" xr:uid="{2A860C80-E3E5-4141-A2E9-512C95D4DF12}"/>
    <cellStyle name="40% — акцент1 2 6" xfId="1441" xr:uid="{353535F5-7EF7-4B97-ACF4-8D7537B229A4}"/>
    <cellStyle name="40% - Акцент1 2 6 2" xfId="15042" xr:uid="{1E44F19E-2F5D-4E1C-A9E2-7B6387C84D31}"/>
    <cellStyle name="40% — акцент1 2 6 2" xfId="3341" xr:uid="{CBA10285-1DDB-406F-A604-FD7C40C3BD21}"/>
    <cellStyle name="40% — акцент1 2 6 2 2" xfId="6600" xr:uid="{60DC9206-57B4-454F-AE4D-0F45A263D47C}"/>
    <cellStyle name="40% — акцент1 2 6 2 2 2" xfId="14111" xr:uid="{DBB6DC6E-222C-44D6-ADE6-B03220BE840A}"/>
    <cellStyle name="40% — акцент1 2 6 2 3" xfId="10950" xr:uid="{981E55C7-810E-4F47-AA47-684BAE9AFBCA}"/>
    <cellStyle name="40% - Акцент1 2 6 3" xfId="16051" xr:uid="{19B0A906-1E15-4309-92E6-3AA2F755D87F}"/>
    <cellStyle name="40% — акцент1 2 6 3" xfId="4900" xr:uid="{F304CE05-0B25-4F83-8F34-6194D2416DC6}"/>
    <cellStyle name="40% — акцент1 2 6 3 2" xfId="12496" xr:uid="{6A7EE8DC-6953-4D18-8935-EBFA478E0F4C}"/>
    <cellStyle name="40% - Акцент1 2 6 4" xfId="15399" xr:uid="{600D6970-0290-4CE1-B2DD-01F1C3752BFC}"/>
    <cellStyle name="40% — акцент1 2 6 4" xfId="9090" xr:uid="{CCB95443-92F0-4B58-BCF0-69E0D9DDBE29}"/>
    <cellStyle name="40% - Акцент1 2 6 5" xfId="15824" xr:uid="{6DFBC2C8-4965-41F9-BAE5-650FE2879080}"/>
    <cellStyle name="40% — акцент1 2 6 5" xfId="15159" xr:uid="{2F7844B0-51EF-4A77-93FC-9A8FD6895D32}"/>
    <cellStyle name="40% - Акцент1 2 6 6" xfId="15734" xr:uid="{E4299EDD-9853-4106-84F1-A38FD48C8E6C}"/>
    <cellStyle name="40% — акцент1 2 6 6" xfId="16183" xr:uid="{383ACA24-6289-4B07-916D-67DA75135DCB}"/>
    <cellStyle name="40% - Акцент1 2 6 7" xfId="15916" xr:uid="{6B627468-40AA-43EC-9A35-10C27718FE83}"/>
    <cellStyle name="40% — акцент1 2 6 7" xfId="15871" xr:uid="{A4826AEA-FDA7-4D42-875A-841AE1F86A1A}"/>
    <cellStyle name="40% — акцент1 2 6 8" xfId="16169" xr:uid="{B69FD54E-B9DA-490C-A71C-4B2257CE0767}"/>
    <cellStyle name="40% — акцент1 2 6 9" xfId="15362" xr:uid="{5B55780F-6794-4B25-A2F3-1308973A5BF6}"/>
    <cellStyle name="40% - Акцент1 2 7" xfId="7553" xr:uid="{2679F681-C821-4AC4-BDD9-E01F2A8620B0}"/>
    <cellStyle name="40% — акцент1 2 7" xfId="2064" xr:uid="{A3C58CFE-FA51-4885-8400-2096774C1689}"/>
    <cellStyle name="40% - Акцент1 2 7 2" xfId="15076" xr:uid="{74AE4275-3083-423D-A08B-82946AE2873E}"/>
    <cellStyle name="40% — акцент1 2 7 2" xfId="3643" xr:uid="{119D3922-AD69-4DE4-9934-7FE44813D9D0}"/>
    <cellStyle name="40% — акцент1 2 7 2 2" xfId="6901" xr:uid="{AADB496D-7782-43F6-B383-95732428A09B}"/>
    <cellStyle name="40% — акцент1 2 7 2 2 2" xfId="14412" xr:uid="{F8F7B336-2DEA-4F13-887F-FE5E46145132}"/>
    <cellStyle name="40% — акцент1 2 7 2 3" xfId="11251" xr:uid="{54E11022-99AE-46A3-B417-06D05A7EAA8C}"/>
    <cellStyle name="40% - Акцент1 2 7 3" xfId="16071" xr:uid="{BDE0FE68-90F6-44DF-B6CA-6EC30405B2DF}"/>
    <cellStyle name="40% — акцент1 2 7 3" xfId="5226" xr:uid="{2DE79315-3979-4864-BDE9-C07A656F4199}"/>
    <cellStyle name="40% — акцент1 2 7 3 2" xfId="12817" xr:uid="{75F7AC42-6678-40E2-AE26-F6AB28959670}"/>
    <cellStyle name="40% - Акцент1 2 7 4" xfId="15502" xr:uid="{34855E78-2EF7-4687-8AA3-AFC464C0A157}"/>
    <cellStyle name="40% — акцент1 2 7 4" xfId="9705" xr:uid="{80EE33F1-F767-4136-B76B-B6B4F7267E9E}"/>
    <cellStyle name="40% - Акцент1 2 7 5" xfId="15405" xr:uid="{286050AF-7DF4-4836-819A-C07C14138B79}"/>
    <cellStyle name="40% — акцент1 2 7 5" xfId="15269" xr:uid="{9F814F41-8EDC-4A91-A341-68B147117243}"/>
    <cellStyle name="40% - Акцент1 2 7 6" xfId="8752" xr:uid="{12AD4332-E59B-4688-8D9E-8BC54CFA2068}"/>
    <cellStyle name="40% — акцент1 2 7 6" xfId="16035" xr:uid="{A1B5913E-C85C-4529-B78C-6C99806AFD14}"/>
    <cellStyle name="40% - Акцент1 2 7 7" xfId="14067" xr:uid="{66C9FCC7-6FF8-4ED2-98ED-60DE0F8348DC}"/>
    <cellStyle name="40% — акцент1 2 7 7" xfId="15846" xr:uid="{5767AB79-5882-4512-8BF6-D97DA44D9776}"/>
    <cellStyle name="40% — акцент1 2 7 8" xfId="15790" xr:uid="{C5E2B132-6813-47E5-8F0C-856D5CC50392}"/>
    <cellStyle name="40% — акцент1 2 7 9" xfId="15618" xr:uid="{CE62D9A5-2B1A-4686-AAAE-5D0E1125BFC2}"/>
    <cellStyle name="40% - Акцент1 2 8" xfId="7565" xr:uid="{C27E101F-635A-4623-8B38-D02870259BA2}"/>
    <cellStyle name="40% — акцент1 2 8" xfId="2682" xr:uid="{6F402929-9660-44A6-B522-147D0D435E78}"/>
    <cellStyle name="40% - Акцент1 2 8 2" xfId="15088" xr:uid="{C7E9AC56-15B1-4440-8A4C-E02E0E585999}"/>
    <cellStyle name="40% — акцент1 2 8 2" xfId="5841" xr:uid="{21CF0B68-A836-45A9-AA2C-0D19B049DBFD}"/>
    <cellStyle name="40% — акцент1 2 8 2 2" xfId="13428" xr:uid="{3741C56C-CFE0-4C55-94C6-D0E8536264CD}"/>
    <cellStyle name="40% - Акцент1 2 8 3" xfId="16083" xr:uid="{E0174C61-ECD8-41A1-A026-E92632B18D6A}"/>
    <cellStyle name="40% — акцент1 2 8 3" xfId="10315" xr:uid="{C2241BC0-6040-46AB-9F47-08111A771476}"/>
    <cellStyle name="40% - Акцент1 2 8 4" xfId="15448" xr:uid="{EC081D4B-9232-4A3B-9F09-CC3BAD99BC62}"/>
    <cellStyle name="40% — акцент1 2 8 4" xfId="15407" xr:uid="{008C2183-0A80-49AB-8273-CC6049AC84F1}"/>
    <cellStyle name="40% - Акцент1 2 8 5" xfId="16251" xr:uid="{AD463FE7-901C-4667-B0EC-406756F7B7F4}"/>
    <cellStyle name="40% — акцент1 2 8 5" xfId="15543" xr:uid="{69025B2C-7719-4DE3-AAC8-0032A090C1CE}"/>
    <cellStyle name="40% - Акцент1 2 8 6" xfId="15432" xr:uid="{28579081-3931-42AC-A7C7-3108E42F7966}"/>
    <cellStyle name="40% — акцент1 2 8 6" xfId="16011" xr:uid="{73E94C80-B528-4B8B-8CF8-4FC2DF3E5BF7}"/>
    <cellStyle name="40% - Акцент1 2 8 7" xfId="15177" xr:uid="{86C9DD27-5424-4485-94BC-C05BA460B77F}"/>
    <cellStyle name="40% — акцент1 2 8 7" xfId="15802" xr:uid="{98509DDB-70B9-41F2-88D9-B2C8FF53FB7C}"/>
    <cellStyle name="40% — акцент1 2 8 8" xfId="15713" xr:uid="{B8510DDD-2E62-480F-BD5D-461D4F3599BF}"/>
    <cellStyle name="40% - Акцент1 2 9" xfId="7579" xr:uid="{CB9101E5-988A-4CEC-A44B-598C48A8D439}"/>
    <cellStyle name="40% — акцент1 2 9" xfId="4258" xr:uid="{78CD4EA7-C4FC-4044-BB10-452BB6734375}"/>
    <cellStyle name="40% - Акцент1 2 9 2" xfId="15103" xr:uid="{77696EE4-F867-4031-B49D-AF1E19FF9067}"/>
    <cellStyle name="40% — акцент1 2 9 2" xfId="11862" xr:uid="{92DF7848-79CD-4F51-8A29-5523CAD12331}"/>
    <cellStyle name="40% - Акцент1 2 9 3" xfId="16096" xr:uid="{B1C58CD0-8C5E-4C3F-9677-1E7A3B23873C}"/>
    <cellStyle name="40% — акцент1 2 9 3" xfId="15628" xr:uid="{AA27D26F-53A4-4365-AF92-913817C44B9A}"/>
    <cellStyle name="40% - Акцент1 2 9 4" xfId="15651" xr:uid="{A86887B3-6EB0-4C43-8964-DBD469760271}"/>
    <cellStyle name="40% — акцент1 2 9 4" xfId="15395" xr:uid="{247FC6C0-37BA-4AA3-AFDC-9DB3CBCCC56B}"/>
    <cellStyle name="40% - Акцент1 2 9 5" xfId="15347" xr:uid="{CFB99FCE-1343-4033-80D5-EBFFE8209CCB}"/>
    <cellStyle name="40% — акцент1 2 9 5" xfId="15920" xr:uid="{6311072B-D767-4EA9-A200-F875AD211487}"/>
    <cellStyle name="40% - Акцент1 2 9 6" xfId="15786" xr:uid="{C8F2A7AE-549D-4DF0-8E52-FD725A3EBDB5}"/>
    <cellStyle name="40% — акцент1 2 9 6" xfId="16248" xr:uid="{98B7B564-036E-47A1-9ACD-79092BB817C7}"/>
    <cellStyle name="40% - Акцент1 2 9 7" xfId="14071" xr:uid="{7C02B788-B70C-4460-BBE6-D0981FC4076F}"/>
    <cellStyle name="40% — акцент1 2 9 7" xfId="15835" xr:uid="{D7AA2009-8675-4CBE-B832-455F757D0264}"/>
    <cellStyle name="40% - Акцент1 3" xfId="6526" xr:uid="{2F76512A-CF12-40B1-9C99-8489CE52B91A}"/>
    <cellStyle name="40% — акцент1 3" xfId="123" xr:uid="{B26FE889-9F72-4B9B-A1E7-A47D8EE1EDAE}"/>
    <cellStyle name="40% — акцент1 3 10" xfId="8785" xr:uid="{8E0A772B-9E7F-4B86-BABA-65DB047BE1B4}"/>
    <cellStyle name="40% — акцент1 3 11" xfId="1112" xr:uid="{DE2CB403-3999-4B6B-AC55-B4F6B3B41D4F}"/>
    <cellStyle name="40% — акцент1 3 2" xfId="124" xr:uid="{18042C41-457C-4F60-BB6D-5964B8258790}"/>
    <cellStyle name="40% — акцент1 3 2 2" xfId="1833" xr:uid="{1FC2EF72-C300-461B-B159-89D5B0A81D9A}"/>
    <cellStyle name="40% — акцент1 3 2 2 2" xfId="2456" xr:uid="{D9167721-1E59-4A1F-B86B-1FBFC840B8D7}"/>
    <cellStyle name="40% — акцент1 3 2 2 2 2" xfId="4035" xr:uid="{2F597054-B2AE-4047-95D6-5C1DB36F06C4}"/>
    <cellStyle name="40% — акцент1 3 2 2 2 2 2" xfId="7291" xr:uid="{B2FE9A06-BD9D-4D1B-BCF5-59FA8140D375}"/>
    <cellStyle name="40% — акцент1 3 2 2 2 2 2 2" xfId="14802" xr:uid="{35DB74DB-E52D-4C8E-9F15-917D6E72B31C}"/>
    <cellStyle name="40% — акцент1 3 2 2 2 2 3" xfId="11641" xr:uid="{DAB20F70-6AAC-42E9-B4C4-E7E58B944570}"/>
    <cellStyle name="40% — акцент1 3 2 2 2 3" xfId="5618" xr:uid="{B64EB2ED-06B3-429B-BC6B-4A94B9201656}"/>
    <cellStyle name="40% — акцент1 3 2 2 2 3 2" xfId="13207" xr:uid="{51C5C289-231A-4FD8-956C-13032F18EBC5}"/>
    <cellStyle name="40% — акцент1 3 2 2 2 4" xfId="10095" xr:uid="{2316E52D-D019-4FDA-B1BD-9F10D35D5181}"/>
    <cellStyle name="40% — акцент1 3 2 2 3" xfId="3074" xr:uid="{6F66A027-54C3-4C7B-8FF7-9F84353BA50D}"/>
    <cellStyle name="40% — акцент1 3 2 2 3 2" xfId="6233" xr:uid="{44503582-3ED9-4EE4-B5ED-C6A9773F04CE}"/>
    <cellStyle name="40% — акцент1 3 2 2 3 2 2" xfId="13818" xr:uid="{CAD6880F-8365-4587-BFB4-91BF1317239C}"/>
    <cellStyle name="40% — акцент1 3 2 2 3 3" xfId="10706" xr:uid="{53C7F714-93D7-4C04-9D7B-4B2C12FF9AE7}"/>
    <cellStyle name="40% — акцент1 3 2 2 4" xfId="4650" xr:uid="{3E8E7EE3-DB78-4E2B-8DFC-6EE78C060CD1}"/>
    <cellStyle name="40% — акцент1 3 2 2 4 2" xfId="12252" xr:uid="{6F3AE787-5EC2-40F0-902F-621CB03D9564}"/>
    <cellStyle name="40% — акцент1 3 2 2 5" xfId="9480" xr:uid="{69A26B22-8B92-403F-A798-35A278671FB0}"/>
    <cellStyle name="40% — акцент1 3 2 3" xfId="1531" xr:uid="{3886C24A-102B-47DA-871F-BBDBCC1D39E4}"/>
    <cellStyle name="40% — акцент1 3 2 3 2" xfId="3431" xr:uid="{4D358C55-0930-4E5F-9977-7C4AF888C893}"/>
    <cellStyle name="40% — акцент1 3 2 3 2 2" xfId="6690" xr:uid="{2C7C7C24-3CAA-4CA7-87FD-797F072B9A41}"/>
    <cellStyle name="40% — акцент1 3 2 3 2 2 2" xfId="14201" xr:uid="{875CAA68-4726-462A-B8FE-E60A3D8B1C4F}"/>
    <cellStyle name="40% — акцент1 3 2 3 2 3" xfId="11040" xr:uid="{A18967C7-C501-4864-87CD-A4F0C253589D}"/>
    <cellStyle name="40% — акцент1 3 2 3 3" xfId="4990" xr:uid="{978ADE56-27CD-4B31-B547-19FE73ED2C47}"/>
    <cellStyle name="40% — акцент1 3 2 3 3 2" xfId="12586" xr:uid="{9E0B3619-82F9-4F07-8F87-BA27AA121DF4}"/>
    <cellStyle name="40% — акцент1 3 2 3 4" xfId="9180" xr:uid="{1F1C930F-B7FE-4510-BBD3-34ACC070949B}"/>
    <cellStyle name="40% — акцент1 3 2 4" xfId="2154" xr:uid="{64C27F0E-4FAD-41BB-8FEC-0B942121224E}"/>
    <cellStyle name="40% — акцент1 3 2 4 2" xfId="3733" xr:uid="{49743F32-BF62-4C75-9638-1137945809AF}"/>
    <cellStyle name="40% — акцент1 3 2 4 2 2" xfId="6991" xr:uid="{C04D0BE2-30FA-411E-BA75-046E17C006CF}"/>
    <cellStyle name="40% — акцент1 3 2 4 2 2 2" xfId="14502" xr:uid="{ED89126D-7D70-43D0-ADD8-D04BD24B0471}"/>
    <cellStyle name="40% — акцент1 3 2 4 2 3" xfId="11341" xr:uid="{6195D818-E38B-441E-BB18-BA0AF55F1DB6}"/>
    <cellStyle name="40% — акцент1 3 2 4 3" xfId="5316" xr:uid="{CEF884F8-659A-420B-8756-9FBE77961806}"/>
    <cellStyle name="40% — акцент1 3 2 4 3 2" xfId="12907" xr:uid="{DFB94AA6-C39D-4056-AAF6-DD669F533D0E}"/>
    <cellStyle name="40% — акцент1 3 2 4 4" xfId="9795" xr:uid="{5F71CFEE-6E9E-47C9-9D8A-0B683D8688DE}"/>
    <cellStyle name="40% — акцент1 3 2 5" xfId="2772" xr:uid="{28E4E96A-1685-4388-8AA6-D1822229338E}"/>
    <cellStyle name="40% — акцент1 3 2 5 2" xfId="5931" xr:uid="{5583DF30-5493-499A-B53A-A38D31713E3C}"/>
    <cellStyle name="40% — акцент1 3 2 5 2 2" xfId="13518" xr:uid="{6394ED98-FE79-4010-B0A3-734477A26595}"/>
    <cellStyle name="40% — акцент1 3 2 5 3" xfId="10405" xr:uid="{082F092B-859E-4366-AEF9-05AD500F05B5}"/>
    <cellStyle name="40% — акцент1 3 2 6" xfId="4348" xr:uid="{F4FC78DF-79B5-4928-9A6B-230E1B264BAE}"/>
    <cellStyle name="40% — акцент1 3 2 6 2" xfId="11952" xr:uid="{8A08B904-F399-4D85-ABE1-DE237CDFB8B4}"/>
    <cellStyle name="40% — акцент1 3 2 7" xfId="8855" xr:uid="{92380654-D719-4CE2-8DC6-659AF984113C}"/>
    <cellStyle name="40% — акцент1 3 2 8" xfId="1186" xr:uid="{EAADC0AA-FF35-46CC-AD09-37BEB47DF80A}"/>
    <cellStyle name="40% — акцент1 3 3" xfId="125" xr:uid="{2EBAA1A5-E9E0-4C36-A064-548B2CA1C523}"/>
    <cellStyle name="40% — акцент1 3 3 2" xfId="1903" xr:uid="{2AA15FB4-AF98-4F78-BCE9-A7308DE0994D}"/>
    <cellStyle name="40% — акцент1 3 3 2 2" xfId="2526" xr:uid="{65386880-4CC9-47A9-A4FE-7897CC2E8DDD}"/>
    <cellStyle name="40% — акцент1 3 3 2 2 2" xfId="4105" xr:uid="{928E131B-176B-4D84-8217-AA840E7B9A1C}"/>
    <cellStyle name="40% — акцент1 3 3 2 2 2 2" xfId="7360" xr:uid="{13BF57C0-302D-42F6-BF5A-AEA005AB2E5D}"/>
    <cellStyle name="40% — акцент1 3 3 2 2 2 2 2" xfId="14871" xr:uid="{64162F3B-03BA-4E9B-93CB-FE83761FF83F}"/>
    <cellStyle name="40% — акцент1 3 3 2 2 2 3" xfId="11711" xr:uid="{590AFE1A-F39A-4BF4-B65B-E603506A32B2}"/>
    <cellStyle name="40% — акцент1 3 3 2 2 3" xfId="5688" xr:uid="{47C5584D-9320-4B35-A91A-A454921DE644}"/>
    <cellStyle name="40% — акцент1 3 3 2 2 3 2" xfId="13276" xr:uid="{F3A07D63-C82C-4CCD-BDF7-6B4828BCBDCC}"/>
    <cellStyle name="40% — акцент1 3 3 2 2 4" xfId="10164" xr:uid="{B0CA69F1-7DD3-43AC-9C2D-3B8FB542604B}"/>
    <cellStyle name="40% — акцент1 3 3 2 3" xfId="3144" xr:uid="{3B5AC1CA-0E6A-4F6A-A284-E2F08199EC40}"/>
    <cellStyle name="40% — акцент1 3 3 2 3 2" xfId="6303" xr:uid="{48DFA1BB-5B2A-4200-9589-A009365CBAED}"/>
    <cellStyle name="40% — акцент1 3 3 2 3 2 2" xfId="13887" xr:uid="{DA51600D-1F1A-4A9F-AF6D-8A665DDF769B}"/>
    <cellStyle name="40% — акцент1 3 3 2 3 3" xfId="10775" xr:uid="{140FDFF0-CEDA-4FAD-886C-102709F1FDCC}"/>
    <cellStyle name="40% — акцент1 3 3 2 4" xfId="4720" xr:uid="{4AF9683C-E96B-40A5-BD4B-46CDB7ECB2C9}"/>
    <cellStyle name="40% — акцент1 3 3 2 4 2" xfId="12321" xr:uid="{0CA868D1-4804-49E9-8ECF-CB10CB2469EE}"/>
    <cellStyle name="40% — акцент1 3 3 2 5" xfId="9549" xr:uid="{5DF26B95-D999-4BAB-91DD-8FA420321620}"/>
    <cellStyle name="40% — акцент1 3 3 3" xfId="1601" xr:uid="{F3FB020D-F83A-43B5-886E-D1313675FA89}"/>
    <cellStyle name="40% — акцент1 3 3 3 2" xfId="3501" xr:uid="{C9F3A176-ABE6-49CD-B313-34634A86DD26}"/>
    <cellStyle name="40% — акцент1 3 3 3 2 2" xfId="6759" xr:uid="{4C9D3C30-4524-4437-BA75-FA114CDC716F}"/>
    <cellStyle name="40% — акцент1 3 3 3 2 2 2" xfId="14270" xr:uid="{14EB1BEB-6BD3-4651-AAD1-F7521445B788}"/>
    <cellStyle name="40% — акцент1 3 3 3 2 3" xfId="11109" xr:uid="{F025DADC-AB9F-4A0D-AA66-7F32C2C56EA0}"/>
    <cellStyle name="40% — акцент1 3 3 3 3" xfId="5060" xr:uid="{752933C9-E0EF-474B-B9DD-A0052A8B5289}"/>
    <cellStyle name="40% — акцент1 3 3 3 3 2" xfId="12655" xr:uid="{3BE260A2-A7C1-4D94-B102-22057404415D}"/>
    <cellStyle name="40% — акцент1 3 3 3 4" xfId="9249" xr:uid="{96513AA4-B8AA-45C7-BA39-9DA6025CFB70}"/>
    <cellStyle name="40% — акцент1 3 3 4" xfId="2224" xr:uid="{F1202026-0747-44F2-9A4B-FB29C7A60CAE}"/>
    <cellStyle name="40% — акцент1 3 3 4 2" xfId="3803" xr:uid="{36484962-BD50-481C-B483-7AAEAA8EFF83}"/>
    <cellStyle name="40% — акцент1 3 3 4 2 2" xfId="7060" xr:uid="{AEC0C1F0-F681-46C9-9EC4-2A332E0AAEFA}"/>
    <cellStyle name="40% — акцент1 3 3 4 2 2 2" xfId="14571" xr:uid="{76963921-E8D6-47E8-8921-B2EF05CB2172}"/>
    <cellStyle name="40% — акцент1 3 3 4 2 3" xfId="11410" xr:uid="{C56D51B1-C790-4898-8A7F-47AD67F234CC}"/>
    <cellStyle name="40% — акцент1 3 3 4 3" xfId="5386" xr:uid="{3DFB40F4-31BD-46AD-A2D6-2041ACC94AFC}"/>
    <cellStyle name="40% — акцент1 3 3 4 3 2" xfId="12976" xr:uid="{1E0971D6-A167-4A28-BDF2-68F3C797510E}"/>
    <cellStyle name="40% — акцент1 3 3 4 4" xfId="9864" xr:uid="{69499076-91A5-47A5-921D-166A84AB4C15}"/>
    <cellStyle name="40% — акцент1 3 3 5" xfId="2842" xr:uid="{3E830194-6EC3-4FFD-9300-4892AB20C1E9}"/>
    <cellStyle name="40% — акцент1 3 3 5 2" xfId="6001" xr:uid="{C8B1D417-9CA5-4A06-B945-4C1926FEC96C}"/>
    <cellStyle name="40% — акцент1 3 3 5 2 2" xfId="13587" xr:uid="{C07DBACD-07E8-4D4D-924D-56D3EFF7FC96}"/>
    <cellStyle name="40% — акцент1 3 3 5 3" xfId="10475" xr:uid="{2045C430-56DA-4126-BDCC-8ACCFD3523EF}"/>
    <cellStyle name="40% — акцент1 3 3 6" xfId="4418" xr:uid="{B940EBC3-A356-4341-AB53-34DBA295F673}"/>
    <cellStyle name="40% — акцент1 3 3 6 2" xfId="12021" xr:uid="{3F762E49-C68C-417B-9DEB-29931432A294}"/>
    <cellStyle name="40% — акцент1 3 3 7" xfId="8924" xr:uid="{2D28BA8E-F7DA-4329-BACC-9F0CA09E4AED}"/>
    <cellStyle name="40% — акцент1 3 3 8" xfId="1256" xr:uid="{5867215E-4689-4738-A6FF-3BD1BFD25C08}"/>
    <cellStyle name="40% — акцент1 3 4" xfId="126" xr:uid="{CADF4242-87B1-4B99-A31D-DE417DDD2644}"/>
    <cellStyle name="40% — акцент1 3 4 2" xfId="1972" xr:uid="{C83D1204-AE09-4D6D-A018-A94DE44F1493}"/>
    <cellStyle name="40% — акцент1 3 4 2 2" xfId="2595" xr:uid="{723430F7-1EA2-40C8-86FD-457A1BD91B70}"/>
    <cellStyle name="40% — акцент1 3 4 2 2 2" xfId="4174" xr:uid="{9C2AC626-F549-4654-A92C-E86C5BF0B6BB}"/>
    <cellStyle name="40% — акцент1 3 4 2 2 2 2" xfId="7429" xr:uid="{57DF4A92-7CBE-4DCD-971E-6A470C3F73D7}"/>
    <cellStyle name="40% — акцент1 3 4 2 2 2 2 2" xfId="14940" xr:uid="{47C97399-90CE-4DF0-A8CA-0FDAA09E1C83}"/>
    <cellStyle name="40% — акцент1 3 4 2 2 2 3" xfId="11780" xr:uid="{ADBC09D4-EA72-45D6-B025-87D63D991202}"/>
    <cellStyle name="40% — акцент1 3 4 2 2 3" xfId="5757" xr:uid="{486E713C-FDC8-408F-9116-1CA1A452D46A}"/>
    <cellStyle name="40% — акцент1 3 4 2 2 3 2" xfId="13345" xr:uid="{3CA7F8E4-41A8-420F-B4A3-22A5E82E1DF0}"/>
    <cellStyle name="40% — акцент1 3 4 2 2 4" xfId="10233" xr:uid="{5E640C03-2B17-4CAF-ADEF-473418422965}"/>
    <cellStyle name="40% — акцент1 3 4 2 3" xfId="3213" xr:uid="{8DD628C7-8A80-4F02-832D-A952FB09978F}"/>
    <cellStyle name="40% — акцент1 3 4 2 3 2" xfId="6372" xr:uid="{4D225905-AAAB-4CE7-A98A-3E7631900C4D}"/>
    <cellStyle name="40% — акцент1 3 4 2 3 2 2" xfId="13956" xr:uid="{04F6C2AE-ABC8-421D-9E76-25ADDA7FFED5}"/>
    <cellStyle name="40% — акцент1 3 4 2 3 3" xfId="10844" xr:uid="{79FD8323-0798-4D58-8A44-298147E2F795}"/>
    <cellStyle name="40% — акцент1 3 4 2 4" xfId="4789" xr:uid="{1EBB64DA-A219-4D38-BE9F-DBBCE0745EBE}"/>
    <cellStyle name="40% — акцент1 3 4 2 4 2" xfId="12390" xr:uid="{D483A99E-2A73-4185-BB30-544D441AB8E4}"/>
    <cellStyle name="40% — акцент1 3 4 2 5" xfId="9618" xr:uid="{C298AE65-0B7E-4012-92BB-9189E26BA133}"/>
    <cellStyle name="40% — акцент1 3 4 3" xfId="1670" xr:uid="{E55568E8-91C3-4016-8A23-48B55EE1E030}"/>
    <cellStyle name="40% — акцент1 3 4 3 2" xfId="3570" xr:uid="{83F3AC2E-CF1B-4FA2-A668-59C4BAA77DCD}"/>
    <cellStyle name="40% — акцент1 3 4 3 2 2" xfId="6828" xr:uid="{DAE63A3B-77B6-427D-A5B6-F3526B4C6E26}"/>
    <cellStyle name="40% — акцент1 3 4 3 2 2 2" xfId="14339" xr:uid="{63446B21-3389-4407-B132-3ECD14F4E663}"/>
    <cellStyle name="40% — акцент1 3 4 3 2 3" xfId="11178" xr:uid="{112C6FC6-7753-444D-8ED1-96D44D46AB81}"/>
    <cellStyle name="40% — акцент1 3 4 3 3" xfId="5129" xr:uid="{DF406282-68B6-45FA-BE7C-3109329099CC}"/>
    <cellStyle name="40% — акцент1 3 4 3 3 2" xfId="12724" xr:uid="{18F1F458-0D3B-460A-9F21-970914E349F6}"/>
    <cellStyle name="40% — акцент1 3 4 3 4" xfId="9318" xr:uid="{817CA854-81DA-4BDF-AC71-8B16B9446BA5}"/>
    <cellStyle name="40% — акцент1 3 4 4" xfId="2293" xr:uid="{A06869DF-FDB4-41FF-A05C-1A495D4791A4}"/>
    <cellStyle name="40% — акцент1 3 4 4 2" xfId="3872" xr:uid="{3FA65C3E-3600-4E76-8F4A-57A31A550873}"/>
    <cellStyle name="40% — акцент1 3 4 4 2 2" xfId="7129" xr:uid="{FF4E49B8-B8BA-434E-8F83-C6F604E21F09}"/>
    <cellStyle name="40% — акцент1 3 4 4 2 2 2" xfId="14640" xr:uid="{5DF092D1-0445-4BAA-B467-5E0E746DCD2A}"/>
    <cellStyle name="40% — акцент1 3 4 4 2 3" xfId="11479" xr:uid="{DC3D4D52-C7B3-4073-8DF4-CD63DE349DAA}"/>
    <cellStyle name="40% — акцент1 3 4 4 3" xfId="5455" xr:uid="{F07A33A9-AA9A-46CA-AFF1-6343141CC91F}"/>
    <cellStyle name="40% — акцент1 3 4 4 3 2" xfId="13045" xr:uid="{A365A1CD-BED0-4136-AFE0-D13605EB0F17}"/>
    <cellStyle name="40% — акцент1 3 4 4 4" xfId="9933" xr:uid="{A925843F-0A29-4BD3-8E94-7F4A840185F2}"/>
    <cellStyle name="40% — акцент1 3 4 5" xfId="2911" xr:uid="{D6C928D3-EB16-4DD9-B5C8-5CA02C239BB4}"/>
    <cellStyle name="40% — акцент1 3 4 5 2" xfId="6070" xr:uid="{1FE0CA84-0AFA-4FDE-BF7D-73723BC00A12}"/>
    <cellStyle name="40% — акцент1 3 4 5 2 2" xfId="13656" xr:uid="{6973CDC2-F6B1-4128-84F1-1408B6DDED08}"/>
    <cellStyle name="40% — акцент1 3 4 5 3" xfId="10544" xr:uid="{54D8D32A-0E40-4A4E-810A-672C3339E0BE}"/>
    <cellStyle name="40% — акцент1 3 4 6" xfId="4487" xr:uid="{A93433A4-AF17-445B-9A77-D836F7F4B0E1}"/>
    <cellStyle name="40% — акцент1 3 4 6 2" xfId="12090" xr:uid="{8AC531D3-87E3-4282-AD65-3576A688BD0B}"/>
    <cellStyle name="40% — акцент1 3 4 7" xfId="8993" xr:uid="{12207E13-93C4-4395-9904-FC8ABC016326}"/>
    <cellStyle name="40% — акцент1 3 4 8" xfId="1325" xr:uid="{BF6321BE-6A29-44CF-AE16-ADFCAA18EEEA}"/>
    <cellStyle name="40% — акцент1 3 5" xfId="127" xr:uid="{CB16770A-124B-47C6-B678-6E5BBCDEBC22}"/>
    <cellStyle name="40% — акцент1 3 5 2" xfId="2387" xr:uid="{80A2A4C6-D53F-4A35-A51C-CF1D33235F70}"/>
    <cellStyle name="40% — акцент1 3 5 2 2" xfId="3966" xr:uid="{6759B640-F97C-4B72-B502-24F41ED2C85D}"/>
    <cellStyle name="40% — акцент1 3 5 2 2 2" xfId="7222" xr:uid="{29694ED5-181D-4BB1-9393-87DF5F939F89}"/>
    <cellStyle name="40% — акцент1 3 5 2 2 2 2" xfId="14733" xr:uid="{D794C46E-45A8-4ADC-BB75-42E8895CFDE9}"/>
    <cellStyle name="40% — акцент1 3 5 2 2 3" xfId="11572" xr:uid="{21281DE2-EF8C-4420-BF99-9CC4F5C71C9F}"/>
    <cellStyle name="40% — акцент1 3 5 2 3" xfId="5549" xr:uid="{0363D33E-31FB-425B-862A-8E617B050481}"/>
    <cellStyle name="40% — акцент1 3 5 2 3 2" xfId="13138" xr:uid="{6F37C3A5-F15E-463D-8920-70EEF5D7A37E}"/>
    <cellStyle name="40% — акцент1 3 5 2 4" xfId="10026" xr:uid="{48D44402-56D1-4A82-81FF-AFA0B22D56AA}"/>
    <cellStyle name="40% — акцент1 3 5 3" xfId="3005" xr:uid="{50C0D629-FDE8-47CF-98BE-01341C27EA8D}"/>
    <cellStyle name="40% — акцент1 3 5 3 2" xfId="6164" xr:uid="{A0FAFC69-80B9-4FAF-9BCA-5BB9B021E06A}"/>
    <cellStyle name="40% — акцент1 3 5 3 2 2" xfId="13749" xr:uid="{0FE130FE-1CD2-4CFC-838C-4392B8978ACF}"/>
    <cellStyle name="40% — акцент1 3 5 3 3" xfId="10637" xr:uid="{B7A69BCD-201E-4680-81F1-70BBE1347EDD}"/>
    <cellStyle name="40% — акцент1 3 5 4" xfId="4581" xr:uid="{3215FB48-BBBC-4FDB-A957-C05FB8626DB5}"/>
    <cellStyle name="40% — акцент1 3 5 4 2" xfId="12183" xr:uid="{1C05E26A-C303-4587-8F71-23F1D2137D35}"/>
    <cellStyle name="40% — акцент1 3 5 5" xfId="9411" xr:uid="{44546B29-EEAD-4680-AA95-DD16650CC4D2}"/>
    <cellStyle name="40% — акцент1 3 5 6" xfId="1764" xr:uid="{B882D2A1-6037-4E98-AF60-D1BBDF2C6D39}"/>
    <cellStyle name="40% — акцент1 3 6" xfId="1462" xr:uid="{E469B747-3C96-4639-94DA-E3DC1A64648E}"/>
    <cellStyle name="40% — акцент1 3 6 2" xfId="3362" xr:uid="{7F7E1420-3E3C-413E-8611-D91ECB035145}"/>
    <cellStyle name="40% — акцент1 3 6 2 2" xfId="6621" xr:uid="{736798A7-B776-46BA-872A-DEE0A4516243}"/>
    <cellStyle name="40% — акцент1 3 6 2 2 2" xfId="14132" xr:uid="{7071D241-B141-4294-BDDF-0AD39BBACDBF}"/>
    <cellStyle name="40% — акцент1 3 6 2 3" xfId="10971" xr:uid="{7E320192-35EB-4131-89CD-CD08B9D7B515}"/>
    <cellStyle name="40% — акцент1 3 6 3" xfId="4921" xr:uid="{7BE6C4F2-19B3-4739-9E78-4B5074C4F43C}"/>
    <cellStyle name="40% — акцент1 3 6 3 2" xfId="12517" xr:uid="{566FE277-47CE-493F-87F2-F2881E3B237B}"/>
    <cellStyle name="40% — акцент1 3 6 4" xfId="9111" xr:uid="{AE2812E6-0278-4518-99F6-9505300684E1}"/>
    <cellStyle name="40% — акцент1 3 7" xfId="2085" xr:uid="{1D36990B-D700-4F32-AED6-3308ED75495B}"/>
    <cellStyle name="40% — акцент1 3 7 2" xfId="3664" xr:uid="{C2FCBE4B-2144-4B8D-ACC8-B3DAD3235886}"/>
    <cellStyle name="40% — акцент1 3 7 2 2" xfId="6922" xr:uid="{EC5A3108-E87D-41A3-904F-99B6DED628AC}"/>
    <cellStyle name="40% — акцент1 3 7 2 2 2" xfId="14433" xr:uid="{C60C1F4D-51B9-4CA3-A8CC-9780F6E6CC43}"/>
    <cellStyle name="40% — акцент1 3 7 2 3" xfId="11272" xr:uid="{E190EE75-6324-4935-A1C9-6BFC121959CE}"/>
    <cellStyle name="40% — акцент1 3 7 3" xfId="5247" xr:uid="{89E3E84B-09FB-4A39-8F38-B22DE9B56066}"/>
    <cellStyle name="40% — акцент1 3 7 3 2" xfId="12838" xr:uid="{52796451-B146-4D0D-9712-17C1CDC0B91D}"/>
    <cellStyle name="40% — акцент1 3 7 4" xfId="9726" xr:uid="{39E32A98-44D8-4A66-B28D-8D7C661C762F}"/>
    <cellStyle name="40% — акцент1 3 8" xfId="2703" xr:uid="{71A64B8E-C894-4C24-8569-32EAA16C4363}"/>
    <cellStyle name="40% — акцент1 3 8 2" xfId="5862" xr:uid="{DF25E0ED-CB5F-4A07-AB6A-564D8302868E}"/>
    <cellStyle name="40% — акцент1 3 8 2 2" xfId="13449" xr:uid="{95BE0F8C-4ACE-45CA-A3D5-87F40A6DFD2B}"/>
    <cellStyle name="40% — акцент1 3 8 3" xfId="10336" xr:uid="{2915859C-1E26-4349-B61C-3477B4C205D2}"/>
    <cellStyle name="40% — акцент1 3 9" xfId="4279" xr:uid="{B0286392-98AF-4F63-AD24-70C5AFCBB5C5}"/>
    <cellStyle name="40% — акцент1 3 9 2" xfId="11883" xr:uid="{77BE6252-9246-430E-8484-CED8E686374E}"/>
    <cellStyle name="40% — акцент1 4" xfId="128" xr:uid="{1C89AC48-7440-47FE-BC03-EB9300FB4362}"/>
    <cellStyle name="40% — акцент1 4 10" xfId="8808" xr:uid="{40E149AE-827D-4638-9FB8-A1C1C05D70F2}"/>
    <cellStyle name="40% — акцент1 4 11" xfId="1136" xr:uid="{D6C1D1D2-E65E-4B27-951D-1F55C689350D}"/>
    <cellStyle name="40% — акцент1 4 2" xfId="129" xr:uid="{4131A66F-8278-4F62-87B8-BD440B65B7EE}"/>
    <cellStyle name="40% — акцент1 4 2 2" xfId="1857" xr:uid="{78EB668C-8DD8-4D0F-8AAA-C4930CAC7BAA}"/>
    <cellStyle name="40% — акцент1 4 2 2 2" xfId="2480" xr:uid="{0CA51468-BE44-466F-B5DE-BEFE40B4CF47}"/>
    <cellStyle name="40% — акцент1 4 2 2 2 2" xfId="4059" xr:uid="{C378E692-DC53-4B0C-995C-5EED7958741A}"/>
    <cellStyle name="40% — акцент1 4 2 2 2 2 2" xfId="7314" xr:uid="{67FE8227-4785-434F-A4B0-B601BEC4C3FF}"/>
    <cellStyle name="40% — акцент1 4 2 2 2 2 2 2" xfId="14825" xr:uid="{7F66DCAC-49C0-4562-B242-853FC41D16C8}"/>
    <cellStyle name="40% — акцент1 4 2 2 2 2 3" xfId="11665" xr:uid="{06474EB1-3AF7-474B-83B5-C7E6BAC2A1A9}"/>
    <cellStyle name="40% — акцент1 4 2 2 2 3" xfId="5642" xr:uid="{1A8D691B-DFC3-4CCB-AA0F-3CF3C4A9EDF0}"/>
    <cellStyle name="40% — акцент1 4 2 2 2 3 2" xfId="13230" xr:uid="{040FD015-07CF-4476-BCB5-29C894BF84D9}"/>
    <cellStyle name="40% — акцент1 4 2 2 2 4" xfId="10118" xr:uid="{EF0DC781-5D70-4256-A6D9-321A253ECDF7}"/>
    <cellStyle name="40% — акцент1 4 2 2 3" xfId="3098" xr:uid="{84B1A502-F384-44E8-B5B7-57CD63AA5D0A}"/>
    <cellStyle name="40% — акцент1 4 2 2 3 2" xfId="6257" xr:uid="{D735D5B4-B821-4444-995F-1572D7A3BAFE}"/>
    <cellStyle name="40% — акцент1 4 2 2 3 2 2" xfId="13841" xr:uid="{EF00F46E-71A0-4CBE-9466-83F6C6686212}"/>
    <cellStyle name="40% — акцент1 4 2 2 3 3" xfId="10729" xr:uid="{5F5A7B24-6ABF-4DCB-BBED-DFF4D40EBEF8}"/>
    <cellStyle name="40% — акцент1 4 2 2 4" xfId="4674" xr:uid="{D23ECFC6-840E-49BF-AF9E-6C8EF8DD3208}"/>
    <cellStyle name="40% — акцент1 4 2 2 4 2" xfId="12275" xr:uid="{115169D8-9F5D-42E3-990C-307B934FDE1C}"/>
    <cellStyle name="40% — акцент1 4 2 2 5" xfId="9503" xr:uid="{37E756C0-BD70-44B7-8F23-02E494342FA5}"/>
    <cellStyle name="40% — акцент1 4 2 3" xfId="1555" xr:uid="{1F034696-DE1E-4BD0-9B50-D26E85FD979B}"/>
    <cellStyle name="40% — акцент1 4 2 3 2" xfId="3455" xr:uid="{463F19D0-24D1-4217-875F-A327D874E776}"/>
    <cellStyle name="40% — акцент1 4 2 3 2 2" xfId="6713" xr:uid="{CF2CA34B-1798-423C-BB3D-DC87698D5913}"/>
    <cellStyle name="40% — акцент1 4 2 3 2 2 2" xfId="14224" xr:uid="{4AB2C521-6195-4D5E-AF28-D3EB375E3526}"/>
    <cellStyle name="40% — акцент1 4 2 3 2 3" xfId="11063" xr:uid="{68A2E02F-016A-461F-9341-1ADAC10E71EA}"/>
    <cellStyle name="40% — акцент1 4 2 3 3" xfId="5014" xr:uid="{22946D6A-4AD5-43F8-BA24-53956844DC85}"/>
    <cellStyle name="40% — акцент1 4 2 3 3 2" xfId="12609" xr:uid="{549B27AD-DDCC-46AE-8C9C-18A1EAD13D46}"/>
    <cellStyle name="40% — акцент1 4 2 3 4" xfId="9203" xr:uid="{0FC28623-FA6B-4DBE-A2DD-80A2FEC1052C}"/>
    <cellStyle name="40% — акцент1 4 2 4" xfId="2178" xr:uid="{9DA1EA81-05FE-4C02-9A44-08474DA4865B}"/>
    <cellStyle name="40% — акцент1 4 2 4 2" xfId="3757" xr:uid="{74A7A4B9-3AB4-423F-A858-BFD8AED7D67E}"/>
    <cellStyle name="40% — акцент1 4 2 4 2 2" xfId="7014" xr:uid="{D938D0E0-6ED1-4848-B40E-2F37A2CC90F7}"/>
    <cellStyle name="40% — акцент1 4 2 4 2 2 2" xfId="14525" xr:uid="{A65EC3B3-050D-45CE-BC51-2A1866574BD8}"/>
    <cellStyle name="40% — акцент1 4 2 4 2 3" xfId="11364" xr:uid="{5B757A1C-4BED-448C-A0C2-6E91093440F3}"/>
    <cellStyle name="40% — акцент1 4 2 4 3" xfId="5340" xr:uid="{39600BF2-1B3A-479E-B101-A8D6B54B6389}"/>
    <cellStyle name="40% — акцент1 4 2 4 3 2" xfId="12930" xr:uid="{3229E1D5-864A-47F3-90D6-6400CDB382C8}"/>
    <cellStyle name="40% — акцент1 4 2 4 4" xfId="9818" xr:uid="{0965C661-6EBD-444F-9122-59924FF09E3E}"/>
    <cellStyle name="40% — акцент1 4 2 5" xfId="2796" xr:uid="{5AD5913E-A6DA-4805-AA1C-7A00D6B35B49}"/>
    <cellStyle name="40% — акцент1 4 2 5 2" xfId="5955" xr:uid="{ECF5B6A9-B22F-47B2-9812-FD2439751C1A}"/>
    <cellStyle name="40% — акцент1 4 2 5 2 2" xfId="13541" xr:uid="{E4E6C0D9-1F32-4695-BE9F-0A736B4F5B3B}"/>
    <cellStyle name="40% — акцент1 4 2 5 3" xfId="10429" xr:uid="{BFE3A1D1-9361-4B37-9A79-79AA54A4BAF1}"/>
    <cellStyle name="40% — акцент1 4 2 6" xfId="4372" xr:uid="{362D0D95-54D0-41FD-9286-BA73581EAF50}"/>
    <cellStyle name="40% — акцент1 4 2 6 2" xfId="11975" xr:uid="{1BD76711-4669-4AC0-90E6-5BC38BEDC6DA}"/>
    <cellStyle name="40% — акцент1 4 2 7" xfId="8878" xr:uid="{2D6976D9-2297-49CC-A302-D52FA1F4C86E}"/>
    <cellStyle name="40% — акцент1 4 2 8" xfId="1210" xr:uid="{718C01D3-1048-4809-926C-8ADACB971530}"/>
    <cellStyle name="40% — акцент1 4 3" xfId="130" xr:uid="{FBE65F41-96E1-454E-B166-FB5B824A6610}"/>
    <cellStyle name="40% — акцент1 4 3 2" xfId="1926" xr:uid="{FBA4D506-146B-49A6-9636-0FEB8CB7F0CD}"/>
    <cellStyle name="40% — акцент1 4 3 2 2" xfId="2549" xr:uid="{8A416762-1B0C-4D66-A445-9ADAF44A4CED}"/>
    <cellStyle name="40% — акцент1 4 3 2 2 2" xfId="4128" xr:uid="{63F157B8-BF37-4A80-883C-321AF2FD3145}"/>
    <cellStyle name="40% — акцент1 4 3 2 2 2 2" xfId="7383" xr:uid="{9D4C605F-7E9F-4BD7-B8D3-324C43224B37}"/>
    <cellStyle name="40% — акцент1 4 3 2 2 2 2 2" xfId="14894" xr:uid="{87C47740-0D59-43C0-941E-850A16063E86}"/>
    <cellStyle name="40% — акцент1 4 3 2 2 2 3" xfId="11734" xr:uid="{A316B06E-BE88-4760-82B8-55ABDF0E915C}"/>
    <cellStyle name="40% — акцент1 4 3 2 2 3" xfId="5711" xr:uid="{A701316D-85B8-4F97-8606-C7CF95AEEBBB}"/>
    <cellStyle name="40% — акцент1 4 3 2 2 3 2" xfId="13299" xr:uid="{17009025-3C3B-4B16-B21B-D4F686E01986}"/>
    <cellStyle name="40% — акцент1 4 3 2 2 4" xfId="10187" xr:uid="{6452001B-E0A4-4410-9242-353451CBEF4C}"/>
    <cellStyle name="40% — акцент1 4 3 2 3" xfId="3167" xr:uid="{E4607E48-903B-4A6E-8554-2BD5779AE37F}"/>
    <cellStyle name="40% — акцент1 4 3 2 3 2" xfId="6326" xr:uid="{3BE62597-5F9F-4C68-9608-F4D662202D16}"/>
    <cellStyle name="40% — акцент1 4 3 2 3 2 2" xfId="13910" xr:uid="{6FC0363D-1814-4385-BFA5-455D3B55609C}"/>
    <cellStyle name="40% — акцент1 4 3 2 3 3" xfId="10798" xr:uid="{D4476B38-ECCB-4F4E-ACB4-F89940027DD4}"/>
    <cellStyle name="40% — акцент1 4 3 2 4" xfId="4743" xr:uid="{83B071D4-71FF-4FB0-B773-6CDEA71EEFC6}"/>
    <cellStyle name="40% — акцент1 4 3 2 4 2" xfId="12344" xr:uid="{1D4D46FB-D2DA-4193-8A3A-61A59717700E}"/>
    <cellStyle name="40% — акцент1 4 3 2 5" xfId="9572" xr:uid="{BF5FA651-3D61-4FFC-8255-97A477EB214F}"/>
    <cellStyle name="40% — акцент1 4 3 3" xfId="1624" xr:uid="{414DEE1B-1634-4A2C-B95D-91928696702C}"/>
    <cellStyle name="40% — акцент1 4 3 3 2" xfId="3524" xr:uid="{C321A44A-2BEF-4AA1-8DE8-792AFDF696D3}"/>
    <cellStyle name="40% — акцент1 4 3 3 2 2" xfId="6782" xr:uid="{CBCCD63F-146F-4FB0-A037-7A54702F6276}"/>
    <cellStyle name="40% — акцент1 4 3 3 2 2 2" xfId="14293" xr:uid="{BA9D46B1-1B98-48FC-A1C8-9C9B70F90928}"/>
    <cellStyle name="40% — акцент1 4 3 3 2 3" xfId="11132" xr:uid="{435EE0C9-7EB6-4A0C-8638-E58AE5D3577B}"/>
    <cellStyle name="40% — акцент1 4 3 3 3" xfId="5083" xr:uid="{E6DBAD82-E2C6-4C57-88F4-5D26CFAECA87}"/>
    <cellStyle name="40% — акцент1 4 3 3 3 2" xfId="12678" xr:uid="{AEF6B9FB-EDC5-4E02-B09B-617731A48A8A}"/>
    <cellStyle name="40% — акцент1 4 3 3 4" xfId="9272" xr:uid="{356D0BF9-34A8-4619-9DFF-0E9EC93A7C4D}"/>
    <cellStyle name="40% — акцент1 4 3 4" xfId="2247" xr:uid="{A3AFADD0-965D-4365-997D-C4EA5F494E8F}"/>
    <cellStyle name="40% — акцент1 4 3 4 2" xfId="3826" xr:uid="{188E3C9C-95D3-45DA-B7C7-6DFC36BB169E}"/>
    <cellStyle name="40% — акцент1 4 3 4 2 2" xfId="7083" xr:uid="{C6FEB9F3-580C-4A62-83DD-2BD55A7BFA86}"/>
    <cellStyle name="40% — акцент1 4 3 4 2 2 2" xfId="14594" xr:uid="{4FD977D0-29ED-4749-B8F0-20D2BDED397E}"/>
    <cellStyle name="40% — акцент1 4 3 4 2 3" xfId="11433" xr:uid="{42CDF28F-1C51-428C-B396-223E01FBF830}"/>
    <cellStyle name="40% — акцент1 4 3 4 3" xfId="5409" xr:uid="{CF3418AF-F6A1-49FE-8127-B405CD044B4F}"/>
    <cellStyle name="40% — акцент1 4 3 4 3 2" xfId="12999" xr:uid="{E3323BF9-870D-4964-8A50-41C39F39E017}"/>
    <cellStyle name="40% — акцент1 4 3 4 4" xfId="9887" xr:uid="{9B3D5151-D8D3-41CE-9D6A-CBF3002AB884}"/>
    <cellStyle name="40% — акцент1 4 3 5" xfId="2865" xr:uid="{413A8D59-6142-4C14-8C80-ED2CFF3FDA3C}"/>
    <cellStyle name="40% — акцент1 4 3 5 2" xfId="6024" xr:uid="{C14E04D4-ADF9-4070-9487-745F63B5617B}"/>
    <cellStyle name="40% — акцент1 4 3 5 2 2" xfId="13610" xr:uid="{21BA3E7C-63D2-4AC1-9265-A22E51D51686}"/>
    <cellStyle name="40% — акцент1 4 3 5 3" xfId="10498" xr:uid="{39658C6F-56DD-4DBB-891A-BE140C5B8C9B}"/>
    <cellStyle name="40% — акцент1 4 3 6" xfId="4441" xr:uid="{518EF165-8859-4B0A-9D24-44D59C39BDE1}"/>
    <cellStyle name="40% — акцент1 4 3 6 2" xfId="12044" xr:uid="{66E77B2E-B82E-4591-BCEF-CFCB1700696C}"/>
    <cellStyle name="40% — акцент1 4 3 7" xfId="8947" xr:uid="{EF922161-8532-4041-86CB-F8F3D0211B93}"/>
    <cellStyle name="40% — акцент1 4 3 8" xfId="1279" xr:uid="{79C146C4-8C52-4FFB-9337-0B6C1BECB0B4}"/>
    <cellStyle name="40% — акцент1 4 4" xfId="131" xr:uid="{B8A9FB63-0A3E-4689-BBD9-41E15F6A5A05}"/>
    <cellStyle name="40% — акцент1 4 4 2" xfId="1995" xr:uid="{E3064E5D-65E9-492A-BE78-4C0F720E945A}"/>
    <cellStyle name="40% — акцент1 4 4 2 2" xfId="2618" xr:uid="{89F292C6-EE29-4D1E-AF48-99F7750CB2A7}"/>
    <cellStyle name="40% — акцент1 4 4 2 2 2" xfId="4197" xr:uid="{5D6E9099-69B9-4AB0-AD2E-F3576B88F480}"/>
    <cellStyle name="40% — акцент1 4 4 2 2 2 2" xfId="7452" xr:uid="{86F72F4A-C91D-4565-A23B-D6914AB88680}"/>
    <cellStyle name="40% — акцент1 4 4 2 2 2 2 2" xfId="14963" xr:uid="{E8307376-041D-445B-936F-CEC545827F50}"/>
    <cellStyle name="40% — акцент1 4 4 2 2 2 3" xfId="11803" xr:uid="{94FF6BBE-29DA-491C-B341-C7297F1C8143}"/>
    <cellStyle name="40% — акцент1 4 4 2 2 3" xfId="5780" xr:uid="{72D156C5-0CB0-41E6-A982-FAB45591E069}"/>
    <cellStyle name="40% — акцент1 4 4 2 2 3 2" xfId="13368" xr:uid="{6413FBC5-7C7B-461C-B98A-FAA6E85A2135}"/>
    <cellStyle name="40% — акцент1 4 4 2 2 4" xfId="10256" xr:uid="{EB9104BC-C8FD-45F4-B021-8B017DDB0E4D}"/>
    <cellStyle name="40% — акцент1 4 4 2 3" xfId="3236" xr:uid="{C9B1CE52-EAEE-432F-9C64-CCEF41910A77}"/>
    <cellStyle name="40% — акцент1 4 4 2 3 2" xfId="6395" xr:uid="{6F32639A-48E4-4EF0-B6D7-B171C5D5532A}"/>
    <cellStyle name="40% — акцент1 4 4 2 3 2 2" xfId="13979" xr:uid="{0D387C05-307C-4F93-B18E-448D092F39E1}"/>
    <cellStyle name="40% — акцент1 4 4 2 3 3" xfId="10867" xr:uid="{0536BA79-2014-434C-B69F-B977EAE3A69E}"/>
    <cellStyle name="40% — акцент1 4 4 2 4" xfId="4812" xr:uid="{7996F473-FE11-41F5-AD30-5040D2EBBA67}"/>
    <cellStyle name="40% — акцент1 4 4 2 4 2" xfId="12413" xr:uid="{4E17AF13-63B8-4993-96C3-8893C52A02B0}"/>
    <cellStyle name="40% — акцент1 4 4 2 5" xfId="9641" xr:uid="{F1735912-ED6B-4C17-BFE1-D9C97AF2F905}"/>
    <cellStyle name="40% — акцент1 4 4 3" xfId="1693" xr:uid="{ADB19591-7B11-4F87-888C-5F54CC142179}"/>
    <cellStyle name="40% — акцент1 4 4 3 2" xfId="3593" xr:uid="{899808B0-9A5D-41C6-B279-C43BDD7814DF}"/>
    <cellStyle name="40% — акцент1 4 4 3 2 2" xfId="6851" xr:uid="{9843AC23-B1A8-4D13-95FB-CF8816A321E2}"/>
    <cellStyle name="40% — акцент1 4 4 3 2 2 2" xfId="14362" xr:uid="{D35FF355-69B0-47CF-96F6-6A45C148D1D0}"/>
    <cellStyle name="40% — акцент1 4 4 3 2 3" xfId="11201" xr:uid="{C83AE340-98A6-4636-B372-D9DC5EC44BD6}"/>
    <cellStyle name="40% — акцент1 4 4 3 3" xfId="5152" xr:uid="{215CC4DD-0603-4332-870E-DBBADAED4E6F}"/>
    <cellStyle name="40% — акцент1 4 4 3 3 2" xfId="12747" xr:uid="{7987F82F-1A65-4EB0-9F7B-DD5C059C45D7}"/>
    <cellStyle name="40% — акцент1 4 4 3 4" xfId="9341" xr:uid="{93AB159D-0558-4793-A6DC-C75279D50CDB}"/>
    <cellStyle name="40% — акцент1 4 4 4" xfId="2316" xr:uid="{6D9E8C49-584F-484F-AE4F-E07EFF446641}"/>
    <cellStyle name="40% — акцент1 4 4 4 2" xfId="3895" xr:uid="{B16619FA-1A0F-42FF-AD3D-DFD24BFDCE75}"/>
    <cellStyle name="40% — акцент1 4 4 4 2 2" xfId="7152" xr:uid="{93622771-EB0D-4925-8C99-27B0B84CFA6A}"/>
    <cellStyle name="40% — акцент1 4 4 4 2 2 2" xfId="14663" xr:uid="{7AFD91E7-21A5-4116-81A7-D11D880B88A2}"/>
    <cellStyle name="40% — акцент1 4 4 4 2 3" xfId="11502" xr:uid="{65F36A0D-EB96-43F0-A769-7CAA405E16C6}"/>
    <cellStyle name="40% — акцент1 4 4 4 3" xfId="5478" xr:uid="{4217FBE4-8BC3-4B41-A102-C1DCC219A1E8}"/>
    <cellStyle name="40% — акцент1 4 4 4 3 2" xfId="13068" xr:uid="{8B225495-2FF1-4838-BF3D-9CAA255D67B8}"/>
    <cellStyle name="40% — акцент1 4 4 4 4" xfId="9956" xr:uid="{0A4DA8FF-39AE-4DF4-8F9B-87E289A53094}"/>
    <cellStyle name="40% — акцент1 4 4 5" xfId="2934" xr:uid="{C218CE92-220F-4964-96AE-B5FC97475B17}"/>
    <cellStyle name="40% — акцент1 4 4 5 2" xfId="6093" xr:uid="{B005C6E8-B7E3-4BE4-A194-8642F6EFB169}"/>
    <cellStyle name="40% — акцент1 4 4 5 2 2" xfId="13679" xr:uid="{351DDDE7-B269-4FC0-87D0-77F45D2E1936}"/>
    <cellStyle name="40% — акцент1 4 4 5 3" xfId="10567" xr:uid="{F87E6991-206B-4335-8929-BE932703ECD9}"/>
    <cellStyle name="40% — акцент1 4 4 6" xfId="4510" xr:uid="{4173A5F9-84C5-4EB9-B44D-DD52A1A2A896}"/>
    <cellStyle name="40% — акцент1 4 4 6 2" xfId="12113" xr:uid="{004EF088-AD25-4A45-BCDB-45EABA1285C1}"/>
    <cellStyle name="40% — акцент1 4 4 7" xfId="9016" xr:uid="{A9D5DA95-1836-4582-8FE2-E895ABAA04CE}"/>
    <cellStyle name="40% — акцент1 4 4 8" xfId="1348" xr:uid="{3825E02E-5742-4335-93FD-CE0E65EA65C9}"/>
    <cellStyle name="40% — акцент1 4 5" xfId="132" xr:uid="{C4021959-42A1-4933-B70F-C9ADABE11EBB}"/>
    <cellStyle name="40% — акцент1 4 5 2" xfId="2410" xr:uid="{A5AE8139-88C1-42A7-A7C7-9E1E8D304B49}"/>
    <cellStyle name="40% — акцент1 4 5 2 2" xfId="3989" xr:uid="{BF44D5B1-643B-4569-A51C-E83009732034}"/>
    <cellStyle name="40% — акцент1 4 5 2 2 2" xfId="7245" xr:uid="{D369D21E-CDD9-4037-9DA5-724232D51A7F}"/>
    <cellStyle name="40% — акцент1 4 5 2 2 2 2" xfId="14756" xr:uid="{8CC2F620-E841-4468-B272-DE9A7CA4B293}"/>
    <cellStyle name="40% — акцент1 4 5 2 2 3" xfId="11595" xr:uid="{C65774A1-FFD4-4D92-A86E-B0994961DDA4}"/>
    <cellStyle name="40% — акцент1 4 5 2 3" xfId="5572" xr:uid="{539A4085-81AF-4814-A655-487FFE28C53A}"/>
    <cellStyle name="40% — акцент1 4 5 2 3 2" xfId="13161" xr:uid="{278F6892-E0C4-490D-91E1-EDDC4997AED6}"/>
    <cellStyle name="40% — акцент1 4 5 2 4" xfId="10049" xr:uid="{1D4B9596-37D4-4538-AA85-EBC4D3B440BE}"/>
    <cellStyle name="40% — акцент1 4 5 3" xfId="3028" xr:uid="{3764FF75-FB9D-4A53-BD69-B77A3BBEA56D}"/>
    <cellStyle name="40% — акцент1 4 5 3 2" xfId="6187" xr:uid="{FFC32E4E-A2BF-402B-B105-338B800B14CA}"/>
    <cellStyle name="40% — акцент1 4 5 3 2 2" xfId="13772" xr:uid="{9C29ABE7-3426-4FBC-AB60-AF7EB6650027}"/>
    <cellStyle name="40% — акцент1 4 5 3 3" xfId="10660" xr:uid="{5BE6786B-B511-4047-9483-D38F11A37721}"/>
    <cellStyle name="40% — акцент1 4 5 4" xfId="4604" xr:uid="{5E6BA0F9-0A2F-4A4A-A60F-A4D591E703F3}"/>
    <cellStyle name="40% — акцент1 4 5 4 2" xfId="12206" xr:uid="{B019A429-128F-4E31-901C-82C75F823AF3}"/>
    <cellStyle name="40% — акцент1 4 5 5" xfId="9434" xr:uid="{1555ADDE-5A48-4108-A52A-0FBA554BB556}"/>
    <cellStyle name="40% — акцент1 4 5 6" xfId="1787" xr:uid="{11613730-D001-4031-A176-676716F40E8C}"/>
    <cellStyle name="40% — акцент1 4 6" xfId="1485" xr:uid="{11B03E4E-5EB6-493B-AF00-3480753747A0}"/>
    <cellStyle name="40% — акцент1 4 6 2" xfId="3385" xr:uid="{3EA50ADF-E8A0-4916-9CCE-BABDF5073F2A}"/>
    <cellStyle name="40% — акцент1 4 6 2 2" xfId="6644" xr:uid="{5557AF7B-B927-45FF-BD33-6CE1A19FCF02}"/>
    <cellStyle name="40% — акцент1 4 6 2 2 2" xfId="14155" xr:uid="{9C3538C2-3E46-4C4E-BE19-F14E048A8C0E}"/>
    <cellStyle name="40% — акцент1 4 6 2 3" xfId="10994" xr:uid="{FDA1DEEB-D91E-45AA-8AEF-5680B2D8998C}"/>
    <cellStyle name="40% — акцент1 4 6 3" xfId="4944" xr:uid="{EF43FF16-109D-4F65-9607-C50DE30608CF}"/>
    <cellStyle name="40% — акцент1 4 6 3 2" xfId="12540" xr:uid="{F06F269F-4BD3-4C1E-8F63-3BBE24F6E0CB}"/>
    <cellStyle name="40% — акцент1 4 6 4" xfId="9134" xr:uid="{2B4FCB58-96ED-4505-B2AC-2B89A9ECE1C9}"/>
    <cellStyle name="40% — акцент1 4 7" xfId="2108" xr:uid="{E1111C09-427F-415A-B2FB-4FB12859BF5F}"/>
    <cellStyle name="40% — акцент1 4 7 2" xfId="3687" xr:uid="{E0406813-22F5-4E55-9D11-063921011103}"/>
    <cellStyle name="40% — акцент1 4 7 2 2" xfId="6945" xr:uid="{B527A685-3C6E-42DB-850D-7A0E1C720905}"/>
    <cellStyle name="40% — акцент1 4 7 2 2 2" xfId="14456" xr:uid="{B0814FEE-011B-4E58-8377-F2A53923C24D}"/>
    <cellStyle name="40% — акцент1 4 7 2 3" xfId="11295" xr:uid="{A1258391-08C4-42DA-87D5-80D73444081F}"/>
    <cellStyle name="40% — акцент1 4 7 3" xfId="5270" xr:uid="{74D21F8F-EB5D-4AE9-B174-A750BAA2D94B}"/>
    <cellStyle name="40% — акцент1 4 7 3 2" xfId="12861" xr:uid="{19750C55-12F9-456D-A35F-7680F61AA447}"/>
    <cellStyle name="40% — акцент1 4 7 4" xfId="9749" xr:uid="{CD1C46D9-31EE-4476-9E59-30CF2CB194B3}"/>
    <cellStyle name="40% — акцент1 4 8" xfId="2726" xr:uid="{4996BE57-694F-4E74-AA3E-6C6AC9AEF39A}"/>
    <cellStyle name="40% — акцент1 4 8 2" xfId="5885" xr:uid="{DCC024CE-9A77-4580-A5B8-C01EA1B27CCB}"/>
    <cellStyle name="40% — акцент1 4 8 2 2" xfId="13472" xr:uid="{1F88DDFC-5F46-4D6D-B722-955C35B4829A}"/>
    <cellStyle name="40% — акцент1 4 8 3" xfId="10359" xr:uid="{2A96FABE-AA77-4241-AE73-FB1E5B80F4A7}"/>
    <cellStyle name="40% — акцент1 4 9" xfId="4302" xr:uid="{F5402FD5-7712-4FB2-B339-137E91E2C32E}"/>
    <cellStyle name="40% — акцент1 4 9 2" xfId="11906" xr:uid="{4BA5096F-7EF7-46F6-9581-EC7BE82A95B6}"/>
    <cellStyle name="40% — акцент1 5" xfId="133" xr:uid="{749E511B-A875-43FE-B51E-3DA59BE6B922}"/>
    <cellStyle name="40% — акцент1 5 2" xfId="134" xr:uid="{D876C61E-DD52-4DC7-9A66-E8D9B5C47430}"/>
    <cellStyle name="40% — акцент1 5 2 2" xfId="1421" xr:uid="{6D460434-1E26-4BF2-B9E1-D5C58688C5AC}"/>
    <cellStyle name="40% — акцент1 5 3" xfId="3295" xr:uid="{87D5A25F-7974-4B1F-A023-E5FB791EADC7}"/>
    <cellStyle name="40% — акцент1 5 3 2" xfId="4854" xr:uid="{98C11AC1-965C-41AD-9B99-2ECA51C4FC49}"/>
    <cellStyle name="40% — акцент1 5 3 2 2" xfId="12451" xr:uid="{C2CA30AB-9B96-41E2-B7A2-53556CCFE7C4}"/>
    <cellStyle name="40% — акцент1 5 3 3" xfId="10905" xr:uid="{08CD8BD5-742E-4693-9D1E-49649738605D}"/>
    <cellStyle name="40% — акцент1 5 4" xfId="9040" xr:uid="{48137684-F54A-4984-90AC-36A47EA7FB36}"/>
    <cellStyle name="40% — акцент1 5 5" xfId="1371" xr:uid="{ACDEA133-0DB6-42CE-ADF7-89BF02DC3595}"/>
    <cellStyle name="40% — акцент1 6" xfId="1720" xr:uid="{E1A548AD-98F2-4379-AA07-814582AC8414}"/>
    <cellStyle name="40% — акцент1 6 2" xfId="2343" xr:uid="{DEA8211A-E5D8-47EE-B1BD-28B078035D19}"/>
    <cellStyle name="40% — акцент1 6 2 2" xfId="3922" xr:uid="{258640B5-95F3-429C-B4EF-8FB07E76610B}"/>
    <cellStyle name="40% — акцент1 6 2 2 2" xfId="7178" xr:uid="{B2A90770-CC7D-4696-8A78-A5D5BD9DE08F}"/>
    <cellStyle name="40% — акцент1 6 2 2 2 2" xfId="14689" xr:uid="{C9784A88-D865-4B2A-8545-87D213E948F3}"/>
    <cellStyle name="40% — акцент1 6 2 2 3" xfId="11528" xr:uid="{AE4538BF-831C-4FCE-8EE5-5619E114A6E9}"/>
    <cellStyle name="40% — акцент1 6 2 3" xfId="5505" xr:uid="{93463DD5-57AE-4E99-ADB7-6D98FAF72774}"/>
    <cellStyle name="40% — акцент1 6 2 3 2" xfId="13094" xr:uid="{90AA84FA-6F80-464C-8B5F-2DDB09B08F6A}"/>
    <cellStyle name="40% — акцент1 6 2 4" xfId="9982" xr:uid="{C5939BE8-7F34-4B38-A037-83E930F2ED40}"/>
    <cellStyle name="40% — акцент1 6 3" xfId="2961" xr:uid="{9A7E1A0C-093B-405F-B5FB-0DDBE041C92D}"/>
    <cellStyle name="40% — акцент1 6 3 2" xfId="6120" xr:uid="{A55DC6BA-8B97-454F-80C2-61B6B1AE34C3}"/>
    <cellStyle name="40% — акцент1 6 3 2 2" xfId="13705" xr:uid="{C6F07D82-16FA-4357-A37B-CBCC221549E6}"/>
    <cellStyle name="40% — акцент1 6 3 3" xfId="10593" xr:uid="{89778006-11ED-4622-AF06-7CC7510D02F7}"/>
    <cellStyle name="40% — акцент1 6 4" xfId="4537" xr:uid="{CEA1DEAC-2781-477C-89CA-E3F10AEDD9EE}"/>
    <cellStyle name="40% — акцент1 6 4 2" xfId="12139" xr:uid="{FD508D88-14A0-4B2E-B293-634C18FB79A1}"/>
    <cellStyle name="40% — акцент1 6 5" xfId="9367" xr:uid="{18A9E9A3-0779-40A3-A98F-750EDE5041CF}"/>
    <cellStyle name="40% — акцент1 7" xfId="1396" xr:uid="{A2CA33B2-3F89-4B9D-A0C0-A702275B2ED3}"/>
    <cellStyle name="40% — акцент1 7 2" xfId="3318" xr:uid="{60E0D1CC-686E-4BF6-A129-9FADA2C0BD34}"/>
    <cellStyle name="40% — акцент1 7 2 2" xfId="6577" xr:uid="{CD414E4A-4893-42B9-9AB9-06C454C837AC}"/>
    <cellStyle name="40% — акцент1 7 2 2 2" xfId="14088" xr:uid="{F536AF93-7019-4F58-8FF0-5DD76848288A}"/>
    <cellStyle name="40% — акцент1 7 2 3" xfId="10927" xr:uid="{A08B22D5-F6CB-4A91-A367-176A8061A052}"/>
    <cellStyle name="40% — акцент1 7 3" xfId="4877" xr:uid="{5E3A73D6-FD11-4FAB-BA2E-E559C146A0BE}"/>
    <cellStyle name="40% — акцент1 7 3 2" xfId="12473" xr:uid="{C239C1CB-7DCA-4305-A849-AD803CCF4552}"/>
    <cellStyle name="40% — акцент1 7 4" xfId="9064" xr:uid="{A73FD7B0-75EF-4216-8AD5-8928DA61FFA5}"/>
    <cellStyle name="40% — акцент1 8" xfId="2040" xr:uid="{1C133673-418B-48FB-8012-D4E7B9FE4C1B}"/>
    <cellStyle name="40% — акцент1 8 2" xfId="3619" xr:uid="{9EBC48CC-D491-454B-A158-A5BA84301611}"/>
    <cellStyle name="40% — акцент1 8 2 2" xfId="6877" xr:uid="{FCC76743-AC72-447C-AF6C-B23B5FAD792A}"/>
    <cellStyle name="40% — акцент1 8 2 2 2" xfId="14388" xr:uid="{BDD3FAC1-B2E2-4E0F-9E2E-DFAD57A5F330}"/>
    <cellStyle name="40% — акцент1 8 2 3" xfId="11227" xr:uid="{0A15060E-B22C-4BFF-AC8E-8FB615169141}"/>
    <cellStyle name="40% — акцент1 8 3" xfId="5202" xr:uid="{EBB58A79-442F-4C6F-9BBB-93C3F0997F85}"/>
    <cellStyle name="40% — акцент1 8 3 2" xfId="12793" xr:uid="{DB255D86-AC6F-4DA2-A4A7-E0BF5C8D2362}"/>
    <cellStyle name="40% — акцент1 8 4" xfId="9681" xr:uid="{9E6F9A6D-2645-4BD2-A298-4D6D2BFD6798}"/>
    <cellStyle name="40% — акцент1 9" xfId="2656" xr:uid="{22363B89-80B3-4692-98D3-F3CEC273FC67}"/>
    <cellStyle name="40% — акцент1 9 2" xfId="5817" xr:uid="{F1EB7756-481B-46A0-A61B-EBB18B5CE699}"/>
    <cellStyle name="40% — акцент1 9 2 2" xfId="13404" xr:uid="{5AEB2E35-1C42-475E-82CA-E8B508155C16}"/>
    <cellStyle name="40% — акцент1 9 3" xfId="10291" xr:uid="{B6204BAD-2345-4BA1-BC42-629F737C94FA}"/>
    <cellStyle name="40% — акцент2 10" xfId="4237" xr:uid="{4FA601AF-1200-44A1-8335-CFA78F475FC6}"/>
    <cellStyle name="40% — акцент2 10 2" xfId="11841" xr:uid="{5EF6053C-8661-4068-9284-982D8C172681}"/>
    <cellStyle name="40% — акцент2 11" xfId="6451" xr:uid="{0309D146-ECD7-448B-A714-3226EDAD00FF}"/>
    <cellStyle name="40% — акцент2 11 2" xfId="7486" xr:uid="{BBF5F411-239C-487C-8630-4412B84E5384}"/>
    <cellStyle name="40% — акцент2 11 2 2" xfId="14997" xr:uid="{62BF19A1-9026-47D6-85CE-3023BC048782}"/>
    <cellStyle name="40% — акцент2 11 3" xfId="7525" xr:uid="{010DB469-C881-4DAC-84B0-FB3D7A1DAEB8}"/>
    <cellStyle name="40% — акцент2 11 3 2" xfId="15047" xr:uid="{C2605617-3998-4A38-930A-B92714F41C9C}"/>
    <cellStyle name="40% — акцент2 11 4" xfId="14017" xr:uid="{41C6FE77-C6D2-4419-B5E7-8844AC8D712E}"/>
    <cellStyle name="40% — акцент2 12" xfId="1027" xr:uid="{2D8802AD-2E57-45CC-ADDC-C9F1EC5140A1}"/>
    <cellStyle name="40% - Акцент2 2" xfId="503" xr:uid="{C7A8A969-7862-4032-BB1F-E49E427D7FD2}"/>
    <cellStyle name="40% — акцент2 2" xfId="135" xr:uid="{34C600DB-B2EA-4E69-BF36-EA94B1001AA9}"/>
    <cellStyle name="40% - Акцент2 2 10" xfId="7586" xr:uid="{E8E64866-E7BE-4746-AA5D-19397F5622AC}"/>
    <cellStyle name="40% — акцент2 2 10" xfId="7505" xr:uid="{00B80634-B5D0-4344-9705-308E6F68ED11}"/>
    <cellStyle name="40% - Акцент2 2 10 2" xfId="15110" xr:uid="{82DA1E03-335D-4AA2-B086-2A91E3123EE9}"/>
    <cellStyle name="40% — акцент2 2 10 2" xfId="15016" xr:uid="{8EFABC4E-0379-4F6D-A998-55580FA05CE3}"/>
    <cellStyle name="40% - Акцент2 2 10 3" xfId="16103" xr:uid="{EEFF9ECF-9BEB-41B0-8C14-3830A8E57D39}"/>
    <cellStyle name="40% — акцент2 2 10 3" xfId="16022" xr:uid="{453103BD-2A00-4530-9E42-06875FA04FB4}"/>
    <cellStyle name="40% - Акцент2 2 10 4" xfId="15716" xr:uid="{7E40DF53-AE3E-410E-B2A7-B1F7F7C0BD51}"/>
    <cellStyle name="40% — акцент2 2 10 4" xfId="15578" xr:uid="{92E841EF-254C-4FE2-88E8-E6EEE61BF0F6}"/>
    <cellStyle name="40% - Акцент2 2 10 5" xfId="15361" xr:uid="{9BD58D65-874A-4175-9E32-CE06BA84EB07}"/>
    <cellStyle name="40% — акцент2 2 10 5" xfId="15514" xr:uid="{3650CE14-FE90-4829-B124-CEA9BD41F5EE}"/>
    <cellStyle name="40% - Акцент2 2 10 6" xfId="15484" xr:uid="{8001846D-54A8-4534-9426-84330F89E10B}"/>
    <cellStyle name="40% — акцент2 2 10 6" xfId="15981" xr:uid="{6EE652A6-B13B-4A87-8FAC-BD969B561EC5}"/>
    <cellStyle name="40% - Акцент2 2 10 7" xfId="15664" xr:uid="{197854BE-9F25-4A0E-9751-F1D1D530C499}"/>
    <cellStyle name="40% — акцент2 2 10 7" xfId="16003" xr:uid="{7D5D89C0-549D-44E1-8DF7-5D9405E8B4BD}"/>
    <cellStyle name="40% - Акцент2 2 11" xfId="7604" xr:uid="{0594C4B1-A4B1-47CF-80DF-8E5EFD6293B5}"/>
    <cellStyle name="40% — акцент2 2 11" xfId="8766" xr:uid="{6F34B0B2-743F-4F06-9CAC-E73B4737242B}"/>
    <cellStyle name="40% - Акцент2 2 11 2" xfId="15128" xr:uid="{557D5A5D-B5C9-43DA-B6DB-0CAB4436C629}"/>
    <cellStyle name="40% - Акцент2 2 11 3" xfId="16116" xr:uid="{032744E8-D819-4774-8611-AF620D76DBF8}"/>
    <cellStyle name="40% - Акцент2 2 11 4" xfId="15558" xr:uid="{702C7B70-3C5E-4D74-82B5-ED620F87CEDF}"/>
    <cellStyle name="40% - Акцент2 2 11 5" xfId="15743" xr:uid="{00D0C8B6-EE88-475A-8A61-85ADAF96ABC3}"/>
    <cellStyle name="40% - Акцент2 2 11 6" xfId="15934" xr:uid="{EB8CED94-021E-4A9F-8F53-FD84E89AF703}"/>
    <cellStyle name="40% - Акцент2 2 11 7" xfId="15616" xr:uid="{EEC5ED23-AB26-41ED-8C4C-F675AC00036D}"/>
    <cellStyle name="40% - Акцент2 2 12" xfId="7612" xr:uid="{8F9DD81D-08A0-44B6-91DD-A757E60D31AB}"/>
    <cellStyle name="40% — акцент2 2 12" xfId="13391" xr:uid="{BEF005D6-76DB-4498-98AB-F70079916272}"/>
    <cellStyle name="40% - Акцент2 2 12 2" xfId="15136" xr:uid="{C3A32123-078E-4C18-BA53-DF4A46A42442}"/>
    <cellStyle name="40% - Акцент2 2 12 3" xfId="15467" xr:uid="{6E2382A1-834B-48AD-A370-1B40F0E8EF6F}"/>
    <cellStyle name="40% - Акцент2 2 12 4" xfId="15955" xr:uid="{46AEBFCF-EFD0-4CF8-AA3A-8FEFF67BD321}"/>
    <cellStyle name="40% - Акцент2 2 12 5" xfId="15841" xr:uid="{0CF63E87-AA19-4DAE-A0E6-320587E12ACE}"/>
    <cellStyle name="40% - Акцент2 2 12 6" xfId="15479" xr:uid="{014131F3-B10C-467D-AE8E-E3EE9944B18A}"/>
    <cellStyle name="40% - Акцент2 2 13" xfId="7623" xr:uid="{6CC17A8D-7F47-442E-9321-94E6E08CA405}"/>
    <cellStyle name="40% — акцент2 2 13" xfId="16261" xr:uid="{4801A506-2714-49EF-AFA7-769780CD6513}"/>
    <cellStyle name="40% - Акцент2 2 13 2" xfId="15147" xr:uid="{556E3DC8-6E7C-490F-B3E2-1E0A2EEEC3E9}"/>
    <cellStyle name="40% - Акцент2 2 13 3" xfId="16108" xr:uid="{2A41A979-A023-46D3-9FEA-138BF35E20E1}"/>
    <cellStyle name="40% - Акцент2 2 13 4" xfId="15453" xr:uid="{06AF6CF6-E3C7-4592-85E9-ECDD0BEAC632}"/>
    <cellStyle name="40% - Акцент2 2 13 5" xfId="15794" xr:uid="{983D9F24-77D5-461C-AD43-F9863B9E5AA2}"/>
    <cellStyle name="40% - Акцент2 2 14" xfId="14035" xr:uid="{FEE458E9-E9A6-49B9-B465-D0A5716B8C36}"/>
    <cellStyle name="40% — акцент2 2 14" xfId="16302" xr:uid="{19C119B5-7826-4411-BBA0-B1B2EE9B80CA}"/>
    <cellStyle name="40% - Акцент2 2 15" xfId="15887" xr:uid="{385347F0-66C5-49DA-938D-3073FFCEA183}"/>
    <cellStyle name="40% — акцент2 2 15" xfId="15423" xr:uid="{0FBDDD77-1FC5-460E-A00F-971E545EC78A}"/>
    <cellStyle name="40% - Акцент2 2 16" xfId="15862" xr:uid="{48C2903E-6CA6-42F5-A5E7-6B2D31832E2A}"/>
    <cellStyle name="40% — акцент2 2 16" xfId="16331" xr:uid="{7782E00B-53F2-4CD0-BE02-675A0C6849A6}"/>
    <cellStyle name="40% - Акцент2 2 17" xfId="15932" xr:uid="{7032F3D3-3032-4926-B122-977179DE3450}"/>
    <cellStyle name="40% — акцент2 2 17" xfId="1089" xr:uid="{617C1C54-D125-4905-A055-E8770167783E}"/>
    <cellStyle name="40% - Акцент2 2 18" xfId="15760" xr:uid="{30FBF65E-D184-4441-9C8D-311D9CC74770}"/>
    <cellStyle name="40% — акцент2 2 18" xfId="17298" xr:uid="{5FD827B7-5BED-4D64-B502-343F324B17BC}"/>
    <cellStyle name="40% - Акцент2 2 19" xfId="15457" xr:uid="{C0C53846-3CF9-4109-BB92-F2181A3D999B}"/>
    <cellStyle name="40% — акцент2 2 19" xfId="17307" xr:uid="{A1B459F6-E4ED-4B7D-9CAE-C2C8C8C7068B}"/>
    <cellStyle name="40% - Акцент2 2 2" xfId="556" xr:uid="{EE9117A2-2B23-464E-86DF-8255C10F1BD8}"/>
    <cellStyle name="40% — акцент2 2 2" xfId="136" xr:uid="{BE9DA9E4-B66F-4269-A1FF-E1A62FA77FAA}"/>
    <cellStyle name="40% — акцент2 2 2 10" xfId="16283" xr:uid="{F5C44FDB-296F-45A8-8380-5FCC3A397F57}"/>
    <cellStyle name="40% — акцент2 2 2 11" xfId="1168" xr:uid="{E040F00E-06C0-4AFC-B74A-AA102C5ADA98}"/>
    <cellStyle name="40% - Акцент2 2 2 2" xfId="584" xr:uid="{6D5DF34A-3949-4999-B98A-8D22661EA40B}"/>
    <cellStyle name="40% — акцент2 2 2 2" xfId="1815" xr:uid="{B6DDD4A3-C869-4F66-9775-D3AD3BDC66E1}"/>
    <cellStyle name="40% - Акцент2 2 2 2 2" xfId="620" xr:uid="{9C0C28B2-982F-4E2C-92C1-74DCB6A2476D}"/>
    <cellStyle name="40% — акцент2 2 2 2 2" xfId="2438" xr:uid="{5D655DDE-9CA3-43CE-AC76-99E12534208B}"/>
    <cellStyle name="40% - Акцент2 2 2 2 2 2" xfId="732" xr:uid="{5D2598D9-24E2-4DCC-8EAF-1FC419C486A3}"/>
    <cellStyle name="40% — акцент2 2 2 2 2 2" xfId="4017" xr:uid="{F4815618-609F-45C1-A233-3AB694D8CA0D}"/>
    <cellStyle name="40% - Акцент2 2 2 2 2 2 2" xfId="989" xr:uid="{3FC3FBF8-C4CC-489E-A2B5-8906D5A6B897}"/>
    <cellStyle name="40% — акцент2 2 2 2 2 2 2" xfId="7273" xr:uid="{1F07EB09-F492-4D48-B8F0-77D497E4B762}"/>
    <cellStyle name="40% — акцент2 2 2 2 2 2 2 2" xfId="14784" xr:uid="{7587B9D2-D669-4717-881C-BA27A5CCF7B4}"/>
    <cellStyle name="40% - Акцент2 2 2 2 2 2 3" xfId="17261" xr:uid="{2FC72313-C9E7-42D1-91FF-ABD6EEFECD11}"/>
    <cellStyle name="40% — акцент2 2 2 2 2 2 3" xfId="11623" xr:uid="{5B0E3FE4-1F4A-4DEA-8333-54C4A1797A58}"/>
    <cellStyle name="40% - Акцент2 2 2 2 2 3" xfId="844" xr:uid="{1883791E-1755-4A72-83B5-2D422E663E50}"/>
    <cellStyle name="40% — акцент2 2 2 2 2 3" xfId="5600" xr:uid="{93306DC4-91A9-4FE2-8D82-4C2861A97833}"/>
    <cellStyle name="40% — акцент2 2 2 2 2 3 2" xfId="13189" xr:uid="{441D7C33-0AC0-4116-9BCA-7C2E5A3C6505}"/>
    <cellStyle name="40% - Акцент2 2 2 2 2 4" xfId="17165" xr:uid="{BE74FD86-B0FE-4C3A-BD32-BDC4E3AA153D}"/>
    <cellStyle name="40% — акцент2 2 2 2 2 4" xfId="10077" xr:uid="{A0C21645-C46D-4CAF-A48E-9C2F13F40D03}"/>
    <cellStyle name="40% - Акцент2 2 2 2 3" xfId="696" xr:uid="{7C36525A-04C0-433D-A0D8-292FFF99F48F}"/>
    <cellStyle name="40% — акцент2 2 2 2 3" xfId="3056" xr:uid="{BABD45E1-284F-4792-A5AC-A381E41F13D5}"/>
    <cellStyle name="40% - Акцент2 2 2 2 3 2" xfId="953" xr:uid="{0A96E00F-621F-4F60-A6CB-D87C5D53809A}"/>
    <cellStyle name="40% — акцент2 2 2 2 3 2" xfId="6215" xr:uid="{FAB3148A-5C0E-4BBF-99FF-DED421EF81AC}"/>
    <cellStyle name="40% — акцент2 2 2 2 3 2 2" xfId="13800" xr:uid="{3D7633AE-DDF1-4891-9B50-FC0BB4AA21CB}"/>
    <cellStyle name="40% - Акцент2 2 2 2 3 3" xfId="17226" xr:uid="{A4DFEAC0-A3E3-4F1A-B905-91E16C3A8C1C}"/>
    <cellStyle name="40% — акцент2 2 2 2 3 3" xfId="10688" xr:uid="{94152DB4-58AC-416D-B119-45926A718855}"/>
    <cellStyle name="40% - Акцент2 2 2 2 4" xfId="808" xr:uid="{F8DA3844-D6A7-490E-B402-8CDE46CFC4CE}"/>
    <cellStyle name="40% — акцент2 2 2 2 4" xfId="4632" xr:uid="{FC8A4388-2643-4DAF-B1F6-1BB4431B9A12}"/>
    <cellStyle name="40% — акцент2 2 2 2 4 2" xfId="12234" xr:uid="{148DE14B-AE1A-41F1-8281-E247656635E9}"/>
    <cellStyle name="40% - Акцент2 2 2 2 5" xfId="17130" xr:uid="{A8340EA8-B707-4FB1-ADCD-4B5784C4D107}"/>
    <cellStyle name="40% — акцент2 2 2 2 5" xfId="9462" xr:uid="{49FFE722-4E41-4D62-8B76-D6BDB112771A}"/>
    <cellStyle name="40% - Акцент2 2 2 3" xfId="619" xr:uid="{1C309D54-E617-4DDA-93A3-FF8148A15B12}"/>
    <cellStyle name="40% — акцент2 2 2 3" xfId="1513" xr:uid="{057730CD-CE30-47E5-8914-646BCD6B853B}"/>
    <cellStyle name="40% - Акцент2 2 2 3 2" xfId="731" xr:uid="{8F2A1F6A-48AB-4290-A506-0EABF4820584}"/>
    <cellStyle name="40% — акцент2 2 2 3 2" xfId="3413" xr:uid="{BE3B84A8-9275-4723-814B-80E3FEB34D06}"/>
    <cellStyle name="40% - Акцент2 2 2 3 2 2" xfId="988" xr:uid="{31001C27-47FD-489B-B1C9-0CBA7203B631}"/>
    <cellStyle name="40% — акцент2 2 2 3 2 2" xfId="6672" xr:uid="{6E475378-58C5-4E52-8FE9-093D7AAF01B7}"/>
    <cellStyle name="40% — акцент2 2 2 3 2 2 2" xfId="14183" xr:uid="{130BD425-82C0-4C0B-9306-20C5DD0BA5AE}"/>
    <cellStyle name="40% - Акцент2 2 2 3 2 3" xfId="17260" xr:uid="{01669622-4F7B-4E3B-A4A8-6144F9B50927}"/>
    <cellStyle name="40% — акцент2 2 2 3 2 3" xfId="11022" xr:uid="{185929D7-4D84-4BF9-9424-B1C5285070FA}"/>
    <cellStyle name="40% - Акцент2 2 2 3 3" xfId="843" xr:uid="{F386969B-B07F-4F5F-9D8E-B853554E742D}"/>
    <cellStyle name="40% — акцент2 2 2 3 3" xfId="4972" xr:uid="{A545EABF-9173-4222-976B-AD7968BF7E7F}"/>
    <cellStyle name="40% — акцент2 2 2 3 3 2" xfId="12568" xr:uid="{A19D0941-CED9-4097-8C0D-8DA8FEDFA4EA}"/>
    <cellStyle name="40% - Акцент2 2 2 3 4" xfId="17164" xr:uid="{CAB12DBF-1182-41DA-98F8-578D2030BED9}"/>
    <cellStyle name="40% — акцент2 2 2 3 4" xfId="9162" xr:uid="{C0335B13-35EC-4AD8-9F60-553C86E6C90A}"/>
    <cellStyle name="40% - Акцент2 2 2 4" xfId="668" xr:uid="{329C340C-FC91-42BE-A89D-146F0E99D0E2}"/>
    <cellStyle name="40% — акцент2 2 2 4" xfId="2136" xr:uid="{066FFC5A-3533-4DB4-8D7E-6D254C4B7149}"/>
    <cellStyle name="40% - Акцент2 2 2 4 2" xfId="925" xr:uid="{AC1231EA-7350-4572-AB0B-B6FE60A6DB75}"/>
    <cellStyle name="40% — акцент2 2 2 4 2" xfId="3715" xr:uid="{413CCF85-50CD-4EA4-99F6-3D37AC97E49D}"/>
    <cellStyle name="40% — акцент2 2 2 4 2 2" xfId="6973" xr:uid="{8A22E7BC-3DC1-4C25-AE3E-B40A0D6306FC}"/>
    <cellStyle name="40% — акцент2 2 2 4 2 2 2" xfId="14484" xr:uid="{89A287BC-377A-491E-9DA4-FDF5B709B7CA}"/>
    <cellStyle name="40% — акцент2 2 2 4 2 3" xfId="11323" xr:uid="{8465A23A-0EC7-485E-B363-9945C5C34A3D}"/>
    <cellStyle name="40% - Акцент2 2 2 4 3" xfId="17202" xr:uid="{8093D84A-B1D4-4FD5-9A45-D66FC32A841C}"/>
    <cellStyle name="40% — акцент2 2 2 4 3" xfId="5298" xr:uid="{E88F67CB-6155-4F5B-AF08-BC9B637058A4}"/>
    <cellStyle name="40% — акцент2 2 2 4 3 2" xfId="12889" xr:uid="{6F954AC2-A88B-4DA9-965F-E243454B96B5}"/>
    <cellStyle name="40% — акцент2 2 2 4 4" xfId="9777" xr:uid="{E69AA907-FF06-4AFF-A943-6C04E4D6E577}"/>
    <cellStyle name="40% - Акцент2 2 2 5" xfId="780" xr:uid="{500BECCF-B738-46D1-91A8-0516FFB3468E}"/>
    <cellStyle name="40% — акцент2 2 2 5" xfId="2754" xr:uid="{3A745BF9-E665-4B61-9DA8-6AC3FA03373E}"/>
    <cellStyle name="40% — акцент2 2 2 5 2" xfId="5913" xr:uid="{A1D380F1-5F26-4BB8-8D0A-D233E8C37A4F}"/>
    <cellStyle name="40% — акцент2 2 2 5 2 2" xfId="13500" xr:uid="{8596BC06-E10F-4A20-BB05-0DF6962E86CE}"/>
    <cellStyle name="40% — акцент2 2 2 5 3" xfId="10387" xr:uid="{3C8F7D9C-64BD-4394-913B-F2E4ED36B680}"/>
    <cellStyle name="40% - Акцент2 2 2 6" xfId="15722" xr:uid="{891EDD08-616A-4B69-9A23-56EF5E7FD9B2}"/>
    <cellStyle name="40% — акцент2 2 2 6" xfId="4330" xr:uid="{5248006F-4E7F-481D-81F6-2C52A3B9B29E}"/>
    <cellStyle name="40% — акцент2 2 2 6 2" xfId="11934" xr:uid="{A9F2E52C-C36E-4A77-9F44-4BABB99D34A6}"/>
    <cellStyle name="40% - Акцент2 2 2 7" xfId="15403" xr:uid="{D8EB122C-4765-4BAC-861A-179F9C33E64C}"/>
    <cellStyle name="40% — акцент2 2 2 7" xfId="8837" xr:uid="{657E2C32-C984-4CA0-80A3-C91B8451209F}"/>
    <cellStyle name="40% - Акцент2 2 2 8" xfId="17106" xr:uid="{6FD661AC-62AB-44E8-B934-5D48D37449B1}"/>
    <cellStyle name="40% — акцент2 2 2 8" xfId="15163" xr:uid="{9944908B-9D23-41B7-B99D-7C86E6FFDD59}"/>
    <cellStyle name="40% — акцент2 2 2 9" xfId="16235" xr:uid="{72215675-3246-409E-B13F-50855B1B5DDE}"/>
    <cellStyle name="40% - Акцент2 2 20" xfId="17088" xr:uid="{18413B3F-B8CC-465F-A212-36CD328308C7}"/>
    <cellStyle name="40% — акцент2 2 20" xfId="17334" xr:uid="{8C5FF8C5-003F-4FEE-AAAE-BF3774014B1B}"/>
    <cellStyle name="40% — акцент2 2 21" xfId="17321" xr:uid="{A7A2FF7C-0594-4CFB-BD02-F2513AD59B40}"/>
    <cellStyle name="40% — акцент2 2 22" xfId="17363" xr:uid="{4CF88FC3-547E-4DFC-94E1-3D4EE42E8A44}"/>
    <cellStyle name="40% — акцент2 2 23" xfId="17380" xr:uid="{10B31DF6-8A81-47D9-A6A8-B30DF3BCCDFA}"/>
    <cellStyle name="40% — акцент2 2 24" xfId="17372" xr:uid="{D83ECA06-1CA2-41C6-B21D-C1F24247A16D}"/>
    <cellStyle name="40% - Акцент2 2 3" xfId="570" xr:uid="{C309855C-E2A3-4516-9C6A-AF648B9BF89D}"/>
    <cellStyle name="40% — акцент2 2 3" xfId="137" xr:uid="{CF2C9D63-966D-4EDB-9CFF-B804BB288C1A}"/>
    <cellStyle name="40% — акцент2 2 3 10" xfId="16268" xr:uid="{383AFB3E-14D7-4081-B7A6-464D83630C4F}"/>
    <cellStyle name="40% — акцент2 2 3 11" xfId="1238" xr:uid="{FF0EDAFE-CBBF-41DD-8F63-089C8569782B}"/>
    <cellStyle name="40% - Акцент2 2 3 2" xfId="621" xr:uid="{2992E92F-3145-466F-8714-F578CBD08EDB}"/>
    <cellStyle name="40% — акцент2 2 3 2" xfId="1885" xr:uid="{BC7A8577-2DBC-4643-806F-EEA9EA6A0C35}"/>
    <cellStyle name="40% - Акцент2 2 3 2 2" xfId="733" xr:uid="{0E9CDFE5-25DE-4DAA-9D7C-D54C60ED5AE8}"/>
    <cellStyle name="40% — акцент2 2 3 2 2" xfId="2508" xr:uid="{A4FD92B7-DCB0-448B-83D7-DF08975B7FD8}"/>
    <cellStyle name="40% - Акцент2 2 3 2 2 2" xfId="990" xr:uid="{6B7DD15E-25DE-40FA-9925-5A9A19C9D7B9}"/>
    <cellStyle name="40% — акцент2 2 3 2 2 2" xfId="4087" xr:uid="{EB7E5CAD-D856-44AB-8F4C-787D05ABAB83}"/>
    <cellStyle name="40% — акцент2 2 3 2 2 2 2" xfId="7342" xr:uid="{8FC3C667-5D6B-46C9-A796-30217FBB01ED}"/>
    <cellStyle name="40% — акцент2 2 3 2 2 2 2 2" xfId="14853" xr:uid="{B590E923-65AD-4638-8F86-2FB56DB36B1B}"/>
    <cellStyle name="40% — акцент2 2 3 2 2 2 3" xfId="11693" xr:uid="{B4CED3A3-0BA3-48E3-8E5D-DA42B86CBAFD}"/>
    <cellStyle name="40% - Акцент2 2 3 2 2 3" xfId="17262" xr:uid="{EA85B93A-5F13-4DDD-8F05-888F3C1B4681}"/>
    <cellStyle name="40% — акцент2 2 3 2 2 3" xfId="5670" xr:uid="{52CAD7D6-F4F7-4C59-8878-64B42A4BA57C}"/>
    <cellStyle name="40% — акцент2 2 3 2 2 3 2" xfId="13258" xr:uid="{DA68DA48-C523-4B0E-87CA-045665065A4B}"/>
    <cellStyle name="40% — акцент2 2 3 2 2 4" xfId="10146" xr:uid="{2CF71028-E34B-403C-B174-B71BD3B34583}"/>
    <cellStyle name="40% - Акцент2 2 3 2 3" xfId="845" xr:uid="{09A2C921-A0AC-40D5-99D3-040140980F3A}"/>
    <cellStyle name="40% — акцент2 2 3 2 3" xfId="3126" xr:uid="{F3DE79B2-ACB2-45FE-8F0B-72258CDD2CB3}"/>
    <cellStyle name="40% — акцент2 2 3 2 3 2" xfId="6285" xr:uid="{D534DA81-38C9-4885-8BCA-3199A8A9CD69}"/>
    <cellStyle name="40% — акцент2 2 3 2 3 2 2" xfId="13869" xr:uid="{D5E8D0FB-829B-4233-8AAD-0D3C747D4544}"/>
    <cellStyle name="40% — акцент2 2 3 2 3 3" xfId="10757" xr:uid="{DA8882D5-2C91-427A-9A1D-92C9BACA0911}"/>
    <cellStyle name="40% - Акцент2 2 3 2 4" xfId="17166" xr:uid="{A724BEFF-C38C-41CF-B551-A0B3AC4416DE}"/>
    <cellStyle name="40% — акцент2 2 3 2 4" xfId="4702" xr:uid="{8264DC34-C0A7-4FE0-81F9-06FF90BF959A}"/>
    <cellStyle name="40% — акцент2 2 3 2 4 2" xfId="12303" xr:uid="{9C034B64-C79F-405A-A7BA-F23DA65FF840}"/>
    <cellStyle name="40% — акцент2 2 3 2 5" xfId="9531" xr:uid="{91A0BE4E-65EC-4E6B-8BC5-43537182BEE8}"/>
    <cellStyle name="40% - Акцент2 2 3 3" xfId="682" xr:uid="{DEB1B0E8-36E1-422A-B2C1-59929143DFE4}"/>
    <cellStyle name="40% — акцент2 2 3 3" xfId="1583" xr:uid="{1F470523-34ED-440F-AB10-C7C2B90DCCD5}"/>
    <cellStyle name="40% - Акцент2 2 3 3 2" xfId="939" xr:uid="{355A7598-F062-47FB-81D6-0364F059D21D}"/>
    <cellStyle name="40% — акцент2 2 3 3 2" xfId="3483" xr:uid="{840D16A8-5126-4270-AE27-034521B5E2FE}"/>
    <cellStyle name="40% — акцент2 2 3 3 2 2" xfId="6741" xr:uid="{A58CBCDF-B554-49C1-AFD0-682A9501DA68}"/>
    <cellStyle name="40% — акцент2 2 3 3 2 2 2" xfId="14252" xr:uid="{F54FC60D-67CC-41F8-A79B-261231BD44A0}"/>
    <cellStyle name="40% — акцент2 2 3 3 2 3" xfId="11091" xr:uid="{8FBE2B85-0404-4C19-8A06-D60F934837E9}"/>
    <cellStyle name="40% - Акцент2 2 3 3 3" xfId="17214" xr:uid="{5A43BE9C-9ECC-4ED3-90C6-53FDB09036D7}"/>
    <cellStyle name="40% — акцент2 2 3 3 3" xfId="5042" xr:uid="{EBE29A30-5893-41E2-AEF7-05A1C33F778B}"/>
    <cellStyle name="40% — акцент2 2 3 3 3 2" xfId="12637" xr:uid="{2BE63F38-BAE3-42B2-BBDF-6AA366FFACBF}"/>
    <cellStyle name="40% — акцент2 2 3 3 4" xfId="9231" xr:uid="{6A7BB8C6-39EE-4418-91B3-BF3F268C6C50}"/>
    <cellStyle name="40% - Акцент2 2 3 4" xfId="794" xr:uid="{D135CC67-5729-4E54-9BFE-44F9DA491E87}"/>
    <cellStyle name="40% — акцент2 2 3 4" xfId="2206" xr:uid="{7658EC12-C166-4591-A4AD-A571EBAF1D0C}"/>
    <cellStyle name="40% — акцент2 2 3 4 2" xfId="3785" xr:uid="{C429A1E3-B28F-4B10-B12A-3BC48BAEEC44}"/>
    <cellStyle name="40% — акцент2 2 3 4 2 2" xfId="7042" xr:uid="{A2E03D73-D592-446D-A5FD-E530C513C4E8}"/>
    <cellStyle name="40% — акцент2 2 3 4 2 2 2" xfId="14553" xr:uid="{65196F84-684F-40BA-A57E-B58C40251894}"/>
    <cellStyle name="40% — акцент2 2 3 4 2 3" xfId="11392" xr:uid="{BE32B78B-5DC7-4566-B0DE-613F00896E8C}"/>
    <cellStyle name="40% — акцент2 2 3 4 3" xfId="5368" xr:uid="{DAC4666C-610D-4078-B978-3592BC4F4A3E}"/>
    <cellStyle name="40% — акцент2 2 3 4 3 2" xfId="12958" xr:uid="{33CC926D-43C2-421A-98FA-6AE9AB32B3C9}"/>
    <cellStyle name="40% — акцент2 2 3 4 4" xfId="9846" xr:uid="{4B9F56E6-7CA6-40AF-9215-ECB9A7C6CDCD}"/>
    <cellStyle name="40% - Акцент2 2 3 5" xfId="15154" xr:uid="{535677EB-8237-44BA-AB46-51DF256763CF}"/>
    <cellStyle name="40% — акцент2 2 3 5" xfId="2824" xr:uid="{3A1726EC-729E-4CB1-9626-149A4EE8A905}"/>
    <cellStyle name="40% — акцент2 2 3 5 2" xfId="5983" xr:uid="{085DCF19-F638-4D61-B2EE-CEC627252F16}"/>
    <cellStyle name="40% — акцент2 2 3 5 2 2" xfId="13569" xr:uid="{C2F0D4F9-1C4E-4236-8411-3B136A0FCF51}"/>
    <cellStyle name="40% — акцент2 2 3 5 3" xfId="10457" xr:uid="{55699098-D3E6-4303-8A46-65034D8A8F7D}"/>
    <cellStyle name="40% - Акцент2 2 3 6" xfId="15936" xr:uid="{21D4E25C-DA65-4965-8C91-DA01482BDA98}"/>
    <cellStyle name="40% — акцент2 2 3 6" xfId="4400" xr:uid="{D239985E-DF8C-433E-BAD2-E77C57BFF94D}"/>
    <cellStyle name="40% — акцент2 2 3 6 2" xfId="12003" xr:uid="{F1A7602B-F070-41D9-84BF-33784E3D1F75}"/>
    <cellStyle name="40% - Акцент2 2 3 7" xfId="15711" xr:uid="{D3D4A30C-0807-4D19-A93C-DF615ECABAA3}"/>
    <cellStyle name="40% — акцент2 2 3 7" xfId="8906" xr:uid="{CA73BFB3-9C73-41CA-B4A9-4B03459ABB1D}"/>
    <cellStyle name="40% - Акцент2 2 3 8" xfId="17118" xr:uid="{377BC140-022C-44CF-B266-44191E8E78B4}"/>
    <cellStyle name="40% — акцент2 2 3 8" xfId="9671" xr:uid="{27658136-44D1-4D10-9894-38A941B5BEA9}"/>
    <cellStyle name="40% — акцент2 2 3 9" xfId="16218" xr:uid="{25CD46C8-0901-47B6-9880-580CEB5F9C9B}"/>
    <cellStyle name="40% - Акцент2 2 4" xfId="618" xr:uid="{49DF3FA8-8FB7-44C2-9AB2-1ABECD06784A}"/>
    <cellStyle name="40% — акцент2 2 4" xfId="138" xr:uid="{666C98DA-2C54-40C7-912D-87C312F23CFF}"/>
    <cellStyle name="40% — акцент2 2 4 10" xfId="15867" xr:uid="{BC7AACDC-986A-4AA1-8529-F64A10B26EC8}"/>
    <cellStyle name="40% — акцент2 2 4 11" xfId="1307" xr:uid="{5D2E3100-DE59-4D68-849C-582CDD658FF3}"/>
    <cellStyle name="40% - Акцент2 2 4 2" xfId="730" xr:uid="{713AF5D2-1290-4A1E-AA53-E67CC0049086}"/>
    <cellStyle name="40% — акцент2 2 4 2" xfId="1954" xr:uid="{2305B982-CED7-4AB5-BB68-9A6BBFBE932C}"/>
    <cellStyle name="40% - Акцент2 2 4 2 2" xfId="987" xr:uid="{A4078E43-1935-474D-83CC-58CE269585EB}"/>
    <cellStyle name="40% — акцент2 2 4 2 2" xfId="2577" xr:uid="{28D58F7D-FB7B-4893-B915-89E6462C0998}"/>
    <cellStyle name="40% — акцент2 2 4 2 2 2" xfId="4156" xr:uid="{D27AE947-AB19-4F6A-916E-23E7EB416126}"/>
    <cellStyle name="40% — акцент2 2 4 2 2 2 2" xfId="7411" xr:uid="{1902B445-2481-4539-BA09-FCBAA2E215A0}"/>
    <cellStyle name="40% — акцент2 2 4 2 2 2 2 2" xfId="14922" xr:uid="{FB2A89FC-AA76-4BC6-8B50-DAAD25B6033A}"/>
    <cellStyle name="40% — акцент2 2 4 2 2 2 3" xfId="11762" xr:uid="{179F11DB-EFA2-4698-AF78-EF99CDD5B9F1}"/>
    <cellStyle name="40% — акцент2 2 4 2 2 3" xfId="5739" xr:uid="{F6149D9C-8495-4598-8224-D2E64C59D19D}"/>
    <cellStyle name="40% — акцент2 2 4 2 2 3 2" xfId="13327" xr:uid="{3DB026BE-7D4A-47BC-A94A-269063C1FC2F}"/>
    <cellStyle name="40% — акцент2 2 4 2 2 4" xfId="10215" xr:uid="{5988ED06-89C6-4240-9F1A-6AF915680C31}"/>
    <cellStyle name="40% - Акцент2 2 4 2 3" xfId="17259" xr:uid="{4F607526-1900-4AC6-BFA2-BD86F08D35F6}"/>
    <cellStyle name="40% — акцент2 2 4 2 3" xfId="3195" xr:uid="{5FD6951E-EFEB-4253-B0EE-4291FAE8080E}"/>
    <cellStyle name="40% — акцент2 2 4 2 3 2" xfId="6354" xr:uid="{B78B83B3-C822-44C7-8712-306F69584C00}"/>
    <cellStyle name="40% — акцент2 2 4 2 3 2 2" xfId="13938" xr:uid="{41A8E968-FBB5-4586-8E33-84BC685B9847}"/>
    <cellStyle name="40% — акцент2 2 4 2 3 3" xfId="10826" xr:uid="{F1DB018D-ACBA-466E-B09A-32C778753C9D}"/>
    <cellStyle name="40% — акцент2 2 4 2 4" xfId="4771" xr:uid="{5D0C57D5-5F19-4B3A-8DBA-91914E841356}"/>
    <cellStyle name="40% — акцент2 2 4 2 4 2" xfId="12372" xr:uid="{10210682-0EA2-4914-8E9F-B4350E7D2750}"/>
    <cellStyle name="40% — акцент2 2 4 2 5" xfId="9600" xr:uid="{C745C21B-A244-4DCE-A55B-BB647728E672}"/>
    <cellStyle name="40% - Акцент2 2 4 3" xfId="842" xr:uid="{F137EBFC-6EB8-4627-B2CE-C51616099204}"/>
    <cellStyle name="40% — акцент2 2 4 3" xfId="1652" xr:uid="{F2B518E0-5572-4E3E-B149-BE0FF9C1B382}"/>
    <cellStyle name="40% — акцент2 2 4 3 2" xfId="3552" xr:uid="{7D0A4803-F9DB-4183-A5D7-FE6BB74EF97F}"/>
    <cellStyle name="40% — акцент2 2 4 3 2 2" xfId="6810" xr:uid="{2DCF7FE9-B0B1-45C5-B537-F73D89019A69}"/>
    <cellStyle name="40% — акцент2 2 4 3 2 2 2" xfId="14321" xr:uid="{095A6A2A-E72A-4892-ABAC-8A0C8478AFF7}"/>
    <cellStyle name="40% — акцент2 2 4 3 2 3" xfId="11160" xr:uid="{B2E6430F-E1C7-4F75-912A-1EEC04574889}"/>
    <cellStyle name="40% — акцент2 2 4 3 3" xfId="5111" xr:uid="{393529EE-1E05-4449-901B-CAB2FB31B4CC}"/>
    <cellStyle name="40% — акцент2 2 4 3 3 2" xfId="12706" xr:uid="{3FF32C4C-EC5D-4271-AE4B-DFF273ABA65F}"/>
    <cellStyle name="40% — акцент2 2 4 3 4" xfId="9300" xr:uid="{ACBB603F-ACA4-40A1-B1FE-488815E2E238}"/>
    <cellStyle name="40% - Акцент2 2 4 4" xfId="15656" xr:uid="{43BE30C7-D04E-4017-B7B0-36043AA6ABC0}"/>
    <cellStyle name="40% — акцент2 2 4 4" xfId="2275" xr:uid="{1E0C9DD7-AD7C-4D7B-AB53-C043A3CEC0FB}"/>
    <cellStyle name="40% — акцент2 2 4 4 2" xfId="3854" xr:uid="{4C38799E-FEF9-4975-8CA2-75C37731E39F}"/>
    <cellStyle name="40% — акцент2 2 4 4 2 2" xfId="7111" xr:uid="{E3123CB0-4151-4BE0-BE7B-C9D82A0DCD78}"/>
    <cellStyle name="40% — акцент2 2 4 4 2 2 2" xfId="14622" xr:uid="{4E860F3A-BA1E-46C0-947A-5374433098CF}"/>
    <cellStyle name="40% — акцент2 2 4 4 2 3" xfId="11461" xr:uid="{956AC44A-F02F-4D67-ACBE-B34195402CB4}"/>
    <cellStyle name="40% — акцент2 2 4 4 3" xfId="5437" xr:uid="{A2821842-D996-4604-89CE-0B2C8F2452A9}"/>
    <cellStyle name="40% — акцент2 2 4 4 3 2" xfId="13027" xr:uid="{C37F29B5-5A97-4E45-90A8-5D1781481E24}"/>
    <cellStyle name="40% — акцент2 2 4 4 4" xfId="9915" xr:uid="{5916DBA0-53FE-48A8-9A65-49CE810EFC72}"/>
    <cellStyle name="40% - Акцент2 2 4 5" xfId="15169" xr:uid="{867F7FBC-3B08-4A50-9EAC-E483B38668FD}"/>
    <cellStyle name="40% — акцент2 2 4 5" xfId="2893" xr:uid="{B90EDA44-88A3-41E1-9FB3-17776A6448D3}"/>
    <cellStyle name="40% — акцент2 2 4 5 2" xfId="6052" xr:uid="{7BEA3A8A-2F70-4297-B661-612428AF26A7}"/>
    <cellStyle name="40% — акцент2 2 4 5 2 2" xfId="13638" xr:uid="{51E5C666-D70D-44AD-B9EB-FD0A55E36F8F}"/>
    <cellStyle name="40% — акцент2 2 4 5 3" xfId="10526" xr:uid="{929AB4F1-0AF8-4B7F-8024-5C63DD7DAE52}"/>
    <cellStyle name="40% - Акцент2 2 4 6" xfId="15917" xr:uid="{97803575-F573-424B-89E9-22A1205313DA}"/>
    <cellStyle name="40% — акцент2 2 4 6" xfId="4469" xr:uid="{90052A4E-B30A-4B97-9AE8-5A6A26875623}"/>
    <cellStyle name="40% — акцент2 2 4 6 2" xfId="12072" xr:uid="{54C68E42-D29F-4FA9-9665-699A1D36D3A4}"/>
    <cellStyle name="40% - Акцент2 2 4 7" xfId="15226" xr:uid="{BE2A215F-FC0F-47AD-BE56-2B3272DA0890}"/>
    <cellStyle name="40% — акцент2 2 4 7" xfId="8975" xr:uid="{EC12332F-EB8D-4874-9B9D-D034290DA821}"/>
    <cellStyle name="40% - Акцент2 2 4 8" xfId="17163" xr:uid="{9DACBC6D-6AA6-4809-A22A-F726FD5D851D}"/>
    <cellStyle name="40% — акцент2 2 4 8" xfId="8750" xr:uid="{AEA99C18-4664-4A5E-919D-B68CC10D692D}"/>
    <cellStyle name="40% — акцент2 2 4 9" xfId="16203" xr:uid="{6A6426F8-80C7-4D7F-B204-5F65FB458B4E}"/>
    <cellStyle name="40% - Акцент2 2 5" xfId="654" xr:uid="{3C3C4459-0564-4095-878B-E806725D278D}"/>
    <cellStyle name="40% — акцент2 2 5" xfId="139" xr:uid="{E52079C8-C6F4-4151-86C2-D5CE6DCA35E9}"/>
    <cellStyle name="40% — акцент2 2 5 10" xfId="15583" xr:uid="{77095CFB-F082-4D1F-8D93-41B4A59FD0B2}"/>
    <cellStyle name="40% — акцент2 2 5 11" xfId="1746" xr:uid="{A0AAE966-3242-4587-83D3-48CB4B6E0635}"/>
    <cellStyle name="40% - Акцент2 2 5 2" xfId="911" xr:uid="{98FB6869-35B0-4100-9F34-71C942602A0F}"/>
    <cellStyle name="40% — акцент2 2 5 2" xfId="2369" xr:uid="{C36437D7-8DDC-4D82-9F85-9F562F3D9884}"/>
    <cellStyle name="40% — акцент2 2 5 2 2" xfId="3948" xr:uid="{4483CE92-4E62-4EFA-AB6C-34C7F65F8CDE}"/>
    <cellStyle name="40% — акцент2 2 5 2 2 2" xfId="7204" xr:uid="{30E1E4B1-79CF-42AD-B300-14C5522A41FD}"/>
    <cellStyle name="40% — акцент2 2 5 2 2 2 2" xfId="14715" xr:uid="{21A53A5A-1ED6-421E-B801-C5F9D106E0B9}"/>
    <cellStyle name="40% — акцент2 2 5 2 2 3" xfId="11554" xr:uid="{598B564E-46C7-4A59-8291-520734DC3F01}"/>
    <cellStyle name="40% — акцент2 2 5 2 3" xfId="5531" xr:uid="{AFCBE20A-532B-4FD6-B35F-A91D670B755E}"/>
    <cellStyle name="40% — акцент2 2 5 2 3 2" xfId="13120" xr:uid="{A0954EA1-2DC3-47E6-ABFD-CF350B633AA9}"/>
    <cellStyle name="40% — акцент2 2 5 2 4" xfId="10008" xr:uid="{B688B5AE-837A-4F34-A1BA-D7C351B96C51}"/>
    <cellStyle name="40% - Акцент2 2 5 3" xfId="16050" xr:uid="{3656DC9F-55A6-4C1E-BE77-907851B073D9}"/>
    <cellStyle name="40% — акцент2 2 5 3" xfId="2987" xr:uid="{DC662F74-B0EF-4952-A513-676C0F3067E9}"/>
    <cellStyle name="40% — акцент2 2 5 3 2" xfId="6146" xr:uid="{C8AA9203-E21E-441D-B660-75C93DD63019}"/>
    <cellStyle name="40% — акцент2 2 5 3 2 2" xfId="13731" xr:uid="{9FDEB5F2-96AB-4721-A5EE-6E24FBFE8381}"/>
    <cellStyle name="40% — акцент2 2 5 3 3" xfId="10619" xr:uid="{CC6FED71-9B36-4371-94D2-52645687775C}"/>
    <cellStyle name="40% - Акцент2 2 5 4" xfId="15621" xr:uid="{FA912B10-AF6E-49E2-B8F9-78E6177FF9BE}"/>
    <cellStyle name="40% — акцент2 2 5 4" xfId="4563" xr:uid="{902AF36F-BAB2-428D-890C-8301DEE3BCE4}"/>
    <cellStyle name="40% — акцент2 2 5 4 2" xfId="12165" xr:uid="{DA7B9DFC-B594-4CE8-B4F3-A7B9E51DEDDF}"/>
    <cellStyle name="40% - Акцент2 2 5 5" xfId="15503" xr:uid="{A81DFA78-3324-4445-AACA-955BFE5EEEA8}"/>
    <cellStyle name="40% — акцент2 2 5 5" xfId="9393" xr:uid="{CF74D6E3-E480-4C15-945F-BD10791D4E26}"/>
    <cellStyle name="40% - Акцент2 2 5 6" xfId="15869" xr:uid="{196D4B0F-1174-4EDE-B2E6-5D489145091C}"/>
    <cellStyle name="40% — акцент2 2 5 6" xfId="15197" xr:uid="{31961FE6-4A3C-4E27-8350-480983EC3EA9}"/>
    <cellStyle name="40% - Акцент2 2 5 7" xfId="15895" xr:uid="{9A834337-CF6C-4BDA-A8CB-5990FBB5113D}"/>
    <cellStyle name="40% — акцент2 2 5 7" xfId="15877" xr:uid="{B9DB8B8F-C53E-46FD-BA64-9838E710C0F0}"/>
    <cellStyle name="40% - Акцент2 2 5 8" xfId="17190" xr:uid="{83DF266E-0480-4E3C-AA08-889937DE023E}"/>
    <cellStyle name="40% — акцент2 2 5 8" xfId="15221" xr:uid="{2528AF65-8E06-4305-AD5D-2625267E1A87}"/>
    <cellStyle name="40% — акцент2 2 5 9" xfId="15532" xr:uid="{D8C9E38B-E6BC-4EFC-86E1-EE9B1252DBBD}"/>
    <cellStyle name="40% - Акцент2 2 6" xfId="766" xr:uid="{80A00AE1-A907-4022-904B-D38363FB26C3}"/>
    <cellStyle name="40% — акцент2 2 6" xfId="1444" xr:uid="{77A6A434-78B5-4FA5-B53E-CFC5B0669729}"/>
    <cellStyle name="40% - Акцент2 2 6 2" xfId="15040" xr:uid="{4E6ABEF6-8A4B-4234-ABE3-AD92524E6F0B}"/>
    <cellStyle name="40% — акцент2 2 6 2" xfId="3344" xr:uid="{2CD261B6-61F9-413F-ABBD-8AB3F2DC7B98}"/>
    <cellStyle name="40% — акцент2 2 6 2 2" xfId="6603" xr:uid="{F6C45A84-2FE5-4BD4-8747-2D59E905EB6A}"/>
    <cellStyle name="40% — акцент2 2 6 2 2 2" xfId="14114" xr:uid="{F39DA0EB-23AA-4526-9292-90E86E2F3D7E}"/>
    <cellStyle name="40% — акцент2 2 6 2 3" xfId="10953" xr:uid="{9BE98638-6078-4C4A-B03D-9383D8D7534A}"/>
    <cellStyle name="40% - Акцент2 2 6 3" xfId="16047" xr:uid="{2FEA0547-42B6-42B0-98C3-238871ABCBD2}"/>
    <cellStyle name="40% — акцент2 2 6 3" xfId="4903" xr:uid="{F12DE4C0-7AC7-41A7-86FE-CD72BD9E4A8F}"/>
    <cellStyle name="40% — акцент2 2 6 3 2" xfId="12499" xr:uid="{8E81E448-4065-42B4-8878-CAA9E613BDE0}"/>
    <cellStyle name="40% - Акцент2 2 6 4" xfId="15874" xr:uid="{4C37646A-47E2-4A12-A686-773342538FC2}"/>
    <cellStyle name="40% — акцент2 2 6 4" xfId="9093" xr:uid="{FB2CDEFD-6EA9-4672-B49E-F1CF969EBE83}"/>
    <cellStyle name="40% - Акцент2 2 6 5" xfId="15436" xr:uid="{1FBF069C-9022-4F43-8064-5DE905B9B57F}"/>
    <cellStyle name="40% — акцент2 2 6 5" xfId="15268" xr:uid="{F6AF15B5-068A-4CF0-8EC2-C26FA15B7FAA}"/>
    <cellStyle name="40% - Акцент2 2 6 6" xfId="16287" xr:uid="{15FC0860-9816-4A9C-9D32-82FED1BC3B08}"/>
    <cellStyle name="40% — акцент2 2 6 6" xfId="16181" xr:uid="{ABEAD218-A17A-42F5-8EA6-5B5683A5954A}"/>
    <cellStyle name="40% - Акцент2 2 6 7" xfId="15340" xr:uid="{7B419854-4D2D-4F12-BD1F-10C502C4AEC2}"/>
    <cellStyle name="40% — акцент2 2 6 7" xfId="15537" xr:uid="{6DD60130-B0AE-478F-8B26-ABE73D2DF34A}"/>
    <cellStyle name="40% — акцент2 2 6 8" xfId="15804" xr:uid="{3B0B3FB3-1383-4B1A-A288-7C3E79030FA5}"/>
    <cellStyle name="40% — акцент2 2 6 9" xfId="15332" xr:uid="{2BCCD383-417B-4064-9A90-0A512C87ED2A}"/>
    <cellStyle name="40% - Акцент2 2 7" xfId="7554" xr:uid="{66CAE1D7-AD49-4708-A47A-2D016799941D}"/>
    <cellStyle name="40% — акцент2 2 7" xfId="2067" xr:uid="{577E60B1-A2CE-4D69-842B-7F493090AC5D}"/>
    <cellStyle name="40% - Акцент2 2 7 2" xfId="15077" xr:uid="{8F397EF4-A5FD-411F-A0D5-D2213C5BA5DF}"/>
    <cellStyle name="40% — акцент2 2 7 2" xfId="3646" xr:uid="{B59845A1-DBD6-4D9B-B80A-E71806014141}"/>
    <cellStyle name="40% — акцент2 2 7 2 2" xfId="6904" xr:uid="{1F32A196-8DB8-4664-BE6D-9385E8D1CAC1}"/>
    <cellStyle name="40% — акцент2 2 7 2 2 2" xfId="14415" xr:uid="{013F39B2-78E4-422B-80BD-DCEDC313AE64}"/>
    <cellStyle name="40% — акцент2 2 7 2 3" xfId="11254" xr:uid="{63FAB0D0-8F39-496F-9FFD-BB56ED33A62A}"/>
    <cellStyle name="40% - Акцент2 2 7 3" xfId="16072" xr:uid="{2936A708-5143-4EBA-AAE4-FB15F4936D4A}"/>
    <cellStyle name="40% — акцент2 2 7 3" xfId="5229" xr:uid="{A6F43781-D949-4AC8-99FA-D74CA9018901}"/>
    <cellStyle name="40% — акцент2 2 7 3 2" xfId="12820" xr:uid="{42915F06-424D-4697-A1D1-FCE6A169B554}"/>
    <cellStyle name="40% - Акцент2 2 7 4" xfId="15185" xr:uid="{338A09C5-A703-489D-A6BB-95B234FD9524}"/>
    <cellStyle name="40% — акцент2 2 7 4" xfId="9708" xr:uid="{33A5B217-6076-4715-8B6D-0B9615F2A6EA}"/>
    <cellStyle name="40% - Акцент2 2 7 5" xfId="15900" xr:uid="{EA69312D-3D1A-485F-9AA1-8CA88FB56333}"/>
    <cellStyle name="40% — акцент2 2 7 5" xfId="15255" xr:uid="{B8F3F589-11E3-4AD7-AE45-A33E1BC79520}"/>
    <cellStyle name="40% - Акцент2 2 7 6" xfId="15593" xr:uid="{3DBC4E17-D886-4C32-90E9-54686E6C01D3}"/>
    <cellStyle name="40% — акцент2 2 7 6" xfId="15216" xr:uid="{CE3AAD3C-21B5-4E96-89DD-D63F51A303F6}"/>
    <cellStyle name="40% - Акцент2 2 7 7" xfId="15425" xr:uid="{43E369CE-6369-426E-82CE-03293384D35C}"/>
    <cellStyle name="40% — акцент2 2 7 7" xfId="16241" xr:uid="{7489966A-8E92-4382-9364-314777FF1E96}"/>
    <cellStyle name="40% — акцент2 2 7 8" xfId="15643" xr:uid="{5D1F6361-A67A-4D20-B4E4-F9D9C6585E91}"/>
    <cellStyle name="40% — акцент2 2 7 9" xfId="16311" xr:uid="{FA9F50BD-37C9-4B11-92F6-3FE0411829C8}"/>
    <cellStyle name="40% - Акцент2 2 8" xfId="7564" xr:uid="{2592AC85-4A10-4432-BC22-A13DF113E78B}"/>
    <cellStyle name="40% — акцент2 2 8" xfId="2685" xr:uid="{76912D04-AE03-43A9-8176-D8EF6F281EBA}"/>
    <cellStyle name="40% - Акцент2 2 8 2" xfId="15087" xr:uid="{B8E92A3E-7ECE-4CCB-B9DC-1B4A797F3E09}"/>
    <cellStyle name="40% — акцент2 2 8 2" xfId="5844" xr:uid="{8A1DC408-9765-4F16-9713-DE550EC3AC21}"/>
    <cellStyle name="40% — акцент2 2 8 2 2" xfId="13431" xr:uid="{70C2F252-EF8C-485A-9606-BCA8DE7868CA}"/>
    <cellStyle name="40% - Акцент2 2 8 3" xfId="16082" xr:uid="{AC66E051-F995-4048-8A88-C3770FF5DA14}"/>
    <cellStyle name="40% — акцент2 2 8 3" xfId="10318" xr:uid="{2A4D1A8E-B309-467E-86B1-18411E8FFBE3}"/>
    <cellStyle name="40% - Акцент2 2 8 4" xfId="15831" xr:uid="{3D552739-6604-49F5-AA9D-53811F5DA1E0}"/>
    <cellStyle name="40% — акцент2 2 8 4" xfId="15410" xr:uid="{880CF3DF-904B-459F-8A83-6EC6E03843DF}"/>
    <cellStyle name="40% - Акцент2 2 8 5" xfId="15866" xr:uid="{F2AD0729-EBAC-4CB8-80EA-00E6A3179EFB}"/>
    <cellStyle name="40% — акцент2 2 8 5" xfId="15910" xr:uid="{1B276462-0533-4706-A289-4246274659FC}"/>
    <cellStyle name="40% - Акцент2 2 8 6" xfId="16017" xr:uid="{20F4EDB2-3238-4473-9DD4-3D60595C63CD}"/>
    <cellStyle name="40% — акцент2 2 8 6" xfId="15872" xr:uid="{D0B50206-CE65-49EB-9C93-189CEEDF495E}"/>
    <cellStyle name="40% - Акцент2 2 8 7" xfId="15204" xr:uid="{9DAF5B8E-D617-49D6-9CB3-D9B0DA4A0E27}"/>
    <cellStyle name="40% — акцент2 2 8 7" xfId="15270" xr:uid="{823D8356-AF7F-4EC8-A3B6-B1409E3FEE84}"/>
    <cellStyle name="40% — акцент2 2 8 8" xfId="16240" xr:uid="{51B50134-E07C-4940-86FF-A6684C3A36A2}"/>
    <cellStyle name="40% - Акцент2 2 9" xfId="7578" xr:uid="{A4A323D5-8878-404C-82BB-D471C2B65139}"/>
    <cellStyle name="40% — акцент2 2 9" xfId="4261" xr:uid="{98EE810A-0D39-4693-8255-536EA8101FBF}"/>
    <cellStyle name="40% - Акцент2 2 9 2" xfId="15102" xr:uid="{74FFF612-78F1-4554-AFDB-845814F307C8}"/>
    <cellStyle name="40% — акцент2 2 9 2" xfId="11865" xr:uid="{9120714E-6C16-444D-AE06-1AECA673163A}"/>
    <cellStyle name="40% - Акцент2 2 9 3" xfId="16095" xr:uid="{656039CF-3BDC-4196-BF1E-FE31208A04A4}"/>
    <cellStyle name="40% — акцент2 2 9 3" xfId="15630" xr:uid="{85857A5C-7678-4638-BA24-C2CB173747AF}"/>
    <cellStyle name="40% - Акцент2 2 9 4" xfId="15236" xr:uid="{CF52CA19-D51B-418B-8687-F407778259FE}"/>
    <cellStyle name="40% — акцент2 2 9 4" xfId="15649" xr:uid="{43AC616D-2130-4320-B405-51886D02088E}"/>
    <cellStyle name="40% - Акцент2 2 9 5" xfId="15348" xr:uid="{B04A8944-7C08-4053-94D9-060FEC533A8A}"/>
    <cellStyle name="40% — акцент2 2 9 5" xfId="15305" xr:uid="{D72322E6-A586-4A8A-B6FF-31DBDDB4BD33}"/>
    <cellStyle name="40% - Акцент2 2 9 6" xfId="15810" xr:uid="{817BAA32-E775-4477-A939-978CB8528F7C}"/>
    <cellStyle name="40% — акцент2 2 9 6" xfId="15724" xr:uid="{FA8939DB-1946-4D40-889F-4AC1463EA92E}"/>
    <cellStyle name="40% - Акцент2 2 9 7" xfId="16190" xr:uid="{1960641F-9331-4796-B83B-B9E0760CF519}"/>
    <cellStyle name="40% — акцент2 2 9 7" xfId="15571" xr:uid="{B4BFA63D-6884-47FA-8BC9-E0B52ECA3BD2}"/>
    <cellStyle name="40% - Акцент2 3" xfId="6527" xr:uid="{FE08F880-2729-4FC3-BAC0-91A1E7678F0A}"/>
    <cellStyle name="40% — акцент2 3" xfId="140" xr:uid="{97CDE83B-2ED0-4DA3-8C3B-7821D4C0452B}"/>
    <cellStyle name="40% — акцент2 3 10" xfId="8788" xr:uid="{14B4D8D5-39AD-443B-933F-D55DD69F9C94}"/>
    <cellStyle name="40% — акцент2 3 11" xfId="1115" xr:uid="{7B26AA3A-B035-4CA0-BBB1-74AB2AA9AC83}"/>
    <cellStyle name="40% — акцент2 3 2" xfId="141" xr:uid="{55E01A8A-3E1D-47B2-BDAA-A7209B896BBD}"/>
    <cellStyle name="40% — акцент2 3 2 2" xfId="1836" xr:uid="{48F1F61D-3FF5-4B4B-B416-94276C8D249B}"/>
    <cellStyle name="40% — акцент2 3 2 2 2" xfId="2459" xr:uid="{22B18ED4-CEEA-4E42-B898-16CAC63ED503}"/>
    <cellStyle name="40% — акцент2 3 2 2 2 2" xfId="4038" xr:uid="{942D8C0F-B96A-4BC8-AC63-0C9615FFC841}"/>
    <cellStyle name="40% — акцент2 3 2 2 2 2 2" xfId="7294" xr:uid="{9B4EAA0A-BA57-4DCB-ACF5-78445F2D3F2E}"/>
    <cellStyle name="40% — акцент2 3 2 2 2 2 2 2" xfId="14805" xr:uid="{0338A168-6D33-4CF3-B087-D6707DBD0596}"/>
    <cellStyle name="40% — акцент2 3 2 2 2 2 3" xfId="11644" xr:uid="{F565C28B-CF88-4E89-A030-41E5DD2B45C0}"/>
    <cellStyle name="40% — акцент2 3 2 2 2 3" xfId="5621" xr:uid="{8104DB4C-4294-479E-AE8A-C7CDA146BC04}"/>
    <cellStyle name="40% — акцент2 3 2 2 2 3 2" xfId="13210" xr:uid="{FA4BC533-F1F8-49DF-9B17-87C2BD9210C6}"/>
    <cellStyle name="40% — акцент2 3 2 2 2 4" xfId="10098" xr:uid="{56807206-1176-4828-87C5-EEAEF211DAA2}"/>
    <cellStyle name="40% — акцент2 3 2 2 3" xfId="3077" xr:uid="{4CB4F8FF-2480-4669-8FBF-15FB4B25EB34}"/>
    <cellStyle name="40% — акцент2 3 2 2 3 2" xfId="6236" xr:uid="{9C7D5974-E123-4B99-8135-57A4E7515946}"/>
    <cellStyle name="40% — акцент2 3 2 2 3 2 2" xfId="13821" xr:uid="{463E0DE9-2170-4C6E-A988-E8FB36F19382}"/>
    <cellStyle name="40% — акцент2 3 2 2 3 3" xfId="10709" xr:uid="{6FF82A2C-7041-4C67-BCAA-D62496876A72}"/>
    <cellStyle name="40% — акцент2 3 2 2 4" xfId="4653" xr:uid="{90EDFADD-9184-4428-AA12-7645B8FCD512}"/>
    <cellStyle name="40% — акцент2 3 2 2 4 2" xfId="12255" xr:uid="{BBEFB45F-2A3F-43E9-99BF-598E0419479E}"/>
    <cellStyle name="40% — акцент2 3 2 2 5" xfId="9483" xr:uid="{90B6652F-D1B2-4CC0-8A36-9B0B9886D9C8}"/>
    <cellStyle name="40% — акцент2 3 2 3" xfId="1534" xr:uid="{4845C5F5-26E2-4A72-89FB-309960F6EC2C}"/>
    <cellStyle name="40% — акцент2 3 2 3 2" xfId="3434" xr:uid="{258BBD77-0EC4-4169-A490-4CB24FA10408}"/>
    <cellStyle name="40% — акцент2 3 2 3 2 2" xfId="6693" xr:uid="{4F4438D3-6141-4752-B33B-C409E56E3420}"/>
    <cellStyle name="40% — акцент2 3 2 3 2 2 2" xfId="14204" xr:uid="{C1677C01-B98D-45C2-9814-6A81A2F6BE40}"/>
    <cellStyle name="40% — акцент2 3 2 3 2 3" xfId="11043" xr:uid="{08C24017-5EAE-45D7-B42C-364048C036CB}"/>
    <cellStyle name="40% — акцент2 3 2 3 3" xfId="4993" xr:uid="{EFD20AE6-1D37-4729-898F-2B07CB7F2AF8}"/>
    <cellStyle name="40% — акцент2 3 2 3 3 2" xfId="12589" xr:uid="{E2D492BA-7DF0-40A7-9DDC-12E0D96E7114}"/>
    <cellStyle name="40% — акцент2 3 2 3 4" xfId="9183" xr:uid="{8AFCB143-3911-47A3-8EBD-8B7DE18E3F83}"/>
    <cellStyle name="40% — акцент2 3 2 4" xfId="2157" xr:uid="{6228EDCF-44AF-47F5-AB8B-C5FDBAA26AB5}"/>
    <cellStyle name="40% — акцент2 3 2 4 2" xfId="3736" xr:uid="{0F458EFC-8D33-4464-AABF-90033CE93F5A}"/>
    <cellStyle name="40% — акцент2 3 2 4 2 2" xfId="6994" xr:uid="{99247AF9-BD95-4692-A6A8-4BB9D2480824}"/>
    <cellStyle name="40% — акцент2 3 2 4 2 2 2" xfId="14505" xr:uid="{A801AD91-E443-4AFC-B68B-1DBA6F75FF23}"/>
    <cellStyle name="40% — акцент2 3 2 4 2 3" xfId="11344" xr:uid="{90BB3A59-9C92-49BD-8D13-7721C80505D9}"/>
    <cellStyle name="40% — акцент2 3 2 4 3" xfId="5319" xr:uid="{D833040F-2058-4E44-86D5-BE7E9B193D40}"/>
    <cellStyle name="40% — акцент2 3 2 4 3 2" xfId="12910" xr:uid="{68F1570E-76A2-4F3A-BD45-9A102AEBB055}"/>
    <cellStyle name="40% — акцент2 3 2 4 4" xfId="9798" xr:uid="{2BF9B04D-84CD-4511-A811-0261CF0E897D}"/>
    <cellStyle name="40% — акцент2 3 2 5" xfId="2775" xr:uid="{32732F7B-223E-463D-81F2-9275608B2D54}"/>
    <cellStyle name="40% — акцент2 3 2 5 2" xfId="5934" xr:uid="{D6317E9B-B5A9-48EE-A794-1EAF21BF57C2}"/>
    <cellStyle name="40% — акцент2 3 2 5 2 2" xfId="13521" xr:uid="{35749FC4-AA72-40FA-A5D0-1EAAE7B16F4B}"/>
    <cellStyle name="40% — акцент2 3 2 5 3" xfId="10408" xr:uid="{725586FF-5159-4E70-948E-B4375A6ACCFF}"/>
    <cellStyle name="40% — акцент2 3 2 6" xfId="4351" xr:uid="{09EC1628-60FE-4391-AB0B-6E95CB630522}"/>
    <cellStyle name="40% — акцент2 3 2 6 2" xfId="11955" xr:uid="{D7DDC0B7-9D17-4A68-8F30-00991027E769}"/>
    <cellStyle name="40% — акцент2 3 2 7" xfId="8858" xr:uid="{62D80A3B-DA74-47DB-BF58-26E996606E52}"/>
    <cellStyle name="40% — акцент2 3 2 8" xfId="1189" xr:uid="{2F403160-F821-4E57-A0E1-030AE727FD5D}"/>
    <cellStyle name="40% — акцент2 3 3" xfId="142" xr:uid="{0E0C1537-37CA-4650-89F2-0F6CCEB02809}"/>
    <cellStyle name="40% — акцент2 3 3 2" xfId="1906" xr:uid="{9E450A0A-FE4F-4FC7-81BF-3D68DBC826D6}"/>
    <cellStyle name="40% — акцент2 3 3 2 2" xfId="2529" xr:uid="{19398CF6-BF6E-411C-ACBE-777598F5332A}"/>
    <cellStyle name="40% — акцент2 3 3 2 2 2" xfId="4108" xr:uid="{6FF36934-4D8B-4219-AB4B-480B869BAC66}"/>
    <cellStyle name="40% — акцент2 3 3 2 2 2 2" xfId="7363" xr:uid="{D7B52542-3950-4C2F-AF48-7DF527FD2B3A}"/>
    <cellStyle name="40% — акцент2 3 3 2 2 2 2 2" xfId="14874" xr:uid="{93BC22F9-D750-48EB-87C7-5E7C6F44815E}"/>
    <cellStyle name="40% — акцент2 3 3 2 2 2 3" xfId="11714" xr:uid="{9E0A85C5-6A14-436B-8754-536AB4F0F0D8}"/>
    <cellStyle name="40% — акцент2 3 3 2 2 3" xfId="5691" xr:uid="{1471BC2A-43C7-4C96-98D7-0FD52E1B5A31}"/>
    <cellStyle name="40% — акцент2 3 3 2 2 3 2" xfId="13279" xr:uid="{7027E27C-9910-4B7F-9704-1F4D87CFBA9D}"/>
    <cellStyle name="40% — акцент2 3 3 2 2 4" xfId="10167" xr:uid="{EB6DBFB3-F7A2-44F6-9173-7B1926231EAA}"/>
    <cellStyle name="40% — акцент2 3 3 2 3" xfId="3147" xr:uid="{E3DA7415-3674-4D44-A5D7-99934505D207}"/>
    <cellStyle name="40% — акцент2 3 3 2 3 2" xfId="6306" xr:uid="{DD1F2637-4EC1-4361-B3A1-AC566E77D952}"/>
    <cellStyle name="40% — акцент2 3 3 2 3 2 2" xfId="13890" xr:uid="{BD267145-2319-4CC9-85FD-536B5B0E9EA0}"/>
    <cellStyle name="40% — акцент2 3 3 2 3 3" xfId="10778" xr:uid="{BE4AC92D-480F-42BD-BB0F-1A8A2BD01BB8}"/>
    <cellStyle name="40% — акцент2 3 3 2 4" xfId="4723" xr:uid="{DC909A3F-B7AB-4A9D-BB84-41B85B9692A6}"/>
    <cellStyle name="40% — акцент2 3 3 2 4 2" xfId="12324" xr:uid="{02C76CBB-6638-4DBF-AB50-104C2C3267BE}"/>
    <cellStyle name="40% — акцент2 3 3 2 5" xfId="9552" xr:uid="{7A6E0E00-34DB-40BA-BE4E-C239C17DF70A}"/>
    <cellStyle name="40% — акцент2 3 3 3" xfId="1604" xr:uid="{B4A61D52-61D0-4C7F-86BE-D3397AD68544}"/>
    <cellStyle name="40% — акцент2 3 3 3 2" xfId="3504" xr:uid="{1005CC42-243C-4586-9475-B1296B9D8DCE}"/>
    <cellStyle name="40% — акцент2 3 3 3 2 2" xfId="6762" xr:uid="{B0C36DFC-7F17-49AE-8C1C-FD51EA8C8925}"/>
    <cellStyle name="40% — акцент2 3 3 3 2 2 2" xfId="14273" xr:uid="{C3175C93-697E-4976-A848-A6E6D9536EE4}"/>
    <cellStyle name="40% — акцент2 3 3 3 2 3" xfId="11112" xr:uid="{803011CD-81B3-4264-B582-7EA3B50EB8DB}"/>
    <cellStyle name="40% — акцент2 3 3 3 3" xfId="5063" xr:uid="{E7D8C64A-7D3A-4161-9E1B-9147B2198729}"/>
    <cellStyle name="40% — акцент2 3 3 3 3 2" xfId="12658" xr:uid="{9BE6CBA7-1598-438D-99C5-6E08450CC034}"/>
    <cellStyle name="40% — акцент2 3 3 3 4" xfId="9252" xr:uid="{55A6EE48-BDC8-4F6C-A680-C76AEF428E21}"/>
    <cellStyle name="40% — акцент2 3 3 4" xfId="2227" xr:uid="{1BAD0CB7-E69A-408C-BC44-2E834F7F8C4E}"/>
    <cellStyle name="40% — акцент2 3 3 4 2" xfId="3806" xr:uid="{3FD0D9D5-4EA5-4DDD-9416-6A77501E024A}"/>
    <cellStyle name="40% — акцент2 3 3 4 2 2" xfId="7063" xr:uid="{8CEDB648-15F1-4979-8E20-AAF2738F158B}"/>
    <cellStyle name="40% — акцент2 3 3 4 2 2 2" xfId="14574" xr:uid="{1B60A21B-5EF3-4C70-93FB-B3A7A242B8B5}"/>
    <cellStyle name="40% — акцент2 3 3 4 2 3" xfId="11413" xr:uid="{7CDDA245-D266-479C-9BD1-09EB66445506}"/>
    <cellStyle name="40% — акцент2 3 3 4 3" xfId="5389" xr:uid="{F1343422-2605-41F5-90C0-7B71B610695F}"/>
    <cellStyle name="40% — акцент2 3 3 4 3 2" xfId="12979" xr:uid="{4543AA4D-2FC6-4615-85B9-5F94B3D4E359}"/>
    <cellStyle name="40% — акцент2 3 3 4 4" xfId="9867" xr:uid="{BD9A1377-111B-4A8F-98A0-F1847BBDF896}"/>
    <cellStyle name="40% — акцент2 3 3 5" xfId="2845" xr:uid="{910D0F37-D717-46B0-BB39-EFD08B131C01}"/>
    <cellStyle name="40% — акцент2 3 3 5 2" xfId="6004" xr:uid="{EBA3B06D-5658-4E56-A1E6-2BE7053E5323}"/>
    <cellStyle name="40% — акцент2 3 3 5 2 2" xfId="13590" xr:uid="{00442089-9D49-433E-9FF0-E61D1458A5EC}"/>
    <cellStyle name="40% — акцент2 3 3 5 3" xfId="10478" xr:uid="{9D013DD6-9F24-451A-BAF8-4BDE2D99E1BB}"/>
    <cellStyle name="40% — акцент2 3 3 6" xfId="4421" xr:uid="{D811D2E7-2B75-4BEF-BFE3-1DBB90F91268}"/>
    <cellStyle name="40% — акцент2 3 3 6 2" xfId="12024" xr:uid="{73D499E3-3155-4199-A35B-9E74F42EED26}"/>
    <cellStyle name="40% — акцент2 3 3 7" xfId="8927" xr:uid="{6E6EDB6D-2FB2-4832-8F45-4267D0B09799}"/>
    <cellStyle name="40% — акцент2 3 3 8" xfId="1259" xr:uid="{03A3B407-7887-4A38-9F3C-E482A05A4C66}"/>
    <cellStyle name="40% — акцент2 3 4" xfId="143" xr:uid="{F3D967DC-F8C2-4D33-91AF-874A125EAC13}"/>
    <cellStyle name="40% — акцент2 3 4 2" xfId="1975" xr:uid="{A3DE7949-1E47-4D5E-B45D-A44B908A8C44}"/>
    <cellStyle name="40% — акцент2 3 4 2 2" xfId="2598" xr:uid="{6F454BEC-E588-459A-92CA-2A0CFABF9743}"/>
    <cellStyle name="40% — акцент2 3 4 2 2 2" xfId="4177" xr:uid="{AC5F6AA2-B32E-42CB-A76F-2B43D4384230}"/>
    <cellStyle name="40% — акцент2 3 4 2 2 2 2" xfId="7432" xr:uid="{265069C6-5DE8-4DFC-83BF-34675225E607}"/>
    <cellStyle name="40% — акцент2 3 4 2 2 2 2 2" xfId="14943" xr:uid="{2359076C-8CF6-4A8C-B3F0-A87E204C050B}"/>
    <cellStyle name="40% — акцент2 3 4 2 2 2 3" xfId="11783" xr:uid="{7C4C57E0-1EDE-4B48-B560-5D66A33866E6}"/>
    <cellStyle name="40% — акцент2 3 4 2 2 3" xfId="5760" xr:uid="{4095C54F-C12C-4872-8814-76B930A3FB19}"/>
    <cellStyle name="40% — акцент2 3 4 2 2 3 2" xfId="13348" xr:uid="{2A27C4DD-7450-494A-8BF9-62879D63A5AD}"/>
    <cellStyle name="40% — акцент2 3 4 2 2 4" xfId="10236" xr:uid="{016C3AA4-7AEE-4AC6-9422-07080BEFB3B3}"/>
    <cellStyle name="40% — акцент2 3 4 2 3" xfId="3216" xr:uid="{B7763C07-82F2-406D-8797-5619DB17F3CA}"/>
    <cellStyle name="40% — акцент2 3 4 2 3 2" xfId="6375" xr:uid="{CA5B82A6-1525-4883-B1D7-D327BCBED369}"/>
    <cellStyle name="40% — акцент2 3 4 2 3 2 2" xfId="13959" xr:uid="{90DAD186-8CDA-4785-B097-28FAF57C7830}"/>
    <cellStyle name="40% — акцент2 3 4 2 3 3" xfId="10847" xr:uid="{45383F31-BFE6-4979-8E64-3A12B14222F8}"/>
    <cellStyle name="40% — акцент2 3 4 2 4" xfId="4792" xr:uid="{61AB045E-DD6D-4C57-B70C-39BC2E0874E8}"/>
    <cellStyle name="40% — акцент2 3 4 2 4 2" xfId="12393" xr:uid="{61CB0D47-2E87-4E4A-AC82-B8C4077C2D6F}"/>
    <cellStyle name="40% — акцент2 3 4 2 5" xfId="9621" xr:uid="{843D2FB0-7FE7-4F55-8747-B572537DE704}"/>
    <cellStyle name="40% — акцент2 3 4 3" xfId="1673" xr:uid="{5612A696-43D3-4E51-A9C6-786349B02247}"/>
    <cellStyle name="40% — акцент2 3 4 3 2" xfId="3573" xr:uid="{65628D15-B032-486D-ADE4-38FD8F27ABA5}"/>
    <cellStyle name="40% — акцент2 3 4 3 2 2" xfId="6831" xr:uid="{FA7476D2-3040-47E4-9F6D-3923BF1D4063}"/>
    <cellStyle name="40% — акцент2 3 4 3 2 2 2" xfId="14342" xr:uid="{995C80EE-7A3D-475A-9EBD-50C608B77244}"/>
    <cellStyle name="40% — акцент2 3 4 3 2 3" xfId="11181" xr:uid="{46EACA08-B650-4939-80A7-72D2527C829F}"/>
    <cellStyle name="40% — акцент2 3 4 3 3" xfId="5132" xr:uid="{F27F9845-8582-461F-A477-5C3BC9EA7FE0}"/>
    <cellStyle name="40% — акцент2 3 4 3 3 2" xfId="12727" xr:uid="{7AA95B55-4322-4922-909C-A467022F586F}"/>
    <cellStyle name="40% — акцент2 3 4 3 4" xfId="9321" xr:uid="{3ACE8EAA-7122-4005-B89E-CFDE56E4850A}"/>
    <cellStyle name="40% — акцент2 3 4 4" xfId="2296" xr:uid="{F872AF0B-7490-4861-B904-E9A107A21900}"/>
    <cellStyle name="40% — акцент2 3 4 4 2" xfId="3875" xr:uid="{95AF9B94-5748-4C38-AE0A-ADB905BA2204}"/>
    <cellStyle name="40% — акцент2 3 4 4 2 2" xfId="7132" xr:uid="{8401C84C-1F6B-4FCD-B534-3657450453FA}"/>
    <cellStyle name="40% — акцент2 3 4 4 2 2 2" xfId="14643" xr:uid="{DAB15B6F-37BA-4A92-B1DD-0C6FD3F9F3FF}"/>
    <cellStyle name="40% — акцент2 3 4 4 2 3" xfId="11482" xr:uid="{21419E3C-D281-4EA3-A024-A8502B2AF247}"/>
    <cellStyle name="40% — акцент2 3 4 4 3" xfId="5458" xr:uid="{654EF331-B50A-4545-9A80-BCD2D90D9B04}"/>
    <cellStyle name="40% — акцент2 3 4 4 3 2" xfId="13048" xr:uid="{2A3FF391-86CF-4309-8808-429DEB2B905D}"/>
    <cellStyle name="40% — акцент2 3 4 4 4" xfId="9936" xr:uid="{83DEECDA-0DEC-4523-AC66-6D415C798BD3}"/>
    <cellStyle name="40% — акцент2 3 4 5" xfId="2914" xr:uid="{455BBEDB-B820-4F8B-B8F1-EF070134A1E7}"/>
    <cellStyle name="40% — акцент2 3 4 5 2" xfId="6073" xr:uid="{3BC3929D-2C40-4E74-9110-0A40D67D1F04}"/>
    <cellStyle name="40% — акцент2 3 4 5 2 2" xfId="13659" xr:uid="{7CD26AFB-9EC2-4DF7-B953-0A85E36C4927}"/>
    <cellStyle name="40% — акцент2 3 4 5 3" xfId="10547" xr:uid="{3C2358E2-AFD8-4A90-8BC9-7F762A73B978}"/>
    <cellStyle name="40% — акцент2 3 4 6" xfId="4490" xr:uid="{C7E745D0-B9A8-487A-9F0F-2F7315EEE82A}"/>
    <cellStyle name="40% — акцент2 3 4 6 2" xfId="12093" xr:uid="{E0BE189B-8808-4466-AB13-83BE8A306D41}"/>
    <cellStyle name="40% — акцент2 3 4 7" xfId="8996" xr:uid="{18C282B6-B0E9-4A74-8EF0-01ED0BE4B489}"/>
    <cellStyle name="40% — акцент2 3 4 8" xfId="1328" xr:uid="{3A53D5A0-4D59-48F8-A267-0925FB84EC5D}"/>
    <cellStyle name="40% — акцент2 3 5" xfId="144" xr:uid="{E09AF95A-71F0-4932-ADB2-13E0B22E3001}"/>
    <cellStyle name="40% — акцент2 3 5 2" xfId="2390" xr:uid="{19E5DE1B-9583-418F-90AB-8FEF5A78A8B8}"/>
    <cellStyle name="40% — акцент2 3 5 2 2" xfId="3969" xr:uid="{765C8A70-9472-4063-8A25-308BCCE2E634}"/>
    <cellStyle name="40% — акцент2 3 5 2 2 2" xfId="7225" xr:uid="{ABD7CFB8-02CF-4695-9F00-0874B32E026C}"/>
    <cellStyle name="40% — акцент2 3 5 2 2 2 2" xfId="14736" xr:uid="{51BC4B60-DBB6-4311-AF6A-F14616A9E037}"/>
    <cellStyle name="40% — акцент2 3 5 2 2 3" xfId="11575" xr:uid="{C325EBA0-5C67-496C-838C-D5C5AFC67890}"/>
    <cellStyle name="40% — акцент2 3 5 2 3" xfId="5552" xr:uid="{E21D5715-BE89-41C4-BF6E-DF7E3DDA2276}"/>
    <cellStyle name="40% — акцент2 3 5 2 3 2" xfId="13141" xr:uid="{18EE3260-521B-46C9-8F35-63B55357BB26}"/>
    <cellStyle name="40% — акцент2 3 5 2 4" xfId="10029" xr:uid="{24E35E31-0EBF-4285-83B4-32DC00EBBE32}"/>
    <cellStyle name="40% — акцент2 3 5 3" xfId="3008" xr:uid="{023B4AF0-DB36-47F7-8E97-2D4B3F35A7F5}"/>
    <cellStyle name="40% — акцент2 3 5 3 2" xfId="6167" xr:uid="{61418AEE-AE1A-478B-90AC-A1AF0308EC78}"/>
    <cellStyle name="40% — акцент2 3 5 3 2 2" xfId="13752" xr:uid="{3EBC034B-E5EF-4866-8CCA-DFDD2BC885A7}"/>
    <cellStyle name="40% — акцент2 3 5 3 3" xfId="10640" xr:uid="{B7B34ECF-887F-4C90-A3C0-1CF394D86CF1}"/>
    <cellStyle name="40% — акцент2 3 5 4" xfId="4584" xr:uid="{1A4D5985-3517-4118-9DBB-B2A881F8A7A8}"/>
    <cellStyle name="40% — акцент2 3 5 4 2" xfId="12186" xr:uid="{98917E7A-491F-4550-B1FC-6F4F74FA337E}"/>
    <cellStyle name="40% — акцент2 3 5 5" xfId="9414" xr:uid="{B2E3AF2A-8806-48F8-8D1F-E89DEBB8D329}"/>
    <cellStyle name="40% — акцент2 3 5 6" xfId="1767" xr:uid="{6385FAB8-AA9A-426A-8E1C-9806441BF8D6}"/>
    <cellStyle name="40% — акцент2 3 6" xfId="1465" xr:uid="{28A30157-449D-4F7A-8AC7-3A1167123D9A}"/>
    <cellStyle name="40% — акцент2 3 6 2" xfId="3365" xr:uid="{CB4DB9B8-DDF0-4665-AF9F-124ECCEB0E5E}"/>
    <cellStyle name="40% — акцент2 3 6 2 2" xfId="6624" xr:uid="{DE412D63-7216-4E51-BBE3-67618730E626}"/>
    <cellStyle name="40% — акцент2 3 6 2 2 2" xfId="14135" xr:uid="{BAEF8465-CC2C-42D5-8BB8-44443C690810}"/>
    <cellStyle name="40% — акцент2 3 6 2 3" xfId="10974" xr:uid="{2A7C2EFD-0589-457C-9D96-1E7424856DBA}"/>
    <cellStyle name="40% — акцент2 3 6 3" xfId="4924" xr:uid="{3C4502C9-4030-49B0-A44E-F8533ACD0987}"/>
    <cellStyle name="40% — акцент2 3 6 3 2" xfId="12520" xr:uid="{F06EAE7A-2573-4F36-A077-8CE516F02707}"/>
    <cellStyle name="40% — акцент2 3 6 4" xfId="9114" xr:uid="{6BBC1E7A-A61E-4A11-8ACA-22FE4CFBBDC2}"/>
    <cellStyle name="40% — акцент2 3 7" xfId="2088" xr:uid="{8598934F-B816-4C69-8578-9F2FD0F74EAB}"/>
    <cellStyle name="40% — акцент2 3 7 2" xfId="3667" xr:uid="{3ACAFCF6-790D-4617-B0E6-7A792FA5B837}"/>
    <cellStyle name="40% — акцент2 3 7 2 2" xfId="6925" xr:uid="{B0E53F84-DEFD-45C7-924E-10547CABCB89}"/>
    <cellStyle name="40% — акцент2 3 7 2 2 2" xfId="14436" xr:uid="{9882D184-0921-453E-8398-F91E4FD350FA}"/>
    <cellStyle name="40% — акцент2 3 7 2 3" xfId="11275" xr:uid="{0A5AE202-BF67-46E0-96C6-40ABE8111840}"/>
    <cellStyle name="40% — акцент2 3 7 3" xfId="5250" xr:uid="{4BCC7DF9-A903-44F1-BD54-5025D8BE56DD}"/>
    <cellStyle name="40% — акцент2 3 7 3 2" xfId="12841" xr:uid="{07002DB4-8982-43BB-BB54-02DDBEE74CB8}"/>
    <cellStyle name="40% — акцент2 3 7 4" xfId="9729" xr:uid="{6D466F5C-2921-482C-894F-4FE6BCBB33A9}"/>
    <cellStyle name="40% — акцент2 3 8" xfId="2706" xr:uid="{9DBE29DB-B4B2-482E-B74F-2D846C45E361}"/>
    <cellStyle name="40% — акцент2 3 8 2" xfId="5865" xr:uid="{D7F85018-7414-4051-AFE0-03F38E4FA305}"/>
    <cellStyle name="40% — акцент2 3 8 2 2" xfId="13452" xr:uid="{8E257BB9-3574-436B-93B5-0A1FBEBFD2C8}"/>
    <cellStyle name="40% — акцент2 3 8 3" xfId="10339" xr:uid="{52614070-170C-4EDC-81F6-FCA3AFF575B9}"/>
    <cellStyle name="40% — акцент2 3 9" xfId="4282" xr:uid="{DD8BE561-30BC-4CE7-AB03-8FC7135F4827}"/>
    <cellStyle name="40% — акцент2 3 9 2" xfId="11886" xr:uid="{EE901B15-A539-4F7D-8F9D-B0348B11E384}"/>
    <cellStyle name="40% — акцент2 4" xfId="145" xr:uid="{27C7A1EB-D9D7-4681-A94C-E8BEBBC8EBF5}"/>
    <cellStyle name="40% — акцент2 4 10" xfId="8811" xr:uid="{5FD1704C-918E-40A9-81EF-3EECBCED252A}"/>
    <cellStyle name="40% — акцент2 4 11" xfId="1139" xr:uid="{2A205987-EC49-4215-A95B-5C66DF527D57}"/>
    <cellStyle name="40% — акцент2 4 2" xfId="146" xr:uid="{CC3629A5-A00A-4903-A26F-2695614176C5}"/>
    <cellStyle name="40% — акцент2 4 2 2" xfId="1860" xr:uid="{D9C5C7C8-2B4C-493B-A6C1-ACFA5326C907}"/>
    <cellStyle name="40% — акцент2 4 2 2 2" xfId="2483" xr:uid="{593DC7CD-04CE-4AC5-9E9E-43BB669685C1}"/>
    <cellStyle name="40% — акцент2 4 2 2 2 2" xfId="4062" xr:uid="{595C4F0B-8059-40A7-9818-B28DBFB71BAC}"/>
    <cellStyle name="40% — акцент2 4 2 2 2 2 2" xfId="7317" xr:uid="{51955190-3081-480D-8F57-E4E8690A081E}"/>
    <cellStyle name="40% — акцент2 4 2 2 2 2 2 2" xfId="14828" xr:uid="{CFC1C564-2977-43C3-A0C6-9E1A37C3BAF7}"/>
    <cellStyle name="40% — акцент2 4 2 2 2 2 3" xfId="11668" xr:uid="{F658F171-6B3F-40C2-9F5E-6D82DB897DAD}"/>
    <cellStyle name="40% — акцент2 4 2 2 2 3" xfId="5645" xr:uid="{36598FBD-6E1A-494D-935F-B22D7642A036}"/>
    <cellStyle name="40% — акцент2 4 2 2 2 3 2" xfId="13233" xr:uid="{4AFC5E24-4AB4-4292-ABD8-A9BE7AAFD4F0}"/>
    <cellStyle name="40% — акцент2 4 2 2 2 4" xfId="10121" xr:uid="{36B82043-6254-4942-96B7-C4B5E85BA80F}"/>
    <cellStyle name="40% — акцент2 4 2 2 3" xfId="3101" xr:uid="{74641093-BF58-4C0A-A8B6-842381DD7A20}"/>
    <cellStyle name="40% — акцент2 4 2 2 3 2" xfId="6260" xr:uid="{7F73A57A-1856-47B2-A5B9-E84687C15BE4}"/>
    <cellStyle name="40% — акцент2 4 2 2 3 2 2" xfId="13844" xr:uid="{C3E84401-E442-4908-BB20-FE1B4B6CEC3D}"/>
    <cellStyle name="40% — акцент2 4 2 2 3 3" xfId="10732" xr:uid="{77AE074E-BED1-46B4-89F9-A279CD0DADE0}"/>
    <cellStyle name="40% — акцент2 4 2 2 4" xfId="4677" xr:uid="{653E66B6-1D64-4AF3-B522-1B5B011F4343}"/>
    <cellStyle name="40% — акцент2 4 2 2 4 2" xfId="12278" xr:uid="{A5E6D7A2-399A-4E54-B2C5-D231491E1DD1}"/>
    <cellStyle name="40% — акцент2 4 2 2 5" xfId="9506" xr:uid="{5E9255D8-4B40-41DB-8C66-91C4BE97082C}"/>
    <cellStyle name="40% — акцент2 4 2 3" xfId="1558" xr:uid="{E3CAF164-90D2-4C00-9C38-5C040F4FD0CC}"/>
    <cellStyle name="40% — акцент2 4 2 3 2" xfId="3458" xr:uid="{F4968F59-7D64-4DC2-871F-92174D403B55}"/>
    <cellStyle name="40% — акцент2 4 2 3 2 2" xfId="6716" xr:uid="{7C1ABDFD-6BF9-4849-883D-91BF47BCEFE3}"/>
    <cellStyle name="40% — акцент2 4 2 3 2 2 2" xfId="14227" xr:uid="{3A2FAB50-B20B-49DF-A8D5-2FBB6E8C5886}"/>
    <cellStyle name="40% — акцент2 4 2 3 2 3" xfId="11066" xr:uid="{246C5BEA-E9D2-441F-90D3-F4795F439F09}"/>
    <cellStyle name="40% — акцент2 4 2 3 3" xfId="5017" xr:uid="{46B76802-1026-4DCD-8718-215C7FFE2199}"/>
    <cellStyle name="40% — акцент2 4 2 3 3 2" xfId="12612" xr:uid="{F816B90E-A961-4639-B73D-FAC405607405}"/>
    <cellStyle name="40% — акцент2 4 2 3 4" xfId="9206" xr:uid="{A898170E-E89F-4033-9217-5A15538A8553}"/>
    <cellStyle name="40% — акцент2 4 2 4" xfId="2181" xr:uid="{053FCD17-9FB9-456A-95AB-6249A0D653E6}"/>
    <cellStyle name="40% — акцент2 4 2 4 2" xfId="3760" xr:uid="{FDF97C9A-9C96-4C54-9C42-88D23AFB021D}"/>
    <cellStyle name="40% — акцент2 4 2 4 2 2" xfId="7017" xr:uid="{53362D55-B74E-47FE-88CF-187BE6ADE790}"/>
    <cellStyle name="40% — акцент2 4 2 4 2 2 2" xfId="14528" xr:uid="{CEB757FC-9646-4300-9D24-7B066FB64564}"/>
    <cellStyle name="40% — акцент2 4 2 4 2 3" xfId="11367" xr:uid="{FF05E108-F74B-4F33-BD17-7884319D3AE4}"/>
    <cellStyle name="40% — акцент2 4 2 4 3" xfId="5343" xr:uid="{30D716B9-962C-4913-B42C-4096EEDC58F4}"/>
    <cellStyle name="40% — акцент2 4 2 4 3 2" xfId="12933" xr:uid="{88FA3267-F308-4927-A8CC-FDDDC2803B2D}"/>
    <cellStyle name="40% — акцент2 4 2 4 4" xfId="9821" xr:uid="{B7464AE1-A976-408C-A8E3-69D040CDC1D4}"/>
    <cellStyle name="40% — акцент2 4 2 5" xfId="2799" xr:uid="{AA372953-1D3F-4290-B36B-78BDDA3104DB}"/>
    <cellStyle name="40% — акцент2 4 2 5 2" xfId="5958" xr:uid="{E4C25BD2-8682-4058-B3BA-F11229F1A046}"/>
    <cellStyle name="40% — акцент2 4 2 5 2 2" xfId="13544" xr:uid="{DCCE09FA-C1A6-4E2F-83BC-374B43A9CCA4}"/>
    <cellStyle name="40% — акцент2 4 2 5 3" xfId="10432" xr:uid="{28B37C13-B47A-4606-852C-9BBB0F97563C}"/>
    <cellStyle name="40% — акцент2 4 2 6" xfId="4375" xr:uid="{BB9AD5E3-F054-4274-A98D-1A657892AE27}"/>
    <cellStyle name="40% — акцент2 4 2 6 2" xfId="11978" xr:uid="{5CAF379B-2AD3-410B-87C2-756B7578EEC1}"/>
    <cellStyle name="40% — акцент2 4 2 7" xfId="8881" xr:uid="{158FB4BB-9AE4-44DD-AB62-E5449C53350C}"/>
    <cellStyle name="40% — акцент2 4 2 8" xfId="1213" xr:uid="{983C5CE4-3F83-4710-B62C-B1A6B2F43F90}"/>
    <cellStyle name="40% — акцент2 4 3" xfId="147" xr:uid="{D210640F-3222-4241-A1B7-D38846259692}"/>
    <cellStyle name="40% — акцент2 4 3 2" xfId="1929" xr:uid="{FF8B1E5B-321C-45EA-BB8F-0D57F41E9A81}"/>
    <cellStyle name="40% — акцент2 4 3 2 2" xfId="2552" xr:uid="{A5D76113-F634-4CA1-9523-B6526DEE335B}"/>
    <cellStyle name="40% — акцент2 4 3 2 2 2" xfId="4131" xr:uid="{F2977803-2B7E-4B3C-A78D-313F1411E147}"/>
    <cellStyle name="40% — акцент2 4 3 2 2 2 2" xfId="7386" xr:uid="{EC71391E-6F6D-4C73-91F0-8FA84B7E90D9}"/>
    <cellStyle name="40% — акцент2 4 3 2 2 2 2 2" xfId="14897" xr:uid="{71D6C6D2-0BC5-48BB-B3C5-BBAB9AEDBB0A}"/>
    <cellStyle name="40% — акцент2 4 3 2 2 2 3" xfId="11737" xr:uid="{31A7DCD2-7B68-4B8E-BC2B-14844246A280}"/>
    <cellStyle name="40% — акцент2 4 3 2 2 3" xfId="5714" xr:uid="{1D4097F3-D81D-4B15-8255-FAE514141CEE}"/>
    <cellStyle name="40% — акцент2 4 3 2 2 3 2" xfId="13302" xr:uid="{571F3B27-B077-497D-879F-C64FEF68DAA7}"/>
    <cellStyle name="40% — акцент2 4 3 2 2 4" xfId="10190" xr:uid="{3C831905-A183-42DF-A3C8-24AB60DCABA0}"/>
    <cellStyle name="40% — акцент2 4 3 2 3" xfId="3170" xr:uid="{C39E10DF-22AE-4936-80D5-C3A7F818F802}"/>
    <cellStyle name="40% — акцент2 4 3 2 3 2" xfId="6329" xr:uid="{A1AAFD94-1739-4C93-9D64-11D2F08FD478}"/>
    <cellStyle name="40% — акцент2 4 3 2 3 2 2" xfId="13913" xr:uid="{364944F7-8F12-468B-BB58-D99B5821891F}"/>
    <cellStyle name="40% — акцент2 4 3 2 3 3" xfId="10801" xr:uid="{97558F86-8E7C-4992-A860-F098E4206C12}"/>
    <cellStyle name="40% — акцент2 4 3 2 4" xfId="4746" xr:uid="{4D023A59-9229-486F-BE71-69CCFA3707FC}"/>
    <cellStyle name="40% — акцент2 4 3 2 4 2" xfId="12347" xr:uid="{196D2393-415A-45C5-8331-7A990516DEE3}"/>
    <cellStyle name="40% — акцент2 4 3 2 5" xfId="9575" xr:uid="{77CD0452-991E-488D-88BD-21E6436DE932}"/>
    <cellStyle name="40% — акцент2 4 3 3" xfId="1627" xr:uid="{8FC275E8-8842-4AA8-8278-88F701DC10D3}"/>
    <cellStyle name="40% — акцент2 4 3 3 2" xfId="3527" xr:uid="{A1300D64-ECF5-4BA2-B6E9-8600390E73D5}"/>
    <cellStyle name="40% — акцент2 4 3 3 2 2" xfId="6785" xr:uid="{6E3E7853-E358-4946-BB5A-C0BE3018060E}"/>
    <cellStyle name="40% — акцент2 4 3 3 2 2 2" xfId="14296" xr:uid="{4D1A48B8-AAF2-455F-8003-F9599E1B9970}"/>
    <cellStyle name="40% — акцент2 4 3 3 2 3" xfId="11135" xr:uid="{6F27B2C1-EAF4-4B0B-8365-692CD49658CC}"/>
    <cellStyle name="40% — акцент2 4 3 3 3" xfId="5086" xr:uid="{B55AEF34-3E7C-4D1F-A95A-5434BB068A04}"/>
    <cellStyle name="40% — акцент2 4 3 3 3 2" xfId="12681" xr:uid="{81C1BF0A-A4BA-4555-8DBE-C5DA14C983D7}"/>
    <cellStyle name="40% — акцент2 4 3 3 4" xfId="9275" xr:uid="{AFFA5D2A-9623-4CC6-8071-C328F3194D13}"/>
    <cellStyle name="40% — акцент2 4 3 4" xfId="2250" xr:uid="{38FFD3B8-BBDD-4F06-A5F1-981840858BA1}"/>
    <cellStyle name="40% — акцент2 4 3 4 2" xfId="3829" xr:uid="{6FA3740A-BFB3-49EC-B3C5-7676BBEADD59}"/>
    <cellStyle name="40% — акцент2 4 3 4 2 2" xfId="7086" xr:uid="{A6C4FF39-4D4A-451B-9C86-B2EE6C93F399}"/>
    <cellStyle name="40% — акцент2 4 3 4 2 2 2" xfId="14597" xr:uid="{78DD7E8D-F5B5-43A0-9CD6-7F4C96597D40}"/>
    <cellStyle name="40% — акцент2 4 3 4 2 3" xfId="11436" xr:uid="{68BADA53-817E-4AFE-8CA7-B1635FE4D4CB}"/>
    <cellStyle name="40% — акцент2 4 3 4 3" xfId="5412" xr:uid="{135E8F49-4D1C-4901-8AE3-33A85C266E44}"/>
    <cellStyle name="40% — акцент2 4 3 4 3 2" xfId="13002" xr:uid="{234AD8A8-2B1D-45BA-BB29-CBA72D0C3BCE}"/>
    <cellStyle name="40% — акцент2 4 3 4 4" xfId="9890" xr:uid="{DF95DC79-016C-4873-AFF5-B95055248632}"/>
    <cellStyle name="40% — акцент2 4 3 5" xfId="2868" xr:uid="{D05E6D1A-FB52-4E7A-B6A6-5B7FD334B2B4}"/>
    <cellStyle name="40% — акцент2 4 3 5 2" xfId="6027" xr:uid="{EE9975C4-2F95-43F8-B7EA-6CC9064C1799}"/>
    <cellStyle name="40% — акцент2 4 3 5 2 2" xfId="13613" xr:uid="{0FC7746E-1127-49B7-9A9C-FF6CEED322CA}"/>
    <cellStyle name="40% — акцент2 4 3 5 3" xfId="10501" xr:uid="{F36864DC-E829-4017-91A7-A81DCFE3B62B}"/>
    <cellStyle name="40% — акцент2 4 3 6" xfId="4444" xr:uid="{073479B0-767B-4916-A1CB-0CB3C092B559}"/>
    <cellStyle name="40% — акцент2 4 3 6 2" xfId="12047" xr:uid="{F9C364B9-3BBA-451C-A430-69E66E4FD0AF}"/>
    <cellStyle name="40% — акцент2 4 3 7" xfId="8950" xr:uid="{5C1B6016-C536-4594-9D5D-0CC1187665B7}"/>
    <cellStyle name="40% — акцент2 4 3 8" xfId="1282" xr:uid="{4759C2FF-A6C9-4D33-8F45-0EFC3F489E94}"/>
    <cellStyle name="40% — акцент2 4 4" xfId="148" xr:uid="{2F028EA6-09B6-4727-A7CB-EA681C994E82}"/>
    <cellStyle name="40% — акцент2 4 4 2" xfId="1998" xr:uid="{A29E6B77-1FD9-49F4-A8FF-AA18E303EBB5}"/>
    <cellStyle name="40% — акцент2 4 4 2 2" xfId="2621" xr:uid="{C60B7737-49BE-45DE-A820-46BA21A704AE}"/>
    <cellStyle name="40% — акцент2 4 4 2 2 2" xfId="4200" xr:uid="{346852CC-60FA-43B8-9196-04EC94C87A00}"/>
    <cellStyle name="40% — акцент2 4 4 2 2 2 2" xfId="7455" xr:uid="{A2EFE313-5C8C-429C-A671-465F6B80E8B9}"/>
    <cellStyle name="40% — акцент2 4 4 2 2 2 2 2" xfId="14966" xr:uid="{CAB81F84-DE4B-4C59-B14A-08EABB522EFB}"/>
    <cellStyle name="40% — акцент2 4 4 2 2 2 3" xfId="11806" xr:uid="{C93E4DA9-112D-4A6F-92F5-B1882D1BD068}"/>
    <cellStyle name="40% — акцент2 4 4 2 2 3" xfId="5783" xr:uid="{1ECC2F08-B3D3-440F-BE6A-DB1D7FC4B989}"/>
    <cellStyle name="40% — акцент2 4 4 2 2 3 2" xfId="13371" xr:uid="{68B33242-B195-4BA6-89E9-88EDC6BC0913}"/>
    <cellStyle name="40% — акцент2 4 4 2 2 4" xfId="10259" xr:uid="{4986FB42-68A2-42E1-A104-B5A858693BC1}"/>
    <cellStyle name="40% — акцент2 4 4 2 3" xfId="3239" xr:uid="{D8403F57-3D0F-4D88-9CC0-423F75B208BD}"/>
    <cellStyle name="40% — акцент2 4 4 2 3 2" xfId="6398" xr:uid="{B0E5B9B2-FB77-423D-9316-D76670618639}"/>
    <cellStyle name="40% — акцент2 4 4 2 3 2 2" xfId="13982" xr:uid="{1B97BCE1-2EA7-4B60-9150-1AA045E56958}"/>
    <cellStyle name="40% — акцент2 4 4 2 3 3" xfId="10870" xr:uid="{9C09C7AC-7853-47A0-BBC3-CEB7B3869976}"/>
    <cellStyle name="40% — акцент2 4 4 2 4" xfId="4815" xr:uid="{D28B8CF0-8CAF-44F3-B616-79E3B7FEFA2E}"/>
    <cellStyle name="40% — акцент2 4 4 2 4 2" xfId="12416" xr:uid="{8C1FB6E3-0933-459B-A8B8-AFE4FBEF559E}"/>
    <cellStyle name="40% — акцент2 4 4 2 5" xfId="9644" xr:uid="{DC13B045-D9D6-414F-8525-CB896FE569D9}"/>
    <cellStyle name="40% — акцент2 4 4 3" xfId="1696" xr:uid="{B570F626-675B-404A-9B77-5E8955E809CE}"/>
    <cellStyle name="40% — акцент2 4 4 3 2" xfId="3596" xr:uid="{35DC0B73-0032-4D72-B4C6-CE9AACA5D3C6}"/>
    <cellStyle name="40% — акцент2 4 4 3 2 2" xfId="6854" xr:uid="{B6323BB9-6C58-4EB1-AA5B-53C762091C09}"/>
    <cellStyle name="40% — акцент2 4 4 3 2 2 2" xfId="14365" xr:uid="{31384448-0ACC-4146-984C-D1955FD708BF}"/>
    <cellStyle name="40% — акцент2 4 4 3 2 3" xfId="11204" xr:uid="{8F8B769C-59BB-4492-93F0-1A9A68872036}"/>
    <cellStyle name="40% — акцент2 4 4 3 3" xfId="5155" xr:uid="{A1BF2E0B-59CF-4818-8931-AFF3A67ED6E3}"/>
    <cellStyle name="40% — акцент2 4 4 3 3 2" xfId="12750" xr:uid="{CD2C7691-0E0D-4F0C-976D-EA71F0CDA525}"/>
    <cellStyle name="40% — акцент2 4 4 3 4" xfId="9344" xr:uid="{D68131FA-7CF2-4823-90A8-2FC57D0AA645}"/>
    <cellStyle name="40% — акцент2 4 4 4" xfId="2319" xr:uid="{06F705BA-498E-4537-99C2-5AA0CDCFB3C9}"/>
    <cellStyle name="40% — акцент2 4 4 4 2" xfId="3898" xr:uid="{22DB40BF-139E-42C6-98B5-B374653AF196}"/>
    <cellStyle name="40% — акцент2 4 4 4 2 2" xfId="7155" xr:uid="{6ED10AAF-BEA0-48BE-BE93-04AB3EDAB19B}"/>
    <cellStyle name="40% — акцент2 4 4 4 2 2 2" xfId="14666" xr:uid="{DD36B41C-EE5B-4699-AEDB-1464D3170C72}"/>
    <cellStyle name="40% — акцент2 4 4 4 2 3" xfId="11505" xr:uid="{0AF5341D-3234-440B-935A-F18F751E282A}"/>
    <cellStyle name="40% — акцент2 4 4 4 3" xfId="5481" xr:uid="{C4F01E70-C9B9-4F89-8CC4-B4A072952026}"/>
    <cellStyle name="40% — акцент2 4 4 4 3 2" xfId="13071" xr:uid="{6539DFA0-3B35-445D-A573-8C377EBF869E}"/>
    <cellStyle name="40% — акцент2 4 4 4 4" xfId="9959" xr:uid="{62431DB8-06FF-4530-86D3-CFE4347392B7}"/>
    <cellStyle name="40% — акцент2 4 4 5" xfId="2937" xr:uid="{68F3F418-49B7-4A92-898A-9C66F98C362F}"/>
    <cellStyle name="40% — акцент2 4 4 5 2" xfId="6096" xr:uid="{EE675B37-EAA3-455F-B059-6A438BA33DF9}"/>
    <cellStyle name="40% — акцент2 4 4 5 2 2" xfId="13682" xr:uid="{BFB620DD-3264-4DBE-825D-D0B414861964}"/>
    <cellStyle name="40% — акцент2 4 4 5 3" xfId="10570" xr:uid="{9D2A244F-32FF-48AE-9153-19C0223C881C}"/>
    <cellStyle name="40% — акцент2 4 4 6" xfId="4513" xr:uid="{4DB210EA-F02F-4C75-A513-D3140895CED9}"/>
    <cellStyle name="40% — акцент2 4 4 6 2" xfId="12116" xr:uid="{B68C0A65-26F4-4494-B89F-BFA2897B9E0D}"/>
    <cellStyle name="40% — акцент2 4 4 7" xfId="9019" xr:uid="{CBB1EFD4-3711-4CD2-ACFA-CC0F9DDEA72B}"/>
    <cellStyle name="40% — акцент2 4 4 8" xfId="1351" xr:uid="{7878928E-8299-439D-B6F7-3CA5A3C523D2}"/>
    <cellStyle name="40% — акцент2 4 5" xfId="149" xr:uid="{38D99EB9-493A-4AC3-A376-60E2224F8D24}"/>
    <cellStyle name="40% — акцент2 4 5 2" xfId="2413" xr:uid="{F9B1DACC-091E-4725-BAF5-A95DAB2BCB45}"/>
    <cellStyle name="40% — акцент2 4 5 2 2" xfId="3992" xr:uid="{7D4B26EA-9E09-4BF2-B400-669C43714819}"/>
    <cellStyle name="40% — акцент2 4 5 2 2 2" xfId="7248" xr:uid="{A51DBD8A-9116-4589-ACA0-AEAFCE81EE18}"/>
    <cellStyle name="40% — акцент2 4 5 2 2 2 2" xfId="14759" xr:uid="{CF2AFC8F-7C6B-4796-BF96-FE9AD69DCB59}"/>
    <cellStyle name="40% — акцент2 4 5 2 2 3" xfId="11598" xr:uid="{1C231900-C2CE-4D6C-97B1-55FAA98D0F52}"/>
    <cellStyle name="40% — акцент2 4 5 2 3" xfId="5575" xr:uid="{B1BBD742-78D3-4D02-8D69-72F946E4DFB7}"/>
    <cellStyle name="40% — акцент2 4 5 2 3 2" xfId="13164" xr:uid="{246AA5C6-A956-4917-82E4-406D15E24C8D}"/>
    <cellStyle name="40% — акцент2 4 5 2 4" xfId="10052" xr:uid="{C78091E5-E481-4571-881B-3B46FFA8F97E}"/>
    <cellStyle name="40% — акцент2 4 5 3" xfId="3031" xr:uid="{644E8FE5-F967-4764-9A76-2C1781E54F40}"/>
    <cellStyle name="40% — акцент2 4 5 3 2" xfId="6190" xr:uid="{E9CAE956-9691-4F29-A281-B58FC7D9AE3C}"/>
    <cellStyle name="40% — акцент2 4 5 3 2 2" xfId="13775" xr:uid="{BAF3C448-222A-4918-AF8C-9C71D236CF45}"/>
    <cellStyle name="40% — акцент2 4 5 3 3" xfId="10663" xr:uid="{DA756703-D0E5-433C-8F6B-37074F024F31}"/>
    <cellStyle name="40% — акцент2 4 5 4" xfId="4607" xr:uid="{187CD715-E737-49E2-98F7-509E7C41E447}"/>
    <cellStyle name="40% — акцент2 4 5 4 2" xfId="12209" xr:uid="{AD9931DA-8D64-46BD-A8A9-8843546C9CBF}"/>
    <cellStyle name="40% — акцент2 4 5 5" xfId="9437" xr:uid="{1BF0E212-6895-4006-9BE0-4FE01AC13B7B}"/>
    <cellStyle name="40% — акцент2 4 5 6" xfId="1790" xr:uid="{B9D1C040-310D-4AC4-B3A0-E1B4953BB173}"/>
    <cellStyle name="40% — акцент2 4 6" xfId="1488" xr:uid="{C1E93EE3-5929-464B-BBFB-3617D523025A}"/>
    <cellStyle name="40% — акцент2 4 6 2" xfId="3388" xr:uid="{40486EEE-AF1D-47F9-8F83-25F4F165F8E5}"/>
    <cellStyle name="40% — акцент2 4 6 2 2" xfId="6647" xr:uid="{4241DB9A-3429-410A-ACEF-4AC7EB6CC44D}"/>
    <cellStyle name="40% — акцент2 4 6 2 2 2" xfId="14158" xr:uid="{6938F9EC-3E00-4D96-BE23-86AAA73EDD76}"/>
    <cellStyle name="40% — акцент2 4 6 2 3" xfId="10997" xr:uid="{27770AD6-8836-48A2-8504-025C93121A94}"/>
    <cellStyle name="40% — акцент2 4 6 3" xfId="4947" xr:uid="{A063F510-8AF9-452B-B06A-4DA71D17CF21}"/>
    <cellStyle name="40% — акцент2 4 6 3 2" xfId="12543" xr:uid="{5C7E9B41-160C-496D-8B72-E2FE39032ECA}"/>
    <cellStyle name="40% — акцент2 4 6 4" xfId="9137" xr:uid="{D015ED2C-3432-433E-9027-8F5B1126F8E8}"/>
    <cellStyle name="40% — акцент2 4 7" xfId="2111" xr:uid="{08A2FF9C-2917-4623-83F3-AE0C66C3CDB3}"/>
    <cellStyle name="40% — акцент2 4 7 2" xfId="3690" xr:uid="{C83492A3-59E4-45CC-B79D-ED592C0C3B26}"/>
    <cellStyle name="40% — акцент2 4 7 2 2" xfId="6948" xr:uid="{15570042-398F-4D57-8A20-38BFAD57D4F6}"/>
    <cellStyle name="40% — акцент2 4 7 2 2 2" xfId="14459" xr:uid="{FB1F43FC-28FC-494E-AC25-E2CAB32F247F}"/>
    <cellStyle name="40% — акцент2 4 7 2 3" xfId="11298" xr:uid="{6DE09EA2-0523-4561-BE78-343E10F04F10}"/>
    <cellStyle name="40% — акцент2 4 7 3" xfId="5273" xr:uid="{02DA02EE-0340-4409-9806-3F6188AA334B}"/>
    <cellStyle name="40% — акцент2 4 7 3 2" xfId="12864" xr:uid="{96E18F0E-076B-405E-B251-3AF3CFD06E7D}"/>
    <cellStyle name="40% — акцент2 4 7 4" xfId="9752" xr:uid="{42ED9D78-1A4C-46C8-92A5-D8F035DBEEEE}"/>
    <cellStyle name="40% — акцент2 4 8" xfId="2729" xr:uid="{076D0F40-8B4D-4D16-B550-7E2F7F2231AA}"/>
    <cellStyle name="40% — акцент2 4 8 2" xfId="5888" xr:uid="{3C4CD028-4E7F-4A71-A3EA-185502FBEF19}"/>
    <cellStyle name="40% — акцент2 4 8 2 2" xfId="13475" xr:uid="{F72AA7F7-662E-4D1A-AE38-81969B9AACBF}"/>
    <cellStyle name="40% — акцент2 4 8 3" xfId="10362" xr:uid="{C4BCB93C-3227-41A6-9F6B-2D03C527C707}"/>
    <cellStyle name="40% — акцент2 4 9" xfId="4305" xr:uid="{1F94F45A-61B4-439F-944B-1676B2059AE2}"/>
    <cellStyle name="40% — акцент2 4 9 2" xfId="11909" xr:uid="{48AE9D98-8993-4ABC-B85A-BDC80C9E525B}"/>
    <cellStyle name="40% — акцент2 5" xfId="150" xr:uid="{702BD437-B8DE-4D96-B408-891F0BC519B9}"/>
    <cellStyle name="40% — акцент2 5 2" xfId="151" xr:uid="{38B215A5-05CE-4B71-A62C-610F16EBF5BF}"/>
    <cellStyle name="40% — акцент2 5 2 2" xfId="1422" xr:uid="{09BE3DF1-315A-401A-A676-274AA8B1CE0C}"/>
    <cellStyle name="40% — акцент2 5 3" xfId="3298" xr:uid="{7ACC9BEA-CB02-4FDF-BE3D-8BA8CA17C69B}"/>
    <cellStyle name="40% — акцент2 5 3 2" xfId="4857" xr:uid="{86909FAF-525F-4D80-A828-328C35637BA4}"/>
    <cellStyle name="40% — акцент2 5 3 2 2" xfId="12454" xr:uid="{3A091D09-F5AA-4349-8D9E-51B1F289D30A}"/>
    <cellStyle name="40% — акцент2 5 3 3" xfId="10908" xr:uid="{4588D5A7-C479-4604-A711-4D7B4E8C6566}"/>
    <cellStyle name="40% — акцент2 5 4" xfId="9043" xr:uid="{6076C4E1-2D17-4BB1-B166-146F1B9C3096}"/>
    <cellStyle name="40% — акцент2 5 5" xfId="1374" xr:uid="{6A946BDA-DE03-4678-8AF1-5569E1823624}"/>
    <cellStyle name="40% — акцент2 6" xfId="1723" xr:uid="{2565283B-3D6B-4EDA-8239-325E9A2EA318}"/>
    <cellStyle name="40% — акцент2 6 2" xfId="2346" xr:uid="{41970871-2FCE-404C-B6E0-0A7B1EFAC699}"/>
    <cellStyle name="40% — акцент2 6 2 2" xfId="3925" xr:uid="{0B82178A-831A-47E2-8CDA-049FD8EA81C9}"/>
    <cellStyle name="40% — акцент2 6 2 2 2" xfId="7181" xr:uid="{5F16C01A-17F5-4D0E-8CBF-A4B4CC1989E5}"/>
    <cellStyle name="40% — акцент2 6 2 2 2 2" xfId="14692" xr:uid="{C652E2AD-AAE7-4F6D-88F3-D28AEC2CD3EB}"/>
    <cellStyle name="40% — акцент2 6 2 2 3" xfId="11531" xr:uid="{4E111B03-5C85-4F5B-A8F4-00CEDF566F9A}"/>
    <cellStyle name="40% — акцент2 6 2 3" xfId="5508" xr:uid="{3DFDEB5A-C46F-423E-9341-9F78F8F55792}"/>
    <cellStyle name="40% — акцент2 6 2 3 2" xfId="13097" xr:uid="{5428293B-43F6-4A58-8918-3C2DAF56297B}"/>
    <cellStyle name="40% — акцент2 6 2 4" xfId="9985" xr:uid="{D96876D0-8203-4891-92C3-C5A9015C3689}"/>
    <cellStyle name="40% — акцент2 6 3" xfId="2964" xr:uid="{7A39255B-5D33-4D28-9BB8-A81B9429C698}"/>
    <cellStyle name="40% — акцент2 6 3 2" xfId="6123" xr:uid="{9369926A-C69A-48D8-A64A-4211EA0F9A51}"/>
    <cellStyle name="40% — акцент2 6 3 2 2" xfId="13708" xr:uid="{1B52CC82-BABC-4D08-A32B-0FAB21FC85E9}"/>
    <cellStyle name="40% — акцент2 6 3 3" xfId="10596" xr:uid="{49DE6C04-017D-44CA-A17F-BF72182764CD}"/>
    <cellStyle name="40% — акцент2 6 4" xfId="4540" xr:uid="{982AD9E9-A9CB-4E82-A496-C1DBD1A7AE69}"/>
    <cellStyle name="40% — акцент2 6 4 2" xfId="12142" xr:uid="{0A1C5EA9-E516-496A-994F-8C136172E5E2}"/>
    <cellStyle name="40% — акцент2 6 5" xfId="9370" xr:uid="{F92E961C-EF3A-4229-A0BC-936453E87D86}"/>
    <cellStyle name="40% — акцент2 7" xfId="1399" xr:uid="{C135114D-48BF-4493-B207-FE692E20D722}"/>
    <cellStyle name="40% — акцент2 7 2" xfId="3321" xr:uid="{2EDA306F-6934-4D57-8CE8-A13EFBCAC072}"/>
    <cellStyle name="40% — акцент2 7 2 2" xfId="6580" xr:uid="{B715402B-5C41-450E-ABB8-8CECF4F14BEC}"/>
    <cellStyle name="40% — акцент2 7 2 2 2" xfId="14091" xr:uid="{4BE8D61D-A7AF-40AC-AAB6-212831D621A0}"/>
    <cellStyle name="40% — акцент2 7 2 3" xfId="10930" xr:uid="{4410A0AF-A047-4276-898E-6AC4EAD05AAF}"/>
    <cellStyle name="40% — акцент2 7 3" xfId="4880" xr:uid="{2E2E5631-D388-4DA4-B51A-3175B3A37E81}"/>
    <cellStyle name="40% — акцент2 7 3 2" xfId="12476" xr:uid="{C0DD4107-AFBE-4D80-891B-F6C7C517BA3F}"/>
    <cellStyle name="40% — акцент2 7 4" xfId="9067" xr:uid="{217BB134-5D56-4C93-9048-A21BD698E7B2}"/>
    <cellStyle name="40% — акцент2 8" xfId="2043" xr:uid="{9E5E7B02-CA58-42F1-863C-648B8795636D}"/>
    <cellStyle name="40% — акцент2 8 2" xfId="3622" xr:uid="{53CB9DFE-0776-4BF9-BA8F-4767E5F02DF6}"/>
    <cellStyle name="40% — акцент2 8 2 2" xfId="6880" xr:uid="{3FF0C949-B943-4611-B94E-3AE72C535446}"/>
    <cellStyle name="40% — акцент2 8 2 2 2" xfId="14391" xr:uid="{096114BB-0DF1-4A95-BD7F-7F1D86E7C1D4}"/>
    <cellStyle name="40% — акцент2 8 2 3" xfId="11230" xr:uid="{3D0D2625-6934-4377-9ACF-C0706B7769FB}"/>
    <cellStyle name="40% — акцент2 8 3" xfId="5205" xr:uid="{7F7C0010-5A36-46FF-8D3F-4C922914897D}"/>
    <cellStyle name="40% — акцент2 8 3 2" xfId="12796" xr:uid="{86D5DE61-92F7-4AB1-A466-BB4D1D830162}"/>
    <cellStyle name="40% — акцент2 8 4" xfId="9684" xr:uid="{D9AD9D04-3FAC-42BC-AB3E-20BF75124663}"/>
    <cellStyle name="40% — акцент2 9" xfId="2659" xr:uid="{6CC54818-8C73-4E98-8C6A-F86D6420DDA6}"/>
    <cellStyle name="40% — акцент2 9 2" xfId="5820" xr:uid="{5398E43D-1DAB-4319-A584-29455D0133A8}"/>
    <cellStyle name="40% — акцент2 9 2 2" xfId="13407" xr:uid="{82FCF566-7396-4019-A58A-E1DC7CCD01C5}"/>
    <cellStyle name="40% — акцент2 9 3" xfId="10294" xr:uid="{046252D9-E599-4578-898E-9B232D85AF7C}"/>
    <cellStyle name="40% — акцент3 10" xfId="4240" xr:uid="{BC2A36C4-006F-420B-ADF6-E59514C6E2BC}"/>
    <cellStyle name="40% — акцент3 10 2" xfId="11844" xr:uid="{E1123F51-F63D-4107-925D-A1F06FA008BE}"/>
    <cellStyle name="40% — акцент3 11" xfId="6455" xr:uid="{222302D9-0111-4278-BC37-D6A4D8613B1F}"/>
    <cellStyle name="40% — акцент3 11 2" xfId="7488" xr:uid="{151BC718-8108-4CE1-8887-78E4D61EAFF4}"/>
    <cellStyle name="40% — акцент3 11 2 2" xfId="14999" xr:uid="{0B1F389F-8E6B-4AE3-96E5-1DD9EDEF503D}"/>
    <cellStyle name="40% — акцент3 11 3" xfId="7527" xr:uid="{A788C7AE-A27E-4655-AA66-D208AF7D75D0}"/>
    <cellStyle name="40% — акцент3 11 3 2" xfId="15049" xr:uid="{A21E6E8B-547A-418C-BB7A-C8DC0B58DCD9}"/>
    <cellStyle name="40% — акцент3 11 4" xfId="14019" xr:uid="{8B841AD9-248D-459B-806B-82FCA4E9E7B3}"/>
    <cellStyle name="40% — акцент3 12" xfId="1028" xr:uid="{3F1EEF99-F4A3-41DE-8331-18077D05B7BA}"/>
    <cellStyle name="40% - Акцент3 2" xfId="504" xr:uid="{CA293807-C559-4166-B13F-6FF0D8DD1633}"/>
    <cellStyle name="40% — акцент3 2" xfId="152" xr:uid="{4C32DB1B-5FDB-4C03-AA68-B903721254A1}"/>
    <cellStyle name="40% - Акцент3 2 10" xfId="7561" xr:uid="{F3F4C053-8B0D-4DB8-B1EE-A7FD6D299F03}"/>
    <cellStyle name="40% — акцент3 2 10" xfId="7507" xr:uid="{8D367988-0596-4471-BD5A-838A3EFCC48B}"/>
    <cellStyle name="40% - Акцент3 2 10 2" xfId="15084" xr:uid="{409DA8C3-8519-4959-9FAA-554FB664FE29}"/>
    <cellStyle name="40% — акцент3 2 10 2" xfId="15018" xr:uid="{F227A23D-3A82-4902-B2DE-A426A0252B68}"/>
    <cellStyle name="40% - Акцент3 2 10 3" xfId="16079" xr:uid="{638645F3-78D6-4879-968A-21DE54701A9C}"/>
    <cellStyle name="40% — акцент3 2 10 3" xfId="16024" xr:uid="{BDEFFFDE-1A83-4E89-99E2-321427BF6F0B}"/>
    <cellStyle name="40% - Акцент3 2 10 4" xfId="15372" xr:uid="{24545E48-ABEB-4012-9E77-664D4A0C6DBC}"/>
    <cellStyle name="40% — акцент3 2 10 4" xfId="15328" xr:uid="{F18BBECD-E1D7-4E99-B829-03ED99CA2DEF}"/>
    <cellStyle name="40% - Акцент3 2 10 5" xfId="15507" xr:uid="{CA4824C4-ADC7-4BC5-A3C8-8E20137C1AC3}"/>
    <cellStyle name="40% — акцент3 2 10 5" xfId="16140" xr:uid="{D3131DA5-E660-42E3-A6C5-0EB39EE1D73E}"/>
    <cellStyle name="40% - Акцент3 2 10 6" xfId="15969" xr:uid="{C2FE765B-F83F-4D6D-953E-F17E6E596D0B}"/>
    <cellStyle name="40% — акцент3 2 10 6" xfId="16057" xr:uid="{545334F0-6ADF-4C78-A3CC-9BFAAD760D5A}"/>
    <cellStyle name="40% - Акцент3 2 10 7" xfId="12766" xr:uid="{24AD8C6A-82F8-48E5-8C90-79B31975D023}"/>
    <cellStyle name="40% — акцент3 2 10 7" xfId="16166" xr:uid="{068B69E3-D6DC-41F4-8CDE-E3A3BAC2601A}"/>
    <cellStyle name="40% - Акцент3 2 11" xfId="7605" xr:uid="{A7C54451-8F40-4A22-B986-7E7951695009}"/>
    <cellStyle name="40% — акцент3 2 11" xfId="8769" xr:uid="{7D1B9889-3346-4E11-962D-135DD44468E4}"/>
    <cellStyle name="40% - Акцент3 2 11 2" xfId="15129" xr:uid="{DBE8D502-96D2-4866-807A-D6F25D835D88}"/>
    <cellStyle name="40% - Акцент3 2 11 3" xfId="16117" xr:uid="{173C27FF-D501-4957-AC1C-A6D0198A49D4}"/>
    <cellStyle name="40% - Акцент3 2 11 4" xfId="15338" xr:uid="{AF58702C-29E3-4B74-8173-2659693DB263}"/>
    <cellStyle name="40% - Акцент3 2 11 5" xfId="15741" xr:uid="{AD36E0C0-5B4C-4DB5-875A-C165CC21611B}"/>
    <cellStyle name="40% - Акцент3 2 11 6" xfId="10422" xr:uid="{1310EBAB-3F7E-4B9F-8E69-7AE216751420}"/>
    <cellStyle name="40% - Акцент3 2 11 7" xfId="15581" xr:uid="{7DF7989F-ABAF-4549-9065-D7E43E707A48}"/>
    <cellStyle name="40% - Акцент3 2 12" xfId="7611" xr:uid="{BAE9509D-F2DA-4AE1-82BF-E7204C0F6819}"/>
    <cellStyle name="40% — акцент3 2 12" xfId="15165" xr:uid="{2BBF7643-4927-4840-9643-45F947C83544}"/>
    <cellStyle name="40% - Акцент3 2 12 2" xfId="15135" xr:uid="{5772782F-4051-40C7-A1FE-A2590CAAE5AE}"/>
    <cellStyle name="40% - Акцент3 2 12 3" xfId="15852" xr:uid="{DEDEF3DD-1A54-4023-9702-6DA81298F883}"/>
    <cellStyle name="40% - Акцент3 2 12 4" xfId="16255" xr:uid="{1603EDE4-C63A-46A8-99D6-906912CFEDFA}"/>
    <cellStyle name="40% - Акцент3 2 12 5" xfId="15548" xr:uid="{3EC5F361-F646-4F56-B041-C0FA560CEFA1}"/>
    <cellStyle name="40% - Акцент3 2 12 6" xfId="16014" xr:uid="{0672AEB0-2C38-4C9D-862F-3E8430DF6EBC}"/>
    <cellStyle name="40% - Акцент3 2 13" xfId="7594" xr:uid="{82A9E82A-52D4-41BA-876C-58B835210B3E}"/>
    <cellStyle name="40% — акцент3 2 13" xfId="16259" xr:uid="{A6C19256-405D-4176-8555-D0DC216F1EBE}"/>
    <cellStyle name="40% - Акцент3 2 13 2" xfId="15118" xr:uid="{32BD6341-FC6C-4996-883D-46197D4E5C52}"/>
    <cellStyle name="40% - Акцент3 2 13 3" xfId="15451" xr:uid="{2622CB64-00A7-4F78-99B7-34269FC9D65B}"/>
    <cellStyle name="40% - Акцент3 2 13 4" xfId="15838" xr:uid="{20FE374C-1CA7-4561-9EC1-417F816C3EB0}"/>
    <cellStyle name="40% - Акцент3 2 13 5" xfId="15641" xr:uid="{250894BF-88AF-46C3-BC46-690654843CC4}"/>
    <cellStyle name="40% - Акцент3 2 14" xfId="14036" xr:uid="{6A6584D4-C0A9-4017-AAFC-04F0C16D0752}"/>
    <cellStyle name="40% — акцент3 2 14" xfId="16300" xr:uid="{AB1334B3-00CB-495B-8BFE-2A8F05903A52}"/>
    <cellStyle name="40% - Акцент3 2 15" xfId="15888" xr:uid="{930DDD16-A265-46B5-93E1-B8803A1A4B74}"/>
    <cellStyle name="40% — акцент3 2 15" xfId="16320" xr:uid="{D2F419C5-D4C9-435B-8926-4C2362D273EB}"/>
    <cellStyle name="40% - Акцент3 2 16" xfId="15474" xr:uid="{2E913A12-ADC0-40AC-8E1D-7FE6CAD2086D}"/>
    <cellStyle name="40% — акцент3 2 16" xfId="16329" xr:uid="{394B58DF-2B28-41AA-80AB-F3BD0DC6FB5D}"/>
    <cellStyle name="40% - Акцент3 2 17" xfId="15844" xr:uid="{D40B3D27-5622-4852-9653-809B46532D8D}"/>
    <cellStyle name="40% — акцент3 2 17" xfId="1093" xr:uid="{4F6E4D59-FC01-4264-810F-58B1D8B3BCCC}"/>
    <cellStyle name="40% - Акцент3 2 18" xfId="15166" xr:uid="{235447D2-9008-485B-ACA8-C88574FF7CEC}"/>
    <cellStyle name="40% — акцент3 2 18" xfId="17300" xr:uid="{8B2029DC-4A2F-4871-B9FA-D020B519CC1D}"/>
    <cellStyle name="40% - Акцент3 2 19" xfId="15605" xr:uid="{2A32E918-AEDF-4FBC-A46A-A6BDE782DF34}"/>
    <cellStyle name="40% — акцент3 2 19" xfId="17341" xr:uid="{D8632C3C-E130-4D54-AAED-1953CFB035E6}"/>
    <cellStyle name="40% - Акцент3 2 2" xfId="557" xr:uid="{5EC8B6D1-B51D-4112-ACFA-E771EE4DBB16}"/>
    <cellStyle name="40% — акцент3 2 2" xfId="153" xr:uid="{5E5152F1-1C9E-4594-B104-1EBB6D611BCA}"/>
    <cellStyle name="40% — акцент3 2 2 10" xfId="16281" xr:uid="{5CA9F7E5-6F62-4244-9580-3280AB156716}"/>
    <cellStyle name="40% — акцент3 2 2 11" xfId="1171" xr:uid="{B4A007C9-E961-40BE-8B85-11D446958A91}"/>
    <cellStyle name="40% - Акцент3 2 2 2" xfId="585" xr:uid="{F8C6BD15-44D2-4A4F-8C4E-AB25C60BD3D8}"/>
    <cellStyle name="40% — акцент3 2 2 2" xfId="1818" xr:uid="{FF51E2F6-E65D-4527-9867-045CD10F93A6}"/>
    <cellStyle name="40% - Акцент3 2 2 2 2" xfId="624" xr:uid="{2BF28F5D-5201-4EF3-B6A5-96EAF7501E71}"/>
    <cellStyle name="40% — акцент3 2 2 2 2" xfId="2441" xr:uid="{69E0814E-6AE5-44FA-ADA5-9E39C0AEB000}"/>
    <cellStyle name="40% - Акцент3 2 2 2 2 2" xfId="736" xr:uid="{BEDF27E1-F7E1-4E6A-964F-DE1B0F65D2EF}"/>
    <cellStyle name="40% — акцент3 2 2 2 2 2" xfId="4020" xr:uid="{AC21970D-AC85-4E34-957F-B655F31ED5B1}"/>
    <cellStyle name="40% - Акцент3 2 2 2 2 2 2" xfId="993" xr:uid="{9AD142CE-4C8C-491B-9285-7BC13F9CB3A5}"/>
    <cellStyle name="40% — акцент3 2 2 2 2 2 2" xfId="7276" xr:uid="{FBC11EBE-2312-4062-9AE5-80965C7CBC55}"/>
    <cellStyle name="40% — акцент3 2 2 2 2 2 2 2" xfId="14787" xr:uid="{969C1FD2-0F37-4055-A752-08ACF41CDFAD}"/>
    <cellStyle name="40% - Акцент3 2 2 2 2 2 3" xfId="17265" xr:uid="{408D5465-A768-4A64-A214-BEF9702A369E}"/>
    <cellStyle name="40% — акцент3 2 2 2 2 2 3" xfId="11626" xr:uid="{2E671ED1-282E-463D-9616-55AB4335F519}"/>
    <cellStyle name="40% - Акцент3 2 2 2 2 3" xfId="848" xr:uid="{C2EA8A12-0364-465D-B313-66198B23D16D}"/>
    <cellStyle name="40% — акцент3 2 2 2 2 3" xfId="5603" xr:uid="{4A639555-016F-4AFC-A2F8-06928CD28C74}"/>
    <cellStyle name="40% — акцент3 2 2 2 2 3 2" xfId="13192" xr:uid="{8AA987A8-9220-4390-BF22-8ABB478D82A2}"/>
    <cellStyle name="40% - Акцент3 2 2 2 2 4" xfId="17169" xr:uid="{7425764F-A362-4D62-BBC7-A29304F75521}"/>
    <cellStyle name="40% — акцент3 2 2 2 2 4" xfId="10080" xr:uid="{1ABF0DF9-9764-486C-8781-E7B357B909D4}"/>
    <cellStyle name="40% - Акцент3 2 2 2 3" xfId="697" xr:uid="{55B4F447-9D8C-49DF-A2CB-D92BA9E5A6D4}"/>
    <cellStyle name="40% — акцент3 2 2 2 3" xfId="3059" xr:uid="{480EC1ED-EB5E-4488-AEDC-6C60A85B50CB}"/>
    <cellStyle name="40% - Акцент3 2 2 2 3 2" xfId="954" xr:uid="{EFC42923-44AA-4B4E-9172-D9559BF39CCF}"/>
    <cellStyle name="40% — акцент3 2 2 2 3 2" xfId="6218" xr:uid="{06631733-344E-4CB2-BA1D-798AB3575AF6}"/>
    <cellStyle name="40% — акцент3 2 2 2 3 2 2" xfId="13803" xr:uid="{C8AE559B-A8DB-4D7A-B68B-A594F62612D3}"/>
    <cellStyle name="40% - Акцент3 2 2 2 3 3" xfId="17227" xr:uid="{0AA96BCD-FE22-4F3E-A22C-BC9A4E1C917C}"/>
    <cellStyle name="40% — акцент3 2 2 2 3 3" xfId="10691" xr:uid="{89AD1C91-C3C6-4982-8BAC-4E4B310FF97F}"/>
    <cellStyle name="40% - Акцент3 2 2 2 4" xfId="809" xr:uid="{B34F4649-6D00-44D8-8B5B-2E929FEA71EE}"/>
    <cellStyle name="40% — акцент3 2 2 2 4" xfId="4635" xr:uid="{8000E545-262B-40A4-8BE5-275748CE3F32}"/>
    <cellStyle name="40% — акцент3 2 2 2 4 2" xfId="12237" xr:uid="{55D47C43-56BF-4996-85A5-48A0ED786FC6}"/>
    <cellStyle name="40% - Акцент3 2 2 2 5" xfId="17131" xr:uid="{51A67886-A9E3-4C92-8854-96CB91F181C2}"/>
    <cellStyle name="40% — акцент3 2 2 2 5" xfId="9465" xr:uid="{DE99B205-F972-4D68-8B89-547EFBD097D8}"/>
    <cellStyle name="40% - Акцент3 2 2 3" xfId="623" xr:uid="{E6A4E6E2-3B93-4CB0-BD37-A5EB077A3031}"/>
    <cellStyle name="40% — акцент3 2 2 3" xfId="1516" xr:uid="{7353337D-740C-4F60-8C3E-B16FB8FF657B}"/>
    <cellStyle name="40% - Акцент3 2 2 3 2" xfId="735" xr:uid="{32D35256-FB2D-49E7-B856-9D18B26DC1A2}"/>
    <cellStyle name="40% — акцент3 2 2 3 2" xfId="3416" xr:uid="{6A01161C-121B-4D91-A287-DCC1056BCEB4}"/>
    <cellStyle name="40% - Акцент3 2 2 3 2 2" xfId="992" xr:uid="{5D73F7DF-FF5C-4FD7-A8D8-50D1B5ABEC5B}"/>
    <cellStyle name="40% — акцент3 2 2 3 2 2" xfId="6675" xr:uid="{DB329CA1-FDC6-4354-9D7E-A68CDB9CAD6E}"/>
    <cellStyle name="40% — акцент3 2 2 3 2 2 2" xfId="14186" xr:uid="{94354681-E806-4570-8DC8-1E1FDD1D7B83}"/>
    <cellStyle name="40% - Акцент3 2 2 3 2 3" xfId="17264" xr:uid="{2E54DF58-4EB0-4032-8380-483DCD351441}"/>
    <cellStyle name="40% — акцент3 2 2 3 2 3" xfId="11025" xr:uid="{C5C67A92-20FA-4FA4-9312-4A618FC5C430}"/>
    <cellStyle name="40% - Акцент3 2 2 3 3" xfId="847" xr:uid="{D9EAF8CF-7059-49B7-B88E-314F4BD76B71}"/>
    <cellStyle name="40% — акцент3 2 2 3 3" xfId="4975" xr:uid="{F56B1CCA-89A1-493C-8BA5-78CE3506A2FB}"/>
    <cellStyle name="40% — акцент3 2 2 3 3 2" xfId="12571" xr:uid="{353BC913-25E0-4F1A-9A18-F111A61CB427}"/>
    <cellStyle name="40% - Акцент3 2 2 3 4" xfId="17168" xr:uid="{4F291044-7A9A-40B4-929E-5EA1183436EE}"/>
    <cellStyle name="40% — акцент3 2 2 3 4" xfId="9165" xr:uid="{D83DE0F4-DA60-447C-ACB6-81A4000DC248}"/>
    <cellStyle name="40% - Акцент3 2 2 4" xfId="669" xr:uid="{2F3B5FF2-65F9-4ADB-8331-39FF2D473220}"/>
    <cellStyle name="40% — акцент3 2 2 4" xfId="2139" xr:uid="{7FABE699-0727-417F-BAC1-0C7220733C16}"/>
    <cellStyle name="40% - Акцент3 2 2 4 2" xfId="926" xr:uid="{8CF35932-DCFD-4CAF-A9B3-D3EBCE551514}"/>
    <cellStyle name="40% — акцент3 2 2 4 2" xfId="3718" xr:uid="{C7F6AAB5-843A-421C-B8CE-9682794174D6}"/>
    <cellStyle name="40% — акцент3 2 2 4 2 2" xfId="6976" xr:uid="{BFD61383-A4D1-4369-B95D-58BDB541FC50}"/>
    <cellStyle name="40% — акцент3 2 2 4 2 2 2" xfId="14487" xr:uid="{EE23A590-5C6E-40A3-970A-6FEC977B6EE0}"/>
    <cellStyle name="40% — акцент3 2 2 4 2 3" xfId="11326" xr:uid="{BABBA697-463B-49E0-B9C9-F6F79935445C}"/>
    <cellStyle name="40% - Акцент3 2 2 4 3" xfId="17203" xr:uid="{C1FD0675-B59B-4A35-A9D4-475756EDFAC4}"/>
    <cellStyle name="40% — акцент3 2 2 4 3" xfId="5301" xr:uid="{E3A18F2A-07AD-4B48-9627-B9BD196296A3}"/>
    <cellStyle name="40% — акцент3 2 2 4 3 2" xfId="12892" xr:uid="{1E2F9E33-97B3-4263-ACF2-3EE820E44420}"/>
    <cellStyle name="40% — акцент3 2 2 4 4" xfId="9780" xr:uid="{E895C67E-4128-4237-A90E-14C93C50F539}"/>
    <cellStyle name="40% - Акцент3 2 2 5" xfId="781" xr:uid="{8DA12995-94EF-4B1C-A8D3-0CE823136C8B}"/>
    <cellStyle name="40% — акцент3 2 2 5" xfId="2757" xr:uid="{F09CA039-DC15-4ACD-B431-A8E5774E7BC5}"/>
    <cellStyle name="40% — акцент3 2 2 5 2" xfId="5916" xr:uid="{886E21E5-4997-4C09-AFC0-F124E78E066F}"/>
    <cellStyle name="40% — акцент3 2 2 5 2 2" xfId="13503" xr:uid="{8FDE4950-387F-43C2-A4BA-FFA5A9012696}"/>
    <cellStyle name="40% — акцент3 2 2 5 3" xfId="10390" xr:uid="{2684ED97-35B2-479D-B307-434287E71D9C}"/>
    <cellStyle name="40% - Акцент3 2 2 6" xfId="15922" xr:uid="{BF0CC4BD-DF0A-4C73-B9AC-8A0A09A90402}"/>
    <cellStyle name="40% — акцент3 2 2 6" xfId="4333" xr:uid="{1C3E927B-9275-44C1-A242-B9B3EE5DF634}"/>
    <cellStyle name="40% — акцент3 2 2 6 2" xfId="11937" xr:uid="{969B581A-2FF8-480C-B3EC-742467BD0916}"/>
    <cellStyle name="40% - Акцент3 2 2 7" xfId="16310" xr:uid="{94500E02-08C5-449D-A9FB-2D65156508D2}"/>
    <cellStyle name="40% — акцент3 2 2 7" xfId="8840" xr:uid="{730A6FAF-CF0C-4C11-BDE8-B8690064C4EC}"/>
    <cellStyle name="40% - Акцент3 2 2 8" xfId="17107" xr:uid="{5E15BF2A-43B8-4877-A2B8-F5037E8322A9}"/>
    <cellStyle name="40% — акцент3 2 2 8" xfId="9058" xr:uid="{A85231E1-3F73-435F-B3D0-F9B659468E71}"/>
    <cellStyle name="40% — акцент3 2 2 9" xfId="16233" xr:uid="{D2DDF342-B31A-42E1-A865-D5FE06E157C6}"/>
    <cellStyle name="40% - Акцент3 2 20" xfId="17089" xr:uid="{247C8077-74A3-426D-9E8A-389DD181D14A}"/>
    <cellStyle name="40% — акцент3 2 20" xfId="17350" xr:uid="{16AE64E9-88A5-441F-A7A7-47B653DFA387}"/>
    <cellStyle name="40% — акцент3 2 21" xfId="17294" xr:uid="{906A5F9D-B0D4-40E7-98BB-F589652552A9}"/>
    <cellStyle name="40% — акцент3 2 22" xfId="17345" xr:uid="{CDAE354B-FCC7-470B-8251-C4CD72BC51F7}"/>
    <cellStyle name="40% — акцент3 2 23" xfId="17359" xr:uid="{637203CD-B044-4850-B301-DA8CA2D6A06D}"/>
    <cellStyle name="40% — акцент3 2 24" xfId="17379" xr:uid="{367A70FF-57A9-4D3D-92BA-0F8BDABAA6E7}"/>
    <cellStyle name="40% - Акцент3 2 3" xfId="571" xr:uid="{52BDFE93-C2C7-4209-902D-BDB0D12F2055}"/>
    <cellStyle name="40% — акцент3 2 3" xfId="154" xr:uid="{7B18E4F6-536A-4273-BBEB-17B7EA3E7884}"/>
    <cellStyle name="40% — акцент3 2 3 10" xfId="15493" xr:uid="{47EFF015-3D2A-41FF-8FA8-BF384628642E}"/>
    <cellStyle name="40% — акцент3 2 3 11" xfId="1241" xr:uid="{20260437-0987-4620-A3CC-629B38C00C1D}"/>
    <cellStyle name="40% - Акцент3 2 3 2" xfId="625" xr:uid="{797CD587-56BD-466A-BEDE-013665416DEA}"/>
    <cellStyle name="40% — акцент3 2 3 2" xfId="1888" xr:uid="{FA8F1A9A-6DAA-406C-80C0-392F73372166}"/>
    <cellStyle name="40% - Акцент3 2 3 2 2" xfId="737" xr:uid="{047B142A-E608-4E85-A037-51835CFCAE9B}"/>
    <cellStyle name="40% — акцент3 2 3 2 2" xfId="2511" xr:uid="{A2FA5BDA-3B6A-4F74-AB08-69C7D156BE89}"/>
    <cellStyle name="40% - Акцент3 2 3 2 2 2" xfId="994" xr:uid="{1C11C75C-59A2-4BF9-B3FF-A29694B6ECFD}"/>
    <cellStyle name="40% — акцент3 2 3 2 2 2" xfId="4090" xr:uid="{7851FA75-326E-423F-816A-38BE8212F253}"/>
    <cellStyle name="40% — акцент3 2 3 2 2 2 2" xfId="7345" xr:uid="{98551D63-0890-488F-ABFC-8E2510F29217}"/>
    <cellStyle name="40% — акцент3 2 3 2 2 2 2 2" xfId="14856" xr:uid="{E66E2289-046A-45B6-B8A3-AAECAFD9A1E2}"/>
    <cellStyle name="40% — акцент3 2 3 2 2 2 3" xfId="11696" xr:uid="{C7CE2EEA-4B7C-4D1D-A08C-BC1152921CE7}"/>
    <cellStyle name="40% - Акцент3 2 3 2 2 3" xfId="17266" xr:uid="{80F00A02-A695-4DAA-A5E0-FE292B96AA15}"/>
    <cellStyle name="40% — акцент3 2 3 2 2 3" xfId="5673" xr:uid="{364F3486-F5A5-4828-9F78-7B6C45DF7D08}"/>
    <cellStyle name="40% — акцент3 2 3 2 2 3 2" xfId="13261" xr:uid="{0106EB87-856E-4703-A4ED-2E63638BD2E9}"/>
    <cellStyle name="40% — акцент3 2 3 2 2 4" xfId="10149" xr:uid="{5754803B-CB3A-45B6-8D62-002009C04745}"/>
    <cellStyle name="40% - Акцент3 2 3 2 3" xfId="849" xr:uid="{6200DBBC-79B4-4F85-BDE6-5FB4F17FA58F}"/>
    <cellStyle name="40% — акцент3 2 3 2 3" xfId="3129" xr:uid="{546FBCE3-7D88-44C8-9C4F-9E6092B6A5E3}"/>
    <cellStyle name="40% — акцент3 2 3 2 3 2" xfId="6288" xr:uid="{231015BE-FD69-47CD-B310-81CBF9DFE647}"/>
    <cellStyle name="40% — акцент3 2 3 2 3 2 2" xfId="13872" xr:uid="{85AC24BD-80D6-492D-A30B-B208D9BFA37A}"/>
    <cellStyle name="40% — акцент3 2 3 2 3 3" xfId="10760" xr:uid="{208C229A-D8EF-4AF9-9B8B-CC97D389E60E}"/>
    <cellStyle name="40% - Акцент3 2 3 2 4" xfId="17170" xr:uid="{115C2591-0C10-4AA7-8AE5-CDD6F632DD54}"/>
    <cellStyle name="40% — акцент3 2 3 2 4" xfId="4705" xr:uid="{AFC7FEF2-0387-4458-ABBE-98FB42FD821E}"/>
    <cellStyle name="40% — акцент3 2 3 2 4 2" xfId="12306" xr:uid="{B1AED7A6-4140-4B1B-8750-423F92F2FDFC}"/>
    <cellStyle name="40% — акцент3 2 3 2 5" xfId="9534" xr:uid="{0BBA04B6-60CF-4AC2-AC75-4F8BF595C701}"/>
    <cellStyle name="40% - Акцент3 2 3 3" xfId="683" xr:uid="{CBA8762B-3251-4354-B28F-C32711EC4038}"/>
    <cellStyle name="40% — акцент3 2 3 3" xfId="1586" xr:uid="{F5A92660-0FF8-4165-AF2F-DF2B90EE722C}"/>
    <cellStyle name="40% - Акцент3 2 3 3 2" xfId="940" xr:uid="{5228DFFB-CB40-4983-A9B9-FA81FDB3DA74}"/>
    <cellStyle name="40% — акцент3 2 3 3 2" xfId="3486" xr:uid="{3806B781-DC23-43E2-A294-EDD6B631595C}"/>
    <cellStyle name="40% — акцент3 2 3 3 2 2" xfId="6744" xr:uid="{804DADEF-FB62-4EBD-A6CC-D5CC1ADB0D9A}"/>
    <cellStyle name="40% — акцент3 2 3 3 2 2 2" xfId="14255" xr:uid="{FF21E61B-6E7C-46B3-866A-C894C5B00159}"/>
    <cellStyle name="40% — акцент3 2 3 3 2 3" xfId="11094" xr:uid="{10D33E02-E670-4FF2-B402-19303AC3A355}"/>
    <cellStyle name="40% - Акцент3 2 3 3 3" xfId="17215" xr:uid="{0324A3DB-D18D-4A3D-BDE3-6E19FC6C3BC3}"/>
    <cellStyle name="40% — акцент3 2 3 3 3" xfId="5045" xr:uid="{CA25DB7A-5328-4D64-BACA-28370F4C4964}"/>
    <cellStyle name="40% — акцент3 2 3 3 3 2" xfId="12640" xr:uid="{D3885DEC-64FA-4650-BFB3-FABA9231F6B1}"/>
    <cellStyle name="40% — акцент3 2 3 3 4" xfId="9234" xr:uid="{98D9AF23-6916-4CDC-8C77-C9812E9FE5FD}"/>
    <cellStyle name="40% - Акцент3 2 3 4" xfId="795" xr:uid="{720EC3DF-CC75-4614-96FF-A474C810826E}"/>
    <cellStyle name="40% — акцент3 2 3 4" xfId="2209" xr:uid="{CCE6AF84-627E-4C7E-B862-D53DAC62598A}"/>
    <cellStyle name="40% — акцент3 2 3 4 2" xfId="3788" xr:uid="{5FD57FD7-1D5F-4334-ACEB-58C4645BD8ED}"/>
    <cellStyle name="40% — акцент3 2 3 4 2 2" xfId="7045" xr:uid="{CA6290AE-DF99-4D89-9529-F0F2AE463B31}"/>
    <cellStyle name="40% — акцент3 2 3 4 2 2 2" xfId="14556" xr:uid="{6953C98F-8DE8-4BDB-9BA1-3D47DBE250D7}"/>
    <cellStyle name="40% — акцент3 2 3 4 2 3" xfId="11395" xr:uid="{4AEC423C-CA46-495D-B9DD-92BABEB9AD90}"/>
    <cellStyle name="40% — акцент3 2 3 4 3" xfId="5371" xr:uid="{EFFEC550-EB75-45BA-B302-E81BD43DAFFF}"/>
    <cellStyle name="40% — акцент3 2 3 4 3 2" xfId="12961" xr:uid="{062F5C52-0FFB-4A1C-835C-E257D0184BB4}"/>
    <cellStyle name="40% — акцент3 2 3 4 4" xfId="9849" xr:uid="{698604FB-8839-45CC-B35C-597D2BC44EC5}"/>
    <cellStyle name="40% - Акцент3 2 3 5" xfId="15648" xr:uid="{969AD9D1-6406-4F34-844A-147650CCBF4A}"/>
    <cellStyle name="40% — акцент3 2 3 5" xfId="2827" xr:uid="{478B8651-0E07-4247-897F-E8CB5DDFE263}"/>
    <cellStyle name="40% — акцент3 2 3 5 2" xfId="5986" xr:uid="{8DA9442B-C6EB-494F-BAB5-1F3BEC254E14}"/>
    <cellStyle name="40% — акцент3 2 3 5 2 2" xfId="13572" xr:uid="{CFA98D37-C16B-4C82-AE39-8B3F44FFFB23}"/>
    <cellStyle name="40% — акцент3 2 3 5 3" xfId="10460" xr:uid="{5500D6F0-576D-4CA9-BE49-A2E561215A02}"/>
    <cellStyle name="40% - Акцент3 2 3 6" xfId="15676" xr:uid="{AB8C4808-4A08-4EFA-95D1-33A5F89D787E}"/>
    <cellStyle name="40% — акцент3 2 3 6" xfId="4403" xr:uid="{B61D92E7-C91D-462C-A249-5C92382C6472}"/>
    <cellStyle name="40% — акцент3 2 3 6 2" xfId="12006" xr:uid="{24B47ACC-597C-405E-8E0B-C088FBC67654}"/>
    <cellStyle name="40% - Акцент3 2 3 7" xfId="15666" xr:uid="{8F36BE74-D1EF-4CFC-973B-43F52A86AB90}"/>
    <cellStyle name="40% — акцент3 2 3 7" xfId="8909" xr:uid="{E46B6F2F-9AB8-4C30-9588-E4E8C264B37A}"/>
    <cellStyle name="40% - Акцент3 2 3 8" xfId="17119" xr:uid="{0B6FF2FF-CE1A-4358-9515-90AEDA860A60}"/>
    <cellStyle name="40% — акцент3 2 3 8" xfId="15227" xr:uid="{337B7A07-83E0-4467-BF44-6F0756D354C7}"/>
    <cellStyle name="40% — акцент3 2 3 9" xfId="16216" xr:uid="{408D8DEB-2DCD-4C3F-B161-53AD12CCCB11}"/>
    <cellStyle name="40% - Акцент3 2 4" xfId="622" xr:uid="{A0F1282D-1726-4910-835B-022482F03C32}"/>
    <cellStyle name="40% — акцент3 2 4" xfId="155" xr:uid="{470A9D55-E6B1-4042-8614-CCBED7748114}"/>
    <cellStyle name="40% — акцент3 2 4 10" xfId="15530" xr:uid="{AEABFC14-588A-497E-AB86-E2518D9F6D5F}"/>
    <cellStyle name="40% — акцент3 2 4 11" xfId="1310" xr:uid="{632AE220-0D37-4073-AFA6-66B8ECC67CEB}"/>
    <cellStyle name="40% - Акцент3 2 4 2" xfId="734" xr:uid="{B9BA4A99-CFDF-4F0A-93B1-B5AC0AB9C34B}"/>
    <cellStyle name="40% — акцент3 2 4 2" xfId="1957" xr:uid="{55A9D650-8B80-4DB7-A7FD-24205FFFD80F}"/>
    <cellStyle name="40% - Акцент3 2 4 2 2" xfId="991" xr:uid="{08D7DC4B-80FE-4D42-8B86-24F337026C9F}"/>
    <cellStyle name="40% — акцент3 2 4 2 2" xfId="2580" xr:uid="{02BD98B7-9270-4301-A73E-B50784220990}"/>
    <cellStyle name="40% — акцент3 2 4 2 2 2" xfId="4159" xr:uid="{06BEF010-6CDC-4F44-B728-24FD7724A4BC}"/>
    <cellStyle name="40% — акцент3 2 4 2 2 2 2" xfId="7414" xr:uid="{9C7A0923-9DFD-4F08-AF8F-41DA44088ED6}"/>
    <cellStyle name="40% — акцент3 2 4 2 2 2 2 2" xfId="14925" xr:uid="{EE03DD2C-9D31-4C82-B2D1-9C6495FD41D1}"/>
    <cellStyle name="40% — акцент3 2 4 2 2 2 3" xfId="11765" xr:uid="{4FBD7278-0945-415B-9A9A-EA7BDA702B8B}"/>
    <cellStyle name="40% — акцент3 2 4 2 2 3" xfId="5742" xr:uid="{1F51B7CF-9544-4014-AC38-072DAB96143E}"/>
    <cellStyle name="40% — акцент3 2 4 2 2 3 2" xfId="13330" xr:uid="{C905C3D6-C9AD-418D-9A91-201897A88D4B}"/>
    <cellStyle name="40% — акцент3 2 4 2 2 4" xfId="10218" xr:uid="{13DEF788-08F4-438C-9DE8-8D161E41C490}"/>
    <cellStyle name="40% - Акцент3 2 4 2 3" xfId="17263" xr:uid="{895A6B16-63E8-4717-8807-F865CEBE556F}"/>
    <cellStyle name="40% — акцент3 2 4 2 3" xfId="3198" xr:uid="{07B15FB2-D2EF-44EB-9150-76575712EE2D}"/>
    <cellStyle name="40% — акцент3 2 4 2 3 2" xfId="6357" xr:uid="{AAA7DD6C-0488-4C06-88EB-5FA84B775B92}"/>
    <cellStyle name="40% — акцент3 2 4 2 3 2 2" xfId="13941" xr:uid="{072FA780-194F-4574-8782-156117585627}"/>
    <cellStyle name="40% — акцент3 2 4 2 3 3" xfId="10829" xr:uid="{32EA86C7-3BBC-4E9E-A409-787C39F38C07}"/>
    <cellStyle name="40% — акцент3 2 4 2 4" xfId="4774" xr:uid="{241591EB-ADB2-4C77-B19C-E2AEED8B9986}"/>
    <cellStyle name="40% — акцент3 2 4 2 4 2" xfId="12375" xr:uid="{8136DC6D-B384-4BD7-A146-28556CF0BA01}"/>
    <cellStyle name="40% — акцент3 2 4 2 5" xfId="9603" xr:uid="{C634ADD1-B761-46BC-9C95-B085B474A345}"/>
    <cellStyle name="40% - Акцент3 2 4 3" xfId="846" xr:uid="{FE6F1572-D3C6-41A3-9936-BFBDCB6B1896}"/>
    <cellStyle name="40% — акцент3 2 4 3" xfId="1655" xr:uid="{7A61329A-F318-433E-8789-94B97A7EE92E}"/>
    <cellStyle name="40% — акцент3 2 4 3 2" xfId="3555" xr:uid="{A8E0605C-E759-4A6C-B5B0-D7D5902B9422}"/>
    <cellStyle name="40% — акцент3 2 4 3 2 2" xfId="6813" xr:uid="{78CFA70C-5CEF-4074-9F90-2D05552713C0}"/>
    <cellStyle name="40% — акцент3 2 4 3 2 2 2" xfId="14324" xr:uid="{2FA88B0B-B46D-4537-994D-0393B83F7420}"/>
    <cellStyle name="40% — акцент3 2 4 3 2 3" xfId="11163" xr:uid="{586DA3D1-AC13-4500-BC20-D6A58C3A6ED5}"/>
    <cellStyle name="40% — акцент3 2 4 3 3" xfId="5114" xr:uid="{8F3E4C75-79B5-4813-AEF3-2283747A2839}"/>
    <cellStyle name="40% — акцент3 2 4 3 3 2" xfId="12709" xr:uid="{9EE28AFA-6141-462B-82FA-C734045B04EE}"/>
    <cellStyle name="40% — акцент3 2 4 3 4" xfId="9303" xr:uid="{F0031C2D-25A4-45DB-98B4-6BF51E1C5BE2}"/>
    <cellStyle name="40% - Акцент3 2 4 4" xfId="15573" xr:uid="{5E11A4F2-8DCC-4B8B-845C-031E2F91A892}"/>
    <cellStyle name="40% — акцент3 2 4 4" xfId="2278" xr:uid="{4D7BEB35-2294-45F6-8745-86399825A497}"/>
    <cellStyle name="40% — акцент3 2 4 4 2" xfId="3857" xr:uid="{374FE66B-8802-4700-8B9D-45EA24AB61E2}"/>
    <cellStyle name="40% — акцент3 2 4 4 2 2" xfId="7114" xr:uid="{A8F468F7-775C-4EB3-80D1-D8576993C0F8}"/>
    <cellStyle name="40% — акцент3 2 4 4 2 2 2" xfId="14625" xr:uid="{C311B143-BE2D-4D14-BF61-1C07A055C69F}"/>
    <cellStyle name="40% — акцент3 2 4 4 2 3" xfId="11464" xr:uid="{935ACA92-06F9-468C-8F8C-4FB9942E5346}"/>
    <cellStyle name="40% — акцент3 2 4 4 3" xfId="5440" xr:uid="{003718AC-9314-4CA3-A25F-CA5F0B271318}"/>
    <cellStyle name="40% — акцент3 2 4 4 3 2" xfId="13030" xr:uid="{382059BA-9826-424B-BE4E-5C7E49B12450}"/>
    <cellStyle name="40% — акцент3 2 4 4 4" xfId="9918" xr:uid="{AA8DF517-E802-4089-A82D-2658FEFB8A9C}"/>
    <cellStyle name="40% - Акцент3 2 4 5" xfId="15492" xr:uid="{A39D2C84-990B-4FA8-885A-001D85B8EEE3}"/>
    <cellStyle name="40% — акцент3 2 4 5" xfId="2896" xr:uid="{B7084A57-CE00-484B-BBA7-61356C9B0A2C}"/>
    <cellStyle name="40% — акцент3 2 4 5 2" xfId="6055" xr:uid="{C7A80411-DD70-4059-A422-E9373C828D80}"/>
    <cellStyle name="40% — акцент3 2 4 5 2 2" xfId="13641" xr:uid="{04BE55EF-4B5B-41D0-BAB5-F788845A71EC}"/>
    <cellStyle name="40% — акцент3 2 4 5 3" xfId="10529" xr:uid="{D657FE81-CD56-4F95-A54B-886CCF733B6A}"/>
    <cellStyle name="40% - Акцент3 2 4 6" xfId="15816" xr:uid="{9E92747B-0C22-4277-A3AC-D7D639B31FD3}"/>
    <cellStyle name="40% — акцент3 2 4 6" xfId="4472" xr:uid="{673C5CB2-6617-4E19-B8E1-DE075EF5D638}"/>
    <cellStyle name="40% — акцент3 2 4 6 2" xfId="12075" xr:uid="{4D21A037-E825-4950-B1D4-5645EA8E684D}"/>
    <cellStyle name="40% - Акцент3 2 4 7" xfId="16136" xr:uid="{8145BA87-ACC6-4FD2-9A9A-EC6804E268DD}"/>
    <cellStyle name="40% — акцент3 2 4 7" xfId="8978" xr:uid="{EB4EAC4C-5931-4E78-9A87-8710CE0CF8F5}"/>
    <cellStyle name="40% - Акцент3 2 4 8" xfId="17167" xr:uid="{D6AC3F51-8DBE-49C0-B4D8-2EFEF3597B03}"/>
    <cellStyle name="40% — акцент3 2 4 8" xfId="15205" xr:uid="{9A7EE837-FA86-4D9D-B836-359C0F26358B}"/>
    <cellStyle name="40% — акцент3 2 4 9" xfId="16201" xr:uid="{042D17FA-174D-4A89-AC61-4D0B157AEA82}"/>
    <cellStyle name="40% - Акцент3 2 5" xfId="655" xr:uid="{A22E050E-2063-47F5-A0BD-1E77A60F06C3}"/>
    <cellStyle name="40% — акцент3 2 5" xfId="156" xr:uid="{9EDDFE20-2748-459E-8138-5AEC0B0739CD}"/>
    <cellStyle name="40% — акцент3 2 5 10" xfId="15556" xr:uid="{0B127FE3-2DD0-4E72-B9DD-DAA60D86DADD}"/>
    <cellStyle name="40% — акцент3 2 5 11" xfId="1749" xr:uid="{C6A51773-F90D-4004-AC84-81782019018E}"/>
    <cellStyle name="40% - Акцент3 2 5 2" xfId="912" xr:uid="{96C2366C-F77C-4B03-94D0-14AFFF5F1214}"/>
    <cellStyle name="40% — акцент3 2 5 2" xfId="2372" xr:uid="{BCD6EC42-C6BD-41A1-B55F-C6547F6427DD}"/>
    <cellStyle name="40% — акцент3 2 5 2 2" xfId="3951" xr:uid="{2A2FF37D-D021-4E25-B5B0-A07CFB83FAE5}"/>
    <cellStyle name="40% — акцент3 2 5 2 2 2" xfId="7207" xr:uid="{E8EE7209-D782-4C24-8E52-55C5935A5B7D}"/>
    <cellStyle name="40% — акцент3 2 5 2 2 2 2" xfId="14718" xr:uid="{E5DC88C2-1581-4E69-8CEE-51AE062CAB1D}"/>
    <cellStyle name="40% — акцент3 2 5 2 2 3" xfId="11557" xr:uid="{472F4451-E5A0-484E-8306-7938B0C4C6AE}"/>
    <cellStyle name="40% — акцент3 2 5 2 3" xfId="5534" xr:uid="{5F72B465-4C1B-4C8C-9A55-BEC8EF564863}"/>
    <cellStyle name="40% — акцент3 2 5 2 3 2" xfId="13123" xr:uid="{7F8FBE9E-9DF9-41FF-ABCF-18456CEBE757}"/>
    <cellStyle name="40% — акцент3 2 5 2 4" xfId="10011" xr:uid="{765F85C8-BF23-46B3-AED1-726231DF5D29}"/>
    <cellStyle name="40% - Акцент3 2 5 3" xfId="16053" xr:uid="{EB67EF31-17C7-4E68-A4F1-A413165EFD13}"/>
    <cellStyle name="40% — акцент3 2 5 3" xfId="2990" xr:uid="{BB9E713D-F734-4A74-9694-7664E04DEB0C}"/>
    <cellStyle name="40% — акцент3 2 5 3 2" xfId="6149" xr:uid="{3613905B-2D89-460E-994D-EB214A347CED}"/>
    <cellStyle name="40% — акцент3 2 5 3 2 2" xfId="13734" xr:uid="{75597634-A54C-434F-90AC-69C7583F5E49}"/>
    <cellStyle name="40% — акцент3 2 5 3 3" xfId="10622" xr:uid="{86EB7472-2E30-46C0-8D03-6330298D0EAF}"/>
    <cellStyle name="40% - Акцент3 2 5 4" xfId="15200" xr:uid="{AFCACFDC-B945-4A56-9D51-FD2E6373032C}"/>
    <cellStyle name="40% — акцент3 2 5 4" xfId="4566" xr:uid="{F487BAF2-D745-4BF9-99FB-C83E284F47E4}"/>
    <cellStyle name="40% — акцент3 2 5 4 2" xfId="12168" xr:uid="{653F817A-5F0E-486F-830D-DFAF9C066501}"/>
    <cellStyle name="40% - Акцент3 2 5 5" xfId="15508" xr:uid="{474BF8A7-E455-40CA-82F0-C511B4F82594}"/>
    <cellStyle name="40% — акцент3 2 5 5" xfId="9396" xr:uid="{2B1CE23B-75ED-434D-B34D-F31EE0F6D4A6}"/>
    <cellStyle name="40% - Акцент3 2 5 6" xfId="15640" xr:uid="{52E3E2E6-8AF3-47CF-AFD9-D56138B09621}"/>
    <cellStyle name="40% — акцент3 2 5 6" xfId="15223" xr:uid="{B6180BFB-C165-489A-9FE6-3FE7397E7823}"/>
    <cellStyle name="40% - Акцент3 2 5 7" xfId="16131" xr:uid="{FC79CD2B-198F-42A5-BC9E-BC9C3197BDFB}"/>
    <cellStyle name="40% — акцент3 2 5 7" xfId="15625" xr:uid="{A27A34BE-5CFD-4A00-9F6F-425103ADFFEC}"/>
    <cellStyle name="40% - Акцент3 2 5 8" xfId="17191" xr:uid="{708A2FD5-0F1F-4AB1-8357-CE86A9346425}"/>
    <cellStyle name="40% — акцент3 2 5 8" xfId="15951" xr:uid="{B774C3FE-4A89-4757-BEB1-0F8D5F666296}"/>
    <cellStyle name="40% — акцент3 2 5 9" xfId="15905" xr:uid="{2E75D272-AE5F-4AB2-A3CC-CDBFE01C57C3}"/>
    <cellStyle name="40% - Акцент3 2 6" xfId="767" xr:uid="{A766E11E-F5AE-43D4-B7D7-5C6DC524D4A0}"/>
    <cellStyle name="40% — акцент3 2 6" xfId="1447" xr:uid="{6DD2C58B-41A2-4F60-9000-07A6C1CF6D59}"/>
    <cellStyle name="40% - Акцент3 2 6 2" xfId="15036" xr:uid="{E9BF7858-6AF6-4522-B798-500E089A851A}"/>
    <cellStyle name="40% — акцент3 2 6 2" xfId="3347" xr:uid="{5BFAE058-86AF-4A8F-A222-283038132653}"/>
    <cellStyle name="40% — акцент3 2 6 2 2" xfId="6606" xr:uid="{89C8A2E0-1320-49CA-BB69-89EC9BDBB116}"/>
    <cellStyle name="40% — акцент3 2 6 2 2 2" xfId="14117" xr:uid="{2302BCFC-F9F2-4FB7-BDA5-1BCE7179396C}"/>
    <cellStyle name="40% — акцент3 2 6 2 3" xfId="10956" xr:uid="{42CD5BCC-24CA-404F-9A9E-E2632869436E}"/>
    <cellStyle name="40% - Акцент3 2 6 3" xfId="16040" xr:uid="{B93B121E-03D8-4580-8B10-012506303D22}"/>
    <cellStyle name="40% — акцент3 2 6 3" xfId="4906" xr:uid="{FE2E5D64-090E-48AA-A52B-FDCA69B5800E}"/>
    <cellStyle name="40% — акцент3 2 6 3 2" xfId="12502" xr:uid="{E2DEE5DB-B4BC-4CDC-A13B-0C3D35BBAA7F}"/>
    <cellStyle name="40% - Акцент3 2 6 4" xfId="15450" xr:uid="{7D111D27-0609-44C8-A978-F0E7AEBAF8DA}"/>
    <cellStyle name="40% — акцент3 2 6 4" xfId="9096" xr:uid="{FEC6C384-B3C7-4A18-BE38-6D8A376A291B}"/>
    <cellStyle name="40% - Акцент3 2 6 5" xfId="16249" xr:uid="{EA3937D0-4B1D-4547-8A2D-4D6BB6733B91}"/>
    <cellStyle name="40% — акцент3 2 6 5" xfId="15208" xr:uid="{524FC790-AF50-4315-A688-A14725D57CD6}"/>
    <cellStyle name="40% - Акцент3 2 6 6" xfId="15371" xr:uid="{1952DF0B-1BB4-47FC-A71E-A26C763F6E0C}"/>
    <cellStyle name="40% — акцент3 2 6 6" xfId="16179" xr:uid="{E2371928-352A-4976-AB86-4FB93465EF90}"/>
    <cellStyle name="40% - Акцент3 2 6 7" xfId="15793" xr:uid="{4E080842-1344-408A-AA80-D92B44ED3B64}"/>
    <cellStyle name="40% — акцент3 2 6 7" xfId="15363" xr:uid="{0829EAD1-B61D-4A07-9121-AF7C104FF7A7}"/>
    <cellStyle name="40% — акцент3 2 6 8" xfId="16127" xr:uid="{FCE3D952-0373-445B-B60F-48B648767BB5}"/>
    <cellStyle name="40% — акцент3 2 6 9" xfId="16288" xr:uid="{0C110D09-EADD-4598-A325-32105A082767}"/>
    <cellStyle name="40% - Акцент3 2 7" xfId="7555" xr:uid="{C14E4A6B-1842-4D8F-83B0-A2B29CD06D76}"/>
    <cellStyle name="40% — акцент3 2 7" xfId="2070" xr:uid="{9498F453-8778-44F5-BCE2-B4A1B62AFE68}"/>
    <cellStyle name="40% - Акцент3 2 7 2" xfId="15078" xr:uid="{ADECF03B-DD8A-4DDF-A82F-9D352F7549E5}"/>
    <cellStyle name="40% — акцент3 2 7 2" xfId="3649" xr:uid="{6CF0F306-884F-4446-8D4A-0D8BAF7FB494}"/>
    <cellStyle name="40% — акцент3 2 7 2 2" xfId="6907" xr:uid="{07EA5B8F-2F16-47BB-A9DB-136BC179D057}"/>
    <cellStyle name="40% — акцент3 2 7 2 2 2" xfId="14418" xr:uid="{678ED9A2-C2DD-4B74-A162-D1B2FFB57CCE}"/>
    <cellStyle name="40% — акцент3 2 7 2 3" xfId="11257" xr:uid="{03D74A8F-EA5D-43E3-9CDF-C320F63F832C}"/>
    <cellStyle name="40% - Акцент3 2 7 3" xfId="16073" xr:uid="{3066868C-5303-4598-8819-80F4DB727655}"/>
    <cellStyle name="40% — акцент3 2 7 3" xfId="5232" xr:uid="{EF4D8887-A0B3-4F64-B181-AB152A812D1E}"/>
    <cellStyle name="40% — акцент3 2 7 3 2" xfId="12823" xr:uid="{3F163DDA-8E44-4B38-8C7C-2E8E88B15085}"/>
    <cellStyle name="40% - Акцент3 2 7 4" xfId="15667" xr:uid="{15966F03-146A-4D88-992B-D015C5C993FE}"/>
    <cellStyle name="40% — акцент3 2 7 4" xfId="9711" xr:uid="{A1F79EBA-B585-40F1-89B9-362A897EBBA0}"/>
    <cellStyle name="40% - Акцент3 2 7 5" xfId="15257" xr:uid="{1C713EF1-82A2-4825-9B95-FDB402BEA7FA}"/>
    <cellStyle name="40% — акцент3 2 7 5" xfId="15253" xr:uid="{7667F63C-066E-4C42-9BA4-0EED44DE2C8A}"/>
    <cellStyle name="40% - Акцент3 2 7 6" xfId="15784" xr:uid="{97DE43E3-D1CD-42B6-9278-5BFA8F904708}"/>
    <cellStyle name="40% — акцент3 2 7 6" xfId="15421" xr:uid="{BCE50D39-6801-4110-B3F6-E65BAD293FB5}"/>
    <cellStyle name="40% - Акцент3 2 7 7" xfId="15330" xr:uid="{A3A0135D-8B19-4969-A0F5-74B9344CF345}"/>
    <cellStyle name="40% — акцент3 2 7 7" xfId="15346" xr:uid="{B16E7995-871E-4815-BCC0-1E831365EFBC}"/>
    <cellStyle name="40% — акцент3 2 7 8" xfId="15513" xr:uid="{7A1DDBE0-829D-4BF0-AAFE-A49AF88C4FA6}"/>
    <cellStyle name="40% — акцент3 2 7 9" xfId="15899" xr:uid="{C746A19F-2EB4-400C-842F-3F895094BB4E}"/>
    <cellStyle name="40% - Акцент3 2 8" xfId="7563" xr:uid="{1F24E91C-9306-44F5-A6AA-A82145F3932E}"/>
    <cellStyle name="40% — акцент3 2 8" xfId="2688" xr:uid="{CF371175-0FA3-4E47-BFE0-7BE1CCE06957}"/>
    <cellStyle name="40% - Акцент3 2 8 2" xfId="15086" xr:uid="{9D863FF7-DD59-4A99-A881-FB28D70044FA}"/>
    <cellStyle name="40% — акцент3 2 8 2" xfId="5847" xr:uid="{99A0710B-2CC6-4190-941A-5891F4DF524B}"/>
    <cellStyle name="40% — акцент3 2 8 2 2" xfId="13434" xr:uid="{9BAE6838-E56F-46B6-97BB-934CF0982434}"/>
    <cellStyle name="40% - Акцент3 2 8 3" xfId="16081" xr:uid="{6CB9D2E4-71E2-4582-9C31-B36DD5C27626}"/>
    <cellStyle name="40% — акцент3 2 8 3" xfId="10321" xr:uid="{E4346B13-945A-4160-BEDF-3C8B1333ADD0}"/>
    <cellStyle name="40% - Акцент3 2 8 4" xfId="15662" xr:uid="{826D75C8-7B62-4DE2-8BDA-5D3E749E77B8}"/>
    <cellStyle name="40% — акцент3 2 8 4" xfId="15412" xr:uid="{073EAE25-C461-4732-93B6-A47C10BD5715}"/>
    <cellStyle name="40% - Акцент3 2 8 5" xfId="16137" xr:uid="{DF5650C6-98E3-4EA4-8894-A08D7D38D12A}"/>
    <cellStyle name="40% — акцент3 2 8 5" xfId="15665" xr:uid="{D5CE11ED-0B37-4D45-8BBF-9EE81FE2BEC9}"/>
    <cellStyle name="40% - Акцент3 2 8 6" xfId="15505" xr:uid="{AB285F37-CF6D-48C0-89FB-47D51FB204FE}"/>
    <cellStyle name="40% — акцент3 2 8 6" xfId="14059" xr:uid="{7418CAD2-DDF6-43B4-B998-0B6673EEFCB7}"/>
    <cellStyle name="40% - Акцент3 2 8 7" xfId="15606" xr:uid="{44C7D54A-EB61-49E9-BF33-92806C582E29}"/>
    <cellStyle name="40% — акцент3 2 8 7" xfId="15803" xr:uid="{18FC0BFC-ED05-4396-B9E0-7E8E05193C25}"/>
    <cellStyle name="40% — акцент3 2 8 8" xfId="15735" xr:uid="{B4257A39-0782-4365-B065-4CFB589CE388}"/>
    <cellStyle name="40% - Акцент3 2 9" xfId="7577" xr:uid="{B7A76CC6-CA03-400E-812E-79152FAE8CA6}"/>
    <cellStyle name="40% — акцент3 2 9" xfId="4264" xr:uid="{A9B5FE5A-16F7-4E82-87EE-D46C97962A29}"/>
    <cellStyle name="40% - Акцент3 2 9 2" xfId="15101" xr:uid="{8A87636E-F9BA-48DA-8B3B-B54EAADCD3DF}"/>
    <cellStyle name="40% — акцент3 2 9 2" xfId="11868" xr:uid="{569DEE8D-EC40-4EC2-9DBE-A26CA5B44AAB}"/>
    <cellStyle name="40% - Акцент3 2 9 3" xfId="16094" xr:uid="{9F62639D-81D0-45EE-B3A3-EC7A1698882A}"/>
    <cellStyle name="40% — акцент3 2 9 3" xfId="15632" xr:uid="{2EE84DE4-D4DF-48A8-B720-D15F79705861}"/>
    <cellStyle name="40% - Акцент3 2 9 4" xfId="15272" xr:uid="{E538014E-E300-4B1F-8F72-4BE281C044DD}"/>
    <cellStyle name="40% — акцент3 2 9 4" xfId="15745" xr:uid="{9D4B502E-1156-4DC5-B8CF-0C5166A6430F}"/>
    <cellStyle name="40% - Акцент3 2 9 5" xfId="15731" xr:uid="{DAFF64E2-A0B7-47B7-B9E6-1B020D08162A}"/>
    <cellStyle name="40% — акцент3 2 9 5" xfId="15470" xr:uid="{E0CB01F4-CBA5-4ED8-A8AD-4B09E950EBAE}"/>
    <cellStyle name="40% - Акцент3 2 9 6" xfId="15426" xr:uid="{5441FA6E-2402-4BA6-9E3D-FF90083172BD}"/>
    <cellStyle name="40% — акцент3 2 9 6" xfId="15481" xr:uid="{54A3FC29-5F3D-473A-875B-4DEE6A4F3BD8}"/>
    <cellStyle name="40% - Акцент3 2 9 7" xfId="15728" xr:uid="{020FD8BF-C36E-44C8-8EC5-C94A40B42DFE}"/>
    <cellStyle name="40% — акцент3 2 9 7" xfId="15813" xr:uid="{E5BCFC2E-4F57-4086-89DF-844CB00B8138}"/>
    <cellStyle name="40% - Акцент3 3" xfId="6528" xr:uid="{4BE75A9B-F1B4-48F2-AB3E-B24FE953B2AB}"/>
    <cellStyle name="40% — акцент3 3" xfId="157" xr:uid="{1467242B-A753-4FF1-949E-3A2E09319BEC}"/>
    <cellStyle name="40% — акцент3 3 10" xfId="8791" xr:uid="{3987DB8E-7883-48EF-A4E0-9C3525C53A9B}"/>
    <cellStyle name="40% — акцент3 3 11" xfId="1118" xr:uid="{397A5460-873A-404C-9F69-410035E1FC37}"/>
    <cellStyle name="40% — акцент3 3 2" xfId="158" xr:uid="{8E653298-B5D8-46E4-88D1-7C19D180BB0D}"/>
    <cellStyle name="40% — акцент3 3 2 2" xfId="1839" xr:uid="{AC378C96-CAF5-4CCD-BB8C-1B7C0DB28848}"/>
    <cellStyle name="40% — акцент3 3 2 2 2" xfId="2462" xr:uid="{9F9221C2-30BD-4711-AF2D-3295482DFB5C}"/>
    <cellStyle name="40% — акцент3 3 2 2 2 2" xfId="4041" xr:uid="{1F4FCE26-9B2C-4E6E-B763-B6620707525A}"/>
    <cellStyle name="40% — акцент3 3 2 2 2 2 2" xfId="7297" xr:uid="{887EA02C-4B38-4B09-9D98-A36B84F0C9F0}"/>
    <cellStyle name="40% — акцент3 3 2 2 2 2 2 2" xfId="14808" xr:uid="{7F8BEC48-70A3-49D6-BA38-13E6EAB1F85B}"/>
    <cellStyle name="40% — акцент3 3 2 2 2 2 3" xfId="11647" xr:uid="{340124B2-76C0-40C8-BC8A-76C8417006B3}"/>
    <cellStyle name="40% — акцент3 3 2 2 2 3" xfId="5624" xr:uid="{6B81C9FD-A973-42CE-8F17-DE492AE3CC2A}"/>
    <cellStyle name="40% — акцент3 3 2 2 2 3 2" xfId="13213" xr:uid="{FA9E180E-DD88-49C1-A616-7114CB7B60B9}"/>
    <cellStyle name="40% — акцент3 3 2 2 2 4" xfId="10101" xr:uid="{559645D2-D8E1-49E6-B3EB-B7C3E89A1C1F}"/>
    <cellStyle name="40% — акцент3 3 2 2 3" xfId="3080" xr:uid="{92111A6C-6038-4061-98E2-B7D5C0C5D617}"/>
    <cellStyle name="40% — акцент3 3 2 2 3 2" xfId="6239" xr:uid="{25EE629A-2032-4225-9642-9D08C73C95B9}"/>
    <cellStyle name="40% — акцент3 3 2 2 3 2 2" xfId="13824" xr:uid="{D2C23E51-16E9-4913-8302-03418900DA5D}"/>
    <cellStyle name="40% — акцент3 3 2 2 3 3" xfId="10712" xr:uid="{E0B1DDAA-D621-4586-B5B1-8532FAF986DD}"/>
    <cellStyle name="40% — акцент3 3 2 2 4" xfId="4656" xr:uid="{81170A60-8341-46B6-8572-D446376D17A0}"/>
    <cellStyle name="40% — акцент3 3 2 2 4 2" xfId="12258" xr:uid="{07EC2779-096B-4E88-9080-D75525C50FB9}"/>
    <cellStyle name="40% — акцент3 3 2 2 5" xfId="9486" xr:uid="{DCDDD238-83A4-4FB2-9A0E-F585B6598A37}"/>
    <cellStyle name="40% — акцент3 3 2 3" xfId="1537" xr:uid="{5D96BDA8-52F2-4B62-A7CD-449AD7C31FC7}"/>
    <cellStyle name="40% — акцент3 3 2 3 2" xfId="3437" xr:uid="{11AC03ED-D763-49CB-A2B8-EA0E08FF181C}"/>
    <cellStyle name="40% — акцент3 3 2 3 2 2" xfId="6696" xr:uid="{006861D0-31A4-4581-80D4-E964D3E84667}"/>
    <cellStyle name="40% — акцент3 3 2 3 2 2 2" xfId="14207" xr:uid="{13D26475-4DE5-43E6-ABD7-9734B02436A1}"/>
    <cellStyle name="40% — акцент3 3 2 3 2 3" xfId="11046" xr:uid="{9CC44863-0DD2-46DF-8F9E-11BDD782C1A8}"/>
    <cellStyle name="40% — акцент3 3 2 3 3" xfId="4996" xr:uid="{45948A5F-5116-473E-A97D-832E77F7DE0C}"/>
    <cellStyle name="40% — акцент3 3 2 3 3 2" xfId="12592" xr:uid="{A13F04F3-B9CC-43A0-A905-4979A98DE855}"/>
    <cellStyle name="40% — акцент3 3 2 3 4" xfId="9186" xr:uid="{5FB2237F-3C32-4E4B-9E7E-0959F233A7BA}"/>
    <cellStyle name="40% — акцент3 3 2 4" xfId="2160" xr:uid="{CBF8C792-E9C8-4CDC-B5D7-95928C0A80A9}"/>
    <cellStyle name="40% — акцент3 3 2 4 2" xfId="3739" xr:uid="{B1BCC602-83D0-457B-96CF-E721B5CFF2DD}"/>
    <cellStyle name="40% — акцент3 3 2 4 2 2" xfId="6997" xr:uid="{9BAE22FA-767B-42C7-8F49-69CB14B8FA18}"/>
    <cellStyle name="40% — акцент3 3 2 4 2 2 2" xfId="14508" xr:uid="{D6ED6C7B-1AE7-4385-9CB7-D65DBCFBFCA8}"/>
    <cellStyle name="40% — акцент3 3 2 4 2 3" xfId="11347" xr:uid="{AD4C6A34-32A2-4D82-8870-E8B4FD46FF01}"/>
    <cellStyle name="40% — акцент3 3 2 4 3" xfId="5322" xr:uid="{F0FEA82E-385E-4992-B908-EF8F01DCD6C6}"/>
    <cellStyle name="40% — акцент3 3 2 4 3 2" xfId="12913" xr:uid="{F65D5C1D-50FE-43F6-8AFB-FCB861A0FAE1}"/>
    <cellStyle name="40% — акцент3 3 2 4 4" xfId="9801" xr:uid="{1B308CCF-32EF-442D-A9C3-FD8526B471CF}"/>
    <cellStyle name="40% — акцент3 3 2 5" xfId="2778" xr:uid="{03F4330D-24DD-46FE-9BCD-89DD26140341}"/>
    <cellStyle name="40% — акцент3 3 2 5 2" xfId="5937" xr:uid="{B679B9EE-A7C5-444B-B888-51C97AB2A93A}"/>
    <cellStyle name="40% — акцент3 3 2 5 2 2" xfId="13524" xr:uid="{5A3C004D-AC0E-414B-AF91-BA595C83C92A}"/>
    <cellStyle name="40% — акцент3 3 2 5 3" xfId="10411" xr:uid="{8F033882-9672-4B1E-A010-614A9944404E}"/>
    <cellStyle name="40% — акцент3 3 2 6" xfId="4354" xr:uid="{38B97539-D0C7-4712-8251-F4E480BBA10C}"/>
    <cellStyle name="40% — акцент3 3 2 6 2" xfId="11958" xr:uid="{B433A1C2-E0ED-4C98-A2C7-04DF5A75CF3D}"/>
    <cellStyle name="40% — акцент3 3 2 7" xfId="8861" xr:uid="{F8BEA632-2B61-467C-B07A-D3B582852A7B}"/>
    <cellStyle name="40% — акцент3 3 2 8" xfId="1192" xr:uid="{CD4388E5-E532-4662-8125-D043DD9C7AA5}"/>
    <cellStyle name="40% — акцент3 3 3" xfId="159" xr:uid="{EF7CE963-53FA-451F-9BED-8EB177E0D4DC}"/>
    <cellStyle name="40% — акцент3 3 3 2" xfId="1909" xr:uid="{52737F62-8801-4B88-A38E-D46189D94CFF}"/>
    <cellStyle name="40% — акцент3 3 3 2 2" xfId="2532" xr:uid="{188D5D9E-F2C8-4A1B-9366-F0A819C73CC7}"/>
    <cellStyle name="40% — акцент3 3 3 2 2 2" xfId="4111" xr:uid="{9028D085-4559-4434-B121-0826D010B875}"/>
    <cellStyle name="40% — акцент3 3 3 2 2 2 2" xfId="7366" xr:uid="{FB5B6A1A-F38D-4E41-875A-01F03562DD6A}"/>
    <cellStyle name="40% — акцент3 3 3 2 2 2 2 2" xfId="14877" xr:uid="{5BEAD4D4-21CD-4EDE-95E3-3DFCA2C47DEE}"/>
    <cellStyle name="40% — акцент3 3 3 2 2 2 3" xfId="11717" xr:uid="{441F5947-DA7F-4667-9E05-DD20F9E9D33D}"/>
    <cellStyle name="40% — акцент3 3 3 2 2 3" xfId="5694" xr:uid="{38709DC1-EBEF-41E1-915B-E3DCCEA539FB}"/>
    <cellStyle name="40% — акцент3 3 3 2 2 3 2" xfId="13282" xr:uid="{81F1B067-B17B-4841-B4E9-9C6270FC97F8}"/>
    <cellStyle name="40% — акцент3 3 3 2 2 4" xfId="10170" xr:uid="{ECBC1367-3D0B-4860-9119-1EE65833B3F6}"/>
    <cellStyle name="40% — акцент3 3 3 2 3" xfId="3150" xr:uid="{DD42F5C7-AFBF-4BC0-8E98-F2911A0E764B}"/>
    <cellStyle name="40% — акцент3 3 3 2 3 2" xfId="6309" xr:uid="{D1FD1577-2D22-4FB7-9873-FD84103EDFA6}"/>
    <cellStyle name="40% — акцент3 3 3 2 3 2 2" xfId="13893" xr:uid="{FA511132-C20A-4052-AF09-FD506750D05D}"/>
    <cellStyle name="40% — акцент3 3 3 2 3 3" xfId="10781" xr:uid="{7DF164ED-B0DF-4471-829F-0AFE60673723}"/>
    <cellStyle name="40% — акцент3 3 3 2 4" xfId="4726" xr:uid="{E7D9CA8B-363F-4E24-AB81-F6616D3FC44C}"/>
    <cellStyle name="40% — акцент3 3 3 2 4 2" xfId="12327" xr:uid="{10244F73-B7F9-4CB6-9801-01CB7D73853C}"/>
    <cellStyle name="40% — акцент3 3 3 2 5" xfId="9555" xr:uid="{129BAC20-D5D2-4456-99FE-DA0C00778006}"/>
    <cellStyle name="40% — акцент3 3 3 3" xfId="1607" xr:uid="{B765D825-1B68-49DE-9458-7D11244042FC}"/>
    <cellStyle name="40% — акцент3 3 3 3 2" xfId="3507" xr:uid="{61ECFAF5-1E0E-49B6-BB86-D38E9E085D97}"/>
    <cellStyle name="40% — акцент3 3 3 3 2 2" xfId="6765" xr:uid="{98B9EEE4-B020-4500-94EF-F3FE4B973922}"/>
    <cellStyle name="40% — акцент3 3 3 3 2 2 2" xfId="14276" xr:uid="{F3C86074-EF94-44A0-8002-58EB5BE6DC81}"/>
    <cellStyle name="40% — акцент3 3 3 3 2 3" xfId="11115" xr:uid="{5370428C-2638-4ED2-921C-30B6134F143D}"/>
    <cellStyle name="40% — акцент3 3 3 3 3" xfId="5066" xr:uid="{8F0E0276-A97C-427A-BE58-0314A107F328}"/>
    <cellStyle name="40% — акцент3 3 3 3 3 2" xfId="12661" xr:uid="{4EC0470E-7AE3-41F0-89CD-97BE0C9486EE}"/>
    <cellStyle name="40% — акцент3 3 3 3 4" xfId="9255" xr:uid="{F432623D-238B-4FBC-9714-8E739D6783F8}"/>
    <cellStyle name="40% — акцент3 3 3 4" xfId="2230" xr:uid="{7F559C5A-BAA1-4F00-BA78-0B134C2FE9BF}"/>
    <cellStyle name="40% — акцент3 3 3 4 2" xfId="3809" xr:uid="{0A462B9D-3BEB-41C6-BDFD-65AB3A3BA1CE}"/>
    <cellStyle name="40% — акцент3 3 3 4 2 2" xfId="7066" xr:uid="{464412D2-5EBF-458C-BA60-F6A2F240EDEF}"/>
    <cellStyle name="40% — акцент3 3 3 4 2 2 2" xfId="14577" xr:uid="{CC933D61-3834-45F4-A3A0-B1A789FDECD5}"/>
    <cellStyle name="40% — акцент3 3 3 4 2 3" xfId="11416" xr:uid="{DF59A11F-A66E-4C95-B1E2-3BC6B6BD9AEB}"/>
    <cellStyle name="40% — акцент3 3 3 4 3" xfId="5392" xr:uid="{12597706-0DD6-4C91-A126-90DBE02109CB}"/>
    <cellStyle name="40% — акцент3 3 3 4 3 2" xfId="12982" xr:uid="{F4AE8539-2AD1-4005-81F6-C06D9D376450}"/>
    <cellStyle name="40% — акцент3 3 3 4 4" xfId="9870" xr:uid="{B2E0BF5D-1433-4FD1-ACDD-B7C68B8455A3}"/>
    <cellStyle name="40% — акцент3 3 3 5" xfId="2848" xr:uid="{F039C49F-CB86-495E-9137-7C1EED48EA27}"/>
    <cellStyle name="40% — акцент3 3 3 5 2" xfId="6007" xr:uid="{3F216AC6-3B80-4032-A0DC-A1E45D870EBD}"/>
    <cellStyle name="40% — акцент3 3 3 5 2 2" xfId="13593" xr:uid="{3BE5D492-C0B8-4394-BCA3-CDD5F4005AD9}"/>
    <cellStyle name="40% — акцент3 3 3 5 3" xfId="10481" xr:uid="{CA8C2BE0-28D6-405F-8B94-685884B6D8FD}"/>
    <cellStyle name="40% — акцент3 3 3 6" xfId="4424" xr:uid="{2DE7A08B-EAEA-4F5C-A317-B614457E6A0D}"/>
    <cellStyle name="40% — акцент3 3 3 6 2" xfId="12027" xr:uid="{76596273-058D-4D14-B4F4-F20711B660F3}"/>
    <cellStyle name="40% — акцент3 3 3 7" xfId="8930" xr:uid="{8158D409-5719-4835-9311-8DF15606C445}"/>
    <cellStyle name="40% — акцент3 3 3 8" xfId="1262" xr:uid="{3B2F381E-A39E-4B18-A602-1EE4B5931B80}"/>
    <cellStyle name="40% — акцент3 3 4" xfId="160" xr:uid="{EB75F974-3E76-4E6F-A0C2-CB9A14385BC4}"/>
    <cellStyle name="40% — акцент3 3 4 2" xfId="1978" xr:uid="{E4C0D86B-0CB5-472D-A3EC-242E962F43AE}"/>
    <cellStyle name="40% — акцент3 3 4 2 2" xfId="2601" xr:uid="{980801DC-3522-49B9-AAB8-C95EA2E9FC16}"/>
    <cellStyle name="40% — акцент3 3 4 2 2 2" xfId="4180" xr:uid="{F3EA6E18-9FD3-41A7-AE6B-4FAAE2F1990E}"/>
    <cellStyle name="40% — акцент3 3 4 2 2 2 2" xfId="7435" xr:uid="{1E35BFAB-A882-4727-B2D5-451031A944D5}"/>
    <cellStyle name="40% — акцент3 3 4 2 2 2 2 2" xfId="14946" xr:uid="{DDFA2A98-623B-4BC1-BDE5-4C5708963E43}"/>
    <cellStyle name="40% — акцент3 3 4 2 2 2 3" xfId="11786" xr:uid="{28BAEF2A-0DD1-4A11-B680-A07C6ACFF166}"/>
    <cellStyle name="40% — акцент3 3 4 2 2 3" xfId="5763" xr:uid="{6A827B3F-713F-4BE5-8370-346D890E9CF6}"/>
    <cellStyle name="40% — акцент3 3 4 2 2 3 2" xfId="13351" xr:uid="{6A53598F-6EF3-4636-BD5F-E21B169BEABC}"/>
    <cellStyle name="40% — акцент3 3 4 2 2 4" xfId="10239" xr:uid="{87825DF8-23B6-47DB-90A7-9511B30C66DE}"/>
    <cellStyle name="40% — акцент3 3 4 2 3" xfId="3219" xr:uid="{BFD39CAF-3538-48B2-BA96-4C0251DF70DF}"/>
    <cellStyle name="40% — акцент3 3 4 2 3 2" xfId="6378" xr:uid="{BC565ADD-27F2-4A09-AC29-260FF3185492}"/>
    <cellStyle name="40% — акцент3 3 4 2 3 2 2" xfId="13962" xr:uid="{A3948BD2-2F1C-4F3D-A3DC-2CA59CFF8D5B}"/>
    <cellStyle name="40% — акцент3 3 4 2 3 3" xfId="10850" xr:uid="{8EA35F9E-A64A-4078-8B81-8EF6488B9B80}"/>
    <cellStyle name="40% — акцент3 3 4 2 4" xfId="4795" xr:uid="{8FDD9514-1503-4FC8-AD9B-451ED7674046}"/>
    <cellStyle name="40% — акцент3 3 4 2 4 2" xfId="12396" xr:uid="{FF9C90FA-1CF6-4BF4-A38E-4AA7F9462E06}"/>
    <cellStyle name="40% — акцент3 3 4 2 5" xfId="9624" xr:uid="{C96D2A68-5703-418F-B54D-C458CCF2D10E}"/>
    <cellStyle name="40% — акцент3 3 4 3" xfId="1676" xr:uid="{E088B38B-FFD4-4F07-B84B-DB6263266A04}"/>
    <cellStyle name="40% — акцент3 3 4 3 2" xfId="3576" xr:uid="{1B6DCB8C-7397-4F63-8631-E2BCADF69CB5}"/>
    <cellStyle name="40% — акцент3 3 4 3 2 2" xfId="6834" xr:uid="{7E2E2C1C-DEF9-447F-8DDC-08ACC774B9E4}"/>
    <cellStyle name="40% — акцент3 3 4 3 2 2 2" xfId="14345" xr:uid="{68966F7A-0709-465E-8A76-EDD37591694F}"/>
    <cellStyle name="40% — акцент3 3 4 3 2 3" xfId="11184" xr:uid="{DFB8ED6B-127D-422B-90D4-F3A160154D63}"/>
    <cellStyle name="40% — акцент3 3 4 3 3" xfId="5135" xr:uid="{7D28FC6D-19FB-45B2-A207-E2AB3A3434CE}"/>
    <cellStyle name="40% — акцент3 3 4 3 3 2" xfId="12730" xr:uid="{126D8697-04A8-4CE4-BBAE-158341D65B5E}"/>
    <cellStyle name="40% — акцент3 3 4 3 4" xfId="9324" xr:uid="{CD391E40-AF2D-43CE-B309-B02515F54561}"/>
    <cellStyle name="40% — акцент3 3 4 4" xfId="2299" xr:uid="{D0E2867B-C1DE-45A0-905A-C694F195FD14}"/>
    <cellStyle name="40% — акцент3 3 4 4 2" xfId="3878" xr:uid="{E88305D4-4A00-46C6-A9CA-CC51E36AA5BC}"/>
    <cellStyle name="40% — акцент3 3 4 4 2 2" xfId="7135" xr:uid="{A1D197EF-9DF9-4687-9832-50C1919B8591}"/>
    <cellStyle name="40% — акцент3 3 4 4 2 2 2" xfId="14646" xr:uid="{ACF6CA99-B907-4B83-A6C7-8E5102B7CF35}"/>
    <cellStyle name="40% — акцент3 3 4 4 2 3" xfId="11485" xr:uid="{E3D64714-C48C-455A-A804-24F934E42BEC}"/>
    <cellStyle name="40% — акцент3 3 4 4 3" xfId="5461" xr:uid="{324F04DA-0D06-418E-B503-D4C53B7D5ADE}"/>
    <cellStyle name="40% — акцент3 3 4 4 3 2" xfId="13051" xr:uid="{7AF6536E-DA38-44AC-A062-6FAB9AA2E201}"/>
    <cellStyle name="40% — акцент3 3 4 4 4" xfId="9939" xr:uid="{D7EE3612-2377-4A2B-A20B-FEB863E5A865}"/>
    <cellStyle name="40% — акцент3 3 4 5" xfId="2917" xr:uid="{B76ACFD9-60B9-476F-B791-248C49E0CC25}"/>
    <cellStyle name="40% — акцент3 3 4 5 2" xfId="6076" xr:uid="{15491FB3-6080-4D5D-8157-D72C92ED8C05}"/>
    <cellStyle name="40% — акцент3 3 4 5 2 2" xfId="13662" xr:uid="{BCE3C6C2-C0AB-46A4-AA5B-EBDBD03073DA}"/>
    <cellStyle name="40% — акцент3 3 4 5 3" xfId="10550" xr:uid="{011FDD03-AFE0-42BC-B3D7-1FEF104CF329}"/>
    <cellStyle name="40% — акцент3 3 4 6" xfId="4493" xr:uid="{D2A41E1F-A4FA-44B0-8174-75E7DC1873BF}"/>
    <cellStyle name="40% — акцент3 3 4 6 2" xfId="12096" xr:uid="{91E6DFAF-783D-4501-AAA0-99625BF09B8E}"/>
    <cellStyle name="40% — акцент3 3 4 7" xfId="8999" xr:uid="{87CA2AF7-6A3C-45B6-A79E-B466B4240509}"/>
    <cellStyle name="40% — акцент3 3 4 8" xfId="1331" xr:uid="{4F678840-9F8A-4BC0-A5CE-79247CD8E96B}"/>
    <cellStyle name="40% — акцент3 3 5" xfId="161" xr:uid="{B8E093C0-B644-478D-8A90-062139967A49}"/>
    <cellStyle name="40% — акцент3 3 5 2" xfId="2393" xr:uid="{F3C2D1C7-2C03-4286-8CA7-8C078BB7959E}"/>
    <cellStyle name="40% — акцент3 3 5 2 2" xfId="3972" xr:uid="{A6EA9170-B6DE-478D-95D0-9B9AA24F8DF6}"/>
    <cellStyle name="40% — акцент3 3 5 2 2 2" xfId="7228" xr:uid="{2014DB9C-D150-48F5-B78F-9BEE5BA27A20}"/>
    <cellStyle name="40% — акцент3 3 5 2 2 2 2" xfId="14739" xr:uid="{9DE82C11-4476-4FDB-A64D-9AE3F9061BCF}"/>
    <cellStyle name="40% — акцент3 3 5 2 2 3" xfId="11578" xr:uid="{6276E092-30C8-4484-ACCB-F58B223CC624}"/>
    <cellStyle name="40% — акцент3 3 5 2 3" xfId="5555" xr:uid="{7B066D25-964B-484A-BA5E-D050736991FC}"/>
    <cellStyle name="40% — акцент3 3 5 2 3 2" xfId="13144" xr:uid="{A7890EE5-AB95-47A5-9BC4-5D2DB70C3D73}"/>
    <cellStyle name="40% — акцент3 3 5 2 4" xfId="10032" xr:uid="{F90E09AA-5782-4AD2-B20C-0BAEB090692D}"/>
    <cellStyle name="40% — акцент3 3 5 3" xfId="3011" xr:uid="{0CF4F28D-86ED-454B-B84E-FD95FD7012B5}"/>
    <cellStyle name="40% — акцент3 3 5 3 2" xfId="6170" xr:uid="{F3918205-1613-41E0-BAC0-11E26088ACCE}"/>
    <cellStyle name="40% — акцент3 3 5 3 2 2" xfId="13755" xr:uid="{9760D948-E806-4155-86E8-6621C600765D}"/>
    <cellStyle name="40% — акцент3 3 5 3 3" xfId="10643" xr:uid="{9D87873D-2854-4844-916E-E797BD51394F}"/>
    <cellStyle name="40% — акцент3 3 5 4" xfId="4587" xr:uid="{0E9565B5-161A-43E5-BD4D-9B0D7F504B38}"/>
    <cellStyle name="40% — акцент3 3 5 4 2" xfId="12189" xr:uid="{009F5912-DCFF-4098-8C08-50C6A23DB06F}"/>
    <cellStyle name="40% — акцент3 3 5 5" xfId="9417" xr:uid="{600BDB7D-CE56-4674-844B-B320FA5C5C49}"/>
    <cellStyle name="40% — акцент3 3 5 6" xfId="1770" xr:uid="{492B7E56-42F1-4726-8825-E1691C94FA1A}"/>
    <cellStyle name="40% — акцент3 3 6" xfId="1468" xr:uid="{6787E7CB-FB43-4334-BB99-9A88766F19EA}"/>
    <cellStyle name="40% — акцент3 3 6 2" xfId="3368" xr:uid="{695A101A-F75F-4D4C-A3F0-63E40ADCA268}"/>
    <cellStyle name="40% — акцент3 3 6 2 2" xfId="6627" xr:uid="{2E00DF29-6772-4BC3-A61C-BD001EF174E0}"/>
    <cellStyle name="40% — акцент3 3 6 2 2 2" xfId="14138" xr:uid="{43577A6F-5B2D-470E-88C0-5F0437E7B1E9}"/>
    <cellStyle name="40% — акцент3 3 6 2 3" xfId="10977" xr:uid="{2FED1210-1C97-4CAA-8A31-58F965FDC665}"/>
    <cellStyle name="40% — акцент3 3 6 3" xfId="4927" xr:uid="{FD809585-0EA5-4FBD-B1A5-967E374F47AA}"/>
    <cellStyle name="40% — акцент3 3 6 3 2" xfId="12523" xr:uid="{58FB7D1A-334D-472D-97B2-DE99BE90B5AC}"/>
    <cellStyle name="40% — акцент3 3 6 4" xfId="9117" xr:uid="{6934CA72-3A20-403E-8596-D9CE0EA30119}"/>
    <cellStyle name="40% — акцент3 3 7" xfId="2091" xr:uid="{C9CB5494-64F5-48FA-9ED4-0DCE16EB5006}"/>
    <cellStyle name="40% — акцент3 3 7 2" xfId="3670" xr:uid="{EBB759BF-FC38-46DF-859F-FE409E7214FC}"/>
    <cellStyle name="40% — акцент3 3 7 2 2" xfId="6928" xr:uid="{ED19D160-3654-4A92-A13F-960C563CE192}"/>
    <cellStyle name="40% — акцент3 3 7 2 2 2" xfId="14439" xr:uid="{031CAFE2-52C8-45AA-B675-DB521EE300D5}"/>
    <cellStyle name="40% — акцент3 3 7 2 3" xfId="11278" xr:uid="{C7F770BB-2D82-45E9-832D-4265DF95DA07}"/>
    <cellStyle name="40% — акцент3 3 7 3" xfId="5253" xr:uid="{FF4D5B72-78E7-4D57-B1E8-C6921B1606DD}"/>
    <cellStyle name="40% — акцент3 3 7 3 2" xfId="12844" xr:uid="{3DE8A20E-91AC-40AC-B543-61C7933DB871}"/>
    <cellStyle name="40% — акцент3 3 7 4" xfId="9732" xr:uid="{A00A92CC-3B16-4C51-B9CE-E97BA4A5905C}"/>
    <cellStyle name="40% — акцент3 3 8" xfId="2709" xr:uid="{2CAD2EE7-D406-46AF-B0B7-1F6EE8EDF7BE}"/>
    <cellStyle name="40% — акцент3 3 8 2" xfId="5868" xr:uid="{C0339BB5-C343-4B77-9724-54E6C101A621}"/>
    <cellStyle name="40% — акцент3 3 8 2 2" xfId="13455" xr:uid="{E3C30F3C-0324-4714-B799-ECEEB2F33484}"/>
    <cellStyle name="40% — акцент3 3 8 3" xfId="10342" xr:uid="{4F4CB013-108D-4B17-B4EB-199C3904FCE2}"/>
    <cellStyle name="40% — акцент3 3 9" xfId="4285" xr:uid="{1001DA4D-7246-435E-91BA-C8A398A93F40}"/>
    <cellStyle name="40% — акцент3 3 9 2" xfId="11889" xr:uid="{EB991890-967B-4A0A-926D-8BFC8D4F8B4B}"/>
    <cellStyle name="40% — акцент3 4" xfId="162" xr:uid="{363B5225-ED13-44E5-AC9A-657A2787E6BF}"/>
    <cellStyle name="40% — акцент3 4 10" xfId="8814" xr:uid="{2BC0E9F4-D177-4CC0-909C-7F02397A8075}"/>
    <cellStyle name="40% — акцент3 4 11" xfId="1142" xr:uid="{FE9CF6FA-931C-4C67-BDAE-DB4FCC2447A6}"/>
    <cellStyle name="40% — акцент3 4 2" xfId="163" xr:uid="{797E5606-8D64-4026-AB0F-FDF64BF3786E}"/>
    <cellStyle name="40% — акцент3 4 2 2" xfId="1863" xr:uid="{FE5D9DAD-40BE-44C2-B60E-C7FC5929467F}"/>
    <cellStyle name="40% — акцент3 4 2 2 2" xfId="2486" xr:uid="{894C1DBF-50BA-425A-B4C0-2F9F0FD212C6}"/>
    <cellStyle name="40% — акцент3 4 2 2 2 2" xfId="4065" xr:uid="{4C989BDC-DEB6-47F5-B065-87A5755C5AD3}"/>
    <cellStyle name="40% — акцент3 4 2 2 2 2 2" xfId="7320" xr:uid="{218C8870-B493-4F23-824C-758E2293F83F}"/>
    <cellStyle name="40% — акцент3 4 2 2 2 2 2 2" xfId="14831" xr:uid="{9DEF1208-C8EC-4430-8349-154D7D877086}"/>
    <cellStyle name="40% — акцент3 4 2 2 2 2 3" xfId="11671" xr:uid="{B2EB7847-828B-426D-980D-D2B889073B5C}"/>
    <cellStyle name="40% — акцент3 4 2 2 2 3" xfId="5648" xr:uid="{7BF45158-AB7E-43D9-95FB-E9457824E99A}"/>
    <cellStyle name="40% — акцент3 4 2 2 2 3 2" xfId="13236" xr:uid="{CDF6409A-D089-4A7D-8E9F-193565D5FB4C}"/>
    <cellStyle name="40% — акцент3 4 2 2 2 4" xfId="10124" xr:uid="{E6F5FB9A-A539-4930-AA5A-D0709F2BD8F0}"/>
    <cellStyle name="40% — акцент3 4 2 2 3" xfId="3104" xr:uid="{CD2BC3DF-98E2-4941-AE76-74E0E3685D27}"/>
    <cellStyle name="40% — акцент3 4 2 2 3 2" xfId="6263" xr:uid="{8FA15F07-F833-4B13-92AA-3C6B2DAB8CA5}"/>
    <cellStyle name="40% — акцент3 4 2 2 3 2 2" xfId="13847" xr:uid="{08C612B9-0504-457A-A15D-FDBA46E89116}"/>
    <cellStyle name="40% — акцент3 4 2 2 3 3" xfId="10735" xr:uid="{8CB00C6D-0C80-4BB8-B931-1C39682691A1}"/>
    <cellStyle name="40% — акцент3 4 2 2 4" xfId="4680" xr:uid="{D4282256-B215-4345-B815-14A203F418DF}"/>
    <cellStyle name="40% — акцент3 4 2 2 4 2" xfId="12281" xr:uid="{E8CA517A-F1CF-4B54-8625-8BDE986B23BA}"/>
    <cellStyle name="40% — акцент3 4 2 2 5" xfId="9509" xr:uid="{9EEFCEDE-7521-4CCB-A8F4-1138F922363E}"/>
    <cellStyle name="40% — акцент3 4 2 3" xfId="1561" xr:uid="{8BB45FCD-DF4D-4B6F-8340-8C1A64D28936}"/>
    <cellStyle name="40% — акцент3 4 2 3 2" xfId="3461" xr:uid="{CCD5632A-91E8-42A1-AF17-D9E9A1AA2D0D}"/>
    <cellStyle name="40% — акцент3 4 2 3 2 2" xfId="6719" xr:uid="{6E4F1D8E-1BF9-40A3-B6BA-71C4EE1AF755}"/>
    <cellStyle name="40% — акцент3 4 2 3 2 2 2" xfId="14230" xr:uid="{48DFCE16-FF82-4118-9491-7A02587DC139}"/>
    <cellStyle name="40% — акцент3 4 2 3 2 3" xfId="11069" xr:uid="{7AB1FF4E-F273-401B-9DC3-481B3E307687}"/>
    <cellStyle name="40% — акцент3 4 2 3 3" xfId="5020" xr:uid="{19D3355E-B039-4964-B201-74049CBC1600}"/>
    <cellStyle name="40% — акцент3 4 2 3 3 2" xfId="12615" xr:uid="{65FD399F-D07A-4676-9052-83E0AEBB50A2}"/>
    <cellStyle name="40% — акцент3 4 2 3 4" xfId="9209" xr:uid="{AD7FDC15-A904-40D0-8551-F7719DDEC1B4}"/>
    <cellStyle name="40% — акцент3 4 2 4" xfId="2184" xr:uid="{27974391-27A5-4F2F-A961-DF06BFF06CB8}"/>
    <cellStyle name="40% — акцент3 4 2 4 2" xfId="3763" xr:uid="{0422611B-7F78-4974-A917-11D078532562}"/>
    <cellStyle name="40% — акцент3 4 2 4 2 2" xfId="7020" xr:uid="{4ED32081-E787-4168-8EC1-6BF7A5C5639A}"/>
    <cellStyle name="40% — акцент3 4 2 4 2 2 2" xfId="14531" xr:uid="{2518DC12-2BED-4EEE-A1CC-032A8E45D571}"/>
    <cellStyle name="40% — акцент3 4 2 4 2 3" xfId="11370" xr:uid="{EE2DF48A-E538-4853-A4A1-B78439F1DCDF}"/>
    <cellStyle name="40% — акцент3 4 2 4 3" xfId="5346" xr:uid="{4CC1FD69-52FB-4875-9E16-F8C598457A47}"/>
    <cellStyle name="40% — акцент3 4 2 4 3 2" xfId="12936" xr:uid="{BAA5E825-21BF-4508-B128-08A9D3584CA0}"/>
    <cellStyle name="40% — акцент3 4 2 4 4" xfId="9824" xr:uid="{65D0E066-D33E-4FCD-9FC9-976E80D20CB1}"/>
    <cellStyle name="40% — акцент3 4 2 5" xfId="2802" xr:uid="{1A32EDD6-8E03-43CF-AA6B-3DB0B2140542}"/>
    <cellStyle name="40% — акцент3 4 2 5 2" xfId="5961" xr:uid="{918D71DB-7148-4623-A047-827A23035DF9}"/>
    <cellStyle name="40% — акцент3 4 2 5 2 2" xfId="13547" xr:uid="{CD361D2E-BCCC-4E8A-995C-2A7C31F1BE45}"/>
    <cellStyle name="40% — акцент3 4 2 5 3" xfId="10435" xr:uid="{2C2CCF81-63EB-4A02-AB73-BEB3E2A345EF}"/>
    <cellStyle name="40% — акцент3 4 2 6" xfId="4378" xr:uid="{B5388CFA-DBF6-44C2-9252-8F0779714FD2}"/>
    <cellStyle name="40% — акцент3 4 2 6 2" xfId="11981" xr:uid="{271E4C00-526A-4921-B5DF-458C3256C4F8}"/>
    <cellStyle name="40% — акцент3 4 2 7" xfId="8884" xr:uid="{12474226-650D-41E2-B03A-B935084499F0}"/>
    <cellStyle name="40% — акцент3 4 2 8" xfId="1216" xr:uid="{B53B725B-AACA-46D2-A3FF-1F480743D9BE}"/>
    <cellStyle name="40% — акцент3 4 3" xfId="164" xr:uid="{09A57BC9-99D9-47B3-ADD6-59A1FDB45976}"/>
    <cellStyle name="40% — акцент3 4 3 2" xfId="1932" xr:uid="{1A7931C9-0002-4DD2-9382-B7836FA24071}"/>
    <cellStyle name="40% — акцент3 4 3 2 2" xfId="2555" xr:uid="{5AA43321-540A-4424-ABE4-F0D62E422BEF}"/>
    <cellStyle name="40% — акцент3 4 3 2 2 2" xfId="4134" xr:uid="{A7E0DFEC-4B0E-4ADA-93E5-975BD0E51B89}"/>
    <cellStyle name="40% — акцент3 4 3 2 2 2 2" xfId="7389" xr:uid="{ECB0D125-D632-4A79-9D99-8C43F9CD94B5}"/>
    <cellStyle name="40% — акцент3 4 3 2 2 2 2 2" xfId="14900" xr:uid="{359FE580-83C3-4E57-8D47-768CBFC0ADAB}"/>
    <cellStyle name="40% — акцент3 4 3 2 2 2 3" xfId="11740" xr:uid="{A91B9DB1-E383-4A5B-97B4-E8A9DCD1B6C7}"/>
    <cellStyle name="40% — акцент3 4 3 2 2 3" xfId="5717" xr:uid="{74C00A3C-28C5-4AF2-8C4F-F94899CCC6B9}"/>
    <cellStyle name="40% — акцент3 4 3 2 2 3 2" xfId="13305" xr:uid="{F1DD8835-A592-4218-9FF0-B3F24A2868FE}"/>
    <cellStyle name="40% — акцент3 4 3 2 2 4" xfId="10193" xr:uid="{6FBFC3F1-16D7-4B41-A1BE-6E45F759EAF4}"/>
    <cellStyle name="40% — акцент3 4 3 2 3" xfId="3173" xr:uid="{E9AA5667-7571-4878-BA73-CF43FD9BFD20}"/>
    <cellStyle name="40% — акцент3 4 3 2 3 2" xfId="6332" xr:uid="{F5B4FD89-104E-4EBE-81CB-64F13A0DDD01}"/>
    <cellStyle name="40% — акцент3 4 3 2 3 2 2" xfId="13916" xr:uid="{B0924133-607C-4513-B718-2E742A4C754D}"/>
    <cellStyle name="40% — акцент3 4 3 2 3 3" xfId="10804" xr:uid="{F0573290-7988-4F0D-A99F-8375794A4199}"/>
    <cellStyle name="40% — акцент3 4 3 2 4" xfId="4749" xr:uid="{4B9D2997-5982-49A8-91DD-5D8EC30119A8}"/>
    <cellStyle name="40% — акцент3 4 3 2 4 2" xfId="12350" xr:uid="{1D37BC38-A588-499E-B73D-45206405B7F0}"/>
    <cellStyle name="40% — акцент3 4 3 2 5" xfId="9578" xr:uid="{F3D2263D-0A42-4F69-985A-35C7B8AA2B66}"/>
    <cellStyle name="40% — акцент3 4 3 3" xfId="1630" xr:uid="{3E3580F4-10BC-49B4-B189-9C232B6063F8}"/>
    <cellStyle name="40% — акцент3 4 3 3 2" xfId="3530" xr:uid="{DF85F1C4-3854-43A3-97FA-D3F0855FC14C}"/>
    <cellStyle name="40% — акцент3 4 3 3 2 2" xfId="6788" xr:uid="{EDAC2BC4-5D2D-487C-907B-1E97A8729A5F}"/>
    <cellStyle name="40% — акцент3 4 3 3 2 2 2" xfId="14299" xr:uid="{94594635-55FB-42E1-B9AF-ACBEF5133449}"/>
    <cellStyle name="40% — акцент3 4 3 3 2 3" xfId="11138" xr:uid="{7CEA01C4-5464-436B-B45B-9AF49D52A4EF}"/>
    <cellStyle name="40% — акцент3 4 3 3 3" xfId="5089" xr:uid="{25E0DC19-EC79-4E39-A7AD-67221739821D}"/>
    <cellStyle name="40% — акцент3 4 3 3 3 2" xfId="12684" xr:uid="{E3F9F386-1D26-44DF-8375-1E33CB2612FA}"/>
    <cellStyle name="40% — акцент3 4 3 3 4" xfId="9278" xr:uid="{D5B208F7-E938-499A-8D78-15E259FCF7FD}"/>
    <cellStyle name="40% — акцент3 4 3 4" xfId="2253" xr:uid="{0C2A9EB0-89C7-4D73-9471-E15C00CA4A0C}"/>
    <cellStyle name="40% — акцент3 4 3 4 2" xfId="3832" xr:uid="{2F4E614C-D196-43F3-8652-39D6644859CA}"/>
    <cellStyle name="40% — акцент3 4 3 4 2 2" xfId="7089" xr:uid="{3EE9BAE5-F800-4B95-AFE7-3866960BAC62}"/>
    <cellStyle name="40% — акцент3 4 3 4 2 2 2" xfId="14600" xr:uid="{096FF368-7435-43E8-BA0C-B02A2D934826}"/>
    <cellStyle name="40% — акцент3 4 3 4 2 3" xfId="11439" xr:uid="{737E27BE-69E1-4079-8CDF-58E4097752B6}"/>
    <cellStyle name="40% — акцент3 4 3 4 3" xfId="5415" xr:uid="{573A4A17-665F-46C5-8C59-585122D9CD5C}"/>
    <cellStyle name="40% — акцент3 4 3 4 3 2" xfId="13005" xr:uid="{82F7E6F9-11C4-4A88-941A-F277688733A4}"/>
    <cellStyle name="40% — акцент3 4 3 4 4" xfId="9893" xr:uid="{CB7881CA-AB66-49D4-BA93-7BFA88983FEA}"/>
    <cellStyle name="40% — акцент3 4 3 5" xfId="2871" xr:uid="{3EBA80B2-5DBD-4FD0-83F3-AD5C1E4B238E}"/>
    <cellStyle name="40% — акцент3 4 3 5 2" xfId="6030" xr:uid="{CFD63181-0692-4D32-975D-30EA37C46CCF}"/>
    <cellStyle name="40% — акцент3 4 3 5 2 2" xfId="13616" xr:uid="{99E7767F-3BCF-44A6-9E23-0DC90D102591}"/>
    <cellStyle name="40% — акцент3 4 3 5 3" xfId="10504" xr:uid="{3D9F0512-C0E8-42D9-B6CE-73571430FFAE}"/>
    <cellStyle name="40% — акцент3 4 3 6" xfId="4447" xr:uid="{AAC2F87D-8853-42B1-B17D-A2A4888A1B0B}"/>
    <cellStyle name="40% — акцент3 4 3 6 2" xfId="12050" xr:uid="{094091F5-835D-490B-BACA-EDF532608637}"/>
    <cellStyle name="40% — акцент3 4 3 7" xfId="8953" xr:uid="{24C6D487-DBE0-4FDE-BC02-CD810F195B06}"/>
    <cellStyle name="40% — акцент3 4 3 8" xfId="1285" xr:uid="{D08ECB44-F82A-4D5F-923D-65B29A420D0F}"/>
    <cellStyle name="40% — акцент3 4 4" xfId="165" xr:uid="{3197F17D-2B2C-459E-9E20-5619A5738628}"/>
    <cellStyle name="40% — акцент3 4 4 2" xfId="2001" xr:uid="{3F19B1E3-BAAB-4CE4-ABAE-11CA3EB7CD09}"/>
    <cellStyle name="40% — акцент3 4 4 2 2" xfId="2624" xr:uid="{5850DADB-49F2-4BF2-A30A-2DFCAF253889}"/>
    <cellStyle name="40% — акцент3 4 4 2 2 2" xfId="4203" xr:uid="{73A00E8A-C138-4715-9D8A-621120081ED2}"/>
    <cellStyle name="40% — акцент3 4 4 2 2 2 2" xfId="7458" xr:uid="{039158AB-9323-423F-B4A6-25382D30BD6B}"/>
    <cellStyle name="40% — акцент3 4 4 2 2 2 2 2" xfId="14969" xr:uid="{5314C950-2DC2-4481-9ECF-1608C7F01B10}"/>
    <cellStyle name="40% — акцент3 4 4 2 2 2 3" xfId="11809" xr:uid="{A3B123BC-2425-4904-91E6-CE3765F7140F}"/>
    <cellStyle name="40% — акцент3 4 4 2 2 3" xfId="5786" xr:uid="{F7CEFB74-7917-4E9D-9DE2-F761A4B629E9}"/>
    <cellStyle name="40% — акцент3 4 4 2 2 3 2" xfId="13374" xr:uid="{96475A15-94DA-4361-9734-2EC3F8864114}"/>
    <cellStyle name="40% — акцент3 4 4 2 2 4" xfId="10262" xr:uid="{63B8403A-8BAA-494F-BDCC-166683808E81}"/>
    <cellStyle name="40% — акцент3 4 4 2 3" xfId="3242" xr:uid="{01FD0E83-E688-4640-8673-DC788640FA7E}"/>
    <cellStyle name="40% — акцент3 4 4 2 3 2" xfId="6401" xr:uid="{33A73582-7E5A-434F-9D80-E86CD6EE2C7A}"/>
    <cellStyle name="40% — акцент3 4 4 2 3 2 2" xfId="13985" xr:uid="{07A35D97-7255-4E0E-9D82-9E74F73FDFBC}"/>
    <cellStyle name="40% — акцент3 4 4 2 3 3" xfId="10873" xr:uid="{486B8AC2-AB5E-4186-A9E7-26E430AD3DCC}"/>
    <cellStyle name="40% — акцент3 4 4 2 4" xfId="4818" xr:uid="{CF0A6166-46B7-470A-B58A-2EA618926B28}"/>
    <cellStyle name="40% — акцент3 4 4 2 4 2" xfId="12419" xr:uid="{E429FDCE-6E35-46EA-B6A7-072EC775E3E1}"/>
    <cellStyle name="40% — акцент3 4 4 2 5" xfId="9647" xr:uid="{68A6E297-2805-4BAD-9A87-4B1DAF0A6EF9}"/>
    <cellStyle name="40% — акцент3 4 4 3" xfId="1699" xr:uid="{738ED30B-697C-4EF2-9D9A-1F7797339AD6}"/>
    <cellStyle name="40% — акцент3 4 4 3 2" xfId="3599" xr:uid="{B0848933-EE5D-4B73-8AF9-C23F6E9FF93C}"/>
    <cellStyle name="40% — акцент3 4 4 3 2 2" xfId="6857" xr:uid="{F15EB34A-1927-4ACC-B8FD-11B27BE890E1}"/>
    <cellStyle name="40% — акцент3 4 4 3 2 2 2" xfId="14368" xr:uid="{0B673ED4-7146-4830-89F3-40B9FE79D4E1}"/>
    <cellStyle name="40% — акцент3 4 4 3 2 3" xfId="11207" xr:uid="{829FC122-C8AE-4699-830A-A214BB509C14}"/>
    <cellStyle name="40% — акцент3 4 4 3 3" xfId="5158" xr:uid="{0DEF622E-ADA9-46D3-8F83-C5F0456C8707}"/>
    <cellStyle name="40% — акцент3 4 4 3 3 2" xfId="12753" xr:uid="{29ABA0F0-2E0E-4BD0-B911-08DDA4EDDB09}"/>
    <cellStyle name="40% — акцент3 4 4 3 4" xfId="9347" xr:uid="{2C5155CB-8714-464A-8941-5EC4646834CF}"/>
    <cellStyle name="40% — акцент3 4 4 4" xfId="2322" xr:uid="{78E0F7E0-140B-482F-B594-836E73E7E047}"/>
    <cellStyle name="40% — акцент3 4 4 4 2" xfId="3901" xr:uid="{3D74A299-5E8F-4221-907F-46E111FE721E}"/>
    <cellStyle name="40% — акцент3 4 4 4 2 2" xfId="7158" xr:uid="{3D060C57-BC75-4961-B698-8D4129DE7D61}"/>
    <cellStyle name="40% — акцент3 4 4 4 2 2 2" xfId="14669" xr:uid="{56141E9A-1341-4055-80A7-31F7122A352A}"/>
    <cellStyle name="40% — акцент3 4 4 4 2 3" xfId="11508" xr:uid="{7785E98E-8C04-4D51-80C5-AAABB9EEDBFA}"/>
    <cellStyle name="40% — акцент3 4 4 4 3" xfId="5484" xr:uid="{2A3D012C-ABF8-4075-A900-CD3911E3C1C6}"/>
    <cellStyle name="40% — акцент3 4 4 4 3 2" xfId="13074" xr:uid="{C0A69AD1-F4E8-4A57-88DC-9A16E4230412}"/>
    <cellStyle name="40% — акцент3 4 4 4 4" xfId="9962" xr:uid="{E774D52F-0A29-46BE-B8FB-C1ECC892ED4F}"/>
    <cellStyle name="40% — акцент3 4 4 5" xfId="2940" xr:uid="{345C7DDC-C156-4294-A73D-C5040B2222B4}"/>
    <cellStyle name="40% — акцент3 4 4 5 2" xfId="6099" xr:uid="{8E96307D-5CCC-4324-8A65-EDD15DD99F1B}"/>
    <cellStyle name="40% — акцент3 4 4 5 2 2" xfId="13685" xr:uid="{EDCAC3A6-4531-4031-8A58-C794242F42C8}"/>
    <cellStyle name="40% — акцент3 4 4 5 3" xfId="10573" xr:uid="{F1DF777E-2F0A-40AA-A0D7-2572FE73983A}"/>
    <cellStyle name="40% — акцент3 4 4 6" xfId="4516" xr:uid="{A929BC4A-8FF7-48BC-A2A3-1E0CF1A731B7}"/>
    <cellStyle name="40% — акцент3 4 4 6 2" xfId="12119" xr:uid="{C651CA6E-B675-485D-9E77-7B07F2C28DB8}"/>
    <cellStyle name="40% — акцент3 4 4 7" xfId="9022" xr:uid="{3D0C750E-986E-4463-BF72-F7EBFF017519}"/>
    <cellStyle name="40% — акцент3 4 4 8" xfId="1354" xr:uid="{77CA3489-90B4-4462-AA70-2FC775746961}"/>
    <cellStyle name="40% — акцент3 4 5" xfId="166" xr:uid="{48FF3159-AA3F-437B-A86C-100B3DF20C89}"/>
    <cellStyle name="40% — акцент3 4 5 2" xfId="2416" xr:uid="{E206538F-235B-4E1E-825A-CE14099F764F}"/>
    <cellStyle name="40% — акцент3 4 5 2 2" xfId="3995" xr:uid="{F3092295-DE4D-42F8-9A9E-83984925EF1F}"/>
    <cellStyle name="40% — акцент3 4 5 2 2 2" xfId="7251" xr:uid="{D8DCF108-6579-4E85-B84C-AA366BAE9E38}"/>
    <cellStyle name="40% — акцент3 4 5 2 2 2 2" xfId="14762" xr:uid="{043494A9-5F7A-4651-A48E-8C9AD0819A04}"/>
    <cellStyle name="40% — акцент3 4 5 2 2 3" xfId="11601" xr:uid="{30C6A40E-87F0-4047-BD2C-4DAE1060CF25}"/>
    <cellStyle name="40% — акцент3 4 5 2 3" xfId="5578" xr:uid="{1C1AF299-F601-437A-936E-90B05C5DD2BB}"/>
    <cellStyle name="40% — акцент3 4 5 2 3 2" xfId="13167" xr:uid="{5038E3D9-216C-42F4-A282-6B994C3A15FA}"/>
    <cellStyle name="40% — акцент3 4 5 2 4" xfId="10055" xr:uid="{65DC7EDD-6E1B-4EF1-AE44-94FFE1442EFE}"/>
    <cellStyle name="40% — акцент3 4 5 3" xfId="3034" xr:uid="{397C592E-C40E-499B-99AB-D7590A2D80EA}"/>
    <cellStyle name="40% — акцент3 4 5 3 2" xfId="6193" xr:uid="{894A95B1-FC19-4225-B592-6645BE55E7CB}"/>
    <cellStyle name="40% — акцент3 4 5 3 2 2" xfId="13778" xr:uid="{2907CFFD-0488-436E-9EB5-2A055075D0DD}"/>
    <cellStyle name="40% — акцент3 4 5 3 3" xfId="10666" xr:uid="{554B0E8D-5851-4868-B368-26E24C656475}"/>
    <cellStyle name="40% — акцент3 4 5 4" xfId="4610" xr:uid="{428C4766-1A9C-4ED3-B80C-C4F177422CB6}"/>
    <cellStyle name="40% — акцент3 4 5 4 2" xfId="12212" xr:uid="{E2AD07F7-EE10-4347-A2FF-02F68A86E318}"/>
    <cellStyle name="40% — акцент3 4 5 5" xfId="9440" xr:uid="{793611C1-4B07-462A-A88A-746C8607346A}"/>
    <cellStyle name="40% — акцент3 4 5 6" xfId="1793" xr:uid="{9B218CE0-3749-423E-86F9-9DC9D234A434}"/>
    <cellStyle name="40% — акцент3 4 6" xfId="1491" xr:uid="{7A16A78A-4FAB-4D5F-9CDB-E650C6C6A874}"/>
    <cellStyle name="40% — акцент3 4 6 2" xfId="3391" xr:uid="{CF0A02A7-BA15-47FA-9C2B-93858DBF7FED}"/>
    <cellStyle name="40% — акцент3 4 6 2 2" xfId="6650" xr:uid="{D3194820-6931-4428-A12F-98E73FB01DD2}"/>
    <cellStyle name="40% — акцент3 4 6 2 2 2" xfId="14161" xr:uid="{81370897-A1D1-4999-8801-46C54AF3727E}"/>
    <cellStyle name="40% — акцент3 4 6 2 3" xfId="11000" xr:uid="{0CE7CDF8-88D5-472C-B7B7-CA106F161DBA}"/>
    <cellStyle name="40% — акцент3 4 6 3" xfId="4950" xr:uid="{CFCE8249-52B9-4A80-B3AA-4855D5E80903}"/>
    <cellStyle name="40% — акцент3 4 6 3 2" xfId="12546" xr:uid="{B19E1077-B980-45DC-9AD5-58FC561A97A0}"/>
    <cellStyle name="40% — акцент3 4 6 4" xfId="9140" xr:uid="{15A1F708-2D10-424F-891C-E8297B3ECFA6}"/>
    <cellStyle name="40% — акцент3 4 7" xfId="2114" xr:uid="{DE8BF371-0BE6-419D-A5F1-C9716265E3DE}"/>
    <cellStyle name="40% — акцент3 4 7 2" xfId="3693" xr:uid="{CA3C2E09-CB61-42F1-8002-8220F26508AB}"/>
    <cellStyle name="40% — акцент3 4 7 2 2" xfId="6951" xr:uid="{9AE4E10D-57E9-4CCC-912B-09D704DE8F1C}"/>
    <cellStyle name="40% — акцент3 4 7 2 2 2" xfId="14462" xr:uid="{4380EF13-77FB-438D-8AD0-3D780F79BE22}"/>
    <cellStyle name="40% — акцент3 4 7 2 3" xfId="11301" xr:uid="{0CB564B7-B788-4DF8-826E-55132FC69434}"/>
    <cellStyle name="40% — акцент3 4 7 3" xfId="5276" xr:uid="{342FD598-A5BD-4F62-9D7E-4350323D0EDB}"/>
    <cellStyle name="40% — акцент3 4 7 3 2" xfId="12867" xr:uid="{9CC3380D-9144-4F61-B5C9-B0C218948B04}"/>
    <cellStyle name="40% — акцент3 4 7 4" xfId="9755" xr:uid="{44B985D0-5C22-4FA0-A24E-6290876CAE43}"/>
    <cellStyle name="40% — акцент3 4 8" xfId="2732" xr:uid="{E9A91E46-B1D6-4638-A2E9-7CCF2A635341}"/>
    <cellStyle name="40% — акцент3 4 8 2" xfId="5891" xr:uid="{9385AFEA-F8F9-417C-872D-9EB831831230}"/>
    <cellStyle name="40% — акцент3 4 8 2 2" xfId="13478" xr:uid="{64976C62-BBBC-4748-809B-288F192CFAE5}"/>
    <cellStyle name="40% — акцент3 4 8 3" xfId="10365" xr:uid="{DBAB39E3-C870-4173-99BF-7A990EEF89C4}"/>
    <cellStyle name="40% — акцент3 4 9" xfId="4308" xr:uid="{22B8E694-B5E3-47F5-AB26-CAE8D3352514}"/>
    <cellStyle name="40% — акцент3 4 9 2" xfId="11912" xr:uid="{9CD0F69B-2F0C-4938-8C20-7720C732B155}"/>
    <cellStyle name="40% — акцент3 5" xfId="167" xr:uid="{E7285963-EDAB-4C68-82E0-13E26D9FC93D}"/>
    <cellStyle name="40% — акцент3 5 2" xfId="168" xr:uid="{D8364C16-E104-48A5-A693-DE4B98AF726B}"/>
    <cellStyle name="40% — акцент3 5 2 2" xfId="1423" xr:uid="{F34CC993-B9EA-41D9-BB1F-7DC0A6295A47}"/>
    <cellStyle name="40% — акцент3 5 3" xfId="3301" xr:uid="{7DBA9021-44D3-416B-97F4-D8C4641AD00C}"/>
    <cellStyle name="40% — акцент3 5 3 2" xfId="4860" xr:uid="{DF51992C-6ADC-4128-AB84-130A28F42261}"/>
    <cellStyle name="40% — акцент3 5 3 2 2" xfId="12457" xr:uid="{DE92A503-FDC6-4D34-BCF4-C704CCDB1581}"/>
    <cellStyle name="40% — акцент3 5 3 3" xfId="10911" xr:uid="{3874CA6C-A34A-4ABC-BF81-0FA73D3DE19A}"/>
    <cellStyle name="40% — акцент3 5 4" xfId="9046" xr:uid="{1E844F4B-760E-47A0-B213-D68423071031}"/>
    <cellStyle name="40% — акцент3 5 5" xfId="1377" xr:uid="{01CB7E67-37F5-40C8-8C0B-947A6D947E39}"/>
    <cellStyle name="40% — акцент3 6" xfId="1726" xr:uid="{1FC4F68D-FC15-42E2-BC5F-F5967E468D16}"/>
    <cellStyle name="40% — акцент3 6 2" xfId="2349" xr:uid="{055EBD69-89F0-4EAA-838B-EA7E3A2DF36E}"/>
    <cellStyle name="40% — акцент3 6 2 2" xfId="3928" xr:uid="{82E357D2-B7B5-46B7-96DB-95DA1C393962}"/>
    <cellStyle name="40% — акцент3 6 2 2 2" xfId="7184" xr:uid="{0DDE6994-A55D-46C9-A4BA-70C087CC2334}"/>
    <cellStyle name="40% — акцент3 6 2 2 2 2" xfId="14695" xr:uid="{A94A74DF-D61D-4C33-8A0B-03F91911FAD5}"/>
    <cellStyle name="40% — акцент3 6 2 2 3" xfId="11534" xr:uid="{B70D6DC6-B9F9-4E08-8557-EFD018642087}"/>
    <cellStyle name="40% — акцент3 6 2 3" xfId="5511" xr:uid="{B5F0EB75-6227-4E0E-A375-640CDD3A75AA}"/>
    <cellStyle name="40% — акцент3 6 2 3 2" xfId="13100" xr:uid="{D6E9F520-002B-42C5-BB82-E5313F12A6C3}"/>
    <cellStyle name="40% — акцент3 6 2 4" xfId="9988" xr:uid="{853E73A0-94B9-4055-B71B-64441AC34500}"/>
    <cellStyle name="40% — акцент3 6 3" xfId="2967" xr:uid="{9858C217-DCD0-4626-A48B-1EC38D7CC346}"/>
    <cellStyle name="40% — акцент3 6 3 2" xfId="6126" xr:uid="{7E74119A-B9B1-42D7-AFCF-FA200D621CC7}"/>
    <cellStyle name="40% — акцент3 6 3 2 2" xfId="13711" xr:uid="{39C0AC6F-34F6-4897-871D-327647667458}"/>
    <cellStyle name="40% — акцент3 6 3 3" xfId="10599" xr:uid="{2B7B4E98-9A75-4FBD-B2A0-2271EE495300}"/>
    <cellStyle name="40% — акцент3 6 4" xfId="4543" xr:uid="{C7DC4642-136B-46A4-88E5-76F4031EFC2D}"/>
    <cellStyle name="40% — акцент3 6 4 2" xfId="12145" xr:uid="{287E5850-5AE0-41F7-9F3D-CADED9D07762}"/>
    <cellStyle name="40% — акцент3 6 5" xfId="9373" xr:uid="{51A0EB20-E594-454E-9283-B8797F9A4630}"/>
    <cellStyle name="40% — акцент3 7" xfId="1402" xr:uid="{97911E55-6C62-41F6-9DE4-794D0E6BE967}"/>
    <cellStyle name="40% — акцент3 7 2" xfId="3324" xr:uid="{0EC2F4BE-A2D9-4828-B5B2-2759D31B7A67}"/>
    <cellStyle name="40% — акцент3 7 2 2" xfId="6583" xr:uid="{D33C7CC0-400B-437A-84EB-B5A3CCD12CDC}"/>
    <cellStyle name="40% — акцент3 7 2 2 2" xfId="14094" xr:uid="{5263C2B8-2EFB-47E7-8A7E-34EC1A5B1A7E}"/>
    <cellStyle name="40% — акцент3 7 2 3" xfId="10933" xr:uid="{98D880B6-C2EC-4489-867D-CC4E41FF5513}"/>
    <cellStyle name="40% — акцент3 7 3" xfId="4883" xr:uid="{633190BE-634C-4315-930B-D668420B0627}"/>
    <cellStyle name="40% — акцент3 7 3 2" xfId="12479" xr:uid="{2BDA4A49-40F0-4A47-9B50-5C92E82AF642}"/>
    <cellStyle name="40% — акцент3 7 4" xfId="9070" xr:uid="{754B6022-A2A9-45D2-8589-6F513D188E12}"/>
    <cellStyle name="40% — акцент3 8" xfId="2046" xr:uid="{43D5D85E-5933-4823-9872-35E4845AAE52}"/>
    <cellStyle name="40% — акцент3 8 2" xfId="3625" xr:uid="{E211A85F-7572-4080-BBC9-80DE9982AA62}"/>
    <cellStyle name="40% — акцент3 8 2 2" xfId="6883" xr:uid="{7714783F-62DB-4A35-950A-D5FDEEEA7BB9}"/>
    <cellStyle name="40% — акцент3 8 2 2 2" xfId="14394" xr:uid="{C615A41B-1609-4418-B087-707D29D0AE50}"/>
    <cellStyle name="40% — акцент3 8 2 3" xfId="11233" xr:uid="{EB9AE41E-393F-4266-B811-CDF30DEB935B}"/>
    <cellStyle name="40% — акцент3 8 3" xfId="5208" xr:uid="{31746A96-3FC5-4DA5-B080-00852B17F5C1}"/>
    <cellStyle name="40% — акцент3 8 3 2" xfId="12799" xr:uid="{60DFFC31-B69A-423D-9D84-52730DE9CE46}"/>
    <cellStyle name="40% — акцент3 8 4" xfId="9687" xr:uid="{D3527F9E-C699-4583-BE01-F1C6571243AB}"/>
    <cellStyle name="40% — акцент3 9" xfId="2662" xr:uid="{2AEBD4C1-67ED-4F8F-BCBF-7769E78B235D}"/>
    <cellStyle name="40% — акцент3 9 2" xfId="5823" xr:uid="{2F221065-57ED-4BF5-BFE4-165980AA9726}"/>
    <cellStyle name="40% — акцент3 9 2 2" xfId="13410" xr:uid="{B56AB6AC-AEF4-4C28-9B08-B4D8F167853B}"/>
    <cellStyle name="40% — акцент3 9 3" xfId="10297" xr:uid="{FC0F3165-886E-4075-A532-361621AD4B43}"/>
    <cellStyle name="40% — акцент4 10" xfId="4243" xr:uid="{2D4C9E7A-535C-49EF-BBEE-EE65BCD4BEF6}"/>
    <cellStyle name="40% — акцент4 10 2" xfId="11847" xr:uid="{0F4BF4BD-EA8D-4438-834A-16EBE40528FA}"/>
    <cellStyle name="40% — акцент4 11" xfId="6459" xr:uid="{35B46569-1782-4D39-AA78-B8DE725FB6E9}"/>
    <cellStyle name="40% — акцент4 11 2" xfId="7490" xr:uid="{4076720E-F6B5-4CF6-8176-A3C227B9EBA1}"/>
    <cellStyle name="40% — акцент4 11 2 2" xfId="15001" xr:uid="{D9E1A602-0FC8-4856-8528-C70836E90E27}"/>
    <cellStyle name="40% — акцент4 11 3" xfId="7529" xr:uid="{19AE05B7-3052-46F7-B228-44FC4B3676AE}"/>
    <cellStyle name="40% — акцент4 11 3 2" xfId="15051" xr:uid="{733E4E72-CE21-4D25-A659-2FC6E9811FFD}"/>
    <cellStyle name="40% — акцент4 11 4" xfId="14021" xr:uid="{A0E22CF4-FFE1-4CD2-80CF-5731BDA7E52B}"/>
    <cellStyle name="40% — акцент4 12" xfId="1029" xr:uid="{B65723BA-2554-480C-A552-05258008BF29}"/>
    <cellStyle name="40% - Акцент4 2" xfId="505" xr:uid="{6DA1F8D3-0C73-4F97-B3F4-AE91E44DC7A7}"/>
    <cellStyle name="40% — акцент4 2" xfId="169" xr:uid="{1A88F5B1-7A6F-4089-AE91-FA3B5AB477E9}"/>
    <cellStyle name="40% - Акцент4 2 10" xfId="7560" xr:uid="{183B6A1D-29C8-479D-AFD6-B9F2F9A2F073}"/>
    <cellStyle name="40% — акцент4 2 10" xfId="7509" xr:uid="{AAA92D3E-E577-443B-B73F-9EEF0024E757}"/>
    <cellStyle name="40% - Акцент4 2 10 2" xfId="15083" xr:uid="{8B8DB396-B1DA-4388-B2F5-E8521655FEFD}"/>
    <cellStyle name="40% — акцент4 2 10 2" xfId="15020" xr:uid="{F9DB24AD-4296-4221-9A2A-72D69464E216}"/>
    <cellStyle name="40% - Акцент4 2 10 3" xfId="16078" xr:uid="{A323CC6B-025C-4E28-BFAB-7B70E8FC9EE5}"/>
    <cellStyle name="40% — акцент4 2 10 3" xfId="16026" xr:uid="{7C6C6B5D-0CF6-456D-852F-D39A93EFB876}"/>
    <cellStyle name="40% - Акцент4 2 10 4" xfId="15585" xr:uid="{56E2EC4E-C1C4-4E1C-9799-D433BACCC1E0}"/>
    <cellStyle name="40% — акцент4 2 10 4" xfId="15496" xr:uid="{42498A23-7CF5-431C-BDA5-CB199323BD43}"/>
    <cellStyle name="40% - Акцент4 2 10 5" xfId="15153" xr:uid="{79669365-A7DB-4410-BA1C-F6EE3A5959BD}"/>
    <cellStyle name="40% — акцент4 2 10 5" xfId="15696" xr:uid="{213D4EB4-C564-467B-8140-92679217A990}"/>
    <cellStyle name="40% - Акцент4 2 10 6" xfId="15652" xr:uid="{1CC2F0EF-E54A-4777-A77D-C5EDD07EC23A}"/>
    <cellStyle name="40% — акцент4 2 10 6" xfId="15353" xr:uid="{B532C582-274D-4031-A4CA-9CE70C9C97A1}"/>
    <cellStyle name="40% - Акцент4 2 10 7" xfId="16222" xr:uid="{28A3EEF6-EA5F-4B27-AFB5-F0BF9E6AF613}"/>
    <cellStyle name="40% — акцент4 2 10 7" xfId="15801" xr:uid="{CA3B12D3-1AE0-4DE8-AA62-7FF5673DA191}"/>
    <cellStyle name="40% - Акцент4 2 11" xfId="7606" xr:uid="{443C0069-40F3-4301-80E9-B27D78024EEC}"/>
    <cellStyle name="40% — акцент4 2 11" xfId="8772" xr:uid="{32EB15CF-F496-4644-B6B0-AC822C52E44C}"/>
    <cellStyle name="40% - Акцент4 2 11 2" xfId="15130" xr:uid="{C1D3FE48-380D-4C68-A990-006128A48B06}"/>
    <cellStyle name="40% - Акцент4 2 11 3" xfId="16118" xr:uid="{831F95F0-3587-4378-B7E7-99B97070EA1E}"/>
    <cellStyle name="40% - Акцент4 2 11 4" xfId="15708" xr:uid="{D4990C05-D62C-4F03-9EEE-BA8D66A590CD}"/>
    <cellStyle name="40% - Акцент4 2 11 5" xfId="15400" xr:uid="{1053076A-D7E3-4822-9D23-1DF7E3F6F138}"/>
    <cellStyle name="40% - Акцент4 2 11 6" xfId="16015" xr:uid="{02B73E88-08C5-419B-8EB2-D12DE7DD76A1}"/>
    <cellStyle name="40% - Акцент4 2 11 7" xfId="15604" xr:uid="{90C84AA0-9685-48AB-87CA-8DAF9BA0863E}"/>
    <cellStyle name="40% - Акцент4 2 12" xfId="7610" xr:uid="{DBAA7BB5-8D09-496B-ABD4-F0F82E8ECF88}"/>
    <cellStyle name="40% — акцент4 2 12" xfId="15248" xr:uid="{9697391B-DD18-47B3-8A73-8353D9D8D407}"/>
    <cellStyle name="40% - Акцент4 2 12 2" xfId="15134" xr:uid="{2659525F-7319-443F-8060-D3A1A42B6EA7}"/>
    <cellStyle name="40% - Акцент4 2 12 3" xfId="15674" xr:uid="{F3C9CE18-B277-4D21-90AC-51AA09F30B57}"/>
    <cellStyle name="40% - Акцент4 2 12 4" xfId="16225" xr:uid="{E6E05B8A-0E92-47BA-8233-DD93C2C97778}"/>
    <cellStyle name="40% - Акцент4 2 12 5" xfId="15577" xr:uid="{DFE03DFE-FF41-4C55-9BB5-A77071B204E7}"/>
    <cellStyle name="40% - Акцент4 2 12 6" xfId="16132" xr:uid="{298812D4-08C4-479B-A9F5-12C708794FF2}"/>
    <cellStyle name="40% - Акцент4 2 13" xfId="7622" xr:uid="{1352482A-B7C7-4BB7-A7F0-2420587347F5}"/>
    <cellStyle name="40% — акцент4 2 13" xfId="16245" xr:uid="{FB463156-E489-4596-A78F-AD4BF44CCE2B}"/>
    <cellStyle name="40% - Акцент4 2 13 2" xfId="15146" xr:uid="{81858E9F-A33E-4513-B4A8-21AE7BFF3229}"/>
    <cellStyle name="40% - Акцент4 2 13 3" xfId="16006" xr:uid="{4250C0B2-C58F-4FDA-9E5C-5124DDFCC37F}"/>
    <cellStyle name="40% - Акцент4 2 13 4" xfId="15239" xr:uid="{3D48D9AA-84EC-4843-B7D1-93218B6F1122}"/>
    <cellStyle name="40% - Акцент4 2 13 5" xfId="15624" xr:uid="{73651196-8A9D-428E-A64C-E728FC2AC55C}"/>
    <cellStyle name="40% - Акцент4 2 14" xfId="14037" xr:uid="{1269CA48-1FB9-4435-A45F-031A00549D92}"/>
    <cellStyle name="40% — акцент4 2 14" xfId="16292" xr:uid="{6A71AD74-5A9C-4A5C-9B95-264BB2CBD8B2}"/>
    <cellStyle name="40% - Акцент4 2 15" xfId="15889" xr:uid="{BB3683B2-7DC3-4B92-A584-4DEE085407C5}"/>
    <cellStyle name="40% — акцент4 2 15" xfId="16318" xr:uid="{77562B85-428F-4A12-8423-9DDBD56FA837}"/>
    <cellStyle name="40% - Акцент4 2 16" xfId="15787" xr:uid="{6A0D6C06-8BDD-486E-9954-2693B972860E}"/>
    <cellStyle name="40% — акцент4 2 16" xfId="16325" xr:uid="{E9BB6969-6636-4182-AE31-42ABF4DF8D4F}"/>
    <cellStyle name="40% - Акцент4 2 17" xfId="15528" xr:uid="{AB962460-6553-4738-8358-6AFAEB06F2B9}"/>
    <cellStyle name="40% — акцент4 2 17" xfId="1097" xr:uid="{8C1691F2-3060-4DD9-8901-4281B3BEB10A}"/>
    <cellStyle name="40% - Акцент4 2 18" xfId="15443" xr:uid="{02BFBC8C-B786-481D-8308-86DEB4E1BDC1}"/>
    <cellStyle name="40% — акцент4 2 18" xfId="17302" xr:uid="{69E4E8F3-41ED-4F3E-8008-1426C8740D2C}"/>
    <cellStyle name="40% - Акцент4 2 19" xfId="15943" xr:uid="{7113A3D6-C9A4-4D5E-9F8D-AD8B0344C17C}"/>
    <cellStyle name="40% — акцент4 2 19" xfId="17339" xr:uid="{E3409AE8-DF77-4737-B975-47DAE991A558}"/>
    <cellStyle name="40% - Акцент4 2 2" xfId="558" xr:uid="{B3A294C0-0F9D-44FC-ADF1-AD7BECB73AD0}"/>
    <cellStyle name="40% — акцент4 2 2" xfId="170" xr:uid="{0D819B3A-01B2-46EA-9D6A-F76E1FB5EAA5}"/>
    <cellStyle name="40% — акцент4 2 2 10" xfId="16279" xr:uid="{3F7F3DAA-C224-42A1-A3AC-B9AE9ED1921E}"/>
    <cellStyle name="40% — акцент4 2 2 11" xfId="1174" xr:uid="{BFD62E82-2ECE-43BB-B15A-80DF6EFA0146}"/>
    <cellStyle name="40% - Акцент4 2 2 2" xfId="586" xr:uid="{62A4CBE3-E22C-4298-8A66-E02BF5A462BF}"/>
    <cellStyle name="40% — акцент4 2 2 2" xfId="1821" xr:uid="{B3D3974E-0062-4B8B-9C80-3939EBACB330}"/>
    <cellStyle name="40% - Акцент4 2 2 2 2" xfId="628" xr:uid="{12779B17-4648-4EB7-B2F7-7239680828EB}"/>
    <cellStyle name="40% — акцент4 2 2 2 2" xfId="2444" xr:uid="{1B696361-BD3B-4173-A961-39A1F7C7D45E}"/>
    <cellStyle name="40% - Акцент4 2 2 2 2 2" xfId="740" xr:uid="{1306A230-3CE7-4B80-BD17-8B3E23D1B96C}"/>
    <cellStyle name="40% — акцент4 2 2 2 2 2" xfId="4023" xr:uid="{21E8FA71-8DE7-4B46-8387-EB3EF3546A02}"/>
    <cellStyle name="40% - Акцент4 2 2 2 2 2 2" xfId="997" xr:uid="{90051850-EC3A-448B-9AF7-96410886ADEA}"/>
    <cellStyle name="40% — акцент4 2 2 2 2 2 2" xfId="7279" xr:uid="{DC1B967E-0733-4B72-AF82-4B29C1C41EDE}"/>
    <cellStyle name="40% — акцент4 2 2 2 2 2 2 2" xfId="14790" xr:uid="{3E967740-A299-40A1-BB64-5AD25AE6AA16}"/>
    <cellStyle name="40% - Акцент4 2 2 2 2 2 3" xfId="17269" xr:uid="{2F61230A-BE39-4CD3-9903-302551600420}"/>
    <cellStyle name="40% — акцент4 2 2 2 2 2 3" xfId="11629" xr:uid="{C9ABCE72-1517-432D-8603-BA3DA93822DE}"/>
    <cellStyle name="40% - Акцент4 2 2 2 2 3" xfId="852" xr:uid="{7174E7E3-EF7D-4615-A210-ADE744A1D63C}"/>
    <cellStyle name="40% — акцент4 2 2 2 2 3" xfId="5606" xr:uid="{B383E6C9-32D7-4377-87DF-66C60D57B455}"/>
    <cellStyle name="40% — акцент4 2 2 2 2 3 2" xfId="13195" xr:uid="{6FF7970A-E246-4EF7-A8CD-D6223DC43EE4}"/>
    <cellStyle name="40% - Акцент4 2 2 2 2 4" xfId="17173" xr:uid="{E2F39DD6-BE41-4FCD-800D-60D58A2DB1B3}"/>
    <cellStyle name="40% — акцент4 2 2 2 2 4" xfId="10083" xr:uid="{B668022E-02F2-4C29-8CFB-636D7182CE2B}"/>
    <cellStyle name="40% - Акцент4 2 2 2 3" xfId="698" xr:uid="{0874DDEE-F8A0-486C-A0CC-DC1DA44240B8}"/>
    <cellStyle name="40% — акцент4 2 2 2 3" xfId="3062" xr:uid="{160463BB-14C5-4224-97BC-266FB291DE52}"/>
    <cellStyle name="40% - Акцент4 2 2 2 3 2" xfId="955" xr:uid="{4F98974F-C10C-450C-A9A1-659759F425A0}"/>
    <cellStyle name="40% — акцент4 2 2 2 3 2" xfId="6221" xr:uid="{AE9612FE-0CB9-416E-8143-283A6A232D4D}"/>
    <cellStyle name="40% — акцент4 2 2 2 3 2 2" xfId="13806" xr:uid="{63554B30-1CB3-4232-83E6-A2189BB87C3D}"/>
    <cellStyle name="40% - Акцент4 2 2 2 3 3" xfId="17228" xr:uid="{2F4E536D-9F0A-4FE6-B08C-C1E244C90304}"/>
    <cellStyle name="40% — акцент4 2 2 2 3 3" xfId="10694" xr:uid="{4D1957A7-0209-4BD3-85AB-B9E24C823B1F}"/>
    <cellStyle name="40% - Акцент4 2 2 2 4" xfId="810" xr:uid="{BE8A9104-698D-4A60-8C0C-2A7B763291B7}"/>
    <cellStyle name="40% — акцент4 2 2 2 4" xfId="4638" xr:uid="{2FE4E5D6-DA52-4A47-8D85-CF39FA681094}"/>
    <cellStyle name="40% — акцент4 2 2 2 4 2" xfId="12240" xr:uid="{1728E8ED-4849-4C9E-A595-B02BB2A350D1}"/>
    <cellStyle name="40% - Акцент4 2 2 2 5" xfId="17132" xr:uid="{F349B21F-A100-4348-A30F-CA750774FF58}"/>
    <cellStyle name="40% — акцент4 2 2 2 5" xfId="9468" xr:uid="{863D17AE-A9E8-44FE-B031-9A4355C6FA0F}"/>
    <cellStyle name="40% - Акцент4 2 2 3" xfId="627" xr:uid="{2E16DB3B-F88D-4A93-8CAD-CEB97B053002}"/>
    <cellStyle name="40% — акцент4 2 2 3" xfId="1519" xr:uid="{8FB1C08B-02B8-4B20-9A44-8E95DA1878AD}"/>
    <cellStyle name="40% - Акцент4 2 2 3 2" xfId="739" xr:uid="{FA763980-7F10-4B05-999F-1069E9386555}"/>
    <cellStyle name="40% — акцент4 2 2 3 2" xfId="3419" xr:uid="{D75D1AE1-E798-4E28-955F-A7EB7DD13008}"/>
    <cellStyle name="40% - Акцент4 2 2 3 2 2" xfId="996" xr:uid="{62771978-523A-40A3-BE31-1651BB245849}"/>
    <cellStyle name="40% — акцент4 2 2 3 2 2" xfId="6678" xr:uid="{99AA0918-7689-475C-BB86-62437B38690E}"/>
    <cellStyle name="40% — акцент4 2 2 3 2 2 2" xfId="14189" xr:uid="{9EDA3FDC-7C66-4161-8AB5-8824385B1287}"/>
    <cellStyle name="40% - Акцент4 2 2 3 2 3" xfId="17268" xr:uid="{5FB87E58-3830-4BFE-86E4-FCE35C1CA9E6}"/>
    <cellStyle name="40% — акцент4 2 2 3 2 3" xfId="11028" xr:uid="{C1D8D199-2FB2-40DD-8DEE-D3663B92E75E}"/>
    <cellStyle name="40% - Акцент4 2 2 3 3" xfId="851" xr:uid="{3D5378A1-A48F-4306-A40C-167FC2985552}"/>
    <cellStyle name="40% — акцент4 2 2 3 3" xfId="4978" xr:uid="{6F80D166-5A62-4B44-95F9-EE2C3FF012D3}"/>
    <cellStyle name="40% — акцент4 2 2 3 3 2" xfId="12574" xr:uid="{E35725EF-40D3-48CC-B8F6-C5D4E7269475}"/>
    <cellStyle name="40% - Акцент4 2 2 3 4" xfId="17172" xr:uid="{7F6A25D6-DE92-43CD-A2A7-4965465A8DBC}"/>
    <cellStyle name="40% — акцент4 2 2 3 4" xfId="9168" xr:uid="{42A85A6F-8091-4893-A4AE-AE7C02C75FF6}"/>
    <cellStyle name="40% - Акцент4 2 2 4" xfId="670" xr:uid="{D0AD0A7B-DCD5-4F08-9A96-A41E9CCDF746}"/>
    <cellStyle name="40% — акцент4 2 2 4" xfId="2142" xr:uid="{35757CCB-6494-46E6-888B-8375996DBDC5}"/>
    <cellStyle name="40% - Акцент4 2 2 4 2" xfId="927" xr:uid="{4602A3F8-165B-489E-9A79-86E1DFF177E1}"/>
    <cellStyle name="40% — акцент4 2 2 4 2" xfId="3721" xr:uid="{6AA92394-9C81-4F09-9535-C4628EE165FB}"/>
    <cellStyle name="40% — акцент4 2 2 4 2 2" xfId="6979" xr:uid="{1C9D5882-7FE4-4A27-90BB-67AE57C7F162}"/>
    <cellStyle name="40% — акцент4 2 2 4 2 2 2" xfId="14490" xr:uid="{8CE0861D-8F3E-4274-AAA9-B42D6BAF0946}"/>
    <cellStyle name="40% — акцент4 2 2 4 2 3" xfId="11329" xr:uid="{EC8CEAE0-B390-447A-9CD2-C03F1938D913}"/>
    <cellStyle name="40% - Акцент4 2 2 4 3" xfId="17204" xr:uid="{71E0FFE8-6613-4AA9-A023-632BB3D8ED37}"/>
    <cellStyle name="40% — акцент4 2 2 4 3" xfId="5304" xr:uid="{9C44EAEF-5669-4EE1-BFA4-2FE3B84483EF}"/>
    <cellStyle name="40% — акцент4 2 2 4 3 2" xfId="12895" xr:uid="{74743CE4-EAF4-42CA-8615-B0EE140A8AA7}"/>
    <cellStyle name="40% — акцент4 2 2 4 4" xfId="9783" xr:uid="{D4B037EB-E3B9-4899-9F8F-328573922B31}"/>
    <cellStyle name="40% - Акцент4 2 2 5" xfId="782" xr:uid="{4C053534-E9BA-4AE1-AA94-5C1E414638F8}"/>
    <cellStyle name="40% — акцент4 2 2 5" xfId="2760" xr:uid="{6BB7ABA7-DB8C-45F7-BEE8-4031642F08EC}"/>
    <cellStyle name="40% — акцент4 2 2 5 2" xfId="5919" xr:uid="{CCB68CFC-DA18-48BF-B2EB-309E8E7E5A6B}"/>
    <cellStyle name="40% — акцент4 2 2 5 2 2" xfId="13506" xr:uid="{CD256712-1CDE-4BA4-AA85-A1D428BC1AAC}"/>
    <cellStyle name="40% — акцент4 2 2 5 3" xfId="10393" xr:uid="{61E8B8E4-7ED5-425D-A062-8886E5F2D01F}"/>
    <cellStyle name="40% - Акцент4 2 2 6" xfId="16294" xr:uid="{00F3C137-EDB8-4DE4-B383-858FA6A57B4E}"/>
    <cellStyle name="40% — акцент4 2 2 6" xfId="4336" xr:uid="{846A99CF-0316-4D90-9AF5-FCCD8181F1DF}"/>
    <cellStyle name="40% — акцент4 2 2 6 2" xfId="11940" xr:uid="{6464237C-61A0-488B-9E80-EAD8B3DA46EE}"/>
    <cellStyle name="40% - Акцент4 2 2 7" xfId="15440" xr:uid="{F9B98DD4-413E-4F86-8238-FC00E21C7895}"/>
    <cellStyle name="40% — акцент4 2 2 7" xfId="8843" xr:uid="{989CC87A-9E4B-4A87-A2B5-8ED8EF052D71}"/>
    <cellStyle name="40% - Акцент4 2 2 8" xfId="17108" xr:uid="{A0CB9905-1A57-4C33-9A52-7CB3AA18730C}"/>
    <cellStyle name="40% — акцент4 2 2 8" xfId="15162" xr:uid="{F8581172-2668-4816-AF61-529A7ADEAF47}"/>
    <cellStyle name="40% — акцент4 2 2 9" xfId="16231" xr:uid="{8C4B1475-1895-4E3E-B0DB-119420BF0694}"/>
    <cellStyle name="40% - Акцент4 2 20" xfId="17090" xr:uid="{562C07FF-3924-4A53-AD66-C4C6CA7DB3AE}"/>
    <cellStyle name="40% — акцент4 2 20" xfId="17353" xr:uid="{646F8216-EAFC-45F7-BC4F-2BDAD07A3808}"/>
    <cellStyle name="40% — акцент4 2 21" xfId="17325" xr:uid="{56B96744-8E90-44E7-BBF5-3CB2854F56C8}"/>
    <cellStyle name="40% — акцент4 2 22" xfId="17311" xr:uid="{7314AB0C-BC6F-4F93-B435-BD02E31EEC07}"/>
    <cellStyle name="40% — акцент4 2 23" xfId="17367" xr:uid="{12A4356F-1307-43CD-AFCE-CBCA7A0ADD6E}"/>
    <cellStyle name="40% — акцент4 2 24" xfId="17371" xr:uid="{8C1A8721-34D7-4E22-B4E9-E22557F191F9}"/>
    <cellStyle name="40% - Акцент4 2 3" xfId="572" xr:uid="{9D4356C0-DD32-4D80-93E2-18F7F833562D}"/>
    <cellStyle name="40% — акцент4 2 3" xfId="171" xr:uid="{6A120F3A-5361-4192-BDA7-E9E1BF8C065E}"/>
    <cellStyle name="40% — акцент4 2 3 10" xfId="16123" xr:uid="{7E1582DC-CB35-418F-B4FC-FBC4109C6599}"/>
    <cellStyle name="40% — акцент4 2 3 11" xfId="1244" xr:uid="{80126D23-A66C-4113-AC8C-D1A704162933}"/>
    <cellStyle name="40% - Акцент4 2 3 2" xfId="629" xr:uid="{4BE8ADED-521B-4BAF-BB91-6BC094B582DF}"/>
    <cellStyle name="40% — акцент4 2 3 2" xfId="1891" xr:uid="{7F980ADF-C4E8-4B27-8C8E-927E4A033377}"/>
    <cellStyle name="40% - Акцент4 2 3 2 2" xfId="741" xr:uid="{7B108892-61AA-47EF-98C3-F5A1B6C59E51}"/>
    <cellStyle name="40% — акцент4 2 3 2 2" xfId="2514" xr:uid="{699D3D7D-F213-4669-9BE5-290CB89B5BEE}"/>
    <cellStyle name="40% - Акцент4 2 3 2 2 2" xfId="998" xr:uid="{86EAEEE5-6ABD-425E-BC3E-FA90F2268B78}"/>
    <cellStyle name="40% — акцент4 2 3 2 2 2" xfId="4093" xr:uid="{3442C541-8A2D-4C5B-B697-9915E06CED9B}"/>
    <cellStyle name="40% — акцент4 2 3 2 2 2 2" xfId="7348" xr:uid="{849BF956-6F4C-4EF7-88B3-1B881E0F2D86}"/>
    <cellStyle name="40% — акцент4 2 3 2 2 2 2 2" xfId="14859" xr:uid="{6CA2FB92-EB49-4C29-B7D6-841D2437D152}"/>
    <cellStyle name="40% — акцент4 2 3 2 2 2 3" xfId="11699" xr:uid="{2B552461-0036-4DBF-9EFE-15B062746EF5}"/>
    <cellStyle name="40% - Акцент4 2 3 2 2 3" xfId="17270" xr:uid="{4CB1472B-ABBA-499E-B7D4-E065B681D259}"/>
    <cellStyle name="40% — акцент4 2 3 2 2 3" xfId="5676" xr:uid="{D84B4A6D-DEF0-432B-A86A-8544017A1A9C}"/>
    <cellStyle name="40% — акцент4 2 3 2 2 3 2" xfId="13264" xr:uid="{E054AE2C-CB0E-423D-8B17-1695F8709B83}"/>
    <cellStyle name="40% — акцент4 2 3 2 2 4" xfId="10152" xr:uid="{B72F2846-EE01-4CCD-9887-929383CC5630}"/>
    <cellStyle name="40% - Акцент4 2 3 2 3" xfId="853" xr:uid="{E813DF17-67E5-4EC1-AF2B-06A1DE7122D7}"/>
    <cellStyle name="40% — акцент4 2 3 2 3" xfId="3132" xr:uid="{F8DC00C8-D1CD-4A68-BC38-4A331301561F}"/>
    <cellStyle name="40% — акцент4 2 3 2 3 2" xfId="6291" xr:uid="{71C8A2BE-98C3-46B5-8A12-46B23E494A7F}"/>
    <cellStyle name="40% — акцент4 2 3 2 3 2 2" xfId="13875" xr:uid="{78ECC5A6-83A5-4864-8566-CD54C21E647A}"/>
    <cellStyle name="40% — акцент4 2 3 2 3 3" xfId="10763" xr:uid="{FA7026FD-B191-4235-BE18-820ABE82B458}"/>
    <cellStyle name="40% - Акцент4 2 3 2 4" xfId="17174" xr:uid="{678A575B-61BD-43FE-9FE0-CF815A380E3C}"/>
    <cellStyle name="40% — акцент4 2 3 2 4" xfId="4708" xr:uid="{9795B926-7346-4397-971E-6F2E0CACD7EC}"/>
    <cellStyle name="40% — акцент4 2 3 2 4 2" xfId="12309" xr:uid="{D512014D-E365-46C0-8134-17073AAA0B49}"/>
    <cellStyle name="40% — акцент4 2 3 2 5" xfId="9537" xr:uid="{4390F9DD-6874-483A-86FF-246DCFDF4D54}"/>
    <cellStyle name="40% - Акцент4 2 3 3" xfId="684" xr:uid="{6897A816-3E7D-480E-964E-A57F21C4EAFF}"/>
    <cellStyle name="40% — акцент4 2 3 3" xfId="1589" xr:uid="{D0E62873-8194-450D-BD65-B11BEE8502A2}"/>
    <cellStyle name="40% - Акцент4 2 3 3 2" xfId="941" xr:uid="{1C54DB10-1EAA-4785-A7A2-59F8F6B43ED9}"/>
    <cellStyle name="40% — акцент4 2 3 3 2" xfId="3489" xr:uid="{1692D05D-25FB-4517-8AB0-69AB5B6DCA91}"/>
    <cellStyle name="40% — акцент4 2 3 3 2 2" xfId="6747" xr:uid="{12BFFD30-CC69-4515-9675-AE3F114EE7A2}"/>
    <cellStyle name="40% — акцент4 2 3 3 2 2 2" xfId="14258" xr:uid="{60FF01A0-8A06-4D88-93A9-2881DFF13F8B}"/>
    <cellStyle name="40% — акцент4 2 3 3 2 3" xfId="11097" xr:uid="{5BE268B4-2C88-4F15-8F47-28D0B5B2988A}"/>
    <cellStyle name="40% - Акцент4 2 3 3 3" xfId="17216" xr:uid="{697AAE2E-25F1-4669-BC7B-9826F662DC25}"/>
    <cellStyle name="40% — акцент4 2 3 3 3" xfId="5048" xr:uid="{6FFF4D03-0088-4F99-84F1-8502D5096FF2}"/>
    <cellStyle name="40% — акцент4 2 3 3 3 2" xfId="12643" xr:uid="{83D25F4E-DD8B-4CE3-8200-BC3A1F7F20B4}"/>
    <cellStyle name="40% — акцент4 2 3 3 4" xfId="9237" xr:uid="{45A8CFD2-4854-4D64-BB36-E6ED3F61EB44}"/>
    <cellStyle name="40% - Акцент4 2 3 4" xfId="796" xr:uid="{16AE3803-F980-4F5B-90CD-6526A7A166DF}"/>
    <cellStyle name="40% — акцент4 2 3 4" xfId="2212" xr:uid="{F784AF63-C0AB-4924-85BE-EA04B99B662E}"/>
    <cellStyle name="40% — акцент4 2 3 4 2" xfId="3791" xr:uid="{7A29A69D-5619-451B-9E3B-E8696A5DD67E}"/>
    <cellStyle name="40% — акцент4 2 3 4 2 2" xfId="7048" xr:uid="{801DF979-A12F-4086-850D-702251EDD90F}"/>
    <cellStyle name="40% — акцент4 2 3 4 2 2 2" xfId="14559" xr:uid="{8D450FE9-E947-4130-8E51-A4FBD45624C2}"/>
    <cellStyle name="40% — акцент4 2 3 4 2 3" xfId="11398" xr:uid="{70B5AA7C-2178-4057-A305-5D3F9662A312}"/>
    <cellStyle name="40% — акцент4 2 3 4 3" xfId="5374" xr:uid="{69CBAB09-A1AF-48E7-9E82-34B53B5B30A8}"/>
    <cellStyle name="40% — акцент4 2 3 4 3 2" xfId="12964" xr:uid="{D4326F61-4F57-408C-ADFB-7FB788071E6D}"/>
    <cellStyle name="40% — акцент4 2 3 4 4" xfId="9852" xr:uid="{610E7E66-7A53-451C-9761-3BB80BAE4028}"/>
    <cellStyle name="40% - Акцент4 2 3 5" xfId="14068" xr:uid="{983C828D-77CC-4FFF-880E-DF0CEFDED732}"/>
    <cellStyle name="40% — акцент4 2 3 5" xfId="2830" xr:uid="{1BFE7EE7-6C33-4D02-8003-578AD720C814}"/>
    <cellStyle name="40% — акцент4 2 3 5 2" xfId="5989" xr:uid="{CA54E06D-9A95-498A-9840-0DD53864F79E}"/>
    <cellStyle name="40% — акцент4 2 3 5 2 2" xfId="13575" xr:uid="{9F74E6D8-1CB4-4DFC-B36C-769F85597675}"/>
    <cellStyle name="40% — акцент4 2 3 5 3" xfId="10463" xr:uid="{828FDD38-F6CA-4CDE-B24A-36321F9133A3}"/>
    <cellStyle name="40% - Акцент4 2 3 6" xfId="16001" xr:uid="{2D2A7775-E054-4EE6-9796-50FEB2C5DAC9}"/>
    <cellStyle name="40% — акцент4 2 3 6" xfId="4406" xr:uid="{48FA0A17-3813-44E1-BB12-0DA7D67EEFDE}"/>
    <cellStyle name="40% — акцент4 2 3 6 2" xfId="12009" xr:uid="{5BC98624-0FE8-420E-A8A2-C830D22BB0F2}"/>
    <cellStyle name="40% - Акцент4 2 3 7" xfId="15956" xr:uid="{E2711069-7903-48A5-9C04-B209692D2FB7}"/>
    <cellStyle name="40% — акцент4 2 3 7" xfId="8912" xr:uid="{8AF734CC-36B7-47F7-999E-309A0B770225}"/>
    <cellStyle name="40% - Акцент4 2 3 8" xfId="17120" xr:uid="{DF38F101-72DB-4F80-A41C-3FEBC07DA326}"/>
    <cellStyle name="40% — акцент4 2 3 8" xfId="15296" xr:uid="{5063C723-AF4A-4CC8-9B5D-96290D8F8077}"/>
    <cellStyle name="40% — акцент4 2 3 9" xfId="16214" xr:uid="{A40EB2B3-3165-4C62-983F-005B86666468}"/>
    <cellStyle name="40% - Акцент4 2 4" xfId="626" xr:uid="{53956E93-C4F8-41FA-A0F5-3C6781F2DE38}"/>
    <cellStyle name="40% — акцент4 2 4" xfId="172" xr:uid="{0E154DF4-82EE-451C-88A0-F1DC984A0BA9}"/>
    <cellStyle name="40% — акцент4 2 4 10" xfId="15356" xr:uid="{09D6E647-FB81-4286-BD90-3005F5CF03F0}"/>
    <cellStyle name="40% — акцент4 2 4 11" xfId="1313" xr:uid="{1CB56B80-1B06-482C-B0A6-81F15B836BCF}"/>
    <cellStyle name="40% - Акцент4 2 4 2" xfId="738" xr:uid="{FC6414BD-05AC-4B45-BEDF-A6CAB67FA611}"/>
    <cellStyle name="40% — акцент4 2 4 2" xfId="1960" xr:uid="{FD1F9141-0871-4EF1-86E4-A3488ECFC536}"/>
    <cellStyle name="40% - Акцент4 2 4 2 2" xfId="995" xr:uid="{BBA9B983-C5B2-4FB5-86CB-7FD6AEAF2CA8}"/>
    <cellStyle name="40% — акцент4 2 4 2 2" xfId="2583" xr:uid="{C12CB7D4-5563-4E7C-A1AB-DFB5E1FF3B4A}"/>
    <cellStyle name="40% — акцент4 2 4 2 2 2" xfId="4162" xr:uid="{9B724C2D-3449-4D7E-A1D9-D9CCC5282C74}"/>
    <cellStyle name="40% — акцент4 2 4 2 2 2 2" xfId="7417" xr:uid="{DD7DD0F5-6E63-4F03-A8C4-29C739EF3589}"/>
    <cellStyle name="40% — акцент4 2 4 2 2 2 2 2" xfId="14928" xr:uid="{49217BA1-AE2A-4938-8E18-7AA72302DD65}"/>
    <cellStyle name="40% — акцент4 2 4 2 2 2 3" xfId="11768" xr:uid="{72E268B5-B75F-4DBF-B373-8843B5633481}"/>
    <cellStyle name="40% — акцент4 2 4 2 2 3" xfId="5745" xr:uid="{2B8D851C-72C4-422C-8F12-54880AD46A6A}"/>
    <cellStyle name="40% — акцент4 2 4 2 2 3 2" xfId="13333" xr:uid="{FB6832F1-E2B2-458C-8FAA-2169AC98E627}"/>
    <cellStyle name="40% — акцент4 2 4 2 2 4" xfId="10221" xr:uid="{EC055D61-C077-4621-A23C-B0E8D4E0C2AF}"/>
    <cellStyle name="40% - Акцент4 2 4 2 3" xfId="17267" xr:uid="{F0CBD571-ACE0-4C85-9D93-1823B7DA7BCC}"/>
    <cellStyle name="40% — акцент4 2 4 2 3" xfId="3201" xr:uid="{F9D6428D-FF2B-498E-B8F2-DF0D58C38ED3}"/>
    <cellStyle name="40% — акцент4 2 4 2 3 2" xfId="6360" xr:uid="{913269A0-1FC1-4D7B-84B8-020BE08A306F}"/>
    <cellStyle name="40% — акцент4 2 4 2 3 2 2" xfId="13944" xr:uid="{1FF866E0-2241-4DA5-A10E-85301CFAFE46}"/>
    <cellStyle name="40% — акцент4 2 4 2 3 3" xfId="10832" xr:uid="{D1455D55-34D4-478F-9F3B-19349818248C}"/>
    <cellStyle name="40% — акцент4 2 4 2 4" xfId="4777" xr:uid="{76E7FB3A-9039-4401-87AC-3A1433F9EEBD}"/>
    <cellStyle name="40% — акцент4 2 4 2 4 2" xfId="12378" xr:uid="{53E765F6-BB3A-40FF-8907-80FC18A01C4B}"/>
    <cellStyle name="40% — акцент4 2 4 2 5" xfId="9606" xr:uid="{BFE2014B-5F86-415D-852B-DCBFC024C655}"/>
    <cellStyle name="40% - Акцент4 2 4 3" xfId="850" xr:uid="{09BC8457-3174-44FC-89A2-387CB9E57FF8}"/>
    <cellStyle name="40% — акцент4 2 4 3" xfId="1658" xr:uid="{9E13A8DD-5BA4-4F5A-8770-5448F06E38E9}"/>
    <cellStyle name="40% — акцент4 2 4 3 2" xfId="3558" xr:uid="{9DB3CF17-A880-4376-A282-4429BFDC5194}"/>
    <cellStyle name="40% — акцент4 2 4 3 2 2" xfId="6816" xr:uid="{FB434F15-EC22-4F70-B984-55DE536F05E8}"/>
    <cellStyle name="40% — акцент4 2 4 3 2 2 2" xfId="14327" xr:uid="{E2B67108-05EA-4802-AB44-D192200E895B}"/>
    <cellStyle name="40% — акцент4 2 4 3 2 3" xfId="11166" xr:uid="{D9AB35FC-CF51-4178-B64B-B06A07BF3234}"/>
    <cellStyle name="40% — акцент4 2 4 3 3" xfId="5117" xr:uid="{AFE6B379-2F27-40C9-B86E-EEF911FF971C}"/>
    <cellStyle name="40% — акцент4 2 4 3 3 2" xfId="12712" xr:uid="{C6926B2E-60EA-4F5E-B0B6-6637D2F1AA3C}"/>
    <cellStyle name="40% — акцент4 2 4 3 4" xfId="9306" xr:uid="{AC2CA87D-59F1-4E8E-AEAC-2D6894CA2A80}"/>
    <cellStyle name="40% - Акцент4 2 4 4" xfId="15771" xr:uid="{CAD2B452-85CE-41C2-B99C-B190B4B0F673}"/>
    <cellStyle name="40% — акцент4 2 4 4" xfId="2281" xr:uid="{841A62D6-345F-42D0-A24F-FA65CE4AE820}"/>
    <cellStyle name="40% — акцент4 2 4 4 2" xfId="3860" xr:uid="{1F886026-4695-42C2-9708-7E1BB45F80D9}"/>
    <cellStyle name="40% — акцент4 2 4 4 2 2" xfId="7117" xr:uid="{97A88AEB-F73D-41FB-B057-12D8D208DF08}"/>
    <cellStyle name="40% — акцент4 2 4 4 2 2 2" xfId="14628" xr:uid="{2285677E-ECD1-4609-9765-DBC3D00EFECF}"/>
    <cellStyle name="40% — акцент4 2 4 4 2 3" xfId="11467" xr:uid="{5835E6D8-8113-4979-8806-B5E4E4411D03}"/>
    <cellStyle name="40% — акцент4 2 4 4 3" xfId="5443" xr:uid="{C958175C-7980-4B66-B979-5B30D29D40CC}"/>
    <cellStyle name="40% — акцент4 2 4 4 3 2" xfId="13033" xr:uid="{258A1342-7699-4C1F-B42E-C034D6564495}"/>
    <cellStyle name="40% — акцент4 2 4 4 4" xfId="9921" xr:uid="{B6C6CCB2-5ECD-405E-91D5-55AA1FC09AC9}"/>
    <cellStyle name="40% - Акцент4 2 4 5" xfId="15939" xr:uid="{80D15220-3EB1-4F8B-BDC3-BF03E59C3B71}"/>
    <cellStyle name="40% — акцент4 2 4 5" xfId="2899" xr:uid="{65706A83-0621-458D-9BE2-AE2F1696B8F3}"/>
    <cellStyle name="40% — акцент4 2 4 5 2" xfId="6058" xr:uid="{2777916F-C492-471F-817D-5707824523CE}"/>
    <cellStyle name="40% — акцент4 2 4 5 2 2" xfId="13644" xr:uid="{7DD5DD21-5F3E-4E05-87F3-B034CE17EE29}"/>
    <cellStyle name="40% — акцент4 2 4 5 3" xfId="10532" xr:uid="{0AD48586-A033-4022-87A1-89B940B2C3F9}"/>
    <cellStyle name="40% - Акцент4 2 4 6" xfId="15249" xr:uid="{03B857B3-87C3-4535-884C-0CB603BC1D58}"/>
    <cellStyle name="40% — акцент4 2 4 6" xfId="4475" xr:uid="{0DD6644B-5FD8-4F45-A297-24B5287DC91F}"/>
    <cellStyle name="40% — акцент4 2 4 6 2" xfId="12078" xr:uid="{D634EFEB-E211-49B8-A39C-CAFBB7F41013}"/>
    <cellStyle name="40% - Акцент4 2 4 7" xfId="15921" xr:uid="{0C3F04A0-1F3D-4D38-9DCD-8C25BD2C6782}"/>
    <cellStyle name="40% — акцент4 2 4 7" xfId="8981" xr:uid="{6C32DB05-3BDA-4509-92B5-0BF9A7A67DF2}"/>
    <cellStyle name="40% - Акцент4 2 4 8" xfId="17171" xr:uid="{D3425A8F-1122-4AB0-925F-54855F278F50}"/>
    <cellStyle name="40% — акцент4 2 4 8" xfId="15264" xr:uid="{5D424221-158F-437B-90B6-721B0B23EE16}"/>
    <cellStyle name="40% — акцент4 2 4 9" xfId="16199" xr:uid="{52D5C6FF-630B-45A9-B6C8-04625CD2806D}"/>
    <cellStyle name="40% - Акцент4 2 5" xfId="656" xr:uid="{04DB6BDB-DBEB-4982-85A3-5392B51F5E1A}"/>
    <cellStyle name="40% — акцент4 2 5" xfId="173" xr:uid="{A10BCE8A-FC60-453B-AD5B-691ED6A57570}"/>
    <cellStyle name="40% — акцент4 2 5 10" xfId="15719" xr:uid="{9E8A74E4-A27A-465F-AA2B-5329D09A6B11}"/>
    <cellStyle name="40% — акцент4 2 5 11" xfId="1752" xr:uid="{E3F60AF4-6AD8-48D2-8AE6-C4A7CF36DCF1}"/>
    <cellStyle name="40% - Акцент4 2 5 2" xfId="913" xr:uid="{81C1751B-17BB-48F9-9FD8-6BCD8DCF85B5}"/>
    <cellStyle name="40% — акцент4 2 5 2" xfId="2375" xr:uid="{A9367D83-8077-4107-97E2-5FC712CE2610}"/>
    <cellStyle name="40% — акцент4 2 5 2 2" xfId="3954" xr:uid="{E683A39C-EE31-44D3-9BD2-126F8AA6736C}"/>
    <cellStyle name="40% — акцент4 2 5 2 2 2" xfId="7210" xr:uid="{15BA0C04-F3E7-440A-A27F-AF39AF702A65}"/>
    <cellStyle name="40% — акцент4 2 5 2 2 2 2" xfId="14721" xr:uid="{E28CCCA5-C9E6-4839-AAFB-EA6244FA0608}"/>
    <cellStyle name="40% — акцент4 2 5 2 2 3" xfId="11560" xr:uid="{381CD1A3-9F85-4966-A491-FBC1F548DF8D}"/>
    <cellStyle name="40% — акцент4 2 5 2 3" xfId="5537" xr:uid="{52ED0F37-8CFB-417B-9FDD-1E0130173ED6}"/>
    <cellStyle name="40% — акцент4 2 5 2 3 2" xfId="13126" xr:uid="{4ACDE4CB-DADB-4CE7-B131-768BECA20303}"/>
    <cellStyle name="40% — акцент4 2 5 2 4" xfId="10014" xr:uid="{A265E89B-0C5E-493E-9464-9604D1AA0627}"/>
    <cellStyle name="40% - Акцент4 2 5 3" xfId="16044" xr:uid="{ADB87890-E9F9-4CCF-A0E2-CB7CE6DF2AB6}"/>
    <cellStyle name="40% — акцент4 2 5 3" xfId="2993" xr:uid="{511E9B8D-74C1-4B43-A9C0-22CD9B378C2D}"/>
    <cellStyle name="40% — акцент4 2 5 3 2" xfId="6152" xr:uid="{93196F17-FC55-4F40-861E-3923D9489C42}"/>
    <cellStyle name="40% — акцент4 2 5 3 2 2" xfId="13737" xr:uid="{0701D3E7-6600-450E-8702-3D637906A696}"/>
    <cellStyle name="40% — акцент4 2 5 3 3" xfId="10625" xr:uid="{0041F9EA-01CE-448E-848F-3A4C6A1FA9BD}"/>
    <cellStyle name="40% - Акцент4 2 5 4" xfId="15725" xr:uid="{3A5197A9-02EC-4392-B448-D47C30D12ED8}"/>
    <cellStyle name="40% — акцент4 2 5 4" xfId="4569" xr:uid="{173DFE10-2199-404A-964C-09F362129D45}"/>
    <cellStyle name="40% — акцент4 2 5 4 2" xfId="12171" xr:uid="{32908E1F-E84C-453E-9604-F0D7F3BE9595}"/>
    <cellStyle name="40% - Акцент4 2 5 5" xfId="15746" xr:uid="{E75BB90A-2221-4C4B-931B-55B0DEA89FBB}"/>
    <cellStyle name="40% — акцент4 2 5 5" xfId="9399" xr:uid="{814D6C44-9DCE-471E-893E-6ADC6991BF62}"/>
    <cellStyle name="40% - Акцент4 2 5 6" xfId="15408" xr:uid="{4CEC1FFB-07E6-48EB-AF4F-2E993ABF199B}"/>
    <cellStyle name="40% — акцент4 2 5 6" xfId="15164" xr:uid="{6407CF18-4D06-4E85-B249-028CF0FDC457}"/>
    <cellStyle name="40% - Акцент4 2 5 7" xfId="15924" xr:uid="{8F4ADB6B-C9C8-437C-9D9B-55F64708E13A}"/>
    <cellStyle name="40% — акцент4 2 5 7" xfId="15176" xr:uid="{D511F896-BD70-43C5-AA66-87A75AA14B00}"/>
    <cellStyle name="40% - Акцент4 2 5 8" xfId="17192" xr:uid="{7A059833-5A87-4CD4-8EE7-7BB306CD421A}"/>
    <cellStyle name="40% — акцент4 2 5 8" xfId="15688" xr:uid="{D52D75C6-CFE4-4699-8330-F1358D193B65}"/>
    <cellStyle name="40% — акцент4 2 5 9" xfId="16121" xr:uid="{2777EAB2-3A6D-44EE-9BB5-9ABF7F7E6281}"/>
    <cellStyle name="40% - Акцент4 2 6" xfId="768" xr:uid="{CF91E05E-A60C-4984-8396-D9B5C7780EA7}"/>
    <cellStyle name="40% — акцент4 2 6" xfId="1450" xr:uid="{5AEDBB25-1431-4E5D-9076-BB59430A8A68}"/>
    <cellStyle name="40% - Акцент4 2 6 2" xfId="15038" xr:uid="{17BE18B9-F44D-444D-9734-48587F568669}"/>
    <cellStyle name="40% — акцент4 2 6 2" xfId="3350" xr:uid="{D82C051C-E650-48FA-895B-BB79BDF953B2}"/>
    <cellStyle name="40% — акцент4 2 6 2 2" xfId="6609" xr:uid="{AB285587-EACB-4183-B2DB-C0E0F605505B}"/>
    <cellStyle name="40% — акцент4 2 6 2 2 2" xfId="14120" xr:uid="{806590FC-EC6D-466E-98F5-B100DE62E81F}"/>
    <cellStyle name="40% — акцент4 2 6 2 3" xfId="10959" xr:uid="{92EF7AA2-6913-4538-B352-9A87BCBEA808}"/>
    <cellStyle name="40% - Акцент4 2 6 3" xfId="16043" xr:uid="{33E973F1-B421-4573-8BC4-36E68B261DC9}"/>
    <cellStyle name="40% — акцент4 2 6 3" xfId="4909" xr:uid="{4966339A-B5C6-4C72-9A60-37D84C22AF9B}"/>
    <cellStyle name="40% — акцент4 2 6 3 2" xfId="12505" xr:uid="{BF4FE6E7-5D63-489A-88D4-7AD231245518}"/>
    <cellStyle name="40% - Акцент4 2 6 4" xfId="15365" xr:uid="{9718EC2E-A6DD-45FC-813A-39902A9A1D17}"/>
    <cellStyle name="40% — акцент4 2 6 4" xfId="9099" xr:uid="{C78D2BFD-CB64-4526-8873-67E63E1EBAF7}"/>
    <cellStyle name="40% - Акцент4 2 6 5" xfId="15673" xr:uid="{9000D789-062E-429E-9CED-8CBE70F5D659}"/>
    <cellStyle name="40% — акцент4 2 6 5" xfId="15329" xr:uid="{CD870DBE-C786-4E52-9654-EA9EDEA8EACF}"/>
    <cellStyle name="40% - Акцент4 2 6 6" xfId="15854" xr:uid="{49DD883C-F625-4129-A39C-D0DD2C6B0639}"/>
    <cellStyle name="40% — акцент4 2 6 6" xfId="16177" xr:uid="{E1D319E9-D7CD-42F6-9CE5-6C8F2002D250}"/>
    <cellStyle name="40% - Акцент4 2 6 7" xfId="16147" xr:uid="{0D38A439-917B-4AF9-9D9C-138F8750BCAA}"/>
    <cellStyle name="40% — акцент4 2 6 7" xfId="15757" xr:uid="{6EB87B10-419C-4C49-A02C-76B90E9E5988}"/>
    <cellStyle name="40% — акцент4 2 6 8" xfId="15647" xr:uid="{844F035E-48AF-4094-BDC3-092E58F9271B}"/>
    <cellStyle name="40% — акцент4 2 6 9" xfId="15187" xr:uid="{7A4E23AC-2E3D-4F50-81C3-BB52431C017B}"/>
    <cellStyle name="40% - Акцент4 2 7" xfId="7556" xr:uid="{845D21C2-DDE3-4284-AF73-8FAEE552DE1D}"/>
    <cellStyle name="40% — акцент4 2 7" xfId="2073" xr:uid="{4BFA9658-DF34-428D-80F0-9032D0E8E168}"/>
    <cellStyle name="40% - Акцент4 2 7 2" xfId="15079" xr:uid="{E1DA01DF-758F-47B7-BA31-1BC352A3CDC2}"/>
    <cellStyle name="40% — акцент4 2 7 2" xfId="3652" xr:uid="{99B1C05F-C5B9-405C-A1F3-797002B088AF}"/>
    <cellStyle name="40% — акцент4 2 7 2 2" xfId="6910" xr:uid="{CA5C1D5E-9A65-492B-B3FC-9A1650BF4BD6}"/>
    <cellStyle name="40% — акцент4 2 7 2 2 2" xfId="14421" xr:uid="{748C6FD0-A0C1-48D3-B5F5-6CC035162EA2}"/>
    <cellStyle name="40% — акцент4 2 7 2 3" xfId="11260" xr:uid="{E62DA870-E4C6-4188-B37D-1CDF42EC9A5D}"/>
    <cellStyle name="40% - Акцент4 2 7 3" xfId="16074" xr:uid="{F5C63481-38F6-4AC4-A76E-E80288EC121D}"/>
    <cellStyle name="40% — акцент4 2 7 3" xfId="5235" xr:uid="{0E987043-12FB-4F12-9E07-4403F4DA1BF0}"/>
    <cellStyle name="40% — акцент4 2 7 3 2" xfId="12826" xr:uid="{8C4296AA-F769-4C44-A03F-7F3F063FD334}"/>
    <cellStyle name="40% - Акцент4 2 7 4" xfId="15842" xr:uid="{A77FBA9B-656B-46C5-BCB5-A181587AC4D9}"/>
    <cellStyle name="40% — акцент4 2 7 4" xfId="9714" xr:uid="{2A235068-46A1-45A1-A8D3-B52098784717}"/>
    <cellStyle name="40% - Акцент4 2 7 5" xfId="15979" xr:uid="{C0689C8F-2735-4208-8C15-80DA9698DB56}"/>
    <cellStyle name="40% — акцент4 2 7 5" xfId="15161" xr:uid="{F531C4BF-B74E-4B94-889B-B4432D2D065F}"/>
    <cellStyle name="40% - Акцент4 2 7 6" xfId="15697" xr:uid="{7444759E-5204-41FE-BA44-41BC9B417919}"/>
    <cellStyle name="40% — акцент4 2 7 6" xfId="15547" xr:uid="{C50DC277-A4D4-4B3E-8E6C-FF623248BBE6}"/>
    <cellStyle name="40% - Акцент4 2 7 7" xfId="15828" xr:uid="{71593E70-0530-4271-AAFC-A71F26ABB951}"/>
    <cellStyle name="40% — акцент4 2 7 7" xfId="15381" xr:uid="{C256FE57-B30D-40CF-A3FB-2F67FF01882C}"/>
    <cellStyle name="40% — акцент4 2 7 8" xfId="15879" xr:uid="{86B0B0D9-A68B-41DB-A21A-488134DB19C9}"/>
    <cellStyle name="40% — акцент4 2 7 9" xfId="15740" xr:uid="{358FCA94-CDD9-45BB-AE36-145AF944AD61}"/>
    <cellStyle name="40% - Акцент4 2 8" xfId="7562" xr:uid="{2E0F2A7B-E39E-4BC5-B87F-FC8BEA437D4B}"/>
    <cellStyle name="40% — акцент4 2 8" xfId="2691" xr:uid="{8B9551CD-CF50-420F-B595-9EB7F26057F2}"/>
    <cellStyle name="40% - Акцент4 2 8 2" xfId="15085" xr:uid="{2FC7639E-8F3D-45DE-97DE-E941A84DDF39}"/>
    <cellStyle name="40% — акцент4 2 8 2" xfId="5850" xr:uid="{8347AC32-A3B4-4B55-98FE-824A7AF4A94C}"/>
    <cellStyle name="40% — акцент4 2 8 2 2" xfId="13437" xr:uid="{4D4831CF-48E4-4997-8F14-0FF31567E7D4}"/>
    <cellStyle name="40% - Акцент4 2 8 3" xfId="16080" xr:uid="{F2ADD806-DAD9-4543-9767-A51DB59E2653}"/>
    <cellStyle name="40% — акцент4 2 8 3" xfId="10324" xr:uid="{6426E1A3-449E-42CF-8F6E-00C2E315706A}"/>
    <cellStyle name="40% - Акцент4 2 8 4" xfId="15181" xr:uid="{0F89AD60-5E62-4BC5-9AAA-5A80F508264D}"/>
    <cellStyle name="40% — акцент4 2 8 4" xfId="15414" xr:uid="{F3DA6F19-A7D6-44CB-9D70-DA4F3D2FB967}"/>
    <cellStyle name="40% - Акцент4 2 8 5" xfId="16151" xr:uid="{B4CB4BAF-C2F6-4B79-9063-59EF97DDAFEA}"/>
    <cellStyle name="40% — акцент4 2 8 5" xfId="15765" xr:uid="{ECA9BD54-8BFB-40EA-8431-A59498029A42}"/>
    <cellStyle name="40% - Акцент4 2 8 6" xfId="15303" xr:uid="{1004D574-ED2B-49FE-8E5C-23C0AEDEF068}"/>
    <cellStyle name="40% — акцент4 2 8 6" xfId="15175" xr:uid="{AD940297-0E12-4949-AC66-D6C984FDBFAB}"/>
    <cellStyle name="40% - Акцент4 2 8 7" xfId="15907" xr:uid="{E4AABA9B-0094-4F8A-9AAA-4EB1DD451FAA}"/>
    <cellStyle name="40% — акцент4 2 8 7" xfId="15466" xr:uid="{A79563AB-7D78-4083-82EA-BB80E485F1AD}"/>
    <cellStyle name="40% — акцент4 2 8 8" xfId="16126" xr:uid="{E7F97FD5-34CD-4726-B08D-4B6E1291A1DE}"/>
    <cellStyle name="40% - Акцент4 2 9" xfId="7576" xr:uid="{BB83C51E-950B-4A4B-89EE-D93D4F480298}"/>
    <cellStyle name="40% — акцент4 2 9" xfId="4267" xr:uid="{7AAD2BE9-8D99-4731-B7E4-50C04863EA28}"/>
    <cellStyle name="40% - Акцент4 2 9 2" xfId="15100" xr:uid="{E0C3BCF3-B4DA-4659-952A-636B17744B96}"/>
    <cellStyle name="40% — акцент4 2 9 2" xfId="11871" xr:uid="{EFD56C1A-6905-48A9-A28F-CFC639EE308D}"/>
    <cellStyle name="40% - Акцент4 2 9 3" xfId="16093" xr:uid="{719D59C7-1B8C-4D0E-A3BA-AE55A0E2A7B5}"/>
    <cellStyle name="40% — акцент4 2 9 3" xfId="15634" xr:uid="{FB68FEE0-DAC2-416A-A843-94E894B9A200}"/>
    <cellStyle name="40% - Акцент4 2 9 4" xfId="15397" xr:uid="{7112010E-1297-48AA-84DE-26B87206BCC3}"/>
    <cellStyle name="40% — акцент4 2 9 4" xfId="15349" xr:uid="{710F38D7-A4D1-4A15-82D1-A10A9B20093F}"/>
    <cellStyle name="40% - Акцент4 2 9 5" xfId="15377" xr:uid="{D7C5A03B-0F9D-4D05-9989-10FB7594DD8D}"/>
    <cellStyle name="40% — акцент4 2 9 5" xfId="15552" xr:uid="{FCFA1A5B-DA05-4551-BD11-57F6AB644A96}"/>
    <cellStyle name="40% - Акцент4 2 9 6" xfId="15366" xr:uid="{70C07D00-02B0-45F4-B6D1-FD1B25A28688}"/>
    <cellStyle name="40% — акцент4 2 9 6" xfId="15653" xr:uid="{D72DF101-85D4-41A2-976F-A9F5A51364D8}"/>
    <cellStyle name="40% - Акцент4 2 9 7" xfId="15971" xr:uid="{09A9BD9A-CAC9-4C79-911F-3CE46D2247F4}"/>
    <cellStyle name="40% — акцент4 2 9 7" xfId="15225" xr:uid="{ED5A4280-CD4E-46FF-83BA-A67C95699679}"/>
    <cellStyle name="40% - Акцент4 3" xfId="6529" xr:uid="{B34006AA-68C8-4A65-94A6-7854EDBC956F}"/>
    <cellStyle name="40% — акцент4 3" xfId="174" xr:uid="{28CC9EAF-D262-4410-95C3-C9B8BEF4D14D}"/>
    <cellStyle name="40% — акцент4 3 10" xfId="8794" xr:uid="{EB0C478E-C3C3-4BFF-8202-99680700858D}"/>
    <cellStyle name="40% — акцент4 3 11" xfId="1121" xr:uid="{68B7BCA1-EE01-45D8-94C1-38CEB5B1952B}"/>
    <cellStyle name="40% — акцент4 3 2" xfId="175" xr:uid="{E1A290FF-FE0C-41FD-8134-4711F685ECF1}"/>
    <cellStyle name="40% — акцент4 3 2 2" xfId="1842" xr:uid="{E9515F5D-A9D9-48D3-82D9-D18FBEA21574}"/>
    <cellStyle name="40% — акцент4 3 2 2 2" xfId="2465" xr:uid="{5D2782CA-B132-4184-AB20-FADE5421EB8C}"/>
    <cellStyle name="40% — акцент4 3 2 2 2 2" xfId="4044" xr:uid="{3E01B54A-209D-4207-9BBC-A0AC1A51A326}"/>
    <cellStyle name="40% — акцент4 3 2 2 2 2 2" xfId="7300" xr:uid="{7EE33E88-A5D8-4AC8-A558-5C165A33FCC0}"/>
    <cellStyle name="40% — акцент4 3 2 2 2 2 2 2" xfId="14811" xr:uid="{B6C2A5B4-0DCD-4D0A-B32B-AD4D5EB3AB45}"/>
    <cellStyle name="40% — акцент4 3 2 2 2 2 3" xfId="11650" xr:uid="{20B12DA5-D336-4D89-A6A9-389FE07ACE75}"/>
    <cellStyle name="40% — акцент4 3 2 2 2 3" xfId="5627" xr:uid="{876ABDF8-1A9D-4447-9D92-72C16B9CEE2B}"/>
    <cellStyle name="40% — акцент4 3 2 2 2 3 2" xfId="13216" xr:uid="{F8D9CB3E-A586-4EC7-B26B-230835EB6ED4}"/>
    <cellStyle name="40% — акцент4 3 2 2 2 4" xfId="10104" xr:uid="{D0AF3DDB-D592-4DEC-B54A-BBF380E99F60}"/>
    <cellStyle name="40% — акцент4 3 2 2 3" xfId="3083" xr:uid="{6A4B9EEE-5784-4C8C-B487-60E2F31E2DC3}"/>
    <cellStyle name="40% — акцент4 3 2 2 3 2" xfId="6242" xr:uid="{4ED0E0A8-E048-46E9-A0A1-79875F23E1C9}"/>
    <cellStyle name="40% — акцент4 3 2 2 3 2 2" xfId="13827" xr:uid="{F1E95E83-2CE3-4875-87D3-F349347F4764}"/>
    <cellStyle name="40% — акцент4 3 2 2 3 3" xfId="10715" xr:uid="{ADDF33C3-0D6E-4D50-9848-8EB7DF475DEA}"/>
    <cellStyle name="40% — акцент4 3 2 2 4" xfId="4659" xr:uid="{BBE5AE04-9C2D-4F06-AE17-69DD121B4510}"/>
    <cellStyle name="40% — акцент4 3 2 2 4 2" xfId="12261" xr:uid="{FD2C136F-C1C6-4B6A-83F5-23B512D87CA4}"/>
    <cellStyle name="40% — акцент4 3 2 2 5" xfId="9489" xr:uid="{6EBE0652-36B8-48CF-AFAE-4C9B986A379C}"/>
    <cellStyle name="40% — акцент4 3 2 3" xfId="1540" xr:uid="{AFCB05EA-42AE-4267-BA33-7E3B848D890E}"/>
    <cellStyle name="40% — акцент4 3 2 3 2" xfId="3440" xr:uid="{CB5AF551-CF19-4FC1-A0B0-211A0B0432B8}"/>
    <cellStyle name="40% — акцент4 3 2 3 2 2" xfId="6699" xr:uid="{F0DDC0B4-743C-48FC-989C-011760BC07D4}"/>
    <cellStyle name="40% — акцент4 3 2 3 2 2 2" xfId="14210" xr:uid="{3EE76371-1A75-468B-8176-DF8755BD2807}"/>
    <cellStyle name="40% — акцент4 3 2 3 2 3" xfId="11049" xr:uid="{EBA8DA7C-623B-4C5E-9505-7846FF7A54D2}"/>
    <cellStyle name="40% — акцент4 3 2 3 3" xfId="4999" xr:uid="{066EEEC7-3FF8-450C-B671-2DB7723271DC}"/>
    <cellStyle name="40% — акцент4 3 2 3 3 2" xfId="12595" xr:uid="{E3D83E0F-52DC-4807-B16A-29CE92485417}"/>
    <cellStyle name="40% — акцент4 3 2 3 4" xfId="9189" xr:uid="{B4200FA7-CB9B-4600-90A3-7A2E5284279B}"/>
    <cellStyle name="40% — акцент4 3 2 4" xfId="2163" xr:uid="{C7A5F370-AC72-472C-9E39-61ADD226AA83}"/>
    <cellStyle name="40% — акцент4 3 2 4 2" xfId="3742" xr:uid="{6A31CFB0-3E6D-46A3-8302-73005B59E47F}"/>
    <cellStyle name="40% — акцент4 3 2 4 2 2" xfId="7000" xr:uid="{43A2DC73-D416-4BAB-BC4B-6F2127B44A25}"/>
    <cellStyle name="40% — акцент4 3 2 4 2 2 2" xfId="14511" xr:uid="{5001B18B-6E61-4BA6-95C3-4021062820FA}"/>
    <cellStyle name="40% — акцент4 3 2 4 2 3" xfId="11350" xr:uid="{CB583813-5F6B-4659-A202-7F751FD5E798}"/>
    <cellStyle name="40% — акцент4 3 2 4 3" xfId="5325" xr:uid="{4D269EF2-6609-46FE-978C-2340D4188756}"/>
    <cellStyle name="40% — акцент4 3 2 4 3 2" xfId="12916" xr:uid="{BFBF1DB4-A977-40B2-9F99-5E1D456BF6DF}"/>
    <cellStyle name="40% — акцент4 3 2 4 4" xfId="9804" xr:uid="{66B3C4D7-A08A-4178-BC4A-379980809216}"/>
    <cellStyle name="40% — акцент4 3 2 5" xfId="2781" xr:uid="{8A220A9A-CFDA-419B-A4F5-EFB6BA7535D5}"/>
    <cellStyle name="40% — акцент4 3 2 5 2" xfId="5940" xr:uid="{0CEC3E0C-A847-458E-8BB5-F965E47F77F5}"/>
    <cellStyle name="40% — акцент4 3 2 5 2 2" xfId="13527" xr:uid="{CE629076-4706-4627-B15C-861BB9AC4862}"/>
    <cellStyle name="40% — акцент4 3 2 5 3" xfId="10414" xr:uid="{1BE3A430-6F1A-4915-88F9-7DD51E4965D4}"/>
    <cellStyle name="40% — акцент4 3 2 6" xfId="4357" xr:uid="{893B7290-CBBA-4F74-A33E-3A9D7F1AA3B4}"/>
    <cellStyle name="40% — акцент4 3 2 6 2" xfId="11961" xr:uid="{6EDC64D4-0286-4D77-9B2B-1089E0E2E38E}"/>
    <cellStyle name="40% — акцент4 3 2 7" xfId="8864" xr:uid="{EFE49757-2C92-4A3E-83EB-6FADC33A3D88}"/>
    <cellStyle name="40% — акцент4 3 2 8" xfId="1195" xr:uid="{2770B87E-75E6-4F63-A71C-CB84A468F467}"/>
    <cellStyle name="40% — акцент4 3 3" xfId="176" xr:uid="{65512A71-9ACA-4173-982C-B3512F2BEC73}"/>
    <cellStyle name="40% — акцент4 3 3 2" xfId="1912" xr:uid="{AB53B384-8B79-45B1-AD37-FA8EB970701E}"/>
    <cellStyle name="40% — акцент4 3 3 2 2" xfId="2535" xr:uid="{1AF956EB-EE79-40BA-B590-B6FFDF539DC7}"/>
    <cellStyle name="40% — акцент4 3 3 2 2 2" xfId="4114" xr:uid="{F336A013-8261-41C7-89E8-CC90122B1490}"/>
    <cellStyle name="40% — акцент4 3 3 2 2 2 2" xfId="7369" xr:uid="{C5F823AC-99AF-4ABD-86FA-2BD87E016BC2}"/>
    <cellStyle name="40% — акцент4 3 3 2 2 2 2 2" xfId="14880" xr:uid="{7C22D4B9-0B4B-4F6A-B3D1-531862ECBCE7}"/>
    <cellStyle name="40% — акцент4 3 3 2 2 2 3" xfId="11720" xr:uid="{25325241-ABAB-45D0-9F52-285BD01DCA55}"/>
    <cellStyle name="40% — акцент4 3 3 2 2 3" xfId="5697" xr:uid="{823815EF-2916-4A89-86B9-577F37D246E1}"/>
    <cellStyle name="40% — акцент4 3 3 2 2 3 2" xfId="13285" xr:uid="{14442CD4-AA15-4EB4-84F9-581A3214D143}"/>
    <cellStyle name="40% — акцент4 3 3 2 2 4" xfId="10173" xr:uid="{1DC5DD72-98AC-432A-9135-E4FB366E6468}"/>
    <cellStyle name="40% — акцент4 3 3 2 3" xfId="3153" xr:uid="{D1FC18F6-0DF8-47DA-BF9C-11E87EEF4259}"/>
    <cellStyle name="40% — акцент4 3 3 2 3 2" xfId="6312" xr:uid="{C625ED16-8A21-40FE-A30B-D343D66B70CC}"/>
    <cellStyle name="40% — акцент4 3 3 2 3 2 2" xfId="13896" xr:uid="{C35B73C7-EE60-4C70-BD64-6C3732956296}"/>
    <cellStyle name="40% — акцент4 3 3 2 3 3" xfId="10784" xr:uid="{3D5FB108-04FB-4932-9D13-E94626D2AA10}"/>
    <cellStyle name="40% — акцент4 3 3 2 4" xfId="4729" xr:uid="{5EA93C5C-BC89-4819-9E89-C8AAE4D8C297}"/>
    <cellStyle name="40% — акцент4 3 3 2 4 2" xfId="12330" xr:uid="{C20509E8-C596-42B3-8A0E-381DC56A9A78}"/>
    <cellStyle name="40% — акцент4 3 3 2 5" xfId="9558" xr:uid="{95982997-398A-4A04-8B0A-24C731880D30}"/>
    <cellStyle name="40% — акцент4 3 3 3" xfId="1610" xr:uid="{CD304A8A-658E-455A-A66C-323944B44658}"/>
    <cellStyle name="40% — акцент4 3 3 3 2" xfId="3510" xr:uid="{16002940-B4DF-4B73-AA14-DFEEF2D9A782}"/>
    <cellStyle name="40% — акцент4 3 3 3 2 2" xfId="6768" xr:uid="{EA3DADF2-C73A-449D-8D81-C4042D66DE03}"/>
    <cellStyle name="40% — акцент4 3 3 3 2 2 2" xfId="14279" xr:uid="{F0105483-FA86-4ED3-9CD8-429E48948CD8}"/>
    <cellStyle name="40% — акцент4 3 3 3 2 3" xfId="11118" xr:uid="{6B55FFCE-9B4B-41E3-BDDA-98182EEDB39E}"/>
    <cellStyle name="40% — акцент4 3 3 3 3" xfId="5069" xr:uid="{721CBEF6-15E9-4DB6-B07E-F1069CFFD0FF}"/>
    <cellStyle name="40% — акцент4 3 3 3 3 2" xfId="12664" xr:uid="{DDF7DCFD-81AA-4102-AAC9-DD906110CCAC}"/>
    <cellStyle name="40% — акцент4 3 3 3 4" xfId="9258" xr:uid="{85BB879F-0475-4430-9D98-867C3E940C70}"/>
    <cellStyle name="40% — акцент4 3 3 4" xfId="2233" xr:uid="{F047E5A2-BAD8-4DC7-B54F-022D55065B9D}"/>
    <cellStyle name="40% — акцент4 3 3 4 2" xfId="3812" xr:uid="{B1A26DF2-47D0-42C9-BD98-AD5641C5D057}"/>
    <cellStyle name="40% — акцент4 3 3 4 2 2" xfId="7069" xr:uid="{7D2E8654-6D8A-4100-ADA8-062C52E5278B}"/>
    <cellStyle name="40% — акцент4 3 3 4 2 2 2" xfId="14580" xr:uid="{9A23A745-1834-4AF6-8FD7-9D9A7E98E0FF}"/>
    <cellStyle name="40% — акцент4 3 3 4 2 3" xfId="11419" xr:uid="{4D13E562-E2DA-4F4A-AAA9-710772D89839}"/>
    <cellStyle name="40% — акцент4 3 3 4 3" xfId="5395" xr:uid="{8CACFAAE-F489-4E8F-A8A0-40E578EADD22}"/>
    <cellStyle name="40% — акцент4 3 3 4 3 2" xfId="12985" xr:uid="{A62A066F-9C27-460C-AC86-0AA4A3639621}"/>
    <cellStyle name="40% — акцент4 3 3 4 4" xfId="9873" xr:uid="{D28E47CE-427A-4A7D-A1EC-69CE740A5265}"/>
    <cellStyle name="40% — акцент4 3 3 5" xfId="2851" xr:uid="{F5311E02-B699-4C57-8B0A-9D154C8B699F}"/>
    <cellStyle name="40% — акцент4 3 3 5 2" xfId="6010" xr:uid="{BE06C08D-C87B-457E-A2C5-20CED047CBE5}"/>
    <cellStyle name="40% — акцент4 3 3 5 2 2" xfId="13596" xr:uid="{FA85EAAA-64BA-42EF-A0D4-8BD0C676274C}"/>
    <cellStyle name="40% — акцент4 3 3 5 3" xfId="10484" xr:uid="{9FB2CD81-88DF-48CA-9185-734330C49C2C}"/>
    <cellStyle name="40% — акцент4 3 3 6" xfId="4427" xr:uid="{71724157-C288-4A96-90B1-27032BB3DCF8}"/>
    <cellStyle name="40% — акцент4 3 3 6 2" xfId="12030" xr:uid="{133156BF-E27F-430A-AAAD-F211C301E253}"/>
    <cellStyle name="40% — акцент4 3 3 7" xfId="8933" xr:uid="{36BF5630-2294-4736-9E60-E925AEF2D5E8}"/>
    <cellStyle name="40% — акцент4 3 3 8" xfId="1265" xr:uid="{4E308D30-9BF5-4288-ACCE-73AFDE596DD1}"/>
    <cellStyle name="40% — акцент4 3 4" xfId="177" xr:uid="{E805D5F8-0FE9-4CB4-B19A-018049CDE980}"/>
    <cellStyle name="40% — акцент4 3 4 2" xfId="1981" xr:uid="{75ABF822-70C0-4E1B-8623-025ABB9C908A}"/>
    <cellStyle name="40% — акцент4 3 4 2 2" xfId="2604" xr:uid="{DA59BADE-4746-4550-B93A-D1C41818ABFD}"/>
    <cellStyle name="40% — акцент4 3 4 2 2 2" xfId="4183" xr:uid="{BA047863-842D-46FD-9029-E463522A1A24}"/>
    <cellStyle name="40% — акцент4 3 4 2 2 2 2" xfId="7438" xr:uid="{835067C4-AE04-4963-8612-F0A34EA33BC6}"/>
    <cellStyle name="40% — акцент4 3 4 2 2 2 2 2" xfId="14949" xr:uid="{ABED3772-315B-43DF-8734-A7710B9F2F3D}"/>
    <cellStyle name="40% — акцент4 3 4 2 2 2 3" xfId="11789" xr:uid="{A9622EF3-99C0-4A68-B5DA-D074F471E002}"/>
    <cellStyle name="40% — акцент4 3 4 2 2 3" xfId="5766" xr:uid="{E762D3D1-AD55-468D-9498-746DB755CD05}"/>
    <cellStyle name="40% — акцент4 3 4 2 2 3 2" xfId="13354" xr:uid="{2F603D6B-C5BD-478F-B3EF-F0D9361D72B8}"/>
    <cellStyle name="40% — акцент4 3 4 2 2 4" xfId="10242" xr:uid="{2C8928BE-F8F5-4C9D-8AB7-771C49F3C536}"/>
    <cellStyle name="40% — акцент4 3 4 2 3" xfId="3222" xr:uid="{E1AAB1F7-8412-4CCD-8EDD-C50E89CD62E1}"/>
    <cellStyle name="40% — акцент4 3 4 2 3 2" xfId="6381" xr:uid="{6875603C-4D01-4CD0-935D-0A1BEE959391}"/>
    <cellStyle name="40% — акцент4 3 4 2 3 2 2" xfId="13965" xr:uid="{0D826627-E8D7-4735-8542-EBC8B75D741C}"/>
    <cellStyle name="40% — акцент4 3 4 2 3 3" xfId="10853" xr:uid="{D7F849A7-E022-4F8B-A298-A066B48FA4A2}"/>
    <cellStyle name="40% — акцент4 3 4 2 4" xfId="4798" xr:uid="{956FB312-89D5-45E7-BAD9-8B4AB51EA595}"/>
    <cellStyle name="40% — акцент4 3 4 2 4 2" xfId="12399" xr:uid="{7E94CEC7-ECBD-4E3C-B57D-63D869C79A39}"/>
    <cellStyle name="40% — акцент4 3 4 2 5" xfId="9627" xr:uid="{5047FB9F-B72D-4742-B405-833D75FAE2B3}"/>
    <cellStyle name="40% — акцент4 3 4 3" xfId="1679" xr:uid="{86294D3E-0CD1-4C27-B8DC-0D0625FE7F64}"/>
    <cellStyle name="40% — акцент4 3 4 3 2" xfId="3579" xr:uid="{215C9A22-1DB8-497A-AC2D-4F2E663EBA86}"/>
    <cellStyle name="40% — акцент4 3 4 3 2 2" xfId="6837" xr:uid="{003B0271-85BC-4CEB-A533-3BCD194A608D}"/>
    <cellStyle name="40% — акцент4 3 4 3 2 2 2" xfId="14348" xr:uid="{15C60AF2-E7DE-4A08-8B83-511CECB45E6E}"/>
    <cellStyle name="40% — акцент4 3 4 3 2 3" xfId="11187" xr:uid="{A089CF03-890B-4300-B58A-F07040F56C83}"/>
    <cellStyle name="40% — акцент4 3 4 3 3" xfId="5138" xr:uid="{A67B5AF5-A2A0-47F3-8BBC-754CFD82780D}"/>
    <cellStyle name="40% — акцент4 3 4 3 3 2" xfId="12733" xr:uid="{A31A5528-1F15-4766-BC77-5A0C2AEE77BB}"/>
    <cellStyle name="40% — акцент4 3 4 3 4" xfId="9327" xr:uid="{F4D3B19F-FD7D-463E-BCEA-EE0DD50C86E0}"/>
    <cellStyle name="40% — акцент4 3 4 4" xfId="2302" xr:uid="{598D0E75-B70F-4014-BF5D-91B23F904DBB}"/>
    <cellStyle name="40% — акцент4 3 4 4 2" xfId="3881" xr:uid="{AB27EF00-8DB8-45FE-ABC4-FC5C59953A8A}"/>
    <cellStyle name="40% — акцент4 3 4 4 2 2" xfId="7138" xr:uid="{4FA70C1E-1940-4BC8-A8BE-9BF02C8EF0EF}"/>
    <cellStyle name="40% — акцент4 3 4 4 2 2 2" xfId="14649" xr:uid="{D6ACD874-51FA-407D-84A8-9EC3878EE564}"/>
    <cellStyle name="40% — акцент4 3 4 4 2 3" xfId="11488" xr:uid="{2D02A9B7-D7B9-4C27-8D8F-3E3498CF85CD}"/>
    <cellStyle name="40% — акцент4 3 4 4 3" xfId="5464" xr:uid="{4085D34F-BCB2-4085-8779-B188190745EF}"/>
    <cellStyle name="40% — акцент4 3 4 4 3 2" xfId="13054" xr:uid="{1B9B2A42-4773-4999-A2F8-41C264A7344E}"/>
    <cellStyle name="40% — акцент4 3 4 4 4" xfId="9942" xr:uid="{DB66E6F7-B368-44B9-9D41-542E2B04B418}"/>
    <cellStyle name="40% — акцент4 3 4 5" xfId="2920" xr:uid="{58C9C6E7-7935-44A6-82AE-7E296673EA0A}"/>
    <cellStyle name="40% — акцент4 3 4 5 2" xfId="6079" xr:uid="{208456BC-F4AB-49A6-8C51-CEBEA2098DC8}"/>
    <cellStyle name="40% — акцент4 3 4 5 2 2" xfId="13665" xr:uid="{F432A1A7-093F-48FE-B995-2D53557A320E}"/>
    <cellStyle name="40% — акцент4 3 4 5 3" xfId="10553" xr:uid="{A39A8686-59BA-4A25-BDF7-AC04D7C2A103}"/>
    <cellStyle name="40% — акцент4 3 4 6" xfId="4496" xr:uid="{5FC9866A-0CF1-4E95-8891-D81735D532FB}"/>
    <cellStyle name="40% — акцент4 3 4 6 2" xfId="12099" xr:uid="{282E9D8F-8E8D-4C9E-A897-32F4CACC0050}"/>
    <cellStyle name="40% — акцент4 3 4 7" xfId="9002" xr:uid="{C6771474-5D57-4902-9C16-608FF9D8F6A4}"/>
    <cellStyle name="40% — акцент4 3 4 8" xfId="1334" xr:uid="{DEBE09A7-9EC1-46E4-A24B-695EB222C134}"/>
    <cellStyle name="40% — акцент4 3 5" xfId="178" xr:uid="{CAD2D46E-1AF6-493C-A301-A884154A1E0A}"/>
    <cellStyle name="40% — акцент4 3 5 2" xfId="2396" xr:uid="{8C0AE8B1-315E-4C96-BDB8-DCDC1A5DD18C}"/>
    <cellStyle name="40% — акцент4 3 5 2 2" xfId="3975" xr:uid="{D351BA30-61A5-4A5D-AACA-365849AC84F5}"/>
    <cellStyle name="40% — акцент4 3 5 2 2 2" xfId="7231" xr:uid="{65D112CA-22CB-485C-A012-78464A856D00}"/>
    <cellStyle name="40% — акцент4 3 5 2 2 2 2" xfId="14742" xr:uid="{C7BACF18-5CCF-4B07-8F14-2F3586538B60}"/>
    <cellStyle name="40% — акцент4 3 5 2 2 3" xfId="11581" xr:uid="{F68F1CB4-C952-44F3-BEE5-9FA87837F087}"/>
    <cellStyle name="40% — акцент4 3 5 2 3" xfId="5558" xr:uid="{10390230-2135-4E97-A3F8-45688877C55D}"/>
    <cellStyle name="40% — акцент4 3 5 2 3 2" xfId="13147" xr:uid="{A9F63379-3DC4-4F38-9096-1F7E974E4BD3}"/>
    <cellStyle name="40% — акцент4 3 5 2 4" xfId="10035" xr:uid="{0E7B4CE2-AE54-45C9-9B09-2DE7BB1ABC76}"/>
    <cellStyle name="40% — акцент4 3 5 3" xfId="3014" xr:uid="{E4997104-BF87-4B89-B5FE-00E21E01351E}"/>
    <cellStyle name="40% — акцент4 3 5 3 2" xfId="6173" xr:uid="{3A49C53F-1285-4D86-83F8-6CBF0E5A895D}"/>
    <cellStyle name="40% — акцент4 3 5 3 2 2" xfId="13758" xr:uid="{1914D65D-CCA3-44CE-AFE9-A6B6D21E4480}"/>
    <cellStyle name="40% — акцент4 3 5 3 3" xfId="10646" xr:uid="{3B837E4F-F37A-4774-A0BC-23285E86D93D}"/>
    <cellStyle name="40% — акцент4 3 5 4" xfId="4590" xr:uid="{D5DB2C44-2A9A-48A2-9DD2-6182BC7296A1}"/>
    <cellStyle name="40% — акцент4 3 5 4 2" xfId="12192" xr:uid="{AC8606DB-F311-4AC4-9B64-B88364B05EB8}"/>
    <cellStyle name="40% — акцент4 3 5 5" xfId="9420" xr:uid="{A97B9388-D67C-4243-9642-C81888AAC961}"/>
    <cellStyle name="40% — акцент4 3 5 6" xfId="1773" xr:uid="{149F6BB4-C8E8-43C6-98CC-B83FAC520F66}"/>
    <cellStyle name="40% — акцент4 3 6" xfId="1471" xr:uid="{AC2CABCF-42F2-4824-ABBE-6A9B32303893}"/>
    <cellStyle name="40% — акцент4 3 6 2" xfId="3371" xr:uid="{BA5D75D1-286D-4A65-9E58-F8E87A7DC19C}"/>
    <cellStyle name="40% — акцент4 3 6 2 2" xfId="6630" xr:uid="{7B9DC122-DBB6-47B5-AFD3-CF4BB0DC1DC7}"/>
    <cellStyle name="40% — акцент4 3 6 2 2 2" xfId="14141" xr:uid="{511F52A6-60DE-4050-82A7-8F217BDFE79E}"/>
    <cellStyle name="40% — акцент4 3 6 2 3" xfId="10980" xr:uid="{2824C4B1-7E48-4EB3-A1F0-B0F22CCAC8B0}"/>
    <cellStyle name="40% — акцент4 3 6 3" xfId="4930" xr:uid="{E63480E1-5B60-442C-8269-8C99216F8049}"/>
    <cellStyle name="40% — акцент4 3 6 3 2" xfId="12526" xr:uid="{1E7F2038-125B-45BA-9697-D156E5DCA105}"/>
    <cellStyle name="40% — акцент4 3 6 4" xfId="9120" xr:uid="{E379A478-A556-43A7-973E-CDC22B5E7DA6}"/>
    <cellStyle name="40% — акцент4 3 7" xfId="2094" xr:uid="{44BE8767-2C84-4CB5-AE3B-F38D4CD0D2D9}"/>
    <cellStyle name="40% — акцент4 3 7 2" xfId="3673" xr:uid="{28512776-F752-4CD6-B3C3-70D41694880E}"/>
    <cellStyle name="40% — акцент4 3 7 2 2" xfId="6931" xr:uid="{75F09A58-FA38-413E-A091-9493E50D26F6}"/>
    <cellStyle name="40% — акцент4 3 7 2 2 2" xfId="14442" xr:uid="{3C7D95E1-A5CE-44B1-A8D2-59A8909F6E21}"/>
    <cellStyle name="40% — акцент4 3 7 2 3" xfId="11281" xr:uid="{D14985DE-03DA-4331-8A47-C901A44EE5E0}"/>
    <cellStyle name="40% — акцент4 3 7 3" xfId="5256" xr:uid="{8B0A4449-1E29-461C-9E60-5809209E7514}"/>
    <cellStyle name="40% — акцент4 3 7 3 2" xfId="12847" xr:uid="{E986803B-1747-4FB9-B275-A8B84CB6733F}"/>
    <cellStyle name="40% — акцент4 3 7 4" xfId="9735" xr:uid="{DDC0A2C7-38C6-42BC-B042-71EAE60CE7B7}"/>
    <cellStyle name="40% — акцент4 3 8" xfId="2712" xr:uid="{743093C5-7740-416B-8228-E20FE6C34D63}"/>
    <cellStyle name="40% — акцент4 3 8 2" xfId="5871" xr:uid="{A2F8A30E-5F81-4A17-9EEB-D18AA8A4A5FB}"/>
    <cellStyle name="40% — акцент4 3 8 2 2" xfId="13458" xr:uid="{837DEF49-35F5-4EE2-8868-AE371503DDBA}"/>
    <cellStyle name="40% — акцент4 3 8 3" xfId="10345" xr:uid="{284FD9CD-D240-4AEA-A826-EA92BE6C1D48}"/>
    <cellStyle name="40% — акцент4 3 9" xfId="4288" xr:uid="{EDD958C3-9E58-4C04-82EF-4BC43D7B0DF3}"/>
    <cellStyle name="40% — акцент4 3 9 2" xfId="11892" xr:uid="{2A0C6CC4-B8DC-4005-9E5F-09A5C65E8D7F}"/>
    <cellStyle name="40% — акцент4 4" xfId="179" xr:uid="{FE6FD211-B653-457A-9679-89B770733D11}"/>
    <cellStyle name="40% — акцент4 4 10" xfId="8817" xr:uid="{20DB8818-DCA7-4D4C-A5AF-81B626975C66}"/>
    <cellStyle name="40% — акцент4 4 11" xfId="1145" xr:uid="{798A679B-A5FA-4145-8903-A288EAE15C47}"/>
    <cellStyle name="40% — акцент4 4 2" xfId="180" xr:uid="{108E8D37-E09C-4563-B9A1-E06684124C6B}"/>
    <cellStyle name="40% — акцент4 4 2 2" xfId="1866" xr:uid="{D0C8F747-3530-43F7-A10A-C192CA22D053}"/>
    <cellStyle name="40% — акцент4 4 2 2 2" xfId="2489" xr:uid="{D2D5FD51-2F25-4BEC-9A0C-4D0020DD445A}"/>
    <cellStyle name="40% — акцент4 4 2 2 2 2" xfId="4068" xr:uid="{853901BE-CFC5-435D-9EA9-75DD1C42C31F}"/>
    <cellStyle name="40% — акцент4 4 2 2 2 2 2" xfId="7323" xr:uid="{D2E85AE5-B7C9-42EF-ADE9-E2582BA50B76}"/>
    <cellStyle name="40% — акцент4 4 2 2 2 2 2 2" xfId="14834" xr:uid="{C35F71B5-BDDA-4F91-AB80-49A425B6C052}"/>
    <cellStyle name="40% — акцент4 4 2 2 2 2 3" xfId="11674" xr:uid="{53825FD5-6AF2-46C2-89C7-5562F01C432F}"/>
    <cellStyle name="40% — акцент4 4 2 2 2 3" xfId="5651" xr:uid="{879DD37A-247D-41A0-8271-1060F1878240}"/>
    <cellStyle name="40% — акцент4 4 2 2 2 3 2" xfId="13239" xr:uid="{A2586587-3190-4B70-8379-4BED72CE569B}"/>
    <cellStyle name="40% — акцент4 4 2 2 2 4" xfId="10127" xr:uid="{624231E1-E6A7-4DB6-B1A2-B6349D792CC6}"/>
    <cellStyle name="40% — акцент4 4 2 2 3" xfId="3107" xr:uid="{5BF476A9-77B6-4F4C-9445-A325FD3F6BCA}"/>
    <cellStyle name="40% — акцент4 4 2 2 3 2" xfId="6266" xr:uid="{93371411-D39D-48CC-AA27-49565979D648}"/>
    <cellStyle name="40% — акцент4 4 2 2 3 2 2" xfId="13850" xr:uid="{7DB39906-3027-4639-8D89-74EA7FE16E3D}"/>
    <cellStyle name="40% — акцент4 4 2 2 3 3" xfId="10738" xr:uid="{007A018A-EECD-4FEC-98AC-6B8FDB44339C}"/>
    <cellStyle name="40% — акцент4 4 2 2 4" xfId="4683" xr:uid="{07A298B2-038A-46CD-8816-B6F1839BDE32}"/>
    <cellStyle name="40% — акцент4 4 2 2 4 2" xfId="12284" xr:uid="{FC8928B0-9DD0-42F7-8E47-A2C62DB49467}"/>
    <cellStyle name="40% — акцент4 4 2 2 5" xfId="9512" xr:uid="{F994219D-3ED2-4F6B-8362-6EEA05BAA6F4}"/>
    <cellStyle name="40% — акцент4 4 2 3" xfId="1564" xr:uid="{F58084A7-5E8F-4ED7-8891-C7DD8C5D9CE0}"/>
    <cellStyle name="40% — акцент4 4 2 3 2" xfId="3464" xr:uid="{DE7228E0-BD5E-4B95-9693-0C9EFEFE0102}"/>
    <cellStyle name="40% — акцент4 4 2 3 2 2" xfId="6722" xr:uid="{8B156320-FDF7-4A87-83AB-F3EDA86B22D9}"/>
    <cellStyle name="40% — акцент4 4 2 3 2 2 2" xfId="14233" xr:uid="{F7EF6FD7-8BA8-48A8-B0C0-1D7AEDEF924B}"/>
    <cellStyle name="40% — акцент4 4 2 3 2 3" xfId="11072" xr:uid="{03954D2A-D34A-4605-969C-A6434653988B}"/>
    <cellStyle name="40% — акцент4 4 2 3 3" xfId="5023" xr:uid="{B9705821-89BA-422F-A5B0-5772A45A3D4B}"/>
    <cellStyle name="40% — акцент4 4 2 3 3 2" xfId="12618" xr:uid="{30502DAD-40DF-4D7E-8623-77FCB90E00CA}"/>
    <cellStyle name="40% — акцент4 4 2 3 4" xfId="9212" xr:uid="{08210341-351C-4E96-A29C-0234E4A0A2F2}"/>
    <cellStyle name="40% — акцент4 4 2 4" xfId="2187" xr:uid="{759E64C4-66DC-4F56-AB4F-BE1813E5F026}"/>
    <cellStyle name="40% — акцент4 4 2 4 2" xfId="3766" xr:uid="{C1DBE353-4E3C-4621-9AF9-FF10A06C0AB8}"/>
    <cellStyle name="40% — акцент4 4 2 4 2 2" xfId="7023" xr:uid="{BDFD8548-3745-4045-801E-FD022B589768}"/>
    <cellStyle name="40% — акцент4 4 2 4 2 2 2" xfId="14534" xr:uid="{A8106987-B0F5-4938-8390-1E9396EDE0FC}"/>
    <cellStyle name="40% — акцент4 4 2 4 2 3" xfId="11373" xr:uid="{EEF32C3E-619D-42D9-B6E4-5C4C6224951F}"/>
    <cellStyle name="40% — акцент4 4 2 4 3" xfId="5349" xr:uid="{F9CD7BC7-C0FB-49C4-9087-F293682C5B8B}"/>
    <cellStyle name="40% — акцент4 4 2 4 3 2" xfId="12939" xr:uid="{41349BC2-365C-4BAA-96F7-13BE3FB939D1}"/>
    <cellStyle name="40% — акцент4 4 2 4 4" xfId="9827" xr:uid="{D4C1684F-A881-4796-B45F-C5F231DEC862}"/>
    <cellStyle name="40% — акцент4 4 2 5" xfId="2805" xr:uid="{C5E0402D-CF98-48E6-AA93-44B1511B0595}"/>
    <cellStyle name="40% — акцент4 4 2 5 2" xfId="5964" xr:uid="{9E8001B9-05DD-4BC2-8356-08794D1CD9B4}"/>
    <cellStyle name="40% — акцент4 4 2 5 2 2" xfId="13550" xr:uid="{404B0F26-155C-46F3-A4ED-F9FA7ACD2E79}"/>
    <cellStyle name="40% — акцент4 4 2 5 3" xfId="10438" xr:uid="{38627108-12F2-4EDF-8F70-B13DFC706CE3}"/>
    <cellStyle name="40% — акцент4 4 2 6" xfId="4381" xr:uid="{F815AFB5-85F0-45ED-B450-26C23AA95AFD}"/>
    <cellStyle name="40% — акцент4 4 2 6 2" xfId="11984" xr:uid="{81540F4C-59F4-40BE-BB9D-D9A65B5A06DB}"/>
    <cellStyle name="40% — акцент4 4 2 7" xfId="8887" xr:uid="{14DEEE1A-CAC7-42A0-A59F-A7933494C8D3}"/>
    <cellStyle name="40% — акцент4 4 2 8" xfId="1219" xr:uid="{AE04A2AB-DF02-4599-B9EA-270ECA5582F3}"/>
    <cellStyle name="40% — акцент4 4 3" xfId="181" xr:uid="{1D2169BA-A7B9-4862-89CA-6A032647FD73}"/>
    <cellStyle name="40% — акцент4 4 3 2" xfId="1935" xr:uid="{12D031E4-5BB6-445C-ABEA-6EFD8F55CC3F}"/>
    <cellStyle name="40% — акцент4 4 3 2 2" xfId="2558" xr:uid="{D76A5E6F-769F-466E-877C-EC3AF26A20DC}"/>
    <cellStyle name="40% — акцент4 4 3 2 2 2" xfId="4137" xr:uid="{131E9838-5445-4990-81B3-5BA36F6F25BF}"/>
    <cellStyle name="40% — акцент4 4 3 2 2 2 2" xfId="7392" xr:uid="{8DB84632-489A-40E8-8E99-0CD9249F9590}"/>
    <cellStyle name="40% — акцент4 4 3 2 2 2 2 2" xfId="14903" xr:uid="{03487FEF-3B01-41F3-88AA-5236BAEBFDA8}"/>
    <cellStyle name="40% — акцент4 4 3 2 2 2 3" xfId="11743" xr:uid="{17D76923-CBF9-45F0-9CE7-B75BF26E9C98}"/>
    <cellStyle name="40% — акцент4 4 3 2 2 3" xfId="5720" xr:uid="{3EFB6F39-888F-4AA5-B8FE-C75A8B6D1EA0}"/>
    <cellStyle name="40% — акцент4 4 3 2 2 3 2" xfId="13308" xr:uid="{5E965FD1-BA0D-4CB3-9DE4-D511C15A8337}"/>
    <cellStyle name="40% — акцент4 4 3 2 2 4" xfId="10196" xr:uid="{10A8D452-F4A8-48C9-A8CD-71C1BF94B2F3}"/>
    <cellStyle name="40% — акцент4 4 3 2 3" xfId="3176" xr:uid="{4FACA897-5451-4058-8C43-19F8CFEE264C}"/>
    <cellStyle name="40% — акцент4 4 3 2 3 2" xfId="6335" xr:uid="{F2AF8827-D815-4FFB-AB70-E6766B725F0A}"/>
    <cellStyle name="40% — акцент4 4 3 2 3 2 2" xfId="13919" xr:uid="{46CFE05C-3045-44A3-BD18-8974AE813E0A}"/>
    <cellStyle name="40% — акцент4 4 3 2 3 3" xfId="10807" xr:uid="{A5D5C1F2-21CA-4563-8F9F-5D6E65E8B7C4}"/>
    <cellStyle name="40% — акцент4 4 3 2 4" xfId="4752" xr:uid="{29A778DF-1517-48BA-A411-1B61FDC36F1D}"/>
    <cellStyle name="40% — акцент4 4 3 2 4 2" xfId="12353" xr:uid="{15360F3E-25C7-4856-AD2E-EACBE256B934}"/>
    <cellStyle name="40% — акцент4 4 3 2 5" xfId="9581" xr:uid="{6C2328DE-D817-4528-9683-03228553A464}"/>
    <cellStyle name="40% — акцент4 4 3 3" xfId="1633" xr:uid="{99CF2641-5082-45BD-8202-11CF5B3D8E18}"/>
    <cellStyle name="40% — акцент4 4 3 3 2" xfId="3533" xr:uid="{B93EC07D-6097-4DA5-88BF-36829699D9DA}"/>
    <cellStyle name="40% — акцент4 4 3 3 2 2" xfId="6791" xr:uid="{0D83D546-1784-42F3-965D-7D33B50B00AF}"/>
    <cellStyle name="40% — акцент4 4 3 3 2 2 2" xfId="14302" xr:uid="{5153520C-6340-4485-A253-5304155ACB49}"/>
    <cellStyle name="40% — акцент4 4 3 3 2 3" xfId="11141" xr:uid="{9E552805-0048-4F08-9533-07E289CF3055}"/>
    <cellStyle name="40% — акцент4 4 3 3 3" xfId="5092" xr:uid="{32E17B74-F912-46ED-B8D7-691F3C4FEC81}"/>
    <cellStyle name="40% — акцент4 4 3 3 3 2" xfId="12687" xr:uid="{5AA84CA4-592A-4375-B661-A2877CD767E1}"/>
    <cellStyle name="40% — акцент4 4 3 3 4" xfId="9281" xr:uid="{EF3F3CBA-B51F-4095-BAC0-1CAB994FD39B}"/>
    <cellStyle name="40% — акцент4 4 3 4" xfId="2256" xr:uid="{7E667415-9737-4EE6-9D82-102FF0CDBA35}"/>
    <cellStyle name="40% — акцент4 4 3 4 2" xfId="3835" xr:uid="{9A7538A9-8ACA-4F56-8826-C4E37AB922B6}"/>
    <cellStyle name="40% — акцент4 4 3 4 2 2" xfId="7092" xr:uid="{110662A5-865F-4A5D-B1E2-E791906AF482}"/>
    <cellStyle name="40% — акцент4 4 3 4 2 2 2" xfId="14603" xr:uid="{82222F8A-1FC5-48D2-8731-4E5BB9A47802}"/>
    <cellStyle name="40% — акцент4 4 3 4 2 3" xfId="11442" xr:uid="{F20CB1D3-B22E-4187-8022-78C66F1D89D3}"/>
    <cellStyle name="40% — акцент4 4 3 4 3" xfId="5418" xr:uid="{A2DCC258-40ED-4B7C-9BEA-94C78BAD0237}"/>
    <cellStyle name="40% — акцент4 4 3 4 3 2" xfId="13008" xr:uid="{6C1065F5-621D-4628-8E2B-9BF2F7576103}"/>
    <cellStyle name="40% — акцент4 4 3 4 4" xfId="9896" xr:uid="{FFE09128-E3EC-4A1F-B2C5-120963E3DE87}"/>
    <cellStyle name="40% — акцент4 4 3 5" xfId="2874" xr:uid="{6DEFA1A9-5204-400C-B419-3B2A126B5195}"/>
    <cellStyle name="40% — акцент4 4 3 5 2" xfId="6033" xr:uid="{A5A6AA84-C659-484F-A6CB-8EBFE7AA800A}"/>
    <cellStyle name="40% — акцент4 4 3 5 2 2" xfId="13619" xr:uid="{B1A2CEE3-A48B-4D9A-92B7-C013CCEF40A4}"/>
    <cellStyle name="40% — акцент4 4 3 5 3" xfId="10507" xr:uid="{1B8733F3-281B-4A74-B774-D08FF4EE875A}"/>
    <cellStyle name="40% — акцент4 4 3 6" xfId="4450" xr:uid="{79B52199-C3BC-4BB0-B923-4ADA77D49325}"/>
    <cellStyle name="40% — акцент4 4 3 6 2" xfId="12053" xr:uid="{60DD0DD0-5473-46FF-8958-6029A1831EE4}"/>
    <cellStyle name="40% — акцент4 4 3 7" xfId="8956" xr:uid="{29B49688-CC6F-4ACA-929B-4ADF047951C4}"/>
    <cellStyle name="40% — акцент4 4 3 8" xfId="1288" xr:uid="{E4367221-F4E4-42BC-A221-DCBD1737159B}"/>
    <cellStyle name="40% — акцент4 4 4" xfId="182" xr:uid="{377F4E46-413D-4026-AC5C-8833971921D8}"/>
    <cellStyle name="40% — акцент4 4 4 2" xfId="2004" xr:uid="{FAA23771-FB5F-408A-833C-66957912CFF0}"/>
    <cellStyle name="40% — акцент4 4 4 2 2" xfId="2627" xr:uid="{E95EA068-362D-43CC-99AB-068F754D49B5}"/>
    <cellStyle name="40% — акцент4 4 4 2 2 2" xfId="4206" xr:uid="{A2329BA3-E7B6-4481-8976-944ACE79E064}"/>
    <cellStyle name="40% — акцент4 4 4 2 2 2 2" xfId="7461" xr:uid="{85F4519B-8A3F-4308-A76D-DBF99B1EFF0E}"/>
    <cellStyle name="40% — акцент4 4 4 2 2 2 2 2" xfId="14972" xr:uid="{B823247E-C8F8-4B62-A220-4621F092301D}"/>
    <cellStyle name="40% — акцент4 4 4 2 2 2 3" xfId="11812" xr:uid="{29CBA341-A974-4766-818E-F545689ACBAE}"/>
    <cellStyle name="40% — акцент4 4 4 2 2 3" xfId="5789" xr:uid="{ABD0E614-E238-4E3C-A3F5-459C11484A1C}"/>
    <cellStyle name="40% — акцент4 4 4 2 2 3 2" xfId="13377" xr:uid="{9E492D32-2C96-46E5-9345-C4864493F123}"/>
    <cellStyle name="40% — акцент4 4 4 2 2 4" xfId="10265" xr:uid="{080119A2-36A3-45E3-8E05-0A7D7AF75D3A}"/>
    <cellStyle name="40% — акцент4 4 4 2 3" xfId="3245" xr:uid="{43617FB0-E95E-4BE0-8D0D-1AF2842C5F89}"/>
    <cellStyle name="40% — акцент4 4 4 2 3 2" xfId="6404" xr:uid="{E79458F4-21BE-49A9-82B6-CC18DF9EE80D}"/>
    <cellStyle name="40% — акцент4 4 4 2 3 2 2" xfId="13988" xr:uid="{C0222609-2921-476E-AB17-BEA6EAB5C5C6}"/>
    <cellStyle name="40% — акцент4 4 4 2 3 3" xfId="10876" xr:uid="{63AC4D3F-DDCC-4EBD-AE93-D4ADCBCD705B}"/>
    <cellStyle name="40% — акцент4 4 4 2 4" xfId="4821" xr:uid="{4244558E-68B7-472E-8DAE-B48EBC959100}"/>
    <cellStyle name="40% — акцент4 4 4 2 4 2" xfId="12422" xr:uid="{1EEC98DE-D521-4DD3-AFD9-173A8D2472A2}"/>
    <cellStyle name="40% — акцент4 4 4 2 5" xfId="9650" xr:uid="{3CBA9192-C90B-48CA-95D4-1BE78E9A5AA0}"/>
    <cellStyle name="40% — акцент4 4 4 3" xfId="1702" xr:uid="{0E454985-862E-4AA5-B6BA-7C22EB1B7E8B}"/>
    <cellStyle name="40% — акцент4 4 4 3 2" xfId="3602" xr:uid="{75922264-54D9-469F-B420-0A5714AC5FAA}"/>
    <cellStyle name="40% — акцент4 4 4 3 2 2" xfId="6860" xr:uid="{5BFA677D-77B8-48B3-B0EB-2E42F4EE5185}"/>
    <cellStyle name="40% — акцент4 4 4 3 2 2 2" xfId="14371" xr:uid="{97F3F499-5FB3-4842-83AD-62439A384CE9}"/>
    <cellStyle name="40% — акцент4 4 4 3 2 3" xfId="11210" xr:uid="{B01D126C-28E6-489E-9817-8B175ADCBA60}"/>
    <cellStyle name="40% — акцент4 4 4 3 3" xfId="5161" xr:uid="{A8FB5E4B-1A5A-4F18-86F4-BD64D89C0D88}"/>
    <cellStyle name="40% — акцент4 4 4 3 3 2" xfId="12756" xr:uid="{346F3C20-2B83-4CE2-98C9-A64850CAC525}"/>
    <cellStyle name="40% — акцент4 4 4 3 4" xfId="9350" xr:uid="{FE0167BB-0BE3-4859-B22E-3726F306A037}"/>
    <cellStyle name="40% — акцент4 4 4 4" xfId="2325" xr:uid="{37DCCE74-9168-44E4-AD9E-707F922768AE}"/>
    <cellStyle name="40% — акцент4 4 4 4 2" xfId="3904" xr:uid="{36E7AEB9-84F3-46CB-B73B-810CCBB03BA9}"/>
    <cellStyle name="40% — акцент4 4 4 4 2 2" xfId="7161" xr:uid="{F786C592-5AA9-48F0-945B-EDCA132DBC83}"/>
    <cellStyle name="40% — акцент4 4 4 4 2 2 2" xfId="14672" xr:uid="{11B5D0AD-8CF9-4FFB-93E3-D0755E92F992}"/>
    <cellStyle name="40% — акцент4 4 4 4 2 3" xfId="11511" xr:uid="{70987BAE-8ABC-4925-9FD9-8A726DB0F925}"/>
    <cellStyle name="40% — акцент4 4 4 4 3" xfId="5487" xr:uid="{F0214122-4C84-4387-BD67-C6F8634265E8}"/>
    <cellStyle name="40% — акцент4 4 4 4 3 2" xfId="13077" xr:uid="{42AFC4E4-036E-40DC-9E7B-D0A0545A4C38}"/>
    <cellStyle name="40% — акцент4 4 4 4 4" xfId="9965" xr:uid="{CF608363-B297-4D04-92CE-3201BCC0BCCC}"/>
    <cellStyle name="40% — акцент4 4 4 5" xfId="2943" xr:uid="{89786CA8-4A31-4198-8C1E-A69F5A3326FC}"/>
    <cellStyle name="40% — акцент4 4 4 5 2" xfId="6102" xr:uid="{B0A166B2-4989-48F3-A511-710CB2F90A5F}"/>
    <cellStyle name="40% — акцент4 4 4 5 2 2" xfId="13688" xr:uid="{4AECC714-5437-4162-B8DE-2B24D6A90766}"/>
    <cellStyle name="40% — акцент4 4 4 5 3" xfId="10576" xr:uid="{4D61B1B4-CB30-4638-B94A-D3B53AB39C26}"/>
    <cellStyle name="40% — акцент4 4 4 6" xfId="4519" xr:uid="{6990153F-9CDA-434A-BB2A-92CA1F9987E9}"/>
    <cellStyle name="40% — акцент4 4 4 6 2" xfId="12122" xr:uid="{F68CB812-E31F-4F7A-A256-45D8EAE767BB}"/>
    <cellStyle name="40% — акцент4 4 4 7" xfId="9025" xr:uid="{188A1827-9020-43B5-A33F-50A6638499BC}"/>
    <cellStyle name="40% — акцент4 4 4 8" xfId="1357" xr:uid="{801ACA24-BC0E-4F58-B2BC-CC58563CC3DE}"/>
    <cellStyle name="40% — акцент4 4 5" xfId="183" xr:uid="{328C0542-22DA-4931-9838-533BCC11386B}"/>
    <cellStyle name="40% — акцент4 4 5 2" xfId="2419" xr:uid="{5AF8FD88-AD31-49FA-882E-446C8908C920}"/>
    <cellStyle name="40% — акцент4 4 5 2 2" xfId="3998" xr:uid="{993E5831-A5D4-4180-8FDD-568FD5CA82E5}"/>
    <cellStyle name="40% — акцент4 4 5 2 2 2" xfId="7254" xr:uid="{6AAA9017-D7E0-4BA3-A8C5-539FA74702B4}"/>
    <cellStyle name="40% — акцент4 4 5 2 2 2 2" xfId="14765" xr:uid="{12083565-F05E-4E83-9595-47F0186162C6}"/>
    <cellStyle name="40% — акцент4 4 5 2 2 3" xfId="11604" xr:uid="{C39AC45B-825D-467E-B0F6-DA0B4ED63E0F}"/>
    <cellStyle name="40% — акцент4 4 5 2 3" xfId="5581" xr:uid="{60A5AF44-F983-4BDA-B390-9CA558D251A7}"/>
    <cellStyle name="40% — акцент4 4 5 2 3 2" xfId="13170" xr:uid="{8CC17F41-1ED0-4546-9BD8-FE473F47AE2F}"/>
    <cellStyle name="40% — акцент4 4 5 2 4" xfId="10058" xr:uid="{CB944D8E-EF13-41DB-B887-6D9A23482962}"/>
    <cellStyle name="40% — акцент4 4 5 3" xfId="3037" xr:uid="{58B83389-3434-4761-A94F-6FE754F01C01}"/>
    <cellStyle name="40% — акцент4 4 5 3 2" xfId="6196" xr:uid="{0B572A2D-D28C-46E9-AAC2-BE6451313C85}"/>
    <cellStyle name="40% — акцент4 4 5 3 2 2" xfId="13781" xr:uid="{11AF06C6-889D-415F-BCF4-9F75DCF35798}"/>
    <cellStyle name="40% — акцент4 4 5 3 3" xfId="10669" xr:uid="{95A9CA88-4C63-4E01-BBDF-EBBCF761A6B6}"/>
    <cellStyle name="40% — акцент4 4 5 4" xfId="4613" xr:uid="{C2DFE7A3-16D2-41A2-8B76-E2A18DB090DB}"/>
    <cellStyle name="40% — акцент4 4 5 4 2" xfId="12215" xr:uid="{9133438E-EBDF-44C4-B13E-7CB6BF4A6BD4}"/>
    <cellStyle name="40% — акцент4 4 5 5" xfId="9443" xr:uid="{FA5709ED-7B93-40FE-ADE4-25D4BF18058F}"/>
    <cellStyle name="40% — акцент4 4 5 6" xfId="1796" xr:uid="{808524B1-41BA-4330-B4E7-111D2DA91DD3}"/>
    <cellStyle name="40% — акцент4 4 6" xfId="1494" xr:uid="{5BBD01D6-DD34-450D-8C57-39B599ADE2E8}"/>
    <cellStyle name="40% — акцент4 4 6 2" xfId="3394" xr:uid="{A39E1482-1FBE-43C7-8F61-B5106969A9D7}"/>
    <cellStyle name="40% — акцент4 4 6 2 2" xfId="6653" xr:uid="{D5BFB820-1F86-4F9E-90E0-8D63BE2E151B}"/>
    <cellStyle name="40% — акцент4 4 6 2 2 2" xfId="14164" xr:uid="{FAEDC5A7-9D58-4DA4-88A6-D2C6ED3ABF66}"/>
    <cellStyle name="40% — акцент4 4 6 2 3" xfId="11003" xr:uid="{117E75FD-CDD5-463D-83B9-05B0A0C51934}"/>
    <cellStyle name="40% — акцент4 4 6 3" xfId="4953" xr:uid="{E507D544-7656-417D-8519-EBB53418A9C9}"/>
    <cellStyle name="40% — акцент4 4 6 3 2" xfId="12549" xr:uid="{8B72FE86-CB26-4157-86C1-39FCD4B0CD74}"/>
    <cellStyle name="40% — акцент4 4 6 4" xfId="9143" xr:uid="{F1A962A2-1658-4E28-B8B2-A98B8B092C14}"/>
    <cellStyle name="40% — акцент4 4 7" xfId="2117" xr:uid="{65FEFF50-9E9C-49C0-8CBA-BD906A524150}"/>
    <cellStyle name="40% — акцент4 4 7 2" xfId="3696" xr:uid="{7C32FDFE-7DBC-4337-BDC3-6BB9150C0B4A}"/>
    <cellStyle name="40% — акцент4 4 7 2 2" xfId="6954" xr:uid="{EFB2A86B-C283-424E-AC52-4C47C00CBBD5}"/>
    <cellStyle name="40% — акцент4 4 7 2 2 2" xfId="14465" xr:uid="{DF7E49E8-4036-4182-9A5B-EE92FFDB7AEA}"/>
    <cellStyle name="40% — акцент4 4 7 2 3" xfId="11304" xr:uid="{1878EEC2-3C95-4DD2-B124-788E78351455}"/>
    <cellStyle name="40% — акцент4 4 7 3" xfId="5279" xr:uid="{27CBAA3C-39C9-403E-AD5E-53D03D279EBA}"/>
    <cellStyle name="40% — акцент4 4 7 3 2" xfId="12870" xr:uid="{F7726B0D-225B-4DDD-9D33-95089ED6BC9A}"/>
    <cellStyle name="40% — акцент4 4 7 4" xfId="9758" xr:uid="{3BD91DEE-8459-4945-8A27-5B0288D6F69C}"/>
    <cellStyle name="40% — акцент4 4 8" xfId="2735" xr:uid="{DE4D988D-6EB8-4395-B398-3C4672FD5637}"/>
    <cellStyle name="40% — акцент4 4 8 2" xfId="5894" xr:uid="{ABAC2400-B6EA-430C-B2D7-E586DE603B5C}"/>
    <cellStyle name="40% — акцент4 4 8 2 2" xfId="13481" xr:uid="{DD004121-384B-4076-819C-A7DD757DC66F}"/>
    <cellStyle name="40% — акцент4 4 8 3" xfId="10368" xr:uid="{F7E56ABD-2EA4-4D73-A4A1-49F0E366DC3E}"/>
    <cellStyle name="40% — акцент4 4 9" xfId="4311" xr:uid="{A0E0C50B-D541-4A1D-B89C-22C3B29BF3D8}"/>
    <cellStyle name="40% — акцент4 4 9 2" xfId="11915" xr:uid="{026864A6-8EC1-40E7-B156-2A18EE39478E}"/>
    <cellStyle name="40% — акцент4 5" xfId="184" xr:uid="{B9ACBCE2-93DB-4036-BE28-68F5B9560630}"/>
    <cellStyle name="40% — акцент4 5 2" xfId="185" xr:uid="{8C453BB7-9BAA-46E6-856E-6CA9B0F3A0C3}"/>
    <cellStyle name="40% — акцент4 5 2 2" xfId="1424" xr:uid="{AAF08C0A-4BE6-4DC1-822F-2D2BE4284BDF}"/>
    <cellStyle name="40% — акцент4 5 3" xfId="3304" xr:uid="{3DFC6B31-2992-47C1-A96E-C1A5B2F7BA82}"/>
    <cellStyle name="40% — акцент4 5 3 2" xfId="4863" xr:uid="{C6C25858-44C9-4897-88E0-6DF79D4F36F4}"/>
    <cellStyle name="40% — акцент4 5 3 2 2" xfId="12460" xr:uid="{DD81397E-B78E-4C31-8134-2734FC9C6009}"/>
    <cellStyle name="40% — акцент4 5 3 3" xfId="10914" xr:uid="{FBE7A07F-6FCF-4FA4-80AA-1F156352C56D}"/>
    <cellStyle name="40% — акцент4 5 4" xfId="9049" xr:uid="{21CF3C84-7F49-4AFC-AAF4-D25812932ECF}"/>
    <cellStyle name="40% — акцент4 5 5" xfId="1380" xr:uid="{0DD25AAF-7538-486B-91AC-9E91BC61D48A}"/>
    <cellStyle name="40% — акцент4 6" xfId="1729" xr:uid="{C57C76A7-1495-4B7B-A783-60303DD611B4}"/>
    <cellStyle name="40% — акцент4 6 2" xfId="2352" xr:uid="{EC4400D5-3F35-4A39-AA3F-8CED5FAF738D}"/>
    <cellStyle name="40% — акцент4 6 2 2" xfId="3931" xr:uid="{9497AB3B-ECF6-40B1-B36D-7CF106BA4C1B}"/>
    <cellStyle name="40% — акцент4 6 2 2 2" xfId="7187" xr:uid="{7D3A0EF9-3515-46DE-8DED-4568C1EECCFD}"/>
    <cellStyle name="40% — акцент4 6 2 2 2 2" xfId="14698" xr:uid="{02C00E7A-5EAD-4B1D-86BB-9C8C2A7F7284}"/>
    <cellStyle name="40% — акцент4 6 2 2 3" xfId="11537" xr:uid="{39951A61-C129-44AD-BDA1-417D36C20F23}"/>
    <cellStyle name="40% — акцент4 6 2 3" xfId="5514" xr:uid="{180235D3-098F-453A-A008-2FA08AE7E4BD}"/>
    <cellStyle name="40% — акцент4 6 2 3 2" xfId="13103" xr:uid="{019DA18A-8B6A-4CAE-AF97-A5B6F4E24A79}"/>
    <cellStyle name="40% — акцент4 6 2 4" xfId="9991" xr:uid="{95E4D739-CE52-40FA-B10C-C1949BAA2020}"/>
    <cellStyle name="40% — акцент4 6 3" xfId="2970" xr:uid="{B2B9D16C-AE31-438D-8D3E-36EBB71ADCEA}"/>
    <cellStyle name="40% — акцент4 6 3 2" xfId="6129" xr:uid="{B3774CDD-03EB-4CEF-B09A-B677D88F9B8E}"/>
    <cellStyle name="40% — акцент4 6 3 2 2" xfId="13714" xr:uid="{02C6695B-1F33-4815-AB2C-F21D729CC6B0}"/>
    <cellStyle name="40% — акцент4 6 3 3" xfId="10602" xr:uid="{CB931A8E-1ECA-4765-AD66-E401F4D767A0}"/>
    <cellStyle name="40% — акцент4 6 4" xfId="4546" xr:uid="{56C47210-01A2-46EF-913A-39FE735E6096}"/>
    <cellStyle name="40% — акцент4 6 4 2" xfId="12148" xr:uid="{3A82CBCE-49C4-474F-8AB7-D7FEBC12349C}"/>
    <cellStyle name="40% — акцент4 6 5" xfId="9376" xr:uid="{724AA0A3-A0C6-4A92-8E37-18265FCBF4FB}"/>
    <cellStyle name="40% — акцент4 7" xfId="1405" xr:uid="{A0BD5E12-C495-4C73-93FA-FA3B8456F149}"/>
    <cellStyle name="40% — акцент4 7 2" xfId="3327" xr:uid="{BA0B10E0-7811-49AF-963F-9B41334A7611}"/>
    <cellStyle name="40% — акцент4 7 2 2" xfId="6586" xr:uid="{E9F22C2A-DB75-4CDF-AE19-4056D6548A3E}"/>
    <cellStyle name="40% — акцент4 7 2 2 2" xfId="14097" xr:uid="{241F5A15-9E11-4101-87AF-0D53A932ED1A}"/>
    <cellStyle name="40% — акцент4 7 2 3" xfId="10936" xr:uid="{497ED7BB-42C9-4DCB-BD11-6039B6020AB9}"/>
    <cellStyle name="40% — акцент4 7 3" xfId="4886" xr:uid="{7371A5A7-6C08-46A2-8CD9-9C8A5D78BB66}"/>
    <cellStyle name="40% — акцент4 7 3 2" xfId="12482" xr:uid="{03380DB5-42CC-44ED-B97E-6119BFB184C6}"/>
    <cellStyle name="40% — акцент4 7 4" xfId="9073" xr:uid="{8CB22B33-5FFE-4E4D-A547-6B975BE0EEFB}"/>
    <cellStyle name="40% — акцент4 8" xfId="2049" xr:uid="{384EA3A2-E7FA-4F41-9F31-94768B0A243C}"/>
    <cellStyle name="40% — акцент4 8 2" xfId="3628" xr:uid="{5D50B92B-051F-4E38-863D-A52220570656}"/>
    <cellStyle name="40% — акцент4 8 2 2" xfId="6886" xr:uid="{53588260-AE6E-47A6-ABA0-190B48F34E7A}"/>
    <cellStyle name="40% — акцент4 8 2 2 2" xfId="14397" xr:uid="{80A718E4-76D3-444F-8D7A-7984BD1A3EF9}"/>
    <cellStyle name="40% — акцент4 8 2 3" xfId="11236" xr:uid="{6EFC3805-E59F-4789-9598-164B3448A2E5}"/>
    <cellStyle name="40% — акцент4 8 3" xfId="5211" xr:uid="{AE675C2C-5428-42E9-BF52-6B0463541D59}"/>
    <cellStyle name="40% — акцент4 8 3 2" xfId="12802" xr:uid="{7B0FA6C8-4C31-439F-9C19-F09EDC9A0047}"/>
    <cellStyle name="40% — акцент4 8 4" xfId="9690" xr:uid="{1BEB83C8-3242-41C5-AEB3-85B5268DE668}"/>
    <cellStyle name="40% — акцент4 9" xfId="2665" xr:uid="{F2B73C24-BB1B-46D3-A6EF-47F3661AFF14}"/>
    <cellStyle name="40% — акцент4 9 2" xfId="5826" xr:uid="{0B12C629-A1B6-4CB4-A476-3BF48E02ABAD}"/>
    <cellStyle name="40% — акцент4 9 2 2" xfId="13413" xr:uid="{470DDF7F-250E-4BE8-9849-966DCA4AEB86}"/>
    <cellStyle name="40% — акцент4 9 3" xfId="10300" xr:uid="{01DC02AC-9E2F-4865-8487-18C80EA36990}"/>
    <cellStyle name="40% — акцент5 10" xfId="4246" xr:uid="{2DB3EE10-778D-4A77-828E-0C9D9C470796}"/>
    <cellStyle name="40% — акцент5 10 2" xfId="11850" xr:uid="{F091D0D1-919D-430D-B117-AEBB815BF528}"/>
    <cellStyle name="40% — акцент5 11" xfId="6463" xr:uid="{B8A3649A-4B01-4F9C-BBC1-846EA84858BD}"/>
    <cellStyle name="40% — акцент5 11 2" xfId="7492" xr:uid="{A485FF9E-BE88-42B2-8B6B-4244E28F1F0A}"/>
    <cellStyle name="40% — акцент5 11 2 2" xfId="15003" xr:uid="{464DA418-1E57-4FC4-899D-FEBCF1322A6D}"/>
    <cellStyle name="40% — акцент5 11 3" xfId="7531" xr:uid="{CB978353-5002-4C9D-B7B5-4C564D0BC1D8}"/>
    <cellStyle name="40% — акцент5 11 3 2" xfId="15053" xr:uid="{D1409637-C41E-444D-BDA7-CE7392344D62}"/>
    <cellStyle name="40% — акцент5 11 4" xfId="14023" xr:uid="{0D78FA19-415E-4484-9BFF-1C520D7BF6D1}"/>
    <cellStyle name="40% — акцент5 12" xfId="1030" xr:uid="{C5CF1BA5-F19A-4ABA-A708-173A19F569CB}"/>
    <cellStyle name="40% - Акцент5 2" xfId="506" xr:uid="{DD7EEF5B-BD8A-4FDB-A11F-C022B8CCDC9B}"/>
    <cellStyle name="40% — акцент5 2" xfId="186" xr:uid="{DA94E576-7A1A-41F2-893D-14B9B8C4C2FA}"/>
    <cellStyle name="40% - Акцент5 2 10" xfId="7584" xr:uid="{386CB5F8-CFC9-44F3-A8C0-A6B085AE6982}"/>
    <cellStyle name="40% — акцент5 2 10" xfId="7511" xr:uid="{81DA6ED5-1A7D-4545-9874-F8AADBFD5AC4}"/>
    <cellStyle name="40% - Акцент5 2 10 2" xfId="15108" xr:uid="{A3C84FEA-3308-4DA0-A0E9-5A2BD5F551C2}"/>
    <cellStyle name="40% — акцент5 2 10 2" xfId="15022" xr:uid="{76DB671D-CE32-49C0-85C3-319DB37EE80D}"/>
    <cellStyle name="40% - Акцент5 2 10 3" xfId="16101" xr:uid="{499135C6-CC6B-434B-AB60-C8147C603AEA}"/>
    <cellStyle name="40% — акцент5 2 10 3" xfId="16028" xr:uid="{ADCC8923-8A69-43E5-9D4A-14D500AD86F9}"/>
    <cellStyle name="40% - Акцент5 2 10 4" xfId="15565" xr:uid="{A3F29EC5-A7A2-464D-AA62-976A82C7511A}"/>
    <cellStyle name="40% — акцент5 2 10 4" xfId="15235" xr:uid="{F5528DEE-5689-43BA-B385-02EC1EEA2C72}"/>
    <cellStyle name="40% - Акцент5 2 10 5" xfId="15792" xr:uid="{43A1E9AC-479D-48DD-8919-58CC07EF5755}"/>
    <cellStyle name="40% — акцент5 2 10 5" xfId="15295" xr:uid="{5753B76A-B711-46BE-9B43-76F9D9FFA3FF}"/>
    <cellStyle name="40% - Акцент5 2 10 6" xfId="15461" xr:uid="{5F5C7A7F-8954-4BCD-BEB3-A15F5217BA87}"/>
    <cellStyle name="40% — акцент5 2 10 6" xfId="15702" xr:uid="{9ECE224C-8DE3-49B7-8D34-0F6312356A9E}"/>
    <cellStyle name="40% - Акцент5 2 10 7" xfId="15766" xr:uid="{D143A0F7-A8D1-4C37-A35B-B635182C7558}"/>
    <cellStyle name="40% — акцент5 2 10 7" xfId="15487" xr:uid="{0EC4FA13-94F2-4D4F-B3FA-32E016F7ABCF}"/>
    <cellStyle name="40% - Акцент5 2 11" xfId="7607" xr:uid="{11D9CDC3-BADF-4534-AED4-19B5213FF9AE}"/>
    <cellStyle name="40% — акцент5 2 11" xfId="8775" xr:uid="{4A2DE0AA-1EC6-4C3E-88FE-7F5A45EFAC3B}"/>
    <cellStyle name="40% - Акцент5 2 11 2" xfId="15131" xr:uid="{6F059E3D-5958-446F-9776-0AC90F86D281}"/>
    <cellStyle name="40% - Акцент5 2 11 3" xfId="16119" xr:uid="{84736F95-AC04-4AEE-BBF6-50F88D115686}"/>
    <cellStyle name="40% - Акцент5 2 11 4" xfId="15918" xr:uid="{8EEF1B85-25CD-4484-AFA7-6EC7F44D86B8}"/>
    <cellStyle name="40% - Акцент5 2 11 5" xfId="15541" xr:uid="{E6977C18-1DE1-434B-A0C9-FE7171E71D31}"/>
    <cellStyle name="40% - Акцент5 2 11 6" xfId="15930" xr:uid="{B8A965B5-AF8D-47D5-B1F4-026BFD8D974E}"/>
    <cellStyle name="40% - Акцент5 2 11 7" xfId="14026" xr:uid="{630BDBE7-80CD-4A6B-9298-91DC6F9ADCC1}"/>
    <cellStyle name="40% - Акцент5 2 12" xfId="7609" xr:uid="{C816FFEA-43ED-4362-AD8B-B77DF71164FA}"/>
    <cellStyle name="40% — акцент5 2 12" xfId="15212" xr:uid="{F312A558-D360-4772-B74F-B1CCEA0403FB}"/>
    <cellStyle name="40% - Акцент5 2 12 2" xfId="15133" xr:uid="{8EA71F36-4088-4E1B-9C07-005FF77B44F9}"/>
    <cellStyle name="40% - Акцент5 2 12 3" xfId="15191" xr:uid="{C7FCB78F-4799-47F4-BDA4-20B9C6F4EECF}"/>
    <cellStyle name="40% - Акцент5 2 12 4" xfId="15452" xr:uid="{ABEDE9C2-1000-4AF7-9ADC-DB75D2902EA9}"/>
    <cellStyle name="40% - Акцент5 2 12 5" xfId="15769" xr:uid="{06C9CB58-1CDD-47A9-A4E9-29C4243AE51F}"/>
    <cellStyle name="40% - Акцент5 2 12 6" xfId="15404" xr:uid="{C705A392-378C-47DE-849D-94B8520C8EB4}"/>
    <cellStyle name="40% - Акцент5 2 13" xfId="7621" xr:uid="{5889B664-38F2-4611-88F0-FB12F5F6EECD}"/>
    <cellStyle name="40% — акцент5 2 13" xfId="16256" xr:uid="{095BF9E6-836A-4288-B485-A8DB2ECE928D}"/>
    <cellStyle name="40% - Акцент5 2 13 2" xfId="15145" xr:uid="{E545DF76-7B18-419F-AA7B-B4E9046E466D}"/>
    <cellStyle name="40% - Акцент5 2 13 3" xfId="15344" xr:uid="{115EE58A-E7F3-4734-B40E-FFDFA6AA16BC}"/>
    <cellStyle name="40% - Акцент5 2 13 4" xfId="15495" xr:uid="{D4DAE09F-C7EA-40A4-BDB2-6A99D7DDAD01}"/>
    <cellStyle name="40% - Акцент5 2 13 5" xfId="15654" xr:uid="{C4543E75-C965-4FBC-9080-CE56FCDF5F48}"/>
    <cellStyle name="40% - Акцент5 2 14" xfId="14038" xr:uid="{92344DED-612C-49D6-90CA-CD19F525164C}"/>
    <cellStyle name="40% — акцент5 2 14" xfId="16298" xr:uid="{F41401CF-8681-4D00-9EEF-3462D8BC0901}"/>
    <cellStyle name="40% - Акцент5 2 15" xfId="15890" xr:uid="{4CDE7446-A038-4671-A154-4E2691ABC364}"/>
    <cellStyle name="40% — акцент5 2 15" xfId="16316" xr:uid="{1AE80B95-F42A-494F-902B-B52D02F09A92}"/>
    <cellStyle name="40% - Акцент5 2 16" xfId="16000" xr:uid="{6792D277-015F-4040-88B2-30D3364C7128}"/>
    <cellStyle name="40% — акцент5 2 16" xfId="16327" xr:uid="{DDE842F2-6306-4745-BDB1-DED9FA86566E}"/>
    <cellStyle name="40% - Акцент5 2 17" xfId="16209" xr:uid="{D94D92FB-BE2F-49C9-8190-951FF36DF614}"/>
    <cellStyle name="40% — акцент5 2 17" xfId="1101" xr:uid="{BAFE5DD5-EB77-43DC-A3AD-E2BF5CF8556D}"/>
    <cellStyle name="40% - Акцент5 2 18" xfId="15791" xr:uid="{4ABB3946-BB8A-482E-8FB6-FA569C3D3DD2}"/>
    <cellStyle name="40% — акцент5 2 18" xfId="17304" xr:uid="{A7AC9378-FD41-4A5B-9E21-C55B20A082D3}"/>
    <cellStyle name="40% - Акцент5 2 19" xfId="16039" xr:uid="{C6A06C0F-C3C2-4AF8-A209-F8A701B06D79}"/>
    <cellStyle name="40% — акцент5 2 19" xfId="17337" xr:uid="{1177CA12-798E-43C9-A8DC-D1EA6A8545DA}"/>
    <cellStyle name="40% - Акцент5 2 2" xfId="559" xr:uid="{04A60468-9401-444E-A742-91B754A0FF66}"/>
    <cellStyle name="40% — акцент5 2 2" xfId="187" xr:uid="{4B2708D9-0608-4609-85EB-193903B7198F}"/>
    <cellStyle name="40% — акцент5 2 2 10" xfId="16277" xr:uid="{23B2DAD8-A8B0-4AAC-8518-49E1808F380D}"/>
    <cellStyle name="40% — акцент5 2 2 11" xfId="1177" xr:uid="{38D8CAE1-149E-40F0-AA40-B1F2CDEB33AB}"/>
    <cellStyle name="40% - Акцент5 2 2 2" xfId="587" xr:uid="{447B845F-63A4-4387-A53F-0BA3002046EE}"/>
    <cellStyle name="40% — акцент5 2 2 2" xfId="1824" xr:uid="{630B9020-2680-4D38-9C87-EA30E856DC69}"/>
    <cellStyle name="40% - Акцент5 2 2 2 2" xfId="632" xr:uid="{50955364-D776-41C1-BA54-0086DDFE4133}"/>
    <cellStyle name="40% — акцент5 2 2 2 2" xfId="2447" xr:uid="{B98F597F-F750-4CB9-92C1-EE90EE843E47}"/>
    <cellStyle name="40% - Акцент5 2 2 2 2 2" xfId="744" xr:uid="{EFBC32EB-2BD0-4B14-AEA7-0819AFC3EF27}"/>
    <cellStyle name="40% — акцент5 2 2 2 2 2" xfId="4026" xr:uid="{47BB0FCE-A162-49EA-9F0F-CC54C9A1A487}"/>
    <cellStyle name="40% - Акцент5 2 2 2 2 2 2" xfId="1001" xr:uid="{23C51277-FF0D-4FBE-B90C-87FF3C7EC2E1}"/>
    <cellStyle name="40% — акцент5 2 2 2 2 2 2" xfId="7282" xr:uid="{9A6616C8-033D-45C0-A009-6A0D23987DCE}"/>
    <cellStyle name="40% — акцент5 2 2 2 2 2 2 2" xfId="14793" xr:uid="{A39CDF3E-30EB-475A-9023-C31E2AFCE840}"/>
    <cellStyle name="40% - Акцент5 2 2 2 2 2 3" xfId="17273" xr:uid="{B89CA0F3-D50A-4A5E-BD08-9B4B6C29B7D3}"/>
    <cellStyle name="40% — акцент5 2 2 2 2 2 3" xfId="11632" xr:uid="{B91CC0B3-0E82-4CB4-9ED1-DE73CD0DA690}"/>
    <cellStyle name="40% - Акцент5 2 2 2 2 3" xfId="856" xr:uid="{D7CE536E-5353-4C2F-BB60-682355B3B1AC}"/>
    <cellStyle name="40% — акцент5 2 2 2 2 3" xfId="5609" xr:uid="{2FE5F715-29D0-474F-9799-39602A53222C}"/>
    <cellStyle name="40% — акцент5 2 2 2 2 3 2" xfId="13198" xr:uid="{5788B243-4772-4296-BDD1-444B3B326391}"/>
    <cellStyle name="40% - Акцент5 2 2 2 2 4" xfId="17005" xr:uid="{B584AC6B-314D-4372-8FBD-BF2414CBC197}"/>
    <cellStyle name="40% — акцент5 2 2 2 2 4" xfId="10086" xr:uid="{0F530E53-1F11-4B56-86CA-EFFD058D9184}"/>
    <cellStyle name="40% - Акцент5 2 2 2 2 5" xfId="17177" xr:uid="{DDEB3CE7-C2C4-4E6D-9F96-4B38BE34B3A4}"/>
    <cellStyle name="40% - Акцент5 2 2 2 3" xfId="699" xr:uid="{C828507A-D8F7-49B0-851F-984014E640C5}"/>
    <cellStyle name="40% — акцент5 2 2 2 3" xfId="3065" xr:uid="{81D0840A-0F44-406C-9700-1C31D677CA93}"/>
    <cellStyle name="40% - Акцент5 2 2 2 3 2" xfId="956" xr:uid="{32E2E5E2-0871-42C4-A038-44B500FB8B6B}"/>
    <cellStyle name="40% — акцент5 2 2 2 3 2" xfId="6224" xr:uid="{9FE0CE6B-54BD-4BC8-A570-2FC0B0914270}"/>
    <cellStyle name="40% — акцент5 2 2 2 3 2 2" xfId="13809" xr:uid="{61533110-FE82-4E66-88E3-A314994DE690}"/>
    <cellStyle name="40% - Акцент5 2 2 2 3 3" xfId="17229" xr:uid="{24912A1E-330C-4521-B2BD-1BC9B3A45C9D}"/>
    <cellStyle name="40% — акцент5 2 2 2 3 3" xfId="10697" xr:uid="{E5FAB026-F88E-4735-BD1D-1DC7338C9CAE}"/>
    <cellStyle name="40% - Акцент5 2 2 2 4" xfId="811" xr:uid="{CAB51163-6919-4C4C-B748-433993A858F7}"/>
    <cellStyle name="40% — акцент5 2 2 2 4" xfId="4641" xr:uid="{8073C55C-6AA9-4AC2-AC94-3A0D5B568692}"/>
    <cellStyle name="40% — акцент5 2 2 2 4 2" xfId="12243" xr:uid="{6CC08E6C-ACC5-4D00-9C76-66A87609AD6B}"/>
    <cellStyle name="40% - Акцент5 2 2 2 5" xfId="17133" xr:uid="{2E306595-76D2-4F74-89D3-AA543A6F371F}"/>
    <cellStyle name="40% — акцент5 2 2 2 5" xfId="9471" xr:uid="{95CE760E-AB76-465E-BD82-88E56DCFDBF2}"/>
    <cellStyle name="40% - Акцент5 2 2 3" xfId="631" xr:uid="{FE3BC8E9-5D9E-4760-BC63-321A2E9F1E5A}"/>
    <cellStyle name="40% — акцент5 2 2 3" xfId="1522" xr:uid="{741F9C46-415D-4A74-A8B9-C7FC1C4A7FBA}"/>
    <cellStyle name="40% - Акцент5 2 2 3 2" xfId="743" xr:uid="{90BFA2FF-9228-4C8E-9FB4-E28A5E770DF7}"/>
    <cellStyle name="40% — акцент5 2 2 3 2" xfId="3422" xr:uid="{3DD73128-C496-4C2A-B510-9279F81543FA}"/>
    <cellStyle name="40% - Акцент5 2 2 3 2 2" xfId="1000" xr:uid="{C4FE12EB-B6EE-4F34-A809-C4A605351F23}"/>
    <cellStyle name="40% — акцент5 2 2 3 2 2" xfId="6681" xr:uid="{9A075E5C-1B75-4211-9035-7AD761EF30E5}"/>
    <cellStyle name="40% — акцент5 2 2 3 2 2 2" xfId="14192" xr:uid="{5703A171-2097-40BC-B207-F50CCD8C7B63}"/>
    <cellStyle name="40% - Акцент5 2 2 3 2 3" xfId="17272" xr:uid="{092D2357-820E-4181-BFC6-B67BF887B9B1}"/>
    <cellStyle name="40% — акцент5 2 2 3 2 3" xfId="11031" xr:uid="{D13F7ECF-FE03-457D-81C7-602A5896C06F}"/>
    <cellStyle name="40% - Акцент5 2 2 3 3" xfId="855" xr:uid="{F1579010-C9B6-4815-BD75-9BC99C805789}"/>
    <cellStyle name="40% — акцент5 2 2 3 3" xfId="4981" xr:uid="{9232E34F-0459-4E19-B520-C132A7C34AB0}"/>
    <cellStyle name="40% — акцент5 2 2 3 3 2" xfId="12577" xr:uid="{53503B4D-6027-4201-91C9-0C02CDCCE7D5}"/>
    <cellStyle name="40% - Акцент5 2 2 3 4" xfId="17176" xr:uid="{A387A2AD-17B1-4F22-B43F-045541AF0A55}"/>
    <cellStyle name="40% — акцент5 2 2 3 4" xfId="9171" xr:uid="{60CFE2ED-AA52-4FBF-B0DB-3F9827A0E04E}"/>
    <cellStyle name="40% - Акцент5 2 2 4" xfId="671" xr:uid="{EA397165-E4A7-446D-B3F7-30E88B7BF9AF}"/>
    <cellStyle name="40% — акцент5 2 2 4" xfId="2145" xr:uid="{CF346AC8-EE71-4328-BB1C-6E6F854C5F21}"/>
    <cellStyle name="40% - Акцент5 2 2 4 2" xfId="928" xr:uid="{734E960C-D012-4F84-80B6-CAFD6EAFC086}"/>
    <cellStyle name="40% — акцент5 2 2 4 2" xfId="3724" xr:uid="{665F8420-9791-41A1-91C7-44B3632A3466}"/>
    <cellStyle name="40% — акцент5 2 2 4 2 2" xfId="6982" xr:uid="{EB94779E-B7EF-4EC8-A6F0-5F55EF0FBD0F}"/>
    <cellStyle name="40% — акцент5 2 2 4 2 2 2" xfId="14493" xr:uid="{ADECD4CA-2566-40CA-991E-EAC0C74D2922}"/>
    <cellStyle name="40% — акцент5 2 2 4 2 3" xfId="11332" xr:uid="{2B67D990-4986-4B42-8FDE-2EDC996AE3A3}"/>
    <cellStyle name="40% - Акцент5 2 2 4 3" xfId="17205" xr:uid="{A22B40BC-D76A-4DB6-9248-80668A996B38}"/>
    <cellStyle name="40% — акцент5 2 2 4 3" xfId="5307" xr:uid="{3C337124-782F-44D4-87A6-AA99E29A2C5D}"/>
    <cellStyle name="40% — акцент5 2 2 4 3 2" xfId="12898" xr:uid="{7FE26DC5-AC22-44AD-8D8B-5407FA748B0C}"/>
    <cellStyle name="40% — акцент5 2 2 4 4" xfId="9786" xr:uid="{3DC92317-186D-4971-AC30-041A58644D4B}"/>
    <cellStyle name="40% - Акцент5 2 2 5" xfId="783" xr:uid="{F9636CF1-3668-4A3C-BF1F-ECB1FD0152E3}"/>
    <cellStyle name="40% — акцент5 2 2 5" xfId="2763" xr:uid="{7291885C-D8DB-4A75-A29A-18D47747EF14}"/>
    <cellStyle name="40% — акцент5 2 2 5 2" xfId="5922" xr:uid="{AF1D6FB5-1B5B-4A2C-A2F2-B3C6669A638E}"/>
    <cellStyle name="40% — акцент5 2 2 5 2 2" xfId="13509" xr:uid="{232B96C2-C4F5-4951-8288-FE4CA3AF246D}"/>
    <cellStyle name="40% — акцент5 2 2 5 3" xfId="10396" xr:uid="{E2451F57-1FB3-4F2D-9747-C01A1FFFBD0C}"/>
    <cellStyle name="40% - Акцент5 2 2 6" xfId="15533" xr:uid="{F57DF3FF-E738-4EC1-A305-D9B39F4E3EB2}"/>
    <cellStyle name="40% — акцент5 2 2 6" xfId="4339" xr:uid="{165520E4-8BCF-4A8A-A423-0C78678BC724}"/>
    <cellStyle name="40% — акцент5 2 2 6 2" xfId="11943" xr:uid="{14CD8832-7F3C-4A8F-9C58-29C74339EA40}"/>
    <cellStyle name="40% - Акцент5 2 2 7" xfId="15894" xr:uid="{F2224B6D-430B-4798-935B-E76C36615F9D}"/>
    <cellStyle name="40% — акцент5 2 2 7" xfId="8846" xr:uid="{BEF6D55F-EFFD-4A18-9F90-B32C723D8AF5}"/>
    <cellStyle name="40% - Акцент5 2 2 8" xfId="16731" xr:uid="{B6C8826F-1512-472E-95D4-61C009415284}"/>
    <cellStyle name="40% — акцент5 2 2 8" xfId="14040" xr:uid="{07EF6956-A81C-4488-94C9-29B0AB254AAC}"/>
    <cellStyle name="40% - Акцент5 2 2 9" xfId="17109" xr:uid="{08E19004-E134-4958-8376-86FE247260F2}"/>
    <cellStyle name="40% — акцент5 2 2 9" xfId="16229" xr:uid="{682F9471-003F-4027-AE70-AEAC5DEA2166}"/>
    <cellStyle name="40% - Акцент5 2 20" xfId="16591" xr:uid="{8CAE9D65-A18D-4C19-B7EF-E5B74F37E129}"/>
    <cellStyle name="40% — акцент5 2 20" xfId="17309" xr:uid="{A3BD7DBF-7587-4C6F-8616-6E69F4954D8A}"/>
    <cellStyle name="40% - Акцент5 2 21" xfId="17091" xr:uid="{9D470FEE-F312-40AC-BC32-049A06F66E11}"/>
    <cellStyle name="40% — акцент5 2 21" xfId="17320" xr:uid="{0E947BD7-C349-4978-A672-77CA5EFF4BC2}"/>
    <cellStyle name="40% — акцент5 2 22" xfId="17315" xr:uid="{C3AB9930-882F-4322-A614-1230DB363D7A}"/>
    <cellStyle name="40% — акцент5 2 23" xfId="17354" xr:uid="{5D01A8E7-7C36-416C-9ECF-949924EA40F3}"/>
    <cellStyle name="40% — акцент5 2 24" xfId="17329" xr:uid="{2DCE6909-672F-4786-BFB5-E302349B8AEE}"/>
    <cellStyle name="40% - Акцент5 2 3" xfId="573" xr:uid="{29209EB5-24AB-4F50-9365-A4F4FD701567}"/>
    <cellStyle name="40% — акцент5 2 3" xfId="188" xr:uid="{78CAAE93-5CF8-40E5-B1FB-EA7CDDCCE053}"/>
    <cellStyle name="40% — акцент5 2 3 10" xfId="15490" xr:uid="{EB15BB1A-1486-40DE-B020-EEDB6645CB91}"/>
    <cellStyle name="40% — акцент5 2 3 11" xfId="1247" xr:uid="{15F387EF-2D2F-407A-A712-6FF43F865D2F}"/>
    <cellStyle name="40% - Акцент5 2 3 2" xfId="633" xr:uid="{6C86F253-5155-40EE-8B5A-3699954CE471}"/>
    <cellStyle name="40% — акцент5 2 3 2" xfId="1894" xr:uid="{F154A120-2A83-42C9-8630-118323AEFC6C}"/>
    <cellStyle name="40% - Акцент5 2 3 2 2" xfId="745" xr:uid="{E8791204-905E-45E8-8A9F-F7158310F0ED}"/>
    <cellStyle name="40% — акцент5 2 3 2 2" xfId="2517" xr:uid="{BD58F531-34AA-4F10-B6AD-121092D47205}"/>
    <cellStyle name="40% - Акцент5 2 3 2 2 2" xfId="1002" xr:uid="{DFE2198A-F4D7-4AF8-A3DF-7E31514992F7}"/>
    <cellStyle name="40% — акцент5 2 3 2 2 2" xfId="4096" xr:uid="{93706CC2-C87A-4A18-939B-2A4DA2E611C2}"/>
    <cellStyle name="40% — акцент5 2 3 2 2 2 2" xfId="7351" xr:uid="{42FDADCE-EDA8-427B-B4A2-52DB406F63B3}"/>
    <cellStyle name="40% — акцент5 2 3 2 2 2 2 2" xfId="14862" xr:uid="{3A68F6F5-E3C0-401F-B974-A43F4B79DE2E}"/>
    <cellStyle name="40% — акцент5 2 3 2 2 2 3" xfId="11702" xr:uid="{892C35F7-44AB-4B6C-9547-298794C15E60}"/>
    <cellStyle name="40% - Акцент5 2 3 2 2 3" xfId="17274" xr:uid="{489A7A2C-A049-4167-82D8-AC50834AB0E4}"/>
    <cellStyle name="40% — акцент5 2 3 2 2 3" xfId="5679" xr:uid="{D8CCC9B5-851A-4DEF-8958-1D025D8CE668}"/>
    <cellStyle name="40% — акцент5 2 3 2 2 3 2" xfId="13267" xr:uid="{31642F39-F16B-4210-B96A-8BCE5549C7FE}"/>
    <cellStyle name="40% — акцент5 2 3 2 2 4" xfId="10155" xr:uid="{9F080D4D-1AE1-4BB6-AA39-C19CB734BD32}"/>
    <cellStyle name="40% - Акцент5 2 3 2 3" xfId="857" xr:uid="{00DAC184-CCD6-4CF2-9341-6969106CEAD7}"/>
    <cellStyle name="40% — акцент5 2 3 2 3" xfId="3135" xr:uid="{04AAFD43-B096-4F20-8646-91458912835C}"/>
    <cellStyle name="40% — акцент5 2 3 2 3 2" xfId="6294" xr:uid="{3638A256-0CD0-4A04-A49A-2E5A0AFCC36E}"/>
    <cellStyle name="40% — акцент5 2 3 2 3 2 2" xfId="13878" xr:uid="{BA33EFE3-86D1-48ED-A826-877FCCDD7A22}"/>
    <cellStyle name="40% — акцент5 2 3 2 3 3" xfId="10766" xr:uid="{C476E257-D017-4609-8FFB-37C397A56498}"/>
    <cellStyle name="40% - Акцент5 2 3 2 4" xfId="17178" xr:uid="{DB7CA7C2-B788-47DE-A353-36F3D8A71D90}"/>
    <cellStyle name="40% — акцент5 2 3 2 4" xfId="4711" xr:uid="{18B0992E-CEFF-447E-A57D-B3627B9DD8E1}"/>
    <cellStyle name="40% — акцент5 2 3 2 4 2" xfId="12312" xr:uid="{9C518D88-DC64-4A8A-86D5-56D0840F42B2}"/>
    <cellStyle name="40% — акцент5 2 3 2 5" xfId="9540" xr:uid="{7906F9CC-F9C3-40D6-93E1-8B71812EFD12}"/>
    <cellStyle name="40% - Акцент5 2 3 3" xfId="685" xr:uid="{27E68EA0-539C-47C0-87B4-02B134788205}"/>
    <cellStyle name="40% — акцент5 2 3 3" xfId="1592" xr:uid="{51F15543-879A-4DE6-83F4-C84B9A516845}"/>
    <cellStyle name="40% - Акцент5 2 3 3 2" xfId="942" xr:uid="{52BFA645-CB09-44C9-85FC-F6FA227AE2A9}"/>
    <cellStyle name="40% — акцент5 2 3 3 2" xfId="3492" xr:uid="{E5B97F66-8FCC-4C7D-9349-57AED697FA15}"/>
    <cellStyle name="40% — акцент5 2 3 3 2 2" xfId="6750" xr:uid="{178E057C-37BA-4F5A-97C6-4BC0C38C330F}"/>
    <cellStyle name="40% — акцент5 2 3 3 2 2 2" xfId="14261" xr:uid="{DFA36923-C9FD-4196-ADCE-50740B0EE2C6}"/>
    <cellStyle name="40% — акцент5 2 3 3 2 3" xfId="11100" xr:uid="{818530B1-CCDE-4B65-ADA6-E722D8120A59}"/>
    <cellStyle name="40% - Акцент5 2 3 3 3" xfId="17217" xr:uid="{47268FE4-228F-4ED7-AF0B-76786AD3F7F4}"/>
    <cellStyle name="40% — акцент5 2 3 3 3" xfId="5051" xr:uid="{590D8325-7D71-41C7-9E62-A77657EF1C78}"/>
    <cellStyle name="40% — акцент5 2 3 3 3 2" xfId="12646" xr:uid="{0B8BDF0D-0533-4CF3-809D-FD6A7312F239}"/>
    <cellStyle name="40% — акцент5 2 3 3 4" xfId="9240" xr:uid="{02C12627-59BD-47FE-882F-BCB52D0403B4}"/>
    <cellStyle name="40% - Акцент5 2 3 4" xfId="797" xr:uid="{F2F4094D-B628-48AB-9F30-7D880C32F9AA}"/>
    <cellStyle name="40% — акцент5 2 3 4" xfId="2215" xr:uid="{30B5FF9D-E9B7-45BF-92C0-E68CF68214AF}"/>
    <cellStyle name="40% — акцент5 2 3 4 2" xfId="3794" xr:uid="{5BF0FDEB-43AF-4CBC-A913-16997B076DDA}"/>
    <cellStyle name="40% — акцент5 2 3 4 2 2" xfId="7051" xr:uid="{DA4C9FE9-CDD2-4325-865D-05C9D7F00863}"/>
    <cellStyle name="40% — акцент5 2 3 4 2 2 2" xfId="14562" xr:uid="{8C899B3F-668B-4FE6-B77B-D5FF645C3A07}"/>
    <cellStyle name="40% — акцент5 2 3 4 2 3" xfId="11401" xr:uid="{71D13B3E-82EF-46F8-92B0-37CD4A69057F}"/>
    <cellStyle name="40% — акцент5 2 3 4 3" xfId="5377" xr:uid="{AE486CA5-8C56-432F-82EE-EACB485410C8}"/>
    <cellStyle name="40% — акцент5 2 3 4 3 2" xfId="12967" xr:uid="{DFB38D82-BC34-46D6-8537-893ABF487FFD}"/>
    <cellStyle name="40% — акцент5 2 3 4 4" xfId="9855" xr:uid="{A78D63E2-9B42-46CC-AE55-87516520D8CC}"/>
    <cellStyle name="40% - Акцент5 2 3 5" xfId="15800" xr:uid="{DCFBB964-2146-46C6-ABE3-0B51DEAF303C}"/>
    <cellStyle name="40% — акцент5 2 3 5" xfId="2833" xr:uid="{0990817C-2C5F-4E1C-8C71-BAB8926819E3}"/>
    <cellStyle name="40% — акцент5 2 3 5 2" xfId="5992" xr:uid="{0ED230C0-96D5-4F2E-9F28-2EA9596841BC}"/>
    <cellStyle name="40% — акцент5 2 3 5 2 2" xfId="13578" xr:uid="{30DA11C6-5DC2-40D1-9938-7957877FC9B6}"/>
    <cellStyle name="40% — акцент5 2 3 5 3" xfId="10466" xr:uid="{BFA2CDAE-A775-48EE-A022-ABB666B9A51C}"/>
    <cellStyle name="40% - Акцент5 2 3 6" xfId="15988" xr:uid="{842F473F-B4FF-4ABA-98E8-C4E5B40C964F}"/>
    <cellStyle name="40% — акцент5 2 3 6" xfId="4409" xr:uid="{A57CD14B-2C56-4276-A78C-0633BC88D7D2}"/>
    <cellStyle name="40% — акцент5 2 3 6 2" xfId="12012" xr:uid="{D3884601-A9DA-42A3-A7C7-4F26705F5E45}"/>
    <cellStyle name="40% - Акцент5 2 3 7" xfId="15703" xr:uid="{0A997705-5439-469A-9EDF-61BC720C1EA2}"/>
    <cellStyle name="40% — акцент5 2 3 7" xfId="8915" xr:uid="{22B18562-676C-49A4-B186-8775DAA64DDD}"/>
    <cellStyle name="40% - Акцент5 2 3 8" xfId="16869" xr:uid="{A4E069CF-E3E9-4DF0-A37D-9F5EB65C196C}"/>
    <cellStyle name="40% — акцент5 2 3 8" xfId="15242" xr:uid="{D13BB405-B0F3-4409-A02E-AB757079850B}"/>
    <cellStyle name="40% - Акцент5 2 3 9" xfId="17121" xr:uid="{9B993F43-4E83-4742-87CE-FB0EAE8407F8}"/>
    <cellStyle name="40% — акцент5 2 3 9" xfId="16212" xr:uid="{C3D2FEB3-78CF-4194-A2AA-9DE4175AE674}"/>
    <cellStyle name="40% - Акцент5 2 4" xfId="630" xr:uid="{99A2D9CC-254A-456F-9052-5E9D4F3A7716}"/>
    <cellStyle name="40% — акцент5 2 4" xfId="189" xr:uid="{40A396C4-A779-41CB-9BE8-1725F7FF1F57}"/>
    <cellStyle name="40% — акцент5 2 4 10" xfId="15754" xr:uid="{609720C6-B80B-453B-B2F5-ABEE9302AF94}"/>
    <cellStyle name="40% — акцент5 2 4 11" xfId="1316" xr:uid="{CB36B7D2-5303-4AE9-BE57-85F13254D2F9}"/>
    <cellStyle name="40% - Акцент5 2 4 2" xfId="742" xr:uid="{BF96A187-2A3E-47D2-888E-F8594514BF4C}"/>
    <cellStyle name="40% — акцент5 2 4 2" xfId="1963" xr:uid="{5BAD10C2-8FDF-41D1-9F6F-9507963E58A9}"/>
    <cellStyle name="40% - Акцент5 2 4 2 2" xfId="999" xr:uid="{DC629F20-573A-4379-8B2E-452BDEB51ACE}"/>
    <cellStyle name="40% — акцент5 2 4 2 2" xfId="2586" xr:uid="{99379C6C-B38D-47BB-91AF-00BC9E634688}"/>
    <cellStyle name="40% — акцент5 2 4 2 2 2" xfId="4165" xr:uid="{1EA0064D-2579-4236-BA9A-026F886428E3}"/>
    <cellStyle name="40% — акцент5 2 4 2 2 2 2" xfId="7420" xr:uid="{6F99EF5F-EC35-48BF-8F1C-CB94A5EC8569}"/>
    <cellStyle name="40% — акцент5 2 4 2 2 2 2 2" xfId="14931" xr:uid="{D56846D7-085E-489E-994E-44644796CDA3}"/>
    <cellStyle name="40% — акцент5 2 4 2 2 2 3" xfId="11771" xr:uid="{27BEE1AF-0AD0-46A4-907D-639111184B46}"/>
    <cellStyle name="40% — акцент5 2 4 2 2 3" xfId="5748" xr:uid="{9E916278-4E76-4E7D-98C5-F07CD60C46AF}"/>
    <cellStyle name="40% — акцент5 2 4 2 2 3 2" xfId="13336" xr:uid="{AA7278E5-0B0C-4E82-900E-C09C7AF908FE}"/>
    <cellStyle name="40% — акцент5 2 4 2 2 4" xfId="10224" xr:uid="{D8ED218B-E8CF-4869-ACFA-28B709A5F8C0}"/>
    <cellStyle name="40% - Акцент5 2 4 2 3" xfId="17271" xr:uid="{F742D5EB-A718-4942-A3A0-99F05EAAFA1D}"/>
    <cellStyle name="40% — акцент5 2 4 2 3" xfId="3204" xr:uid="{6557FC48-729A-48C1-BA48-B5FEEFEEA517}"/>
    <cellStyle name="40% — акцент5 2 4 2 3 2" xfId="6363" xr:uid="{4E127AC2-A26B-4817-A595-049593EA3AC6}"/>
    <cellStyle name="40% — акцент5 2 4 2 3 2 2" xfId="13947" xr:uid="{4F092835-5476-4F8F-8BD0-029DCBB2313D}"/>
    <cellStyle name="40% — акцент5 2 4 2 3 3" xfId="10835" xr:uid="{72F49276-6917-4098-A103-90BA2875CE0D}"/>
    <cellStyle name="40% — акцент5 2 4 2 4" xfId="4780" xr:uid="{9FDC4AA4-8FCF-4525-BF93-E90A3B7AE290}"/>
    <cellStyle name="40% — акцент5 2 4 2 4 2" xfId="12381" xr:uid="{45B4B71B-6BC9-43C0-B0A1-7818EB1072FE}"/>
    <cellStyle name="40% — акцент5 2 4 2 5" xfId="9609" xr:uid="{A3E3A6F1-80F4-4DC3-A14F-8CA4B086AEE5}"/>
    <cellStyle name="40% - Акцент5 2 4 3" xfId="854" xr:uid="{5166E593-C0EF-46C3-8CA8-B6DA3C84705A}"/>
    <cellStyle name="40% — акцент5 2 4 3" xfId="1661" xr:uid="{34E5B015-77C5-43F4-8D0D-4B4AA80D8540}"/>
    <cellStyle name="40% — акцент5 2 4 3 2" xfId="3561" xr:uid="{EA40CD5B-361E-47F1-B6B9-52DBD2CCDA9C}"/>
    <cellStyle name="40% — акцент5 2 4 3 2 2" xfId="6819" xr:uid="{1DAADDD2-6A5A-41FA-A88A-EC06DDAE4D27}"/>
    <cellStyle name="40% — акцент5 2 4 3 2 2 2" xfId="14330" xr:uid="{F9686E74-D9D4-4BDE-AF66-8F87EF478AE6}"/>
    <cellStyle name="40% — акцент5 2 4 3 2 3" xfId="11169" xr:uid="{D6A89656-F9E6-4DC6-B360-6BCE26C3BC18}"/>
    <cellStyle name="40% — акцент5 2 4 3 3" xfId="5120" xr:uid="{7E31E936-4F42-47C7-821B-091FB931B62F}"/>
    <cellStyle name="40% — акцент5 2 4 3 3 2" xfId="12715" xr:uid="{3E444898-870C-444E-BB65-34EE20551990}"/>
    <cellStyle name="40% — акцент5 2 4 3 4" xfId="9309" xr:uid="{25D36B75-D853-4568-B775-E82B8995C741}"/>
    <cellStyle name="40% - Акцент5 2 4 4" xfId="16013" xr:uid="{6DF5C02A-F4D3-474A-BD39-771D67635603}"/>
    <cellStyle name="40% — акцент5 2 4 4" xfId="2284" xr:uid="{1E60CE12-6CBA-4478-92AE-D016E8B8E9A5}"/>
    <cellStyle name="40% — акцент5 2 4 4 2" xfId="3863" xr:uid="{8D779C68-4C16-4F9E-9CF2-743F662BF9D1}"/>
    <cellStyle name="40% — акцент5 2 4 4 2 2" xfId="7120" xr:uid="{762502D3-7D4B-4138-9695-2C8C3CA32EB0}"/>
    <cellStyle name="40% — акцент5 2 4 4 2 2 2" xfId="14631" xr:uid="{B0C1547E-C2BE-4DC0-A6CD-4C9E36645953}"/>
    <cellStyle name="40% — акцент5 2 4 4 2 3" xfId="11470" xr:uid="{5D1115A9-5769-46C1-84DA-88C88864E02A}"/>
    <cellStyle name="40% — акцент5 2 4 4 3" xfId="5446" xr:uid="{2B52CC84-78A9-4BF6-8621-EDCA8AB89C5E}"/>
    <cellStyle name="40% — акцент5 2 4 4 3 2" xfId="13036" xr:uid="{0F4479D0-D52D-43CB-9406-D6A59E5D1E1F}"/>
    <cellStyle name="40% — акцент5 2 4 4 4" xfId="9924" xr:uid="{310F5529-A4C3-4468-AE3F-E4A0953EA413}"/>
    <cellStyle name="40% - Акцент5 2 4 5" xfId="16010" xr:uid="{0AF75854-7EA5-4D03-9B42-C746915542D3}"/>
    <cellStyle name="40% — акцент5 2 4 5" xfId="2902" xr:uid="{1951B19C-0048-49B9-90AA-741DAD1D3C9F}"/>
    <cellStyle name="40% — акцент5 2 4 5 2" xfId="6061" xr:uid="{2B72DEE1-CF7B-43DE-9E4D-D57BFBE6D899}"/>
    <cellStyle name="40% — акцент5 2 4 5 2 2" xfId="13647" xr:uid="{8B881E2F-70EE-457B-A605-282E92AC3852}"/>
    <cellStyle name="40% — акцент5 2 4 5 3" xfId="10535" xr:uid="{27ECB1C2-C1E5-4F4F-9421-06AE7909A708}"/>
    <cellStyle name="40% - Акцент5 2 4 6" xfId="15958" xr:uid="{45AA4573-8F1F-4AAE-9988-8906121DC5D5}"/>
    <cellStyle name="40% — акцент5 2 4 6" xfId="4478" xr:uid="{E5EF016E-875C-4A3F-8DFD-6BF31EC41CC9}"/>
    <cellStyle name="40% — акцент5 2 4 6 2" xfId="12081" xr:uid="{98B76628-4054-4566-9C85-4EF7166AC2BF}"/>
    <cellStyle name="40% - Акцент5 2 4 7" xfId="16139" xr:uid="{F75F3D59-9D55-4ACA-90E4-2C0DD9BA0087}"/>
    <cellStyle name="40% — акцент5 2 4 7" xfId="8984" xr:uid="{E2FC940F-9F6B-4603-BF73-EDE8FDFFDFB7}"/>
    <cellStyle name="40% - Акцент5 2 4 8" xfId="17175" xr:uid="{A02010F1-0191-4C1F-A1BB-DADA40E9D2CF}"/>
    <cellStyle name="40% — акцент5 2 4 8" xfId="13396" xr:uid="{D155D472-A3B4-4DC8-A624-045B74FA4FF0}"/>
    <cellStyle name="40% — акцент5 2 4 9" xfId="16196" xr:uid="{6B394FFD-9C2A-4BA4-AB17-FC5F1C9891EE}"/>
    <cellStyle name="40% - Акцент5 2 5" xfId="657" xr:uid="{3ED7E3CC-2C08-44BE-9419-6E7CA5346358}"/>
    <cellStyle name="40% — акцент5 2 5" xfId="190" xr:uid="{58F359DC-4930-4F57-B463-5AAC251E86F0}"/>
    <cellStyle name="40% — акцент5 2 5 10" xfId="15595" xr:uid="{172DBF9A-A718-4D9D-A402-CD6C492B8DFE}"/>
    <cellStyle name="40% — акцент5 2 5 11" xfId="1755" xr:uid="{9DE6B995-5ADB-48E3-9E3F-D7982F506F98}"/>
    <cellStyle name="40% - Акцент5 2 5 2" xfId="914" xr:uid="{4CCC05AD-7042-4D14-BAE3-82D5FF4EBCF7}"/>
    <cellStyle name="40% — акцент5 2 5 2" xfId="2378" xr:uid="{644E8751-4CD7-4B33-9512-6168E28F3118}"/>
    <cellStyle name="40% — акцент5 2 5 2 2" xfId="3957" xr:uid="{8A1BCC3A-4966-4658-823F-0243DF778D85}"/>
    <cellStyle name="40% — акцент5 2 5 2 2 2" xfId="7213" xr:uid="{9681D397-D5F0-4BD4-8880-4A7387651466}"/>
    <cellStyle name="40% — акцент5 2 5 2 2 2 2" xfId="14724" xr:uid="{3A88CDA9-473A-40A4-A941-18BC0DE1B1A1}"/>
    <cellStyle name="40% — акцент5 2 5 2 2 3" xfId="11563" xr:uid="{9C328B98-8BB6-4F55-9F87-2BCE4CD87AD0}"/>
    <cellStyle name="40% — акцент5 2 5 2 3" xfId="5540" xr:uid="{4F77B55B-8745-4F90-8159-71BE41E72458}"/>
    <cellStyle name="40% — акцент5 2 5 2 3 2" xfId="13129" xr:uid="{FF577E78-3B1E-42B1-B8F1-6164AB3E7055}"/>
    <cellStyle name="40% — акцент5 2 5 2 4" xfId="10017" xr:uid="{571C4AFC-F3A3-4B5C-AE66-4FC6E1368CDE}"/>
    <cellStyle name="40% - Акцент5 2 5 3" xfId="16041" xr:uid="{0BC3DD62-D807-438E-A03F-7B12647F646C}"/>
    <cellStyle name="40% — акцент5 2 5 3" xfId="2996" xr:uid="{1EDEA6D9-3126-450A-8B2F-5503C3426A89}"/>
    <cellStyle name="40% — акцент5 2 5 3 2" xfId="6155" xr:uid="{DB807F56-852A-4CEA-8B8B-4463AE14D5EF}"/>
    <cellStyle name="40% — акцент5 2 5 3 2 2" xfId="13740" xr:uid="{E3D458D7-AAF0-4CE0-9E12-2D25C0B919C6}"/>
    <cellStyle name="40% — акцент5 2 5 3 3" xfId="10628" xr:uid="{4C21F142-2314-49BC-B58D-8BF8AD6C814F}"/>
    <cellStyle name="40% - Акцент5 2 5 4" xfId="15758" xr:uid="{B8A9E59F-F1DD-4F71-9B1A-29CF150EF8AB}"/>
    <cellStyle name="40% — акцент5 2 5 4" xfId="4572" xr:uid="{89EC6E23-B9EC-42CA-8C84-9211255F6BFF}"/>
    <cellStyle name="40% — акцент5 2 5 4 2" xfId="12174" xr:uid="{18212C0F-B732-4D59-8564-5045B195A507}"/>
    <cellStyle name="40% - Акцент5 2 5 5" xfId="15554" xr:uid="{6AF88228-4418-4650-94AE-7F44E96B75C4}"/>
    <cellStyle name="40% — акцент5 2 5 5" xfId="9402" xr:uid="{4C668DE1-4497-4A9D-AB24-F85531EE24EF}"/>
    <cellStyle name="40% - Акцент5 2 5 6" xfId="15959" xr:uid="{5338BC29-FBD3-4986-8067-3F97E706AD4A}"/>
    <cellStyle name="40% — акцент5 2 5 6" xfId="15322" xr:uid="{D355A088-BD61-436C-ADA3-2BAF8046193C}"/>
    <cellStyle name="40% - Акцент5 2 5 7" xfId="15773" xr:uid="{7B9A3DDD-EA54-403A-8030-A04E1C97A687}"/>
    <cellStyle name="40% — акцент5 2 5 7" xfId="15836" xr:uid="{E121A9A2-A08C-4D5A-907C-B54BC643C8E2}"/>
    <cellStyle name="40% - Акцент5 2 5 8" xfId="17193" xr:uid="{5E36CCDA-085C-4F15-91EF-157F1FF57C11}"/>
    <cellStyle name="40% — акцент5 2 5 8" xfId="15723" xr:uid="{D984511C-AA6E-4437-A3F8-B4E200453B15}"/>
    <cellStyle name="40% — акцент5 2 5 9" xfId="15419" xr:uid="{61628F5D-52E5-44FC-A4E4-E0E473F82FAD}"/>
    <cellStyle name="40% - Акцент5 2 6" xfId="769" xr:uid="{E6DD4F96-D4DA-45DD-A794-BBB8CA8C49F2}"/>
    <cellStyle name="40% — акцент5 2 6" xfId="1453" xr:uid="{AA3FE8EE-A95F-4F94-875C-F78D746F6524}"/>
    <cellStyle name="40% - Акцент5 2 6 2" xfId="15039" xr:uid="{BD068F92-B5CA-45FE-82F4-780EA56E2090}"/>
    <cellStyle name="40% — акцент5 2 6 2" xfId="3353" xr:uid="{42D8AC61-A725-4B0B-98DE-DAD155936B3C}"/>
    <cellStyle name="40% — акцент5 2 6 2 2" xfId="6612" xr:uid="{A01E6F2B-3088-442E-A112-942C6B94AE89}"/>
    <cellStyle name="40% — акцент5 2 6 2 2 2" xfId="14123" xr:uid="{F2EB5FA6-7157-4EB5-8F58-A1B59A6ED6D9}"/>
    <cellStyle name="40% — акцент5 2 6 2 3" xfId="10962" xr:uid="{0475F1B5-429B-4E40-AF95-59BAB1FC848A}"/>
    <cellStyle name="40% - Акцент5 2 6 3" xfId="16046" xr:uid="{ADAF0484-4382-4261-8037-3E6995CAC9AA}"/>
    <cellStyle name="40% — акцент5 2 6 3" xfId="4912" xr:uid="{050DD716-3E57-41DB-B68C-8D40D3A12342}"/>
    <cellStyle name="40% — акцент5 2 6 3 2" xfId="12508" xr:uid="{CEAB6AD3-17DE-4EBB-BA75-638EDE9AC09E}"/>
    <cellStyle name="40% - Акцент5 2 6 4" xfId="15687" xr:uid="{7055346B-D7C6-4E4B-8730-219DDB33D13C}"/>
    <cellStyle name="40% — акцент5 2 6 4" xfId="9102" xr:uid="{B0E430D4-E3B3-43D4-86E7-968542BBC5FB}"/>
    <cellStyle name="40% - Акцент5 2 6 5" xfId="16191" xr:uid="{DE7C2225-6D2D-4A0D-BDD0-27DCD275B986}"/>
    <cellStyle name="40% — акцент5 2 6 5" xfId="15192" xr:uid="{14C997AC-572F-4FB1-BAC0-28F281F5CC56}"/>
    <cellStyle name="40% - Акцент5 2 6 6" xfId="16273" xr:uid="{8828D750-35BA-4399-AADC-D353F9E949E2}"/>
    <cellStyle name="40% — акцент5 2 6 6" xfId="16175" xr:uid="{AFEEB513-1864-4DE0-95E7-E0AE99BDBB34}"/>
    <cellStyle name="40% - Акцент5 2 6 7" xfId="15098" xr:uid="{050E9B15-74B1-4430-AC3D-9D97971856B9}"/>
    <cellStyle name="40% — акцент5 2 6 7" xfId="15663" xr:uid="{280BEE80-9E1D-4F92-AF3C-99B5B22819EB}"/>
    <cellStyle name="40% — акцент5 2 6 8" xfId="16187" xr:uid="{E516BF61-ECCE-4E51-9E30-DC1CF1F1CEF9}"/>
    <cellStyle name="40% — акцент5 2 6 9" xfId="16223" xr:uid="{676BEC6F-AEFE-42B5-94AF-6CB27634875D}"/>
    <cellStyle name="40% - Акцент5 2 7" xfId="7557" xr:uid="{F25B3AD3-E697-4756-9926-64EAF2FF4D97}"/>
    <cellStyle name="40% — акцент5 2 7" xfId="2076" xr:uid="{DF1108B2-F079-4583-8A02-2E3D35130983}"/>
    <cellStyle name="40% - Акцент5 2 7 2" xfId="15080" xr:uid="{CF6FB0BB-070B-4CD3-9F0E-C4D163E231E8}"/>
    <cellStyle name="40% — акцент5 2 7 2" xfId="3655" xr:uid="{A5906689-A202-439B-A745-E8049817DDA0}"/>
    <cellStyle name="40% — акцент5 2 7 2 2" xfId="6913" xr:uid="{135203B9-BC7F-454C-ACE1-E75C158DA530}"/>
    <cellStyle name="40% — акцент5 2 7 2 2 2" xfId="14424" xr:uid="{1F6C2FCB-460F-4C20-8663-2D2A768C34A2}"/>
    <cellStyle name="40% — акцент5 2 7 2 3" xfId="11263" xr:uid="{EE128122-82AC-4081-A0A0-FE60C662D9BF}"/>
    <cellStyle name="40% - Акцент5 2 7 3" xfId="16075" xr:uid="{1598AAE3-F305-47D9-B184-6B742AEFFADD}"/>
    <cellStyle name="40% — акцент5 2 7 3" xfId="5238" xr:uid="{726FD215-307F-4BD0-AEFF-E03C47048D3A}"/>
    <cellStyle name="40% — акцент5 2 7 3 2" xfId="12829" xr:uid="{82030E9B-4C98-46AB-B154-1788243CF6BD}"/>
    <cellStyle name="40% - Акцент5 2 7 4" xfId="15460" xr:uid="{460BB666-66A7-4A27-A4BE-5CC2887511F8}"/>
    <cellStyle name="40% — акцент5 2 7 4" xfId="9717" xr:uid="{EA75D8D3-8AB8-439C-A7A3-6E71546EBB54}"/>
    <cellStyle name="40% - Акцент5 2 7 5" xfId="15434" xr:uid="{774B1C2E-178A-47F4-85E9-54A976461CDF}"/>
    <cellStyle name="40% — акцент5 2 7 5" xfId="15158" xr:uid="{50E41E7D-1711-4082-B316-B3411BEE93CA}"/>
    <cellStyle name="40% - Акцент5 2 7 6" xfId="16307" xr:uid="{4D5D1A7D-C8A0-4597-AAB5-479F23EE75B3}"/>
    <cellStyle name="40% — акцент5 2 7 6" xfId="15913" xr:uid="{DFC92E9F-482E-4740-AE64-011DC1FD8A59}"/>
    <cellStyle name="40% - Акцент5 2 7 7" xfId="15504" xr:uid="{46327F7D-256A-41C8-B9EE-2AA5F51E171E}"/>
    <cellStyle name="40% — акцент5 2 7 7" xfId="15783" xr:uid="{2DE7AA42-5E45-4445-9939-7786B965B199}"/>
    <cellStyle name="40% — акцент5 2 7 8" xfId="15855" xr:uid="{7A457F86-6336-4AF3-A283-AA38F18ACCD2}"/>
    <cellStyle name="40% — акцент5 2 7 9" xfId="15519" xr:uid="{3174907B-87AA-4775-ABF0-22E1F28AC522}"/>
    <cellStyle name="40% - Акцент5 2 8" xfId="7545" xr:uid="{D5DB1B15-D57D-4FBF-8775-D29E14AFC321}"/>
    <cellStyle name="40% — акцент5 2 8" xfId="2694" xr:uid="{9B30AA9B-BD5A-439F-9B15-B5C9845056B9}"/>
    <cellStyle name="40% - Акцент5 2 8 2" xfId="15068" xr:uid="{C769CAF2-7DD0-42A8-8E1F-8EF546CDA36C}"/>
    <cellStyle name="40% — акцент5 2 8 2" xfId="5853" xr:uid="{DAAE427E-FD32-4B20-A229-B79373F19A84}"/>
    <cellStyle name="40% — акцент5 2 8 2 2" xfId="13440" xr:uid="{CBF0FB60-B7CE-45F6-A913-2734D76F6699}"/>
    <cellStyle name="40% - Акцент5 2 8 3" xfId="16063" xr:uid="{FE2730F9-4554-4438-914D-DF8F92D55368}"/>
    <cellStyle name="40% — акцент5 2 8 3" xfId="10327" xr:uid="{32FD5618-1BA6-4E27-8CCF-CFF4C1394CA4}"/>
    <cellStyle name="40% - Акцент5 2 8 4" xfId="15805" xr:uid="{E83A2A33-A7C7-4050-AE42-9042D56D341A}"/>
    <cellStyle name="40% — акцент5 2 8 4" xfId="15416" xr:uid="{A5AADE1D-7EDA-4B83-8714-883A2F6D6BCD}"/>
    <cellStyle name="40% - Акцент5 2 8 5" xfId="15750" xr:uid="{C7EB2B71-FFE8-42A1-8BA9-4F1E31635A42}"/>
    <cellStyle name="40% — акцент5 2 8 5" xfId="15370" xr:uid="{FE168FB2-06CA-4C47-8C25-4A0825484060}"/>
    <cellStyle name="40% - Акцент5 2 8 6" xfId="15520" xr:uid="{461290B9-D0A8-4C3B-A5B3-5A70761D8C6F}"/>
    <cellStyle name="40% — акцент5 2 8 6" xfId="15477" xr:uid="{337854BA-E778-4FF8-AF7F-907B5D248FA6}"/>
    <cellStyle name="40% - Акцент5 2 8 7" xfId="15996" xr:uid="{0DE48120-8BD1-41C6-AEFE-A2BAFCDAF627}"/>
    <cellStyle name="40% — акцент5 2 8 7" xfId="15188" xr:uid="{8B737491-A03B-40CC-936E-DC68076C90AD}"/>
    <cellStyle name="40% — акцент5 2 8 8" xfId="15557" xr:uid="{9CC65B4A-EE43-47D4-8812-0F8849149329}"/>
    <cellStyle name="40% - Акцент5 2 9" xfId="7573" xr:uid="{31D04225-FECE-45BA-A0FF-4DB9BBC63683}"/>
    <cellStyle name="40% — акцент5 2 9" xfId="4270" xr:uid="{0A6DA212-9A13-439D-A181-0F15B0B1BCA7}"/>
    <cellStyle name="40% - Акцент5 2 9 2" xfId="15096" xr:uid="{FCBB83CB-8D8B-4004-B5E8-01E7D2F07BE9}"/>
    <cellStyle name="40% — акцент5 2 9 2" xfId="11874" xr:uid="{77DDA6FD-4AA3-44AE-98D8-6B50F8C16680}"/>
    <cellStyle name="40% - Акцент5 2 9 3" xfId="16090" xr:uid="{F1997928-048F-4200-97C8-D7C56DBDF048}"/>
    <cellStyle name="40% — акцент5 2 9 3" xfId="15636" xr:uid="{0057494C-A533-4FF9-A129-482905FF8B12}"/>
    <cellStyle name="40% - Акцент5 2 9 4" xfId="15685" xr:uid="{006EDAD4-22F1-4352-9428-71434FC3B4D4}"/>
    <cellStyle name="40% — акцент5 2 9 4" xfId="15518" xr:uid="{3DB8C200-EACA-4663-A6C5-7C1BAF74C6F1}"/>
    <cellStyle name="40% - Акцент5 2 9 5" xfId="16192" xr:uid="{63BD7C71-8530-43BF-8BC6-8BC34B6DD766}"/>
    <cellStyle name="40% — акцент5 2 9 5" xfId="16155" xr:uid="{84C72435-36D8-4859-93F6-4882545B7582}"/>
    <cellStyle name="40% - Акцент5 2 9 6" xfId="16274" xr:uid="{50633D23-E093-475A-A211-122BC834C5AA}"/>
    <cellStyle name="40% — акцент5 2 9 6" xfId="15982" xr:uid="{0DA706E1-AD96-430A-B56D-1A080BB04278}"/>
    <cellStyle name="40% - Акцент5 2 9 7" xfId="15385" xr:uid="{55AF1EFF-BE5E-4A32-ABBE-B7010F6FA6CC}"/>
    <cellStyle name="40% — акцент5 2 9 7" xfId="15424" xr:uid="{363896F4-61DA-4FBD-81B5-8EA9D4FF5AC7}"/>
    <cellStyle name="40% - Акцент5 3" xfId="6530" xr:uid="{2621C5A4-5217-4CE2-A67B-9E2A6DA5CFC1}"/>
    <cellStyle name="40% — акцент5 3" xfId="191" xr:uid="{8BB240CF-FF62-4103-B8E2-13A6CCA42253}"/>
    <cellStyle name="40% — акцент5 3 10" xfId="8797" xr:uid="{5E5730D8-49C1-472D-B81A-C329A20A268F}"/>
    <cellStyle name="40% — акцент5 3 11" xfId="1124" xr:uid="{A93B3ACF-CDBD-4504-8A6E-869A0834D1B3}"/>
    <cellStyle name="40% — акцент5 3 2" xfId="192" xr:uid="{55A218AC-C82A-49DD-B96C-A9DADBB47026}"/>
    <cellStyle name="40% — акцент5 3 2 2" xfId="1845" xr:uid="{0EADA455-23E2-4D75-9C81-51E0A3CBB263}"/>
    <cellStyle name="40% — акцент5 3 2 2 2" xfId="2468" xr:uid="{C4CD3E77-AC54-4BF8-B897-97BF47FD3A57}"/>
    <cellStyle name="40% — акцент5 3 2 2 2 2" xfId="4047" xr:uid="{FF76C713-E2B9-47EA-A152-2ED6BB57157C}"/>
    <cellStyle name="40% — акцент5 3 2 2 2 2 2" xfId="7303" xr:uid="{F9ABCDFD-FA17-4CB5-8F69-34D75B7BF870}"/>
    <cellStyle name="40% — акцент5 3 2 2 2 2 2 2" xfId="14814" xr:uid="{4AEC4BD8-F12D-4997-9863-78530143EDEE}"/>
    <cellStyle name="40% — акцент5 3 2 2 2 2 3" xfId="11653" xr:uid="{B03B93F0-9427-4217-BBF2-D22BFD6EA178}"/>
    <cellStyle name="40% — акцент5 3 2 2 2 3" xfId="5630" xr:uid="{5B5EC1F4-60DD-4691-AF89-B53C914A43EE}"/>
    <cellStyle name="40% — акцент5 3 2 2 2 3 2" xfId="13219" xr:uid="{ADD50B64-D315-4D46-A1F9-5DA70ECA121E}"/>
    <cellStyle name="40% — акцент5 3 2 2 2 4" xfId="10107" xr:uid="{40F13C2B-8E24-41F2-A7D9-2FB75F9EBA66}"/>
    <cellStyle name="40% — акцент5 3 2 2 3" xfId="3086" xr:uid="{7D379F95-D654-4DBF-88ED-13E2CF2DA6DD}"/>
    <cellStyle name="40% — акцент5 3 2 2 3 2" xfId="6245" xr:uid="{D318302B-1B5C-43C6-B597-2CF115FA3FCB}"/>
    <cellStyle name="40% — акцент5 3 2 2 3 2 2" xfId="13830" xr:uid="{EAE5282C-2E9B-4557-8FD4-8D7F7E291A0E}"/>
    <cellStyle name="40% — акцент5 3 2 2 3 3" xfId="10718" xr:uid="{BF39E343-C663-4008-95BC-C7352F28F6F7}"/>
    <cellStyle name="40% — акцент5 3 2 2 4" xfId="4662" xr:uid="{1B51DD7C-3794-490C-B9DE-2656E920CA4C}"/>
    <cellStyle name="40% — акцент5 3 2 2 4 2" xfId="12264" xr:uid="{8D8F2AEB-D5D2-49FB-A71B-82FDFB6B934D}"/>
    <cellStyle name="40% — акцент5 3 2 2 5" xfId="9492" xr:uid="{A106CA98-14B4-48AC-9534-2772505ED4DA}"/>
    <cellStyle name="40% — акцент5 3 2 3" xfId="1543" xr:uid="{5A9B539A-7FDE-4520-86D7-1F6886885BAA}"/>
    <cellStyle name="40% — акцент5 3 2 3 2" xfId="3443" xr:uid="{4982D01A-0908-4D8A-B560-5145D7ABC47A}"/>
    <cellStyle name="40% — акцент5 3 2 3 2 2" xfId="6702" xr:uid="{E1A6B72D-380C-49BF-8B05-F4F9A53236DC}"/>
    <cellStyle name="40% — акцент5 3 2 3 2 2 2" xfId="14213" xr:uid="{823BCA13-8553-449E-8FE3-8AB7E41D507B}"/>
    <cellStyle name="40% — акцент5 3 2 3 2 3" xfId="11052" xr:uid="{B2FB23B7-CF1F-4881-9B4E-7468F91CE072}"/>
    <cellStyle name="40% — акцент5 3 2 3 3" xfId="5002" xr:uid="{EEBBC8A4-3072-4C70-83B4-92EBCD2774B2}"/>
    <cellStyle name="40% — акцент5 3 2 3 3 2" xfId="12598" xr:uid="{DF4EE1F5-24CF-4B08-BE8B-FDED62AF5519}"/>
    <cellStyle name="40% — акцент5 3 2 3 4" xfId="9192" xr:uid="{F7C6BBEF-AD2B-4728-A2DA-A855A102EBD9}"/>
    <cellStyle name="40% — акцент5 3 2 4" xfId="2166" xr:uid="{511236AD-2C0A-4EC1-AEF2-CA2E08B29089}"/>
    <cellStyle name="40% — акцент5 3 2 4 2" xfId="3745" xr:uid="{E8BA41FE-898C-44DB-B733-7D3C25D04806}"/>
    <cellStyle name="40% — акцент5 3 2 4 2 2" xfId="7003" xr:uid="{7F111F80-4A59-446E-8383-6D16FD4E7244}"/>
    <cellStyle name="40% — акцент5 3 2 4 2 2 2" xfId="14514" xr:uid="{FD540BFE-A5CD-4B36-98C6-73FF61DEEC5B}"/>
    <cellStyle name="40% — акцент5 3 2 4 2 3" xfId="11353" xr:uid="{6E1C4BE7-0120-4A82-921F-0B6A1E0FBF7E}"/>
    <cellStyle name="40% — акцент5 3 2 4 3" xfId="5328" xr:uid="{5D4E6DEE-9313-48A9-8E0D-FE810351DCE1}"/>
    <cellStyle name="40% — акцент5 3 2 4 3 2" xfId="12919" xr:uid="{4E65A854-8303-4EEA-B9A0-1462BB47C304}"/>
    <cellStyle name="40% — акцент5 3 2 4 4" xfId="9807" xr:uid="{A7500469-3667-4664-B7A8-BE133A6F624A}"/>
    <cellStyle name="40% — акцент5 3 2 5" xfId="2784" xr:uid="{E6FB97B0-8B12-428E-886F-13867746D2B6}"/>
    <cellStyle name="40% — акцент5 3 2 5 2" xfId="5943" xr:uid="{CB7EC082-F3C9-4627-836B-3DE8EED91121}"/>
    <cellStyle name="40% — акцент5 3 2 5 2 2" xfId="13530" xr:uid="{E1304E41-01DC-4F36-A79B-CC9A97A4FB8A}"/>
    <cellStyle name="40% — акцент5 3 2 5 3" xfId="10417" xr:uid="{2F16739D-D19A-48B5-A012-EFB8F29673AA}"/>
    <cellStyle name="40% — акцент5 3 2 6" xfId="4360" xr:uid="{4E538910-9677-4492-BB6D-62E57F917D46}"/>
    <cellStyle name="40% — акцент5 3 2 6 2" xfId="11964" xr:uid="{0BDAFE4D-5D1D-4929-A85A-84C8EDC368C4}"/>
    <cellStyle name="40% — акцент5 3 2 7" xfId="8867" xr:uid="{329DBFB5-0F16-4266-9D44-AE646245C494}"/>
    <cellStyle name="40% — акцент5 3 2 8" xfId="1198" xr:uid="{CA7D0D38-4E00-4C71-8014-EEECA4799C92}"/>
    <cellStyle name="40% — акцент5 3 3" xfId="193" xr:uid="{4B55D7A9-89DF-4000-99D5-03B2C2BBCC72}"/>
    <cellStyle name="40% — акцент5 3 3 2" xfId="1915" xr:uid="{099B985F-FD07-4CEC-80A7-B31E9E4B138D}"/>
    <cellStyle name="40% — акцент5 3 3 2 2" xfId="2538" xr:uid="{B491905C-771E-4DCA-A3E6-B969B830DD2B}"/>
    <cellStyle name="40% — акцент5 3 3 2 2 2" xfId="4117" xr:uid="{29DB9DF1-CD1B-40DF-8EAF-8EE6B9D8CA9B}"/>
    <cellStyle name="40% — акцент5 3 3 2 2 2 2" xfId="7372" xr:uid="{4108FA33-48FA-474F-98D9-952BB6187086}"/>
    <cellStyle name="40% — акцент5 3 3 2 2 2 2 2" xfId="14883" xr:uid="{8B8114A7-0033-41E0-8860-2960D3058013}"/>
    <cellStyle name="40% — акцент5 3 3 2 2 2 3" xfId="11723" xr:uid="{C8206572-BC13-482D-9E5F-EC5FA77A088D}"/>
    <cellStyle name="40% — акцент5 3 3 2 2 3" xfId="5700" xr:uid="{950B067D-3921-4AAA-B996-7786DE7B06E5}"/>
    <cellStyle name="40% — акцент5 3 3 2 2 3 2" xfId="13288" xr:uid="{185F963B-00D9-421C-94C4-E0DBB9660B0E}"/>
    <cellStyle name="40% — акцент5 3 3 2 2 4" xfId="10176" xr:uid="{A7D75B0A-41D5-4814-AD1D-F5CDD1DCE91F}"/>
    <cellStyle name="40% — акцент5 3 3 2 3" xfId="3156" xr:uid="{1BA46635-2938-4F50-890F-21B295A31A73}"/>
    <cellStyle name="40% — акцент5 3 3 2 3 2" xfId="6315" xr:uid="{F0A3F95C-AF31-4185-BB2B-C9EE4670AEB7}"/>
    <cellStyle name="40% — акцент5 3 3 2 3 2 2" xfId="13899" xr:uid="{BAD90CF9-D9BA-47F8-AE7E-7BA14A7C860A}"/>
    <cellStyle name="40% — акцент5 3 3 2 3 3" xfId="10787" xr:uid="{AA7B0F41-30A6-4C77-834A-37BFEF21A742}"/>
    <cellStyle name="40% — акцент5 3 3 2 4" xfId="4732" xr:uid="{6DB0C3ED-1A5B-4EBB-9E9A-3104A3B2427B}"/>
    <cellStyle name="40% — акцент5 3 3 2 4 2" xfId="12333" xr:uid="{EC82CEB7-7CA2-44FD-A70B-EC49C20597E9}"/>
    <cellStyle name="40% — акцент5 3 3 2 5" xfId="9561" xr:uid="{1B0A4D05-0959-4CC4-B0AC-32420D619ECB}"/>
    <cellStyle name="40% — акцент5 3 3 3" xfId="1613" xr:uid="{3EBF750E-517B-4BFE-A359-6E29FC2A4BE9}"/>
    <cellStyle name="40% — акцент5 3 3 3 2" xfId="3513" xr:uid="{D57E3694-FBE7-4699-AED3-E72386B9E012}"/>
    <cellStyle name="40% — акцент5 3 3 3 2 2" xfId="6771" xr:uid="{661C0A2F-0C24-416C-A368-0DCD84B5E51C}"/>
    <cellStyle name="40% — акцент5 3 3 3 2 2 2" xfId="14282" xr:uid="{CFCDF52D-723C-4B8A-9C76-B2611E68E314}"/>
    <cellStyle name="40% — акцент5 3 3 3 2 3" xfId="11121" xr:uid="{F6AC8CC5-3A56-40EB-821D-13B5C759D154}"/>
    <cellStyle name="40% — акцент5 3 3 3 3" xfId="5072" xr:uid="{E40B8A48-7536-4740-8BC7-849DE099ABFB}"/>
    <cellStyle name="40% — акцент5 3 3 3 3 2" xfId="12667" xr:uid="{7A39AF38-B08A-40A1-A467-234905C8E440}"/>
    <cellStyle name="40% — акцент5 3 3 3 4" xfId="9261" xr:uid="{342B8E78-E539-4305-A30B-D0279D8DA0FC}"/>
    <cellStyle name="40% — акцент5 3 3 4" xfId="2236" xr:uid="{D9B13BD2-1277-410D-B2BF-1DA99BA1DD3E}"/>
    <cellStyle name="40% — акцент5 3 3 4 2" xfId="3815" xr:uid="{67C8CA67-A499-4C25-A0D4-8EB739D8D940}"/>
    <cellStyle name="40% — акцент5 3 3 4 2 2" xfId="7072" xr:uid="{DC757D88-9998-4920-AD5C-D865EF0334D7}"/>
    <cellStyle name="40% — акцент5 3 3 4 2 2 2" xfId="14583" xr:uid="{FB16E103-07CD-4CC9-9B5E-90587EBED3B4}"/>
    <cellStyle name="40% — акцент5 3 3 4 2 3" xfId="11422" xr:uid="{6248B4D8-22B3-4C5E-A11E-43F094D7A491}"/>
    <cellStyle name="40% — акцент5 3 3 4 3" xfId="5398" xr:uid="{1D793E80-A26D-49D1-B80F-1AA5CD306CDD}"/>
    <cellStyle name="40% — акцент5 3 3 4 3 2" xfId="12988" xr:uid="{2FC305CE-D2D8-4868-8E9E-93B987AFED03}"/>
    <cellStyle name="40% — акцент5 3 3 4 4" xfId="9876" xr:uid="{CF071EB6-9350-4C5C-B7F3-9434FA4EC571}"/>
    <cellStyle name="40% — акцент5 3 3 5" xfId="2854" xr:uid="{CF6349B8-3131-4FCA-B42D-E3D1CFA63A9A}"/>
    <cellStyle name="40% — акцент5 3 3 5 2" xfId="6013" xr:uid="{D7627FBF-7F5C-4FD9-857D-8A5B8CEDA6BD}"/>
    <cellStyle name="40% — акцент5 3 3 5 2 2" xfId="13599" xr:uid="{3F536CFC-6CC4-4967-B1F2-D44839E66503}"/>
    <cellStyle name="40% — акцент5 3 3 5 3" xfId="10487" xr:uid="{998C2933-062A-4598-9B1A-EF0E8F5EE075}"/>
    <cellStyle name="40% — акцент5 3 3 6" xfId="4430" xr:uid="{8707197C-21C8-437F-99B5-E9672F8F5A39}"/>
    <cellStyle name="40% — акцент5 3 3 6 2" xfId="12033" xr:uid="{DC12E44F-8A58-4FDC-BEAB-A9D78E886D5E}"/>
    <cellStyle name="40% — акцент5 3 3 7" xfId="8936" xr:uid="{B243EBE4-3F8A-4C77-BE47-A20AEDC8318F}"/>
    <cellStyle name="40% — акцент5 3 3 8" xfId="1268" xr:uid="{392FF71F-C621-48BF-8D64-9D4DF258B12A}"/>
    <cellStyle name="40% — акцент5 3 4" xfId="194" xr:uid="{8F700FD6-CA2B-41F0-A334-A74C830FBE19}"/>
    <cellStyle name="40% — акцент5 3 4 2" xfId="1984" xr:uid="{2780ED51-8244-4D4C-9CD6-396ECBEDEDD7}"/>
    <cellStyle name="40% — акцент5 3 4 2 2" xfId="2607" xr:uid="{D2B59BB4-364C-4AFB-BBE5-01AD7803AC5D}"/>
    <cellStyle name="40% — акцент5 3 4 2 2 2" xfId="4186" xr:uid="{3B8AA4E9-3A1B-4F97-AC8E-088C182B030A}"/>
    <cellStyle name="40% — акцент5 3 4 2 2 2 2" xfId="7441" xr:uid="{C899CA71-2A1B-4B0C-B660-C5115594DEAF}"/>
    <cellStyle name="40% — акцент5 3 4 2 2 2 2 2" xfId="14952" xr:uid="{CA3CC525-3795-49C2-88A3-4C0130433FDF}"/>
    <cellStyle name="40% — акцент5 3 4 2 2 2 3" xfId="11792" xr:uid="{7339FAE0-B4B0-4242-842A-09C50C529261}"/>
    <cellStyle name="40% — акцент5 3 4 2 2 3" xfId="5769" xr:uid="{662A9EC4-9E40-4E77-95AF-C4618CCCDD64}"/>
    <cellStyle name="40% — акцент5 3 4 2 2 3 2" xfId="13357" xr:uid="{96FDDB83-9D23-44D5-8691-A3CA17415941}"/>
    <cellStyle name="40% — акцент5 3 4 2 2 4" xfId="10245" xr:uid="{F9FC3478-EE0A-4EF0-A639-A05B07B53CD2}"/>
    <cellStyle name="40% — акцент5 3 4 2 3" xfId="3225" xr:uid="{F26B7B96-4A33-47F4-8B8E-DA582EB1BD8E}"/>
    <cellStyle name="40% — акцент5 3 4 2 3 2" xfId="6384" xr:uid="{89665D19-AF59-43CB-8252-FB5F837B18A5}"/>
    <cellStyle name="40% — акцент5 3 4 2 3 2 2" xfId="13968" xr:uid="{D103B0FD-225D-49B3-84C5-72967F7836DD}"/>
    <cellStyle name="40% — акцент5 3 4 2 3 3" xfId="10856" xr:uid="{7EDFA107-95DA-428C-A6AE-BD4E12FBB7FF}"/>
    <cellStyle name="40% — акцент5 3 4 2 4" xfId="4801" xr:uid="{65E9E36F-B4D6-48FA-912B-36EB008535B8}"/>
    <cellStyle name="40% — акцент5 3 4 2 4 2" xfId="12402" xr:uid="{E432E1B8-27E7-48BC-BC05-2ACEDBA4071C}"/>
    <cellStyle name="40% — акцент5 3 4 2 5" xfId="9630" xr:uid="{CFF44C47-0AE4-47B3-9852-29BE398738AC}"/>
    <cellStyle name="40% — акцент5 3 4 3" xfId="1682" xr:uid="{59B3208F-2091-4610-BA3F-3C53AF8F7DB6}"/>
    <cellStyle name="40% — акцент5 3 4 3 2" xfId="3582" xr:uid="{D1482841-F0D2-4462-83CF-D8D6C340DC52}"/>
    <cellStyle name="40% — акцент5 3 4 3 2 2" xfId="6840" xr:uid="{B209A8A7-C623-43CD-8B23-F3CFD348789F}"/>
    <cellStyle name="40% — акцент5 3 4 3 2 2 2" xfId="14351" xr:uid="{1FB7B4DF-BCEE-4756-A73C-016E56DE23FF}"/>
    <cellStyle name="40% — акцент5 3 4 3 2 3" xfId="11190" xr:uid="{EDC92BE5-6F02-41EB-8308-98F0821542CD}"/>
    <cellStyle name="40% — акцент5 3 4 3 3" xfId="5141" xr:uid="{AA062CE5-3A81-499B-873E-27A598F93524}"/>
    <cellStyle name="40% — акцент5 3 4 3 3 2" xfId="12736" xr:uid="{5D5BE496-6C20-4B5F-A324-DAE984887E7B}"/>
    <cellStyle name="40% — акцент5 3 4 3 4" xfId="9330" xr:uid="{07D01618-71E1-4FED-97F5-0DF02CEE87C0}"/>
    <cellStyle name="40% — акцент5 3 4 4" xfId="2305" xr:uid="{04598D04-255A-4EB1-84C4-8C5A3A182F36}"/>
    <cellStyle name="40% — акцент5 3 4 4 2" xfId="3884" xr:uid="{CB52732F-BF9A-4FAA-8A8A-0B7436B893A4}"/>
    <cellStyle name="40% — акцент5 3 4 4 2 2" xfId="7141" xr:uid="{49B0DE92-C950-4309-B8C4-03A6C9011B61}"/>
    <cellStyle name="40% — акцент5 3 4 4 2 2 2" xfId="14652" xr:uid="{880617FF-B869-48F0-A5F6-C61F073F78C8}"/>
    <cellStyle name="40% — акцент5 3 4 4 2 3" xfId="11491" xr:uid="{98797F69-FEE5-42A9-BEF4-56F475E62ED6}"/>
    <cellStyle name="40% — акцент5 3 4 4 3" xfId="5467" xr:uid="{CF7BAD5C-2B14-4A7B-B2FD-3C9CDEE7F049}"/>
    <cellStyle name="40% — акцент5 3 4 4 3 2" xfId="13057" xr:uid="{4EBC4428-10F0-41FF-945A-98E2CE090614}"/>
    <cellStyle name="40% — акцент5 3 4 4 4" xfId="9945" xr:uid="{B6C84A1A-E15E-4FE5-8EE5-A2505AE58191}"/>
    <cellStyle name="40% — акцент5 3 4 5" xfId="2923" xr:uid="{BEEE7275-8197-45B2-9F44-2971B69E764A}"/>
    <cellStyle name="40% — акцент5 3 4 5 2" xfId="6082" xr:uid="{B2337805-406C-4FF9-98A5-42CAD96B8609}"/>
    <cellStyle name="40% — акцент5 3 4 5 2 2" xfId="13668" xr:uid="{82EC0781-B0FB-4E17-AAF1-1274B09D5822}"/>
    <cellStyle name="40% — акцент5 3 4 5 3" xfId="10556" xr:uid="{72942FA3-8649-4A59-A072-6D8F80DA1C33}"/>
    <cellStyle name="40% — акцент5 3 4 6" xfId="4499" xr:uid="{C09BF178-AF73-4C43-8B14-041D64F41A02}"/>
    <cellStyle name="40% — акцент5 3 4 6 2" xfId="12102" xr:uid="{16C1510A-B40A-41F5-9EBD-BA255A1D29A7}"/>
    <cellStyle name="40% — акцент5 3 4 7" xfId="9005" xr:uid="{A03B5D87-3CB2-4387-A6A8-4B4AC7D23049}"/>
    <cellStyle name="40% — акцент5 3 4 8" xfId="1337" xr:uid="{3E926B61-2DDF-485D-98D6-6D9154F965F8}"/>
    <cellStyle name="40% — акцент5 3 5" xfId="195" xr:uid="{43DC4758-F8ED-43AF-90F3-6F3C613A4BDC}"/>
    <cellStyle name="40% — акцент5 3 5 2" xfId="2399" xr:uid="{50D23A2B-B341-4886-BBAB-13D8C2AFB6FB}"/>
    <cellStyle name="40% — акцент5 3 5 2 2" xfId="3978" xr:uid="{1F4D8F95-E7F6-4743-8C7D-8F02BF84F236}"/>
    <cellStyle name="40% — акцент5 3 5 2 2 2" xfId="7234" xr:uid="{D6019A8D-6CA5-45D1-9A66-10A9CCACD9CE}"/>
    <cellStyle name="40% — акцент5 3 5 2 2 2 2" xfId="14745" xr:uid="{D114EB36-226E-48ED-9E87-ECEA35EAE142}"/>
    <cellStyle name="40% — акцент5 3 5 2 2 3" xfId="11584" xr:uid="{301F642D-6A1A-4780-A415-2AAF171E2334}"/>
    <cellStyle name="40% — акцент5 3 5 2 3" xfId="5561" xr:uid="{0ACCA8DF-138E-4CDD-A3BC-4D44EF6E4D92}"/>
    <cellStyle name="40% — акцент5 3 5 2 3 2" xfId="13150" xr:uid="{1DF7111E-B64A-4890-A140-7D57BACF317E}"/>
    <cellStyle name="40% — акцент5 3 5 2 4" xfId="10038" xr:uid="{FCE404FD-D225-4856-8C66-E05B5606A62E}"/>
    <cellStyle name="40% — акцент5 3 5 3" xfId="3017" xr:uid="{BBA0E504-815D-4BE1-A9D6-071F0CC26600}"/>
    <cellStyle name="40% — акцент5 3 5 3 2" xfId="6176" xr:uid="{7A7153C7-55BD-41FB-AF69-2E9E566C5EB8}"/>
    <cellStyle name="40% — акцент5 3 5 3 2 2" xfId="13761" xr:uid="{6411D52F-CC90-42A7-B1F0-79CAE7CF1DFC}"/>
    <cellStyle name="40% — акцент5 3 5 3 3" xfId="10649" xr:uid="{50E6D87A-4BBB-4A87-BC98-03BEA29394C1}"/>
    <cellStyle name="40% — акцент5 3 5 4" xfId="4593" xr:uid="{98055955-B6AF-41C0-9FD4-350AE8ACCA28}"/>
    <cellStyle name="40% — акцент5 3 5 4 2" xfId="12195" xr:uid="{EABD0845-B093-4FFC-979F-70506FF77FF9}"/>
    <cellStyle name="40% — акцент5 3 5 5" xfId="9423" xr:uid="{0EFB60E5-6470-4030-9066-D5938E3E7041}"/>
    <cellStyle name="40% — акцент5 3 5 6" xfId="1776" xr:uid="{A79D0291-5309-476A-9053-1A0367A6CC90}"/>
    <cellStyle name="40% — акцент5 3 6" xfId="1474" xr:uid="{43391CCB-7DB9-441B-8C49-E2D0670357F0}"/>
    <cellStyle name="40% — акцент5 3 6 2" xfId="3374" xr:uid="{61FF82A0-AED6-4BFD-85E9-B65328828DEE}"/>
    <cellStyle name="40% — акцент5 3 6 2 2" xfId="6633" xr:uid="{B233899B-667A-4E62-BEBF-040CC77021D3}"/>
    <cellStyle name="40% — акцент5 3 6 2 2 2" xfId="14144" xr:uid="{A59BBA0E-326D-41C5-B5AD-59E18C0C0840}"/>
    <cellStyle name="40% — акцент5 3 6 2 3" xfId="10983" xr:uid="{26D5389C-C06B-4F40-848F-641F3EE64E68}"/>
    <cellStyle name="40% — акцент5 3 6 3" xfId="4933" xr:uid="{46F72457-5820-4948-9BCF-2E7781C51DF5}"/>
    <cellStyle name="40% — акцент5 3 6 3 2" xfId="12529" xr:uid="{13F3B97F-DF55-4718-8E5A-89D7AD67DB65}"/>
    <cellStyle name="40% — акцент5 3 6 4" xfId="9123" xr:uid="{BDDF9A50-AA8C-4757-877F-BC15F2471713}"/>
    <cellStyle name="40% — акцент5 3 7" xfId="2097" xr:uid="{B5720726-BCB5-4505-8BF4-CDC3FEC79241}"/>
    <cellStyle name="40% — акцент5 3 7 2" xfId="3676" xr:uid="{6DF3961C-1B0F-4C0E-897E-CED6C5E5EDDC}"/>
    <cellStyle name="40% — акцент5 3 7 2 2" xfId="6934" xr:uid="{A933D834-6D42-4637-8C7A-4A881247FE00}"/>
    <cellStyle name="40% — акцент5 3 7 2 2 2" xfId="14445" xr:uid="{1E1DBC7B-98FD-4B6A-AF92-2679B4002FFF}"/>
    <cellStyle name="40% — акцент5 3 7 2 3" xfId="11284" xr:uid="{4262C49B-7F99-40BA-AA39-F16634835274}"/>
    <cellStyle name="40% — акцент5 3 7 3" xfId="5259" xr:uid="{B8528BCF-5E98-4EA3-B868-6A8E51CCF631}"/>
    <cellStyle name="40% — акцент5 3 7 3 2" xfId="12850" xr:uid="{EC66E8A5-A41C-4C50-8108-D1CD11D0A5F4}"/>
    <cellStyle name="40% — акцент5 3 7 4" xfId="9738" xr:uid="{D8F1F6FF-FE6E-46BB-AEDE-57D3C94DB3EE}"/>
    <cellStyle name="40% — акцент5 3 8" xfId="2715" xr:uid="{4BDCD635-1FE5-4F5C-8BC8-3BB8EF965EB7}"/>
    <cellStyle name="40% — акцент5 3 8 2" xfId="5874" xr:uid="{6A14F8CA-4E48-40D9-8F64-C648E1641118}"/>
    <cellStyle name="40% — акцент5 3 8 2 2" xfId="13461" xr:uid="{E17F7803-E742-4344-B4B5-40A8DEC1745B}"/>
    <cellStyle name="40% — акцент5 3 8 3" xfId="10348" xr:uid="{D0CA72E7-C239-4522-98AF-90675EB40641}"/>
    <cellStyle name="40% — акцент5 3 9" xfId="4291" xr:uid="{6A62C976-1CA3-4D0C-9CE4-92D29AF75EA0}"/>
    <cellStyle name="40% — акцент5 3 9 2" xfId="11895" xr:uid="{3DEBCCE0-73DC-4E21-BDB5-8754F123E418}"/>
    <cellStyle name="40% — акцент5 4" xfId="196" xr:uid="{E721FCD6-4D95-4180-B21D-3BC9AE9A51A8}"/>
    <cellStyle name="40% — акцент5 4 10" xfId="8821" xr:uid="{FBC93143-BEB7-4C0C-8733-2AFFADFA413F}"/>
    <cellStyle name="40% — акцент5 4 11" xfId="1149" xr:uid="{10FF2094-0455-4DF6-9C30-4DBB3F767834}"/>
    <cellStyle name="40% — акцент5 4 2" xfId="197" xr:uid="{47083502-AEA3-4EF3-82D6-E819F21009E2}"/>
    <cellStyle name="40% — акцент5 4 2 2" xfId="1869" xr:uid="{CCD63220-7429-443A-B6E1-FE318788E127}"/>
    <cellStyle name="40% — акцент5 4 2 2 2" xfId="2492" xr:uid="{E7565893-3BE5-4203-83C5-9DFBADC2E3C0}"/>
    <cellStyle name="40% — акцент5 4 2 2 2 2" xfId="4071" xr:uid="{FF14AB76-10FD-4685-AFC4-B237421F665E}"/>
    <cellStyle name="40% — акцент5 4 2 2 2 2 2" xfId="7326" xr:uid="{C0A172F8-4D22-4C8A-93AF-99FF322556A1}"/>
    <cellStyle name="40% — акцент5 4 2 2 2 2 2 2" xfId="14837" xr:uid="{90CF4B64-F3DA-476F-B992-8966D2AC6BC4}"/>
    <cellStyle name="40% — акцент5 4 2 2 2 2 3" xfId="11677" xr:uid="{46C50188-2E1C-4E2F-B7A5-14EFD8533915}"/>
    <cellStyle name="40% — акцент5 4 2 2 2 3" xfId="5654" xr:uid="{EB0A7DA6-8F39-432C-8EEE-2A8F8928559B}"/>
    <cellStyle name="40% — акцент5 4 2 2 2 3 2" xfId="13242" xr:uid="{4E9E01A7-EDF5-4B71-8F8F-FC3CD1BB0721}"/>
    <cellStyle name="40% — акцент5 4 2 2 2 4" xfId="10130" xr:uid="{47100DA3-07FE-45A1-9658-986A3DCDD717}"/>
    <cellStyle name="40% — акцент5 4 2 2 3" xfId="3110" xr:uid="{3AAC82D2-2C5C-4866-A938-1FB320A89052}"/>
    <cellStyle name="40% — акцент5 4 2 2 3 2" xfId="6269" xr:uid="{790CF014-3D9E-4027-8479-F36394B171B2}"/>
    <cellStyle name="40% — акцент5 4 2 2 3 2 2" xfId="13853" xr:uid="{11633163-88AC-4CB8-8A40-4DD4D1F8D8E6}"/>
    <cellStyle name="40% — акцент5 4 2 2 3 3" xfId="10741" xr:uid="{B3A6A17D-E8E2-4F19-9AE0-53453981C7CC}"/>
    <cellStyle name="40% — акцент5 4 2 2 4" xfId="4686" xr:uid="{92EF1417-7CED-4F0B-A4C3-8BAAF18E0EAC}"/>
    <cellStyle name="40% — акцент5 4 2 2 4 2" xfId="12287" xr:uid="{9D8A2644-240A-4B5B-A1D2-E07463929935}"/>
    <cellStyle name="40% — акцент5 4 2 2 5" xfId="9515" xr:uid="{AE1F472B-7BDD-4515-84F9-35F9ED8908BF}"/>
    <cellStyle name="40% — акцент5 4 2 3" xfId="1567" xr:uid="{68D7F15D-558E-41A9-829D-3D86FF286827}"/>
    <cellStyle name="40% — акцент5 4 2 3 2" xfId="3467" xr:uid="{5A525C8C-36C0-4CB0-B241-630EDE206B2F}"/>
    <cellStyle name="40% — акцент5 4 2 3 2 2" xfId="6725" xr:uid="{4F4238F0-EBF8-4708-A427-EA211567A79E}"/>
    <cellStyle name="40% — акцент5 4 2 3 2 2 2" xfId="14236" xr:uid="{EB38B79C-5254-41D3-BFE2-E2B3478E4CFC}"/>
    <cellStyle name="40% — акцент5 4 2 3 2 3" xfId="11075" xr:uid="{C2BDC2E1-6064-4DBA-A82C-E74F8AA8CA5A}"/>
    <cellStyle name="40% — акцент5 4 2 3 3" xfId="5026" xr:uid="{876F9E18-E68A-41AE-87F6-F1B121BA16DE}"/>
    <cellStyle name="40% — акцент5 4 2 3 3 2" xfId="12621" xr:uid="{A2D0CC4D-AB86-4F85-A391-899E28C74BE8}"/>
    <cellStyle name="40% — акцент5 4 2 3 4" xfId="9215" xr:uid="{6F512533-739A-4D79-93C0-ACC436BD125C}"/>
    <cellStyle name="40% — акцент5 4 2 4" xfId="2190" xr:uid="{7F47A625-7CFA-41C6-8A8F-4BC90E650C47}"/>
    <cellStyle name="40% — акцент5 4 2 4 2" xfId="3769" xr:uid="{9D859C91-1D04-42C7-B195-8D46908E4343}"/>
    <cellStyle name="40% — акцент5 4 2 4 2 2" xfId="7026" xr:uid="{627DF455-8989-4D80-8155-DCBD85E0E458}"/>
    <cellStyle name="40% — акцент5 4 2 4 2 2 2" xfId="14537" xr:uid="{101D7AF0-3986-4522-9356-1034D31698F1}"/>
    <cellStyle name="40% — акцент5 4 2 4 2 3" xfId="11376" xr:uid="{5C5C48B6-E1A7-48BA-8D80-907F25F7C318}"/>
    <cellStyle name="40% — акцент5 4 2 4 3" xfId="5352" xr:uid="{459DDDB5-8114-488B-AC7E-62FC674030BE}"/>
    <cellStyle name="40% — акцент5 4 2 4 3 2" xfId="12942" xr:uid="{87CB09FE-D2C6-42E2-A011-97558FD04158}"/>
    <cellStyle name="40% — акцент5 4 2 4 4" xfId="9830" xr:uid="{33C81056-9F62-4C72-922C-7F4FA23951CB}"/>
    <cellStyle name="40% — акцент5 4 2 5" xfId="2808" xr:uid="{21D81042-2DC5-4703-A85A-F2EE3B9B5290}"/>
    <cellStyle name="40% — акцент5 4 2 5 2" xfId="5967" xr:uid="{23B28973-A48E-49B2-A49A-30D8EC50CD1B}"/>
    <cellStyle name="40% — акцент5 4 2 5 2 2" xfId="13553" xr:uid="{CC3AF00E-1F4F-4133-B573-446683A70D33}"/>
    <cellStyle name="40% — акцент5 4 2 5 3" xfId="10441" xr:uid="{9784F49B-5403-4D77-97CE-4D8D73DB9FBD}"/>
    <cellStyle name="40% — акцент5 4 2 6" xfId="4384" xr:uid="{964D4643-A68D-457F-9DFC-861FC72A8345}"/>
    <cellStyle name="40% — акцент5 4 2 6 2" xfId="11987" xr:uid="{074A6A11-1265-4E0F-974A-2B446BBA7466}"/>
    <cellStyle name="40% — акцент5 4 2 7" xfId="8890" xr:uid="{68C9D2E9-7A63-4A13-B159-FAD4E98E2E75}"/>
    <cellStyle name="40% — акцент5 4 2 8" xfId="1222" xr:uid="{68A90118-BD91-4B8B-A7CB-06F4A02C166B}"/>
    <cellStyle name="40% — акцент5 4 3" xfId="198" xr:uid="{7CD0D26F-1E81-4957-A8DA-35280D74CAE5}"/>
    <cellStyle name="40% — акцент5 4 3 2" xfId="1938" xr:uid="{16E2CA9F-28F0-4F08-8771-8C021E90D10E}"/>
    <cellStyle name="40% — акцент5 4 3 2 2" xfId="2561" xr:uid="{2F8207C4-171E-49BD-A6B8-5A2BDF8E80D0}"/>
    <cellStyle name="40% — акцент5 4 3 2 2 2" xfId="4140" xr:uid="{AD4F33E2-8D60-4229-A8C8-9A4BC387CD00}"/>
    <cellStyle name="40% — акцент5 4 3 2 2 2 2" xfId="7395" xr:uid="{9E6485FE-65F4-4F31-B784-770F2EAB5A90}"/>
    <cellStyle name="40% — акцент5 4 3 2 2 2 2 2" xfId="14906" xr:uid="{F5188805-1269-43F4-A369-DD8B1DC5D554}"/>
    <cellStyle name="40% — акцент5 4 3 2 2 2 3" xfId="11746" xr:uid="{E3081216-489E-418C-95BE-C470BFF5E749}"/>
    <cellStyle name="40% — акцент5 4 3 2 2 3" xfId="5723" xr:uid="{C2454C1D-7AE2-4B40-9C6A-7868EB3A4757}"/>
    <cellStyle name="40% — акцент5 4 3 2 2 3 2" xfId="13311" xr:uid="{58F9AC96-EB4F-438F-8ED1-9999F72EE1B9}"/>
    <cellStyle name="40% — акцент5 4 3 2 2 4" xfId="10199" xr:uid="{CE755EDB-EEFF-43A6-B00E-38C57FC9B8A1}"/>
    <cellStyle name="40% — акцент5 4 3 2 3" xfId="3179" xr:uid="{ECB68914-7CA6-4C33-8E3F-D13609E910B9}"/>
    <cellStyle name="40% — акцент5 4 3 2 3 2" xfId="6338" xr:uid="{9EED0F57-4E4F-4192-81A0-2B7C4AF87FFF}"/>
    <cellStyle name="40% — акцент5 4 3 2 3 2 2" xfId="13922" xr:uid="{2D8F03E3-10A5-4F6E-BC8D-95EF4D01EA7E}"/>
    <cellStyle name="40% — акцент5 4 3 2 3 3" xfId="10810" xr:uid="{19DE3F61-BBC0-44D7-BA1A-125BD56C572E}"/>
    <cellStyle name="40% — акцент5 4 3 2 4" xfId="4755" xr:uid="{9C894A89-2C7D-4A1D-87CF-E20AD4545D5E}"/>
    <cellStyle name="40% — акцент5 4 3 2 4 2" xfId="12356" xr:uid="{D8EB81CA-A2BF-44D1-8A6C-B6299211C9CB}"/>
    <cellStyle name="40% — акцент5 4 3 2 5" xfId="9584" xr:uid="{6CD2CDC2-4FA3-43E5-9883-3C63B9D0FEC5}"/>
    <cellStyle name="40% — акцент5 4 3 3" xfId="1636" xr:uid="{6D9383C0-7CD1-4934-B3D1-DC094B89EF5E}"/>
    <cellStyle name="40% — акцент5 4 3 3 2" xfId="3536" xr:uid="{5357CFAC-BA20-45E2-957D-7AD1F1DEF7A8}"/>
    <cellStyle name="40% — акцент5 4 3 3 2 2" xfId="6794" xr:uid="{21E71391-FA0F-4BB1-8852-03A69F449657}"/>
    <cellStyle name="40% — акцент5 4 3 3 2 2 2" xfId="14305" xr:uid="{ED9D6B61-605C-4302-B31D-251BDAB55A6B}"/>
    <cellStyle name="40% — акцент5 4 3 3 2 3" xfId="11144" xr:uid="{13A5D8E3-DA58-44DE-8883-8C93BB2AB7A0}"/>
    <cellStyle name="40% — акцент5 4 3 3 3" xfId="5095" xr:uid="{F323E82B-829B-49F7-970F-18A91320C958}"/>
    <cellStyle name="40% — акцент5 4 3 3 3 2" xfId="12690" xr:uid="{BD506765-57F1-49BC-8466-BF3A373DD7E6}"/>
    <cellStyle name="40% — акцент5 4 3 3 4" xfId="9284" xr:uid="{7962882B-270D-4371-B162-780769719F64}"/>
    <cellStyle name="40% — акцент5 4 3 4" xfId="2259" xr:uid="{A498C059-97D1-4545-A1D3-BA2A0327B17D}"/>
    <cellStyle name="40% — акцент5 4 3 4 2" xfId="3838" xr:uid="{C264ADC6-5EF2-47E5-9BFB-7AE7481014B8}"/>
    <cellStyle name="40% — акцент5 4 3 4 2 2" xfId="7095" xr:uid="{20DC3ED8-B3C4-45D3-8395-0C329DCA12E5}"/>
    <cellStyle name="40% — акцент5 4 3 4 2 2 2" xfId="14606" xr:uid="{4551D9B8-21E7-4BBA-B6A2-885339F7CE98}"/>
    <cellStyle name="40% — акцент5 4 3 4 2 3" xfId="11445" xr:uid="{AAECCA2C-7BD4-48A3-BCAC-BED813E6AAFB}"/>
    <cellStyle name="40% — акцент5 4 3 4 3" xfId="5421" xr:uid="{3583F2BE-E0B2-403F-94CB-53B9413A70C3}"/>
    <cellStyle name="40% — акцент5 4 3 4 3 2" xfId="13011" xr:uid="{D4EDE0EF-BBF9-4C55-BA47-73BD3EEA128C}"/>
    <cellStyle name="40% — акцент5 4 3 4 4" xfId="9899" xr:uid="{CB32401C-1C9D-405D-9636-7A0B7B94E3D5}"/>
    <cellStyle name="40% — акцент5 4 3 5" xfId="2877" xr:uid="{A4AA9366-B7D7-453D-AD1B-F256ECB0B144}"/>
    <cellStyle name="40% — акцент5 4 3 5 2" xfId="6036" xr:uid="{26681507-65C4-4DC1-8CAF-5335DF3C2131}"/>
    <cellStyle name="40% — акцент5 4 3 5 2 2" xfId="13622" xr:uid="{C40A1455-D87E-4BF0-B2A0-D36ED7021EF2}"/>
    <cellStyle name="40% — акцент5 4 3 5 3" xfId="10510" xr:uid="{939AB876-AA20-49CB-8F55-BF7447A978FF}"/>
    <cellStyle name="40% — акцент5 4 3 6" xfId="4453" xr:uid="{552D9B4C-BE70-480D-94A9-3AE243C2A456}"/>
    <cellStyle name="40% — акцент5 4 3 6 2" xfId="12056" xr:uid="{AE85E2CC-599F-4ACF-B399-B3927878C9D4}"/>
    <cellStyle name="40% — акцент5 4 3 7" xfId="8959" xr:uid="{E6706262-761E-4774-975E-CCFFCD213737}"/>
    <cellStyle name="40% — акцент5 4 3 8" xfId="1291" xr:uid="{74ABD58E-F0BD-4C2A-919E-61055014134A}"/>
    <cellStyle name="40% — акцент5 4 4" xfId="199" xr:uid="{FC99A9D4-FA59-4C59-99A8-CA1B03F50072}"/>
    <cellStyle name="40% — акцент5 4 4 2" xfId="2007" xr:uid="{50413E31-868E-46B2-88EF-C5D35C12FEF8}"/>
    <cellStyle name="40% — акцент5 4 4 2 2" xfId="2630" xr:uid="{2518A455-35C2-4CD8-BB8B-4BA895DF4A89}"/>
    <cellStyle name="40% — акцент5 4 4 2 2 2" xfId="4209" xr:uid="{E4D0AD08-B6B8-48C4-9EA1-C17E37A43DBB}"/>
    <cellStyle name="40% — акцент5 4 4 2 2 2 2" xfId="7464" xr:uid="{EEDABE6D-B240-496D-9ACC-379DC849E48E}"/>
    <cellStyle name="40% — акцент5 4 4 2 2 2 2 2" xfId="14975" xr:uid="{961AD698-73DF-41DA-AE1F-EEA947765855}"/>
    <cellStyle name="40% — акцент5 4 4 2 2 2 3" xfId="11815" xr:uid="{3745195C-91A7-4542-A540-58C541D610B4}"/>
    <cellStyle name="40% — акцент5 4 4 2 2 3" xfId="5792" xr:uid="{3264054B-54CB-4376-BA92-0DDB4F8725DB}"/>
    <cellStyle name="40% — акцент5 4 4 2 2 3 2" xfId="13380" xr:uid="{E9572200-765E-46AF-9748-77F825624533}"/>
    <cellStyle name="40% — акцент5 4 4 2 2 4" xfId="10268" xr:uid="{1A46581E-F54F-4439-95A4-F9BB0E93750F}"/>
    <cellStyle name="40% — акцент5 4 4 2 3" xfId="3248" xr:uid="{70D44706-001D-40F8-887A-11A00C0D5471}"/>
    <cellStyle name="40% — акцент5 4 4 2 3 2" xfId="6407" xr:uid="{08B23070-9935-437A-AD1D-5D5DBA005DBF}"/>
    <cellStyle name="40% — акцент5 4 4 2 3 2 2" xfId="13991" xr:uid="{F71C80AA-364F-4B2A-A7F1-97C7AE138C87}"/>
    <cellStyle name="40% — акцент5 4 4 2 3 3" xfId="10879" xr:uid="{6E2FD046-40A0-4194-BB5C-41E868208D3B}"/>
    <cellStyle name="40% — акцент5 4 4 2 4" xfId="4824" xr:uid="{1496F7AE-C78E-4AF8-993E-A2F37A8843F1}"/>
    <cellStyle name="40% — акцент5 4 4 2 4 2" xfId="12425" xr:uid="{230DDBCF-0847-4F48-A21C-671A1D12915A}"/>
    <cellStyle name="40% — акцент5 4 4 2 5" xfId="9653" xr:uid="{A3FB8865-DDB3-4373-B65E-54D22E4241EC}"/>
    <cellStyle name="40% — акцент5 4 4 3" xfId="1705" xr:uid="{D4D076B6-D0DF-45B2-B9A4-AD19083B93A7}"/>
    <cellStyle name="40% — акцент5 4 4 3 2" xfId="3605" xr:uid="{C734B636-7CAC-44C6-A003-48834899BCBB}"/>
    <cellStyle name="40% — акцент5 4 4 3 2 2" xfId="6863" xr:uid="{98FB9AC8-0AA5-4542-81DF-9E1731DC971A}"/>
    <cellStyle name="40% — акцент5 4 4 3 2 2 2" xfId="14374" xr:uid="{0264FDF7-EB24-45CF-8990-C62C9346C8B0}"/>
    <cellStyle name="40% — акцент5 4 4 3 2 3" xfId="11213" xr:uid="{0FB356CB-7926-49A9-98BE-FAFD064006F9}"/>
    <cellStyle name="40% — акцент5 4 4 3 3" xfId="5164" xr:uid="{71554832-200D-40BC-9AD9-906DAA2FFDB5}"/>
    <cellStyle name="40% — акцент5 4 4 3 3 2" xfId="12759" xr:uid="{6FC65874-05EE-4884-8995-33AF0B4ED58D}"/>
    <cellStyle name="40% — акцент5 4 4 3 4" xfId="9353" xr:uid="{66A13BF9-C28B-463F-B527-73E11FB36C14}"/>
    <cellStyle name="40% — акцент5 4 4 4" xfId="2328" xr:uid="{7246FE6B-D691-4FAB-9C39-59C78B7D895E}"/>
    <cellStyle name="40% — акцент5 4 4 4 2" xfId="3907" xr:uid="{32161639-76CC-4537-84B8-29371D6222DE}"/>
    <cellStyle name="40% — акцент5 4 4 4 2 2" xfId="7164" xr:uid="{BEBF4B68-72A5-4B8A-8294-8EBC1DBFF0DA}"/>
    <cellStyle name="40% — акцент5 4 4 4 2 2 2" xfId="14675" xr:uid="{A020E918-3B27-4AB3-90B9-3A3537DE507F}"/>
    <cellStyle name="40% — акцент5 4 4 4 2 3" xfId="11514" xr:uid="{333E50C7-C42F-4D3F-A773-AEA6294F0008}"/>
    <cellStyle name="40% — акцент5 4 4 4 3" xfId="5490" xr:uid="{4F0ECD1C-3097-410A-AA1A-CA4B1E8667E4}"/>
    <cellStyle name="40% — акцент5 4 4 4 3 2" xfId="13080" xr:uid="{2A2A0304-6A0A-4AF6-9EC4-665DD2B1BFB2}"/>
    <cellStyle name="40% — акцент5 4 4 4 4" xfId="9968" xr:uid="{FE526C25-B458-4FB0-A5AF-3F503016EE48}"/>
    <cellStyle name="40% — акцент5 4 4 5" xfId="2946" xr:uid="{48828CB0-4F02-4056-ADA1-1838CD402705}"/>
    <cellStyle name="40% — акцент5 4 4 5 2" xfId="6105" xr:uid="{628CB652-A560-4703-8621-D7D6C321B6D7}"/>
    <cellStyle name="40% — акцент5 4 4 5 2 2" xfId="13691" xr:uid="{305EDB1A-87AB-424A-83E8-6050A236FE72}"/>
    <cellStyle name="40% — акцент5 4 4 5 3" xfId="10579" xr:uid="{0B861F82-CC8E-497C-AEA2-632C800E8FF9}"/>
    <cellStyle name="40% — акцент5 4 4 6" xfId="4522" xr:uid="{8FE18566-CAD4-4E0E-8C6B-9933474C22E1}"/>
    <cellStyle name="40% — акцент5 4 4 6 2" xfId="12125" xr:uid="{2078D11A-35D7-4914-85AA-F23F2AD3713C}"/>
    <cellStyle name="40% — акцент5 4 4 7" xfId="9028" xr:uid="{15A52A23-0EA7-4435-953D-1D28299DDDDD}"/>
    <cellStyle name="40% — акцент5 4 4 8" xfId="1360" xr:uid="{C29803B2-D7FB-46FC-A066-EAA0FDF8745A}"/>
    <cellStyle name="40% — акцент5 4 5" xfId="200" xr:uid="{42715BC7-07F5-42C9-8FEE-5F5149FB65A4}"/>
    <cellStyle name="40% — акцент5 4 5 2" xfId="2422" xr:uid="{7D153539-1629-4C82-83D9-A903F8F1F104}"/>
    <cellStyle name="40% — акцент5 4 5 2 2" xfId="4001" xr:uid="{A0B3A581-FD4C-44B2-80C4-77468BACF4F3}"/>
    <cellStyle name="40% — акцент5 4 5 2 2 2" xfId="7257" xr:uid="{596CC455-0086-48EF-96BA-21E921449265}"/>
    <cellStyle name="40% — акцент5 4 5 2 2 2 2" xfId="14768" xr:uid="{6D1193EC-BF01-4364-BB53-75A2915A3A34}"/>
    <cellStyle name="40% — акцент5 4 5 2 2 3" xfId="11607" xr:uid="{A188F8C2-3978-41C4-9F6E-58B90CA01D20}"/>
    <cellStyle name="40% — акцент5 4 5 2 3" xfId="5584" xr:uid="{944A682B-40BD-48BB-B7EB-9D9942A5A68A}"/>
    <cellStyle name="40% — акцент5 4 5 2 3 2" xfId="13173" xr:uid="{37EA224E-8F51-4258-8612-DB6E98EE6851}"/>
    <cellStyle name="40% — акцент5 4 5 2 4" xfId="10061" xr:uid="{F8251F46-171E-4964-8C78-BF6FD1483DDC}"/>
    <cellStyle name="40% — акцент5 4 5 3" xfId="3040" xr:uid="{302E5AAA-2D3D-4ABB-B2A1-77ECAB9EE21E}"/>
    <cellStyle name="40% — акцент5 4 5 3 2" xfId="6199" xr:uid="{A6C4BF7A-032F-48F3-B6A2-5C971EB682CC}"/>
    <cellStyle name="40% — акцент5 4 5 3 2 2" xfId="13784" xr:uid="{1EB7A1C2-D37C-4871-975A-CA1D14809AED}"/>
    <cellStyle name="40% — акцент5 4 5 3 3" xfId="10672" xr:uid="{4ECD5DBA-DDC4-478C-8911-6243866CB97B}"/>
    <cellStyle name="40% — акцент5 4 5 4" xfId="4616" xr:uid="{D5CD82D7-323C-4656-ACFD-4DFCC6CC36EC}"/>
    <cellStyle name="40% — акцент5 4 5 4 2" xfId="12218" xr:uid="{44D103D9-6226-44EE-8F9F-E1A05E98FC92}"/>
    <cellStyle name="40% — акцент5 4 5 5" xfId="9446" xr:uid="{40F8DC30-D470-47A7-A476-4FD45AB7B183}"/>
    <cellStyle name="40% — акцент5 4 5 6" xfId="1799" xr:uid="{2C799F9F-BB94-4F69-8285-F10168A7AAF7}"/>
    <cellStyle name="40% — акцент5 4 6" xfId="1497" xr:uid="{888535CA-178C-40EE-9BF8-2CC5AF745609}"/>
    <cellStyle name="40% — акцент5 4 6 2" xfId="3397" xr:uid="{0383FAA2-A00A-4061-89FD-05DA98021B4D}"/>
    <cellStyle name="40% — акцент5 4 6 2 2" xfId="6656" xr:uid="{E4FC7BBA-1D6F-40C4-9AC0-75DADDF54A0F}"/>
    <cellStyle name="40% — акцент5 4 6 2 2 2" xfId="14167" xr:uid="{6CC01901-25B1-41F9-BDEB-9BA04964E9F0}"/>
    <cellStyle name="40% — акцент5 4 6 2 3" xfId="11006" xr:uid="{41AF97A1-C212-458C-B772-D8A4D8B8FDA0}"/>
    <cellStyle name="40% — акцент5 4 6 3" xfId="4956" xr:uid="{7AE42910-A8BF-43EA-BD3F-862A0E8CC4D5}"/>
    <cellStyle name="40% — акцент5 4 6 3 2" xfId="12552" xr:uid="{D3A513B0-5383-4798-AF60-5091C3F71CC5}"/>
    <cellStyle name="40% — акцент5 4 6 4" xfId="9146" xr:uid="{BC1C8A4E-C5D2-4CB4-A92E-07F6B6D3CE4A}"/>
    <cellStyle name="40% — акцент5 4 7" xfId="2120" xr:uid="{67E82CF6-C4CB-4BD6-BA5F-F5EF412289FA}"/>
    <cellStyle name="40% — акцент5 4 7 2" xfId="3699" xr:uid="{89892C69-BF35-4EBB-9B8D-07AD8FB70FC6}"/>
    <cellStyle name="40% — акцент5 4 7 2 2" xfId="6957" xr:uid="{72C2C60D-F4EB-4214-9067-277E75F317D6}"/>
    <cellStyle name="40% — акцент5 4 7 2 2 2" xfId="14468" xr:uid="{9D4ACAB2-38EF-4DA1-9453-70AEC578FE38}"/>
    <cellStyle name="40% — акцент5 4 7 2 3" xfId="11307" xr:uid="{743A0597-A38B-49F3-9CF7-4BEC3B8E3250}"/>
    <cellStyle name="40% — акцент5 4 7 3" xfId="5282" xr:uid="{C66D6522-B75B-4464-8D10-EA9EBA5B0557}"/>
    <cellStyle name="40% — акцент5 4 7 3 2" xfId="12873" xr:uid="{05C4B599-16FC-40ED-81D3-84FF883DE377}"/>
    <cellStyle name="40% — акцент5 4 7 4" xfId="9761" xr:uid="{80C939C5-1B96-44F8-B1DE-4CD2C06B73C3}"/>
    <cellStyle name="40% — акцент5 4 8" xfId="2738" xr:uid="{939B068B-635F-4137-BB84-D7CC4DBB2B68}"/>
    <cellStyle name="40% — акцент5 4 8 2" xfId="5897" xr:uid="{3FBFE5E8-1738-45C1-AC87-76C238D570C7}"/>
    <cellStyle name="40% — акцент5 4 8 2 2" xfId="13484" xr:uid="{D440D56B-80AE-480D-8C56-C3B1E39F53FD}"/>
    <cellStyle name="40% — акцент5 4 8 3" xfId="10371" xr:uid="{40263E21-1D1B-4563-AB4A-30639A695839}"/>
    <cellStyle name="40% — акцент5 4 9" xfId="4314" xr:uid="{AD5B9675-6FD1-4253-9EB6-09D5F9725235}"/>
    <cellStyle name="40% — акцент5 4 9 2" xfId="11918" xr:uid="{CE874558-8424-4500-9C1E-73BD92D56C25}"/>
    <cellStyle name="40% — акцент5 5" xfId="201" xr:uid="{3DC9310D-4136-4685-B827-B38E093B5E62}"/>
    <cellStyle name="40% — акцент5 5 2" xfId="202" xr:uid="{C3F57FE8-F69C-4CFC-9999-8FA340AEBEA6}"/>
    <cellStyle name="40% — акцент5 5 2 2" xfId="1425" xr:uid="{F5CB8791-B048-485F-8542-387F7D93E5A3}"/>
    <cellStyle name="40% — акцент5 5 3" xfId="3307" xr:uid="{C60E26A0-38E6-4E1D-A85A-E51D5BA16B9E}"/>
    <cellStyle name="40% — акцент5 5 3 2" xfId="4866" xr:uid="{9CE1C1B5-945C-4D2D-8394-1DEA4E092152}"/>
    <cellStyle name="40% — акцент5 5 3 2 2" xfId="12463" xr:uid="{6EA5A55E-E118-46F8-9358-B819BBC3B0F7}"/>
    <cellStyle name="40% — акцент5 5 3 3" xfId="10917" xr:uid="{98E0411D-4D63-48E1-B250-ABAB9A606C97}"/>
    <cellStyle name="40% — акцент5 5 4" xfId="9052" xr:uid="{9BD8A657-5D06-4CA9-8451-E76B4108BBB1}"/>
    <cellStyle name="40% — акцент5 5 5" xfId="1383" xr:uid="{6968115F-E10B-4DBD-80B2-35611C9FEEB2}"/>
    <cellStyle name="40% — акцент5 6" xfId="1732" xr:uid="{2E3255EF-F03A-4A91-AFDD-23CB5D4BF2DA}"/>
    <cellStyle name="40% — акцент5 6 2" xfId="2355" xr:uid="{59BB3E83-19C1-4D8C-937D-CF56CC7C8089}"/>
    <cellStyle name="40% — акцент5 6 2 2" xfId="3934" xr:uid="{9B90BF30-673C-4B11-9E68-AB329754054F}"/>
    <cellStyle name="40% — акцент5 6 2 2 2" xfId="7190" xr:uid="{77A26D28-25FA-4329-9B7B-0B16DE992F2C}"/>
    <cellStyle name="40% — акцент5 6 2 2 2 2" xfId="14701" xr:uid="{D9449C88-32C6-4A44-B20A-FA7E6D3A6DC1}"/>
    <cellStyle name="40% — акцент5 6 2 2 3" xfId="11540" xr:uid="{BDBDB632-D274-4447-85FC-4E9D6E8DCEE2}"/>
    <cellStyle name="40% — акцент5 6 2 3" xfId="5517" xr:uid="{B3F673D2-F84B-4372-A4B9-01E2D9EFC2EE}"/>
    <cellStyle name="40% — акцент5 6 2 3 2" xfId="13106" xr:uid="{9B4B1B8D-9BBB-41FB-BE79-6FEAB361082C}"/>
    <cellStyle name="40% — акцент5 6 2 4" xfId="9994" xr:uid="{9AF22BAE-AD7E-4306-8E29-2F67B3E7A336}"/>
    <cellStyle name="40% — акцент5 6 3" xfId="2973" xr:uid="{F3AF68E7-8549-4008-BA2F-E726B3825BC3}"/>
    <cellStyle name="40% — акцент5 6 3 2" xfId="6132" xr:uid="{AD9913DA-88F4-4B4F-B62C-68F96B45BD92}"/>
    <cellStyle name="40% — акцент5 6 3 2 2" xfId="13717" xr:uid="{69C22F5A-97C7-430B-A8B6-657FF79E2583}"/>
    <cellStyle name="40% — акцент5 6 3 3" xfId="10605" xr:uid="{90126DD4-BD82-44E1-8BFF-1EC6A3CC3BEC}"/>
    <cellStyle name="40% — акцент5 6 4" xfId="4549" xr:uid="{01556208-AFBE-4E21-943E-B20355B59397}"/>
    <cellStyle name="40% — акцент5 6 4 2" xfId="12151" xr:uid="{98EA84B4-9C9E-442D-8D6B-BC87FB843D43}"/>
    <cellStyle name="40% — акцент5 6 5" xfId="9379" xr:uid="{7FB0CB71-9FC9-4537-9263-F450AD5F3278}"/>
    <cellStyle name="40% — акцент5 7" xfId="1408" xr:uid="{E01CD57B-6C52-40C2-953D-5421EE2A6A0D}"/>
    <cellStyle name="40% — акцент5 7 2" xfId="3330" xr:uid="{B9205114-EF12-4D05-8302-B4411BDCEFBD}"/>
    <cellStyle name="40% — акцент5 7 2 2" xfId="6589" xr:uid="{C2F53DC9-05A7-4116-ACB8-9FFCE356D5D0}"/>
    <cellStyle name="40% — акцент5 7 2 2 2" xfId="14100" xr:uid="{E37AB268-6728-4626-BE81-3C92AECF12DD}"/>
    <cellStyle name="40% — акцент5 7 2 3" xfId="10939" xr:uid="{84D1DCCC-9FBB-44F9-83F9-80C8765A18C2}"/>
    <cellStyle name="40% — акцент5 7 3" xfId="4889" xr:uid="{1269EE01-E1F6-4583-A41C-5DC3B1146BC9}"/>
    <cellStyle name="40% — акцент5 7 3 2" xfId="12485" xr:uid="{5C47332A-E355-40F9-8EDA-48A31D8C23FB}"/>
    <cellStyle name="40% — акцент5 7 4" xfId="9076" xr:uid="{47C6F417-84AD-42A3-B621-8370D9FFDF40}"/>
    <cellStyle name="40% — акцент5 8" xfId="2052" xr:uid="{19B83C4A-94A3-40E6-B0E2-A663F34FE4A1}"/>
    <cellStyle name="40% — акцент5 8 2" xfId="3631" xr:uid="{D0EE2BBD-3835-4246-8923-44C4358D2467}"/>
    <cellStyle name="40% — акцент5 8 2 2" xfId="6889" xr:uid="{E20105F3-B602-4AFE-8EBC-F0DE8A0090AE}"/>
    <cellStyle name="40% — акцент5 8 2 2 2" xfId="14400" xr:uid="{25C2D5D1-6D0D-4131-92B5-FEDA10074048}"/>
    <cellStyle name="40% — акцент5 8 2 3" xfId="11239" xr:uid="{8704D748-41DC-4428-9ACF-6AECBBE4B482}"/>
    <cellStyle name="40% — акцент5 8 3" xfId="5214" xr:uid="{28D95498-3C13-4723-A1BF-644E3271DF98}"/>
    <cellStyle name="40% — акцент5 8 3 2" xfId="12805" xr:uid="{C9B0AE76-A5CA-4A31-A10E-9E6C973EEDCC}"/>
    <cellStyle name="40% — акцент5 8 4" xfId="9693" xr:uid="{DFA2EF9F-BB08-4B93-9679-705C9D5F3DC8}"/>
    <cellStyle name="40% — акцент5 9" xfId="2668" xr:uid="{FB75557C-D30A-467C-B7C5-EE7CC0E656C3}"/>
    <cellStyle name="40% — акцент5 9 2" xfId="5829" xr:uid="{26115645-7EFB-42C3-ADF4-4FD927A5CEAB}"/>
    <cellStyle name="40% — акцент5 9 2 2" xfId="13416" xr:uid="{368C1821-0D9E-4F76-AC7D-0EAD28044288}"/>
    <cellStyle name="40% — акцент5 9 3" xfId="10303" xr:uid="{815FBC02-FA75-49DB-8618-D04461B8FD81}"/>
    <cellStyle name="40% — акцент6 10" xfId="4249" xr:uid="{50FE148C-4F33-4097-8930-A7F820733E78}"/>
    <cellStyle name="40% — акцент6 10 2" xfId="11853" xr:uid="{76E48908-5852-4A75-BC61-156EDF5E9CD0}"/>
    <cellStyle name="40% — акцент6 11" xfId="6467" xr:uid="{EEA8852D-5148-4280-88F7-9841CE1EBB71}"/>
    <cellStyle name="40% — акцент6 11 2" xfId="7494" xr:uid="{19C509B8-375C-4C33-B06D-DA9CCC203A23}"/>
    <cellStyle name="40% — акцент6 11 2 2" xfId="15005" xr:uid="{9CF0467E-B5E9-4E1A-AC78-94563593F0CA}"/>
    <cellStyle name="40% — акцент6 11 3" xfId="7533" xr:uid="{55027764-590E-4D50-A20C-EFA1033879BF}"/>
    <cellStyle name="40% — акцент6 11 3 2" xfId="15055" xr:uid="{B98E47D6-D603-44B6-B051-557C596180CC}"/>
    <cellStyle name="40% — акцент6 11 4" xfId="14025" xr:uid="{63DF4942-8FA0-4042-81E0-8552DDFF8F90}"/>
    <cellStyle name="40% — акцент6 12" xfId="1031" xr:uid="{E1C98154-0FAF-4361-AFF8-F3E79669F002}"/>
    <cellStyle name="40% - Акцент6 2" xfId="507" xr:uid="{BBD6E6BC-0C17-477B-982F-50F175E862A8}"/>
    <cellStyle name="40% — акцент6 2" xfId="203" xr:uid="{C6FB8371-3CC1-48DB-8251-4AB2A8EEDF94}"/>
    <cellStyle name="40% - Акцент6 2 10" xfId="7559" xr:uid="{D5C4314B-BF81-41C3-9A83-3E0AC3E30FED}"/>
    <cellStyle name="40% — акцент6 2 10" xfId="7513" xr:uid="{9889CB4D-50D9-4BC1-88D2-8E9E6D337AD4}"/>
    <cellStyle name="40% - Акцент6 2 10 2" xfId="15082" xr:uid="{A652C526-8034-4A03-BF7B-D5E2B3144666}"/>
    <cellStyle name="40% — акцент6 2 10 2" xfId="15024" xr:uid="{B0DEFEDA-C1E0-4DD0-A116-16AB642CD5BA}"/>
    <cellStyle name="40% - Акцент6 2 10 3" xfId="16077" xr:uid="{E8C1FF47-EF3A-40A4-A34B-73F7BF416C47}"/>
    <cellStyle name="40% — акцент6 2 10 3" xfId="16030" xr:uid="{D475856F-4A2F-4ED5-87AA-55BF55677C49}"/>
    <cellStyle name="40% - Акцент6 2 10 4" xfId="15986" xr:uid="{A363C99D-23A3-40BA-911B-519A3CC1B79B}"/>
    <cellStyle name="40% — акцент6 2 10 4" xfId="15807" xr:uid="{C3F463DB-C9BA-4EDA-BA4A-B9FE242A28A3}"/>
    <cellStyle name="40% - Акцент6 2 10 5" xfId="15611" xr:uid="{2840BD2B-0868-4A2F-B595-BA484A9DC195}"/>
    <cellStyle name="40% — акцент6 2 10 5" xfId="15342" xr:uid="{67916D36-C3E1-4E56-A05E-07397515E25A}"/>
    <cellStyle name="40% - Акцент6 2 10 6" xfId="15949" xr:uid="{1D45C6C7-09C6-4AC5-AF10-1E19EAF543FE}"/>
    <cellStyle name="40% — акцент6 2 10 6" xfId="15359" xr:uid="{62DEE08C-1553-45C1-8F99-BBFA1D0D10E8}"/>
    <cellStyle name="40% - Акцент6 2 10 7" xfId="15991" xr:uid="{E9AC9AB1-B5E2-4872-9734-2DFCE14190B2}"/>
    <cellStyle name="40% — акцент6 2 10 7" xfId="15729" xr:uid="{E0A34EC1-5A71-401C-BE19-B7B6A287EFE4}"/>
    <cellStyle name="40% - Акцент6 2 11" xfId="7608" xr:uid="{7F4868B4-2F44-4271-A7A5-7B2F03F8A83F}"/>
    <cellStyle name="40% — акцент6 2 11" xfId="8778" xr:uid="{CC212D2A-3CF6-4C4E-B455-2480CE58B48A}"/>
    <cellStyle name="40% - Акцент6 2 11 2" xfId="15132" xr:uid="{B762AA02-EC36-4410-8F50-1341E7CAE79C}"/>
    <cellStyle name="40% - Акцент6 2 11 3" xfId="16120" xr:uid="{66AC2DC9-5792-4073-853D-41D2FC1AD30E}"/>
    <cellStyle name="40% - Акцент6 2 11 4" xfId="15511" xr:uid="{4C7D2B17-6D46-4363-971D-E62C5D43DB89}"/>
    <cellStyle name="40% - Акцент6 2 11 5" xfId="15848" xr:uid="{4FB2C9BE-2666-464D-8145-C22E653029C8}"/>
    <cellStyle name="40% - Акцент6 2 11 6" xfId="15751" xr:uid="{5A33E9D0-D233-4C0F-B744-DC04D7BF700D}"/>
    <cellStyle name="40% - Акцент6 2 11 7" xfId="15776" xr:uid="{61E76461-6C13-465F-A8E3-ADE276D68BA5}"/>
    <cellStyle name="40% - Акцент6 2 12" xfId="7595" xr:uid="{371D8DB6-6759-435B-AACF-D14D3B61626A}"/>
    <cellStyle name="40% — акцент6 2 12" xfId="15316" xr:uid="{7DB8ADF5-44C4-47AB-BE88-E4A504288128}"/>
    <cellStyle name="40% - Акцент6 2 12 2" xfId="15119" xr:uid="{7A506C52-9C11-4831-8E8B-7F7214C1EABB}"/>
    <cellStyle name="40% - Акцент6 2 12 3" xfId="15610" xr:uid="{FEBC9449-1EAE-4A10-B0FC-8B406AED7884}"/>
    <cellStyle name="40% - Акцент6 2 12 4" xfId="15497" xr:uid="{2C3ED518-9BC0-44E4-B72C-5061B45709B7}"/>
    <cellStyle name="40% - Акцент6 2 12 5" xfId="15675" xr:uid="{A8449F46-A232-4B63-949B-65B4DC84BB4F}"/>
    <cellStyle name="40% - Акцент6 2 12 6" xfId="15655" xr:uid="{23D7B4A0-C7AB-457F-A2E1-CCFFE5030548}"/>
    <cellStyle name="40% - Акцент6 2 13" xfId="7620" xr:uid="{B98F012D-BCED-457F-9DA7-DF8F2F271E8E}"/>
    <cellStyle name="40% — акцент6 2 13" xfId="16160" xr:uid="{07FC3648-11C2-40DE-9BCC-5A6B41A0B14D}"/>
    <cellStyle name="40% - Акцент6 2 13 2" xfId="15144" xr:uid="{CFFBDC43-7A38-4851-8FB8-31EB358A9187}"/>
    <cellStyle name="40% - Акцент6 2 13 3" xfId="15210" xr:uid="{39733556-5810-4D11-AAA7-2901EA16C39A}"/>
    <cellStyle name="40% - Акцент6 2 13 4" xfId="16157" xr:uid="{3E28DCD6-D7BF-4C49-93CC-C41B1FE184EC}"/>
    <cellStyle name="40% - Акцент6 2 13 5" xfId="15901" xr:uid="{572A6CBF-B16D-4B24-8078-CB8969B2D42B}"/>
    <cellStyle name="40% - Акцент6 2 14" xfId="14039" xr:uid="{4C6AFE8B-24F8-42BE-A571-21B64D359924}"/>
    <cellStyle name="40% — акцент6 2 14" xfId="15768" xr:uid="{F179C8E7-7911-41C7-836A-7A61E2BED87E}"/>
    <cellStyle name="40% - Акцент6 2 15" xfId="15891" xr:uid="{BA109969-63E2-4A7E-BAA0-0E6BCF691B8E}"/>
    <cellStyle name="40% — акцент6 2 15" xfId="16314" xr:uid="{62067C2C-5AE0-4D4A-83AD-7E46FCBEFB81}"/>
    <cellStyle name="40% - Акцент6 2 16" xfId="15609" xr:uid="{82B8E92E-AF1E-4F98-A0A1-1D1A2082931B}"/>
    <cellStyle name="40% — акцент6 2 16" xfId="15715" xr:uid="{59E2455F-823E-4725-B253-21F3E565BD01}"/>
    <cellStyle name="40% - Акцент6 2 17" xfId="15976" xr:uid="{2C70FD0E-3594-4857-A8F8-D24BA8044C0F}"/>
    <cellStyle name="40% — акцент6 2 17" xfId="1105" xr:uid="{F70D33F8-F3FB-4BC8-8888-3690233F25E2}"/>
    <cellStyle name="40% - Акцент6 2 18" xfId="15279" xr:uid="{C2CAEBDF-EAD9-4ADD-81DB-6CB296AB5EC1}"/>
    <cellStyle name="40% — акцент6 2 18" xfId="17306" xr:uid="{35805B5A-0385-4E88-B1F3-B666DC6732A6}"/>
    <cellStyle name="40% - Акцент6 2 19" xfId="15435" xr:uid="{7CAF0036-0392-4621-9BED-D4E7716B3F80}"/>
    <cellStyle name="40% — акцент6 2 19" xfId="17335" xr:uid="{B3E56B0A-1D54-483F-B81F-4177A5B622ED}"/>
    <cellStyle name="40% - Акцент6 2 2" xfId="560" xr:uid="{1F9D2959-843B-45ED-8EFC-E6CDF8ADAB31}"/>
    <cellStyle name="40% — акцент6 2 2" xfId="204" xr:uid="{19B264A8-F1E3-4684-8605-757E7AFCCE0A}"/>
    <cellStyle name="40% — акцент6 2 2 10" xfId="16275" xr:uid="{4ED3A6D6-4435-4791-9B68-5D53249E01D9}"/>
    <cellStyle name="40% — акцент6 2 2 11" xfId="1180" xr:uid="{5978F971-2CBF-4889-B859-84EE3BB16F13}"/>
    <cellStyle name="40% - Акцент6 2 2 2" xfId="588" xr:uid="{A64FC71F-5860-451F-8C2F-C1B3B927E998}"/>
    <cellStyle name="40% — акцент6 2 2 2" xfId="1827" xr:uid="{55B826EC-B16B-4D42-A132-78E935893AAD}"/>
    <cellStyle name="40% - Акцент6 2 2 2 2" xfId="636" xr:uid="{3E7EC869-CF58-4DEF-B99B-F902C5755EFA}"/>
    <cellStyle name="40% — акцент6 2 2 2 2" xfId="2450" xr:uid="{759F6296-C7C8-4B21-A0D8-7F85A75D9534}"/>
    <cellStyle name="40% - Акцент6 2 2 2 2 2" xfId="748" xr:uid="{F4570B47-3816-4A8E-9090-06C53DCBBC60}"/>
    <cellStyle name="40% — акцент6 2 2 2 2 2" xfId="4029" xr:uid="{B18EFEEA-1679-41AF-9AC4-2F6D20BD0B74}"/>
    <cellStyle name="40% - Акцент6 2 2 2 2 2 2" xfId="1005" xr:uid="{42D9FD59-5382-4BF6-AFF4-234B01993B10}"/>
    <cellStyle name="40% — акцент6 2 2 2 2 2 2" xfId="7285" xr:uid="{0084F7CA-C848-497B-A589-C29B16CB6F86}"/>
    <cellStyle name="40% — акцент6 2 2 2 2 2 2 2" xfId="14796" xr:uid="{52933B9B-59E3-453B-81DE-4889BF8AE560}"/>
    <cellStyle name="40% - Акцент6 2 2 2 2 2 3" xfId="17277" xr:uid="{57C54A6E-F174-4EA8-8AA8-79FF082857AB}"/>
    <cellStyle name="40% — акцент6 2 2 2 2 2 3" xfId="11635" xr:uid="{22E5C201-AE3A-4299-A1DC-1E96FA84405E}"/>
    <cellStyle name="40% - Акцент6 2 2 2 2 3" xfId="860" xr:uid="{9841EC33-A881-4AD9-AB17-5F322745BF95}"/>
    <cellStyle name="40% — акцент6 2 2 2 2 3" xfId="5612" xr:uid="{0CE851EA-4F4A-4380-8256-E3B661C9E1FC}"/>
    <cellStyle name="40% — акцент6 2 2 2 2 3 2" xfId="13201" xr:uid="{892C172C-E03B-4D72-8A55-C162E978E02B}"/>
    <cellStyle name="40% - Акцент6 2 2 2 2 4" xfId="17181" xr:uid="{0035F6A9-0650-4E53-80A2-739B24C83452}"/>
    <cellStyle name="40% — акцент6 2 2 2 2 4" xfId="10089" xr:uid="{2F26FA3C-E70E-4E99-B9C7-7F244387C9B7}"/>
    <cellStyle name="40% - Акцент6 2 2 2 3" xfId="700" xr:uid="{2339FDD5-A9C2-44F6-8885-D19813741B85}"/>
    <cellStyle name="40% — акцент6 2 2 2 3" xfId="3068" xr:uid="{B10E5A86-40B7-413E-983F-52277F172238}"/>
    <cellStyle name="40% - Акцент6 2 2 2 3 2" xfId="957" xr:uid="{F932E664-9125-41C8-BBE2-B0AB3A0A831C}"/>
    <cellStyle name="40% — акцент6 2 2 2 3 2" xfId="6227" xr:uid="{AF684AA7-0224-457F-A929-84A43B31BAD8}"/>
    <cellStyle name="40% — акцент6 2 2 2 3 2 2" xfId="13812" xr:uid="{9D647FEF-0CDF-4873-83FD-94A364A79224}"/>
    <cellStyle name="40% - Акцент6 2 2 2 3 3" xfId="17230" xr:uid="{E9B01C66-17D2-4819-B801-33CF235A7A64}"/>
    <cellStyle name="40% — акцент6 2 2 2 3 3" xfId="10700" xr:uid="{05C7E9F1-5119-4E09-BF22-69D5ADEBC858}"/>
    <cellStyle name="40% - Акцент6 2 2 2 4" xfId="812" xr:uid="{D4E7B3E4-3E66-423A-8533-FDF56F11DCFF}"/>
    <cellStyle name="40% — акцент6 2 2 2 4" xfId="4644" xr:uid="{8130B88D-18CA-4545-8B23-7E99FF944E43}"/>
    <cellStyle name="40% — акцент6 2 2 2 4 2" xfId="12246" xr:uid="{6E69C29C-AE8D-4243-A60F-8C05F3971478}"/>
    <cellStyle name="40% - Акцент6 2 2 2 5" xfId="17134" xr:uid="{AEF6AF9F-5866-4805-859A-322B17408A67}"/>
    <cellStyle name="40% — акцент6 2 2 2 5" xfId="9474" xr:uid="{DA53BBC4-613F-4C74-BEE6-F1DA009F4891}"/>
    <cellStyle name="40% - Акцент6 2 2 3" xfId="635" xr:uid="{CE1D3610-C23B-451C-B188-C73A43BDFE36}"/>
    <cellStyle name="40% — акцент6 2 2 3" xfId="1525" xr:uid="{1BFD34C7-F859-4942-A37E-A9B2E19ECEB9}"/>
    <cellStyle name="40% - Акцент6 2 2 3 2" xfId="747" xr:uid="{B6F1F437-B679-4E81-A27F-54FA254CD258}"/>
    <cellStyle name="40% — акцент6 2 2 3 2" xfId="3425" xr:uid="{6D74F3C2-09D3-4C6B-9210-FCAFF93E69BD}"/>
    <cellStyle name="40% - Акцент6 2 2 3 2 2" xfId="1004" xr:uid="{86C7ED95-4B32-463D-AD41-5F2AC9E211A7}"/>
    <cellStyle name="40% — акцент6 2 2 3 2 2" xfId="6684" xr:uid="{0F68ABA9-5A82-4AE6-999A-1C488BBE5A62}"/>
    <cellStyle name="40% — акцент6 2 2 3 2 2 2" xfId="14195" xr:uid="{C02B9929-AF36-4E51-B5C2-9C6E8BEF075D}"/>
    <cellStyle name="40% - Акцент6 2 2 3 2 3" xfId="17276" xr:uid="{CB9643A9-8A08-4204-B6BD-E04392511A5A}"/>
    <cellStyle name="40% — акцент6 2 2 3 2 3" xfId="11034" xr:uid="{C7766108-4E78-4922-8416-E46B07089FB2}"/>
    <cellStyle name="40% - Акцент6 2 2 3 3" xfId="859" xr:uid="{2965C65F-5B07-43D6-95D9-A6F1D98D72F2}"/>
    <cellStyle name="40% — акцент6 2 2 3 3" xfId="4984" xr:uid="{36A03141-1C10-4801-ABD8-54D425847BBB}"/>
    <cellStyle name="40% — акцент6 2 2 3 3 2" xfId="12580" xr:uid="{218D5A8B-81D6-4A52-98E1-7EE78C440225}"/>
    <cellStyle name="40% - Акцент6 2 2 3 4" xfId="17180" xr:uid="{7B2E6C94-589C-42BE-A064-F97A399C0417}"/>
    <cellStyle name="40% — акцент6 2 2 3 4" xfId="9174" xr:uid="{51300729-95CE-4219-BD6A-BB55E50FC618}"/>
    <cellStyle name="40% - Акцент6 2 2 4" xfId="672" xr:uid="{51893F1B-CF87-41AE-A57C-8C421E3ADCD2}"/>
    <cellStyle name="40% — акцент6 2 2 4" xfId="2148" xr:uid="{3CDA6436-5719-4C40-9FDE-942306F0647C}"/>
    <cellStyle name="40% - Акцент6 2 2 4 2" xfId="929" xr:uid="{227A46AA-CDEA-40A0-BC18-306D1820DE9B}"/>
    <cellStyle name="40% — акцент6 2 2 4 2" xfId="3727" xr:uid="{66F843B2-9632-479F-9D98-20F4884C6B17}"/>
    <cellStyle name="40% — акцент6 2 2 4 2 2" xfId="6985" xr:uid="{71F2956A-AE5E-480E-AAF6-F188891886E2}"/>
    <cellStyle name="40% — акцент6 2 2 4 2 2 2" xfId="14496" xr:uid="{8DCE2A3E-0ABF-4CA4-9F51-350CB7CB71C4}"/>
    <cellStyle name="40% — акцент6 2 2 4 2 3" xfId="11335" xr:uid="{F9958A63-7BA8-4CD3-9E78-B78C88196D69}"/>
    <cellStyle name="40% - Акцент6 2 2 4 3" xfId="17206" xr:uid="{12FF45B3-BD77-430F-80C9-E21FF5F3DD7F}"/>
    <cellStyle name="40% — акцент6 2 2 4 3" xfId="5310" xr:uid="{5F746777-E6E8-44E4-94A8-85BFD1DB46DE}"/>
    <cellStyle name="40% — акцент6 2 2 4 3 2" xfId="12901" xr:uid="{F8A2C47F-53C1-4B01-AB2D-772D69A97592}"/>
    <cellStyle name="40% — акцент6 2 2 4 4" xfId="9789" xr:uid="{66599B92-6ACA-427B-93E2-564389736C83}"/>
    <cellStyle name="40% - Акцент6 2 2 5" xfId="784" xr:uid="{0CED7FFF-6BB6-4FAF-992D-F0FB64095994}"/>
    <cellStyle name="40% — акцент6 2 2 5" xfId="2766" xr:uid="{938F6DDF-766C-4C11-94CB-413E6E0590C3}"/>
    <cellStyle name="40% — акцент6 2 2 5 2" xfId="5925" xr:uid="{535EF1B0-B451-4299-A79C-136E13F1CEAB}"/>
    <cellStyle name="40% — акцент6 2 2 5 2 2" xfId="13512" xr:uid="{BE6F03FB-A1FA-454D-97B4-EA2079CAB0FD}"/>
    <cellStyle name="40% — акцент6 2 2 5 3" xfId="10399" xr:uid="{948312E9-5FD8-4D99-81D8-77602FC3732F}"/>
    <cellStyle name="40% - Акцент6 2 2 6" xfId="15789" xr:uid="{4CAC644D-C2D1-4165-A0BE-ADCE23975131}"/>
    <cellStyle name="40% — акцент6 2 2 6" xfId="4342" xr:uid="{F7080B62-EEEE-4B1F-A503-920F507E66C0}"/>
    <cellStyle name="40% — акцент6 2 2 6 2" xfId="11946" xr:uid="{CCFAAC7F-FE7B-4C43-A355-6A4E6605AAD3}"/>
    <cellStyle name="40% - Акцент6 2 2 7" xfId="16244" xr:uid="{E82F5472-4EAB-4C9F-A1E6-959E3CE293F2}"/>
    <cellStyle name="40% — акцент6 2 2 7" xfId="8849" xr:uid="{DC3F19BF-1EFA-42A5-BCEE-18E6262C7340}"/>
    <cellStyle name="40% - Акцент6 2 2 8" xfId="17110" xr:uid="{53EA12F7-7DB2-4922-9480-61F3552607CD}"/>
    <cellStyle name="40% — акцент6 2 2 8" xfId="9083" xr:uid="{4E7E87A9-1F5E-4A62-8ACF-24F30BA65700}"/>
    <cellStyle name="40% — акцент6 2 2 9" xfId="16227" xr:uid="{2B5C8F29-B593-4EE3-9516-46B217B5A774}"/>
    <cellStyle name="40% - Акцент6 2 20" xfId="17092" xr:uid="{443F0DFE-041D-4BC0-A576-B982B88DBAAF}"/>
    <cellStyle name="40% — акцент6 2 20" xfId="17374" xr:uid="{1B8B877E-E39D-42B7-AB97-665FC76C649B}"/>
    <cellStyle name="40% — акцент6 2 21" xfId="17314" xr:uid="{CEBC69BC-C664-471B-A2ED-2A36D952CB84}"/>
    <cellStyle name="40% — акцент6 2 22" xfId="17362" xr:uid="{B7189650-7902-4064-9A32-ED38D82C6DB4}"/>
    <cellStyle name="40% — акцент6 2 23" xfId="17360" xr:uid="{55ED2DDB-9983-4BB2-90B0-D3AE7AF8D261}"/>
    <cellStyle name="40% — акцент6 2 24" xfId="17365" xr:uid="{08251124-A1E6-45F5-BFB1-AC41B9C83866}"/>
    <cellStyle name="40% - Акцент6 2 3" xfId="574" xr:uid="{7F1623BB-EFB8-4092-BCE9-BDB882FF54B2}"/>
    <cellStyle name="40% — акцент6 2 3" xfId="205" xr:uid="{1F7040AB-34E9-44CC-9886-BBA36ED5A1DF}"/>
    <cellStyle name="40% — акцент6 2 3 10" xfId="15402" xr:uid="{60DE43CC-A7CC-49B2-B0D3-30C04F4789B5}"/>
    <cellStyle name="40% — акцент6 2 3 11" xfId="1250" xr:uid="{0127F19A-B0F5-405C-8B4A-49B536E91221}"/>
    <cellStyle name="40% - Акцент6 2 3 2" xfId="637" xr:uid="{E9802DBB-44A2-46F4-BD02-4353555BDEDB}"/>
    <cellStyle name="40% — акцент6 2 3 2" xfId="1897" xr:uid="{C4B8D109-55CA-4E5F-A39D-F3DADF39A781}"/>
    <cellStyle name="40% - Акцент6 2 3 2 2" xfId="749" xr:uid="{801E4BBE-3953-4CEF-86C7-BC1A2E3713FE}"/>
    <cellStyle name="40% — акцент6 2 3 2 2" xfId="2520" xr:uid="{D6018DE5-8010-41DF-BD6B-6FD9D9469C69}"/>
    <cellStyle name="40% - Акцент6 2 3 2 2 2" xfId="1006" xr:uid="{9EADD80F-7E59-4BB0-B484-E297ED921947}"/>
    <cellStyle name="40% — акцент6 2 3 2 2 2" xfId="4099" xr:uid="{BA1283F1-BDDB-4BCE-90CE-7F7AB5D20ED4}"/>
    <cellStyle name="40% — акцент6 2 3 2 2 2 2" xfId="7354" xr:uid="{03211DA2-36A9-410F-8852-682D3A1FB173}"/>
    <cellStyle name="40% — акцент6 2 3 2 2 2 2 2" xfId="14865" xr:uid="{D39941BD-C639-4C67-9D9E-9E9A9E6F7A94}"/>
    <cellStyle name="40% — акцент6 2 3 2 2 2 3" xfId="11705" xr:uid="{0BDE467E-7BE2-42FA-B44C-2B4C94B06F08}"/>
    <cellStyle name="40% - Акцент6 2 3 2 2 3" xfId="17278" xr:uid="{E21E1629-B45B-4BB6-9B29-203ECE6093F0}"/>
    <cellStyle name="40% — акцент6 2 3 2 2 3" xfId="5682" xr:uid="{0CBBC255-C24F-4E8A-9CD8-D294281905E8}"/>
    <cellStyle name="40% — акцент6 2 3 2 2 3 2" xfId="13270" xr:uid="{F06A450B-C487-4A1D-AF4E-BEAC7861C06D}"/>
    <cellStyle name="40% — акцент6 2 3 2 2 4" xfId="10158" xr:uid="{8E679B8B-DEDC-4D30-950D-FA479C281E42}"/>
    <cellStyle name="40% - Акцент6 2 3 2 3" xfId="861" xr:uid="{35B088F4-8ADE-4B30-ADED-825360B7E305}"/>
    <cellStyle name="40% — акцент6 2 3 2 3" xfId="3138" xr:uid="{BB32CFFA-5858-4B65-9742-C64D3066C87A}"/>
    <cellStyle name="40% — акцент6 2 3 2 3 2" xfId="6297" xr:uid="{6D239B82-A30C-4719-853B-61FFF0CD79A4}"/>
    <cellStyle name="40% — акцент6 2 3 2 3 2 2" xfId="13881" xr:uid="{6542E660-2701-416F-9097-43953885A549}"/>
    <cellStyle name="40% — акцент6 2 3 2 3 3" xfId="10769" xr:uid="{C11F78E9-205A-465B-BE59-227748EAC287}"/>
    <cellStyle name="40% - Акцент6 2 3 2 4" xfId="17182" xr:uid="{7EA78476-09C0-4A6F-BB86-42B9E52C418B}"/>
    <cellStyle name="40% — акцент6 2 3 2 4" xfId="4714" xr:uid="{F864BBBB-AAF0-467C-A9F7-36E0C4ADCDD7}"/>
    <cellStyle name="40% — акцент6 2 3 2 4 2" xfId="12315" xr:uid="{0BFC45AA-81D8-4884-806C-28DC85C3D9AC}"/>
    <cellStyle name="40% — акцент6 2 3 2 5" xfId="9543" xr:uid="{FC249398-84EB-4802-8A8D-044651D7374A}"/>
    <cellStyle name="40% - Акцент6 2 3 3" xfId="686" xr:uid="{9FFBECAC-BC04-4AE2-BDA5-E3F44DA74C80}"/>
    <cellStyle name="40% — акцент6 2 3 3" xfId="1595" xr:uid="{416A151E-1BBB-4642-BD4B-3CE461EFA37F}"/>
    <cellStyle name="40% - Акцент6 2 3 3 2" xfId="943" xr:uid="{D925BE67-A75B-4399-92B4-1BABE2C069A7}"/>
    <cellStyle name="40% — акцент6 2 3 3 2" xfId="3495" xr:uid="{374C5343-F4EE-486E-BEF9-D4E3DC1233B7}"/>
    <cellStyle name="40% — акцент6 2 3 3 2 2" xfId="6753" xr:uid="{49B39E8C-C95C-42C0-8E9F-5AD6A02D9BDB}"/>
    <cellStyle name="40% — акцент6 2 3 3 2 2 2" xfId="14264" xr:uid="{E0262CF5-333E-46D3-A95A-547F150B4C2F}"/>
    <cellStyle name="40% — акцент6 2 3 3 2 3" xfId="11103" xr:uid="{D9F3DDB8-20AE-4D4A-961B-C81F0CF0E3F6}"/>
    <cellStyle name="40% - Акцент6 2 3 3 3" xfId="17218" xr:uid="{5A2DFC4D-BDA4-4AA1-A13E-107C41C39797}"/>
    <cellStyle name="40% — акцент6 2 3 3 3" xfId="5054" xr:uid="{AE64DD5F-DE5E-450D-8A44-05558EDA0E07}"/>
    <cellStyle name="40% — акцент6 2 3 3 3 2" xfId="12649" xr:uid="{9529DDBF-02DF-4D09-9C47-0A57F8CDDB38}"/>
    <cellStyle name="40% — акцент6 2 3 3 4" xfId="9243" xr:uid="{4DD984B1-D7FC-49A5-BDAF-87052AD6D099}"/>
    <cellStyle name="40% - Акцент6 2 3 4" xfId="798" xr:uid="{027A10C7-5B04-44EE-81C7-BDE1F639E907}"/>
    <cellStyle name="40% — акцент6 2 3 4" xfId="2218" xr:uid="{1BDDF595-3F4C-4CEF-A0FF-F1DF8F15DEC4}"/>
    <cellStyle name="40% — акцент6 2 3 4 2" xfId="3797" xr:uid="{2635C190-3F8A-4EA3-883E-5E50394B2486}"/>
    <cellStyle name="40% — акцент6 2 3 4 2 2" xfId="7054" xr:uid="{03902E0E-9686-42FE-BB35-93FEBDFFF706}"/>
    <cellStyle name="40% — акцент6 2 3 4 2 2 2" xfId="14565" xr:uid="{0237B47F-90FA-482C-8514-E98B6EAE9759}"/>
    <cellStyle name="40% — акцент6 2 3 4 2 3" xfId="11404" xr:uid="{7EC91CCC-1FFF-4D6D-AC8A-179D2C97A534}"/>
    <cellStyle name="40% — акцент6 2 3 4 3" xfId="5380" xr:uid="{EB746F90-1750-4E54-B806-4259F3CC638D}"/>
    <cellStyle name="40% — акцент6 2 3 4 3 2" xfId="12970" xr:uid="{940175C6-6F1E-4CCE-BAFF-76C31E103C61}"/>
    <cellStyle name="40% — акцент6 2 3 4 4" xfId="9858" xr:uid="{C894A8B9-5119-4E0D-AD0C-532DEA46CB29}"/>
    <cellStyle name="40% - Акцент6 2 3 5" xfId="15622" xr:uid="{46959811-F842-417A-A580-186254E55CFA}"/>
    <cellStyle name="40% — акцент6 2 3 5" xfId="2836" xr:uid="{05EF3A11-E9E5-4792-90A4-C5BAFB3FD67D}"/>
    <cellStyle name="40% — акцент6 2 3 5 2" xfId="5995" xr:uid="{7742D95E-6301-4EBC-B6A5-F52D2CE8C1AF}"/>
    <cellStyle name="40% — акцент6 2 3 5 2 2" xfId="13581" xr:uid="{27A8A98F-42A4-4D76-8307-DFC79D00803A}"/>
    <cellStyle name="40% — акцент6 2 3 5 3" xfId="10469" xr:uid="{DFD7C60C-8F78-4958-B55D-24A033B176BF}"/>
    <cellStyle name="40% - Акцент6 2 3 6" xfId="15515" xr:uid="{81F63F5F-B957-4E3A-855B-75B4A223858F}"/>
    <cellStyle name="40% — акцент6 2 3 6" xfId="4412" xr:uid="{B2ECB2DE-C455-4B63-8F21-AFA03B18C7A7}"/>
    <cellStyle name="40% — акцент6 2 3 6 2" xfId="12015" xr:uid="{2D9500C9-F4FE-4296-B83F-61E736AA180B}"/>
    <cellStyle name="40% - Акцент6 2 3 7" xfId="15597" xr:uid="{4711603E-9440-4ACA-93AE-C43EA53ECF64}"/>
    <cellStyle name="40% — акцент6 2 3 7" xfId="8918" xr:uid="{4A4A8146-2B17-404C-AD13-79B2DD916C65}"/>
    <cellStyle name="40% - Акцент6 2 3 8" xfId="17122" xr:uid="{CDFAA443-822F-4375-A55E-36D2B18ED020}"/>
    <cellStyle name="40% — акцент6 2 3 8" xfId="15324" xr:uid="{C2BB23BD-371B-4170-B4F8-7F510439CFF5}"/>
    <cellStyle name="40% — акцент6 2 3 9" xfId="16210" xr:uid="{8FAE7A88-C5C2-49F9-ACFA-59882FEECA27}"/>
    <cellStyle name="40% - Акцент6 2 4" xfId="634" xr:uid="{6B4EAD36-F432-4031-A059-D9596FFE41D9}"/>
    <cellStyle name="40% — акцент6 2 4" xfId="206" xr:uid="{4A324136-E042-4ACD-8F88-686A97A16A92}"/>
    <cellStyle name="40% — акцент6 2 4 10" xfId="15658" xr:uid="{2E20A0D5-867C-462D-896F-D3030801EA91}"/>
    <cellStyle name="40% — акцент6 2 4 11" xfId="1319" xr:uid="{059158E3-AD07-4C77-95D9-21B319A2A7E4}"/>
    <cellStyle name="40% - Акцент6 2 4 2" xfId="746" xr:uid="{82EDA928-8D36-477D-93E3-870268E49C20}"/>
    <cellStyle name="40% — акцент6 2 4 2" xfId="1966" xr:uid="{4822BEE2-D7DC-4CE1-88D9-1CABA84B941A}"/>
    <cellStyle name="40% - Акцент6 2 4 2 2" xfId="1003" xr:uid="{A2D7AC43-4C75-42EC-BDF9-ABA532AAC6BC}"/>
    <cellStyle name="40% — акцент6 2 4 2 2" xfId="2589" xr:uid="{EC2A4510-C36A-4B9C-97B2-CD3422A2F379}"/>
    <cellStyle name="40% — акцент6 2 4 2 2 2" xfId="4168" xr:uid="{8DC36749-E613-4DED-94EE-BE1ADF38D0F9}"/>
    <cellStyle name="40% — акцент6 2 4 2 2 2 2" xfId="7423" xr:uid="{A00DC556-1B75-49CF-89C8-EA9BFD2F50A3}"/>
    <cellStyle name="40% — акцент6 2 4 2 2 2 2 2" xfId="14934" xr:uid="{3B65B853-F7B2-4919-9AD3-E0C35639B9AD}"/>
    <cellStyle name="40% — акцент6 2 4 2 2 2 3" xfId="11774" xr:uid="{EF09D1FE-CB8D-4E32-9887-B44BC7B911E5}"/>
    <cellStyle name="40% — акцент6 2 4 2 2 3" xfId="5751" xr:uid="{274182D4-E0AF-45FC-B0A4-1D94AB0BC3E8}"/>
    <cellStyle name="40% — акцент6 2 4 2 2 3 2" xfId="13339" xr:uid="{69D2AA67-904C-4314-BC2D-79D66A8F277F}"/>
    <cellStyle name="40% — акцент6 2 4 2 2 4" xfId="10227" xr:uid="{3C317C44-FAAF-4596-B802-1C06E64E7271}"/>
    <cellStyle name="40% - Акцент6 2 4 2 3" xfId="17275" xr:uid="{EDD362DB-4394-4F34-98F2-34E71D6297B6}"/>
    <cellStyle name="40% — акцент6 2 4 2 3" xfId="3207" xr:uid="{B4FF6F99-4649-41C4-9310-189DDEA9223C}"/>
    <cellStyle name="40% — акцент6 2 4 2 3 2" xfId="6366" xr:uid="{88358F6D-3938-4713-A046-94F4FB1A8411}"/>
    <cellStyle name="40% — акцент6 2 4 2 3 2 2" xfId="13950" xr:uid="{386C497D-88DF-490D-A930-34C1689E4B03}"/>
    <cellStyle name="40% — акцент6 2 4 2 3 3" xfId="10838" xr:uid="{119E74A0-E6DE-4AE0-B4B6-DADCE03A60CF}"/>
    <cellStyle name="40% — акцент6 2 4 2 4" xfId="4783" xr:uid="{8D5E54B7-02D1-4DCA-A858-4C1DD348C15E}"/>
    <cellStyle name="40% — акцент6 2 4 2 4 2" xfId="12384" xr:uid="{BBF7A358-05A6-452D-AE54-9C2007B4856D}"/>
    <cellStyle name="40% — акцент6 2 4 2 5" xfId="9612" xr:uid="{2A272A14-385C-4C74-90B3-73279BC11325}"/>
    <cellStyle name="40% - Акцент6 2 4 3" xfId="858" xr:uid="{8EAC619C-3E8A-420F-87D1-378B3602790B}"/>
    <cellStyle name="40% — акцент6 2 4 3" xfId="1664" xr:uid="{F06FDD7C-EED9-465C-B793-125F6C62731E}"/>
    <cellStyle name="40% — акцент6 2 4 3 2" xfId="3564" xr:uid="{C6A8A6F3-B3EB-49C7-A728-9FDD8F01B1F9}"/>
    <cellStyle name="40% — акцент6 2 4 3 2 2" xfId="6822" xr:uid="{8F5171DC-876C-44BC-81B0-F59C87924E26}"/>
    <cellStyle name="40% — акцент6 2 4 3 2 2 2" xfId="14333" xr:uid="{889C2D72-5717-4114-9061-650DA56DCC92}"/>
    <cellStyle name="40% — акцент6 2 4 3 2 3" xfId="11172" xr:uid="{C07EB3F3-559C-489F-814C-40C676ED43EA}"/>
    <cellStyle name="40% — акцент6 2 4 3 3" xfId="5123" xr:uid="{06685E34-4C75-4418-823D-4794D4D292C6}"/>
    <cellStyle name="40% — акцент6 2 4 3 3 2" xfId="12718" xr:uid="{F07A3AC2-E10F-434B-9B1C-36A119DFDD51}"/>
    <cellStyle name="40% — акцент6 2 4 3 4" xfId="9312" xr:uid="{9182FDB6-DC3D-416A-965E-B464CD7B5D27}"/>
    <cellStyle name="40% - Акцент6 2 4 4" xfId="15834" xr:uid="{6B10D8A4-824C-42B1-9274-2195DF6366C7}"/>
    <cellStyle name="40% — акцент6 2 4 4" xfId="2287" xr:uid="{34C897CA-6851-4E73-AB99-6D87EBB5662D}"/>
    <cellStyle name="40% — акцент6 2 4 4 2" xfId="3866" xr:uid="{FDDC4C57-D7E8-40D7-9079-37888DEAAE13}"/>
    <cellStyle name="40% — акцент6 2 4 4 2 2" xfId="7123" xr:uid="{E856EB56-3136-4192-9D42-DF3CA6F90E7B}"/>
    <cellStyle name="40% — акцент6 2 4 4 2 2 2" xfId="14634" xr:uid="{9FABEAB6-8557-4693-9ACC-8D13A5470205}"/>
    <cellStyle name="40% — акцент6 2 4 4 2 3" xfId="11473" xr:uid="{7D2FDD1D-E18A-4162-BCD6-9BC6BED2473B}"/>
    <cellStyle name="40% — акцент6 2 4 4 3" xfId="5449" xr:uid="{53AF3698-247F-4AE2-8920-502C53199F27}"/>
    <cellStyle name="40% — акцент6 2 4 4 3 2" xfId="13039" xr:uid="{7E18F58F-0A18-4158-8B47-D046869DCF79}"/>
    <cellStyle name="40% — акцент6 2 4 4 4" xfId="9927" xr:uid="{3828BAFC-DB9B-42A0-AC25-D11EFA52D9F5}"/>
    <cellStyle name="40% - Акцент6 2 4 5" xfId="15998" xr:uid="{B75C7704-F782-4A46-8046-E54EFB0B5025}"/>
    <cellStyle name="40% — акцент6 2 4 5" xfId="2905" xr:uid="{D59F3435-7270-4E4F-A209-18AC52A6B508}"/>
    <cellStyle name="40% — акцент6 2 4 5 2" xfId="6064" xr:uid="{E6E8770B-1F75-4A3E-96BC-98B33DC02D17}"/>
    <cellStyle name="40% — акцент6 2 4 5 2 2" xfId="13650" xr:uid="{68096780-864A-4184-86B5-0A7C74B5CD1E}"/>
    <cellStyle name="40% — акцент6 2 4 5 3" xfId="10538" xr:uid="{3FEC2163-3F75-4B65-98FF-66C133580C9A}"/>
    <cellStyle name="40% - Акцент6 2 4 6" xfId="15736" xr:uid="{8C1EE436-1B5C-4A17-B091-E1AF4F41E4F9}"/>
    <cellStyle name="40% — акцент6 2 4 6" xfId="4481" xr:uid="{249B1775-4721-48DC-B9AF-E1C28D4BD0C6}"/>
    <cellStyle name="40% — акцент6 2 4 6 2" xfId="12084" xr:uid="{99661D3B-02F0-4882-8C00-AED8D95A3A66}"/>
    <cellStyle name="40% - Акцент6 2 4 7" xfId="15373" xr:uid="{E0322C32-451F-4A5F-8EF2-E4058D06F661}"/>
    <cellStyle name="40% — акцент6 2 4 7" xfId="8987" xr:uid="{CE46EF40-B210-4714-8842-4ADA97AB1E51}"/>
    <cellStyle name="40% - Акцент6 2 4 8" xfId="17179" xr:uid="{29B1D4D6-61EA-4C27-9242-51956F5A255D}"/>
    <cellStyle name="40% — акцент6 2 4 8" xfId="15292" xr:uid="{85D08063-C6EC-4412-8338-42127C268DA0}"/>
    <cellStyle name="40% — акцент6 2 4 9" xfId="16194" xr:uid="{5FB54BEA-6ECB-4E31-9634-115CC382A37A}"/>
    <cellStyle name="40% - Акцент6 2 5" xfId="658" xr:uid="{C86568C0-0BD0-49F3-A5D2-FE4DFDFC4B10}"/>
    <cellStyle name="40% — акцент6 2 5" xfId="207" xr:uid="{86E80180-8ED7-45E5-8D39-51E5A19D4105}"/>
    <cellStyle name="40% — акцент6 2 5 10" xfId="15911" xr:uid="{2E499775-20E1-4D50-82C7-B59E231EE21E}"/>
    <cellStyle name="40% — акцент6 2 5 11" xfId="1758" xr:uid="{343C25D7-27A6-4082-B699-AD73C61ECCD1}"/>
    <cellStyle name="40% - Акцент6 2 5 2" xfId="915" xr:uid="{AA04619F-42B7-456C-B73F-80B3778AA608}"/>
    <cellStyle name="40% — акцент6 2 5 2" xfId="2381" xr:uid="{97AFBE3F-ED29-49E9-91AA-96EDE98A3A89}"/>
    <cellStyle name="40% — акцент6 2 5 2 2" xfId="3960" xr:uid="{50062A13-36FC-44F2-B06A-4AA7BCD38C96}"/>
    <cellStyle name="40% — акцент6 2 5 2 2 2" xfId="7216" xr:uid="{1D3F2F15-6746-4EAD-A6D4-4A3F4DCBF8F4}"/>
    <cellStyle name="40% — акцент6 2 5 2 2 2 2" xfId="14727" xr:uid="{E7C2A565-E93C-4750-8709-482B9A210A4F}"/>
    <cellStyle name="40% — акцент6 2 5 2 2 3" xfId="11566" xr:uid="{69021B71-CEFF-40AF-B801-AF039111C2B7}"/>
    <cellStyle name="40% — акцент6 2 5 2 3" xfId="5543" xr:uid="{AD6E89D5-709B-4FD2-A7BE-35E037CBA821}"/>
    <cellStyle name="40% — акцент6 2 5 2 3 2" xfId="13132" xr:uid="{7CB6EB21-58E1-4483-B05E-9F2CE451C23A}"/>
    <cellStyle name="40% — акцент6 2 5 2 4" xfId="10020" xr:uid="{B536FED3-FCF0-4D34-BD39-481D0993DE90}"/>
    <cellStyle name="40% - Акцент6 2 5 3" xfId="16048" xr:uid="{1A9623F2-A1B1-4408-8592-04AE8153D6BD}"/>
    <cellStyle name="40% — акцент6 2 5 3" xfId="2999" xr:uid="{E0EFF4B0-D232-4AC6-A2B4-FA06C96170DF}"/>
    <cellStyle name="40% — акцент6 2 5 3 2" xfId="6158" xr:uid="{6ED0FDE7-D3B8-4EFD-AAA7-CDEEA359DCD2}"/>
    <cellStyle name="40% — акцент6 2 5 3 2 2" xfId="13743" xr:uid="{64AE2DAF-3F7B-489A-9582-6FFB60DC8A6B}"/>
    <cellStyle name="40% — акцент6 2 5 3 3" xfId="10631" xr:uid="{4D6BCE07-4CE8-4D02-8B1E-74F29A88F18E}"/>
    <cellStyle name="40% - Акцент6 2 5 4" xfId="15483" xr:uid="{3F69A6C9-9859-4DED-9FB9-3A2C6CD7A4B6}"/>
    <cellStyle name="40% — акцент6 2 5 4" xfId="4575" xr:uid="{BB3BCE57-7CEF-45AE-9EF9-B37596C194DE}"/>
    <cellStyle name="40% — акцент6 2 5 4 2" xfId="12177" xr:uid="{323A8EBE-13BB-4F2D-BC4D-A0DD33E80101}"/>
    <cellStyle name="40% - Акцент6 2 5 5" xfId="15471" xr:uid="{93A88995-EA8D-4260-9141-96E586945FC0}"/>
    <cellStyle name="40% — акцент6 2 5 5" xfId="9405" xr:uid="{0F100606-83CF-44D0-AF2F-E5B4993519BF}"/>
    <cellStyle name="40% - Акцент6 2 5 6" xfId="15602" xr:uid="{A9DE0EBF-A836-4ABB-B78B-C4C340903EDE}"/>
    <cellStyle name="40% — акцент6 2 5 6" xfId="15180" xr:uid="{4EA7F138-F11C-403F-A208-6F723A55FCE5}"/>
    <cellStyle name="40% - Акцент6 2 5 7" xfId="15962" xr:uid="{F0DE0D98-E758-48AB-BF78-A5187DAB1D87}"/>
    <cellStyle name="40% — акцент6 2 5 7" xfId="15576" xr:uid="{1F45E2BE-7DF8-402A-8FCF-82F56CC77188}"/>
    <cellStyle name="40% - Акцент6 2 5 8" xfId="17194" xr:uid="{286720D0-27C7-47D7-BB2F-BD5DD5AF819D}"/>
    <cellStyle name="40% — акцент6 2 5 8" xfId="15821" xr:uid="{CF0AFE80-F84C-4A4B-B9F2-B774AAD65854}"/>
    <cellStyle name="40% — акцент6 2 5 9" xfId="15586" xr:uid="{E1AD5369-A13D-4A14-97CE-23D00D24FBC4}"/>
    <cellStyle name="40% - Акцент6 2 6" xfId="770" xr:uid="{B3300CB8-4654-4839-B761-030F51EB1404}"/>
    <cellStyle name="40% — акцент6 2 6" xfId="1456" xr:uid="{322D9FAD-0DFC-48E3-8081-5AA60573D0E1}"/>
    <cellStyle name="40% - Акцент6 2 6 2" xfId="15027" xr:uid="{EAEFBB39-69D3-411A-8835-54E2D6E77BF2}"/>
    <cellStyle name="40% — акцент6 2 6 2" xfId="3356" xr:uid="{628D61D6-3B40-4AE1-AC35-2953783CC7F8}"/>
    <cellStyle name="40% — акцент6 2 6 2 2" xfId="6615" xr:uid="{65EE7DA9-4E5C-481D-B434-36862D92C7DE}"/>
    <cellStyle name="40% — акцент6 2 6 2 2 2" xfId="14126" xr:uid="{0842F735-E914-43F3-A2D3-9AF7F2D786CC}"/>
    <cellStyle name="40% — акцент6 2 6 2 3" xfId="10965" xr:uid="{BE5E463A-E264-438F-9C3E-E12A8C8C6007}"/>
    <cellStyle name="40% - Акцент6 2 6 3" xfId="16033" xr:uid="{3095AC62-9AC4-433B-96CA-48C5E5CABB28}"/>
    <cellStyle name="40% — акцент6 2 6 3" xfId="4915" xr:uid="{A55F90ED-67DE-448F-A1D4-CA4DF2D13C76}"/>
    <cellStyle name="40% — акцент6 2 6 3 2" xfId="12511" xr:uid="{3129DCA0-BF7F-4037-A520-F060175A85AA}"/>
    <cellStyle name="40% - Акцент6 2 6 4" xfId="15701" xr:uid="{9CE4534A-9373-4E89-9AB8-3DDE1390AD62}"/>
    <cellStyle name="40% — акцент6 2 6 4" xfId="9105" xr:uid="{B2F701DA-1620-4B6B-85F4-16085B39F4C1}"/>
    <cellStyle name="40% - Акцент6 2 6 5" xfId="15456" xr:uid="{9FEF8C1E-EB93-4D00-B03C-89F159637F9E}"/>
    <cellStyle name="40% — акцент6 2 6 5" xfId="15266" xr:uid="{0F1D4DC4-A3F9-4697-9C3F-24798141860C}"/>
    <cellStyle name="40% - Акцент6 2 6 6" xfId="15915" xr:uid="{0905064F-36E1-4C17-8458-59FEB4B7D578}"/>
    <cellStyle name="40% — акцент6 2 6 6" xfId="16173" xr:uid="{E32DB504-32E8-416F-A087-7B75658A6ED6}"/>
    <cellStyle name="40% - Акцент6 2 6 7" xfId="15336" xr:uid="{833C0EB9-D6AA-4647-8F3D-66C7B388D97A}"/>
    <cellStyle name="40% — акцент6 2 6 7" xfId="15589" xr:uid="{32813AE5-DF6E-4060-94BD-8F849A59E1B4}"/>
    <cellStyle name="40% — акцент6 2 6 8" xfId="15896" xr:uid="{42DE8BD7-994D-45F4-B393-C02794933BA5}"/>
    <cellStyle name="40% — акцент6 2 6 9" xfId="16224" xr:uid="{DA7AD832-D64E-4CBA-AD60-0E22BF6E44AE}"/>
    <cellStyle name="40% - Акцент6 2 7" xfId="7558" xr:uid="{200FB58A-D94C-4E9B-B875-652F4EAFA367}"/>
    <cellStyle name="40% — акцент6 2 7" xfId="2079" xr:uid="{F52D545F-C894-4C3F-AC34-A47D50F4F70D}"/>
    <cellStyle name="40% - Акцент6 2 7 2" xfId="15081" xr:uid="{5ECCDAF0-DF07-44D1-9CF6-0129F6269103}"/>
    <cellStyle name="40% — акцент6 2 7 2" xfId="3658" xr:uid="{B8C26E59-FC73-4AC3-AF7D-FCF796FFDA0C}"/>
    <cellStyle name="40% — акцент6 2 7 2 2" xfId="6916" xr:uid="{F7ADEBA1-6197-4458-B04B-EFF41F1F78B6}"/>
    <cellStyle name="40% — акцент6 2 7 2 2 2" xfId="14427" xr:uid="{5AE0798A-0CA9-4725-BEFF-E143F1A58ADC}"/>
    <cellStyle name="40% — акцент6 2 7 2 3" xfId="11266" xr:uid="{1E63D8D6-E620-43D6-A1D8-3B6D1E6D7C01}"/>
    <cellStyle name="40% - Акцент6 2 7 3" xfId="16076" xr:uid="{C307B6AC-410E-4F34-AF58-61EF3E6CE40D}"/>
    <cellStyle name="40% — акцент6 2 7 3" xfId="5241" xr:uid="{D7DE2F9C-D4A7-465A-B282-460502C6872E}"/>
    <cellStyle name="40% — акцент6 2 7 3 2" xfId="12832" xr:uid="{9EE5DE53-57BF-4207-924C-68B423D4E6B1}"/>
    <cellStyle name="40% - Акцент6 2 7 4" xfId="15770" xr:uid="{5D1A1861-6BC1-44FB-94B7-3D5175B315ED}"/>
    <cellStyle name="40% — акцент6 2 7 4" xfId="9720" xr:uid="{F0BAF92A-8394-4754-8C1B-736823C9FBEF}"/>
    <cellStyle name="40% - Акцент6 2 7 5" xfId="15903" xr:uid="{49BA912C-C190-4A76-8B3B-C40BBA5C7AD4}"/>
    <cellStyle name="40% — акцент6 2 7 5" xfId="15218" xr:uid="{F35C1167-22E6-4A5C-A4AD-1182C9F290D1}"/>
    <cellStyle name="40% - Акцент6 2 7 6" xfId="15851" xr:uid="{5192165C-F5E7-418E-8E76-D275DA00A63F}"/>
    <cellStyle name="40% — акцент6 2 7 6" xfId="15669" xr:uid="{D3D5C0C8-6192-472B-8C0E-89AB0A513ED1}"/>
    <cellStyle name="40% - Акцент6 2 7 7" xfId="15323" xr:uid="{51F16390-30BF-4C7A-8088-159293882D49}"/>
    <cellStyle name="40% — акцент6 2 7 7" xfId="15549" xr:uid="{A06FFF82-82ED-4236-88E3-40C39684A706}"/>
    <cellStyle name="40% — акцент6 2 7 8" xfId="16141" xr:uid="{43C00902-E0E5-49BE-9E31-A0709079C4BE}"/>
    <cellStyle name="40% — акцент6 2 7 9" xfId="15439" xr:uid="{8A443268-E136-4203-B0E9-858FD7E88894}"/>
    <cellStyle name="40% - Акцент6 2 8" xfId="7540" xr:uid="{5C7E1FF8-10BC-4001-8504-5AB9E397C332}"/>
    <cellStyle name="40% — акцент6 2 8" xfId="2697" xr:uid="{C147DFAB-DF6A-4B5A-8969-61741369E102}"/>
    <cellStyle name="40% - Акцент6 2 8 2" xfId="15063" xr:uid="{18680889-0DDB-4112-A7DE-CE1FAB18E854}"/>
    <cellStyle name="40% — акцент6 2 8 2" xfId="5856" xr:uid="{3E6D7356-4385-4E99-8F8A-ECB83DB695C7}"/>
    <cellStyle name="40% — акцент6 2 8 2 2" xfId="13443" xr:uid="{62223545-4D81-417B-B810-E37B316F6435}"/>
    <cellStyle name="40% - Акцент6 2 8 3" xfId="16060" xr:uid="{FEDA18CA-7370-4853-9EFB-9973D03C3D94}"/>
    <cellStyle name="40% — акцент6 2 8 3" xfId="10330" xr:uid="{C856F506-A5CA-4FED-892D-1339226E73A4}"/>
    <cellStyle name="40% - Акцент6 2 8 4" xfId="15384" xr:uid="{96DC7284-23B8-4060-A2AF-E1E6A7874A3D}"/>
    <cellStyle name="40% — акцент6 2 8 4" xfId="15418" xr:uid="{2AADEF1E-620E-4E43-A7C6-552567CF67FE}"/>
    <cellStyle name="40% - Акцент6 2 8 5" xfId="16130" xr:uid="{F900D8BD-8441-410C-B7F4-892D31DF8D4E}"/>
    <cellStyle name="40% — акцент6 2 8 5" xfId="15826" xr:uid="{31E6700D-EA09-4D73-B801-A5F070879163}"/>
    <cellStyle name="40% - Акцент6 2 8 6" xfId="15683" xr:uid="{AEF14E76-F8F3-4727-8FC2-45CCCA41BF44}"/>
    <cellStyle name="40% — акцент6 2 8 6" xfId="15509" xr:uid="{E4D16D1B-FCB1-46E4-83E8-72994EBEC55A}"/>
    <cellStyle name="40% - Акцент6 2 8 7" xfId="15798" xr:uid="{0A961BCB-8385-4DAE-832F-0A37C1BEFBA7}"/>
    <cellStyle name="40% — акцент6 2 8 7" xfId="15909" xr:uid="{5BC0BCAB-8D57-4A41-B42C-A337BCD2E072}"/>
    <cellStyle name="40% — акцент6 2 8 8" xfId="15320" xr:uid="{64B6F7A9-19EF-4ED6-B366-D3E7037210E1}"/>
    <cellStyle name="40% - Акцент6 2 9" xfId="7575" xr:uid="{CC8F0CD8-5C88-4FBE-B728-A3E7E3961423}"/>
    <cellStyle name="40% — акцент6 2 9" xfId="4273" xr:uid="{56E6203B-580E-481E-AAA0-1C1991D5BD1E}"/>
    <cellStyle name="40% - Акцент6 2 9 2" xfId="15099" xr:uid="{D6F5EAFC-57D5-4E06-849B-2A311A57D993}"/>
    <cellStyle name="40% — акцент6 2 9 2" xfId="11877" xr:uid="{BC05A762-40B3-4275-A82E-AF0CE8E3FA7E}"/>
    <cellStyle name="40% - Акцент6 2 9 3" xfId="16092" xr:uid="{BE36AE30-272B-4104-AE27-E805806A2784}"/>
    <cellStyle name="40% — акцент6 2 9 3" xfId="15638" xr:uid="{EC88FFAD-F3EB-4654-95B7-866FF56429A8}"/>
    <cellStyle name="40% - Акцент6 2 9 4" xfId="15617" xr:uid="{B9518D2B-75F7-448C-B036-7CD9C578D1D0}"/>
    <cellStyle name="40% — акцент6 2 9 4" xfId="15860" xr:uid="{8C4EDD64-283B-4476-B66B-18804F61A108}"/>
    <cellStyle name="40% - Акцент6 2 9 5" xfId="15710" xr:uid="{CC14EFE8-FF45-466B-B7C1-2C97EBEC4438}"/>
    <cellStyle name="40% — акцент6 2 9 5" xfId="15859" xr:uid="{EE11F591-AF15-4743-BE8C-6418E9B8FD2F}"/>
    <cellStyle name="40% - Акцент6 2 9 6" xfId="15626" xr:uid="{91799219-5E46-4E5F-B722-F2C1CD68C498}"/>
    <cellStyle name="40% — акцент6 2 9 6" xfId="16290" xr:uid="{11EF59D6-DE87-41E3-8C08-93CB54F8EDA4}"/>
    <cellStyle name="40% - Акцент6 2 9 7" xfId="15845" xr:uid="{AEE44EFB-2028-425A-B0D9-5349B380E8F4}"/>
    <cellStyle name="40% — акцент6 2 9 7" xfId="15875" xr:uid="{C2DB2A82-72E5-4921-B9D0-4731EB07EFC5}"/>
    <cellStyle name="40% - Акцент6 3" xfId="6531" xr:uid="{D0049205-8E4A-4C0A-8FEE-9353C902A851}"/>
    <cellStyle name="40% — акцент6 3" xfId="208" xr:uid="{45D76764-4C7D-49B9-8536-CA041CCF7B92}"/>
    <cellStyle name="40% — акцент6 3 10" xfId="8800" xr:uid="{DDA9C5E5-9DE4-4CA1-912C-E1D9B255F9EF}"/>
    <cellStyle name="40% — акцент6 3 11" xfId="1127" xr:uid="{EF2E827D-2441-4BC8-902D-85A788AB42F2}"/>
    <cellStyle name="40% — акцент6 3 2" xfId="209" xr:uid="{808B7F61-5151-43C2-A78C-4D6B8FE61F84}"/>
    <cellStyle name="40% — акцент6 3 2 2" xfId="1848" xr:uid="{8A9FB6B3-0FFF-426B-A2B6-E5FFE70619E0}"/>
    <cellStyle name="40% — акцент6 3 2 2 2" xfId="2471" xr:uid="{E3B6DBFD-DB5B-48D1-8155-8BFA69012B5C}"/>
    <cellStyle name="40% — акцент6 3 2 2 2 2" xfId="4050" xr:uid="{7838AA99-DF8F-4AF8-A3CC-F38B74FCC8BC}"/>
    <cellStyle name="40% — акцент6 3 2 2 2 2 2" xfId="7306" xr:uid="{50F7ED72-6EB0-4DAF-8D58-453BA5288D5B}"/>
    <cellStyle name="40% — акцент6 3 2 2 2 2 2 2" xfId="14817" xr:uid="{8196F110-1FCF-41B7-9072-C9E64DBAD292}"/>
    <cellStyle name="40% — акцент6 3 2 2 2 2 3" xfId="11656" xr:uid="{C27E04BF-9BE9-47A7-91E8-799E27F73683}"/>
    <cellStyle name="40% — акцент6 3 2 2 2 3" xfId="5633" xr:uid="{3B14126C-2BF0-414C-BAD4-7826AA78302E}"/>
    <cellStyle name="40% — акцент6 3 2 2 2 3 2" xfId="13222" xr:uid="{D6E711EA-C2C8-4171-9BC6-CAB653A691F6}"/>
    <cellStyle name="40% — акцент6 3 2 2 2 4" xfId="10110" xr:uid="{A79EBC90-30D0-4EE7-AE30-C662FBFEDA68}"/>
    <cellStyle name="40% — акцент6 3 2 2 3" xfId="3089" xr:uid="{44DEAD49-5A2C-4D2E-ABFC-A5945F5D8E85}"/>
    <cellStyle name="40% — акцент6 3 2 2 3 2" xfId="6248" xr:uid="{BE52FCF3-2841-4A8D-8E39-171AD24B96B2}"/>
    <cellStyle name="40% — акцент6 3 2 2 3 2 2" xfId="13833" xr:uid="{04E10A83-26BA-443E-B285-F3EFDCDABA53}"/>
    <cellStyle name="40% — акцент6 3 2 2 3 3" xfId="10721" xr:uid="{A4788062-4287-4B7B-A6FB-8E60FE1CFEAC}"/>
    <cellStyle name="40% — акцент6 3 2 2 4" xfId="4665" xr:uid="{158C9755-8437-4AE8-9D07-7B3415D5E38C}"/>
    <cellStyle name="40% — акцент6 3 2 2 4 2" xfId="12267" xr:uid="{A4EC1E96-2921-401A-B63F-421D71D028F0}"/>
    <cellStyle name="40% — акцент6 3 2 2 5" xfId="9495" xr:uid="{C7791D2C-D6BF-4356-9501-8C87DC7CCDA8}"/>
    <cellStyle name="40% — акцент6 3 2 3" xfId="1546" xr:uid="{62A7B19F-A2C8-47AF-9EA4-613A65EDF326}"/>
    <cellStyle name="40% — акцент6 3 2 3 2" xfId="3446" xr:uid="{EEA616E2-BF77-4CE9-B3F8-E4EE46E6905E}"/>
    <cellStyle name="40% — акцент6 3 2 3 2 2" xfId="6705" xr:uid="{EF1D8DA9-7386-4820-8617-A7AFEC1D04C7}"/>
    <cellStyle name="40% — акцент6 3 2 3 2 2 2" xfId="14216" xr:uid="{C26374D7-5BC4-4D74-831C-7C35A95C1199}"/>
    <cellStyle name="40% — акцент6 3 2 3 2 3" xfId="11055" xr:uid="{8D7F306F-9598-4644-9799-C353CFF3CF16}"/>
    <cellStyle name="40% — акцент6 3 2 3 3" xfId="5005" xr:uid="{28E36268-FE54-4D57-897B-16F1269D5D4C}"/>
    <cellStyle name="40% — акцент6 3 2 3 3 2" xfId="12601" xr:uid="{8588C3DE-A7F1-4DF9-A4E8-89B6043C3984}"/>
    <cellStyle name="40% — акцент6 3 2 3 4" xfId="9195" xr:uid="{C63D1671-7E55-484C-B70F-A134C3DF993D}"/>
    <cellStyle name="40% — акцент6 3 2 4" xfId="2169" xr:uid="{E57D8EE6-4C0E-4A62-B239-25293E8D10B7}"/>
    <cellStyle name="40% — акцент6 3 2 4 2" xfId="3748" xr:uid="{C6535EBE-14AD-455F-B637-37A9CB7DD437}"/>
    <cellStyle name="40% — акцент6 3 2 4 2 2" xfId="7006" xr:uid="{0A8E6F3C-514A-4F1E-9C9F-BB3768FC8F8F}"/>
    <cellStyle name="40% — акцент6 3 2 4 2 2 2" xfId="14517" xr:uid="{5DAF2FFD-1BA7-41FE-85CA-129275F8B4F2}"/>
    <cellStyle name="40% — акцент6 3 2 4 2 3" xfId="11356" xr:uid="{72B9605D-559B-47A1-A0A3-5E08257EBA8D}"/>
    <cellStyle name="40% — акцент6 3 2 4 3" xfId="5331" xr:uid="{D10E406E-CA8F-410B-8B15-25E715C0CB54}"/>
    <cellStyle name="40% — акцент6 3 2 4 3 2" xfId="12922" xr:uid="{E65C114A-95C9-4380-85B5-DD252F2C11D2}"/>
    <cellStyle name="40% — акцент6 3 2 4 4" xfId="9810" xr:uid="{083A2956-FED2-479D-9EF6-D7535CAD18EA}"/>
    <cellStyle name="40% — акцент6 3 2 5" xfId="2787" xr:uid="{0173F9DD-1022-4CF1-BDE1-9277DC0B0A64}"/>
    <cellStyle name="40% — акцент6 3 2 5 2" xfId="5946" xr:uid="{045DC99B-ED87-42E4-BF93-1EA6556957AF}"/>
    <cellStyle name="40% — акцент6 3 2 5 2 2" xfId="13533" xr:uid="{EA946199-0A48-4FEF-ACC0-260B4347A67F}"/>
    <cellStyle name="40% — акцент6 3 2 5 3" xfId="10420" xr:uid="{DA1AFB87-03D2-4AB9-8216-D24B1F06AB6D}"/>
    <cellStyle name="40% — акцент6 3 2 6" xfId="4363" xr:uid="{68E40CB5-FF0C-4CC4-A252-CDD75FC61878}"/>
    <cellStyle name="40% — акцент6 3 2 6 2" xfId="11967" xr:uid="{439A3B16-5D4D-418B-811A-0C00882075CC}"/>
    <cellStyle name="40% — акцент6 3 2 7" xfId="8870" xr:uid="{A139C044-C1CE-4AA7-B24A-EDD12BF585BA}"/>
    <cellStyle name="40% — акцент6 3 2 8" xfId="1201" xr:uid="{655385C7-1A2C-46DD-8E32-376AE60EC5D6}"/>
    <cellStyle name="40% — акцент6 3 3" xfId="210" xr:uid="{11E8D75D-1516-4BFE-9F9F-513546C764E8}"/>
    <cellStyle name="40% — акцент6 3 3 2" xfId="1918" xr:uid="{685197B3-5E90-4301-83A2-DFB26B5B6503}"/>
    <cellStyle name="40% — акцент6 3 3 2 2" xfId="2541" xr:uid="{536D2966-9BBD-4CFC-BD47-FDEBF576A565}"/>
    <cellStyle name="40% — акцент6 3 3 2 2 2" xfId="4120" xr:uid="{FBC70448-E8A8-4B04-B32E-84C63B37D423}"/>
    <cellStyle name="40% — акцент6 3 3 2 2 2 2" xfId="7375" xr:uid="{773495CC-A93C-4E19-B29E-29785AC956EF}"/>
    <cellStyle name="40% — акцент6 3 3 2 2 2 2 2" xfId="14886" xr:uid="{B604A108-A3F3-4C23-9E45-090537528FCA}"/>
    <cellStyle name="40% — акцент6 3 3 2 2 2 3" xfId="11726" xr:uid="{23F1012E-2E89-4326-AC37-E47B11CA7B8F}"/>
    <cellStyle name="40% — акцент6 3 3 2 2 3" xfId="5703" xr:uid="{C6652A4D-7271-4A0A-B5DA-4F193A6E50F8}"/>
    <cellStyle name="40% — акцент6 3 3 2 2 3 2" xfId="13291" xr:uid="{5BD76686-C986-4DCC-8A00-7E3302AA4995}"/>
    <cellStyle name="40% — акцент6 3 3 2 2 4" xfId="10179" xr:uid="{2CE786B0-B934-401A-B391-4733E297558E}"/>
    <cellStyle name="40% — акцент6 3 3 2 3" xfId="3159" xr:uid="{0C1D863A-D582-4686-9BB8-EB2AA79DE028}"/>
    <cellStyle name="40% — акцент6 3 3 2 3 2" xfId="6318" xr:uid="{76795A82-1F35-43BC-B504-33B50BC8358D}"/>
    <cellStyle name="40% — акцент6 3 3 2 3 2 2" xfId="13902" xr:uid="{F25495DD-1756-4945-B834-70227E9815DB}"/>
    <cellStyle name="40% — акцент6 3 3 2 3 3" xfId="10790" xr:uid="{29F1F04A-F29E-49EE-BC40-A200B17E870E}"/>
    <cellStyle name="40% — акцент6 3 3 2 4" xfId="4735" xr:uid="{9D0AB537-8433-446F-98D0-84C133C95BB7}"/>
    <cellStyle name="40% — акцент6 3 3 2 4 2" xfId="12336" xr:uid="{D55C6F4B-F295-4697-8B32-63176F6056FE}"/>
    <cellStyle name="40% — акцент6 3 3 2 5" xfId="9564" xr:uid="{8C1758FF-79BD-4781-8C06-61B7806D5007}"/>
    <cellStyle name="40% — акцент6 3 3 3" xfId="1616" xr:uid="{372B88AD-CEEF-454F-B79B-96C92FD4B208}"/>
    <cellStyle name="40% — акцент6 3 3 3 2" xfId="3516" xr:uid="{3453D94B-9D61-4CC9-A3BA-6C93F2A27AAC}"/>
    <cellStyle name="40% — акцент6 3 3 3 2 2" xfId="6774" xr:uid="{A066F42D-E48B-4758-85CC-AAA1D4B23D7B}"/>
    <cellStyle name="40% — акцент6 3 3 3 2 2 2" xfId="14285" xr:uid="{17A87B37-A29D-488F-8C22-4675DDFDB7FF}"/>
    <cellStyle name="40% — акцент6 3 3 3 2 3" xfId="11124" xr:uid="{BBFEFA5D-C344-4E91-A04C-1021551812F3}"/>
    <cellStyle name="40% — акцент6 3 3 3 3" xfId="5075" xr:uid="{D477A1BC-DB22-467F-AC2F-5CB7291D1445}"/>
    <cellStyle name="40% — акцент6 3 3 3 3 2" xfId="12670" xr:uid="{24CFC0AB-3747-43C6-93E1-B674768C2A64}"/>
    <cellStyle name="40% — акцент6 3 3 3 4" xfId="9264" xr:uid="{13BFBBF8-1B93-4DB6-A300-E410E685D9E3}"/>
    <cellStyle name="40% — акцент6 3 3 4" xfId="2239" xr:uid="{5F4955E8-19B0-4B8C-A074-749814F51CAF}"/>
    <cellStyle name="40% — акцент6 3 3 4 2" xfId="3818" xr:uid="{26F633E4-E051-4BB6-8778-1DFD24E80778}"/>
    <cellStyle name="40% — акцент6 3 3 4 2 2" xfId="7075" xr:uid="{0C09BC78-EC8E-49A5-869C-8DD8B18EDD1F}"/>
    <cellStyle name="40% — акцент6 3 3 4 2 2 2" xfId="14586" xr:uid="{D94713E0-A79F-4527-91F2-440CD4CF9A22}"/>
    <cellStyle name="40% — акцент6 3 3 4 2 3" xfId="11425" xr:uid="{26D64787-DA23-479A-B53E-C6486C1EA67B}"/>
    <cellStyle name="40% — акцент6 3 3 4 3" xfId="5401" xr:uid="{4C732548-6EC7-44D1-88A7-BFA67999040D}"/>
    <cellStyle name="40% — акцент6 3 3 4 3 2" xfId="12991" xr:uid="{3ECB31F8-DCCC-45BD-BF52-C823200F96F3}"/>
    <cellStyle name="40% — акцент6 3 3 4 4" xfId="9879" xr:uid="{1D016D0B-163B-4868-AC83-E412CA5C4DA3}"/>
    <cellStyle name="40% — акцент6 3 3 5" xfId="2857" xr:uid="{A102B68B-8040-441B-A0C5-BE786A4D97C3}"/>
    <cellStyle name="40% — акцент6 3 3 5 2" xfId="6016" xr:uid="{0913E659-B587-4517-A5F2-369D81852902}"/>
    <cellStyle name="40% — акцент6 3 3 5 2 2" xfId="13602" xr:uid="{232AFFF0-A771-4109-99B3-E41480FA6B84}"/>
    <cellStyle name="40% — акцент6 3 3 5 3" xfId="10490" xr:uid="{DE055458-6714-4761-8E9B-4EB377AC31B0}"/>
    <cellStyle name="40% — акцент6 3 3 6" xfId="4433" xr:uid="{A34E8EAC-C3DF-4BD6-9D4E-19A554415D19}"/>
    <cellStyle name="40% — акцент6 3 3 6 2" xfId="12036" xr:uid="{9C305457-9393-4560-8179-F163EE33D7F4}"/>
    <cellStyle name="40% — акцент6 3 3 7" xfId="8939" xr:uid="{6342610B-A5F6-4448-8B8A-0157E6C3D83C}"/>
    <cellStyle name="40% — акцент6 3 3 8" xfId="1271" xr:uid="{C4DC92F7-F914-4D69-916D-6ECB27DEFA13}"/>
    <cellStyle name="40% — акцент6 3 4" xfId="211" xr:uid="{8C4268E3-69AC-4A98-9DC8-A68C054204D9}"/>
    <cellStyle name="40% — акцент6 3 4 2" xfId="1987" xr:uid="{EFD9251E-9F3B-482A-A089-908344FC5E0A}"/>
    <cellStyle name="40% — акцент6 3 4 2 2" xfId="2610" xr:uid="{5019AF01-C8E1-4946-803A-94C04701C113}"/>
    <cellStyle name="40% — акцент6 3 4 2 2 2" xfId="4189" xr:uid="{8E2577BB-F01A-4A94-A98D-28A529887B60}"/>
    <cellStyle name="40% — акцент6 3 4 2 2 2 2" xfId="7444" xr:uid="{31257EEC-3568-47EC-BF9C-C0463225BBF6}"/>
    <cellStyle name="40% — акцент6 3 4 2 2 2 2 2" xfId="14955" xr:uid="{B271D0F3-AFDD-43A6-BC48-C6C5B39897C1}"/>
    <cellStyle name="40% — акцент6 3 4 2 2 2 3" xfId="11795" xr:uid="{B66093B4-9E4E-4CAD-BD9B-8C2CB67BC181}"/>
    <cellStyle name="40% — акцент6 3 4 2 2 3" xfId="5772" xr:uid="{88DACA24-1B82-4EE2-BDFC-AD8CC29A8A53}"/>
    <cellStyle name="40% — акцент6 3 4 2 2 3 2" xfId="13360" xr:uid="{00E509A1-9B1F-40C1-A768-268D4AF06D2C}"/>
    <cellStyle name="40% — акцент6 3 4 2 2 4" xfId="10248" xr:uid="{8EC6B760-D5BB-4EB4-A4EF-D11D1A5A58FC}"/>
    <cellStyle name="40% — акцент6 3 4 2 3" xfId="3228" xr:uid="{BCDB5941-AD5D-493C-AB3A-D2AF7141558D}"/>
    <cellStyle name="40% — акцент6 3 4 2 3 2" xfId="6387" xr:uid="{FF25C306-FDF5-4E32-8F11-50A0F1DA48BD}"/>
    <cellStyle name="40% — акцент6 3 4 2 3 2 2" xfId="13971" xr:uid="{9A460968-6F30-4D76-B38B-9A3D008C19D1}"/>
    <cellStyle name="40% — акцент6 3 4 2 3 3" xfId="10859" xr:uid="{AAC58FA3-FB16-4C0B-81DE-DD7F7D6FA3F7}"/>
    <cellStyle name="40% — акцент6 3 4 2 4" xfId="4804" xr:uid="{71B9B176-7F93-449C-BE22-E084C0748149}"/>
    <cellStyle name="40% — акцент6 3 4 2 4 2" xfId="12405" xr:uid="{625F686A-F7C8-44E6-A1EF-A4521C89C5B4}"/>
    <cellStyle name="40% — акцент6 3 4 2 5" xfId="9633" xr:uid="{26C4966B-70C4-4A47-BCED-375A08826DDF}"/>
    <cellStyle name="40% — акцент6 3 4 3" xfId="1685" xr:uid="{FE7F762E-C340-4606-AFB6-33CCBA472534}"/>
    <cellStyle name="40% — акцент6 3 4 3 2" xfId="3585" xr:uid="{E715EE81-FAF8-4378-8DEC-2C917482C292}"/>
    <cellStyle name="40% — акцент6 3 4 3 2 2" xfId="6843" xr:uid="{D51B5D96-D248-444C-AB09-DD81B518D8A9}"/>
    <cellStyle name="40% — акцент6 3 4 3 2 2 2" xfId="14354" xr:uid="{C7725F66-12CB-4BFB-B155-7D6DD2A5FD03}"/>
    <cellStyle name="40% — акцент6 3 4 3 2 3" xfId="11193" xr:uid="{989D4D1D-AC6A-4B39-9BED-2DB885FFC2D1}"/>
    <cellStyle name="40% — акцент6 3 4 3 3" xfId="5144" xr:uid="{C4373C38-414F-403F-96EE-496B5C11DEAE}"/>
    <cellStyle name="40% — акцент6 3 4 3 3 2" xfId="12739" xr:uid="{A5BA5F2A-01CF-43EE-9F3F-801C443F0E4F}"/>
    <cellStyle name="40% — акцент6 3 4 3 4" xfId="9333" xr:uid="{41B5C807-427D-45BC-953D-9624BADED041}"/>
    <cellStyle name="40% — акцент6 3 4 4" xfId="2308" xr:uid="{035EB79B-6867-4AC8-82A0-43104F2341A5}"/>
    <cellStyle name="40% — акцент6 3 4 4 2" xfId="3887" xr:uid="{767B7AB3-553D-48D7-8C2C-050B4A35C7B7}"/>
    <cellStyle name="40% — акцент6 3 4 4 2 2" xfId="7144" xr:uid="{5D39412A-2CB6-495F-9F7D-0DD34A835831}"/>
    <cellStyle name="40% — акцент6 3 4 4 2 2 2" xfId="14655" xr:uid="{181CC48B-92F9-42F1-95A4-C5108B6FA056}"/>
    <cellStyle name="40% — акцент6 3 4 4 2 3" xfId="11494" xr:uid="{6BB358EF-4CDC-43AD-91A8-71DB89B83521}"/>
    <cellStyle name="40% — акцент6 3 4 4 3" xfId="5470" xr:uid="{8D9E7CF1-A616-4B20-A0C9-D03D2E09ACCD}"/>
    <cellStyle name="40% — акцент6 3 4 4 3 2" xfId="13060" xr:uid="{30BABAFF-82DD-4EF0-9BB0-E5C0F47DDE60}"/>
    <cellStyle name="40% — акцент6 3 4 4 4" xfId="9948" xr:uid="{770EBE83-E67C-4A27-AC56-6A89A05A0F8B}"/>
    <cellStyle name="40% — акцент6 3 4 5" xfId="2926" xr:uid="{3AE75EEC-3E8C-4EE3-AE2F-4D294ECA8BB6}"/>
    <cellStyle name="40% — акцент6 3 4 5 2" xfId="6085" xr:uid="{D1A7A4BA-41A6-4272-BAB1-C7095625E1FC}"/>
    <cellStyle name="40% — акцент6 3 4 5 2 2" xfId="13671" xr:uid="{9041BBA8-73D4-4482-A98C-DBF8B78AB9FF}"/>
    <cellStyle name="40% — акцент6 3 4 5 3" xfId="10559" xr:uid="{509393E2-F863-4A5A-AE3F-A767CD6ED41C}"/>
    <cellStyle name="40% — акцент6 3 4 6" xfId="4502" xr:uid="{38F4E1BA-95A1-4AD8-AB78-CFBDBE11586D}"/>
    <cellStyle name="40% — акцент6 3 4 6 2" xfId="12105" xr:uid="{3247E4E7-795E-4EA5-BC76-A1CD50827320}"/>
    <cellStyle name="40% — акцент6 3 4 7" xfId="9008" xr:uid="{E3F76233-4145-42DD-B3C1-6A7761BEC4AE}"/>
    <cellStyle name="40% — акцент6 3 4 8" xfId="1340" xr:uid="{0CAD0163-B833-4701-82F9-AF009A45D3E0}"/>
    <cellStyle name="40% — акцент6 3 5" xfId="212" xr:uid="{D055BC21-FBB5-46D2-BBAF-2AFD3BCCC42C}"/>
    <cellStyle name="40% — акцент6 3 5 2" xfId="2402" xr:uid="{0B9557AB-21BC-48A8-924A-FECBEF3481CD}"/>
    <cellStyle name="40% — акцент6 3 5 2 2" xfId="3981" xr:uid="{C22E3370-5F5A-49BC-80BA-FE67D470277E}"/>
    <cellStyle name="40% — акцент6 3 5 2 2 2" xfId="7237" xr:uid="{26EA46FA-E81B-44DB-B013-D8D170FCD836}"/>
    <cellStyle name="40% — акцент6 3 5 2 2 2 2" xfId="14748" xr:uid="{42691119-44AB-4C1A-94D8-B116E5117705}"/>
    <cellStyle name="40% — акцент6 3 5 2 2 3" xfId="11587" xr:uid="{0E545245-66ED-4A0B-BD9A-3E1A770A7C0A}"/>
    <cellStyle name="40% — акцент6 3 5 2 3" xfId="5564" xr:uid="{31B07CD0-9C87-47F1-B447-0896DC0024FE}"/>
    <cellStyle name="40% — акцент6 3 5 2 3 2" xfId="13153" xr:uid="{DE4CF7BB-2760-43FC-AC90-2AA6C9E6946C}"/>
    <cellStyle name="40% — акцент6 3 5 2 4" xfId="10041" xr:uid="{6F7A9EFB-2768-4992-95CC-E2D8772D8A95}"/>
    <cellStyle name="40% — акцент6 3 5 3" xfId="3020" xr:uid="{53237E23-A939-422E-9B70-F93EA0CA10EB}"/>
    <cellStyle name="40% — акцент6 3 5 3 2" xfId="6179" xr:uid="{7340F32D-D0A3-42D9-AD3A-9E8AB401A653}"/>
    <cellStyle name="40% — акцент6 3 5 3 2 2" xfId="13764" xr:uid="{35BBA5A4-BCCD-41B0-A5A2-75735D070470}"/>
    <cellStyle name="40% — акцент6 3 5 3 3" xfId="10652" xr:uid="{0D05BA0C-09FF-470D-B199-42F5981521F3}"/>
    <cellStyle name="40% — акцент6 3 5 4" xfId="4596" xr:uid="{0BE631FC-43C8-43A7-9181-CB99F9E856B6}"/>
    <cellStyle name="40% — акцент6 3 5 4 2" xfId="12198" xr:uid="{BE9772C9-35C2-444E-879B-6E66BEA026D1}"/>
    <cellStyle name="40% — акцент6 3 5 5" xfId="9426" xr:uid="{4BD59270-219A-47BC-A2D0-460D5445303E}"/>
    <cellStyle name="40% — акцент6 3 5 6" xfId="1779" xr:uid="{6ACC7D5C-3FE8-4460-9092-D349714FBB3A}"/>
    <cellStyle name="40% — акцент6 3 6" xfId="1477" xr:uid="{1DA0C5F6-6C36-49F2-A99F-2649AC6ABC50}"/>
    <cellStyle name="40% — акцент6 3 6 2" xfId="3377" xr:uid="{5BD72850-7055-4463-A8E0-5EFAF52AFABC}"/>
    <cellStyle name="40% — акцент6 3 6 2 2" xfId="6636" xr:uid="{E252E344-07E8-405D-A635-7D11616C280A}"/>
    <cellStyle name="40% — акцент6 3 6 2 2 2" xfId="14147" xr:uid="{3C35E36D-4453-41ED-B738-0917D3EFB6DF}"/>
    <cellStyle name="40% — акцент6 3 6 2 3" xfId="10986" xr:uid="{1D666C84-69E9-4A48-A52A-E61B1EB6BBAF}"/>
    <cellStyle name="40% — акцент6 3 6 3" xfId="4936" xr:uid="{B0D24345-9024-41AD-B624-58D0BE290904}"/>
    <cellStyle name="40% — акцент6 3 6 3 2" xfId="12532" xr:uid="{9E8C133B-4F02-467B-9D5B-FAFC2E272402}"/>
    <cellStyle name="40% — акцент6 3 6 4" xfId="9126" xr:uid="{0026A671-B75A-4093-90AB-2C2694F218EE}"/>
    <cellStyle name="40% — акцент6 3 7" xfId="2100" xr:uid="{C3E14D94-05CF-48AB-8C47-C4A8EEC9FEFC}"/>
    <cellStyle name="40% — акцент6 3 7 2" xfId="3679" xr:uid="{FCA6CADD-FF87-4692-B4AA-9CC5A83DDACA}"/>
    <cellStyle name="40% — акцент6 3 7 2 2" xfId="6937" xr:uid="{2E1F3536-55BA-4C24-8A45-C1C8D6911AF6}"/>
    <cellStyle name="40% — акцент6 3 7 2 2 2" xfId="14448" xr:uid="{96E44BA2-6F4F-4509-AF30-3C20F0317F00}"/>
    <cellStyle name="40% — акцент6 3 7 2 3" xfId="11287" xr:uid="{2907DA1A-95EB-41C5-ABFB-A131D9B3EB06}"/>
    <cellStyle name="40% — акцент6 3 7 3" xfId="5262" xr:uid="{38092994-1AC2-42CB-95C0-A5905DC27FEA}"/>
    <cellStyle name="40% — акцент6 3 7 3 2" xfId="12853" xr:uid="{67766CF2-B166-4AB3-93F8-1444DD60414B}"/>
    <cellStyle name="40% — акцент6 3 7 4" xfId="9741" xr:uid="{C8DA9E0C-59A0-464D-81A1-FC4C7E32225B}"/>
    <cellStyle name="40% — акцент6 3 8" xfId="2718" xr:uid="{19B9FABE-F1CF-427F-AF16-F90A0822829D}"/>
    <cellStyle name="40% — акцент6 3 8 2" xfId="5877" xr:uid="{956A0307-8844-4948-811D-8D1223EC0A42}"/>
    <cellStyle name="40% — акцент6 3 8 2 2" xfId="13464" xr:uid="{0240F40D-1ACF-417C-B818-BC0CE9D5F35B}"/>
    <cellStyle name="40% — акцент6 3 8 3" xfId="10351" xr:uid="{621E8E79-D49E-42C8-A80F-EF31F0BCE544}"/>
    <cellStyle name="40% — акцент6 3 9" xfId="4294" xr:uid="{DBA524EC-A2E0-4101-ACBA-78192EA5C541}"/>
    <cellStyle name="40% — акцент6 3 9 2" xfId="11898" xr:uid="{C976BE7A-0E10-40EB-9ADC-AFC22206D60A}"/>
    <cellStyle name="40% — акцент6 4" xfId="213" xr:uid="{6004F558-40C1-4CF0-BC05-CB9454688876}"/>
    <cellStyle name="40% — акцент6 4 10" xfId="8824" xr:uid="{4EB1152F-3BDD-4A11-939F-5DA6D1411C98}"/>
    <cellStyle name="40% — акцент6 4 11" xfId="1152" xr:uid="{5AC0BADA-13DB-47CE-A02E-4CE92820FCA2}"/>
    <cellStyle name="40% — акцент6 4 2" xfId="214" xr:uid="{6F27E015-CC5C-4E36-9E92-E2772FEF83CF}"/>
    <cellStyle name="40% — акцент6 4 2 2" xfId="1872" xr:uid="{280F1779-2FDE-4514-8825-3A63DB98E076}"/>
    <cellStyle name="40% — акцент6 4 2 2 2" xfId="2495" xr:uid="{EA4154EE-346E-4639-A2F5-E88A9490A6BB}"/>
    <cellStyle name="40% — акцент6 4 2 2 2 2" xfId="4074" xr:uid="{222C92B8-A3F8-4A01-961F-D19BC93AC37F}"/>
    <cellStyle name="40% — акцент6 4 2 2 2 2 2" xfId="7329" xr:uid="{D16623A0-A443-4A0D-B7E9-A0353BDEAB27}"/>
    <cellStyle name="40% — акцент6 4 2 2 2 2 2 2" xfId="14840" xr:uid="{EBE84B37-BACA-4176-BC46-0466BC956EFC}"/>
    <cellStyle name="40% — акцент6 4 2 2 2 2 3" xfId="11680" xr:uid="{146BDC98-6D36-4A1E-8F6E-E4AC7EC2494C}"/>
    <cellStyle name="40% — акцент6 4 2 2 2 3" xfId="5657" xr:uid="{5727ABC7-C58F-4EF9-A7D4-9220D334572E}"/>
    <cellStyle name="40% — акцент6 4 2 2 2 3 2" xfId="13245" xr:uid="{0D29D2AA-8B25-4F28-B1DA-9FB62885F4FD}"/>
    <cellStyle name="40% — акцент6 4 2 2 2 4" xfId="10133" xr:uid="{84D68D27-BB7F-4AE1-A275-0F4F915230DB}"/>
    <cellStyle name="40% — акцент6 4 2 2 3" xfId="3113" xr:uid="{74BA4DB9-E78E-434E-ACEF-54F665783F48}"/>
    <cellStyle name="40% — акцент6 4 2 2 3 2" xfId="6272" xr:uid="{52B1BF09-EC39-4A9B-A69D-BD9CD06E82BF}"/>
    <cellStyle name="40% — акцент6 4 2 2 3 2 2" xfId="13856" xr:uid="{EE77CEAB-3C34-4FB8-AB52-454CAEF1970F}"/>
    <cellStyle name="40% — акцент6 4 2 2 3 3" xfId="10744" xr:uid="{AEAD4C5A-C8B7-4CE7-8F54-666BE3291C31}"/>
    <cellStyle name="40% — акцент6 4 2 2 4" xfId="4689" xr:uid="{A1BB63D1-9DBC-4B71-A76C-277694D1E42A}"/>
    <cellStyle name="40% — акцент6 4 2 2 4 2" xfId="12290" xr:uid="{A81070B1-47D7-4A70-AF2B-A9D911D1FF73}"/>
    <cellStyle name="40% — акцент6 4 2 2 5" xfId="9518" xr:uid="{91375DB4-B0CD-483B-943A-AA3F390ED512}"/>
    <cellStyle name="40% — акцент6 4 2 3" xfId="1570" xr:uid="{2C6E3866-8899-4126-A3D6-073501CCEFD4}"/>
    <cellStyle name="40% — акцент6 4 2 3 2" xfId="3470" xr:uid="{A1DB0578-580D-4DA4-AC18-0BFD7AFC7871}"/>
    <cellStyle name="40% — акцент6 4 2 3 2 2" xfId="6728" xr:uid="{9B1E0FAA-1B6F-40D6-9109-F92E6EE54260}"/>
    <cellStyle name="40% — акцент6 4 2 3 2 2 2" xfId="14239" xr:uid="{7E743393-35EE-4197-96BE-B062F638A852}"/>
    <cellStyle name="40% — акцент6 4 2 3 2 3" xfId="11078" xr:uid="{4FA593CC-C9C7-44EE-B532-A24AD210B86A}"/>
    <cellStyle name="40% — акцент6 4 2 3 3" xfId="5029" xr:uid="{B3BB713C-BDF5-4F05-B0BB-6A2B73AE26C0}"/>
    <cellStyle name="40% — акцент6 4 2 3 3 2" xfId="12624" xr:uid="{A5DEF720-7B18-4263-AD6A-791604AFAFE1}"/>
    <cellStyle name="40% — акцент6 4 2 3 4" xfId="9218" xr:uid="{54A70C0D-C180-4A4E-9775-CA4B50A885B7}"/>
    <cellStyle name="40% — акцент6 4 2 4" xfId="2193" xr:uid="{210AFE3F-7318-4EE6-BA5C-56BE48254AA6}"/>
    <cellStyle name="40% — акцент6 4 2 4 2" xfId="3772" xr:uid="{14F02258-A1E8-42B9-8CFA-96AFD5121A91}"/>
    <cellStyle name="40% — акцент6 4 2 4 2 2" xfId="7029" xr:uid="{45036ABE-C0CA-4492-9FD4-97315E1ADFE4}"/>
    <cellStyle name="40% — акцент6 4 2 4 2 2 2" xfId="14540" xr:uid="{6C28C84E-BB94-4C2E-9895-F6176781AF27}"/>
    <cellStyle name="40% — акцент6 4 2 4 2 3" xfId="11379" xr:uid="{5941941C-0C0E-484F-A0E3-BA3BC64B931D}"/>
    <cellStyle name="40% — акцент6 4 2 4 3" xfId="5355" xr:uid="{BCF026AE-4A17-40C4-818D-D7AEDC5D0432}"/>
    <cellStyle name="40% — акцент6 4 2 4 3 2" xfId="12945" xr:uid="{2346020C-1B1B-45B8-A7C1-A58DE4CB4491}"/>
    <cellStyle name="40% — акцент6 4 2 4 4" xfId="9833" xr:uid="{7C6695B7-3881-45D3-AAFF-D0F79A21C976}"/>
    <cellStyle name="40% — акцент6 4 2 5" xfId="2811" xr:uid="{A9CA5B18-058A-4B16-A024-42E41035FB9B}"/>
    <cellStyle name="40% — акцент6 4 2 5 2" xfId="5970" xr:uid="{51DF1B9E-4379-4F20-8528-87A24221DB55}"/>
    <cellStyle name="40% — акцент6 4 2 5 2 2" xfId="13556" xr:uid="{29F8E6D8-0107-46F1-BF77-2E59734420DD}"/>
    <cellStyle name="40% — акцент6 4 2 5 3" xfId="10444" xr:uid="{DCF94D12-51EC-48D7-BEAA-45EBD545A412}"/>
    <cellStyle name="40% — акцент6 4 2 6" xfId="4387" xr:uid="{4C6F240C-4CF6-434A-944F-884927CC2A36}"/>
    <cellStyle name="40% — акцент6 4 2 6 2" xfId="11990" xr:uid="{FAE16B8E-2C3E-45C1-A3F0-5170EDCB4436}"/>
    <cellStyle name="40% — акцент6 4 2 7" xfId="8893" xr:uid="{34476E3A-6B2F-4E2B-90EA-8B31F559E985}"/>
    <cellStyle name="40% — акцент6 4 2 8" xfId="1225" xr:uid="{36BAC947-CB44-43B2-B4D8-77E0BAFFFECD}"/>
    <cellStyle name="40% — акцент6 4 3" xfId="215" xr:uid="{4335C515-4292-47D9-8431-E0526EE25A4B}"/>
    <cellStyle name="40% — акцент6 4 3 2" xfId="1941" xr:uid="{06368E4C-D257-4636-AD4A-E85B1273B07A}"/>
    <cellStyle name="40% — акцент6 4 3 2 2" xfId="2564" xr:uid="{B931ECAD-9D19-4F1D-A4C6-D2C6FE273375}"/>
    <cellStyle name="40% — акцент6 4 3 2 2 2" xfId="4143" xr:uid="{8D0CACCD-3BDA-4761-B31B-6E81C1F0452F}"/>
    <cellStyle name="40% — акцент6 4 3 2 2 2 2" xfId="7398" xr:uid="{8B2B8911-FD1A-4440-875B-43CC2BCB3C74}"/>
    <cellStyle name="40% — акцент6 4 3 2 2 2 2 2" xfId="14909" xr:uid="{0572DBDA-627C-44D6-B105-E9E0385FF15E}"/>
    <cellStyle name="40% — акцент6 4 3 2 2 2 3" xfId="11749" xr:uid="{069CB39B-F884-46D7-8489-849E99C26605}"/>
    <cellStyle name="40% — акцент6 4 3 2 2 3" xfId="5726" xr:uid="{B321048C-2528-4A8C-901E-6FD853D9E40E}"/>
    <cellStyle name="40% — акцент6 4 3 2 2 3 2" xfId="13314" xr:uid="{6A81186A-8E13-4C2C-9470-EDBCCBA85D8D}"/>
    <cellStyle name="40% — акцент6 4 3 2 2 4" xfId="10202" xr:uid="{60167ED6-1A13-4CFF-9721-C4F58A7B6201}"/>
    <cellStyle name="40% — акцент6 4 3 2 3" xfId="3182" xr:uid="{852F8F18-D30D-432A-A65F-67B3B1E8A5CA}"/>
    <cellStyle name="40% — акцент6 4 3 2 3 2" xfId="6341" xr:uid="{F6F1A628-D334-43F6-B13B-96C2ADD06FC0}"/>
    <cellStyle name="40% — акцент6 4 3 2 3 2 2" xfId="13925" xr:uid="{3695CF8A-843E-479B-841E-5DBD910D0CE3}"/>
    <cellStyle name="40% — акцент6 4 3 2 3 3" xfId="10813" xr:uid="{29BCB9A1-FA8F-4301-BDE7-5600763EDE94}"/>
    <cellStyle name="40% — акцент6 4 3 2 4" xfId="4758" xr:uid="{AF7D2198-9305-444A-9459-53361A99F76D}"/>
    <cellStyle name="40% — акцент6 4 3 2 4 2" xfId="12359" xr:uid="{F0E05DCB-FF02-431C-BA01-71BBC16A0C98}"/>
    <cellStyle name="40% — акцент6 4 3 2 5" xfId="9587" xr:uid="{3B4B6668-1E4A-4E9D-A30B-7D434E96BB7D}"/>
    <cellStyle name="40% — акцент6 4 3 3" xfId="1639" xr:uid="{BC2E8A1E-2FE4-4BF4-9CAE-4CFF0AF624B6}"/>
    <cellStyle name="40% — акцент6 4 3 3 2" xfId="3539" xr:uid="{71AF0E83-A429-4DD6-9F8B-4877F876E199}"/>
    <cellStyle name="40% — акцент6 4 3 3 2 2" xfId="6797" xr:uid="{43C71C72-8380-4710-B2C2-F00271AA0B7A}"/>
    <cellStyle name="40% — акцент6 4 3 3 2 2 2" xfId="14308" xr:uid="{C4AF1EA6-F1A8-4B4C-BF3E-A70249BB00A7}"/>
    <cellStyle name="40% — акцент6 4 3 3 2 3" xfId="11147" xr:uid="{8525557E-BBE1-4D58-8DC2-F6B44D8BC26E}"/>
    <cellStyle name="40% — акцент6 4 3 3 3" xfId="5098" xr:uid="{421DC7A3-3BCD-4492-9145-D2C06B078C03}"/>
    <cellStyle name="40% — акцент6 4 3 3 3 2" xfId="12693" xr:uid="{9645D3E2-F8B6-42B2-BDE9-4D19501A720E}"/>
    <cellStyle name="40% — акцент6 4 3 3 4" xfId="9287" xr:uid="{F302B1AC-FE29-4680-B5F2-271ABD6752CA}"/>
    <cellStyle name="40% — акцент6 4 3 4" xfId="2262" xr:uid="{F361901F-8686-42E3-9DBE-7911E2F6221C}"/>
    <cellStyle name="40% — акцент6 4 3 4 2" xfId="3841" xr:uid="{BCC485CD-9EF1-4A10-A5A8-A2163430B187}"/>
    <cellStyle name="40% — акцент6 4 3 4 2 2" xfId="7098" xr:uid="{440DA2B7-D5C8-445C-9B74-885697D43A3F}"/>
    <cellStyle name="40% — акцент6 4 3 4 2 2 2" xfId="14609" xr:uid="{0CDABF52-1B00-48DE-865A-CDF5B1A79880}"/>
    <cellStyle name="40% — акцент6 4 3 4 2 3" xfId="11448" xr:uid="{14A74354-E2C2-4F2C-A523-F66B63D905AB}"/>
    <cellStyle name="40% — акцент6 4 3 4 3" xfId="5424" xr:uid="{FCAEF81D-F127-46AD-A3E3-93AA7607F607}"/>
    <cellStyle name="40% — акцент6 4 3 4 3 2" xfId="13014" xr:uid="{687B1347-D7ED-47FE-A99F-4808027AAC62}"/>
    <cellStyle name="40% — акцент6 4 3 4 4" xfId="9902" xr:uid="{336C7B76-6C02-4575-BAF1-8C372C317171}"/>
    <cellStyle name="40% — акцент6 4 3 5" xfId="2880" xr:uid="{18ACD311-C5AB-4282-AFB7-2BF92E98EDE2}"/>
    <cellStyle name="40% — акцент6 4 3 5 2" xfId="6039" xr:uid="{A219ECE8-03E9-4EA1-B1AB-0DB22C360149}"/>
    <cellStyle name="40% — акцент6 4 3 5 2 2" xfId="13625" xr:uid="{B51C9676-22AA-427B-A836-99BA545719EA}"/>
    <cellStyle name="40% — акцент6 4 3 5 3" xfId="10513" xr:uid="{3359DA21-E7EF-42DF-A09B-FE79FEE5421B}"/>
    <cellStyle name="40% — акцент6 4 3 6" xfId="4456" xr:uid="{100F1017-BEE8-48A8-B09B-78D709B8E5B3}"/>
    <cellStyle name="40% — акцент6 4 3 6 2" xfId="12059" xr:uid="{17C092DF-06B0-4326-BBC7-2884DC733779}"/>
    <cellStyle name="40% — акцент6 4 3 7" xfId="8962" xr:uid="{E6A37ED8-C59E-4170-BE2E-FFC794854F25}"/>
    <cellStyle name="40% — акцент6 4 3 8" xfId="1294" xr:uid="{48204FF1-A7F5-4773-8744-B892E31E8957}"/>
    <cellStyle name="40% — акцент6 4 4" xfId="216" xr:uid="{C20E7E15-FF62-426D-B577-245F590514D0}"/>
    <cellStyle name="40% — акцент6 4 4 2" xfId="2010" xr:uid="{38A0D75F-23F2-4048-B30E-4CDD1CA725F7}"/>
    <cellStyle name="40% — акцент6 4 4 2 2" xfId="2633" xr:uid="{452D642D-66BE-42EA-80A8-0D9ACA461F0E}"/>
    <cellStyle name="40% — акцент6 4 4 2 2 2" xfId="4212" xr:uid="{088DB7D2-EBAA-4F76-8A13-99398DFD8E3A}"/>
    <cellStyle name="40% — акцент6 4 4 2 2 2 2" xfId="7467" xr:uid="{D7277E4D-589E-4437-BD9F-2FB00CD7AAFF}"/>
    <cellStyle name="40% — акцент6 4 4 2 2 2 2 2" xfId="14978" xr:uid="{FBCDB761-A482-4222-A552-1ADFCB346FE3}"/>
    <cellStyle name="40% — акцент6 4 4 2 2 2 3" xfId="11818" xr:uid="{3ABBEEBC-2853-4850-9936-B372ED6C513B}"/>
    <cellStyle name="40% — акцент6 4 4 2 2 3" xfId="5795" xr:uid="{088EFB34-0586-4744-BD04-2240CA107BB7}"/>
    <cellStyle name="40% — акцент6 4 4 2 2 3 2" xfId="13383" xr:uid="{771D4C8A-CDC1-47D1-B5BE-D123A9DD3642}"/>
    <cellStyle name="40% — акцент6 4 4 2 2 4" xfId="10271" xr:uid="{01AEBE70-231B-416C-92C7-C77B31DBF179}"/>
    <cellStyle name="40% — акцент6 4 4 2 3" xfId="3251" xr:uid="{B0B248BE-9066-4129-97D9-2CE81A6E1574}"/>
    <cellStyle name="40% — акцент6 4 4 2 3 2" xfId="6410" xr:uid="{62952618-B853-4311-8ABC-EA4290A0A1E6}"/>
    <cellStyle name="40% — акцент6 4 4 2 3 2 2" xfId="13994" xr:uid="{8A09E68F-7B06-4D73-A124-C9080E0D79FD}"/>
    <cellStyle name="40% — акцент6 4 4 2 3 3" xfId="10882" xr:uid="{C9D8AEA8-94FF-470F-AB7D-4E664C6AEF70}"/>
    <cellStyle name="40% — акцент6 4 4 2 4" xfId="4827" xr:uid="{CA07796B-3AB0-4839-9141-6AEC618E238D}"/>
    <cellStyle name="40% — акцент6 4 4 2 4 2" xfId="12428" xr:uid="{316932E6-F0C7-4FED-84C0-E76461D8F72C}"/>
    <cellStyle name="40% — акцент6 4 4 2 5" xfId="9656" xr:uid="{42B12E48-E3C2-4401-975E-10A19EAE6D5E}"/>
    <cellStyle name="40% — акцент6 4 4 3" xfId="1708" xr:uid="{E859CDC8-9857-4EB7-B65A-9481C4B322DA}"/>
    <cellStyle name="40% — акцент6 4 4 3 2" xfId="3608" xr:uid="{7DD92D74-00B6-4D6E-BEB0-6E37AD4EE958}"/>
    <cellStyle name="40% — акцент6 4 4 3 2 2" xfId="6866" xr:uid="{36C89FF5-6AE0-4BD4-AE51-C5864876581F}"/>
    <cellStyle name="40% — акцент6 4 4 3 2 2 2" xfId="14377" xr:uid="{299EC65E-AAE3-4E23-AAD8-16966F3AD7C6}"/>
    <cellStyle name="40% — акцент6 4 4 3 2 3" xfId="11216" xr:uid="{15E81657-1AD9-48A0-9C5F-C87AA53141C1}"/>
    <cellStyle name="40% — акцент6 4 4 3 3" xfId="5167" xr:uid="{D3C29986-D72A-4A46-AFE4-4511673A1645}"/>
    <cellStyle name="40% — акцент6 4 4 3 3 2" xfId="12762" xr:uid="{6BB0106A-23DB-42F0-8126-0A56D9F82E6F}"/>
    <cellStyle name="40% — акцент6 4 4 3 4" xfId="9356" xr:uid="{F8A77EB9-35C5-4F78-AED6-BA174BF2C15F}"/>
    <cellStyle name="40% — акцент6 4 4 4" xfId="2331" xr:uid="{62B91C7C-C6D8-48DE-BF06-934AA4FE0AD7}"/>
    <cellStyle name="40% — акцент6 4 4 4 2" xfId="3910" xr:uid="{186D7E3E-1FD9-4D7F-81A5-CAC557849541}"/>
    <cellStyle name="40% — акцент6 4 4 4 2 2" xfId="7167" xr:uid="{63BCA3B3-7B9A-41CB-BB7D-889AC225E76A}"/>
    <cellStyle name="40% — акцент6 4 4 4 2 2 2" xfId="14678" xr:uid="{3DA2B689-EFAC-468E-AEB7-746334448E5E}"/>
    <cellStyle name="40% — акцент6 4 4 4 2 3" xfId="11517" xr:uid="{41666550-AA7C-4407-B35A-93F88E0637E7}"/>
    <cellStyle name="40% — акцент6 4 4 4 3" xfId="5493" xr:uid="{774D9300-B891-463A-8A2A-ECA8544FD89F}"/>
    <cellStyle name="40% — акцент6 4 4 4 3 2" xfId="13083" xr:uid="{9681519B-4D81-4EA3-9931-ED36B616F57E}"/>
    <cellStyle name="40% — акцент6 4 4 4 4" xfId="9971" xr:uid="{CD8BCD65-F216-45EC-BE56-4486F184C51D}"/>
    <cellStyle name="40% — акцент6 4 4 5" xfId="2949" xr:uid="{5B489C13-5461-41B0-A402-413B3E52F8B8}"/>
    <cellStyle name="40% — акцент6 4 4 5 2" xfId="6108" xr:uid="{7CD10D63-2109-40E4-8F5E-19FF2513A01D}"/>
    <cellStyle name="40% — акцент6 4 4 5 2 2" xfId="13694" xr:uid="{40C9A341-2058-45EF-89A8-62E1A572CD32}"/>
    <cellStyle name="40% — акцент6 4 4 5 3" xfId="10582" xr:uid="{11A52CCE-DC4C-4B20-A832-1F5928D40BD9}"/>
    <cellStyle name="40% — акцент6 4 4 6" xfId="4525" xr:uid="{67B643D3-063B-4234-8410-888D0E224F2B}"/>
    <cellStyle name="40% — акцент6 4 4 6 2" xfId="12128" xr:uid="{9D9A6051-C056-4D1A-969D-AAC9519A480D}"/>
    <cellStyle name="40% — акцент6 4 4 7" xfId="9031" xr:uid="{9D94189E-3A5E-4915-9A46-BB151942F703}"/>
    <cellStyle name="40% — акцент6 4 4 8" xfId="1363" xr:uid="{257CB627-EA10-4ADD-AFF9-523DAC077F8B}"/>
    <cellStyle name="40% — акцент6 4 5" xfId="217" xr:uid="{556608AE-C3A8-4619-9094-89D2EAED03DF}"/>
    <cellStyle name="40% — акцент6 4 5 2" xfId="2425" xr:uid="{9C911B84-EFC1-4848-A781-F3FBDF11C5C6}"/>
    <cellStyle name="40% — акцент6 4 5 2 2" xfId="4004" xr:uid="{327E64E4-46A7-45F5-9E03-DDCCC3BAE0FE}"/>
    <cellStyle name="40% — акцент6 4 5 2 2 2" xfId="7260" xr:uid="{BC8DDA9A-523B-4CF8-911B-BC3AFE0081DF}"/>
    <cellStyle name="40% — акцент6 4 5 2 2 2 2" xfId="14771" xr:uid="{DD99F553-7CB0-4EDB-A615-4665CC069E7D}"/>
    <cellStyle name="40% — акцент6 4 5 2 2 3" xfId="11610" xr:uid="{936685C8-A942-472B-A3BD-E1C67B924EAC}"/>
    <cellStyle name="40% — акцент6 4 5 2 3" xfId="5587" xr:uid="{B75F2A8D-FD84-40E7-8180-B8CD0BCE665A}"/>
    <cellStyle name="40% — акцент6 4 5 2 3 2" xfId="13176" xr:uid="{2B72248E-EEDE-400D-83C0-8AF6A3345DF8}"/>
    <cellStyle name="40% — акцент6 4 5 2 4" xfId="10064" xr:uid="{2ACCEBA9-AC5F-4458-AD2F-69FF98D7D3E4}"/>
    <cellStyle name="40% — акцент6 4 5 3" xfId="3043" xr:uid="{62750FCF-B7A9-4AC0-A224-A070E3837B61}"/>
    <cellStyle name="40% — акцент6 4 5 3 2" xfId="6202" xr:uid="{2E97625B-FC9E-49C7-8799-50FAE5E5DBBD}"/>
    <cellStyle name="40% — акцент6 4 5 3 2 2" xfId="13787" xr:uid="{6E5B5F3C-9536-44DF-99DB-B1E35165E01B}"/>
    <cellStyle name="40% — акцент6 4 5 3 3" xfId="10675" xr:uid="{02545363-5C2A-448B-BC2A-97D245558A0E}"/>
    <cellStyle name="40% — акцент6 4 5 4" xfId="4619" xr:uid="{DBBD765B-7477-4537-80DB-AFC75AD1A2F6}"/>
    <cellStyle name="40% — акцент6 4 5 4 2" xfId="12221" xr:uid="{091C66E6-40DB-4E0A-9FB4-F0A413A10376}"/>
    <cellStyle name="40% — акцент6 4 5 5" xfId="9449" xr:uid="{4CC00B4D-5383-47FE-9EA5-73A3EF787708}"/>
    <cellStyle name="40% — акцент6 4 5 6" xfId="1802" xr:uid="{408754E2-28ED-4E27-9BA0-A0DB31A900A6}"/>
    <cellStyle name="40% — акцент6 4 6" xfId="1500" xr:uid="{4B40FA80-9D00-48D2-AB34-F176A011F082}"/>
    <cellStyle name="40% — акцент6 4 6 2" xfId="3400" xr:uid="{9B48C90C-9B4F-40B0-8DB7-77F6B67258A3}"/>
    <cellStyle name="40% — акцент6 4 6 2 2" xfId="6659" xr:uid="{83E07293-E74A-49E2-B096-9F571A310862}"/>
    <cellStyle name="40% — акцент6 4 6 2 2 2" xfId="14170" xr:uid="{382E5518-86A9-414C-AE7F-F4B0D1B292F3}"/>
    <cellStyle name="40% — акцент6 4 6 2 3" xfId="11009" xr:uid="{D3C01961-1823-46B0-B499-202FEAB287BE}"/>
    <cellStyle name="40% — акцент6 4 6 3" xfId="4959" xr:uid="{855A6EEB-638F-4BFE-997A-C70198504521}"/>
    <cellStyle name="40% — акцент6 4 6 3 2" xfId="12555" xr:uid="{49639E76-E827-47EE-845E-C0338F5B0733}"/>
    <cellStyle name="40% — акцент6 4 6 4" xfId="9149" xr:uid="{7603E3DE-9231-45FD-9953-B07331DE0D78}"/>
    <cellStyle name="40% — акцент6 4 7" xfId="2123" xr:uid="{143EA26F-1C2A-4A9A-ADB2-609A36393E64}"/>
    <cellStyle name="40% — акцент6 4 7 2" xfId="3702" xr:uid="{5BE83CE6-E71E-473B-BDCE-3450648BF17D}"/>
    <cellStyle name="40% — акцент6 4 7 2 2" xfId="6960" xr:uid="{5B7A410B-E4D8-4BA6-BAD8-A9C95DE607C2}"/>
    <cellStyle name="40% — акцент6 4 7 2 2 2" xfId="14471" xr:uid="{7CCA2542-CDC2-4286-BE31-C85A7FB552D3}"/>
    <cellStyle name="40% — акцент6 4 7 2 3" xfId="11310" xr:uid="{0D2D2ED3-E7B7-4CCC-86EF-0729EB58414B}"/>
    <cellStyle name="40% — акцент6 4 7 3" xfId="5285" xr:uid="{8B3C7C29-E36A-4618-A2CB-9C8475AB39D3}"/>
    <cellStyle name="40% — акцент6 4 7 3 2" xfId="12876" xr:uid="{237965CC-5390-4785-A387-1899E77391E1}"/>
    <cellStyle name="40% — акцент6 4 7 4" xfId="9764" xr:uid="{EC64C0A1-A08B-4823-9D77-87E4B15B69D5}"/>
    <cellStyle name="40% — акцент6 4 8" xfId="2741" xr:uid="{BAD5BCBA-63B7-4DAB-AF19-B4ECC227FDB9}"/>
    <cellStyle name="40% — акцент6 4 8 2" xfId="5900" xr:uid="{ABE27E57-7F78-4BEB-9E1D-B13CCD8F5181}"/>
    <cellStyle name="40% — акцент6 4 8 2 2" xfId="13487" xr:uid="{03A35EF8-F4D4-41C2-A57F-1E4EA4E3D576}"/>
    <cellStyle name="40% — акцент6 4 8 3" xfId="10374" xr:uid="{1D7B924B-339A-4715-AE0C-2842F777DCFF}"/>
    <cellStyle name="40% — акцент6 4 9" xfId="4317" xr:uid="{2272E100-6AEE-4857-A37F-8831CD415433}"/>
    <cellStyle name="40% — акцент6 4 9 2" xfId="11921" xr:uid="{45D1F3B1-9693-475F-A677-2E614D75CA97}"/>
    <cellStyle name="40% — акцент6 5" xfId="218" xr:uid="{547A7360-8BF9-4CA1-B3B1-E6B2A6CC9368}"/>
    <cellStyle name="40% — акцент6 5 2" xfId="219" xr:uid="{E232C503-79A9-4584-AB5A-A1F7A619630F}"/>
    <cellStyle name="40% — акцент6 5 2 2" xfId="1426" xr:uid="{F2E02D86-28F3-4F3A-B2C3-C1C0CD7A1D72}"/>
    <cellStyle name="40% — акцент6 5 3" xfId="3311" xr:uid="{3AF65A21-4C99-449C-9B7E-FE88750E7127}"/>
    <cellStyle name="40% — акцент6 5 3 2" xfId="4870" xr:uid="{5D055936-3DA0-4ED5-A488-7FC49705E9EA}"/>
    <cellStyle name="40% — акцент6 5 3 2 2" xfId="12466" xr:uid="{5B43A6B8-AC26-4E17-9A25-D382A9D25E77}"/>
    <cellStyle name="40% — акцент6 5 3 3" xfId="10920" xr:uid="{CBE2EFB6-0000-4C6B-B598-557F1833D45C}"/>
    <cellStyle name="40% — акцент6 5 4" xfId="9055" xr:uid="{963771D6-9746-423A-B5FF-E66E8D50C330}"/>
    <cellStyle name="40% — акцент6 5 5" xfId="1387" xr:uid="{FB4AB73B-11B1-496D-AF6D-3DA08A6561E3}"/>
    <cellStyle name="40% — акцент6 6" xfId="1735" xr:uid="{6A01E541-34B1-4AD2-B91A-DD289859D4B0}"/>
    <cellStyle name="40% — акцент6 6 2" xfId="2358" xr:uid="{E2C6CFAF-C4CA-4AB8-B97B-FC4D14171B6F}"/>
    <cellStyle name="40% — акцент6 6 2 2" xfId="3937" xr:uid="{1C6F04B2-44DC-4302-9284-419991305190}"/>
    <cellStyle name="40% — акцент6 6 2 2 2" xfId="7193" xr:uid="{BFBF563E-F0C8-4433-B881-8C42946C1E6E}"/>
    <cellStyle name="40% — акцент6 6 2 2 2 2" xfId="14704" xr:uid="{61D9C8EB-2D2B-49C1-A9FD-B40A7ADC458D}"/>
    <cellStyle name="40% — акцент6 6 2 2 3" xfId="11543" xr:uid="{3C56E75F-102F-4EAC-8E8B-2C9AACEA218A}"/>
    <cellStyle name="40% — акцент6 6 2 3" xfId="5520" xr:uid="{87575098-3B64-4B2A-AEFB-664D8ED57F5C}"/>
    <cellStyle name="40% — акцент6 6 2 3 2" xfId="13109" xr:uid="{4C6105F2-AC12-4219-A3A8-E2072894967E}"/>
    <cellStyle name="40% — акцент6 6 2 4" xfId="9997" xr:uid="{B2B137BD-6D09-47A5-802A-349BDCB4E89F}"/>
    <cellStyle name="40% — акцент6 6 3" xfId="2976" xr:uid="{64F29DA1-2010-478D-B989-E01CF215DA2F}"/>
    <cellStyle name="40% — акцент6 6 3 2" xfId="6135" xr:uid="{752CA7EE-5EAC-4B8C-ACC2-FF81063A192C}"/>
    <cellStyle name="40% — акцент6 6 3 2 2" xfId="13720" xr:uid="{3FE9BADF-A87C-45F8-93D0-075CA9C208CF}"/>
    <cellStyle name="40% — акцент6 6 3 3" xfId="10608" xr:uid="{4EFA470A-6528-46EA-B0EE-D292D3745BE5}"/>
    <cellStyle name="40% — акцент6 6 4" xfId="4552" xr:uid="{62B9D821-5D1F-455E-A5EE-DC6217DCA813}"/>
    <cellStyle name="40% — акцент6 6 4 2" xfId="12154" xr:uid="{1B232231-F93E-4640-B5C2-6AB1A73C07D7}"/>
    <cellStyle name="40% — акцент6 6 5" xfId="9382" xr:uid="{8C66B62C-9E6D-4737-B062-1CB3DD6925C5}"/>
    <cellStyle name="40% — акцент6 7" xfId="1411" xr:uid="{79F2CF02-79F2-483E-A725-F13D11692D4A}"/>
    <cellStyle name="40% — акцент6 7 2" xfId="3333" xr:uid="{47EAAE1F-E838-43D6-B0CB-B9C02A974FF4}"/>
    <cellStyle name="40% — акцент6 7 2 2" xfId="6592" xr:uid="{04408FCB-2BE3-4675-A163-B0BF84340543}"/>
    <cellStyle name="40% — акцент6 7 2 2 2" xfId="14103" xr:uid="{CB573819-F6A7-442F-928B-3869240E7C72}"/>
    <cellStyle name="40% — акцент6 7 2 3" xfId="10942" xr:uid="{D3640C23-C346-4DDF-85D2-402DEFA43145}"/>
    <cellStyle name="40% — акцент6 7 3" xfId="4892" xr:uid="{619E4B27-620F-4072-9B50-F85CF119FC6B}"/>
    <cellStyle name="40% — акцент6 7 3 2" xfId="12488" xr:uid="{D102C91B-1124-4EA0-8BC2-6FCC41BFC5CD}"/>
    <cellStyle name="40% — акцент6 7 4" xfId="9079" xr:uid="{9F88B85A-3371-44A7-9299-2925FAA9A687}"/>
    <cellStyle name="40% — акцент6 8" xfId="2055" xr:uid="{2047C8F2-E13D-4C46-96BB-AF66B694CBF3}"/>
    <cellStyle name="40% — акцент6 8 2" xfId="3634" xr:uid="{8DA365D0-D12B-4FB8-B9D6-AA2592D70091}"/>
    <cellStyle name="40% — акцент6 8 2 2" xfId="6892" xr:uid="{9D6500CD-A2CE-4301-BE84-43081F3D7299}"/>
    <cellStyle name="40% — акцент6 8 2 2 2" xfId="14403" xr:uid="{49BB6ACF-84EC-4822-AA31-00309B65AF7A}"/>
    <cellStyle name="40% — акцент6 8 2 3" xfId="11242" xr:uid="{4D3DE252-3F7B-4309-86C0-E3BE1B20902A}"/>
    <cellStyle name="40% — акцент6 8 3" xfId="5217" xr:uid="{C1457AFF-E60D-4C00-9560-36DB25A42C77}"/>
    <cellStyle name="40% — акцент6 8 3 2" xfId="12808" xr:uid="{1118A79B-5667-401F-8291-5EE2BD493A37}"/>
    <cellStyle name="40% — акцент6 8 4" xfId="9696" xr:uid="{4F0743DC-8C51-47D8-8A7D-E29F0B4A8292}"/>
    <cellStyle name="40% — акцент6 9" xfId="2671" xr:uid="{C17B3B7D-8455-4B8D-B4CF-129F831922C6}"/>
    <cellStyle name="40% — акцент6 9 2" xfId="5832" xr:uid="{E9ED7A75-5597-495A-AF2B-3C9C2D20B94B}"/>
    <cellStyle name="40% — акцент6 9 2 2" xfId="13419" xr:uid="{76712F3C-7C48-4467-99B4-77C5792E379C}"/>
    <cellStyle name="40% — акцент6 9 3" xfId="10306" xr:uid="{45F0C58C-0C93-4E7B-9EAD-F233E96EF84C}"/>
    <cellStyle name="40% - 强调文字颜色 1" xfId="15304" xr:uid="{8535B9B7-351F-4546-9860-5CCE993FAAA3}"/>
    <cellStyle name="40% - 强调文字颜色 1 2" xfId="7807" xr:uid="{262A2F9A-D097-4FA3-81A2-6064F201BE6A}"/>
    <cellStyle name="40% - 强调文字颜色 1 2 2" xfId="7808" xr:uid="{88F6E0A3-E1EC-4DB4-B736-A4ACEF1D0D71}"/>
    <cellStyle name="40% - 强调文字颜色 1 2 2 2" xfId="7809" xr:uid="{00EBC6F6-0437-4709-9F36-46F4324B0F63}"/>
    <cellStyle name="40% - 强调文字颜色 1 2 2 2 2" xfId="7810" xr:uid="{0768EE4B-B6C5-42BB-B859-FE37C03B7567}"/>
    <cellStyle name="40% - 强调文字颜色 1 2 2 2 2 2" xfId="7811" xr:uid="{689DA83E-4090-47F9-A2F1-D0C5D140910C}"/>
    <cellStyle name="40% - 强调文字颜色 1 2 2 2 3" xfId="7812" xr:uid="{3FDCB3E1-B703-4D06-AD55-934139D385BB}"/>
    <cellStyle name="40% - 强调文字颜色 1 2 2 3" xfId="7813" xr:uid="{59D37570-3259-49C6-9398-C328EEC0A3F3}"/>
    <cellStyle name="40% - 强调文字颜色 1 2 2 3 2" xfId="7814" xr:uid="{BE5BCDF7-E882-46F6-90F0-D74D07443604}"/>
    <cellStyle name="40% - 强调文字颜色 1 2 2 4" xfId="7815" xr:uid="{83EE6CF6-5397-4634-9132-A5106B419C42}"/>
    <cellStyle name="40% - 强调文字颜色 1 2 3" xfId="7816" xr:uid="{68720E6E-74F5-44E5-B3A1-F781B715DA9E}"/>
    <cellStyle name="40% - 强调文字颜色 1 2 3 2" xfId="7817" xr:uid="{B3FD702A-7309-4A6C-A898-17F0B898BE0F}"/>
    <cellStyle name="40% - 强调文字颜色 1 2 3 2 2" xfId="7818" xr:uid="{8C3BD96D-93DC-4EA1-A84C-0C135AF197F0}"/>
    <cellStyle name="40% - 强调文字颜色 1 2 3 3" xfId="7819" xr:uid="{2A9A8A7C-47D7-40BD-B3BF-276DFA2C7038}"/>
    <cellStyle name="40% - 强调文字颜色 1 2 4" xfId="7820" xr:uid="{1E7201F2-EF30-4A15-8813-C1408840BFDD}"/>
    <cellStyle name="40% - 强调文字颜色 1 2 4 2" xfId="7821" xr:uid="{83597FC8-005B-43DD-920F-8288274F24BA}"/>
    <cellStyle name="40% - 强调文字颜色 1 2 5" xfId="7822" xr:uid="{987C869D-7B7E-43E4-BFB7-686B95779088}"/>
    <cellStyle name="40% - 强调文字颜色 1 3" xfId="7823" xr:uid="{CEAAE8A1-7659-4669-AAA3-B3646B3CBDDC}"/>
    <cellStyle name="40% - 强调文字颜色 1 3 2" xfId="7824" xr:uid="{03D46E8F-DE75-41F9-80FE-4964436CDB5F}"/>
    <cellStyle name="40% - 强调文字颜色 1 3 2 2" xfId="7825" xr:uid="{97189CA5-9045-41E3-9480-E72ED3D9F3B0}"/>
    <cellStyle name="40% - 强调文字颜色 1 3 2 2 2" xfId="7826" xr:uid="{1B1D994A-CA1C-47CA-B588-2B5EA25C9C62}"/>
    <cellStyle name="40% - 强调文字颜色 1 3 2 3" xfId="7827" xr:uid="{4787F0E2-1056-45C9-8193-4606F9C73F4B}"/>
    <cellStyle name="40% - 强调文字颜色 1 3 3" xfId="7828" xr:uid="{AC417DD9-2004-405E-A6E8-D97EA92A1138}"/>
    <cellStyle name="40% - 强调文字颜色 1 3 3 2" xfId="7829" xr:uid="{430BBBEA-15A7-419F-8F0B-87145F2D3C8D}"/>
    <cellStyle name="40% - 强调文字颜色 1 3 4" xfId="7830" xr:uid="{409FB4BD-F15A-4386-AA41-A78943DAB183}"/>
    <cellStyle name="40% - 强调文字颜色 1 4" xfId="7831" xr:uid="{58395B79-A324-4296-BEDC-78233CFE4559}"/>
    <cellStyle name="40% - 强调文字颜色 1 4 2" xfId="7832" xr:uid="{91D6F370-9862-4725-9A93-8E3440D18D0B}"/>
    <cellStyle name="40% - 强调文字颜色 1 4 2 2" xfId="7833" xr:uid="{E616E9AB-27F9-4E84-95E3-E3F854CA9AA3}"/>
    <cellStyle name="40% - 强调文字颜色 1 4 3" xfId="7834" xr:uid="{A2011CF4-74FB-4DD9-B52C-0F747E50ED89}"/>
    <cellStyle name="40% - 强调文字颜色 1 5" xfId="7835" xr:uid="{FC9CEB5A-91C8-4C91-A3F0-7B1F6AA00D25}"/>
    <cellStyle name="40% - 强调文字颜色 2" xfId="15301" xr:uid="{B9C388F8-FE88-4AC7-B697-E298B2DD3A4F}"/>
    <cellStyle name="40% - 强调文字颜色 2 2" xfId="7836" xr:uid="{8D53BB3C-D441-4D51-A59E-2F591F9A10A6}"/>
    <cellStyle name="40% - 强调文字颜色 2 2 2" xfId="7837" xr:uid="{CB0B15F6-B6A7-45BB-9D04-09BF7733C544}"/>
    <cellStyle name="40% - 强调文字颜色 2 2 2 2" xfId="7838" xr:uid="{D7616015-E1E4-41A4-A9DB-AABFD4319853}"/>
    <cellStyle name="40% - 强调文字颜色 2 2 2 2 2" xfId="7839" xr:uid="{4999F584-F466-4206-B49F-7173C43333F6}"/>
    <cellStyle name="40% - 强调文字颜色 2 2 2 2 2 2" xfId="7840" xr:uid="{0000406F-C8DF-4AF9-A352-8619B46A18D6}"/>
    <cellStyle name="40% - 强调文字颜色 2 2 2 2 3" xfId="7841" xr:uid="{0C94FAAE-F427-4EB0-9A6A-A213D878BF0B}"/>
    <cellStyle name="40% - 强调文字颜色 2 2 2 3" xfId="7842" xr:uid="{BA3D54DC-C7A0-43B8-8519-5BD05D42BBA0}"/>
    <cellStyle name="40% - 强调文字颜色 2 2 2 3 2" xfId="7843" xr:uid="{269A8032-B64E-4D90-AE09-1A89EEB2FCEE}"/>
    <cellStyle name="40% - 强调文字颜色 2 2 2 4" xfId="7844" xr:uid="{DA760F1A-B606-497E-A56A-0976D05A21D2}"/>
    <cellStyle name="40% - 强调文字颜色 2 2 3" xfId="7845" xr:uid="{AA45B171-E692-4296-8350-19AA1A348323}"/>
    <cellStyle name="40% - 强调文字颜色 2 2 3 2" xfId="7846" xr:uid="{DA55A888-597B-4F92-A425-E2763D3C1BA2}"/>
    <cellStyle name="40% - 强调文字颜色 2 2 3 2 2" xfId="7847" xr:uid="{7A9F2632-9784-4398-AB50-C23A19B5D4E2}"/>
    <cellStyle name="40% - 强调文字颜色 2 2 3 3" xfId="7848" xr:uid="{4E2351B1-2489-4E9C-9262-29D5D13E459D}"/>
    <cellStyle name="40% - 强调文字颜色 2 2 4" xfId="7849" xr:uid="{C19A65AE-39C3-4661-85FD-3CBA78240DF0}"/>
    <cellStyle name="40% - 强调文字颜色 2 2 4 2" xfId="7850" xr:uid="{D5C4A5AA-8D85-4538-8206-21CF9D6F3C7B}"/>
    <cellStyle name="40% - 强调文字颜色 2 2 5" xfId="7851" xr:uid="{A537DD7F-394D-4E99-8084-B3B8933A6A0D}"/>
    <cellStyle name="40% - 强调文字颜色 2 3" xfId="7852" xr:uid="{FE80E90A-340B-4226-AC4F-408CDAF71DE1}"/>
    <cellStyle name="40% - 强调文字颜色 2 3 2" xfId="7853" xr:uid="{A2169D46-14A4-499B-B6F6-5977EEF52EAD}"/>
    <cellStyle name="40% - 强调文字颜色 2 3 2 2" xfId="7854" xr:uid="{96D162FE-CADA-4EA8-9C6A-3658679D85D4}"/>
    <cellStyle name="40% - 强调文字颜色 2 3 2 2 2" xfId="7855" xr:uid="{84EEE23C-873F-4A8A-BC9D-4A03DB548D98}"/>
    <cellStyle name="40% - 强调文字颜色 2 3 2 3" xfId="7856" xr:uid="{A020C565-D04E-4F8D-8615-0799936CCA57}"/>
    <cellStyle name="40% - 强调文字颜色 2 3 3" xfId="7857" xr:uid="{BAA8710F-FD7F-478E-A76B-BD7BA6336B00}"/>
    <cellStyle name="40% - 强调文字颜色 2 3 3 2" xfId="7858" xr:uid="{C290CF7E-794A-4B09-8AEF-AB1DDF2A71CF}"/>
    <cellStyle name="40% - 强调文字颜色 2 3 4" xfId="7859" xr:uid="{E0AFC1A2-D16F-46CD-A133-5015B5A93A67}"/>
    <cellStyle name="40% - 强调文字颜色 2 4" xfId="7860" xr:uid="{1AE37FCC-EC92-4366-84B5-FE828700887F}"/>
    <cellStyle name="40% - 强调文字颜色 2 4 2" xfId="7861" xr:uid="{7ADE973D-AC8C-46C0-80F0-5E454B4C900A}"/>
    <cellStyle name="40% - 强调文字颜色 2 4 2 2" xfId="7862" xr:uid="{78FD934D-E2B8-4E31-A932-0824D7813EAC}"/>
    <cellStyle name="40% - 强调文字颜色 2 4 3" xfId="7863" xr:uid="{2D2875F6-E1D2-413C-A391-0C0684AF0665}"/>
    <cellStyle name="40% - 强调文字颜色 2 5" xfId="7864" xr:uid="{8D5A4454-65AC-4080-A776-A6815577C845}"/>
    <cellStyle name="40% - 强调文字颜色 3" xfId="15299" xr:uid="{C6978411-8414-412A-BFC3-0C1E347D17D1}"/>
    <cellStyle name="40% - 强调文字颜色 3 2" xfId="7865" xr:uid="{29C9C01C-E3CA-42DE-B193-5A616DF317F2}"/>
    <cellStyle name="40% - 强调文字颜色 3 2 2" xfId="7866" xr:uid="{B93A0FB6-508F-4407-894A-75EA829A3BC6}"/>
    <cellStyle name="40% - 强调文字颜色 3 2 2 2" xfId="7867" xr:uid="{1D767806-2976-4B5C-8266-761CE4F937F7}"/>
    <cellStyle name="40% - 强调文字颜色 3 2 2 2 2" xfId="7868" xr:uid="{D20F2C8D-703B-4202-A69A-99852971D9E8}"/>
    <cellStyle name="40% - 强调文字颜色 3 2 2 2 2 2" xfId="7869" xr:uid="{30A73B66-AB56-47FE-B19A-68E600ABB09B}"/>
    <cellStyle name="40% - 强调文字颜色 3 2 2 2 3" xfId="7870" xr:uid="{69A7C3E3-2179-4011-9E84-9DD8A22A0418}"/>
    <cellStyle name="40% - 强调文字颜色 3 2 2 3" xfId="7871" xr:uid="{A658B3FE-8396-4A92-9C3F-BCF1D69C1CEA}"/>
    <cellStyle name="40% - 强调文字颜色 3 2 2 3 2" xfId="7872" xr:uid="{5088C358-969F-42D7-8F8A-9FEE596B4A32}"/>
    <cellStyle name="40% - 强调文字颜色 3 2 2 4" xfId="7873" xr:uid="{C964EA7D-1A32-434B-A2ED-6A0F141AC4BE}"/>
    <cellStyle name="40% - 强调文字颜色 3 2 3" xfId="7874" xr:uid="{69419BA8-E260-4173-8E7E-B32D6273511B}"/>
    <cellStyle name="40% - 强调文字颜色 3 2 3 2" xfId="7875" xr:uid="{1CE38B3F-7C59-4F72-BBD5-37F3EE4C53A4}"/>
    <cellStyle name="40% - 强调文字颜色 3 2 3 2 2" xfId="7876" xr:uid="{E09027CE-16FC-429A-AAF5-F69D3EDDF599}"/>
    <cellStyle name="40% - 强调文字颜色 3 2 3 3" xfId="7877" xr:uid="{BF57108C-3C6E-4EE3-8EB1-BE500C63D33F}"/>
    <cellStyle name="40% - 强调文字颜色 3 2 4" xfId="7878" xr:uid="{A9069211-6384-4373-BD7A-1A9C60CB0407}"/>
    <cellStyle name="40% - 强调文字颜色 3 2 4 2" xfId="7879" xr:uid="{FB02B231-F067-4C06-B0A8-04E808EDC1F6}"/>
    <cellStyle name="40% - 强调文字颜色 3 2 5" xfId="7880" xr:uid="{51641E77-8656-46AA-AE15-C5AC8FB89612}"/>
    <cellStyle name="40% - 强调文字颜色 3 3" xfId="7881" xr:uid="{69EED7FA-93E8-49FA-AB2C-FC1BE2902A2A}"/>
    <cellStyle name="40% - 强调文字颜色 3 3 2" xfId="7882" xr:uid="{E3926D4C-EEC7-4165-992D-C16E33564A90}"/>
    <cellStyle name="40% - 强调文字颜色 3 3 2 2" xfId="7883" xr:uid="{68AF91F6-2337-4181-B3F5-DCD9A77574B7}"/>
    <cellStyle name="40% - 强调文字颜色 3 3 2 2 2" xfId="7884" xr:uid="{3C129F2C-A9F1-4D50-9841-72533D88DA96}"/>
    <cellStyle name="40% - 强调文字颜色 3 3 2 3" xfId="7885" xr:uid="{D6DCFBBD-AF0F-4CAB-B247-575586ECF632}"/>
    <cellStyle name="40% - 强调文字颜色 3 3 3" xfId="7886" xr:uid="{FA10AB62-17A8-4DCD-A4B7-16FABFF54766}"/>
    <cellStyle name="40% - 强调文字颜色 3 3 3 2" xfId="7887" xr:uid="{8AAE045B-00A5-4A6F-A56B-8F9429421EBC}"/>
    <cellStyle name="40% - 强调文字颜色 3 3 4" xfId="7888" xr:uid="{3E634770-1D9A-4640-9B52-DC2D3A7E7950}"/>
    <cellStyle name="40% - 强调文字颜色 3 4" xfId="7889" xr:uid="{8A096A7F-DB40-46EB-8051-075D3658F874}"/>
    <cellStyle name="40% - 强调文字颜色 3 4 2" xfId="7890" xr:uid="{69CEBB68-4788-48A6-9C67-8C7D755B2A0F}"/>
    <cellStyle name="40% - 强调文字颜色 3 4 2 2" xfId="7891" xr:uid="{7FCC2A6C-8618-4AAA-A9FD-021EEED82192}"/>
    <cellStyle name="40% - 强调文字颜色 3 4 3" xfId="7892" xr:uid="{C42652A4-D224-482F-B8BC-2D8B74DCBF0F}"/>
    <cellStyle name="40% - 强调文字颜色 3 5" xfId="7893" xr:uid="{D812C430-26C9-43E6-9001-A47E05EB9501}"/>
    <cellStyle name="40% - 强调文字颜色 4" xfId="15297" xr:uid="{71219AFB-E96D-4DF1-BA91-E642F105CBE6}"/>
    <cellStyle name="40% - 强调文字颜色 4 2" xfId="7894" xr:uid="{756360CE-8713-4F02-99EA-6652821DCB90}"/>
    <cellStyle name="40% - 强调文字颜色 4 2 2" xfId="7895" xr:uid="{ACAED625-3B10-47A0-B0E6-AE809E057A4D}"/>
    <cellStyle name="40% - 强调文字颜色 4 2 2 2" xfId="7896" xr:uid="{A991B33B-93BC-493B-BA5F-1C2DFC925A7B}"/>
    <cellStyle name="40% - 强调文字颜色 4 2 2 2 2" xfId="7897" xr:uid="{50DE1C5F-17BA-4B9E-93B2-58074B56B62E}"/>
    <cellStyle name="40% - 强调文字颜色 4 2 2 2 2 2" xfId="7898" xr:uid="{90F4325B-1470-44F3-A309-120552BD0D2E}"/>
    <cellStyle name="40% - 强调文字颜色 4 2 2 2 3" xfId="7899" xr:uid="{988E8C86-82F2-4782-BCBB-9A55EC3F624F}"/>
    <cellStyle name="40% - 强调文字颜色 4 2 2 3" xfId="7900" xr:uid="{EF34DE0E-A65C-4E21-AB41-CBA2FCA3B197}"/>
    <cellStyle name="40% - 强调文字颜色 4 2 2 3 2" xfId="7901" xr:uid="{EC86BCA8-B808-4DE0-AEA7-8A604636D0E6}"/>
    <cellStyle name="40% - 强调文字颜色 4 2 2 4" xfId="7902" xr:uid="{B935D1D1-0CEC-4AC8-BE6F-AED129E8F7A7}"/>
    <cellStyle name="40% - 强调文字颜色 4 2 3" xfId="7903" xr:uid="{805DE33A-629B-493F-96DB-9FE388FF2C8A}"/>
    <cellStyle name="40% - 强调文字颜色 4 2 3 2" xfId="7904" xr:uid="{4CCAAF33-CE9B-4E82-A4F4-E45DAA9368FC}"/>
    <cellStyle name="40% - 强调文字颜色 4 2 3 2 2" xfId="7905" xr:uid="{865BF6B9-ED2F-4D9C-8B99-F4BD22E01440}"/>
    <cellStyle name="40% - 强调文字颜色 4 2 3 3" xfId="7906" xr:uid="{EFB66C43-0759-4723-8F86-28BE540CBDBA}"/>
    <cellStyle name="40% - 强调文字颜色 4 2 4" xfId="7907" xr:uid="{C601F947-4206-4B23-A971-798BE84B5D1A}"/>
    <cellStyle name="40% - 强调文字颜色 4 2 4 2" xfId="7908" xr:uid="{78B6CC23-EB07-4D09-9192-E04B82FFA1AC}"/>
    <cellStyle name="40% - 强调文字颜色 4 2 5" xfId="7909" xr:uid="{6C3D8050-8136-4DFF-98D1-48E97D356DA0}"/>
    <cellStyle name="40% - 强调文字颜色 4 3" xfId="7910" xr:uid="{836E69F6-5BA8-4120-95C4-C262AEA007D1}"/>
    <cellStyle name="40% - 强调文字颜色 4 3 2" xfId="7911" xr:uid="{D81B15F4-E2D2-47D0-AC16-DF093E1889CD}"/>
    <cellStyle name="40% - 强调文字颜色 4 3 2 2" xfId="7912" xr:uid="{CEB88A5B-C97F-4E85-9FB9-EC5A26D8E47E}"/>
    <cellStyle name="40% - 强调文字颜色 4 3 2 2 2" xfId="7913" xr:uid="{8A6867A2-ED66-4EDC-874B-D69CCEFF6E66}"/>
    <cellStyle name="40% - 强调文字颜色 4 3 2 3" xfId="7914" xr:uid="{83D94A54-FAB4-4453-8D9E-1D95694919A4}"/>
    <cellStyle name="40% - 强调文字颜色 4 3 3" xfId="7915" xr:uid="{720E6E12-6B5A-4272-9D82-E488184CDBC5}"/>
    <cellStyle name="40% - 强调文字颜色 4 3 3 2" xfId="7916" xr:uid="{73085726-9319-4043-B3D2-700246A17E88}"/>
    <cellStyle name="40% - 强调文字颜色 4 3 4" xfId="7917" xr:uid="{3A4117EC-1E5C-49D2-BADA-F11E96B9F42E}"/>
    <cellStyle name="40% - 强调文字颜色 4 4" xfId="7918" xr:uid="{10DE1960-75E3-4284-AC6F-2DE23DE53209}"/>
    <cellStyle name="40% - 强调文字颜色 4 4 2" xfId="7919" xr:uid="{80B24190-0C06-41E7-9F40-3C32647718D8}"/>
    <cellStyle name="40% - 强调文字颜色 4 4 2 2" xfId="7920" xr:uid="{35A755A8-9A67-47F9-A453-2A35057F3511}"/>
    <cellStyle name="40% - 强调文字颜色 4 4 3" xfId="7921" xr:uid="{ADC4588B-E42A-4CEB-8F01-17DFC273A004}"/>
    <cellStyle name="40% - 强调文字颜色 4 5" xfId="7922" xr:uid="{BEF179FA-FA29-4D12-B8EB-0897C5CD2CCC}"/>
    <cellStyle name="40% - 强调文字颜色 5" xfId="15293" xr:uid="{CA6E93A3-2CDB-422B-BC96-DB0454A1196F}"/>
    <cellStyle name="40% - 强调文字颜色 5 2" xfId="7923" xr:uid="{ED53838D-37D8-4A50-8849-36E69BF82B7A}"/>
    <cellStyle name="40% - 强调文字颜色 5 2 2" xfId="7924" xr:uid="{55290EC8-D554-447A-94A4-74C1A83D61D7}"/>
    <cellStyle name="40% - 强调文字颜色 5 2 2 2" xfId="7925" xr:uid="{F78D5630-D2E1-46AC-B9A1-BDDEBD6F593B}"/>
    <cellStyle name="40% - 强调文字颜色 5 2 2 2 2" xfId="7926" xr:uid="{2D5765B5-5040-4A7C-9C81-103C91A0C93E}"/>
    <cellStyle name="40% - 强调文字颜色 5 2 2 2 2 2" xfId="7927" xr:uid="{D0AEF939-3B3C-4363-80C6-F5685F7DC249}"/>
    <cellStyle name="40% - 强调文字颜色 5 2 2 2 3" xfId="7928" xr:uid="{11A9463C-3533-40C0-A1D7-AC011F8287DB}"/>
    <cellStyle name="40% - 强调文字颜色 5 2 2 3" xfId="7929" xr:uid="{56EA4489-FFD1-406C-8ABB-9C965259F537}"/>
    <cellStyle name="40% - 强调文字颜色 5 2 2 3 2" xfId="7930" xr:uid="{F01444BD-61CA-434E-9EA6-1FC65F841798}"/>
    <cellStyle name="40% - 强调文字颜色 5 2 2 4" xfId="7931" xr:uid="{8A12B429-A668-44E6-AD9A-BA1DDB4CA38D}"/>
    <cellStyle name="40% - 强调文字颜色 5 2 3" xfId="7932" xr:uid="{A5221534-2290-435E-954A-52816190F0D5}"/>
    <cellStyle name="40% - 强调文字颜色 5 2 3 2" xfId="7933" xr:uid="{5850DC4A-1DD0-478D-85A3-07C84E0AC856}"/>
    <cellStyle name="40% - 强调文字颜色 5 2 3 2 2" xfId="7934" xr:uid="{83C37794-FA43-4959-A7DA-FEB2D926A5F0}"/>
    <cellStyle name="40% - 强调文字颜色 5 2 3 3" xfId="7935" xr:uid="{DA38F9CD-4C68-4439-881C-7F55D747FC4A}"/>
    <cellStyle name="40% - 强调文字颜色 5 2 4" xfId="7936" xr:uid="{1FA9B394-8C65-40A1-805D-84BDF53DF2CF}"/>
    <cellStyle name="40% - 强调文字颜色 5 2 4 2" xfId="7937" xr:uid="{D35BF04F-E7C1-433A-8B0F-83757FE6C8F3}"/>
    <cellStyle name="40% - 强调文字颜色 5 2 5" xfId="7938" xr:uid="{332BB7A3-078F-4D59-B3BC-898BEB04B8CA}"/>
    <cellStyle name="40% - 强调文字颜色 5 3" xfId="7939" xr:uid="{55226AD1-F648-48C6-B3F5-3FDBDF6C62C5}"/>
    <cellStyle name="40% - 强调文字颜色 5 3 2" xfId="7940" xr:uid="{143F448E-0B5B-4779-9725-E4070085CB08}"/>
    <cellStyle name="40% - 强调文字颜色 5 3 2 2" xfId="7941" xr:uid="{6DF2EB42-818C-455A-9F57-D5D930C7C2AE}"/>
    <cellStyle name="40% - 强调文字颜色 5 3 2 2 2" xfId="7942" xr:uid="{BCCDD182-9750-4D73-BBE4-565AD2987929}"/>
    <cellStyle name="40% - 强调文字颜色 5 3 2 3" xfId="7943" xr:uid="{D5A24764-3B78-418B-A1BD-A564DBF5DE30}"/>
    <cellStyle name="40% - 强调文字颜色 5 3 3" xfId="7944" xr:uid="{6A75D28C-2C85-434D-B7BF-2B0AC3E00197}"/>
    <cellStyle name="40% - 强调文字颜色 5 3 3 2" xfId="7945" xr:uid="{3CF3D067-BA30-48AC-988F-20F6FB7CCB1B}"/>
    <cellStyle name="40% - 强调文字颜色 5 3 4" xfId="7946" xr:uid="{C45D1A08-6281-4D98-AF52-589021D192F0}"/>
    <cellStyle name="40% - 强调文字颜色 5 4" xfId="7947" xr:uid="{7ED3EC15-EEB3-48FE-9512-8EFA217E63BA}"/>
    <cellStyle name="40% - 强调文字颜色 5 4 2" xfId="7948" xr:uid="{B589C34A-A70C-48B9-BB9F-EEE639365534}"/>
    <cellStyle name="40% - 强调文字颜色 5 4 2 2" xfId="7949" xr:uid="{B587A54B-AC54-4C38-BF45-F8FC417E5D07}"/>
    <cellStyle name="40% - 强调文字颜色 5 4 3" xfId="7950" xr:uid="{E5BDEE8A-CB3E-4106-B2F8-E6DC30A9ECEB}"/>
    <cellStyle name="40% - 强调文字颜色 5 5" xfId="7951" xr:uid="{F4B891E3-59FA-4F40-A403-49AE45F317CB}"/>
    <cellStyle name="40% - 强调文字颜色 6" xfId="15195" xr:uid="{FB754DFC-B66E-4C67-B044-6F6B262493E4}"/>
    <cellStyle name="40% - 强调文字颜色 6 2" xfId="7952" xr:uid="{A46A7EB8-7645-41C0-B706-523A459EE716}"/>
    <cellStyle name="40% - 强调文字颜色 6 2 2" xfId="7953" xr:uid="{7575E16D-4469-4F17-BD98-0EE20CBED518}"/>
    <cellStyle name="40% - 强调文字颜色 6 2 2 2" xfId="7954" xr:uid="{A0FD7B8F-E16D-42F0-9188-AF2294880A6A}"/>
    <cellStyle name="40% - 强调文字颜色 6 2 2 2 2" xfId="7955" xr:uid="{97AF532A-BDC5-4E9A-9318-98119DF1E71F}"/>
    <cellStyle name="40% - 强调文字颜色 6 2 2 2 2 2" xfId="7956" xr:uid="{F8ABFB5D-6FC6-463F-8967-584C49F1F156}"/>
    <cellStyle name="40% - 强调文字颜色 6 2 2 2 3" xfId="7957" xr:uid="{EB05CF9A-7E4C-452C-B85B-F03FD2394DD2}"/>
    <cellStyle name="40% - 强调文字颜色 6 2 2 3" xfId="7958" xr:uid="{190CB23A-64EA-4658-9616-0824EE840043}"/>
    <cellStyle name="40% - 强调文字颜色 6 2 2 3 2" xfId="7959" xr:uid="{23061252-F765-4ED2-918B-12A61A143B6A}"/>
    <cellStyle name="40% - 强调文字颜色 6 2 2 4" xfId="7960" xr:uid="{8D38C91A-465B-4065-B7C5-290E4DAABE7F}"/>
    <cellStyle name="40% - 强调文字颜色 6 2 3" xfId="7961" xr:uid="{7A0FEFDE-40D7-409A-AD7D-82776B988E3C}"/>
    <cellStyle name="40% - 强调文字颜色 6 2 3 2" xfId="7962" xr:uid="{4F9755F5-BA57-4E09-A965-3F7E9BA5CE2B}"/>
    <cellStyle name="40% - 强调文字颜色 6 2 3 2 2" xfId="7963" xr:uid="{9FEE2620-0650-4EBE-8700-7A287AD010E7}"/>
    <cellStyle name="40% - 强调文字颜色 6 2 3 3" xfId="7964" xr:uid="{88B26697-0CA2-40CD-94A3-09E5DE94C5D1}"/>
    <cellStyle name="40% - 强调文字颜色 6 2 4" xfId="7965" xr:uid="{98736702-E4BF-4B2F-9368-F4E8A4ED1B46}"/>
    <cellStyle name="40% - 强调文字颜色 6 2 4 2" xfId="7966" xr:uid="{5A28D251-88C2-4EFC-BEF8-52889567AAEE}"/>
    <cellStyle name="40% - 强调文字颜色 6 2 5" xfId="7967" xr:uid="{1E7AEB5E-15FB-4E73-B1FD-326A8F826BC6}"/>
    <cellStyle name="40% - 强调文字颜色 6 3" xfId="7968" xr:uid="{6666EE51-C0B1-4641-BF4D-D4CC9A03F9D0}"/>
    <cellStyle name="40% - 强调文字颜色 6 3 2" xfId="7969" xr:uid="{0520E586-55BD-478D-80DB-C1130E386737}"/>
    <cellStyle name="40% - 强调文字颜色 6 3 2 2" xfId="7970" xr:uid="{28BE253A-9252-4761-B37A-84AC024F2087}"/>
    <cellStyle name="40% - 强调文字颜色 6 3 2 2 2" xfId="7971" xr:uid="{082EE477-9191-4850-A0B4-08461B0A33A3}"/>
    <cellStyle name="40% - 强调文字颜色 6 3 2 3" xfId="7972" xr:uid="{FD9C0872-D0DA-4AD0-A3D2-8CC9887AF7F7}"/>
    <cellStyle name="40% - 强调文字颜色 6 3 3" xfId="7973" xr:uid="{622ED9BD-0DD9-4EEC-9728-3916A623EA86}"/>
    <cellStyle name="40% - 强调文字颜色 6 3 3 2" xfId="7974" xr:uid="{4855446F-2E5E-4024-93F6-C0BDA0C8F87D}"/>
    <cellStyle name="40% - 强调文字颜色 6 3 4" xfId="7975" xr:uid="{054B724D-93A8-485B-B11F-E6E4C414897D}"/>
    <cellStyle name="40% - 强调文字颜色 6 4" xfId="7976" xr:uid="{E129032E-60C4-412B-8B96-18006DEA5ABA}"/>
    <cellStyle name="40% - 强调文字颜色 6 4 2" xfId="7977" xr:uid="{3A07E60D-39EE-4EF4-AD3D-3589EFBCEDB0}"/>
    <cellStyle name="40% - 强调文字颜色 6 4 2 2" xfId="7978" xr:uid="{E90EDCA2-43BA-403D-897D-8BF8531814ED}"/>
    <cellStyle name="40% - 强调文字颜色 6 4 3" xfId="7979" xr:uid="{B4D4F462-40D2-46EE-90A7-34E973B7169E}"/>
    <cellStyle name="40% - 强调文字颜色 6 5" xfId="7980" xr:uid="{9C0DBAF2-481F-4740-B6FC-59212185FF62}"/>
    <cellStyle name="60% — акцент1 10" xfId="4235" xr:uid="{E992DF62-B945-466E-B1DF-544577037396}"/>
    <cellStyle name="60% — акцент1 10 2" xfId="11839" xr:uid="{4C0ACD4D-48DE-48F0-8621-8D29562965D4}"/>
    <cellStyle name="60% — акцент1 11" xfId="6448" xr:uid="{F889E290-41CC-4A57-8C3A-A42FC4602D70}"/>
    <cellStyle name="60% — акцент1 12" xfId="1032" xr:uid="{3E9B96D3-5A83-4B0F-8793-9707734062E7}"/>
    <cellStyle name="60% - Акцент1 2" xfId="508" xr:uid="{5346DF17-E5CE-41CD-9AE8-94200E9783FC}"/>
    <cellStyle name="60% — акцент1 2" xfId="220" xr:uid="{34014E09-0C08-47CD-9114-D73E25723874}"/>
    <cellStyle name="60% — акцент1 2 10" xfId="8764" xr:uid="{53C5A727-E870-4AD5-8318-50495EC01B0F}"/>
    <cellStyle name="60% — акцент1 2 11" xfId="1086" xr:uid="{3BE2C144-DDF4-4D19-9D38-9E9BC29744A0}"/>
    <cellStyle name="60% — акцент1 2 2" xfId="221" xr:uid="{0E15B8B0-BB42-4C05-8828-64312C6A4CB1}"/>
    <cellStyle name="60% — акцент1 2 2 2" xfId="1813" xr:uid="{6E004773-DEFD-4B65-9567-44CC8C75AD67}"/>
    <cellStyle name="60% — акцент1 2 2 2 2" xfId="2436" xr:uid="{80C83186-40D3-4465-A289-7956791C32F0}"/>
    <cellStyle name="60% — акцент1 2 2 2 2 2" xfId="4015" xr:uid="{4586DF29-5F07-43C5-98C2-7EE937CE75BC}"/>
    <cellStyle name="60% — акцент1 2 2 2 2 2 2" xfId="7271" xr:uid="{660E5714-7D9A-4303-9B79-30CEFF268C70}"/>
    <cellStyle name="60% — акцент1 2 2 2 2 2 2 2" xfId="14782" xr:uid="{A5C53AC8-635E-4F2C-9D81-AC91257084DB}"/>
    <cellStyle name="60% — акцент1 2 2 2 2 2 3" xfId="11621" xr:uid="{512D5586-BBA4-44AB-9AF9-4C81FEF55E93}"/>
    <cellStyle name="60% — акцент1 2 2 2 2 3" xfId="5598" xr:uid="{D191DB01-9AF3-4D22-8973-B6951991F2E3}"/>
    <cellStyle name="60% — акцент1 2 2 2 2 3 2" xfId="13187" xr:uid="{C47BC774-BEEA-4F1D-BC60-A08D5D0EF29D}"/>
    <cellStyle name="60% — акцент1 2 2 2 2 4" xfId="10075" xr:uid="{85A18AFA-C293-413C-8CF3-B57BE2969261}"/>
    <cellStyle name="60% — акцент1 2 2 2 3" xfId="3054" xr:uid="{F3B87051-8446-4BB5-8603-E8FCF7DCBFED}"/>
    <cellStyle name="60% — акцент1 2 2 2 3 2" xfId="6213" xr:uid="{885672CA-B402-4449-BB35-A8C0C763E8DA}"/>
    <cellStyle name="60% — акцент1 2 2 2 3 2 2" xfId="13798" xr:uid="{A88B34D2-C8CD-4E1E-890B-7592C74FCA99}"/>
    <cellStyle name="60% — акцент1 2 2 2 3 3" xfId="10686" xr:uid="{CC544CE1-AB08-472A-AF1E-EAB212811C2E}"/>
    <cellStyle name="60% — акцент1 2 2 2 4" xfId="4630" xr:uid="{83679558-153B-4965-A11B-1045F89F07D5}"/>
    <cellStyle name="60% — акцент1 2 2 2 4 2" xfId="12232" xr:uid="{66EAA589-407A-4FA7-8484-CD4FAFF3EF5D}"/>
    <cellStyle name="60% — акцент1 2 2 2 5" xfId="9460" xr:uid="{CF79529C-9F70-427A-95FD-33ABC79DC5DF}"/>
    <cellStyle name="60% — акцент1 2 2 3" xfId="1511" xr:uid="{AAB43037-2F15-47DE-A0AB-6E9DAE24F69A}"/>
    <cellStyle name="60% — акцент1 2 2 3 2" xfId="3411" xr:uid="{630D2AB0-CA04-4290-84DF-F9BD5EF7FD93}"/>
    <cellStyle name="60% — акцент1 2 2 3 2 2" xfId="6670" xr:uid="{F514431E-8690-4DC7-A21A-0A6105F106DC}"/>
    <cellStyle name="60% — акцент1 2 2 3 2 2 2" xfId="14181" xr:uid="{469D598B-C436-4C41-B516-40E7B8509B06}"/>
    <cellStyle name="60% — акцент1 2 2 3 2 3" xfId="11020" xr:uid="{98D90120-570C-4B55-9089-99FC85CFEA20}"/>
    <cellStyle name="60% — акцент1 2 2 3 3" xfId="4970" xr:uid="{7C7E1003-A11B-4BD9-AAD6-01730B3EEA1E}"/>
    <cellStyle name="60% — акцент1 2 2 3 3 2" xfId="12566" xr:uid="{04278734-0E02-4576-9B79-C74BE90F9CCC}"/>
    <cellStyle name="60% — акцент1 2 2 3 4" xfId="9160" xr:uid="{4F54A0E8-8998-4C9A-B8F6-9964A23ECD70}"/>
    <cellStyle name="60% — акцент1 2 2 4" xfId="2134" xr:uid="{603C6A29-8401-4646-9D7A-0D50EE90C575}"/>
    <cellStyle name="60% — акцент1 2 2 4 2" xfId="3713" xr:uid="{6159FD96-C01C-4381-97C9-D1BD39430004}"/>
    <cellStyle name="60% — акцент1 2 2 4 2 2" xfId="6971" xr:uid="{6D334A94-9DAB-4512-A0B6-7E5D9942C923}"/>
    <cellStyle name="60% — акцент1 2 2 4 2 2 2" xfId="14482" xr:uid="{222DB7A1-AF34-4AB2-A2D3-1C5546652019}"/>
    <cellStyle name="60% — акцент1 2 2 4 2 3" xfId="11321" xr:uid="{CF1C2FD4-3390-44AE-B60F-55282873FAF8}"/>
    <cellStyle name="60% — акцент1 2 2 4 3" xfId="5296" xr:uid="{26D06969-C681-4B4F-9427-1CFE3B240C0B}"/>
    <cellStyle name="60% — акцент1 2 2 4 3 2" xfId="12887" xr:uid="{258509E4-42AB-4CC9-AECC-EB6E26FD9868}"/>
    <cellStyle name="60% — акцент1 2 2 4 4" xfId="9775" xr:uid="{64E6DCCB-FBA2-439A-8480-84D496E5E72A}"/>
    <cellStyle name="60% — акцент1 2 2 5" xfId="2752" xr:uid="{62023B17-9C06-44DA-9885-E6EC073421BF}"/>
    <cellStyle name="60% — акцент1 2 2 5 2" xfId="5911" xr:uid="{5CFF85CB-F085-44DF-9605-0A7174D24A01}"/>
    <cellStyle name="60% — акцент1 2 2 5 2 2" xfId="13498" xr:uid="{96E49F42-94CE-4D46-8D4A-C03EB3C14206}"/>
    <cellStyle name="60% — акцент1 2 2 5 3" xfId="10385" xr:uid="{5F7767D0-D1FA-4DB2-9426-D9FC4EE5C9AF}"/>
    <cellStyle name="60% — акцент1 2 2 6" xfId="4328" xr:uid="{310334DF-A7AE-412C-B1B9-C03A2D7E540C}"/>
    <cellStyle name="60% — акцент1 2 2 6 2" xfId="11932" xr:uid="{2302D8EA-3E9D-4051-95B7-E7FD4438B08C}"/>
    <cellStyle name="60% — акцент1 2 2 7" xfId="8835" xr:uid="{0FA4810E-3BAF-4791-9A4D-F5DAF8C1E051}"/>
    <cellStyle name="60% — акцент1 2 2 8" xfId="1166" xr:uid="{AF1CC7C4-3745-4924-B1A8-AF5F8CA3E783}"/>
    <cellStyle name="60% — акцент1 2 3" xfId="222" xr:uid="{1369C157-6FC4-44EF-A1BD-8B0E07796BE0}"/>
    <cellStyle name="60% — акцент1 2 3 2" xfId="1883" xr:uid="{FB4FB56E-DA24-4882-916D-154BE32DF48E}"/>
    <cellStyle name="60% — акцент1 2 3 2 2" xfId="2506" xr:uid="{95E0BBA2-3155-401D-9467-3788013D9277}"/>
    <cellStyle name="60% — акцент1 2 3 2 2 2" xfId="4085" xr:uid="{B65EC674-6AF2-4845-AA47-15729C5A06EC}"/>
    <cellStyle name="60% — акцент1 2 3 2 2 2 2" xfId="7340" xr:uid="{4F83379F-1AF3-4967-B21E-FDC52B72F051}"/>
    <cellStyle name="60% — акцент1 2 3 2 2 2 2 2" xfId="14851" xr:uid="{C464E107-BC5C-4F47-883A-602721DBBC8C}"/>
    <cellStyle name="60% — акцент1 2 3 2 2 2 3" xfId="11691" xr:uid="{9D3EC3B9-C4A3-4C7C-B3ED-8BEFEC288CAA}"/>
    <cellStyle name="60% — акцент1 2 3 2 2 3" xfId="5668" xr:uid="{E8017B38-4D62-4F1D-82BD-6A239989F7A9}"/>
    <cellStyle name="60% — акцент1 2 3 2 2 3 2" xfId="13256" xr:uid="{012519D8-9A48-48C9-B255-FF43F0950B60}"/>
    <cellStyle name="60% — акцент1 2 3 2 2 4" xfId="10144" xr:uid="{997BF96E-E221-45F4-8BED-F93438BE0B94}"/>
    <cellStyle name="60% — акцент1 2 3 2 3" xfId="3124" xr:uid="{020E04A7-5AA1-4DE3-AC9D-B3DA7C5563D2}"/>
    <cellStyle name="60% — акцент1 2 3 2 3 2" xfId="6283" xr:uid="{274081DF-9D80-4257-8CCB-87375857932B}"/>
    <cellStyle name="60% — акцент1 2 3 2 3 2 2" xfId="13867" xr:uid="{03640279-8891-4EFA-AAF7-27C75B651B33}"/>
    <cellStyle name="60% — акцент1 2 3 2 3 3" xfId="10755" xr:uid="{6B921DF6-5312-48AF-9179-02687E1D1B85}"/>
    <cellStyle name="60% — акцент1 2 3 2 4" xfId="4700" xr:uid="{BE9E5A14-A38F-46F1-B80D-7286C608A917}"/>
    <cellStyle name="60% — акцент1 2 3 2 4 2" xfId="12301" xr:uid="{9651CD02-3CD6-467F-85D7-D7DAFBC52FED}"/>
    <cellStyle name="60% — акцент1 2 3 2 5" xfId="9529" xr:uid="{A6101695-92D6-4FB5-ABBF-8B5E54DB49A7}"/>
    <cellStyle name="60% — акцент1 2 3 3" xfId="1581" xr:uid="{08BBC933-31CE-4786-960A-375808EDFDB5}"/>
    <cellStyle name="60% — акцент1 2 3 3 2" xfId="3481" xr:uid="{A067E031-8888-430F-8878-B653796BB09B}"/>
    <cellStyle name="60% — акцент1 2 3 3 2 2" xfId="6739" xr:uid="{6D9C10AB-49EA-47E5-9A4B-32D4949A07B5}"/>
    <cellStyle name="60% — акцент1 2 3 3 2 2 2" xfId="14250" xr:uid="{BC291920-36BE-4704-99AB-12B262171862}"/>
    <cellStyle name="60% — акцент1 2 3 3 2 3" xfId="11089" xr:uid="{82138BB5-C48C-440F-99A4-28085A58CC41}"/>
    <cellStyle name="60% — акцент1 2 3 3 3" xfId="5040" xr:uid="{8A39355B-DD2B-4177-9D70-B0A8519F4739}"/>
    <cellStyle name="60% — акцент1 2 3 3 3 2" xfId="12635" xr:uid="{23F339C7-68FE-4CF1-BE92-B7E4A255EEEF}"/>
    <cellStyle name="60% — акцент1 2 3 3 4" xfId="9229" xr:uid="{670647D7-25F4-4F37-A842-D074D41A6929}"/>
    <cellStyle name="60% — акцент1 2 3 4" xfId="2204" xr:uid="{8F356A83-4272-4B67-8D5F-A787BABB2BEE}"/>
    <cellStyle name="60% — акцент1 2 3 4 2" xfId="3783" xr:uid="{525A52A5-93B3-41F7-B6DB-E1288DB627BD}"/>
    <cellStyle name="60% — акцент1 2 3 4 2 2" xfId="7040" xr:uid="{AA9DDA9F-AA00-446F-B0F8-8218892A0F3F}"/>
    <cellStyle name="60% — акцент1 2 3 4 2 2 2" xfId="14551" xr:uid="{1083E759-A4D1-4186-919E-99CBEFE6C00F}"/>
    <cellStyle name="60% — акцент1 2 3 4 2 3" xfId="11390" xr:uid="{3E76C04F-4227-4448-9214-9C1ABDCB0022}"/>
    <cellStyle name="60% — акцент1 2 3 4 3" xfId="5366" xr:uid="{EAA39B2B-BC0A-4A7E-8000-2B6230446642}"/>
    <cellStyle name="60% — акцент1 2 3 4 3 2" xfId="12956" xr:uid="{B3FFDE2B-FF4D-4CFB-9670-5CBF0AD41B81}"/>
    <cellStyle name="60% — акцент1 2 3 4 4" xfId="9844" xr:uid="{09C7C2F7-1935-4399-8D30-BC7EA58EB01B}"/>
    <cellStyle name="60% — акцент1 2 3 5" xfId="2822" xr:uid="{0EF30411-F227-46A7-B86F-9A3A428CA079}"/>
    <cellStyle name="60% — акцент1 2 3 5 2" xfId="5981" xr:uid="{84FBA639-BA7D-4582-868E-86F716B5E309}"/>
    <cellStyle name="60% — акцент1 2 3 5 2 2" xfId="13567" xr:uid="{371245AB-2212-4DDC-AAE2-33EF1B40EBC7}"/>
    <cellStyle name="60% — акцент1 2 3 5 3" xfId="10455" xr:uid="{BD1EDB89-6744-452F-8093-B7C692E9CBC1}"/>
    <cellStyle name="60% — акцент1 2 3 6" xfId="4398" xr:uid="{D9766637-976A-4877-AC84-E4F606535D75}"/>
    <cellStyle name="60% — акцент1 2 3 6 2" xfId="12001" xr:uid="{C359000B-B022-48E4-A407-18EF632B1483}"/>
    <cellStyle name="60% — акцент1 2 3 7" xfId="8904" xr:uid="{0638F30A-54FC-41AD-B6EF-DDC5786A2DAE}"/>
    <cellStyle name="60% — акцент1 2 3 8" xfId="1236" xr:uid="{030B5D15-DA15-4815-90A4-0544EBCF30DF}"/>
    <cellStyle name="60% — акцент1 2 4" xfId="223" xr:uid="{12DF35EC-0679-4E4A-B4F3-75548FC2940C}"/>
    <cellStyle name="60% — акцент1 2 4 2" xfId="1952" xr:uid="{E4EEFB72-67D0-4DA6-AAA9-B383A164976F}"/>
    <cellStyle name="60% — акцент1 2 4 2 2" xfId="2575" xr:uid="{4F0FC332-BA98-487A-A0C1-0BA68E166FE2}"/>
    <cellStyle name="60% — акцент1 2 4 2 2 2" xfId="4154" xr:uid="{BE939585-B506-40B5-AEAC-7870465692C0}"/>
    <cellStyle name="60% — акцент1 2 4 2 2 2 2" xfId="7409" xr:uid="{686FC686-9C7F-491E-B0E6-150D0D21B2B5}"/>
    <cellStyle name="60% — акцент1 2 4 2 2 2 2 2" xfId="14920" xr:uid="{6DDCA590-4A7C-445D-B50A-879D782AA73F}"/>
    <cellStyle name="60% — акцент1 2 4 2 2 2 3" xfId="11760" xr:uid="{C3249ED7-5A44-42CE-8C2A-34119E6B4982}"/>
    <cellStyle name="60% — акцент1 2 4 2 2 3" xfId="5737" xr:uid="{133E8BD5-FCAF-4127-8EA1-592938E24339}"/>
    <cellStyle name="60% — акцент1 2 4 2 2 3 2" xfId="13325" xr:uid="{0200D88D-AC0E-44DC-9CD3-4E349A7D3FF2}"/>
    <cellStyle name="60% — акцент1 2 4 2 2 4" xfId="10213" xr:uid="{EE88F903-B6D9-4CD7-B50C-1DCDD98EA920}"/>
    <cellStyle name="60% — акцент1 2 4 2 3" xfId="3193" xr:uid="{E6F79A69-7D05-4F1B-9C30-BD8F424FCD89}"/>
    <cellStyle name="60% — акцент1 2 4 2 3 2" xfId="6352" xr:uid="{47726C55-5BF1-4F53-A689-6ED596F5D75B}"/>
    <cellStyle name="60% — акцент1 2 4 2 3 2 2" xfId="13936" xr:uid="{4EE081B4-CDE8-41AF-89A5-77F07B05D9D5}"/>
    <cellStyle name="60% — акцент1 2 4 2 3 3" xfId="10824" xr:uid="{028E9B84-35B7-409C-8081-4E8531B6EA2D}"/>
    <cellStyle name="60% — акцент1 2 4 2 4" xfId="4769" xr:uid="{4AD28B65-FF8C-4C67-8D47-CDCC01AED3BB}"/>
    <cellStyle name="60% — акцент1 2 4 2 4 2" xfId="12370" xr:uid="{90E75B71-5FDA-40DC-B134-C46581EFEA91}"/>
    <cellStyle name="60% — акцент1 2 4 2 5" xfId="9598" xr:uid="{8AD5E8E0-BC4C-4464-8ED3-EAE1C88A6CC5}"/>
    <cellStyle name="60% — акцент1 2 4 3" xfId="1650" xr:uid="{AE1F5613-4C7C-4DE4-866F-87EEC2857003}"/>
    <cellStyle name="60% — акцент1 2 4 3 2" xfId="3550" xr:uid="{F8B08ECC-61D0-4E96-A33E-F96A6A113D6F}"/>
    <cellStyle name="60% — акцент1 2 4 3 2 2" xfId="6808" xr:uid="{740345F1-0C8E-4042-AF1C-F1A24D624F31}"/>
    <cellStyle name="60% — акцент1 2 4 3 2 2 2" xfId="14319" xr:uid="{6394A324-A170-4F4A-946A-356C9176EF6F}"/>
    <cellStyle name="60% — акцент1 2 4 3 2 3" xfId="11158" xr:uid="{AD24B999-3C28-4812-B930-0BF66137690F}"/>
    <cellStyle name="60% — акцент1 2 4 3 3" xfId="5109" xr:uid="{C518F60F-41A6-46D2-B4D6-8303CED0A402}"/>
    <cellStyle name="60% — акцент1 2 4 3 3 2" xfId="12704" xr:uid="{E4ECA1A9-4D05-4694-8C37-EBD0F96E8C1F}"/>
    <cellStyle name="60% — акцент1 2 4 3 4" xfId="9298" xr:uid="{F5679E07-1350-4836-A574-8AAAD16273C2}"/>
    <cellStyle name="60% — акцент1 2 4 4" xfId="2273" xr:uid="{A9835034-070C-457A-8A70-03C519FA02E6}"/>
    <cellStyle name="60% — акцент1 2 4 4 2" xfId="3852" xr:uid="{F4137A9D-79ED-4D07-8032-9A519B795A2F}"/>
    <cellStyle name="60% — акцент1 2 4 4 2 2" xfId="7109" xr:uid="{0283DEE0-9164-4976-8951-429F2190C1CB}"/>
    <cellStyle name="60% — акцент1 2 4 4 2 2 2" xfId="14620" xr:uid="{6777AF4D-A235-4B39-B674-DD771B68A079}"/>
    <cellStyle name="60% — акцент1 2 4 4 2 3" xfId="11459" xr:uid="{FBB17449-DE60-4BF5-9BDE-71871574778A}"/>
    <cellStyle name="60% — акцент1 2 4 4 3" xfId="5435" xr:uid="{F59C8DA0-14A9-4AA2-B539-98AF9C944FB7}"/>
    <cellStyle name="60% — акцент1 2 4 4 3 2" xfId="13025" xr:uid="{46562CF6-01E8-4FE1-8C0B-4D54A3C23426}"/>
    <cellStyle name="60% — акцент1 2 4 4 4" xfId="9913" xr:uid="{69E22472-710B-4960-A6BF-08670D319E6C}"/>
    <cellStyle name="60% — акцент1 2 4 5" xfId="2891" xr:uid="{508FF423-66B9-4E37-BE43-10D027A98A77}"/>
    <cellStyle name="60% — акцент1 2 4 5 2" xfId="6050" xr:uid="{5A72BFDE-2088-4C2E-B6F2-AC013C194071}"/>
    <cellStyle name="60% — акцент1 2 4 5 2 2" xfId="13636" xr:uid="{EA3EB799-CB55-4A93-B260-27B9CCCAB85B}"/>
    <cellStyle name="60% — акцент1 2 4 5 3" xfId="10524" xr:uid="{EA86CCFE-5A57-4B94-9149-38AEBF93E0C5}"/>
    <cellStyle name="60% — акцент1 2 4 6" xfId="4467" xr:uid="{ED037FA0-9D24-4AF1-BE94-9013A64C0BA7}"/>
    <cellStyle name="60% — акцент1 2 4 6 2" xfId="12070" xr:uid="{A6157802-E3B3-41C0-91A2-4A9B507834C1}"/>
    <cellStyle name="60% — акцент1 2 4 7" xfId="8973" xr:uid="{6383C283-0ECF-47B8-944C-AFBB7001148B}"/>
    <cellStyle name="60% — акцент1 2 4 8" xfId="1305" xr:uid="{1E562D3D-23DF-42D7-BAB9-1E0D7DA8740A}"/>
    <cellStyle name="60% — акцент1 2 5" xfId="224" xr:uid="{48C0C425-2D3C-4BBA-B3DE-62E647A1EDC1}"/>
    <cellStyle name="60% — акцент1 2 5 2" xfId="2367" xr:uid="{BE121C15-40DD-4DD4-8FEB-DC67EC326B32}"/>
    <cellStyle name="60% — акцент1 2 5 2 2" xfId="3946" xr:uid="{693DBDDA-1319-47BB-ACFC-2B49A9B26BCD}"/>
    <cellStyle name="60% — акцент1 2 5 2 2 2" xfId="7202" xr:uid="{82A777EA-5E36-4DAE-92A9-CF14B416FF53}"/>
    <cellStyle name="60% — акцент1 2 5 2 2 2 2" xfId="14713" xr:uid="{4FAC2EE9-9174-436C-8B6C-165B03482FC5}"/>
    <cellStyle name="60% — акцент1 2 5 2 2 3" xfId="11552" xr:uid="{2E0DD56A-984F-4C3F-9D69-76AF473C1216}"/>
    <cellStyle name="60% — акцент1 2 5 2 3" xfId="5529" xr:uid="{61073ADC-A08C-4780-AF95-7487F1DD476D}"/>
    <cellStyle name="60% — акцент1 2 5 2 3 2" xfId="13118" xr:uid="{8B497D88-B3EF-48DF-AF17-1EBBE4154EB2}"/>
    <cellStyle name="60% — акцент1 2 5 2 4" xfId="10006" xr:uid="{978EE6E4-7438-458B-9710-2D81C3DA8C6B}"/>
    <cellStyle name="60% — акцент1 2 5 3" xfId="2985" xr:uid="{25E043AC-0E00-47B2-9EEC-7F922EFA67F9}"/>
    <cellStyle name="60% — акцент1 2 5 3 2" xfId="6144" xr:uid="{7F3E5625-FA83-471E-9BC2-2C8F127FDA44}"/>
    <cellStyle name="60% — акцент1 2 5 3 2 2" xfId="13729" xr:uid="{27B8DFD3-CE1C-49C6-8B7A-DDBF69B7770B}"/>
    <cellStyle name="60% — акцент1 2 5 3 3" xfId="10617" xr:uid="{32FDAB4B-A4BC-4D1A-BE53-3E6445F652C1}"/>
    <cellStyle name="60% — акцент1 2 5 4" xfId="4561" xr:uid="{B7C381AC-0FC1-4935-A7EC-C89C2E83B54B}"/>
    <cellStyle name="60% — акцент1 2 5 4 2" xfId="12163" xr:uid="{CDA2E395-3B43-44CE-9EAD-93C83CB0B92D}"/>
    <cellStyle name="60% — акцент1 2 5 5" xfId="9391" xr:uid="{D0829A35-BB92-4388-954B-018B2EC36879}"/>
    <cellStyle name="60% — акцент1 2 5 6" xfId="1744" xr:uid="{416B06BD-8D31-4C3A-9566-5269D7849C27}"/>
    <cellStyle name="60% — акцент1 2 6" xfId="1442" xr:uid="{401E1EF2-AF6D-433A-ACDB-9C5882A6B9A4}"/>
    <cellStyle name="60% — акцент1 2 6 2" xfId="3342" xr:uid="{2256B97A-32A5-4294-8076-D68184D28DC2}"/>
    <cellStyle name="60% — акцент1 2 6 2 2" xfId="6601" xr:uid="{D46FF7E8-F258-40F4-B4F5-FAFC79B0AE68}"/>
    <cellStyle name="60% — акцент1 2 6 2 2 2" xfId="14112" xr:uid="{34265B6B-EC15-4060-8B77-1079A397B83B}"/>
    <cellStyle name="60% — акцент1 2 6 2 3" xfId="10951" xr:uid="{FCC013D3-2109-4737-A0D7-11F90F30D1AC}"/>
    <cellStyle name="60% — акцент1 2 6 3" xfId="4901" xr:uid="{C132AC36-5455-4220-95C0-19A36C123FAA}"/>
    <cellStyle name="60% — акцент1 2 6 3 2" xfId="12497" xr:uid="{C872B3E8-CF27-48D0-B271-19098C001369}"/>
    <cellStyle name="60% — акцент1 2 6 4" xfId="9091" xr:uid="{57033793-347B-4584-9EBC-8B239906A065}"/>
    <cellStyle name="60% — акцент1 2 7" xfId="2065" xr:uid="{80838DA4-FA31-4C1D-9FE6-604FB3009A5D}"/>
    <cellStyle name="60% — акцент1 2 7 2" xfId="3644" xr:uid="{CFCA486C-A2D7-404E-A693-F239AA3527D8}"/>
    <cellStyle name="60% — акцент1 2 7 2 2" xfId="6902" xr:uid="{D76720F6-8F2D-46B1-B800-FFDECD1B5C03}"/>
    <cellStyle name="60% — акцент1 2 7 2 2 2" xfId="14413" xr:uid="{6A64A94E-C021-48F0-A7FF-B88B01EA8BC0}"/>
    <cellStyle name="60% — акцент1 2 7 2 3" xfId="11252" xr:uid="{E9C31AC0-2ECD-41F8-8E7F-812644AE1730}"/>
    <cellStyle name="60% — акцент1 2 7 3" xfId="5227" xr:uid="{C298BA86-702E-482E-9F6E-ED187F333643}"/>
    <cellStyle name="60% — акцент1 2 7 3 2" xfId="12818" xr:uid="{BD1D497A-E92C-4526-B214-7590371A61E5}"/>
    <cellStyle name="60% — акцент1 2 7 4" xfId="9706" xr:uid="{CEC5B96D-C1F2-4F7A-BDB3-75218688AEAB}"/>
    <cellStyle name="60% — акцент1 2 8" xfId="2683" xr:uid="{9A5F8B00-7B7D-4966-B58F-46CFEE14833E}"/>
    <cellStyle name="60% — акцент1 2 8 2" xfId="5842" xr:uid="{7665CF85-30D4-4A5E-A941-5DE77A11C49E}"/>
    <cellStyle name="60% — акцент1 2 8 2 2" xfId="13429" xr:uid="{322A5C69-22CE-488C-806C-CE8CFA8E15FE}"/>
    <cellStyle name="60% — акцент1 2 8 3" xfId="10316" xr:uid="{13B0EFF9-A60E-4550-9DCD-B8D505E16FE9}"/>
    <cellStyle name="60% — акцент1 2 9" xfId="4259" xr:uid="{8A7A4F1E-9251-4749-B7FC-EB2C2314FF81}"/>
    <cellStyle name="60% — акцент1 2 9 2" xfId="11863" xr:uid="{21C1E9CA-7D08-442B-B6E6-BC043ACF761E}"/>
    <cellStyle name="60% - Акцент1 3" xfId="6532" xr:uid="{8823C354-0DD5-4C49-8EA6-77F224C7B2D1}"/>
    <cellStyle name="60% — акцент1 3" xfId="225" xr:uid="{F27CAD90-FAF4-47F8-AC01-0D80A99F7CC0}"/>
    <cellStyle name="60% — акцент1 3 10" xfId="8786" xr:uid="{1D41C778-8DF5-4265-864C-F042D966865A}"/>
    <cellStyle name="60% — акцент1 3 11" xfId="1113" xr:uid="{79C7FC1F-A379-4781-B0FC-F2F2C7A16835}"/>
    <cellStyle name="60% — акцент1 3 2" xfId="226" xr:uid="{82A1EB1D-D422-4F39-A9CD-5AE75CB2F265}"/>
    <cellStyle name="60% — акцент1 3 2 2" xfId="1834" xr:uid="{81D30FED-028C-4FFE-9B0F-65345F12B101}"/>
    <cellStyle name="60% — акцент1 3 2 2 2" xfId="2457" xr:uid="{E25D164D-449E-4C10-BBB7-9807ABE5AF7F}"/>
    <cellStyle name="60% — акцент1 3 2 2 2 2" xfId="4036" xr:uid="{B54364B7-64C8-4CEB-84DC-60DB0501AB7C}"/>
    <cellStyle name="60% — акцент1 3 2 2 2 2 2" xfId="7292" xr:uid="{294E18BA-DC49-441F-9B54-C9D788AA7838}"/>
    <cellStyle name="60% — акцент1 3 2 2 2 2 2 2" xfId="14803" xr:uid="{8E6650EF-AB1F-4EBC-A5C5-551A8C2A6ACD}"/>
    <cellStyle name="60% — акцент1 3 2 2 2 2 3" xfId="11642" xr:uid="{BE3B57E0-8075-4EE9-A51C-2901D2202931}"/>
    <cellStyle name="60% — акцент1 3 2 2 2 3" xfId="5619" xr:uid="{F4144D14-D33B-4CF7-945B-57810CD99C95}"/>
    <cellStyle name="60% — акцент1 3 2 2 2 3 2" xfId="13208" xr:uid="{FE3D8507-ADAE-4766-9DA2-3010E3BE1B03}"/>
    <cellStyle name="60% — акцент1 3 2 2 2 4" xfId="10096" xr:uid="{95055B42-DC24-4D74-82BF-4F4F390C5F5B}"/>
    <cellStyle name="60% — акцент1 3 2 2 3" xfId="3075" xr:uid="{EEDB68DF-8926-4D2B-B5DF-D0CA975E16DB}"/>
    <cellStyle name="60% — акцент1 3 2 2 3 2" xfId="6234" xr:uid="{6CF9B90B-ECCF-43AC-991A-0143343E6DFC}"/>
    <cellStyle name="60% — акцент1 3 2 2 3 2 2" xfId="13819" xr:uid="{3E5C43DE-A94C-44CD-A57B-199C467C3EC5}"/>
    <cellStyle name="60% — акцент1 3 2 2 3 3" xfId="10707" xr:uid="{D6B5A2FD-1D39-4C7F-9415-5EC0722457C6}"/>
    <cellStyle name="60% — акцент1 3 2 2 4" xfId="4651" xr:uid="{88074C22-8B3A-475F-BCC0-BD60F523D51D}"/>
    <cellStyle name="60% — акцент1 3 2 2 4 2" xfId="12253" xr:uid="{B82C29E6-54CB-474C-8106-80FE403838E5}"/>
    <cellStyle name="60% — акцент1 3 2 2 5" xfId="9481" xr:uid="{5F94581F-CF34-4FB8-A155-087A06C30DE9}"/>
    <cellStyle name="60% — акцент1 3 2 3" xfId="1532" xr:uid="{E71233C2-671A-4D49-9717-62BC980DF27B}"/>
    <cellStyle name="60% — акцент1 3 2 3 2" xfId="3432" xr:uid="{6D1531A6-7431-4443-8205-EFBD54C9CBCB}"/>
    <cellStyle name="60% — акцент1 3 2 3 2 2" xfId="6691" xr:uid="{55B2C7CA-BA73-43C6-A65B-74287D061F44}"/>
    <cellStyle name="60% — акцент1 3 2 3 2 2 2" xfId="14202" xr:uid="{EE62F8F1-3863-46F4-90BA-577D292239A5}"/>
    <cellStyle name="60% — акцент1 3 2 3 2 3" xfId="11041" xr:uid="{7C3164D7-BA1D-4DCB-A4F6-09956360DBE3}"/>
    <cellStyle name="60% — акцент1 3 2 3 3" xfId="4991" xr:uid="{C800CF35-6AAD-4BAE-AF5A-C8E10191B24F}"/>
    <cellStyle name="60% — акцент1 3 2 3 3 2" xfId="12587" xr:uid="{FD942F72-FC48-420E-93FA-E74592116882}"/>
    <cellStyle name="60% — акцент1 3 2 3 4" xfId="9181" xr:uid="{D36B20D3-7E41-480A-8283-ABEFECACA900}"/>
    <cellStyle name="60% — акцент1 3 2 4" xfId="2155" xr:uid="{BBD7C674-BBB6-4196-B381-3D4467E2F990}"/>
    <cellStyle name="60% — акцент1 3 2 4 2" xfId="3734" xr:uid="{B01D91A3-A4DA-428A-93B8-323C9AE5FC7F}"/>
    <cellStyle name="60% — акцент1 3 2 4 2 2" xfId="6992" xr:uid="{3498DF7E-14E2-4744-A3C9-84A947077C77}"/>
    <cellStyle name="60% — акцент1 3 2 4 2 2 2" xfId="14503" xr:uid="{53B921CF-D149-48D5-B83D-BF82FBBF7D44}"/>
    <cellStyle name="60% — акцент1 3 2 4 2 3" xfId="11342" xr:uid="{4F260F31-633F-4A06-828A-EF91606624A0}"/>
    <cellStyle name="60% — акцент1 3 2 4 3" xfId="5317" xr:uid="{DBD8C579-EEE7-447D-94C5-A27CC2DBA31D}"/>
    <cellStyle name="60% — акцент1 3 2 4 3 2" xfId="12908" xr:uid="{F5C397F4-4DCF-45AC-9437-BEC12A0E5FCC}"/>
    <cellStyle name="60% — акцент1 3 2 4 4" xfId="9796" xr:uid="{7ADF8100-9200-4B1E-B8B6-4E91163307EE}"/>
    <cellStyle name="60% — акцент1 3 2 5" xfId="2773" xr:uid="{31937517-13C9-4B05-B28D-4F5025E27DB0}"/>
    <cellStyle name="60% — акцент1 3 2 5 2" xfId="5932" xr:uid="{5B3C8EA8-04DC-401B-9F50-596C6AAE0C39}"/>
    <cellStyle name="60% — акцент1 3 2 5 2 2" xfId="13519" xr:uid="{56FE92E6-3394-4798-B040-6012E7063A9C}"/>
    <cellStyle name="60% — акцент1 3 2 5 3" xfId="10406" xr:uid="{A00E77AF-6790-42D2-94F8-7F03BC5485A6}"/>
    <cellStyle name="60% — акцент1 3 2 6" xfId="4349" xr:uid="{F59A56C6-1983-4493-8F6A-3D352B5B97C1}"/>
    <cellStyle name="60% — акцент1 3 2 6 2" xfId="11953" xr:uid="{CE36BB69-25EA-4D2A-98AA-26F14BFABFDC}"/>
    <cellStyle name="60% — акцент1 3 2 7" xfId="8856" xr:uid="{9B508754-ECFC-4ED2-A313-3DAF08FF263A}"/>
    <cellStyle name="60% — акцент1 3 2 8" xfId="1187" xr:uid="{5E1610CF-5E6C-4C14-AF9B-0047FA35A267}"/>
    <cellStyle name="60% — акцент1 3 3" xfId="227" xr:uid="{D268505A-3468-40D2-96DE-763E7216F2FC}"/>
    <cellStyle name="60% — акцент1 3 3 2" xfId="1904" xr:uid="{42D4A47A-1317-43C3-8011-7B74E8760C95}"/>
    <cellStyle name="60% — акцент1 3 3 2 2" xfId="2527" xr:uid="{2BB6D828-97CD-4EAB-9BF4-C4F2B212920E}"/>
    <cellStyle name="60% — акцент1 3 3 2 2 2" xfId="4106" xr:uid="{06AA6ED2-6A7D-468C-B9A2-60BE99B4F376}"/>
    <cellStyle name="60% — акцент1 3 3 2 2 2 2" xfId="7361" xr:uid="{0E2C889D-B360-45CA-A3BD-7CA9880335C5}"/>
    <cellStyle name="60% — акцент1 3 3 2 2 2 2 2" xfId="14872" xr:uid="{C8824746-DC42-49DA-AE98-D322E3AF5DBC}"/>
    <cellStyle name="60% — акцент1 3 3 2 2 2 3" xfId="11712" xr:uid="{D069DD52-6446-4969-BFBD-3B6DEC4F62A4}"/>
    <cellStyle name="60% — акцент1 3 3 2 2 3" xfId="5689" xr:uid="{E9F8BAFF-81B1-432B-8D42-3F0CA236092F}"/>
    <cellStyle name="60% — акцент1 3 3 2 2 3 2" xfId="13277" xr:uid="{E44368F0-72C4-4DF4-A958-45A197E97725}"/>
    <cellStyle name="60% — акцент1 3 3 2 2 4" xfId="10165" xr:uid="{435C4F83-D2C8-46EF-AB55-6C7E7749FD4B}"/>
    <cellStyle name="60% — акцент1 3 3 2 3" xfId="3145" xr:uid="{56CC6208-D144-4AB9-9869-6E9225B246FD}"/>
    <cellStyle name="60% — акцент1 3 3 2 3 2" xfId="6304" xr:uid="{3352CBE1-0B60-4E3D-9391-F8FCC720362C}"/>
    <cellStyle name="60% — акцент1 3 3 2 3 2 2" xfId="13888" xr:uid="{428E1793-C16A-4E9C-A534-FF4BC2E2484D}"/>
    <cellStyle name="60% — акцент1 3 3 2 3 3" xfId="10776" xr:uid="{A1FF1547-D82C-441C-A450-31C9A7B798E2}"/>
    <cellStyle name="60% — акцент1 3 3 2 4" xfId="4721" xr:uid="{04BD1819-E1FE-4140-BBA3-AF150CEE02A6}"/>
    <cellStyle name="60% — акцент1 3 3 2 4 2" xfId="12322" xr:uid="{13295A7D-A41E-496C-BA84-2CCB10DDFD1E}"/>
    <cellStyle name="60% — акцент1 3 3 2 5" xfId="9550" xr:uid="{3BDEFEE6-BF47-4805-AEA4-7C540326B28D}"/>
    <cellStyle name="60% — акцент1 3 3 3" xfId="1602" xr:uid="{43320829-C7DD-4D11-AD01-3B9F21BF1FE3}"/>
    <cellStyle name="60% — акцент1 3 3 3 2" xfId="3502" xr:uid="{230B955E-EAED-4DB9-8A1C-F4D94DEC49B0}"/>
    <cellStyle name="60% — акцент1 3 3 3 2 2" xfId="6760" xr:uid="{CED648F0-B4D1-44B5-8243-B4E0D8558B68}"/>
    <cellStyle name="60% — акцент1 3 3 3 2 2 2" xfId="14271" xr:uid="{F568B834-BE4C-4FA3-89CE-DD6D602D1203}"/>
    <cellStyle name="60% — акцент1 3 3 3 2 3" xfId="11110" xr:uid="{5C005440-85FC-4EA0-9473-87305AE27A3F}"/>
    <cellStyle name="60% — акцент1 3 3 3 3" xfId="5061" xr:uid="{3A73D4C4-3997-41EC-ADFE-A1D898EBEA47}"/>
    <cellStyle name="60% — акцент1 3 3 3 3 2" xfId="12656" xr:uid="{F6914DD4-CA12-4072-A37B-E8C4AB17C0C2}"/>
    <cellStyle name="60% — акцент1 3 3 3 4" xfId="9250" xr:uid="{DF43AFB8-BDFA-4389-B256-0989DA9F9F34}"/>
    <cellStyle name="60% — акцент1 3 3 4" xfId="2225" xr:uid="{2260C60F-B8E7-4023-A60B-1115934AAAE9}"/>
    <cellStyle name="60% — акцент1 3 3 4 2" xfId="3804" xr:uid="{014A4DA3-C21F-4B19-A7B7-E461ABFC6192}"/>
    <cellStyle name="60% — акцент1 3 3 4 2 2" xfId="7061" xr:uid="{6F3035BE-362E-4FF0-AF9A-B1392DD79A86}"/>
    <cellStyle name="60% — акцент1 3 3 4 2 2 2" xfId="14572" xr:uid="{C88800FB-F61B-47C4-942C-783C1344C849}"/>
    <cellStyle name="60% — акцент1 3 3 4 2 3" xfId="11411" xr:uid="{C77A17F2-38D4-4F4B-9AA2-0B54B19F5E86}"/>
    <cellStyle name="60% — акцент1 3 3 4 3" xfId="5387" xr:uid="{9D83C516-31A0-442C-BACA-6BF91E8CF7CB}"/>
    <cellStyle name="60% — акцент1 3 3 4 3 2" xfId="12977" xr:uid="{7A0FBFC9-E28A-493F-A35E-DC836CB8D19D}"/>
    <cellStyle name="60% — акцент1 3 3 4 4" xfId="9865" xr:uid="{F053FFD5-53C0-456E-B541-287205B24C3C}"/>
    <cellStyle name="60% — акцент1 3 3 5" xfId="2843" xr:uid="{92C26386-6D55-44E8-A9EF-5D6DB13514FF}"/>
    <cellStyle name="60% — акцент1 3 3 5 2" xfId="6002" xr:uid="{A2DE7A89-E57B-45A9-94B1-28F6FFCFEAA7}"/>
    <cellStyle name="60% — акцент1 3 3 5 2 2" xfId="13588" xr:uid="{A4A2CC9C-E115-442D-885E-1A67839A5297}"/>
    <cellStyle name="60% — акцент1 3 3 5 3" xfId="10476" xr:uid="{9A444B69-DFD1-4756-99FA-164F898BC665}"/>
    <cellStyle name="60% — акцент1 3 3 6" xfId="4419" xr:uid="{0469F2D6-4C43-4FF8-91FB-1254C26B80E3}"/>
    <cellStyle name="60% — акцент1 3 3 6 2" xfId="12022" xr:uid="{68BF17F1-A981-4550-AA57-1EA0DE2DB38A}"/>
    <cellStyle name="60% — акцент1 3 3 7" xfId="8925" xr:uid="{AC335B11-0D4D-401B-B19A-405A1F3ABC5F}"/>
    <cellStyle name="60% — акцент1 3 3 8" xfId="1257" xr:uid="{A250357C-645E-4F6A-B363-997C3152D691}"/>
    <cellStyle name="60% — акцент1 3 4" xfId="228" xr:uid="{E503066C-2410-450A-9FC9-6F4703979F40}"/>
    <cellStyle name="60% — акцент1 3 4 2" xfId="1973" xr:uid="{7E18BA8A-3809-4189-8956-0C6E1D725184}"/>
    <cellStyle name="60% — акцент1 3 4 2 2" xfId="2596" xr:uid="{E203FDDF-3065-42AF-A24E-B12D13F65BD2}"/>
    <cellStyle name="60% — акцент1 3 4 2 2 2" xfId="4175" xr:uid="{17F32BAB-35D4-433D-94BF-D388A0DAE94D}"/>
    <cellStyle name="60% — акцент1 3 4 2 2 2 2" xfId="7430" xr:uid="{20F17608-3C90-40BC-9318-0E0C57A04E2B}"/>
    <cellStyle name="60% — акцент1 3 4 2 2 2 2 2" xfId="14941" xr:uid="{9A584428-7A2C-40DB-BF64-3698BC1AA143}"/>
    <cellStyle name="60% — акцент1 3 4 2 2 2 3" xfId="11781" xr:uid="{35B7F460-0585-4F27-B2FC-8BA46E9157BC}"/>
    <cellStyle name="60% — акцент1 3 4 2 2 3" xfId="5758" xr:uid="{D5CD3959-431F-4ABB-8C2F-FC440A1EE574}"/>
    <cellStyle name="60% — акцент1 3 4 2 2 3 2" xfId="13346" xr:uid="{1E2CE9D7-5AC0-422B-B4DE-9387BC937C32}"/>
    <cellStyle name="60% — акцент1 3 4 2 2 4" xfId="10234" xr:uid="{502C2A8B-E5CC-4D6E-9D70-1A3184469DE5}"/>
    <cellStyle name="60% — акцент1 3 4 2 3" xfId="3214" xr:uid="{58C1CBDD-B46D-4A1A-83A2-6C5806B832E0}"/>
    <cellStyle name="60% — акцент1 3 4 2 3 2" xfId="6373" xr:uid="{0C83AEFD-2A06-49DB-827E-36360A94F10A}"/>
    <cellStyle name="60% — акцент1 3 4 2 3 2 2" xfId="13957" xr:uid="{20C7D955-7AD6-458A-A77A-B54B220EDA69}"/>
    <cellStyle name="60% — акцент1 3 4 2 3 3" xfId="10845" xr:uid="{29F5BBE3-1101-41E3-B23E-E7C155E0663C}"/>
    <cellStyle name="60% — акцент1 3 4 2 4" xfId="4790" xr:uid="{518D3917-9C72-4CDD-8499-A5BA13B7F55C}"/>
    <cellStyle name="60% — акцент1 3 4 2 4 2" xfId="12391" xr:uid="{5BC5D4EF-C0FD-40CB-9B1A-09967DFC6DE8}"/>
    <cellStyle name="60% — акцент1 3 4 2 5" xfId="9619" xr:uid="{7C74728A-B52A-46E1-9166-0DAF4F01CCDD}"/>
    <cellStyle name="60% — акцент1 3 4 3" xfId="1671" xr:uid="{CC80C2A7-FDB9-4976-9E33-3D6CA2ADCEE1}"/>
    <cellStyle name="60% — акцент1 3 4 3 2" xfId="3571" xr:uid="{90F04D45-F55A-4AF9-A080-69E0F38E9CC9}"/>
    <cellStyle name="60% — акцент1 3 4 3 2 2" xfId="6829" xr:uid="{25BE1524-0CF7-4440-8C7C-52E4ED8EFDFA}"/>
    <cellStyle name="60% — акцент1 3 4 3 2 2 2" xfId="14340" xr:uid="{7B137488-ABF0-483B-8FAD-84D909A8D05E}"/>
    <cellStyle name="60% — акцент1 3 4 3 2 3" xfId="11179" xr:uid="{A2F10430-D5D3-46B1-A621-A46D0CFFE8A7}"/>
    <cellStyle name="60% — акцент1 3 4 3 3" xfId="5130" xr:uid="{E29274E2-41E6-49C5-8958-9351AFEB0D3A}"/>
    <cellStyle name="60% — акцент1 3 4 3 3 2" xfId="12725" xr:uid="{A2BBF197-8344-4D4E-B035-1316BFC78B3F}"/>
    <cellStyle name="60% — акцент1 3 4 3 4" xfId="9319" xr:uid="{6BA2E5C3-1263-45B0-A502-E7469225F827}"/>
    <cellStyle name="60% — акцент1 3 4 4" xfId="2294" xr:uid="{70A4248C-1220-4ECF-A718-ACDAE8A1A5EC}"/>
    <cellStyle name="60% — акцент1 3 4 4 2" xfId="3873" xr:uid="{ACD235ED-25BD-4D7F-9EB2-A76A31A101B7}"/>
    <cellStyle name="60% — акцент1 3 4 4 2 2" xfId="7130" xr:uid="{69D1C594-30D4-4715-9797-C174B5B17745}"/>
    <cellStyle name="60% — акцент1 3 4 4 2 2 2" xfId="14641" xr:uid="{2BD0ED61-B82F-4625-869E-2EC1A1847949}"/>
    <cellStyle name="60% — акцент1 3 4 4 2 3" xfId="11480" xr:uid="{EBAFA93D-7F3D-4F24-BC65-0092B3E26EF6}"/>
    <cellStyle name="60% — акцент1 3 4 4 3" xfId="5456" xr:uid="{6AAA5565-EB3B-45F3-A57E-48D373E7683E}"/>
    <cellStyle name="60% — акцент1 3 4 4 3 2" xfId="13046" xr:uid="{3AFFB5B7-A2B7-4A36-A9E4-FAF0E4A02AA8}"/>
    <cellStyle name="60% — акцент1 3 4 4 4" xfId="9934" xr:uid="{1D13796D-9C10-4F88-B245-BDAA8ACA6281}"/>
    <cellStyle name="60% — акцент1 3 4 5" xfId="2912" xr:uid="{87331127-65F9-4403-8126-708744A57E8D}"/>
    <cellStyle name="60% — акцент1 3 4 5 2" xfId="6071" xr:uid="{0033D14F-9D60-401A-A185-EFAB49E80E9F}"/>
    <cellStyle name="60% — акцент1 3 4 5 2 2" xfId="13657" xr:uid="{5634E7A9-8629-455B-BA2C-7ADD6040B858}"/>
    <cellStyle name="60% — акцент1 3 4 5 3" xfId="10545" xr:uid="{B96E100E-1834-4E62-BBA0-10AF1BCD0B42}"/>
    <cellStyle name="60% — акцент1 3 4 6" xfId="4488" xr:uid="{1E93D162-7C95-4224-83F1-58627089DD80}"/>
    <cellStyle name="60% — акцент1 3 4 6 2" xfId="12091" xr:uid="{5EA085CC-4456-4825-ADD1-3575D6E5DCE6}"/>
    <cellStyle name="60% — акцент1 3 4 7" xfId="8994" xr:uid="{65D9BB34-C140-4B62-9419-B588D4477215}"/>
    <cellStyle name="60% — акцент1 3 4 8" xfId="1326" xr:uid="{76CB98EB-AE85-4126-8B22-D8F64182FC3A}"/>
    <cellStyle name="60% — акцент1 3 5" xfId="229" xr:uid="{A8D53CCB-B979-4C63-A4D8-61AD0322955D}"/>
    <cellStyle name="60% — акцент1 3 5 2" xfId="2388" xr:uid="{FA3E1B6D-B5FA-4AE6-92CD-0C6817F8B1F7}"/>
    <cellStyle name="60% — акцент1 3 5 2 2" xfId="3967" xr:uid="{346FBA65-C936-402D-BC84-C23C0DA5D17E}"/>
    <cellStyle name="60% — акцент1 3 5 2 2 2" xfId="7223" xr:uid="{BE1A107C-2A5F-4B59-BDE5-FE8906C9B733}"/>
    <cellStyle name="60% — акцент1 3 5 2 2 2 2" xfId="14734" xr:uid="{E803E6B2-13F5-4287-A2B3-82416954F250}"/>
    <cellStyle name="60% — акцент1 3 5 2 2 3" xfId="11573" xr:uid="{AB0FC5FF-058E-4D9E-A6C2-61FC3530DA58}"/>
    <cellStyle name="60% — акцент1 3 5 2 3" xfId="5550" xr:uid="{63F43419-496B-41C6-8AF9-1583317E942D}"/>
    <cellStyle name="60% — акцент1 3 5 2 3 2" xfId="13139" xr:uid="{2C82A139-3E3A-4B15-BCF6-6038B294AD91}"/>
    <cellStyle name="60% — акцент1 3 5 2 4" xfId="10027" xr:uid="{00FDB3EA-B5AC-4640-92E8-6F52598873D6}"/>
    <cellStyle name="60% — акцент1 3 5 3" xfId="3006" xr:uid="{281976E6-D23D-4A4F-9F09-504C249534DA}"/>
    <cellStyle name="60% — акцент1 3 5 3 2" xfId="6165" xr:uid="{046CB168-7C1D-4A9C-966A-4196B96E81EE}"/>
    <cellStyle name="60% — акцент1 3 5 3 2 2" xfId="13750" xr:uid="{A3A8B469-ECD5-4B86-9F92-5449AE4C8489}"/>
    <cellStyle name="60% — акцент1 3 5 3 3" xfId="10638" xr:uid="{3DFFD7CE-A515-4DDE-9734-762869473C66}"/>
    <cellStyle name="60% — акцент1 3 5 4" xfId="4582" xr:uid="{CCD71657-910A-4AC5-A26A-6452C9945FA4}"/>
    <cellStyle name="60% — акцент1 3 5 4 2" xfId="12184" xr:uid="{3C54C9FF-C416-4019-A04C-4DE86B4DE08B}"/>
    <cellStyle name="60% — акцент1 3 5 5" xfId="9412" xr:uid="{A7D1780E-A9B7-4DDA-B31A-B44D50E3DB31}"/>
    <cellStyle name="60% — акцент1 3 5 6" xfId="1765" xr:uid="{6EB3C9E8-630A-4006-85C8-544427EFA20E}"/>
    <cellStyle name="60% — акцент1 3 6" xfId="1463" xr:uid="{BAABD2D8-8098-4216-84D5-2B0816B3B398}"/>
    <cellStyle name="60% — акцент1 3 6 2" xfId="3363" xr:uid="{DAF1161D-60B5-4429-A11D-929829CBBD4B}"/>
    <cellStyle name="60% — акцент1 3 6 2 2" xfId="6622" xr:uid="{E8305844-AC75-49C4-9EE6-9986317593B9}"/>
    <cellStyle name="60% — акцент1 3 6 2 2 2" xfId="14133" xr:uid="{0A370AAB-BD81-4A0C-BE57-8E48801185CC}"/>
    <cellStyle name="60% — акцент1 3 6 2 3" xfId="10972" xr:uid="{EFD48545-B5B5-4B69-8A20-3A367DBE2032}"/>
    <cellStyle name="60% — акцент1 3 6 3" xfId="4922" xr:uid="{9A47B761-CABB-4859-B070-50EBA34E9F10}"/>
    <cellStyle name="60% — акцент1 3 6 3 2" xfId="12518" xr:uid="{BD8CE80D-DA18-4BC9-9CE5-D716EC8D86C1}"/>
    <cellStyle name="60% — акцент1 3 6 4" xfId="9112" xr:uid="{AF77CF0F-EFD7-402A-B7CE-FB31F45799C4}"/>
    <cellStyle name="60% — акцент1 3 7" xfId="2086" xr:uid="{07364F0A-4D23-4859-96ED-0C54FFB79FDB}"/>
    <cellStyle name="60% — акцент1 3 7 2" xfId="3665" xr:uid="{523B6874-A9D0-405D-9A4F-ADD2510072F7}"/>
    <cellStyle name="60% — акцент1 3 7 2 2" xfId="6923" xr:uid="{C6C35449-DE49-484D-9EBB-F26013B593DC}"/>
    <cellStyle name="60% — акцент1 3 7 2 2 2" xfId="14434" xr:uid="{24776A84-7BEC-4AAF-97B9-EFDCCF61DD01}"/>
    <cellStyle name="60% — акцент1 3 7 2 3" xfId="11273" xr:uid="{222E3FDA-4C20-46AD-B768-5D3AA38F60C4}"/>
    <cellStyle name="60% — акцент1 3 7 3" xfId="5248" xr:uid="{4D90FCB7-BBA5-41D3-974E-A81C982A39D9}"/>
    <cellStyle name="60% — акцент1 3 7 3 2" xfId="12839" xr:uid="{9DEF812F-4E2F-44CD-8F14-9CF1DCBB45F5}"/>
    <cellStyle name="60% — акцент1 3 7 4" xfId="9727" xr:uid="{D29877C5-B161-4AAB-8DBB-2BFF26088C99}"/>
    <cellStyle name="60% — акцент1 3 8" xfId="2704" xr:uid="{FABB4974-2CA9-45A6-8D98-53D26E69A31B}"/>
    <cellStyle name="60% — акцент1 3 8 2" xfId="5863" xr:uid="{F5DD9A97-44C7-46F5-91CB-8EA1C8358920}"/>
    <cellStyle name="60% — акцент1 3 8 2 2" xfId="13450" xr:uid="{3B25CF8F-60BC-47AE-9649-8B44F1301B54}"/>
    <cellStyle name="60% — акцент1 3 8 3" xfId="10337" xr:uid="{5B873873-B47F-4B0F-9A7B-A4B574AACEA2}"/>
    <cellStyle name="60% — акцент1 3 9" xfId="4280" xr:uid="{6A4544F9-449A-4A46-8DAD-8C36633262A5}"/>
    <cellStyle name="60% — акцент1 3 9 2" xfId="11884" xr:uid="{5F05DDAA-FE60-4CB3-BB4A-7CF17E2F1ABD}"/>
    <cellStyle name="60% — акцент1 4" xfId="230" xr:uid="{BC83BB25-3CDF-4B5F-8C4D-A7322DA508DD}"/>
    <cellStyle name="60% — акцент1 4 10" xfId="8809" xr:uid="{20028325-AEE9-46BE-970C-A2895E3AB42D}"/>
    <cellStyle name="60% — акцент1 4 11" xfId="1137" xr:uid="{C3FE78BA-D160-4D2C-80A9-27B3E8B1637C}"/>
    <cellStyle name="60% — акцент1 4 2" xfId="231" xr:uid="{0D4DBFD9-9E83-4487-9AD7-B33F6C5636E7}"/>
    <cellStyle name="60% — акцент1 4 2 2" xfId="1858" xr:uid="{1F3F4DB6-FE50-4BAE-ABB8-F72A7E47FE35}"/>
    <cellStyle name="60% — акцент1 4 2 2 2" xfId="2481" xr:uid="{78770221-9B0D-4DA3-8EBB-3491754B0B2E}"/>
    <cellStyle name="60% — акцент1 4 2 2 2 2" xfId="4060" xr:uid="{1A40B322-23AB-4A4E-99EF-68646EF43353}"/>
    <cellStyle name="60% — акцент1 4 2 2 2 2 2" xfId="7315" xr:uid="{70EF1892-3593-48D1-8179-07E4DF712EF7}"/>
    <cellStyle name="60% — акцент1 4 2 2 2 2 2 2" xfId="14826" xr:uid="{F67E6F68-D4BA-4FB8-B9D1-BFD0F9E1B1EC}"/>
    <cellStyle name="60% — акцент1 4 2 2 2 2 3" xfId="11666" xr:uid="{D867234B-1725-4EF0-932E-6594690B60A3}"/>
    <cellStyle name="60% — акцент1 4 2 2 2 3" xfId="5643" xr:uid="{8A804A9A-E027-4B7A-A2A0-61154B2A2867}"/>
    <cellStyle name="60% — акцент1 4 2 2 2 3 2" xfId="13231" xr:uid="{6F231D0D-0163-4EE1-9309-7056D63D54C3}"/>
    <cellStyle name="60% — акцент1 4 2 2 2 4" xfId="10119" xr:uid="{E8B767E1-4764-40DE-AA9C-A885F7A58B0A}"/>
    <cellStyle name="60% — акцент1 4 2 2 3" xfId="3099" xr:uid="{4D218BE4-A97B-46F1-85A3-E67DACFA8F9E}"/>
    <cellStyle name="60% — акцент1 4 2 2 3 2" xfId="6258" xr:uid="{48D6E02F-C77E-49C3-B9E9-2A328FE8BB1B}"/>
    <cellStyle name="60% — акцент1 4 2 2 3 2 2" xfId="13842" xr:uid="{D43B7D7E-4E87-44D8-8D12-8D101FA3C9C2}"/>
    <cellStyle name="60% — акцент1 4 2 2 3 3" xfId="10730" xr:uid="{8E5058AE-44C6-4E93-92ED-22D151091C5F}"/>
    <cellStyle name="60% — акцент1 4 2 2 4" xfId="4675" xr:uid="{5F948867-D940-4AC1-AD75-A5028C22A1BC}"/>
    <cellStyle name="60% — акцент1 4 2 2 4 2" xfId="12276" xr:uid="{FDA1D075-5B12-42C4-B5BE-40CB1A8CF475}"/>
    <cellStyle name="60% — акцент1 4 2 2 5" xfId="9504" xr:uid="{B39756A9-674A-482B-8630-9294F3B11C62}"/>
    <cellStyle name="60% — акцент1 4 2 3" xfId="1556" xr:uid="{1A5BEFC9-9B5A-4A2C-96C4-B3B224A2513C}"/>
    <cellStyle name="60% — акцент1 4 2 3 2" xfId="3456" xr:uid="{651304D6-CF10-4764-B0CB-41D94FBFEA68}"/>
    <cellStyle name="60% — акцент1 4 2 3 2 2" xfId="6714" xr:uid="{9F1ABEF8-881C-40F2-9DD0-1D6BF831EF90}"/>
    <cellStyle name="60% — акцент1 4 2 3 2 2 2" xfId="14225" xr:uid="{F8168F83-28A1-4AD9-93B8-02575488D246}"/>
    <cellStyle name="60% — акцент1 4 2 3 2 3" xfId="11064" xr:uid="{4074A9C1-2299-45F9-9FD4-84D72229F0F3}"/>
    <cellStyle name="60% — акцент1 4 2 3 3" xfId="5015" xr:uid="{82B08644-6C8E-427E-A51A-FFEC3784DA77}"/>
    <cellStyle name="60% — акцент1 4 2 3 3 2" xfId="12610" xr:uid="{B4765123-DF73-41AB-BDBE-6BCE3C8CE192}"/>
    <cellStyle name="60% — акцент1 4 2 3 4" xfId="9204" xr:uid="{8F05A09D-5121-49FF-B9C0-06AFD03CF2B7}"/>
    <cellStyle name="60% — акцент1 4 2 4" xfId="2179" xr:uid="{3386BC58-D36D-41D2-969E-5CC04E9D69EA}"/>
    <cellStyle name="60% — акцент1 4 2 4 2" xfId="3758" xr:uid="{778A8228-44A3-44C6-B9CE-4EFC033C9099}"/>
    <cellStyle name="60% — акцент1 4 2 4 2 2" xfId="7015" xr:uid="{EC52D297-5EA9-44BD-95E9-18C80D07BD31}"/>
    <cellStyle name="60% — акцент1 4 2 4 2 2 2" xfId="14526" xr:uid="{6763B906-0C31-4FBF-9C93-67ACBCC041C1}"/>
    <cellStyle name="60% — акцент1 4 2 4 2 3" xfId="11365" xr:uid="{C1DE8E72-0073-402E-8148-F287A44364D0}"/>
    <cellStyle name="60% — акцент1 4 2 4 3" xfId="5341" xr:uid="{4B9D88BD-CFC5-4D02-8E22-5C98D9D2C1C3}"/>
    <cellStyle name="60% — акцент1 4 2 4 3 2" xfId="12931" xr:uid="{709D1484-A86C-4F5E-A854-86C5AA5EEF36}"/>
    <cellStyle name="60% — акцент1 4 2 4 4" xfId="9819" xr:uid="{C4FDDA51-DAAA-442F-A71E-CEABCCAED136}"/>
    <cellStyle name="60% — акцент1 4 2 5" xfId="2797" xr:uid="{E7F7B9DB-AC4F-4920-9B65-0CF90EC99E0D}"/>
    <cellStyle name="60% — акцент1 4 2 5 2" xfId="5956" xr:uid="{D580FB1B-97EA-425F-9625-C03B48D2A5EA}"/>
    <cellStyle name="60% — акцент1 4 2 5 2 2" xfId="13542" xr:uid="{AF11F96A-B62C-413D-83D0-867EA7F3A6D4}"/>
    <cellStyle name="60% — акцент1 4 2 5 3" xfId="10430" xr:uid="{C3E15B54-F6A0-463A-9D4A-E01F4A56A591}"/>
    <cellStyle name="60% — акцент1 4 2 6" xfId="4373" xr:uid="{C629497F-0E61-4A39-8A7F-25D4F2ADD974}"/>
    <cellStyle name="60% — акцент1 4 2 6 2" xfId="11976" xr:uid="{D230FC37-15C4-4089-983D-6623B8DBAE69}"/>
    <cellStyle name="60% — акцент1 4 2 7" xfId="8879" xr:uid="{A1EEAB7F-6A84-4768-A9E3-D7421FE981E6}"/>
    <cellStyle name="60% — акцент1 4 2 8" xfId="1211" xr:uid="{ED769EA6-7C75-47EC-9E7F-7ED279057594}"/>
    <cellStyle name="60% — акцент1 4 3" xfId="232" xr:uid="{FAB70AD8-9CCA-4077-9320-280ABCF71C99}"/>
    <cellStyle name="60% — акцент1 4 3 2" xfId="1927" xr:uid="{E0D557EA-BB55-4455-926F-2567F0DFEC81}"/>
    <cellStyle name="60% — акцент1 4 3 2 2" xfId="2550" xr:uid="{1E2CA9C8-9F7E-4283-B8B2-F40A87E34375}"/>
    <cellStyle name="60% — акцент1 4 3 2 2 2" xfId="4129" xr:uid="{ADFBB472-19D9-4B16-923E-A85C8EB5BE70}"/>
    <cellStyle name="60% — акцент1 4 3 2 2 2 2" xfId="7384" xr:uid="{F5715F9D-C1BD-408F-AB97-C8E687B3105D}"/>
    <cellStyle name="60% — акцент1 4 3 2 2 2 2 2" xfId="14895" xr:uid="{98259558-3D47-44FB-8F73-31FEB6E7B4F4}"/>
    <cellStyle name="60% — акцент1 4 3 2 2 2 3" xfId="11735" xr:uid="{D6E80585-C60E-4868-9CC5-9DB90B927DB2}"/>
    <cellStyle name="60% — акцент1 4 3 2 2 3" xfId="5712" xr:uid="{FAA674C1-9E7B-44C0-A043-3FA94EC431EE}"/>
    <cellStyle name="60% — акцент1 4 3 2 2 3 2" xfId="13300" xr:uid="{4227C7E3-A60E-4162-942D-664C4F2898B6}"/>
    <cellStyle name="60% — акцент1 4 3 2 2 4" xfId="10188" xr:uid="{C7B861CD-1608-4AF6-BAB8-8ED934A8FAAB}"/>
    <cellStyle name="60% — акцент1 4 3 2 3" xfId="3168" xr:uid="{2C1514D0-B01D-4056-AC7D-5874ECE23E6C}"/>
    <cellStyle name="60% — акцент1 4 3 2 3 2" xfId="6327" xr:uid="{645E9B52-FF11-4B99-8FCD-F0190C9CFE46}"/>
    <cellStyle name="60% — акцент1 4 3 2 3 2 2" xfId="13911" xr:uid="{D7FA6507-19BB-4974-8359-9551CFCF00C0}"/>
    <cellStyle name="60% — акцент1 4 3 2 3 3" xfId="10799" xr:uid="{C1E76120-1719-45A1-A776-7F8F21F1EF1C}"/>
    <cellStyle name="60% — акцент1 4 3 2 4" xfId="4744" xr:uid="{12A52DFF-F1C1-47D6-912C-F9A6D2EBB851}"/>
    <cellStyle name="60% — акцент1 4 3 2 4 2" xfId="12345" xr:uid="{AFD61963-DEA9-438B-98B2-31D541D1C364}"/>
    <cellStyle name="60% — акцент1 4 3 2 5" xfId="9573" xr:uid="{FA56D101-339D-4699-8553-C3B54C7E4433}"/>
    <cellStyle name="60% — акцент1 4 3 3" xfId="1625" xr:uid="{8C024493-46E3-4F90-8E46-45A16D0582FC}"/>
    <cellStyle name="60% — акцент1 4 3 3 2" xfId="3525" xr:uid="{1B9BA95B-FA76-445C-A741-8C7F96CFA66A}"/>
    <cellStyle name="60% — акцент1 4 3 3 2 2" xfId="6783" xr:uid="{5064F91C-5DDB-4C1C-9CDB-F9C970BC3A84}"/>
    <cellStyle name="60% — акцент1 4 3 3 2 2 2" xfId="14294" xr:uid="{5F0B1BD2-57B8-42F7-9A55-497FA0CC6CF8}"/>
    <cellStyle name="60% — акцент1 4 3 3 2 3" xfId="11133" xr:uid="{D38600F5-6DD3-48FD-AD2F-37BAB0A7D388}"/>
    <cellStyle name="60% — акцент1 4 3 3 3" xfId="5084" xr:uid="{032CAC95-D806-40A4-A299-FC728499B940}"/>
    <cellStyle name="60% — акцент1 4 3 3 3 2" xfId="12679" xr:uid="{7820BE21-09D4-40C3-8037-7E72CBAE3278}"/>
    <cellStyle name="60% — акцент1 4 3 3 4" xfId="9273" xr:uid="{6C13CC91-56AA-42BB-ABF4-82FB57D83119}"/>
    <cellStyle name="60% — акцент1 4 3 4" xfId="2248" xr:uid="{BB568FDA-D87E-4001-93CC-865705AFD763}"/>
    <cellStyle name="60% — акцент1 4 3 4 2" xfId="3827" xr:uid="{BF510BAE-06EF-4AC2-BDFE-5A19FA595988}"/>
    <cellStyle name="60% — акцент1 4 3 4 2 2" xfId="7084" xr:uid="{E5087B6F-C7FD-464C-8B48-C5B542A5CDD3}"/>
    <cellStyle name="60% — акцент1 4 3 4 2 2 2" xfId="14595" xr:uid="{A9ABDAFF-AF9F-42A4-A8D9-5C297132CC79}"/>
    <cellStyle name="60% — акцент1 4 3 4 2 3" xfId="11434" xr:uid="{5F68DDFE-3049-4FD0-A785-6E4C8C3D6AB7}"/>
    <cellStyle name="60% — акцент1 4 3 4 3" xfId="5410" xr:uid="{78EA54A5-A4F8-45E1-820B-69250C7A26E9}"/>
    <cellStyle name="60% — акцент1 4 3 4 3 2" xfId="13000" xr:uid="{52901BAA-0B0F-49BC-9162-A3AA02E381E8}"/>
    <cellStyle name="60% — акцент1 4 3 4 4" xfId="9888" xr:uid="{1937A7AC-CBB3-4C88-881F-A86B5B7FA572}"/>
    <cellStyle name="60% — акцент1 4 3 5" xfId="2866" xr:uid="{3A48777F-0E5E-42C6-951A-49DA7EA6F5DB}"/>
    <cellStyle name="60% — акцент1 4 3 5 2" xfId="6025" xr:uid="{08FBAAAF-0EE1-4D4E-8F88-3FCC35B76DE1}"/>
    <cellStyle name="60% — акцент1 4 3 5 2 2" xfId="13611" xr:uid="{A7FE7358-B6C4-4977-B36C-FBEA92F263C6}"/>
    <cellStyle name="60% — акцент1 4 3 5 3" xfId="10499" xr:uid="{6487F31E-A325-4636-A154-F29A5FB9AE4E}"/>
    <cellStyle name="60% — акцент1 4 3 6" xfId="4442" xr:uid="{29904D33-F660-4912-B832-E86617EF675A}"/>
    <cellStyle name="60% — акцент1 4 3 6 2" xfId="12045" xr:uid="{1FDA2403-72E9-453D-9F3D-AB896F10BB1B}"/>
    <cellStyle name="60% — акцент1 4 3 7" xfId="8948" xr:uid="{E3AD718B-97CD-45B0-851C-7E4C7628AE7E}"/>
    <cellStyle name="60% — акцент1 4 3 8" xfId="1280" xr:uid="{A9E1C8EF-D59B-4466-AA5F-A4AEFC0589EA}"/>
    <cellStyle name="60% — акцент1 4 4" xfId="233" xr:uid="{8EB43BB2-6FEE-4BB0-BCD6-78E11F0A4CDC}"/>
    <cellStyle name="60% — акцент1 4 4 2" xfId="1996" xr:uid="{96C807B9-2011-4AB6-B5D0-71B2FCE8F9FD}"/>
    <cellStyle name="60% — акцент1 4 4 2 2" xfId="2619" xr:uid="{2694C5D1-292B-494D-8E40-E762D67FD411}"/>
    <cellStyle name="60% — акцент1 4 4 2 2 2" xfId="4198" xr:uid="{6DE4BBEB-6644-4DA9-B05B-A764095670DF}"/>
    <cellStyle name="60% — акцент1 4 4 2 2 2 2" xfId="7453" xr:uid="{8B1889AD-0D0C-4FFA-98ED-395EEC57616E}"/>
    <cellStyle name="60% — акцент1 4 4 2 2 2 2 2" xfId="14964" xr:uid="{405C4ADF-A299-4FFE-B9C3-A17F6FAA9CB5}"/>
    <cellStyle name="60% — акцент1 4 4 2 2 2 3" xfId="11804" xr:uid="{212AE19A-FDBC-4E86-995B-815CF7298858}"/>
    <cellStyle name="60% — акцент1 4 4 2 2 3" xfId="5781" xr:uid="{5ECD114E-FDE1-4180-ADAB-6A7E6631D591}"/>
    <cellStyle name="60% — акцент1 4 4 2 2 3 2" xfId="13369" xr:uid="{93E78716-57B5-4189-B4A6-9E83B9285F88}"/>
    <cellStyle name="60% — акцент1 4 4 2 2 4" xfId="10257" xr:uid="{ACC7DFF6-FF3C-4510-AECF-34315DC5D1F4}"/>
    <cellStyle name="60% — акцент1 4 4 2 3" xfId="3237" xr:uid="{BC99333E-A583-4B66-A021-F50BEFAECD23}"/>
    <cellStyle name="60% — акцент1 4 4 2 3 2" xfId="6396" xr:uid="{08D16AEB-2566-4CE4-99D3-587ABC84395A}"/>
    <cellStyle name="60% — акцент1 4 4 2 3 2 2" xfId="13980" xr:uid="{9B02C66F-98CD-4B4C-8DF8-A6482254AA45}"/>
    <cellStyle name="60% — акцент1 4 4 2 3 3" xfId="10868" xr:uid="{530908B7-527E-4594-83F2-FA2D24F9B4A6}"/>
    <cellStyle name="60% — акцент1 4 4 2 4" xfId="4813" xr:uid="{E690AE17-9AC5-468C-802C-A96C2F420372}"/>
    <cellStyle name="60% — акцент1 4 4 2 4 2" xfId="12414" xr:uid="{EB07FEAA-8644-47AD-908B-3DF3C7DB8B0C}"/>
    <cellStyle name="60% — акцент1 4 4 2 5" xfId="9642" xr:uid="{FA450173-23D4-461C-8D01-615539CAB80A}"/>
    <cellStyle name="60% — акцент1 4 4 3" xfId="1694" xr:uid="{E6FE59A6-19C2-4C23-898D-4DFBDA5BFEFB}"/>
    <cellStyle name="60% — акцент1 4 4 3 2" xfId="3594" xr:uid="{EE3F8DFB-9223-4ADF-84BA-A32BFC3C6751}"/>
    <cellStyle name="60% — акцент1 4 4 3 2 2" xfId="6852" xr:uid="{0FC7D876-F347-417D-A3E7-80A71ECAF59D}"/>
    <cellStyle name="60% — акцент1 4 4 3 2 2 2" xfId="14363" xr:uid="{EE1A7F97-3A4D-4E17-ABF3-E7F0C465CF18}"/>
    <cellStyle name="60% — акцент1 4 4 3 2 3" xfId="11202" xr:uid="{AABED0C6-8158-4B29-83E2-B256D228A1C7}"/>
    <cellStyle name="60% — акцент1 4 4 3 3" xfId="5153" xr:uid="{23756471-921D-40AF-92B6-656256FF5BF2}"/>
    <cellStyle name="60% — акцент1 4 4 3 3 2" xfId="12748" xr:uid="{99FA1126-7660-422B-B63C-28A9EF21C8DD}"/>
    <cellStyle name="60% — акцент1 4 4 3 4" xfId="9342" xr:uid="{9675C0AA-0C6F-4B2C-8750-DA5A56CB8029}"/>
    <cellStyle name="60% — акцент1 4 4 4" xfId="2317" xr:uid="{5E835CA7-88A4-4A24-A698-FAFF7A6A55C5}"/>
    <cellStyle name="60% — акцент1 4 4 4 2" xfId="3896" xr:uid="{9356AE3A-36A4-40BD-9D6C-FD969084663E}"/>
    <cellStyle name="60% — акцент1 4 4 4 2 2" xfId="7153" xr:uid="{8760500B-CCF4-4869-A163-0A74AE16FC95}"/>
    <cellStyle name="60% — акцент1 4 4 4 2 2 2" xfId="14664" xr:uid="{1E1D5819-D16F-4456-B4BA-ADD866EDF632}"/>
    <cellStyle name="60% — акцент1 4 4 4 2 3" xfId="11503" xr:uid="{21B44AA9-1647-49F7-AC9C-BBA008E3A859}"/>
    <cellStyle name="60% — акцент1 4 4 4 3" xfId="5479" xr:uid="{A2967062-122F-4FF9-AACB-D6B6708077BA}"/>
    <cellStyle name="60% — акцент1 4 4 4 3 2" xfId="13069" xr:uid="{D9552FBB-C3A7-4940-B803-261CED4C0BA1}"/>
    <cellStyle name="60% — акцент1 4 4 4 4" xfId="9957" xr:uid="{D8E41CD7-74E4-48FF-A9BF-864DC8E3D8AD}"/>
    <cellStyle name="60% — акцент1 4 4 5" xfId="2935" xr:uid="{40462B90-FDC1-484C-9D4C-D0055F8532D8}"/>
    <cellStyle name="60% — акцент1 4 4 5 2" xfId="6094" xr:uid="{20CDDF3D-1E72-4D0D-BDCE-CA509A158B2C}"/>
    <cellStyle name="60% — акцент1 4 4 5 2 2" xfId="13680" xr:uid="{1D68A4CA-810B-4CF8-A910-3F9431D4540C}"/>
    <cellStyle name="60% — акцент1 4 4 5 3" xfId="10568" xr:uid="{07E1F101-1652-48D4-95DA-A22EEA7CDF47}"/>
    <cellStyle name="60% — акцент1 4 4 6" xfId="4511" xr:uid="{A4B8C75D-8723-4C95-B3CE-16E58552BEB5}"/>
    <cellStyle name="60% — акцент1 4 4 6 2" xfId="12114" xr:uid="{7149B2CB-5B9E-4E75-97A1-0577E1AF18B1}"/>
    <cellStyle name="60% — акцент1 4 4 7" xfId="9017" xr:uid="{A9D3A057-CD35-4771-87AF-1E31E0EDAD2B}"/>
    <cellStyle name="60% — акцент1 4 4 8" xfId="1349" xr:uid="{3945AEFB-84B8-46ED-B10E-6F76C5EAD235}"/>
    <cellStyle name="60% — акцент1 4 5" xfId="234" xr:uid="{B4A2CA07-9B28-4847-A5AA-D9F5ED7D4113}"/>
    <cellStyle name="60% — акцент1 4 5 2" xfId="2411" xr:uid="{89542F40-2A14-4738-AD7C-59D245FCEA57}"/>
    <cellStyle name="60% — акцент1 4 5 2 2" xfId="3990" xr:uid="{76B7B72B-58E3-478D-B4B9-AF6B8CA7A1D5}"/>
    <cellStyle name="60% — акцент1 4 5 2 2 2" xfId="7246" xr:uid="{C62A870C-DD1E-44EB-88AA-E36FCE671A88}"/>
    <cellStyle name="60% — акцент1 4 5 2 2 2 2" xfId="14757" xr:uid="{8450EEBF-CBC4-465B-886F-F5ACFFF2C06F}"/>
    <cellStyle name="60% — акцент1 4 5 2 2 3" xfId="11596" xr:uid="{55C52641-0C29-4873-969A-FAB36F97CA9B}"/>
    <cellStyle name="60% — акцент1 4 5 2 3" xfId="5573" xr:uid="{1E270A4A-7548-4C6E-852E-E8AD012095B0}"/>
    <cellStyle name="60% — акцент1 4 5 2 3 2" xfId="13162" xr:uid="{E22F3687-E74B-4A16-B6F2-741C7D2FAF94}"/>
    <cellStyle name="60% — акцент1 4 5 2 4" xfId="10050" xr:uid="{BEB73AF1-EBE4-49F4-9EF8-D8908D5B7F5A}"/>
    <cellStyle name="60% — акцент1 4 5 3" xfId="3029" xr:uid="{E46F16BC-1262-4E3F-8A4C-C73E680BBC1F}"/>
    <cellStyle name="60% — акцент1 4 5 3 2" xfId="6188" xr:uid="{E65197DC-5772-4115-8F71-5BC30505B433}"/>
    <cellStyle name="60% — акцент1 4 5 3 2 2" xfId="13773" xr:uid="{B154CC50-920D-4776-A537-1C67B1C171CC}"/>
    <cellStyle name="60% — акцент1 4 5 3 3" xfId="10661" xr:uid="{58B3E481-22B3-43E8-A2A3-7AF1BEFBB0A4}"/>
    <cellStyle name="60% — акцент1 4 5 4" xfId="4605" xr:uid="{56904764-9B95-4563-B3E4-8014929D5E8B}"/>
    <cellStyle name="60% — акцент1 4 5 4 2" xfId="12207" xr:uid="{5D56F420-F201-42F8-BA4A-B155DD93D218}"/>
    <cellStyle name="60% — акцент1 4 5 5" xfId="9435" xr:uid="{3AE05ADF-CF6E-4066-B86A-E87616B63FCA}"/>
    <cellStyle name="60% — акцент1 4 5 6" xfId="1788" xr:uid="{B2A3E211-847B-4892-8A5B-BF19643A4EC5}"/>
    <cellStyle name="60% — акцент1 4 6" xfId="1486" xr:uid="{5FBEEE98-1D91-479C-8A98-48A0D9216EC7}"/>
    <cellStyle name="60% — акцент1 4 6 2" xfId="3386" xr:uid="{CB5A5236-6320-4585-8306-069AECA19DEF}"/>
    <cellStyle name="60% — акцент1 4 6 2 2" xfId="6645" xr:uid="{02675226-D5C6-4EFB-8EA6-8BAA9BD80133}"/>
    <cellStyle name="60% — акцент1 4 6 2 2 2" xfId="14156" xr:uid="{ED2DCF79-489F-4DF2-AF97-21DA47B337C3}"/>
    <cellStyle name="60% — акцент1 4 6 2 3" xfId="10995" xr:uid="{BBFCA4A2-35BC-497C-9F3B-6A19C62E2D44}"/>
    <cellStyle name="60% — акцент1 4 6 3" xfId="4945" xr:uid="{7208D15C-6C11-43F2-9A96-6CF904251E1C}"/>
    <cellStyle name="60% — акцент1 4 6 3 2" xfId="12541" xr:uid="{A8F05B0A-0920-4C63-9EC3-B38CBE820483}"/>
    <cellStyle name="60% — акцент1 4 6 4" xfId="9135" xr:uid="{3D153BBA-2C9E-4A55-9AAE-60B7F8A86845}"/>
    <cellStyle name="60% — акцент1 4 7" xfId="2109" xr:uid="{C01170F7-ABAC-47D9-A513-BD980C4EEDD5}"/>
    <cellStyle name="60% — акцент1 4 7 2" xfId="3688" xr:uid="{BE5BA3E0-A21E-4D18-87FA-F6EB86619308}"/>
    <cellStyle name="60% — акцент1 4 7 2 2" xfId="6946" xr:uid="{BBBCDE4F-4467-4871-81D4-BC51B75B33BC}"/>
    <cellStyle name="60% — акцент1 4 7 2 2 2" xfId="14457" xr:uid="{7DDFB1CC-D511-419A-94D8-BEF5516B8CBE}"/>
    <cellStyle name="60% — акцент1 4 7 2 3" xfId="11296" xr:uid="{C7D2AC97-A28C-46CE-A7D8-9A6A5B4A3831}"/>
    <cellStyle name="60% — акцент1 4 7 3" xfId="5271" xr:uid="{FA356A04-7020-4C1A-AFE2-68F5DBCD1DB5}"/>
    <cellStyle name="60% — акцент1 4 7 3 2" xfId="12862" xr:uid="{AA964403-1C63-447C-A046-20040AC74440}"/>
    <cellStyle name="60% — акцент1 4 7 4" xfId="9750" xr:uid="{8E7E6D0B-F978-4DB0-83F0-96CA876B85AA}"/>
    <cellStyle name="60% — акцент1 4 8" xfId="2727" xr:uid="{48D9FE6A-5437-4E19-B4E8-4F16F946BC1B}"/>
    <cellStyle name="60% — акцент1 4 8 2" xfId="5886" xr:uid="{AC048D86-6F63-4A5E-B452-5153EE787BA1}"/>
    <cellStyle name="60% — акцент1 4 8 2 2" xfId="13473" xr:uid="{F30BDA1C-4225-4B22-B977-9C034098E163}"/>
    <cellStyle name="60% — акцент1 4 8 3" xfId="10360" xr:uid="{FE66A5BD-5EB1-446A-9B81-8A33F782E404}"/>
    <cellStyle name="60% — акцент1 4 9" xfId="4303" xr:uid="{B650C7AC-9925-4D21-B703-48D7125C2D69}"/>
    <cellStyle name="60% — акцент1 4 9 2" xfId="11907" xr:uid="{447C78FD-EE0F-49A2-B05C-DFF6978C5ABF}"/>
    <cellStyle name="60% — акцент1 5" xfId="235" xr:uid="{7AC26E03-6A62-4689-A085-A0D05B926F9D}"/>
    <cellStyle name="60% — акцент1 5 2" xfId="236" xr:uid="{167637FB-3E8A-4FED-9237-AC05E1EA2D40}"/>
    <cellStyle name="60% — акцент1 5 2 2" xfId="1427" xr:uid="{859EE357-D4E8-48D8-8687-72A4D9F9809C}"/>
    <cellStyle name="60% — акцент1 5 3" xfId="3296" xr:uid="{8B223437-2936-46F9-9F07-3CE21A01ABE8}"/>
    <cellStyle name="60% — акцент1 5 3 2" xfId="4855" xr:uid="{4F0C855C-2C8D-466F-82C0-9C010B06F174}"/>
    <cellStyle name="60% — акцент1 5 3 2 2" xfId="12452" xr:uid="{FC2ACA43-4238-4E0D-AEB8-130C6931086C}"/>
    <cellStyle name="60% — акцент1 5 3 3" xfId="10906" xr:uid="{C7A3330D-D44C-4246-B141-09F98EEEDE72}"/>
    <cellStyle name="60% — акцент1 5 4" xfId="9041" xr:uid="{7382A8E6-2325-408E-BB4C-6F09395224D9}"/>
    <cellStyle name="60% — акцент1 5 5" xfId="1372" xr:uid="{8FD8331B-1D26-43B1-A26B-58A2AFC403CD}"/>
    <cellStyle name="60% — акцент1 6" xfId="1721" xr:uid="{6AB3BB32-38E2-4686-ADE7-3D3094D17288}"/>
    <cellStyle name="60% — акцент1 6 2" xfId="2344" xr:uid="{6E711E7B-71D7-46A1-94AC-DE2D09681D23}"/>
    <cellStyle name="60% — акцент1 6 2 2" xfId="3923" xr:uid="{7562C498-67B0-4D3A-8A8C-F9DDD6859179}"/>
    <cellStyle name="60% — акцент1 6 2 2 2" xfId="7179" xr:uid="{206D13FE-8C20-4FF1-A400-B8B078E43456}"/>
    <cellStyle name="60% — акцент1 6 2 2 2 2" xfId="14690" xr:uid="{F7D2DEA3-6185-4312-88E9-6F54A32543EB}"/>
    <cellStyle name="60% — акцент1 6 2 2 3" xfId="11529" xr:uid="{465FCB68-44B8-46E9-A79C-31697017373E}"/>
    <cellStyle name="60% — акцент1 6 2 3" xfId="5506" xr:uid="{08873339-9159-4ADD-9333-BA7FFEF0BC38}"/>
    <cellStyle name="60% — акцент1 6 2 3 2" xfId="13095" xr:uid="{8A6F1E52-FCC4-47F2-AA0F-0C9098F0142D}"/>
    <cellStyle name="60% — акцент1 6 2 4" xfId="9983" xr:uid="{F408EC22-9772-4445-AB80-B8BB7FD07AA7}"/>
    <cellStyle name="60% — акцент1 6 3" xfId="2962" xr:uid="{D3DA5374-B758-4FA6-BDB1-BC0891446A56}"/>
    <cellStyle name="60% — акцент1 6 3 2" xfId="6121" xr:uid="{982D3236-5BE3-4FD1-815A-5ED0AC5F4908}"/>
    <cellStyle name="60% — акцент1 6 3 2 2" xfId="13706" xr:uid="{2C4089B6-A18A-4117-BB6D-8B1BF07E2C57}"/>
    <cellStyle name="60% — акцент1 6 3 3" xfId="10594" xr:uid="{0394416D-9342-455A-81E8-C88EA66386F5}"/>
    <cellStyle name="60% — акцент1 6 4" xfId="4538" xr:uid="{F02F4759-1B5C-4E09-B6E1-AEC1FD9D2313}"/>
    <cellStyle name="60% — акцент1 6 4 2" xfId="12140" xr:uid="{E1AA8918-FB29-4914-B07F-C91053AB099B}"/>
    <cellStyle name="60% — акцент1 6 5" xfId="9368" xr:uid="{DC57FB7C-1BE0-4278-98CE-8577A25F42A4}"/>
    <cellStyle name="60% — акцент1 7" xfId="1397" xr:uid="{816D0AC5-CDCF-4F8E-9397-BEC5E3EDA6E1}"/>
    <cellStyle name="60% — акцент1 7 2" xfId="3319" xr:uid="{A3391D93-F198-4EE5-9FFF-092B456A8856}"/>
    <cellStyle name="60% — акцент1 7 2 2" xfId="6578" xr:uid="{9AC04A00-AABC-45BF-953C-5784F2621851}"/>
    <cellStyle name="60% — акцент1 7 2 2 2" xfId="14089" xr:uid="{031A85C6-03FC-4AE2-8283-BB9B49EEC07B}"/>
    <cellStyle name="60% — акцент1 7 2 3" xfId="10928" xr:uid="{948C7711-8761-4DC2-94FE-A48A79575FB5}"/>
    <cellStyle name="60% — акцент1 7 3" xfId="4878" xr:uid="{D011B825-B7EE-4326-912F-58D7E69068F5}"/>
    <cellStyle name="60% — акцент1 7 3 2" xfId="12474" xr:uid="{55DFA4CD-F6EB-46BB-935C-99F3F0C2BC67}"/>
    <cellStyle name="60% — акцент1 7 4" xfId="9065" xr:uid="{BB5263B0-09BE-484D-88DA-EDC4460A8D20}"/>
    <cellStyle name="60% — акцент1 8" xfId="2041" xr:uid="{B07AAE35-1CF5-4D15-BA10-8473AFDE0924}"/>
    <cellStyle name="60% — акцент1 8 2" xfId="3620" xr:uid="{A0A24EA4-4DE6-436B-A418-81BF1E5F2971}"/>
    <cellStyle name="60% — акцент1 8 2 2" xfId="6878" xr:uid="{6016E9BE-FAC8-4F5A-838F-8F7A96DF4245}"/>
    <cellStyle name="60% — акцент1 8 2 2 2" xfId="14389" xr:uid="{0D4DB783-670B-476B-A85C-7D50464C0A7F}"/>
    <cellStyle name="60% — акцент1 8 2 3" xfId="11228" xr:uid="{8FDA962C-1A6D-4629-8D36-28EEA3349B1E}"/>
    <cellStyle name="60% — акцент1 8 3" xfId="5203" xr:uid="{91B4C863-EDEA-4E7F-A89C-2B3A6C513D0B}"/>
    <cellStyle name="60% — акцент1 8 3 2" xfId="12794" xr:uid="{E6F08AAC-F2B9-4A5B-B78F-1965B517A5A4}"/>
    <cellStyle name="60% — акцент1 8 4" xfId="9682" xr:uid="{08F7E8A0-742B-4E42-B213-E41A7EB521CE}"/>
    <cellStyle name="60% — акцент1 9" xfId="2657" xr:uid="{A10FA1FD-AE73-4E5E-968A-5A6FA5795246}"/>
    <cellStyle name="60% — акцент1 9 2" xfId="5818" xr:uid="{348B9F55-37BD-44FB-8F10-2F95DA08FE9A}"/>
    <cellStyle name="60% — акцент1 9 2 2" xfId="13405" xr:uid="{81D69748-CF5D-43DB-AF69-5F57C79C78AE}"/>
    <cellStyle name="60% — акцент1 9 3" xfId="10292" xr:uid="{88135420-00BD-45F8-BDEE-308674CD9CAF}"/>
    <cellStyle name="60% — акцент2 10" xfId="4238" xr:uid="{08B4300D-4DA7-44A3-A4F2-E831B323CB46}"/>
    <cellStyle name="60% — акцент2 10 2" xfId="11842" xr:uid="{34A7DA51-140F-4DDA-9A62-AD1E8BFBA290}"/>
    <cellStyle name="60% — акцент2 11" xfId="6452" xr:uid="{79DA1775-78AA-47E3-9500-6814C97D020D}"/>
    <cellStyle name="60% — акцент2 12" xfId="1033" xr:uid="{86967638-B5B8-4B98-8EB4-B106A1AF9025}"/>
    <cellStyle name="60% - Акцент2 2" xfId="509" xr:uid="{D60968EA-50C0-4DDB-A39B-C553043C8653}"/>
    <cellStyle name="60% — акцент2 2" xfId="237" xr:uid="{1824843C-2377-4C6A-B73A-C71B4DEA955F}"/>
    <cellStyle name="60% — акцент2 2 10" xfId="8767" xr:uid="{F81BE49D-2063-480B-9B25-BFD957797BBB}"/>
    <cellStyle name="60% — акцент2 2 11" xfId="1090" xr:uid="{BD7BAA2E-A39C-4EE8-B540-A49F7DA259BA}"/>
    <cellStyle name="60% — акцент2 2 2" xfId="238" xr:uid="{310C4552-3D89-4DD1-99CA-37938BB78C87}"/>
    <cellStyle name="60% — акцент2 2 2 2" xfId="1816" xr:uid="{1BAE05EE-0DC1-41AE-B8DC-97CC3EEDB7E1}"/>
    <cellStyle name="60% — акцент2 2 2 2 2" xfId="2439" xr:uid="{11B5A902-9CEB-4CD2-9D95-A55358174B5E}"/>
    <cellStyle name="60% — акцент2 2 2 2 2 2" xfId="4018" xr:uid="{94ACF07D-DE1F-4FB3-8358-3214C93FA7C5}"/>
    <cellStyle name="60% — акцент2 2 2 2 2 2 2" xfId="7274" xr:uid="{8DC84DA5-671E-4178-B959-6EB4388F533A}"/>
    <cellStyle name="60% — акцент2 2 2 2 2 2 2 2" xfId="14785" xr:uid="{AEE943E4-6B55-4E7F-A62F-4DE14975019F}"/>
    <cellStyle name="60% — акцент2 2 2 2 2 2 3" xfId="11624" xr:uid="{6F34D922-E192-40C2-B90E-B374478C3BF3}"/>
    <cellStyle name="60% — акцент2 2 2 2 2 3" xfId="5601" xr:uid="{B86EA213-DF47-4873-A0B1-7E211C45EA3E}"/>
    <cellStyle name="60% — акцент2 2 2 2 2 3 2" xfId="13190" xr:uid="{E6D526FA-94C8-4CDC-B0AB-263DA9A75472}"/>
    <cellStyle name="60% — акцент2 2 2 2 2 4" xfId="10078" xr:uid="{66153C2F-20B1-4BC8-88CE-1D6E89A25BAC}"/>
    <cellStyle name="60% — акцент2 2 2 2 3" xfId="3057" xr:uid="{2E355096-0ADB-4058-B937-7385F1DE50B3}"/>
    <cellStyle name="60% — акцент2 2 2 2 3 2" xfId="6216" xr:uid="{71A3544F-3DB0-4C58-8F6E-09437741835B}"/>
    <cellStyle name="60% — акцент2 2 2 2 3 2 2" xfId="13801" xr:uid="{26351E4C-DB19-47AD-BF61-06CF09563088}"/>
    <cellStyle name="60% — акцент2 2 2 2 3 3" xfId="10689" xr:uid="{2C796F62-58FE-4F28-8AD8-7291F45ACE52}"/>
    <cellStyle name="60% — акцент2 2 2 2 4" xfId="4633" xr:uid="{10C3DB74-BE36-447E-9A4F-6DDBA3BD98B5}"/>
    <cellStyle name="60% — акцент2 2 2 2 4 2" xfId="12235" xr:uid="{E21BFC72-8B67-4D82-A4B7-CCCEF0F12966}"/>
    <cellStyle name="60% — акцент2 2 2 2 5" xfId="9463" xr:uid="{18B23013-5FB1-43D5-B982-5248E32593D7}"/>
    <cellStyle name="60% — акцент2 2 2 3" xfId="1514" xr:uid="{BF870171-059C-4064-943C-86CF4333D7AE}"/>
    <cellStyle name="60% — акцент2 2 2 3 2" xfId="3414" xr:uid="{46257795-CDEA-4312-B992-A3D3996B6464}"/>
    <cellStyle name="60% — акцент2 2 2 3 2 2" xfId="6673" xr:uid="{ED6A5D4C-0BA4-478D-A187-04584AC9C0EA}"/>
    <cellStyle name="60% — акцент2 2 2 3 2 2 2" xfId="14184" xr:uid="{6860AAA1-09C2-480E-80D2-5152AD4C39B3}"/>
    <cellStyle name="60% — акцент2 2 2 3 2 3" xfId="11023" xr:uid="{90E27B58-8A5A-4974-B3B3-EEF47932D02E}"/>
    <cellStyle name="60% — акцент2 2 2 3 3" xfId="4973" xr:uid="{79FD99D3-AEB9-4FC8-BDA4-359E4018C51F}"/>
    <cellStyle name="60% — акцент2 2 2 3 3 2" xfId="12569" xr:uid="{8E3893D6-FF3B-4209-AB5B-6A75580BE69D}"/>
    <cellStyle name="60% — акцент2 2 2 3 4" xfId="9163" xr:uid="{951E1E17-B212-4380-BF60-6A96CE8A38F2}"/>
    <cellStyle name="60% — акцент2 2 2 4" xfId="2137" xr:uid="{98DCB2DA-D3F3-452F-AE30-6F5E7794F5F5}"/>
    <cellStyle name="60% — акцент2 2 2 4 2" xfId="3716" xr:uid="{A497380C-E35D-4348-AB44-8BF5F48C300F}"/>
    <cellStyle name="60% — акцент2 2 2 4 2 2" xfId="6974" xr:uid="{5C8D7AC5-6E11-4A30-B1B4-3124F2545391}"/>
    <cellStyle name="60% — акцент2 2 2 4 2 2 2" xfId="14485" xr:uid="{AC753F05-A7BD-454F-83DB-BD44B6BF22E4}"/>
    <cellStyle name="60% — акцент2 2 2 4 2 3" xfId="11324" xr:uid="{C48581A4-46A9-4D83-A8C8-3726006C14BA}"/>
    <cellStyle name="60% — акцент2 2 2 4 3" xfId="5299" xr:uid="{4CEB3DE2-245D-41A5-AAE2-F30FF7B4333F}"/>
    <cellStyle name="60% — акцент2 2 2 4 3 2" xfId="12890" xr:uid="{8E6A3FE2-AB42-4182-AE8E-CA6E345EBA7E}"/>
    <cellStyle name="60% — акцент2 2 2 4 4" xfId="9778" xr:uid="{7AAE7C83-ED47-4004-8458-75C64351E3BB}"/>
    <cellStyle name="60% — акцент2 2 2 5" xfId="2755" xr:uid="{660F4521-FB00-463C-BA48-C500C40B6F86}"/>
    <cellStyle name="60% — акцент2 2 2 5 2" xfId="5914" xr:uid="{8F540061-7D77-45A0-80E1-E319E9A04CCC}"/>
    <cellStyle name="60% — акцент2 2 2 5 2 2" xfId="13501" xr:uid="{44EEDE05-4088-4075-A1FD-1CBC8F9059D0}"/>
    <cellStyle name="60% — акцент2 2 2 5 3" xfId="10388" xr:uid="{7CDDCB5F-F685-4D4A-B757-1FCC31F58651}"/>
    <cellStyle name="60% — акцент2 2 2 6" xfId="4331" xr:uid="{653259CB-FDAE-4968-AB41-972A08B591D3}"/>
    <cellStyle name="60% — акцент2 2 2 6 2" xfId="11935" xr:uid="{08DB9802-9C02-42CF-99ED-A4CD12E80855}"/>
    <cellStyle name="60% — акцент2 2 2 7" xfId="8838" xr:uid="{B6B5CE83-3DD8-4D2C-AC2B-B6A7AA6D45B8}"/>
    <cellStyle name="60% — акцент2 2 2 8" xfId="1169" xr:uid="{4A01C6C3-D3E1-4F3D-B033-F4CA366BF16B}"/>
    <cellStyle name="60% — акцент2 2 3" xfId="239" xr:uid="{B0B169C1-6DD0-4DBD-9B59-C26170059EE3}"/>
    <cellStyle name="60% — акцент2 2 3 2" xfId="1886" xr:uid="{EF6A783F-F6DB-4C01-A87E-7442F98CD89E}"/>
    <cellStyle name="60% — акцент2 2 3 2 2" xfId="2509" xr:uid="{9B641921-8F64-406F-B88A-154F32A2B871}"/>
    <cellStyle name="60% — акцент2 2 3 2 2 2" xfId="4088" xr:uid="{9D02B360-0FE3-4101-8597-F2BF06F8AFF5}"/>
    <cellStyle name="60% — акцент2 2 3 2 2 2 2" xfId="7343" xr:uid="{A0680563-7019-4DBB-AAE9-EC17FD4F5996}"/>
    <cellStyle name="60% — акцент2 2 3 2 2 2 2 2" xfId="14854" xr:uid="{913D2BBE-ECF2-4F2D-834E-08817609EDE8}"/>
    <cellStyle name="60% — акцент2 2 3 2 2 2 3" xfId="11694" xr:uid="{5333F2DF-1515-4D1D-8305-00AB307953F7}"/>
    <cellStyle name="60% — акцент2 2 3 2 2 3" xfId="5671" xr:uid="{10F5B077-BE88-4936-94B6-63C7BA11470C}"/>
    <cellStyle name="60% — акцент2 2 3 2 2 3 2" xfId="13259" xr:uid="{044E3E57-C471-413C-BAC9-B6D483877C00}"/>
    <cellStyle name="60% — акцент2 2 3 2 2 4" xfId="10147" xr:uid="{6A2FC318-F585-4862-9EF1-C79CA3D00D27}"/>
    <cellStyle name="60% — акцент2 2 3 2 3" xfId="3127" xr:uid="{ED53F850-A8BF-4C9B-9557-551007A98256}"/>
    <cellStyle name="60% — акцент2 2 3 2 3 2" xfId="6286" xr:uid="{FB7AA05A-F40E-43C4-B885-D1DCFE279D52}"/>
    <cellStyle name="60% — акцент2 2 3 2 3 2 2" xfId="13870" xr:uid="{0380CCAA-C589-4B23-9725-719074528A88}"/>
    <cellStyle name="60% — акцент2 2 3 2 3 3" xfId="10758" xr:uid="{CEB184F1-F205-4165-B92F-CB6D13F7463C}"/>
    <cellStyle name="60% — акцент2 2 3 2 4" xfId="4703" xr:uid="{FB1B9576-1D46-4983-B7C9-C13A37EAC381}"/>
    <cellStyle name="60% — акцент2 2 3 2 4 2" xfId="12304" xr:uid="{49881ED9-C8DA-48B6-8271-1421A6F2957B}"/>
    <cellStyle name="60% — акцент2 2 3 2 5" xfId="9532" xr:uid="{1226DA86-592B-44A8-93C4-711E27D826DB}"/>
    <cellStyle name="60% — акцент2 2 3 3" xfId="1584" xr:uid="{10BFCA02-8517-476F-B767-9BCFD5ADB638}"/>
    <cellStyle name="60% — акцент2 2 3 3 2" xfId="3484" xr:uid="{95C681BF-4021-4111-86B7-110AE902BF77}"/>
    <cellStyle name="60% — акцент2 2 3 3 2 2" xfId="6742" xr:uid="{C36935E5-7A38-462C-8E72-5708BCD40909}"/>
    <cellStyle name="60% — акцент2 2 3 3 2 2 2" xfId="14253" xr:uid="{40DF93C6-448B-4294-BBF3-2AC935ECD5E5}"/>
    <cellStyle name="60% — акцент2 2 3 3 2 3" xfId="11092" xr:uid="{6D264346-3577-4EA4-9932-3107291E4539}"/>
    <cellStyle name="60% — акцент2 2 3 3 3" xfId="5043" xr:uid="{1BDD809B-362F-4D94-AFFD-5514AE4E8CCA}"/>
    <cellStyle name="60% — акцент2 2 3 3 3 2" xfId="12638" xr:uid="{1C502FCD-D1CE-4E5F-8852-4A23638B25DA}"/>
    <cellStyle name="60% — акцент2 2 3 3 4" xfId="9232" xr:uid="{17274EC9-3C86-43AC-A865-6E5D12EDA9C9}"/>
    <cellStyle name="60% — акцент2 2 3 4" xfId="2207" xr:uid="{E3739036-F6BF-41A7-BEA0-B67515D9BD7C}"/>
    <cellStyle name="60% — акцент2 2 3 4 2" xfId="3786" xr:uid="{32E99436-8F5F-4E6B-9DE1-092988E0C833}"/>
    <cellStyle name="60% — акцент2 2 3 4 2 2" xfId="7043" xr:uid="{FD5DCA1A-B824-4B02-9FB4-8231044B22F3}"/>
    <cellStyle name="60% — акцент2 2 3 4 2 2 2" xfId="14554" xr:uid="{CD9145F2-B642-453F-B92A-0413DBFA608E}"/>
    <cellStyle name="60% — акцент2 2 3 4 2 3" xfId="11393" xr:uid="{35F09A1D-133A-47C5-B83B-F44E8BCE0F5F}"/>
    <cellStyle name="60% — акцент2 2 3 4 3" xfId="5369" xr:uid="{6F30B4F6-871C-4852-9084-70A4B0394646}"/>
    <cellStyle name="60% — акцент2 2 3 4 3 2" xfId="12959" xr:uid="{6DB79ED1-6E12-42E9-904B-0CFBCF1DE6BF}"/>
    <cellStyle name="60% — акцент2 2 3 4 4" xfId="9847" xr:uid="{4E129B9F-0DF4-4294-8780-03D96DBF9AB6}"/>
    <cellStyle name="60% — акцент2 2 3 5" xfId="2825" xr:uid="{B9B7F64B-0BF9-4C96-A051-01AE0F151558}"/>
    <cellStyle name="60% — акцент2 2 3 5 2" xfId="5984" xr:uid="{8797D197-441E-41A7-B7D3-F6964A42A13A}"/>
    <cellStyle name="60% — акцент2 2 3 5 2 2" xfId="13570" xr:uid="{0BE23003-F138-4B60-95FA-7967D87D2D30}"/>
    <cellStyle name="60% — акцент2 2 3 5 3" xfId="10458" xr:uid="{E755FECC-8D77-486A-AFF7-751B11BFDB5A}"/>
    <cellStyle name="60% — акцент2 2 3 6" xfId="4401" xr:uid="{D65D1A44-CDC1-4397-B702-BB2633DE33D7}"/>
    <cellStyle name="60% — акцент2 2 3 6 2" xfId="12004" xr:uid="{2B4E34F4-54B6-4C17-AC68-6B6232669D25}"/>
    <cellStyle name="60% — акцент2 2 3 7" xfId="8907" xr:uid="{0B54E9BD-6B98-4568-9936-0FC26E1F7CE0}"/>
    <cellStyle name="60% — акцент2 2 3 8" xfId="1239" xr:uid="{F5B919D6-E2DD-4790-A25E-64AC3522A28C}"/>
    <cellStyle name="60% — акцент2 2 4" xfId="240" xr:uid="{E97C357D-9753-427E-A55A-B007DB792229}"/>
    <cellStyle name="60% — акцент2 2 4 2" xfId="1955" xr:uid="{FDD14FF4-D730-4F55-ACED-155E0BF9D6BE}"/>
    <cellStyle name="60% — акцент2 2 4 2 2" xfId="2578" xr:uid="{160B10FB-A5E2-44D8-816F-7B1F395795F8}"/>
    <cellStyle name="60% — акцент2 2 4 2 2 2" xfId="4157" xr:uid="{F7B6E001-EBA0-4238-9E57-2F65A3944CFE}"/>
    <cellStyle name="60% — акцент2 2 4 2 2 2 2" xfId="7412" xr:uid="{71902F35-BB53-449C-A15B-E68334D0987A}"/>
    <cellStyle name="60% — акцент2 2 4 2 2 2 2 2" xfId="14923" xr:uid="{4C343B66-84E4-4BC9-A7D1-6772BF096D76}"/>
    <cellStyle name="60% — акцент2 2 4 2 2 2 3" xfId="11763" xr:uid="{376FEBAA-CB6D-4814-98AD-D3F3D8E33668}"/>
    <cellStyle name="60% — акцент2 2 4 2 2 3" xfId="5740" xr:uid="{741D9976-B4F8-4134-9784-95B1204E4857}"/>
    <cellStyle name="60% — акцент2 2 4 2 2 3 2" xfId="13328" xr:uid="{DEA51128-C967-4391-B0BF-680D9BF57563}"/>
    <cellStyle name="60% — акцент2 2 4 2 2 4" xfId="10216" xr:uid="{F4159018-DCA9-439D-8415-990292B16C32}"/>
    <cellStyle name="60% — акцент2 2 4 2 3" xfId="3196" xr:uid="{A1CB9678-8067-4C2E-9F2B-3201D4F0107D}"/>
    <cellStyle name="60% — акцент2 2 4 2 3 2" xfId="6355" xr:uid="{998AEEF8-D5F7-459A-B172-187ED829CFF8}"/>
    <cellStyle name="60% — акцент2 2 4 2 3 2 2" xfId="13939" xr:uid="{4756C9E7-6B09-4BA7-A7BB-1E915391D7AA}"/>
    <cellStyle name="60% — акцент2 2 4 2 3 3" xfId="10827" xr:uid="{626D5866-B5CE-463A-81E6-8B2C59033701}"/>
    <cellStyle name="60% — акцент2 2 4 2 4" xfId="4772" xr:uid="{8965D878-5D7B-43AF-8B07-FCBC2457786B}"/>
    <cellStyle name="60% — акцент2 2 4 2 4 2" xfId="12373" xr:uid="{853A1BCD-3F7C-4888-92B4-1A442D211708}"/>
    <cellStyle name="60% — акцент2 2 4 2 5" xfId="9601" xr:uid="{9F825F7D-8546-40A2-BDD1-9FF2C914F96B}"/>
    <cellStyle name="60% — акцент2 2 4 3" xfId="1653" xr:uid="{C95EADCE-560E-4936-8457-EE9EF1499A13}"/>
    <cellStyle name="60% — акцент2 2 4 3 2" xfId="3553" xr:uid="{9DCCA92B-2564-49EB-B9AA-BCF2FA49217B}"/>
    <cellStyle name="60% — акцент2 2 4 3 2 2" xfId="6811" xr:uid="{F4F5EE6B-950D-4F5E-965F-45EAAD1CDA26}"/>
    <cellStyle name="60% — акцент2 2 4 3 2 2 2" xfId="14322" xr:uid="{FFE8DF4E-E2A6-48D6-8E3F-F10B84AAC310}"/>
    <cellStyle name="60% — акцент2 2 4 3 2 3" xfId="11161" xr:uid="{09F872C6-6E66-4DE2-B974-0F2EAFCF781A}"/>
    <cellStyle name="60% — акцент2 2 4 3 3" xfId="5112" xr:uid="{2E99C395-3C54-4375-9FFB-3A508ED927BB}"/>
    <cellStyle name="60% — акцент2 2 4 3 3 2" xfId="12707" xr:uid="{EF2CB5B4-4860-435D-A636-8F87FD7A7645}"/>
    <cellStyle name="60% — акцент2 2 4 3 4" xfId="9301" xr:uid="{1C726885-492B-4150-8E06-B493AF3C9CB0}"/>
    <cellStyle name="60% — акцент2 2 4 4" xfId="2276" xr:uid="{63558400-1A8E-459A-AD7C-A0AA70DB10AC}"/>
    <cellStyle name="60% — акцент2 2 4 4 2" xfId="3855" xr:uid="{2CFBB774-D5F7-466E-B771-E76CB2FD46AE}"/>
    <cellStyle name="60% — акцент2 2 4 4 2 2" xfId="7112" xr:uid="{5F2F0D7B-8FA5-4C33-A9AA-97786D5B8432}"/>
    <cellStyle name="60% — акцент2 2 4 4 2 2 2" xfId="14623" xr:uid="{9617EF55-9003-48DC-859A-0C009EC22370}"/>
    <cellStyle name="60% — акцент2 2 4 4 2 3" xfId="11462" xr:uid="{33BD1E90-01D4-47A9-9434-62904FDDEC6E}"/>
    <cellStyle name="60% — акцент2 2 4 4 3" xfId="5438" xr:uid="{B79040CA-18F4-4033-9C01-6C541121C327}"/>
    <cellStyle name="60% — акцент2 2 4 4 3 2" xfId="13028" xr:uid="{687FB2A9-85B1-4F45-8479-8106611A0B30}"/>
    <cellStyle name="60% — акцент2 2 4 4 4" xfId="9916" xr:uid="{D2DB314E-FDBD-4052-B7F3-3918FF29CA02}"/>
    <cellStyle name="60% — акцент2 2 4 5" xfId="2894" xr:uid="{82376A6E-04CA-42B5-A6A7-7EF1AB6311E2}"/>
    <cellStyle name="60% — акцент2 2 4 5 2" xfId="6053" xr:uid="{12E1CC65-8EAE-4C27-AE9C-67A6660B2BD1}"/>
    <cellStyle name="60% — акцент2 2 4 5 2 2" xfId="13639" xr:uid="{F3CAE6E4-3A91-42E0-B949-BFD40632CF27}"/>
    <cellStyle name="60% — акцент2 2 4 5 3" xfId="10527" xr:uid="{E1DAFAD8-0139-4BA3-9C80-1851FE5F05A1}"/>
    <cellStyle name="60% — акцент2 2 4 6" xfId="4470" xr:uid="{DA6B1AA5-8D22-4783-83F2-00B46CE5554A}"/>
    <cellStyle name="60% — акцент2 2 4 6 2" xfId="12073" xr:uid="{E61396E8-FC22-4712-BB8E-179BCD9E49FF}"/>
    <cellStyle name="60% — акцент2 2 4 7" xfId="8976" xr:uid="{7B5E1ABE-575E-494A-9587-ACA2330C379A}"/>
    <cellStyle name="60% — акцент2 2 4 8" xfId="1308" xr:uid="{9188FD23-9469-4528-A017-08669952B57E}"/>
    <cellStyle name="60% — акцент2 2 5" xfId="241" xr:uid="{741BA3AB-1AEA-455F-8F11-EF512CD5E2CF}"/>
    <cellStyle name="60% — акцент2 2 5 2" xfId="2370" xr:uid="{EB5F4F7A-38BC-4527-8621-190EDB8810A8}"/>
    <cellStyle name="60% — акцент2 2 5 2 2" xfId="3949" xr:uid="{B4A23834-EC3B-44B5-A5EF-517B0D304AF3}"/>
    <cellStyle name="60% — акцент2 2 5 2 2 2" xfId="7205" xr:uid="{A48B8FDA-BAA4-442E-BD23-612EA8DC32FE}"/>
    <cellStyle name="60% — акцент2 2 5 2 2 2 2" xfId="14716" xr:uid="{870D8928-E3E6-47DC-AFB3-07953771DAD1}"/>
    <cellStyle name="60% — акцент2 2 5 2 2 3" xfId="11555" xr:uid="{7F6310C0-19CD-4245-B6FD-E768D8CA6942}"/>
    <cellStyle name="60% — акцент2 2 5 2 3" xfId="5532" xr:uid="{FE8FCC80-EE29-4B8A-97E1-15DCD30E7585}"/>
    <cellStyle name="60% — акцент2 2 5 2 3 2" xfId="13121" xr:uid="{76D39A09-06C3-49A1-89C2-E9FBD0B4A672}"/>
    <cellStyle name="60% — акцент2 2 5 2 4" xfId="10009" xr:uid="{ABD9DE19-6AD0-4B29-B104-AAC6100D4559}"/>
    <cellStyle name="60% — акцент2 2 5 3" xfId="2988" xr:uid="{38F709B1-A737-4ECA-94F8-182D091C17AC}"/>
    <cellStyle name="60% — акцент2 2 5 3 2" xfId="6147" xr:uid="{4411E0C9-6695-4AE1-ADB9-E0CBD6B69616}"/>
    <cellStyle name="60% — акцент2 2 5 3 2 2" xfId="13732" xr:uid="{28B88C99-55A1-4AD1-943B-E5948A0839ED}"/>
    <cellStyle name="60% — акцент2 2 5 3 3" xfId="10620" xr:uid="{21C4FF0F-A345-4AF7-9307-13EE085F2FAD}"/>
    <cellStyle name="60% — акцент2 2 5 4" xfId="4564" xr:uid="{FD5E29A9-82DE-4836-8119-9C10B9C09627}"/>
    <cellStyle name="60% — акцент2 2 5 4 2" xfId="12166" xr:uid="{D59F6161-6F9E-4321-BCE5-F96637901460}"/>
    <cellStyle name="60% — акцент2 2 5 5" xfId="9394" xr:uid="{892B6690-A535-4B6D-9D74-37BCE0BFBACB}"/>
    <cellStyle name="60% — акцент2 2 5 6" xfId="1747" xr:uid="{0B901B83-1DEB-4913-978B-F6520FE09C3B}"/>
    <cellStyle name="60% — акцент2 2 6" xfId="1445" xr:uid="{740F3EBF-5C7D-4740-BE09-6F0D929B4311}"/>
    <cellStyle name="60% — акцент2 2 6 2" xfId="3345" xr:uid="{58A8E43A-6A4B-4B49-B3D4-9BA199EF17DA}"/>
    <cellStyle name="60% — акцент2 2 6 2 2" xfId="6604" xr:uid="{DC0F8658-1663-47FE-808B-260F9FEADBE5}"/>
    <cellStyle name="60% — акцент2 2 6 2 2 2" xfId="14115" xr:uid="{FDDC81D0-26F5-472D-98AE-BE06529EFC47}"/>
    <cellStyle name="60% — акцент2 2 6 2 3" xfId="10954" xr:uid="{7AFCDF50-A442-48A2-9381-27466DC7B37D}"/>
    <cellStyle name="60% — акцент2 2 6 3" xfId="4904" xr:uid="{5B8FDB5C-894F-4B71-8A44-9EACD5AD3B68}"/>
    <cellStyle name="60% — акцент2 2 6 3 2" xfId="12500" xr:uid="{43FB8BB2-EE7B-4517-9116-301B49F344D7}"/>
    <cellStyle name="60% — акцент2 2 6 4" xfId="9094" xr:uid="{8DB0AD9E-C385-4407-9B16-669CA5CD38B2}"/>
    <cellStyle name="60% — акцент2 2 7" xfId="2068" xr:uid="{40FA9808-CF9F-43B8-8CE8-43B96B687539}"/>
    <cellStyle name="60% — акцент2 2 7 2" xfId="3647" xr:uid="{F239CADA-B420-480F-9FA3-25FC7989C6EF}"/>
    <cellStyle name="60% — акцент2 2 7 2 2" xfId="6905" xr:uid="{33916FCC-7EE3-4DDB-B2A7-AE58F38D7DCB}"/>
    <cellStyle name="60% — акцент2 2 7 2 2 2" xfId="14416" xr:uid="{C7CAFB24-6668-4A1B-9BD2-1A3EFF08B13D}"/>
    <cellStyle name="60% — акцент2 2 7 2 3" xfId="11255" xr:uid="{861D5009-A156-4FC9-8C62-CE43DC10A455}"/>
    <cellStyle name="60% — акцент2 2 7 3" xfId="5230" xr:uid="{CD283644-3AF5-49EC-A89D-238DCFD4BE5B}"/>
    <cellStyle name="60% — акцент2 2 7 3 2" xfId="12821" xr:uid="{92F48795-E782-4F2B-AC07-6023F8C76D38}"/>
    <cellStyle name="60% — акцент2 2 7 4" xfId="9709" xr:uid="{521D4110-647F-4AE1-B727-BF5FB3ED9697}"/>
    <cellStyle name="60% — акцент2 2 8" xfId="2686" xr:uid="{161DC531-F363-4E15-A082-B10BD0A99933}"/>
    <cellStyle name="60% — акцент2 2 8 2" xfId="5845" xr:uid="{E1D76E5E-D993-4CAF-AF32-5AE4CA8D4783}"/>
    <cellStyle name="60% — акцент2 2 8 2 2" xfId="13432" xr:uid="{12013DE5-5644-4703-B6AA-715ED8BB7E5E}"/>
    <cellStyle name="60% — акцент2 2 8 3" xfId="10319" xr:uid="{FC9F810D-519F-42B3-BB87-49CFAF9E9387}"/>
    <cellStyle name="60% — акцент2 2 9" xfId="4262" xr:uid="{062108F1-F1C7-4934-AD0A-A32835FB4225}"/>
    <cellStyle name="60% — акцент2 2 9 2" xfId="11866" xr:uid="{B8A72331-5276-40C0-9731-D86FEE2D1581}"/>
    <cellStyle name="60% - Акцент2 3" xfId="6533" xr:uid="{BD78AC03-800A-4FF9-8D0C-F66D5066221D}"/>
    <cellStyle name="60% — акцент2 3" xfId="242" xr:uid="{CB8CEBAE-8CC2-4538-8DD5-C277B9CF6236}"/>
    <cellStyle name="60% — акцент2 3 10" xfId="8789" xr:uid="{306B8E83-31A6-4617-AD73-8D86EF3F4B55}"/>
    <cellStyle name="60% — акцент2 3 11" xfId="1116" xr:uid="{1FEE8B27-ABB5-4E8B-AC0F-43D6EA9366C5}"/>
    <cellStyle name="60% — акцент2 3 2" xfId="243" xr:uid="{A41C1A08-D586-48F4-97CA-E48C2BC5BBBF}"/>
    <cellStyle name="60% — акцент2 3 2 2" xfId="1837" xr:uid="{3724299C-0CC4-4E13-9C62-90A35E1C74D0}"/>
    <cellStyle name="60% — акцент2 3 2 2 2" xfId="2460" xr:uid="{D4717C3B-B4F2-43C7-926A-3913A4347C22}"/>
    <cellStyle name="60% — акцент2 3 2 2 2 2" xfId="4039" xr:uid="{CD6FC4EF-FF3A-4D15-B6BB-7692FCC7F49C}"/>
    <cellStyle name="60% — акцент2 3 2 2 2 2 2" xfId="7295" xr:uid="{EC62A2B1-3E35-4151-BBCE-34A85FA11904}"/>
    <cellStyle name="60% — акцент2 3 2 2 2 2 2 2" xfId="14806" xr:uid="{4BBF1331-1D43-4A82-8D39-0B8EBBA0B19D}"/>
    <cellStyle name="60% — акцент2 3 2 2 2 2 3" xfId="11645" xr:uid="{F47457F3-6737-41B5-BB38-13AC4E4DA2D4}"/>
    <cellStyle name="60% — акцент2 3 2 2 2 3" xfId="5622" xr:uid="{3CF21F53-F04D-43BD-9184-9D6DC622DF64}"/>
    <cellStyle name="60% — акцент2 3 2 2 2 3 2" xfId="13211" xr:uid="{8FEF6163-F00E-45B7-BB1D-97D485AE4F5F}"/>
    <cellStyle name="60% — акцент2 3 2 2 2 4" xfId="10099" xr:uid="{4AE4E8EE-AE68-4930-BF0B-245B02A0B354}"/>
    <cellStyle name="60% — акцент2 3 2 2 3" xfId="3078" xr:uid="{721C1B58-C269-4358-ABE1-645A823FAC2A}"/>
    <cellStyle name="60% — акцент2 3 2 2 3 2" xfId="6237" xr:uid="{E9DED0CB-C069-4707-99C5-01805F81AB9B}"/>
    <cellStyle name="60% — акцент2 3 2 2 3 2 2" xfId="13822" xr:uid="{19B4B347-08BD-4656-870A-54E304DD1DE7}"/>
    <cellStyle name="60% — акцент2 3 2 2 3 3" xfId="10710" xr:uid="{DA55342A-4F06-4D08-B17D-08EEDE5791EB}"/>
    <cellStyle name="60% — акцент2 3 2 2 4" xfId="4654" xr:uid="{E3C38BF8-F4FF-4C28-B7FB-5CB05152C5B0}"/>
    <cellStyle name="60% — акцент2 3 2 2 4 2" xfId="12256" xr:uid="{C9A8EE95-66FD-4D34-92EB-F2C71143C1E2}"/>
    <cellStyle name="60% — акцент2 3 2 2 5" xfId="9484" xr:uid="{EEC085D0-35D3-4576-AA54-B97E15BD6D18}"/>
    <cellStyle name="60% — акцент2 3 2 3" xfId="1535" xr:uid="{F99B6B6F-FD33-4B9F-9C94-8B35A432B0E2}"/>
    <cellStyle name="60% — акцент2 3 2 3 2" xfId="3435" xr:uid="{818C4317-B495-4C67-8366-146B40A8E7C8}"/>
    <cellStyle name="60% — акцент2 3 2 3 2 2" xfId="6694" xr:uid="{5C05EBDB-5091-4E1B-AAF5-DC7777F7865A}"/>
    <cellStyle name="60% — акцент2 3 2 3 2 2 2" xfId="14205" xr:uid="{1537990D-63FD-48E2-8E7D-6A66DEE91E0E}"/>
    <cellStyle name="60% — акцент2 3 2 3 2 3" xfId="11044" xr:uid="{6381A6E4-18A8-43B4-A44E-19D3C0CA479C}"/>
    <cellStyle name="60% — акцент2 3 2 3 3" xfId="4994" xr:uid="{99AA0C52-F47A-49BD-A6F0-9D8F0FEF47F0}"/>
    <cellStyle name="60% — акцент2 3 2 3 3 2" xfId="12590" xr:uid="{CFBEBF41-B6C1-4304-A461-DFD7722E4C32}"/>
    <cellStyle name="60% — акцент2 3 2 3 4" xfId="9184" xr:uid="{EEF0FEAF-A0D4-4FEB-A767-AC99CCAE5EB8}"/>
    <cellStyle name="60% — акцент2 3 2 4" xfId="2158" xr:uid="{25F084FB-AD0F-40CA-8236-D91681D0A9E8}"/>
    <cellStyle name="60% — акцент2 3 2 4 2" xfId="3737" xr:uid="{893D9930-B285-4877-AF19-2A534C51D6EF}"/>
    <cellStyle name="60% — акцент2 3 2 4 2 2" xfId="6995" xr:uid="{149A4F6A-B703-4B69-A80E-B1FA502A5E46}"/>
    <cellStyle name="60% — акцент2 3 2 4 2 2 2" xfId="14506" xr:uid="{2E17DE30-2C5F-4473-8607-6C30C6BF5E1F}"/>
    <cellStyle name="60% — акцент2 3 2 4 2 3" xfId="11345" xr:uid="{E9F9F177-81EC-44E3-990C-D5D73DA5EE53}"/>
    <cellStyle name="60% — акцент2 3 2 4 3" xfId="5320" xr:uid="{6619A34A-0BE1-4002-985A-000B79622C89}"/>
    <cellStyle name="60% — акцент2 3 2 4 3 2" xfId="12911" xr:uid="{28FC4768-F047-4D7A-B7A8-B93652F609F5}"/>
    <cellStyle name="60% — акцент2 3 2 4 4" xfId="9799" xr:uid="{14EBA9BE-CF1D-46B9-A52C-5F07E1DDE9A6}"/>
    <cellStyle name="60% — акцент2 3 2 5" xfId="2776" xr:uid="{20A124D2-06DF-454D-9E45-DBF4ED10B443}"/>
    <cellStyle name="60% — акцент2 3 2 5 2" xfId="5935" xr:uid="{67F40488-79C6-4E5F-95FC-213108D94999}"/>
    <cellStyle name="60% — акцент2 3 2 5 2 2" xfId="13522" xr:uid="{1007A62B-E201-4875-B884-CCC819ABAF2E}"/>
    <cellStyle name="60% — акцент2 3 2 5 3" xfId="10409" xr:uid="{940CE4E5-A3C2-4D4B-BB98-ED130C636188}"/>
    <cellStyle name="60% — акцент2 3 2 6" xfId="4352" xr:uid="{03E57BD3-DE05-4536-99B5-180F05DE8319}"/>
    <cellStyle name="60% — акцент2 3 2 6 2" xfId="11956" xr:uid="{CE487654-567F-4B09-87AD-C581A5D98070}"/>
    <cellStyle name="60% — акцент2 3 2 7" xfId="8859" xr:uid="{1A03FDDD-F77F-445A-95D8-4F5340ED7F04}"/>
    <cellStyle name="60% — акцент2 3 2 8" xfId="1190" xr:uid="{5FFD90A6-DDE5-475A-A8AD-2404ED8AEC18}"/>
    <cellStyle name="60% — акцент2 3 3" xfId="244" xr:uid="{0B0BBB35-A518-4954-8785-BAFC13359D08}"/>
    <cellStyle name="60% — акцент2 3 3 2" xfId="1907" xr:uid="{E9A138F0-594C-47DD-879A-EF513CDDE648}"/>
    <cellStyle name="60% — акцент2 3 3 2 2" xfId="2530" xr:uid="{1F0D4184-AD4D-4B69-904A-985757FF0A73}"/>
    <cellStyle name="60% — акцент2 3 3 2 2 2" xfId="4109" xr:uid="{554C69ED-B6E2-465C-A797-4C8BA01722ED}"/>
    <cellStyle name="60% — акцент2 3 3 2 2 2 2" xfId="7364" xr:uid="{A7D60735-B7F8-45FB-9BE5-9C575537FE4A}"/>
    <cellStyle name="60% — акцент2 3 3 2 2 2 2 2" xfId="14875" xr:uid="{FDB5D094-DDB2-4445-AE49-BB5E8C55566A}"/>
    <cellStyle name="60% — акцент2 3 3 2 2 2 3" xfId="11715" xr:uid="{5D933A14-636D-4055-83AD-2770B9D3A84B}"/>
    <cellStyle name="60% — акцент2 3 3 2 2 3" xfId="5692" xr:uid="{91A57AA9-AAAC-4DF8-9C24-B22FD79D343F}"/>
    <cellStyle name="60% — акцент2 3 3 2 2 3 2" xfId="13280" xr:uid="{D85B0495-256A-4F1D-A4F3-2E2A99B230F6}"/>
    <cellStyle name="60% — акцент2 3 3 2 2 4" xfId="10168" xr:uid="{F1A5BC73-2B85-49D3-82C2-597AE797828D}"/>
    <cellStyle name="60% — акцент2 3 3 2 3" xfId="3148" xr:uid="{5A98DCC6-8CE5-4504-9CEC-EF03E9CF5722}"/>
    <cellStyle name="60% — акцент2 3 3 2 3 2" xfId="6307" xr:uid="{3587A2F9-168A-4AA6-8E7C-A77B2D995374}"/>
    <cellStyle name="60% — акцент2 3 3 2 3 2 2" xfId="13891" xr:uid="{F2F97D3C-1B3B-471C-997F-F395E8D8F3EE}"/>
    <cellStyle name="60% — акцент2 3 3 2 3 3" xfId="10779" xr:uid="{33E2FCB0-8EFB-4C67-8120-E8C13A09BE5C}"/>
    <cellStyle name="60% — акцент2 3 3 2 4" xfId="4724" xr:uid="{00E61C4F-8962-4FE1-9A36-5E1A531BB931}"/>
    <cellStyle name="60% — акцент2 3 3 2 4 2" xfId="12325" xr:uid="{98A716D0-104D-458F-8A64-FAE3FCCF12B0}"/>
    <cellStyle name="60% — акцент2 3 3 2 5" xfId="9553" xr:uid="{48A047DE-3E52-49C0-A65D-7ECCE70B2779}"/>
    <cellStyle name="60% — акцент2 3 3 3" xfId="1605" xr:uid="{C1B91E69-DE70-40AA-95BE-C10A07ECEF8C}"/>
    <cellStyle name="60% — акцент2 3 3 3 2" xfId="3505" xr:uid="{FF6244A5-527F-4C9F-8538-C2BE5B7A73D0}"/>
    <cellStyle name="60% — акцент2 3 3 3 2 2" xfId="6763" xr:uid="{9DF8840A-D316-404B-BC7B-C830379A9BD6}"/>
    <cellStyle name="60% — акцент2 3 3 3 2 2 2" xfId="14274" xr:uid="{516FBFAE-52E3-496B-AF50-D8285497E427}"/>
    <cellStyle name="60% — акцент2 3 3 3 2 3" xfId="11113" xr:uid="{B92780B5-8099-4E7B-A163-E803E956451E}"/>
    <cellStyle name="60% — акцент2 3 3 3 3" xfId="5064" xr:uid="{4893F7F9-E7E7-49FB-A7E2-46E3DC40F695}"/>
    <cellStyle name="60% — акцент2 3 3 3 3 2" xfId="12659" xr:uid="{A18941F9-AB2B-4618-8347-EAEA5D4D5A49}"/>
    <cellStyle name="60% — акцент2 3 3 3 4" xfId="9253" xr:uid="{C36898A5-8B3B-4BDE-8737-790FE61B3BB9}"/>
    <cellStyle name="60% — акцент2 3 3 4" xfId="2228" xr:uid="{34116D96-81C0-4906-85CE-DCBE24305054}"/>
    <cellStyle name="60% — акцент2 3 3 4 2" xfId="3807" xr:uid="{A3650406-2BE3-4BF1-B77D-1C12826305B6}"/>
    <cellStyle name="60% — акцент2 3 3 4 2 2" xfId="7064" xr:uid="{7CC8C4E8-E769-482E-BD93-EC1F2E62EDA3}"/>
    <cellStyle name="60% — акцент2 3 3 4 2 2 2" xfId="14575" xr:uid="{A121A59E-FC59-4F14-AD6E-0A34B6EFC56D}"/>
    <cellStyle name="60% — акцент2 3 3 4 2 3" xfId="11414" xr:uid="{831E18C5-E6BA-44AB-89EF-960A587D44E2}"/>
    <cellStyle name="60% — акцент2 3 3 4 3" xfId="5390" xr:uid="{EE7F47C2-4E24-4A7C-AD07-623901790F83}"/>
    <cellStyle name="60% — акцент2 3 3 4 3 2" xfId="12980" xr:uid="{31E26592-24D8-487F-97D6-709366E82F22}"/>
    <cellStyle name="60% — акцент2 3 3 4 4" xfId="9868" xr:uid="{10636E0D-9F9D-437D-9EC6-182623E9A533}"/>
    <cellStyle name="60% — акцент2 3 3 5" xfId="2846" xr:uid="{2E7E5992-19C9-4480-A1D6-FC05559FD475}"/>
    <cellStyle name="60% — акцент2 3 3 5 2" xfId="6005" xr:uid="{1E8CA990-7F7E-4DC6-AAF6-FEA9DFDBEB74}"/>
    <cellStyle name="60% — акцент2 3 3 5 2 2" xfId="13591" xr:uid="{3AEA7DFD-7FF1-45C7-BBDF-10F8A7CCD3A1}"/>
    <cellStyle name="60% — акцент2 3 3 5 3" xfId="10479" xr:uid="{AE9E63D3-7D82-4EA7-A46A-1DDAF7159A1F}"/>
    <cellStyle name="60% — акцент2 3 3 6" xfId="4422" xr:uid="{D1E4A449-939C-4AE9-848B-ECC26A495080}"/>
    <cellStyle name="60% — акцент2 3 3 6 2" xfId="12025" xr:uid="{05ED4286-D17C-4C8C-B091-F319B011B63C}"/>
    <cellStyle name="60% — акцент2 3 3 7" xfId="8928" xr:uid="{18FCA96F-0F53-45DD-85AE-CF6861AAA82F}"/>
    <cellStyle name="60% — акцент2 3 3 8" xfId="1260" xr:uid="{CE8015F5-188D-4CFA-B80F-28803FB5C6B5}"/>
    <cellStyle name="60% — акцент2 3 4" xfId="245" xr:uid="{A4D35385-72F4-4E44-8CA3-D6C4A32243F8}"/>
    <cellStyle name="60% — акцент2 3 4 2" xfId="1976" xr:uid="{2ED205FF-37A0-4F02-A06A-70A1D0D451C0}"/>
    <cellStyle name="60% — акцент2 3 4 2 2" xfId="2599" xr:uid="{009C7A04-6652-4EBE-9287-0638FE303687}"/>
    <cellStyle name="60% — акцент2 3 4 2 2 2" xfId="4178" xr:uid="{5456DD94-EDB5-4043-B561-5C11ADD3FB54}"/>
    <cellStyle name="60% — акцент2 3 4 2 2 2 2" xfId="7433" xr:uid="{7A432896-9DE6-4230-B043-45312504330E}"/>
    <cellStyle name="60% — акцент2 3 4 2 2 2 2 2" xfId="14944" xr:uid="{BA7B59C8-3CA9-41D6-8067-FB9C8595206C}"/>
    <cellStyle name="60% — акцент2 3 4 2 2 2 3" xfId="11784" xr:uid="{6D8BFF6A-B41E-43E2-BE5C-DC8EEC6A6CF6}"/>
    <cellStyle name="60% — акцент2 3 4 2 2 3" xfId="5761" xr:uid="{A095E375-7458-4161-8AC6-05EBEDFC2F88}"/>
    <cellStyle name="60% — акцент2 3 4 2 2 3 2" xfId="13349" xr:uid="{7ECE9060-8787-4AA0-B37A-83E6A0FB9CB3}"/>
    <cellStyle name="60% — акцент2 3 4 2 2 4" xfId="10237" xr:uid="{B4C96674-9831-4CE0-89F6-0AB5FC3C1403}"/>
    <cellStyle name="60% — акцент2 3 4 2 3" xfId="3217" xr:uid="{06E7D511-1C8F-44FF-B682-72F4B6132662}"/>
    <cellStyle name="60% — акцент2 3 4 2 3 2" xfId="6376" xr:uid="{2B68F9A2-04D3-4758-B2B7-990B1515CF49}"/>
    <cellStyle name="60% — акцент2 3 4 2 3 2 2" xfId="13960" xr:uid="{D8DD1C29-8FA2-4B09-95FD-DEF1A614E770}"/>
    <cellStyle name="60% — акцент2 3 4 2 3 3" xfId="10848" xr:uid="{AFB20A95-FA9F-4693-A4A0-ED430CA5503F}"/>
    <cellStyle name="60% — акцент2 3 4 2 4" xfId="4793" xr:uid="{BACF07C0-ED39-4A31-B1BD-847964D3E5B7}"/>
    <cellStyle name="60% — акцент2 3 4 2 4 2" xfId="12394" xr:uid="{A7CF74CB-1CFC-47C5-8862-F3F5EA0A03F2}"/>
    <cellStyle name="60% — акцент2 3 4 2 5" xfId="9622" xr:uid="{AE1048A6-FA78-41DC-A7BF-C2C2BF937ABC}"/>
    <cellStyle name="60% — акцент2 3 4 3" xfId="1674" xr:uid="{7CC9DCF4-E785-4A96-91A7-3CD746C91DD3}"/>
    <cellStyle name="60% — акцент2 3 4 3 2" xfId="3574" xr:uid="{3F0DA62A-F8EB-4CAA-9B29-C2B7684C94C2}"/>
    <cellStyle name="60% — акцент2 3 4 3 2 2" xfId="6832" xr:uid="{CFEA18F8-0D0E-4F2E-8CCC-EDB2FE178044}"/>
    <cellStyle name="60% — акцент2 3 4 3 2 2 2" xfId="14343" xr:uid="{10E4F0D6-B91A-44C3-8772-62E99402F7A1}"/>
    <cellStyle name="60% — акцент2 3 4 3 2 3" xfId="11182" xr:uid="{971E666B-95AF-41C2-BFB4-7062651F1631}"/>
    <cellStyle name="60% — акцент2 3 4 3 3" xfId="5133" xr:uid="{F24087AE-AF98-4C03-AA5F-E51B32A1704F}"/>
    <cellStyle name="60% — акцент2 3 4 3 3 2" xfId="12728" xr:uid="{3D10C94D-F442-4E8A-9DF7-D1A98CADD7E9}"/>
    <cellStyle name="60% — акцент2 3 4 3 4" xfId="9322" xr:uid="{0F85D9B5-30FC-4F7C-8C3B-F10DB45ED934}"/>
    <cellStyle name="60% — акцент2 3 4 4" xfId="2297" xr:uid="{87DDE573-5BB6-47BB-9155-A957BC4A6B45}"/>
    <cellStyle name="60% — акцент2 3 4 4 2" xfId="3876" xr:uid="{C1A9B3A1-4450-4F63-9410-F0A40C5FD7E1}"/>
    <cellStyle name="60% — акцент2 3 4 4 2 2" xfId="7133" xr:uid="{3013A265-912D-4C75-8871-C5358DAF0F9D}"/>
    <cellStyle name="60% — акцент2 3 4 4 2 2 2" xfId="14644" xr:uid="{B68968F0-E645-4376-8E36-06F06305E2F4}"/>
    <cellStyle name="60% — акцент2 3 4 4 2 3" xfId="11483" xr:uid="{E1164693-0B84-4461-994B-BA37980E59F6}"/>
    <cellStyle name="60% — акцент2 3 4 4 3" xfId="5459" xr:uid="{2E6933E8-C41A-46EF-BDDC-F21EFD1AA3B8}"/>
    <cellStyle name="60% — акцент2 3 4 4 3 2" xfId="13049" xr:uid="{A2EA68B9-E1A7-4884-9140-6D10C3B2268C}"/>
    <cellStyle name="60% — акцент2 3 4 4 4" xfId="9937" xr:uid="{A78394FC-9BD7-44B6-A58E-863E7D06D534}"/>
    <cellStyle name="60% — акцент2 3 4 5" xfId="2915" xr:uid="{B6449601-987B-4EFB-BA9C-3CAC1E9EADC3}"/>
    <cellStyle name="60% — акцент2 3 4 5 2" xfId="6074" xr:uid="{D170AB95-BB32-460F-B1A7-E44C6F6180F9}"/>
    <cellStyle name="60% — акцент2 3 4 5 2 2" xfId="13660" xr:uid="{7B406C7E-1287-40DE-801B-62063F951101}"/>
    <cellStyle name="60% — акцент2 3 4 5 3" xfId="10548" xr:uid="{A4D7A6A2-C0D0-4258-BAA2-DF34168AAEB8}"/>
    <cellStyle name="60% — акцент2 3 4 6" xfId="4491" xr:uid="{C6F39CE9-2C4B-47E7-9B27-C805150C9550}"/>
    <cellStyle name="60% — акцент2 3 4 6 2" xfId="12094" xr:uid="{B9FF0BB2-B8DA-42D7-823D-F026DF98AE33}"/>
    <cellStyle name="60% — акцент2 3 4 7" xfId="8997" xr:uid="{51873248-107D-4E61-A234-7E9B3213D0E5}"/>
    <cellStyle name="60% — акцент2 3 4 8" xfId="1329" xr:uid="{626EB735-5074-4AEB-AFFA-6F8D4DB91EEA}"/>
    <cellStyle name="60% — акцент2 3 5" xfId="246" xr:uid="{CF01B9CA-9082-4C0B-B66F-AD3F94FA8FC8}"/>
    <cellStyle name="60% — акцент2 3 5 2" xfId="2391" xr:uid="{1D6C05BB-81A4-4B27-8C04-4125E98A3F49}"/>
    <cellStyle name="60% — акцент2 3 5 2 2" xfId="3970" xr:uid="{A40A9B32-4498-4F66-8A79-EE9A0CCF42EA}"/>
    <cellStyle name="60% — акцент2 3 5 2 2 2" xfId="7226" xr:uid="{1E840D17-3967-4D20-834A-494307029CC9}"/>
    <cellStyle name="60% — акцент2 3 5 2 2 2 2" xfId="14737" xr:uid="{FA84F801-89A4-40BC-9336-1060A51A690D}"/>
    <cellStyle name="60% — акцент2 3 5 2 2 3" xfId="11576" xr:uid="{ECE53194-CB71-44F2-90C8-4CEFD0DDB9DD}"/>
    <cellStyle name="60% — акцент2 3 5 2 3" xfId="5553" xr:uid="{52DBD4DB-1EDB-4C51-BDE2-7C308612BC19}"/>
    <cellStyle name="60% — акцент2 3 5 2 3 2" xfId="13142" xr:uid="{D63DCB45-59A0-490B-BBF5-C8CD83669E18}"/>
    <cellStyle name="60% — акцент2 3 5 2 4" xfId="10030" xr:uid="{92AB059B-1588-4E39-A7E0-AA7B7411CDA5}"/>
    <cellStyle name="60% — акцент2 3 5 3" xfId="3009" xr:uid="{4EB944E9-BD90-4D36-8070-C1A8266B6702}"/>
    <cellStyle name="60% — акцент2 3 5 3 2" xfId="6168" xr:uid="{30A7F778-FF2B-415B-B98B-1C607CD351EE}"/>
    <cellStyle name="60% — акцент2 3 5 3 2 2" xfId="13753" xr:uid="{E2B22BB9-1A51-4D7C-A856-467090B8CA79}"/>
    <cellStyle name="60% — акцент2 3 5 3 3" xfId="10641" xr:uid="{1F476748-435A-455C-AF25-ADA935D9A3A8}"/>
    <cellStyle name="60% — акцент2 3 5 4" xfId="4585" xr:uid="{54F9EEA2-645F-41B0-BB4D-A68740E7FD19}"/>
    <cellStyle name="60% — акцент2 3 5 4 2" xfId="12187" xr:uid="{CA6D99BB-7183-4D51-9F16-13974B4C5085}"/>
    <cellStyle name="60% — акцент2 3 5 5" xfId="9415" xr:uid="{EAEA9F50-83E8-4582-ACB9-34A9B8FA97FB}"/>
    <cellStyle name="60% — акцент2 3 5 6" xfId="1768" xr:uid="{20241EA1-5371-4FB2-858D-40EEF04BA8E3}"/>
    <cellStyle name="60% — акцент2 3 6" xfId="1466" xr:uid="{72DF9103-51AB-49C6-8887-B2E4C4BBE42B}"/>
    <cellStyle name="60% — акцент2 3 6 2" xfId="3366" xr:uid="{BAFEE564-7A32-4DFD-9F33-78C73E664425}"/>
    <cellStyle name="60% — акцент2 3 6 2 2" xfId="6625" xr:uid="{8DAC7F94-FA21-4F91-BF5F-9E3917107354}"/>
    <cellStyle name="60% — акцент2 3 6 2 2 2" xfId="14136" xr:uid="{C0392568-CE08-4898-AE4E-9F412C4A25C5}"/>
    <cellStyle name="60% — акцент2 3 6 2 3" xfId="10975" xr:uid="{1909CC72-4EF6-4637-8C48-B9440C9593B1}"/>
    <cellStyle name="60% — акцент2 3 6 3" xfId="4925" xr:uid="{827127C4-9B1B-43D4-B571-449A2E6A2CD2}"/>
    <cellStyle name="60% — акцент2 3 6 3 2" xfId="12521" xr:uid="{B016EF54-0CF2-40F9-87DE-B55B87666E42}"/>
    <cellStyle name="60% — акцент2 3 6 4" xfId="9115" xr:uid="{C4318DD1-12E0-4574-A183-A76812F72CBF}"/>
    <cellStyle name="60% — акцент2 3 7" xfId="2089" xr:uid="{98E62699-B7BA-4FFA-97B9-BAD5342F9FE2}"/>
    <cellStyle name="60% — акцент2 3 7 2" xfId="3668" xr:uid="{A42F1D03-7820-4477-9C36-D3130C702397}"/>
    <cellStyle name="60% — акцент2 3 7 2 2" xfId="6926" xr:uid="{7CA3EBE8-1122-400D-A323-F5DF6B395B84}"/>
    <cellStyle name="60% — акцент2 3 7 2 2 2" xfId="14437" xr:uid="{C2881E4C-0399-4F98-8573-AFBF08A42951}"/>
    <cellStyle name="60% — акцент2 3 7 2 3" xfId="11276" xr:uid="{51FC1944-26BB-4C5D-AC45-B6FC49310488}"/>
    <cellStyle name="60% — акцент2 3 7 3" xfId="5251" xr:uid="{CBA3A541-B43F-49BE-AF43-8230EE72307F}"/>
    <cellStyle name="60% — акцент2 3 7 3 2" xfId="12842" xr:uid="{988958ED-DA78-4147-8FB3-4ADDACEE38EE}"/>
    <cellStyle name="60% — акцент2 3 7 4" xfId="9730" xr:uid="{1CCE0365-F9B8-4924-8C80-FDD59A2741AD}"/>
    <cellStyle name="60% — акцент2 3 8" xfId="2707" xr:uid="{60CCAB70-CEB5-4C60-AAC3-35F5622A58BA}"/>
    <cellStyle name="60% — акцент2 3 8 2" xfId="5866" xr:uid="{0AA4F8A9-A83B-44C3-BB3C-138B94D4CD6D}"/>
    <cellStyle name="60% — акцент2 3 8 2 2" xfId="13453" xr:uid="{211D0DA2-6AA0-4E52-930A-53627E8ED301}"/>
    <cellStyle name="60% — акцент2 3 8 3" xfId="10340" xr:uid="{D0FF9658-1D90-4FD9-B28D-5164FF2A1A52}"/>
    <cellStyle name="60% — акцент2 3 9" xfId="4283" xr:uid="{98E2AE22-91EE-43B9-AA1C-BAAC6E776313}"/>
    <cellStyle name="60% — акцент2 3 9 2" xfId="11887" xr:uid="{7553C7E1-F172-4632-A0FE-B951426024D1}"/>
    <cellStyle name="60% — акцент2 4" xfId="247" xr:uid="{DF64B283-E554-4E66-8DA8-737DC340B804}"/>
    <cellStyle name="60% — акцент2 4 10" xfId="8812" xr:uid="{1D50528D-D919-432E-8CF8-A01B7EAFCA01}"/>
    <cellStyle name="60% — акцент2 4 11" xfId="1140" xr:uid="{829A8520-1D53-415C-9154-1BD8D8A5A3BA}"/>
    <cellStyle name="60% — акцент2 4 2" xfId="248" xr:uid="{6934A1ED-CF80-4B06-9B06-47F36E83A2AA}"/>
    <cellStyle name="60% — акцент2 4 2 2" xfId="1861" xr:uid="{7A9BA9CD-672F-479B-83CF-11FA0FD67884}"/>
    <cellStyle name="60% — акцент2 4 2 2 2" xfId="2484" xr:uid="{4EBCF254-ABF9-4711-9F69-DB8459D43118}"/>
    <cellStyle name="60% — акцент2 4 2 2 2 2" xfId="4063" xr:uid="{5B241ECE-0F41-43BD-9F6F-6368524F03B7}"/>
    <cellStyle name="60% — акцент2 4 2 2 2 2 2" xfId="7318" xr:uid="{D4E8E5A9-C233-4E2C-898D-8970B9DB173C}"/>
    <cellStyle name="60% — акцент2 4 2 2 2 2 2 2" xfId="14829" xr:uid="{1B1F8429-8A4F-4608-8143-8AB42E4EA0BD}"/>
    <cellStyle name="60% — акцент2 4 2 2 2 2 3" xfId="11669" xr:uid="{742F7F1A-4581-43D3-820C-B88E066328FA}"/>
    <cellStyle name="60% — акцент2 4 2 2 2 3" xfId="5646" xr:uid="{F82D6A7E-8AE6-46F9-A54C-C4191E01AA2B}"/>
    <cellStyle name="60% — акцент2 4 2 2 2 3 2" xfId="13234" xr:uid="{11FBED6B-5836-48B6-9032-54DEEA7ADB91}"/>
    <cellStyle name="60% — акцент2 4 2 2 2 4" xfId="10122" xr:uid="{7D877923-57EA-4548-AAAD-87080DA07B05}"/>
    <cellStyle name="60% — акцент2 4 2 2 3" xfId="3102" xr:uid="{5D7FB6A5-F6EF-41C9-A3D8-86BAD39AD908}"/>
    <cellStyle name="60% — акцент2 4 2 2 3 2" xfId="6261" xr:uid="{8906E9C4-EAF6-40B5-86F2-0B5963BE9941}"/>
    <cellStyle name="60% — акцент2 4 2 2 3 2 2" xfId="13845" xr:uid="{CD6D5DCA-5AE2-4A53-AEFD-693A6C9878EB}"/>
    <cellStyle name="60% — акцент2 4 2 2 3 3" xfId="10733" xr:uid="{8C5DD09D-B3F1-4688-9B13-8C0068826AFF}"/>
    <cellStyle name="60% — акцент2 4 2 2 4" xfId="4678" xr:uid="{A1A5BD92-1ADF-4CF5-9DE4-F89B05654B02}"/>
    <cellStyle name="60% — акцент2 4 2 2 4 2" xfId="12279" xr:uid="{F48569DE-2D08-40A2-9211-3B1E6B2E6EA8}"/>
    <cellStyle name="60% — акцент2 4 2 2 5" xfId="9507" xr:uid="{3508CDD2-9782-44D6-9599-690A0F8E2C24}"/>
    <cellStyle name="60% — акцент2 4 2 3" xfId="1559" xr:uid="{9FD75215-E302-4F97-B410-E859AF9A0D38}"/>
    <cellStyle name="60% — акцент2 4 2 3 2" xfId="3459" xr:uid="{90107844-6BBA-4B37-8FCE-E46F9691B4E1}"/>
    <cellStyle name="60% — акцент2 4 2 3 2 2" xfId="6717" xr:uid="{9B665831-94E5-47D2-A1E0-2E93D429FE93}"/>
    <cellStyle name="60% — акцент2 4 2 3 2 2 2" xfId="14228" xr:uid="{8CCEB6C0-2917-4784-AED4-5E601A83BB08}"/>
    <cellStyle name="60% — акцент2 4 2 3 2 3" xfId="11067" xr:uid="{B1901045-F96C-4F1C-820B-FEF98E3351CE}"/>
    <cellStyle name="60% — акцент2 4 2 3 3" xfId="5018" xr:uid="{F14EC95C-8B3F-41B9-B690-891E6F115369}"/>
    <cellStyle name="60% — акцент2 4 2 3 3 2" xfId="12613" xr:uid="{A4D0346C-E977-425A-AE41-0C4158C62334}"/>
    <cellStyle name="60% — акцент2 4 2 3 4" xfId="9207" xr:uid="{DFC61EBB-362D-42B6-B84E-2316ECC28375}"/>
    <cellStyle name="60% — акцент2 4 2 4" xfId="2182" xr:uid="{0A46F42A-41DD-46F8-BD2D-D04A237F1FDC}"/>
    <cellStyle name="60% — акцент2 4 2 4 2" xfId="3761" xr:uid="{0E0CBCE8-73E3-4A9A-AF63-93B2C636224F}"/>
    <cellStyle name="60% — акцент2 4 2 4 2 2" xfId="7018" xr:uid="{837D87DA-520F-4366-A575-85F69166160F}"/>
    <cellStyle name="60% — акцент2 4 2 4 2 2 2" xfId="14529" xr:uid="{38C9722D-A373-42E5-959A-E8C1692EA6C0}"/>
    <cellStyle name="60% — акцент2 4 2 4 2 3" xfId="11368" xr:uid="{4225FB22-C7D0-44AD-B873-F8AB7F416CFB}"/>
    <cellStyle name="60% — акцент2 4 2 4 3" xfId="5344" xr:uid="{BEE64024-20B0-4320-8B7E-4D5D2A3B7738}"/>
    <cellStyle name="60% — акцент2 4 2 4 3 2" xfId="12934" xr:uid="{47DD202D-AFDE-4041-98AC-4C6239EA955B}"/>
    <cellStyle name="60% — акцент2 4 2 4 4" xfId="9822" xr:uid="{DE6F0C0E-BE2E-4A60-977D-C7A414DAA947}"/>
    <cellStyle name="60% — акцент2 4 2 5" xfId="2800" xr:uid="{1A1F2F48-596F-4BE3-8626-640EF5E1B5A7}"/>
    <cellStyle name="60% — акцент2 4 2 5 2" xfId="5959" xr:uid="{6F4BC27C-B58B-4D82-9E71-F147F1EC582B}"/>
    <cellStyle name="60% — акцент2 4 2 5 2 2" xfId="13545" xr:uid="{8690E7A7-F0E5-45BF-A85A-AF339DB72F0C}"/>
    <cellStyle name="60% — акцент2 4 2 5 3" xfId="10433" xr:uid="{12083968-9E44-4BE8-A4B2-E1213EAC63BB}"/>
    <cellStyle name="60% — акцент2 4 2 6" xfId="4376" xr:uid="{E008D9CD-3C49-483E-A1A3-D282BEC7A8B1}"/>
    <cellStyle name="60% — акцент2 4 2 6 2" xfId="11979" xr:uid="{4C0C3959-6793-4CFF-A07D-32E2D78F70EC}"/>
    <cellStyle name="60% — акцент2 4 2 7" xfId="8882" xr:uid="{1C22210C-4B55-487E-A31E-F10793FBB68E}"/>
    <cellStyle name="60% — акцент2 4 2 8" xfId="1214" xr:uid="{8DCC3E97-2853-41AA-A2D0-3447CFACEA8C}"/>
    <cellStyle name="60% — акцент2 4 3" xfId="249" xr:uid="{93889E2F-0A78-49DB-85C5-4288B3D40257}"/>
    <cellStyle name="60% — акцент2 4 3 2" xfId="1930" xr:uid="{766D6A78-11B4-4B39-8BBA-6C43C5C968E1}"/>
    <cellStyle name="60% — акцент2 4 3 2 2" xfId="2553" xr:uid="{0CE30891-127D-4F46-BF15-1F0C566442DB}"/>
    <cellStyle name="60% — акцент2 4 3 2 2 2" xfId="4132" xr:uid="{E9D2E5EF-C9C8-4792-B730-E6903F4DD694}"/>
    <cellStyle name="60% — акцент2 4 3 2 2 2 2" xfId="7387" xr:uid="{4CE4AEB7-8A0E-45DD-A8CF-78205849C2DA}"/>
    <cellStyle name="60% — акцент2 4 3 2 2 2 2 2" xfId="14898" xr:uid="{0707D53B-DC24-4BA4-BF2D-7B492F14318C}"/>
    <cellStyle name="60% — акцент2 4 3 2 2 2 3" xfId="11738" xr:uid="{4AB5BDD2-51F1-43A1-ADAB-3886C8CB955D}"/>
    <cellStyle name="60% — акцент2 4 3 2 2 3" xfId="5715" xr:uid="{09EFF2E2-5B59-45AF-A7B2-F9D61F74DC82}"/>
    <cellStyle name="60% — акцент2 4 3 2 2 3 2" xfId="13303" xr:uid="{20E2F94E-1626-4028-B809-3373C62B0BC5}"/>
    <cellStyle name="60% — акцент2 4 3 2 2 4" xfId="10191" xr:uid="{86FBA6EC-3FBF-4F9A-9C8A-84B7B9E9CFEF}"/>
    <cellStyle name="60% — акцент2 4 3 2 3" xfId="3171" xr:uid="{3E08B346-C0E2-43E5-9477-5E3A6A206373}"/>
    <cellStyle name="60% — акцент2 4 3 2 3 2" xfId="6330" xr:uid="{58267683-0924-4958-A3D9-02B33E7A6ED4}"/>
    <cellStyle name="60% — акцент2 4 3 2 3 2 2" xfId="13914" xr:uid="{2236EBAA-F828-4031-BEA9-2A71CA533B4F}"/>
    <cellStyle name="60% — акцент2 4 3 2 3 3" xfId="10802" xr:uid="{7384B553-88DF-4BC8-A9F1-C989DC568171}"/>
    <cellStyle name="60% — акцент2 4 3 2 4" xfId="4747" xr:uid="{E694023B-B406-4DE9-A63A-320D8E7ACDE4}"/>
    <cellStyle name="60% — акцент2 4 3 2 4 2" xfId="12348" xr:uid="{95CD167A-11D5-42DC-834E-7B4D83635EFD}"/>
    <cellStyle name="60% — акцент2 4 3 2 5" xfId="9576" xr:uid="{FAF68125-C3E3-4C52-AC1E-E6A37E5E18F6}"/>
    <cellStyle name="60% — акцент2 4 3 3" xfId="1628" xr:uid="{CD111AFB-9DB5-4C4E-895A-EDD5CC97B256}"/>
    <cellStyle name="60% — акцент2 4 3 3 2" xfId="3528" xr:uid="{E98A45CD-6FEB-4BF5-A11D-B72F1967584F}"/>
    <cellStyle name="60% — акцент2 4 3 3 2 2" xfId="6786" xr:uid="{55921D97-5250-4867-AEE6-9FC6E54E1BD6}"/>
    <cellStyle name="60% — акцент2 4 3 3 2 2 2" xfId="14297" xr:uid="{E304F9B8-8FF8-4460-B5F0-FF72C85DCA6E}"/>
    <cellStyle name="60% — акцент2 4 3 3 2 3" xfId="11136" xr:uid="{35B86214-A5F8-48E7-AB73-48A8F5F9366C}"/>
    <cellStyle name="60% — акцент2 4 3 3 3" xfId="5087" xr:uid="{B38C99E4-BC9B-4D51-B71B-7504724618F2}"/>
    <cellStyle name="60% — акцент2 4 3 3 3 2" xfId="12682" xr:uid="{3ED67FCA-41DA-46C6-80AA-47CC4F371CB3}"/>
    <cellStyle name="60% — акцент2 4 3 3 4" xfId="9276" xr:uid="{3D60AC0E-3E01-4764-B647-24903E287C5B}"/>
    <cellStyle name="60% — акцент2 4 3 4" xfId="2251" xr:uid="{047ACC9B-3212-4363-90A3-C76C209EC423}"/>
    <cellStyle name="60% — акцент2 4 3 4 2" xfId="3830" xr:uid="{E63E8D01-7AC0-4E23-8299-7965E5FBF19E}"/>
    <cellStyle name="60% — акцент2 4 3 4 2 2" xfId="7087" xr:uid="{1BD01C4C-6567-4AA1-B644-B542262687A5}"/>
    <cellStyle name="60% — акцент2 4 3 4 2 2 2" xfId="14598" xr:uid="{1421BDEF-209D-4E2D-B369-576DF2D374FF}"/>
    <cellStyle name="60% — акцент2 4 3 4 2 3" xfId="11437" xr:uid="{79944397-50C6-4742-BAA7-C9096B611AF2}"/>
    <cellStyle name="60% — акцент2 4 3 4 3" xfId="5413" xr:uid="{104BBF87-CEF9-4200-A04B-97F95F9CF8E5}"/>
    <cellStyle name="60% — акцент2 4 3 4 3 2" xfId="13003" xr:uid="{EB295640-29BE-4C7C-8CA2-AB151DF1EA94}"/>
    <cellStyle name="60% — акцент2 4 3 4 4" xfId="9891" xr:uid="{47EC0A55-4794-4830-A219-EA7AE2C76344}"/>
    <cellStyle name="60% — акцент2 4 3 5" xfId="2869" xr:uid="{4D1EFEF7-5B57-41C2-9D8F-3CF6E87D4736}"/>
    <cellStyle name="60% — акцент2 4 3 5 2" xfId="6028" xr:uid="{CC56FD69-A3CB-4ED1-B647-BD5A40DAE0B9}"/>
    <cellStyle name="60% — акцент2 4 3 5 2 2" xfId="13614" xr:uid="{509372BD-65AE-47FE-AACA-E2FACEE8030B}"/>
    <cellStyle name="60% — акцент2 4 3 5 3" xfId="10502" xr:uid="{72568B34-8739-448A-8D78-8B8C30121D39}"/>
    <cellStyle name="60% — акцент2 4 3 6" xfId="4445" xr:uid="{18B5D5B6-2ABE-4B38-9F71-9F2AAD00B362}"/>
    <cellStyle name="60% — акцент2 4 3 6 2" xfId="12048" xr:uid="{6F75E709-070C-4222-A88E-B63C0D07FF1A}"/>
    <cellStyle name="60% — акцент2 4 3 7" xfId="8951" xr:uid="{407A9948-5448-4C62-9D98-8EF352A1E4AA}"/>
    <cellStyle name="60% — акцент2 4 3 8" xfId="1283" xr:uid="{DAADA79E-CE64-4BC3-B933-C60E0449B2D1}"/>
    <cellStyle name="60% — акцент2 4 4" xfId="250" xr:uid="{41E624B1-B525-47C6-B755-97D5BD98EF3B}"/>
    <cellStyle name="60% — акцент2 4 4 2" xfId="1999" xr:uid="{D29E8836-9A93-4325-9288-9AF9F8F5ADF8}"/>
    <cellStyle name="60% — акцент2 4 4 2 2" xfId="2622" xr:uid="{AC3BF976-19C8-441A-AA67-CEB712996503}"/>
    <cellStyle name="60% — акцент2 4 4 2 2 2" xfId="4201" xr:uid="{543BD7E2-A83F-48CF-B2C0-C47C0311CB72}"/>
    <cellStyle name="60% — акцент2 4 4 2 2 2 2" xfId="7456" xr:uid="{5B18846A-87C2-4EC5-B37A-240EF29298F5}"/>
    <cellStyle name="60% — акцент2 4 4 2 2 2 2 2" xfId="14967" xr:uid="{0A325BF9-3866-4F36-AB50-2DC4F283BD76}"/>
    <cellStyle name="60% — акцент2 4 4 2 2 2 3" xfId="11807" xr:uid="{5CEB4D2D-551A-4F6F-B5B6-3DB5B5D3C6F9}"/>
    <cellStyle name="60% — акцент2 4 4 2 2 3" xfId="5784" xr:uid="{2E76673F-C6BD-49ED-A59E-9803DAE3E9DE}"/>
    <cellStyle name="60% — акцент2 4 4 2 2 3 2" xfId="13372" xr:uid="{42C87898-6D03-430E-97C1-18E39E872EEC}"/>
    <cellStyle name="60% — акцент2 4 4 2 2 4" xfId="10260" xr:uid="{0CB993D3-4413-40E4-9840-CD4E3B03916E}"/>
    <cellStyle name="60% — акцент2 4 4 2 3" xfId="3240" xr:uid="{90FD2708-A5E8-4791-B8AB-8439210DBF86}"/>
    <cellStyle name="60% — акцент2 4 4 2 3 2" xfId="6399" xr:uid="{F6BCFF8A-CD64-4543-AE27-AF86D84827C4}"/>
    <cellStyle name="60% — акцент2 4 4 2 3 2 2" xfId="13983" xr:uid="{BC346ABD-33B1-40EC-9EB8-A6D8537EAD14}"/>
    <cellStyle name="60% — акцент2 4 4 2 3 3" xfId="10871" xr:uid="{6F590A4E-5B5F-477C-B437-CB68A2B9C71A}"/>
    <cellStyle name="60% — акцент2 4 4 2 4" xfId="4816" xr:uid="{0F663ADD-3DAE-41A0-BD80-BE7FB55A430C}"/>
    <cellStyle name="60% — акцент2 4 4 2 4 2" xfId="12417" xr:uid="{F333848D-AF26-4C9E-BA13-A41F55E3BEBA}"/>
    <cellStyle name="60% — акцент2 4 4 2 5" xfId="9645" xr:uid="{0E2F8378-F850-4F93-AE15-ABD0E2FFE583}"/>
    <cellStyle name="60% — акцент2 4 4 3" xfId="1697" xr:uid="{4EA30104-19F4-435B-ABD6-E94907B5EC93}"/>
    <cellStyle name="60% — акцент2 4 4 3 2" xfId="3597" xr:uid="{CD07ADC9-2EA1-4093-BCC4-0C2834E7517F}"/>
    <cellStyle name="60% — акцент2 4 4 3 2 2" xfId="6855" xr:uid="{4F82B5BC-C1CD-4A45-991A-517E1E2BC35A}"/>
    <cellStyle name="60% — акцент2 4 4 3 2 2 2" xfId="14366" xr:uid="{46DDC45B-D538-4849-A467-39FA627B9D92}"/>
    <cellStyle name="60% — акцент2 4 4 3 2 3" xfId="11205" xr:uid="{A812418F-F9C9-4916-B55D-6FBEF2FE47CE}"/>
    <cellStyle name="60% — акцент2 4 4 3 3" xfId="5156" xr:uid="{ACC67F64-71BF-4D2A-BB5A-5DE064AAEAA0}"/>
    <cellStyle name="60% — акцент2 4 4 3 3 2" xfId="12751" xr:uid="{6AC754F2-4566-4A9E-B615-446B71E59132}"/>
    <cellStyle name="60% — акцент2 4 4 3 4" xfId="9345" xr:uid="{5D3C53D1-7E5C-48EE-84C1-2190A3C6230F}"/>
    <cellStyle name="60% — акцент2 4 4 4" xfId="2320" xr:uid="{36CBE558-E4CA-4471-98C8-5620A82101EE}"/>
    <cellStyle name="60% — акцент2 4 4 4 2" xfId="3899" xr:uid="{1C581E9F-B5AA-49AD-87C8-954FB2C8C29E}"/>
    <cellStyle name="60% — акцент2 4 4 4 2 2" xfId="7156" xr:uid="{67323A28-A658-404D-A1F1-BF22F66A2344}"/>
    <cellStyle name="60% — акцент2 4 4 4 2 2 2" xfId="14667" xr:uid="{0E150BAF-C933-4340-807E-570E7C9B931B}"/>
    <cellStyle name="60% — акцент2 4 4 4 2 3" xfId="11506" xr:uid="{53082982-E004-4EBB-9FB8-6CAD102BF632}"/>
    <cellStyle name="60% — акцент2 4 4 4 3" xfId="5482" xr:uid="{9B88A0C4-73DF-40E1-9DFE-0A7947A38858}"/>
    <cellStyle name="60% — акцент2 4 4 4 3 2" xfId="13072" xr:uid="{96B2D525-A940-49A8-8625-530FFB931E93}"/>
    <cellStyle name="60% — акцент2 4 4 4 4" xfId="9960" xr:uid="{EAE24ED7-A6D6-45FC-8A17-1D7D93FBE8D8}"/>
    <cellStyle name="60% — акцент2 4 4 5" xfId="2938" xr:uid="{1C4BA53D-25AE-4E94-8673-FB63F20FCDED}"/>
    <cellStyle name="60% — акцент2 4 4 5 2" xfId="6097" xr:uid="{28920764-FD14-43C3-9876-E6ACD09C8D98}"/>
    <cellStyle name="60% — акцент2 4 4 5 2 2" xfId="13683" xr:uid="{0FD39738-DFB0-42A5-B1B1-92E249D010FA}"/>
    <cellStyle name="60% — акцент2 4 4 5 3" xfId="10571" xr:uid="{0FC95959-6404-4A5D-90EF-7EE7C47D5B1C}"/>
    <cellStyle name="60% — акцент2 4 4 6" xfId="4514" xr:uid="{3C332B45-47A2-42C0-9384-A20CA2C34791}"/>
    <cellStyle name="60% — акцент2 4 4 6 2" xfId="12117" xr:uid="{95113645-B3FE-4E02-8538-F09C8DFD6C78}"/>
    <cellStyle name="60% — акцент2 4 4 7" xfId="9020" xr:uid="{2B6199D3-60EF-4F4A-9EF5-3E87FDA641B2}"/>
    <cellStyle name="60% — акцент2 4 4 8" xfId="1352" xr:uid="{7470CF7A-B873-4773-96DE-33B864952E06}"/>
    <cellStyle name="60% — акцент2 4 5" xfId="251" xr:uid="{3BA83E24-2A1A-433E-8ECF-341C82EA869F}"/>
    <cellStyle name="60% — акцент2 4 5 2" xfId="2414" xr:uid="{CDD92B81-256A-4294-84B5-1C1DA6AA5DFC}"/>
    <cellStyle name="60% — акцент2 4 5 2 2" xfId="3993" xr:uid="{17A84468-3B4B-4D36-921E-72C585D7D8C8}"/>
    <cellStyle name="60% — акцент2 4 5 2 2 2" xfId="7249" xr:uid="{8362A04D-13CB-4533-A64C-6987C31617AF}"/>
    <cellStyle name="60% — акцент2 4 5 2 2 2 2" xfId="14760" xr:uid="{2E9936B2-8888-40A5-837A-F7743F36B1CA}"/>
    <cellStyle name="60% — акцент2 4 5 2 2 3" xfId="11599" xr:uid="{0DF85CD3-D16E-4BFA-A6DB-E739C817E9A6}"/>
    <cellStyle name="60% — акцент2 4 5 2 3" xfId="5576" xr:uid="{2E31A30D-2C4B-48AE-939E-4598227399A6}"/>
    <cellStyle name="60% — акцент2 4 5 2 3 2" xfId="13165" xr:uid="{0A99A4E5-13F6-4C4C-9A4B-0C03B5CC7EA1}"/>
    <cellStyle name="60% — акцент2 4 5 2 4" xfId="10053" xr:uid="{64F93108-BB18-432F-846C-B602E2F9DDF2}"/>
    <cellStyle name="60% — акцент2 4 5 3" xfId="3032" xr:uid="{7C6CDBB7-D0F4-4D34-8645-B35315C1A944}"/>
    <cellStyle name="60% — акцент2 4 5 3 2" xfId="6191" xr:uid="{92E2A241-1CF5-4845-97D8-9EF832121FD7}"/>
    <cellStyle name="60% — акцент2 4 5 3 2 2" xfId="13776" xr:uid="{5044C0DA-A6A2-428F-AB6F-DA8BEC15C701}"/>
    <cellStyle name="60% — акцент2 4 5 3 3" xfId="10664" xr:uid="{7D754680-B2FB-4809-8497-2A03C146D292}"/>
    <cellStyle name="60% — акцент2 4 5 4" xfId="4608" xr:uid="{1659A598-52CB-45F2-94A4-0E9F21FC5A58}"/>
    <cellStyle name="60% — акцент2 4 5 4 2" xfId="12210" xr:uid="{D99AD4DF-D037-4FE1-942A-4A3DF3F9955C}"/>
    <cellStyle name="60% — акцент2 4 5 5" xfId="9438" xr:uid="{457E85F8-F1D2-4F61-AD9F-1FFA297A3D04}"/>
    <cellStyle name="60% — акцент2 4 5 6" xfId="1791" xr:uid="{EB5F462C-7C7F-4F66-95D8-7991F97FAAE4}"/>
    <cellStyle name="60% — акцент2 4 6" xfId="1489" xr:uid="{0A0B8F5E-E3A8-47B8-87CA-F37129A5C2E0}"/>
    <cellStyle name="60% — акцент2 4 6 2" xfId="3389" xr:uid="{D730F34D-B30A-43E2-A267-DB753550BD96}"/>
    <cellStyle name="60% — акцент2 4 6 2 2" xfId="6648" xr:uid="{8D943770-C36D-48CF-A81D-23047DD9C303}"/>
    <cellStyle name="60% — акцент2 4 6 2 2 2" xfId="14159" xr:uid="{2D2C5850-8DEE-4DDA-AB4F-98178276EA5D}"/>
    <cellStyle name="60% — акцент2 4 6 2 3" xfId="10998" xr:uid="{B2B34845-FF1A-41D7-A26E-F8662DA40CCD}"/>
    <cellStyle name="60% — акцент2 4 6 3" xfId="4948" xr:uid="{FC932E07-C55B-4AD3-94CE-F3BC56CE233A}"/>
    <cellStyle name="60% — акцент2 4 6 3 2" xfId="12544" xr:uid="{A671F59E-DFB2-45F9-A6F3-3D5B658222C0}"/>
    <cellStyle name="60% — акцент2 4 6 4" xfId="9138" xr:uid="{8584C2F3-93B1-405E-AB01-80F480468E74}"/>
    <cellStyle name="60% — акцент2 4 7" xfId="2112" xr:uid="{8BB7C0EB-DFC8-4A48-AF2A-B7EB73D577E7}"/>
    <cellStyle name="60% — акцент2 4 7 2" xfId="3691" xr:uid="{AAF0F952-9A05-4F44-9A04-EB3DD48DA9EF}"/>
    <cellStyle name="60% — акцент2 4 7 2 2" xfId="6949" xr:uid="{1344834D-FCD6-400B-846C-68236B26E261}"/>
    <cellStyle name="60% — акцент2 4 7 2 2 2" xfId="14460" xr:uid="{65FBC191-AB3B-4A75-91F0-0D2D61B25368}"/>
    <cellStyle name="60% — акцент2 4 7 2 3" xfId="11299" xr:uid="{B7E1B718-64D3-4165-809C-E6F9AB137374}"/>
    <cellStyle name="60% — акцент2 4 7 3" xfId="5274" xr:uid="{362B223A-63E2-4A3F-86CE-B1E101FA4553}"/>
    <cellStyle name="60% — акцент2 4 7 3 2" xfId="12865" xr:uid="{6B0E80A8-C07A-4BA9-B6C3-488CBCE0BA47}"/>
    <cellStyle name="60% — акцент2 4 7 4" xfId="9753" xr:uid="{8F0217CE-BB0F-4E77-A3D3-F6F44BB36AD7}"/>
    <cellStyle name="60% — акцент2 4 8" xfId="2730" xr:uid="{777CBA18-3395-460A-ACBF-B3A3B53D232B}"/>
    <cellStyle name="60% — акцент2 4 8 2" xfId="5889" xr:uid="{C6C650FC-47E7-4CED-B64B-996A9F80C388}"/>
    <cellStyle name="60% — акцент2 4 8 2 2" xfId="13476" xr:uid="{D724B5B4-9C72-40FB-8F98-DD7A128F2082}"/>
    <cellStyle name="60% — акцент2 4 8 3" xfId="10363" xr:uid="{B2145715-B6DD-4A85-80F6-A114136A005D}"/>
    <cellStyle name="60% — акцент2 4 9" xfId="4306" xr:uid="{B77F7784-7C87-479F-BFB5-4C4C94F452BD}"/>
    <cellStyle name="60% — акцент2 4 9 2" xfId="11910" xr:uid="{E6D0E6F4-4360-4F60-BC72-A9058AD45600}"/>
    <cellStyle name="60% — акцент2 5" xfId="252" xr:uid="{24DF2088-48A7-477F-91AB-96FA953589F2}"/>
    <cellStyle name="60% — акцент2 5 2" xfId="253" xr:uid="{6CECDC0A-984F-4BA4-B7AE-95A438D376E9}"/>
    <cellStyle name="60% — акцент2 5 2 2" xfId="1428" xr:uid="{D1ED5360-E5F5-498E-BAF4-F7576649553D}"/>
    <cellStyle name="60% — акцент2 5 3" xfId="3299" xr:uid="{5AA8AFD3-206E-41B5-B00E-CE9C9C894BB8}"/>
    <cellStyle name="60% — акцент2 5 3 2" xfId="4858" xr:uid="{098D994F-01B7-4412-A5A1-DD9340320D2F}"/>
    <cellStyle name="60% — акцент2 5 3 2 2" xfId="12455" xr:uid="{3D6A8640-B473-44BB-A0DA-342F739A5CDA}"/>
    <cellStyle name="60% — акцент2 5 3 3" xfId="10909" xr:uid="{E8C56BE7-EF70-437B-9D1A-B13B04101B0A}"/>
    <cellStyle name="60% — акцент2 5 4" xfId="9044" xr:uid="{67CABDDE-3E7B-4360-8962-883F17EBD4B2}"/>
    <cellStyle name="60% — акцент2 5 5" xfId="1375" xr:uid="{243C24A4-07BA-41D9-A0AC-FB6B08538DF2}"/>
    <cellStyle name="60% — акцент2 6" xfId="1724" xr:uid="{BFBF3D72-F88F-4307-BDA7-BF497AB48AEC}"/>
    <cellStyle name="60% — акцент2 6 2" xfId="2347" xr:uid="{A5671B09-EF3A-4CB4-8B20-34CB75A05A3A}"/>
    <cellStyle name="60% — акцент2 6 2 2" xfId="3926" xr:uid="{06D0793C-7560-46D0-8F4F-27C2ABB526F4}"/>
    <cellStyle name="60% — акцент2 6 2 2 2" xfId="7182" xr:uid="{CD7C497C-6C3B-45FA-B4F7-4A565C95F0CF}"/>
    <cellStyle name="60% — акцент2 6 2 2 2 2" xfId="14693" xr:uid="{2A72F906-5918-4E36-8294-AE8D56D6447E}"/>
    <cellStyle name="60% — акцент2 6 2 2 3" xfId="11532" xr:uid="{F3A0287D-95F0-4D34-8407-06A52F0D0F38}"/>
    <cellStyle name="60% — акцент2 6 2 3" xfId="5509" xr:uid="{D250FFF7-A980-4D85-A9CB-7D90547BBAC5}"/>
    <cellStyle name="60% — акцент2 6 2 3 2" xfId="13098" xr:uid="{171D21E9-2884-4AED-BD18-2AB8E2D2DF21}"/>
    <cellStyle name="60% — акцент2 6 2 4" xfId="9986" xr:uid="{A9554371-4C37-4E21-B918-1CD7734F61E3}"/>
    <cellStyle name="60% — акцент2 6 3" xfId="2965" xr:uid="{977C1A02-7AAB-4835-A514-41BB888B6147}"/>
    <cellStyle name="60% — акцент2 6 3 2" xfId="6124" xr:uid="{9B414E07-998D-41C0-8565-4DB72186C2C9}"/>
    <cellStyle name="60% — акцент2 6 3 2 2" xfId="13709" xr:uid="{AB171F42-E37D-4229-A609-887088C2018F}"/>
    <cellStyle name="60% — акцент2 6 3 3" xfId="10597" xr:uid="{D4E9FC22-088B-4A8B-AA07-C5889BBDD2E7}"/>
    <cellStyle name="60% — акцент2 6 4" xfId="4541" xr:uid="{D3B5267F-C836-4115-8D5C-9758BEE80CAC}"/>
    <cellStyle name="60% — акцент2 6 4 2" xfId="12143" xr:uid="{786E3772-331F-4A96-B921-BBDFA8B9B16D}"/>
    <cellStyle name="60% — акцент2 6 5" xfId="9371" xr:uid="{01B3306E-DEC8-47A1-9613-B0A17717F620}"/>
    <cellStyle name="60% — акцент2 7" xfId="1400" xr:uid="{1BE52B39-3DF6-454A-8F3C-6E49BD809A81}"/>
    <cellStyle name="60% — акцент2 7 2" xfId="3322" xr:uid="{5F15E858-756B-4C7E-89CA-272B04D2B96F}"/>
    <cellStyle name="60% — акцент2 7 2 2" xfId="6581" xr:uid="{12C43138-3255-44FA-920D-08823E9DE631}"/>
    <cellStyle name="60% — акцент2 7 2 2 2" xfId="14092" xr:uid="{6C737696-5167-457C-8ADB-20A3C4549DBD}"/>
    <cellStyle name="60% — акцент2 7 2 3" xfId="10931" xr:uid="{8F36B91C-32E5-4D56-96A0-F23C0CB41850}"/>
    <cellStyle name="60% — акцент2 7 3" xfId="4881" xr:uid="{A64C7310-9451-4F61-AD61-0E83297D1D83}"/>
    <cellStyle name="60% — акцент2 7 3 2" xfId="12477" xr:uid="{C8377435-EF4D-47C1-B06D-B029F938135F}"/>
    <cellStyle name="60% — акцент2 7 4" xfId="9068" xr:uid="{09A8C20E-085F-4492-9EFB-779D2537ADB9}"/>
    <cellStyle name="60% — акцент2 8" xfId="2044" xr:uid="{638968AA-847F-4149-820C-3FA36AE9D17A}"/>
    <cellStyle name="60% — акцент2 8 2" xfId="3623" xr:uid="{83D8F218-6313-43C3-B656-D958D4FBB026}"/>
    <cellStyle name="60% — акцент2 8 2 2" xfId="6881" xr:uid="{55A3A4A7-CC93-4287-BDCD-CBF385D5E629}"/>
    <cellStyle name="60% — акцент2 8 2 2 2" xfId="14392" xr:uid="{02EB1628-6FD0-420E-BE30-17F41C663F82}"/>
    <cellStyle name="60% — акцент2 8 2 3" xfId="11231" xr:uid="{50366CD7-CCDE-4BE3-8A87-361038E5668A}"/>
    <cellStyle name="60% — акцент2 8 3" xfId="5206" xr:uid="{6AECE1A9-B83C-41D7-9380-F6A56183F572}"/>
    <cellStyle name="60% — акцент2 8 3 2" xfId="12797" xr:uid="{7CF18A78-27DA-4A91-A845-CFC7CC1A7DF5}"/>
    <cellStyle name="60% — акцент2 8 4" xfId="9685" xr:uid="{1838024A-9228-407F-9281-FAE73B498D2E}"/>
    <cellStyle name="60% — акцент2 9" xfId="2660" xr:uid="{772565BC-27F2-4DE7-8681-3274DC17FBFC}"/>
    <cellStyle name="60% — акцент2 9 2" xfId="5821" xr:uid="{3334985E-A0DA-4B4D-93B4-515ED935B9CC}"/>
    <cellStyle name="60% — акцент2 9 2 2" xfId="13408" xr:uid="{C8B6FFC4-05C1-4FF2-A1EF-B3DEA04BE5EC}"/>
    <cellStyle name="60% — акцент2 9 3" xfId="10295" xr:uid="{26C6D20B-5B1B-4BFE-A893-5B94352551E9}"/>
    <cellStyle name="60% — акцент3 10" xfId="4241" xr:uid="{C8EEE7C3-7645-4ECE-8864-5AA51A453449}"/>
    <cellStyle name="60% — акцент3 10 2" xfId="11845" xr:uid="{680C3A3E-4987-4760-97D7-5F494ED08325}"/>
    <cellStyle name="60% — акцент3 11" xfId="6456" xr:uid="{DC4A63F7-DC91-42F7-AECA-4F4BEE08349C}"/>
    <cellStyle name="60% — акцент3 12" xfId="1034" xr:uid="{B1AE7C59-D5A5-4C45-A619-BE99AD8C280B}"/>
    <cellStyle name="60% - Акцент3 2" xfId="510" xr:uid="{A9887F65-3430-4D3B-BE6F-C149E2D48AE5}"/>
    <cellStyle name="60% — акцент3 2" xfId="254" xr:uid="{6B28703F-8526-4322-A2F2-E5B592F984DF}"/>
    <cellStyle name="60% — акцент3 2 10" xfId="8770" xr:uid="{E1A0EC9A-EC03-4C45-B896-04B0E66BF279}"/>
    <cellStyle name="60% — акцент3 2 11" xfId="1094" xr:uid="{037CF79E-963E-4A1E-AEFA-96CCD744D2E1}"/>
    <cellStyle name="60% — акцент3 2 2" xfId="255" xr:uid="{80B71121-7B78-481B-94AF-79B16C3B6761}"/>
    <cellStyle name="60% — акцент3 2 2 2" xfId="1819" xr:uid="{7C7D9E24-09F7-43DD-B16F-3F798FD22E41}"/>
    <cellStyle name="60% — акцент3 2 2 2 2" xfId="2442" xr:uid="{7B94D275-D528-4A0C-A4CD-0E1FD7D46912}"/>
    <cellStyle name="60% — акцент3 2 2 2 2 2" xfId="4021" xr:uid="{AF5167A3-A9D2-4BE6-A3DA-0CE8C30F41CE}"/>
    <cellStyle name="60% — акцент3 2 2 2 2 2 2" xfId="7277" xr:uid="{58A6D5D4-A544-428E-B61A-BD87B668DC48}"/>
    <cellStyle name="60% — акцент3 2 2 2 2 2 2 2" xfId="14788" xr:uid="{998CF785-6525-464E-B7D9-0089765EBD06}"/>
    <cellStyle name="60% — акцент3 2 2 2 2 2 3" xfId="11627" xr:uid="{C42D3079-4675-418E-BFCE-8AEEF9EE3510}"/>
    <cellStyle name="60% — акцент3 2 2 2 2 3" xfId="5604" xr:uid="{A15B220C-4B4D-43E3-90FC-4A29861433FF}"/>
    <cellStyle name="60% — акцент3 2 2 2 2 3 2" xfId="13193" xr:uid="{886914E9-9DCA-47D2-98E3-A1BB53E32FB8}"/>
    <cellStyle name="60% — акцент3 2 2 2 2 4" xfId="10081" xr:uid="{19D74DE4-D940-46E8-8964-9C8F60034835}"/>
    <cellStyle name="60% — акцент3 2 2 2 3" xfId="3060" xr:uid="{7F641DF1-B923-4563-BCAD-822B6037D6DA}"/>
    <cellStyle name="60% — акцент3 2 2 2 3 2" xfId="6219" xr:uid="{3366771F-9758-4943-A4D2-BED156589509}"/>
    <cellStyle name="60% — акцент3 2 2 2 3 2 2" xfId="13804" xr:uid="{039D7FCE-0F8B-4D04-8AFC-731E616439E9}"/>
    <cellStyle name="60% — акцент3 2 2 2 3 3" xfId="10692" xr:uid="{733F6D9C-2168-453C-918A-A39E56D1C0D5}"/>
    <cellStyle name="60% — акцент3 2 2 2 4" xfId="4636" xr:uid="{D7A3317D-242B-46C2-B79D-D7522E2C50DD}"/>
    <cellStyle name="60% — акцент3 2 2 2 4 2" xfId="12238" xr:uid="{1E8F533C-F6F5-4BEF-A834-A4060DECB5B5}"/>
    <cellStyle name="60% — акцент3 2 2 2 5" xfId="9466" xr:uid="{A8428616-9BB6-4D32-B35A-939A5A81354F}"/>
    <cellStyle name="60% — акцент3 2 2 3" xfId="1517" xr:uid="{15314E3C-1F32-498F-81CE-FB74A599EA9A}"/>
    <cellStyle name="60% — акцент3 2 2 3 2" xfId="3417" xr:uid="{B9F7C769-EB08-432B-B968-A87F12C00D61}"/>
    <cellStyle name="60% — акцент3 2 2 3 2 2" xfId="6676" xr:uid="{8B8FA7FE-E68C-45BA-82E9-5C8351D24ACC}"/>
    <cellStyle name="60% — акцент3 2 2 3 2 2 2" xfId="14187" xr:uid="{9133A784-D8CB-4902-839D-AC38285C3C04}"/>
    <cellStyle name="60% — акцент3 2 2 3 2 3" xfId="11026" xr:uid="{95A3765F-7D82-4824-9C0D-EC58C396FEDD}"/>
    <cellStyle name="60% — акцент3 2 2 3 3" xfId="4976" xr:uid="{D4718FAD-0F56-4F9E-B6A2-CC37BD809712}"/>
    <cellStyle name="60% — акцент3 2 2 3 3 2" xfId="12572" xr:uid="{B0E78FD7-C1E6-42C2-8CAF-FF402C386083}"/>
    <cellStyle name="60% — акцент3 2 2 3 4" xfId="9166" xr:uid="{AA39284E-2E6A-4591-A514-117E9CAE7E54}"/>
    <cellStyle name="60% — акцент3 2 2 4" xfId="2140" xr:uid="{B07D0CCB-2A21-45EA-89FB-C569203D2243}"/>
    <cellStyle name="60% — акцент3 2 2 4 2" xfId="3719" xr:uid="{784A5593-F7C2-4718-8753-DB259693A371}"/>
    <cellStyle name="60% — акцент3 2 2 4 2 2" xfId="6977" xr:uid="{38CED641-BFF4-44D8-B412-9C752A67AACF}"/>
    <cellStyle name="60% — акцент3 2 2 4 2 2 2" xfId="14488" xr:uid="{6F6A762D-2A1F-41BE-97BD-D984CE12905D}"/>
    <cellStyle name="60% — акцент3 2 2 4 2 3" xfId="11327" xr:uid="{306BF18F-C69A-49DC-B16D-F35E99C4D2AA}"/>
    <cellStyle name="60% — акцент3 2 2 4 3" xfId="5302" xr:uid="{6A858311-4DFF-4D65-84AE-ED959F106577}"/>
    <cellStyle name="60% — акцент3 2 2 4 3 2" xfId="12893" xr:uid="{6560E627-3CD4-437B-B865-CDE123BE86C7}"/>
    <cellStyle name="60% — акцент3 2 2 4 4" xfId="9781" xr:uid="{CD82D794-9DB3-488E-9E1D-7E32B06E6110}"/>
    <cellStyle name="60% — акцент3 2 2 5" xfId="2758" xr:uid="{C10D77FC-1AF4-4B35-8E3E-9E9B20E28B62}"/>
    <cellStyle name="60% — акцент3 2 2 5 2" xfId="5917" xr:uid="{B8B3F57C-9C6F-493A-973D-710A09166BFA}"/>
    <cellStyle name="60% — акцент3 2 2 5 2 2" xfId="13504" xr:uid="{8F246C9F-6CA8-4843-BE74-8C970A3581F8}"/>
    <cellStyle name="60% — акцент3 2 2 5 3" xfId="10391" xr:uid="{5E95B4BF-C745-4B48-B3E8-5215A6EA049E}"/>
    <cellStyle name="60% — акцент3 2 2 6" xfId="4334" xr:uid="{F4509F1D-497C-4ECA-AED2-82755566C425}"/>
    <cellStyle name="60% — акцент3 2 2 6 2" xfId="11938" xr:uid="{D504FDD2-6EBF-4766-A21D-E47000A91177}"/>
    <cellStyle name="60% — акцент3 2 2 7" xfId="8841" xr:uid="{2FA9B022-43E3-4F3C-A04A-F179987BF2BB}"/>
    <cellStyle name="60% — акцент3 2 2 8" xfId="1172" xr:uid="{6D28F43E-749A-4C73-9365-2F5A68E2CA14}"/>
    <cellStyle name="60% — акцент3 2 3" xfId="256" xr:uid="{747C20DA-DA32-4E4B-9659-DDFF8B5D31DA}"/>
    <cellStyle name="60% — акцент3 2 3 2" xfId="1889" xr:uid="{95DDD841-5F42-4DBB-A7D2-CF19B02B0A3A}"/>
    <cellStyle name="60% — акцент3 2 3 2 2" xfId="2512" xr:uid="{19AD754C-FFE4-46B3-84E6-AA15C87C5FC7}"/>
    <cellStyle name="60% — акцент3 2 3 2 2 2" xfId="4091" xr:uid="{F737BD14-F923-4B7A-AB15-29F21D205E97}"/>
    <cellStyle name="60% — акцент3 2 3 2 2 2 2" xfId="7346" xr:uid="{1A254620-EEE3-4830-A525-56B75D687244}"/>
    <cellStyle name="60% — акцент3 2 3 2 2 2 2 2" xfId="14857" xr:uid="{7367BBC1-09B4-4B97-BC8E-FDB00978261B}"/>
    <cellStyle name="60% — акцент3 2 3 2 2 2 3" xfId="11697" xr:uid="{DE16D972-B870-474B-BE1E-B944F8997AF4}"/>
    <cellStyle name="60% — акцент3 2 3 2 2 3" xfId="5674" xr:uid="{DE34A3A2-EE8D-4483-8DCA-B34A50A62120}"/>
    <cellStyle name="60% — акцент3 2 3 2 2 3 2" xfId="13262" xr:uid="{ED95B4EA-47F2-4FEB-93DB-DCEA4941B240}"/>
    <cellStyle name="60% — акцент3 2 3 2 2 4" xfId="10150" xr:uid="{E63F14B7-7C17-4312-A125-A8F1DC6F7E35}"/>
    <cellStyle name="60% — акцент3 2 3 2 3" xfId="3130" xr:uid="{9EEB863B-0CA1-4280-BB67-587301C96044}"/>
    <cellStyle name="60% — акцент3 2 3 2 3 2" xfId="6289" xr:uid="{A2EE5A08-23B7-45E5-A917-B935E59D2DCD}"/>
    <cellStyle name="60% — акцент3 2 3 2 3 2 2" xfId="13873" xr:uid="{B1EB3973-3822-450D-89D5-7279BCC33697}"/>
    <cellStyle name="60% — акцент3 2 3 2 3 3" xfId="10761" xr:uid="{1A6F2595-B766-48BC-B32F-84511D6DD180}"/>
    <cellStyle name="60% — акцент3 2 3 2 4" xfId="4706" xr:uid="{26664195-89FD-4B12-B708-8B5A465FB120}"/>
    <cellStyle name="60% — акцент3 2 3 2 4 2" xfId="12307" xr:uid="{EFE6A91A-B99C-4938-A927-8ED5AB6403CA}"/>
    <cellStyle name="60% — акцент3 2 3 2 5" xfId="9535" xr:uid="{D9F2F1C1-586D-4669-8353-24E545A2468D}"/>
    <cellStyle name="60% — акцент3 2 3 3" xfId="1587" xr:uid="{1B124DCB-B8B9-47C0-8871-5AB9497F5F75}"/>
    <cellStyle name="60% — акцент3 2 3 3 2" xfId="3487" xr:uid="{ACD8027C-02A0-463B-BC07-B19405A4DFEB}"/>
    <cellStyle name="60% — акцент3 2 3 3 2 2" xfId="6745" xr:uid="{C8B19314-C490-4526-BECE-727281D61D4F}"/>
    <cellStyle name="60% — акцент3 2 3 3 2 2 2" xfId="14256" xr:uid="{E1D42B45-3B3C-44CA-A3C4-6BB696ED7CC6}"/>
    <cellStyle name="60% — акцент3 2 3 3 2 3" xfId="11095" xr:uid="{C35EC573-7524-42C0-86F4-FB0CC6A9DB65}"/>
    <cellStyle name="60% — акцент3 2 3 3 3" xfId="5046" xr:uid="{5DC1B61D-F49D-44B4-981D-B95F650CA68F}"/>
    <cellStyle name="60% — акцент3 2 3 3 3 2" xfId="12641" xr:uid="{B80642AF-8D1E-421D-8C16-1A33BE5BEE6A}"/>
    <cellStyle name="60% — акцент3 2 3 3 4" xfId="9235" xr:uid="{D1FBDC97-3641-46FE-A9AD-9EFDE53FAB76}"/>
    <cellStyle name="60% — акцент3 2 3 4" xfId="2210" xr:uid="{C39D4FBF-CED8-4DF6-8DF5-E721DA7374FC}"/>
    <cellStyle name="60% — акцент3 2 3 4 2" xfId="3789" xr:uid="{435D799B-6E1C-41DE-82B4-F4B4DF53B669}"/>
    <cellStyle name="60% — акцент3 2 3 4 2 2" xfId="7046" xr:uid="{243626BC-A8E2-4DEA-A6EC-EA5AC021C239}"/>
    <cellStyle name="60% — акцент3 2 3 4 2 2 2" xfId="14557" xr:uid="{862092B7-9193-48E4-B4FD-96F5BBD01563}"/>
    <cellStyle name="60% — акцент3 2 3 4 2 3" xfId="11396" xr:uid="{6950B536-8C71-4DAF-9CF9-327F6D45A5AC}"/>
    <cellStyle name="60% — акцент3 2 3 4 3" xfId="5372" xr:uid="{28BB650F-8DA0-4A51-853F-64ECB7F0D6CB}"/>
    <cellStyle name="60% — акцент3 2 3 4 3 2" xfId="12962" xr:uid="{F3277A49-BF66-4311-8636-E65CD801F004}"/>
    <cellStyle name="60% — акцент3 2 3 4 4" xfId="9850" xr:uid="{97381994-5769-40C8-A911-26D343E9F398}"/>
    <cellStyle name="60% — акцент3 2 3 5" xfId="2828" xr:uid="{4444C0D3-3E56-4F4E-AB8D-888B351FED46}"/>
    <cellStyle name="60% — акцент3 2 3 5 2" xfId="5987" xr:uid="{3C959B6F-63BB-40C0-8C42-FDFC661362C5}"/>
    <cellStyle name="60% — акцент3 2 3 5 2 2" xfId="13573" xr:uid="{DACF3087-7164-486A-91B9-73FE6758E7EA}"/>
    <cellStyle name="60% — акцент3 2 3 5 3" xfId="10461" xr:uid="{57679286-2143-4E11-8EE6-B04D9B7EAB24}"/>
    <cellStyle name="60% — акцент3 2 3 6" xfId="4404" xr:uid="{13AFA4DB-DDA1-4CFA-926A-27DB6016E67B}"/>
    <cellStyle name="60% — акцент3 2 3 6 2" xfId="12007" xr:uid="{A2A2115E-59AC-47E5-85FC-5D842CB3C8EE}"/>
    <cellStyle name="60% — акцент3 2 3 7" xfId="8910" xr:uid="{2B82CF76-3C75-4170-A54B-AE0853C09060}"/>
    <cellStyle name="60% — акцент3 2 3 8" xfId="1242" xr:uid="{A0D9CCC6-3C3D-4D6E-B489-13D3D707B244}"/>
    <cellStyle name="60% — акцент3 2 4" xfId="257" xr:uid="{AC4CB966-FE33-47BE-9B76-00B41254BD70}"/>
    <cellStyle name="60% — акцент3 2 4 2" xfId="1958" xr:uid="{1720BD4A-0B81-4957-8C2A-5DC51596FFFA}"/>
    <cellStyle name="60% — акцент3 2 4 2 2" xfId="2581" xr:uid="{061504BB-D69C-4E38-AB1A-9C56B97A9102}"/>
    <cellStyle name="60% — акцент3 2 4 2 2 2" xfId="4160" xr:uid="{BD0DDF3E-87B1-4EC0-BBF5-DBA4565CF17E}"/>
    <cellStyle name="60% — акцент3 2 4 2 2 2 2" xfId="7415" xr:uid="{447EFA1F-6D8E-4D5E-BDAD-0E0113B20690}"/>
    <cellStyle name="60% — акцент3 2 4 2 2 2 2 2" xfId="14926" xr:uid="{39036B09-62A1-45DE-9896-47B73BFC4DB5}"/>
    <cellStyle name="60% — акцент3 2 4 2 2 2 3" xfId="11766" xr:uid="{47F095D0-A9E1-459F-8A1A-C7437644107D}"/>
    <cellStyle name="60% — акцент3 2 4 2 2 3" xfId="5743" xr:uid="{7DCDB732-0B28-45E2-9409-01586F5923E3}"/>
    <cellStyle name="60% — акцент3 2 4 2 2 3 2" xfId="13331" xr:uid="{FF137475-FD4E-49F7-A3EC-13F868646663}"/>
    <cellStyle name="60% — акцент3 2 4 2 2 4" xfId="10219" xr:uid="{6E3BA3D6-F04E-4C5E-8C48-C889A88DBE52}"/>
    <cellStyle name="60% — акцент3 2 4 2 3" xfId="3199" xr:uid="{AD7C7CF1-365A-43D2-AA1B-FAEA29BAB69F}"/>
    <cellStyle name="60% — акцент3 2 4 2 3 2" xfId="6358" xr:uid="{D697E3C1-86A8-45AF-A508-DEC04275E083}"/>
    <cellStyle name="60% — акцент3 2 4 2 3 2 2" xfId="13942" xr:uid="{0FF5DD63-8F8A-46BC-8394-5D971CA6863A}"/>
    <cellStyle name="60% — акцент3 2 4 2 3 3" xfId="10830" xr:uid="{12D18A67-5A06-473F-8A57-C618DAA403A5}"/>
    <cellStyle name="60% — акцент3 2 4 2 4" xfId="4775" xr:uid="{600CB981-28EC-4FAE-B9F5-F14757B2E6F7}"/>
    <cellStyle name="60% — акцент3 2 4 2 4 2" xfId="12376" xr:uid="{B92088D5-3511-4B5F-A359-1EC21C0FCC88}"/>
    <cellStyle name="60% — акцент3 2 4 2 5" xfId="9604" xr:uid="{FA0F28E1-12C5-492D-8434-B217D5868D1E}"/>
    <cellStyle name="60% — акцент3 2 4 3" xfId="1656" xr:uid="{0E5C8334-33D9-4A40-AFFF-7FA71BD029E6}"/>
    <cellStyle name="60% — акцент3 2 4 3 2" xfId="3556" xr:uid="{6FD9D8A3-861F-4C0B-AA0A-D9961C9F70B9}"/>
    <cellStyle name="60% — акцент3 2 4 3 2 2" xfId="6814" xr:uid="{2A8F0E39-1349-4490-9C6D-A0AD7DBA6511}"/>
    <cellStyle name="60% — акцент3 2 4 3 2 2 2" xfId="14325" xr:uid="{B3A664CC-F41B-41AA-8290-85D61AAB8AF8}"/>
    <cellStyle name="60% — акцент3 2 4 3 2 3" xfId="11164" xr:uid="{FCAEE15C-15A0-4489-9B18-FAC013D5B895}"/>
    <cellStyle name="60% — акцент3 2 4 3 3" xfId="5115" xr:uid="{71E9AA51-91DE-4FA5-AB51-BD7B7F97B0CE}"/>
    <cellStyle name="60% — акцент3 2 4 3 3 2" xfId="12710" xr:uid="{093BD088-CEEC-4079-B6BF-A47A61B180B3}"/>
    <cellStyle name="60% — акцент3 2 4 3 4" xfId="9304" xr:uid="{C2595D8F-2E57-4A77-8EE5-7984928323B8}"/>
    <cellStyle name="60% — акцент3 2 4 4" xfId="2279" xr:uid="{88887D4B-5374-408D-BCF7-73379FFAB1C2}"/>
    <cellStyle name="60% — акцент3 2 4 4 2" xfId="3858" xr:uid="{AEAE6E3E-6026-4F48-B6BF-B74102D253A4}"/>
    <cellStyle name="60% — акцент3 2 4 4 2 2" xfId="7115" xr:uid="{63B0DA01-3317-4EE9-8543-FDA6B1DAE580}"/>
    <cellStyle name="60% — акцент3 2 4 4 2 2 2" xfId="14626" xr:uid="{107B6F78-7D36-438B-831B-D7546FC8D28F}"/>
    <cellStyle name="60% — акцент3 2 4 4 2 3" xfId="11465" xr:uid="{AD920E67-68A2-4E9E-BA86-233DF9EA6772}"/>
    <cellStyle name="60% — акцент3 2 4 4 3" xfId="5441" xr:uid="{A2D595F1-B76B-4B0F-86E3-2AD6EF079419}"/>
    <cellStyle name="60% — акцент3 2 4 4 3 2" xfId="13031" xr:uid="{4461E37A-CA10-44AB-BA5D-10C99DC22888}"/>
    <cellStyle name="60% — акцент3 2 4 4 4" xfId="9919" xr:uid="{8FD40736-02E3-4C79-B160-A0EE225A8D5B}"/>
    <cellStyle name="60% — акцент3 2 4 5" xfId="2897" xr:uid="{5D250E79-C427-4E0B-AE08-26EC6D426627}"/>
    <cellStyle name="60% — акцент3 2 4 5 2" xfId="6056" xr:uid="{AF4F5482-6B94-4BA4-93C1-470EA775BA06}"/>
    <cellStyle name="60% — акцент3 2 4 5 2 2" xfId="13642" xr:uid="{B45BCF9A-B4CE-4D47-ADA0-94BBCD1D08F4}"/>
    <cellStyle name="60% — акцент3 2 4 5 3" xfId="10530" xr:uid="{707F763A-D78B-45DD-9796-2FD05FDD24CE}"/>
    <cellStyle name="60% — акцент3 2 4 6" xfId="4473" xr:uid="{EF4AE69D-2044-4E71-AF71-20078FFA7F0D}"/>
    <cellStyle name="60% — акцент3 2 4 6 2" xfId="12076" xr:uid="{6C45C4C8-B721-48C2-871D-8AF095BED645}"/>
    <cellStyle name="60% — акцент3 2 4 7" xfId="8979" xr:uid="{3414032E-3978-481C-BC66-E204E7FD2B5D}"/>
    <cellStyle name="60% — акцент3 2 4 8" xfId="1311" xr:uid="{D51A0C47-C502-478B-AB21-B9B5A848F13F}"/>
    <cellStyle name="60% — акцент3 2 5" xfId="258" xr:uid="{DE1560D6-957A-48D2-B015-D9931B479B5C}"/>
    <cellStyle name="60% — акцент3 2 5 2" xfId="2373" xr:uid="{3F8C861D-1164-4562-A8CB-AF63F721C773}"/>
    <cellStyle name="60% — акцент3 2 5 2 2" xfId="3952" xr:uid="{50625BB8-83C4-4A47-A131-2CB52436E83F}"/>
    <cellStyle name="60% — акцент3 2 5 2 2 2" xfId="7208" xr:uid="{806E1103-3365-47C2-90C0-472F39F99BD7}"/>
    <cellStyle name="60% — акцент3 2 5 2 2 2 2" xfId="14719" xr:uid="{67F3BA83-8CE1-4BDA-BB4B-061E3F35721C}"/>
    <cellStyle name="60% — акцент3 2 5 2 2 3" xfId="11558" xr:uid="{78AD5C35-97DB-4217-8F46-78F238F31C62}"/>
    <cellStyle name="60% — акцент3 2 5 2 3" xfId="5535" xr:uid="{8C6549CF-F1CF-4451-A9A1-05377BF7B463}"/>
    <cellStyle name="60% — акцент3 2 5 2 3 2" xfId="13124" xr:uid="{6EE0018B-1B10-4291-A9B1-C30BDF6024BE}"/>
    <cellStyle name="60% — акцент3 2 5 2 4" xfId="10012" xr:uid="{BBD3A7C6-7F99-49B8-B8AE-AEE246F1A787}"/>
    <cellStyle name="60% — акцент3 2 5 3" xfId="2991" xr:uid="{F86847AF-9916-47B7-963F-A467CB348CDF}"/>
    <cellStyle name="60% — акцент3 2 5 3 2" xfId="6150" xr:uid="{E42C7554-C29B-476E-B5A6-2F191D36A63D}"/>
    <cellStyle name="60% — акцент3 2 5 3 2 2" xfId="13735" xr:uid="{1E426450-D326-4ED3-A3CE-183C0F07C7CC}"/>
    <cellStyle name="60% — акцент3 2 5 3 3" xfId="10623" xr:uid="{8F50B8CB-E1D5-4C3E-A637-7AECC06647C7}"/>
    <cellStyle name="60% — акцент3 2 5 4" xfId="4567" xr:uid="{932179DB-36A1-4673-A767-18A80ED01CBF}"/>
    <cellStyle name="60% — акцент3 2 5 4 2" xfId="12169" xr:uid="{1C29A08C-7B80-4E31-8365-99AD2BB4ABE4}"/>
    <cellStyle name="60% — акцент3 2 5 5" xfId="9397" xr:uid="{554AC04F-B12C-4CDD-A4CC-F72C43C981FF}"/>
    <cellStyle name="60% — акцент3 2 5 6" xfId="1750" xr:uid="{5EE6E0BA-1E62-4EE6-ABB1-1C88C75553A1}"/>
    <cellStyle name="60% — акцент3 2 6" xfId="1448" xr:uid="{CB0A1E18-16B7-4A1D-BC85-6B72416C6FFF}"/>
    <cellStyle name="60% — акцент3 2 6 2" xfId="3348" xr:uid="{34F21ED1-2054-4E54-B024-FA15DB4CF31A}"/>
    <cellStyle name="60% — акцент3 2 6 2 2" xfId="6607" xr:uid="{92FB100A-006E-4E16-BFAA-3763E7BB82EF}"/>
    <cellStyle name="60% — акцент3 2 6 2 2 2" xfId="14118" xr:uid="{CA2D7514-843F-41F4-BAEA-9D350DBF90E6}"/>
    <cellStyle name="60% — акцент3 2 6 2 3" xfId="10957" xr:uid="{E2EBF8A2-1C1E-442D-9EC9-F296D6BD87D6}"/>
    <cellStyle name="60% — акцент3 2 6 3" xfId="4907" xr:uid="{839A0386-65B6-496D-8972-4326A7662B27}"/>
    <cellStyle name="60% — акцент3 2 6 3 2" xfId="12503" xr:uid="{83280DB8-E8DE-4E9F-A6EE-D9FE5FCAF81D}"/>
    <cellStyle name="60% — акцент3 2 6 4" xfId="9097" xr:uid="{D6B3F3A5-7DD9-4588-B7C9-2961DAD7FFB1}"/>
    <cellStyle name="60% — акцент3 2 7" xfId="2071" xr:uid="{00197DEE-2DE4-464F-B26A-81756284D7A7}"/>
    <cellStyle name="60% — акцент3 2 7 2" xfId="3650" xr:uid="{649A509C-DB4E-4FF1-B59E-749180A97826}"/>
    <cellStyle name="60% — акцент3 2 7 2 2" xfId="6908" xr:uid="{0A018795-ED86-48D2-BF0B-9EBF57A0B9FD}"/>
    <cellStyle name="60% — акцент3 2 7 2 2 2" xfId="14419" xr:uid="{B87253E7-5D33-4A7D-9D4E-BC9418878515}"/>
    <cellStyle name="60% — акцент3 2 7 2 3" xfId="11258" xr:uid="{27943724-DFCF-41DA-A6E8-C2234C887346}"/>
    <cellStyle name="60% — акцент3 2 7 3" xfId="5233" xr:uid="{86E87874-A350-4BA7-8423-EEC2CDF14C7C}"/>
    <cellStyle name="60% — акцент3 2 7 3 2" xfId="12824" xr:uid="{1693A32F-0156-4B9C-BB22-934355639859}"/>
    <cellStyle name="60% — акцент3 2 7 4" xfId="9712" xr:uid="{ADFF2F09-46B1-4403-9AEB-F74D3AC4E10F}"/>
    <cellStyle name="60% — акцент3 2 8" xfId="2689" xr:uid="{CC7946BD-BDFB-433F-ACEE-83AF2A161C68}"/>
    <cellStyle name="60% — акцент3 2 8 2" xfId="5848" xr:uid="{E9F814CE-968B-4D11-BAB0-22A86C1ABDFD}"/>
    <cellStyle name="60% — акцент3 2 8 2 2" xfId="13435" xr:uid="{D4BA6030-8C04-4172-B5E2-F192D5EA4105}"/>
    <cellStyle name="60% — акцент3 2 8 3" xfId="10322" xr:uid="{2A92BAAE-6C17-4CC8-AC93-03071FED61CC}"/>
    <cellStyle name="60% — акцент3 2 9" xfId="4265" xr:uid="{823DA6AD-9592-4EFE-8500-93F355154E7C}"/>
    <cellStyle name="60% — акцент3 2 9 2" xfId="11869" xr:uid="{2158AD76-BA8B-4ACE-8D7D-5797EE8C5E8E}"/>
    <cellStyle name="60% - Акцент3 3" xfId="6534" xr:uid="{33430D14-16DE-43DA-9DEB-E002EBB62FDB}"/>
    <cellStyle name="60% — акцент3 3" xfId="259" xr:uid="{1FA3E77F-9C4A-47B8-8428-275734FC9697}"/>
    <cellStyle name="60% — акцент3 3 10" xfId="8792" xr:uid="{996D797D-4047-4BC4-8103-FE9148919AD1}"/>
    <cellStyle name="60% — акцент3 3 11" xfId="1119" xr:uid="{DCB2C7BE-1A93-46D2-B692-699F0D50C9A6}"/>
    <cellStyle name="60% — акцент3 3 2" xfId="260" xr:uid="{67C646C1-17C2-469B-B4A0-CB7ED773F310}"/>
    <cellStyle name="60% — акцент3 3 2 2" xfId="1840" xr:uid="{45292E65-50E4-47E5-8870-C4F0E1AE4F99}"/>
    <cellStyle name="60% — акцент3 3 2 2 2" xfId="2463" xr:uid="{586AE3C9-338A-4232-9475-C09EB126F036}"/>
    <cellStyle name="60% — акцент3 3 2 2 2 2" xfId="4042" xr:uid="{CE4F2598-B255-4610-82DE-4AA028098778}"/>
    <cellStyle name="60% — акцент3 3 2 2 2 2 2" xfId="7298" xr:uid="{27EAAEBE-7930-4FA3-92B0-AF2C8A3A010F}"/>
    <cellStyle name="60% — акцент3 3 2 2 2 2 2 2" xfId="14809" xr:uid="{356F2B5A-93BD-4977-8947-E54F4EEE7349}"/>
    <cellStyle name="60% — акцент3 3 2 2 2 2 3" xfId="11648" xr:uid="{769F4108-1B7F-43DE-B4EC-7F3FF9D1ED94}"/>
    <cellStyle name="60% — акцент3 3 2 2 2 3" xfId="5625" xr:uid="{8EDF0FAC-854B-4AE1-A44D-3EB6FC8C3F02}"/>
    <cellStyle name="60% — акцент3 3 2 2 2 3 2" xfId="13214" xr:uid="{DA2F580C-1517-431F-98A3-94EAD86EE4C6}"/>
    <cellStyle name="60% — акцент3 3 2 2 2 4" xfId="10102" xr:uid="{A5FDF38A-D75A-476F-A497-0BAA77C059D5}"/>
    <cellStyle name="60% — акцент3 3 2 2 3" xfId="3081" xr:uid="{082F2C8F-4B4D-4E78-B034-A93B9173628E}"/>
    <cellStyle name="60% — акцент3 3 2 2 3 2" xfId="6240" xr:uid="{E51ECD49-123A-42FD-9CD3-41A119062CA3}"/>
    <cellStyle name="60% — акцент3 3 2 2 3 2 2" xfId="13825" xr:uid="{DF7D5E13-88B1-47FC-9891-913B45E5FCAB}"/>
    <cellStyle name="60% — акцент3 3 2 2 3 3" xfId="10713" xr:uid="{C7591242-530D-41CE-ACDE-60692CDF97FE}"/>
    <cellStyle name="60% — акцент3 3 2 2 4" xfId="4657" xr:uid="{B39B5C7C-A2CB-4C81-B258-EFA5BCD0BDB0}"/>
    <cellStyle name="60% — акцент3 3 2 2 4 2" xfId="12259" xr:uid="{C9C2217C-5B8B-409F-9280-CDDAFEE67864}"/>
    <cellStyle name="60% — акцент3 3 2 2 5" xfId="9487" xr:uid="{1B082F81-73B4-41AC-8A81-ACA04775ABF2}"/>
    <cellStyle name="60% — акцент3 3 2 3" xfId="1538" xr:uid="{EE860B43-A407-4719-93B2-7C50970BA89D}"/>
    <cellStyle name="60% — акцент3 3 2 3 2" xfId="3438" xr:uid="{EC2B990D-2B7D-480D-B225-C4D7AA5D6BC2}"/>
    <cellStyle name="60% — акцент3 3 2 3 2 2" xfId="6697" xr:uid="{13AB70EA-9F1F-4E94-AB10-BB7DD0D245DA}"/>
    <cellStyle name="60% — акцент3 3 2 3 2 2 2" xfId="14208" xr:uid="{9438B6B0-38AA-48ED-95A4-D8E9E44D022A}"/>
    <cellStyle name="60% — акцент3 3 2 3 2 3" xfId="11047" xr:uid="{A093D3EB-E456-48B8-8D50-5780FF7D6036}"/>
    <cellStyle name="60% — акцент3 3 2 3 3" xfId="4997" xr:uid="{479E8CDA-D3A8-4BED-A5EA-1FFF24320CA4}"/>
    <cellStyle name="60% — акцент3 3 2 3 3 2" xfId="12593" xr:uid="{FA2222A8-59D2-46E2-931C-566312EB1394}"/>
    <cellStyle name="60% — акцент3 3 2 3 4" xfId="9187" xr:uid="{7747B240-9E8C-4718-9507-69E14F7C6E34}"/>
    <cellStyle name="60% — акцент3 3 2 4" xfId="2161" xr:uid="{4DC48F16-58B3-42C7-B50B-692307837F18}"/>
    <cellStyle name="60% — акцент3 3 2 4 2" xfId="3740" xr:uid="{28E90BCB-53A4-4C1A-8EA3-E12EB35FE892}"/>
    <cellStyle name="60% — акцент3 3 2 4 2 2" xfId="6998" xr:uid="{DFA2FC8B-5619-470B-9364-F4D4928162B6}"/>
    <cellStyle name="60% — акцент3 3 2 4 2 2 2" xfId="14509" xr:uid="{5418A09C-FA37-43C2-A96A-FE588FEBFD7F}"/>
    <cellStyle name="60% — акцент3 3 2 4 2 3" xfId="11348" xr:uid="{61E6C5A2-608A-49DD-9DE1-533336D9E243}"/>
    <cellStyle name="60% — акцент3 3 2 4 3" xfId="5323" xr:uid="{0C4606AD-BE82-49BB-A677-EFAAC6B3546D}"/>
    <cellStyle name="60% — акцент3 3 2 4 3 2" xfId="12914" xr:uid="{0AE8F278-270F-4BF7-A2E5-ECE1BD7612C7}"/>
    <cellStyle name="60% — акцент3 3 2 4 4" xfId="9802" xr:uid="{E4ECFD91-CB8B-4F9C-A828-C91AAF199CC6}"/>
    <cellStyle name="60% — акцент3 3 2 5" xfId="2779" xr:uid="{480067D3-C820-46FF-84BE-DFC60DC3FD10}"/>
    <cellStyle name="60% — акцент3 3 2 5 2" xfId="5938" xr:uid="{319E9DA8-D207-4260-BE17-F97A59F48575}"/>
    <cellStyle name="60% — акцент3 3 2 5 2 2" xfId="13525" xr:uid="{A5C3ED60-CDA3-4D6C-BAF7-E1F131F8B9E1}"/>
    <cellStyle name="60% — акцент3 3 2 5 3" xfId="10412" xr:uid="{22BACDC5-3E5F-4956-8C20-86BCD97C9DD4}"/>
    <cellStyle name="60% — акцент3 3 2 6" xfId="4355" xr:uid="{31F67EF1-9782-4EC5-AA1E-8D0B74280645}"/>
    <cellStyle name="60% — акцент3 3 2 6 2" xfId="11959" xr:uid="{4CA38999-EE6E-436B-B813-982B58D3D1DC}"/>
    <cellStyle name="60% — акцент3 3 2 7" xfId="8862" xr:uid="{9CF087E8-861C-40F1-8734-F2BF6EE2C97A}"/>
    <cellStyle name="60% — акцент3 3 2 8" xfId="1193" xr:uid="{E8F137BD-A47C-4090-ABD0-A656A2B79723}"/>
    <cellStyle name="60% — акцент3 3 3" xfId="261" xr:uid="{E841DA95-ADB8-4667-91A5-6F4A6810D8D4}"/>
    <cellStyle name="60% — акцент3 3 3 2" xfId="1910" xr:uid="{AA64A7CD-C710-46E6-A4A9-A931DA13C9A6}"/>
    <cellStyle name="60% — акцент3 3 3 2 2" xfId="2533" xr:uid="{1DF05513-6096-4ED1-9CE0-1D692F72F262}"/>
    <cellStyle name="60% — акцент3 3 3 2 2 2" xfId="4112" xr:uid="{83FFEB75-5DA6-447E-B513-EEC53154AB51}"/>
    <cellStyle name="60% — акцент3 3 3 2 2 2 2" xfId="7367" xr:uid="{5A7E4722-26C6-4F7D-BC84-F6881BF74500}"/>
    <cellStyle name="60% — акцент3 3 3 2 2 2 2 2" xfId="14878" xr:uid="{BA1D65C6-3164-4433-9E37-D6622684CA41}"/>
    <cellStyle name="60% — акцент3 3 3 2 2 2 3" xfId="11718" xr:uid="{605060B6-407B-47AF-B1AD-9989556457B2}"/>
    <cellStyle name="60% — акцент3 3 3 2 2 3" xfId="5695" xr:uid="{1F677BF9-F4B0-42BB-873E-9303AC2D3FD6}"/>
    <cellStyle name="60% — акцент3 3 3 2 2 3 2" xfId="13283" xr:uid="{4B5044D1-521F-494D-B3CB-45FD8F5846EC}"/>
    <cellStyle name="60% — акцент3 3 3 2 2 4" xfId="10171" xr:uid="{B8BE26CD-FA3C-42A1-94FD-CC5FD45114FA}"/>
    <cellStyle name="60% — акцент3 3 3 2 3" xfId="3151" xr:uid="{F4923070-2F5D-49C2-9F80-BA3C3D9B90FE}"/>
    <cellStyle name="60% — акцент3 3 3 2 3 2" xfId="6310" xr:uid="{C07B6BD0-7C33-46BF-9B22-E2F4EBA5B6EB}"/>
    <cellStyle name="60% — акцент3 3 3 2 3 2 2" xfId="13894" xr:uid="{E08E1241-0460-4C37-9AE1-2DD009BB9C16}"/>
    <cellStyle name="60% — акцент3 3 3 2 3 3" xfId="10782" xr:uid="{5B10CAF0-FB18-42F9-97A2-7BB12BF65883}"/>
    <cellStyle name="60% — акцент3 3 3 2 4" xfId="4727" xr:uid="{5C8A4126-B139-442C-8CCC-98A7E2A88698}"/>
    <cellStyle name="60% — акцент3 3 3 2 4 2" xfId="12328" xr:uid="{B6D92954-16AB-4EEF-B888-05AA9C8DDF8D}"/>
    <cellStyle name="60% — акцент3 3 3 2 5" xfId="9556" xr:uid="{79334FB6-9389-4E9F-B553-AC05D134E8B4}"/>
    <cellStyle name="60% — акцент3 3 3 3" xfId="1608" xr:uid="{A19DE813-987F-4B15-893F-48C936469C7D}"/>
    <cellStyle name="60% — акцент3 3 3 3 2" xfId="3508" xr:uid="{1F693FE2-62C5-49E2-A735-6F887F599AFB}"/>
    <cellStyle name="60% — акцент3 3 3 3 2 2" xfId="6766" xr:uid="{DC09EE10-06D5-4208-B10A-FDCF103B7AF3}"/>
    <cellStyle name="60% — акцент3 3 3 3 2 2 2" xfId="14277" xr:uid="{A1722AAD-D15B-454D-9E28-C3D026D47D78}"/>
    <cellStyle name="60% — акцент3 3 3 3 2 3" xfId="11116" xr:uid="{E68D4492-683B-4FB7-AB33-01681A83DC7E}"/>
    <cellStyle name="60% — акцент3 3 3 3 3" xfId="5067" xr:uid="{A979C825-F389-4E5C-82DF-33C2A53F6453}"/>
    <cellStyle name="60% — акцент3 3 3 3 3 2" xfId="12662" xr:uid="{D059B9C9-76BE-4AB7-B4A9-C9BEDBFFD3F6}"/>
    <cellStyle name="60% — акцент3 3 3 3 4" xfId="9256" xr:uid="{B6E6E41C-C3AA-4CE3-A64D-8EDF372C5C01}"/>
    <cellStyle name="60% — акцент3 3 3 4" xfId="2231" xr:uid="{4AA87D35-3A05-46F6-857B-DA36564D0444}"/>
    <cellStyle name="60% — акцент3 3 3 4 2" xfId="3810" xr:uid="{A9AA42F4-6552-44D1-AE46-E863B87CF389}"/>
    <cellStyle name="60% — акцент3 3 3 4 2 2" xfId="7067" xr:uid="{C1E4DE27-C322-4ACC-83C8-74E34AB15887}"/>
    <cellStyle name="60% — акцент3 3 3 4 2 2 2" xfId="14578" xr:uid="{34257D20-B990-4E6C-A1E9-98605CB07329}"/>
    <cellStyle name="60% — акцент3 3 3 4 2 3" xfId="11417" xr:uid="{D5AE2E3A-B73E-4DB2-A40A-3CE3C74B4452}"/>
    <cellStyle name="60% — акцент3 3 3 4 3" xfId="5393" xr:uid="{F6328B47-B0FF-4BA5-B98F-2CBC4E4348FE}"/>
    <cellStyle name="60% — акцент3 3 3 4 3 2" xfId="12983" xr:uid="{02389F15-D786-4EEE-8B9E-2A7F45685C02}"/>
    <cellStyle name="60% — акцент3 3 3 4 4" xfId="9871" xr:uid="{47CC9D07-F2C1-42BA-B872-5570393D3133}"/>
    <cellStyle name="60% — акцент3 3 3 5" xfId="2849" xr:uid="{DB196376-85B5-4660-B8A7-A937E541775D}"/>
    <cellStyle name="60% — акцент3 3 3 5 2" xfId="6008" xr:uid="{BF9EC811-4F34-4942-BFDC-FF6CBF439853}"/>
    <cellStyle name="60% — акцент3 3 3 5 2 2" xfId="13594" xr:uid="{793FDD07-FD05-40D1-85AC-9A83E4CFCA6E}"/>
    <cellStyle name="60% — акцент3 3 3 5 3" xfId="10482" xr:uid="{651A19EC-DF47-4581-A338-C8977D4EC04F}"/>
    <cellStyle name="60% — акцент3 3 3 6" xfId="4425" xr:uid="{9AA304EC-E3F6-4DDA-AD55-1E10AE968112}"/>
    <cellStyle name="60% — акцент3 3 3 6 2" xfId="12028" xr:uid="{E6FCF8A2-661E-4B47-A613-D51B98A85AE7}"/>
    <cellStyle name="60% — акцент3 3 3 7" xfId="8931" xr:uid="{5A037CE5-06E9-4571-86F6-32A863CC53F6}"/>
    <cellStyle name="60% — акцент3 3 3 8" xfId="1263" xr:uid="{AB319B5A-5C0F-4CC0-8858-F6EC20B1BD77}"/>
    <cellStyle name="60% — акцент3 3 4" xfId="262" xr:uid="{C821B6E3-60ED-424F-9970-FF8F18241C6D}"/>
    <cellStyle name="60% — акцент3 3 4 2" xfId="1979" xr:uid="{40BB9C36-FCA9-4D14-99D4-9E1E2A90BB8D}"/>
    <cellStyle name="60% — акцент3 3 4 2 2" xfId="2602" xr:uid="{580D768F-E0A8-48F3-AEDF-56C9978A2EC9}"/>
    <cellStyle name="60% — акцент3 3 4 2 2 2" xfId="4181" xr:uid="{698EF861-3773-40E7-8163-97EDA0889463}"/>
    <cellStyle name="60% — акцент3 3 4 2 2 2 2" xfId="7436" xr:uid="{AABEB20E-C3A9-4A3F-8C66-429DEE5E175C}"/>
    <cellStyle name="60% — акцент3 3 4 2 2 2 2 2" xfId="14947" xr:uid="{3161DF42-5F90-4EA3-AB57-31AFCC3ED4FC}"/>
    <cellStyle name="60% — акцент3 3 4 2 2 2 3" xfId="11787" xr:uid="{791C39C5-F42F-4EE4-AB4D-05964AF646F9}"/>
    <cellStyle name="60% — акцент3 3 4 2 2 3" xfId="5764" xr:uid="{347955DD-8B71-4CB5-B622-6D23BA4E480E}"/>
    <cellStyle name="60% — акцент3 3 4 2 2 3 2" xfId="13352" xr:uid="{670AE242-C8EA-48FA-9FD8-B97DFB93D7EC}"/>
    <cellStyle name="60% — акцент3 3 4 2 2 4" xfId="10240" xr:uid="{D71D48C3-6942-4C96-9DA3-332618AF7072}"/>
    <cellStyle name="60% — акцент3 3 4 2 3" xfId="3220" xr:uid="{735EE8D5-61C7-476A-8D6C-83685142D212}"/>
    <cellStyle name="60% — акцент3 3 4 2 3 2" xfId="6379" xr:uid="{9C5BEDF1-8A51-4DFC-8435-FDD1CBF4A17C}"/>
    <cellStyle name="60% — акцент3 3 4 2 3 2 2" xfId="13963" xr:uid="{D2C1E73C-6440-4A91-B3A9-416F2245FE49}"/>
    <cellStyle name="60% — акцент3 3 4 2 3 3" xfId="10851" xr:uid="{3E65C33A-3A66-4B39-B648-0C93C11F0066}"/>
    <cellStyle name="60% — акцент3 3 4 2 4" xfId="4796" xr:uid="{D0D91DDC-FDC4-451D-8E00-E55369B1506A}"/>
    <cellStyle name="60% — акцент3 3 4 2 4 2" xfId="12397" xr:uid="{A18D3837-4286-4F69-A46D-858C0A8DCC73}"/>
    <cellStyle name="60% — акцент3 3 4 2 5" xfId="9625" xr:uid="{D81B7F01-48BD-4F4D-B2AA-09BF001BD890}"/>
    <cellStyle name="60% — акцент3 3 4 3" xfId="1677" xr:uid="{5BEC2B21-4B1B-4768-A6F4-E1D026EE1351}"/>
    <cellStyle name="60% — акцент3 3 4 3 2" xfId="3577" xr:uid="{001E0AE7-EEF4-4E34-8CD5-A9C680D26539}"/>
    <cellStyle name="60% — акцент3 3 4 3 2 2" xfId="6835" xr:uid="{01F8B065-ADC1-4254-B441-8F8F70DA3A86}"/>
    <cellStyle name="60% — акцент3 3 4 3 2 2 2" xfId="14346" xr:uid="{00E42840-8D68-44C0-9181-236812181DAC}"/>
    <cellStyle name="60% — акцент3 3 4 3 2 3" xfId="11185" xr:uid="{257E15B0-239A-45D9-96C7-199AE1E5D3E3}"/>
    <cellStyle name="60% — акцент3 3 4 3 3" xfId="5136" xr:uid="{9CECB009-3883-4F25-A876-19E242EB7021}"/>
    <cellStyle name="60% — акцент3 3 4 3 3 2" xfId="12731" xr:uid="{8EDA6A09-314C-4B39-A896-07CEEAC4F4E0}"/>
    <cellStyle name="60% — акцент3 3 4 3 4" xfId="9325" xr:uid="{35E0A283-B732-43D1-92CA-17EE406D1AB4}"/>
    <cellStyle name="60% — акцент3 3 4 4" xfId="2300" xr:uid="{4DE85FAA-D1F4-4026-85FC-3D333CCD0FD2}"/>
    <cellStyle name="60% — акцент3 3 4 4 2" xfId="3879" xr:uid="{0583AEA4-233D-45B9-8FC1-25719A741CF2}"/>
    <cellStyle name="60% — акцент3 3 4 4 2 2" xfId="7136" xr:uid="{AEC4849C-7707-4E03-B180-7E5CE62DBAB8}"/>
    <cellStyle name="60% — акцент3 3 4 4 2 2 2" xfId="14647" xr:uid="{474A1040-7404-4635-BEB6-66B24BB57A81}"/>
    <cellStyle name="60% — акцент3 3 4 4 2 3" xfId="11486" xr:uid="{513685BD-940A-40A0-8FE0-4E3B0519F114}"/>
    <cellStyle name="60% — акцент3 3 4 4 3" xfId="5462" xr:uid="{12CBE468-DB9E-4674-8DEC-A94D14A92B10}"/>
    <cellStyle name="60% — акцент3 3 4 4 3 2" xfId="13052" xr:uid="{763FF895-A671-4BD1-AD9F-910FB8B503A9}"/>
    <cellStyle name="60% — акцент3 3 4 4 4" xfId="9940" xr:uid="{8EC656F8-2C85-409C-8BA9-5F095F4666DA}"/>
    <cellStyle name="60% — акцент3 3 4 5" xfId="2918" xr:uid="{B688725F-A719-4BB8-A62E-6C58537D79C3}"/>
    <cellStyle name="60% — акцент3 3 4 5 2" xfId="6077" xr:uid="{26F2F6DC-5EE7-458C-B980-A5CDD8DEFC78}"/>
    <cellStyle name="60% — акцент3 3 4 5 2 2" xfId="13663" xr:uid="{6715A50D-345F-4DD1-8731-752D6E4E044F}"/>
    <cellStyle name="60% — акцент3 3 4 5 3" xfId="10551" xr:uid="{B175E29C-2347-48DF-A810-5B139437E25E}"/>
    <cellStyle name="60% — акцент3 3 4 6" xfId="4494" xr:uid="{FC6F0B41-A89D-4634-A9FB-B9095E8EB9E2}"/>
    <cellStyle name="60% — акцент3 3 4 6 2" xfId="12097" xr:uid="{66DB5DFC-4DB0-464C-BC39-5C36E3F709AF}"/>
    <cellStyle name="60% — акцент3 3 4 7" xfId="9000" xr:uid="{94CAFDC1-D51E-42EA-94B8-E8F7A413B469}"/>
    <cellStyle name="60% — акцент3 3 4 8" xfId="1332" xr:uid="{33728FF0-13A0-45F1-9C7B-A54EB2008AAD}"/>
    <cellStyle name="60% — акцент3 3 5" xfId="263" xr:uid="{EA63B435-6B8B-4899-9478-4382C3D01950}"/>
    <cellStyle name="60% — акцент3 3 5 2" xfId="2394" xr:uid="{C8730AC4-038D-41E0-B4F1-426455F7756D}"/>
    <cellStyle name="60% — акцент3 3 5 2 2" xfId="3973" xr:uid="{E6403D07-0B0F-4AE1-8739-E8AF8E06C934}"/>
    <cellStyle name="60% — акцент3 3 5 2 2 2" xfId="7229" xr:uid="{282C5F6E-BEE4-4432-96BC-55941D2D6624}"/>
    <cellStyle name="60% — акцент3 3 5 2 2 2 2" xfId="14740" xr:uid="{BF25D3B3-7475-4565-A983-D0FABE8BE2DA}"/>
    <cellStyle name="60% — акцент3 3 5 2 2 3" xfId="11579" xr:uid="{00A65B19-58A4-4A4A-9E98-D2BF3B38ABC7}"/>
    <cellStyle name="60% — акцент3 3 5 2 3" xfId="5556" xr:uid="{C6D1BC67-B71F-4D77-B106-4B82CFCC0A86}"/>
    <cellStyle name="60% — акцент3 3 5 2 3 2" xfId="13145" xr:uid="{A81E81FF-CF90-4727-A430-75E4F56E4807}"/>
    <cellStyle name="60% — акцент3 3 5 2 4" xfId="10033" xr:uid="{B5075ADE-6344-46BA-86F8-9A2418245D5F}"/>
    <cellStyle name="60% — акцент3 3 5 3" xfId="3012" xr:uid="{BBC9C5DF-32AE-4A8E-B0C4-CADFFA1D765B}"/>
    <cellStyle name="60% — акцент3 3 5 3 2" xfId="6171" xr:uid="{77112674-9C32-4103-8BD8-EE8048331402}"/>
    <cellStyle name="60% — акцент3 3 5 3 2 2" xfId="13756" xr:uid="{99E92C88-32F0-44FA-98DB-652228B13257}"/>
    <cellStyle name="60% — акцент3 3 5 3 3" xfId="10644" xr:uid="{48ED5E81-4075-4E67-AD5E-5A75BA7906D6}"/>
    <cellStyle name="60% — акцент3 3 5 4" xfId="4588" xr:uid="{40120068-4EB5-44A6-BF4A-B78021D06DAF}"/>
    <cellStyle name="60% — акцент3 3 5 4 2" xfId="12190" xr:uid="{2E58A5FC-9A5D-45DA-9DD0-DCB86E7FB38E}"/>
    <cellStyle name="60% — акцент3 3 5 5" xfId="9418" xr:uid="{4E8C88A0-9D0D-418A-A3FA-AB961E4773D1}"/>
    <cellStyle name="60% — акцент3 3 5 6" xfId="1771" xr:uid="{E52BBC71-8BC1-4374-A61A-BF92035D5004}"/>
    <cellStyle name="60% — акцент3 3 6" xfId="1469" xr:uid="{FD140F93-DACB-49E7-8999-84AD57268486}"/>
    <cellStyle name="60% — акцент3 3 6 2" xfId="3369" xr:uid="{C1A4D7FE-6300-44A9-B231-9E9226C859BD}"/>
    <cellStyle name="60% — акцент3 3 6 2 2" xfId="6628" xr:uid="{A906716D-435E-4F47-AB74-4B37038A774F}"/>
    <cellStyle name="60% — акцент3 3 6 2 2 2" xfId="14139" xr:uid="{F67EC6D7-7ADF-4742-87FA-925E8FFCC69C}"/>
    <cellStyle name="60% — акцент3 3 6 2 3" xfId="10978" xr:uid="{748B3D1C-C928-497E-BD3D-62AD8573B50A}"/>
    <cellStyle name="60% — акцент3 3 6 3" xfId="4928" xr:uid="{2E0F0F7A-D48B-4AFA-AE58-032C96C44CE7}"/>
    <cellStyle name="60% — акцент3 3 6 3 2" xfId="12524" xr:uid="{FBD8B009-D25A-4177-8E72-964AD55F545C}"/>
    <cellStyle name="60% — акцент3 3 6 4" xfId="9118" xr:uid="{7C686EA9-F9E5-4083-9B05-ABD618955BCB}"/>
    <cellStyle name="60% — акцент3 3 7" xfId="2092" xr:uid="{4128DF44-D89D-4EC1-9383-9FCAE85572FA}"/>
    <cellStyle name="60% — акцент3 3 7 2" xfId="3671" xr:uid="{274B8211-65B3-4D0B-B1E9-2183D82154B2}"/>
    <cellStyle name="60% — акцент3 3 7 2 2" xfId="6929" xr:uid="{9CE96F44-3795-44ED-BDD3-6B17B58FA224}"/>
    <cellStyle name="60% — акцент3 3 7 2 2 2" xfId="14440" xr:uid="{58CF59F2-D032-4517-9095-9D3B5F3D3B3B}"/>
    <cellStyle name="60% — акцент3 3 7 2 3" xfId="11279" xr:uid="{F5BA0319-5449-4CD9-9AA8-94908EA69C74}"/>
    <cellStyle name="60% — акцент3 3 7 3" xfId="5254" xr:uid="{9CB1CD69-ECD2-4B5F-B73A-4B735B1EB070}"/>
    <cellStyle name="60% — акцент3 3 7 3 2" xfId="12845" xr:uid="{6CAD8E4D-7EA8-459D-9E58-583F61E111FF}"/>
    <cellStyle name="60% — акцент3 3 7 4" xfId="9733" xr:uid="{9908BF6C-3F59-44D5-B26E-10BD0FFA424E}"/>
    <cellStyle name="60% — акцент3 3 8" xfId="2710" xr:uid="{2AF1E3F3-D195-4DF9-959A-869722267CFD}"/>
    <cellStyle name="60% — акцент3 3 8 2" xfId="5869" xr:uid="{702B031E-046C-4CCE-81A5-92D471DC91C2}"/>
    <cellStyle name="60% — акцент3 3 8 2 2" xfId="13456" xr:uid="{C7A96ECF-39FF-4D92-8B3F-31FA7B5A74C5}"/>
    <cellStyle name="60% — акцент3 3 8 3" xfId="10343" xr:uid="{C936EBBD-6703-4778-95C2-21E2213EB27E}"/>
    <cellStyle name="60% — акцент3 3 9" xfId="4286" xr:uid="{84B16D3E-008C-44BA-9824-C966D5FEE6CC}"/>
    <cellStyle name="60% — акцент3 3 9 2" xfId="11890" xr:uid="{0EA85904-190F-43D5-A4C9-AF664AE86A24}"/>
    <cellStyle name="60% — акцент3 4" xfId="264" xr:uid="{BB3A91D6-B843-48C2-A1CF-CCF15E9ADE56}"/>
    <cellStyle name="60% — акцент3 4 10" xfId="8815" xr:uid="{0274AF86-E2F0-4870-9E7A-25AEFFADD2D1}"/>
    <cellStyle name="60% — акцент3 4 11" xfId="1143" xr:uid="{8009FB5C-7F31-4A60-93AD-E99BBAD7C1F7}"/>
    <cellStyle name="60% — акцент3 4 2" xfId="265" xr:uid="{ECA1CE9B-9C7E-419B-A945-9DE997880138}"/>
    <cellStyle name="60% — акцент3 4 2 2" xfId="1864" xr:uid="{D6FA3AF0-5E51-4542-ACE2-B85A99AE4603}"/>
    <cellStyle name="60% — акцент3 4 2 2 2" xfId="2487" xr:uid="{5AE6109B-EDA5-43F7-B418-B29D7C480711}"/>
    <cellStyle name="60% — акцент3 4 2 2 2 2" xfId="4066" xr:uid="{5060D3D1-4A36-4FB9-9F12-CC08A421ECD1}"/>
    <cellStyle name="60% — акцент3 4 2 2 2 2 2" xfId="7321" xr:uid="{29547674-F32F-4F38-B5A2-64D7D1CDF2D8}"/>
    <cellStyle name="60% — акцент3 4 2 2 2 2 2 2" xfId="14832" xr:uid="{A91A0D95-E3A3-4666-933A-9AD8CF00509A}"/>
    <cellStyle name="60% — акцент3 4 2 2 2 2 3" xfId="11672" xr:uid="{C77AC2BB-95EB-41A0-AAC4-2756648A4D00}"/>
    <cellStyle name="60% — акцент3 4 2 2 2 3" xfId="5649" xr:uid="{9095D263-2F9C-42D1-B1AC-490333F08DCA}"/>
    <cellStyle name="60% — акцент3 4 2 2 2 3 2" xfId="13237" xr:uid="{BBDE9463-5809-4373-A9F4-86F32E2D5D39}"/>
    <cellStyle name="60% — акцент3 4 2 2 2 4" xfId="10125" xr:uid="{493BF4C8-C2E2-4106-8398-2439157E9B38}"/>
    <cellStyle name="60% — акцент3 4 2 2 3" xfId="3105" xr:uid="{8B3EBB91-B21E-4F85-AE02-C7D09AC418F1}"/>
    <cellStyle name="60% — акцент3 4 2 2 3 2" xfId="6264" xr:uid="{F23BFE41-E154-4177-98A8-BB0A0A8D298A}"/>
    <cellStyle name="60% — акцент3 4 2 2 3 2 2" xfId="13848" xr:uid="{64FF478C-982D-422E-AF67-BDAC80EDE15E}"/>
    <cellStyle name="60% — акцент3 4 2 2 3 3" xfId="10736" xr:uid="{EE72DF9B-7EFF-4BC1-BBE3-CA2F4DBFCA93}"/>
    <cellStyle name="60% — акцент3 4 2 2 4" xfId="4681" xr:uid="{40C9C968-92DC-4C3E-B34F-A19D6480189E}"/>
    <cellStyle name="60% — акцент3 4 2 2 4 2" xfId="12282" xr:uid="{D5598C21-874C-4CFA-99B9-6397FEA91FDA}"/>
    <cellStyle name="60% — акцент3 4 2 2 5" xfId="9510" xr:uid="{F1CA2031-607F-48EB-9110-1884CC4E907D}"/>
    <cellStyle name="60% — акцент3 4 2 3" xfId="1562" xr:uid="{54DC4F8A-ED4F-4EAF-BD00-EE91C22078A4}"/>
    <cellStyle name="60% — акцент3 4 2 3 2" xfId="3462" xr:uid="{754BAB7E-20CC-49A1-86FC-0FB2E8113CA2}"/>
    <cellStyle name="60% — акцент3 4 2 3 2 2" xfId="6720" xr:uid="{36FBAF53-9D2F-43BD-903D-32C0D129CF5D}"/>
    <cellStyle name="60% — акцент3 4 2 3 2 2 2" xfId="14231" xr:uid="{D83DA365-6F19-44B2-88D5-5CE65F270E58}"/>
    <cellStyle name="60% — акцент3 4 2 3 2 3" xfId="11070" xr:uid="{3F67F973-528A-4472-ADD0-2F53D1EE30AA}"/>
    <cellStyle name="60% — акцент3 4 2 3 3" xfId="5021" xr:uid="{B446A205-198A-41E6-9EA0-C0AEBDFB64DD}"/>
    <cellStyle name="60% — акцент3 4 2 3 3 2" xfId="12616" xr:uid="{BE5F7900-D82B-4522-8A77-017EF20391B6}"/>
    <cellStyle name="60% — акцент3 4 2 3 4" xfId="9210" xr:uid="{541F728A-310D-4614-A2F7-37B0E4DD7D8B}"/>
    <cellStyle name="60% — акцент3 4 2 4" xfId="2185" xr:uid="{222F528D-F1AF-4B6B-AD6D-68A8A35F7F83}"/>
    <cellStyle name="60% — акцент3 4 2 4 2" xfId="3764" xr:uid="{0299D48E-FC35-4029-A2EE-33774C8E3B04}"/>
    <cellStyle name="60% — акцент3 4 2 4 2 2" xfId="7021" xr:uid="{C41CE3F7-DC3E-4595-BFA3-18B48DF739DB}"/>
    <cellStyle name="60% — акцент3 4 2 4 2 2 2" xfId="14532" xr:uid="{799A2F75-706A-4435-86E0-3509DF7832AF}"/>
    <cellStyle name="60% — акцент3 4 2 4 2 3" xfId="11371" xr:uid="{2D3118D6-7184-42B2-8DC1-4B626C3E2F79}"/>
    <cellStyle name="60% — акцент3 4 2 4 3" xfId="5347" xr:uid="{66AA12DF-AEB5-4FF5-9E70-5C52AFF0B043}"/>
    <cellStyle name="60% — акцент3 4 2 4 3 2" xfId="12937" xr:uid="{CC1CD350-54DE-43CB-BE68-77D32F7227BB}"/>
    <cellStyle name="60% — акцент3 4 2 4 4" xfId="9825" xr:uid="{81563ADD-D46C-488A-938F-2E7CE2BEE6CC}"/>
    <cellStyle name="60% — акцент3 4 2 5" xfId="2803" xr:uid="{282A5472-293B-47EE-AED3-E4993FEEE59D}"/>
    <cellStyle name="60% — акцент3 4 2 5 2" xfId="5962" xr:uid="{082B8C74-C92C-49A2-9801-6ABD2A74C26B}"/>
    <cellStyle name="60% — акцент3 4 2 5 2 2" xfId="13548" xr:uid="{9D19F8F6-78EE-4502-B07C-F16CE36C6D76}"/>
    <cellStyle name="60% — акцент3 4 2 5 3" xfId="10436" xr:uid="{BA84EDF6-EEF4-4D19-B562-4FEEF152586F}"/>
    <cellStyle name="60% — акцент3 4 2 6" xfId="4379" xr:uid="{F940CCB9-DF71-48EF-9CC8-33D7D77756CB}"/>
    <cellStyle name="60% — акцент3 4 2 6 2" xfId="11982" xr:uid="{5D80404F-36E0-4660-B903-C2C2293AB9A0}"/>
    <cellStyle name="60% — акцент3 4 2 7" xfId="8885" xr:uid="{03B2D49C-7572-43AF-B1B4-651910239AA7}"/>
    <cellStyle name="60% — акцент3 4 2 8" xfId="1217" xr:uid="{70FF880C-7D5D-4FAF-A3E7-6736A5540139}"/>
    <cellStyle name="60% — акцент3 4 3" xfId="266" xr:uid="{CE48064B-B1B5-42F0-A10E-0DD0EB79EA4C}"/>
    <cellStyle name="60% — акцент3 4 3 2" xfId="1933" xr:uid="{DDD69151-35C5-434C-AD9A-36328DC5CDD4}"/>
    <cellStyle name="60% — акцент3 4 3 2 2" xfId="2556" xr:uid="{141E52C6-8997-4FD4-93AC-D2BCEFA26333}"/>
    <cellStyle name="60% — акцент3 4 3 2 2 2" xfId="4135" xr:uid="{394C477C-635E-420F-8398-81A49739B680}"/>
    <cellStyle name="60% — акцент3 4 3 2 2 2 2" xfId="7390" xr:uid="{95DBED49-323F-4A38-A9CA-B87A937F68C6}"/>
    <cellStyle name="60% — акцент3 4 3 2 2 2 2 2" xfId="14901" xr:uid="{E96003F1-F1FD-49CF-BA3E-3D5798BBEA6D}"/>
    <cellStyle name="60% — акцент3 4 3 2 2 2 3" xfId="11741" xr:uid="{7C2383D9-C757-4198-93C8-3FF7551A1161}"/>
    <cellStyle name="60% — акцент3 4 3 2 2 3" xfId="5718" xr:uid="{BC00F18A-9957-4AD0-9806-10E6854463AA}"/>
    <cellStyle name="60% — акцент3 4 3 2 2 3 2" xfId="13306" xr:uid="{C154DDA0-CD94-4A76-88A3-59896EFC0D3D}"/>
    <cellStyle name="60% — акцент3 4 3 2 2 4" xfId="10194" xr:uid="{54E816B0-B65E-435B-89B4-43247FABA089}"/>
    <cellStyle name="60% — акцент3 4 3 2 3" xfId="3174" xr:uid="{8B1AFDF1-B80E-41EB-AFD1-438CD3D6BDAC}"/>
    <cellStyle name="60% — акцент3 4 3 2 3 2" xfId="6333" xr:uid="{6DDA652B-94D9-4A1D-B0F1-64C633972B24}"/>
    <cellStyle name="60% — акцент3 4 3 2 3 2 2" xfId="13917" xr:uid="{C1D51147-74F5-4ACF-8AF4-05665E824EA5}"/>
    <cellStyle name="60% — акцент3 4 3 2 3 3" xfId="10805" xr:uid="{6340F8D1-5AC9-4903-964E-5F6CA8FE1663}"/>
    <cellStyle name="60% — акцент3 4 3 2 4" xfId="4750" xr:uid="{04B6EB4B-628D-4E05-B7F3-DA8BE1239101}"/>
    <cellStyle name="60% — акцент3 4 3 2 4 2" xfId="12351" xr:uid="{EF8B15B1-F79E-4958-8141-3934C97CC790}"/>
    <cellStyle name="60% — акцент3 4 3 2 5" xfId="9579" xr:uid="{4D78425F-C123-4CF8-8E38-641898EEBF49}"/>
    <cellStyle name="60% — акцент3 4 3 3" xfId="1631" xr:uid="{02DB9F81-1EF3-4BBC-AD2D-2DD5CB4292EA}"/>
    <cellStyle name="60% — акцент3 4 3 3 2" xfId="3531" xr:uid="{110EDE0E-94DC-4693-870A-5B7CE0C81FE6}"/>
    <cellStyle name="60% — акцент3 4 3 3 2 2" xfId="6789" xr:uid="{70CBF0E3-1A3C-407A-BFCA-B0389017BA08}"/>
    <cellStyle name="60% — акцент3 4 3 3 2 2 2" xfId="14300" xr:uid="{43FD83D5-733C-4175-8DC8-14D456C33206}"/>
    <cellStyle name="60% — акцент3 4 3 3 2 3" xfId="11139" xr:uid="{264BACC8-BE40-4A3C-AACD-AC74D52266EF}"/>
    <cellStyle name="60% — акцент3 4 3 3 3" xfId="5090" xr:uid="{5328D166-15AF-4EE6-BBEF-57D46E97B124}"/>
    <cellStyle name="60% — акцент3 4 3 3 3 2" xfId="12685" xr:uid="{F18E68DF-D29E-4BB6-8034-83CC3FDC7E2E}"/>
    <cellStyle name="60% — акцент3 4 3 3 4" xfId="9279" xr:uid="{FEA855E1-7F4D-40F6-B5DF-41781FC24986}"/>
    <cellStyle name="60% — акцент3 4 3 4" xfId="2254" xr:uid="{D13A3F18-341B-434D-8816-74AC8BEB9A05}"/>
    <cellStyle name="60% — акцент3 4 3 4 2" xfId="3833" xr:uid="{66F6DAFE-BB85-45A6-BD2C-8EE435B6E802}"/>
    <cellStyle name="60% — акцент3 4 3 4 2 2" xfId="7090" xr:uid="{719DDE2B-2E01-4778-9C65-2887ECD64C26}"/>
    <cellStyle name="60% — акцент3 4 3 4 2 2 2" xfId="14601" xr:uid="{CEEF2FC7-9CE1-49FC-8C60-3C8894B370B1}"/>
    <cellStyle name="60% — акцент3 4 3 4 2 3" xfId="11440" xr:uid="{90CEE2F9-5D36-49EC-8410-FB35A915F085}"/>
    <cellStyle name="60% — акцент3 4 3 4 3" xfId="5416" xr:uid="{5BF28AAB-DC0F-4B3F-8C1C-967B9DBAAFB7}"/>
    <cellStyle name="60% — акцент3 4 3 4 3 2" xfId="13006" xr:uid="{E7A90E1B-9284-4330-A7A7-21CA92320CE9}"/>
    <cellStyle name="60% — акцент3 4 3 4 4" xfId="9894" xr:uid="{5F5C8253-99A4-452B-AE35-466AE91B7818}"/>
    <cellStyle name="60% — акцент3 4 3 5" xfId="2872" xr:uid="{21511C7B-237C-4AA6-984F-D8F4300EF58D}"/>
    <cellStyle name="60% — акцент3 4 3 5 2" xfId="6031" xr:uid="{FAADF6D8-8481-49E9-9031-F437357BCBDE}"/>
    <cellStyle name="60% — акцент3 4 3 5 2 2" xfId="13617" xr:uid="{CC6D8FEE-D794-4882-A921-7B53B655B564}"/>
    <cellStyle name="60% — акцент3 4 3 5 3" xfId="10505" xr:uid="{12D2C29F-5A34-4CBD-BDF2-E142E4022F4B}"/>
    <cellStyle name="60% — акцент3 4 3 6" xfId="4448" xr:uid="{60A26B2F-B39D-45E3-942C-76EE14DCB630}"/>
    <cellStyle name="60% — акцент3 4 3 6 2" xfId="12051" xr:uid="{65532DD9-19DC-4586-8584-63559DF852BE}"/>
    <cellStyle name="60% — акцент3 4 3 7" xfId="8954" xr:uid="{6A2249BF-DF02-4E3C-84CF-1111637AF774}"/>
    <cellStyle name="60% — акцент3 4 3 8" xfId="1286" xr:uid="{8A954027-4D73-4B26-BE1A-1951DE9ABB31}"/>
    <cellStyle name="60% — акцент3 4 4" xfId="267" xr:uid="{71A8657E-3CF4-4B84-B97A-30D73C717968}"/>
    <cellStyle name="60% — акцент3 4 4 2" xfId="2002" xr:uid="{98599E4E-B924-4FB5-9A2A-E1EA20D05FD0}"/>
    <cellStyle name="60% — акцент3 4 4 2 2" xfId="2625" xr:uid="{1BED8875-1454-4AFE-ABA4-3C3E929DC249}"/>
    <cellStyle name="60% — акцент3 4 4 2 2 2" xfId="4204" xr:uid="{F0920D15-3048-4C3B-8A44-C366B8B77AE7}"/>
    <cellStyle name="60% — акцент3 4 4 2 2 2 2" xfId="7459" xr:uid="{EC182FD3-C616-4BB8-8F32-C1C31824F10C}"/>
    <cellStyle name="60% — акцент3 4 4 2 2 2 2 2" xfId="14970" xr:uid="{C4C41DB9-AF0D-4607-A241-DC284838C5E4}"/>
    <cellStyle name="60% — акцент3 4 4 2 2 2 3" xfId="11810" xr:uid="{72FB077C-4F89-4E71-BB04-9A666446D21E}"/>
    <cellStyle name="60% — акцент3 4 4 2 2 3" xfId="5787" xr:uid="{0CA6C2A0-5FF1-4AB2-BD87-B33406325CE2}"/>
    <cellStyle name="60% — акцент3 4 4 2 2 3 2" xfId="13375" xr:uid="{C8CE5669-6D2E-4817-AD99-15B6C2E310E0}"/>
    <cellStyle name="60% — акцент3 4 4 2 2 4" xfId="10263" xr:uid="{0D77F8E7-531E-48DD-BDC5-6B4B5889E7AF}"/>
    <cellStyle name="60% — акцент3 4 4 2 3" xfId="3243" xr:uid="{D0A7F549-0974-45D0-86AF-89040729640B}"/>
    <cellStyle name="60% — акцент3 4 4 2 3 2" xfId="6402" xr:uid="{4CA1B4B4-7816-4929-9388-597000600C64}"/>
    <cellStyle name="60% — акцент3 4 4 2 3 2 2" xfId="13986" xr:uid="{24DCDE4E-AA1B-4080-8903-8E1AF68673E5}"/>
    <cellStyle name="60% — акцент3 4 4 2 3 3" xfId="10874" xr:uid="{2FA5F4E1-C549-4F3C-B0F6-D9F8D323250F}"/>
    <cellStyle name="60% — акцент3 4 4 2 4" xfId="4819" xr:uid="{9A5200EE-FF6A-463F-9AD1-4A0EF8269DA0}"/>
    <cellStyle name="60% — акцент3 4 4 2 4 2" xfId="12420" xr:uid="{0CBF0B56-4304-45BF-91EE-5B71B150FA70}"/>
    <cellStyle name="60% — акцент3 4 4 2 5" xfId="9648" xr:uid="{4B245758-A2D9-4CA0-8D5C-A126FE39252B}"/>
    <cellStyle name="60% — акцент3 4 4 3" xfId="1700" xr:uid="{80FDF0C8-DDFD-4FEB-B5F9-E2137ECBE662}"/>
    <cellStyle name="60% — акцент3 4 4 3 2" xfId="3600" xr:uid="{AA7DAB0D-AD18-48FE-8C43-BED7543214E2}"/>
    <cellStyle name="60% — акцент3 4 4 3 2 2" xfId="6858" xr:uid="{7262B1C3-7281-4EDA-981F-1589E42858CB}"/>
    <cellStyle name="60% — акцент3 4 4 3 2 2 2" xfId="14369" xr:uid="{C1B498C7-9D26-474E-B8EF-5CE95FE2C883}"/>
    <cellStyle name="60% — акцент3 4 4 3 2 3" xfId="11208" xr:uid="{1E933D3E-2E8A-4663-A7E4-4B6B7C2FBB53}"/>
    <cellStyle name="60% — акцент3 4 4 3 3" xfId="5159" xr:uid="{C5C186D4-0656-425E-8656-7B82A6BC2B22}"/>
    <cellStyle name="60% — акцент3 4 4 3 3 2" xfId="12754" xr:uid="{C4D54AF1-D925-49D2-A582-123937B17EA4}"/>
    <cellStyle name="60% — акцент3 4 4 3 4" xfId="9348" xr:uid="{1A451019-6D4F-49A7-B29D-D65769A1F440}"/>
    <cellStyle name="60% — акцент3 4 4 4" xfId="2323" xr:uid="{F9E0F130-41C0-484F-AA78-11744750C36B}"/>
    <cellStyle name="60% — акцент3 4 4 4 2" xfId="3902" xr:uid="{7452878A-3445-4064-8901-7B3323701689}"/>
    <cellStyle name="60% — акцент3 4 4 4 2 2" xfId="7159" xr:uid="{5AC181B4-4785-41A0-83FF-70D597E66408}"/>
    <cellStyle name="60% — акцент3 4 4 4 2 2 2" xfId="14670" xr:uid="{182024C0-349B-4283-AADD-64C7EF640B22}"/>
    <cellStyle name="60% — акцент3 4 4 4 2 3" xfId="11509" xr:uid="{3A756596-0EBD-463E-B4CA-F8DB130F126F}"/>
    <cellStyle name="60% — акцент3 4 4 4 3" xfId="5485" xr:uid="{7142DD1D-24AF-4A86-AD7F-AACBC3DD4162}"/>
    <cellStyle name="60% — акцент3 4 4 4 3 2" xfId="13075" xr:uid="{1F10A398-C0F6-4851-87EB-F76D07A2F6E7}"/>
    <cellStyle name="60% — акцент3 4 4 4 4" xfId="9963" xr:uid="{862EE4C1-FC87-4380-954A-AC84172DF2DB}"/>
    <cellStyle name="60% — акцент3 4 4 5" xfId="2941" xr:uid="{D3A7B974-D2AF-4FEF-AD46-3EC93EAB99FB}"/>
    <cellStyle name="60% — акцент3 4 4 5 2" xfId="6100" xr:uid="{FF9AA097-5D98-44DF-A3F9-728278F97B7A}"/>
    <cellStyle name="60% — акцент3 4 4 5 2 2" xfId="13686" xr:uid="{B763CEA8-A15E-4E75-9A0A-91DC5B164001}"/>
    <cellStyle name="60% — акцент3 4 4 5 3" xfId="10574" xr:uid="{831707F3-8540-476A-8C40-34F1A95A4879}"/>
    <cellStyle name="60% — акцент3 4 4 6" xfId="4517" xr:uid="{B0B30D04-AF27-4344-80A8-7A9E176C7C8D}"/>
    <cellStyle name="60% — акцент3 4 4 6 2" xfId="12120" xr:uid="{D1DFA6BA-145C-4DAA-A6E1-265A2D898D24}"/>
    <cellStyle name="60% — акцент3 4 4 7" xfId="9023" xr:uid="{54A3D3CE-11C1-464A-852E-4E3763A7F716}"/>
    <cellStyle name="60% — акцент3 4 4 8" xfId="1355" xr:uid="{C9100327-3248-41FA-8875-D2916479CAF6}"/>
    <cellStyle name="60% — акцент3 4 5" xfId="268" xr:uid="{30FD14C6-E296-4FB0-8FD0-DDABA809BCE2}"/>
    <cellStyle name="60% — акцент3 4 5 2" xfId="2417" xr:uid="{58DC452E-82E0-45AB-B1CC-5AA325A38634}"/>
    <cellStyle name="60% — акцент3 4 5 2 2" xfId="3996" xr:uid="{E5B577A4-1E48-41F8-B236-DCC09939F322}"/>
    <cellStyle name="60% — акцент3 4 5 2 2 2" xfId="7252" xr:uid="{DAB3CE32-7386-4636-AB2E-0DF450AA9EAA}"/>
    <cellStyle name="60% — акцент3 4 5 2 2 2 2" xfId="14763" xr:uid="{BB4A979E-B00C-4A0E-8BD7-C96D5DC5741D}"/>
    <cellStyle name="60% — акцент3 4 5 2 2 3" xfId="11602" xr:uid="{A22DB7BF-F8C8-454A-8EE6-997F09A4F91C}"/>
    <cellStyle name="60% — акцент3 4 5 2 3" xfId="5579" xr:uid="{5787E9E6-688E-4200-AB1A-9C1BD6F2AC5D}"/>
    <cellStyle name="60% — акцент3 4 5 2 3 2" xfId="13168" xr:uid="{7F2B5F45-300A-4A77-98ED-273E2E0BF602}"/>
    <cellStyle name="60% — акцент3 4 5 2 4" xfId="10056" xr:uid="{1BED68FF-56CE-449E-8550-891864FB1083}"/>
    <cellStyle name="60% — акцент3 4 5 3" xfId="3035" xr:uid="{A667F649-0C6F-4498-94D3-FC38688E7720}"/>
    <cellStyle name="60% — акцент3 4 5 3 2" xfId="6194" xr:uid="{52969197-FD69-4B2E-9677-66FB1FD630EB}"/>
    <cellStyle name="60% — акцент3 4 5 3 2 2" xfId="13779" xr:uid="{15FE4631-D3FC-41E0-BDEC-8485F88E2431}"/>
    <cellStyle name="60% — акцент3 4 5 3 3" xfId="10667" xr:uid="{323AB2DC-868E-4B65-9134-520923CFFEDB}"/>
    <cellStyle name="60% — акцент3 4 5 4" xfId="4611" xr:uid="{B214D593-5DF7-48E3-8FB8-66C21ABC1DD0}"/>
    <cellStyle name="60% — акцент3 4 5 4 2" xfId="12213" xr:uid="{C9224613-B005-4C02-A196-2F7B71434802}"/>
    <cellStyle name="60% — акцент3 4 5 5" xfId="9441" xr:uid="{0E28DFEA-B89F-4A45-9B6E-F0B770A47F86}"/>
    <cellStyle name="60% — акцент3 4 5 6" xfId="1794" xr:uid="{1F0AB302-A95C-483C-9618-7A8BF93C727D}"/>
    <cellStyle name="60% — акцент3 4 6" xfId="1492" xr:uid="{D727FE48-13CE-404E-B25F-6708D0BB53FF}"/>
    <cellStyle name="60% — акцент3 4 6 2" xfId="3392" xr:uid="{052279A7-1BDB-4F70-BBE9-F87F89F4CC24}"/>
    <cellStyle name="60% — акцент3 4 6 2 2" xfId="6651" xr:uid="{AB47916F-608C-4E8E-B772-5E9405747BAF}"/>
    <cellStyle name="60% — акцент3 4 6 2 2 2" xfId="14162" xr:uid="{49FBDBF7-442A-43A0-ACCF-C892AB89F082}"/>
    <cellStyle name="60% — акцент3 4 6 2 3" xfId="11001" xr:uid="{48EBAE14-FDF7-4FD4-A5A0-2D54A9844F7E}"/>
    <cellStyle name="60% — акцент3 4 6 3" xfId="4951" xr:uid="{991C7601-E53E-419E-9520-64DBA80A1751}"/>
    <cellStyle name="60% — акцент3 4 6 3 2" xfId="12547" xr:uid="{4EA70F48-0A73-45C0-B3C3-493F8C1281E5}"/>
    <cellStyle name="60% — акцент3 4 6 4" xfId="9141" xr:uid="{D58028A4-2594-4D04-8E96-5B793B01EBF3}"/>
    <cellStyle name="60% — акцент3 4 7" xfId="2115" xr:uid="{03BA911F-6396-4128-BD65-847DAC5F5F58}"/>
    <cellStyle name="60% — акцент3 4 7 2" xfId="3694" xr:uid="{E33A7C07-44C1-4E7B-9B5C-4FD692B020B2}"/>
    <cellStyle name="60% — акцент3 4 7 2 2" xfId="6952" xr:uid="{B85F5F88-DDDD-4F6C-9625-5D1DD6BFA839}"/>
    <cellStyle name="60% — акцент3 4 7 2 2 2" xfId="14463" xr:uid="{5828699C-7314-42A7-B6B8-A89CA78EC196}"/>
    <cellStyle name="60% — акцент3 4 7 2 3" xfId="11302" xr:uid="{C7B7D352-9FAC-4E76-AD8E-3CDA086E3895}"/>
    <cellStyle name="60% — акцент3 4 7 3" xfId="5277" xr:uid="{8C90A0DA-0EDF-46EA-98F7-D3F176650967}"/>
    <cellStyle name="60% — акцент3 4 7 3 2" xfId="12868" xr:uid="{F430C4B5-5188-4C5A-BB23-E4393D647669}"/>
    <cellStyle name="60% — акцент3 4 7 4" xfId="9756" xr:uid="{D140E9DC-77F6-4BB6-BFC6-7C23BCB21835}"/>
    <cellStyle name="60% — акцент3 4 8" xfId="2733" xr:uid="{BFA0ED27-CD8F-42DE-A16B-D6EFE3392B4F}"/>
    <cellStyle name="60% — акцент3 4 8 2" xfId="5892" xr:uid="{B9949948-0D48-4B91-A39B-FBB4D6581B4D}"/>
    <cellStyle name="60% — акцент3 4 8 2 2" xfId="13479" xr:uid="{CA830FBB-051B-44FE-AE5C-68CD3FC99A11}"/>
    <cellStyle name="60% — акцент3 4 8 3" xfId="10366" xr:uid="{C9EAF9CB-D5F4-4A8D-82EB-5118AF0B1A66}"/>
    <cellStyle name="60% — акцент3 4 9" xfId="4309" xr:uid="{09AD04EF-4E1F-40C9-81A5-FBBBBFE5A81F}"/>
    <cellStyle name="60% — акцент3 4 9 2" xfId="11913" xr:uid="{7819852B-E26D-4DF8-8C74-F1D40BD22AA9}"/>
    <cellStyle name="60% — акцент3 5" xfId="269" xr:uid="{EEB1555D-8625-4261-BFDD-130241C3C350}"/>
    <cellStyle name="60% — акцент3 5 2" xfId="270" xr:uid="{95596297-F209-4C3E-80EF-CD5E226EF1E2}"/>
    <cellStyle name="60% — акцент3 5 2 2" xfId="1429" xr:uid="{44F37F7A-E27A-4D44-BE0F-1957415A9BD2}"/>
    <cellStyle name="60% — акцент3 5 3" xfId="3302" xr:uid="{D26FEBF1-8B3E-4809-AF0A-B2B1162F7E73}"/>
    <cellStyle name="60% — акцент3 5 3 2" xfId="4861" xr:uid="{835BC4BA-1D25-48E5-A4CE-CD2F6A88ADBA}"/>
    <cellStyle name="60% — акцент3 5 3 2 2" xfId="12458" xr:uid="{36289CF3-8638-4099-B514-A2013E4F6993}"/>
    <cellStyle name="60% — акцент3 5 3 3" xfId="10912" xr:uid="{6F12C14D-752E-4465-AB8C-1A4FDB863CD0}"/>
    <cellStyle name="60% — акцент3 5 4" xfId="9047" xr:uid="{6966FFC2-FA34-43EA-8606-76457726E5F6}"/>
    <cellStyle name="60% — акцент3 5 5" xfId="1378" xr:uid="{E931D901-E7DC-450D-997D-D75566F693D2}"/>
    <cellStyle name="60% — акцент3 6" xfId="1727" xr:uid="{B6D6F5A2-1AD6-473B-A019-EE5310415C0F}"/>
    <cellStyle name="60% — акцент3 6 2" xfId="2350" xr:uid="{D8730DBF-B8A3-4C0A-90ED-B92B3C266FEE}"/>
    <cellStyle name="60% — акцент3 6 2 2" xfId="3929" xr:uid="{B17C7476-5D3D-4EFE-8A09-60CDD336E592}"/>
    <cellStyle name="60% — акцент3 6 2 2 2" xfId="7185" xr:uid="{27CFAD11-B1A8-4DBD-AFDE-6D840E35F3CF}"/>
    <cellStyle name="60% — акцент3 6 2 2 2 2" xfId="14696" xr:uid="{416E400D-56E3-4ABB-998E-DFBF3551AB75}"/>
    <cellStyle name="60% — акцент3 6 2 2 3" xfId="11535" xr:uid="{BBEF7054-F990-4324-A6C5-ADA893B35DF7}"/>
    <cellStyle name="60% — акцент3 6 2 3" xfId="5512" xr:uid="{71CBE9A1-D113-46BE-9CA2-4D61D8E0F060}"/>
    <cellStyle name="60% — акцент3 6 2 3 2" xfId="13101" xr:uid="{BFC178D9-8B0E-41A1-80FD-D96D88CF45A4}"/>
    <cellStyle name="60% — акцент3 6 2 4" xfId="9989" xr:uid="{C3C55AB5-C52F-437D-AE52-F846A4290DAD}"/>
    <cellStyle name="60% — акцент3 6 3" xfId="2968" xr:uid="{14BF4766-A2DC-4877-B9B7-08885FBFEB0D}"/>
    <cellStyle name="60% — акцент3 6 3 2" xfId="6127" xr:uid="{CA0F890D-2C2E-4C2C-A560-7A83A4A63578}"/>
    <cellStyle name="60% — акцент3 6 3 2 2" xfId="13712" xr:uid="{95A09090-88FF-44C3-9162-187EAF87DD67}"/>
    <cellStyle name="60% — акцент3 6 3 3" xfId="10600" xr:uid="{87012FE9-F4AB-4AA4-BDA7-B4AED7385359}"/>
    <cellStyle name="60% — акцент3 6 4" xfId="4544" xr:uid="{24905757-AB06-4028-A958-879A224B4664}"/>
    <cellStyle name="60% — акцент3 6 4 2" xfId="12146" xr:uid="{56EFB408-82F0-44A2-BF3E-3FE58C0D1B48}"/>
    <cellStyle name="60% — акцент3 6 5" xfId="9374" xr:uid="{2F6E656F-390D-4243-B63B-BDAF1968782A}"/>
    <cellStyle name="60% — акцент3 7" xfId="1403" xr:uid="{1ACD78AD-822F-46B8-8920-7A6AEC675C8D}"/>
    <cellStyle name="60% — акцент3 7 2" xfId="3325" xr:uid="{77B5A061-9150-435B-B68A-75B4410AB4BA}"/>
    <cellStyle name="60% — акцент3 7 2 2" xfId="6584" xr:uid="{C4163C59-F791-4AEB-9F56-9D70377A2F01}"/>
    <cellStyle name="60% — акцент3 7 2 2 2" xfId="14095" xr:uid="{89649A97-8EE3-4F4B-A6B8-2E269CCD4FC7}"/>
    <cellStyle name="60% — акцент3 7 2 3" xfId="10934" xr:uid="{8788C201-1366-4114-BA56-DA6FE0B3F7D6}"/>
    <cellStyle name="60% — акцент3 7 3" xfId="4884" xr:uid="{5CCAF283-25F5-4938-9E45-06A97AE63D10}"/>
    <cellStyle name="60% — акцент3 7 3 2" xfId="12480" xr:uid="{D967E132-0BFE-4826-81BD-AFE4A4C90A93}"/>
    <cellStyle name="60% — акцент3 7 4" xfId="9071" xr:uid="{9AAA350D-D1AE-459E-AD08-1883808A7B0E}"/>
    <cellStyle name="60% — акцент3 8" xfId="2047" xr:uid="{B6DA02C6-A877-46A9-9E6C-E0D670E1E297}"/>
    <cellStyle name="60% — акцент3 8 2" xfId="3626" xr:uid="{70B7C5DF-D4DB-4F9E-97F1-BE5A521EB8AF}"/>
    <cellStyle name="60% — акцент3 8 2 2" xfId="6884" xr:uid="{EB854B74-A099-42B4-AA05-15014F1DE5F7}"/>
    <cellStyle name="60% — акцент3 8 2 2 2" xfId="14395" xr:uid="{84F54B2E-ECD2-4D80-A709-CFA774F4ACFF}"/>
    <cellStyle name="60% — акцент3 8 2 3" xfId="11234" xr:uid="{95F074E9-A10D-402E-866F-8C2E2B5E0125}"/>
    <cellStyle name="60% — акцент3 8 3" xfId="5209" xr:uid="{4D0FF63F-FA6D-4C73-91D7-688379DB9CC3}"/>
    <cellStyle name="60% — акцент3 8 3 2" xfId="12800" xr:uid="{06515865-BC5F-4223-B978-4704AAC90062}"/>
    <cellStyle name="60% — акцент3 8 4" xfId="9688" xr:uid="{4F63C06F-0A8E-4365-A4BA-636E79787DD6}"/>
    <cellStyle name="60% — акцент3 9" xfId="2663" xr:uid="{1B85416B-C828-4F62-A26C-8FC228D100A8}"/>
    <cellStyle name="60% — акцент3 9 2" xfId="5824" xr:uid="{15F663C1-767A-4665-83A4-DABBD0A0A536}"/>
    <cellStyle name="60% — акцент3 9 2 2" xfId="13411" xr:uid="{2EB857AE-BCC7-4EE9-AD5F-89670C256566}"/>
    <cellStyle name="60% — акцент3 9 3" xfId="10298" xr:uid="{62FC3872-E66D-4248-8519-D6D5A82607D6}"/>
    <cellStyle name="60% — акцент4 10" xfId="4244" xr:uid="{7B76B8BE-69EE-4C09-87B8-7561DB7935D6}"/>
    <cellStyle name="60% — акцент4 10 2" xfId="11848" xr:uid="{1FAE0998-A818-4951-A7F7-5093460A0C0D}"/>
    <cellStyle name="60% — акцент4 11" xfId="6460" xr:uid="{60532ECA-E163-43F8-B151-BD27EB4D3F55}"/>
    <cellStyle name="60% — акцент4 12" xfId="1035" xr:uid="{FDB34F30-A7E1-4976-9E17-C4BD42672739}"/>
    <cellStyle name="60% - Акцент4 2" xfId="511" xr:uid="{30ADDB9B-E934-4B5A-80B5-38D0B12BC4BC}"/>
    <cellStyle name="60% — акцент4 2" xfId="271" xr:uid="{1E884A2D-F679-4EAF-8762-73D8526532A7}"/>
    <cellStyle name="60% — акцент4 2 10" xfId="8773" xr:uid="{13312FE3-8EC9-4D8C-8B78-D8B8EBF1D0C5}"/>
    <cellStyle name="60% — акцент4 2 11" xfId="1098" xr:uid="{B52031FB-78E3-40DA-9C13-083A8BB78F22}"/>
    <cellStyle name="60% — акцент4 2 2" xfId="272" xr:uid="{2BAF1740-38E8-4252-B902-974DFCC745AE}"/>
    <cellStyle name="60% — акцент4 2 2 2" xfId="1822" xr:uid="{54ABD5A6-0432-4647-9D11-E565F06B6416}"/>
    <cellStyle name="60% — акцент4 2 2 2 2" xfId="2445" xr:uid="{6E793BD4-F7F6-4630-8147-CDBB1EBA102F}"/>
    <cellStyle name="60% — акцент4 2 2 2 2 2" xfId="4024" xr:uid="{9212E933-EB80-40D3-A764-7290F896AA6C}"/>
    <cellStyle name="60% — акцент4 2 2 2 2 2 2" xfId="7280" xr:uid="{B6E392EC-A878-4B97-BCF9-A6D5D7BBA1CD}"/>
    <cellStyle name="60% — акцент4 2 2 2 2 2 2 2" xfId="14791" xr:uid="{FF3A3374-5DAB-4E9E-B1BE-731EBCEBF083}"/>
    <cellStyle name="60% — акцент4 2 2 2 2 2 3" xfId="11630" xr:uid="{8689FA76-A89C-4C3F-B490-78676307B50B}"/>
    <cellStyle name="60% — акцент4 2 2 2 2 3" xfId="5607" xr:uid="{BFA144AE-BE20-402D-BD27-3BC2FB3072C1}"/>
    <cellStyle name="60% — акцент4 2 2 2 2 3 2" xfId="13196" xr:uid="{160F0E35-3AEE-41AC-AEA1-4BCF27AE96BC}"/>
    <cellStyle name="60% — акцент4 2 2 2 2 4" xfId="10084" xr:uid="{884C5E6E-9743-4A8E-89C7-94738757B5F6}"/>
    <cellStyle name="60% — акцент4 2 2 2 3" xfId="3063" xr:uid="{2BEF7AE6-06DA-40F7-8D02-F23F64AB1CF0}"/>
    <cellStyle name="60% — акцент4 2 2 2 3 2" xfId="6222" xr:uid="{FCA83C28-213B-443A-B3F3-F518B8DDA3A5}"/>
    <cellStyle name="60% — акцент4 2 2 2 3 2 2" xfId="13807" xr:uid="{30D4C54B-17C7-4E90-93C7-62B23D081731}"/>
    <cellStyle name="60% — акцент4 2 2 2 3 3" xfId="10695" xr:uid="{9235239E-44A8-475F-A2AF-C86E1E1B2630}"/>
    <cellStyle name="60% — акцент4 2 2 2 4" xfId="4639" xr:uid="{CCC2F1E4-C98F-4A7C-8069-A807557E3D9B}"/>
    <cellStyle name="60% — акцент4 2 2 2 4 2" xfId="12241" xr:uid="{3F279377-DB68-4F76-BD87-CE5F5774E491}"/>
    <cellStyle name="60% — акцент4 2 2 2 5" xfId="9469" xr:uid="{A7637A54-08F0-4FF2-8655-9350A7A91694}"/>
    <cellStyle name="60% — акцент4 2 2 3" xfId="1520" xr:uid="{2E73274C-DAF9-4430-8137-A8D55A0539B8}"/>
    <cellStyle name="60% — акцент4 2 2 3 2" xfId="3420" xr:uid="{86AEF3B9-75B2-410E-B852-7C6A38D31D35}"/>
    <cellStyle name="60% — акцент4 2 2 3 2 2" xfId="6679" xr:uid="{8BAD423A-F69A-435E-8FA8-DC71C4286EA0}"/>
    <cellStyle name="60% — акцент4 2 2 3 2 2 2" xfId="14190" xr:uid="{A1819934-EF2F-46B5-8B9D-7C47C10E94CE}"/>
    <cellStyle name="60% — акцент4 2 2 3 2 3" xfId="11029" xr:uid="{E1F2D7F3-82D3-4B0B-8BFD-D6C95FBC2131}"/>
    <cellStyle name="60% — акцент4 2 2 3 3" xfId="4979" xr:uid="{E4F1DF77-4D92-4E0C-9E74-D705693458E3}"/>
    <cellStyle name="60% — акцент4 2 2 3 3 2" xfId="12575" xr:uid="{4E517656-8655-484A-A002-1EF7E891AA7B}"/>
    <cellStyle name="60% — акцент4 2 2 3 4" xfId="9169" xr:uid="{B7347608-9F14-4EAF-9604-6378EA3C4E49}"/>
    <cellStyle name="60% — акцент4 2 2 4" xfId="2143" xr:uid="{F8D853B8-DC7F-4C01-A234-6332FF671212}"/>
    <cellStyle name="60% — акцент4 2 2 4 2" xfId="3722" xr:uid="{EE699415-2C37-4902-85E5-A010AB673DEC}"/>
    <cellStyle name="60% — акцент4 2 2 4 2 2" xfId="6980" xr:uid="{BC95BDC1-97A6-41F6-8193-C79B50C2407D}"/>
    <cellStyle name="60% — акцент4 2 2 4 2 2 2" xfId="14491" xr:uid="{AC29CA43-9B55-450A-84D2-6160913E87DE}"/>
    <cellStyle name="60% — акцент4 2 2 4 2 3" xfId="11330" xr:uid="{85D55287-BD7F-4CF0-9F37-7A70E8DD7092}"/>
    <cellStyle name="60% — акцент4 2 2 4 3" xfId="5305" xr:uid="{A41BF1C8-45D6-446A-AA45-2B1355AA4EFB}"/>
    <cellStyle name="60% — акцент4 2 2 4 3 2" xfId="12896" xr:uid="{955817AC-C9A0-4376-9BED-BDD0AE585422}"/>
    <cellStyle name="60% — акцент4 2 2 4 4" xfId="9784" xr:uid="{2C9301D0-F6B4-4535-B687-2E91A6EB9CAC}"/>
    <cellStyle name="60% — акцент4 2 2 5" xfId="2761" xr:uid="{01753909-FDAB-4745-A8E7-56AE2CC4A7C3}"/>
    <cellStyle name="60% — акцент4 2 2 5 2" xfId="5920" xr:uid="{5FF512C9-45E2-4B81-AEFA-0A81A0585234}"/>
    <cellStyle name="60% — акцент4 2 2 5 2 2" xfId="13507" xr:uid="{B0BE2561-8680-4FEB-9F01-2AD244DA08E3}"/>
    <cellStyle name="60% — акцент4 2 2 5 3" xfId="10394" xr:uid="{DE128788-30BC-4D11-A716-075A5D83E55A}"/>
    <cellStyle name="60% — акцент4 2 2 6" xfId="4337" xr:uid="{B58120C5-6246-4FAA-89ED-752F3BA95495}"/>
    <cellStyle name="60% — акцент4 2 2 6 2" xfId="11941" xr:uid="{EF0F4BA3-73EC-4B92-8CBE-E4C033AD88B6}"/>
    <cellStyle name="60% — акцент4 2 2 7" xfId="8844" xr:uid="{EE4443AE-77D3-455E-9681-6E7CE2F4D244}"/>
    <cellStyle name="60% — акцент4 2 2 8" xfId="1175" xr:uid="{9D93A44B-36F0-4DCA-8149-A8E0F72579C6}"/>
    <cellStyle name="60% — акцент4 2 3" xfId="273" xr:uid="{D8FA4F17-F829-4C64-BA18-6A468B04F71C}"/>
    <cellStyle name="60% — акцент4 2 3 2" xfId="1892" xr:uid="{895B2DC8-57AD-4364-A118-D79CED70BCA9}"/>
    <cellStyle name="60% — акцент4 2 3 2 2" xfId="2515" xr:uid="{A3A9FC61-134D-4E78-912D-68DE01719BFF}"/>
    <cellStyle name="60% — акцент4 2 3 2 2 2" xfId="4094" xr:uid="{CBFDD047-D0E3-4DD8-B62C-71D1F670C0C0}"/>
    <cellStyle name="60% — акцент4 2 3 2 2 2 2" xfId="7349" xr:uid="{8B201222-07A7-4D35-9A3B-9153AB06F871}"/>
    <cellStyle name="60% — акцент4 2 3 2 2 2 2 2" xfId="14860" xr:uid="{317F4044-18DB-489D-AD06-E62D48188ED0}"/>
    <cellStyle name="60% — акцент4 2 3 2 2 2 3" xfId="11700" xr:uid="{A37E68B1-56BA-4BC0-A59B-AC0B9B990AD2}"/>
    <cellStyle name="60% — акцент4 2 3 2 2 3" xfId="5677" xr:uid="{22883E78-DE84-4F9D-A07D-5B8BA4DEA68B}"/>
    <cellStyle name="60% — акцент4 2 3 2 2 3 2" xfId="13265" xr:uid="{0CFDDB64-8C38-4CA4-AE4F-290EB30B6F75}"/>
    <cellStyle name="60% — акцент4 2 3 2 2 4" xfId="10153" xr:uid="{2AE36732-7E97-4E2C-A5D7-1FD3449FE4E9}"/>
    <cellStyle name="60% — акцент4 2 3 2 3" xfId="3133" xr:uid="{924FA6B8-B71D-44E5-A31B-5CEFEB3D96DF}"/>
    <cellStyle name="60% — акцент4 2 3 2 3 2" xfId="6292" xr:uid="{8AB62641-B989-4D90-A6DD-34A0B1E1EFF5}"/>
    <cellStyle name="60% — акцент4 2 3 2 3 2 2" xfId="13876" xr:uid="{47DC7DA5-8BAD-4195-AE26-BC05823E3E30}"/>
    <cellStyle name="60% — акцент4 2 3 2 3 3" xfId="10764" xr:uid="{CD89F84D-59C9-4CC0-AF61-7DC82EBE8E9A}"/>
    <cellStyle name="60% — акцент4 2 3 2 4" xfId="4709" xr:uid="{32D0BD82-B2C7-463C-8F8A-EADA9C16E472}"/>
    <cellStyle name="60% — акцент4 2 3 2 4 2" xfId="12310" xr:uid="{5DB3FD06-871D-40F7-B912-F76D8EDAC902}"/>
    <cellStyle name="60% — акцент4 2 3 2 5" xfId="9538" xr:uid="{3A99055E-6CF7-40F2-8B6E-A0F53E64EE4B}"/>
    <cellStyle name="60% — акцент4 2 3 3" xfId="1590" xr:uid="{0C07429F-C3FB-402E-8C4F-DC9B0CB58C69}"/>
    <cellStyle name="60% — акцент4 2 3 3 2" xfId="3490" xr:uid="{FCEBD726-2CB6-46B5-B5EC-7E2C53DB829B}"/>
    <cellStyle name="60% — акцент4 2 3 3 2 2" xfId="6748" xr:uid="{C84FA377-97B3-42C3-A38C-C17B02C9167E}"/>
    <cellStyle name="60% — акцент4 2 3 3 2 2 2" xfId="14259" xr:uid="{39B6982A-F26C-42F6-82AB-F1299F9671B7}"/>
    <cellStyle name="60% — акцент4 2 3 3 2 3" xfId="11098" xr:uid="{AB7B36AE-F604-4B92-BF6C-6BB065F4675F}"/>
    <cellStyle name="60% — акцент4 2 3 3 3" xfId="5049" xr:uid="{86973400-8D70-4108-8E93-BBEE9BD82755}"/>
    <cellStyle name="60% — акцент4 2 3 3 3 2" xfId="12644" xr:uid="{2846BF15-6069-4C3A-900F-A0A991A46356}"/>
    <cellStyle name="60% — акцент4 2 3 3 4" xfId="9238" xr:uid="{AE347C36-66EB-4551-A4D7-B41181FB346A}"/>
    <cellStyle name="60% — акцент4 2 3 4" xfId="2213" xr:uid="{89AEFE1F-4F58-4B0F-B874-E9CA98E07C13}"/>
    <cellStyle name="60% — акцент4 2 3 4 2" xfId="3792" xr:uid="{5C2DB7F3-4828-4761-AB99-ED76C91FAE44}"/>
    <cellStyle name="60% — акцент4 2 3 4 2 2" xfId="7049" xr:uid="{2F501B88-FD8C-40E2-9C9E-82446651C771}"/>
    <cellStyle name="60% — акцент4 2 3 4 2 2 2" xfId="14560" xr:uid="{1F8DF0CF-1AED-4D3E-9E7E-F6C2C4C1C106}"/>
    <cellStyle name="60% — акцент4 2 3 4 2 3" xfId="11399" xr:uid="{BBCC91F6-26EA-4799-81FE-613D6C756E25}"/>
    <cellStyle name="60% — акцент4 2 3 4 3" xfId="5375" xr:uid="{50C39A25-7145-45E3-A8AA-2E86F9EC3653}"/>
    <cellStyle name="60% — акцент4 2 3 4 3 2" xfId="12965" xr:uid="{B2956F15-6D62-4862-8A27-3DD634CBB151}"/>
    <cellStyle name="60% — акцент4 2 3 4 4" xfId="9853" xr:uid="{7A7A6D61-D95A-4C3E-8F52-F5E3103DC36E}"/>
    <cellStyle name="60% — акцент4 2 3 5" xfId="2831" xr:uid="{923DF2E5-D411-4D4A-A3D0-A05CD9E83B61}"/>
    <cellStyle name="60% — акцент4 2 3 5 2" xfId="5990" xr:uid="{78642B59-2C3D-4953-AE3E-E446C704AD5D}"/>
    <cellStyle name="60% — акцент4 2 3 5 2 2" xfId="13576" xr:uid="{3862D05E-A86A-4BAF-BA4C-CA1FF0265B4E}"/>
    <cellStyle name="60% — акцент4 2 3 5 3" xfId="10464" xr:uid="{E72ADBB6-26FF-49DF-A32B-EE583AF0B7C1}"/>
    <cellStyle name="60% — акцент4 2 3 6" xfId="4407" xr:uid="{AE667F47-F1BB-477C-AE61-FD65AA03C702}"/>
    <cellStyle name="60% — акцент4 2 3 6 2" xfId="12010" xr:uid="{F70127C8-3A0A-4B05-A931-83CCC128A9DC}"/>
    <cellStyle name="60% — акцент4 2 3 7" xfId="8913" xr:uid="{F1410147-196C-4E00-B923-6C1546D62A67}"/>
    <cellStyle name="60% — акцент4 2 3 8" xfId="1245" xr:uid="{3B376AC4-1271-43D1-A0D0-E8BAF5B9B89A}"/>
    <cellStyle name="60% — акцент4 2 4" xfId="274" xr:uid="{91FE4773-ADA5-4F0F-8AC8-FB7D70865510}"/>
    <cellStyle name="60% — акцент4 2 4 2" xfId="1961" xr:uid="{1E4BBF6C-A04E-474F-9797-3BD0EEBAC1E3}"/>
    <cellStyle name="60% — акцент4 2 4 2 2" xfId="2584" xr:uid="{02A5F3B1-63BB-4D5D-AF21-F864CADD785C}"/>
    <cellStyle name="60% — акцент4 2 4 2 2 2" xfId="4163" xr:uid="{6B561AAD-C3DE-47A1-9E8D-4DB2E1374E89}"/>
    <cellStyle name="60% — акцент4 2 4 2 2 2 2" xfId="7418" xr:uid="{B93B89AE-AD3B-4095-907D-0A926A9393EB}"/>
    <cellStyle name="60% — акцент4 2 4 2 2 2 2 2" xfId="14929" xr:uid="{5EBF9FFB-AFCC-4D0D-BF34-10044FB6BA9E}"/>
    <cellStyle name="60% — акцент4 2 4 2 2 2 3" xfId="11769" xr:uid="{A5E6B4B0-C16E-487D-934E-56322C9BE395}"/>
    <cellStyle name="60% — акцент4 2 4 2 2 3" xfId="5746" xr:uid="{0BAD2884-A59A-42C1-A83F-BF2D4D096CEC}"/>
    <cellStyle name="60% — акцент4 2 4 2 2 3 2" xfId="13334" xr:uid="{28C48F86-74B5-48E0-BED3-88A6830FAFFB}"/>
    <cellStyle name="60% — акцент4 2 4 2 2 4" xfId="10222" xr:uid="{8DA3091B-28D4-4FFE-9FF7-FE5B9E40A1D9}"/>
    <cellStyle name="60% — акцент4 2 4 2 3" xfId="3202" xr:uid="{D3AB03BD-D9C5-4CE3-9F79-116F965EBE87}"/>
    <cellStyle name="60% — акцент4 2 4 2 3 2" xfId="6361" xr:uid="{599F6458-0A5E-4291-8DB7-9C84901F6097}"/>
    <cellStyle name="60% — акцент4 2 4 2 3 2 2" xfId="13945" xr:uid="{75A1EFC5-8C13-4642-B07A-0ABFF4B5DBF4}"/>
    <cellStyle name="60% — акцент4 2 4 2 3 3" xfId="10833" xr:uid="{566F3B6C-0A4C-41A5-BABE-239527DE36E9}"/>
    <cellStyle name="60% — акцент4 2 4 2 4" xfId="4778" xr:uid="{3D50CC22-309D-49EF-A403-EB99D5E07ADF}"/>
    <cellStyle name="60% — акцент4 2 4 2 4 2" xfId="12379" xr:uid="{DF3C3C35-C65B-4901-8817-3325DA9C30CA}"/>
    <cellStyle name="60% — акцент4 2 4 2 5" xfId="9607" xr:uid="{5871336A-2B2A-4E36-97E1-04DB9DF0B63C}"/>
    <cellStyle name="60% — акцент4 2 4 3" xfId="1659" xr:uid="{26CBAF0E-5A00-4300-968C-2FA122B561B4}"/>
    <cellStyle name="60% — акцент4 2 4 3 2" xfId="3559" xr:uid="{7490CA8C-EA37-42A5-BF08-25BD37A7C527}"/>
    <cellStyle name="60% — акцент4 2 4 3 2 2" xfId="6817" xr:uid="{D575026E-EA9A-408F-AB76-D7F5F8A57A72}"/>
    <cellStyle name="60% — акцент4 2 4 3 2 2 2" xfId="14328" xr:uid="{E4B8549A-0E1B-46D4-9042-FEFAB93F8DCC}"/>
    <cellStyle name="60% — акцент4 2 4 3 2 3" xfId="11167" xr:uid="{A9B29EE8-86CD-4270-B0EE-000B484455DA}"/>
    <cellStyle name="60% — акцент4 2 4 3 3" xfId="5118" xr:uid="{B0182564-83E2-4490-A0FB-D9F99821360D}"/>
    <cellStyle name="60% — акцент4 2 4 3 3 2" xfId="12713" xr:uid="{1C2CB843-AC8D-420A-844F-C98F5CB19A0D}"/>
    <cellStyle name="60% — акцент4 2 4 3 4" xfId="9307" xr:uid="{EDBDF9B4-EBFB-4F50-8829-55AAE81FE460}"/>
    <cellStyle name="60% — акцент4 2 4 4" xfId="2282" xr:uid="{21B9588E-AF4D-4BCC-879E-A1C706CE78FD}"/>
    <cellStyle name="60% — акцент4 2 4 4 2" xfId="3861" xr:uid="{7A2094C1-320C-497D-9DAC-2248BDCD6F8B}"/>
    <cellStyle name="60% — акцент4 2 4 4 2 2" xfId="7118" xr:uid="{B86A9308-DEB0-47A0-8408-369D1341C54D}"/>
    <cellStyle name="60% — акцент4 2 4 4 2 2 2" xfId="14629" xr:uid="{E3A99261-3FEB-4D42-9EBB-AA31417C2ACB}"/>
    <cellStyle name="60% — акцент4 2 4 4 2 3" xfId="11468" xr:uid="{43D8CF02-009E-4306-B814-2914D77BBB32}"/>
    <cellStyle name="60% — акцент4 2 4 4 3" xfId="5444" xr:uid="{B90DA48E-F69D-402D-83D2-EBEDC0CBC96B}"/>
    <cellStyle name="60% — акцент4 2 4 4 3 2" xfId="13034" xr:uid="{C427464E-42EB-48B1-93C4-A91546084047}"/>
    <cellStyle name="60% — акцент4 2 4 4 4" xfId="9922" xr:uid="{A05C9B5F-9D10-4407-9615-D0A9A315DB04}"/>
    <cellStyle name="60% — акцент4 2 4 5" xfId="2900" xr:uid="{DD68DF32-30C0-48CA-85F8-0627FD23A2F2}"/>
    <cellStyle name="60% — акцент4 2 4 5 2" xfId="6059" xr:uid="{45848D41-0FAC-482B-B9BB-7F45392B6237}"/>
    <cellStyle name="60% — акцент4 2 4 5 2 2" xfId="13645" xr:uid="{D174CB02-8B85-46FB-9F8E-7D8C1E33CD30}"/>
    <cellStyle name="60% — акцент4 2 4 5 3" xfId="10533" xr:uid="{8ACFAFBA-5184-4CDD-919E-6D61428CD34A}"/>
    <cellStyle name="60% — акцент4 2 4 6" xfId="4476" xr:uid="{4C99B8DD-38AB-4604-9352-CD6D5E5CF31C}"/>
    <cellStyle name="60% — акцент4 2 4 6 2" xfId="12079" xr:uid="{4C8C30F2-C4A8-46C2-88D5-5A960BFE5B7F}"/>
    <cellStyle name="60% — акцент4 2 4 7" xfId="8982" xr:uid="{585BBA4A-B58F-4757-9669-7694434AF5A1}"/>
    <cellStyle name="60% — акцент4 2 4 8" xfId="1314" xr:uid="{912EFDCF-0CB4-4A82-B751-67AC6DB38030}"/>
    <cellStyle name="60% — акцент4 2 5" xfId="275" xr:uid="{7B5A8CD4-5B9F-40EA-AA00-6F828D07DE5F}"/>
    <cellStyle name="60% — акцент4 2 5 2" xfId="2376" xr:uid="{FCF5A1DE-3DED-42C1-823F-173C502E0460}"/>
    <cellStyle name="60% — акцент4 2 5 2 2" xfId="3955" xr:uid="{22D91D4C-9D4A-4FBE-9FBD-1E5D75E9BDDD}"/>
    <cellStyle name="60% — акцент4 2 5 2 2 2" xfId="7211" xr:uid="{094831F8-B36D-4A94-88AD-C49208B788B3}"/>
    <cellStyle name="60% — акцент4 2 5 2 2 2 2" xfId="14722" xr:uid="{0D491EF8-43B4-41A1-A0B9-D3727D7E6983}"/>
    <cellStyle name="60% — акцент4 2 5 2 2 3" xfId="11561" xr:uid="{8EDF8204-06C7-4C0F-B511-3238C10AE77D}"/>
    <cellStyle name="60% — акцент4 2 5 2 3" xfId="5538" xr:uid="{BD3DB86F-2E73-4D2D-B1D1-8CA0C43FA893}"/>
    <cellStyle name="60% — акцент4 2 5 2 3 2" xfId="13127" xr:uid="{C55ED87A-7754-4F72-A4C5-2D20B0E30715}"/>
    <cellStyle name="60% — акцент4 2 5 2 4" xfId="10015" xr:uid="{75EC45E0-6E62-46FD-B780-F683622BEA01}"/>
    <cellStyle name="60% — акцент4 2 5 3" xfId="2994" xr:uid="{13E5C67C-5C1B-4515-B7F3-05D473B96FBC}"/>
    <cellStyle name="60% — акцент4 2 5 3 2" xfId="6153" xr:uid="{6A72CB8E-EE25-4CC9-936E-9EF95735C7D8}"/>
    <cellStyle name="60% — акцент4 2 5 3 2 2" xfId="13738" xr:uid="{27BFAFE6-FADC-4210-8468-A10ACAFF7C14}"/>
    <cellStyle name="60% — акцент4 2 5 3 3" xfId="10626" xr:uid="{9EACECF6-F1C5-49BB-8638-9B93BFCAB893}"/>
    <cellStyle name="60% — акцент4 2 5 4" xfId="4570" xr:uid="{372E7372-B5C1-48F1-98D8-AF0995D51DBF}"/>
    <cellStyle name="60% — акцент4 2 5 4 2" xfId="12172" xr:uid="{E39434FE-52F4-46C7-9A36-98C299577BEC}"/>
    <cellStyle name="60% — акцент4 2 5 5" xfId="9400" xr:uid="{2128437B-FD35-4FD4-9B53-4007A8383E0E}"/>
    <cellStyle name="60% — акцент4 2 5 6" xfId="1753" xr:uid="{81586D69-556A-4026-9C25-03869EBE9F14}"/>
    <cellStyle name="60% — акцент4 2 6" xfId="1451" xr:uid="{03A94CAB-7084-4822-896B-793B5F40199C}"/>
    <cellStyle name="60% — акцент4 2 6 2" xfId="3351" xr:uid="{28A71869-CD20-4626-891F-9625B5F90352}"/>
    <cellStyle name="60% — акцент4 2 6 2 2" xfId="6610" xr:uid="{C7D670F3-1FFE-4CCC-9AD4-42D5A82BC6E5}"/>
    <cellStyle name="60% — акцент4 2 6 2 2 2" xfId="14121" xr:uid="{1885C3C6-A9FC-4377-A446-BC98B911A2DF}"/>
    <cellStyle name="60% — акцент4 2 6 2 3" xfId="10960" xr:uid="{473375BF-3CD6-496F-939E-3045F37A58C0}"/>
    <cellStyle name="60% — акцент4 2 6 3" xfId="4910" xr:uid="{4CB5DBE3-A917-430E-88CA-6773AE7821BB}"/>
    <cellStyle name="60% — акцент4 2 6 3 2" xfId="12506" xr:uid="{0587ACC3-C566-4F69-A188-4A34D0927DE4}"/>
    <cellStyle name="60% — акцент4 2 6 4" xfId="9100" xr:uid="{2C078266-5BBC-4DD7-B77F-CF1147E0A627}"/>
    <cellStyle name="60% — акцент4 2 7" xfId="2074" xr:uid="{580572F2-51E2-4B43-BC59-06727493DAFD}"/>
    <cellStyle name="60% — акцент4 2 7 2" xfId="3653" xr:uid="{C3FDE58F-441D-41AA-84C1-83E15FFAF18A}"/>
    <cellStyle name="60% — акцент4 2 7 2 2" xfId="6911" xr:uid="{F3D5982A-9C0E-4FAE-ABE7-E6485523B764}"/>
    <cellStyle name="60% — акцент4 2 7 2 2 2" xfId="14422" xr:uid="{7344BC00-C13F-4990-8664-C0368A595AD1}"/>
    <cellStyle name="60% — акцент4 2 7 2 3" xfId="11261" xr:uid="{87DEE666-47DC-4A21-8D31-186A67D894AD}"/>
    <cellStyle name="60% — акцент4 2 7 3" xfId="5236" xr:uid="{D9FD8B59-89DE-456B-BA40-008492B0569E}"/>
    <cellStyle name="60% — акцент4 2 7 3 2" xfId="12827" xr:uid="{3B8B5432-99B2-47BD-9869-EF017A0FFCBF}"/>
    <cellStyle name="60% — акцент4 2 7 4" xfId="9715" xr:uid="{0D572E2A-6DA2-4F49-9DEE-A8150FD397D0}"/>
    <cellStyle name="60% — акцент4 2 8" xfId="2692" xr:uid="{121469C6-5866-4E1F-8B29-E739368503C5}"/>
    <cellStyle name="60% — акцент4 2 8 2" xfId="5851" xr:uid="{DACD5BFC-741C-4DCB-94F4-F5EE92E18317}"/>
    <cellStyle name="60% — акцент4 2 8 2 2" xfId="13438" xr:uid="{D555C855-9616-4ED2-9A7B-4DF99EAFA574}"/>
    <cellStyle name="60% — акцент4 2 8 3" xfId="10325" xr:uid="{5A0FC725-138F-415C-8297-16AEB86E80D6}"/>
    <cellStyle name="60% — акцент4 2 9" xfId="4268" xr:uid="{B6A1228B-34E4-4F91-9328-619441B276FD}"/>
    <cellStyle name="60% — акцент4 2 9 2" xfId="11872" xr:uid="{A6195462-6834-482F-B8E3-A13279F9BA90}"/>
    <cellStyle name="60% - Акцент4 3" xfId="6535" xr:uid="{192B2B73-CAF7-4926-8C10-BDFF067F39D5}"/>
    <cellStyle name="60% — акцент4 3" xfId="276" xr:uid="{7FF7C3C4-5228-49B0-AEB8-7C21D14A6859}"/>
    <cellStyle name="60% — акцент4 3 10" xfId="8795" xr:uid="{3557A610-5D40-4518-9426-2A6993F9BA4C}"/>
    <cellStyle name="60% — акцент4 3 11" xfId="1122" xr:uid="{07E5189A-70DD-4618-A782-07BE242A0496}"/>
    <cellStyle name="60% — акцент4 3 2" xfId="277" xr:uid="{45FD37DF-CA3F-4389-8385-C2AD357897E2}"/>
    <cellStyle name="60% — акцент4 3 2 2" xfId="1843" xr:uid="{71DAE741-1371-4BFF-8F21-93519B8B6CDC}"/>
    <cellStyle name="60% — акцент4 3 2 2 2" xfId="2466" xr:uid="{8378F101-CB53-432C-87A5-EA2770C2FD69}"/>
    <cellStyle name="60% — акцент4 3 2 2 2 2" xfId="4045" xr:uid="{7DAA1FCD-858D-49A7-9CCE-7F8C51DE86A4}"/>
    <cellStyle name="60% — акцент4 3 2 2 2 2 2" xfId="7301" xr:uid="{FE4A199B-A1DE-4BCF-A501-5BD7D1BF3337}"/>
    <cellStyle name="60% — акцент4 3 2 2 2 2 2 2" xfId="14812" xr:uid="{4DDFAD7E-A869-4694-84EC-9C93DA1181AA}"/>
    <cellStyle name="60% — акцент4 3 2 2 2 2 3" xfId="11651" xr:uid="{F83FE6B2-9D8B-48FA-B571-BBB7066623DF}"/>
    <cellStyle name="60% — акцент4 3 2 2 2 3" xfId="5628" xr:uid="{4D9F6526-675E-4D47-9096-B309448B9DB6}"/>
    <cellStyle name="60% — акцент4 3 2 2 2 3 2" xfId="13217" xr:uid="{5F38711E-E864-41A7-BB19-B89907BC631A}"/>
    <cellStyle name="60% — акцент4 3 2 2 2 4" xfId="10105" xr:uid="{875959EE-1C01-4C9A-9A57-1B50AF92815D}"/>
    <cellStyle name="60% — акцент4 3 2 2 3" xfId="3084" xr:uid="{6DABD3DF-E476-4F9D-AAAA-99CB7C1DB9E6}"/>
    <cellStyle name="60% — акцент4 3 2 2 3 2" xfId="6243" xr:uid="{A33C3252-07B8-43EF-AE35-29F6F02B9BB3}"/>
    <cellStyle name="60% — акцент4 3 2 2 3 2 2" xfId="13828" xr:uid="{7ED282A2-9CC3-42E0-B723-E31ADBB6FBC3}"/>
    <cellStyle name="60% — акцент4 3 2 2 3 3" xfId="10716" xr:uid="{81209F88-FDEF-4B68-8E32-E5494EB817D6}"/>
    <cellStyle name="60% — акцент4 3 2 2 4" xfId="4660" xr:uid="{5F8782CE-3E12-4235-8429-00FD18CC5A9A}"/>
    <cellStyle name="60% — акцент4 3 2 2 4 2" xfId="12262" xr:uid="{F1B4C50E-9B65-44D8-B3BC-46A8BF2697DA}"/>
    <cellStyle name="60% — акцент4 3 2 2 5" xfId="9490" xr:uid="{0CA90A76-A500-424B-B3D6-A46A18254846}"/>
    <cellStyle name="60% — акцент4 3 2 3" xfId="1541" xr:uid="{277DAB97-89D4-4414-9A2C-5B759E5BF859}"/>
    <cellStyle name="60% — акцент4 3 2 3 2" xfId="3441" xr:uid="{048EFF5E-7E5C-48A1-86B9-B6C687CA1E9C}"/>
    <cellStyle name="60% — акцент4 3 2 3 2 2" xfId="6700" xr:uid="{A0E51A58-8CF7-458C-9262-63A5B591AA09}"/>
    <cellStyle name="60% — акцент4 3 2 3 2 2 2" xfId="14211" xr:uid="{06373E1B-535F-4B4D-9E4D-3E62499AEE63}"/>
    <cellStyle name="60% — акцент4 3 2 3 2 3" xfId="11050" xr:uid="{A9E7D494-5AE3-4069-B79D-BAAA8A99F14D}"/>
    <cellStyle name="60% — акцент4 3 2 3 3" xfId="5000" xr:uid="{1066C1B7-200F-4130-9746-2E69FB7612DC}"/>
    <cellStyle name="60% — акцент4 3 2 3 3 2" xfId="12596" xr:uid="{3112B185-661C-450D-B13F-5B00FF7879CD}"/>
    <cellStyle name="60% — акцент4 3 2 3 4" xfId="9190" xr:uid="{7BE25528-7B02-484C-BB17-96F7165FFFAC}"/>
    <cellStyle name="60% — акцент4 3 2 4" xfId="2164" xr:uid="{14E56A25-883E-48CC-8F34-77696B838DD6}"/>
    <cellStyle name="60% — акцент4 3 2 4 2" xfId="3743" xr:uid="{D0D3A288-5F02-49C2-B5FF-A472C7CF5BE6}"/>
    <cellStyle name="60% — акцент4 3 2 4 2 2" xfId="7001" xr:uid="{A8C61AE8-D7E6-4C93-BDD2-8CFD19E807DE}"/>
    <cellStyle name="60% — акцент4 3 2 4 2 2 2" xfId="14512" xr:uid="{21667D4C-82C6-4EC0-9FF0-C44F6651F0F8}"/>
    <cellStyle name="60% — акцент4 3 2 4 2 3" xfId="11351" xr:uid="{CB04798A-2B86-4454-96D9-084952B6FB76}"/>
    <cellStyle name="60% — акцент4 3 2 4 3" xfId="5326" xr:uid="{1EA4BC5B-DFE8-4AF5-89B5-1F58501F69C0}"/>
    <cellStyle name="60% — акцент4 3 2 4 3 2" xfId="12917" xr:uid="{5F99B5A5-1053-4F74-8040-67FF02F68F41}"/>
    <cellStyle name="60% — акцент4 3 2 4 4" xfId="9805" xr:uid="{BB927639-1D58-46B3-AE45-FF6A9AA413E8}"/>
    <cellStyle name="60% — акцент4 3 2 5" xfId="2782" xr:uid="{959754E9-DF6A-425D-9815-E1B1AF3E6165}"/>
    <cellStyle name="60% — акцент4 3 2 5 2" xfId="5941" xr:uid="{6D56159C-800A-45F9-82CF-E6647953F189}"/>
    <cellStyle name="60% — акцент4 3 2 5 2 2" xfId="13528" xr:uid="{3984A12D-E8A6-4F8E-B4F3-6CE8D086EC63}"/>
    <cellStyle name="60% — акцент4 3 2 5 3" xfId="10415" xr:uid="{DD5F457F-760F-4A02-AA53-54E8AD0D59F9}"/>
    <cellStyle name="60% — акцент4 3 2 6" xfId="4358" xr:uid="{6E25A4C0-CAEB-4492-8980-097E460BD0C3}"/>
    <cellStyle name="60% — акцент4 3 2 6 2" xfId="11962" xr:uid="{FD1CE00B-0E78-41A9-BDD6-F2224BC62417}"/>
    <cellStyle name="60% — акцент4 3 2 7" xfId="8865" xr:uid="{5EF82EA2-80F0-4EF5-83D6-0428509FC823}"/>
    <cellStyle name="60% — акцент4 3 2 8" xfId="1196" xr:uid="{A3BFD3B8-366D-4288-A562-987FDBD2AFBD}"/>
    <cellStyle name="60% — акцент4 3 3" xfId="278" xr:uid="{B116BBBD-9889-4EE5-8082-6606BAA5A056}"/>
    <cellStyle name="60% — акцент4 3 3 2" xfId="1913" xr:uid="{4D446424-9CBD-40DE-84B6-171EB51DD61A}"/>
    <cellStyle name="60% — акцент4 3 3 2 2" xfId="2536" xr:uid="{8AF3E033-243F-4C5A-80B0-8646B1A98BF0}"/>
    <cellStyle name="60% — акцент4 3 3 2 2 2" xfId="4115" xr:uid="{FC53B91F-72FC-445A-982F-A7377F113670}"/>
    <cellStyle name="60% — акцент4 3 3 2 2 2 2" xfId="7370" xr:uid="{4B09A878-AF68-4B96-B8E3-4548BFA52D29}"/>
    <cellStyle name="60% — акцент4 3 3 2 2 2 2 2" xfId="14881" xr:uid="{BF1CB64B-C012-41B5-864A-4234B79042E0}"/>
    <cellStyle name="60% — акцент4 3 3 2 2 2 3" xfId="11721" xr:uid="{8730327E-B0AC-4640-8946-79EF224B6F46}"/>
    <cellStyle name="60% — акцент4 3 3 2 2 3" xfId="5698" xr:uid="{ACF5AD11-EDFA-4E04-90D6-DE3A3EDD78FC}"/>
    <cellStyle name="60% — акцент4 3 3 2 2 3 2" xfId="13286" xr:uid="{CD472107-8DB3-49E5-8A30-275E94518A71}"/>
    <cellStyle name="60% — акцент4 3 3 2 2 4" xfId="10174" xr:uid="{EA2D30A8-4A54-419C-99E1-2AE33786F6FD}"/>
    <cellStyle name="60% — акцент4 3 3 2 3" xfId="3154" xr:uid="{45975096-527B-470F-81DD-CAF0A3EC9696}"/>
    <cellStyle name="60% — акцент4 3 3 2 3 2" xfId="6313" xr:uid="{3E712202-6232-40D9-A7A5-CB53588D3D34}"/>
    <cellStyle name="60% — акцент4 3 3 2 3 2 2" xfId="13897" xr:uid="{3B94D591-4C91-4E07-A8D6-DCAAF667D3EF}"/>
    <cellStyle name="60% — акцент4 3 3 2 3 3" xfId="10785" xr:uid="{ACE7204C-C1EE-4F2A-A713-75055FC85780}"/>
    <cellStyle name="60% — акцент4 3 3 2 4" xfId="4730" xr:uid="{3383FDE1-8ADF-4D85-A0C0-CACE8AFE67CA}"/>
    <cellStyle name="60% — акцент4 3 3 2 4 2" xfId="12331" xr:uid="{C715EED4-110C-43C3-A294-EB55D07B4896}"/>
    <cellStyle name="60% — акцент4 3 3 2 5" xfId="9559" xr:uid="{E8FDE508-8817-46B0-9903-12C3A34D3414}"/>
    <cellStyle name="60% — акцент4 3 3 3" xfId="1611" xr:uid="{4C4F0B6C-2A96-47A7-91CD-0497CB96ABBF}"/>
    <cellStyle name="60% — акцент4 3 3 3 2" xfId="3511" xr:uid="{984B5233-6954-42ED-9876-31CA5EE09208}"/>
    <cellStyle name="60% — акцент4 3 3 3 2 2" xfId="6769" xr:uid="{E8303690-3868-442E-B4BC-69D48D0527C9}"/>
    <cellStyle name="60% — акцент4 3 3 3 2 2 2" xfId="14280" xr:uid="{84E76748-11DC-41B6-A4EB-99AADA59F1D3}"/>
    <cellStyle name="60% — акцент4 3 3 3 2 3" xfId="11119" xr:uid="{39F4B82F-37E2-4DF5-8EF9-A4228A1AD1FA}"/>
    <cellStyle name="60% — акцент4 3 3 3 3" xfId="5070" xr:uid="{6B74C1FD-EF6C-45C9-AC86-4ED76D3D4AED}"/>
    <cellStyle name="60% — акцент4 3 3 3 3 2" xfId="12665" xr:uid="{FF64A91E-3117-4C6A-845E-94BD8CBB76C5}"/>
    <cellStyle name="60% — акцент4 3 3 3 4" xfId="9259" xr:uid="{B4E9DDFA-7827-4B00-98AC-6672A58CB6E6}"/>
    <cellStyle name="60% — акцент4 3 3 4" xfId="2234" xr:uid="{BB01C90D-5CE1-416B-ABF8-95ADE3340063}"/>
    <cellStyle name="60% — акцент4 3 3 4 2" xfId="3813" xr:uid="{047DA597-A968-4238-B6B5-2082947F9645}"/>
    <cellStyle name="60% — акцент4 3 3 4 2 2" xfId="7070" xr:uid="{92FB5C96-BAFC-42BE-82B5-21E52BCE13F9}"/>
    <cellStyle name="60% — акцент4 3 3 4 2 2 2" xfId="14581" xr:uid="{F6F0C18B-B829-423D-9A78-35A79D215CCE}"/>
    <cellStyle name="60% — акцент4 3 3 4 2 3" xfId="11420" xr:uid="{20017FB9-C960-4E97-9E51-4C66D84A6587}"/>
    <cellStyle name="60% — акцент4 3 3 4 3" xfId="5396" xr:uid="{01DAA930-5463-49CD-9FE6-CC3DB37FF3FF}"/>
    <cellStyle name="60% — акцент4 3 3 4 3 2" xfId="12986" xr:uid="{865A3C3D-81D9-4FBE-B6E0-F164738F3C4D}"/>
    <cellStyle name="60% — акцент4 3 3 4 4" xfId="9874" xr:uid="{53351CD3-9BBF-45A5-B4FA-3D11DBFC4F32}"/>
    <cellStyle name="60% — акцент4 3 3 5" xfId="2852" xr:uid="{50CC44ED-66B9-42F9-A03A-0BB151229356}"/>
    <cellStyle name="60% — акцент4 3 3 5 2" xfId="6011" xr:uid="{947C97C3-FB0A-4D34-B908-6099741C83A9}"/>
    <cellStyle name="60% — акцент4 3 3 5 2 2" xfId="13597" xr:uid="{07C7E98E-E4A0-4EFC-8E7C-C0D4C8829818}"/>
    <cellStyle name="60% — акцент4 3 3 5 3" xfId="10485" xr:uid="{139F7EF6-57C7-4244-9B4C-E90BD06AEA81}"/>
    <cellStyle name="60% — акцент4 3 3 6" xfId="4428" xr:uid="{36CE11CF-5BF9-49DA-A0ED-CC5D4C5BBCAC}"/>
    <cellStyle name="60% — акцент4 3 3 6 2" xfId="12031" xr:uid="{E9269D17-4B52-46A4-8872-849BEA519A89}"/>
    <cellStyle name="60% — акцент4 3 3 7" xfId="8934" xr:uid="{45D4E8A0-0274-4F17-B95E-08B67C01901D}"/>
    <cellStyle name="60% — акцент4 3 3 8" xfId="1266" xr:uid="{4319AF6A-2467-4B70-B750-3999686D9495}"/>
    <cellStyle name="60% — акцент4 3 4" xfId="279" xr:uid="{759333FC-9FE0-4994-8DEA-29F84055A975}"/>
    <cellStyle name="60% — акцент4 3 4 2" xfId="1982" xr:uid="{7BD89A94-47BC-4ECA-BF12-652FDEDE3D01}"/>
    <cellStyle name="60% — акцент4 3 4 2 2" xfId="2605" xr:uid="{CD3A9129-A86D-4F80-B121-EE85A57237CA}"/>
    <cellStyle name="60% — акцент4 3 4 2 2 2" xfId="4184" xr:uid="{7E9062E5-BA7F-46FA-8A11-FD2D62FFB854}"/>
    <cellStyle name="60% — акцент4 3 4 2 2 2 2" xfId="7439" xr:uid="{B8DA9AC1-CFD6-4DF6-9D9C-E5757FF1DF9E}"/>
    <cellStyle name="60% — акцент4 3 4 2 2 2 2 2" xfId="14950" xr:uid="{2FE9542F-A987-4B07-A9CD-9E028EB0BDE5}"/>
    <cellStyle name="60% — акцент4 3 4 2 2 2 3" xfId="11790" xr:uid="{382870A7-BAA1-4B1D-A3C8-24D0A08459D3}"/>
    <cellStyle name="60% — акцент4 3 4 2 2 3" xfId="5767" xr:uid="{6A182B83-63C5-4023-8BAF-D0CD1A865FC0}"/>
    <cellStyle name="60% — акцент4 3 4 2 2 3 2" xfId="13355" xr:uid="{428D831C-C6CE-4FCD-B4EC-873A88DBC5FA}"/>
    <cellStyle name="60% — акцент4 3 4 2 2 4" xfId="10243" xr:uid="{EE2A70E1-3595-4497-BB7D-91AD89BE5563}"/>
    <cellStyle name="60% — акцент4 3 4 2 3" xfId="3223" xr:uid="{ED2CA714-D69E-47B1-9ED3-C86D588D8DF8}"/>
    <cellStyle name="60% — акцент4 3 4 2 3 2" xfId="6382" xr:uid="{2C73BA2C-88D7-4B5B-852D-C67E6DB5F3A2}"/>
    <cellStyle name="60% — акцент4 3 4 2 3 2 2" xfId="13966" xr:uid="{FF1773F2-732D-4A5A-8F06-C0A5D3723AA4}"/>
    <cellStyle name="60% — акцент4 3 4 2 3 3" xfId="10854" xr:uid="{7684E301-2AFD-489E-90A8-3F131B61BA4E}"/>
    <cellStyle name="60% — акцент4 3 4 2 4" xfId="4799" xr:uid="{6BB09929-9C1A-4AC2-9ED8-670083404C33}"/>
    <cellStyle name="60% — акцент4 3 4 2 4 2" xfId="12400" xr:uid="{0F969935-2725-4DD6-9A61-A2CD70D94E12}"/>
    <cellStyle name="60% — акцент4 3 4 2 5" xfId="9628" xr:uid="{9A3D4246-8A15-49E2-A08D-6FA48419F4C4}"/>
    <cellStyle name="60% — акцент4 3 4 3" xfId="1680" xr:uid="{F32CB458-E151-4183-B18E-A4E43018002C}"/>
    <cellStyle name="60% — акцент4 3 4 3 2" xfId="3580" xr:uid="{89967313-287B-47D6-BF43-E7DAFC761A4A}"/>
    <cellStyle name="60% — акцент4 3 4 3 2 2" xfId="6838" xr:uid="{6789F8CD-4BD3-469A-B638-1E130F38F80A}"/>
    <cellStyle name="60% — акцент4 3 4 3 2 2 2" xfId="14349" xr:uid="{71EF41F1-A1DD-473D-835B-06CA79F381E8}"/>
    <cellStyle name="60% — акцент4 3 4 3 2 3" xfId="11188" xr:uid="{C3BA3C8B-1641-4D85-A6AB-91489B23E6CC}"/>
    <cellStyle name="60% — акцент4 3 4 3 3" xfId="5139" xr:uid="{DD7143E9-D22A-4ADE-9DFE-88EA0BFAEC96}"/>
    <cellStyle name="60% — акцент4 3 4 3 3 2" xfId="12734" xr:uid="{7FE7C70B-BA71-46F0-835A-699D3D658248}"/>
    <cellStyle name="60% — акцент4 3 4 3 4" xfId="9328" xr:uid="{5782A375-4B67-41A6-A1B6-1DD9FF3CA84B}"/>
    <cellStyle name="60% — акцент4 3 4 4" xfId="2303" xr:uid="{5251A0D8-6FD7-4F0A-A999-245F8835B655}"/>
    <cellStyle name="60% — акцент4 3 4 4 2" xfId="3882" xr:uid="{25A702D7-A5E1-44FB-A8C2-049056DD3C75}"/>
    <cellStyle name="60% — акцент4 3 4 4 2 2" xfId="7139" xr:uid="{133E9C28-D18F-46C9-B1AF-383E8AD9A244}"/>
    <cellStyle name="60% — акцент4 3 4 4 2 2 2" xfId="14650" xr:uid="{B76250AB-F319-4C46-8E5C-FF7B2EAFCA5F}"/>
    <cellStyle name="60% — акцент4 3 4 4 2 3" xfId="11489" xr:uid="{7529FE1D-5069-4E67-AA34-EEFC906A689C}"/>
    <cellStyle name="60% — акцент4 3 4 4 3" xfId="5465" xr:uid="{9128B10A-1814-46DE-B2A4-91919836D4FC}"/>
    <cellStyle name="60% — акцент4 3 4 4 3 2" xfId="13055" xr:uid="{40DDA220-9E1A-4958-A303-7EDD04A1C515}"/>
    <cellStyle name="60% — акцент4 3 4 4 4" xfId="9943" xr:uid="{A218D78C-7742-49CC-9E50-D22B3F0BFA54}"/>
    <cellStyle name="60% — акцент4 3 4 5" xfId="2921" xr:uid="{AC4E9760-D2B2-4D77-8E78-59765E29D27F}"/>
    <cellStyle name="60% — акцент4 3 4 5 2" xfId="6080" xr:uid="{59832020-6ABD-4C72-B2C9-D8B364D1951B}"/>
    <cellStyle name="60% — акцент4 3 4 5 2 2" xfId="13666" xr:uid="{838C615D-2DB1-4A10-B070-1F7255DB65C1}"/>
    <cellStyle name="60% — акцент4 3 4 5 3" xfId="10554" xr:uid="{DFCC1EB3-5717-4A10-8454-53078FCF66C9}"/>
    <cellStyle name="60% — акцент4 3 4 6" xfId="4497" xr:uid="{042677BC-184D-4F23-984D-30AABAE249D2}"/>
    <cellStyle name="60% — акцент4 3 4 6 2" xfId="12100" xr:uid="{C809F0D2-4191-4739-A2A1-059AA263D554}"/>
    <cellStyle name="60% — акцент4 3 4 7" xfId="9003" xr:uid="{8745ECA2-3A94-4D59-B36E-2BD6C958E708}"/>
    <cellStyle name="60% — акцент4 3 4 8" xfId="1335" xr:uid="{9E4E91EA-37B5-4146-AC53-2DA837A8C6B3}"/>
    <cellStyle name="60% — акцент4 3 5" xfId="280" xr:uid="{0B93A6B0-101C-4142-A831-3279BDDB4873}"/>
    <cellStyle name="60% — акцент4 3 5 2" xfId="2397" xr:uid="{6B3F33F5-5772-4255-A778-C24EC3481B40}"/>
    <cellStyle name="60% — акцент4 3 5 2 2" xfId="3976" xr:uid="{6F217840-6D65-49BE-8E31-61C54D29C0CD}"/>
    <cellStyle name="60% — акцент4 3 5 2 2 2" xfId="7232" xr:uid="{ABFD25E5-362F-489C-913C-95881E577ED9}"/>
    <cellStyle name="60% — акцент4 3 5 2 2 2 2" xfId="14743" xr:uid="{C0FE701D-31BC-4664-B643-5FED74514AC6}"/>
    <cellStyle name="60% — акцент4 3 5 2 2 3" xfId="11582" xr:uid="{045E3AC2-F24D-48F3-AB7D-B42DDB44C39A}"/>
    <cellStyle name="60% — акцент4 3 5 2 3" xfId="5559" xr:uid="{53A38BB4-58A1-4309-B9F7-9CF869E5D155}"/>
    <cellStyle name="60% — акцент4 3 5 2 3 2" xfId="13148" xr:uid="{384A6F30-A278-4509-A4AD-8FBC7AB04AC1}"/>
    <cellStyle name="60% — акцент4 3 5 2 4" xfId="10036" xr:uid="{6BDA921D-7307-4394-995C-2209F9AAD881}"/>
    <cellStyle name="60% — акцент4 3 5 3" xfId="3015" xr:uid="{8941273C-ED72-43F1-AC2E-C6860310F4B9}"/>
    <cellStyle name="60% — акцент4 3 5 3 2" xfId="6174" xr:uid="{68D757B8-02B5-49FF-B326-D462523113FB}"/>
    <cellStyle name="60% — акцент4 3 5 3 2 2" xfId="13759" xr:uid="{B3ED769A-4984-450F-ABAC-05EB0334CAF9}"/>
    <cellStyle name="60% — акцент4 3 5 3 3" xfId="10647" xr:uid="{41547471-6007-462F-B50C-E0739145E618}"/>
    <cellStyle name="60% — акцент4 3 5 4" xfId="4591" xr:uid="{8E053D79-F466-4EC7-B2A9-49EEBC3A7B00}"/>
    <cellStyle name="60% — акцент4 3 5 4 2" xfId="12193" xr:uid="{86D95F29-CEF5-4A27-A643-078565446246}"/>
    <cellStyle name="60% — акцент4 3 5 5" xfId="9421" xr:uid="{2B31A376-3AF7-4269-ADD3-8D185BD39AFE}"/>
    <cellStyle name="60% — акцент4 3 5 6" xfId="1774" xr:uid="{96382889-75F7-4F1F-8A92-2A20BBE7DDBD}"/>
    <cellStyle name="60% — акцент4 3 6" xfId="1472" xr:uid="{CA45096E-FDB9-44A9-BC66-765B1F50A670}"/>
    <cellStyle name="60% — акцент4 3 6 2" xfId="3372" xr:uid="{8BD44C2C-BBA7-4A7C-BFC5-E7610EA9F407}"/>
    <cellStyle name="60% — акцент4 3 6 2 2" xfId="6631" xr:uid="{871597AE-75F1-4B15-BD37-4C6F2D5A7D6E}"/>
    <cellStyle name="60% — акцент4 3 6 2 2 2" xfId="14142" xr:uid="{D401EAAE-CBFE-44FC-B236-BBE34BB12E95}"/>
    <cellStyle name="60% — акцент4 3 6 2 3" xfId="10981" xr:uid="{3387D924-BD33-4882-839A-09D149549578}"/>
    <cellStyle name="60% — акцент4 3 6 3" xfId="4931" xr:uid="{057A4585-2BFA-4BBF-B5BE-9A6792A414DE}"/>
    <cellStyle name="60% — акцент4 3 6 3 2" xfId="12527" xr:uid="{413C4640-BD4D-4490-9BD4-D7F139D49449}"/>
    <cellStyle name="60% — акцент4 3 6 4" xfId="9121" xr:uid="{33FC570E-3093-4EF7-85A6-5ED1C82FEEC7}"/>
    <cellStyle name="60% — акцент4 3 7" xfId="2095" xr:uid="{BD99CC25-EB0D-4639-AF20-84E2E31EEED0}"/>
    <cellStyle name="60% — акцент4 3 7 2" xfId="3674" xr:uid="{061FE656-B359-4047-83E2-1B58BFA05DE6}"/>
    <cellStyle name="60% — акцент4 3 7 2 2" xfId="6932" xr:uid="{7B8D5FEB-4EA8-4B49-B83B-62D056F976C8}"/>
    <cellStyle name="60% — акцент4 3 7 2 2 2" xfId="14443" xr:uid="{D417B933-982A-4F33-B067-A58AAC2C5C78}"/>
    <cellStyle name="60% — акцент4 3 7 2 3" xfId="11282" xr:uid="{750BF9AC-13F3-409D-B5FA-60512FFDE76A}"/>
    <cellStyle name="60% — акцент4 3 7 3" xfId="5257" xr:uid="{EC2C3EBF-4CD5-43E4-9B43-A1ACDF437F75}"/>
    <cellStyle name="60% — акцент4 3 7 3 2" xfId="12848" xr:uid="{B35EF6FC-33CD-432A-8A70-D9E299A98FF7}"/>
    <cellStyle name="60% — акцент4 3 7 4" xfId="9736" xr:uid="{C614754C-A1C2-4AAC-A6F7-D3E092626574}"/>
    <cellStyle name="60% — акцент4 3 8" xfId="2713" xr:uid="{4401AEA9-CE27-46FF-995F-B5C49E64F411}"/>
    <cellStyle name="60% — акцент4 3 8 2" xfId="5872" xr:uid="{0E8CC343-937F-4BA6-A402-5C3E89807FFF}"/>
    <cellStyle name="60% — акцент4 3 8 2 2" xfId="13459" xr:uid="{9FA41A6C-277F-48E0-8B9E-88C321D6E617}"/>
    <cellStyle name="60% — акцент4 3 8 3" xfId="10346" xr:uid="{B32FE86A-D495-4D1F-A720-8FF2FD4E12FD}"/>
    <cellStyle name="60% — акцент4 3 9" xfId="4289" xr:uid="{8462E9F3-A215-4C05-B56C-7F11077EF0F9}"/>
    <cellStyle name="60% — акцент4 3 9 2" xfId="11893" xr:uid="{74FDECE1-4F9B-4A22-8DAD-260251608DF1}"/>
    <cellStyle name="60% — акцент4 4" xfId="281" xr:uid="{000CA030-F2EA-45AB-963C-45096DEF8A9E}"/>
    <cellStyle name="60% — акцент4 4 10" xfId="8818" xr:uid="{57A7E095-9D1C-4253-A981-3BD32DC8E1F0}"/>
    <cellStyle name="60% — акцент4 4 11" xfId="1146" xr:uid="{6CD164D8-FD6A-40C9-AB99-0B7B9CBF7FE9}"/>
    <cellStyle name="60% — акцент4 4 2" xfId="282" xr:uid="{2B2BB656-D1AB-495A-B290-4B002C17CD7C}"/>
    <cellStyle name="60% — акцент4 4 2 2" xfId="1867" xr:uid="{D933E878-D3D4-4F05-BF99-E566E6957D4B}"/>
    <cellStyle name="60% — акцент4 4 2 2 2" xfId="2490" xr:uid="{A2AB7BF4-0993-42FC-90DE-47C296BA746A}"/>
    <cellStyle name="60% — акцент4 4 2 2 2 2" xfId="4069" xr:uid="{BA139414-FF9F-488C-AC5E-602082CC060F}"/>
    <cellStyle name="60% — акцент4 4 2 2 2 2 2" xfId="7324" xr:uid="{ED527399-1517-42D3-803D-B3884E9DE5BB}"/>
    <cellStyle name="60% — акцент4 4 2 2 2 2 2 2" xfId="14835" xr:uid="{D534D61A-A2D4-44CA-8444-FBDBD12BB46A}"/>
    <cellStyle name="60% — акцент4 4 2 2 2 2 3" xfId="11675" xr:uid="{F114BFB0-BB85-45E1-977E-4C52CB2D29DE}"/>
    <cellStyle name="60% — акцент4 4 2 2 2 3" xfId="5652" xr:uid="{2DE56066-968E-4181-B93C-1D36270FA7D8}"/>
    <cellStyle name="60% — акцент4 4 2 2 2 3 2" xfId="13240" xr:uid="{88EC18B8-19C2-46E9-AEB5-8422804B12B1}"/>
    <cellStyle name="60% — акцент4 4 2 2 2 4" xfId="10128" xr:uid="{742609DA-B833-46CB-9CDB-20ED74BF4900}"/>
    <cellStyle name="60% — акцент4 4 2 2 3" xfId="3108" xr:uid="{9C075E60-EF88-4AAC-B42F-F9F6C044C5EB}"/>
    <cellStyle name="60% — акцент4 4 2 2 3 2" xfId="6267" xr:uid="{6413171A-F711-41B2-80E1-5F127414918C}"/>
    <cellStyle name="60% — акцент4 4 2 2 3 2 2" xfId="13851" xr:uid="{BCE28B1D-2DAB-40E9-B1E2-897858384D7B}"/>
    <cellStyle name="60% — акцент4 4 2 2 3 3" xfId="10739" xr:uid="{5BAE1488-5649-4BD7-B509-F50904D88093}"/>
    <cellStyle name="60% — акцент4 4 2 2 4" xfId="4684" xr:uid="{3F88B43D-D20D-4AED-BC78-113EC01B8EC2}"/>
    <cellStyle name="60% — акцент4 4 2 2 4 2" xfId="12285" xr:uid="{2FC1E000-AA13-4A7B-8DDD-3F4BE23E846E}"/>
    <cellStyle name="60% — акцент4 4 2 2 5" xfId="9513" xr:uid="{71F373BB-9DD0-4DC6-81F0-B9318B9FB5A6}"/>
    <cellStyle name="60% — акцент4 4 2 3" xfId="1565" xr:uid="{2D5A8361-1077-4B94-BA8B-1BD516DF86DF}"/>
    <cellStyle name="60% — акцент4 4 2 3 2" xfId="3465" xr:uid="{B00AFF98-D101-4FE4-85F0-935C27B30936}"/>
    <cellStyle name="60% — акцент4 4 2 3 2 2" xfId="6723" xr:uid="{1E56F8CB-F2CA-4972-91D1-F57A2D0D1234}"/>
    <cellStyle name="60% — акцент4 4 2 3 2 2 2" xfId="14234" xr:uid="{14F80F59-CB1C-4255-83BE-D1F3E6EF1B6F}"/>
    <cellStyle name="60% — акцент4 4 2 3 2 3" xfId="11073" xr:uid="{15A00F80-03A2-4C25-A27C-A914E002DA51}"/>
    <cellStyle name="60% — акцент4 4 2 3 3" xfId="5024" xr:uid="{38D9BEBA-CDA5-4E11-AE17-6BD8D120BE33}"/>
    <cellStyle name="60% — акцент4 4 2 3 3 2" xfId="12619" xr:uid="{9E5080A3-88C2-42E9-8AB4-05B4BBF657D0}"/>
    <cellStyle name="60% — акцент4 4 2 3 4" xfId="9213" xr:uid="{1AAB23B1-CE6A-4129-85FD-E86A3DBD17BF}"/>
    <cellStyle name="60% — акцент4 4 2 4" xfId="2188" xr:uid="{F039C539-F9DE-4230-957B-6E8D609CB7FE}"/>
    <cellStyle name="60% — акцент4 4 2 4 2" xfId="3767" xr:uid="{099117E6-9737-49DF-B8D0-71E9AF62D836}"/>
    <cellStyle name="60% — акцент4 4 2 4 2 2" xfId="7024" xr:uid="{9A7CB779-AE55-4F89-8B0D-03E957CF8906}"/>
    <cellStyle name="60% — акцент4 4 2 4 2 2 2" xfId="14535" xr:uid="{35824ED3-C39A-4EF6-94AB-B7ECF0E9BDF0}"/>
    <cellStyle name="60% — акцент4 4 2 4 2 3" xfId="11374" xr:uid="{F65754DF-3EB2-40B3-A62E-3A5BB64CC6DA}"/>
    <cellStyle name="60% — акцент4 4 2 4 3" xfId="5350" xr:uid="{FD5E80B0-1236-4311-AF57-DEA2F93033D6}"/>
    <cellStyle name="60% — акцент4 4 2 4 3 2" xfId="12940" xr:uid="{B9F4FFA2-AAD2-4334-BC15-7328A30019F9}"/>
    <cellStyle name="60% — акцент4 4 2 4 4" xfId="9828" xr:uid="{FF7F7082-E217-4A18-8EB6-E0DDA0A9C523}"/>
    <cellStyle name="60% — акцент4 4 2 5" xfId="2806" xr:uid="{D56EE018-9D7D-46BC-997F-3E510AD8E274}"/>
    <cellStyle name="60% — акцент4 4 2 5 2" xfId="5965" xr:uid="{BF53DD96-D494-40EB-90BC-1BBCC6314B8B}"/>
    <cellStyle name="60% — акцент4 4 2 5 2 2" xfId="13551" xr:uid="{463450B8-17C5-4870-925E-A1C3D23B5B7F}"/>
    <cellStyle name="60% — акцент4 4 2 5 3" xfId="10439" xr:uid="{9559B896-7543-4B3A-9DE1-D3666A92A507}"/>
    <cellStyle name="60% — акцент4 4 2 6" xfId="4382" xr:uid="{980C705A-3370-4A7F-B5A4-0D8666399E60}"/>
    <cellStyle name="60% — акцент4 4 2 6 2" xfId="11985" xr:uid="{E8E3AE62-AAF9-49A4-87F6-2ED882670C42}"/>
    <cellStyle name="60% — акцент4 4 2 7" xfId="8888" xr:uid="{D3411E38-A865-4B36-9CD8-5D89F0B7B237}"/>
    <cellStyle name="60% — акцент4 4 2 8" xfId="1220" xr:uid="{23110D13-6F19-415E-9888-00BBFE3FED12}"/>
    <cellStyle name="60% — акцент4 4 3" xfId="283" xr:uid="{87087529-5254-4B1D-8A5B-407C440A3B54}"/>
    <cellStyle name="60% — акцент4 4 3 2" xfId="1936" xr:uid="{2BE793E5-FEF8-4076-871C-9465B9803BB7}"/>
    <cellStyle name="60% — акцент4 4 3 2 2" xfId="2559" xr:uid="{76B17DA2-B8E8-4177-9FE5-FC8471790BAB}"/>
    <cellStyle name="60% — акцент4 4 3 2 2 2" xfId="4138" xr:uid="{7F364D54-8CC6-4E17-99D5-9D3C5AC8DC4C}"/>
    <cellStyle name="60% — акцент4 4 3 2 2 2 2" xfId="7393" xr:uid="{AB0DB469-270E-44C2-9DE5-608D4C7B315E}"/>
    <cellStyle name="60% — акцент4 4 3 2 2 2 2 2" xfId="14904" xr:uid="{B2D01C42-6F1D-4D91-8593-C166B066A544}"/>
    <cellStyle name="60% — акцент4 4 3 2 2 2 3" xfId="11744" xr:uid="{7C09A938-EA2B-4EBD-8444-3D9BA0F941A8}"/>
    <cellStyle name="60% — акцент4 4 3 2 2 3" xfId="5721" xr:uid="{2D0769EE-7B5F-49CA-B3AA-1B7927D28D94}"/>
    <cellStyle name="60% — акцент4 4 3 2 2 3 2" xfId="13309" xr:uid="{594FB2F1-1101-4E58-A913-8D0DE43A4D45}"/>
    <cellStyle name="60% — акцент4 4 3 2 2 4" xfId="10197" xr:uid="{2F03E8EA-DA3A-47CB-86F2-0E9B89E42DD5}"/>
    <cellStyle name="60% — акцент4 4 3 2 3" xfId="3177" xr:uid="{42882FF7-7021-4FD1-BDC7-F4C166898066}"/>
    <cellStyle name="60% — акцент4 4 3 2 3 2" xfId="6336" xr:uid="{2679AA12-B68A-433D-8011-AF321DC59455}"/>
    <cellStyle name="60% — акцент4 4 3 2 3 2 2" xfId="13920" xr:uid="{DCD0CBF6-FC09-42EB-9BB5-A577CA2A180C}"/>
    <cellStyle name="60% — акцент4 4 3 2 3 3" xfId="10808" xr:uid="{86687CF7-00D0-4738-B0AD-53E899CE27F3}"/>
    <cellStyle name="60% — акцент4 4 3 2 4" xfId="4753" xr:uid="{F5213D9D-8B8C-4854-B377-106F0DE55FCF}"/>
    <cellStyle name="60% — акцент4 4 3 2 4 2" xfId="12354" xr:uid="{47584168-3490-4738-82CA-8E06AFECA07D}"/>
    <cellStyle name="60% — акцент4 4 3 2 5" xfId="9582" xr:uid="{07F703A3-8401-41A4-BA7E-2E81974E7D52}"/>
    <cellStyle name="60% — акцент4 4 3 3" xfId="1634" xr:uid="{4976F8F2-7D6C-4536-B1EA-9C056EC10623}"/>
    <cellStyle name="60% — акцент4 4 3 3 2" xfId="3534" xr:uid="{9C657FAD-7844-4095-972D-0F0F338AF826}"/>
    <cellStyle name="60% — акцент4 4 3 3 2 2" xfId="6792" xr:uid="{2D008DE4-16A4-448E-94DF-82C1F45D8438}"/>
    <cellStyle name="60% — акцент4 4 3 3 2 2 2" xfId="14303" xr:uid="{4C2833CE-5958-433C-92CF-B7A152A4707E}"/>
    <cellStyle name="60% — акцент4 4 3 3 2 3" xfId="11142" xr:uid="{59142EBE-6D1D-4396-9EA2-F5B5982F68F8}"/>
    <cellStyle name="60% — акцент4 4 3 3 3" xfId="5093" xr:uid="{30C4A0D9-DE2F-4267-B999-2F00287564FD}"/>
    <cellStyle name="60% — акцент4 4 3 3 3 2" xfId="12688" xr:uid="{BAFD901E-4C9B-4B1B-8A20-510B0A307A95}"/>
    <cellStyle name="60% — акцент4 4 3 3 4" xfId="9282" xr:uid="{57499F09-E98C-4112-86E7-DBB4F775E9B4}"/>
    <cellStyle name="60% — акцент4 4 3 4" xfId="2257" xr:uid="{477E2D76-19BF-4602-B7B7-4925292F4F1A}"/>
    <cellStyle name="60% — акцент4 4 3 4 2" xfId="3836" xr:uid="{5FDD4BE2-5E78-4A49-809C-A26F9AB9BD62}"/>
    <cellStyle name="60% — акцент4 4 3 4 2 2" xfId="7093" xr:uid="{865200C7-EF2D-4266-A8CD-1C56FED63259}"/>
    <cellStyle name="60% — акцент4 4 3 4 2 2 2" xfId="14604" xr:uid="{409F22C2-4A83-4E0C-B256-B396311E3755}"/>
    <cellStyle name="60% — акцент4 4 3 4 2 3" xfId="11443" xr:uid="{A954B34F-B84F-41F8-A1B8-FB4D866B846D}"/>
    <cellStyle name="60% — акцент4 4 3 4 3" xfId="5419" xr:uid="{B980D1F8-C9E8-444A-ABAA-9BDD425EFDAF}"/>
    <cellStyle name="60% — акцент4 4 3 4 3 2" xfId="13009" xr:uid="{1A6386DF-FEB1-4A81-84A7-5FD63E94DFC0}"/>
    <cellStyle name="60% — акцент4 4 3 4 4" xfId="9897" xr:uid="{46BFD27F-81D1-4560-83F6-B42C9F7E5F83}"/>
    <cellStyle name="60% — акцент4 4 3 5" xfId="2875" xr:uid="{1EB60E0A-235C-481D-8868-4906E5391FA0}"/>
    <cellStyle name="60% — акцент4 4 3 5 2" xfId="6034" xr:uid="{F1491D54-C55A-4597-B2DF-16E741B3DD23}"/>
    <cellStyle name="60% — акцент4 4 3 5 2 2" xfId="13620" xr:uid="{649FCE53-96A7-40FE-ABD8-2DB7827A0C5E}"/>
    <cellStyle name="60% — акцент4 4 3 5 3" xfId="10508" xr:uid="{393E1764-CA51-4099-85D0-DE40996AC363}"/>
    <cellStyle name="60% — акцент4 4 3 6" xfId="4451" xr:uid="{B29749C5-26D1-43E4-8696-2B091FB65E0D}"/>
    <cellStyle name="60% — акцент4 4 3 6 2" xfId="12054" xr:uid="{4E612A2B-DB62-48F8-8BA5-8A5E0C18201A}"/>
    <cellStyle name="60% — акцент4 4 3 7" xfId="8957" xr:uid="{04D18264-2578-40E9-9252-D88B3F1CC392}"/>
    <cellStyle name="60% — акцент4 4 3 8" xfId="1289" xr:uid="{58FA625B-A5A9-4560-AEF9-820A9BD0E05C}"/>
    <cellStyle name="60% — акцент4 4 4" xfId="284" xr:uid="{21C38B06-7585-453C-AF06-D00311DB2666}"/>
    <cellStyle name="60% — акцент4 4 4 2" xfId="2005" xr:uid="{8BC2AC24-150E-458A-9C27-E5B5C6528F67}"/>
    <cellStyle name="60% — акцент4 4 4 2 2" xfId="2628" xr:uid="{F7ED323E-CFFF-4992-83B0-4EE6597C8E49}"/>
    <cellStyle name="60% — акцент4 4 4 2 2 2" xfId="4207" xr:uid="{6F9E6EFF-F00D-4603-A6AF-3F6C70FE15EC}"/>
    <cellStyle name="60% — акцент4 4 4 2 2 2 2" xfId="7462" xr:uid="{FD135F72-07F5-4766-ADC7-F1B5AF3A700B}"/>
    <cellStyle name="60% — акцент4 4 4 2 2 2 2 2" xfId="14973" xr:uid="{E7EC27E9-1387-4C16-A95C-B26171CEEC42}"/>
    <cellStyle name="60% — акцент4 4 4 2 2 2 3" xfId="11813" xr:uid="{341A8785-2967-4A46-9600-4FC90BC96EE7}"/>
    <cellStyle name="60% — акцент4 4 4 2 2 3" xfId="5790" xr:uid="{7CD6D8D2-78C8-441C-AD63-B6E3213062CC}"/>
    <cellStyle name="60% — акцент4 4 4 2 2 3 2" xfId="13378" xr:uid="{0A41F9FB-7D23-40FC-83DA-7BF90A661E7E}"/>
    <cellStyle name="60% — акцент4 4 4 2 2 4" xfId="10266" xr:uid="{9C8BDC7C-7EB3-484B-AD38-0204BB4B1D9B}"/>
    <cellStyle name="60% — акцент4 4 4 2 3" xfId="3246" xr:uid="{EBA10CA3-5037-4C0C-A202-3EDA847B61A5}"/>
    <cellStyle name="60% — акцент4 4 4 2 3 2" xfId="6405" xr:uid="{31B59C03-4251-41FF-8759-CA857182E1AC}"/>
    <cellStyle name="60% — акцент4 4 4 2 3 2 2" xfId="13989" xr:uid="{E9C0AA5E-7C4D-4150-8A4C-3F52F0A4AF50}"/>
    <cellStyle name="60% — акцент4 4 4 2 3 3" xfId="10877" xr:uid="{282BAF6A-73CC-49C2-926F-4D0FE30FB411}"/>
    <cellStyle name="60% — акцент4 4 4 2 4" xfId="4822" xr:uid="{D6B2F733-C9A4-49BD-812C-CEEF276D5ABB}"/>
    <cellStyle name="60% — акцент4 4 4 2 4 2" xfId="12423" xr:uid="{DC47659E-7301-40B8-BEFF-8A4BF37A3E3D}"/>
    <cellStyle name="60% — акцент4 4 4 2 5" xfId="9651" xr:uid="{1E07B5D8-3281-45C3-A4A1-D3E40922BAD7}"/>
    <cellStyle name="60% — акцент4 4 4 3" xfId="1703" xr:uid="{BB84ADB5-0CBB-4D73-92C9-C3000ED2C6B8}"/>
    <cellStyle name="60% — акцент4 4 4 3 2" xfId="3603" xr:uid="{EF6DFC78-9A92-4942-B148-26A022CECD4F}"/>
    <cellStyle name="60% — акцент4 4 4 3 2 2" xfId="6861" xr:uid="{DE0A3307-7175-40C6-8D46-E57E6A3983D3}"/>
    <cellStyle name="60% — акцент4 4 4 3 2 2 2" xfId="14372" xr:uid="{D1772978-9B3C-4514-B185-6209D620727B}"/>
    <cellStyle name="60% — акцент4 4 4 3 2 3" xfId="11211" xr:uid="{56B9D4B9-361D-4D25-B6AD-8A4332DD1B41}"/>
    <cellStyle name="60% — акцент4 4 4 3 3" xfId="5162" xr:uid="{1B6243FB-224B-4F97-8106-7528D3BD2FAC}"/>
    <cellStyle name="60% — акцент4 4 4 3 3 2" xfId="12757" xr:uid="{B46AE40C-5620-46F6-822D-1BACDC67AAD8}"/>
    <cellStyle name="60% — акцент4 4 4 3 4" xfId="9351" xr:uid="{5FF06B73-2D5B-4A5E-A597-1832F89F8765}"/>
    <cellStyle name="60% — акцент4 4 4 4" xfId="2326" xr:uid="{1CBA1B43-7A88-4E78-B31D-B5BBDC2EC4C9}"/>
    <cellStyle name="60% — акцент4 4 4 4 2" xfId="3905" xr:uid="{A220CF5C-14F3-4877-AD46-003524FC6F76}"/>
    <cellStyle name="60% — акцент4 4 4 4 2 2" xfId="7162" xr:uid="{038A08A6-DD51-4A76-A3B6-B1309D01D9F9}"/>
    <cellStyle name="60% — акцент4 4 4 4 2 2 2" xfId="14673" xr:uid="{69938C98-0A69-4F74-81FE-C4EAB9028DD4}"/>
    <cellStyle name="60% — акцент4 4 4 4 2 3" xfId="11512" xr:uid="{F67A2DD9-1C74-4958-A1D1-81A7332B8918}"/>
    <cellStyle name="60% — акцент4 4 4 4 3" xfId="5488" xr:uid="{987D2940-11CE-4B97-96BF-ABDA366CFB81}"/>
    <cellStyle name="60% — акцент4 4 4 4 3 2" xfId="13078" xr:uid="{136F63EA-FA86-4CD1-96DB-4D030F036760}"/>
    <cellStyle name="60% — акцент4 4 4 4 4" xfId="9966" xr:uid="{17CC3E70-8F8A-463C-8962-B57E30911648}"/>
    <cellStyle name="60% — акцент4 4 4 5" xfId="2944" xr:uid="{41D0E82A-69B0-4190-A6D7-750E22AA0316}"/>
    <cellStyle name="60% — акцент4 4 4 5 2" xfId="6103" xr:uid="{3FBF1EC6-D720-47C9-B7A5-F763B0F1172B}"/>
    <cellStyle name="60% — акцент4 4 4 5 2 2" xfId="13689" xr:uid="{E80C8F06-9831-4476-AFE6-C9B596E8E2C9}"/>
    <cellStyle name="60% — акцент4 4 4 5 3" xfId="10577" xr:uid="{29EDDC72-4870-45C2-AADC-C92FED7977C0}"/>
    <cellStyle name="60% — акцент4 4 4 6" xfId="4520" xr:uid="{81847A24-9EB6-4168-9478-508C98474DF0}"/>
    <cellStyle name="60% — акцент4 4 4 6 2" xfId="12123" xr:uid="{D6492567-813B-47FA-A37D-17D7991C88FF}"/>
    <cellStyle name="60% — акцент4 4 4 7" xfId="9026" xr:uid="{8B93A62B-AD78-4674-9549-97A117CFD171}"/>
    <cellStyle name="60% — акцент4 4 4 8" xfId="1358" xr:uid="{963AF621-32A1-468B-8A9F-676968AFCC67}"/>
    <cellStyle name="60% — акцент4 4 5" xfId="285" xr:uid="{7B7083EA-FD06-46A7-B28C-02A96066F00B}"/>
    <cellStyle name="60% — акцент4 4 5 2" xfId="2420" xr:uid="{567343E9-2602-4785-954E-89BFCCE019C8}"/>
    <cellStyle name="60% — акцент4 4 5 2 2" xfId="3999" xr:uid="{AB4DEC4C-9D7B-43EF-96C7-17AC1504FB38}"/>
    <cellStyle name="60% — акцент4 4 5 2 2 2" xfId="7255" xr:uid="{725F5EF7-5931-483A-9ADE-CF48AF46DD84}"/>
    <cellStyle name="60% — акцент4 4 5 2 2 2 2" xfId="14766" xr:uid="{9696F893-7E39-4769-8566-EC0C40E3D49C}"/>
    <cellStyle name="60% — акцент4 4 5 2 2 3" xfId="11605" xr:uid="{071A8A3B-B5A8-40CC-9B11-2EDEB67B4E5A}"/>
    <cellStyle name="60% — акцент4 4 5 2 3" xfId="5582" xr:uid="{D7450041-D759-4853-B80F-ADE813FB8343}"/>
    <cellStyle name="60% — акцент4 4 5 2 3 2" xfId="13171" xr:uid="{7522752E-B3CE-46FD-BEA9-DC8D89B5DCBA}"/>
    <cellStyle name="60% — акцент4 4 5 2 4" xfId="10059" xr:uid="{AF6F5A07-23D2-4C10-8D83-0D1378B1FD02}"/>
    <cellStyle name="60% — акцент4 4 5 3" xfId="3038" xr:uid="{5350B152-9CA6-4838-8CA8-266AAA63B7FD}"/>
    <cellStyle name="60% — акцент4 4 5 3 2" xfId="6197" xr:uid="{02A08132-A143-457D-9CE1-8B9B7099AC75}"/>
    <cellStyle name="60% — акцент4 4 5 3 2 2" xfId="13782" xr:uid="{CDCF5017-C616-4588-BB0A-6395E3289083}"/>
    <cellStyle name="60% — акцент4 4 5 3 3" xfId="10670" xr:uid="{D87D8A0E-1EE9-44A5-B38D-AC70EE6983A0}"/>
    <cellStyle name="60% — акцент4 4 5 4" xfId="4614" xr:uid="{B31D1DC1-534B-4841-A443-B4017A8CD6CF}"/>
    <cellStyle name="60% — акцент4 4 5 4 2" xfId="12216" xr:uid="{F74A6707-AF17-47C7-BEB8-C4C20C981C8F}"/>
    <cellStyle name="60% — акцент4 4 5 5" xfId="9444" xr:uid="{00284862-D9EE-49C6-9215-88475BC1B2F0}"/>
    <cellStyle name="60% — акцент4 4 5 6" xfId="1797" xr:uid="{E839FC4E-AE96-4FCF-AE50-29C5C82B9166}"/>
    <cellStyle name="60% — акцент4 4 6" xfId="1495" xr:uid="{97069053-0140-4DA0-90CF-4AEC0AB192B3}"/>
    <cellStyle name="60% — акцент4 4 6 2" xfId="3395" xr:uid="{5EE85125-0DA6-471D-967F-FDB3B0A11398}"/>
    <cellStyle name="60% — акцент4 4 6 2 2" xfId="6654" xr:uid="{388C7E4B-08C7-4A1C-8A4B-38CD4560005F}"/>
    <cellStyle name="60% — акцент4 4 6 2 2 2" xfId="14165" xr:uid="{FBFBBC2D-BDC1-49C0-BB03-81379F56DAD0}"/>
    <cellStyle name="60% — акцент4 4 6 2 3" xfId="11004" xr:uid="{87DE3914-02D6-4A92-854F-3DD3FE2B796C}"/>
    <cellStyle name="60% — акцент4 4 6 3" xfId="4954" xr:uid="{ECDF11CC-8A80-4776-B5F9-0213BC292F09}"/>
    <cellStyle name="60% — акцент4 4 6 3 2" xfId="12550" xr:uid="{57F6113B-2599-48E0-BCBA-1E02368B382C}"/>
    <cellStyle name="60% — акцент4 4 6 4" xfId="9144" xr:uid="{5FE6492B-D8C6-4654-9024-7BAB6C0A3FD0}"/>
    <cellStyle name="60% — акцент4 4 7" xfId="2118" xr:uid="{EDF329F3-EC92-4ADA-A490-2D318E7C5343}"/>
    <cellStyle name="60% — акцент4 4 7 2" xfId="3697" xr:uid="{F486C22E-5E3B-4E7E-8010-B76624F226C2}"/>
    <cellStyle name="60% — акцент4 4 7 2 2" xfId="6955" xr:uid="{6FD01BFD-3158-4E2F-9C48-652A37955973}"/>
    <cellStyle name="60% — акцент4 4 7 2 2 2" xfId="14466" xr:uid="{EF905EED-B013-43BC-A16F-FC9213D3D6E2}"/>
    <cellStyle name="60% — акцент4 4 7 2 3" xfId="11305" xr:uid="{A51DF8D8-32C2-406A-8AB9-A705E3887494}"/>
    <cellStyle name="60% — акцент4 4 7 3" xfId="5280" xr:uid="{9EC8BA37-9CB0-464A-86EC-FAADCE31E8C9}"/>
    <cellStyle name="60% — акцент4 4 7 3 2" xfId="12871" xr:uid="{29CE254B-2489-4BA6-8A0D-EC93FD7534C5}"/>
    <cellStyle name="60% — акцент4 4 7 4" xfId="9759" xr:uid="{C0540FB2-8B58-40BF-935B-DD1AE615260F}"/>
    <cellStyle name="60% — акцент4 4 8" xfId="2736" xr:uid="{CAA21AE9-AC29-4AAA-A288-F5E3C6F39B9B}"/>
    <cellStyle name="60% — акцент4 4 8 2" xfId="5895" xr:uid="{E83671C0-BD07-4A1B-B34E-E9DC318D4C80}"/>
    <cellStyle name="60% — акцент4 4 8 2 2" xfId="13482" xr:uid="{6401ED1C-401C-48C7-8DFA-FC0B2F60553D}"/>
    <cellStyle name="60% — акцент4 4 8 3" xfId="10369" xr:uid="{1E06AB1C-745C-4A75-A8D6-4A2FA1BFB8F4}"/>
    <cellStyle name="60% — акцент4 4 9" xfId="4312" xr:uid="{343C77B0-20AE-44CB-B0DF-E1726F6759A6}"/>
    <cellStyle name="60% — акцент4 4 9 2" xfId="11916" xr:uid="{6BE1D897-CA71-4204-BAC0-779D750959F2}"/>
    <cellStyle name="60% — акцент4 5" xfId="286" xr:uid="{4485F82D-8533-40E5-A239-4CD1960765A2}"/>
    <cellStyle name="60% — акцент4 5 2" xfId="287" xr:uid="{FF9CD09B-79DA-4BE4-8D41-4370C85DCC5F}"/>
    <cellStyle name="60% — акцент4 5 2 2" xfId="1430" xr:uid="{9A1F930B-F5C9-45EC-B83A-AD6FFD014064}"/>
    <cellStyle name="60% — акцент4 5 3" xfId="3305" xr:uid="{AB7AF0E0-2326-4AD8-9EAD-62006B1BC99F}"/>
    <cellStyle name="60% — акцент4 5 3 2" xfId="4864" xr:uid="{E81F9BA2-BF3A-403D-AFD5-F37E717EFD76}"/>
    <cellStyle name="60% — акцент4 5 3 2 2" xfId="12461" xr:uid="{630F2305-2CB3-4091-90B8-2D074A54D0C4}"/>
    <cellStyle name="60% — акцент4 5 3 3" xfId="10915" xr:uid="{B9E0B095-84D7-4F87-8EAA-8DFAF040E662}"/>
    <cellStyle name="60% — акцент4 5 4" xfId="9050" xr:uid="{BAD8CFF2-0921-4B5B-A2F9-6931F9588D09}"/>
    <cellStyle name="60% — акцент4 5 5" xfId="1381" xr:uid="{C7400F54-147E-4EF9-A34F-8BD701384E8A}"/>
    <cellStyle name="60% — акцент4 6" xfId="1730" xr:uid="{6BC443CA-67B8-4EC0-8422-5F34172CC504}"/>
    <cellStyle name="60% — акцент4 6 2" xfId="2353" xr:uid="{0240528B-4AE0-4B6E-985A-1A5378B55788}"/>
    <cellStyle name="60% — акцент4 6 2 2" xfId="3932" xr:uid="{C8D60994-1248-419C-B25F-683ACB1DF3FD}"/>
    <cellStyle name="60% — акцент4 6 2 2 2" xfId="7188" xr:uid="{26BCFF2A-743B-487A-9412-30D31E52576F}"/>
    <cellStyle name="60% — акцент4 6 2 2 2 2" xfId="14699" xr:uid="{8C7B99A6-2310-43A8-92B2-65B659E83D04}"/>
    <cellStyle name="60% — акцент4 6 2 2 3" xfId="11538" xr:uid="{01A2D882-1F55-4AA9-9E85-E53E85736A52}"/>
    <cellStyle name="60% — акцент4 6 2 3" xfId="5515" xr:uid="{273999F3-8495-449F-92F3-6CEEF6960F9B}"/>
    <cellStyle name="60% — акцент4 6 2 3 2" xfId="13104" xr:uid="{365C7342-C5A4-443C-B152-9B199FD07576}"/>
    <cellStyle name="60% — акцент4 6 2 4" xfId="9992" xr:uid="{A58621A3-6714-4245-AD67-89EC868A4DC1}"/>
    <cellStyle name="60% — акцент4 6 3" xfId="2971" xr:uid="{097A32DF-F559-4B74-945F-13C4B98B4551}"/>
    <cellStyle name="60% — акцент4 6 3 2" xfId="6130" xr:uid="{C11F599D-1F78-462B-BB65-EA9A2584286A}"/>
    <cellStyle name="60% — акцент4 6 3 2 2" xfId="13715" xr:uid="{CE2954C2-6DD7-44D4-9B8F-ECC69540A770}"/>
    <cellStyle name="60% — акцент4 6 3 3" xfId="10603" xr:uid="{D3175486-337C-462F-9822-71684335C1FE}"/>
    <cellStyle name="60% — акцент4 6 4" xfId="4547" xr:uid="{2B874D2B-5797-4E93-93BD-8A35C9F3E108}"/>
    <cellStyle name="60% — акцент4 6 4 2" xfId="12149" xr:uid="{2109D8FB-7102-4886-9FC4-266CB2BC1397}"/>
    <cellStyle name="60% — акцент4 6 5" xfId="9377" xr:uid="{A8E991E5-3773-496B-B3A4-E80EF21CEAC5}"/>
    <cellStyle name="60% — акцент4 7" xfId="1406" xr:uid="{CD392163-A1AA-463C-B19D-324DDFDE117C}"/>
    <cellStyle name="60% — акцент4 7 2" xfId="3328" xr:uid="{CF978128-3455-4CDB-A1B1-C1712E96D50A}"/>
    <cellStyle name="60% — акцент4 7 2 2" xfId="6587" xr:uid="{9BBAF7B9-A6DF-4422-8E5B-C99F2C5DFD35}"/>
    <cellStyle name="60% — акцент4 7 2 2 2" xfId="14098" xr:uid="{5D25D4B1-043F-40AD-BDA0-2EA5270D1FAB}"/>
    <cellStyle name="60% — акцент4 7 2 3" xfId="10937" xr:uid="{DA965236-02FB-47BB-9117-A0559D57E1D2}"/>
    <cellStyle name="60% — акцент4 7 3" xfId="4887" xr:uid="{B5C98A23-AA8F-478A-8334-4A1E6E1E3987}"/>
    <cellStyle name="60% — акцент4 7 3 2" xfId="12483" xr:uid="{6D7BFDD3-5509-4A7F-A1E8-7D9AB9DCDFA6}"/>
    <cellStyle name="60% — акцент4 7 4" xfId="9074" xr:uid="{A75DE338-809C-4A46-8900-6C08D48956F4}"/>
    <cellStyle name="60% — акцент4 8" xfId="2050" xr:uid="{020C303D-75DE-488A-8F65-2F80F80555F5}"/>
    <cellStyle name="60% — акцент4 8 2" xfId="3629" xr:uid="{21CABCCA-A70F-4941-B477-DAB18FA6223D}"/>
    <cellStyle name="60% — акцент4 8 2 2" xfId="6887" xr:uid="{31883726-AE64-4C7F-B83B-1879DCB5043E}"/>
    <cellStyle name="60% — акцент4 8 2 2 2" xfId="14398" xr:uid="{DA1A90A7-ACC8-4CCE-AB9F-9B7BD5B5717A}"/>
    <cellStyle name="60% — акцент4 8 2 3" xfId="11237" xr:uid="{0270F333-931B-410F-85AE-C2680F31EB2A}"/>
    <cellStyle name="60% — акцент4 8 3" xfId="5212" xr:uid="{C2062F2C-BDBF-46FE-8373-CCE39F073DB1}"/>
    <cellStyle name="60% — акцент4 8 3 2" xfId="12803" xr:uid="{186D65BD-6D39-48BE-981E-36B08C86A6C2}"/>
    <cellStyle name="60% — акцент4 8 4" xfId="9691" xr:uid="{A6FEE516-D6F4-4500-BFCD-D563FEABB4C1}"/>
    <cellStyle name="60% — акцент4 9" xfId="2666" xr:uid="{381FD40C-ABD5-4ABD-A730-476BE7D765FF}"/>
    <cellStyle name="60% — акцент4 9 2" xfId="5827" xr:uid="{562B8069-AD09-4117-9BF2-E3097DFCFF6E}"/>
    <cellStyle name="60% — акцент4 9 2 2" xfId="13414" xr:uid="{AA0BB827-1739-4A51-80CB-4E342A368D5D}"/>
    <cellStyle name="60% — акцент4 9 3" xfId="10301" xr:uid="{2E1D786B-89C4-4DBE-B6FA-B606E0AF3408}"/>
    <cellStyle name="60% — акцент5 10" xfId="4247" xr:uid="{727C7BD7-B717-4ED5-8EA0-5722936DF80E}"/>
    <cellStyle name="60% — акцент5 10 2" xfId="11851" xr:uid="{977315DC-9DDC-401F-A8F5-96B04286A8B1}"/>
    <cellStyle name="60% — акцент5 11" xfId="6464" xr:uid="{73675B78-8876-48EC-8229-6FE8A2FDBFB7}"/>
    <cellStyle name="60% — акцент5 12" xfId="1036" xr:uid="{BA8FE0A9-786A-4858-809D-6DD2606092FB}"/>
    <cellStyle name="60% - Акцент5 2" xfId="512" xr:uid="{F5AEB44F-C6C5-4184-855C-99538592167D}"/>
    <cellStyle name="60% — акцент5 2" xfId="288" xr:uid="{E43CCF9D-0D6D-4CF0-A870-F642F4E41FE2}"/>
    <cellStyle name="60% — акцент5 2 10" xfId="8776" xr:uid="{696A0B62-A755-4548-B3C0-CA8ECB70D31C}"/>
    <cellStyle name="60% — акцент5 2 11" xfId="1102" xr:uid="{8ED42954-90BE-41B8-B01D-60F49EB188B8}"/>
    <cellStyle name="60% — акцент5 2 2" xfId="289" xr:uid="{08D57865-94F5-44FE-AC7B-3B5EE7B9B7AD}"/>
    <cellStyle name="60% — акцент5 2 2 2" xfId="1825" xr:uid="{8F64D75E-7476-4106-9FD0-D14F5C719D7E}"/>
    <cellStyle name="60% — акцент5 2 2 2 2" xfId="2448" xr:uid="{5D2AA32A-1701-4C43-B6E2-82EEEA2BF58D}"/>
    <cellStyle name="60% — акцент5 2 2 2 2 2" xfId="4027" xr:uid="{A00BF970-206F-4A9D-B596-FD765426C433}"/>
    <cellStyle name="60% — акцент5 2 2 2 2 2 2" xfId="7283" xr:uid="{479B9EEE-7764-4DA2-A3D4-55F24209D9D9}"/>
    <cellStyle name="60% — акцент5 2 2 2 2 2 2 2" xfId="14794" xr:uid="{39D85F3C-F705-4E6B-9A1F-8557476FB6F4}"/>
    <cellStyle name="60% — акцент5 2 2 2 2 2 3" xfId="11633" xr:uid="{6B77F186-E362-46E4-A167-DEAB8FA83366}"/>
    <cellStyle name="60% — акцент5 2 2 2 2 3" xfId="5610" xr:uid="{DBCD823C-B51D-4A4B-BF4B-37E5CDF27FF1}"/>
    <cellStyle name="60% — акцент5 2 2 2 2 3 2" xfId="13199" xr:uid="{6C438C32-38DD-4C82-9DB1-2DA9F961F317}"/>
    <cellStyle name="60% — акцент5 2 2 2 2 4" xfId="10087" xr:uid="{951F02E7-E501-4840-B6A8-D6ADC801DA2F}"/>
    <cellStyle name="60% — акцент5 2 2 2 3" xfId="3066" xr:uid="{DD93E96D-2353-4C7B-9AB2-5E4C625D1929}"/>
    <cellStyle name="60% — акцент5 2 2 2 3 2" xfId="6225" xr:uid="{37F037AA-7966-44DF-A6F9-3DB9F313EFF0}"/>
    <cellStyle name="60% — акцент5 2 2 2 3 2 2" xfId="13810" xr:uid="{40DCA7BC-CE45-42B5-9ECA-EA44E17E6F13}"/>
    <cellStyle name="60% — акцент5 2 2 2 3 3" xfId="10698" xr:uid="{7C25CDAE-FE0B-4C3C-854B-42AD9D75198F}"/>
    <cellStyle name="60% — акцент5 2 2 2 4" xfId="4642" xr:uid="{9059BF28-1F01-4CEC-891E-BD1CC8A7F700}"/>
    <cellStyle name="60% — акцент5 2 2 2 4 2" xfId="12244" xr:uid="{7417417F-7D77-44D3-94F8-0163986776AE}"/>
    <cellStyle name="60% — акцент5 2 2 2 5" xfId="9472" xr:uid="{294F1FC5-1C4F-4FC0-9590-8C5D3B180C4C}"/>
    <cellStyle name="60% — акцент5 2 2 3" xfId="1523" xr:uid="{3C2837E1-5832-43EE-930D-7B4632731651}"/>
    <cellStyle name="60% — акцент5 2 2 3 2" xfId="3423" xr:uid="{AF991E38-7FBD-4F82-88EF-19AF9E8B5211}"/>
    <cellStyle name="60% — акцент5 2 2 3 2 2" xfId="6682" xr:uid="{4BACCAB4-1C95-462E-9B92-F7C5B9716FC6}"/>
    <cellStyle name="60% — акцент5 2 2 3 2 2 2" xfId="14193" xr:uid="{4F6326B6-4812-49F0-A303-9E69D548755D}"/>
    <cellStyle name="60% — акцент5 2 2 3 2 3" xfId="11032" xr:uid="{B2887E80-97B9-4456-B790-A9EA8DEB79B6}"/>
    <cellStyle name="60% — акцент5 2 2 3 3" xfId="4982" xr:uid="{3DE21D20-4558-49BC-9C08-B7511763393A}"/>
    <cellStyle name="60% — акцент5 2 2 3 3 2" xfId="12578" xr:uid="{E429ABF5-AEE5-4048-A616-98714CAEE11A}"/>
    <cellStyle name="60% — акцент5 2 2 3 4" xfId="9172" xr:uid="{BC6AA169-E08C-4844-AE3A-C4548936EF8A}"/>
    <cellStyle name="60% — акцент5 2 2 4" xfId="2146" xr:uid="{120E5682-E5F7-40F6-9214-AAA9A716E852}"/>
    <cellStyle name="60% — акцент5 2 2 4 2" xfId="3725" xr:uid="{1BF49B4E-61EB-41D4-9C92-80EC4DA47730}"/>
    <cellStyle name="60% — акцент5 2 2 4 2 2" xfId="6983" xr:uid="{F47792F9-CB10-4859-8D44-EAE00B366D70}"/>
    <cellStyle name="60% — акцент5 2 2 4 2 2 2" xfId="14494" xr:uid="{410B2D41-C5CC-4D49-8930-5964803EE26F}"/>
    <cellStyle name="60% — акцент5 2 2 4 2 3" xfId="11333" xr:uid="{C944F79B-2EEA-4E4D-9430-78A4AC2F5071}"/>
    <cellStyle name="60% — акцент5 2 2 4 3" xfId="5308" xr:uid="{55A06EE2-EED3-4E3C-BA3D-CED9222CDF90}"/>
    <cellStyle name="60% — акцент5 2 2 4 3 2" xfId="12899" xr:uid="{8CBBA6CC-E67A-4FC4-A558-8CF9548C2417}"/>
    <cellStyle name="60% — акцент5 2 2 4 4" xfId="9787" xr:uid="{65AC89E0-1296-4E95-B5BA-82B8AA0FC024}"/>
    <cellStyle name="60% — акцент5 2 2 5" xfId="2764" xr:uid="{5654E96B-03EB-4A8D-8E1F-DC0CD08C54C6}"/>
    <cellStyle name="60% — акцент5 2 2 5 2" xfId="5923" xr:uid="{B32B913C-BA10-4FC8-B489-6EF92EC6C169}"/>
    <cellStyle name="60% — акцент5 2 2 5 2 2" xfId="13510" xr:uid="{C6054B61-EB9D-44B9-9DBA-344CCB6B672C}"/>
    <cellStyle name="60% — акцент5 2 2 5 3" xfId="10397" xr:uid="{78446ABF-BC3D-42DB-A798-6643333D79DD}"/>
    <cellStyle name="60% — акцент5 2 2 6" xfId="4340" xr:uid="{268D27C9-F51C-41F2-926B-E1C85BD44353}"/>
    <cellStyle name="60% — акцент5 2 2 6 2" xfId="11944" xr:uid="{F3F597DD-1F29-49A1-8493-1B873F5331E8}"/>
    <cellStyle name="60% — акцент5 2 2 7" xfId="8847" xr:uid="{2A8F9FC3-A096-4D35-A9AA-6EA9E2AE326F}"/>
    <cellStyle name="60% — акцент5 2 2 8" xfId="1178" xr:uid="{07A85DF6-4BFC-446C-B603-BA510B7FAD6D}"/>
    <cellStyle name="60% — акцент5 2 3" xfId="290" xr:uid="{525AE232-A0CB-419E-AEE4-71C82E7F9D19}"/>
    <cellStyle name="60% — акцент5 2 3 2" xfId="1895" xr:uid="{EAA2471D-EDDE-4B9E-82E3-6BD94B68C006}"/>
    <cellStyle name="60% — акцент5 2 3 2 2" xfId="2518" xr:uid="{9F90465B-D181-4629-BA4C-D8A720096828}"/>
    <cellStyle name="60% — акцент5 2 3 2 2 2" xfId="4097" xr:uid="{45E958A3-2C80-4975-821E-3FB7E4A6C98A}"/>
    <cellStyle name="60% — акцент5 2 3 2 2 2 2" xfId="7352" xr:uid="{8AF5D37F-9883-421B-BA38-C8D1FDD758F5}"/>
    <cellStyle name="60% — акцент5 2 3 2 2 2 2 2" xfId="14863" xr:uid="{E205EF5B-28CD-4EFE-9AB4-3BCBC029EB95}"/>
    <cellStyle name="60% — акцент5 2 3 2 2 2 3" xfId="11703" xr:uid="{79968BF3-790E-425E-B96F-87C0F7D0693E}"/>
    <cellStyle name="60% — акцент5 2 3 2 2 3" xfId="5680" xr:uid="{7E37AF21-4236-43E4-A91D-68008B75FE7C}"/>
    <cellStyle name="60% — акцент5 2 3 2 2 3 2" xfId="13268" xr:uid="{373888DE-DC29-4116-AF93-7A6FD22E92FB}"/>
    <cellStyle name="60% — акцент5 2 3 2 2 4" xfId="10156" xr:uid="{7BAE4B3F-0919-4C94-B7B6-941D8B7A5CBA}"/>
    <cellStyle name="60% — акцент5 2 3 2 3" xfId="3136" xr:uid="{D2C8954E-BD66-46E6-8CF3-19BF83740A29}"/>
    <cellStyle name="60% — акцент5 2 3 2 3 2" xfId="6295" xr:uid="{CEC70DC5-9929-4899-A730-E752525EFD87}"/>
    <cellStyle name="60% — акцент5 2 3 2 3 2 2" xfId="13879" xr:uid="{6521DE55-FB76-42D1-9F11-282D74E92D3D}"/>
    <cellStyle name="60% — акцент5 2 3 2 3 3" xfId="10767" xr:uid="{5A3495A9-19A6-49B8-A371-3AB37B989006}"/>
    <cellStyle name="60% — акцент5 2 3 2 4" xfId="4712" xr:uid="{1552EC54-F0BD-4DCB-BAF4-EE81043755ED}"/>
    <cellStyle name="60% — акцент5 2 3 2 4 2" xfId="12313" xr:uid="{9CDBF63F-D5DA-4A5A-B782-1A873B36CDBE}"/>
    <cellStyle name="60% — акцент5 2 3 2 5" xfId="9541" xr:uid="{C1990AF8-428C-4DD7-AE38-ED07FB21B769}"/>
    <cellStyle name="60% — акцент5 2 3 3" xfId="1593" xr:uid="{0CE2EE51-F850-4D0E-8EA6-3D1B07C05FD5}"/>
    <cellStyle name="60% — акцент5 2 3 3 2" xfId="3493" xr:uid="{5A7893C4-4CCA-4146-89C2-B2A1046B5FB1}"/>
    <cellStyle name="60% — акцент5 2 3 3 2 2" xfId="6751" xr:uid="{0A6F069C-3F26-4DEB-BD98-BC33F91DDDBD}"/>
    <cellStyle name="60% — акцент5 2 3 3 2 2 2" xfId="14262" xr:uid="{85FDEE8A-1B09-41E8-8329-5B808CDE34BE}"/>
    <cellStyle name="60% — акцент5 2 3 3 2 3" xfId="11101" xr:uid="{A39C493A-F542-490D-A83B-6F85FD532757}"/>
    <cellStyle name="60% — акцент5 2 3 3 3" xfId="5052" xr:uid="{DB020A2F-2979-4D6D-9236-39204BF04B2F}"/>
    <cellStyle name="60% — акцент5 2 3 3 3 2" xfId="12647" xr:uid="{A740D791-02CE-406F-BBC5-2C550DCF0E5D}"/>
    <cellStyle name="60% — акцент5 2 3 3 4" xfId="9241" xr:uid="{08B4CDE0-588A-49AD-A109-F3DC3B99848E}"/>
    <cellStyle name="60% — акцент5 2 3 4" xfId="2216" xr:uid="{99BB57A2-8A8C-4526-BEBA-EDA331F5BCDD}"/>
    <cellStyle name="60% — акцент5 2 3 4 2" xfId="3795" xr:uid="{2F4AA21E-BFDF-4E3E-A2F1-730510EF39B6}"/>
    <cellStyle name="60% — акцент5 2 3 4 2 2" xfId="7052" xr:uid="{828D1430-C3FA-4C49-BA3D-9E18A26E2160}"/>
    <cellStyle name="60% — акцент5 2 3 4 2 2 2" xfId="14563" xr:uid="{BA07D772-CCDC-4A8D-B8F4-689F7596F536}"/>
    <cellStyle name="60% — акцент5 2 3 4 2 3" xfId="11402" xr:uid="{25C667CA-1960-4DC8-AD15-1CFB600F17F9}"/>
    <cellStyle name="60% — акцент5 2 3 4 3" xfId="5378" xr:uid="{CC315732-9B99-49F4-A010-F55F82F835A3}"/>
    <cellStyle name="60% — акцент5 2 3 4 3 2" xfId="12968" xr:uid="{9478134B-C6B0-4486-8020-DA529FE9D7D3}"/>
    <cellStyle name="60% — акцент5 2 3 4 4" xfId="9856" xr:uid="{35CCCB4B-9548-4136-9FD4-986012292C65}"/>
    <cellStyle name="60% — акцент5 2 3 5" xfId="2834" xr:uid="{2EA89682-5B4B-41EE-A6D7-471B0B74D5BF}"/>
    <cellStyle name="60% — акцент5 2 3 5 2" xfId="5993" xr:uid="{EF2B3D4F-318E-4C0E-9550-158B5173FFE5}"/>
    <cellStyle name="60% — акцент5 2 3 5 2 2" xfId="13579" xr:uid="{4E03B360-C1A9-4879-845A-DD4552D75A59}"/>
    <cellStyle name="60% — акцент5 2 3 5 3" xfId="10467" xr:uid="{4E4C75F0-A10C-497C-9D49-A69BF45DCE64}"/>
    <cellStyle name="60% — акцент5 2 3 6" xfId="4410" xr:uid="{9B28A72D-5863-4E6E-A661-D614A9580D2B}"/>
    <cellStyle name="60% — акцент5 2 3 6 2" xfId="12013" xr:uid="{76AF9339-11E3-471C-A649-8A49F0ADD809}"/>
    <cellStyle name="60% — акцент5 2 3 7" xfId="8916" xr:uid="{98935CF1-365E-4181-B3C5-0AE8039E3F62}"/>
    <cellStyle name="60% — акцент5 2 3 8" xfId="1248" xr:uid="{082C7E96-99D9-437B-8BE4-8B7AA4A4CCFF}"/>
    <cellStyle name="60% — акцент5 2 4" xfId="291" xr:uid="{7181B68E-2313-4854-A5A8-134E13398F85}"/>
    <cellStyle name="60% — акцент5 2 4 2" xfId="1964" xr:uid="{356E77DC-1950-4A9D-ABF6-8109A03DF294}"/>
    <cellStyle name="60% — акцент5 2 4 2 2" xfId="2587" xr:uid="{7DAF8BB4-269C-41A0-B1E8-ABE45095762F}"/>
    <cellStyle name="60% — акцент5 2 4 2 2 2" xfId="4166" xr:uid="{A82138B8-756B-4354-85DC-9F32D9EEC464}"/>
    <cellStyle name="60% — акцент5 2 4 2 2 2 2" xfId="7421" xr:uid="{A42DF34B-C034-4039-BA4A-443A31CBF55E}"/>
    <cellStyle name="60% — акцент5 2 4 2 2 2 2 2" xfId="14932" xr:uid="{FB60810A-58C4-40DC-8756-90B85FB7D2BA}"/>
    <cellStyle name="60% — акцент5 2 4 2 2 2 3" xfId="11772" xr:uid="{6D95E59D-B5DA-4E03-ABFA-0783CC633087}"/>
    <cellStyle name="60% — акцент5 2 4 2 2 3" xfId="5749" xr:uid="{CD92CC48-AE8E-4329-A1F5-B20BE2EBB689}"/>
    <cellStyle name="60% — акцент5 2 4 2 2 3 2" xfId="13337" xr:uid="{D626C8F7-DE98-4B4D-8A63-8F4A071664F6}"/>
    <cellStyle name="60% — акцент5 2 4 2 2 4" xfId="10225" xr:uid="{3626FAC0-2CB1-49B1-BC3F-A64723B3220C}"/>
    <cellStyle name="60% — акцент5 2 4 2 3" xfId="3205" xr:uid="{B4B0AB8E-D327-4A18-81A8-525EAED044CA}"/>
    <cellStyle name="60% — акцент5 2 4 2 3 2" xfId="6364" xr:uid="{DCC5B1AE-4C50-445D-9CF3-5E9CCF78BA3C}"/>
    <cellStyle name="60% — акцент5 2 4 2 3 2 2" xfId="13948" xr:uid="{30FA7114-C997-42D0-99EB-B22564DB1285}"/>
    <cellStyle name="60% — акцент5 2 4 2 3 3" xfId="10836" xr:uid="{AA0EEB39-123D-4464-9C07-C1EF657EFBC9}"/>
    <cellStyle name="60% — акцент5 2 4 2 4" xfId="4781" xr:uid="{C31EFC4E-0717-421A-9F78-070497045F3B}"/>
    <cellStyle name="60% — акцент5 2 4 2 4 2" xfId="12382" xr:uid="{2F4F5B3E-7C6E-441C-BD37-4308A46D9537}"/>
    <cellStyle name="60% — акцент5 2 4 2 5" xfId="9610" xr:uid="{87E7D720-B85D-422C-8B1A-CE0E5AE74547}"/>
    <cellStyle name="60% — акцент5 2 4 3" xfId="1662" xr:uid="{BEBE9201-C9A6-4F8A-808E-9E2CDDE4A4A0}"/>
    <cellStyle name="60% — акцент5 2 4 3 2" xfId="3562" xr:uid="{0C95E584-A35D-46F6-92C7-26D71705AE73}"/>
    <cellStyle name="60% — акцент5 2 4 3 2 2" xfId="6820" xr:uid="{8F7A3512-6D65-4455-AEC8-AF28A09ACE54}"/>
    <cellStyle name="60% — акцент5 2 4 3 2 2 2" xfId="14331" xr:uid="{DA5C9EEC-85F8-4EBD-9A6A-7D151B816D4E}"/>
    <cellStyle name="60% — акцент5 2 4 3 2 3" xfId="11170" xr:uid="{F62B502F-C29A-41DF-BF10-BA1546FD0809}"/>
    <cellStyle name="60% — акцент5 2 4 3 3" xfId="5121" xr:uid="{FD35C618-E1D4-4A41-B74A-DCD04B3BAEA4}"/>
    <cellStyle name="60% — акцент5 2 4 3 3 2" xfId="12716" xr:uid="{A62D3E57-5CA2-4C05-B9DB-3F2506C02FD3}"/>
    <cellStyle name="60% — акцент5 2 4 3 4" xfId="9310" xr:uid="{1849F7AC-4F03-4B48-8E2F-851C910C25B5}"/>
    <cellStyle name="60% — акцент5 2 4 4" xfId="2285" xr:uid="{C75F30B7-8413-418A-ABB7-FBE42F70F4A6}"/>
    <cellStyle name="60% — акцент5 2 4 4 2" xfId="3864" xr:uid="{B12AE56E-F9BD-47C5-9C48-D29A8B083303}"/>
    <cellStyle name="60% — акцент5 2 4 4 2 2" xfId="7121" xr:uid="{2636C1A4-FB02-4364-97E0-FDE17093F943}"/>
    <cellStyle name="60% — акцент5 2 4 4 2 2 2" xfId="14632" xr:uid="{5CF6F3E8-F175-4447-93B4-11408AB0719A}"/>
    <cellStyle name="60% — акцент5 2 4 4 2 3" xfId="11471" xr:uid="{2C8238CC-64F7-4652-B658-ACCD1FCC19A7}"/>
    <cellStyle name="60% — акцент5 2 4 4 3" xfId="5447" xr:uid="{841D0C78-E23A-4F03-B3CE-661F80949ED5}"/>
    <cellStyle name="60% — акцент5 2 4 4 3 2" xfId="13037" xr:uid="{3BC193F8-D6A7-46D7-9347-610560CC08D5}"/>
    <cellStyle name="60% — акцент5 2 4 4 4" xfId="9925" xr:uid="{1BA022B9-A77A-4524-AAA1-24BF3A13B4B8}"/>
    <cellStyle name="60% — акцент5 2 4 5" xfId="2903" xr:uid="{66914948-D499-4FF2-83AF-E7403ED8E4D9}"/>
    <cellStyle name="60% — акцент5 2 4 5 2" xfId="6062" xr:uid="{33259EF2-22D9-4269-ABE7-BB16B695FECD}"/>
    <cellStyle name="60% — акцент5 2 4 5 2 2" xfId="13648" xr:uid="{E65524EC-9260-4987-A881-77E085CA87EC}"/>
    <cellStyle name="60% — акцент5 2 4 5 3" xfId="10536" xr:uid="{5FE1DA1B-630A-4EA5-9A3F-245D397779A1}"/>
    <cellStyle name="60% — акцент5 2 4 6" xfId="4479" xr:uid="{3824BA76-5566-4BBD-A217-E114AE11ABA7}"/>
    <cellStyle name="60% — акцент5 2 4 6 2" xfId="12082" xr:uid="{B894D549-B0CF-43B6-A637-CF06D40C28CC}"/>
    <cellStyle name="60% — акцент5 2 4 7" xfId="8985" xr:uid="{CCB5037D-1D15-4D8B-8BFC-1FF029A58F65}"/>
    <cellStyle name="60% — акцент5 2 4 8" xfId="1317" xr:uid="{FD5512D2-DD6E-41BB-995D-5EA3438D4436}"/>
    <cellStyle name="60% — акцент5 2 5" xfId="292" xr:uid="{7CF96063-CB1F-4E36-BDEB-43C4A455B1DF}"/>
    <cellStyle name="60% — акцент5 2 5 2" xfId="2379" xr:uid="{99BDF573-DCB6-4304-936A-1600C1827328}"/>
    <cellStyle name="60% — акцент5 2 5 2 2" xfId="3958" xr:uid="{862C6531-3A83-4ADC-8508-5EC3FCAEBA8D}"/>
    <cellStyle name="60% — акцент5 2 5 2 2 2" xfId="7214" xr:uid="{9BC20270-D5FF-4F09-AFCB-E96F7B8508A6}"/>
    <cellStyle name="60% — акцент5 2 5 2 2 2 2" xfId="14725" xr:uid="{2DBD58B4-5F82-4028-B80D-1E468344C458}"/>
    <cellStyle name="60% — акцент5 2 5 2 2 3" xfId="11564" xr:uid="{C502B5CE-ABCC-4257-BB3E-A619D3C88E6E}"/>
    <cellStyle name="60% — акцент5 2 5 2 3" xfId="5541" xr:uid="{B766A954-7628-41B5-85EB-B34184986B33}"/>
    <cellStyle name="60% — акцент5 2 5 2 3 2" xfId="13130" xr:uid="{CEC0DCCD-F12D-48C4-ACCD-2CAA7A082572}"/>
    <cellStyle name="60% — акцент5 2 5 2 4" xfId="10018" xr:uid="{5C485AD4-CED8-4966-A885-1B21898BC643}"/>
    <cellStyle name="60% — акцент5 2 5 3" xfId="2997" xr:uid="{889A9C01-BAF3-43A7-92AF-BAB390839FB7}"/>
    <cellStyle name="60% — акцент5 2 5 3 2" xfId="6156" xr:uid="{67A4AC96-33B7-420B-BB27-20C64AAD4F12}"/>
    <cellStyle name="60% — акцент5 2 5 3 2 2" xfId="13741" xr:uid="{46970070-836E-4C2B-A607-25055D25C2E6}"/>
    <cellStyle name="60% — акцент5 2 5 3 3" xfId="10629" xr:uid="{B5F365D1-C172-4644-897F-F96288A5C676}"/>
    <cellStyle name="60% — акцент5 2 5 4" xfId="4573" xr:uid="{6C9C1838-0A25-4104-8AE6-776C8D990E89}"/>
    <cellStyle name="60% — акцент5 2 5 4 2" xfId="12175" xr:uid="{64275D1A-26F5-487A-919F-75079D02B6BE}"/>
    <cellStyle name="60% — акцент5 2 5 5" xfId="9403" xr:uid="{18BCA145-08D9-4188-97B2-D06BE4880C16}"/>
    <cellStyle name="60% — акцент5 2 5 6" xfId="1756" xr:uid="{EA4AAEA8-EEC1-476F-8427-12D13551FFFD}"/>
    <cellStyle name="60% — акцент5 2 6" xfId="1454" xr:uid="{0D38213A-1B5C-412D-8427-F3FC558B5236}"/>
    <cellStyle name="60% — акцент5 2 6 2" xfId="3354" xr:uid="{FFF61159-35B1-4530-8478-90DC2A0B6D5C}"/>
    <cellStyle name="60% — акцент5 2 6 2 2" xfId="6613" xr:uid="{F305DE79-972D-4996-8AAA-A5C1AC2F346D}"/>
    <cellStyle name="60% — акцент5 2 6 2 2 2" xfId="14124" xr:uid="{50374AEC-1096-467B-BF2B-F1F9D1810F76}"/>
    <cellStyle name="60% — акцент5 2 6 2 3" xfId="10963" xr:uid="{16A68FB9-C489-41BC-A86F-4C228CE45087}"/>
    <cellStyle name="60% — акцент5 2 6 3" xfId="4913" xr:uid="{B93FFA90-0D21-4EA5-AD26-ACD02C3C5C32}"/>
    <cellStyle name="60% — акцент5 2 6 3 2" xfId="12509" xr:uid="{CBCBB501-B2D0-4998-98E2-C6EA4DB5176C}"/>
    <cellStyle name="60% — акцент5 2 6 4" xfId="9103" xr:uid="{47BDDA73-CC73-4C39-AF34-1C4116237ECD}"/>
    <cellStyle name="60% — акцент5 2 7" xfId="2077" xr:uid="{DD5FCD1D-457C-480B-A5FF-1B73DEA70AC3}"/>
    <cellStyle name="60% — акцент5 2 7 2" xfId="3656" xr:uid="{90D130AD-9371-40E9-86DA-96FD355A77E2}"/>
    <cellStyle name="60% — акцент5 2 7 2 2" xfId="6914" xr:uid="{83B4216C-945F-431B-9D23-046D907CC032}"/>
    <cellStyle name="60% — акцент5 2 7 2 2 2" xfId="14425" xr:uid="{A6AC7B5B-9F69-4A70-BFDF-49C4AD011C03}"/>
    <cellStyle name="60% — акцент5 2 7 2 3" xfId="11264" xr:uid="{95A6D58F-5939-4A64-91BD-01D5D7C454F2}"/>
    <cellStyle name="60% — акцент5 2 7 3" xfId="5239" xr:uid="{8FCEDE03-B400-41B4-8527-E64E9FDFAEF9}"/>
    <cellStyle name="60% — акцент5 2 7 3 2" xfId="12830" xr:uid="{39A4440D-3F64-490D-8CF6-3BA7F9CFAB01}"/>
    <cellStyle name="60% — акцент5 2 7 4" xfId="9718" xr:uid="{4E33CBD9-6284-4333-ABB7-564A51C9317E}"/>
    <cellStyle name="60% — акцент5 2 8" xfId="2695" xr:uid="{A6F1459C-7465-49AA-BC66-1664A9DD7A8F}"/>
    <cellStyle name="60% — акцент5 2 8 2" xfId="5854" xr:uid="{386302CD-6D22-4705-B90B-01387AAFAA4E}"/>
    <cellStyle name="60% — акцент5 2 8 2 2" xfId="13441" xr:uid="{7EC5F28A-8D00-4C90-9477-D122F22C29F7}"/>
    <cellStyle name="60% — акцент5 2 8 3" xfId="10328" xr:uid="{DF7CCE3F-C208-4B97-A4A3-F1A84DB6A405}"/>
    <cellStyle name="60% — акцент5 2 9" xfId="4271" xr:uid="{13EF6369-596E-4230-9A3F-E119FCD778DA}"/>
    <cellStyle name="60% — акцент5 2 9 2" xfId="11875" xr:uid="{C347BA4D-C0A2-44E7-9A7D-E008FD7FA610}"/>
    <cellStyle name="60% - Акцент5 3" xfId="6536" xr:uid="{D26AD96B-3030-414C-8A4A-7AB2346B630D}"/>
    <cellStyle name="60% — акцент5 3" xfId="293" xr:uid="{97C15176-8367-437C-8FF1-ACFA51D4A19D}"/>
    <cellStyle name="60% — акцент5 3 10" xfId="8798" xr:uid="{F4A1BC55-9538-44E6-8EC5-437B5975ABC2}"/>
    <cellStyle name="60% — акцент5 3 11" xfId="1125" xr:uid="{E83E2787-B8BD-40E0-8F3D-8DF6CEB8C2D7}"/>
    <cellStyle name="60% — акцент5 3 2" xfId="294" xr:uid="{A3B640C8-B6FC-4FBE-826C-D9C697421866}"/>
    <cellStyle name="60% — акцент5 3 2 2" xfId="1846" xr:uid="{986E8993-0895-4E4D-9A0B-88B699AC287E}"/>
    <cellStyle name="60% — акцент5 3 2 2 2" xfId="2469" xr:uid="{E9EB63DF-C9A3-4F88-AF1F-B402785FC640}"/>
    <cellStyle name="60% — акцент5 3 2 2 2 2" xfId="4048" xr:uid="{C7003CF5-30DD-443B-8C73-BD6EEA3489E3}"/>
    <cellStyle name="60% — акцент5 3 2 2 2 2 2" xfId="7304" xr:uid="{7B0A8FFA-2DDB-4BD4-BA28-32B304789FC8}"/>
    <cellStyle name="60% — акцент5 3 2 2 2 2 2 2" xfId="14815" xr:uid="{4FB0FE88-143B-4935-A18F-5DDAC7BD7A47}"/>
    <cellStyle name="60% — акцент5 3 2 2 2 2 3" xfId="11654" xr:uid="{D5478F6D-3F5B-41FE-AB8B-93B8AC5FDB12}"/>
    <cellStyle name="60% — акцент5 3 2 2 2 3" xfId="5631" xr:uid="{CB49AD2C-BD7A-4082-9934-A5115CA95C57}"/>
    <cellStyle name="60% — акцент5 3 2 2 2 3 2" xfId="13220" xr:uid="{357146FC-9503-493F-AE0B-ABB93EA859D4}"/>
    <cellStyle name="60% — акцент5 3 2 2 2 4" xfId="10108" xr:uid="{8221F758-ABED-47B4-B345-D6244F553240}"/>
    <cellStyle name="60% — акцент5 3 2 2 3" xfId="3087" xr:uid="{7E87FAC6-40A6-4319-B406-54E00621DD9D}"/>
    <cellStyle name="60% — акцент5 3 2 2 3 2" xfId="6246" xr:uid="{8DBA1363-0957-474D-80A5-057F6CC2ECE3}"/>
    <cellStyle name="60% — акцент5 3 2 2 3 2 2" xfId="13831" xr:uid="{C32EA19D-3FB8-4EDE-B6B0-0502E3170B76}"/>
    <cellStyle name="60% — акцент5 3 2 2 3 3" xfId="10719" xr:uid="{434285E7-3956-47D4-A0B5-4BA744F8115D}"/>
    <cellStyle name="60% — акцент5 3 2 2 4" xfId="4663" xr:uid="{D4667704-7B76-4FCE-A06C-BC2734B8119A}"/>
    <cellStyle name="60% — акцент5 3 2 2 4 2" xfId="12265" xr:uid="{A2F3F5BF-B92C-4F53-95C7-423F01AF00FF}"/>
    <cellStyle name="60% — акцент5 3 2 2 5" xfId="9493" xr:uid="{FDCC9280-D47A-4800-B2ED-0E89091EBE89}"/>
    <cellStyle name="60% — акцент5 3 2 3" xfId="1544" xr:uid="{02EC28EC-1D70-4360-9DE6-C2C40A3D0FB4}"/>
    <cellStyle name="60% — акцент5 3 2 3 2" xfId="3444" xr:uid="{5CF02990-66E5-4183-AE2E-9FBFB58ABD27}"/>
    <cellStyle name="60% — акцент5 3 2 3 2 2" xfId="6703" xr:uid="{1DFD1D04-FE0A-417B-B45E-D569A71988C6}"/>
    <cellStyle name="60% — акцент5 3 2 3 2 2 2" xfId="14214" xr:uid="{EDA5D765-AB66-4570-96F1-3EF386201EBF}"/>
    <cellStyle name="60% — акцент5 3 2 3 2 3" xfId="11053" xr:uid="{E52E298A-3252-4C67-8599-D314BF5243A3}"/>
    <cellStyle name="60% — акцент5 3 2 3 3" xfId="5003" xr:uid="{CEFEC7F6-C1D2-4A83-B607-8A161C481946}"/>
    <cellStyle name="60% — акцент5 3 2 3 3 2" xfId="12599" xr:uid="{B51E13B0-B6B0-45D6-94A9-CF6A6E60298A}"/>
    <cellStyle name="60% — акцент5 3 2 3 4" xfId="9193" xr:uid="{3064366A-68DD-4DF0-9545-255AC5ECA541}"/>
    <cellStyle name="60% — акцент5 3 2 4" xfId="2167" xr:uid="{A96B5D23-FB49-488F-9641-79AFDA8C74D1}"/>
    <cellStyle name="60% — акцент5 3 2 4 2" xfId="3746" xr:uid="{89BD4502-8AE8-4E4C-88E0-A3961E1DEBCA}"/>
    <cellStyle name="60% — акцент5 3 2 4 2 2" xfId="7004" xr:uid="{1991542D-BFBB-4ED9-9C9B-9412EAFABD54}"/>
    <cellStyle name="60% — акцент5 3 2 4 2 2 2" xfId="14515" xr:uid="{1B0DA8CD-E31D-4894-91C5-8607DA04D4FE}"/>
    <cellStyle name="60% — акцент5 3 2 4 2 3" xfId="11354" xr:uid="{6C4246E8-C544-4792-8124-57FE604CB181}"/>
    <cellStyle name="60% — акцент5 3 2 4 3" xfId="5329" xr:uid="{E1985253-E8F1-4FCA-B1B3-5E56FB5C76A0}"/>
    <cellStyle name="60% — акцент5 3 2 4 3 2" xfId="12920" xr:uid="{A752D6B6-E57A-4760-A603-88E66EFAF8C8}"/>
    <cellStyle name="60% — акцент5 3 2 4 4" xfId="9808" xr:uid="{004E6DE9-24CF-4A23-92FB-E22AFB12039E}"/>
    <cellStyle name="60% — акцент5 3 2 5" xfId="2785" xr:uid="{52FF0681-19B7-4066-A1C7-5A37405236DD}"/>
    <cellStyle name="60% — акцент5 3 2 5 2" xfId="5944" xr:uid="{D67B59A6-B32A-47F9-85EA-7922EEDAB22E}"/>
    <cellStyle name="60% — акцент5 3 2 5 2 2" xfId="13531" xr:uid="{2F7F46E4-C750-4F5A-AD73-101F6CD81F3B}"/>
    <cellStyle name="60% — акцент5 3 2 5 3" xfId="10418" xr:uid="{4BE9CB20-0344-4D01-8FB1-0EDA4938A65E}"/>
    <cellStyle name="60% — акцент5 3 2 6" xfId="4361" xr:uid="{314E3077-A421-4ECC-9D3F-6BF84B42388E}"/>
    <cellStyle name="60% — акцент5 3 2 6 2" xfId="11965" xr:uid="{0A926269-73AB-403D-9A99-6CD9439541FD}"/>
    <cellStyle name="60% — акцент5 3 2 7" xfId="8868" xr:uid="{81319FEC-FA14-477E-9D32-A48C89CB1C85}"/>
    <cellStyle name="60% — акцент5 3 2 8" xfId="1199" xr:uid="{8A6714DF-45CE-42FE-89AB-1B0E2A77AC0B}"/>
    <cellStyle name="60% — акцент5 3 3" xfId="295" xr:uid="{64050F30-BB6C-4E76-B0A5-826F26B397C8}"/>
    <cellStyle name="60% — акцент5 3 3 2" xfId="1916" xr:uid="{95B854A7-AA61-45C6-98FE-C0AE4A7092CD}"/>
    <cellStyle name="60% — акцент5 3 3 2 2" xfId="2539" xr:uid="{FFFDAF60-8321-4A5B-974F-5EDBB5CA3126}"/>
    <cellStyle name="60% — акцент5 3 3 2 2 2" xfId="4118" xr:uid="{8604FF02-7EF8-4A59-959A-7044D437A970}"/>
    <cellStyle name="60% — акцент5 3 3 2 2 2 2" xfId="7373" xr:uid="{E6B1C1DC-7AE4-42F6-9652-74CC85481D27}"/>
    <cellStyle name="60% — акцент5 3 3 2 2 2 2 2" xfId="14884" xr:uid="{D53ABEEC-165F-4059-BD55-0644E213E590}"/>
    <cellStyle name="60% — акцент5 3 3 2 2 2 3" xfId="11724" xr:uid="{FBF54ED1-AA96-4630-A21D-438219E36CFE}"/>
    <cellStyle name="60% — акцент5 3 3 2 2 3" xfId="5701" xr:uid="{777BF711-29A5-4504-BA14-CCA69F73BA62}"/>
    <cellStyle name="60% — акцент5 3 3 2 2 3 2" xfId="13289" xr:uid="{53CF956F-D7A3-42A2-9E42-69FC06236F82}"/>
    <cellStyle name="60% — акцент5 3 3 2 2 4" xfId="10177" xr:uid="{206175C4-DDF2-4CE9-B8D7-EE8503C407E6}"/>
    <cellStyle name="60% — акцент5 3 3 2 3" xfId="3157" xr:uid="{FBA420E5-EE0A-4B26-A383-FD3474AE5EB0}"/>
    <cellStyle name="60% — акцент5 3 3 2 3 2" xfId="6316" xr:uid="{C1A29B30-4515-4BC4-9E03-AE6912BE4566}"/>
    <cellStyle name="60% — акцент5 3 3 2 3 2 2" xfId="13900" xr:uid="{AF754C62-2DCC-4DE5-B85B-EF7433DDD1A6}"/>
    <cellStyle name="60% — акцент5 3 3 2 3 3" xfId="10788" xr:uid="{208B0F5F-E1C1-4D1B-9083-DB7948981766}"/>
    <cellStyle name="60% — акцент5 3 3 2 4" xfId="4733" xr:uid="{659A6B90-F936-4792-9190-CD9EFAA94866}"/>
    <cellStyle name="60% — акцент5 3 3 2 4 2" xfId="12334" xr:uid="{2E08D69A-F6F3-462A-B0D4-6FCA7B5A375C}"/>
    <cellStyle name="60% — акцент5 3 3 2 5" xfId="9562" xr:uid="{CC88987E-C1F1-482A-8D85-D816EB83C8B2}"/>
    <cellStyle name="60% — акцент5 3 3 3" xfId="1614" xr:uid="{AF33C2BD-DFB4-48A5-9462-213D0D95D255}"/>
    <cellStyle name="60% — акцент5 3 3 3 2" xfId="3514" xr:uid="{C86A9284-59FB-4F6B-BFCE-408AF464EFBD}"/>
    <cellStyle name="60% — акцент5 3 3 3 2 2" xfId="6772" xr:uid="{8373DB9D-8633-4211-A9DD-C8BB6B8270AA}"/>
    <cellStyle name="60% — акцент5 3 3 3 2 2 2" xfId="14283" xr:uid="{B1507792-BCDB-45FB-BA27-B7794955542A}"/>
    <cellStyle name="60% — акцент5 3 3 3 2 3" xfId="11122" xr:uid="{C2271D6E-0962-46BF-98C6-65D3D09BD2B5}"/>
    <cellStyle name="60% — акцент5 3 3 3 3" xfId="5073" xr:uid="{C6765596-AE60-4838-B744-AE462CD1A592}"/>
    <cellStyle name="60% — акцент5 3 3 3 3 2" xfId="12668" xr:uid="{66593C12-08FC-4FDE-B72E-74BC8171F819}"/>
    <cellStyle name="60% — акцент5 3 3 3 4" xfId="9262" xr:uid="{BA41AA13-4551-48D3-B0F0-6AFEB7900F6F}"/>
    <cellStyle name="60% — акцент5 3 3 4" xfId="2237" xr:uid="{82C64586-0C9B-4852-A103-05A69C674984}"/>
    <cellStyle name="60% — акцент5 3 3 4 2" xfId="3816" xr:uid="{355EC9F1-EAF8-427B-B95A-A8732051815D}"/>
    <cellStyle name="60% — акцент5 3 3 4 2 2" xfId="7073" xr:uid="{42E8BE69-51D0-4B88-BD7E-6DBA9AC419A0}"/>
    <cellStyle name="60% — акцент5 3 3 4 2 2 2" xfId="14584" xr:uid="{6A9315E5-2FF4-44C2-A2FE-57CEA7951A84}"/>
    <cellStyle name="60% — акцент5 3 3 4 2 3" xfId="11423" xr:uid="{17AA7A5E-75E5-4069-8612-0440B554154F}"/>
    <cellStyle name="60% — акцент5 3 3 4 3" xfId="5399" xr:uid="{C52EB151-3B9D-4A53-925A-BE86240BD51D}"/>
    <cellStyle name="60% — акцент5 3 3 4 3 2" xfId="12989" xr:uid="{AAADC764-41B1-4D9A-9401-CF74CEB2E1EE}"/>
    <cellStyle name="60% — акцент5 3 3 4 4" xfId="9877" xr:uid="{DC022290-2A7F-49C3-B790-150442E98683}"/>
    <cellStyle name="60% — акцент5 3 3 5" xfId="2855" xr:uid="{8268F0AA-5464-4107-9BF7-BF33D6BA3BCA}"/>
    <cellStyle name="60% — акцент5 3 3 5 2" xfId="6014" xr:uid="{067E3C46-0303-45EF-8D67-07347BB15B62}"/>
    <cellStyle name="60% — акцент5 3 3 5 2 2" xfId="13600" xr:uid="{4BBF48AB-B642-4EDF-8394-D1290DB2F2BB}"/>
    <cellStyle name="60% — акцент5 3 3 5 3" xfId="10488" xr:uid="{05898594-B167-4D9D-9057-55430EDF4995}"/>
    <cellStyle name="60% — акцент5 3 3 6" xfId="4431" xr:uid="{73D13FD1-4974-4396-9B16-8C9CB4D971E1}"/>
    <cellStyle name="60% — акцент5 3 3 6 2" xfId="12034" xr:uid="{C5B835F1-13F8-4291-B011-38841B26C396}"/>
    <cellStyle name="60% — акцент5 3 3 7" xfId="8937" xr:uid="{812EDBDB-6C77-4550-B87D-E8AF8A445122}"/>
    <cellStyle name="60% — акцент5 3 3 8" xfId="1269" xr:uid="{256F53B2-8DA3-4A1C-BDF1-34317D4DA45E}"/>
    <cellStyle name="60% — акцент5 3 4" xfId="296" xr:uid="{362B9FEB-FABC-418C-800A-7EE7E11FFDFF}"/>
    <cellStyle name="60% — акцент5 3 4 2" xfId="1985" xr:uid="{1114EB60-F38B-408B-8C36-EB0AADFB421B}"/>
    <cellStyle name="60% — акцент5 3 4 2 2" xfId="2608" xr:uid="{E324FD3E-6353-42FA-BC70-3324DC5A43BE}"/>
    <cellStyle name="60% — акцент5 3 4 2 2 2" xfId="4187" xr:uid="{66D69CBC-326F-493F-AFBF-B26726207605}"/>
    <cellStyle name="60% — акцент5 3 4 2 2 2 2" xfId="7442" xr:uid="{8B395557-686A-4738-BC28-5A4D91ECA3EA}"/>
    <cellStyle name="60% — акцент5 3 4 2 2 2 2 2" xfId="14953" xr:uid="{4E8F46E5-FDB0-4E25-9112-26047448EFF3}"/>
    <cellStyle name="60% — акцент5 3 4 2 2 2 3" xfId="11793" xr:uid="{968543BF-1A5F-4C7B-801A-1F59DAB39552}"/>
    <cellStyle name="60% — акцент5 3 4 2 2 3" xfId="5770" xr:uid="{E670ADE3-FECC-4B53-9FED-59A32608C139}"/>
    <cellStyle name="60% — акцент5 3 4 2 2 3 2" xfId="13358" xr:uid="{C7A09991-0959-49C2-A249-D97F7C1F3CD4}"/>
    <cellStyle name="60% — акцент5 3 4 2 2 4" xfId="10246" xr:uid="{F4BC7CE4-3028-4C17-B008-261A9C3F0DCD}"/>
    <cellStyle name="60% — акцент5 3 4 2 3" xfId="3226" xr:uid="{351B3EC5-57C2-4799-818F-0D302FF5AEB2}"/>
    <cellStyle name="60% — акцент5 3 4 2 3 2" xfId="6385" xr:uid="{565515FD-1EA2-4B66-9551-B03EE6F4AFD4}"/>
    <cellStyle name="60% — акцент5 3 4 2 3 2 2" xfId="13969" xr:uid="{452080A5-435B-44C7-ABDB-FE0198FC8E39}"/>
    <cellStyle name="60% — акцент5 3 4 2 3 3" xfId="10857" xr:uid="{C3DBF3C9-CE46-49FF-9568-2EAF0A65A8DF}"/>
    <cellStyle name="60% — акцент5 3 4 2 4" xfId="4802" xr:uid="{40EF8D9A-AD7F-41BA-B69C-4A923CB31E43}"/>
    <cellStyle name="60% — акцент5 3 4 2 4 2" xfId="12403" xr:uid="{3BA16464-C6E0-4ABB-8D88-BC4C0C77C0E0}"/>
    <cellStyle name="60% — акцент5 3 4 2 5" xfId="9631" xr:uid="{8048AB6B-5443-4F08-982A-F15A75A3F869}"/>
    <cellStyle name="60% — акцент5 3 4 3" xfId="1683" xr:uid="{E2151675-CF1B-44DE-9E51-4798A647A01C}"/>
    <cellStyle name="60% — акцент5 3 4 3 2" xfId="3583" xr:uid="{7BA21E1D-56F5-4CC7-A480-05E1815C070B}"/>
    <cellStyle name="60% — акцент5 3 4 3 2 2" xfId="6841" xr:uid="{4AC1F07E-9087-4BF6-83E3-20B194E5E6F2}"/>
    <cellStyle name="60% — акцент5 3 4 3 2 2 2" xfId="14352" xr:uid="{1915BFF7-31A5-4508-BF76-D04F0AE3B6BB}"/>
    <cellStyle name="60% — акцент5 3 4 3 2 3" xfId="11191" xr:uid="{D3863B44-16C9-45AA-B7AE-2876CE1A8A1C}"/>
    <cellStyle name="60% — акцент5 3 4 3 3" xfId="5142" xr:uid="{1887B0FA-30CB-45CB-BBD9-F29D48B6FC2D}"/>
    <cellStyle name="60% — акцент5 3 4 3 3 2" xfId="12737" xr:uid="{A39AEE5B-8A0D-4756-B9F0-FFB7A0684809}"/>
    <cellStyle name="60% — акцент5 3 4 3 4" xfId="9331" xr:uid="{5FE8F6E2-650E-4606-9452-1F385E411F31}"/>
    <cellStyle name="60% — акцент5 3 4 4" xfId="2306" xr:uid="{BD997789-6691-4E0F-9F80-AB2F0CE3DF12}"/>
    <cellStyle name="60% — акцент5 3 4 4 2" xfId="3885" xr:uid="{1995AFC3-8FC8-4DDF-8766-C0CDE15EE094}"/>
    <cellStyle name="60% — акцент5 3 4 4 2 2" xfId="7142" xr:uid="{DF487C0B-0056-4464-943E-D190D4F302EA}"/>
    <cellStyle name="60% — акцент5 3 4 4 2 2 2" xfId="14653" xr:uid="{7BA8B77E-2932-4162-922A-08629249346D}"/>
    <cellStyle name="60% — акцент5 3 4 4 2 3" xfId="11492" xr:uid="{A6B965A0-9D36-4DE1-A28C-C62FEADF9407}"/>
    <cellStyle name="60% — акцент5 3 4 4 3" xfId="5468" xr:uid="{9555414B-B4A8-44A1-895F-D238CBE337D4}"/>
    <cellStyle name="60% — акцент5 3 4 4 3 2" xfId="13058" xr:uid="{D13F40EE-8DAB-4C36-B50D-944A3D1CFAFE}"/>
    <cellStyle name="60% — акцент5 3 4 4 4" xfId="9946" xr:uid="{128E2917-1DD7-4EA6-B8C5-70CDE5B616BC}"/>
    <cellStyle name="60% — акцент5 3 4 5" xfId="2924" xr:uid="{A3785CC9-FC0B-4BCA-9606-B5EE209715FE}"/>
    <cellStyle name="60% — акцент5 3 4 5 2" xfId="6083" xr:uid="{A2585422-199C-486B-86F3-A0768E8E7362}"/>
    <cellStyle name="60% — акцент5 3 4 5 2 2" xfId="13669" xr:uid="{D8F441FC-2A82-4021-872B-C0A08440CE32}"/>
    <cellStyle name="60% — акцент5 3 4 5 3" xfId="10557" xr:uid="{2C678037-92B1-4E0C-B10E-F9791B71C2E2}"/>
    <cellStyle name="60% — акцент5 3 4 6" xfId="4500" xr:uid="{B246C9B8-0E03-41A7-A245-50103305A5ED}"/>
    <cellStyle name="60% — акцент5 3 4 6 2" xfId="12103" xr:uid="{8ADA5C76-E91E-4289-BAAB-DC570CABED2C}"/>
    <cellStyle name="60% — акцент5 3 4 7" xfId="9006" xr:uid="{05484F24-A756-4915-A613-0387171A9DE4}"/>
    <cellStyle name="60% — акцент5 3 4 8" xfId="1338" xr:uid="{A3B50733-3BCC-4B2E-868D-7DA39071DC31}"/>
    <cellStyle name="60% — акцент5 3 5" xfId="297" xr:uid="{619ABECE-82EE-41E4-98BF-6EF2496F6F22}"/>
    <cellStyle name="60% — акцент5 3 5 2" xfId="2400" xr:uid="{D3146E7C-4212-4B3E-942F-C62FF401E231}"/>
    <cellStyle name="60% — акцент5 3 5 2 2" xfId="3979" xr:uid="{26B7F607-2667-4271-BBB8-5115179D25F2}"/>
    <cellStyle name="60% — акцент5 3 5 2 2 2" xfId="7235" xr:uid="{BFB98423-8DD9-4159-8723-240BEAEAD422}"/>
    <cellStyle name="60% — акцент5 3 5 2 2 2 2" xfId="14746" xr:uid="{51E97415-0179-4E76-B639-94C9730EB95B}"/>
    <cellStyle name="60% — акцент5 3 5 2 2 3" xfId="11585" xr:uid="{DB9FC740-6F02-4ABA-9B5D-408BEF26D158}"/>
    <cellStyle name="60% — акцент5 3 5 2 3" xfId="5562" xr:uid="{2FC5441C-1C15-45CE-B6FF-0818D7AB1577}"/>
    <cellStyle name="60% — акцент5 3 5 2 3 2" xfId="13151" xr:uid="{C1553792-B6FE-4F87-B98A-A063249F0511}"/>
    <cellStyle name="60% — акцент5 3 5 2 4" xfId="10039" xr:uid="{4B00D12F-AEB8-4904-995C-7C7BF772DCE8}"/>
    <cellStyle name="60% — акцент5 3 5 3" xfId="3018" xr:uid="{1E03FE5A-ED62-4C08-9E4A-0B5E67E8A83F}"/>
    <cellStyle name="60% — акцент5 3 5 3 2" xfId="6177" xr:uid="{548FA39E-50D4-463F-9F07-0F41B0297AF8}"/>
    <cellStyle name="60% — акцент5 3 5 3 2 2" xfId="13762" xr:uid="{6AE372A5-CBB4-4287-9DDB-DDFE5C9ADBAE}"/>
    <cellStyle name="60% — акцент5 3 5 3 3" xfId="10650" xr:uid="{B932E172-F43D-4846-BF90-76FB0F32C309}"/>
    <cellStyle name="60% — акцент5 3 5 4" xfId="4594" xr:uid="{35347740-59D7-40FF-BA0D-E4AFB7B7E463}"/>
    <cellStyle name="60% — акцент5 3 5 4 2" xfId="12196" xr:uid="{15EB7FB5-C4CC-48AA-B72A-7100FBDDB138}"/>
    <cellStyle name="60% — акцент5 3 5 5" xfId="9424" xr:uid="{8AD52CB4-EE5F-481E-999E-5DDD41791C8F}"/>
    <cellStyle name="60% — акцент5 3 5 6" xfId="1777" xr:uid="{F69A697B-C3CB-4608-977A-B3C2A7C01091}"/>
    <cellStyle name="60% — акцент5 3 6" xfId="1475" xr:uid="{E2546E26-A356-4651-A10E-AE51B507087C}"/>
    <cellStyle name="60% — акцент5 3 6 2" xfId="3375" xr:uid="{515ACA35-2AAD-4EF0-87C3-86BCE864ED52}"/>
    <cellStyle name="60% — акцент5 3 6 2 2" xfId="6634" xr:uid="{1A16C908-584C-4B83-B89B-A9A7571EB223}"/>
    <cellStyle name="60% — акцент5 3 6 2 2 2" xfId="14145" xr:uid="{EE3A632C-1A87-44EF-B6E9-28B737C4C103}"/>
    <cellStyle name="60% — акцент5 3 6 2 3" xfId="10984" xr:uid="{31BDBF25-0D14-49A6-8E79-19C395AAF937}"/>
    <cellStyle name="60% — акцент5 3 6 3" xfId="4934" xr:uid="{41E60A9B-A903-4D2A-8F3D-6CAFB8B8B540}"/>
    <cellStyle name="60% — акцент5 3 6 3 2" xfId="12530" xr:uid="{B73613D7-0398-455A-9EF0-A874D1D94670}"/>
    <cellStyle name="60% — акцент5 3 6 4" xfId="9124" xr:uid="{5D1954F3-36F5-45BF-934D-43240C1C99AF}"/>
    <cellStyle name="60% — акцент5 3 7" xfId="2098" xr:uid="{337AE854-7F82-4EF1-A552-35481812E3A4}"/>
    <cellStyle name="60% — акцент5 3 7 2" xfId="3677" xr:uid="{D2D99C5D-C251-4A60-A38A-258110090E32}"/>
    <cellStyle name="60% — акцент5 3 7 2 2" xfId="6935" xr:uid="{4D2E4F45-637E-4B5F-AB96-E0E554787B29}"/>
    <cellStyle name="60% — акцент5 3 7 2 2 2" xfId="14446" xr:uid="{E48EACD6-2824-4EAB-B220-4491C3AB67DB}"/>
    <cellStyle name="60% — акцент5 3 7 2 3" xfId="11285" xr:uid="{3281D291-4DF3-464B-8B61-B74EF0B051D5}"/>
    <cellStyle name="60% — акцент5 3 7 3" xfId="5260" xr:uid="{E88BE9D3-4AEF-4D88-9EFA-54E755ACF1AC}"/>
    <cellStyle name="60% — акцент5 3 7 3 2" xfId="12851" xr:uid="{F267A6CA-9CC1-4CCA-B841-B2D5B99DF09E}"/>
    <cellStyle name="60% — акцент5 3 7 4" xfId="9739" xr:uid="{4F4D47F4-D12C-44F7-A842-BC797CB2BAD9}"/>
    <cellStyle name="60% — акцент5 3 8" xfId="2716" xr:uid="{6AB6A100-1498-4B47-B0BF-D3C38C0BC557}"/>
    <cellStyle name="60% — акцент5 3 8 2" xfId="5875" xr:uid="{E21EB27C-23BD-4193-8740-05F9DF955B7D}"/>
    <cellStyle name="60% — акцент5 3 8 2 2" xfId="13462" xr:uid="{7ED2903C-7452-480F-8255-29FA1F6AFB97}"/>
    <cellStyle name="60% — акцент5 3 8 3" xfId="10349" xr:uid="{77986FE1-9DB9-4731-886F-A796B6B43DAD}"/>
    <cellStyle name="60% — акцент5 3 9" xfId="4292" xr:uid="{2946A0ED-D861-4257-85D1-2A812D965783}"/>
    <cellStyle name="60% — акцент5 3 9 2" xfId="11896" xr:uid="{EE7F9837-076F-40E8-A89C-16373E86E897}"/>
    <cellStyle name="60% — акцент5 4" xfId="298" xr:uid="{96B8B4FA-3B07-4A2F-B43D-661872C1E1C5}"/>
    <cellStyle name="60% — акцент5 4 10" xfId="8822" xr:uid="{948F8015-BEF2-4B66-B853-15651E853A47}"/>
    <cellStyle name="60% — акцент5 4 11" xfId="1150" xr:uid="{6A8613BF-3DA6-416F-A4F9-B7368FA8C86A}"/>
    <cellStyle name="60% — акцент5 4 2" xfId="299" xr:uid="{8C439550-0650-4FC2-8736-8624443879D9}"/>
    <cellStyle name="60% — акцент5 4 2 2" xfId="1870" xr:uid="{256EC68D-553C-459C-920E-79C3AC70DC59}"/>
    <cellStyle name="60% — акцент5 4 2 2 2" xfId="2493" xr:uid="{FD2F959F-F795-43D5-91D4-AB9F1BE64388}"/>
    <cellStyle name="60% — акцент5 4 2 2 2 2" xfId="4072" xr:uid="{F799AF7A-9E72-460B-A50C-0C51D49669B9}"/>
    <cellStyle name="60% — акцент5 4 2 2 2 2 2" xfId="7327" xr:uid="{C956F1CF-9B66-43F6-AE5D-88333D7B9540}"/>
    <cellStyle name="60% — акцент5 4 2 2 2 2 2 2" xfId="14838" xr:uid="{E188AC69-506B-4476-8ED5-7844366DE176}"/>
    <cellStyle name="60% — акцент5 4 2 2 2 2 3" xfId="11678" xr:uid="{E5DEB110-56D4-4DAD-968E-01B14931A391}"/>
    <cellStyle name="60% — акцент5 4 2 2 2 3" xfId="5655" xr:uid="{025A43D7-CA19-45A1-9509-BA959DEF0B28}"/>
    <cellStyle name="60% — акцент5 4 2 2 2 3 2" xfId="13243" xr:uid="{39BF2013-D13D-4561-81B0-4B62461C8AF7}"/>
    <cellStyle name="60% — акцент5 4 2 2 2 4" xfId="10131" xr:uid="{067D6928-5290-4E7B-8AE6-D211896F0573}"/>
    <cellStyle name="60% — акцент5 4 2 2 3" xfId="3111" xr:uid="{A15E878C-8533-403D-966F-9D7D4D59E5DD}"/>
    <cellStyle name="60% — акцент5 4 2 2 3 2" xfId="6270" xr:uid="{622B58F7-A047-4FEA-A0DA-85E7731DAA5D}"/>
    <cellStyle name="60% — акцент5 4 2 2 3 2 2" xfId="13854" xr:uid="{DC07E05B-B59A-4D49-B376-5D4E8FDA33B3}"/>
    <cellStyle name="60% — акцент5 4 2 2 3 3" xfId="10742" xr:uid="{82F7EA4B-E2A3-4542-8160-44C77946F516}"/>
    <cellStyle name="60% — акцент5 4 2 2 4" xfId="4687" xr:uid="{533DBBDF-70F4-473E-A9A2-624E299AA028}"/>
    <cellStyle name="60% — акцент5 4 2 2 4 2" xfId="12288" xr:uid="{D15102D8-466E-494D-848C-FFED7809802D}"/>
    <cellStyle name="60% — акцент5 4 2 2 5" xfId="9516" xr:uid="{DBF51335-3267-46D3-BAF0-937955984609}"/>
    <cellStyle name="60% — акцент5 4 2 3" xfId="1568" xr:uid="{F1AB4046-4AAB-4B90-AAB7-F8D1E4CE8571}"/>
    <cellStyle name="60% — акцент5 4 2 3 2" xfId="3468" xr:uid="{2830DCE2-56B3-45E0-B5F3-063401D9ABB8}"/>
    <cellStyle name="60% — акцент5 4 2 3 2 2" xfId="6726" xr:uid="{7F87D2DC-B1EF-4241-85AC-003C31ACA175}"/>
    <cellStyle name="60% — акцент5 4 2 3 2 2 2" xfId="14237" xr:uid="{1B09D78C-8D3C-4504-BDD5-67F2A239C8A2}"/>
    <cellStyle name="60% — акцент5 4 2 3 2 3" xfId="11076" xr:uid="{E2AE85A6-0E0A-495F-88F8-E0E32560AB03}"/>
    <cellStyle name="60% — акцент5 4 2 3 3" xfId="5027" xr:uid="{8CED0F6C-8610-41ED-99DE-AAA80ADA223C}"/>
    <cellStyle name="60% — акцент5 4 2 3 3 2" xfId="12622" xr:uid="{26240E0F-AD75-41E5-8683-6360FDEE0F87}"/>
    <cellStyle name="60% — акцент5 4 2 3 4" xfId="9216" xr:uid="{D2363791-2CB9-4614-8E72-2E4D2F27F0E5}"/>
    <cellStyle name="60% — акцент5 4 2 4" xfId="2191" xr:uid="{3C4896ED-0660-4AC5-A4CD-222F44C82112}"/>
    <cellStyle name="60% — акцент5 4 2 4 2" xfId="3770" xr:uid="{C99D043D-4652-4409-ABD4-BB0222A7088C}"/>
    <cellStyle name="60% — акцент5 4 2 4 2 2" xfId="7027" xr:uid="{13E1A471-F790-42C8-B664-D1F9246A6B4F}"/>
    <cellStyle name="60% — акцент5 4 2 4 2 2 2" xfId="14538" xr:uid="{E1E2778A-8C4C-4958-A336-E3609F4AA370}"/>
    <cellStyle name="60% — акцент5 4 2 4 2 3" xfId="11377" xr:uid="{F81AE019-3E68-464F-BDE9-EBD062D41B6D}"/>
    <cellStyle name="60% — акцент5 4 2 4 3" xfId="5353" xr:uid="{18E57209-8945-4BA7-AAF7-D7A66EA816B3}"/>
    <cellStyle name="60% — акцент5 4 2 4 3 2" xfId="12943" xr:uid="{8F8AF346-3918-41AB-B814-DBAFC2419365}"/>
    <cellStyle name="60% — акцент5 4 2 4 4" xfId="9831" xr:uid="{1CA5D21D-86C4-44DD-B3D4-AFD454B0933D}"/>
    <cellStyle name="60% — акцент5 4 2 5" xfId="2809" xr:uid="{A69638A1-E962-442C-98C9-2B04716CC44D}"/>
    <cellStyle name="60% — акцент5 4 2 5 2" xfId="5968" xr:uid="{2A7D6CCD-64AE-4E7B-862F-67EC58EEB804}"/>
    <cellStyle name="60% — акцент5 4 2 5 2 2" xfId="13554" xr:uid="{C1FFF519-6413-45D9-B453-A64642C12B26}"/>
    <cellStyle name="60% — акцент5 4 2 5 3" xfId="10442" xr:uid="{11DC760D-E61F-4578-B7D2-0E0D5FDA3301}"/>
    <cellStyle name="60% — акцент5 4 2 6" xfId="4385" xr:uid="{D605BC95-72FD-4861-B67D-E544B000FFD9}"/>
    <cellStyle name="60% — акцент5 4 2 6 2" xfId="11988" xr:uid="{551E96B5-8991-4B56-A27B-CA4A69C7F5C4}"/>
    <cellStyle name="60% — акцент5 4 2 7" xfId="8891" xr:uid="{B2AB1753-27E5-4D9F-A913-28AF7026CB47}"/>
    <cellStyle name="60% — акцент5 4 2 8" xfId="1223" xr:uid="{B80017D7-26B8-4904-8082-D4A2D26D2DBC}"/>
    <cellStyle name="60% — акцент5 4 3" xfId="300" xr:uid="{176A2575-5EF8-4A20-9380-17411111F196}"/>
    <cellStyle name="60% — акцент5 4 3 2" xfId="1939" xr:uid="{C8FE75E4-0AED-4B58-AEF6-4583415C7178}"/>
    <cellStyle name="60% — акцент5 4 3 2 2" xfId="2562" xr:uid="{D3EE7413-5DF1-4427-8E97-05878A08BD16}"/>
    <cellStyle name="60% — акцент5 4 3 2 2 2" xfId="4141" xr:uid="{E090A503-8564-4BCC-B3E5-2C4E3C18400E}"/>
    <cellStyle name="60% — акцент5 4 3 2 2 2 2" xfId="7396" xr:uid="{5DDC9FA3-A9E8-44E4-A4BD-C125F52E02E2}"/>
    <cellStyle name="60% — акцент5 4 3 2 2 2 2 2" xfId="14907" xr:uid="{C69E9FA2-B2C9-4589-BFDF-51C37F9437DC}"/>
    <cellStyle name="60% — акцент5 4 3 2 2 2 3" xfId="11747" xr:uid="{67A5270C-0DBD-49B4-A63E-B676A5528E2D}"/>
    <cellStyle name="60% — акцент5 4 3 2 2 3" xfId="5724" xr:uid="{B94838CD-7BEC-4326-AA4B-3F8B4A2F4F88}"/>
    <cellStyle name="60% — акцент5 4 3 2 2 3 2" xfId="13312" xr:uid="{68D68775-4FE4-4039-BC75-428D40F68CE7}"/>
    <cellStyle name="60% — акцент5 4 3 2 2 4" xfId="10200" xr:uid="{CC91A489-E58F-4221-89B3-CF1182D74DCC}"/>
    <cellStyle name="60% — акцент5 4 3 2 3" xfId="3180" xr:uid="{C03EB9BB-464B-4691-8C2C-5ACD797397E0}"/>
    <cellStyle name="60% — акцент5 4 3 2 3 2" xfId="6339" xr:uid="{A5624316-7A5A-484E-AE95-20A97A716198}"/>
    <cellStyle name="60% — акцент5 4 3 2 3 2 2" xfId="13923" xr:uid="{D12332C5-D002-4518-BA15-9342E3DC9357}"/>
    <cellStyle name="60% — акцент5 4 3 2 3 3" xfId="10811" xr:uid="{429902D2-2998-4901-9CD6-67BAB0E7ED67}"/>
    <cellStyle name="60% — акцент5 4 3 2 4" xfId="4756" xr:uid="{12059D46-7F71-4655-BC37-48A41B5E1DFC}"/>
    <cellStyle name="60% — акцент5 4 3 2 4 2" xfId="12357" xr:uid="{F0C1E14D-F23B-4C06-8074-6486900829A3}"/>
    <cellStyle name="60% — акцент5 4 3 2 5" xfId="9585" xr:uid="{A09D3AC0-663E-4749-9DFF-C4AE2EC4B48C}"/>
    <cellStyle name="60% — акцент5 4 3 3" xfId="1637" xr:uid="{0295038E-55EC-46B2-A0BD-2164CF7882F7}"/>
    <cellStyle name="60% — акцент5 4 3 3 2" xfId="3537" xr:uid="{7B398BE4-01D1-40D5-AE36-D14FF2916F47}"/>
    <cellStyle name="60% — акцент5 4 3 3 2 2" xfId="6795" xr:uid="{5340A933-2DC7-48E6-A7BD-A5FBF83FE41D}"/>
    <cellStyle name="60% — акцент5 4 3 3 2 2 2" xfId="14306" xr:uid="{B636C91C-DAB4-4D92-9CDD-71EBB7E41778}"/>
    <cellStyle name="60% — акцент5 4 3 3 2 3" xfId="11145" xr:uid="{A3DE9EB8-49CA-4326-863D-CFD59790F6CB}"/>
    <cellStyle name="60% — акцент5 4 3 3 3" xfId="5096" xr:uid="{1FB1E715-1C64-4024-BC74-FECBFB592852}"/>
    <cellStyle name="60% — акцент5 4 3 3 3 2" xfId="12691" xr:uid="{2CD35026-A51C-45D7-90F8-C1C48AAD5D56}"/>
    <cellStyle name="60% — акцент5 4 3 3 4" xfId="9285" xr:uid="{7CB6C232-8BFC-4C1B-9AC5-601258214E3D}"/>
    <cellStyle name="60% — акцент5 4 3 4" xfId="2260" xr:uid="{AF2C47EF-7E83-450A-84C3-9660C593A201}"/>
    <cellStyle name="60% — акцент5 4 3 4 2" xfId="3839" xr:uid="{6C7EBF3D-BF0A-41FB-A693-0CFE065719F5}"/>
    <cellStyle name="60% — акцент5 4 3 4 2 2" xfId="7096" xr:uid="{2C43A2C0-85AA-4FD4-95C0-04AE23FAB19D}"/>
    <cellStyle name="60% — акцент5 4 3 4 2 2 2" xfId="14607" xr:uid="{A4B8CDEB-847C-4E9D-8775-7C74DF8BA1C3}"/>
    <cellStyle name="60% — акцент5 4 3 4 2 3" xfId="11446" xr:uid="{74522874-662B-4717-8F6D-F0B8925631DA}"/>
    <cellStyle name="60% — акцент5 4 3 4 3" xfId="5422" xr:uid="{140DB40B-0FF1-47EB-AF93-2DB5342CC5C2}"/>
    <cellStyle name="60% — акцент5 4 3 4 3 2" xfId="13012" xr:uid="{D5B4A22B-8A22-4B16-92B6-AAC936DEBB7A}"/>
    <cellStyle name="60% — акцент5 4 3 4 4" xfId="9900" xr:uid="{154A99F6-8A05-4A4B-B3CC-0012E8E6D2D9}"/>
    <cellStyle name="60% — акцент5 4 3 5" xfId="2878" xr:uid="{0D01DE7E-5143-492A-A584-9025F7C325C7}"/>
    <cellStyle name="60% — акцент5 4 3 5 2" xfId="6037" xr:uid="{58F70AA9-1010-4427-A551-AAA52938B10B}"/>
    <cellStyle name="60% — акцент5 4 3 5 2 2" xfId="13623" xr:uid="{8A1C5F07-65EF-4BFB-BF44-BD08DD880BB1}"/>
    <cellStyle name="60% — акцент5 4 3 5 3" xfId="10511" xr:uid="{32E311FC-A1E8-42B6-B84F-4754830A82BE}"/>
    <cellStyle name="60% — акцент5 4 3 6" xfId="4454" xr:uid="{411081C2-B4DC-45BE-822D-6B753F87C211}"/>
    <cellStyle name="60% — акцент5 4 3 6 2" xfId="12057" xr:uid="{37949AC4-5469-4F8D-8A27-0CF60F8B5E15}"/>
    <cellStyle name="60% — акцент5 4 3 7" xfId="8960" xr:uid="{DAFE0CC3-CF7E-4DFF-9F65-C135BCBCBEDE}"/>
    <cellStyle name="60% — акцент5 4 3 8" xfId="1292" xr:uid="{D8BC5AE6-97CF-4067-BA91-9DBD77FD87BA}"/>
    <cellStyle name="60% — акцент5 4 4" xfId="301" xr:uid="{AC0430AE-9168-4A1C-BD90-D42AF4B45057}"/>
    <cellStyle name="60% — акцент5 4 4 2" xfId="2008" xr:uid="{D6E834C3-2504-4B4A-A1EB-379B29EC0656}"/>
    <cellStyle name="60% — акцент5 4 4 2 2" xfId="2631" xr:uid="{1AC539DC-E7E9-4291-9A7B-012A7081DADA}"/>
    <cellStyle name="60% — акцент5 4 4 2 2 2" xfId="4210" xr:uid="{FF4C3B11-4D58-43E5-A272-6C400E86AF19}"/>
    <cellStyle name="60% — акцент5 4 4 2 2 2 2" xfId="7465" xr:uid="{A89876AD-CC20-4943-959B-ADA4FDA8445C}"/>
    <cellStyle name="60% — акцент5 4 4 2 2 2 2 2" xfId="14976" xr:uid="{CF0DF6FF-FAA9-4780-A96D-7A7DCAEC2B43}"/>
    <cellStyle name="60% — акцент5 4 4 2 2 2 3" xfId="11816" xr:uid="{0C691C43-E004-49CC-8DF9-0459548507D3}"/>
    <cellStyle name="60% — акцент5 4 4 2 2 3" xfId="5793" xr:uid="{F280DE3E-E827-44F4-AF74-F1EE1709AFE5}"/>
    <cellStyle name="60% — акцент5 4 4 2 2 3 2" xfId="13381" xr:uid="{5DE6445A-98F7-4773-84EE-0A4E16F7FBE0}"/>
    <cellStyle name="60% — акцент5 4 4 2 2 4" xfId="10269" xr:uid="{CFB75B69-041E-4193-B22C-AEE8B14B340E}"/>
    <cellStyle name="60% — акцент5 4 4 2 3" xfId="3249" xr:uid="{D5B91A6C-AD41-403B-AA8C-7CA321292EA3}"/>
    <cellStyle name="60% — акцент5 4 4 2 3 2" xfId="6408" xr:uid="{5FB506F2-8155-4A1B-A76A-5366A4FD4A42}"/>
    <cellStyle name="60% — акцент5 4 4 2 3 2 2" xfId="13992" xr:uid="{BC635BA1-AD43-4DB8-A19E-3D9E5D5C3A55}"/>
    <cellStyle name="60% — акцент5 4 4 2 3 3" xfId="10880" xr:uid="{F31D9A47-9943-4F49-B929-2682D677B81E}"/>
    <cellStyle name="60% — акцент5 4 4 2 4" xfId="4825" xr:uid="{59882CDA-2C73-497D-9B8D-A415DECA4704}"/>
    <cellStyle name="60% — акцент5 4 4 2 4 2" xfId="12426" xr:uid="{40571F74-CDAB-4E76-A11A-47A05838A1F9}"/>
    <cellStyle name="60% — акцент5 4 4 2 5" xfId="9654" xr:uid="{CD41E2C9-3CD0-4FC0-9B82-73CB950B5AC8}"/>
    <cellStyle name="60% — акцент5 4 4 3" xfId="1706" xr:uid="{7BA78D2C-D811-48F7-9CFB-39630484477C}"/>
    <cellStyle name="60% — акцент5 4 4 3 2" xfId="3606" xr:uid="{988F4A01-11C6-40FF-80B9-9BD4856F8153}"/>
    <cellStyle name="60% — акцент5 4 4 3 2 2" xfId="6864" xr:uid="{2324A2C0-FF43-4D07-8F38-296B3DB40F57}"/>
    <cellStyle name="60% — акцент5 4 4 3 2 2 2" xfId="14375" xr:uid="{E66CCAD5-32FB-416A-98BE-36FA18762BFD}"/>
    <cellStyle name="60% — акцент5 4 4 3 2 3" xfId="11214" xr:uid="{778B58AE-172D-4E1B-BCB9-C5DED2F28E47}"/>
    <cellStyle name="60% — акцент5 4 4 3 3" xfId="5165" xr:uid="{3E9C5676-2F6C-4260-96DA-F7ED9F222AE2}"/>
    <cellStyle name="60% — акцент5 4 4 3 3 2" xfId="12760" xr:uid="{9F7EC381-34DD-4B84-9B34-6427BDC1B713}"/>
    <cellStyle name="60% — акцент5 4 4 3 4" xfId="9354" xr:uid="{4C4FBCA4-D677-4E76-9959-224041D9BD6D}"/>
    <cellStyle name="60% — акцент5 4 4 4" xfId="2329" xr:uid="{07B86ECC-D495-4B27-9001-638460E4F0DA}"/>
    <cellStyle name="60% — акцент5 4 4 4 2" xfId="3908" xr:uid="{E538FC23-DF76-4888-ABFC-FB924CE369D5}"/>
    <cellStyle name="60% — акцент5 4 4 4 2 2" xfId="7165" xr:uid="{2D1135C6-BA18-4B9B-ADF0-3A33DC114A6B}"/>
    <cellStyle name="60% — акцент5 4 4 4 2 2 2" xfId="14676" xr:uid="{B78C1311-1896-444B-BEBF-0C8D4B29B8A3}"/>
    <cellStyle name="60% — акцент5 4 4 4 2 3" xfId="11515" xr:uid="{96DF8770-AAA0-486A-BC05-F1B01BF1D2F1}"/>
    <cellStyle name="60% — акцент5 4 4 4 3" xfId="5491" xr:uid="{3926F038-3B8E-48E2-9A97-477CEA4F4C32}"/>
    <cellStyle name="60% — акцент5 4 4 4 3 2" xfId="13081" xr:uid="{7BA8C156-4EE1-4EAD-98AA-BA1117CB2220}"/>
    <cellStyle name="60% — акцент5 4 4 4 4" xfId="9969" xr:uid="{02503976-716A-489C-B29E-15E4211C3FD1}"/>
    <cellStyle name="60% — акцент5 4 4 5" xfId="2947" xr:uid="{1B33DA7E-0985-40C8-9E96-0984F609608D}"/>
    <cellStyle name="60% — акцент5 4 4 5 2" xfId="6106" xr:uid="{79319605-BD97-49EB-A739-6CFC1F37BC39}"/>
    <cellStyle name="60% — акцент5 4 4 5 2 2" xfId="13692" xr:uid="{6A0FC495-238B-458B-B3D9-7A767A58A2A1}"/>
    <cellStyle name="60% — акцент5 4 4 5 3" xfId="10580" xr:uid="{06DD3D8F-C094-4768-AD11-F2B3873AC990}"/>
    <cellStyle name="60% — акцент5 4 4 6" xfId="4523" xr:uid="{EC022997-35FB-4796-B870-E9B7E6E89EAA}"/>
    <cellStyle name="60% — акцент5 4 4 6 2" xfId="12126" xr:uid="{1ECDD08E-AB52-4249-862B-2AC244584B17}"/>
    <cellStyle name="60% — акцент5 4 4 7" xfId="9029" xr:uid="{5140C521-3A00-4812-979D-075D0AA97982}"/>
    <cellStyle name="60% — акцент5 4 4 8" xfId="1361" xr:uid="{99E45D07-26E4-4E9A-A0CB-2699A8DBF64B}"/>
    <cellStyle name="60% — акцент5 4 5" xfId="302" xr:uid="{6DAF1876-5C47-4098-BE16-0BF7370CE587}"/>
    <cellStyle name="60% — акцент5 4 5 2" xfId="2423" xr:uid="{6E1CA790-9CFD-4A0D-9E6D-E6F9A878777D}"/>
    <cellStyle name="60% — акцент5 4 5 2 2" xfId="4002" xr:uid="{200BFA27-B8F7-41FA-A886-DBB5DA452135}"/>
    <cellStyle name="60% — акцент5 4 5 2 2 2" xfId="7258" xr:uid="{C5EC7431-27C5-4F39-B2CF-388607358FB7}"/>
    <cellStyle name="60% — акцент5 4 5 2 2 2 2" xfId="14769" xr:uid="{CD31F8A7-3BD1-4358-A37D-FACB5689A80D}"/>
    <cellStyle name="60% — акцент5 4 5 2 2 3" xfId="11608" xr:uid="{84C5CA5F-EADF-4E8A-8122-983BC30C4E0B}"/>
    <cellStyle name="60% — акцент5 4 5 2 3" xfId="5585" xr:uid="{8663B3D1-122F-4477-92AD-92A75FA86BC2}"/>
    <cellStyle name="60% — акцент5 4 5 2 3 2" xfId="13174" xr:uid="{FD80817E-5B95-45D3-9020-207C0708FF9C}"/>
    <cellStyle name="60% — акцент5 4 5 2 4" xfId="10062" xr:uid="{85F6A3C1-7758-4E5F-8FF5-D8A7F8177C31}"/>
    <cellStyle name="60% — акцент5 4 5 3" xfId="3041" xr:uid="{61E0993D-F360-4EF2-9CCD-586E5BD1B953}"/>
    <cellStyle name="60% — акцент5 4 5 3 2" xfId="6200" xr:uid="{E89EEBF0-F3CD-48F5-81CD-45F7B25EB2BA}"/>
    <cellStyle name="60% — акцент5 4 5 3 2 2" xfId="13785" xr:uid="{6575228A-D62F-44A0-A392-C397AB91D76F}"/>
    <cellStyle name="60% — акцент5 4 5 3 3" xfId="10673" xr:uid="{355CF4DA-6776-4023-BAEF-BE86C678BA90}"/>
    <cellStyle name="60% — акцент5 4 5 4" xfId="4617" xr:uid="{D41F8E44-6C93-465B-8C57-B86C091E24B5}"/>
    <cellStyle name="60% — акцент5 4 5 4 2" xfId="12219" xr:uid="{E37714AD-4928-446A-BC43-D0C7D9150D97}"/>
    <cellStyle name="60% — акцент5 4 5 5" xfId="9447" xr:uid="{E3154046-C108-46C1-82F9-81BAC38FA56F}"/>
    <cellStyle name="60% — акцент5 4 5 6" xfId="1800" xr:uid="{E48F43D8-AB8C-4EB3-AF6F-8196356556A1}"/>
    <cellStyle name="60% — акцент5 4 6" xfId="1498" xr:uid="{09B363A0-AD7D-4D4A-B2B9-E394D7107A0A}"/>
    <cellStyle name="60% — акцент5 4 6 2" xfId="3398" xr:uid="{ABE99C0E-B453-4856-836E-3334776B0584}"/>
    <cellStyle name="60% — акцент5 4 6 2 2" xfId="6657" xr:uid="{EE7720A2-DAF1-41B3-A145-CDA8E1D36E45}"/>
    <cellStyle name="60% — акцент5 4 6 2 2 2" xfId="14168" xr:uid="{B99E6E81-8B8C-449B-8119-ACF3ACD217EF}"/>
    <cellStyle name="60% — акцент5 4 6 2 3" xfId="11007" xr:uid="{6DF7DAC8-1A2A-46FD-A3BA-674FC6B138DC}"/>
    <cellStyle name="60% — акцент5 4 6 3" xfId="4957" xr:uid="{62981B40-4DDB-46D9-B6C1-FC545EA387E2}"/>
    <cellStyle name="60% — акцент5 4 6 3 2" xfId="12553" xr:uid="{8DDD6744-3AA7-475F-BFD1-8AC73D4EE305}"/>
    <cellStyle name="60% — акцент5 4 6 4" xfId="9147" xr:uid="{7231A015-FE7F-492D-AECF-2FE409070AB1}"/>
    <cellStyle name="60% — акцент5 4 7" xfId="2121" xr:uid="{F53D0701-1EE4-42F5-8B48-A9DB64F9D7E1}"/>
    <cellStyle name="60% — акцент5 4 7 2" xfId="3700" xr:uid="{D5324BF6-1BF5-4535-BA5C-FCA3CFBC58BA}"/>
    <cellStyle name="60% — акцент5 4 7 2 2" xfId="6958" xr:uid="{C59C42EB-3043-46C5-A7A8-93C8306085B5}"/>
    <cellStyle name="60% — акцент5 4 7 2 2 2" xfId="14469" xr:uid="{18AACAF1-F65F-4EB7-8F9D-BC33F69AA5C9}"/>
    <cellStyle name="60% — акцент5 4 7 2 3" xfId="11308" xr:uid="{DB3A184E-2FCA-4FB2-8F0C-037156034369}"/>
    <cellStyle name="60% — акцент5 4 7 3" xfId="5283" xr:uid="{71839A93-BEFE-4FDB-ACA0-E1BDEE71FC13}"/>
    <cellStyle name="60% — акцент5 4 7 3 2" xfId="12874" xr:uid="{98FB0A24-C973-42FE-97CA-8D4EF9ADAD56}"/>
    <cellStyle name="60% — акцент5 4 7 4" xfId="9762" xr:uid="{C88095DA-E837-4AC3-B4FA-7FB85656524E}"/>
    <cellStyle name="60% — акцент5 4 8" xfId="2739" xr:uid="{A9ADA342-6F0A-4EEF-89ED-DC8DB35FABE0}"/>
    <cellStyle name="60% — акцент5 4 8 2" xfId="5898" xr:uid="{BBA2CA01-4770-4E3A-9486-F58A4F6EAA60}"/>
    <cellStyle name="60% — акцент5 4 8 2 2" xfId="13485" xr:uid="{1D8CCC89-8C4F-4E55-93B7-9BBADA466FFA}"/>
    <cellStyle name="60% — акцент5 4 8 3" xfId="10372" xr:uid="{8873DA37-624F-428E-A0A7-99A7807F8C3F}"/>
    <cellStyle name="60% — акцент5 4 9" xfId="4315" xr:uid="{809118B3-5886-4AFB-A3D5-6528D129D5A8}"/>
    <cellStyle name="60% — акцент5 4 9 2" xfId="11919" xr:uid="{09B191D5-FDBA-454E-84C1-FEF674562CC2}"/>
    <cellStyle name="60% — акцент5 5" xfId="303" xr:uid="{47A6CB71-D315-4187-9C8A-03FAE00E5D97}"/>
    <cellStyle name="60% — акцент5 5 2" xfId="304" xr:uid="{6A719D19-2474-4279-B7D4-1C380EB506F7}"/>
    <cellStyle name="60% — акцент5 5 2 2" xfId="1431" xr:uid="{2C3636BB-3AEF-4ADE-B2FD-CFEE30F4E2A5}"/>
    <cellStyle name="60% — акцент5 5 3" xfId="3308" xr:uid="{E6D4B7C2-3ACB-4CDF-8C50-9BA563E0C29A}"/>
    <cellStyle name="60% — акцент5 5 3 2" xfId="4867" xr:uid="{346E28D1-19EB-45BC-B93B-1661B957CE2E}"/>
    <cellStyle name="60% — акцент5 5 3 2 2" xfId="12464" xr:uid="{51AF7FC6-47D7-427C-95BC-FE22D71C62BB}"/>
    <cellStyle name="60% — акцент5 5 3 3" xfId="10918" xr:uid="{ADF9FB10-2236-447F-9DDD-F39587561E69}"/>
    <cellStyle name="60% — акцент5 5 4" xfId="9053" xr:uid="{7659D775-54EE-4085-B228-C296D10F4A69}"/>
    <cellStyle name="60% — акцент5 5 5" xfId="1384" xr:uid="{61A27999-23B5-4A56-9117-D3960E72316E}"/>
    <cellStyle name="60% — акцент5 6" xfId="1733" xr:uid="{FCA8C45B-2C7D-4641-90FD-C4C010F3E92C}"/>
    <cellStyle name="60% — акцент5 6 2" xfId="2356" xr:uid="{A603E30F-C54F-4BDD-98C1-1238F7067C18}"/>
    <cellStyle name="60% — акцент5 6 2 2" xfId="3935" xr:uid="{131E102D-76E6-4B78-A07D-2400EABB68C8}"/>
    <cellStyle name="60% — акцент5 6 2 2 2" xfId="7191" xr:uid="{89FAB4BB-4691-4654-BFD0-3734837D6825}"/>
    <cellStyle name="60% — акцент5 6 2 2 2 2" xfId="14702" xr:uid="{E080EC04-7051-4468-A061-554661BDFDC4}"/>
    <cellStyle name="60% — акцент5 6 2 2 3" xfId="11541" xr:uid="{135B9C42-AFAB-4752-98C9-7AC8D599CA0B}"/>
    <cellStyle name="60% — акцент5 6 2 3" xfId="5518" xr:uid="{ADAB0CA8-DE8C-4CFC-A333-17E136B970BA}"/>
    <cellStyle name="60% — акцент5 6 2 3 2" xfId="13107" xr:uid="{EEF53709-561B-42D1-B55F-BB9B6ADDDFDD}"/>
    <cellStyle name="60% — акцент5 6 2 4" xfId="9995" xr:uid="{5649CE35-5A57-42CE-AFA9-70F923104C12}"/>
    <cellStyle name="60% — акцент5 6 3" xfId="2974" xr:uid="{34C8F8D9-CAF4-48D5-9CB1-DF1431E2834D}"/>
    <cellStyle name="60% — акцент5 6 3 2" xfId="6133" xr:uid="{2DB8E9C5-1EDD-4CA4-811E-6A9F8F3C2B95}"/>
    <cellStyle name="60% — акцент5 6 3 2 2" xfId="13718" xr:uid="{E4EBDCC0-E451-42C6-AE89-D0FE5FFBCF4E}"/>
    <cellStyle name="60% — акцент5 6 3 3" xfId="10606" xr:uid="{9D6D03F2-D4A9-4788-AEB4-9D01341FF19E}"/>
    <cellStyle name="60% — акцент5 6 4" xfId="4550" xr:uid="{B569DE0F-2935-4357-A1FC-3C4258CB5D37}"/>
    <cellStyle name="60% — акцент5 6 4 2" xfId="12152" xr:uid="{EB539AB6-5F6F-4756-B60A-2A863317D590}"/>
    <cellStyle name="60% — акцент5 6 5" xfId="9380" xr:uid="{D6A97832-89CD-4BDD-AE47-DBE4F8CC503F}"/>
    <cellStyle name="60% — акцент5 7" xfId="1409" xr:uid="{468A2FA9-1BDD-4F62-8511-4C0B9BB63B6C}"/>
    <cellStyle name="60% — акцент5 7 2" xfId="3331" xr:uid="{ABCC9020-AB72-4AE0-80DE-0BDF1782D5BD}"/>
    <cellStyle name="60% — акцент5 7 2 2" xfId="6590" xr:uid="{3CA01A19-2CCB-465D-867F-A8E4181350F9}"/>
    <cellStyle name="60% — акцент5 7 2 2 2" xfId="14101" xr:uid="{6CC96D38-440C-4E2A-B257-1FA01A99EF94}"/>
    <cellStyle name="60% — акцент5 7 2 3" xfId="10940" xr:uid="{4737F6AE-6B94-4049-8441-C38523F9AAA0}"/>
    <cellStyle name="60% — акцент5 7 3" xfId="4890" xr:uid="{4ABA58B5-13C5-4ADA-9111-2BB41DC6535B}"/>
    <cellStyle name="60% — акцент5 7 3 2" xfId="12486" xr:uid="{D66E5B39-3D68-49AC-B42E-CB5890FC6B4C}"/>
    <cellStyle name="60% — акцент5 7 4" xfId="9077" xr:uid="{35439845-4B1A-4B88-8B85-F150E68077D2}"/>
    <cellStyle name="60% — акцент5 8" xfId="2053" xr:uid="{FA5808D2-E2C3-4A80-A001-30EB313076FE}"/>
    <cellStyle name="60% — акцент5 8 2" xfId="3632" xr:uid="{FE9AEF17-B51E-4F66-BA98-9FC4BE317A7B}"/>
    <cellStyle name="60% — акцент5 8 2 2" xfId="6890" xr:uid="{BF3DA99C-3C58-4596-A819-F22F2CC3D57B}"/>
    <cellStyle name="60% — акцент5 8 2 2 2" xfId="14401" xr:uid="{CA02F0E9-6E7D-4BFD-B220-2C9521C8E45D}"/>
    <cellStyle name="60% — акцент5 8 2 3" xfId="11240" xr:uid="{14E3EF4C-FD81-4F7E-B9E3-1723197A6F16}"/>
    <cellStyle name="60% — акцент5 8 3" xfId="5215" xr:uid="{EC5BBB84-9D0E-4ECD-857E-958D62B90643}"/>
    <cellStyle name="60% — акцент5 8 3 2" xfId="12806" xr:uid="{341392AA-844C-481F-AB0E-E0B80CBF4E1B}"/>
    <cellStyle name="60% — акцент5 8 4" xfId="9694" xr:uid="{A36C64BE-4BB6-40B3-BCEA-8993D9F77D8A}"/>
    <cellStyle name="60% — акцент5 9" xfId="2669" xr:uid="{87D0B7FF-BCC9-4C48-A69A-88400F8DB3DE}"/>
    <cellStyle name="60% — акцент5 9 2" xfId="5830" xr:uid="{45428DE4-D2E0-43D7-8021-D65FF6788614}"/>
    <cellStyle name="60% — акцент5 9 2 2" xfId="13417" xr:uid="{AADBB576-D10C-43E4-95CB-4B8DEC84DF59}"/>
    <cellStyle name="60% — акцент5 9 3" xfId="10304" xr:uid="{358A2FD5-11B5-41C5-823C-E7851B1B8F45}"/>
    <cellStyle name="60% — акцент6 10" xfId="4250" xr:uid="{703E5FCE-7BD7-42F6-AEB3-FEBBC8751228}"/>
    <cellStyle name="60% — акцент6 10 2" xfId="11854" xr:uid="{7D673D32-82BF-40E4-9795-D47B54FC74A3}"/>
    <cellStyle name="60% — акцент6 11" xfId="6468" xr:uid="{53529782-25CB-47D5-8EC6-1189D74AF2FE}"/>
    <cellStyle name="60% — акцент6 12" xfId="1037" xr:uid="{AA57C73D-36CD-41A0-94A0-913590B7E158}"/>
    <cellStyle name="60% - Акцент6 2" xfId="513" xr:uid="{0008CAB4-0957-42D0-AE7D-54067DF8E6E7}"/>
    <cellStyle name="60% — акцент6 2" xfId="305" xr:uid="{F2923A6D-6343-4DC6-BF7F-B28D57292CD8}"/>
    <cellStyle name="60% — акцент6 2 10" xfId="8779" xr:uid="{501C93F4-D15A-4EC3-BBCB-5CBD8AE99A75}"/>
    <cellStyle name="60% — акцент6 2 11" xfId="1106" xr:uid="{119BF48D-3A3E-4181-8735-7D6D39496C22}"/>
    <cellStyle name="60% — акцент6 2 2" xfId="306" xr:uid="{5A93890A-A322-41D0-ACD7-BF2259518240}"/>
    <cellStyle name="60% — акцент6 2 2 2" xfId="1828" xr:uid="{34E2FD37-0897-4DDB-B3EB-05FEB6D7E0D5}"/>
    <cellStyle name="60% — акцент6 2 2 2 2" xfId="2451" xr:uid="{32FAAD76-DF1B-4ADF-89A8-6505D91ADEBA}"/>
    <cellStyle name="60% — акцент6 2 2 2 2 2" xfId="4030" xr:uid="{30F5654B-631F-4743-ADE4-227C6B09E814}"/>
    <cellStyle name="60% — акцент6 2 2 2 2 2 2" xfId="7286" xr:uid="{14B6ECEC-F0F3-4DC0-8DD3-94A3F9B54244}"/>
    <cellStyle name="60% — акцент6 2 2 2 2 2 2 2" xfId="14797" xr:uid="{B22FB9C6-384C-4162-90C9-ABFCFD9EF9EE}"/>
    <cellStyle name="60% — акцент6 2 2 2 2 2 3" xfId="11636" xr:uid="{1B988843-BE91-4BE2-A972-9CCF4419C987}"/>
    <cellStyle name="60% — акцент6 2 2 2 2 3" xfId="5613" xr:uid="{020626AD-E0BF-4821-98C4-C24B11415EC1}"/>
    <cellStyle name="60% — акцент6 2 2 2 2 3 2" xfId="13202" xr:uid="{D6512F57-9419-4E46-A220-FCE9A0E004BD}"/>
    <cellStyle name="60% — акцент6 2 2 2 2 4" xfId="10090" xr:uid="{B36A8AF7-B915-4C1F-A4A5-56D0759122E9}"/>
    <cellStyle name="60% — акцент6 2 2 2 3" xfId="3069" xr:uid="{2C892BDA-0AF6-4C26-B781-02B58062956F}"/>
    <cellStyle name="60% — акцент6 2 2 2 3 2" xfId="6228" xr:uid="{41649956-0693-4E54-85F2-539CE685C184}"/>
    <cellStyle name="60% — акцент6 2 2 2 3 2 2" xfId="13813" xr:uid="{72125081-CFBA-4DAB-BBF6-F55F6675E103}"/>
    <cellStyle name="60% — акцент6 2 2 2 3 3" xfId="10701" xr:uid="{DCE2BCCF-790C-49C2-BD6E-85A78D5EEA24}"/>
    <cellStyle name="60% — акцент6 2 2 2 4" xfId="4645" xr:uid="{AADF4333-E860-4766-A6F6-EDAE9CF98FD5}"/>
    <cellStyle name="60% — акцент6 2 2 2 4 2" xfId="12247" xr:uid="{639CCB0F-953D-48F5-A013-0BE62BD01ACC}"/>
    <cellStyle name="60% — акцент6 2 2 2 5" xfId="9475" xr:uid="{B3431555-0A05-4D4E-B976-918489CFF9F1}"/>
    <cellStyle name="60% — акцент6 2 2 3" xfId="1526" xr:uid="{77D8A255-1EC2-4867-861E-60CEE7C145C8}"/>
    <cellStyle name="60% — акцент6 2 2 3 2" xfId="3426" xr:uid="{01128F8B-36B8-4DDA-AFFC-BABE722A9B6A}"/>
    <cellStyle name="60% — акцент6 2 2 3 2 2" xfId="6685" xr:uid="{64858D0F-7355-42EC-8EBF-21C028162AD7}"/>
    <cellStyle name="60% — акцент6 2 2 3 2 2 2" xfId="14196" xr:uid="{3816B213-DF74-4059-94BB-6D8FEBF51244}"/>
    <cellStyle name="60% — акцент6 2 2 3 2 3" xfId="11035" xr:uid="{E0ED442A-B87A-42FB-81B2-EAAD05450333}"/>
    <cellStyle name="60% — акцент6 2 2 3 3" xfId="4985" xr:uid="{DBBB4650-3B06-40C9-A1D9-E50CB22A00CA}"/>
    <cellStyle name="60% — акцент6 2 2 3 3 2" xfId="12581" xr:uid="{BD02D5B4-232E-463D-BCB3-7395EFD9D19E}"/>
    <cellStyle name="60% — акцент6 2 2 3 4" xfId="9175" xr:uid="{091FC02E-4662-449A-9BFE-DE17C120F390}"/>
    <cellStyle name="60% — акцент6 2 2 4" xfId="2149" xr:uid="{47081432-2B46-472A-81A2-79683962CC54}"/>
    <cellStyle name="60% — акцент6 2 2 4 2" xfId="3728" xr:uid="{06A06598-4CAD-4800-B5EA-16D1310BC534}"/>
    <cellStyle name="60% — акцент6 2 2 4 2 2" xfId="6986" xr:uid="{00C8C02A-60C2-491B-9A14-633A6DB862FB}"/>
    <cellStyle name="60% — акцент6 2 2 4 2 2 2" xfId="14497" xr:uid="{1E4F6D1E-4D58-4D9F-9839-223B69F742C7}"/>
    <cellStyle name="60% — акцент6 2 2 4 2 3" xfId="11336" xr:uid="{4488EAB6-F3A2-48E7-B5A4-A3156CFF3F74}"/>
    <cellStyle name="60% — акцент6 2 2 4 3" xfId="5311" xr:uid="{45B0A09F-7D3E-4847-BD70-732850319EB5}"/>
    <cellStyle name="60% — акцент6 2 2 4 3 2" xfId="12902" xr:uid="{2280B946-9C3A-4A02-8E26-A04152A4A7CB}"/>
    <cellStyle name="60% — акцент6 2 2 4 4" xfId="9790" xr:uid="{15C46536-498C-41C2-8E61-E72B2FC91C70}"/>
    <cellStyle name="60% — акцент6 2 2 5" xfId="2767" xr:uid="{A18C7811-7266-4074-A430-94E89553C981}"/>
    <cellStyle name="60% — акцент6 2 2 5 2" xfId="5926" xr:uid="{27C664E9-5D29-4FE1-B311-0260286A0E32}"/>
    <cellStyle name="60% — акцент6 2 2 5 2 2" xfId="13513" xr:uid="{A7CB2639-162B-4AE6-BA0D-9CB1CFCA0310}"/>
    <cellStyle name="60% — акцент6 2 2 5 3" xfId="10400" xr:uid="{3BEBC6F9-73CC-4D86-8F2F-D1B8A4F0C512}"/>
    <cellStyle name="60% — акцент6 2 2 6" xfId="4343" xr:uid="{FFE4F935-D65D-4BE1-AA72-504AE36D974F}"/>
    <cellStyle name="60% — акцент6 2 2 6 2" xfId="11947" xr:uid="{B6A9E74F-CCA7-4013-B3C2-EAE2213DE36A}"/>
    <cellStyle name="60% — акцент6 2 2 7" xfId="8850" xr:uid="{2A18338D-7B59-4FAC-ACE8-CC44E705DEE2}"/>
    <cellStyle name="60% — акцент6 2 2 8" xfId="1181" xr:uid="{391BD037-4C1F-46BA-8D79-A32F293C2AAD}"/>
    <cellStyle name="60% — акцент6 2 3" xfId="307" xr:uid="{6C97C1A5-C6B1-404C-A578-47941FF91B7F}"/>
    <cellStyle name="60% — акцент6 2 3 2" xfId="1898" xr:uid="{E703813B-E13F-4A40-A9A5-61C00088BA2A}"/>
    <cellStyle name="60% — акцент6 2 3 2 2" xfId="2521" xr:uid="{F246D0C6-015B-40C7-BEF8-201B611391A3}"/>
    <cellStyle name="60% — акцент6 2 3 2 2 2" xfId="4100" xr:uid="{DE8E2536-02E4-4EA0-B803-16ED4E341A91}"/>
    <cellStyle name="60% — акцент6 2 3 2 2 2 2" xfId="7355" xr:uid="{5DE4BE5E-4F3F-45BA-B30F-2A34C96F5383}"/>
    <cellStyle name="60% — акцент6 2 3 2 2 2 2 2" xfId="14866" xr:uid="{DB027FAA-D9F2-45D3-982F-DAB547F28BE2}"/>
    <cellStyle name="60% — акцент6 2 3 2 2 2 3" xfId="11706" xr:uid="{BC16AF70-166C-47F3-AB85-0030B1CB68C9}"/>
    <cellStyle name="60% — акцент6 2 3 2 2 3" xfId="5683" xr:uid="{B626510D-58B1-4AF8-8328-E1B308CA7D83}"/>
    <cellStyle name="60% — акцент6 2 3 2 2 3 2" xfId="13271" xr:uid="{438E76AD-AE4E-46A5-A3D9-DC65749CE374}"/>
    <cellStyle name="60% — акцент6 2 3 2 2 4" xfId="10159" xr:uid="{3FEF5CF1-DE26-429D-BEAB-2DFA8912FAF5}"/>
    <cellStyle name="60% — акцент6 2 3 2 3" xfId="3139" xr:uid="{E3EED5DA-CD46-4199-A907-090B2810763D}"/>
    <cellStyle name="60% — акцент6 2 3 2 3 2" xfId="6298" xr:uid="{E910F92C-A803-4B9E-9C1B-97C297FC7B6E}"/>
    <cellStyle name="60% — акцент6 2 3 2 3 2 2" xfId="13882" xr:uid="{AA7D7E52-05A9-4AC7-80FE-907F0047E662}"/>
    <cellStyle name="60% — акцент6 2 3 2 3 3" xfId="10770" xr:uid="{97358937-179D-4A2B-8BD2-3D0AA2A25DC2}"/>
    <cellStyle name="60% — акцент6 2 3 2 4" xfId="4715" xr:uid="{A188B003-C7A2-4FA8-9CDF-0C84DDDE85EB}"/>
    <cellStyle name="60% — акцент6 2 3 2 4 2" xfId="12316" xr:uid="{FA027A00-4DF1-406C-B940-10F9A4F48CDC}"/>
    <cellStyle name="60% — акцент6 2 3 2 5" xfId="9544" xr:uid="{81BB968F-1268-49FD-8FAD-6E2701B21B0E}"/>
    <cellStyle name="60% — акцент6 2 3 3" xfId="1596" xr:uid="{82529359-1857-4576-88AC-C6AC72A10174}"/>
    <cellStyle name="60% — акцент6 2 3 3 2" xfId="3496" xr:uid="{7D6F4693-E861-4C3F-A8D9-20CC9D59F289}"/>
    <cellStyle name="60% — акцент6 2 3 3 2 2" xfId="6754" xr:uid="{277D507E-EBAE-4455-85FF-C36F04362BBE}"/>
    <cellStyle name="60% — акцент6 2 3 3 2 2 2" xfId="14265" xr:uid="{280755F5-F447-4E7A-982B-2328DFA2F70F}"/>
    <cellStyle name="60% — акцент6 2 3 3 2 3" xfId="11104" xr:uid="{3636CDC1-E13F-4198-A8EC-58640F305861}"/>
    <cellStyle name="60% — акцент6 2 3 3 3" xfId="5055" xr:uid="{9F54B786-5603-4DA4-810D-89344A5E0038}"/>
    <cellStyle name="60% — акцент6 2 3 3 3 2" xfId="12650" xr:uid="{83EDED4D-A462-4E6E-AB9C-FF8384954335}"/>
    <cellStyle name="60% — акцент6 2 3 3 4" xfId="9244" xr:uid="{9C4581A4-F1FD-4F2A-B162-70CDF3E692CF}"/>
    <cellStyle name="60% — акцент6 2 3 4" xfId="2219" xr:uid="{AE8B972D-C3D8-4404-9A61-756BE93ED397}"/>
    <cellStyle name="60% — акцент6 2 3 4 2" xfId="3798" xr:uid="{FCD17C3B-C1AD-42A7-AA4E-FFB2DBDD8ECF}"/>
    <cellStyle name="60% — акцент6 2 3 4 2 2" xfId="7055" xr:uid="{B2771B33-5742-4AC5-9A93-5AF8EE61625F}"/>
    <cellStyle name="60% — акцент6 2 3 4 2 2 2" xfId="14566" xr:uid="{7C175A5A-C353-48D1-B047-5BB2E6B756CE}"/>
    <cellStyle name="60% — акцент6 2 3 4 2 3" xfId="11405" xr:uid="{A5C31EC1-BFA8-4F9D-81A7-9AF06FF6BE33}"/>
    <cellStyle name="60% — акцент6 2 3 4 3" xfId="5381" xr:uid="{E4783B99-1BBC-4543-8D64-454836842302}"/>
    <cellStyle name="60% — акцент6 2 3 4 3 2" xfId="12971" xr:uid="{C2A9570E-8005-49CC-BBB5-32294FFBDDE2}"/>
    <cellStyle name="60% — акцент6 2 3 4 4" xfId="9859" xr:uid="{099E91D9-504C-44F1-AC7F-34CFD558C408}"/>
    <cellStyle name="60% — акцент6 2 3 5" xfId="2837" xr:uid="{C7C9A594-ED54-4218-BAD9-839F624CEF5A}"/>
    <cellStyle name="60% — акцент6 2 3 5 2" xfId="5996" xr:uid="{09F651F1-F38D-4C39-885E-131E3237117A}"/>
    <cellStyle name="60% — акцент6 2 3 5 2 2" xfId="13582" xr:uid="{84609116-5BD7-4E5C-9BDB-71096299DAC6}"/>
    <cellStyle name="60% — акцент6 2 3 5 3" xfId="10470" xr:uid="{643EE7B1-4B01-425E-AC75-D7739E2D05D7}"/>
    <cellStyle name="60% — акцент6 2 3 6" xfId="4413" xr:uid="{A81568F5-294E-4091-936C-ACACA6876649}"/>
    <cellStyle name="60% — акцент6 2 3 6 2" xfId="12016" xr:uid="{2BE12508-4004-430F-8252-9ECA411B9E95}"/>
    <cellStyle name="60% — акцент6 2 3 7" xfId="8919" xr:uid="{80FD9675-4DB3-40C3-8E83-59DFFB1DFAEA}"/>
    <cellStyle name="60% — акцент6 2 3 8" xfId="1251" xr:uid="{F9F3CF4A-1923-47AB-BF5B-513C7DC361CD}"/>
    <cellStyle name="60% — акцент6 2 4" xfId="308" xr:uid="{2C9D5CF3-0471-4E6B-8DDE-86B62FD86F0B}"/>
    <cellStyle name="60% — акцент6 2 4 2" xfId="1967" xr:uid="{A5FEBA10-F712-4AEB-ACC3-90AC316404AE}"/>
    <cellStyle name="60% — акцент6 2 4 2 2" xfId="2590" xr:uid="{3B1AF013-2D7B-4611-A088-B6CE0A5FDB72}"/>
    <cellStyle name="60% — акцент6 2 4 2 2 2" xfId="4169" xr:uid="{99AACF4D-3870-45E3-8EBB-1870A8F03829}"/>
    <cellStyle name="60% — акцент6 2 4 2 2 2 2" xfId="7424" xr:uid="{44F86609-06AB-44E6-BD79-72F991EBE451}"/>
    <cellStyle name="60% — акцент6 2 4 2 2 2 2 2" xfId="14935" xr:uid="{194560CA-353A-4644-8BA9-64EBBDA5535A}"/>
    <cellStyle name="60% — акцент6 2 4 2 2 2 3" xfId="11775" xr:uid="{95E1FC3C-B2E4-4FEC-A6A6-DC2299130880}"/>
    <cellStyle name="60% — акцент6 2 4 2 2 3" xfId="5752" xr:uid="{1DF3B9B1-41D8-4591-BD0D-76EAFE85C696}"/>
    <cellStyle name="60% — акцент6 2 4 2 2 3 2" xfId="13340" xr:uid="{6300CF84-8746-4F92-B50E-58BDF474DAFE}"/>
    <cellStyle name="60% — акцент6 2 4 2 2 4" xfId="10228" xr:uid="{721D55E2-E5A5-45E8-A231-73761747A6EA}"/>
    <cellStyle name="60% — акцент6 2 4 2 3" xfId="3208" xr:uid="{87E830C7-9579-452D-815A-019166E79DB5}"/>
    <cellStyle name="60% — акцент6 2 4 2 3 2" xfId="6367" xr:uid="{F717C8E5-1D75-4C30-9459-ECBD52DFFD7F}"/>
    <cellStyle name="60% — акцент6 2 4 2 3 2 2" xfId="13951" xr:uid="{5408F1A9-A504-434F-8EA3-2E21562EF5E2}"/>
    <cellStyle name="60% — акцент6 2 4 2 3 3" xfId="10839" xr:uid="{D8793733-6F04-4D78-BE65-2B3B2239D989}"/>
    <cellStyle name="60% — акцент6 2 4 2 4" xfId="4784" xr:uid="{6BC1022E-903A-4A3B-B24F-AAA6725D9CD0}"/>
    <cellStyle name="60% — акцент6 2 4 2 4 2" xfId="12385" xr:uid="{BB113543-AC07-4D9B-B6C9-20DE7F220A3C}"/>
    <cellStyle name="60% — акцент6 2 4 2 5" xfId="9613" xr:uid="{8BD4CA72-347F-42A6-ABD5-9CEC448B5B14}"/>
    <cellStyle name="60% — акцент6 2 4 3" xfId="1665" xr:uid="{85446D5A-5905-4C36-A5A5-A879AFCE3EC6}"/>
    <cellStyle name="60% — акцент6 2 4 3 2" xfId="3565" xr:uid="{6FFB926F-C9F8-4B0E-8082-2C35F20C773F}"/>
    <cellStyle name="60% — акцент6 2 4 3 2 2" xfId="6823" xr:uid="{34909623-3B9F-4298-9422-4DA826BBDAD4}"/>
    <cellStyle name="60% — акцент6 2 4 3 2 2 2" xfId="14334" xr:uid="{3044549A-C4F2-4836-B29C-B05083EF7440}"/>
    <cellStyle name="60% — акцент6 2 4 3 2 3" xfId="11173" xr:uid="{5B3E7DF2-A3EA-435C-94B4-419061A8EBA3}"/>
    <cellStyle name="60% — акцент6 2 4 3 3" xfId="5124" xr:uid="{3F0DDD25-E77F-4CFB-9CFA-5FB155055551}"/>
    <cellStyle name="60% — акцент6 2 4 3 3 2" xfId="12719" xr:uid="{9D4004EF-3496-42C8-914C-B77D18476994}"/>
    <cellStyle name="60% — акцент6 2 4 3 4" xfId="9313" xr:uid="{154306D6-7196-47FF-9939-DCF6C8925840}"/>
    <cellStyle name="60% — акцент6 2 4 4" xfId="2288" xr:uid="{A81F098F-1941-4456-AFAF-A70A4209C0AD}"/>
    <cellStyle name="60% — акцент6 2 4 4 2" xfId="3867" xr:uid="{59A29792-1A1F-4236-A45D-EB1F8F8702F6}"/>
    <cellStyle name="60% — акцент6 2 4 4 2 2" xfId="7124" xr:uid="{B12AC08B-887D-4448-9132-E8E91447C2E9}"/>
    <cellStyle name="60% — акцент6 2 4 4 2 2 2" xfId="14635" xr:uid="{C4B32034-9655-46D0-82D5-E3262B47FD13}"/>
    <cellStyle name="60% — акцент6 2 4 4 2 3" xfId="11474" xr:uid="{F14A7ACB-5800-4105-8FE9-352B0583DA91}"/>
    <cellStyle name="60% — акцент6 2 4 4 3" xfId="5450" xr:uid="{F2F6EB3C-094A-46A5-8EC5-80D082CA7085}"/>
    <cellStyle name="60% — акцент6 2 4 4 3 2" xfId="13040" xr:uid="{77DEEDF7-997C-4B45-A517-7A5A48C6800B}"/>
    <cellStyle name="60% — акцент6 2 4 4 4" xfId="9928" xr:uid="{136957A8-E646-44C0-A0EF-F39CDEBAF7B8}"/>
    <cellStyle name="60% — акцент6 2 4 5" xfId="2906" xr:uid="{F0A81DD7-534A-47A7-8670-175CBDFC1493}"/>
    <cellStyle name="60% — акцент6 2 4 5 2" xfId="6065" xr:uid="{A5D7DCAD-027F-4462-B55C-C7B9D4965086}"/>
    <cellStyle name="60% — акцент6 2 4 5 2 2" xfId="13651" xr:uid="{870C29BB-E366-472E-B0E4-3C3063B48D7A}"/>
    <cellStyle name="60% — акцент6 2 4 5 3" xfId="10539" xr:uid="{8043C3AF-2D1B-4754-BD29-25D327548A70}"/>
    <cellStyle name="60% — акцент6 2 4 6" xfId="4482" xr:uid="{C0F1F3D8-0271-4593-A6A7-19A1D62662CA}"/>
    <cellStyle name="60% — акцент6 2 4 6 2" xfId="12085" xr:uid="{F0B88239-2D15-4F3E-9999-665834B86DA5}"/>
    <cellStyle name="60% — акцент6 2 4 7" xfId="8988" xr:uid="{92960B2A-A3B4-4AC1-80B7-C436CBAE15DF}"/>
    <cellStyle name="60% — акцент6 2 4 8" xfId="1320" xr:uid="{9A43B540-0724-4215-A315-39B9AD7603B9}"/>
    <cellStyle name="60% — акцент6 2 5" xfId="309" xr:uid="{010D5445-8672-4436-A070-9BDFEAA95AE6}"/>
    <cellStyle name="60% — акцент6 2 5 2" xfId="2382" xr:uid="{B5540D29-1EEC-43E9-909E-D39A8806799C}"/>
    <cellStyle name="60% — акцент6 2 5 2 2" xfId="3961" xr:uid="{9392533A-535B-4AB7-A712-9CF37A1590AE}"/>
    <cellStyle name="60% — акцент6 2 5 2 2 2" xfId="7217" xr:uid="{7BDE88CE-9E91-4694-A8A8-F050F2D14348}"/>
    <cellStyle name="60% — акцент6 2 5 2 2 2 2" xfId="14728" xr:uid="{4D3A2FE2-130E-4683-8ABA-97987C8ABFA8}"/>
    <cellStyle name="60% — акцент6 2 5 2 2 3" xfId="11567" xr:uid="{DCE75459-E853-4A92-B01E-746A0FD3C6FA}"/>
    <cellStyle name="60% — акцент6 2 5 2 3" xfId="5544" xr:uid="{7948854B-C316-41BE-A7B3-B7C68E6DEB1D}"/>
    <cellStyle name="60% — акцент6 2 5 2 3 2" xfId="13133" xr:uid="{42F8BFD2-C469-47F7-B108-006BE6C5C86D}"/>
    <cellStyle name="60% — акцент6 2 5 2 4" xfId="10021" xr:uid="{A5258BBB-0AEA-47F2-A01B-4BEC8E0099D8}"/>
    <cellStyle name="60% — акцент6 2 5 3" xfId="3000" xr:uid="{0E2E3F70-937C-4BC2-806B-CF623E75637B}"/>
    <cellStyle name="60% — акцент6 2 5 3 2" xfId="6159" xr:uid="{D2080B74-B81E-40CA-A392-7D054744CEEB}"/>
    <cellStyle name="60% — акцент6 2 5 3 2 2" xfId="13744" xr:uid="{518BE5BA-26C0-4F9A-A8DF-970F9E882A7B}"/>
    <cellStyle name="60% — акцент6 2 5 3 3" xfId="10632" xr:uid="{6EBC8FA6-7D12-4318-868F-EF5A76A74129}"/>
    <cellStyle name="60% — акцент6 2 5 4" xfId="4576" xr:uid="{91C73AD1-CE51-45D2-9653-858973E56B63}"/>
    <cellStyle name="60% — акцент6 2 5 4 2" xfId="12178" xr:uid="{D83FCACC-DE96-4C54-8F19-7E3F1696610E}"/>
    <cellStyle name="60% — акцент6 2 5 5" xfId="9406" xr:uid="{47B56D86-3C0B-4CC7-A6A8-8CCF0E324572}"/>
    <cellStyle name="60% — акцент6 2 5 6" xfId="1759" xr:uid="{D18349C8-A1D0-43CD-8CFD-FDCDDA5745A3}"/>
    <cellStyle name="60% — акцент6 2 6" xfId="1457" xr:uid="{6B59D794-6160-4EA6-94C3-5DE22E2EA0BE}"/>
    <cellStyle name="60% — акцент6 2 6 2" xfId="3357" xr:uid="{998DB755-962B-43EB-9049-5B9A2CA6C507}"/>
    <cellStyle name="60% — акцент6 2 6 2 2" xfId="6616" xr:uid="{32A21AFD-7A6C-4664-9867-E1CFC0D7C77B}"/>
    <cellStyle name="60% — акцент6 2 6 2 2 2" xfId="14127" xr:uid="{9758A9F4-AEC6-4364-993A-451CC3B54306}"/>
    <cellStyle name="60% — акцент6 2 6 2 3" xfId="10966" xr:uid="{CB6E87E5-8DE2-4902-BA43-4D87F3F8E743}"/>
    <cellStyle name="60% — акцент6 2 6 3" xfId="4916" xr:uid="{B0E9803E-B6FD-4027-8D10-2AF869445F1A}"/>
    <cellStyle name="60% — акцент6 2 6 3 2" xfId="12512" xr:uid="{F123DB22-A576-4A7B-A05C-7C207ECFE86F}"/>
    <cellStyle name="60% — акцент6 2 6 4" xfId="9106" xr:uid="{3A43E5F3-1AD9-47BC-9532-F18DB58BC6EA}"/>
    <cellStyle name="60% — акцент6 2 7" xfId="2080" xr:uid="{A9ED9F96-3604-4AC6-BA4D-2A5E0EC382E9}"/>
    <cellStyle name="60% — акцент6 2 7 2" xfId="3659" xr:uid="{649F7A8D-19E4-49BE-9CD6-80A20CBF2271}"/>
    <cellStyle name="60% — акцент6 2 7 2 2" xfId="6917" xr:uid="{A109E230-962A-4937-BD43-5D25F7F8E400}"/>
    <cellStyle name="60% — акцент6 2 7 2 2 2" xfId="14428" xr:uid="{CA0630D7-F319-4443-82A6-A2E62AE70834}"/>
    <cellStyle name="60% — акцент6 2 7 2 3" xfId="11267" xr:uid="{09D532EE-4410-439C-930F-8AA446D0A73E}"/>
    <cellStyle name="60% — акцент6 2 7 3" xfId="5242" xr:uid="{728EA253-C568-4019-8C9B-3A88970671BD}"/>
    <cellStyle name="60% — акцент6 2 7 3 2" xfId="12833" xr:uid="{67FB3856-E6B6-4F7D-A41A-2303670767BB}"/>
    <cellStyle name="60% — акцент6 2 7 4" xfId="9721" xr:uid="{3477B633-AF92-48C1-8C1C-87D41CC657EF}"/>
    <cellStyle name="60% — акцент6 2 8" xfId="2698" xr:uid="{B31316F9-C35B-4CF4-9522-2E9B0132862C}"/>
    <cellStyle name="60% — акцент6 2 8 2" xfId="5857" xr:uid="{467C34A4-6B8B-42E4-8734-EEFC7A44D1B4}"/>
    <cellStyle name="60% — акцент6 2 8 2 2" xfId="13444" xr:uid="{616C0965-E63D-4440-9B4D-F4F2BA25881E}"/>
    <cellStyle name="60% — акцент6 2 8 3" xfId="10331" xr:uid="{6993F70A-153D-414A-B151-F05D7ADB8897}"/>
    <cellStyle name="60% — акцент6 2 9" xfId="4274" xr:uid="{69D82321-645A-4C90-84B2-4B74B2D6A37C}"/>
    <cellStyle name="60% — акцент6 2 9 2" xfId="11878" xr:uid="{12FFAC7F-F8E1-43ED-8AC0-43B610451687}"/>
    <cellStyle name="60% - Акцент6 3" xfId="6537" xr:uid="{CD39093E-3D1E-4E46-9616-C89A5FC8E632}"/>
    <cellStyle name="60% — акцент6 3" xfId="310" xr:uid="{B685F4AC-F7FC-435E-847F-30E4C24C0F62}"/>
    <cellStyle name="60% — акцент6 3 10" xfId="8801" xr:uid="{FC132335-715F-4229-BABB-D795E2E7FAF7}"/>
    <cellStyle name="60% — акцент6 3 11" xfId="1128" xr:uid="{7DAFCC87-A839-4501-B6D9-1057E20F2B5C}"/>
    <cellStyle name="60% — акцент6 3 2" xfId="311" xr:uid="{6BBED7FD-790B-4C51-886B-3344FCC19532}"/>
    <cellStyle name="60% — акцент6 3 2 2" xfId="1849" xr:uid="{A282172E-D9F1-4A34-8987-C18F5E3AE9AD}"/>
    <cellStyle name="60% — акцент6 3 2 2 2" xfId="2472" xr:uid="{8CC4102D-7388-41B9-98DF-2DFE28949366}"/>
    <cellStyle name="60% — акцент6 3 2 2 2 2" xfId="4051" xr:uid="{B46A98FE-A030-47E9-8C52-3EC153EC8965}"/>
    <cellStyle name="60% — акцент6 3 2 2 2 2 2" xfId="7307" xr:uid="{B8DE85BC-9ACB-492A-9730-1D2CCA1D8BC7}"/>
    <cellStyle name="60% — акцент6 3 2 2 2 2 2 2" xfId="14818" xr:uid="{295ED554-62DB-41D6-8D67-E2AA261AFE18}"/>
    <cellStyle name="60% — акцент6 3 2 2 2 2 3" xfId="11657" xr:uid="{67E190B8-8EF4-48C2-93BD-103FE97073A9}"/>
    <cellStyle name="60% — акцент6 3 2 2 2 3" xfId="5634" xr:uid="{C91AA379-ABF4-4454-9E17-DFF221FCC85A}"/>
    <cellStyle name="60% — акцент6 3 2 2 2 3 2" xfId="13223" xr:uid="{AEB972B2-85DF-460A-B67A-570BB8DAE13A}"/>
    <cellStyle name="60% — акцент6 3 2 2 2 4" xfId="10111" xr:uid="{41802DD1-4FF5-4AFE-B269-5E5CF0BD369A}"/>
    <cellStyle name="60% — акцент6 3 2 2 3" xfId="3090" xr:uid="{082EDD15-FFF3-4577-9DAC-BF1CD0035639}"/>
    <cellStyle name="60% — акцент6 3 2 2 3 2" xfId="6249" xr:uid="{8BE57409-F26F-4861-B31D-A058C2F4F9F3}"/>
    <cellStyle name="60% — акцент6 3 2 2 3 2 2" xfId="13834" xr:uid="{89A64AD3-B93A-4571-A266-2E66B8387670}"/>
    <cellStyle name="60% — акцент6 3 2 2 3 3" xfId="10722" xr:uid="{82BBCB44-5673-4B84-946E-3EB745C94B92}"/>
    <cellStyle name="60% — акцент6 3 2 2 4" xfId="4666" xr:uid="{D498606E-8D8A-4014-9B04-A19DCE47F45B}"/>
    <cellStyle name="60% — акцент6 3 2 2 4 2" xfId="12268" xr:uid="{CFDE40D6-A231-4007-A0F6-608784EC9CFC}"/>
    <cellStyle name="60% — акцент6 3 2 2 5" xfId="9496" xr:uid="{4D27EDEA-E8FC-4A0B-B12A-0175CA12D436}"/>
    <cellStyle name="60% — акцент6 3 2 3" xfId="1547" xr:uid="{81ABDED3-C8E0-4553-969E-4C9804C90B8B}"/>
    <cellStyle name="60% — акцент6 3 2 3 2" xfId="3447" xr:uid="{2FBCB249-8DD9-4F25-9234-814FA9ED3C61}"/>
    <cellStyle name="60% — акцент6 3 2 3 2 2" xfId="6706" xr:uid="{5224A9B0-1241-400F-AB3C-939D49BEFA02}"/>
    <cellStyle name="60% — акцент6 3 2 3 2 2 2" xfId="14217" xr:uid="{8074BFB1-4E6F-4580-9F1E-7594AEDBB34F}"/>
    <cellStyle name="60% — акцент6 3 2 3 2 3" xfId="11056" xr:uid="{AF632285-346E-468B-BECF-6CD73493B144}"/>
    <cellStyle name="60% — акцент6 3 2 3 3" xfId="5006" xr:uid="{ECED163B-3803-4171-A934-7D4C5C07563F}"/>
    <cellStyle name="60% — акцент6 3 2 3 3 2" xfId="12602" xr:uid="{C22B6196-EB27-41EF-9CB4-4430DD3EC7E0}"/>
    <cellStyle name="60% — акцент6 3 2 3 4" xfId="9196" xr:uid="{E8C088F9-C189-4FC3-AD31-3DAB00A38787}"/>
    <cellStyle name="60% — акцент6 3 2 4" xfId="2170" xr:uid="{7DF51D3C-BD08-4B46-8C3E-76A9EA18EF3E}"/>
    <cellStyle name="60% — акцент6 3 2 4 2" xfId="3749" xr:uid="{59828259-03F2-418D-844B-64B96ED8AC5D}"/>
    <cellStyle name="60% — акцент6 3 2 4 2 2" xfId="7007" xr:uid="{FC97AAFC-38A8-460F-9616-892E5D0BCD5E}"/>
    <cellStyle name="60% — акцент6 3 2 4 2 2 2" xfId="14518" xr:uid="{AE0B936D-D944-426C-A441-79315BDF4809}"/>
    <cellStyle name="60% — акцент6 3 2 4 2 3" xfId="11357" xr:uid="{99E1D7A5-8907-449E-A48D-65FED79751C8}"/>
    <cellStyle name="60% — акцент6 3 2 4 3" xfId="5332" xr:uid="{9CA7B5BC-7EDF-4508-B408-1427EE6EA45F}"/>
    <cellStyle name="60% — акцент6 3 2 4 3 2" xfId="12923" xr:uid="{EFA9EEC1-4FF4-433A-82A6-AD7A6C91F0BB}"/>
    <cellStyle name="60% — акцент6 3 2 4 4" xfId="9811" xr:uid="{7B41E3ED-EEB3-4F74-962F-7677E16AA0D5}"/>
    <cellStyle name="60% — акцент6 3 2 5" xfId="2788" xr:uid="{E23B0993-438E-47A1-B235-8CC24520F350}"/>
    <cellStyle name="60% — акцент6 3 2 5 2" xfId="5947" xr:uid="{7DED177A-2D5D-4845-9160-3BE31094866B}"/>
    <cellStyle name="60% — акцент6 3 2 5 2 2" xfId="13534" xr:uid="{7DDE35E3-E060-4B7A-8130-39DEE654F5CF}"/>
    <cellStyle name="60% — акцент6 3 2 5 3" xfId="10421" xr:uid="{8971F2DE-79B9-40D7-8978-382FF5E730CE}"/>
    <cellStyle name="60% — акцент6 3 2 6" xfId="4364" xr:uid="{3B53253D-B45A-4F9F-80A7-2F4C31B2A34D}"/>
    <cellStyle name="60% — акцент6 3 2 6 2" xfId="11968" xr:uid="{8F609D11-61FD-4760-942D-8DDD09EAEBFB}"/>
    <cellStyle name="60% — акцент6 3 2 7" xfId="8871" xr:uid="{7D44DD02-206E-4241-B158-4AEC9EAD2311}"/>
    <cellStyle name="60% — акцент6 3 2 8" xfId="1202" xr:uid="{AD51E748-4DBE-419E-811F-F8E15CF41FFE}"/>
    <cellStyle name="60% — акцент6 3 3" xfId="312" xr:uid="{9D0B5DE4-97C8-4C9E-9414-9B6002410A41}"/>
    <cellStyle name="60% — акцент6 3 3 2" xfId="1919" xr:uid="{F4E8A42D-0C9F-4BB9-9C0E-0F3B9042893A}"/>
    <cellStyle name="60% — акцент6 3 3 2 2" xfId="2542" xr:uid="{0FDB7ECE-6EA0-4841-8B79-4B67903DE6AF}"/>
    <cellStyle name="60% — акцент6 3 3 2 2 2" xfId="4121" xr:uid="{4C0D32C8-9E96-4ADA-BAFE-BDD0692FCC1B}"/>
    <cellStyle name="60% — акцент6 3 3 2 2 2 2" xfId="7376" xr:uid="{53FFBE95-314D-4358-B377-32A775F68BE5}"/>
    <cellStyle name="60% — акцент6 3 3 2 2 2 2 2" xfId="14887" xr:uid="{2C9D821B-4BC6-4E0D-96B1-7C776C50A2DF}"/>
    <cellStyle name="60% — акцент6 3 3 2 2 2 3" xfId="11727" xr:uid="{548CAD69-2D75-4B26-916A-ABE8076C4469}"/>
    <cellStyle name="60% — акцент6 3 3 2 2 3" xfId="5704" xr:uid="{09053E3A-2503-4CBA-BF19-04E84E737936}"/>
    <cellStyle name="60% — акцент6 3 3 2 2 3 2" xfId="13292" xr:uid="{849439C3-7A1A-4998-B79A-BEAD9721BF66}"/>
    <cellStyle name="60% — акцент6 3 3 2 2 4" xfId="10180" xr:uid="{0DEFB7F8-86E9-4AB6-9CC2-23D853F40605}"/>
    <cellStyle name="60% — акцент6 3 3 2 3" xfId="3160" xr:uid="{396F9708-8F34-409C-995C-0A531E5C7435}"/>
    <cellStyle name="60% — акцент6 3 3 2 3 2" xfId="6319" xr:uid="{673E62A4-05AE-4AB7-B6A7-843FE57119F5}"/>
    <cellStyle name="60% — акцент6 3 3 2 3 2 2" xfId="13903" xr:uid="{02EFF46A-7A4C-4C96-A973-4FFBDAB29C5E}"/>
    <cellStyle name="60% — акцент6 3 3 2 3 3" xfId="10791" xr:uid="{248CA416-9F86-4A35-BFF9-659406D5EF34}"/>
    <cellStyle name="60% — акцент6 3 3 2 4" xfId="4736" xr:uid="{5F6DD2F7-5F3D-454E-B758-085B357F7C2C}"/>
    <cellStyle name="60% — акцент6 3 3 2 4 2" xfId="12337" xr:uid="{3661FD9B-90DA-46E6-AF2C-54046EB3A227}"/>
    <cellStyle name="60% — акцент6 3 3 2 5" xfId="9565" xr:uid="{55D153E5-2ADB-4007-A631-88AE0D0BE9FB}"/>
    <cellStyle name="60% — акцент6 3 3 3" xfId="1617" xr:uid="{BAA97CE1-589C-45EC-AFA2-A1BEA1C98777}"/>
    <cellStyle name="60% — акцент6 3 3 3 2" xfId="3517" xr:uid="{2ABE5FCA-57FB-4930-8EEE-7216292CD756}"/>
    <cellStyle name="60% — акцент6 3 3 3 2 2" xfId="6775" xr:uid="{0423EA99-0665-46AF-898F-960E4AF29034}"/>
    <cellStyle name="60% — акцент6 3 3 3 2 2 2" xfId="14286" xr:uid="{202EDA01-DEF1-4E8F-92DC-2F8215AEEDBF}"/>
    <cellStyle name="60% — акцент6 3 3 3 2 3" xfId="11125" xr:uid="{0207DF88-4FE2-4BF7-A67D-B4DEC8C11894}"/>
    <cellStyle name="60% — акцент6 3 3 3 3" xfId="5076" xr:uid="{4497E7CE-8468-4533-97A5-0C72E66F6FCA}"/>
    <cellStyle name="60% — акцент6 3 3 3 3 2" xfId="12671" xr:uid="{B92E1798-A874-4654-97DE-C2D3FB674332}"/>
    <cellStyle name="60% — акцент6 3 3 3 4" xfId="9265" xr:uid="{8C2993A9-219A-4937-B505-4BA9D1D442C2}"/>
    <cellStyle name="60% — акцент6 3 3 4" xfId="2240" xr:uid="{B6656287-A5A2-4F86-9DD5-0B01786FF944}"/>
    <cellStyle name="60% — акцент6 3 3 4 2" xfId="3819" xr:uid="{FE442AF8-B299-4882-A274-9D57F3877EE8}"/>
    <cellStyle name="60% — акцент6 3 3 4 2 2" xfId="7076" xr:uid="{41B4D41C-2BF0-4085-BCFC-522EC1E2A8E3}"/>
    <cellStyle name="60% — акцент6 3 3 4 2 2 2" xfId="14587" xr:uid="{C0157161-25C3-4EDA-A516-F86C5C731B64}"/>
    <cellStyle name="60% — акцент6 3 3 4 2 3" xfId="11426" xr:uid="{F1ACE0A6-329F-45EF-BCEE-57AB94ADADE0}"/>
    <cellStyle name="60% — акцент6 3 3 4 3" xfId="5402" xr:uid="{E4470DA1-4587-447C-BBDA-5C6EEAC779F9}"/>
    <cellStyle name="60% — акцент6 3 3 4 3 2" xfId="12992" xr:uid="{42095958-1E79-4B59-AB92-D522C590FE3D}"/>
    <cellStyle name="60% — акцент6 3 3 4 4" xfId="9880" xr:uid="{CB0194B0-14A1-4862-B3AC-740B4D5AB180}"/>
    <cellStyle name="60% — акцент6 3 3 5" xfId="2858" xr:uid="{D10C8E5F-472E-4152-A8B8-CB6C1A4838C2}"/>
    <cellStyle name="60% — акцент6 3 3 5 2" xfId="6017" xr:uid="{EE9A1927-68A5-4589-95E8-0A81F1A843C0}"/>
    <cellStyle name="60% — акцент6 3 3 5 2 2" xfId="13603" xr:uid="{66280282-AE68-4CD2-9F55-4342700E0AC7}"/>
    <cellStyle name="60% — акцент6 3 3 5 3" xfId="10491" xr:uid="{4E7CE73E-98E0-44C0-A60B-D1BA810889E2}"/>
    <cellStyle name="60% — акцент6 3 3 6" xfId="4434" xr:uid="{E29BCC17-6136-4154-9DE4-7D45DC757378}"/>
    <cellStyle name="60% — акцент6 3 3 6 2" xfId="12037" xr:uid="{32417FA8-8073-44E5-87AC-F6A6C739DDBD}"/>
    <cellStyle name="60% — акцент6 3 3 7" xfId="8940" xr:uid="{A978F943-8CC8-4AF0-99E9-2CA0A52E726A}"/>
    <cellStyle name="60% — акцент6 3 3 8" xfId="1272" xr:uid="{786A3E46-1B9C-4195-990B-7C6E2953F5D2}"/>
    <cellStyle name="60% — акцент6 3 4" xfId="313" xr:uid="{A2AFC923-6E64-444B-B1E7-D8D84632630D}"/>
    <cellStyle name="60% — акцент6 3 4 2" xfId="1988" xr:uid="{CBF9BDC4-51C4-4077-958B-1DA176E1C68F}"/>
    <cellStyle name="60% — акцент6 3 4 2 2" xfId="2611" xr:uid="{6FAEE346-98BD-4835-BA71-067FABAB6F3D}"/>
    <cellStyle name="60% — акцент6 3 4 2 2 2" xfId="4190" xr:uid="{6014250F-EC03-456D-95AF-5E54DEC994C5}"/>
    <cellStyle name="60% — акцент6 3 4 2 2 2 2" xfId="7445" xr:uid="{1841BD36-B46F-431F-88EF-5BE079F08530}"/>
    <cellStyle name="60% — акцент6 3 4 2 2 2 2 2" xfId="14956" xr:uid="{6B31F353-F349-4C5E-B3F8-CF8D97596DB8}"/>
    <cellStyle name="60% — акцент6 3 4 2 2 2 3" xfId="11796" xr:uid="{7D43531E-BE56-4AA3-A0B2-1234612C7A39}"/>
    <cellStyle name="60% — акцент6 3 4 2 2 3" xfId="5773" xr:uid="{D0E1591C-81F6-4466-B5A4-CFC16B4191D3}"/>
    <cellStyle name="60% — акцент6 3 4 2 2 3 2" xfId="13361" xr:uid="{44C64298-F6E4-4D4A-B5D3-DD0EF66DE0AF}"/>
    <cellStyle name="60% — акцент6 3 4 2 2 4" xfId="10249" xr:uid="{E66B45C9-E40E-4365-8355-C6B8C6B844C8}"/>
    <cellStyle name="60% — акцент6 3 4 2 3" xfId="3229" xr:uid="{DAE944CE-8D31-44C7-AFBA-BA410FDF0B3A}"/>
    <cellStyle name="60% — акцент6 3 4 2 3 2" xfId="6388" xr:uid="{260D7140-C2BA-44D8-B622-9ACA215B173F}"/>
    <cellStyle name="60% — акцент6 3 4 2 3 2 2" xfId="13972" xr:uid="{D19ABD01-8262-4B87-9E0C-B8BD7CC359AC}"/>
    <cellStyle name="60% — акцент6 3 4 2 3 3" xfId="10860" xr:uid="{30F34246-98D1-4040-959D-DF79DD995CE7}"/>
    <cellStyle name="60% — акцент6 3 4 2 4" xfId="4805" xr:uid="{B3BC6E9A-4589-47CE-9E10-512DD9D244B8}"/>
    <cellStyle name="60% — акцент6 3 4 2 4 2" xfId="12406" xr:uid="{50754B1E-AB54-4B21-9ADA-0D7D66424B56}"/>
    <cellStyle name="60% — акцент6 3 4 2 5" xfId="9634" xr:uid="{3735BEF8-3DE0-410C-A8FD-09602F2195B4}"/>
    <cellStyle name="60% — акцент6 3 4 3" xfId="1686" xr:uid="{87D2EBA1-1CF9-4A45-B35C-DC25C90EB2A2}"/>
    <cellStyle name="60% — акцент6 3 4 3 2" xfId="3586" xr:uid="{57B25ED2-08BD-4A47-8BB7-F536C0EEFD4B}"/>
    <cellStyle name="60% — акцент6 3 4 3 2 2" xfId="6844" xr:uid="{3C9AE1A4-D8C9-4587-AA25-61F84FA2BAAA}"/>
    <cellStyle name="60% — акцент6 3 4 3 2 2 2" xfId="14355" xr:uid="{140B4244-B9E5-4D2B-9D90-C5DBDDF33A1C}"/>
    <cellStyle name="60% — акцент6 3 4 3 2 3" xfId="11194" xr:uid="{99BC5086-8A66-4418-A49C-DFA608E26CF6}"/>
    <cellStyle name="60% — акцент6 3 4 3 3" xfId="5145" xr:uid="{E0F37C1E-B8F5-4993-AA81-9369C0575EC3}"/>
    <cellStyle name="60% — акцент6 3 4 3 3 2" xfId="12740" xr:uid="{A773658F-29B4-44D4-97A2-FC7E42ECF09B}"/>
    <cellStyle name="60% — акцент6 3 4 3 4" xfId="9334" xr:uid="{EC6E790E-4CFA-4F4B-BF0A-778A834FFD14}"/>
    <cellStyle name="60% — акцент6 3 4 4" xfId="2309" xr:uid="{DC0136B2-83FE-4ED4-8584-79FAA188C381}"/>
    <cellStyle name="60% — акцент6 3 4 4 2" xfId="3888" xr:uid="{03F4249B-CCFF-4700-B03B-E963C8D5B147}"/>
    <cellStyle name="60% — акцент6 3 4 4 2 2" xfId="7145" xr:uid="{9C67C27E-4CE8-428F-A7DC-107F73F47E08}"/>
    <cellStyle name="60% — акцент6 3 4 4 2 2 2" xfId="14656" xr:uid="{1F4F6157-CE02-4A0C-A14F-C896CD99AD21}"/>
    <cellStyle name="60% — акцент6 3 4 4 2 3" xfId="11495" xr:uid="{A611A83D-48BE-4DE9-8615-26FF5E678175}"/>
    <cellStyle name="60% — акцент6 3 4 4 3" xfId="5471" xr:uid="{E6CE7647-8E99-4E90-85CA-12913BB12E03}"/>
    <cellStyle name="60% — акцент6 3 4 4 3 2" xfId="13061" xr:uid="{BD96D933-0232-46F5-BE56-9BB99FB86C34}"/>
    <cellStyle name="60% — акцент6 3 4 4 4" xfId="9949" xr:uid="{C92AD27A-25D2-4352-AF84-E21DBCB0D696}"/>
    <cellStyle name="60% — акцент6 3 4 5" xfId="2927" xr:uid="{A28E6097-F486-4BEF-B8DF-0171110F03B9}"/>
    <cellStyle name="60% — акцент6 3 4 5 2" xfId="6086" xr:uid="{57F33EB2-EC2E-446A-A215-DECC8BE2D9C9}"/>
    <cellStyle name="60% — акцент6 3 4 5 2 2" xfId="13672" xr:uid="{7427518F-7B4F-4861-B373-0E7644124551}"/>
    <cellStyle name="60% — акцент6 3 4 5 3" xfId="10560" xr:uid="{7A8B8083-CB2A-4740-A535-B716B6191320}"/>
    <cellStyle name="60% — акцент6 3 4 6" xfId="4503" xr:uid="{3FA07F38-8C5F-4730-958E-95CB6EEBCD6A}"/>
    <cellStyle name="60% — акцент6 3 4 6 2" xfId="12106" xr:uid="{6FF711D0-0B0C-4885-A6C3-0E7C2B0BE5B9}"/>
    <cellStyle name="60% — акцент6 3 4 7" xfId="9009" xr:uid="{E7C209E0-C7BC-4781-9D36-F8CFCBBA5EC6}"/>
    <cellStyle name="60% — акцент6 3 4 8" xfId="1341" xr:uid="{61004544-A7BA-409C-A0D7-2194132AE3A6}"/>
    <cellStyle name="60% — акцент6 3 5" xfId="314" xr:uid="{28427B66-761F-4608-A831-B8DF9ED09B4B}"/>
    <cellStyle name="60% — акцент6 3 5 2" xfId="2403" xr:uid="{3AAF4FA4-2F5D-44BE-8ABA-E61AFAE802A0}"/>
    <cellStyle name="60% — акцент6 3 5 2 2" xfId="3982" xr:uid="{0FBDFD41-F441-465F-B45A-7D92B5897F7E}"/>
    <cellStyle name="60% — акцент6 3 5 2 2 2" xfId="7238" xr:uid="{551A2655-B60C-4C89-BFBB-C54F027F0E83}"/>
    <cellStyle name="60% — акцент6 3 5 2 2 2 2" xfId="14749" xr:uid="{C45155D5-8C8B-43DD-9F9A-62E5EBD9611F}"/>
    <cellStyle name="60% — акцент6 3 5 2 2 3" xfId="11588" xr:uid="{DC6765E3-E5D3-4504-86C5-74F48B6BA0FB}"/>
    <cellStyle name="60% — акцент6 3 5 2 3" xfId="5565" xr:uid="{BA73E08D-9F1D-47AD-9DC7-50CD4211BEBF}"/>
    <cellStyle name="60% — акцент6 3 5 2 3 2" xfId="13154" xr:uid="{E9CB81DA-3A9B-41B0-A2D9-6CBCA3FB875A}"/>
    <cellStyle name="60% — акцент6 3 5 2 4" xfId="10042" xr:uid="{BE69785E-75C5-44EB-A4E5-602515445155}"/>
    <cellStyle name="60% — акцент6 3 5 3" xfId="3021" xr:uid="{B67D1F43-3BA2-42EE-B0ED-667F1C5786E3}"/>
    <cellStyle name="60% — акцент6 3 5 3 2" xfId="6180" xr:uid="{BFCFB6A7-8618-4FE9-B341-5FF62FFB6886}"/>
    <cellStyle name="60% — акцент6 3 5 3 2 2" xfId="13765" xr:uid="{ECBF7509-2653-4B9D-9292-157B7DAE36D3}"/>
    <cellStyle name="60% — акцент6 3 5 3 3" xfId="10653" xr:uid="{7F9F07CA-AC38-4374-AB99-D3935ECBDF94}"/>
    <cellStyle name="60% — акцент6 3 5 4" xfId="4597" xr:uid="{EBC29637-E491-4E93-B2E9-995C6F313845}"/>
    <cellStyle name="60% — акцент6 3 5 4 2" xfId="12199" xr:uid="{64943202-0C25-45AC-B270-244317672D91}"/>
    <cellStyle name="60% — акцент6 3 5 5" xfId="9427" xr:uid="{7178B420-B58E-4548-880F-FA585DBCCA7F}"/>
    <cellStyle name="60% — акцент6 3 5 6" xfId="1780" xr:uid="{FF009B1B-BDD2-43A2-AE85-50F02A61BB9F}"/>
    <cellStyle name="60% — акцент6 3 6" xfId="1478" xr:uid="{CE0339AC-D9B8-4C6E-9AEA-9C46851C3A21}"/>
    <cellStyle name="60% — акцент6 3 6 2" xfId="3378" xr:uid="{7A764723-EAA3-43E2-BCE9-6B75026637F7}"/>
    <cellStyle name="60% — акцент6 3 6 2 2" xfId="6637" xr:uid="{0A004BE1-8E06-4270-85F4-FD08D2C0029D}"/>
    <cellStyle name="60% — акцент6 3 6 2 2 2" xfId="14148" xr:uid="{46B981A6-A346-4E64-AD62-A05B75392B41}"/>
    <cellStyle name="60% — акцент6 3 6 2 3" xfId="10987" xr:uid="{6EE70324-8BEC-46CE-98DF-9B41134708AA}"/>
    <cellStyle name="60% — акцент6 3 6 3" xfId="4937" xr:uid="{A0B4E9EF-E259-4DF3-937F-AEF038687B62}"/>
    <cellStyle name="60% — акцент6 3 6 3 2" xfId="12533" xr:uid="{C6D4D670-4A9A-484D-A43D-762B3D9C4043}"/>
    <cellStyle name="60% — акцент6 3 6 4" xfId="9127" xr:uid="{61EDFB43-C013-4950-B97B-D31CCD912B1E}"/>
    <cellStyle name="60% — акцент6 3 7" xfId="2101" xr:uid="{230F8770-086F-4F39-B50E-F99259BBD380}"/>
    <cellStyle name="60% — акцент6 3 7 2" xfId="3680" xr:uid="{6E532EB9-E016-425D-B0E9-706DA7ADC3D2}"/>
    <cellStyle name="60% — акцент6 3 7 2 2" xfId="6938" xr:uid="{5482B30C-A787-4765-80AD-E9A5E8CC273D}"/>
    <cellStyle name="60% — акцент6 3 7 2 2 2" xfId="14449" xr:uid="{EEE6A6C5-3D63-4372-852C-56132CF161E3}"/>
    <cellStyle name="60% — акцент6 3 7 2 3" xfId="11288" xr:uid="{54E549AF-3D49-4C8F-8997-917D23CE033D}"/>
    <cellStyle name="60% — акцент6 3 7 3" xfId="5263" xr:uid="{D71BFF97-864D-4EA9-BEA1-327EBCE6C37F}"/>
    <cellStyle name="60% — акцент6 3 7 3 2" xfId="12854" xr:uid="{26E6D9B3-B7CC-403B-9242-4C4E7A39F92F}"/>
    <cellStyle name="60% — акцент6 3 7 4" xfId="9742" xr:uid="{99AC3970-A2DA-4215-AA61-B2042D07EE74}"/>
    <cellStyle name="60% — акцент6 3 8" xfId="2719" xr:uid="{DAB5246D-E805-49DD-86C6-02FCEF28218D}"/>
    <cellStyle name="60% — акцент6 3 8 2" xfId="5878" xr:uid="{4198FBA8-7B1E-40C3-83C7-8FD5EB174B94}"/>
    <cellStyle name="60% — акцент6 3 8 2 2" xfId="13465" xr:uid="{8F698ED7-7BA6-41D4-85CB-93C43B73ECF0}"/>
    <cellStyle name="60% — акцент6 3 8 3" xfId="10352" xr:uid="{B9130ECC-3CB0-46A2-8579-607883E36117}"/>
    <cellStyle name="60% — акцент6 3 9" xfId="4295" xr:uid="{D70B7EC1-5620-495F-93E9-80C995A43103}"/>
    <cellStyle name="60% — акцент6 3 9 2" xfId="11899" xr:uid="{44AC90A5-DE08-4DA6-8E14-4125E0AF425A}"/>
    <cellStyle name="60% — акцент6 4" xfId="315" xr:uid="{3A67FEB8-2D6F-4346-B8B0-F69A102AD74F}"/>
    <cellStyle name="60% — акцент6 4 10" xfId="8825" xr:uid="{DB886D26-925C-4A07-B3AB-CE2912448C2A}"/>
    <cellStyle name="60% — акцент6 4 11" xfId="1153" xr:uid="{D3C13B6B-FC56-42AD-A9C4-705B9A906C78}"/>
    <cellStyle name="60% — акцент6 4 2" xfId="316" xr:uid="{F83FD9C2-A8EE-4452-84D8-5C412D35A9D2}"/>
    <cellStyle name="60% — акцент6 4 2 2" xfId="1873" xr:uid="{1DAEFC72-326C-4C61-8B80-E8EC977B85CA}"/>
    <cellStyle name="60% — акцент6 4 2 2 2" xfId="2496" xr:uid="{017FD012-3D06-42D3-A782-CD16308B2D16}"/>
    <cellStyle name="60% — акцент6 4 2 2 2 2" xfId="4075" xr:uid="{CC0E0045-5785-4536-AD8A-F37D8705B475}"/>
    <cellStyle name="60% — акцент6 4 2 2 2 2 2" xfId="7330" xr:uid="{C7B6CD35-6CA6-4F30-BC58-2A35F221BAA3}"/>
    <cellStyle name="60% — акцент6 4 2 2 2 2 2 2" xfId="14841" xr:uid="{4C21FE9E-D0ED-44D9-BDEC-1EDCFB9A05A8}"/>
    <cellStyle name="60% — акцент6 4 2 2 2 2 3" xfId="11681" xr:uid="{C880724A-9958-47DB-BE80-AA7308A8BBF4}"/>
    <cellStyle name="60% — акцент6 4 2 2 2 3" xfId="5658" xr:uid="{A9AB6618-97FE-400D-8512-2F0FF83D1FC9}"/>
    <cellStyle name="60% — акцент6 4 2 2 2 3 2" xfId="13246" xr:uid="{F3DD4DCE-5BB3-47E5-9F51-6EFF4B6A0722}"/>
    <cellStyle name="60% — акцент6 4 2 2 2 4" xfId="10134" xr:uid="{290F4CD5-C847-4BBD-9030-82BBE59FE377}"/>
    <cellStyle name="60% — акцент6 4 2 2 3" xfId="3114" xr:uid="{2F50CDDA-CDFD-4DF8-974C-B85A5B641124}"/>
    <cellStyle name="60% — акцент6 4 2 2 3 2" xfId="6273" xr:uid="{DD455CEB-2B12-47D0-A841-A75667519AE2}"/>
    <cellStyle name="60% — акцент6 4 2 2 3 2 2" xfId="13857" xr:uid="{6E775474-92FB-4360-A993-D2DB6C84E643}"/>
    <cellStyle name="60% — акцент6 4 2 2 3 3" xfId="10745" xr:uid="{1CEEE079-0FB9-4CB2-9B08-7A3E20EDB5DF}"/>
    <cellStyle name="60% — акцент6 4 2 2 4" xfId="4690" xr:uid="{D408E0D6-BBC1-4DB0-B0F1-6C66DA412D1F}"/>
    <cellStyle name="60% — акцент6 4 2 2 4 2" xfId="12291" xr:uid="{32DA6DD4-F976-4389-854E-ADB6945784AD}"/>
    <cellStyle name="60% — акцент6 4 2 2 5" xfId="9519" xr:uid="{D65A7571-3D0A-46E8-8A1B-3E2C61EC1FE1}"/>
    <cellStyle name="60% — акцент6 4 2 3" xfId="1571" xr:uid="{44418E33-C066-4482-A453-BC67359B3A99}"/>
    <cellStyle name="60% — акцент6 4 2 3 2" xfId="3471" xr:uid="{D3D75C2F-F17B-400D-B142-25A7DEE51839}"/>
    <cellStyle name="60% — акцент6 4 2 3 2 2" xfId="6729" xr:uid="{85978688-2F96-4D8A-8F8C-E4245615ABF0}"/>
    <cellStyle name="60% — акцент6 4 2 3 2 2 2" xfId="14240" xr:uid="{31F3DD82-49F9-44A6-9A29-7925A96B19C8}"/>
    <cellStyle name="60% — акцент6 4 2 3 2 3" xfId="11079" xr:uid="{5E090B30-AF30-4273-9EF5-D9D270BD5F16}"/>
    <cellStyle name="60% — акцент6 4 2 3 3" xfId="5030" xr:uid="{443BAF93-828E-449A-9265-44E2A119A27E}"/>
    <cellStyle name="60% — акцент6 4 2 3 3 2" xfId="12625" xr:uid="{AC09E7ED-5122-4B98-91FE-846C5570283E}"/>
    <cellStyle name="60% — акцент6 4 2 3 4" xfId="9219" xr:uid="{E51FE910-1C7F-4844-A56E-8CB557EEB5FD}"/>
    <cellStyle name="60% — акцент6 4 2 4" xfId="2194" xr:uid="{A1B5EC79-804B-4500-9D0B-3985519900FF}"/>
    <cellStyle name="60% — акцент6 4 2 4 2" xfId="3773" xr:uid="{3E250169-6587-42B8-87F8-33573DC842DD}"/>
    <cellStyle name="60% — акцент6 4 2 4 2 2" xfId="7030" xr:uid="{C9B1A067-C80D-49C4-9FCA-BCCEC3426D49}"/>
    <cellStyle name="60% — акцент6 4 2 4 2 2 2" xfId="14541" xr:uid="{CFE0C163-6217-4138-AF1D-82B8EA28574A}"/>
    <cellStyle name="60% — акцент6 4 2 4 2 3" xfId="11380" xr:uid="{5A1E2807-1639-4EA9-B972-DE3DD28F3453}"/>
    <cellStyle name="60% — акцент6 4 2 4 3" xfId="5356" xr:uid="{6CD6237A-4AC9-44A9-86A7-F7373F274A16}"/>
    <cellStyle name="60% — акцент6 4 2 4 3 2" xfId="12946" xr:uid="{35D922A5-9DB9-425F-BE3F-8A9F801907D7}"/>
    <cellStyle name="60% — акцент6 4 2 4 4" xfId="9834" xr:uid="{66137C0E-7513-405F-A38F-192C00FEE39C}"/>
    <cellStyle name="60% — акцент6 4 2 5" xfId="2812" xr:uid="{2128563A-75A9-4D01-A5A6-E479D89379AE}"/>
    <cellStyle name="60% — акцент6 4 2 5 2" xfId="5971" xr:uid="{FD953DA7-EF49-4F94-9DAB-3CD759D73DEF}"/>
    <cellStyle name="60% — акцент6 4 2 5 2 2" xfId="13557" xr:uid="{CA2098E7-2D61-4901-9A56-3F38AE8BDA17}"/>
    <cellStyle name="60% — акцент6 4 2 5 3" xfId="10445" xr:uid="{19EA166E-3C3C-4DDD-A4AD-7A8013E4CAAC}"/>
    <cellStyle name="60% — акцент6 4 2 6" xfId="4388" xr:uid="{1D137134-5B4D-445D-9B81-6E762C347A24}"/>
    <cellStyle name="60% — акцент6 4 2 6 2" xfId="11991" xr:uid="{27BE423A-03D7-4323-A1CC-3675D5BB2056}"/>
    <cellStyle name="60% — акцент6 4 2 7" xfId="8894" xr:uid="{AFF43E42-D2EC-44B8-A25A-2E61B55820F3}"/>
    <cellStyle name="60% — акцент6 4 2 8" xfId="1226" xr:uid="{A3C11793-B1CA-42C9-B759-9EA5D152AA82}"/>
    <cellStyle name="60% — акцент6 4 3" xfId="317" xr:uid="{ED12EA7C-AD84-45E6-8D26-18DFB2D19EC8}"/>
    <cellStyle name="60% — акцент6 4 3 2" xfId="1942" xr:uid="{58710C0F-6623-45FC-89E6-A8061E0B0E68}"/>
    <cellStyle name="60% — акцент6 4 3 2 2" xfId="2565" xr:uid="{CF401D82-7D07-4D8B-AC3C-06643BF81E6A}"/>
    <cellStyle name="60% — акцент6 4 3 2 2 2" xfId="4144" xr:uid="{B738B0B8-8C11-4094-B00F-7B69C3C0DD77}"/>
    <cellStyle name="60% — акцент6 4 3 2 2 2 2" xfId="7399" xr:uid="{09347147-C209-4839-A5F5-1EF1589CFCB6}"/>
    <cellStyle name="60% — акцент6 4 3 2 2 2 2 2" xfId="14910" xr:uid="{9AB9B629-978D-472C-949B-9968B7ADC297}"/>
    <cellStyle name="60% — акцент6 4 3 2 2 2 3" xfId="11750" xr:uid="{13C67ADA-2C9B-4669-AA89-CF778731AC2A}"/>
    <cellStyle name="60% — акцент6 4 3 2 2 3" xfId="5727" xr:uid="{535A731B-A4D1-479E-8911-629225FE0A48}"/>
    <cellStyle name="60% — акцент6 4 3 2 2 3 2" xfId="13315" xr:uid="{61775356-F4F4-4944-9DD7-F74DC19CF3F2}"/>
    <cellStyle name="60% — акцент6 4 3 2 2 4" xfId="10203" xr:uid="{F454DBB7-D643-4599-BB37-B0EB8DBC0829}"/>
    <cellStyle name="60% — акцент6 4 3 2 3" xfId="3183" xr:uid="{FE438B98-979C-41C8-AAC1-5A0AE5F424AC}"/>
    <cellStyle name="60% — акцент6 4 3 2 3 2" xfId="6342" xr:uid="{CDC90F3A-16E0-42A4-8BCB-4A8E095B8DE7}"/>
    <cellStyle name="60% — акцент6 4 3 2 3 2 2" xfId="13926" xr:uid="{6BA4073C-7B22-4940-AEA2-D03DC540E1E5}"/>
    <cellStyle name="60% — акцент6 4 3 2 3 3" xfId="10814" xr:uid="{EF0ED07A-A233-4A9D-8305-F4118778041E}"/>
    <cellStyle name="60% — акцент6 4 3 2 4" xfId="4759" xr:uid="{278CBB6C-8C82-4108-B630-E506138D59B0}"/>
    <cellStyle name="60% — акцент6 4 3 2 4 2" xfId="12360" xr:uid="{E754D6D0-988B-4ECF-AD85-236CCF0CF869}"/>
    <cellStyle name="60% — акцент6 4 3 2 5" xfId="9588" xr:uid="{1095EE5D-E17F-44FD-AF4C-A96FAB32BEE6}"/>
    <cellStyle name="60% — акцент6 4 3 3" xfId="1640" xr:uid="{A5817B90-D511-485D-9839-C397A56CFF47}"/>
    <cellStyle name="60% — акцент6 4 3 3 2" xfId="3540" xr:uid="{15A1C8CA-E5F5-421C-9817-933829C60E00}"/>
    <cellStyle name="60% — акцент6 4 3 3 2 2" xfId="6798" xr:uid="{5DF47777-9DA0-4F20-93A0-819B4E457DD1}"/>
    <cellStyle name="60% — акцент6 4 3 3 2 2 2" xfId="14309" xr:uid="{B9B66C4A-714F-446B-BADD-16BBB2C3B228}"/>
    <cellStyle name="60% — акцент6 4 3 3 2 3" xfId="11148" xr:uid="{81C3FCB7-9323-4AE3-975B-EB1D0BDCACAD}"/>
    <cellStyle name="60% — акцент6 4 3 3 3" xfId="5099" xr:uid="{9532DD40-6895-46ED-8B18-7B848B31D8D1}"/>
    <cellStyle name="60% — акцент6 4 3 3 3 2" xfId="12694" xr:uid="{0C2B850F-67AC-491F-9DA5-15D3B7521FD6}"/>
    <cellStyle name="60% — акцент6 4 3 3 4" xfId="9288" xr:uid="{393DF9B7-04D7-4C1F-B078-621C8373A1B0}"/>
    <cellStyle name="60% — акцент6 4 3 4" xfId="2263" xr:uid="{1A01D1A5-209A-4FD1-A876-6A29C0A164FA}"/>
    <cellStyle name="60% — акцент6 4 3 4 2" xfId="3842" xr:uid="{9F0B2D89-79DD-40D1-B83E-B74FB8BC2B75}"/>
    <cellStyle name="60% — акцент6 4 3 4 2 2" xfId="7099" xr:uid="{666283E5-E7DC-4507-9438-BC72AE593C8F}"/>
    <cellStyle name="60% — акцент6 4 3 4 2 2 2" xfId="14610" xr:uid="{7CD1CA9C-B4C8-41A4-A331-8EFEF696D0D7}"/>
    <cellStyle name="60% — акцент6 4 3 4 2 3" xfId="11449" xr:uid="{961426EE-8834-4748-8CCD-006449D244A4}"/>
    <cellStyle name="60% — акцент6 4 3 4 3" xfId="5425" xr:uid="{8C3EFB8D-B3C8-49E6-B925-BACE6730EBC5}"/>
    <cellStyle name="60% — акцент6 4 3 4 3 2" xfId="13015" xr:uid="{FD355F93-FC53-46C0-B9CD-B534F3EB982A}"/>
    <cellStyle name="60% — акцент6 4 3 4 4" xfId="9903" xr:uid="{8DD164B4-C17F-4628-8821-53824504D825}"/>
    <cellStyle name="60% — акцент6 4 3 5" xfId="2881" xr:uid="{ADA1F505-AEE2-4B8E-9AD2-A9687152964D}"/>
    <cellStyle name="60% — акцент6 4 3 5 2" xfId="6040" xr:uid="{0FA52F55-68BB-4175-B0C9-768BF1BB7492}"/>
    <cellStyle name="60% — акцент6 4 3 5 2 2" xfId="13626" xr:uid="{8E323279-B8DD-4360-8970-C402456C3967}"/>
    <cellStyle name="60% — акцент6 4 3 5 3" xfId="10514" xr:uid="{7925F9C4-8F1C-4CDF-A4F2-9E34A0FB9321}"/>
    <cellStyle name="60% — акцент6 4 3 6" xfId="4457" xr:uid="{933A2E10-4154-4633-B40D-E67AC269FB5D}"/>
    <cellStyle name="60% — акцент6 4 3 6 2" xfId="12060" xr:uid="{1A8254E8-FF4C-43A4-B319-F64E2F0BD1F6}"/>
    <cellStyle name="60% — акцент6 4 3 7" xfId="8963" xr:uid="{4E972C61-BDB8-4870-BF57-40164551C6F9}"/>
    <cellStyle name="60% — акцент6 4 3 8" xfId="1295" xr:uid="{A693FAA5-7065-4305-98BD-1A3E127938DE}"/>
    <cellStyle name="60% — акцент6 4 4" xfId="318" xr:uid="{77A76A64-34E9-4F47-9204-D5F29D077008}"/>
    <cellStyle name="60% — акцент6 4 4 2" xfId="2011" xr:uid="{66EA41A8-C0BC-4C81-8ACC-C36D1314A441}"/>
    <cellStyle name="60% — акцент6 4 4 2 2" xfId="2634" xr:uid="{65CC69C3-3AF3-4703-B95A-F7F4EBB13281}"/>
    <cellStyle name="60% — акцент6 4 4 2 2 2" xfId="4213" xr:uid="{FC78A438-DBFA-43F9-B9F2-2F379B07D41C}"/>
    <cellStyle name="60% — акцент6 4 4 2 2 2 2" xfId="7468" xr:uid="{8DCC79DA-6CA3-4E7A-925A-5F3EF2DB4C86}"/>
    <cellStyle name="60% — акцент6 4 4 2 2 2 2 2" xfId="14979" xr:uid="{1B2CEFDA-3823-41F4-8904-F14E9E40BEFB}"/>
    <cellStyle name="60% — акцент6 4 4 2 2 2 3" xfId="11819" xr:uid="{B5FA24BA-7B3A-4292-949E-B1589EFA5AB5}"/>
    <cellStyle name="60% — акцент6 4 4 2 2 3" xfId="5796" xr:uid="{73715D4B-928F-4238-A498-ABAE37D1E53A}"/>
    <cellStyle name="60% — акцент6 4 4 2 2 3 2" xfId="13384" xr:uid="{8BEEB8CD-3793-4FC9-9672-F74170E7729F}"/>
    <cellStyle name="60% — акцент6 4 4 2 2 4" xfId="10272" xr:uid="{88E681A7-1853-4DDF-A0BE-9672C53849CE}"/>
    <cellStyle name="60% — акцент6 4 4 2 3" xfId="3252" xr:uid="{6E799E98-8D44-4ABC-B617-6F0A2588CA37}"/>
    <cellStyle name="60% — акцент6 4 4 2 3 2" xfId="6411" xr:uid="{65627D64-A5A5-4A86-B62A-65FFF7909D6E}"/>
    <cellStyle name="60% — акцент6 4 4 2 3 2 2" xfId="13995" xr:uid="{F8282AEB-5BCA-4970-B3D1-400B175B40D5}"/>
    <cellStyle name="60% — акцент6 4 4 2 3 3" xfId="10883" xr:uid="{A8BB92AB-0C58-4691-9AF5-DBBA1811DB1A}"/>
    <cellStyle name="60% — акцент6 4 4 2 4" xfId="4828" xr:uid="{4824FB2D-F576-4430-9481-91C64D7DFDE3}"/>
    <cellStyle name="60% — акцент6 4 4 2 4 2" xfId="12429" xr:uid="{8BFFFAF7-677B-4098-B972-77E44DDE9834}"/>
    <cellStyle name="60% — акцент6 4 4 2 5" xfId="9657" xr:uid="{F511672E-CDB4-4A93-8E6A-24027F2ED18D}"/>
    <cellStyle name="60% — акцент6 4 4 3" xfId="1709" xr:uid="{A9F1FE6D-DA8B-4DF0-BBFD-D30BE58C79A0}"/>
    <cellStyle name="60% — акцент6 4 4 3 2" xfId="3609" xr:uid="{500ECA90-3BC5-4816-A57C-7666EE32367B}"/>
    <cellStyle name="60% — акцент6 4 4 3 2 2" xfId="6867" xr:uid="{381205CC-B3CA-468C-B4E0-0A22C2E5ACA4}"/>
    <cellStyle name="60% — акцент6 4 4 3 2 2 2" xfId="14378" xr:uid="{4828052B-A0EA-473E-BEA4-721DA0267FA3}"/>
    <cellStyle name="60% — акцент6 4 4 3 2 3" xfId="11217" xr:uid="{D4A5124C-81B8-4B04-9A10-29931D6E797B}"/>
    <cellStyle name="60% — акцент6 4 4 3 3" xfId="5168" xr:uid="{A1F4048A-E8C9-45FD-BAB1-BB68A3810C2F}"/>
    <cellStyle name="60% — акцент6 4 4 3 3 2" xfId="12763" xr:uid="{3EEA0FD0-12D4-4F32-B950-204344A6CB79}"/>
    <cellStyle name="60% — акцент6 4 4 3 4" xfId="9357" xr:uid="{13B04478-2DF5-4E79-B0CE-71D6A34184A4}"/>
    <cellStyle name="60% — акцент6 4 4 4" xfId="2332" xr:uid="{176EF4E5-EF09-4688-A32E-1FE88E307589}"/>
    <cellStyle name="60% — акцент6 4 4 4 2" xfId="3911" xr:uid="{C94D3FD0-6313-4A16-9EEE-55561C72C534}"/>
    <cellStyle name="60% — акцент6 4 4 4 2 2" xfId="7168" xr:uid="{92091AEF-ECE7-4AC1-B707-D2CDBF2DFEF6}"/>
    <cellStyle name="60% — акцент6 4 4 4 2 2 2" xfId="14679" xr:uid="{3878330F-2BFD-4117-BCC3-C68E146765D3}"/>
    <cellStyle name="60% — акцент6 4 4 4 2 3" xfId="11518" xr:uid="{06520642-1809-42FF-A90F-5D3FBF3CAA64}"/>
    <cellStyle name="60% — акцент6 4 4 4 3" xfId="5494" xr:uid="{645E06B9-C1EB-4B82-9D64-54EBBD5C9496}"/>
    <cellStyle name="60% — акцент6 4 4 4 3 2" xfId="13084" xr:uid="{77E9883C-E0BE-4FA9-AF3F-78585601D744}"/>
    <cellStyle name="60% — акцент6 4 4 4 4" xfId="9972" xr:uid="{4BD448A0-BF20-44F7-BCC1-4C83EBD2E66F}"/>
    <cellStyle name="60% — акцент6 4 4 5" xfId="2950" xr:uid="{3EB03C2E-0436-4AE7-BDC6-E3C64FEAB507}"/>
    <cellStyle name="60% — акцент6 4 4 5 2" xfId="6109" xr:uid="{4CE15E4F-C904-4CF6-928D-7C65E20878C5}"/>
    <cellStyle name="60% — акцент6 4 4 5 2 2" xfId="13695" xr:uid="{09E19DF8-6DE3-4431-989C-B524EF1C3ABE}"/>
    <cellStyle name="60% — акцент6 4 4 5 3" xfId="10583" xr:uid="{34F50EA9-C2C7-42ED-A1BB-0D3AA38FF2EA}"/>
    <cellStyle name="60% — акцент6 4 4 6" xfId="4526" xr:uid="{15EB25DA-FAF9-4E25-8165-42301A0F84BD}"/>
    <cellStyle name="60% — акцент6 4 4 6 2" xfId="12129" xr:uid="{0A5E923B-25A3-42F3-8544-8E093A2B48F0}"/>
    <cellStyle name="60% — акцент6 4 4 7" xfId="9032" xr:uid="{3A4D1E45-0FA1-44D4-893C-2EE1E3E76CC3}"/>
    <cellStyle name="60% — акцент6 4 4 8" xfId="1364" xr:uid="{C0056611-5170-41E4-8B85-8F95385C5253}"/>
    <cellStyle name="60% — акцент6 4 5" xfId="319" xr:uid="{37D4EA96-C489-4FE4-8270-A5EEEC9830C7}"/>
    <cellStyle name="60% — акцент6 4 5 2" xfId="2426" xr:uid="{6444D1D9-D95B-4558-8E40-F9A838AD0275}"/>
    <cellStyle name="60% — акцент6 4 5 2 2" xfId="4005" xr:uid="{B33E242A-F303-4F60-A106-F7D311386B30}"/>
    <cellStyle name="60% — акцент6 4 5 2 2 2" xfId="7261" xr:uid="{D3DC3C9E-D9BB-43D1-934E-99607FC88A8E}"/>
    <cellStyle name="60% — акцент6 4 5 2 2 2 2" xfId="14772" xr:uid="{27373D14-9AAE-4206-B243-1DEDDE4A3C06}"/>
    <cellStyle name="60% — акцент6 4 5 2 2 3" xfId="11611" xr:uid="{392DDCB2-31BC-42AB-A8BA-A4CCC207452A}"/>
    <cellStyle name="60% — акцент6 4 5 2 3" xfId="5588" xr:uid="{C0FCF69B-84E5-4C54-9567-DF5C237045AE}"/>
    <cellStyle name="60% — акцент6 4 5 2 3 2" xfId="13177" xr:uid="{3AB24092-E834-4280-A1AF-A1F01D415DCF}"/>
    <cellStyle name="60% — акцент6 4 5 2 4" xfId="10065" xr:uid="{30FA92AC-575A-4D94-B863-6B2BBA348D32}"/>
    <cellStyle name="60% — акцент6 4 5 3" xfId="3044" xr:uid="{9FC3140C-663D-4888-BE68-B779F58F40FB}"/>
    <cellStyle name="60% — акцент6 4 5 3 2" xfId="6203" xr:uid="{086F271C-CF60-4034-921F-2BB161A6C6BE}"/>
    <cellStyle name="60% — акцент6 4 5 3 2 2" xfId="13788" xr:uid="{DC4E7996-7C7D-4286-8921-D2A73F706F6B}"/>
    <cellStyle name="60% — акцент6 4 5 3 3" xfId="10676" xr:uid="{EE9B122F-BA1E-4AAC-83C9-B3AD7F2C817D}"/>
    <cellStyle name="60% — акцент6 4 5 4" xfId="4620" xr:uid="{7F06068C-148E-4086-8D70-1B7116B8036E}"/>
    <cellStyle name="60% — акцент6 4 5 4 2" xfId="12222" xr:uid="{83F79F2E-7DAD-4F80-95E6-DA6EDD9F56C2}"/>
    <cellStyle name="60% — акцент6 4 5 5" xfId="9450" xr:uid="{F8E0159D-0F84-4F10-8CF2-CE6354A259AD}"/>
    <cellStyle name="60% — акцент6 4 5 6" xfId="1803" xr:uid="{DC40CC66-982D-4887-B5E0-A54273590F47}"/>
    <cellStyle name="60% — акцент6 4 6" xfId="1501" xr:uid="{5831FBCF-94D3-4CCD-9B49-EA9C2C0B27ED}"/>
    <cellStyle name="60% — акцент6 4 6 2" xfId="3401" xr:uid="{EB7B505D-4DCE-4091-81D9-4DCF0619398E}"/>
    <cellStyle name="60% — акцент6 4 6 2 2" xfId="6660" xr:uid="{17163BB3-9DED-4302-98B6-33A6937ABB9C}"/>
    <cellStyle name="60% — акцент6 4 6 2 2 2" xfId="14171" xr:uid="{EC58E0FB-EF04-42CF-B816-3D2A185819A5}"/>
    <cellStyle name="60% — акцент6 4 6 2 3" xfId="11010" xr:uid="{5A3C9BE1-5D3B-4132-A26C-7F39CDE7F04F}"/>
    <cellStyle name="60% — акцент6 4 6 3" xfId="4960" xr:uid="{AECDB731-6535-418C-B036-32D257FED05F}"/>
    <cellStyle name="60% — акцент6 4 6 3 2" xfId="12556" xr:uid="{111493F0-C9AB-47E2-BD66-D5EAF06C9FFC}"/>
    <cellStyle name="60% — акцент6 4 6 4" xfId="9150" xr:uid="{D72947AF-412B-410B-8846-1702F19C83E6}"/>
    <cellStyle name="60% — акцент6 4 7" xfId="2124" xr:uid="{6ADFC50D-B3A5-4A53-8C68-A962553EB129}"/>
    <cellStyle name="60% — акцент6 4 7 2" xfId="3703" xr:uid="{30A8EA88-CC73-4279-873A-E9D9CA31B0E4}"/>
    <cellStyle name="60% — акцент6 4 7 2 2" xfId="6961" xr:uid="{F1C2FAF4-4663-4F56-83EC-78F2A4C4591E}"/>
    <cellStyle name="60% — акцент6 4 7 2 2 2" xfId="14472" xr:uid="{AD13A513-009D-4C57-A328-5F6E17918AC6}"/>
    <cellStyle name="60% — акцент6 4 7 2 3" xfId="11311" xr:uid="{0CF6A4DF-FB73-482F-8B31-48C54F475794}"/>
    <cellStyle name="60% — акцент6 4 7 3" xfId="5286" xr:uid="{C059E6CA-4AE6-4740-BF3C-E325A1A76257}"/>
    <cellStyle name="60% — акцент6 4 7 3 2" xfId="12877" xr:uid="{CC9191C3-77AA-4C9B-92A1-1CC2ECBD79C5}"/>
    <cellStyle name="60% — акцент6 4 7 4" xfId="9765" xr:uid="{8ACD255F-2E13-45E1-BDDD-EFD7F6FE10B1}"/>
    <cellStyle name="60% — акцент6 4 8" xfId="2742" xr:uid="{36DC3965-5AF2-46E2-A307-AD1BA202670A}"/>
    <cellStyle name="60% — акцент6 4 8 2" xfId="5901" xr:uid="{E086AE62-9CC9-4F89-9282-9D6C3DDF33E3}"/>
    <cellStyle name="60% — акцент6 4 8 2 2" xfId="13488" xr:uid="{EF66F422-B0F2-45B9-972C-3693569921B7}"/>
    <cellStyle name="60% — акцент6 4 8 3" xfId="10375" xr:uid="{6135145C-84D9-4D25-B33B-C4B3852C3D9B}"/>
    <cellStyle name="60% — акцент6 4 9" xfId="4318" xr:uid="{40E1591F-4602-4AD5-A22E-16CE3B7C31B2}"/>
    <cellStyle name="60% — акцент6 4 9 2" xfId="11922" xr:uid="{3ED9F88A-B8DE-4A37-A891-42EFB0129DA8}"/>
    <cellStyle name="60% — акцент6 5" xfId="320" xr:uid="{069C7C7A-3261-4761-8265-E0AF3B214A4C}"/>
    <cellStyle name="60% — акцент6 5 2" xfId="321" xr:uid="{B11E6163-4FBB-474B-A42A-4BCEFD93DD94}"/>
    <cellStyle name="60% — акцент6 5 2 2" xfId="1432" xr:uid="{2874325C-4E2D-405A-B024-12E67C87CC32}"/>
    <cellStyle name="60% — акцент6 5 3" xfId="3312" xr:uid="{5F63D466-A29F-4C86-B155-54D13EF9106A}"/>
    <cellStyle name="60% — акцент6 5 3 2" xfId="4871" xr:uid="{52EBB59B-7EC8-442A-B2CA-D36ED8854649}"/>
    <cellStyle name="60% — акцент6 5 3 2 2" xfId="12467" xr:uid="{EA074110-D831-4BA0-A727-0D7277E9FA5A}"/>
    <cellStyle name="60% — акцент6 5 3 3" xfId="10921" xr:uid="{47A828F6-F012-44ED-9BE5-A73035D21FB2}"/>
    <cellStyle name="60% — акцент6 5 4" xfId="9056" xr:uid="{6ECF57FC-A0E0-4694-85FA-878FD9B730C6}"/>
    <cellStyle name="60% — акцент6 5 5" xfId="1388" xr:uid="{302A2A44-6C24-491B-A73B-E3503AA1F2F8}"/>
    <cellStyle name="60% — акцент6 6" xfId="1736" xr:uid="{C8ED0FB2-7FD8-4361-BC41-B510D11C6F0F}"/>
    <cellStyle name="60% — акцент6 6 2" xfId="2359" xr:uid="{53BFE2DB-340C-4C30-B406-9008B335444D}"/>
    <cellStyle name="60% — акцент6 6 2 2" xfId="3938" xr:uid="{9E746623-B182-4E7F-AA29-3042ED06D05F}"/>
    <cellStyle name="60% — акцент6 6 2 2 2" xfId="7194" xr:uid="{D51205EF-CBAC-4EEF-8CF1-B95E003CBC61}"/>
    <cellStyle name="60% — акцент6 6 2 2 2 2" xfId="14705" xr:uid="{BEF436E5-D0C7-4DAA-A4EE-3243A0A50222}"/>
    <cellStyle name="60% — акцент6 6 2 2 3" xfId="11544" xr:uid="{7E143C1B-45E0-4428-B6BA-647F7C8F2CFF}"/>
    <cellStyle name="60% — акцент6 6 2 3" xfId="5521" xr:uid="{C7FC8A02-8C66-45D2-8BB8-4D768B568E9B}"/>
    <cellStyle name="60% — акцент6 6 2 3 2" xfId="13110" xr:uid="{05CE18A9-4366-4DC4-B2FC-2754AE34C878}"/>
    <cellStyle name="60% — акцент6 6 2 4" xfId="9998" xr:uid="{9B9D31B4-C4E3-476C-B04E-D3890AB9C1BB}"/>
    <cellStyle name="60% — акцент6 6 3" xfId="2977" xr:uid="{C4602961-CE8D-4EEC-82CA-BE9A2B452B6C}"/>
    <cellStyle name="60% — акцент6 6 3 2" xfId="6136" xr:uid="{A7FEAF84-6D55-415F-9748-ACD4F8A70DC9}"/>
    <cellStyle name="60% — акцент6 6 3 2 2" xfId="13721" xr:uid="{F51C7F78-2FAF-4AE9-A8BF-A425CAF53F87}"/>
    <cellStyle name="60% — акцент6 6 3 3" xfId="10609" xr:uid="{3DD32887-9CBE-49E2-9148-7E50F55ED47D}"/>
    <cellStyle name="60% — акцент6 6 4" xfId="4553" xr:uid="{FC5CC2B5-53B3-40CF-9836-C4BD6868ACD5}"/>
    <cellStyle name="60% — акцент6 6 4 2" xfId="12155" xr:uid="{106F0779-0B70-4CC9-BD97-5E00CA89748F}"/>
    <cellStyle name="60% — акцент6 6 5" xfId="9383" xr:uid="{75E34E25-40EA-470D-A580-5319CE051230}"/>
    <cellStyle name="60% — акцент6 7" xfId="1412" xr:uid="{30A2A9AE-0CDA-4D0D-BDEA-FE488BA13C1E}"/>
    <cellStyle name="60% — акцент6 7 2" xfId="3334" xr:uid="{6372F731-4AE3-4E88-877F-2559AFCB4D6C}"/>
    <cellStyle name="60% — акцент6 7 2 2" xfId="6593" xr:uid="{02E92421-4D50-4E13-8056-7109ADD366F2}"/>
    <cellStyle name="60% — акцент6 7 2 2 2" xfId="14104" xr:uid="{8D57DED5-77F4-4A00-B5E8-3AC3CA569546}"/>
    <cellStyle name="60% — акцент6 7 2 3" xfId="10943" xr:uid="{7CEAD49E-C80C-4E42-9C6C-3AE9C28398C4}"/>
    <cellStyle name="60% — акцент6 7 3" xfId="4893" xr:uid="{8F19F6EF-9FAE-4F47-9060-AE25C7D04148}"/>
    <cellStyle name="60% — акцент6 7 3 2" xfId="12489" xr:uid="{E2105483-416D-470C-8D42-51420DBF6E3E}"/>
    <cellStyle name="60% — акцент6 7 4" xfId="9080" xr:uid="{922491C9-906E-4AE5-BFE9-C4F54906E851}"/>
    <cellStyle name="60% — акцент6 8" xfId="2056" xr:uid="{A04EE7FF-E219-41AF-9C65-6B5286305D8E}"/>
    <cellStyle name="60% — акцент6 8 2" xfId="3635" xr:uid="{102E0FE5-18F1-44B6-A3AD-72A31DB808A1}"/>
    <cellStyle name="60% — акцент6 8 2 2" xfId="6893" xr:uid="{03E79948-BCBB-463D-B3F8-617DEDC181B6}"/>
    <cellStyle name="60% — акцент6 8 2 2 2" xfId="14404" xr:uid="{1C0C1BDA-F8BA-4B67-BEB3-E9CAE37CDC45}"/>
    <cellStyle name="60% — акцент6 8 2 3" xfId="11243" xr:uid="{F61D48A4-05FF-4731-9345-BAC16AB1FCED}"/>
    <cellStyle name="60% — акцент6 8 3" xfId="5218" xr:uid="{52C4C030-1B5B-4B5C-B70B-529C6F26899A}"/>
    <cellStyle name="60% — акцент6 8 3 2" xfId="12809" xr:uid="{D4270B68-8205-40B8-A138-BD1BBEE16303}"/>
    <cellStyle name="60% — акцент6 8 4" xfId="9697" xr:uid="{58B19F5B-8F09-4B7B-AF75-B2144AD01EEA}"/>
    <cellStyle name="60% — акцент6 9" xfId="2672" xr:uid="{F5E7A863-F58C-4196-A5F3-7F91BF418240}"/>
    <cellStyle name="60% — акцент6 9 2" xfId="5833" xr:uid="{A8153E42-DF91-4F66-BF1E-A2E7E30DFD73}"/>
    <cellStyle name="60% — акцент6 9 2 2" xfId="13420" xr:uid="{E42560A2-A7CD-4037-AC8E-54E677D4B5D7}"/>
    <cellStyle name="60% — акцент6 9 3" xfId="10307" xr:uid="{ECF4CA50-A9F6-42B9-A6D1-1ED20E9F641D}"/>
    <cellStyle name="60% - 强调文字颜色 1" xfId="15289" xr:uid="{373E81E1-8142-46D3-891C-CF6DEE393B5D}"/>
    <cellStyle name="60% - 强调文字颜色 1 2" xfId="7981" xr:uid="{BCEBF3D3-517A-4247-ABDF-F1D07AFB8A22}"/>
    <cellStyle name="60% - 强调文字颜色 2" xfId="15288" xr:uid="{820839B2-D923-4F01-8E91-0ACFA6301024}"/>
    <cellStyle name="60% - 强调文字颜色 2 2" xfId="7982" xr:uid="{A7E371A8-4F5C-45B9-8F15-A7DCAA6311CB}"/>
    <cellStyle name="60% - 强调文字颜色 3" xfId="15287" xr:uid="{A453C16C-560F-486F-B648-DF6FE8A17ED0}"/>
    <cellStyle name="60% - 强调文字颜色 3 2" xfId="7983" xr:uid="{30321199-42FE-48C6-A7AB-588485489CF6}"/>
    <cellStyle name="60% - 强调文字颜色 4" xfId="15286" xr:uid="{09C70BF4-C2C1-4CF9-8939-FAB8D8E9D17C}"/>
    <cellStyle name="60% - 强调文字颜色 4 2" xfId="7984" xr:uid="{C48DC7AC-98EB-455E-B370-EF2AF8264B30}"/>
    <cellStyle name="60% - 强调文字颜色 5" xfId="15284" xr:uid="{8803C8C6-989E-4E60-8558-233E4DD2972E}"/>
    <cellStyle name="60% - 强调文字颜色 5 2" xfId="7985" xr:uid="{6ADB50C4-F19A-4324-8DE4-46234ABC296E}"/>
    <cellStyle name="60% - 强调文字颜色 6" xfId="15283" xr:uid="{0334DFB2-A8A6-4CA3-9349-A57502DE4F02}"/>
    <cellStyle name="60% - 强调文字颜色 6 2" xfId="7986" xr:uid="{C53FA9A7-68BC-4783-85EC-DDDC61A6B40B}"/>
    <cellStyle name="Comma [0]_RAC Price 2012 111026 - calculation2" xfId="16410" xr:uid="{A6A1729C-816E-498C-8392-DDE926A50A07}"/>
    <cellStyle name="Comma 2" xfId="7987" xr:uid="{6D7E967D-F781-45B7-B8C8-B91F5D76A403}"/>
    <cellStyle name="Comma 3" xfId="7988" xr:uid="{AA5B5C83-19E3-4ED1-9FD2-5EF9242E2E30}"/>
    <cellStyle name="Comma 3 2" xfId="7989" xr:uid="{17075E62-8C08-4CF8-BBB5-9DE4D215D9EB}"/>
    <cellStyle name="Dezimal [0] 3" xfId="16390" xr:uid="{9816CE9E-DBA0-4A9E-9B9D-0D65EB8DC376}"/>
    <cellStyle name="Euro" xfId="16391" xr:uid="{51BA4FC2-A522-4565-BDCA-E731446C1358}"/>
    <cellStyle name="Euro 2" xfId="16392" xr:uid="{3087DF7E-351A-4E30-8916-25DAF0593A12}"/>
    <cellStyle name="Euro 3" xfId="16393" xr:uid="{249A9C5A-C65D-4FB6-8E90-A28DE0916132}"/>
    <cellStyle name="Excel Built-in Normal" xfId="16394" xr:uid="{35A22378-E85F-46CE-93A0-D7B90E9B4437}"/>
    <cellStyle name="Hyperlink seguido_2006 Split type AC specification" xfId="17393" xr:uid="{E25E7733-9137-47C1-B134-D28009325200}"/>
    <cellStyle name="Hyperlink_2006 Split type AC specification" xfId="17394" xr:uid="{E78536F4-D91D-46C7-9E46-B45E689189B0}"/>
    <cellStyle name="Komma 2" xfId="16345" xr:uid="{2B2EE87B-377D-4727-8FF6-79C832EA2D1C}"/>
    <cellStyle name="Link 2" xfId="16346" xr:uid="{168CDD1A-E8A1-42EA-9A3C-7D8ADD58A5D2}"/>
    <cellStyle name="Moeda [0]_2006 Split type AC specification" xfId="17395" xr:uid="{6BF14350-6375-4D85-A9FA-E5AE4EF6E19A}"/>
    <cellStyle name="Moeda_2006 Split type AC specification" xfId="17396" xr:uid="{2D2152BB-455D-43DD-941C-53BD31B13CA6}"/>
    <cellStyle name="Normal 2" xfId="7990" xr:uid="{D4B4993C-6099-4F8C-9CB4-4AA51494EC7B}"/>
    <cellStyle name="Normal 2 10" xfId="16347" xr:uid="{CD4DBAB5-F27E-4C60-99F4-F477C38FE975}"/>
    <cellStyle name="Normal 2 11" xfId="17397" xr:uid="{F80410D0-9E76-48EB-A73A-F402AD44FDB0}"/>
    <cellStyle name="Normal 2 2" xfId="7991" xr:uid="{8DD7FEE2-688E-448E-8AC8-BA0FAAD62208}"/>
    <cellStyle name="Normal 2 2 2" xfId="7992" xr:uid="{437F558E-B476-42DE-9747-AC9BCC305FDB}"/>
    <cellStyle name="Normal 2 2 2 2" xfId="7993" xr:uid="{AEDE61BE-9735-46E9-838D-8680775C97D1}"/>
    <cellStyle name="Normal 2 2 2 2 2" xfId="7994" xr:uid="{698C643C-4CAF-47D2-AD1E-D9EA09D8DAEB}"/>
    <cellStyle name="Normal 2 2 2 3" xfId="7995" xr:uid="{8B55D7BC-1C7F-401E-BE43-7EA206860383}"/>
    <cellStyle name="Normal 2 2 3" xfId="7996" xr:uid="{165F4C85-ADD8-4DFB-93F4-776DF58BAD04}"/>
    <cellStyle name="Normal 2 2 4" xfId="17398" xr:uid="{A0FEB0D0-D3CE-4394-B6B5-2F4A333183C2}"/>
    <cellStyle name="Normal 2 3" xfId="7997" xr:uid="{2DDF0F49-5A1C-41FA-8C10-C72854DC34E1}"/>
    <cellStyle name="Normal 2 3 2" xfId="7998" xr:uid="{BB0E5B5C-1EDA-4F3B-97A1-D8877801C8ED}"/>
    <cellStyle name="Normal 2 3 2 2" xfId="7999" xr:uid="{A7222763-411D-457D-A1E4-B3A1B85E3886}"/>
    <cellStyle name="Normal 2 3 3" xfId="8000" xr:uid="{C0A2D239-D33F-4494-BBFB-E5C26683EAE8}"/>
    <cellStyle name="Normal 2 4" xfId="8001" xr:uid="{B181D490-DCC2-4FB7-B5C8-AE91B78E91B2}"/>
    <cellStyle name="Normal 2 4 2" xfId="8002" xr:uid="{76D74EE8-3ECB-44DA-80B2-3637C034CC21}"/>
    <cellStyle name="Normal 2 5" xfId="8003" xr:uid="{C7200787-764C-459A-BAFD-8B0F8BCF88E2}"/>
    <cellStyle name="Normal 2 5 2" xfId="8004" xr:uid="{9078724B-11DC-41AC-8815-E7FF76304940}"/>
    <cellStyle name="Normal 2 6" xfId="8005" xr:uid="{ACBB966E-28DE-45B0-937D-9278148C04CB}"/>
    <cellStyle name="Normal 2 6 2" xfId="8006" xr:uid="{AC52C7E4-924A-4FA1-95B9-0235D5353B38}"/>
    <cellStyle name="Normal 2 7" xfId="8007" xr:uid="{F23376B9-636A-40C3-8AB3-7EDEB1768924}"/>
    <cellStyle name="Normal 2 7 2" xfId="8008" xr:uid="{B712C230-98FC-4AD1-AFD9-D27D278063B4}"/>
    <cellStyle name="Normal 2 8" xfId="8009" xr:uid="{7188B99C-0007-41EA-B9F5-A1B78C26072D}"/>
    <cellStyle name="Normal 2 9" xfId="8010" xr:uid="{1A543C4E-FC2D-4F59-9BC7-C492F65A4C9D}"/>
    <cellStyle name="Normal 3" xfId="8011" xr:uid="{A157CFBA-6AEA-4D1E-AB32-A593D70F7C16}"/>
    <cellStyle name="Normal 3 2" xfId="8012" xr:uid="{032FB856-4C4D-416B-A65B-040FFE72F686}"/>
    <cellStyle name="Normal 3 2 2" xfId="8013" xr:uid="{D1A7AD69-43EC-4FAF-9C41-9CE0AE348369}"/>
    <cellStyle name="Normal 3 3" xfId="8014" xr:uid="{E3D5040D-91B0-4B86-9AC2-230DC4857484}"/>
    <cellStyle name="Normal 3 4" xfId="16348" xr:uid="{D3856341-F1DD-43E0-8FE7-E8C8010810E8}"/>
    <cellStyle name="Normal 3 5" xfId="17399" xr:uid="{81A0E19C-A324-4A4A-BA57-E858EEAE0C8D}"/>
    <cellStyle name="Normal 4" xfId="8015" xr:uid="{46C4CD4E-5189-42D9-B999-EB276904DDE5}"/>
    <cellStyle name="Normal 4 2" xfId="8016" xr:uid="{4B5CC7C5-DA87-4561-A7C3-6BAB67049E03}"/>
    <cellStyle name="Normal 4 2 2" xfId="8017" xr:uid="{569DBFDB-CB1D-4EC7-BA8B-5283967BE90E}"/>
    <cellStyle name="Normal 4 3" xfId="8018" xr:uid="{3F9CD337-F9E5-4245-B00B-22966C8CAD0E}"/>
    <cellStyle name="Normal 4 4" xfId="16349" xr:uid="{25F00A2C-45A5-44EA-A251-E3CC80306A8B}"/>
    <cellStyle name="Normal 5" xfId="8019" xr:uid="{272BF881-8744-4047-A868-537B944F0837}"/>
    <cellStyle name="Normal 5 2" xfId="8020" xr:uid="{9BEA58E4-BC79-4D33-B0EB-4A5C2FE1B0CE}"/>
    <cellStyle name="Normal 9" xfId="8021" xr:uid="{449C41F2-7B73-49BE-B1C7-E0C1A3A49610}"/>
    <cellStyle name="Normal_2006 Split type AC specification" xfId="16350" xr:uid="{2BD12AB6-A332-49DE-B5A7-D856EA2E0404}"/>
    <cellStyle name="Normale_Foglio1" xfId="6471" xr:uid="{B3186604-B289-4D30-BF02-0C4A4494FB38}"/>
    <cellStyle name="RowLevel_8" xfId="17453" xr:uid="{AFFD157B-146A-4EB6-B6F4-DF008986E675}"/>
    <cellStyle name="SAPBEXaggData" xfId="17400" xr:uid="{65C8DBBD-F0E4-4BF2-BDCA-B45EEE351D52}"/>
    <cellStyle name="SAPBEXstdItemX" xfId="17401" xr:uid="{C674BF6E-477E-4CBF-8D2D-FBB8BE7C05EF}"/>
    <cellStyle name="Separador de milhares [0]_2006 Split type AC specification" xfId="17402" xr:uid="{53B8DBF7-275A-4731-9725-B1CE26A0DF41}"/>
    <cellStyle name="Separador de milhares_2006 Split type AC specification" xfId="17403" xr:uid="{81FA1814-9F36-4F88-821C-040E2568350F}"/>
    <cellStyle name="Standard 2" xfId="16395" xr:uid="{BE9A2604-09BF-4AC8-9746-B1FD9475C8B6}"/>
    <cellStyle name="Standard_ACCESSORIES" xfId="16351" xr:uid="{87142187-4ADD-4BA6-9C78-E27BBBEB3DBC}"/>
    <cellStyle name="Tabela" xfId="17404" xr:uid="{7173BED2-75AA-46D1-B2DA-81BA68743F9D}"/>
    <cellStyle name="Tabela 2" xfId="17450" xr:uid="{EF408814-2DB9-4E0C-91AA-C657A099E128}"/>
    <cellStyle name="Tabela 3" xfId="17451" xr:uid="{0C722B52-30B6-496E-80D4-E9A4A80BDA27}"/>
    <cellStyle name="Tabela 4" xfId="17452" xr:uid="{606C78AC-DFA4-4254-9A47-B3CA44F66B02}"/>
    <cellStyle name="Ugyldig 2" xfId="16352" xr:uid="{66990E4C-C902-40E3-8DD0-E997D0C4E1F5}"/>
    <cellStyle name="Währung_090109_Calc_Rus_FY_09_18" xfId="16396" xr:uid="{6B6D6818-11E5-47B7-A5C1-B931E98813D1}"/>
    <cellStyle name="Акцент1 2" xfId="322" xr:uid="{331208C9-F60A-4D4B-ADE9-A486D06DE83F}"/>
    <cellStyle name="Акцент1 2 2" xfId="514" xr:uid="{8B32CAAB-4930-4B98-B02E-2E9F56A949AC}"/>
    <cellStyle name="Акцент1 2 3" xfId="1083" xr:uid="{1225B00B-5487-4556-8205-B3E43D548ABF}"/>
    <cellStyle name="Акцент1 3" xfId="323" xr:uid="{7494B6A5-2A63-499A-9D25-5297E58CD851}"/>
    <cellStyle name="Акцент1 4" xfId="6445" xr:uid="{E77EFD3F-8415-4295-A559-069FA6E964D9}"/>
    <cellStyle name="Акцент1 5" xfId="6538" xr:uid="{313B5B42-629E-4437-92F2-D3B390F4F366}"/>
    <cellStyle name="Акцент1 6" xfId="1038" xr:uid="{B6170B5D-CBE8-476A-B117-FBCBC56AFEF0}"/>
    <cellStyle name="Акцент2 2" xfId="324" xr:uid="{081DB933-5370-4D2A-8099-66E2D768212E}"/>
    <cellStyle name="Акцент2 2 2" xfId="515" xr:uid="{B40EC7CD-9A3C-4611-B7CA-37718F025C19}"/>
    <cellStyle name="Акцент2 2 3" xfId="1087" xr:uid="{DCFFBC50-29F6-4488-81DA-04C88800E63C}"/>
    <cellStyle name="Акцент2 3" xfId="325" xr:uid="{29263BFE-7006-42A4-977A-37BA5C328D30}"/>
    <cellStyle name="Акцент2 4" xfId="6449" xr:uid="{A49391F3-57D4-4A62-8D08-3B97F902B21C}"/>
    <cellStyle name="Акцент2 5" xfId="6539" xr:uid="{22770A20-C32E-4210-A82B-0F8397CBAEC2}"/>
    <cellStyle name="Акцент2 6" xfId="1039" xr:uid="{49D270DB-9D97-44F8-9A15-260E6EDDB860}"/>
    <cellStyle name="Акцент3 2" xfId="326" xr:uid="{EBAD0554-CAA6-42BF-BC83-2DCB30E753FC}"/>
    <cellStyle name="Акцент3 2 2" xfId="516" xr:uid="{66717D5A-493F-4CE9-BCCE-6E72981B637F}"/>
    <cellStyle name="Акцент3 2 3" xfId="1091" xr:uid="{490E2B83-0D7C-46CB-80B1-6073EE81C72C}"/>
    <cellStyle name="Акцент3 3" xfId="327" xr:uid="{7A4471D5-7949-4FC4-B141-41755905829C}"/>
    <cellStyle name="Акцент3 4" xfId="6453" xr:uid="{7CB1F1ED-EBF6-4494-B669-4232D019EAE4}"/>
    <cellStyle name="Акцент3 5" xfId="6540" xr:uid="{E6AD0B10-0991-4358-9A52-4FE4158F4416}"/>
    <cellStyle name="Акцент3 6" xfId="1040" xr:uid="{94599534-B84F-4AD5-9D7E-CD99030BB1B1}"/>
    <cellStyle name="Акцент4 2" xfId="328" xr:uid="{DAF3BC97-3D2A-4BFB-A1E3-FB3C05AB37F5}"/>
    <cellStyle name="Акцент4 2 2" xfId="517" xr:uid="{AB65E471-39E2-43A7-8F90-E7B34A08902D}"/>
    <cellStyle name="Акцент4 2 3" xfId="1095" xr:uid="{D3E377EF-D084-4F8E-B9FC-81B1E7CA638B}"/>
    <cellStyle name="Акцент4 3" xfId="329" xr:uid="{C63A4E56-B68C-4146-A514-26AA70C95B93}"/>
    <cellStyle name="Акцент4 4" xfId="6457" xr:uid="{A656B43F-EBF8-4331-BEA5-66B382678E81}"/>
    <cellStyle name="Акцент4 5" xfId="6541" xr:uid="{5A905C10-08BA-4355-99BC-26093CB2FAEB}"/>
    <cellStyle name="Акцент4 6" xfId="1041" xr:uid="{AD9D13F8-3CCE-4426-8070-FB2FB452894A}"/>
    <cellStyle name="Акцент5 2" xfId="330" xr:uid="{4B6B129A-88EB-4B5F-9091-D50849EEBE6B}"/>
    <cellStyle name="Акцент5 2 2" xfId="518" xr:uid="{F00447F4-FB1D-4A43-AA6F-AA62A93A503A}"/>
    <cellStyle name="Акцент5 2 3" xfId="1099" xr:uid="{58B80F74-384A-4E2D-B302-5F9CDAB88746}"/>
    <cellStyle name="Акцент5 3" xfId="331" xr:uid="{B2CDE1AB-6779-4841-8702-FC6E06E78161}"/>
    <cellStyle name="Акцент5 4" xfId="6461" xr:uid="{4C9A7A3F-EDA9-4B8C-8C51-6F1BCF90978F}"/>
    <cellStyle name="Акцент5 5" xfId="6542" xr:uid="{3BA01DDC-345D-4F91-A6B0-3BB5C824350A}"/>
    <cellStyle name="Акцент5 6" xfId="1042" xr:uid="{571892AF-5945-4457-9A41-C3878F252730}"/>
    <cellStyle name="Акцент6 2" xfId="332" xr:uid="{990F3218-1209-4F10-88DB-FB8D67889AA6}"/>
    <cellStyle name="Акцент6 2 2" xfId="519" xr:uid="{EADF70B0-04D7-444D-B4BA-B69066AD53AF}"/>
    <cellStyle name="Акцент6 2 3" xfId="1103" xr:uid="{B4DEEBD9-1ECF-4D29-8680-BE3B317FBE03}"/>
    <cellStyle name="Акцент6 3" xfId="333" xr:uid="{96B361A2-E1B6-4F96-B95F-EC1F50AE1ACC}"/>
    <cellStyle name="Акцент6 4" xfId="6465" xr:uid="{0BA77954-A503-44CB-A2E6-5420F2456016}"/>
    <cellStyle name="Акцент6 5" xfId="6543" xr:uid="{60691DD2-CDFA-4F90-8FED-232CDDC47E0C}"/>
    <cellStyle name="Акцент6 6" xfId="1043" xr:uid="{7A571BC3-8782-4C73-B29F-12343636E8EE}"/>
    <cellStyle name="Ввод  2" xfId="334" xr:uid="{687FAD21-69FF-4E19-8DC0-1C9CBC42E5E0}"/>
    <cellStyle name="Ввод  2 2" xfId="520" xr:uid="{53D0DCE6-C7CD-49CA-B6E0-A2C07BD61460}"/>
    <cellStyle name="Ввод  2 3" xfId="1074" xr:uid="{ACE620A1-EC1E-4C81-BA67-58CB2994AA6C}"/>
    <cellStyle name="Ввод  3" xfId="335" xr:uid="{A16963BB-EF28-40E3-A6F4-32A22E18D35F}"/>
    <cellStyle name="Ввод  4" xfId="6436" xr:uid="{D50E918A-99E2-451B-B56D-EAA381FAC114}"/>
    <cellStyle name="Ввод  5" xfId="6544" xr:uid="{AF026556-C05F-4453-A0CF-9E7C8A537448}"/>
    <cellStyle name="Ввод  6" xfId="1044" xr:uid="{62AD4D04-E893-438E-AB64-D33C91660E92}"/>
    <cellStyle name="Вывод 2" xfId="336" xr:uid="{193AA255-AA3A-4A72-BF3B-E19EF3905609}"/>
    <cellStyle name="Вывод 2 2" xfId="521" xr:uid="{8F9AA47A-2AD6-4D46-9E92-32B9B0D92DAE}"/>
    <cellStyle name="Вывод 2 3" xfId="1075" xr:uid="{940FF80A-45C3-4567-BAC1-7A248F72510F}"/>
    <cellStyle name="Вывод 3" xfId="337" xr:uid="{861AA97B-8315-4383-B4B2-6902E2CE4424}"/>
    <cellStyle name="Вывод 4" xfId="6437" xr:uid="{4FEC2671-E27E-4F98-8573-314F19253153}"/>
    <cellStyle name="Вывод 5" xfId="6545" xr:uid="{C4D8628D-4838-45E0-BD66-EBACB5F3ECD5}"/>
    <cellStyle name="Вывод 6" xfId="1045" xr:uid="{8B036FE5-485F-4AA1-867F-413245C6E8A5}"/>
    <cellStyle name="Вычисление 2" xfId="338" xr:uid="{C4321AFF-2980-4387-9DD7-2C40ADC518A8}"/>
    <cellStyle name="Вычисление 2 2" xfId="522" xr:uid="{61E9C44C-8542-46AB-8408-8CBBCE1B3D2D}"/>
    <cellStyle name="Вычисление 2 3" xfId="1076" xr:uid="{9E4E1578-74D3-45B3-A0EE-AEE4DA008B87}"/>
    <cellStyle name="Вычисление 3" xfId="339" xr:uid="{9C272F19-7173-4AA9-92E8-CF926665362B}"/>
    <cellStyle name="Вычисление 4" xfId="6438" xr:uid="{F2CA7D69-AAFD-4593-9B45-613F049E1001}"/>
    <cellStyle name="Вычисление 5" xfId="6546" xr:uid="{5D926C67-0A54-4CEF-9E70-BB419DD6C092}"/>
    <cellStyle name="Вычисление 6" xfId="1046" xr:uid="{0803F304-00F7-45F8-A04F-4097FB3C5DCB}"/>
    <cellStyle name="Гиперссылка" xfId="17454" builtinId="8"/>
    <cellStyle name="Гиперссылка 2" xfId="16585" xr:uid="{72B1FD6F-D13D-457D-BE53-138588DB6CC7}"/>
    <cellStyle name="Данные ячейки - PerformancePoint" xfId="340" xr:uid="{FEE5AC32-7ACD-4D7D-B3B5-6ABBA99A88F1}"/>
    <cellStyle name="Денежный 2" xfId="341" xr:uid="{578137C5-9638-4ED5-9079-B62CEC2CEE04}"/>
    <cellStyle name="Денежный 2 10" xfId="8805" xr:uid="{6EAC1CE8-CAD6-4DBB-B30B-5A439E83BD77}"/>
    <cellStyle name="Денежный 2 11" xfId="1132" xr:uid="{67FCFAB9-AE3E-41E2-8BA1-AE864E496F8C}"/>
    <cellStyle name="Денежный 2 2" xfId="342" xr:uid="{94ED1EEB-734E-4BCB-9ED9-97DF053AA0F0}"/>
    <cellStyle name="Денежный 2 2 2" xfId="1854" xr:uid="{C1BB97AA-EE85-4277-9BDC-C0B754F3C4D4}"/>
    <cellStyle name="Денежный 2 2 2 2" xfId="2477" xr:uid="{CF77C10F-CE31-4A9B-A3E1-7E7BAFF1874A}"/>
    <cellStyle name="Денежный 2 2 2 2 2" xfId="4056" xr:uid="{5B9D4568-2AC7-40F7-8C77-2299AB091895}"/>
    <cellStyle name="Денежный 2 2 2 2 2 2" xfId="7311" xr:uid="{4E72496C-404A-4CB7-8525-189EC5A85AF0}"/>
    <cellStyle name="Денежный 2 2 2 2 2 2 2" xfId="14822" xr:uid="{00843EAB-6722-4F55-A563-B6704BAF910B}"/>
    <cellStyle name="Денежный 2 2 2 2 2 3" xfId="11662" xr:uid="{4F5ECC26-EE02-40E5-A5AA-8F927B967301}"/>
    <cellStyle name="Денежный 2 2 2 2 3" xfId="5639" xr:uid="{F5B5A248-19EB-46D2-9FC3-2539712257AC}"/>
    <cellStyle name="Денежный 2 2 2 2 3 2" xfId="13227" xr:uid="{32AEB146-C292-42EA-BB67-F973F6526650}"/>
    <cellStyle name="Денежный 2 2 2 2 4" xfId="10115" xr:uid="{11AE970C-F8BF-4BA6-B193-9AA1F6068648}"/>
    <cellStyle name="Денежный 2 2 2 3" xfId="3095" xr:uid="{9C2D9851-9FD3-4DA9-8F10-2BA79D1D2B1C}"/>
    <cellStyle name="Денежный 2 2 2 3 2" xfId="6254" xr:uid="{4D1DB169-E4AF-4386-833D-3CC12C040689}"/>
    <cellStyle name="Денежный 2 2 2 3 2 2" xfId="13838" xr:uid="{829B7606-C6A9-402E-BE6B-8A2029DB5D85}"/>
    <cellStyle name="Денежный 2 2 2 3 3" xfId="10726" xr:uid="{C8A6A3C1-D35F-4F16-AB66-C81E648B53CA}"/>
    <cellStyle name="Денежный 2 2 2 4" xfId="4671" xr:uid="{DB9D4639-04C5-4D50-8E89-E4E3C3567313}"/>
    <cellStyle name="Денежный 2 2 2 4 2" xfId="12272" xr:uid="{245EC922-CDDC-4716-AC54-139E60DD1915}"/>
    <cellStyle name="Денежный 2 2 2 5" xfId="9500" xr:uid="{79717C27-34D1-4944-A2E4-8CE3E8DF385A}"/>
    <cellStyle name="Денежный 2 2 3" xfId="1552" xr:uid="{B97D308A-6378-44D3-A588-8DCBC454613A}"/>
    <cellStyle name="Денежный 2 2 3 2" xfId="3452" xr:uid="{327432EA-09D1-460E-914B-CA24A2EAB6A6}"/>
    <cellStyle name="Денежный 2 2 3 2 2" xfId="6710" xr:uid="{AD344BF3-80F4-422E-B894-CF3B6ED31CEB}"/>
    <cellStyle name="Денежный 2 2 3 2 2 2" xfId="14221" xr:uid="{AFB733CB-3FD4-4ECB-90D5-FC3C200DD626}"/>
    <cellStyle name="Денежный 2 2 3 2 3" xfId="11060" xr:uid="{BF57D42F-491D-489E-AA0C-FCC727EB4AA8}"/>
    <cellStyle name="Денежный 2 2 3 3" xfId="5011" xr:uid="{8BEDA0B6-1287-4A1F-A973-7DF16D51DF75}"/>
    <cellStyle name="Денежный 2 2 3 3 2" xfId="12606" xr:uid="{7AF78AF7-6B21-4055-82D6-E38C2B207D2B}"/>
    <cellStyle name="Денежный 2 2 3 4" xfId="9200" xr:uid="{A8797197-8074-4F0D-B8CB-3C6628B0166C}"/>
    <cellStyle name="Денежный 2 2 4" xfId="2175" xr:uid="{0062FD25-D4FC-4364-AA9B-D892C419173D}"/>
    <cellStyle name="Денежный 2 2 4 2" xfId="3754" xr:uid="{57E7CF44-9AEC-4BCB-8E49-5FADDA774FB0}"/>
    <cellStyle name="Денежный 2 2 4 2 2" xfId="7011" xr:uid="{CB0E9506-A8FE-4A24-9722-60949E208665}"/>
    <cellStyle name="Денежный 2 2 4 2 2 2" xfId="14522" xr:uid="{F6F74502-6C38-480A-9C53-9830789095E6}"/>
    <cellStyle name="Денежный 2 2 4 2 3" xfId="11361" xr:uid="{207977BE-F22B-4CC0-9201-44FE53C83F44}"/>
    <cellStyle name="Денежный 2 2 4 3" xfId="5337" xr:uid="{87EB91DE-C627-4381-A716-D94615B0F6D1}"/>
    <cellStyle name="Денежный 2 2 4 3 2" xfId="12927" xr:uid="{B9E0E548-3630-4A62-BCDE-D02FBC4822BA}"/>
    <cellStyle name="Денежный 2 2 4 4" xfId="9815" xr:uid="{CDBABD3A-5631-4199-8C89-B789735F5A3C}"/>
    <cellStyle name="Денежный 2 2 5" xfId="2793" xr:uid="{5705CA92-58A8-4100-8B2B-716BD92AA13E}"/>
    <cellStyle name="Денежный 2 2 5 2" xfId="5952" xr:uid="{568D2BC4-0390-4C8A-BC21-B0324812273A}"/>
    <cellStyle name="Денежный 2 2 5 2 2" xfId="13538" xr:uid="{C1E19B19-73A9-44C7-A2F4-E9FE594ACDBF}"/>
    <cellStyle name="Денежный 2 2 5 3" xfId="10426" xr:uid="{1977E9D7-DD39-4012-8F19-4C44D9A811AE}"/>
    <cellStyle name="Денежный 2 2 6" xfId="4369" xr:uid="{3FB78141-7745-4BBF-AC2A-0012AE2290A5}"/>
    <cellStyle name="Денежный 2 2 6 2" xfId="11972" xr:uid="{8A1E6D84-B69B-4AE8-B0F1-8CDEAA58458C}"/>
    <cellStyle name="Денежный 2 2 7" xfId="8875" xr:uid="{D2601EE5-990C-4F17-89B4-731EA2384F83}"/>
    <cellStyle name="Денежный 2 2 8" xfId="1207" xr:uid="{86F5CBBC-061D-46C3-ACC4-B8175F70A7E3}"/>
    <cellStyle name="Денежный 2 3" xfId="343" xr:uid="{062C49F5-F63A-44A1-B1AD-2026387E1DB8}"/>
    <cellStyle name="Денежный 2 3 2" xfId="1923" xr:uid="{81B1C9F5-F9A4-4E43-8D94-80864ABA92C2}"/>
    <cellStyle name="Денежный 2 3 2 2" xfId="2546" xr:uid="{AF078064-7517-4B48-BA43-F8F7B764261C}"/>
    <cellStyle name="Денежный 2 3 2 2 2" xfId="4125" xr:uid="{0F2E88AB-20A7-46C7-9AC7-0F05409746C4}"/>
    <cellStyle name="Денежный 2 3 2 2 2 2" xfId="7380" xr:uid="{2B3EEBF0-7C81-437B-B37B-3CFD613CB797}"/>
    <cellStyle name="Денежный 2 3 2 2 2 2 2" xfId="14891" xr:uid="{C5BD4EAB-4584-4CF5-9064-5AD4BD5E2574}"/>
    <cellStyle name="Денежный 2 3 2 2 2 3" xfId="11731" xr:uid="{8088BB5C-6BFF-4C0F-A9AA-81C08B0FF10D}"/>
    <cellStyle name="Денежный 2 3 2 2 3" xfId="5708" xr:uid="{490F2F30-0FC2-423F-9492-5A8B8E534D77}"/>
    <cellStyle name="Денежный 2 3 2 2 3 2" xfId="13296" xr:uid="{B1F3B902-3743-4A5B-8840-58991B136CB4}"/>
    <cellStyle name="Денежный 2 3 2 2 4" xfId="10184" xr:uid="{38A62943-6BE8-49D3-A61A-2C238584F9FF}"/>
    <cellStyle name="Денежный 2 3 2 3" xfId="3164" xr:uid="{DFB7C2A7-1A8B-497C-A82E-083335F2984E}"/>
    <cellStyle name="Денежный 2 3 2 3 2" xfId="6323" xr:uid="{2D220210-07B6-4ED0-A87C-926515C283E4}"/>
    <cellStyle name="Денежный 2 3 2 3 2 2" xfId="13907" xr:uid="{5BE61E6E-5A71-4974-9E0E-77360086CB3B}"/>
    <cellStyle name="Денежный 2 3 2 3 3" xfId="10795" xr:uid="{5AC6CA67-11B9-42FA-B9C5-8281074ACDBF}"/>
    <cellStyle name="Денежный 2 3 2 4" xfId="4740" xr:uid="{44774A7D-BB15-4DD6-80B7-1AC77D98DAAF}"/>
    <cellStyle name="Денежный 2 3 2 4 2" xfId="12341" xr:uid="{AC315B81-F723-4BED-A73F-BE75505B6BA9}"/>
    <cellStyle name="Денежный 2 3 2 5" xfId="9569" xr:uid="{FDE001AB-6CF3-4C4D-B25F-4D6D1B70AC6A}"/>
    <cellStyle name="Денежный 2 3 3" xfId="1621" xr:uid="{2FBCCED0-0DA1-4DEB-8333-D93CA4CAFEC3}"/>
    <cellStyle name="Денежный 2 3 3 2" xfId="3521" xr:uid="{46426EA8-C56F-490D-93CD-8069EBA20774}"/>
    <cellStyle name="Денежный 2 3 3 2 2" xfId="6779" xr:uid="{E3267464-51FB-4DC2-B7C6-872D1DE51984}"/>
    <cellStyle name="Денежный 2 3 3 2 2 2" xfId="14290" xr:uid="{AED9A708-E5F6-471F-8024-6D44168E0638}"/>
    <cellStyle name="Денежный 2 3 3 2 3" xfId="11129" xr:uid="{AB098AF2-818F-40B2-859B-CA09CCC35494}"/>
    <cellStyle name="Денежный 2 3 3 3" xfId="5080" xr:uid="{B2FBBAC4-CABB-4A6E-BDEE-F91045AA7324}"/>
    <cellStyle name="Денежный 2 3 3 3 2" xfId="12675" xr:uid="{ABC28B7C-20E2-48A5-8D65-CD906104C947}"/>
    <cellStyle name="Денежный 2 3 3 4" xfId="9269" xr:uid="{B251024C-6B66-49F4-8A3B-3D35635A09C1}"/>
    <cellStyle name="Денежный 2 3 4" xfId="2244" xr:uid="{DA4C09CD-9C6F-4718-BD7D-EB6BB3E61425}"/>
    <cellStyle name="Денежный 2 3 4 2" xfId="3823" xr:uid="{C1A50666-1D32-4341-9483-960679FC85C9}"/>
    <cellStyle name="Денежный 2 3 4 2 2" xfId="7080" xr:uid="{EFA26736-3C20-4952-A7E1-F87205E5A3FC}"/>
    <cellStyle name="Денежный 2 3 4 2 2 2" xfId="14591" xr:uid="{8AAB0C38-1D85-4E89-A5A4-B6FC5C7C7235}"/>
    <cellStyle name="Денежный 2 3 4 2 3" xfId="11430" xr:uid="{74F54E3F-218D-4498-B36C-A35D5FFB58D1}"/>
    <cellStyle name="Денежный 2 3 4 3" xfId="5406" xr:uid="{1D5B5D60-A1B4-4FD4-948E-F2E6D340076D}"/>
    <cellStyle name="Денежный 2 3 4 3 2" xfId="12996" xr:uid="{23929CFC-AA51-4EF2-B477-D43AA4629C7D}"/>
    <cellStyle name="Денежный 2 3 4 4" xfId="9884" xr:uid="{183FDEDF-BB4E-439A-99DF-32B28D4A984A}"/>
    <cellStyle name="Денежный 2 3 5" xfId="2862" xr:uid="{F7C54C07-D961-4E66-BB2A-F084E5E89638}"/>
    <cellStyle name="Денежный 2 3 5 2" xfId="6021" xr:uid="{A9639F93-5F0C-430F-9584-BF666307CFF4}"/>
    <cellStyle name="Денежный 2 3 5 2 2" xfId="13607" xr:uid="{A2F86DBC-107E-4D06-BF21-DADA46047E5B}"/>
    <cellStyle name="Денежный 2 3 5 3" xfId="10495" xr:uid="{671C064D-025F-4EBE-80E9-A9C524C4AEA2}"/>
    <cellStyle name="Денежный 2 3 6" xfId="4438" xr:uid="{47801276-E01C-4EA4-93E9-5BBF21BC91CE}"/>
    <cellStyle name="Денежный 2 3 6 2" xfId="12041" xr:uid="{99DBC6BE-7235-43CC-83F7-8483BCA27AC2}"/>
    <cellStyle name="Денежный 2 3 7" xfId="8944" xr:uid="{0513813D-4770-436D-A360-1F3D5BF5CDC2}"/>
    <cellStyle name="Денежный 2 3 8" xfId="1276" xr:uid="{C92042F3-3F0A-4575-83EC-C77BAC1AD27F}"/>
    <cellStyle name="Денежный 2 4" xfId="344" xr:uid="{BEB26866-D385-49AA-814F-FE3C408FF51C}"/>
    <cellStyle name="Денежный 2 4 2" xfId="1992" xr:uid="{E949D7F5-1DE9-48D6-B5D6-E9424589EFCF}"/>
    <cellStyle name="Денежный 2 4 2 2" xfId="2615" xr:uid="{05F0C520-273B-4D08-ABE8-E08691C8887C}"/>
    <cellStyle name="Денежный 2 4 2 2 2" xfId="4194" xr:uid="{A58A007C-F851-48D9-AF16-C5BD44DCB52D}"/>
    <cellStyle name="Денежный 2 4 2 2 2 2" xfId="7449" xr:uid="{38BB884D-CD99-4712-B4A1-924DAF7F4E2D}"/>
    <cellStyle name="Денежный 2 4 2 2 2 2 2" xfId="14960" xr:uid="{0DC06B3A-A458-40B4-B1C3-6FE4A9577A01}"/>
    <cellStyle name="Денежный 2 4 2 2 2 3" xfId="11800" xr:uid="{2A9A9FFE-A78B-436F-B423-8EF7F953DD2D}"/>
    <cellStyle name="Денежный 2 4 2 2 3" xfId="5777" xr:uid="{44E128F2-FFBA-4AEE-8F97-2280B1FDD0AD}"/>
    <cellStyle name="Денежный 2 4 2 2 3 2" xfId="13365" xr:uid="{B459C100-0818-49C0-8684-BD9F0686CB61}"/>
    <cellStyle name="Денежный 2 4 2 2 4" xfId="10253" xr:uid="{3BCFAB3A-7734-4FE1-B808-811EBA749E4A}"/>
    <cellStyle name="Денежный 2 4 2 3" xfId="3233" xr:uid="{996F95A4-C052-42E7-AD03-7C6CA8BFC6D0}"/>
    <cellStyle name="Денежный 2 4 2 3 2" xfId="6392" xr:uid="{70F7E942-C6D9-4E18-B964-8550898C98B6}"/>
    <cellStyle name="Денежный 2 4 2 3 2 2" xfId="13976" xr:uid="{A3681A94-34BC-4422-994F-AE5620C81B4F}"/>
    <cellStyle name="Денежный 2 4 2 3 3" xfId="10864" xr:uid="{1D65B9F5-3B7B-45E6-837E-6C59B9141FBC}"/>
    <cellStyle name="Денежный 2 4 2 4" xfId="4809" xr:uid="{DC648A6A-330C-4B62-803C-F653E699DED7}"/>
    <cellStyle name="Денежный 2 4 2 4 2" xfId="12410" xr:uid="{02BBFDD7-0D89-41EE-AC17-E5F9D7A73577}"/>
    <cellStyle name="Денежный 2 4 2 5" xfId="9638" xr:uid="{201F21DC-C101-4AFE-B34A-E723456F97B9}"/>
    <cellStyle name="Денежный 2 4 3" xfId="1690" xr:uid="{1CF5D3E8-D51B-4C79-9C1E-94FF901DCA44}"/>
    <cellStyle name="Денежный 2 4 3 2" xfId="3590" xr:uid="{8F3EDBB3-03D1-4F11-B18A-32589E9B34FA}"/>
    <cellStyle name="Денежный 2 4 3 2 2" xfId="6848" xr:uid="{002322C1-47AB-4ACB-8C88-53D981BC65A1}"/>
    <cellStyle name="Денежный 2 4 3 2 2 2" xfId="14359" xr:uid="{AE3F89D8-7B96-4E2B-B89C-0FD49BCE820D}"/>
    <cellStyle name="Денежный 2 4 3 2 3" xfId="11198" xr:uid="{BDD572A5-C9D2-4D77-B741-9F323149BE96}"/>
    <cellStyle name="Денежный 2 4 3 3" xfId="5149" xr:uid="{007CFB80-C694-48DA-A3F5-E4C31C2AD909}"/>
    <cellStyle name="Денежный 2 4 3 3 2" xfId="12744" xr:uid="{BCC6AD3D-9FDF-4F8F-ADEE-B61E99779BBA}"/>
    <cellStyle name="Денежный 2 4 3 4" xfId="9338" xr:uid="{A846DC02-CE68-4588-B083-C4600F5F9ACF}"/>
    <cellStyle name="Денежный 2 4 4" xfId="2313" xr:uid="{242C38A9-E15D-4BB1-801A-095DED96B118}"/>
    <cellStyle name="Денежный 2 4 4 2" xfId="3892" xr:uid="{2B0D0191-2116-4F85-AA6D-F3E3035A98D6}"/>
    <cellStyle name="Денежный 2 4 4 2 2" xfId="7149" xr:uid="{BF889B9B-9735-4D11-8489-5D7813E4444E}"/>
    <cellStyle name="Денежный 2 4 4 2 2 2" xfId="14660" xr:uid="{E4E77A14-7E85-493D-A90D-4369670C1AEF}"/>
    <cellStyle name="Денежный 2 4 4 2 3" xfId="11499" xr:uid="{C054511B-7562-4856-AFD4-C3E4CCA9176A}"/>
    <cellStyle name="Денежный 2 4 4 3" xfId="5475" xr:uid="{28BF20CF-96AA-4118-9BAD-7DB8BCB37A3B}"/>
    <cellStyle name="Денежный 2 4 4 3 2" xfId="13065" xr:uid="{821CBC30-FD50-4492-BE42-4CBA670231E3}"/>
    <cellStyle name="Денежный 2 4 4 4" xfId="9953" xr:uid="{06315753-1E5A-4BE0-BAAB-8F07CFBE9E12}"/>
    <cellStyle name="Денежный 2 4 5" xfId="2931" xr:uid="{64059824-B8DF-4DD0-867F-F20E98190FDC}"/>
    <cellStyle name="Денежный 2 4 5 2" xfId="6090" xr:uid="{7BA68105-2621-4752-8F21-F0B588A4819F}"/>
    <cellStyle name="Денежный 2 4 5 2 2" xfId="13676" xr:uid="{0A78C89B-9BAE-4883-9371-447C9997A5B1}"/>
    <cellStyle name="Денежный 2 4 5 3" xfId="10564" xr:uid="{24EBFF19-D6AF-487D-9F70-415463EDEB7D}"/>
    <cellStyle name="Денежный 2 4 6" xfId="4507" xr:uid="{D6D09BE9-AED2-44F9-A68C-AE0BA29CEE91}"/>
    <cellStyle name="Денежный 2 4 6 2" xfId="12110" xr:uid="{589042FD-B3F8-4EB3-84EC-A9C51B8377F6}"/>
    <cellStyle name="Денежный 2 4 7" xfId="9013" xr:uid="{C907F970-F8FA-499A-B3CB-424A06DBE6B2}"/>
    <cellStyle name="Денежный 2 4 8" xfId="1345" xr:uid="{858CBC34-12FC-404E-9012-C7F78BA193E5}"/>
    <cellStyle name="Денежный 2 5" xfId="345" xr:uid="{986BD331-5FDB-400E-8B9A-6E72EA973BD7}"/>
    <cellStyle name="Денежный 2 5 2" xfId="2407" xr:uid="{742F1BE7-6D6A-422E-9FEB-5B38E13A1E74}"/>
    <cellStyle name="Денежный 2 5 2 2" xfId="3986" xr:uid="{41B46A36-A709-4361-B35E-2D226B06C2AB}"/>
    <cellStyle name="Денежный 2 5 2 2 2" xfId="7242" xr:uid="{42DA6030-9F92-484E-95E1-73AF0923F6C5}"/>
    <cellStyle name="Денежный 2 5 2 2 2 2" xfId="14753" xr:uid="{24A634F9-6E3A-41D2-9201-C13B99B68206}"/>
    <cellStyle name="Денежный 2 5 2 2 3" xfId="11592" xr:uid="{9736D7DB-AE49-44F6-8A95-3706A88797DA}"/>
    <cellStyle name="Денежный 2 5 2 3" xfId="5569" xr:uid="{7A493BD4-13AD-4CD0-851E-912F5462B0FF}"/>
    <cellStyle name="Денежный 2 5 2 3 2" xfId="13158" xr:uid="{4A318CA9-FB17-4E6F-9F5F-160E8FA04CCC}"/>
    <cellStyle name="Денежный 2 5 2 4" xfId="10046" xr:uid="{B308DD59-85C7-44F6-856C-5FEBB47B8D45}"/>
    <cellStyle name="Денежный 2 5 3" xfId="3025" xr:uid="{693A362C-CA8D-44AF-B549-53BD6FB89EF1}"/>
    <cellStyle name="Денежный 2 5 3 2" xfId="6184" xr:uid="{A3CB5A42-1E19-4C0C-803E-899C97BCFF70}"/>
    <cellStyle name="Денежный 2 5 3 2 2" xfId="13769" xr:uid="{5B2EC34E-2971-474F-94C4-D6F99C5389CB}"/>
    <cellStyle name="Денежный 2 5 3 3" xfId="10657" xr:uid="{28EC6E2D-B24D-4FA8-A21E-03166DD522B2}"/>
    <cellStyle name="Денежный 2 5 4" xfId="4601" xr:uid="{9172B64F-9FD7-4373-8E6F-6C42F7299A1F}"/>
    <cellStyle name="Денежный 2 5 4 2" xfId="12203" xr:uid="{BE0B8C8A-512A-4DED-9147-FF1BDC8B7A1F}"/>
    <cellStyle name="Денежный 2 5 5" xfId="9431" xr:uid="{1F699A09-7CF1-4C34-A050-B7DFDEBCBA69}"/>
    <cellStyle name="Денежный 2 5 6" xfId="1784" xr:uid="{7D1F3494-277C-46DC-9A06-0F956F6A66BD}"/>
    <cellStyle name="Денежный 2 6" xfId="1482" xr:uid="{BA2273B0-B96E-466B-8236-3DB5C08F9593}"/>
    <cellStyle name="Денежный 2 6 2" xfId="3382" xr:uid="{E8361892-3016-4C52-A528-875B00E94C25}"/>
    <cellStyle name="Денежный 2 6 2 2" xfId="6641" xr:uid="{C80540A5-AD40-4B68-9F42-EF93FF82DAEB}"/>
    <cellStyle name="Денежный 2 6 2 2 2" xfId="14152" xr:uid="{C2E7C633-874A-407B-AA10-4BAACCB4487F}"/>
    <cellStyle name="Денежный 2 6 2 3" xfId="10991" xr:uid="{36301A97-FF5F-475D-A755-792A1EF650E0}"/>
    <cellStyle name="Денежный 2 6 3" xfId="4941" xr:uid="{C0E76B1B-2637-46E8-9A0E-1E38E3CB47CD}"/>
    <cellStyle name="Денежный 2 6 3 2" xfId="12537" xr:uid="{D1BFAC2C-20BA-4C66-93B1-E8FD22BBD8BB}"/>
    <cellStyle name="Денежный 2 6 4" xfId="9131" xr:uid="{4C7F7836-C2D1-4C76-9912-3E383C17FBBE}"/>
    <cellStyle name="Денежный 2 7" xfId="2105" xr:uid="{60107CB0-D1BB-4A09-85CB-5B77286AE95E}"/>
    <cellStyle name="Денежный 2 7 2" xfId="3684" xr:uid="{8CBD782B-685C-4270-83D1-3898E2660B8E}"/>
    <cellStyle name="Денежный 2 7 2 2" xfId="6942" xr:uid="{9A103E40-BF66-4644-A3CA-A8F468C21628}"/>
    <cellStyle name="Денежный 2 7 2 2 2" xfId="14453" xr:uid="{5AD99871-E744-45E5-B52C-56EEB768A490}"/>
    <cellStyle name="Денежный 2 7 2 3" xfId="11292" xr:uid="{11D2E0BB-B940-4933-BC2F-E18637A01A33}"/>
    <cellStyle name="Денежный 2 7 3" xfId="5267" xr:uid="{091E839C-8073-4C92-80FB-D89D7C9155B0}"/>
    <cellStyle name="Денежный 2 7 3 2" xfId="12858" xr:uid="{ECD69655-FD2A-48AB-8916-6B3E8ED88AD4}"/>
    <cellStyle name="Денежный 2 7 4" xfId="9746" xr:uid="{C30DC989-A045-4C40-B0E6-EA9ECBA240FB}"/>
    <cellStyle name="Денежный 2 8" xfId="2723" xr:uid="{CFDE71D0-E76E-4466-B853-6E6CFFC1068F}"/>
    <cellStyle name="Денежный 2 8 2" xfId="5882" xr:uid="{5CEF3CD9-5CC7-4F7C-A487-1B8D5B75D82F}"/>
    <cellStyle name="Денежный 2 8 2 2" xfId="13469" xr:uid="{2A8B0273-F0C3-42A4-8BF8-7D56137896FD}"/>
    <cellStyle name="Денежный 2 8 3" xfId="10356" xr:uid="{7BDB9F7A-B75E-4A20-954B-B80038636842}"/>
    <cellStyle name="Денежный 2 9" xfId="4299" xr:uid="{430BBE03-A1D7-4E4E-81BB-884BCD68ACEA}"/>
    <cellStyle name="Денежный 2 9 2" xfId="11903" xr:uid="{4CCD8E12-E1CD-4B1F-A997-D9A999C0CBCB}"/>
    <cellStyle name="Денежный 3" xfId="3272" xr:uid="{05B44E96-32D3-40A3-A0E9-E9F2E1A3AE65}"/>
    <cellStyle name="Заголовок 1 2" xfId="346" xr:uid="{39A9AC9E-FBE7-44A0-A14D-31B8E882BAA6}"/>
    <cellStyle name="Заголовок 1 2 2" xfId="523" xr:uid="{C740499A-BAB0-4E50-967B-BFB877CE883E}"/>
    <cellStyle name="Заголовок 1 2 3" xfId="1067" xr:uid="{B68B6628-B9EA-4FEE-B31A-624F9256BBA0}"/>
    <cellStyle name="Заголовок 1 3" xfId="347" xr:uid="{D5171668-CD80-489A-8ED8-4BEA7A91D194}"/>
    <cellStyle name="Заголовок 1 4" xfId="6429" xr:uid="{7F2E1138-3C28-4935-97EC-84A7C8C9E659}"/>
    <cellStyle name="Заголовок 1 5" xfId="6547" xr:uid="{7F9608C8-CF35-481A-B670-0D75D21E6388}"/>
    <cellStyle name="Заголовок 1 6" xfId="1047" xr:uid="{F541C7EA-F9F6-4671-B281-AEFE6FD12912}"/>
    <cellStyle name="Заголовок 2 2" xfId="348" xr:uid="{3BEE3674-8787-4D37-A71A-A50A5E4ECC98}"/>
    <cellStyle name="Заголовок 2 2 2" xfId="524" xr:uid="{56929A2E-10C2-4091-9152-18F534FCAA2A}"/>
    <cellStyle name="Заголовок 2 2 3" xfId="1068" xr:uid="{FBB79361-808A-41C5-8C29-4A8BBA8C88BF}"/>
    <cellStyle name="Заголовок 2 3" xfId="349" xr:uid="{7F304C8F-CE8D-4768-ADAC-3B5F06F47607}"/>
    <cellStyle name="Заголовок 2 4" xfId="6430" xr:uid="{76FC25DF-271A-4161-947F-9BC6C159B234}"/>
    <cellStyle name="Заголовок 2 5" xfId="6548" xr:uid="{EB1F5182-7B84-4CB1-AA93-563AE30A9D94}"/>
    <cellStyle name="Заголовок 2 6" xfId="1048" xr:uid="{7EA6ECC3-4D6C-44E1-9842-B1A39EE3020A}"/>
    <cellStyle name="Заголовок 3 2" xfId="350" xr:uid="{2001280B-C163-4E02-B524-FC8B126F48EC}"/>
    <cellStyle name="Заголовок 3 2 2" xfId="525" xr:uid="{7B7A7C46-F5A8-4A27-ACE6-1D2AA873C219}"/>
    <cellStyle name="Заголовок 3 2 3" xfId="1069" xr:uid="{044315E7-2B83-4F39-92E7-149673A59363}"/>
    <cellStyle name="Заголовок 3 3" xfId="351" xr:uid="{C4E2AADF-92E9-417D-A50F-05F8499928F1}"/>
    <cellStyle name="Заголовок 3 4" xfId="6431" xr:uid="{8241B8D2-E656-462D-B16B-DAB69005B4C0}"/>
    <cellStyle name="Заголовок 3 5" xfId="6549" xr:uid="{6FCD75EE-3DF3-4C92-83D4-4EFF6835D79A}"/>
    <cellStyle name="Заголовок 3 6" xfId="1049" xr:uid="{3B7743DC-7B81-468E-947B-F727CEEDCEE6}"/>
    <cellStyle name="Заголовок 4 2" xfId="352" xr:uid="{1A534595-D6F9-464B-86E0-B9567555D8AA}"/>
    <cellStyle name="Заголовок 4 2 2" xfId="526" xr:uid="{B55C7843-A2CF-41AD-8F9B-D5D3FEDBBE17}"/>
    <cellStyle name="Заголовок 4 2 3" xfId="1070" xr:uid="{8DCC581F-053B-4323-89AF-A48C4DEDE164}"/>
    <cellStyle name="Заголовок 4 3" xfId="353" xr:uid="{EEC45BF4-4A35-4F14-8816-6375DCA2E7C8}"/>
    <cellStyle name="Заголовок 4 4" xfId="6432" xr:uid="{B02C824E-6A21-4B65-82C4-5B672D95C61A}"/>
    <cellStyle name="Заголовок 4 5" xfId="6550" xr:uid="{BAC06731-4451-483C-89BA-62F31C90711F}"/>
    <cellStyle name="Заголовок 4 6" xfId="1050" xr:uid="{7B0B8C67-739B-4329-AE31-69DA700815E1}"/>
    <cellStyle name="Итог 2" xfId="354" xr:uid="{3A932821-D495-4E3B-841B-60F526CB5E4A}"/>
    <cellStyle name="Итог 2 2" xfId="527" xr:uid="{1618FCF1-FBF8-4828-A38F-EE3D6AF1711F}"/>
    <cellStyle name="Итог 2 3" xfId="1082" xr:uid="{644DFB48-00E7-4931-B8ED-21C76531C108}"/>
    <cellStyle name="Итог 3" xfId="355" xr:uid="{B4B7ECF0-C8FD-4C71-B9B1-600B47887C0B}"/>
    <cellStyle name="Итог 4" xfId="6444" xr:uid="{6CD6A19D-8BCA-4FCE-BBB6-BC8F89971ECD}"/>
    <cellStyle name="Итог 5" xfId="6551" xr:uid="{B3545EFD-617D-44AA-BBE2-3364BDC3638D}"/>
    <cellStyle name="Итог 6" xfId="1051" xr:uid="{77565829-EFE5-453C-ABA0-0CF6D9C5091A}"/>
    <cellStyle name="Контрольная ячейка 2" xfId="356" xr:uid="{98F4F3B4-0F9E-4AD3-A699-CDB752DE4A8A}"/>
    <cellStyle name="Контрольная ячейка 2 2" xfId="528" xr:uid="{0F99DC1E-4EB2-4A54-B38A-9FCEC6B425EB}"/>
    <cellStyle name="Контрольная ячейка 2 3" xfId="1078" xr:uid="{04734E14-9464-4936-B080-0DAD4829ECC0}"/>
    <cellStyle name="Контрольная ячейка 3" xfId="357" xr:uid="{280682D2-F968-41F4-995A-C986CCA1E60D}"/>
    <cellStyle name="Контрольная ячейка 4" xfId="6440" xr:uid="{BF1EB97E-CD01-4CEF-8A83-D11A6C1133CC}"/>
    <cellStyle name="Контрольная ячейка 5" xfId="6552" xr:uid="{A7A2FDEC-9CDC-4F35-AE11-4875A7548AB5}"/>
    <cellStyle name="Контрольная ячейка 6" xfId="1052" xr:uid="{570B2A99-EE27-45E3-9448-431E18316390}"/>
    <cellStyle name="Название 2" xfId="358" xr:uid="{17FF5142-6215-4904-9CB3-EAF54C5C2F29}"/>
    <cellStyle name="Название 2 2" xfId="6472" xr:uid="{26D89F48-BB6D-47D2-9D0E-A40EF12ED9CA}"/>
    <cellStyle name="Название 3" xfId="359" xr:uid="{F41BD4E0-590B-4A6A-9ECF-595009C52598}"/>
    <cellStyle name="Название 4" xfId="6428" xr:uid="{4C83F599-1A68-4C87-9B50-6CD228C2CD9D}"/>
    <cellStyle name="Название 5" xfId="6553" xr:uid="{8F7F1FD7-BF62-444F-AD7C-5D97472C8139}"/>
    <cellStyle name="Название 6" xfId="1053" xr:uid="{A1999948-C2EF-4807-BC35-62F7EE388732}"/>
    <cellStyle name="Нейтральный 2" xfId="360" xr:uid="{BBF3E6B2-A4DC-44C6-9604-F3948495B392}"/>
    <cellStyle name="Нейтральный 2 2" xfId="529" xr:uid="{AB8A499B-40C7-45F2-BD26-343F9FB8331D}"/>
    <cellStyle name="Нейтральный 2 3" xfId="1073" xr:uid="{E61F0C4F-2B5B-4471-A027-D4654FE5DD51}"/>
    <cellStyle name="Нейтральный 3" xfId="361" xr:uid="{3D45F852-B07F-4306-9A4F-CF67B69CCA75}"/>
    <cellStyle name="Нейтральный 4" xfId="6435" xr:uid="{3E2A8492-9245-419C-8BDE-9CB80EEF04CC}"/>
    <cellStyle name="Нейтральный 5" xfId="6554" xr:uid="{5647F435-1DF6-49B0-92D8-1217EE4E0D36}"/>
    <cellStyle name="Нейтральный 6" xfId="1054" xr:uid="{538C5528-44AF-4C30-B088-BB4971738FB0}"/>
    <cellStyle name="Обычный" xfId="0" builtinId="0"/>
    <cellStyle name="Обычный 10" xfId="3" xr:uid="{F82786CD-5032-4B6E-B8D6-DCE001ADEBEE}"/>
    <cellStyle name="Обычный 10 2" xfId="16548" xr:uid="{8AB0C63F-0493-460D-8B12-66A467355D1B}"/>
    <cellStyle name="Обычный 10 2 2" xfId="16553" xr:uid="{46AA0C77-587B-4772-ABB7-82F03303EFC8}"/>
    <cellStyle name="Обычный 10 2 2 2" xfId="16630" xr:uid="{442612E9-13FB-4F86-B641-CC90FFF4FCBC}"/>
    <cellStyle name="Обычный 10 2 2 2 2" xfId="16767" xr:uid="{EE49C03B-B790-419D-811C-A51D17457D0D}"/>
    <cellStyle name="Обычный 10 2 2 2 2 2" xfId="17041" xr:uid="{99358375-53E3-4459-A8E1-9B894CA755CC}"/>
    <cellStyle name="Обычный 10 2 2 2 3" xfId="16905" xr:uid="{08ED1DE2-FBBA-4E33-A880-A65CDCD68262}"/>
    <cellStyle name="Обычный 10 2 2 3" xfId="16697" xr:uid="{15757C3C-7BA1-466A-9D54-165C2512AD44}"/>
    <cellStyle name="Обычный 10 2 2 3 2" xfId="16971" xr:uid="{5104F726-70EE-40FF-B9E5-CB5D8CF3E996}"/>
    <cellStyle name="Обычный 10 2 2 4" xfId="16835" xr:uid="{D073F33E-125F-481E-A53E-A4BA914BEE80}"/>
    <cellStyle name="Обычный 10 2 3" xfId="16625" xr:uid="{E2439C84-1910-4379-9646-F3B2A1722DBF}"/>
    <cellStyle name="Обычный 10 2 3 2" xfId="16762" xr:uid="{1FB6ABCE-6360-410F-9F36-8443BADF276C}"/>
    <cellStyle name="Обычный 10 2 3 2 2" xfId="17036" xr:uid="{D904E163-3FE8-4AE2-9524-92CAA5739131}"/>
    <cellStyle name="Обычный 10 2 3 3" xfId="16900" xr:uid="{12189D40-2118-4713-A8A7-BFE3052A4455}"/>
    <cellStyle name="Обычный 10 2 4" xfId="16692" xr:uid="{591A698E-DDAE-4908-A5AB-ECE71C75FB9B}"/>
    <cellStyle name="Обычный 10 2 4 2" xfId="16966" xr:uid="{A84744C8-6706-4685-8B0E-3DD3674E24EB}"/>
    <cellStyle name="Обычный 10 2 5" xfId="16830" xr:uid="{2DDC275A-4DA0-422B-9330-6FC3CD380D6A}"/>
    <cellStyle name="Обычный 10 3" xfId="16554" xr:uid="{0FC2ADF2-67CF-4F00-9596-01C03969BD5C}"/>
    <cellStyle name="Обычный 10 3 2" xfId="16631" xr:uid="{F16EA163-A944-4022-920F-A76B27CA59DE}"/>
    <cellStyle name="Обычный 10 3 2 2" xfId="16768" xr:uid="{A032C01D-F8B3-4327-819C-A08084CB7DE9}"/>
    <cellStyle name="Обычный 10 3 2 2 2" xfId="17042" xr:uid="{76416C36-D11A-4456-BBBC-0E5816B8A4BE}"/>
    <cellStyle name="Обычный 10 3 2 3" xfId="16906" xr:uid="{A4FBE04F-390C-42FF-9001-20499249ACDE}"/>
    <cellStyle name="Обычный 10 3 3" xfId="16698" xr:uid="{D1FCFBE5-8F20-464A-BF66-641EF8E91777}"/>
    <cellStyle name="Обычный 10 3 3 2" xfId="16972" xr:uid="{11F4FD06-086E-4EDB-BFC1-EC47345AE4CB}"/>
    <cellStyle name="Обычный 10 3 4" xfId="16836" xr:uid="{97607F91-6463-4B8C-B7B8-77C98B87C1FA}"/>
    <cellStyle name="Обычный 10 4" xfId="16610" xr:uid="{C36782AA-7E7D-4C3D-810D-1977F2F9BE0B}"/>
    <cellStyle name="Обычный 10 4 2" xfId="16747" xr:uid="{7614E44F-D35F-4DE7-8E62-A267B7F04AB1}"/>
    <cellStyle name="Обычный 10 4 2 2" xfId="17021" xr:uid="{EF60AC14-06FD-4BDD-A53F-9AC20C4F450A}"/>
    <cellStyle name="Обычный 10 4 3" xfId="16885" xr:uid="{1AD04CED-8B87-4ACC-A0A5-66404478E027}"/>
    <cellStyle name="Обычный 10 5" xfId="16677" xr:uid="{2969C05F-9056-49D2-9F7A-33805807107F}"/>
    <cellStyle name="Обычный 10 5 2" xfId="16951" xr:uid="{0CAEF6AE-B400-4FDF-AA88-E2877687E4A6}"/>
    <cellStyle name="Обычный 10 6" xfId="16815" xr:uid="{F111E216-21FC-4AE5-9521-3A43EC71F975}"/>
    <cellStyle name="Обычный 10 7" xfId="16482" xr:uid="{FB4FFD48-75A0-4BFC-8D52-7E6C82A8A1AD}"/>
    <cellStyle name="Обычный 10 8" xfId="362" xr:uid="{B1493FF7-C3CC-45BC-82BB-A3A6DEA04A3F}"/>
    <cellStyle name="Обычный 11" xfId="363" xr:uid="{AC9CA0C4-4793-4BFA-832E-EC5A09C88CC7}"/>
    <cellStyle name="Обычный 11 2" xfId="3313" xr:uid="{E1ACA86F-C2D5-4045-8D9C-F7FCD45F58BA}"/>
    <cellStyle name="Обычный 11 2 2" xfId="6572" xr:uid="{1378F842-1C71-4CAA-9790-98319337AC42}"/>
    <cellStyle name="Обычный 11 2 2 2" xfId="14083" xr:uid="{88530C1C-4F06-46B0-B213-92AACBAA26B5}"/>
    <cellStyle name="Обычный 11 2 2 2 2" xfId="16769" xr:uid="{4A6B7EDB-45DC-447C-A3A8-993F0167CBF1}"/>
    <cellStyle name="Обычный 11 2 2 2 2 2" xfId="17043" xr:uid="{A5E30E97-BCA0-4C44-89C9-41E02DE90AA3}"/>
    <cellStyle name="Обычный 11 2 2 2 3" xfId="16907" xr:uid="{67869023-C835-40AE-A0BF-9BDC659741E9}"/>
    <cellStyle name="Обычный 11 2 2 2 4" xfId="16632" xr:uid="{0F2BC2A5-5D39-40B6-B4B3-D75225566EB4}"/>
    <cellStyle name="Обычный 11 2 2 3" xfId="16699" xr:uid="{7C4AC475-601D-49AE-B182-E571C49D89F4}"/>
    <cellStyle name="Обычный 11 2 2 3 2" xfId="16973" xr:uid="{CBD59D36-57D8-4C43-A850-436D7A0D8CB0}"/>
    <cellStyle name="Обычный 11 2 2 4" xfId="16837" xr:uid="{CD3C7CB8-DB6C-4A1F-8CB1-0C389CB5E703}"/>
    <cellStyle name="Обычный 11 2 2 5" xfId="16555" xr:uid="{331D40FA-ED95-46CF-AC42-E09D541AE7E5}"/>
    <cellStyle name="Обычный 11 2 3" xfId="10922" xr:uid="{67743B8C-410C-4D37-BF11-D40DC580F06D}"/>
    <cellStyle name="Обычный 11 2 3 2" xfId="16765" xr:uid="{501E680B-64E2-47BD-8EA6-5452E2F2FEA8}"/>
    <cellStyle name="Обычный 11 2 3 2 2" xfId="17039" xr:uid="{A4400843-1DFF-4CC8-B2A0-A712C6DA6832}"/>
    <cellStyle name="Обычный 11 2 3 3" xfId="16903" xr:uid="{0060298E-4288-4975-99EC-D3EF93A0FF9A}"/>
    <cellStyle name="Обычный 11 2 3 4" xfId="16628" xr:uid="{0FA86D0E-210E-4CBA-84ED-16E6807FEBDF}"/>
    <cellStyle name="Обычный 11 2 4" xfId="16695" xr:uid="{23804BF1-2645-447B-BB73-9A9F19D3A7B1}"/>
    <cellStyle name="Обычный 11 2 4 2" xfId="16969" xr:uid="{457B643B-625F-429E-85F4-65EDA283A199}"/>
    <cellStyle name="Обычный 11 2 5" xfId="16833" xr:uid="{3B36084F-780B-4346-93B5-BB1AF614E424}"/>
    <cellStyle name="Обычный 11 2 6" xfId="16551" xr:uid="{C3DD0AA6-ECBD-41FE-8F19-F8550A7BE81A}"/>
    <cellStyle name="Обычный 11 3" xfId="4872" xr:uid="{5B3644B5-17B1-41F7-99DB-782F04389A80}"/>
    <cellStyle name="Обычный 11 3 2" xfId="12468" xr:uid="{F7428EB3-D027-4F03-B19A-584C40E8C2BA}"/>
    <cellStyle name="Обычный 11 3 2 2" xfId="16770" xr:uid="{4B209F43-9A85-4EC7-88BB-3CD6CFD5D5E1}"/>
    <cellStyle name="Обычный 11 3 2 2 2" xfId="17044" xr:uid="{9D8A27D1-E643-4ED0-925C-6EEA80FFC79D}"/>
    <cellStyle name="Обычный 11 3 2 3" xfId="16908" xr:uid="{D3E7E37E-23D3-498D-91B2-31E915647F18}"/>
    <cellStyle name="Обычный 11 3 2 4" xfId="16633" xr:uid="{FDFBC4D7-FFCE-4629-AF6D-625C28C9DA6A}"/>
    <cellStyle name="Обычный 11 3 3" xfId="16700" xr:uid="{249018F5-882A-4BBA-A154-0F9BFAE2F9FC}"/>
    <cellStyle name="Обычный 11 3 3 2" xfId="16974" xr:uid="{2581806B-C464-4998-A76A-7DA5BFAD2B7A}"/>
    <cellStyle name="Обычный 11 3 4" xfId="16838" xr:uid="{4B4581BF-6D75-44F7-A57D-B569C828496E}"/>
    <cellStyle name="Обычный 11 3 5" xfId="16556" xr:uid="{98399CE6-BAF8-4AE5-850E-44090A4F377B}"/>
    <cellStyle name="Обычный 11 4" xfId="9059" xr:uid="{38C25FDC-8A1F-470C-B76C-2EE6973158DD}"/>
    <cellStyle name="Обычный 11 4 2" xfId="16750" xr:uid="{708B3902-4D93-4F64-ABC6-AAF40CBBB6B9}"/>
    <cellStyle name="Обычный 11 4 2 2" xfId="17024" xr:uid="{FCDF60C9-B84F-4D12-AF06-88CC9F759EC2}"/>
    <cellStyle name="Обычный 11 4 3" xfId="16888" xr:uid="{F44A7BBE-0D96-49F5-BFFD-B0FCA95B7B39}"/>
    <cellStyle name="Обычный 11 4 4" xfId="16613" xr:uid="{98736E81-DE5C-4C4E-8BE7-D6C6044BD7E8}"/>
    <cellStyle name="Обычный 11 5" xfId="16680" xr:uid="{DD694774-5351-4E74-8863-AE545ED03FC7}"/>
    <cellStyle name="Обычный 11 5 2" xfId="16954" xr:uid="{143442C6-9A35-470C-B5E2-67D282E89A4C}"/>
    <cellStyle name="Обычный 11 6" xfId="16818" xr:uid="{805669C8-4B2A-4BE3-8FD0-0B5D25B3B317}"/>
    <cellStyle name="Обычный 11 7" xfId="16522" xr:uid="{39C3DFF9-BF12-4866-BD98-810786252A59}"/>
    <cellStyle name="Обычный 11 8" xfId="1391" xr:uid="{1896EDE0-FF48-4D42-8C2D-FE0DBE26193D}"/>
    <cellStyle name="Обычный 12" xfId="364" xr:uid="{0C51DB50-5F25-498F-B0EA-C2B2B0C3F947}"/>
    <cellStyle name="Обычный 12 2" xfId="3314" xr:uid="{0DA6D806-436D-4753-965D-D6F1D2CF34C6}"/>
    <cellStyle name="Обычный 12 2 2" xfId="6573" xr:uid="{0BB37657-AAC5-453C-8830-86227C408CB2}"/>
    <cellStyle name="Обычный 12 2 2 2" xfId="14084" xr:uid="{3D323429-76E5-450C-BD8F-2DF7CA1579AC}"/>
    <cellStyle name="Обычный 12 2 2 2 2" xfId="16771" xr:uid="{8363CF71-542E-4F07-A034-2E6D2824E39E}"/>
    <cellStyle name="Обычный 12 2 2 2 2 2" xfId="17045" xr:uid="{4AD7F5FD-593C-4F51-BDA6-83F4689153C2}"/>
    <cellStyle name="Обычный 12 2 2 2 3" xfId="16909" xr:uid="{C3E1A0B6-B1D3-4484-8E38-7AEB4395D128}"/>
    <cellStyle name="Обычный 12 2 2 2 4" xfId="16634" xr:uid="{D65F18D1-0AA7-4046-A23E-5BCEC48B9BC0}"/>
    <cellStyle name="Обычный 12 2 2 3" xfId="16701" xr:uid="{E6DEE5E1-F3E3-4853-BD48-3B838FB16CA7}"/>
    <cellStyle name="Обычный 12 2 2 3 2" xfId="16975" xr:uid="{426109D3-0F6B-41A7-BECA-501FA324C89C}"/>
    <cellStyle name="Обычный 12 2 2 4" xfId="16839" xr:uid="{AA0CAF37-DEDC-4F21-BEA3-58D1468F3D7B}"/>
    <cellStyle name="Обычный 12 2 2 5" xfId="16557" xr:uid="{2130D4F5-94C8-4D4A-8572-922CFEFDD711}"/>
    <cellStyle name="Обычный 12 2 3" xfId="10923" xr:uid="{FE9765B7-7948-4777-B398-D17B490437A2}"/>
    <cellStyle name="Обычный 12 2 3 2" xfId="16766" xr:uid="{2DDC03A7-FF73-4469-818D-6DFDC94A242D}"/>
    <cellStyle name="Обычный 12 2 3 2 2" xfId="17040" xr:uid="{62C0C779-F0AA-4E39-828B-2EDFAE1114EE}"/>
    <cellStyle name="Обычный 12 2 3 3" xfId="16904" xr:uid="{F9BCC312-CFE1-4DD1-8B21-D9992FDFE0F9}"/>
    <cellStyle name="Обычный 12 2 3 4" xfId="16629" xr:uid="{9160BB28-9910-4AA8-9614-FCFC8E46ECAB}"/>
    <cellStyle name="Обычный 12 2 4" xfId="16696" xr:uid="{C23C8B79-B368-435F-826D-F8F7EF5A9DC4}"/>
    <cellStyle name="Обычный 12 2 4 2" xfId="16970" xr:uid="{9435DE18-972A-4177-A8D7-8633ED704B75}"/>
    <cellStyle name="Обычный 12 2 5" xfId="16834" xr:uid="{E7307020-B6EC-4B29-B43D-3FEA66814E3A}"/>
    <cellStyle name="Обычный 12 2 6" xfId="16552" xr:uid="{472063B0-36F4-4073-AA61-86835AA2A69D}"/>
    <cellStyle name="Обычный 12 3" xfId="4873" xr:uid="{4AC953FE-9A41-4BA6-8A85-1D549663372F}"/>
    <cellStyle name="Обычный 12 3 2" xfId="12469" xr:uid="{D65B3FFD-AAD0-498A-B0DC-8074222FA6ED}"/>
    <cellStyle name="Обычный 12 3 2 2" xfId="16772" xr:uid="{FE912B2F-D278-4312-B2D9-4FB2480590A6}"/>
    <cellStyle name="Обычный 12 3 2 2 2" xfId="17046" xr:uid="{F5D7CB8D-1A95-4346-BDFE-804EF5E2AE8E}"/>
    <cellStyle name="Обычный 12 3 2 3" xfId="16910" xr:uid="{A32519B8-46FF-4900-9A28-2EA9A80F5027}"/>
    <cellStyle name="Обычный 12 3 2 4" xfId="16635" xr:uid="{1BD9EE08-A7D3-40B7-A5BE-EC1DB9B3F133}"/>
    <cellStyle name="Обычный 12 3 3" xfId="16702" xr:uid="{7B553E4C-D865-4990-A624-87D3F467783F}"/>
    <cellStyle name="Обычный 12 3 3 2" xfId="16976" xr:uid="{7C314F6F-5998-4DF6-8400-7F50579CD694}"/>
    <cellStyle name="Обычный 12 3 4" xfId="16840" xr:uid="{268D4D73-D9EC-45F3-894A-470FAEFB299E}"/>
    <cellStyle name="Обычный 12 3 5" xfId="16558" xr:uid="{87E24C2D-C8BB-4D37-8C94-3E2F4C47F2F2}"/>
    <cellStyle name="Обычный 12 4" xfId="9060" xr:uid="{A162815F-0E0C-4948-8287-A8D965B78D50}"/>
    <cellStyle name="Обычный 12 4 2" xfId="16751" xr:uid="{3B5F9506-D9ED-4C21-804A-DD1E0F6D0D52}"/>
    <cellStyle name="Обычный 12 4 2 2" xfId="17025" xr:uid="{771EB53B-101A-47C5-856B-4D7609146703}"/>
    <cellStyle name="Обычный 12 4 3" xfId="16889" xr:uid="{D9D2A75A-BF95-4BE7-8E2C-97617861F4EB}"/>
    <cellStyle name="Обычный 12 4 4" xfId="16614" xr:uid="{50F3984E-4082-4EAB-BAFE-30A7862D4017}"/>
    <cellStyle name="Обычный 12 5" xfId="16681" xr:uid="{C49083C7-8E28-48DB-BFBB-F1C4AF08C696}"/>
    <cellStyle name="Обычный 12 5 2" xfId="16955" xr:uid="{4BE6332B-BF1F-4CF2-90E9-A0DBB8EE90FD}"/>
    <cellStyle name="Обычный 12 6" xfId="16819" xr:uid="{84F6172E-8184-44E7-ADAD-98A08981BBEE}"/>
    <cellStyle name="Обычный 12 7" xfId="16526" xr:uid="{49931DB1-2BF2-485D-9866-6FCE1CF7C2AB}"/>
    <cellStyle name="Обычный 12 8" xfId="1392" xr:uid="{D419E8FC-B700-415D-A609-6DA5AFE32C84}"/>
    <cellStyle name="Обычный 13" xfId="365" xr:uid="{44E0F7AC-FB1E-4B32-8456-07764D4A88E8}"/>
    <cellStyle name="Обычный 13 2" xfId="3615" xr:uid="{A438ED0A-A759-4854-BE9D-D18E3FBADD72}"/>
    <cellStyle name="Обычный 13 2 2" xfId="6873" xr:uid="{C92CDA64-F647-4F06-84D7-A3131662CEA2}"/>
    <cellStyle name="Обычный 13 2 2 2" xfId="14384" xr:uid="{FC5AB6BC-D409-495E-96B3-126EFCB713AD}"/>
    <cellStyle name="Обычный 13 2 2 2 2" xfId="17047" xr:uid="{C6598F3D-6FFD-4761-AE5E-BD3D994E258F}"/>
    <cellStyle name="Обычный 13 2 2 2 3" xfId="16773" xr:uid="{695A9BB2-564C-4035-AF8D-5C6694C9CA54}"/>
    <cellStyle name="Обычный 13 2 2 3" xfId="16911" xr:uid="{80A0112E-BD2E-4613-9729-0075E465388C}"/>
    <cellStyle name="Обычный 13 2 2 4" xfId="16636" xr:uid="{445C16D4-558E-4652-8F5A-A31699054B0B}"/>
    <cellStyle name="Обычный 13 2 3" xfId="11223" xr:uid="{EAAD3F22-95E0-4C43-8826-AFA367014419}"/>
    <cellStyle name="Обычный 13 2 3 2" xfId="16977" xr:uid="{67E76712-0A9F-402C-B424-631E8D5C5459}"/>
    <cellStyle name="Обычный 13 2 3 3" xfId="16703" xr:uid="{750BD76C-0575-4FDC-9E0A-856033760ED1}"/>
    <cellStyle name="Обычный 13 2 4" xfId="16841" xr:uid="{69F57EC0-C8AA-4ADA-B01B-C03CE5C836B2}"/>
    <cellStyle name="Обычный 13 2 5" xfId="16559" xr:uid="{417B2588-0C10-4A5F-85BB-921028939AE7}"/>
    <cellStyle name="Обычный 13 3" xfId="5198" xr:uid="{DDC79A18-4FCA-4310-93BE-F46F3256D626}"/>
    <cellStyle name="Обычный 13 3 2" xfId="12789" xr:uid="{C77914CC-E679-4395-900C-855A8A3F582D}"/>
    <cellStyle name="Обычный 13 3 2 2" xfId="17011" xr:uid="{98FD46A9-AC50-4E50-9E2E-1DDF5FD067D0}"/>
    <cellStyle name="Обычный 13 3 2 3" xfId="16737" xr:uid="{53AC4893-CA1F-42F6-8140-8D6695153220}"/>
    <cellStyle name="Обычный 13 3 3" xfId="16875" xr:uid="{1E4373D6-DF08-49C4-A3D1-9DD1A2E39A45}"/>
    <cellStyle name="Обычный 13 3 4" xfId="16600" xr:uid="{09696C5A-3E9A-4F02-90B3-2E181C6217B4}"/>
    <cellStyle name="Обычный 13 4" xfId="9677" xr:uid="{6CCAF9E6-04F0-4075-A8B1-32F9E09675C6}"/>
    <cellStyle name="Обычный 13 4 2" xfId="16941" xr:uid="{D90CF840-96FC-47E4-98BF-C2D291219A41}"/>
    <cellStyle name="Обычный 13 4 3" xfId="16667" xr:uid="{A69D10DC-B3A7-41F3-A0BC-D0EFB97A1787}"/>
    <cellStyle name="Обычный 13 5" xfId="16805" xr:uid="{F589B9AA-FB7F-4E86-9A82-D994B7F4C667}"/>
    <cellStyle name="Обычный 13 6" xfId="16443" xr:uid="{BE7B470C-2395-4B5C-945E-3CF99F173452}"/>
    <cellStyle name="Обычный 13 7" xfId="2036" xr:uid="{3944E989-9C9C-4A31-A53A-48A4EB964F00}"/>
    <cellStyle name="Обычный 14" xfId="366" xr:uid="{E9F91BAF-F97F-424B-A8CA-F3C09D5BA469}"/>
    <cellStyle name="Обычный 14 2" xfId="5813" xr:uid="{306E1E35-5095-4AEF-A7D9-FF4E4E5F673E}"/>
    <cellStyle name="Обычный 14 2 2" xfId="13400" xr:uid="{47A92B1C-87C8-449F-BDC0-5B3D3206C758}"/>
    <cellStyle name="Обычный 14 2 2 2" xfId="16774" xr:uid="{9B2AD04B-1039-4E49-9E3D-1F09F2D3CE16}"/>
    <cellStyle name="Обычный 14 2 2 2 2" xfId="17048" xr:uid="{242BDF6F-25E8-4388-95D3-383255F2B8C2}"/>
    <cellStyle name="Обычный 14 2 2 3" xfId="16912" xr:uid="{6E8A94DA-D34A-4F82-A576-D8B053E83934}"/>
    <cellStyle name="Обычный 14 2 2 4" xfId="16637" xr:uid="{20A50728-075B-45A2-94A5-8202854E7802}"/>
    <cellStyle name="Обычный 14 2 3" xfId="16704" xr:uid="{DDC3A3DF-B206-443B-B1E2-3B7C86735ADE}"/>
    <cellStyle name="Обычный 14 2 3 2" xfId="16978" xr:uid="{A973AC94-CCA1-4D11-9579-18A7F9D1150E}"/>
    <cellStyle name="Обычный 14 2 4" xfId="16842" xr:uid="{D79D2B22-5044-42BE-8194-884BFAF8CD8E}"/>
    <cellStyle name="Обычный 14 2 5" xfId="16560" xr:uid="{1B078892-1136-4FFE-87C2-33909938BF39}"/>
    <cellStyle name="Обычный 14 3" xfId="10287" xr:uid="{A90E2886-7233-48C5-9471-94B42F1B2135}"/>
    <cellStyle name="Обычный 14 3 2" xfId="16752" xr:uid="{2F533447-BFF2-4773-9232-16949DE837F3}"/>
    <cellStyle name="Обычный 14 3 2 2" xfId="17026" xr:uid="{4990D791-D63F-44CC-BF4C-55A619B7EADE}"/>
    <cellStyle name="Обычный 14 3 3" xfId="16890" xr:uid="{4FC6FB4A-B7C4-4633-ACC0-53C7B877383E}"/>
    <cellStyle name="Обычный 14 3 4" xfId="16615" xr:uid="{6E908D6B-A9CE-4B08-A1A5-E0AB46123857}"/>
    <cellStyle name="Обычный 14 4" xfId="16682" xr:uid="{53233BF0-8A02-41F8-87F5-3AB635DCCDC9}"/>
    <cellStyle name="Обычный 14 4 2" xfId="16956" xr:uid="{9D394609-0689-4103-81D3-56F45F2175D3}"/>
    <cellStyle name="Обычный 14 5" xfId="16820" xr:uid="{50289D83-5770-451B-9F2E-219C15013B58}"/>
    <cellStyle name="Обычный 14 6" xfId="16538" xr:uid="{B7A09918-ECF0-4AD4-B2B6-EDA3AD317457}"/>
    <cellStyle name="Обычный 14 7" xfId="2652" xr:uid="{E25B877A-F5F9-4173-A1B1-EC751DB1E808}"/>
    <cellStyle name="Обычный 15" xfId="367" xr:uid="{EF46080A-1FE8-4716-A7C0-6C730DCE6439}"/>
    <cellStyle name="Обычный 15 2" xfId="11834" xr:uid="{F57017CE-44BD-4511-8547-D33460947753}"/>
    <cellStyle name="Обычный 15 2 2" xfId="16663" xr:uid="{32FC56B1-B92A-4DC4-8DFB-CD2AFE7229DB}"/>
    <cellStyle name="Обычный 15 2 2 2" xfId="16800" xr:uid="{765298E4-39BD-43B3-8054-A5257F4A1FB2}"/>
    <cellStyle name="Обычный 15 2 2 2 2" xfId="17074" xr:uid="{ECDEB7EF-7109-4F0A-85D9-5EC4E9ABBAA3}"/>
    <cellStyle name="Обычный 15 2 2 3" xfId="16938" xr:uid="{5280C6F0-033E-4543-88BC-848382F88F22}"/>
    <cellStyle name="Обычный 15 2 3" xfId="16730" xr:uid="{9FE34A88-3DB4-4BC0-9BF1-720D29D8A6EF}"/>
    <cellStyle name="Обычный 15 2 3 2" xfId="17004" xr:uid="{D139AF10-0514-49DC-8726-68FE4059C9CF}"/>
    <cellStyle name="Обычный 15 2 4" xfId="16802" xr:uid="{34F26C34-D8C2-44DA-AD89-09BBA2917221}"/>
    <cellStyle name="Обычный 15 2 4 2" xfId="17076" xr:uid="{2EB4C135-7A10-44D7-973D-6B4B0BD19D00}"/>
    <cellStyle name="Обычный 15 2 5" xfId="16868" xr:uid="{3B2E7E53-A6CD-4041-BA50-0E0922ECF718}"/>
    <cellStyle name="Обычный 15 2 6" xfId="16588" xr:uid="{88C05629-EEF1-4047-AE8A-BA675A977096}"/>
    <cellStyle name="Обычный 15 3" xfId="16595" xr:uid="{C3E960FA-9B5D-42BA-82FC-64A91ABCCBF2}"/>
    <cellStyle name="Обычный 15 3 2" xfId="16733" xr:uid="{7423F526-6A1C-4929-A616-D0BCE0A7F7AD}"/>
    <cellStyle name="Обычный 15 3 2 2" xfId="17007" xr:uid="{F2D4336B-A04C-4D57-AC7B-9C2C20CE5AD9}"/>
    <cellStyle name="Обычный 15 3 3" xfId="16871" xr:uid="{04B78BF3-906C-4E8D-9CD1-AB01503EE8FA}"/>
    <cellStyle name="Обычный 15 4" xfId="16662" xr:uid="{FC502649-D082-4746-8EB3-BD532BBE1354}"/>
    <cellStyle name="Обычный 15 4 2" xfId="16799" xr:uid="{69BABF61-6A3D-47B5-B9D1-ACC21C700B94}"/>
    <cellStyle name="Обычный 15 4 2 2" xfId="17073" xr:uid="{5AD8F88D-3291-48B2-AA66-C07569BBDC06}"/>
    <cellStyle name="Обычный 15 4 3" xfId="16937" xr:uid="{C05FB8DC-C4BD-4863-85F7-CF99F5138BE1}"/>
    <cellStyle name="Обычный 15 5" xfId="16729" xr:uid="{EB342415-3E6A-457A-A4A1-FD7A05AC4C02}"/>
    <cellStyle name="Обычный 15 5 2" xfId="17003" xr:uid="{7BC1B759-4C93-4AD8-A979-3784F77B860F}"/>
    <cellStyle name="Обычный 15 6" xfId="16867" xr:uid="{6DDEF82E-DAE6-4E9B-BD95-E43BCF1A8E2F}"/>
    <cellStyle name="Обычный 15 7" xfId="16586" xr:uid="{CF8E1DB9-70FB-4956-A854-520F62E9A7D9}"/>
    <cellStyle name="Обычный 15 8" xfId="4230" xr:uid="{815D7C89-0B70-4FBC-97E4-95D7BD2263FF}"/>
    <cellStyle name="Обычный 16" xfId="368" xr:uid="{87A8FC3B-4A88-4147-9FB2-250246C5C124}"/>
    <cellStyle name="Обычный 16 2" xfId="16734" xr:uid="{6B65660B-ABD0-425E-B3ED-8ADC16F374E9}"/>
    <cellStyle name="Обычный 16 2 2" xfId="17008" xr:uid="{56A06BA7-8E8C-4F0A-8976-F1C9AF4B153E}"/>
    <cellStyle name="Обычный 16 3" xfId="16872" xr:uid="{C8B5ADF2-D4FC-4346-B289-439C0142BA2E}"/>
    <cellStyle name="Обычный 16 4" xfId="16596" xr:uid="{787A039F-E5E9-477D-B552-EAC2BA97FBE9}"/>
    <cellStyle name="Обычный 16 5" xfId="6473" xr:uid="{E7279709-F60D-4D4B-BDF2-10CFFB866930}"/>
    <cellStyle name="Обычный 17" xfId="369" xr:uid="{5FFF8F1E-FEBF-4DD6-B593-5AB11F1E3F3E}"/>
    <cellStyle name="Обычный 17 2" xfId="17075" xr:uid="{413261CA-C6BC-4E2A-8FA1-144856B45CD3}"/>
    <cellStyle name="Обычный 17 3" xfId="16801" xr:uid="{261F4FCA-3B40-409D-B004-A5DB22D02E89}"/>
    <cellStyle name="Обычный 18" xfId="370" xr:uid="{3AADD044-451E-4968-899E-FE1E050F5C88}"/>
    <cellStyle name="Обычный 18 2" xfId="7629" xr:uid="{13479ACE-4793-41C8-BE0A-0DF5A2BE7689}"/>
    <cellStyle name="Обычный 19" xfId="371" xr:uid="{3D0C2573-D110-44CD-9268-83FB51F258E6}"/>
    <cellStyle name="Обычный 19 2" xfId="15335" xr:uid="{62D7B60C-ECD4-487B-80C8-4ABAD52C79D7}"/>
    <cellStyle name="Обычный 19 3" xfId="8746" xr:uid="{74DEA1FE-2432-40ED-810F-740F3350812A}"/>
    <cellStyle name="Обычный 2" xfId="1" xr:uid="{511839E0-C0A0-43FF-A3D0-62B7F2747719}"/>
    <cellStyle name="Обычный 2 10" xfId="8022" xr:uid="{FA6ED14F-FC8A-4DAE-BBD8-5EE65F06EC02}"/>
    <cellStyle name="Обычный 2 11" xfId="8753" xr:uid="{6DB53BED-1681-4E43-BA21-232C74CFCF54}"/>
    <cellStyle name="Обычный 2 12" xfId="16353" xr:uid="{58F43D64-EF2D-4905-B781-7F8B57B17207}"/>
    <cellStyle name="Обычный 2 13" xfId="17079" xr:uid="{5AFED5E1-B4AF-4D64-A3BB-4357AB2A998A}"/>
    <cellStyle name="Обычный 2 14" xfId="874" xr:uid="{00899AF1-4B54-4132-8BD0-671BE94473EB}"/>
    <cellStyle name="Обычный 2 15" xfId="17416" xr:uid="{46D181A1-831E-46E9-AF23-500217539366}"/>
    <cellStyle name="Обычный 2 16" xfId="6" xr:uid="{C72F3911-C563-43D2-B599-A7D7C4B71A6A}"/>
    <cellStyle name="Обычный 2 2" xfId="15" xr:uid="{3FE79232-5D81-4F7C-86FB-F67C192F404F}"/>
    <cellStyle name="Обычный 2 2 10" xfId="16354" xr:uid="{0EBCAF7F-277F-46FA-B33B-866052743321}"/>
    <cellStyle name="Обычный 2 2 11" xfId="1108" xr:uid="{BC2CC18E-F86A-42C8-A49D-2E8DAEE4435E}"/>
    <cellStyle name="Обычный 2 2 2" xfId="372" xr:uid="{B4348B58-15EB-4A5A-8212-86BED7C10152}"/>
    <cellStyle name="Обычный 2 2 2 2" xfId="373" xr:uid="{257B0BA3-E568-4CFD-9603-2AD4827B36CE}"/>
    <cellStyle name="Обычный 2 2 2 2 2" xfId="6569" xr:uid="{55D20885-6A44-4DEF-AC19-E457FB3624FB}"/>
    <cellStyle name="Обычный 2 2 2 2 2 2" xfId="8026" xr:uid="{416706EE-0ECC-4BA5-871E-6BEE984E8EBF}"/>
    <cellStyle name="Обычный 2 2 2 2 2 3" xfId="14080" xr:uid="{47FAF1B4-92AD-44C3-9521-F8359E796E66}"/>
    <cellStyle name="Обычный 2 2 2 2 3" xfId="7518" xr:uid="{69A4FC7C-C84B-47C1-99A2-B6B05025C728}"/>
    <cellStyle name="Обычный 2 2 2 2 3 2" xfId="15030" xr:uid="{E723FD03-ECA9-45E6-B133-6B86C7E5432B}"/>
    <cellStyle name="Обычный 2 2 2 2 4" xfId="8025" xr:uid="{B5764DDD-B808-4C76-B4B2-706AA34005DD}"/>
    <cellStyle name="Обычный 2 2 2 2 5" xfId="9660" xr:uid="{AF2E1A17-C677-4B5B-AC3B-BC4CF651321D}"/>
    <cellStyle name="Обычный 2 2 2 2 6" xfId="2014" xr:uid="{5B94578C-494C-4036-990F-AE17974522D0}"/>
    <cellStyle name="Обычный 2 2 2 3" xfId="3292" xr:uid="{DC1F4ABB-02F1-40C1-98FA-5EBA98DB0310}"/>
    <cellStyle name="Обычный 2 2 2 3 2" xfId="8027" xr:uid="{E65582AC-7870-4E0D-B736-A0815FC2842F}"/>
    <cellStyle name="Обычный 2 2 2 4" xfId="6474" xr:uid="{38D8BFA6-6718-4325-825F-EF43C0432B28}"/>
    <cellStyle name="Обычный 2 2 2 4 2" xfId="14041" xr:uid="{E369CBBE-ABBB-4277-9DB6-15A720E89DD6}"/>
    <cellStyle name="Обычный 2 2 2 5" xfId="8024" xr:uid="{FFB97CFC-626B-4B3C-BAD7-628B119CEC7F}"/>
    <cellStyle name="Обычный 2 2 2 6" xfId="16355" xr:uid="{EE54ADC0-4A17-4B4B-AEB0-67B0E9CE5EFA}"/>
    <cellStyle name="Обычный 2 2 2 7" xfId="16463" xr:uid="{BAC42B0E-3C36-4BFC-A215-A55054A2E106}"/>
    <cellStyle name="Обычный 2 2 3" xfId="530" xr:uid="{753FDB7B-D8E0-4DA8-A8C5-C2F6B23B675F}"/>
    <cellStyle name="Обычный 2 2 3 2" xfId="6475" xr:uid="{BC365609-BA4A-4617-B3F0-FFCE21E9CDA1}"/>
    <cellStyle name="Обычный 2 2 3 2 2" xfId="8029" xr:uid="{BC097F98-4DB6-45B3-BB77-B2C4A8C97FD1}"/>
    <cellStyle name="Обычный 2 2 3 2 3" xfId="16430" xr:uid="{5FCC812E-6882-4D07-B71A-E322854E5C5F}"/>
    <cellStyle name="Обычный 2 2 3 3" xfId="8028" xr:uid="{782166E0-6110-4815-B647-073C6FAA71E4}"/>
    <cellStyle name="Обычный 2 2 3 4" xfId="16398" xr:uid="{3B7EA387-14BD-4A89-B304-AA1A6ADF4D0C}"/>
    <cellStyle name="Обычный 2 2 3 5" xfId="16513" xr:uid="{D4C28A88-4E2B-4D15-A88B-B3ECBBB06C4E}"/>
    <cellStyle name="Обычный 2 2 3 6" xfId="3280" xr:uid="{2E298099-755B-4CCA-9C65-1C51B63E7690}"/>
    <cellStyle name="Обычный 2 2 4" xfId="6476" xr:uid="{6DA281CB-8952-4103-8ADE-FD7F5074E675}"/>
    <cellStyle name="Обычный 2 2 4 2" xfId="8030" xr:uid="{1DE58A23-87E1-4BD8-B0A3-99DAEB56580F}"/>
    <cellStyle name="Обычный 2 2 4 3" xfId="16449" xr:uid="{0E2D824D-2743-4609-9DB5-59EDBA55BF1D}"/>
    <cellStyle name="Обычный 2 2 5" xfId="6477" xr:uid="{90CA53EC-94C1-4E08-9F9F-E14F9FB46551}"/>
    <cellStyle name="Обычный 2 2 5 2" xfId="14042" xr:uid="{A546AB89-5F28-4B1E-AA1C-C7425F7BEFB3}"/>
    <cellStyle name="Обычный 2 2 5 3" xfId="16592" xr:uid="{FF036AAA-EF0F-4D31-97F6-EFA674713061}"/>
    <cellStyle name="Обычный 2 2 6" xfId="6565" xr:uid="{8857FE04-122F-4F4F-AE9D-2D4CFE810140}"/>
    <cellStyle name="Обычный 2 2 6 2" xfId="14076" xr:uid="{275DE2AE-6F51-48E5-8CFF-EB11C36BEE2D}"/>
    <cellStyle name="Обычный 2 2 7" xfId="7514" xr:uid="{5E28518D-5A9A-4A4F-89F0-788A36E06D3D}"/>
    <cellStyle name="Обычный 2 2 7 2" xfId="15025" xr:uid="{CAE00CC7-9C1A-4820-BF08-702D67991DC7}"/>
    <cellStyle name="Обычный 2 2 8" xfId="8023" xr:uid="{B3B86B2D-A968-490E-B83D-A57648847575}"/>
    <cellStyle name="Обычный 2 2 9" xfId="8781" xr:uid="{915AC045-E70A-4E8B-AA1F-9CFB4D24B5E1}"/>
    <cellStyle name="Обычный 2 3" xfId="4" xr:uid="{9E5C9F04-52E1-42A3-BF8E-687C72672CB5}"/>
    <cellStyle name="Обычный 2 3 10" xfId="374" xr:uid="{6BC556E1-2DD0-418D-A815-D7E3A03E792D}"/>
    <cellStyle name="Обычный 2 3 2" xfId="531" xr:uid="{B63E3672-647D-46BE-8A0F-8D1236F90D50}"/>
    <cellStyle name="Обычный 2 3 2 2" xfId="6478" xr:uid="{54A7571B-4FB8-465C-836A-170DCB011EE4}"/>
    <cellStyle name="Обычный 2 3 2 2 2" xfId="8034" xr:uid="{6881F8D0-90EF-4AF4-9B34-B7C681741A3B}"/>
    <cellStyle name="Обычный 2 3 2 2 2 2" xfId="17006" xr:uid="{C7C35BB7-8DB2-4189-8FD4-71B59E3737F5}"/>
    <cellStyle name="Обычный 2 3 2 2 3" xfId="8033" xr:uid="{C964775B-218A-44B9-9F3F-64E6D1EBCD67}"/>
    <cellStyle name="Обычный 2 3 2 2 4" xfId="14043" xr:uid="{43C7CC1A-4FF7-4376-8BD1-AD6F08564DF3}"/>
    <cellStyle name="Обычный 2 3 2 2 5" xfId="16732" xr:uid="{6FA3D029-91EB-410F-BCA2-172F95F5F510}"/>
    <cellStyle name="Обычный 2 3 2 3" xfId="8035" xr:uid="{63FBABFF-BEBB-4868-AB42-70C6FC2081AE}"/>
    <cellStyle name="Обычный 2 3 2 3 2" xfId="16870" xr:uid="{F6CE8410-6A5B-4924-8514-3A93873928AF}"/>
    <cellStyle name="Обычный 2 3 2 4" xfId="8032" xr:uid="{5D7ADD83-14A9-4DC7-A29B-8896C833B32B}"/>
    <cellStyle name="Обычный 2 3 2 5" xfId="16399" xr:uid="{B7FD7FB0-4F15-42FA-8864-EBF4004DF705}"/>
    <cellStyle name="Обычный 2 3 2 6" xfId="16593" xr:uid="{0C81A4AD-E670-45CC-A319-C66FA0DF4109}"/>
    <cellStyle name="Обычный 2 3 2 7" xfId="2028" xr:uid="{62B235F9-608A-41EF-A6E8-3DE91967AA67}"/>
    <cellStyle name="Обычный 2 3 2 8" xfId="17285" xr:uid="{FC039372-AB21-4F11-B0F3-04035FC6F021}"/>
    <cellStyle name="Обычный 2 3 2 9" xfId="898" xr:uid="{7EE1703B-758A-4A65-AFF0-2FD249EEA9E4}"/>
    <cellStyle name="Обычный 2 3 3" xfId="2013" xr:uid="{FE4096B1-B165-4C22-8B01-20B0F7DF8ED5}"/>
    <cellStyle name="Обычный 2 3 3 2" xfId="6568" xr:uid="{5DCFA5C6-10C5-4AFC-986B-9216BE0F3C81}"/>
    <cellStyle name="Обычный 2 3 3 2 2" xfId="8037" xr:uid="{B28F27E0-45A4-4B9A-91CF-DE6DA46DDC13}"/>
    <cellStyle name="Обычный 2 3 3 2 3" xfId="14079" xr:uid="{575D2E41-00B9-4413-A44A-AA2F4C8DA8C9}"/>
    <cellStyle name="Обычный 2 3 3 3" xfId="7517" xr:uid="{8DCA4D93-8419-49E3-88E7-5681E2FC6249}"/>
    <cellStyle name="Обычный 2 3 3 3 2" xfId="15029" xr:uid="{EA5E3D23-C6AB-4138-94FF-83960FB62234}"/>
    <cellStyle name="Обычный 2 3 3 4" xfId="8036" xr:uid="{8D0D3C94-9E87-431E-BF81-7D835ED15E95}"/>
    <cellStyle name="Обычный 2 3 3 5" xfId="9659" xr:uid="{F8BD5F7E-EB99-4801-BEC9-0233D383E567}"/>
    <cellStyle name="Обычный 2 3 4" xfId="6479" xr:uid="{545046A4-0FD7-46A5-9CE0-C88A8A9E1024}"/>
    <cellStyle name="Обычный 2 3 4 2" xfId="8038" xr:uid="{D13163B4-22D7-494F-AFC3-CF047EA057B3}"/>
    <cellStyle name="Обычный 2 3 4 3" xfId="14044" xr:uid="{9CB7FD7F-EF22-4C2D-85EF-D1CF28E28445}"/>
    <cellStyle name="Обычный 2 3 5" xfId="8031" xr:uid="{2A952BE8-7864-46C1-B402-58E8D7C5D5EC}"/>
    <cellStyle name="Обычный 2 3 6" xfId="17077" xr:uid="{BA6C45B9-694E-44F5-BE65-24D48E10F464}"/>
    <cellStyle name="Обычный 2 3 7" xfId="1390" xr:uid="{C9554EFB-F5CC-4665-A1F1-52C73200734A}"/>
    <cellStyle name="Обычный 2 3 8" xfId="17093" xr:uid="{0EA92835-EFEF-4590-B42A-7D5C159E8895}"/>
    <cellStyle name="Обычный 2 3 9" xfId="876" xr:uid="{A4636B5B-F340-4D3D-9CBB-12C83909BE5C}"/>
    <cellStyle name="Обычный 2 4" xfId="494" xr:uid="{44CAE6AB-0A77-42A7-B87A-0B195C2A685A}"/>
    <cellStyle name="Обычный 2 4 2" xfId="6481" xr:uid="{41AFAD9C-58B7-429A-8559-19DEE465998C}"/>
    <cellStyle name="Обычный 2 4 2 2" xfId="7496" xr:uid="{DFE2D3BA-6DEA-45E3-AE6E-B465EC4EBBB3}"/>
    <cellStyle name="Обычный 2 4 2 2 2" xfId="8041" xr:uid="{BF36BE29-5292-4D65-96AD-D322D7A11B6D}"/>
    <cellStyle name="Обычный 2 4 2 2 3" xfId="15007" xr:uid="{9585F09D-2DA7-4EE5-966A-F82570F12CBF}"/>
    <cellStyle name="Обычный 2 4 2 3" xfId="7535" xr:uid="{985087F0-B285-4BD7-8E86-E26FCB52F521}"/>
    <cellStyle name="Обычный 2 4 2 3 2" xfId="15057" xr:uid="{5503262A-5632-47D2-A4E1-7DB4D6D3AFFC}"/>
    <cellStyle name="Обычный 2 4 2 4" xfId="8040" xr:uid="{6FEE0F2D-3F52-478D-85F9-714D55D3D1A5}"/>
    <cellStyle name="Обычный 2 4 2 5" xfId="14046" xr:uid="{10A7C45B-0026-4F99-B8B3-B5D4F1A535FE}"/>
    <cellStyle name="Обычный 2 4 2 6" xfId="16427" xr:uid="{C62D5A2E-24B1-46E7-B4D2-1968CE1C3AC1}"/>
    <cellStyle name="Обычный 2 4 3" xfId="8042" xr:uid="{40661335-03E0-4EB7-AF3D-28B2975191BE}"/>
    <cellStyle name="Обычный 2 4 4" xfId="8039" xr:uid="{4CD8EA39-1C77-4F06-8E94-8CFC2A185F3B}"/>
    <cellStyle name="Обычный 2 4 5" xfId="14045" xr:uid="{A38721C2-5FC4-4D0D-A41E-4EC625944899}"/>
    <cellStyle name="Обычный 2 4 6" xfId="16387" xr:uid="{976191CC-D3C2-4F1A-9918-32BC19B204E3}"/>
    <cellStyle name="Обычный 2 4 7" xfId="16589" xr:uid="{0ED75F40-1F48-43C0-A2A1-F8A2988A7F18}"/>
    <cellStyle name="Обычный 2 4 8" xfId="6480" xr:uid="{07985AFE-FFC7-4D20-8DAE-F962990FE9FC}"/>
    <cellStyle name="Обычный 2 4 9" xfId="893" xr:uid="{21E35BA3-0A3A-4CA1-81F3-D429E5AE9706}"/>
    <cellStyle name="Обычный 2 5" xfId="896" xr:uid="{58E41A48-E15C-4FCB-9F2A-2C734714223B}"/>
    <cellStyle name="Обычный 2 5 2" xfId="8043" xr:uid="{7A2C92EC-9F6C-4F38-8201-B41D77781FF7}"/>
    <cellStyle name="Обычный 2 5 2 2" xfId="16428" xr:uid="{E3B3BD6E-954E-49AA-A670-7C40E04FC0F0}"/>
    <cellStyle name="Обычный 2 5 3" xfId="14047" xr:uid="{6394F0DB-3874-49DB-96A9-4195D36263A8}"/>
    <cellStyle name="Обычный 2 5 4" xfId="16388" xr:uid="{07F74A62-9097-475C-AD41-0DDBAF4AA202}"/>
    <cellStyle name="Обычный 2 5 5" xfId="6482" xr:uid="{606AB4BE-E659-424E-A4A8-AE12AA2BFA16}"/>
    <cellStyle name="Обычный 2 5 6" xfId="17283" xr:uid="{640D44F0-7C07-42C2-9885-16F229846A32}"/>
    <cellStyle name="Обычный 2 6" xfId="6483" xr:uid="{4E89F026-0A49-4F80-9174-180A5FFBBD93}"/>
    <cellStyle name="Обычный 2 6 2" xfId="14048" xr:uid="{D7736878-F5E1-4C95-B88B-2F4E0708F54E}"/>
    <cellStyle name="Обычный 2 6 2 2" xfId="16431" xr:uid="{DFBD0698-9192-4C40-9E75-2BB017DF8BB3}"/>
    <cellStyle name="Обычный 2 6 3" xfId="16406" xr:uid="{772D3B61-19B8-42CB-B8E8-2FB3FDC19E20}"/>
    <cellStyle name="Обычный 2 7" xfId="6562" xr:uid="{F86D6F19-48A5-4978-B88E-D5F6362F04D0}"/>
    <cellStyle name="Обычный 2 7 2" xfId="14073" xr:uid="{349B5E2F-E7B5-4E6C-A6A0-6EDABB0FC65A}"/>
    <cellStyle name="Обычный 2 7 2 2" xfId="16429" xr:uid="{CA939B38-E6CA-4862-BE31-89C077F647DA}"/>
    <cellStyle name="Обычный 2 7 3" xfId="16397" xr:uid="{AF881B16-ECFD-42E2-8419-DA5563E69D2F}"/>
    <cellStyle name="Обычный 2 8" xfId="6518" xr:uid="{C5B46965-1766-4BC3-AA98-0AE7FB9DAAD8}"/>
    <cellStyle name="Обычный 2 8 2" xfId="16434" xr:uid="{E2187318-B76C-4991-BE4E-BE4B334C32A4}"/>
    <cellStyle name="Обычный 2 8 3" xfId="16413" xr:uid="{91C712C8-5195-4AC2-A134-D4F870FFE9F8}"/>
    <cellStyle name="Обычный 2 9" xfId="7501" xr:uid="{8B8DB67A-97B6-46D0-9F2B-6E45DDE1C242}"/>
    <cellStyle name="Обычный 2 9 2" xfId="15012" xr:uid="{B36C8CB5-B756-48EB-A670-51F637C05657}"/>
    <cellStyle name="Обычный 2 9 3" xfId="16419" xr:uid="{49C8F868-BA56-4F29-AF5E-4782EBB29A08}"/>
    <cellStyle name="Обычный 20" xfId="490" xr:uid="{2E56B2C1-2A2D-42D9-980A-15E2E50354A1}"/>
    <cellStyle name="Обычный 20 2" xfId="15317" xr:uid="{E733CFAF-F529-492D-B9C9-915ABCCD43CF}"/>
    <cellStyle name="Обычный 21" xfId="493" xr:uid="{0BBA3DD1-C5A9-4353-A16D-1C70C971F466}"/>
    <cellStyle name="Обычный 21 2" xfId="16335" xr:uid="{97798DAE-8AE4-4CC2-88FE-30035E9908FD}"/>
    <cellStyle name="Обычный 22" xfId="871" xr:uid="{7908D010-C047-4A74-A1EA-87EF4A14E1F4}"/>
    <cellStyle name="Обычный 23" xfId="870" xr:uid="{79E8C31C-E473-4579-9D47-88952AD2B694}"/>
    <cellStyle name="Обычный 24" xfId="872" xr:uid="{464BFD1B-6DE1-4588-80ED-31BA5D8E9B00}"/>
    <cellStyle name="Обычный 25" xfId="873" xr:uid="{A0820F63-19C8-42F3-A2E2-FDD1CFBC683F}"/>
    <cellStyle name="Обычный 26" xfId="882" xr:uid="{806F5410-0266-4517-973A-76D05168B672}"/>
    <cellStyle name="Обычный 27" xfId="17347" xr:uid="{3E194257-CAAC-4BD4-A899-5C2A66794A14}"/>
    <cellStyle name="Обычный 28" xfId="17332" xr:uid="{33B1FF00-A4DF-4909-A751-9683004A908B}"/>
    <cellStyle name="Обычный 29" xfId="17312" xr:uid="{4B332D82-FE5E-4ABF-9563-7ACB790806FA}"/>
    <cellStyle name="Обычный 3" xfId="13" xr:uid="{487F9BA7-668B-4472-90DA-BA71403CFA5A}"/>
    <cellStyle name="Обычный 3 10" xfId="6563" xr:uid="{7AD4FC17-5D34-400A-B270-64C5B369A2C7}"/>
    <cellStyle name="Обычный 3 10 2" xfId="14074" xr:uid="{42CA9EFD-943B-4C5D-9CA5-EE9AE0414166}"/>
    <cellStyle name="Обычный 3 11" xfId="6517" xr:uid="{2E6E6E40-CFBA-482D-A826-DF255214F4F2}"/>
    <cellStyle name="Обычный 3 11 2" xfId="14065" xr:uid="{65E29FB7-2BF4-456E-9CAA-F80616E3E3F3}"/>
    <cellStyle name="Обычный 3 12" xfId="8754" xr:uid="{FA1F6719-0DFC-481B-B502-0B85CE62CF27}"/>
    <cellStyle name="Обычный 3 13" xfId="16441" xr:uid="{8F073F48-BDEA-4553-A40F-CB67A6753F00}"/>
    <cellStyle name="Обычный 3 14" xfId="17078" xr:uid="{350B19E5-3035-4A84-828E-3019622CEA72}"/>
    <cellStyle name="Обычный 3 15" xfId="1061" xr:uid="{4ECD4655-FAA6-4835-A879-DCE1E1EE4D14}"/>
    <cellStyle name="Обычный 3 16" xfId="17426" xr:uid="{C81208F2-D6FD-4838-9D8B-F8D4C66A8CBD}"/>
    <cellStyle name="Обычный 3 2" xfId="375" xr:uid="{556671D6-4971-41F6-9DC3-13C4136F8ACF}"/>
    <cellStyle name="Обычный 3 2 10" xfId="877" xr:uid="{5BB10DA9-599F-4548-8221-274916D24E21}"/>
    <cellStyle name="Обычный 3 2 2" xfId="532" xr:uid="{04EFD10A-03B3-47CC-94B5-7C824A3B4F3A}"/>
    <cellStyle name="Обычный 3 2 2 2" xfId="16401" xr:uid="{9BF054D2-AE8B-4608-A8C1-A955658DBD4D}"/>
    <cellStyle name="Обычный 3 2 2 2 2" xfId="16638" xr:uid="{6E179118-3B33-4797-941D-032EEA4C661E}"/>
    <cellStyle name="Обычный 3 2 2 2 2 2" xfId="16775" xr:uid="{9B746155-0341-435C-8493-B6D2009B7520}"/>
    <cellStyle name="Обычный 3 2 2 2 2 2 2" xfId="17049" xr:uid="{2D7E82ED-1E0C-4CEE-9DE9-FB1D3E283B28}"/>
    <cellStyle name="Обычный 3 2 2 2 2 3" xfId="16913" xr:uid="{CDDC8290-C4AE-48E1-BDE5-83FFDE430CB5}"/>
    <cellStyle name="Обычный 3 2 2 2 3" xfId="16705" xr:uid="{27BC8B96-E019-4D8B-8884-888FA2BF723E}"/>
    <cellStyle name="Обычный 3 2 2 2 3 2" xfId="16979" xr:uid="{D8DD6D26-5181-4BB6-A36B-57203327B8A8}"/>
    <cellStyle name="Обычный 3 2 2 2 4" xfId="16843" xr:uid="{4BA2BCB1-F42E-429B-9751-B594F98393E0}"/>
    <cellStyle name="Обычный 3 2 2 2 5" xfId="16561" xr:uid="{1F5C5357-3358-47B3-BC1B-8A26B53ED864}"/>
    <cellStyle name="Обычный 3 2 2 3" xfId="16619" xr:uid="{640E9A51-40F3-434C-859B-426EB16C5285}"/>
    <cellStyle name="Обычный 3 2 2 3 2" xfId="16756" xr:uid="{ED4A4E4E-A0F4-49B7-A355-8DED6E8EAEC5}"/>
    <cellStyle name="Обычный 3 2 2 3 2 2" xfId="17030" xr:uid="{C7D75879-4DD3-43ED-AACA-07EF5DA4CE06}"/>
    <cellStyle name="Обычный 3 2 2 3 3" xfId="16894" xr:uid="{DD3A147F-756F-4B46-A61A-B15DDB8B7594}"/>
    <cellStyle name="Обычный 3 2 2 4" xfId="16686" xr:uid="{B64E8FA1-E061-44D2-9ACA-8AD7EEC0FCE4}"/>
    <cellStyle name="Обычный 3 2 2 4 2" xfId="16960" xr:uid="{DA13D07C-F829-4796-8F57-4F7324ADDB27}"/>
    <cellStyle name="Обычный 3 2 2 5" xfId="16824" xr:uid="{4C1AF356-C96B-4339-9FAE-B18532337A93}"/>
    <cellStyle name="Обычный 3 2 2 6" xfId="16542" xr:uid="{E2354EC7-4B95-4CCB-BEA5-6029B352B784}"/>
    <cellStyle name="Обычный 3 2 2 7" xfId="3278" xr:uid="{E29192BA-6E07-4F8D-BB47-8D171327CD30}"/>
    <cellStyle name="Обычный 3 2 2 8" xfId="890" xr:uid="{0E0FCD5B-D009-45A3-BCBF-EEEAC94C31F3}"/>
    <cellStyle name="Обычный 3 2 3" xfId="899" xr:uid="{BD55D51B-1F18-433F-9C6E-F2A7447E4497}"/>
    <cellStyle name="Обычный 3 2 3 2" xfId="14049" xr:uid="{C856E743-32CB-4F64-BCEF-FC625C550586}"/>
    <cellStyle name="Обычный 3 2 3 2 2" xfId="16776" xr:uid="{E5EB6EB5-F282-4942-9837-C247D5FC69E3}"/>
    <cellStyle name="Обычный 3 2 3 2 2 2" xfId="17050" xr:uid="{CAB79138-1A25-4958-9559-21C82EC6532F}"/>
    <cellStyle name="Обычный 3 2 3 2 3" xfId="16914" xr:uid="{E64D39C1-844C-4126-9E9C-10DDBAD6BB9D}"/>
    <cellStyle name="Обычный 3 2 3 2 4" xfId="16639" xr:uid="{BECCCE8E-BAB7-44CC-AA1F-4C8F5CDE74AA}"/>
    <cellStyle name="Обычный 3 2 3 3" xfId="16706" xr:uid="{4A891968-0702-474D-94A6-BC44F8423949}"/>
    <cellStyle name="Обычный 3 2 3 3 2" xfId="16980" xr:uid="{6011C9F5-1D2F-49BF-AD06-3D6EBFBDF364}"/>
    <cellStyle name="Обычный 3 2 3 4" xfId="16844" xr:uid="{C68FF790-9BD6-4442-81EF-A2AC91D991A4}"/>
    <cellStyle name="Обычный 3 2 3 5" xfId="16562" xr:uid="{FE6FEA47-D250-4DD2-9BA6-5A4FA2902CE6}"/>
    <cellStyle name="Обычный 3 2 3 6" xfId="6484" xr:uid="{9DE40150-8271-4BA8-AE14-46D1F6FAC20E}"/>
    <cellStyle name="Обычный 3 2 3 7" xfId="17286" xr:uid="{3BA08E7E-3B38-4F0B-9329-BFAAA5B806FB}"/>
    <cellStyle name="Обычный 3 2 4" xfId="16356" xr:uid="{FFA7456D-8372-46B9-B94C-317D561B4FCC}"/>
    <cellStyle name="Обычный 3 2 4 2" xfId="16741" xr:uid="{DC623CAC-03DA-4D9F-A45B-A43A9E29B57D}"/>
    <cellStyle name="Обычный 3 2 4 2 2" xfId="17015" xr:uid="{E03741CA-844F-4E77-8085-B7EFF9C28409}"/>
    <cellStyle name="Обычный 3 2 4 3" xfId="16879" xr:uid="{36C2D804-DE62-4125-8217-C1B9DEE31A53}"/>
    <cellStyle name="Обычный 3 2 4 4" xfId="16604" xr:uid="{FDA9D167-F03A-473E-8479-F181A2C4A8AD}"/>
    <cellStyle name="Обычный 3 2 5" xfId="16671" xr:uid="{C946BF66-F04F-484F-8C33-8FA2B7C3116C}"/>
    <cellStyle name="Обычный 3 2 5 2" xfId="16945" xr:uid="{2183A21F-9BBF-4B9C-AE9C-F6ADBC4177FF}"/>
    <cellStyle name="Обычный 3 2 6" xfId="16809" xr:uid="{B82A8949-0684-4ECE-A7BD-EB615B768C50}"/>
    <cellStyle name="Обычный 3 2 7" xfId="16462" xr:uid="{894F47E4-B717-4347-9945-8971CD8732D3}"/>
    <cellStyle name="Обычный 3 2 8" xfId="1155" xr:uid="{29656311-49D0-435C-B43C-768A8FE26C6B}"/>
    <cellStyle name="Обычный 3 2 9" xfId="17094" xr:uid="{54414245-DCFA-4A21-AA8D-30A79CF341C8}"/>
    <cellStyle name="Обычный 3 3" xfId="376" xr:uid="{9C239851-D9A5-4204-9717-E541C5133E68}"/>
    <cellStyle name="Обычный 3 3 2" xfId="533" xr:uid="{9AED4ED6-C3C9-42FA-AEAF-30302BD04458}"/>
    <cellStyle name="Обычный 3 3 3" xfId="16489" xr:uid="{15156013-36EC-4ECF-9E74-8E6CBA9E0CE0}"/>
    <cellStyle name="Обычный 3 3 4" xfId="1157" xr:uid="{D0DF0622-8239-4275-ACE6-4D017F1AFF58}"/>
    <cellStyle name="Обычный 3 4" xfId="377" xr:uid="{92DC4089-70AC-45CC-8619-98C8852A56A3}"/>
    <cellStyle name="Обычный 3 4 10" xfId="1158" xr:uid="{2CBDB8AD-AAC6-4B8E-B7A7-1636FCE98604}"/>
    <cellStyle name="Обычный 3 4 11" xfId="1016" xr:uid="{5590C3FD-86E8-4E00-9C8A-22C281D69222}"/>
    <cellStyle name="Обычный 3 4 2" xfId="378" xr:uid="{69EB1875-DB5A-45D2-80DD-E8484FCB5E9B}"/>
    <cellStyle name="Обычный 3 4 2 2" xfId="2428" xr:uid="{911A5CEB-7E05-4391-A476-7CE586A085F2}"/>
    <cellStyle name="Обычный 3 4 2 2 2" xfId="4007" xr:uid="{0BCE36FB-8438-4DDB-90CA-11803E9B7447}"/>
    <cellStyle name="Обычный 3 4 2 2 2 2" xfId="7263" xr:uid="{7EE5B29A-0741-48E6-8390-A7B483D79624}"/>
    <cellStyle name="Обычный 3 4 2 2 2 2 2" xfId="14774" xr:uid="{48ED8A5D-5A38-4BF1-A830-06CBD827FA93}"/>
    <cellStyle name="Обычный 3 4 2 2 2 3" xfId="11613" xr:uid="{C8C311B1-7711-4F61-B1B2-DD6E13DC4C28}"/>
    <cellStyle name="Обычный 3 4 2 2 3" xfId="5590" xr:uid="{BABBD255-2C04-4836-81B7-1385B33EAA49}"/>
    <cellStyle name="Обычный 3 4 2 2 3 2" xfId="13179" xr:uid="{86F8C3E3-ED98-467C-A52B-96F5A96431E6}"/>
    <cellStyle name="Обычный 3 4 2 2 4" xfId="10067" xr:uid="{3004DCDE-0861-447E-80D3-704F017AD1EB}"/>
    <cellStyle name="Обычный 3 4 2 3" xfId="3046" xr:uid="{93E30C23-5BF9-4D6A-B5E8-4A8201163DEF}"/>
    <cellStyle name="Обычный 3 4 2 3 2" xfId="6205" xr:uid="{C725BDE9-24D4-4461-84B7-6162E9BAC675}"/>
    <cellStyle name="Обычный 3 4 2 3 2 2" xfId="13790" xr:uid="{74E42E17-7D9F-493C-A4D0-EC785344827A}"/>
    <cellStyle name="Обычный 3 4 2 3 3" xfId="10678" xr:uid="{B51C7F17-7B09-4914-89FA-C1A75A020680}"/>
    <cellStyle name="Обычный 3 4 2 4" xfId="4622" xr:uid="{F8E06016-72AC-40E3-B141-2E7647D71BB7}"/>
    <cellStyle name="Обычный 3 4 2 4 2" xfId="12224" xr:uid="{F678E19A-547E-416B-BAA8-295D02CD74C8}"/>
    <cellStyle name="Обычный 3 4 2 5" xfId="9452" xr:uid="{4C3BC516-F380-44FC-9C09-966BC8185CD7}"/>
    <cellStyle name="Обычный 3 4 2 6" xfId="1805" xr:uid="{CEB171F9-EB6C-43E5-B824-03E249B06754}"/>
    <cellStyle name="Обычный 3 4 3" xfId="1503" xr:uid="{331E344C-8ABE-4D59-9B0C-B483CA47B45F}"/>
    <cellStyle name="Обычный 3 4 3 2" xfId="3403" xr:uid="{868DD414-080B-444F-9FC5-26FFBE796624}"/>
    <cellStyle name="Обычный 3 4 3 2 2" xfId="6662" xr:uid="{73290A33-A13A-4FF4-AF2F-6BF55AC4ACF6}"/>
    <cellStyle name="Обычный 3 4 3 2 2 2" xfId="14173" xr:uid="{CF0B9790-1D8C-4D69-BCCD-5509617A33EF}"/>
    <cellStyle name="Обычный 3 4 3 2 3" xfId="11012" xr:uid="{67F658AF-39CF-4AD5-89AD-468E5159C097}"/>
    <cellStyle name="Обычный 3 4 3 3" xfId="4962" xr:uid="{301E04B9-8F2A-4424-881D-E228322DB8A5}"/>
    <cellStyle name="Обычный 3 4 3 3 2" xfId="12558" xr:uid="{C70B2D20-4C6F-472A-9787-963C30F888DD}"/>
    <cellStyle name="Обычный 3 4 3 4" xfId="9152" xr:uid="{ED9F3433-AFD9-4495-B8F7-82A6E3A23289}"/>
    <cellStyle name="Обычный 3 4 4" xfId="2126" xr:uid="{88C729B7-3E3F-4ABE-96AC-AC866BB2DC94}"/>
    <cellStyle name="Обычный 3 4 4 2" xfId="3705" xr:uid="{27D0FEA2-0D6C-46FB-A5D8-4ADBD6D133B7}"/>
    <cellStyle name="Обычный 3 4 4 2 2" xfId="6963" xr:uid="{46B63B1F-CA76-4582-B506-BF2D603C9B36}"/>
    <cellStyle name="Обычный 3 4 4 2 2 2" xfId="14474" xr:uid="{5C34A5F2-C209-4FFC-8EA2-04C8F8076354}"/>
    <cellStyle name="Обычный 3 4 4 2 3" xfId="11313" xr:uid="{6435578D-0F22-4C5F-821D-4EAE6F92E415}"/>
    <cellStyle name="Обычный 3 4 4 3" xfId="5288" xr:uid="{BED88323-C4DA-4437-AD52-96DE32E48E2A}"/>
    <cellStyle name="Обычный 3 4 4 3 2" xfId="12879" xr:uid="{E9FF40D3-70E7-436C-A49A-3CEE6ADA0304}"/>
    <cellStyle name="Обычный 3 4 4 4" xfId="9767" xr:uid="{4CB01E64-E040-4C3C-8504-8F530A66D3C4}"/>
    <cellStyle name="Обычный 3 4 5" xfId="2744" xr:uid="{C81F8BC6-047C-49FC-B929-4B5626C01989}"/>
    <cellStyle name="Обычный 3 4 5 2" xfId="5903" xr:uid="{21734374-52DD-477E-9DE6-E1E4FAB20768}"/>
    <cellStyle name="Обычный 3 4 5 2 2" xfId="13490" xr:uid="{257FE149-A899-4E7C-A48E-51A0FB4AE0E9}"/>
    <cellStyle name="Обычный 3 4 5 3" xfId="10377" xr:uid="{AA3B4C41-38F2-4AF5-89D9-2B6980BF9113}"/>
    <cellStyle name="Обычный 3 4 6" xfId="4320" xr:uid="{94EBDC40-70E5-421D-BD80-017D68620F7D}"/>
    <cellStyle name="Обычный 3 4 6 2" xfId="11924" xr:uid="{88244AB7-C2DA-4738-8117-12B2807B5BAF}"/>
    <cellStyle name="Обычный 3 4 7" xfId="8827" xr:uid="{4C4D2D09-E40F-4ED3-B080-DD4969E968DE}"/>
    <cellStyle name="Обычный 3 4 8" xfId="16400" xr:uid="{49CC2F1E-D925-443C-92DB-962CFD5EAC39}"/>
    <cellStyle name="Обычный 3 4 9" xfId="16450" xr:uid="{9D25CE0E-9CFF-4A49-8608-9EF4AA4A53A8}"/>
    <cellStyle name="Обычный 3 5" xfId="379" xr:uid="{7ABE08AA-7567-42C4-96F5-03B18310CA64}"/>
    <cellStyle name="Обычный 3 5 2" xfId="1875" xr:uid="{461E4775-9A7A-4664-A695-77A3FDD0018A}"/>
    <cellStyle name="Обычный 3 5 2 2" xfId="2498" xr:uid="{0EE79162-0BA2-4D26-B5B0-AAF7E51526B7}"/>
    <cellStyle name="Обычный 3 5 2 2 2" xfId="4077" xr:uid="{E8013A30-21EA-4531-99F6-A88BC40CD298}"/>
    <cellStyle name="Обычный 3 5 2 2 2 2" xfId="7332" xr:uid="{0D4C6587-27BF-48DB-9F6E-CD433CD40D47}"/>
    <cellStyle name="Обычный 3 5 2 2 2 2 2" xfId="14843" xr:uid="{986A8B48-529A-414A-AEDE-4DBFCBA5365F}"/>
    <cellStyle name="Обычный 3 5 2 2 2 3" xfId="11683" xr:uid="{E49B966B-CD99-413D-A2BA-485758FAA53F}"/>
    <cellStyle name="Обычный 3 5 2 2 2 4" xfId="17051" xr:uid="{6FFD6540-959F-45D5-B452-1735FC4E8E5A}"/>
    <cellStyle name="Обычный 3 5 2 2 3" xfId="5660" xr:uid="{61C634FB-4822-49E1-9FA1-040A87F60150}"/>
    <cellStyle name="Обычный 3 5 2 2 3 2" xfId="13248" xr:uid="{54460A6D-2D97-4C9F-93C5-E45C0CF2199B}"/>
    <cellStyle name="Обычный 3 5 2 2 4" xfId="10136" xr:uid="{F9BFA47C-7458-458C-8A7A-94F59FBE96BC}"/>
    <cellStyle name="Обычный 3 5 2 2 5" xfId="16777" xr:uid="{85C98DE4-89B9-4481-B30C-3A27483BB0DA}"/>
    <cellStyle name="Обычный 3 5 2 3" xfId="3116" xr:uid="{B0EFBB47-E863-4363-B932-DA4E1CA41D41}"/>
    <cellStyle name="Обычный 3 5 2 3 2" xfId="6275" xr:uid="{8FACBA89-1294-4127-9F8B-8C0E13443F04}"/>
    <cellStyle name="Обычный 3 5 2 3 2 2" xfId="13859" xr:uid="{90DC2876-F42B-4F98-A32C-634E3C185F62}"/>
    <cellStyle name="Обычный 3 5 2 3 3" xfId="10747" xr:uid="{B44E5FA4-9990-421D-998F-30F626529079}"/>
    <cellStyle name="Обычный 3 5 2 3 4" xfId="16915" xr:uid="{F9A4F732-FC1F-495A-A4E7-4F30B15042CB}"/>
    <cellStyle name="Обычный 3 5 2 4" xfId="4692" xr:uid="{4894E8C1-34A1-4472-8F78-DED7ACCED3B0}"/>
    <cellStyle name="Обычный 3 5 2 4 2" xfId="12293" xr:uid="{0F102CD5-78C8-4AAF-9BD0-C995BA514421}"/>
    <cellStyle name="Обычный 3 5 2 5" xfId="9521" xr:uid="{82CFBE48-E54A-48E1-9AFE-CF845E168991}"/>
    <cellStyle name="Обычный 3 5 2 6" xfId="16640" xr:uid="{3FCA7221-8A3E-47B4-BDBE-6407F9A820F6}"/>
    <cellStyle name="Обычный 3 5 3" xfId="1573" xr:uid="{EAF610AA-E09F-4D8A-8C43-70F1B617A589}"/>
    <cellStyle name="Обычный 3 5 3 2" xfId="3473" xr:uid="{E90BA3A5-EC68-4530-A829-4F01CD92B619}"/>
    <cellStyle name="Обычный 3 5 3 2 2" xfId="6731" xr:uid="{058D34DB-52C0-4166-B2D2-F22B4E177B12}"/>
    <cellStyle name="Обычный 3 5 3 2 2 2" xfId="14242" xr:uid="{B2C36352-5E00-449A-9699-8FFED4826BA2}"/>
    <cellStyle name="Обычный 3 5 3 2 3" xfId="11081" xr:uid="{CB9CA23A-7975-4F67-8A79-C01AB96D8FF5}"/>
    <cellStyle name="Обычный 3 5 3 2 4" xfId="16981" xr:uid="{D3A5AC05-B642-4398-9D70-4A3E92F10FB3}"/>
    <cellStyle name="Обычный 3 5 3 3" xfId="5032" xr:uid="{4AFBD56F-CB40-4E00-B774-F225055BA017}"/>
    <cellStyle name="Обычный 3 5 3 3 2" xfId="12627" xr:uid="{8E2FCFCE-7D15-4D55-A4B7-216C9E2440B2}"/>
    <cellStyle name="Обычный 3 5 3 4" xfId="9221" xr:uid="{D3BFC8B7-88F7-4971-9303-9E9230B08059}"/>
    <cellStyle name="Обычный 3 5 3 5" xfId="16707" xr:uid="{9472E5D9-27CE-4DF6-B226-0E42EFCF964C}"/>
    <cellStyle name="Обычный 3 5 4" xfId="2196" xr:uid="{688B3925-9651-4657-9F51-36054BFD529F}"/>
    <cellStyle name="Обычный 3 5 4 2" xfId="3775" xr:uid="{D22303AF-8F30-4ED8-8C1D-5A50684470F8}"/>
    <cellStyle name="Обычный 3 5 4 2 2" xfId="7032" xr:uid="{9D640F33-BE34-499A-938D-2DCF80723342}"/>
    <cellStyle name="Обычный 3 5 4 2 2 2" xfId="14543" xr:uid="{FA51A0DA-57EA-4EB1-B836-3107545E17C9}"/>
    <cellStyle name="Обычный 3 5 4 2 3" xfId="11382" xr:uid="{833EBCAE-370D-407F-A702-8509FF3DBD86}"/>
    <cellStyle name="Обычный 3 5 4 3" xfId="5358" xr:uid="{E48FE0E8-33E0-404C-B60C-0B69BAF94479}"/>
    <cellStyle name="Обычный 3 5 4 3 2" xfId="12948" xr:uid="{60ADEC9A-FFEE-4CAF-8E44-1E8A271BA006}"/>
    <cellStyle name="Обычный 3 5 4 4" xfId="9836" xr:uid="{B9287639-84C2-4F9E-BC95-529B7A133CE7}"/>
    <cellStyle name="Обычный 3 5 4 5" xfId="16845" xr:uid="{7BC340AE-3B4D-4E15-8446-B77D507EE966}"/>
    <cellStyle name="Обычный 3 5 5" xfId="2814" xr:uid="{0637BC85-92B2-4A96-9E5B-AC4436EE528A}"/>
    <cellStyle name="Обычный 3 5 5 2" xfId="5973" xr:uid="{173DFCA2-DA61-4036-87B1-F9CBDE08B009}"/>
    <cellStyle name="Обычный 3 5 5 2 2" xfId="13559" xr:uid="{30143A72-1EA9-4537-89AD-D6B4FAD26F60}"/>
    <cellStyle name="Обычный 3 5 5 3" xfId="10447" xr:uid="{F11E4024-A441-4306-BD37-8A491958E918}"/>
    <cellStyle name="Обычный 3 5 6" xfId="4390" xr:uid="{AE05AD8F-BBDC-4089-AB46-BA37F0BBB152}"/>
    <cellStyle name="Обычный 3 5 6 2" xfId="11993" xr:uid="{4407D1D7-51CD-4AE1-BCD4-7ECEF18DFEAB}"/>
    <cellStyle name="Обычный 3 5 7" xfId="8896" xr:uid="{3C9BC539-27A6-46A4-8BB8-98277D5C415F}"/>
    <cellStyle name="Обычный 3 5 8" xfId="16563" xr:uid="{1426834A-DB1C-4F1D-A38A-5C42F450E14F}"/>
    <cellStyle name="Обычный 3 5 9" xfId="1228" xr:uid="{AE7A038C-6A03-4237-99DB-FC0425C9EEC3}"/>
    <cellStyle name="Обычный 3 6" xfId="380" xr:uid="{3838A44A-585E-4CC0-913F-E29F11393AFA}"/>
    <cellStyle name="Обычный 3 6 2" xfId="1944" xr:uid="{1FB51355-1424-4165-8B4C-82F023FFFE89}"/>
    <cellStyle name="Обычный 3 6 2 2" xfId="2567" xr:uid="{5E0F680F-E991-4E3E-87C7-BF772DF08FAE}"/>
    <cellStyle name="Обычный 3 6 2 2 2" xfId="4146" xr:uid="{D0E06780-3104-48F0-AB5F-4B6C52E7C714}"/>
    <cellStyle name="Обычный 3 6 2 2 2 2" xfId="7401" xr:uid="{82EE2BB5-2C6A-4166-9AA2-39614D93694A}"/>
    <cellStyle name="Обычный 3 6 2 2 2 2 2" xfId="14912" xr:uid="{0A0DC5D7-C938-4EB3-8D30-AA82A932BE2A}"/>
    <cellStyle name="Обычный 3 6 2 2 2 3" xfId="11752" xr:uid="{71EECD2A-C1E1-4C54-95AC-375A925FBE62}"/>
    <cellStyle name="Обычный 3 6 2 2 3" xfId="5729" xr:uid="{C8BCDF30-3E16-46CB-89F5-C5A7A204A874}"/>
    <cellStyle name="Обычный 3 6 2 2 3 2" xfId="13317" xr:uid="{50507329-63D2-4C60-BE7F-BFC23FEB5B63}"/>
    <cellStyle name="Обычный 3 6 2 2 4" xfId="10205" xr:uid="{C14F5227-1313-45BF-8FAE-CEFC4192EE2C}"/>
    <cellStyle name="Обычный 3 6 2 2 5" xfId="17009" xr:uid="{E046708D-0183-4D96-803C-1A070AB0746B}"/>
    <cellStyle name="Обычный 3 6 2 3" xfId="3185" xr:uid="{E4DBE4E9-BD50-4A51-99B1-3E8AB6868291}"/>
    <cellStyle name="Обычный 3 6 2 3 2" xfId="6344" xr:uid="{9E7E7D74-5CC1-4728-88F6-0B91EA010498}"/>
    <cellStyle name="Обычный 3 6 2 3 2 2" xfId="13928" xr:uid="{6C51491B-35AE-4EEC-A01B-8C22FE1A0642}"/>
    <cellStyle name="Обычный 3 6 2 3 3" xfId="10816" xr:uid="{32C1BC03-1D6C-4A8A-8C92-A729519703B5}"/>
    <cellStyle name="Обычный 3 6 2 4" xfId="4761" xr:uid="{405165E1-6A98-4AF7-987C-8C72F254F74B}"/>
    <cellStyle name="Обычный 3 6 2 4 2" xfId="12362" xr:uid="{D4CA5127-3C48-4857-A0EE-3535F49537A9}"/>
    <cellStyle name="Обычный 3 6 2 5" xfId="9590" xr:uid="{C3E45B3D-1665-472A-9DB9-74D3D212D120}"/>
    <cellStyle name="Обычный 3 6 2 6" xfId="16735" xr:uid="{4CBA711B-D5EF-4BD7-8EB8-D43F411D41FF}"/>
    <cellStyle name="Обычный 3 6 3" xfId="1642" xr:uid="{9781F1BE-AE92-410F-BE62-42E08C35C956}"/>
    <cellStyle name="Обычный 3 6 3 2" xfId="3542" xr:uid="{5406E858-695D-4CFE-8649-08E1A1B149D1}"/>
    <cellStyle name="Обычный 3 6 3 2 2" xfId="6800" xr:uid="{C1C19375-20B5-4C76-B5E4-561158B8C64D}"/>
    <cellStyle name="Обычный 3 6 3 2 2 2" xfId="14311" xr:uid="{AA80180E-1F9B-438E-94F3-AA8687D1015E}"/>
    <cellStyle name="Обычный 3 6 3 2 3" xfId="11150" xr:uid="{74F7BFB1-88C7-4ABA-B95A-D861FDAA0970}"/>
    <cellStyle name="Обычный 3 6 3 3" xfId="5101" xr:uid="{5BF06B47-04A3-41D3-98FF-D3EDBAD41EAA}"/>
    <cellStyle name="Обычный 3 6 3 3 2" xfId="12696" xr:uid="{154708B9-925D-4A85-A77C-177E3D665C9A}"/>
    <cellStyle name="Обычный 3 6 3 4" xfId="9290" xr:uid="{E7B865BE-184A-4DB7-BA47-DBB865A07EA1}"/>
    <cellStyle name="Обычный 3 6 3 5" xfId="16873" xr:uid="{33584954-7BB4-4DC4-B528-A7171B2A037C}"/>
    <cellStyle name="Обычный 3 6 4" xfId="2265" xr:uid="{B30E970F-2F8B-4056-82B2-F4C994E80169}"/>
    <cellStyle name="Обычный 3 6 4 2" xfId="3844" xr:uid="{2D34E570-6F06-4F5E-B0FF-0AC2B7ECBB6A}"/>
    <cellStyle name="Обычный 3 6 4 2 2" xfId="7101" xr:uid="{47F773BD-7071-427B-818C-F1984E6A935A}"/>
    <cellStyle name="Обычный 3 6 4 2 2 2" xfId="14612" xr:uid="{D6E13652-2193-45FD-B778-855E567ABCE9}"/>
    <cellStyle name="Обычный 3 6 4 2 3" xfId="11451" xr:uid="{0D83685F-9C7B-4DC9-944C-DCDEB1B88B63}"/>
    <cellStyle name="Обычный 3 6 4 3" xfId="5427" xr:uid="{00D29F9A-12AD-4F7A-ACCB-6A50BA544D3B}"/>
    <cellStyle name="Обычный 3 6 4 3 2" xfId="13017" xr:uid="{41C13560-2386-4823-BE96-5855CE8BF3C4}"/>
    <cellStyle name="Обычный 3 6 4 4" xfId="9905" xr:uid="{2991C8B8-DE26-4CB5-B7AE-A351E7EDD2C0}"/>
    <cellStyle name="Обычный 3 6 5" xfId="2883" xr:uid="{5BFBAC2C-790C-4D9F-AF66-A4BD5DF93F41}"/>
    <cellStyle name="Обычный 3 6 5 2" xfId="6042" xr:uid="{5189CE68-683A-4D93-AC51-5BDEFB073873}"/>
    <cellStyle name="Обычный 3 6 5 2 2" xfId="13628" xr:uid="{6CC35C95-A400-4893-84B5-9DD6FD814769}"/>
    <cellStyle name="Обычный 3 6 5 3" xfId="10516" xr:uid="{FA7BBF5B-4282-49FD-8FD1-93403962F02E}"/>
    <cellStyle name="Обычный 3 6 6" xfId="4459" xr:uid="{F1E97E8F-3D7C-49AD-A0FB-EC2B433FA9BA}"/>
    <cellStyle name="Обычный 3 6 6 2" xfId="12062" xr:uid="{6A82ABFB-52D0-4210-94C0-FC51C065A684}"/>
    <cellStyle name="Обычный 3 6 7" xfId="8965" xr:uid="{81E62F44-86BB-4AFC-97BA-D7374DE60794}"/>
    <cellStyle name="Обычный 3 6 8" xfId="16598" xr:uid="{9A615715-9B0F-4057-990F-D7A7AB2EF6F5}"/>
    <cellStyle name="Обычный 3 6 9" xfId="1297" xr:uid="{AAE26256-B5F1-4741-99DC-949AEA3AE5A9}"/>
    <cellStyle name="Обычный 3 7" xfId="381" xr:uid="{978E6613-C691-47C6-BB1C-852171912E49}"/>
    <cellStyle name="Обычный 3 7 2" xfId="2058" xr:uid="{ECF8C610-6E22-48AF-B654-804922E78220}"/>
    <cellStyle name="Обычный 3 7 2 2" xfId="3637" xr:uid="{D71F0A02-C715-4E54-913F-BCBC840490BB}"/>
    <cellStyle name="Обычный 3 7 2 2 2" xfId="6895" xr:uid="{66F61370-68E9-43D4-89C9-77248D7219EE}"/>
    <cellStyle name="Обычный 3 7 2 2 2 2" xfId="14406" xr:uid="{79182507-C386-4B84-A200-06FC8DA2460F}"/>
    <cellStyle name="Обычный 3 7 2 2 3" xfId="11245" xr:uid="{F2A57CBF-BC18-4415-A83D-3BD19CF98883}"/>
    <cellStyle name="Обычный 3 7 2 3" xfId="5220" xr:uid="{03A2049B-1907-4F99-AC09-47498ABB140E}"/>
    <cellStyle name="Обычный 3 7 2 3 2" xfId="12811" xr:uid="{E8A2BCFD-91E4-4BC4-9174-2ACCF2912C53}"/>
    <cellStyle name="Обычный 3 7 2 4" xfId="9699" xr:uid="{37DFE3E0-1494-4273-BA8D-354019990012}"/>
    <cellStyle name="Обычный 3 7 2 5" xfId="16939" xr:uid="{A9C97B68-3599-4547-A614-9294C3DFAA5A}"/>
    <cellStyle name="Обычный 3 7 3" xfId="2676" xr:uid="{1D88F87D-0810-4A80-B442-BC0CFD08C0E7}"/>
    <cellStyle name="Обычный 3 7 3 2" xfId="5835" xr:uid="{185E3E3D-D58C-4418-87D4-D5922330A46B}"/>
    <cellStyle name="Обычный 3 7 3 2 2" xfId="13422" xr:uid="{2B7B9113-7822-4CE0-ACEE-EA50339426D6}"/>
    <cellStyle name="Обычный 3 7 3 3" xfId="10309" xr:uid="{1E628154-687B-4721-A2FA-E9085D4B677B}"/>
    <cellStyle name="Обычный 3 7 4" xfId="4252" xr:uid="{C9EAEE34-6328-45AF-BE11-9C06D15B151A}"/>
    <cellStyle name="Обычный 3 7 4 2" xfId="11856" xr:uid="{E1676A56-B0BA-4914-B180-074E900BFBC9}"/>
    <cellStyle name="Обычный 3 7 5" xfId="9084" xr:uid="{FF21AAF8-5099-471F-A53A-9F47DCF6F603}"/>
    <cellStyle name="Обычный 3 7 6" xfId="16665" xr:uid="{020383E1-9A25-46E3-9633-D90346362DE1}"/>
    <cellStyle name="Обычный 3 7 7" xfId="1435" xr:uid="{E0806180-FED9-4EB7-BA72-3E1AE70EA5D0}"/>
    <cellStyle name="Обычный 3 8" xfId="2032" xr:uid="{3F8E1825-CF2C-4B55-B75B-C5062FC093F5}"/>
    <cellStyle name="Обычный 3 8 2" xfId="3614" xr:uid="{44359938-65F8-4676-BBC6-14A200370D0A}"/>
    <cellStyle name="Обычный 3 8 2 2" xfId="6872" xr:uid="{00B60830-AD01-42BB-A4FA-552E3E153850}"/>
    <cellStyle name="Обычный 3 8 2 2 2" xfId="14383" xr:uid="{19730654-AD01-48C4-814E-FC6F9F77972B}"/>
    <cellStyle name="Обычный 3 8 2 3" xfId="11222" xr:uid="{9181FB07-29C3-430D-BCD5-378732395913}"/>
    <cellStyle name="Обычный 3 8 3" xfId="5197" xr:uid="{7FF040A2-F9CF-4D5C-9E81-76AF1A956324}"/>
    <cellStyle name="Обычный 3 8 3 2" xfId="12788" xr:uid="{4B017A0F-47FB-4753-8C18-751FB96DC8A5}"/>
    <cellStyle name="Обычный 3 8 4" xfId="9675" xr:uid="{22D65E6A-6FD3-42B2-93CC-67B70728843E}"/>
    <cellStyle name="Обычный 3 8 5" xfId="16803" xr:uid="{C4FE9845-951D-429D-AEFD-69579109954E}"/>
    <cellStyle name="Обычный 3 9" xfId="6485" xr:uid="{84CD0DB3-75CC-49E8-8B26-09248FCB5331}"/>
    <cellStyle name="Обычный 30" xfId="17323" xr:uid="{9F796E32-FFF3-4281-B310-F0AC4FA34043}"/>
    <cellStyle name="Обычный 31" xfId="17316" xr:uid="{F839B2AC-3295-4B2C-9C5A-237228CA51BF}"/>
    <cellStyle name="Обычный 32" xfId="17333" xr:uid="{F0188A05-4DB1-46DF-94BD-3341CE4DA455}"/>
    <cellStyle name="Обычный 33" xfId="17383" xr:uid="{917CFBBD-1671-4A56-99B5-136D09B90984}"/>
    <cellStyle name="Обычный 34" xfId="5" xr:uid="{1357C422-1183-4093-90EF-96027155CB64}"/>
    <cellStyle name="Обычный 4" xfId="382" xr:uid="{59769854-D1DF-4988-B5DA-E042D89114F5}"/>
    <cellStyle name="Обычный 4 10" xfId="4253" xr:uid="{D2834A78-3EB5-426B-9DE4-50CE132FCC91}"/>
    <cellStyle name="Обычный 4 10 2" xfId="11857" xr:uid="{37D06701-84A5-4F9E-801E-A5F5BCC55BEE}"/>
    <cellStyle name="Обычный 4 11" xfId="6486" xr:uid="{D2F3BAE1-3067-41F3-9664-39DC8E26BDE8}"/>
    <cellStyle name="Обычный 4 11 2" xfId="7497" xr:uid="{BF5A36F6-9BCD-40EA-9A7C-D32BF80D857E}"/>
    <cellStyle name="Обычный 4 11 2 2" xfId="15008" xr:uid="{FD2907AF-E91D-42BC-803F-C7DA50A7C111}"/>
    <cellStyle name="Обычный 4 11 3" xfId="7536" xr:uid="{11EDA33E-9433-4A0A-B4EE-9791D84BE4CD}"/>
    <cellStyle name="Обычный 4 11 3 2" xfId="15058" xr:uid="{44B0B9F5-6BC2-4455-BF4E-E472EF867577}"/>
    <cellStyle name="Обычный 4 11 4" xfId="14050" xr:uid="{BE5939DC-6CC8-41EE-B3BF-533BDF39B3F8}"/>
    <cellStyle name="Обычный 4 12" xfId="8756" xr:uid="{90B9ECE2-AF78-4C7C-A178-4A55A0CEA5C8}"/>
    <cellStyle name="Обычный 4 13" xfId="16357" xr:uid="{43A19AAD-AA96-414B-8E2C-E7586BE5CAD1}"/>
    <cellStyle name="Обычный 4 14" xfId="16442" xr:uid="{3143A584-BCDF-4624-BCE2-EA25D35D5FA7}"/>
    <cellStyle name="Обычный 4 15" xfId="1064" xr:uid="{6FED34D3-ACF4-4B97-8D4C-EA01F9C0F3A1}"/>
    <cellStyle name="Обычный 4 16" xfId="17095" xr:uid="{280C282B-3C0C-460F-A804-0EE9F6391F10}"/>
    <cellStyle name="Обычный 4 17" xfId="878" xr:uid="{74330A30-6A95-4CAC-9547-C226B3B8917D}"/>
    <cellStyle name="Обычный 4 18" xfId="17428" xr:uid="{2C8FC17E-A363-4182-A8AF-A29E0FF6C3F8}"/>
    <cellStyle name="Обычный 4 2" xfId="383" xr:uid="{9FAE6681-99E7-4CD3-BF1D-03432C006F03}"/>
    <cellStyle name="Обычный 4 2 10" xfId="16470" xr:uid="{34001B6F-4135-4528-92BD-2CDE0A30512C}"/>
    <cellStyle name="Обычный 4 2 11" xfId="1160" xr:uid="{41F01306-D4E2-4393-8258-45FCD804226B}"/>
    <cellStyle name="Обычный 4 2 12" xfId="17287" xr:uid="{59BFFEC4-2E47-40AB-843A-4FE23BDB5973}"/>
    <cellStyle name="Обычный 4 2 13" xfId="900" xr:uid="{ACEF55F9-59EC-4E33-8F8A-86ABC1343812}"/>
    <cellStyle name="Обычный 4 2 2" xfId="384" xr:uid="{3B431A46-2225-4DC7-A3B3-D3B8659E37AE}"/>
    <cellStyle name="Обычный 4 2 2 2" xfId="2430" xr:uid="{E5629E55-ECC3-43FD-80BC-C988A91E0585}"/>
    <cellStyle name="Обычный 4 2 2 2 2" xfId="4009" xr:uid="{8D0233D9-343A-4689-95D5-98D8ECFE77FD}"/>
    <cellStyle name="Обычный 4 2 2 2 2 2" xfId="7265" xr:uid="{BA1ACAE7-E412-4E84-ABF8-30275C3A7831}"/>
    <cellStyle name="Обычный 4 2 2 2 2 2 2" xfId="14776" xr:uid="{A5F6C152-25B0-4DE6-82D5-DA1CA7F4C5D0}"/>
    <cellStyle name="Обычный 4 2 2 2 2 2 2 2" xfId="17052" xr:uid="{CAA78213-6FF2-49F9-BAAB-436777A9E6FD}"/>
    <cellStyle name="Обычный 4 2 2 2 2 2 3" xfId="16778" xr:uid="{B601B68E-E43F-465C-9A28-B6630F187744}"/>
    <cellStyle name="Обычный 4 2 2 2 2 3" xfId="11615" xr:uid="{142222B4-F08F-4D8B-AA2D-592781E2959D}"/>
    <cellStyle name="Обычный 4 2 2 2 2 3 2" xfId="16916" xr:uid="{9BFFE400-00DB-4EC1-8B92-8CF648BE565E}"/>
    <cellStyle name="Обычный 4 2 2 2 2 4" xfId="16641" xr:uid="{BD7EC679-F312-4482-B10A-B6610298FD11}"/>
    <cellStyle name="Обычный 4 2 2 2 3" xfId="5592" xr:uid="{64251AB7-182F-4A88-93FA-37E1200F221E}"/>
    <cellStyle name="Обычный 4 2 2 2 3 2" xfId="13181" xr:uid="{1E4DB6FE-D5B0-486D-9101-FC060FF4D020}"/>
    <cellStyle name="Обычный 4 2 2 2 3 2 2" xfId="16982" xr:uid="{B9553051-4417-425A-8D96-4C6459B7C4E7}"/>
    <cellStyle name="Обычный 4 2 2 2 3 3" xfId="16708" xr:uid="{898C78FF-A83A-46DF-9839-6FFB532A378C}"/>
    <cellStyle name="Обычный 4 2 2 2 4" xfId="10069" xr:uid="{E69C54C4-E7D1-434B-A4EF-68FF18917374}"/>
    <cellStyle name="Обычный 4 2 2 2 4 2" xfId="16846" xr:uid="{524E6C94-3481-426E-861D-68F83AC1D2EA}"/>
    <cellStyle name="Обычный 4 2 2 2 5" xfId="16564" xr:uid="{F32782C6-0B13-41DA-8557-EE623EE17096}"/>
    <cellStyle name="Обычный 4 2 2 3" xfId="3048" xr:uid="{75C17A47-1F7F-47FE-A5A7-35C44FE1A86C}"/>
    <cellStyle name="Обычный 4 2 2 3 2" xfId="6207" xr:uid="{F6A51973-D27D-44E1-8AE4-29DF7C1E35EA}"/>
    <cellStyle name="Обычный 4 2 2 3 2 2" xfId="13792" xr:uid="{BF6D4424-DF55-4B9B-B0D5-0F728FEEE0FF}"/>
    <cellStyle name="Обычный 4 2 2 3 2 2 2" xfId="17032" xr:uid="{5B87B3A8-858F-4B8E-A21C-9EE2E56CDFE5}"/>
    <cellStyle name="Обычный 4 2 2 3 2 3" xfId="16758" xr:uid="{D4BDAC88-4C68-47DD-B618-29E53DFDA9BE}"/>
    <cellStyle name="Обычный 4 2 2 3 3" xfId="10680" xr:uid="{225B703D-FBB2-4361-87A9-3FD3719ABCA7}"/>
    <cellStyle name="Обычный 4 2 2 3 3 2" xfId="16896" xr:uid="{7DEC80AA-5353-4F29-95C9-D9F53395BEFE}"/>
    <cellStyle name="Обычный 4 2 2 3 4" xfId="16621" xr:uid="{0A0B2604-9C5F-4FB2-89F3-522AD0E5A820}"/>
    <cellStyle name="Обычный 4 2 2 4" xfId="4624" xr:uid="{E9A64F94-C98E-4547-B0C7-6383545FE045}"/>
    <cellStyle name="Обычный 4 2 2 4 2" xfId="12226" xr:uid="{DB82B75D-F1BB-4C9D-8E08-534EA4CDCD1E}"/>
    <cellStyle name="Обычный 4 2 2 4 2 2" xfId="16962" xr:uid="{761738C1-8ED0-44B4-A12B-D0CAC74692E3}"/>
    <cellStyle name="Обычный 4 2 2 4 3" xfId="16688" xr:uid="{32712E29-2667-451F-B484-A8D00A0811D8}"/>
    <cellStyle name="Обычный 4 2 2 5" xfId="9454" xr:uid="{5A6162C1-6456-4071-8024-2404A0CCAFDD}"/>
    <cellStyle name="Обычный 4 2 2 5 2" xfId="16826" xr:uid="{0A9927D0-63A0-4D1E-843F-4BC5BE378234}"/>
    <cellStyle name="Обычный 4 2 2 6" xfId="16359" xr:uid="{A3FAC0C8-22DE-48F7-8982-93C6D1F1C6B1}"/>
    <cellStyle name="Обычный 4 2 2 7" xfId="16544" xr:uid="{200FE725-59FE-49AE-809D-97C6D9C14541}"/>
    <cellStyle name="Обычный 4 2 2 8" xfId="1807" xr:uid="{B7BC8FC7-A957-4D3A-8B6E-138ED5A4C2E0}"/>
    <cellStyle name="Обычный 4 2 3" xfId="1505" xr:uid="{1769703E-AEDD-4FB9-864F-48CA918A2D5A}"/>
    <cellStyle name="Обычный 4 2 3 2" xfId="3405" xr:uid="{41B0273E-0BF2-4D59-8BE7-081492233D23}"/>
    <cellStyle name="Обычный 4 2 3 2 2" xfId="6664" xr:uid="{94DCF401-EB0C-499B-B6AD-D6E449990292}"/>
    <cellStyle name="Обычный 4 2 3 2 2 2" xfId="14175" xr:uid="{7DDC8F8A-D6FC-4C07-812E-A775C3E56F19}"/>
    <cellStyle name="Обычный 4 2 3 2 2 2 2" xfId="17053" xr:uid="{0706AE17-A579-42F0-85FC-0F370036A1E7}"/>
    <cellStyle name="Обычный 4 2 3 2 2 3" xfId="16779" xr:uid="{646B39C8-2DCB-499D-AADC-0985FE5A6530}"/>
    <cellStyle name="Обычный 4 2 3 2 3" xfId="11014" xr:uid="{8AAE7BB8-D003-4B5D-8DCB-DFAFBA005A18}"/>
    <cellStyle name="Обычный 4 2 3 2 3 2" xfId="16917" xr:uid="{6D92E75D-7AF7-48D6-8148-8AF269261643}"/>
    <cellStyle name="Обычный 4 2 3 2 4" xfId="16642" xr:uid="{91B293E6-E787-42B0-B56A-EE8257E1C98B}"/>
    <cellStyle name="Обычный 4 2 3 3" xfId="4964" xr:uid="{C8349661-B9A6-48A5-AD43-E5E4484B07C8}"/>
    <cellStyle name="Обычный 4 2 3 3 2" xfId="12560" xr:uid="{406FE42A-0D89-4B1B-9D32-07C39ECDF2AE}"/>
    <cellStyle name="Обычный 4 2 3 3 2 2" xfId="16983" xr:uid="{3B8BAFBA-DAAE-461B-ADBD-B89F802BB1C4}"/>
    <cellStyle name="Обычный 4 2 3 3 3" xfId="16709" xr:uid="{F240E797-9C60-4407-8D23-00956EC757FF}"/>
    <cellStyle name="Обычный 4 2 3 4" xfId="9154" xr:uid="{734929F2-8DF1-4D09-8B29-729336646A7E}"/>
    <cellStyle name="Обычный 4 2 3 4 2" xfId="16847" xr:uid="{C1888A7D-709A-4BAE-9273-DB03AFA3687C}"/>
    <cellStyle name="Обычный 4 2 3 5" xfId="16565" xr:uid="{F46E544B-029E-49F4-8282-0AAB3F7A9C52}"/>
    <cellStyle name="Обычный 4 2 4" xfId="2128" xr:uid="{DA9AE362-AAB1-4938-8D98-F7AA552DF95B}"/>
    <cellStyle name="Обычный 4 2 4 2" xfId="3707" xr:uid="{7A1307F2-DE0A-4E7B-B207-88664FB14E16}"/>
    <cellStyle name="Обычный 4 2 4 2 2" xfId="6965" xr:uid="{EB87539E-C902-4B82-AEE7-18915A7E9BA2}"/>
    <cellStyle name="Обычный 4 2 4 2 2 2" xfId="14476" xr:uid="{4D8A75E5-2AFE-46F9-B7B3-2E9ADA9253C1}"/>
    <cellStyle name="Обычный 4 2 4 2 2 3" xfId="17017" xr:uid="{DA771767-2ECA-49BC-A297-E40E2188BE53}"/>
    <cellStyle name="Обычный 4 2 4 2 3" xfId="11315" xr:uid="{672B7A4F-D890-45CE-A1C1-F8657B702B56}"/>
    <cellStyle name="Обычный 4 2 4 2 4" xfId="16743" xr:uid="{DDA0A43D-60E8-44CE-BAF1-48CC6E9A07EF}"/>
    <cellStyle name="Обычный 4 2 4 3" xfId="5290" xr:uid="{0ED6F5CF-D3C5-4F9A-82DB-1745A7179628}"/>
    <cellStyle name="Обычный 4 2 4 3 2" xfId="12881" xr:uid="{8B79F9F8-28EE-4CA7-BB78-3AA95A56697C}"/>
    <cellStyle name="Обычный 4 2 4 3 3" xfId="16881" xr:uid="{B994F292-729E-42B9-87EB-ADA6714108E3}"/>
    <cellStyle name="Обычный 4 2 4 4" xfId="9769" xr:uid="{BE9E5186-54E9-4AC2-A39A-7AA0273263A6}"/>
    <cellStyle name="Обычный 4 2 4 5" xfId="16606" xr:uid="{3B12F711-FF3D-470B-A562-36608F839A5B}"/>
    <cellStyle name="Обычный 4 2 5" xfId="2746" xr:uid="{6763639B-E164-4C20-99F7-E6D0B8D15FC0}"/>
    <cellStyle name="Обычный 4 2 5 2" xfId="5905" xr:uid="{F95A6C7F-5809-4E69-93E0-AB7D0011427B}"/>
    <cellStyle name="Обычный 4 2 5 2 2" xfId="13492" xr:uid="{40A3489A-1A6E-4DA5-9533-CA67456A96A2}"/>
    <cellStyle name="Обычный 4 2 5 2 3" xfId="16947" xr:uid="{5C98A2BF-5A10-4DC5-8CD2-14BD7C39B06A}"/>
    <cellStyle name="Обычный 4 2 5 3" xfId="10379" xr:uid="{A17D9E25-538B-4333-86BC-40EAB20C204D}"/>
    <cellStyle name="Обычный 4 2 5 4" xfId="16673" xr:uid="{82AEF3D9-BC66-48E1-8FA7-4C1ED2FF20ED}"/>
    <cellStyle name="Обычный 4 2 6" xfId="4322" xr:uid="{BF1095F1-61A8-4885-B629-B3F59C83A3C3}"/>
    <cellStyle name="Обычный 4 2 6 2" xfId="11926" xr:uid="{9098DD25-A876-47FD-8505-A2395EC2B1F4}"/>
    <cellStyle name="Обычный 4 2 6 3" xfId="16811" xr:uid="{E24DE98A-BDB4-4402-99EA-7DA326BB3178}"/>
    <cellStyle name="Обычный 4 2 7" xfId="6487" xr:uid="{4CA3B6F6-839E-42AA-B38B-724A1E6F54F6}"/>
    <cellStyle name="Обычный 4 2 7 2" xfId="14051" xr:uid="{5696F3D8-D090-4430-8313-510E95F50099}"/>
    <cellStyle name="Обычный 4 2 8" xfId="8829" xr:uid="{CB09534F-C646-449D-9DD2-5ADB85CD629F}"/>
    <cellStyle name="Обычный 4 2 9" xfId="16358" xr:uid="{CAAE7238-80E6-4859-A76A-24FF33D5F7F1}"/>
    <cellStyle name="Обычный 4 3" xfId="385" xr:uid="{655D7CC7-7148-4A90-B78B-F8DE4478079D}"/>
    <cellStyle name="Обычный 4 3 10" xfId="1230" xr:uid="{3D8D3E67-1655-4E17-B63A-6B8155858044}"/>
    <cellStyle name="Обычный 4 3 2" xfId="1877" xr:uid="{A824F10B-A83F-4E61-BB57-3424AE84A123}"/>
    <cellStyle name="Обычный 4 3 2 2" xfId="2500" xr:uid="{FD04FB27-EC53-4C02-A71A-ECE30EF0DC83}"/>
    <cellStyle name="Обычный 4 3 2 2 2" xfId="4079" xr:uid="{104169B6-5DF4-4262-AFE0-B6F29C34BA2E}"/>
    <cellStyle name="Обычный 4 3 2 2 2 2" xfId="7334" xr:uid="{6933F659-02BD-47E6-8553-A79021DD3DA9}"/>
    <cellStyle name="Обычный 4 3 2 2 2 2 2" xfId="14845" xr:uid="{894BC9A7-EB67-4F34-93F1-46604B05C95D}"/>
    <cellStyle name="Обычный 4 3 2 2 2 3" xfId="11685" xr:uid="{1D780148-D962-4888-83B6-49C65EF277C1}"/>
    <cellStyle name="Обычный 4 3 2 2 3" xfId="5662" xr:uid="{BF3CFBC6-3BB5-4106-820B-73D1575E9D8C}"/>
    <cellStyle name="Обычный 4 3 2 2 3 2" xfId="13250" xr:uid="{65874027-0DBD-49A6-85EF-85487AC25015}"/>
    <cellStyle name="Обычный 4 3 2 2 4" xfId="10138" xr:uid="{F4881483-FE95-4720-8989-D6F36DBF33DC}"/>
    <cellStyle name="Обычный 4 3 2 2 5" xfId="16435" xr:uid="{137DED79-0B5C-40D6-8488-51BD77F1C15D}"/>
    <cellStyle name="Обычный 4 3 2 3" xfId="3118" xr:uid="{7298FBED-0802-46FD-89DB-A9C5E04177A2}"/>
    <cellStyle name="Обычный 4 3 2 3 2" xfId="6277" xr:uid="{A71C7998-F03D-43BF-B75D-B811BD8DE990}"/>
    <cellStyle name="Обычный 4 3 2 3 2 2" xfId="13861" xr:uid="{5A6BD19A-0A6A-43C8-879F-9952B31F57B7}"/>
    <cellStyle name="Обычный 4 3 2 3 3" xfId="10749" xr:uid="{98BF834D-DFA8-42A5-AB71-743A5836F0A9}"/>
    <cellStyle name="Обычный 4 3 2 4" xfId="4694" xr:uid="{E7BE21D1-619D-480D-81D7-B4DEBBB47C0A}"/>
    <cellStyle name="Обычный 4 3 2 4 2" xfId="12295" xr:uid="{7E0ED2C3-C06F-4BCB-AB91-C3AC2EA42C85}"/>
    <cellStyle name="Обычный 4 3 2 5" xfId="9523" xr:uid="{63A5DBD3-F517-4205-A07A-D92930E03C4C}"/>
    <cellStyle name="Обычный 4 3 2 6" xfId="16414" xr:uid="{3FA7207D-8CA5-4F0B-AEA4-9773288F1DEA}"/>
    <cellStyle name="Обычный 4 3 3" xfId="1575" xr:uid="{8BFF9AD9-5E31-49B6-A2A5-16CAE79E313B}"/>
    <cellStyle name="Обычный 4 3 3 2" xfId="3475" xr:uid="{DA1B8AFE-59F0-4B4F-A0E0-18C7CAC590F6}"/>
    <cellStyle name="Обычный 4 3 3 2 2" xfId="6733" xr:uid="{683185BD-D5D5-4F00-9F31-57587D9C3A09}"/>
    <cellStyle name="Обычный 4 3 3 2 2 2" xfId="14244" xr:uid="{DCE309D3-E304-403A-9C96-F17BC4B8AD2D}"/>
    <cellStyle name="Обычный 4 3 3 2 3" xfId="11083" xr:uid="{14A253E0-9DF1-46EC-87A3-C2D5F28507A5}"/>
    <cellStyle name="Обычный 4 3 3 3" xfId="5034" xr:uid="{AE37CC72-C3F7-47E6-A551-7017F3FD6386}"/>
    <cellStyle name="Обычный 4 3 3 3 2" xfId="12629" xr:uid="{70C01CD8-DB81-41AC-904C-5F0E55BD8935}"/>
    <cellStyle name="Обычный 4 3 3 4" xfId="9223" xr:uid="{1F9001FF-A27C-40A0-BCD7-820540895914}"/>
    <cellStyle name="Обычный 4 3 3 5" xfId="16420" xr:uid="{C33456ED-D6C9-4E62-8192-1E695E33B1F4}"/>
    <cellStyle name="Обычный 4 3 4" xfId="2198" xr:uid="{4244A584-E543-4B69-A793-CEF24FD6A66D}"/>
    <cellStyle name="Обычный 4 3 4 2" xfId="3777" xr:uid="{E08778B5-D73F-4239-A56B-EB818890CEE0}"/>
    <cellStyle name="Обычный 4 3 4 2 2" xfId="7034" xr:uid="{F741EAE2-B008-4666-95F2-9CC9C9BDB4AA}"/>
    <cellStyle name="Обычный 4 3 4 2 2 2" xfId="14545" xr:uid="{28428948-336A-4885-B3B0-4DE4719AFCE4}"/>
    <cellStyle name="Обычный 4 3 4 2 3" xfId="11384" xr:uid="{4E09FE1A-D513-4FF8-A36F-280A9C34ADEC}"/>
    <cellStyle name="Обычный 4 3 4 3" xfId="5360" xr:uid="{432252FD-5281-462E-9BD2-0C23721FADCE}"/>
    <cellStyle name="Обычный 4 3 4 3 2" xfId="12950" xr:uid="{D77B5306-F63E-4210-AB17-64731E26610C}"/>
    <cellStyle name="Обычный 4 3 4 4" xfId="9838" xr:uid="{4E9EC8A0-5CA7-4B3F-954E-92E1E686E7B0}"/>
    <cellStyle name="Обычный 4 3 5" xfId="2816" xr:uid="{FDEF89B8-8EF6-4F82-8EE9-B2EA5BDA580A}"/>
    <cellStyle name="Обычный 4 3 5 2" xfId="5975" xr:uid="{281B8AA7-5E0F-4BE8-A7EF-4803E22E359C}"/>
    <cellStyle name="Обычный 4 3 5 2 2" xfId="13561" xr:uid="{517F5EF2-5669-4B00-94C7-9248CAD0CF49}"/>
    <cellStyle name="Обычный 4 3 5 3" xfId="10449" xr:uid="{C45FC599-324E-41B6-8719-2E47F57F2F7A}"/>
    <cellStyle name="Обычный 4 3 6" xfId="4392" xr:uid="{4BC36843-BCBF-4C8D-9BD3-9A19DBE0D0E5}"/>
    <cellStyle name="Обычный 4 3 6 2" xfId="11995" xr:uid="{90BDA1AF-A91A-4901-B08C-5EF97A2AAD5C}"/>
    <cellStyle name="Обычный 4 3 7" xfId="8898" xr:uid="{78F182C6-DFA0-46DC-9735-9BF95B0E2B1D}"/>
    <cellStyle name="Обычный 4 3 8" xfId="16360" xr:uid="{E4B88387-9512-4DCE-AFF8-1F6ED83A57CF}"/>
    <cellStyle name="Обычный 4 3 9" xfId="16490" xr:uid="{02E0DE79-4130-459F-80FC-621A68997495}"/>
    <cellStyle name="Обычный 4 4" xfId="386" xr:uid="{FF6FFBA6-0B8D-413B-B0DF-F322EB0FEEC6}"/>
    <cellStyle name="Обычный 4 4 10" xfId="1299" xr:uid="{9152ECD9-7206-4779-AD29-748F995F8024}"/>
    <cellStyle name="Обычный 4 4 2" xfId="1946" xr:uid="{027023A7-EDDC-4B01-99FF-F0C62B06B409}"/>
    <cellStyle name="Обычный 4 4 2 2" xfId="2569" xr:uid="{B93FC6A8-ED93-457F-A6F8-F94641D67EB5}"/>
    <cellStyle name="Обычный 4 4 2 2 2" xfId="4148" xr:uid="{185D1435-E02E-4DDF-BAFC-E2C80149D860}"/>
    <cellStyle name="Обычный 4 4 2 2 2 2" xfId="7403" xr:uid="{CE5CB96B-364F-4897-9B6D-192FE36F5A6E}"/>
    <cellStyle name="Обычный 4 4 2 2 2 2 2" xfId="14914" xr:uid="{50FBC95B-98B8-4AF3-B23E-E8AE859A8138}"/>
    <cellStyle name="Обычный 4 4 2 2 2 3" xfId="11754" xr:uid="{F334A240-2D5A-4926-AC4D-728766D81C73}"/>
    <cellStyle name="Обычный 4 4 2 2 3" xfId="5731" xr:uid="{68CBD58D-D2BD-4E0E-B38B-3001647B6B51}"/>
    <cellStyle name="Обычный 4 4 2 2 3 2" xfId="13319" xr:uid="{5A2BE9D5-47B6-4503-B226-E9C8A4AB0A4D}"/>
    <cellStyle name="Обычный 4 4 2 2 4" xfId="10207" xr:uid="{329C3F7E-AA47-4D9A-92CD-DCAE07BB6B85}"/>
    <cellStyle name="Обычный 4 4 2 3" xfId="3187" xr:uid="{3820B619-37C9-4049-88AF-8A39C1F513B5}"/>
    <cellStyle name="Обычный 4 4 2 3 2" xfId="6346" xr:uid="{2FA44E4E-7CB1-4397-AF84-40D26C2C534D}"/>
    <cellStyle name="Обычный 4 4 2 3 2 2" xfId="13930" xr:uid="{17D5DFAC-D696-4E61-95CC-08E091AF3F20}"/>
    <cellStyle name="Обычный 4 4 2 3 3" xfId="10818" xr:uid="{765715B4-CAC0-4D6F-91B3-446FF0106C46}"/>
    <cellStyle name="Обычный 4 4 2 4" xfId="4763" xr:uid="{8817D442-903E-4FD2-9010-293F440625FA}"/>
    <cellStyle name="Обычный 4 4 2 4 2" xfId="12364" xr:uid="{5A3B3650-F279-4467-9D5D-17B04306F335}"/>
    <cellStyle name="Обычный 4 4 2 5" xfId="9592" xr:uid="{7DC76D4A-5023-4B84-BF5E-37F11F400843}"/>
    <cellStyle name="Обычный 4 4 3" xfId="1644" xr:uid="{0D816E6F-C87E-4566-BD60-8951310F0E17}"/>
    <cellStyle name="Обычный 4 4 3 2" xfId="3544" xr:uid="{10E1A43E-E830-40AF-9DB3-5F8494CA559A}"/>
    <cellStyle name="Обычный 4 4 3 2 2" xfId="6802" xr:uid="{2DB64824-F4BC-4B04-87CE-A80B7C88F069}"/>
    <cellStyle name="Обычный 4 4 3 2 2 2" xfId="14313" xr:uid="{B937B7AD-41D8-47D1-AAB3-50B0304902BD}"/>
    <cellStyle name="Обычный 4 4 3 2 3" xfId="11152" xr:uid="{EC5F446C-E345-47D7-9229-7C247C8E8FA9}"/>
    <cellStyle name="Обычный 4 4 3 3" xfId="5103" xr:uid="{68635BA4-999D-4B64-9905-4345609918A3}"/>
    <cellStyle name="Обычный 4 4 3 3 2" xfId="12698" xr:uid="{2E417398-A460-4E7D-9D8B-4320AD7AF9F3}"/>
    <cellStyle name="Обычный 4 4 3 4" xfId="9292" xr:uid="{456772D4-2A0E-48FE-BED4-EBF004247591}"/>
    <cellStyle name="Обычный 4 4 4" xfId="2267" xr:uid="{E50EBB82-331A-4A7D-9744-2628E7CA4A5B}"/>
    <cellStyle name="Обычный 4 4 4 2" xfId="3846" xr:uid="{E6C92257-7350-411E-B85E-A244CB00B390}"/>
    <cellStyle name="Обычный 4 4 4 2 2" xfId="7103" xr:uid="{84DDB973-CD2A-4A96-9579-C137544348BD}"/>
    <cellStyle name="Обычный 4 4 4 2 2 2" xfId="14614" xr:uid="{5E7A792C-97F7-4A7F-8AB3-55F8F3B88E84}"/>
    <cellStyle name="Обычный 4 4 4 2 3" xfId="11453" xr:uid="{948EADEB-9522-4227-B0B2-8038463FC482}"/>
    <cellStyle name="Обычный 4 4 4 3" xfId="5429" xr:uid="{6545A328-C2D8-48A2-B07D-AC5E87822A29}"/>
    <cellStyle name="Обычный 4 4 4 3 2" xfId="13019" xr:uid="{F47A2A0A-A474-4D13-93D1-A37FABFE09E5}"/>
    <cellStyle name="Обычный 4 4 4 4" xfId="9907" xr:uid="{D98CB086-FDDF-40A7-BA25-7A60893CF9E9}"/>
    <cellStyle name="Обычный 4 4 5" xfId="2885" xr:uid="{363736A6-E7D2-4E47-923F-5544CADB9852}"/>
    <cellStyle name="Обычный 4 4 5 2" xfId="6044" xr:uid="{15EB09E7-8F9F-4B48-95CA-6A167B9B627E}"/>
    <cellStyle name="Обычный 4 4 5 2 2" xfId="13630" xr:uid="{2486CD13-8DBF-45CC-AD77-1E24AA85327F}"/>
    <cellStyle name="Обычный 4 4 5 3" xfId="10518" xr:uid="{899EE395-8389-4B8B-A66D-39CD4033C80B}"/>
    <cellStyle name="Обычный 4 4 6" xfId="4461" xr:uid="{818D5767-673D-47FA-B728-38341B94F545}"/>
    <cellStyle name="Обычный 4 4 6 2" xfId="12064" xr:uid="{AD8DDEF0-224D-447F-9DE0-332698295CB3}"/>
    <cellStyle name="Обычный 4 4 7" xfId="8967" xr:uid="{262C8628-5378-4192-8A77-57144B4415A8}"/>
    <cellStyle name="Обычный 4 4 8" xfId="16402" xr:uid="{4F44FF68-9FE8-4ABF-9B01-73CCEB9EF110}"/>
    <cellStyle name="Обычный 4 4 9" xfId="16451" xr:uid="{639B9247-B519-4A4A-9449-FC8973056607}"/>
    <cellStyle name="Обычный 4 5" xfId="387" xr:uid="{6316E861-4570-4E95-B04D-6193E2F63D9E}"/>
    <cellStyle name="Обычный 4 5 2" xfId="2361" xr:uid="{D2EA231B-210A-4232-BE61-7F93A85D45DD}"/>
    <cellStyle name="Обычный 4 5 2 2" xfId="3940" xr:uid="{4941C710-470D-44D8-91D0-4FFF3B210231}"/>
    <cellStyle name="Обычный 4 5 2 2 2" xfId="7196" xr:uid="{6F53DD98-374B-4CBE-BB9F-27C49D850DC1}"/>
    <cellStyle name="Обычный 4 5 2 2 2 2" xfId="14707" xr:uid="{7C3C2A5E-F657-4621-9478-2D88A53AC482}"/>
    <cellStyle name="Обычный 4 5 2 2 2 3" xfId="17054" xr:uid="{18EEAE73-DAF5-4077-8FC1-9343E6524426}"/>
    <cellStyle name="Обычный 4 5 2 2 3" xfId="11546" xr:uid="{3394BA8C-721C-4037-861B-8A0D230C5818}"/>
    <cellStyle name="Обычный 4 5 2 2 4" xfId="16780" xr:uid="{BB682949-DB35-475B-8853-E7F406E10918}"/>
    <cellStyle name="Обычный 4 5 2 3" xfId="5523" xr:uid="{0EF80EA9-93E3-4A5F-AEF5-FE3CADF8EB20}"/>
    <cellStyle name="Обычный 4 5 2 3 2" xfId="13112" xr:uid="{C26B06CB-917E-4C5B-B305-979A51D73EB8}"/>
    <cellStyle name="Обычный 4 5 2 3 3" xfId="16918" xr:uid="{51638E61-88DB-4B7D-8585-5CE47067AF4E}"/>
    <cellStyle name="Обычный 4 5 2 4" xfId="10000" xr:uid="{C43A1504-F447-4BBC-B50E-5492D4D3B599}"/>
    <cellStyle name="Обычный 4 5 2 5" xfId="16643" xr:uid="{ACD24CE1-FAF5-418A-A77B-A1F675D7C51B}"/>
    <cellStyle name="Обычный 4 5 3" xfId="2979" xr:uid="{145E1F35-26FC-47D3-B0B9-5F643295080E}"/>
    <cellStyle name="Обычный 4 5 3 2" xfId="6138" xr:uid="{D911A367-D28E-4826-9397-17E8635D942E}"/>
    <cellStyle name="Обычный 4 5 3 2 2" xfId="13723" xr:uid="{FC0E8E87-21E3-4E2C-AB9C-82CF0ECC410A}"/>
    <cellStyle name="Обычный 4 5 3 2 3" xfId="16984" xr:uid="{D0EAB29D-A0FD-4198-94E0-31D7D7192C04}"/>
    <cellStyle name="Обычный 4 5 3 3" xfId="10611" xr:uid="{3A5463B9-D249-415E-9268-3D1852FB59F6}"/>
    <cellStyle name="Обычный 4 5 3 4" xfId="16710" xr:uid="{D1426869-EA31-4D2B-AECB-5EDFEB3598BD}"/>
    <cellStyle name="Обычный 4 5 4" xfId="4555" xr:uid="{BA84E67F-519B-47DC-9532-EFE2D8D8F808}"/>
    <cellStyle name="Обычный 4 5 4 2" xfId="12157" xr:uid="{F2A6F824-CDA6-47F4-A5D2-CA91A5D7D624}"/>
    <cellStyle name="Обычный 4 5 4 3" xfId="16848" xr:uid="{0E33DF9E-8210-4057-ACA9-ACB928490F83}"/>
    <cellStyle name="Обычный 4 5 5" xfId="9385" xr:uid="{23F67F36-0CBC-44C5-9A5F-16FFDEC2C786}"/>
    <cellStyle name="Обычный 4 5 6" xfId="16566" xr:uid="{B9CE0D71-23A0-4656-B3A4-1BB46BDC4966}"/>
    <cellStyle name="Обычный 4 5 7" xfId="1738" xr:uid="{ED2B3F31-1BBE-4688-9D35-D30EC5CBF620}"/>
    <cellStyle name="Обычный 4 6" xfId="534" xr:uid="{9D4A79C9-6A55-45F9-BC0C-576B8C6E4026}"/>
    <cellStyle name="Обычный 4 6 2" xfId="3336" xr:uid="{28F26636-E0F8-4CB6-8845-67E11721DC66}"/>
    <cellStyle name="Обычный 4 6 2 2" xfId="6595" xr:uid="{155CA1B9-6DB9-4F64-B24D-05B066E05EF0}"/>
    <cellStyle name="Обычный 4 6 2 2 2" xfId="14106" xr:uid="{EEBF14F4-D25C-4BC9-8E25-67D8EF7C1A4B}"/>
    <cellStyle name="Обычный 4 6 2 2 3" xfId="17010" xr:uid="{A5ED0843-0FB3-44FF-9194-5D5DB1B81C6F}"/>
    <cellStyle name="Обычный 4 6 2 3" xfId="10945" xr:uid="{FECEEB93-D8A9-4157-A9A8-AFFF6742E14A}"/>
    <cellStyle name="Обычный 4 6 2 4" xfId="16736" xr:uid="{F8C0A391-CDA8-43FE-9564-5028F030A32B}"/>
    <cellStyle name="Обычный 4 6 3" xfId="4895" xr:uid="{66E1AEE8-DCB5-4A71-A921-72E4F663C5FF}"/>
    <cellStyle name="Обычный 4 6 3 2" xfId="12491" xr:uid="{1C93694B-9A1B-4BEF-AA51-EA5AF47BC797}"/>
    <cellStyle name="Обычный 4 6 3 3" xfId="16874" xr:uid="{4C77854D-2D1D-402A-98D0-A18AC5148E95}"/>
    <cellStyle name="Обычный 4 6 4" xfId="9085" xr:uid="{B45AAF13-446F-4523-917A-B887C7F13681}"/>
    <cellStyle name="Обычный 4 6 5" xfId="16599" xr:uid="{A2D23E76-42EC-4D69-A1CA-494646D35756}"/>
    <cellStyle name="Обычный 4 6 6" xfId="1436" xr:uid="{7C5DC608-D8E4-405F-8F09-E4D1808615C9}"/>
    <cellStyle name="Обычный 4 7" xfId="2035" xr:uid="{AA07A809-3CD6-4F47-ABB6-29A327EDA6DB}"/>
    <cellStyle name="Обычный 4 7 2" xfId="16940" xr:uid="{BA5D3FB7-4745-4832-93D0-39B665BA7DFF}"/>
    <cellStyle name="Обычный 4 7 3" xfId="16666" xr:uid="{74B866FA-4524-4E8D-AC5D-F2A37AAD1F37}"/>
    <cellStyle name="Обычный 4 8" xfId="2059" xr:uid="{F85F98D1-5421-4B19-B749-8F0F4CBF320A}"/>
    <cellStyle name="Обычный 4 8 2" xfId="3638" xr:uid="{AA39CACC-67EA-4509-AFE8-A44601EFBB2F}"/>
    <cellStyle name="Обычный 4 8 2 2" xfId="6896" xr:uid="{EC1ED792-16D7-4318-B28C-7CB2C4639899}"/>
    <cellStyle name="Обычный 4 8 2 2 2" xfId="14407" xr:uid="{45F726C8-D98F-4973-A706-EAA428D83BD8}"/>
    <cellStyle name="Обычный 4 8 2 3" xfId="11246" xr:uid="{D0D8665A-F8AC-4FEB-ADCE-EA264E3432CE}"/>
    <cellStyle name="Обычный 4 8 3" xfId="5221" xr:uid="{89344C96-C84E-441B-ABE1-AB269A82AEF4}"/>
    <cellStyle name="Обычный 4 8 3 2" xfId="12812" xr:uid="{9B40AA01-8F59-41D4-840E-13944054435E}"/>
    <cellStyle name="Обычный 4 8 4" xfId="9700" xr:uid="{A4A9F1F0-C207-4B1A-A16C-4740CF2F19E8}"/>
    <cellStyle name="Обычный 4 8 5" xfId="16804" xr:uid="{B8B3B60D-66D0-42DB-9C14-C9CE54BC7205}"/>
    <cellStyle name="Обычный 4 9" xfId="2677" xr:uid="{EA4C4223-5087-419D-B245-B6F00FD4A9CB}"/>
    <cellStyle name="Обычный 4 9 2" xfId="5836" xr:uid="{93AC43F6-45CA-4012-8AA9-E078C6EF0C92}"/>
    <cellStyle name="Обычный 4 9 2 2" xfId="13423" xr:uid="{BF97D554-4C73-4391-80F8-643B477576B6}"/>
    <cellStyle name="Обычный 4 9 3" xfId="10310" xr:uid="{0438F774-36BA-474A-BA84-9792B240A16E}"/>
    <cellStyle name="Обычный 5" xfId="2" xr:uid="{04050AFF-6629-4997-9B3F-E6CCEA8A3DD2}"/>
    <cellStyle name="Обычный 5 10" xfId="4275" xr:uid="{07CCC4B1-783D-45D7-B72A-A8A1362B7D82}"/>
    <cellStyle name="Обычный 5 10 2" xfId="11879" xr:uid="{190CFA72-5358-43E5-A0DE-921A00458B0B}"/>
    <cellStyle name="Обычный 5 11" xfId="7542" xr:uid="{2D5B073D-A192-421E-9D2A-168FE8A85C67}"/>
    <cellStyle name="Обычный 5 12" xfId="8780" xr:uid="{50D173C2-18C7-4686-A0C5-0EC4795BD2E4}"/>
    <cellStyle name="Обычный 5 13" xfId="16361" xr:uid="{1C569E1C-0968-4F0B-B1A9-38EF3EEFAC31}"/>
    <cellStyle name="Обычный 5 14" xfId="1107" xr:uid="{4805F497-A4A3-432A-A564-CB7584E33168}"/>
    <cellStyle name="Обычный 5 15" xfId="388" xr:uid="{53946997-F8EE-4658-869E-875FF4013D97}"/>
    <cellStyle name="Обычный 5 2" xfId="389" xr:uid="{5EF431F2-4405-46A1-8116-F6829F0DB928}"/>
    <cellStyle name="Обычный 5 2 10" xfId="1182" xr:uid="{A6CA2A76-2797-42E1-BDD1-B9A97DBB5D67}"/>
    <cellStyle name="Обычный 5 2 2" xfId="1829" xr:uid="{474E86DC-DDBD-4455-8FA9-3D18E04418F5}"/>
    <cellStyle name="Обычный 5 2 2 2" xfId="2452" xr:uid="{E2B9CF3B-EBD9-4857-B8B2-FA0D37DEA535}"/>
    <cellStyle name="Обычный 5 2 2 2 2" xfId="4031" xr:uid="{75AB3521-BC68-4904-A0AE-32E52678A54A}"/>
    <cellStyle name="Обычный 5 2 2 2 2 2" xfId="7287" xr:uid="{0C516108-6C1D-47E5-8520-0738F0CE5632}"/>
    <cellStyle name="Обычный 5 2 2 2 2 2 2" xfId="14798" xr:uid="{A5CF1676-7614-4012-90C4-472F6832CE5F}"/>
    <cellStyle name="Обычный 5 2 2 2 2 3" xfId="11637" xr:uid="{A0DD8369-78A7-4987-A300-A792D5821189}"/>
    <cellStyle name="Обычный 5 2 2 2 3" xfId="5614" xr:uid="{578126CD-6C66-47B2-98D8-8F60B1E53FE2}"/>
    <cellStyle name="Обычный 5 2 2 2 3 2" xfId="13203" xr:uid="{492B3EF2-D9AA-481C-9403-27CE5D755D28}"/>
    <cellStyle name="Обычный 5 2 2 2 4" xfId="10091" xr:uid="{34AF372A-FEC0-4423-959C-6EAA45737921}"/>
    <cellStyle name="Обычный 5 2 2 2 5" xfId="16436" xr:uid="{69E64C7A-E28D-4371-88F5-CDDBB35AD410}"/>
    <cellStyle name="Обычный 5 2 2 3" xfId="3070" xr:uid="{0EB51F57-6D6C-4FEA-9EDB-C23DAD78C91A}"/>
    <cellStyle name="Обычный 5 2 2 3 2" xfId="6229" xr:uid="{F00F60F1-9DFD-42EB-993D-BC75B0A92179}"/>
    <cellStyle name="Обычный 5 2 2 3 2 2" xfId="13814" xr:uid="{ABEEECE7-B0C7-4EEF-BB81-554DF3B65B2D}"/>
    <cellStyle name="Обычный 5 2 2 3 3" xfId="10702" xr:uid="{378DB705-B63C-4B0F-8981-35B38988DD5E}"/>
    <cellStyle name="Обычный 5 2 2 4" xfId="4646" xr:uid="{AC994D14-F2E0-4453-909C-E280B6C57982}"/>
    <cellStyle name="Обычный 5 2 2 4 2" xfId="12248" xr:uid="{058E1783-AC18-4052-B79B-741AF8218AFA}"/>
    <cellStyle name="Обычный 5 2 2 5" xfId="9476" xr:uid="{A0C31979-A1D0-4060-97AC-6E7DC36FBE0E}"/>
    <cellStyle name="Обычный 5 2 2 6" xfId="16415" xr:uid="{27A865B1-8533-41F8-B6C6-20C31E0406FE}"/>
    <cellStyle name="Обычный 5 2 3" xfId="1527" xr:uid="{384CBFF4-C285-4A45-8387-31AC59BDFA40}"/>
    <cellStyle name="Обычный 5 2 3 2" xfId="3427" xr:uid="{FD033152-C97B-4680-B4C3-D5AC10EC0F6E}"/>
    <cellStyle name="Обычный 5 2 3 2 2" xfId="6686" xr:uid="{0DC93AC6-D880-414D-8CB8-572228E25961}"/>
    <cellStyle name="Обычный 5 2 3 2 2 2" xfId="14197" xr:uid="{94D8EA4F-AE2C-4DC9-8335-C9D566AD23D0}"/>
    <cellStyle name="Обычный 5 2 3 2 3" xfId="11036" xr:uid="{44D7B010-02E5-49BD-AA33-160E0DCAFC73}"/>
    <cellStyle name="Обычный 5 2 3 3" xfId="4986" xr:uid="{A1AE416A-170A-4077-AFA6-390578FD690C}"/>
    <cellStyle name="Обычный 5 2 3 3 2" xfId="12582" xr:uid="{B5E2A735-BE02-4AF0-A6FF-4BBE9E3C9796}"/>
    <cellStyle name="Обычный 5 2 3 4" xfId="9176" xr:uid="{6E6AD133-F899-42B1-BB70-9ABD8064A879}"/>
    <cellStyle name="Обычный 5 2 3 5" xfId="16421" xr:uid="{CDCAAA1A-BA4D-4AFF-BEE5-EBFCA44621A2}"/>
    <cellStyle name="Обычный 5 2 4" xfId="2150" xr:uid="{0AF5AE0D-1637-4D87-941D-394521E6D6BF}"/>
    <cellStyle name="Обычный 5 2 4 2" xfId="3729" xr:uid="{2C96AC61-5C2D-437B-B3EB-1A1B8CBED239}"/>
    <cellStyle name="Обычный 5 2 4 2 2" xfId="6987" xr:uid="{48504974-1884-4646-ADF4-92172DA13FEA}"/>
    <cellStyle name="Обычный 5 2 4 2 2 2" xfId="14498" xr:uid="{6D983602-58FA-4610-A354-0617954A7B0B}"/>
    <cellStyle name="Обычный 5 2 4 2 3" xfId="11337" xr:uid="{3F9A0D30-6D8D-4E86-B229-938E45CAAF5B}"/>
    <cellStyle name="Обычный 5 2 4 3" xfId="5312" xr:uid="{E70465AF-0F86-44D8-8563-EA5D053F5A7B}"/>
    <cellStyle name="Обычный 5 2 4 3 2" xfId="12903" xr:uid="{FE00BC2E-094F-44E3-A009-CEBA2A28082D}"/>
    <cellStyle name="Обычный 5 2 4 4" xfId="9791" xr:uid="{1DDAC265-98C9-47CA-9F07-87DCD4473EFD}"/>
    <cellStyle name="Обычный 5 2 5" xfId="2768" xr:uid="{759B9E0B-9F8F-4775-A2E8-0A23B98A6497}"/>
    <cellStyle name="Обычный 5 2 5 2" xfId="5927" xr:uid="{E17400F1-5FD9-4544-BC10-271D9A98BCEF}"/>
    <cellStyle name="Обычный 5 2 5 2 2" xfId="13514" xr:uid="{C8986A91-78C3-4030-8415-7C98A01D970B}"/>
    <cellStyle name="Обычный 5 2 5 3" xfId="10401" xr:uid="{E0ECFEBA-9733-4351-9B86-A12B9B2B9253}"/>
    <cellStyle name="Обычный 5 2 6" xfId="4344" xr:uid="{49BF8BF4-A66A-4DF2-BC60-2965083AA59F}"/>
    <cellStyle name="Обычный 5 2 6 2" xfId="11948" xr:uid="{C2538A5A-D2AB-41C3-9E34-C3569CF22ECE}"/>
    <cellStyle name="Обычный 5 2 7" xfId="8851" xr:uid="{A7D1DE63-CEDC-473A-96C0-939BD8EEAF46}"/>
    <cellStyle name="Обычный 5 2 8" xfId="16362" xr:uid="{740DE85B-6CC7-40EC-8121-CDCB18F407A6}"/>
    <cellStyle name="Обычный 5 2 9" xfId="16491" xr:uid="{7088B0AD-D4EA-4081-BBB4-9646AA5335D8}"/>
    <cellStyle name="Обычный 5 3" xfId="390" xr:uid="{25EFDC17-CCE4-481D-9F9E-4F3943E50F71}"/>
    <cellStyle name="Обычный 5 3 2" xfId="1899" xr:uid="{E9A20C9F-71AC-4633-BC21-6AE58E9F6AF0}"/>
    <cellStyle name="Обычный 5 3 2 2" xfId="2522" xr:uid="{67830B12-3E7E-4E01-A3C2-915623B76345}"/>
    <cellStyle name="Обычный 5 3 2 2 2" xfId="4101" xr:uid="{5BB64D33-E4EB-4B6E-86CA-0207CEA38F29}"/>
    <cellStyle name="Обычный 5 3 2 2 2 2" xfId="7356" xr:uid="{92793A03-4D31-4F6D-8D61-E320A6881BE5}"/>
    <cellStyle name="Обычный 5 3 2 2 2 2 2" xfId="14867" xr:uid="{53FF3CDE-45DA-41F1-8EFA-364866AB9DA2}"/>
    <cellStyle name="Обычный 5 3 2 2 2 3" xfId="11707" xr:uid="{14E4B26E-273D-4251-A27C-D0E0EA3D8F76}"/>
    <cellStyle name="Обычный 5 3 2 2 3" xfId="5684" xr:uid="{15B9C08C-8318-41B8-8F5C-D44CBAA0E39C}"/>
    <cellStyle name="Обычный 5 3 2 2 3 2" xfId="13272" xr:uid="{776A4F69-B976-4353-96C4-681AE012D344}"/>
    <cellStyle name="Обычный 5 3 2 2 4" xfId="10160" xr:uid="{0CC99F46-17BD-4267-908C-F3034DF94EC6}"/>
    <cellStyle name="Обычный 5 3 2 3" xfId="3140" xr:uid="{C18FB75B-9473-46B0-8F37-579751BBA506}"/>
    <cellStyle name="Обычный 5 3 2 3 2" xfId="6299" xr:uid="{A96CE62F-BC5A-4EA8-AEE9-F9AA118B3B85}"/>
    <cellStyle name="Обычный 5 3 2 3 2 2" xfId="13883" xr:uid="{2788A1A4-AA9E-4F9A-AFF4-F5495992A94F}"/>
    <cellStyle name="Обычный 5 3 2 3 3" xfId="10771" xr:uid="{C43A8FE3-5723-4E77-B348-7A2779741327}"/>
    <cellStyle name="Обычный 5 3 2 4" xfId="4716" xr:uid="{9D8D29D0-5CF0-4301-B7D1-943905546B6E}"/>
    <cellStyle name="Обычный 5 3 2 4 2" xfId="12317" xr:uid="{07FAA301-F365-4AA8-BE9C-FC34CFE1F7D5}"/>
    <cellStyle name="Обычный 5 3 2 5" xfId="9545" xr:uid="{A40D1E64-4EF5-493B-8A11-0E9AE3A368AA}"/>
    <cellStyle name="Обычный 5 3 2 6" xfId="16432" xr:uid="{EB7737CB-E25F-44D0-B944-77DF55404B77}"/>
    <cellStyle name="Обычный 5 3 3" xfId="1597" xr:uid="{985CFD37-1BFF-4D42-B118-1A0C6390C1C2}"/>
    <cellStyle name="Обычный 5 3 3 2" xfId="3497" xr:uid="{AB6A8AEB-A436-4AA9-BBA2-26889BB782BE}"/>
    <cellStyle name="Обычный 5 3 3 2 2" xfId="6755" xr:uid="{EF59D85F-D2C0-4561-BC84-B3432A0E199F}"/>
    <cellStyle name="Обычный 5 3 3 2 2 2" xfId="14266" xr:uid="{CC99C170-BA29-4F1D-99B2-0EB378E7FFF2}"/>
    <cellStyle name="Обычный 5 3 3 2 3" xfId="11105" xr:uid="{AD13E9E6-A6FB-4094-AE0F-00AADD9B3959}"/>
    <cellStyle name="Обычный 5 3 3 3" xfId="5056" xr:uid="{E1F2F372-C825-4B38-9135-EEC6ACB6ED9A}"/>
    <cellStyle name="Обычный 5 3 3 3 2" xfId="12651" xr:uid="{9FE5BF71-2AB7-4663-9C53-AF760338235A}"/>
    <cellStyle name="Обычный 5 3 3 4" xfId="9245" xr:uid="{9279A011-4B94-4336-B33C-93A494E32DB9}"/>
    <cellStyle name="Обычный 5 3 4" xfId="2220" xr:uid="{A76827D6-5570-4EC4-A9AD-8BDABE6665CA}"/>
    <cellStyle name="Обычный 5 3 4 2" xfId="3799" xr:uid="{C7EC6C6D-AF03-4F4E-8762-AEFB4C8FE848}"/>
    <cellStyle name="Обычный 5 3 4 2 2" xfId="7056" xr:uid="{0F622DB0-BF6B-4767-9C91-D16A63519464}"/>
    <cellStyle name="Обычный 5 3 4 2 2 2" xfId="14567" xr:uid="{437BB00A-5A95-47AA-BA2C-63A828D44FF3}"/>
    <cellStyle name="Обычный 5 3 4 2 3" xfId="11406" xr:uid="{CBB5723D-9489-488D-A27E-E167AF8B0FDF}"/>
    <cellStyle name="Обычный 5 3 4 3" xfId="5382" xr:uid="{790820F9-5F53-4067-901F-BDE323C42420}"/>
    <cellStyle name="Обычный 5 3 4 3 2" xfId="12972" xr:uid="{5C2F8D22-48AB-4873-8D31-E59A7EE61020}"/>
    <cellStyle name="Обычный 5 3 4 4" xfId="9860" xr:uid="{F6ECB4FE-8EA4-444C-AF5E-E3311D7E30ED}"/>
    <cellStyle name="Обычный 5 3 5" xfId="2838" xr:uid="{7A88522D-7171-4D16-A580-05F002DFA6FA}"/>
    <cellStyle name="Обычный 5 3 5 2" xfId="5997" xr:uid="{80ECCB4B-4362-4CA5-BA65-AF351BA4FA4C}"/>
    <cellStyle name="Обычный 5 3 5 2 2" xfId="13583" xr:uid="{C1C0B266-038C-429D-99D9-27B51243EDC0}"/>
    <cellStyle name="Обычный 5 3 5 3" xfId="10471" xr:uid="{F7ED5EFC-1A97-428D-9AE7-BBB29C0BF7EB}"/>
    <cellStyle name="Обычный 5 3 6" xfId="4414" xr:uid="{42EBF1CD-E484-4DA2-989F-3C1AAAFD72A0}"/>
    <cellStyle name="Обычный 5 3 6 2" xfId="12017" xr:uid="{6A584674-A7B7-4043-ADDC-78857598661E}"/>
    <cellStyle name="Обычный 5 3 7" xfId="8920" xr:uid="{3DA189E0-380E-45ED-8782-A48DCD62CECF}"/>
    <cellStyle name="Обычный 5 3 8" xfId="16407" xr:uid="{14381BCE-C756-4EFE-A37D-CE64443F242F}"/>
    <cellStyle name="Обычный 5 3 9" xfId="1252" xr:uid="{9886D919-7A71-40E9-BC7D-8E91DC58A6FB}"/>
    <cellStyle name="Обычный 5 4" xfId="391" xr:uid="{D368E67F-0BCB-4659-AEB2-6E51C2DD0659}"/>
    <cellStyle name="Обычный 5 4 2" xfId="1968" xr:uid="{5A02A49D-9344-4CDF-9A00-7FB98E8A5221}"/>
    <cellStyle name="Обычный 5 4 2 2" xfId="2591" xr:uid="{F60BEAC2-51B9-4691-8F6D-B634DFDBD9AC}"/>
    <cellStyle name="Обычный 5 4 2 2 2" xfId="4170" xr:uid="{FE70D919-3DDD-49F1-AAA9-77E31346044F}"/>
    <cellStyle name="Обычный 5 4 2 2 2 2" xfId="7425" xr:uid="{CA33BCDE-E62E-487B-80D3-8A45ABAD6042}"/>
    <cellStyle name="Обычный 5 4 2 2 2 2 2" xfId="14936" xr:uid="{125BB9D1-EE56-4410-8AAC-9FC1950E98A9}"/>
    <cellStyle name="Обычный 5 4 2 2 2 3" xfId="11776" xr:uid="{E62B59E7-66C7-4D6D-B705-E2DE84337ED4}"/>
    <cellStyle name="Обычный 5 4 2 2 3" xfId="5753" xr:uid="{D13B4F17-02F3-4687-82C0-D55E8A012E6B}"/>
    <cellStyle name="Обычный 5 4 2 2 3 2" xfId="13341" xr:uid="{D42F47B4-F088-48F4-B2AD-F51EF14DB40B}"/>
    <cellStyle name="Обычный 5 4 2 2 4" xfId="10229" xr:uid="{A24CB875-D98B-46F1-8156-EB3946DCEF07}"/>
    <cellStyle name="Обычный 5 4 2 3" xfId="3209" xr:uid="{2EBA7E79-D03F-4467-BD01-CB5A745A47C5}"/>
    <cellStyle name="Обычный 5 4 2 3 2" xfId="6368" xr:uid="{D2B3A644-9718-4F18-869C-29546423861C}"/>
    <cellStyle name="Обычный 5 4 2 3 2 2" xfId="13952" xr:uid="{2AA0F726-5C6C-4BFD-BBF3-274E2C58F414}"/>
    <cellStyle name="Обычный 5 4 2 3 3" xfId="10840" xr:uid="{1282AA08-9E98-447E-9E34-83A8220701A1}"/>
    <cellStyle name="Обычный 5 4 2 4" xfId="4785" xr:uid="{3E686537-B891-4AF4-B5A0-A085518095B9}"/>
    <cellStyle name="Обычный 5 4 2 4 2" xfId="12386" xr:uid="{F10CE8F2-113E-458E-9D72-F9AFE0C5F86A}"/>
    <cellStyle name="Обычный 5 4 2 5" xfId="9614" xr:uid="{C2BC4805-F71B-4260-A00D-239757B15F70}"/>
    <cellStyle name="Обычный 5 4 3" xfId="1666" xr:uid="{EC7D29C4-D0B1-4FEF-8A9F-0E464BE9C4D4}"/>
    <cellStyle name="Обычный 5 4 3 2" xfId="3566" xr:uid="{E3216566-4F04-4275-B2C4-81D2941F10D6}"/>
    <cellStyle name="Обычный 5 4 3 2 2" xfId="6824" xr:uid="{BA03647A-912D-4A77-8D54-60421D33702C}"/>
    <cellStyle name="Обычный 5 4 3 2 2 2" xfId="14335" xr:uid="{3DB8B051-043B-49E5-81C7-547ABAB8D750}"/>
    <cellStyle name="Обычный 5 4 3 2 3" xfId="11174" xr:uid="{A89F3A04-B05C-4CB4-904E-CC5EA1826FA7}"/>
    <cellStyle name="Обычный 5 4 3 3" xfId="5125" xr:uid="{AB676A5A-D19A-4457-9A2F-A36C4C0C9C8A}"/>
    <cellStyle name="Обычный 5 4 3 3 2" xfId="12720" xr:uid="{7C845999-5256-49B9-A3EB-7B4775A3576E}"/>
    <cellStyle name="Обычный 5 4 3 4" xfId="9314" xr:uid="{419D6B61-8EBA-4B23-8AFA-E2BD3575BD5B}"/>
    <cellStyle name="Обычный 5 4 4" xfId="2289" xr:uid="{2A5BDEAE-DC89-403F-B64C-B09343E3E481}"/>
    <cellStyle name="Обычный 5 4 4 2" xfId="3868" xr:uid="{196B4A2D-3FAA-4A23-8D0E-17B449A9CCFD}"/>
    <cellStyle name="Обычный 5 4 4 2 2" xfId="7125" xr:uid="{4452D362-E16B-4CBB-9B41-DFBBC08B0F6A}"/>
    <cellStyle name="Обычный 5 4 4 2 2 2" xfId="14636" xr:uid="{AF1DE22A-A69E-4EDF-9126-57DDF5D0335A}"/>
    <cellStyle name="Обычный 5 4 4 2 3" xfId="11475" xr:uid="{D62CF190-C558-43A6-8DF9-13DF137CB974}"/>
    <cellStyle name="Обычный 5 4 4 3" xfId="5451" xr:uid="{B53FFFCE-344F-4930-B62B-35541F46C2A8}"/>
    <cellStyle name="Обычный 5 4 4 3 2" xfId="13041" xr:uid="{BB819E10-DA3E-4489-9FF8-1DB85790778E}"/>
    <cellStyle name="Обычный 5 4 4 4" xfId="9929" xr:uid="{15BCFEAA-F7F7-4567-8E4E-13FB6A50297F}"/>
    <cellStyle name="Обычный 5 4 5" xfId="2907" xr:uid="{CF4168D7-5C67-4870-A7A5-3D1167EF5506}"/>
    <cellStyle name="Обычный 5 4 5 2" xfId="6066" xr:uid="{5526D9EE-909D-4551-AE99-079EABAA24E0}"/>
    <cellStyle name="Обычный 5 4 5 2 2" xfId="13652" xr:uid="{891C54C3-0485-41E1-ABBE-83A55DA10272}"/>
    <cellStyle name="Обычный 5 4 5 3" xfId="10540" xr:uid="{6CE522A1-11DD-4D30-95C4-FCF9548B09BB}"/>
    <cellStyle name="Обычный 5 4 6" xfId="4483" xr:uid="{BDBF40D7-702C-4551-BBCB-8E2CD7FF581F}"/>
    <cellStyle name="Обычный 5 4 6 2" xfId="12086" xr:uid="{D28EA6CA-FBD7-41CB-8E2A-72F5DB8D2634}"/>
    <cellStyle name="Обычный 5 4 7" xfId="8989" xr:uid="{7CF3CD02-3835-444A-993F-95A77E11C88F}"/>
    <cellStyle name="Обычный 5 4 8" xfId="1321" xr:uid="{3FEEA422-00CA-4707-ACD2-93DB47804AFF}"/>
    <cellStyle name="Обычный 5 5" xfId="392" xr:uid="{156FE82F-6032-42D2-A0CC-1EF6D9D2D11D}"/>
    <cellStyle name="Обычный 5 5 2" xfId="2383" xr:uid="{AEACD390-16A5-4FE2-815E-E47C7E5F0741}"/>
    <cellStyle name="Обычный 5 5 2 2" xfId="3962" xr:uid="{F251C676-F4A6-4FA7-AB0E-86FD9DA97E56}"/>
    <cellStyle name="Обычный 5 5 2 2 2" xfId="7218" xr:uid="{742E2FAC-46AE-4779-9375-71EC8E12C643}"/>
    <cellStyle name="Обычный 5 5 2 2 2 2" xfId="14729" xr:uid="{15075D70-274E-4308-9404-84857F854A01}"/>
    <cellStyle name="Обычный 5 5 2 2 3" xfId="11568" xr:uid="{68D84AF9-93AD-4CA6-AEEE-246A8919B79B}"/>
    <cellStyle name="Обычный 5 5 2 3" xfId="5545" xr:uid="{F486588F-824F-426B-8537-EEDEF62A59D6}"/>
    <cellStyle name="Обычный 5 5 2 3 2" xfId="13134" xr:uid="{01EFF6AA-AE5F-477A-BEC0-CD9C02E5B441}"/>
    <cellStyle name="Обычный 5 5 2 4" xfId="10022" xr:uid="{6DFC896E-90F1-4F1A-9757-1F50EE9B8A23}"/>
    <cellStyle name="Обычный 5 5 3" xfId="3001" xr:uid="{82D37B53-C36E-4102-B302-F27F2ABDD149}"/>
    <cellStyle name="Обычный 5 5 3 2" xfId="6160" xr:uid="{1FADA8FC-2326-4A0C-AFF8-BD1119CFA0BF}"/>
    <cellStyle name="Обычный 5 5 3 2 2" xfId="13745" xr:uid="{0B314B33-6DCD-4075-9315-A54B3D106607}"/>
    <cellStyle name="Обычный 5 5 3 3" xfId="10633" xr:uid="{DCF28938-DF84-4A04-BAA6-68B112975E1C}"/>
    <cellStyle name="Обычный 5 5 4" xfId="4577" xr:uid="{0A112411-D017-462C-9CFA-54191DB48392}"/>
    <cellStyle name="Обычный 5 5 4 2" xfId="12179" xr:uid="{005CDC72-79AB-4139-B9E8-3AA3EEE2A9BF}"/>
    <cellStyle name="Обычный 5 5 5" xfId="9407" xr:uid="{63E8B7FB-FCA6-41CC-9180-3C80FBADE513}"/>
    <cellStyle name="Обычный 5 5 6" xfId="1760" xr:uid="{300DAB19-6C93-4575-AA27-EC4921552181}"/>
    <cellStyle name="Обычный 5 6" xfId="491" xr:uid="{19B0785D-53E1-4AAC-9963-25A725CCCC61}"/>
    <cellStyle name="Обычный 5 6 2" xfId="3358" xr:uid="{415DAFEE-7BF3-4C34-B5E8-7328DAFB47D4}"/>
    <cellStyle name="Обычный 5 6 2 2" xfId="6617" xr:uid="{C4A8BA55-3606-48B5-ADC4-2DB006813230}"/>
    <cellStyle name="Обычный 5 6 2 2 2" xfId="14128" xr:uid="{B9839246-1B1B-4CB6-822B-A7C196C1E2A4}"/>
    <cellStyle name="Обычный 5 6 2 3" xfId="10967" xr:uid="{144DC553-0A67-421B-AB17-EF7259F226A9}"/>
    <cellStyle name="Обычный 5 6 3" xfId="4917" xr:uid="{776F4D6F-87F0-462D-A1C9-65C490600ECA}"/>
    <cellStyle name="Обычный 5 6 3 2" xfId="12513" xr:uid="{DFD18434-4211-4A0F-9D0A-4514FFD81CE4}"/>
    <cellStyle name="Обычный 5 6 4" xfId="9107" xr:uid="{48259D00-656E-491E-A4FC-8D4136E47049}"/>
    <cellStyle name="Обычный 5 6 5" xfId="1458" xr:uid="{3AC5142C-6A07-4D3D-A93F-D26FF7E570E9}"/>
    <cellStyle name="Обычный 5 7" xfId="2081" xr:uid="{413FF50D-0D1F-4A04-A088-3B90A733569D}"/>
    <cellStyle name="Обычный 5 7 2" xfId="3660" xr:uid="{485695EE-D0C2-4165-A0BD-5D1E6AE6516F}"/>
    <cellStyle name="Обычный 5 7 2 2" xfId="6918" xr:uid="{363E88E6-DDD4-4CA0-8EFD-A59FFA2A049B}"/>
    <cellStyle name="Обычный 5 7 2 2 2" xfId="14429" xr:uid="{AD97A63A-FBB8-4CBF-AA2B-18708C150E99}"/>
    <cellStyle name="Обычный 5 7 2 3" xfId="11268" xr:uid="{6A94B7E7-D90A-4EC2-AD21-79AB0BEF54EA}"/>
    <cellStyle name="Обычный 5 7 3" xfId="5243" xr:uid="{9E658568-181A-435E-A001-2BDBA74EFD0A}"/>
    <cellStyle name="Обычный 5 7 3 2" xfId="12834" xr:uid="{12337710-77C1-44C0-8D0C-E73A5BBC82D2}"/>
    <cellStyle name="Обычный 5 7 4" xfId="9722" xr:uid="{0E81B3C6-60D2-4FDA-83FA-5B41C4E0F6ED}"/>
    <cellStyle name="Обычный 5 8" xfId="2699" xr:uid="{8DB2AEE7-E9B4-4BB2-A7FB-00C173708E4B}"/>
    <cellStyle name="Обычный 5 8 2" xfId="5858" xr:uid="{22D1BB89-27F2-4FB8-AC61-5B183D9BC286}"/>
    <cellStyle name="Обычный 5 8 2 2" xfId="13445" xr:uid="{25EAB20E-D1F7-4EE7-B0BB-B2F35138F1C2}"/>
    <cellStyle name="Обычный 5 8 3" xfId="10332" xr:uid="{7C3900BE-0929-47C4-B7C2-8F124A3ED6A2}"/>
    <cellStyle name="Обычный 5 9" xfId="3269" xr:uid="{9E2E7F23-0560-4715-81FA-7FB4812DFF71}"/>
    <cellStyle name="Обычный 6" xfId="393" xr:uid="{36C0AEFA-0F53-4C70-BFA6-782ABD7CCB5C}"/>
    <cellStyle name="Обычный 6 10" xfId="8782" xr:uid="{D1E92BFB-90A7-4A46-B08D-281BC4CF8BB6}"/>
    <cellStyle name="Обычный 6 11" xfId="16363" xr:uid="{4FC7BB25-D7E9-42D7-9CCB-417D96FF90CB}"/>
    <cellStyle name="Обычный 6 12" xfId="16444" xr:uid="{36E8D816-6026-4EA4-8427-3B037EB5C893}"/>
    <cellStyle name="Обычный 6 13" xfId="1109" xr:uid="{6C0F4A98-5292-4C09-A944-707927133E4F}"/>
    <cellStyle name="Обычный 6 14" xfId="883" xr:uid="{9E0BCE3C-E4A0-438B-BF69-AF878A5E8F78}"/>
    <cellStyle name="Обычный 6 2" xfId="394" xr:uid="{CA8D84ED-2FCD-4DD5-9CB1-53A39B566F1B}"/>
    <cellStyle name="Обычный 6 2 10" xfId="1183" xr:uid="{33339276-4126-40EC-B401-D95696427AF2}"/>
    <cellStyle name="Обычный 6 2 2" xfId="1830" xr:uid="{8BE7FEFD-162A-4C37-A75C-94C0356B25D1}"/>
    <cellStyle name="Обычный 6 2 2 2" xfId="2453" xr:uid="{1533140C-669B-447F-8725-9A064A0091BD}"/>
    <cellStyle name="Обычный 6 2 2 2 2" xfId="4032" xr:uid="{60E45B4C-DDF3-4C17-AF0E-9A5881159EAD}"/>
    <cellStyle name="Обычный 6 2 2 2 2 2" xfId="7288" xr:uid="{D7120AA4-8EDE-4D35-B610-C3C0341249C4}"/>
    <cellStyle name="Обычный 6 2 2 2 2 2 2" xfId="14799" xr:uid="{D30663E7-3A1E-4E94-A170-EAD5CD0C0E02}"/>
    <cellStyle name="Обычный 6 2 2 2 2 3" xfId="11638" xr:uid="{E6A9C581-BE51-4986-9616-12ECDB65977E}"/>
    <cellStyle name="Обычный 6 2 2 2 3" xfId="5615" xr:uid="{36CAF5E5-C06F-423D-8A8D-0A125D73D279}"/>
    <cellStyle name="Обычный 6 2 2 2 3 2" xfId="13204" xr:uid="{C94C4050-E96C-4CC2-AED0-5AD06F312E99}"/>
    <cellStyle name="Обычный 6 2 2 2 4" xfId="10092" xr:uid="{46C292BC-7436-493D-86A2-FFA70ED04128}"/>
    <cellStyle name="Обычный 6 2 2 3" xfId="3071" xr:uid="{216069B2-4256-4610-8E5B-27E5393A7731}"/>
    <cellStyle name="Обычный 6 2 2 3 2" xfId="6230" xr:uid="{EC28726C-AECD-4CDF-9B84-8BA076DEA09D}"/>
    <cellStyle name="Обычный 6 2 2 3 2 2" xfId="13815" xr:uid="{586449E9-10DB-4A43-9B59-475D2BBD5F72}"/>
    <cellStyle name="Обычный 6 2 2 3 3" xfId="10703" xr:uid="{66CA1848-4070-4E73-B434-A77F9783348C}"/>
    <cellStyle name="Обычный 6 2 2 4" xfId="4647" xr:uid="{0972F934-16E9-45BA-A0E5-8E1C644C41EE}"/>
    <cellStyle name="Обычный 6 2 2 4 2" xfId="12249" xr:uid="{52DC0134-8C52-4F9C-81DF-9CC0991657A1}"/>
    <cellStyle name="Обычный 6 2 2 5" xfId="9477" xr:uid="{8506B1AE-3594-44FE-BAD7-7F0CA6331FF0}"/>
    <cellStyle name="Обычный 6 2 2 6" xfId="16365" xr:uid="{C194D0A2-9975-480F-A23F-D0E24CDB99FB}"/>
    <cellStyle name="Обычный 6 2 2 7" xfId="16502" xr:uid="{822C8869-65AA-4D7C-9254-4086B23FBBED}"/>
    <cellStyle name="Обычный 6 2 3" xfId="1528" xr:uid="{21DFF4E8-E3DF-4197-9A82-E21C9FF240C3}"/>
    <cellStyle name="Обычный 6 2 3 2" xfId="3428" xr:uid="{9D8DB1CD-5753-4612-8B53-D29DD4EBC8A0}"/>
    <cellStyle name="Обычный 6 2 3 2 2" xfId="6687" xr:uid="{85B25192-3482-46B6-B3F1-949264E8D5A8}"/>
    <cellStyle name="Обычный 6 2 3 2 2 2" xfId="14198" xr:uid="{4DFE40F6-022B-4361-8D26-E3F1D8345FD7}"/>
    <cellStyle name="Обычный 6 2 3 2 3" xfId="11037" xr:uid="{5BE04DC4-7F34-4E63-AEF6-4E7360DA91FD}"/>
    <cellStyle name="Обычный 6 2 3 3" xfId="4987" xr:uid="{594729FC-170C-4B8C-91B3-B1E9FC16CB2B}"/>
    <cellStyle name="Обычный 6 2 3 3 2" xfId="12583" xr:uid="{72D8AECD-02DD-46F6-B260-6B7DEF21D7EE}"/>
    <cellStyle name="Обычный 6 2 3 4" xfId="9177" xr:uid="{8FC020DF-08CB-4494-B704-FD17C7FA178C}"/>
    <cellStyle name="Обычный 6 2 4" xfId="2151" xr:uid="{DC7CA7B2-936A-42D9-BF7B-C41A8AEC769B}"/>
    <cellStyle name="Обычный 6 2 4 2" xfId="3730" xr:uid="{E67C4DAD-F9C3-442D-9C64-8D5C8B9835B8}"/>
    <cellStyle name="Обычный 6 2 4 2 2" xfId="6988" xr:uid="{94E72A17-8B27-4F6F-93C4-0EBB3DED6BC2}"/>
    <cellStyle name="Обычный 6 2 4 2 2 2" xfId="14499" xr:uid="{3430FAC5-6230-4517-830C-7DA2B77DC1C4}"/>
    <cellStyle name="Обычный 6 2 4 2 3" xfId="11338" xr:uid="{4059E185-10CA-4670-95B2-6848E9FF1497}"/>
    <cellStyle name="Обычный 6 2 4 3" xfId="5313" xr:uid="{60C6D4AE-4238-43A5-9842-0DE4CAEEC642}"/>
    <cellStyle name="Обычный 6 2 4 3 2" xfId="12904" xr:uid="{FDA1F076-5552-4080-B789-721885442D63}"/>
    <cellStyle name="Обычный 6 2 4 4" xfId="9792" xr:uid="{36FF2C93-40EF-4001-AF98-B43E97779503}"/>
    <cellStyle name="Обычный 6 2 5" xfId="2769" xr:uid="{4A18E526-227D-4016-85A1-7D0643088D3B}"/>
    <cellStyle name="Обычный 6 2 5 2" xfId="5928" xr:uid="{F9E0ACAB-3813-4F08-9D80-D63646140A0A}"/>
    <cellStyle name="Обычный 6 2 5 2 2" xfId="13515" xr:uid="{46C373E8-EC95-4D06-95A6-31D4C04ACA7D}"/>
    <cellStyle name="Обычный 6 2 5 3" xfId="10402" xr:uid="{1DDF56E0-991F-4764-8386-50750AA11DC1}"/>
    <cellStyle name="Обычный 6 2 6" xfId="4345" xr:uid="{CA52E4F4-FB22-4C2B-B0F5-9A7DB471C11C}"/>
    <cellStyle name="Обычный 6 2 6 2" xfId="11949" xr:uid="{FBC9C66D-A4FE-48D6-AAEE-9697BFA34B4C}"/>
    <cellStyle name="Обычный 6 2 7" xfId="8852" xr:uid="{0FEB9E44-9377-4DAC-B7CB-893DCB2697EF}"/>
    <cellStyle name="Обычный 6 2 8" xfId="16364" xr:uid="{7E25B516-00D9-4204-907C-84D1C04C7FA3}"/>
    <cellStyle name="Обычный 6 2 9" xfId="16452" xr:uid="{6805D691-B77E-4D46-87A9-1AD7C916F540}"/>
    <cellStyle name="Обычный 6 3" xfId="395" xr:uid="{58DCC029-B2E6-480C-98D3-F318B0D40047}"/>
    <cellStyle name="Обычный 6 3 10" xfId="1253" xr:uid="{912EDAC6-606D-4D18-911D-796CFC70E0AF}"/>
    <cellStyle name="Обычный 6 3 2" xfId="1900" xr:uid="{6F47B1AB-7227-4D4B-A833-C582393E0C86}"/>
    <cellStyle name="Обычный 6 3 2 2" xfId="2523" xr:uid="{E54F87AD-5B50-4085-96A9-AB49C796AF89}"/>
    <cellStyle name="Обычный 6 3 2 2 2" xfId="4102" xr:uid="{BBBE2413-247B-4024-A61E-F971F8E765DE}"/>
    <cellStyle name="Обычный 6 3 2 2 2 2" xfId="7357" xr:uid="{3179E9AC-94D8-4F0C-A468-0FAA7C023A69}"/>
    <cellStyle name="Обычный 6 3 2 2 2 2 2" xfId="14868" xr:uid="{6CB503C0-FC62-4C23-A32B-EED2E1DC5711}"/>
    <cellStyle name="Обычный 6 3 2 2 2 3" xfId="11708" xr:uid="{92221AE6-C1F7-4DC9-90B8-3370C29825C6}"/>
    <cellStyle name="Обычный 6 3 2 2 3" xfId="5685" xr:uid="{66A8BF78-6575-4FAD-A920-4AC5829D58D6}"/>
    <cellStyle name="Обычный 6 3 2 2 3 2" xfId="13273" xr:uid="{974977D9-3AFF-455F-AA7F-8BCBA3814B5A}"/>
    <cellStyle name="Обычный 6 3 2 2 4" xfId="10161" xr:uid="{C93F367C-09EF-441C-AABB-5E58670C294E}"/>
    <cellStyle name="Обычный 6 3 2 3" xfId="3141" xr:uid="{60F1A616-D399-4E45-88DA-4D8DE44206AB}"/>
    <cellStyle name="Обычный 6 3 2 3 2" xfId="6300" xr:uid="{5F45CF6D-1923-4FF4-8346-B2029D74E477}"/>
    <cellStyle name="Обычный 6 3 2 3 2 2" xfId="13884" xr:uid="{FAA4184B-7CF2-475C-9EAE-726531C5700E}"/>
    <cellStyle name="Обычный 6 3 2 3 3" xfId="10772" xr:uid="{4B831620-3469-4F99-832E-570E1E839CA5}"/>
    <cellStyle name="Обычный 6 3 2 4" xfId="4717" xr:uid="{88EEAD22-366C-4524-85C2-50BCEBFFF31C}"/>
    <cellStyle name="Обычный 6 3 2 4 2" xfId="12318" xr:uid="{D0812195-DA8B-4724-9A6F-2BAB42FA38FD}"/>
    <cellStyle name="Обычный 6 3 2 5" xfId="9546" xr:uid="{FD279A5C-869C-4502-9BB0-D0F94511706C}"/>
    <cellStyle name="Обычный 6 3 3" xfId="1598" xr:uid="{876C906C-2374-436A-AA6F-1BEF3A5C7962}"/>
    <cellStyle name="Обычный 6 3 3 2" xfId="3498" xr:uid="{6BD769A0-481C-4D93-B455-9CAC67609AAB}"/>
    <cellStyle name="Обычный 6 3 3 2 2" xfId="6756" xr:uid="{3A784610-2ABB-4CC2-A1BD-153950FA01A2}"/>
    <cellStyle name="Обычный 6 3 3 2 2 2" xfId="14267" xr:uid="{5D93C664-C1CA-40AD-940C-153A79439FB8}"/>
    <cellStyle name="Обычный 6 3 3 2 3" xfId="11106" xr:uid="{59FEB5CB-F605-40F5-9E90-1B319E6E54AC}"/>
    <cellStyle name="Обычный 6 3 3 3" xfId="5057" xr:uid="{8A0F137E-E71E-45D9-8195-16F81E22C64D}"/>
    <cellStyle name="Обычный 6 3 3 3 2" xfId="12652" xr:uid="{4B2E4301-2614-4E9A-961D-E4060E9A2ED4}"/>
    <cellStyle name="Обычный 6 3 3 4" xfId="9246" xr:uid="{D0196C41-1938-4045-8A58-7334E5852F02}"/>
    <cellStyle name="Обычный 6 3 4" xfId="2221" xr:uid="{79603038-1D2A-48C8-9341-392B9D8F20D5}"/>
    <cellStyle name="Обычный 6 3 4 2" xfId="3800" xr:uid="{0A7C8010-31D0-47A8-9861-2FC7ABF8D528}"/>
    <cellStyle name="Обычный 6 3 4 2 2" xfId="7057" xr:uid="{C6FAD31C-F92C-45A8-99B2-8ADB2D2814B2}"/>
    <cellStyle name="Обычный 6 3 4 2 2 2" xfId="14568" xr:uid="{A51A7331-ACA0-459A-A072-19B82B62895F}"/>
    <cellStyle name="Обычный 6 3 4 2 3" xfId="11407" xr:uid="{64787511-5C60-486D-AB31-A4A303E9AA93}"/>
    <cellStyle name="Обычный 6 3 4 3" xfId="5383" xr:uid="{4B977860-50C8-4714-89FD-BCDCB7CEA151}"/>
    <cellStyle name="Обычный 6 3 4 3 2" xfId="12973" xr:uid="{D86A9A08-4712-4C6D-9D59-15A8B9A8EFF3}"/>
    <cellStyle name="Обычный 6 3 4 4" xfId="9861" xr:uid="{340C4BD8-BE08-426A-80CB-A019A6DA645F}"/>
    <cellStyle name="Обычный 6 3 5" xfId="2839" xr:uid="{B5BB0330-802E-485B-A7BE-3F12957964A3}"/>
    <cellStyle name="Обычный 6 3 5 2" xfId="5998" xr:uid="{88937709-966A-4FFA-9DFF-21F4D3786159}"/>
    <cellStyle name="Обычный 6 3 5 2 2" xfId="13584" xr:uid="{0537E1E3-6CFD-4E08-B514-B04E6FFF6539}"/>
    <cellStyle name="Обычный 6 3 5 3" xfId="10472" xr:uid="{223818E1-EE54-457D-9E47-44DB27705303}"/>
    <cellStyle name="Обычный 6 3 6" xfId="4415" xr:uid="{5255C9F6-1DC1-4ADA-BB4E-81C5F86B51D3}"/>
    <cellStyle name="Обычный 6 3 6 2" xfId="12018" xr:uid="{061E9154-005E-4560-BB89-DC04F5CBF390}"/>
    <cellStyle name="Обычный 6 3 7" xfId="8921" xr:uid="{C337AB5F-A739-4895-BB5F-9968D914311B}"/>
    <cellStyle name="Обычный 6 3 8" xfId="16408" xr:uid="{12502F37-ABE1-4812-B99F-B6D3735BE42E}"/>
    <cellStyle name="Обычный 6 3 9" xfId="16492" xr:uid="{7FDC84D1-B8D4-4DE9-8D84-D648E90041ED}"/>
    <cellStyle name="Обычный 6 4" xfId="396" xr:uid="{4E6BB552-76F9-442F-B463-7869D5D21215}"/>
    <cellStyle name="Обычный 6 4 10" xfId="1322" xr:uid="{B3114652-A92F-42FC-BCC6-569EDE599DFD}"/>
    <cellStyle name="Обычный 6 4 2" xfId="1969" xr:uid="{A1F2131C-8C5D-4EF9-9FC9-479AA0ACC6BE}"/>
    <cellStyle name="Обычный 6 4 2 2" xfId="2592" xr:uid="{997F1C0D-872B-4F01-BD66-E8E58393CDD4}"/>
    <cellStyle name="Обычный 6 4 2 2 2" xfId="4171" xr:uid="{A739B4BC-0C4A-4840-9151-7B4A7E661904}"/>
    <cellStyle name="Обычный 6 4 2 2 2 2" xfId="7426" xr:uid="{2946B75F-C754-46D4-BB38-6FF7E4B73FE7}"/>
    <cellStyle name="Обычный 6 4 2 2 2 2 2" xfId="14937" xr:uid="{205210DA-68BD-44DB-BF27-88E51A6F739F}"/>
    <cellStyle name="Обычный 6 4 2 2 2 2 3" xfId="17055" xr:uid="{91EDF7DF-D06F-423E-8743-32FD10EF2480}"/>
    <cellStyle name="Обычный 6 4 2 2 2 3" xfId="11777" xr:uid="{7B23CA44-1578-42E3-9F10-F97734FBE0E4}"/>
    <cellStyle name="Обычный 6 4 2 2 2 4" xfId="16781" xr:uid="{FB1C2EB5-63E1-48F3-BC84-4384A64DCF8B}"/>
    <cellStyle name="Обычный 6 4 2 2 3" xfId="5754" xr:uid="{4141F767-B479-4085-90EF-F1C2F36B5169}"/>
    <cellStyle name="Обычный 6 4 2 2 3 2" xfId="13342" xr:uid="{891280FF-D74F-4A3F-BF29-A5B6A146348D}"/>
    <cellStyle name="Обычный 6 4 2 2 3 3" xfId="16919" xr:uid="{7D364A0E-BFCA-4E78-BA3B-30514B8014DB}"/>
    <cellStyle name="Обычный 6 4 2 2 4" xfId="10230" xr:uid="{4A9EECEE-56B1-45DF-B49E-C0449EE8CE42}"/>
    <cellStyle name="Обычный 6 4 2 2 5" xfId="16644" xr:uid="{847E985A-1492-4C9B-A8A4-0EFCB8868B2C}"/>
    <cellStyle name="Обычный 6 4 2 3" xfId="3210" xr:uid="{5F81BC0E-5893-4DD8-B0DE-F6FDAD3844BA}"/>
    <cellStyle name="Обычный 6 4 2 3 2" xfId="6369" xr:uid="{B9F61F41-E3E6-4A0F-A052-A71FE7CFBF3D}"/>
    <cellStyle name="Обычный 6 4 2 3 2 2" xfId="13953" xr:uid="{3D713D2B-3EEB-4798-8BC8-5BBD6B9421A4}"/>
    <cellStyle name="Обычный 6 4 2 3 2 3" xfId="16985" xr:uid="{7C4286D2-6415-4995-A5AB-9BFB641C686D}"/>
    <cellStyle name="Обычный 6 4 2 3 3" xfId="10841" xr:uid="{9497B456-666F-409D-9D7F-A499F56D99D0}"/>
    <cellStyle name="Обычный 6 4 2 3 4" xfId="16711" xr:uid="{1796ADAB-7CF9-455A-BDE1-60A5EB79C188}"/>
    <cellStyle name="Обычный 6 4 2 4" xfId="4786" xr:uid="{99A5EB55-EA07-4379-A821-64B5CF878666}"/>
    <cellStyle name="Обычный 6 4 2 4 2" xfId="12387" xr:uid="{26201D56-9E7E-44BD-AC1D-670CDAECC560}"/>
    <cellStyle name="Обычный 6 4 2 4 3" xfId="16849" xr:uid="{D685B15F-84B6-455C-BFF2-9B201EB569C7}"/>
    <cellStyle name="Обычный 6 4 2 5" xfId="9615" xr:uid="{61600DDE-7166-4C16-9BCE-272D17C653BF}"/>
    <cellStyle name="Обычный 6 4 2 6" xfId="16437" xr:uid="{72C112CA-34E6-4DDE-856C-F7A10EF65010}"/>
    <cellStyle name="Обычный 6 4 2 7" xfId="16567" xr:uid="{C0311956-0473-4E2C-8E31-93BDABBDA5A6}"/>
    <cellStyle name="Обычный 6 4 3" xfId="1667" xr:uid="{ED172C68-2793-4037-99F5-EADA6C41B9D1}"/>
    <cellStyle name="Обычный 6 4 3 2" xfId="3567" xr:uid="{A79A7793-CF6B-4496-A25B-B77BF395A911}"/>
    <cellStyle name="Обычный 6 4 3 2 2" xfId="6825" xr:uid="{A9193BC7-399C-4F0F-AB2A-479A7B53A38F}"/>
    <cellStyle name="Обычный 6 4 3 2 2 2" xfId="14336" xr:uid="{35A2DEE9-569A-4E3D-A918-65969025CB37}"/>
    <cellStyle name="Обычный 6 4 3 2 2 3" xfId="17027" xr:uid="{3A1A392F-0CE5-4A3C-A639-C12A6BD52480}"/>
    <cellStyle name="Обычный 6 4 3 2 3" xfId="11175" xr:uid="{606D23AD-1F9C-4C7E-9EB0-13F1CC35C43B}"/>
    <cellStyle name="Обычный 6 4 3 2 4" xfId="16753" xr:uid="{9C1BA058-E97D-48CB-B96B-A196F1403E74}"/>
    <cellStyle name="Обычный 6 4 3 3" xfId="5126" xr:uid="{FB670DAE-8B96-4BC7-9CE5-7F5B0DE93F6E}"/>
    <cellStyle name="Обычный 6 4 3 3 2" xfId="12721" xr:uid="{D94215C9-EBFD-4F4F-B99C-B102CE7691E2}"/>
    <cellStyle name="Обычный 6 4 3 3 3" xfId="16891" xr:uid="{EA1ADA1F-B957-4D42-8BBE-665F914E5F40}"/>
    <cellStyle name="Обычный 6 4 3 4" xfId="9315" xr:uid="{41CF77A6-879E-4AFE-BF2B-EFEDC226DA80}"/>
    <cellStyle name="Обычный 6 4 3 5" xfId="16616" xr:uid="{91145DC6-5C1B-448D-9937-77CFF0BFB0F8}"/>
    <cellStyle name="Обычный 6 4 4" xfId="2290" xr:uid="{0A4A19BB-EC36-410E-88AE-9447580043DE}"/>
    <cellStyle name="Обычный 6 4 4 2" xfId="3869" xr:uid="{C9AE3658-AD13-4CD7-B30E-B9441B02617E}"/>
    <cellStyle name="Обычный 6 4 4 2 2" xfId="7126" xr:uid="{B5668B2B-DC4B-4526-94B6-E2850D519C97}"/>
    <cellStyle name="Обычный 6 4 4 2 2 2" xfId="14637" xr:uid="{C1B79AE6-0743-409A-8A91-59B08657D250}"/>
    <cellStyle name="Обычный 6 4 4 2 3" xfId="11476" xr:uid="{E4C1A3E9-B3EC-4AD6-A767-708D00857E3D}"/>
    <cellStyle name="Обычный 6 4 4 2 4" xfId="16957" xr:uid="{6D20DDF9-DBD0-4D12-870E-99CCA65606EA}"/>
    <cellStyle name="Обычный 6 4 4 3" xfId="5452" xr:uid="{B2B9FBC4-87EB-4487-B345-7B625CA3C67B}"/>
    <cellStyle name="Обычный 6 4 4 3 2" xfId="13042" xr:uid="{3254FA50-967F-41F6-BFAB-E98C69F6E730}"/>
    <cellStyle name="Обычный 6 4 4 4" xfId="9930" xr:uid="{CD1DE286-ED5A-48E0-A6E3-CFF2E76EAAB2}"/>
    <cellStyle name="Обычный 6 4 4 5" xfId="16683" xr:uid="{BEC7E0D5-2B8A-4D6E-8DBB-232BB3CF583F}"/>
    <cellStyle name="Обычный 6 4 5" xfId="2908" xr:uid="{C53D2941-782B-47C8-B84E-2E38276850D0}"/>
    <cellStyle name="Обычный 6 4 5 2" xfId="6067" xr:uid="{F4031C29-1B32-4114-AF46-A8201C43A89A}"/>
    <cellStyle name="Обычный 6 4 5 2 2" xfId="13653" xr:uid="{582C0BE7-1025-43A4-9C3F-738A5397BE9A}"/>
    <cellStyle name="Обычный 6 4 5 3" xfId="10541" xr:uid="{1CC5C080-CD37-46CF-AC5C-B1874767C03B}"/>
    <cellStyle name="Обычный 6 4 5 4" xfId="16821" xr:uid="{5FF50217-1FFC-4680-8686-650E0EEB2145}"/>
    <cellStyle name="Обычный 6 4 6" xfId="4484" xr:uid="{E697A581-D3C6-4BF4-98BF-89DD632E33B0}"/>
    <cellStyle name="Обычный 6 4 6 2" xfId="12087" xr:uid="{2875F068-4125-4220-98FF-C1DA8579F4B7}"/>
    <cellStyle name="Обычный 6 4 7" xfId="8990" xr:uid="{BC12C1B6-2BFA-4999-80EA-9EB88A81E903}"/>
    <cellStyle name="Обычный 6 4 8" xfId="16416" xr:uid="{EB24811D-3664-48CB-B7DF-B489AFED30FE}"/>
    <cellStyle name="Обычный 6 4 9" xfId="16539" xr:uid="{D5DC2998-9B19-486C-8979-21518A4AC132}"/>
    <cellStyle name="Обычный 6 5" xfId="397" xr:uid="{4BB5D4F5-E285-4AEC-8180-354463E932CD}"/>
    <cellStyle name="Обычный 6 5 2" xfId="2384" xr:uid="{D96541C8-4C31-4240-8BB2-AFD428BE3367}"/>
    <cellStyle name="Обычный 6 5 2 2" xfId="3963" xr:uid="{C5849EA1-F84C-444E-BF1C-6BC178D12567}"/>
    <cellStyle name="Обычный 6 5 2 2 2" xfId="7219" xr:uid="{A6970480-1AC6-49D8-B9CA-596B12C66D37}"/>
    <cellStyle name="Обычный 6 5 2 2 2 2" xfId="14730" xr:uid="{99000622-A6D1-4B62-863E-BA788401725E}"/>
    <cellStyle name="Обычный 6 5 2 2 2 3" xfId="17056" xr:uid="{E00EF814-FC2C-4002-A76D-929D694565EA}"/>
    <cellStyle name="Обычный 6 5 2 2 3" xfId="11569" xr:uid="{9E5942EF-C664-4C23-B474-E949A6F9FA88}"/>
    <cellStyle name="Обычный 6 5 2 2 4" xfId="16782" xr:uid="{AEDC3B92-5E7F-4512-A03C-7C5D62AD9425}"/>
    <cellStyle name="Обычный 6 5 2 3" xfId="5546" xr:uid="{BF51253A-E4A4-4CDD-A455-44E212D66112}"/>
    <cellStyle name="Обычный 6 5 2 3 2" xfId="13135" xr:uid="{02B9715F-F4FB-4904-8946-FF4547184AEE}"/>
    <cellStyle name="Обычный 6 5 2 3 3" xfId="16920" xr:uid="{EC708D76-B5C3-4FCC-BF63-8707448B19B6}"/>
    <cellStyle name="Обычный 6 5 2 4" xfId="10023" xr:uid="{74B2B8FF-D38F-43AB-A5E5-FE9D62D142DA}"/>
    <cellStyle name="Обычный 6 5 2 5" xfId="16645" xr:uid="{F4EFADA6-954A-46AD-8F27-6A6F0E5D6091}"/>
    <cellStyle name="Обычный 6 5 3" xfId="3002" xr:uid="{18AEC1F4-2E49-48B5-B1F8-586C982B631B}"/>
    <cellStyle name="Обычный 6 5 3 2" xfId="6161" xr:uid="{F7124963-A885-47A6-9E97-3BEB5C07DC37}"/>
    <cellStyle name="Обычный 6 5 3 2 2" xfId="13746" xr:uid="{00DBFCF5-BA74-4691-A928-58863C65CBE9}"/>
    <cellStyle name="Обычный 6 5 3 2 3" xfId="16986" xr:uid="{40532FA8-0C09-4EE4-AF76-D776E0533B50}"/>
    <cellStyle name="Обычный 6 5 3 3" xfId="10634" xr:uid="{667E3416-B552-4F7B-BE83-A36F54220BC1}"/>
    <cellStyle name="Обычный 6 5 3 4" xfId="16712" xr:uid="{8EF5393B-EE9F-446F-BFB4-822C7D323428}"/>
    <cellStyle name="Обычный 6 5 4" xfId="4578" xr:uid="{AA07C43F-8637-47CA-B457-5DF3F9C2A550}"/>
    <cellStyle name="Обычный 6 5 4 2" xfId="12180" xr:uid="{174431B7-BA0F-44E7-9DF6-32B600C096B4}"/>
    <cellStyle name="Обычный 6 5 4 3" xfId="16850" xr:uid="{BE23A8E2-F303-43B7-A508-3450394B5753}"/>
    <cellStyle name="Обычный 6 5 5" xfId="9408" xr:uid="{D21AE1AF-E857-4EC7-ACB4-B4B7636A89A4}"/>
    <cellStyle name="Обычный 6 5 6" xfId="16422" xr:uid="{73CACCFB-52D0-44DE-97A4-99B8C3867A63}"/>
    <cellStyle name="Обычный 6 5 7" xfId="16568" xr:uid="{57EAADA9-829A-46E3-9B47-99CC045A9906}"/>
    <cellStyle name="Обычный 6 5 8" xfId="1761" xr:uid="{736CDB5C-093A-4426-A104-327C5AF3E16C}"/>
    <cellStyle name="Обычный 6 6" xfId="1459" xr:uid="{344AA702-524B-41E2-B5B3-DCD6B3904C99}"/>
    <cellStyle name="Обычный 6 6 2" xfId="3359" xr:uid="{C368EF31-DBA5-400C-840F-FF28DA0A8F17}"/>
    <cellStyle name="Обычный 6 6 2 2" xfId="6618" xr:uid="{8B201890-B511-4895-8B12-49E9842F1C5E}"/>
    <cellStyle name="Обычный 6 6 2 2 2" xfId="14129" xr:uid="{DF61DB96-3431-4328-851E-7F11A28C99E9}"/>
    <cellStyle name="Обычный 6 6 2 2 3" xfId="17012" xr:uid="{AE499124-6D92-4B29-8D25-9916EBE67B22}"/>
    <cellStyle name="Обычный 6 6 2 3" xfId="10968" xr:uid="{0F8C4D13-A433-432E-8E4F-57E0667F3954}"/>
    <cellStyle name="Обычный 6 6 2 4" xfId="16738" xr:uid="{994B64D9-1EBF-4C18-B7B4-96C79DC093FF}"/>
    <cellStyle name="Обычный 6 6 3" xfId="4918" xr:uid="{DA099662-48E8-486A-9F26-793E565D0981}"/>
    <cellStyle name="Обычный 6 6 3 2" xfId="12514" xr:uid="{1320E08B-BC23-4013-A8B1-17EE4291818F}"/>
    <cellStyle name="Обычный 6 6 3 3" xfId="16876" xr:uid="{D768DB2A-AA20-4105-9080-79BE2D4B8857}"/>
    <cellStyle name="Обычный 6 6 4" xfId="9108" xr:uid="{18E71861-21EE-4FB4-9124-16253BF2AB95}"/>
    <cellStyle name="Обычный 6 6 5" xfId="16601" xr:uid="{98684F10-429A-40CC-84FB-2DFDDFAF45F5}"/>
    <cellStyle name="Обычный 6 7" xfId="2082" xr:uid="{D412A288-FCD8-4F23-8739-DC14024ED7E4}"/>
    <cellStyle name="Обычный 6 7 2" xfId="3661" xr:uid="{8F3EA1F6-833C-4167-9BC1-8F7C2174A804}"/>
    <cellStyle name="Обычный 6 7 2 2" xfId="6919" xr:uid="{1951B2D1-237C-4864-BC82-F7C130ED13CB}"/>
    <cellStyle name="Обычный 6 7 2 2 2" xfId="14430" xr:uid="{959AE531-6241-4C65-9732-8F05910CFB4E}"/>
    <cellStyle name="Обычный 6 7 2 3" xfId="11269" xr:uid="{ED5CE718-793D-4BC4-8174-206D8CDBFA2A}"/>
    <cellStyle name="Обычный 6 7 2 4" xfId="16942" xr:uid="{C2C84C73-7160-4C70-BD0B-65486663CAB1}"/>
    <cellStyle name="Обычный 6 7 3" xfId="5244" xr:uid="{3AA84EC5-A5DF-4850-8FEC-7A3FD71DE967}"/>
    <cellStyle name="Обычный 6 7 3 2" xfId="12835" xr:uid="{715F6B7A-B394-4533-90C3-FF28A8EAF695}"/>
    <cellStyle name="Обычный 6 7 4" xfId="9723" xr:uid="{195A3935-4012-4690-81C4-76E755BF56D2}"/>
    <cellStyle name="Обычный 6 7 5" xfId="16668" xr:uid="{5125CD1D-1028-4F3D-8E8F-C3BE16E3EFEB}"/>
    <cellStyle name="Обычный 6 8" xfId="2700" xr:uid="{9A49E5C9-4999-4EF9-8EE7-52277B82BB83}"/>
    <cellStyle name="Обычный 6 8 2" xfId="5859" xr:uid="{5DA52B44-FADC-4DDB-A986-BEB36253BDF1}"/>
    <cellStyle name="Обычный 6 8 2 2" xfId="13446" xr:uid="{E3BF4FD5-8A81-403E-A13B-7EB4C3883ADA}"/>
    <cellStyle name="Обычный 6 8 3" xfId="10333" xr:uid="{6597EBB7-7FA8-4659-9129-3700EA0F0A1D}"/>
    <cellStyle name="Обычный 6 8 4" xfId="16806" xr:uid="{EE6FC353-6D38-4F6B-964D-5BD53E279970}"/>
    <cellStyle name="Обычный 6 9" xfId="4276" xr:uid="{6A4E4949-E229-49BF-8A57-C2D803B5114E}"/>
    <cellStyle name="Обычный 6 9 2" xfId="11880" xr:uid="{E43069E7-6A75-4015-A7A7-CECC79AFE910}"/>
    <cellStyle name="Обычный 7" xfId="398" xr:uid="{949B2F2D-32E3-4D36-9939-F12154785C15}"/>
    <cellStyle name="Обычный 7 10" xfId="8802" xr:uid="{3CB9D941-2105-4B44-83C3-B9D260BACDE1}"/>
    <cellStyle name="Обычный 7 11" xfId="16366" xr:uid="{9A107F58-8AC0-4C92-804D-62671FD0826E}"/>
    <cellStyle name="Обычный 7 12" xfId="16453" xr:uid="{BF5C4EF3-EDD8-462B-AE35-E24E6DC91788}"/>
    <cellStyle name="Обычный 7 13" xfId="1129" xr:uid="{BA40012E-1D80-421D-B800-0B445C79DC59}"/>
    <cellStyle name="Обычный 7 14" xfId="17281" xr:uid="{A9AC6E27-9F0B-408E-AB5C-6A1FCBCBE2CF}"/>
    <cellStyle name="Обычный 7 15" xfId="892" xr:uid="{F6979122-A7F2-4A0F-BD96-D9C44AE5A874}"/>
    <cellStyle name="Обычный 7 2" xfId="399" xr:uid="{38946303-5FC2-4632-A24D-BC868DACEF48}"/>
    <cellStyle name="Обычный 7 2 10" xfId="1204" xr:uid="{7FDB1E45-CD3A-445C-9BE5-4CEC593AA737}"/>
    <cellStyle name="Обычный 7 2 2" xfId="1851" xr:uid="{AB5D5A89-A98B-46BD-B0C2-9A334CB6A955}"/>
    <cellStyle name="Обычный 7 2 2 2" xfId="2474" xr:uid="{493F845F-EBCE-46A1-A7FD-D1C78F59DAC8}"/>
    <cellStyle name="Обычный 7 2 2 2 2" xfId="4053" xr:uid="{BA5212CF-045E-4AC3-B465-EA2990CC92FA}"/>
    <cellStyle name="Обычный 7 2 2 2 2 2" xfId="7308" xr:uid="{42B647CB-CABF-4520-B593-70501B3F1019}"/>
    <cellStyle name="Обычный 7 2 2 2 2 2 2" xfId="14819" xr:uid="{BF27BF67-2A64-480A-95AC-2623E5136E47}"/>
    <cellStyle name="Обычный 7 2 2 2 2 3" xfId="11659" xr:uid="{F81DD063-AD3E-437B-B434-7FC6DB0B8787}"/>
    <cellStyle name="Обычный 7 2 2 2 3" xfId="5636" xr:uid="{8D27046C-E125-442B-B5C3-842FBC0639ED}"/>
    <cellStyle name="Обычный 7 2 2 2 3 2" xfId="13224" xr:uid="{265FDE75-D113-4553-A3F9-CB083B9E7D97}"/>
    <cellStyle name="Обычный 7 2 2 2 4" xfId="10112" xr:uid="{73895B97-1AB1-4924-BC22-E62B8285688F}"/>
    <cellStyle name="Обычный 7 2 2 3" xfId="3092" xr:uid="{1F83789E-1312-42DB-A1B9-B236641C50F5}"/>
    <cellStyle name="Обычный 7 2 2 3 2" xfId="6251" xr:uid="{14E2930C-B312-48E1-8BD9-E7AAABBF9654}"/>
    <cellStyle name="Обычный 7 2 2 3 2 2" xfId="13835" xr:uid="{6AB1671D-8F62-4452-B15E-F3889CE5E4C6}"/>
    <cellStyle name="Обычный 7 2 2 3 3" xfId="10723" xr:uid="{5A363133-D8E5-485A-A8EC-781E863C40A5}"/>
    <cellStyle name="Обычный 7 2 2 4" xfId="4668" xr:uid="{2BEC5AFD-C024-422A-BFED-91765A6495AC}"/>
    <cellStyle name="Обычный 7 2 2 4 2" xfId="12269" xr:uid="{7CCD09DD-57ED-4000-97A0-7263C3666EB8}"/>
    <cellStyle name="Обычный 7 2 2 5" xfId="9497" xr:uid="{982046D6-47A9-4D7A-9CA5-ACE17A26D0BD}"/>
    <cellStyle name="Обычный 7 2 2 6" xfId="16433" xr:uid="{1B31D90C-73F8-48B2-96CD-DA54276CBDCC}"/>
    <cellStyle name="Обычный 7 2 3" xfId="1549" xr:uid="{73EC2680-AB92-4391-8ACB-C71EF543DFD7}"/>
    <cellStyle name="Обычный 7 2 3 2" xfId="3449" xr:uid="{C254E60B-018D-4E8C-B01E-E8C0F5010A9C}"/>
    <cellStyle name="Обычный 7 2 3 2 2" xfId="6707" xr:uid="{BCB1A9CC-7847-4805-B910-4D55630F17D1}"/>
    <cellStyle name="Обычный 7 2 3 2 2 2" xfId="14218" xr:uid="{742F7DF7-910D-49FA-80FE-4B34F2993476}"/>
    <cellStyle name="Обычный 7 2 3 2 3" xfId="11057" xr:uid="{BD74C3F3-1F69-4930-ACF3-707E10EDD6D9}"/>
    <cellStyle name="Обычный 7 2 3 3" xfId="5008" xr:uid="{937CA59F-A8F7-460B-8965-55A5DA4CA992}"/>
    <cellStyle name="Обычный 7 2 3 3 2" xfId="12603" xr:uid="{BA560FE4-FA0D-4181-B2B3-06D4FCE57D20}"/>
    <cellStyle name="Обычный 7 2 3 4" xfId="9197" xr:uid="{602E288C-4F51-43BC-8C1F-C357C9D78F2E}"/>
    <cellStyle name="Обычный 7 2 4" xfId="2172" xr:uid="{2101330E-4ECC-4084-A1E3-A5CF794523A5}"/>
    <cellStyle name="Обычный 7 2 4 2" xfId="3751" xr:uid="{24CB3E96-A364-4A2E-897D-987BC81D32CC}"/>
    <cellStyle name="Обычный 7 2 4 2 2" xfId="7008" xr:uid="{79EDF48C-8B7B-49CB-AFBE-5A29FE9DA3A2}"/>
    <cellStyle name="Обычный 7 2 4 2 2 2" xfId="14519" xr:uid="{727E7A74-C56B-40AC-8CC0-D006E4E33093}"/>
    <cellStyle name="Обычный 7 2 4 2 3" xfId="11358" xr:uid="{3ADEFD82-095B-4C82-A8E3-925A5F41518E}"/>
    <cellStyle name="Обычный 7 2 4 3" xfId="5334" xr:uid="{F0377C7F-4311-436A-8149-1406424F841C}"/>
    <cellStyle name="Обычный 7 2 4 3 2" xfId="12924" xr:uid="{B36DC092-CDA2-4803-9306-3EE5C37AE584}"/>
    <cellStyle name="Обычный 7 2 4 4" xfId="9812" xr:uid="{9639C222-34CE-4839-8DF5-3E8E81B9ED29}"/>
    <cellStyle name="Обычный 7 2 5" xfId="2790" xr:uid="{965042E2-C1AA-48C3-AA18-9DD6FB0E0BAA}"/>
    <cellStyle name="Обычный 7 2 5 2" xfId="5949" xr:uid="{8B3AD79E-B651-4F70-B629-3D3E1156F04C}"/>
    <cellStyle name="Обычный 7 2 5 2 2" xfId="13535" xr:uid="{27CCC0C7-A0FC-4425-BA81-0D2105AEECA4}"/>
    <cellStyle name="Обычный 7 2 5 3" xfId="10423" xr:uid="{2F5EA91A-399E-4C49-86D2-8BC6C091921B}"/>
    <cellStyle name="Обычный 7 2 6" xfId="4366" xr:uid="{32743882-1F9F-49D6-9E5E-DBDC77534813}"/>
    <cellStyle name="Обычный 7 2 6 2" xfId="11969" xr:uid="{4FC763F0-DAC2-40DA-A5EF-FD1A4D97CC9D}"/>
    <cellStyle name="Обычный 7 2 7" xfId="8872" xr:uid="{8CFF1A92-5532-4B98-A746-5DF58F9E98DE}"/>
    <cellStyle name="Обычный 7 2 8" xfId="16409" xr:uid="{B1EC1939-0C6D-41C6-9C65-04C9110558EF}"/>
    <cellStyle name="Обычный 7 2 9" xfId="16493" xr:uid="{52A8F7B6-39F8-4CF7-A3B2-87ACBB2F9CF2}"/>
    <cellStyle name="Обычный 7 3" xfId="400" xr:uid="{813B0B3C-11B9-4688-9AF4-F8380C5558C5}"/>
    <cellStyle name="Обычный 7 3 2" xfId="1920" xr:uid="{ECE3DA2A-139F-4577-B426-28E651309885}"/>
    <cellStyle name="Обычный 7 3 2 2" xfId="2543" xr:uid="{DD8973C5-36C9-4586-8CE2-068A7A383509}"/>
    <cellStyle name="Обычный 7 3 2 2 2" xfId="4122" xr:uid="{4A9ED84E-744E-4C19-90BD-449F5E83EA52}"/>
    <cellStyle name="Обычный 7 3 2 2 2 2" xfId="7377" xr:uid="{F09DF342-ED70-4DD8-9CFC-2B1F6D62E20B}"/>
    <cellStyle name="Обычный 7 3 2 2 2 2 2" xfId="14888" xr:uid="{8D880F2F-0D4A-4FCF-9BF2-D0581383AA27}"/>
    <cellStyle name="Обычный 7 3 2 2 2 3" xfId="11728" xr:uid="{3B252853-D284-4B21-85AA-66FB1B3C5D7A}"/>
    <cellStyle name="Обычный 7 3 2 2 3" xfId="5705" xr:uid="{0A0D4D59-79AD-4DF3-BE59-59DF24BF8FF7}"/>
    <cellStyle name="Обычный 7 3 2 2 3 2" xfId="13293" xr:uid="{28143C83-9B11-4F08-AA14-F8C4CFD95B17}"/>
    <cellStyle name="Обычный 7 3 2 2 4" xfId="10181" xr:uid="{E1F08950-2D1F-4A04-BCB4-8EEDD96D8397}"/>
    <cellStyle name="Обычный 7 3 2 3" xfId="3161" xr:uid="{42F8A20C-576A-48FA-A38D-81514573473E}"/>
    <cellStyle name="Обычный 7 3 2 3 2" xfId="6320" xr:uid="{C75A715C-9120-465D-A485-56BE4BA1B636}"/>
    <cellStyle name="Обычный 7 3 2 3 2 2" xfId="13904" xr:uid="{EFCF24FF-29A2-43AE-8554-7E84B6DEE3C5}"/>
    <cellStyle name="Обычный 7 3 2 3 3" xfId="10792" xr:uid="{97BF5FEC-4B5E-4110-A38F-E35720E5A231}"/>
    <cellStyle name="Обычный 7 3 2 4" xfId="4737" xr:uid="{C93DF903-DD0C-4D91-9E3F-083917F81C71}"/>
    <cellStyle name="Обычный 7 3 2 4 2" xfId="12338" xr:uid="{60061668-CEBE-42D6-93A8-118B2D1C7871}"/>
    <cellStyle name="Обычный 7 3 2 5" xfId="9566" xr:uid="{448AB532-670D-469C-A3DC-44C2E7707ED8}"/>
    <cellStyle name="Обычный 7 3 2 6" xfId="16438" xr:uid="{D585C441-22E1-4A1F-9FB4-948A92C87726}"/>
    <cellStyle name="Обычный 7 3 3" xfId="1618" xr:uid="{366A5875-D651-4CCD-B94D-47093BF864D3}"/>
    <cellStyle name="Обычный 7 3 3 2" xfId="3518" xr:uid="{94CD43D6-4EAE-4B6A-8CF3-AEAC2061EBF9}"/>
    <cellStyle name="Обычный 7 3 3 2 2" xfId="6776" xr:uid="{A5BA4E75-C846-4B53-BAF1-A57474412DBE}"/>
    <cellStyle name="Обычный 7 3 3 2 2 2" xfId="14287" xr:uid="{42CAB1E1-1214-481B-BD80-08290065EE2E}"/>
    <cellStyle name="Обычный 7 3 3 2 3" xfId="11126" xr:uid="{9BCB2FEF-29FB-4560-AF14-EE2B1A7EB4FE}"/>
    <cellStyle name="Обычный 7 3 3 3" xfId="5077" xr:uid="{7F223745-B28F-4847-8533-7B28C2185698}"/>
    <cellStyle name="Обычный 7 3 3 3 2" xfId="12672" xr:uid="{19178806-248B-49B7-BDCD-76EE6F7508A4}"/>
    <cellStyle name="Обычный 7 3 3 4" xfId="9266" xr:uid="{D7C2FFCF-A58A-4EB2-A3ED-3E6688476A38}"/>
    <cellStyle name="Обычный 7 3 4" xfId="2241" xr:uid="{D5BE5EF4-4832-4217-AFE0-C3AD81C9A2F1}"/>
    <cellStyle name="Обычный 7 3 4 2" xfId="3820" xr:uid="{5707DFF4-761B-4568-A0F7-D9BF300149E6}"/>
    <cellStyle name="Обычный 7 3 4 2 2" xfId="7077" xr:uid="{A27CEFC4-A25F-4A45-9ABC-D8F96F43E208}"/>
    <cellStyle name="Обычный 7 3 4 2 2 2" xfId="14588" xr:uid="{8C6E6F53-C553-40FA-B801-0AED4B90E9A2}"/>
    <cellStyle name="Обычный 7 3 4 2 3" xfId="11427" xr:uid="{832842B3-EBC2-4DF7-8CA1-0CE08EF9824A}"/>
    <cellStyle name="Обычный 7 3 4 3" xfId="5403" xr:uid="{0099EB41-7CC3-45B2-A75F-70CBE79A2F94}"/>
    <cellStyle name="Обычный 7 3 4 3 2" xfId="12993" xr:uid="{95FF07E9-9044-4AD7-BEA9-54D15243C278}"/>
    <cellStyle name="Обычный 7 3 4 4" xfId="9881" xr:uid="{CAB837CD-37B2-48A9-969C-9FC70332606F}"/>
    <cellStyle name="Обычный 7 3 5" xfId="2859" xr:uid="{D565EF60-1612-4E4A-ADAE-F02EB6E086D0}"/>
    <cellStyle name="Обычный 7 3 5 2" xfId="6018" xr:uid="{EA52BADB-F931-473C-84CC-C0EB62D20F6F}"/>
    <cellStyle name="Обычный 7 3 5 2 2" xfId="13604" xr:uid="{E205AB5A-313D-4C58-B4AC-6B69E90C4EB4}"/>
    <cellStyle name="Обычный 7 3 5 3" xfId="10492" xr:uid="{5EA2B137-E7D6-4E91-BBB1-BB2D3AEDC86E}"/>
    <cellStyle name="Обычный 7 3 6" xfId="4435" xr:uid="{E1CE499F-A1D0-46F6-9022-E8653C1B058B}"/>
    <cellStyle name="Обычный 7 3 6 2" xfId="12038" xr:uid="{9653EB93-E0F7-4AF1-AFCA-71B857156565}"/>
    <cellStyle name="Обычный 7 3 7" xfId="8941" xr:uid="{DBD44064-9F35-41F3-817E-F8317AB35BD8}"/>
    <cellStyle name="Обычный 7 3 8" xfId="16417" xr:uid="{A9BBDF59-27F7-40B8-B227-0F4432E03951}"/>
    <cellStyle name="Обычный 7 3 9" xfId="1273" xr:uid="{C1248CF8-F666-48B3-B097-A2073669CFBE}"/>
    <cellStyle name="Обычный 7 4" xfId="401" xr:uid="{C43C4C8D-2C7A-4F23-8DE9-B25C375B891E}"/>
    <cellStyle name="Обычный 7 4 2" xfId="1989" xr:uid="{A1F1EA47-15C3-4D9C-897B-104FBD93499F}"/>
    <cellStyle name="Обычный 7 4 2 2" xfId="2612" xr:uid="{CF03EEFF-5D27-4A75-871F-78E612A4B386}"/>
    <cellStyle name="Обычный 7 4 2 2 2" xfId="4191" xr:uid="{7BAEB04E-381D-4542-B9CB-02213692272F}"/>
    <cellStyle name="Обычный 7 4 2 2 2 2" xfId="7446" xr:uid="{5F1740DB-7859-4956-AE21-6AE1D79F189E}"/>
    <cellStyle name="Обычный 7 4 2 2 2 2 2" xfId="14957" xr:uid="{69ADF28D-C59A-40B4-8B93-BEC2C49C59B5}"/>
    <cellStyle name="Обычный 7 4 2 2 2 3" xfId="11797" xr:uid="{BBA38B0E-008D-42B2-8E31-2BDD0CF4C2DB}"/>
    <cellStyle name="Обычный 7 4 2 2 3" xfId="5774" xr:uid="{8681C84C-E9A0-4412-AA59-247B34CB60B1}"/>
    <cellStyle name="Обычный 7 4 2 2 3 2" xfId="13362" xr:uid="{EE3E9F86-7945-4FDB-A6FB-D72DB164B4CC}"/>
    <cellStyle name="Обычный 7 4 2 2 4" xfId="10250" xr:uid="{7B6E9BFD-4129-4DCC-A971-221BF0623D4B}"/>
    <cellStyle name="Обычный 7 4 2 3" xfId="3230" xr:uid="{824FC0F5-08A7-420A-9763-BF740A26C951}"/>
    <cellStyle name="Обычный 7 4 2 3 2" xfId="6389" xr:uid="{D0F48F06-DE43-4A5A-AD6B-78E5D6418FD5}"/>
    <cellStyle name="Обычный 7 4 2 3 2 2" xfId="13973" xr:uid="{E89DED18-3E77-4702-B91E-BC5E8CFA321C}"/>
    <cellStyle name="Обычный 7 4 2 3 3" xfId="10861" xr:uid="{5336FC21-EDEC-427A-AB0F-7FD22340F1AA}"/>
    <cellStyle name="Обычный 7 4 2 4" xfId="4806" xr:uid="{271FDB41-A6BB-492D-8268-131E7C5E639C}"/>
    <cellStyle name="Обычный 7 4 2 4 2" xfId="12407" xr:uid="{91B2A3CD-0646-4DD6-8EEC-953B50D0C87D}"/>
    <cellStyle name="Обычный 7 4 2 5" xfId="9635" xr:uid="{FDD9EAAB-8B3C-4D2A-83FC-39DD3B7507CA}"/>
    <cellStyle name="Обычный 7 4 3" xfId="1687" xr:uid="{91905FEA-FECF-4109-A49B-A35DE5211A2A}"/>
    <cellStyle name="Обычный 7 4 3 2" xfId="3587" xr:uid="{9CE8B5CB-F062-4CE0-9908-719EE495BFE5}"/>
    <cellStyle name="Обычный 7 4 3 2 2" xfId="6845" xr:uid="{26B3A4CB-0D4F-44A2-848F-D7E0D72DAE2C}"/>
    <cellStyle name="Обычный 7 4 3 2 2 2" xfId="14356" xr:uid="{54658AB2-E80A-42E2-9A66-95FD995332F7}"/>
    <cellStyle name="Обычный 7 4 3 2 3" xfId="11195" xr:uid="{0A6F5EB3-0091-477A-BBD4-6D7583234EDD}"/>
    <cellStyle name="Обычный 7 4 3 3" xfId="5146" xr:uid="{FD7895D9-665C-47C3-AC94-54084E9904B7}"/>
    <cellStyle name="Обычный 7 4 3 3 2" xfId="12741" xr:uid="{8B4317DD-1184-4D5B-8EB1-001DA9AB9F44}"/>
    <cellStyle name="Обычный 7 4 3 4" xfId="9335" xr:uid="{71D0C972-3AD0-4CF5-B93E-30DF35E0DD58}"/>
    <cellStyle name="Обычный 7 4 4" xfId="2310" xr:uid="{0ECC5132-E736-47D0-B680-FB050A5C16B4}"/>
    <cellStyle name="Обычный 7 4 4 2" xfId="3889" xr:uid="{F6136FA2-6785-4F8E-9644-B8C35C76220F}"/>
    <cellStyle name="Обычный 7 4 4 2 2" xfId="7146" xr:uid="{9742A158-4281-4014-AC08-CBD8ABCAC075}"/>
    <cellStyle name="Обычный 7 4 4 2 2 2" xfId="14657" xr:uid="{2B5D154C-DA56-495B-908C-67DDDFB92180}"/>
    <cellStyle name="Обычный 7 4 4 2 3" xfId="11496" xr:uid="{31A5C916-0950-4E9C-9750-3A5FCCE80A4B}"/>
    <cellStyle name="Обычный 7 4 4 3" xfId="5472" xr:uid="{AE5B39EE-9F2E-4625-84E3-D0A524473015}"/>
    <cellStyle name="Обычный 7 4 4 3 2" xfId="13062" xr:uid="{B5022538-4000-4808-954E-4D16A32515DB}"/>
    <cellStyle name="Обычный 7 4 4 4" xfId="9950" xr:uid="{93F332FE-B6AE-4F80-890D-B65BEC3267A4}"/>
    <cellStyle name="Обычный 7 4 5" xfId="2928" xr:uid="{B77E06C9-6AB2-4BF2-98FA-47FBE3166706}"/>
    <cellStyle name="Обычный 7 4 5 2" xfId="6087" xr:uid="{7E19F54F-937B-427A-9337-82F040D3A127}"/>
    <cellStyle name="Обычный 7 4 5 2 2" xfId="13673" xr:uid="{6D9229C0-1165-48EF-87CD-98EB289449F9}"/>
    <cellStyle name="Обычный 7 4 5 3" xfId="10561" xr:uid="{6F91A7DC-9884-42AA-8B3E-B5C1586D1B0C}"/>
    <cellStyle name="Обычный 7 4 6" xfId="4504" xr:uid="{4CE8B72F-06A4-4DB6-B077-6EB6287EC0B4}"/>
    <cellStyle name="Обычный 7 4 6 2" xfId="12107" xr:uid="{137A34CE-E918-4DFD-A1E3-F165BADCF78C}"/>
    <cellStyle name="Обычный 7 4 7" xfId="9010" xr:uid="{37DCD237-8D0E-4AC0-9F02-AEEBAD0D3191}"/>
    <cellStyle name="Обычный 7 4 8" xfId="16423" xr:uid="{9F265A63-4E55-4E00-890A-35D8623D4643}"/>
    <cellStyle name="Обычный 7 4 9" xfId="1342" xr:uid="{6C4A6A58-6D17-4EBD-8274-040D77E96715}"/>
    <cellStyle name="Обычный 7 5" xfId="402" xr:uid="{36D2D756-24FA-474E-A90B-F60694E3C41A}"/>
    <cellStyle name="Обычный 7 5 2" xfId="2404" xr:uid="{6E43C974-43A3-48DF-A543-D90ABEAA8609}"/>
    <cellStyle name="Обычный 7 5 2 2" xfId="3983" xr:uid="{99931CBB-FCA9-4C40-AACC-D26ECF3A6EDD}"/>
    <cellStyle name="Обычный 7 5 2 2 2" xfId="7239" xr:uid="{063C8D78-74AD-40AE-BFC3-99152CA60F4C}"/>
    <cellStyle name="Обычный 7 5 2 2 2 2" xfId="14750" xr:uid="{62BD1E9B-3E92-4CA5-846A-FE955213DB33}"/>
    <cellStyle name="Обычный 7 5 2 2 3" xfId="11589" xr:uid="{15024E18-06DC-4CF7-904B-FE8A746E45F8}"/>
    <cellStyle name="Обычный 7 5 2 3" xfId="5566" xr:uid="{D11A694A-CBF3-436D-A47F-7A7195BAE6C8}"/>
    <cellStyle name="Обычный 7 5 2 3 2" xfId="13155" xr:uid="{FE3AE7B6-E68C-4100-ACD7-C60060E6788F}"/>
    <cellStyle name="Обычный 7 5 2 4" xfId="10043" xr:uid="{9E5C3597-BEDC-4DD6-857B-6672B1D175FF}"/>
    <cellStyle name="Обычный 7 5 3" xfId="3022" xr:uid="{023986B7-111C-46B3-AE47-335D81BEB28C}"/>
    <cellStyle name="Обычный 7 5 3 2" xfId="6181" xr:uid="{597EFD84-7B3C-42B4-A299-296D8E4B8F15}"/>
    <cellStyle name="Обычный 7 5 3 2 2" xfId="13766" xr:uid="{494D5AC9-156C-4AF4-97FE-A7D1E615FCD4}"/>
    <cellStyle name="Обычный 7 5 3 3" xfId="10654" xr:uid="{744A7867-66E1-44B2-B2A8-5FFBB422DAB2}"/>
    <cellStyle name="Обычный 7 5 4" xfId="4598" xr:uid="{0A276AFA-4B5B-4A2B-AF62-5CB2A5D4D1B8}"/>
    <cellStyle name="Обычный 7 5 4 2" xfId="12200" xr:uid="{A769AD8B-F55D-499C-AE37-4143E7922A14}"/>
    <cellStyle name="Обычный 7 5 5" xfId="9428" xr:uid="{01AF3BA9-2E6D-4673-9DFD-D5DF25D8795A}"/>
    <cellStyle name="Обычный 7 5 6" xfId="1781" xr:uid="{A94550AE-2BEE-4D7A-B29E-881AD5762862}"/>
    <cellStyle name="Обычный 7 6" xfId="1479" xr:uid="{F45C09D5-5C41-4367-BED3-A0E60D0AB188}"/>
    <cellStyle name="Обычный 7 6 2" xfId="3379" xr:uid="{34FED682-75B8-46BB-90FD-2266EEEA9E7A}"/>
    <cellStyle name="Обычный 7 6 2 2" xfId="6638" xr:uid="{F31D09A0-8A28-4F9C-A924-4EC38DDA4943}"/>
    <cellStyle name="Обычный 7 6 2 2 2" xfId="14149" xr:uid="{C48D26A8-52CD-4E35-891B-E5C68F7D6EB8}"/>
    <cellStyle name="Обычный 7 6 2 3" xfId="10988" xr:uid="{8BE009B6-401D-479C-9DA2-41E47532EEAD}"/>
    <cellStyle name="Обычный 7 6 3" xfId="4938" xr:uid="{0B2F2D5B-E533-404A-8D84-E2F8AAA649B1}"/>
    <cellStyle name="Обычный 7 6 3 2" xfId="12534" xr:uid="{7D635EB9-549F-4868-BAB0-6C630A67AEFD}"/>
    <cellStyle name="Обычный 7 6 4" xfId="9128" xr:uid="{EB73087A-440C-4FA9-840A-379DF096EBCA}"/>
    <cellStyle name="Обычный 7 7" xfId="2102" xr:uid="{0CCCE406-E92F-429D-A504-940F00997D64}"/>
    <cellStyle name="Обычный 7 7 2" xfId="3681" xr:uid="{41E85463-E9C0-4577-ACFA-141BCFE6268C}"/>
    <cellStyle name="Обычный 7 7 2 2" xfId="6939" xr:uid="{A8ACEA2E-795F-413E-9F9C-7E1E96900580}"/>
    <cellStyle name="Обычный 7 7 2 2 2" xfId="14450" xr:uid="{C20204BE-34C8-4458-A68D-9130387AA091}"/>
    <cellStyle name="Обычный 7 7 2 3" xfId="11289" xr:uid="{A586B212-C84F-4212-A6BA-BC0926A8DA04}"/>
    <cellStyle name="Обычный 7 7 3" xfId="5264" xr:uid="{A7ED461B-0682-48B5-A898-0632B78661DA}"/>
    <cellStyle name="Обычный 7 7 3 2" xfId="12855" xr:uid="{B602378C-1C2E-4662-9C31-A0D4400C0E2B}"/>
    <cellStyle name="Обычный 7 7 4" xfId="9743" xr:uid="{03116A39-11E7-4E6C-8584-676FCE50AB52}"/>
    <cellStyle name="Обычный 7 8" xfId="2720" xr:uid="{AEFC147A-BEAB-4870-BC2C-5D2102CBFEB0}"/>
    <cellStyle name="Обычный 7 8 2" xfId="5879" xr:uid="{F0EAA172-DB00-46AB-B016-E038A0A2BC36}"/>
    <cellStyle name="Обычный 7 8 2 2" xfId="13466" xr:uid="{461200DF-5813-403D-B5C5-81265B1577D4}"/>
    <cellStyle name="Обычный 7 8 3" xfId="10353" xr:uid="{14E5E925-82CC-4986-8707-39C0549F178B}"/>
    <cellStyle name="Обычный 7 9" xfId="4296" xr:uid="{661EE7C3-DF4E-4B64-92CE-62209CDAB61D}"/>
    <cellStyle name="Обычный 7 9 2" xfId="11900" xr:uid="{8497D26D-727A-4DAB-BDC1-5FC7B0942EC8}"/>
    <cellStyle name="Обычный 8" xfId="403" xr:uid="{D2CB759E-4AC2-44B4-A8CE-67AA99154E76}"/>
    <cellStyle name="Обычный 8 2" xfId="404" xr:uid="{218BD50D-8185-4CDD-9785-F5E0F80185B7}"/>
    <cellStyle name="Обычный 8 2 2" xfId="16411" xr:uid="{9627B3F4-17A9-4556-B569-5E8BBDC00605}"/>
    <cellStyle name="Обычный 8 2 3" xfId="16500" xr:uid="{E5F4354E-4839-4E53-9553-D292F1CCCE82}"/>
    <cellStyle name="Обычный 8 2 4" xfId="1414" xr:uid="{1AE33298-23FF-48E7-8A25-734966DCD504}"/>
    <cellStyle name="Обычный 8 3" xfId="3288" xr:uid="{A4CC4203-B170-4243-A812-F383E3330BAC}"/>
    <cellStyle name="Обычный 8 3 2" xfId="4850" xr:uid="{6F976C13-1527-453A-976E-5851A1C9DBF0}"/>
    <cellStyle name="Обычный 8 3 2 2" xfId="12447" xr:uid="{9C921C42-C8E8-465F-9878-1EC9F3CB89AE}"/>
    <cellStyle name="Обычный 8 3 3" xfId="10900" xr:uid="{32717E3A-EBAD-458C-A909-BF2ED757715E}"/>
    <cellStyle name="Обычный 8 4" xfId="9034" xr:uid="{52ED2B03-59EE-4E3D-8212-270A7B9B4524}"/>
    <cellStyle name="Обычный 8 5" xfId="16458" xr:uid="{0445B25E-2CDC-46CB-936B-08C2964699AC}"/>
    <cellStyle name="Обычный 8 6" xfId="1366" xr:uid="{176CB849-0671-4916-B489-6DEB985BD452}"/>
    <cellStyle name="Обычный 8 7" xfId="17282" xr:uid="{DA91554F-C6B9-4DB1-80D6-E3C58E930A98}"/>
    <cellStyle name="Обычный 8 8" xfId="895" xr:uid="{215FA8D8-6EB1-4B31-81A2-54F1EC611AB1}"/>
    <cellStyle name="Обычный 9" xfId="405" xr:uid="{6A0472E9-8A83-4766-969E-FDD4344431F0}"/>
    <cellStyle name="Обычный 9 10" xfId="1015" xr:uid="{9262B4C4-82E7-4042-A8EF-329D81B513DA}"/>
    <cellStyle name="Обычный 9 2" xfId="406" xr:uid="{C458C406-1FF8-45ED-BE45-E0EF74A457A3}"/>
    <cellStyle name="Обычный 9 2 2" xfId="3612" xr:uid="{4137A1DB-5863-4D40-855F-056A83363322}"/>
    <cellStyle name="Обычный 9 2 2 2" xfId="6870" xr:uid="{673DA291-BB23-46A7-8057-5BE012F249B5}"/>
    <cellStyle name="Обычный 9 2 2 2 2" xfId="14381" xr:uid="{A0302D7C-9999-4732-9B74-484A48B0A0FF}"/>
    <cellStyle name="Обычный 9 2 2 2 2 2" xfId="16783" xr:uid="{DD3D9C5D-81EC-437C-A9D3-B459585EA242}"/>
    <cellStyle name="Обычный 9 2 2 2 2 2 2" xfId="17057" xr:uid="{21AE3204-53A6-44AA-B442-2F98E01DDA62}"/>
    <cellStyle name="Обычный 9 2 2 2 2 3" xfId="16921" xr:uid="{42A121B1-48F6-4903-8A89-EA4BBA5CD39D}"/>
    <cellStyle name="Обычный 9 2 2 2 2 4" xfId="16646" xr:uid="{716B1772-E02F-4324-91AE-C8939424F3C5}"/>
    <cellStyle name="Обычный 9 2 2 2 3" xfId="16713" xr:uid="{47BE0A2D-F15D-493D-A6BF-085B36DE521B}"/>
    <cellStyle name="Обычный 9 2 2 2 3 2" xfId="16987" xr:uid="{B35CCDB2-06C9-4924-8095-1B0690890FC9}"/>
    <cellStyle name="Обычный 9 2 2 2 4" xfId="16851" xr:uid="{BD8E7662-8172-498C-8675-0DE6059B7F25}"/>
    <cellStyle name="Обычный 9 2 2 2 5" xfId="16569" xr:uid="{96326748-72B1-4857-AF5C-9858FD6F3E68}"/>
    <cellStyle name="Обычный 9 2 2 3" xfId="11220" xr:uid="{A6653A9A-891E-4F4C-A1EC-757836CE13D5}"/>
    <cellStyle name="Обычный 9 2 2 3 2" xfId="16763" xr:uid="{213588A6-028F-4447-BAAC-E6527DACD9DB}"/>
    <cellStyle name="Обычный 9 2 2 3 2 2" xfId="17037" xr:uid="{F38B8E9C-97B4-450B-81DF-F6FB350940C9}"/>
    <cellStyle name="Обычный 9 2 2 3 3" xfId="16901" xr:uid="{EFC92708-FAF5-4835-A43C-A824D3004507}"/>
    <cellStyle name="Обычный 9 2 2 3 4" xfId="16626" xr:uid="{1ECF2AED-F089-4A73-8995-06FD837E4A57}"/>
    <cellStyle name="Обычный 9 2 2 4" xfId="16693" xr:uid="{15F20638-C155-491B-818A-C0AC2A4F8925}"/>
    <cellStyle name="Обычный 9 2 2 4 2" xfId="16967" xr:uid="{D4DBF30D-5873-4CE5-BEFA-E6C59DFEAF06}"/>
    <cellStyle name="Обычный 9 2 2 5" xfId="16831" xr:uid="{468FFA2B-90E5-4E03-8664-8F4E1A4FE9DC}"/>
    <cellStyle name="Обычный 9 2 2 6" xfId="16549" xr:uid="{DC96867D-B0E1-4F35-8160-C6DC4245677B}"/>
    <cellStyle name="Обычный 9 2 3" xfId="5175" xr:uid="{1EE5B5BC-B4F1-4C65-935A-493857503A56}"/>
    <cellStyle name="Обычный 9 2 3 2" xfId="12770" xr:uid="{77F7E999-5C91-4189-8607-3BAD5C834E60}"/>
    <cellStyle name="Обычный 9 2 3 2 2" xfId="16784" xr:uid="{8F4CD0AD-50FF-4C23-B5C5-132C6CC47165}"/>
    <cellStyle name="Обычный 9 2 3 2 2 2" xfId="17058" xr:uid="{410B44A2-B157-4D06-AA62-CF7F1769E78B}"/>
    <cellStyle name="Обычный 9 2 3 2 3" xfId="16922" xr:uid="{1C2746C0-5F29-44CE-BFBD-F3CF58565A60}"/>
    <cellStyle name="Обычный 9 2 3 2 4" xfId="16647" xr:uid="{8C3A0283-FF3F-45A3-9A85-3F8CCDF7E652}"/>
    <cellStyle name="Обычный 9 2 3 3" xfId="16714" xr:uid="{5AB80A6C-5F1B-4632-B1BD-586E4589A525}"/>
    <cellStyle name="Обычный 9 2 3 3 2" xfId="16988" xr:uid="{3D03553D-A368-4A55-9E67-F723FAD99ABF}"/>
    <cellStyle name="Обычный 9 2 3 4" xfId="16852" xr:uid="{31193779-889B-4A80-AA32-00838144A260}"/>
    <cellStyle name="Обычный 9 2 3 5" xfId="16570" xr:uid="{65AADA70-3284-48CF-A569-5A2DEC289C04}"/>
    <cellStyle name="Обычный 9 2 4" xfId="9363" xr:uid="{63EA60F6-FF75-41F8-AD70-6517F96C2853}"/>
    <cellStyle name="Обычный 9 2 4 2" xfId="16748" xr:uid="{75FE846B-6233-4B26-8E43-49FC8D2316A6}"/>
    <cellStyle name="Обычный 9 2 4 2 2" xfId="17022" xr:uid="{99783CED-6CAD-484F-9C09-5138F647ACE5}"/>
    <cellStyle name="Обычный 9 2 4 3" xfId="16886" xr:uid="{2415CDC4-646C-4353-8D54-294DA23E8C71}"/>
    <cellStyle name="Обычный 9 2 4 4" xfId="16611" xr:uid="{3DFD3C64-758A-44F6-ADF1-501376D4BF74}"/>
    <cellStyle name="Обычный 9 2 5" xfId="16678" xr:uid="{C60D8D9D-FD90-4DC8-B346-93195B702AA2}"/>
    <cellStyle name="Обычный 9 2 5 2" xfId="16952" xr:uid="{E81829C0-0290-4099-AD03-88C33A02A4E5}"/>
    <cellStyle name="Обычный 9 2 6" xfId="16816" xr:uid="{C1F17082-1CDF-4D9B-8C0C-B214A98908BA}"/>
    <cellStyle name="Обычный 9 2 7" xfId="16505" xr:uid="{292B148B-A1E1-4362-A202-6590DDDBE8CF}"/>
    <cellStyle name="Обычный 9 2 8" xfId="1716" xr:uid="{EF9E5B54-1317-4B6C-A7F2-56B3A7E9266E}"/>
    <cellStyle name="Обычный 9 3" xfId="2339" xr:uid="{1723C6A0-A7EA-4CED-8E92-B0E33F199EE2}"/>
    <cellStyle name="Обычный 9 3 2" xfId="3918" xr:uid="{47F4FBEF-6D40-44C8-A2BB-D02E32538B0C}"/>
    <cellStyle name="Обычный 9 3 2 2" xfId="7174" xr:uid="{73E192D2-DF28-4A82-8886-53964CF05CB2}"/>
    <cellStyle name="Обычный 9 3 2 2 2" xfId="14685" xr:uid="{9CCF6E94-043F-40AD-A6A3-08EEA9FB55B9}"/>
    <cellStyle name="Обычный 9 3 2 2 2 2" xfId="17059" xr:uid="{B5E8C229-772F-4BA9-82B7-B1EB95A103EB}"/>
    <cellStyle name="Обычный 9 3 2 2 2 3" xfId="16785" xr:uid="{23BC9C67-E271-460B-9528-9255F8B33F9A}"/>
    <cellStyle name="Обычный 9 3 2 2 3" xfId="16923" xr:uid="{B150AA37-B559-437A-BE23-CA7379BD7E6B}"/>
    <cellStyle name="Обычный 9 3 2 2 4" xfId="16648" xr:uid="{50EC3692-911A-425B-99CC-7D4F41628D56}"/>
    <cellStyle name="Обычный 9 3 2 3" xfId="11524" xr:uid="{B92B5730-92D3-44C5-B838-B6423380BA64}"/>
    <cellStyle name="Обычный 9 3 2 3 2" xfId="16989" xr:uid="{1183DBB0-4FBA-4917-80C3-5EC0AA067641}"/>
    <cellStyle name="Обычный 9 3 2 3 3" xfId="16715" xr:uid="{AE4789DB-6B69-4C89-B057-CEFDE02537C2}"/>
    <cellStyle name="Обычный 9 3 2 4" xfId="16853" xr:uid="{1D8C873B-8B87-40DD-9C94-ECE8621ACE4E}"/>
    <cellStyle name="Обычный 9 3 2 5" xfId="16571" xr:uid="{651DE6FC-E816-4BA6-B5FE-1F785BE97673}"/>
    <cellStyle name="Обычный 9 3 3" xfId="5501" xr:uid="{CD709B5C-395F-4DAD-B557-5C7987E8A671}"/>
    <cellStyle name="Обычный 9 3 3 2" xfId="13090" xr:uid="{69976E92-3B3B-4A87-8DFD-1B7BB8C5F7F1}"/>
    <cellStyle name="Обычный 9 3 3 2 2" xfId="17029" xr:uid="{87165AA6-44B6-4C5E-AD21-1CC27B63A6CE}"/>
    <cellStyle name="Обычный 9 3 3 2 3" xfId="16755" xr:uid="{568AFA94-F7E1-45D1-BCEC-48A6C18B4601}"/>
    <cellStyle name="Обычный 9 3 3 3" xfId="16893" xr:uid="{3689DD5E-4DD9-4D64-9C78-B856B0295D4A}"/>
    <cellStyle name="Обычный 9 3 3 4" xfId="16618" xr:uid="{7E06FE36-B6A3-4C23-8E74-1E8203F675F4}"/>
    <cellStyle name="Обычный 9 3 4" xfId="9978" xr:uid="{BE8F4A21-73DB-4089-A40D-DFE95E0A421F}"/>
    <cellStyle name="Обычный 9 3 4 2" xfId="16959" xr:uid="{906E427E-ACFC-427B-BC3C-F6F859C451BC}"/>
    <cellStyle name="Обычный 9 3 4 3" xfId="16685" xr:uid="{4290B4AA-D192-4544-9A4B-26288A704A02}"/>
    <cellStyle name="Обычный 9 3 5" xfId="16823" xr:uid="{38A04369-0FE4-4404-BC5D-52B6ECEA1D8E}"/>
    <cellStyle name="Обычный 9 3 6" xfId="16541" xr:uid="{08ABCE9F-6A12-40EB-A9A1-6BF02E6367CE}"/>
    <cellStyle name="Обычный 9 4" xfId="2957" xr:uid="{A5706067-5FB4-41DB-A029-983075BC9A6D}"/>
    <cellStyle name="Обычный 9 4 2" xfId="6116" xr:uid="{DA29F34C-A240-4E64-AF66-53493256DAF5}"/>
    <cellStyle name="Обычный 9 4 2 2" xfId="13701" xr:uid="{E9766C21-26E7-4690-B381-A4F6E7E62BEC}"/>
    <cellStyle name="Обычный 9 4 2 2 2" xfId="17060" xr:uid="{1AFF5CF5-9A31-4CCF-9C60-3185E82E9557}"/>
    <cellStyle name="Обычный 9 4 2 2 3" xfId="16786" xr:uid="{0CB8A213-C5C8-448B-9F83-94506596E061}"/>
    <cellStyle name="Обычный 9 4 2 3" xfId="16924" xr:uid="{772C5FC1-0DC4-48BE-835D-49AD02B72A18}"/>
    <cellStyle name="Обычный 9 4 2 4" xfId="16649" xr:uid="{49ED40AC-AB35-4256-BA48-FDDBC868FE15}"/>
    <cellStyle name="Обычный 9 4 3" xfId="10589" xr:uid="{BB0D1113-7CB1-46DA-8AA6-073002E2B3D2}"/>
    <cellStyle name="Обычный 9 4 3 2" xfId="16990" xr:uid="{C48F6D54-C6FC-42D5-BF20-89BE77CD96D6}"/>
    <cellStyle name="Обычный 9 4 3 3" xfId="16716" xr:uid="{00288832-3B37-4CF0-859A-90833974E718}"/>
    <cellStyle name="Обычный 9 4 4" xfId="16854" xr:uid="{52FCAA55-9380-44EE-8F69-1203DFA79955}"/>
    <cellStyle name="Обычный 9 4 5" xfId="16572" xr:uid="{959B0FBB-110C-4887-AB05-7DD959DD2967}"/>
    <cellStyle name="Обычный 9 5" xfId="3291" xr:uid="{1426F88A-2041-4028-9066-B16AAEAF2768}"/>
    <cellStyle name="Обычный 9 5 2" xfId="16740" xr:uid="{F00C0886-DA25-48BA-A742-6A38AC63D784}"/>
    <cellStyle name="Обычный 9 5 2 2" xfId="17014" xr:uid="{70C8A036-7484-42F3-B9C1-B462726646F8}"/>
    <cellStyle name="Обычный 9 5 3" xfId="16878" xr:uid="{8C895D01-B12E-4C29-A868-78F99D54FDF0}"/>
    <cellStyle name="Обычный 9 5 4" xfId="16603" xr:uid="{E8EFC57E-8AD8-484A-8F5A-99C8A2F9418D}"/>
    <cellStyle name="Обычный 9 6" xfId="4533" xr:uid="{18838348-2252-434B-BBCA-68C0CF155D09}"/>
    <cellStyle name="Обычный 9 6 2" xfId="12135" xr:uid="{70D3E4A9-6530-456B-8713-79D22DCC80DE}"/>
    <cellStyle name="Обычный 9 6 2 2" xfId="16944" xr:uid="{4214AB71-79F2-4D74-9BAC-44E092E428F2}"/>
    <cellStyle name="Обычный 9 6 3" xfId="16670" xr:uid="{3512CE9A-385B-4F55-9041-95A7BC5890E3}"/>
    <cellStyle name="Обычный 9 7" xfId="16367" xr:uid="{BB66C6AA-116B-429A-B477-004EF1F1872D}"/>
    <cellStyle name="Обычный 9 7 2" xfId="16808" xr:uid="{4DEB780C-FD2F-4968-89D9-A484B39E4A44}"/>
    <cellStyle name="Обычный 9 8" xfId="16446" xr:uid="{EB7A2E0C-E595-499A-B67B-121A8C308571}"/>
    <cellStyle name="Обычный 9 9" xfId="1368" xr:uid="{A1D4244D-8E45-4429-86CB-A4AB1948312E}"/>
    <cellStyle name="Плохой 2" xfId="407" xr:uid="{2506EF55-E32F-4879-B46B-38ECB2E2CA7B}"/>
    <cellStyle name="Плохой 2 2" xfId="535" xr:uid="{EAB94830-2828-4DB4-975E-41D799452916}"/>
    <cellStyle name="Плохой 2 3" xfId="1072" xr:uid="{9F305F14-206E-43AE-978F-2471F2B723CB}"/>
    <cellStyle name="Плохой 3" xfId="408" xr:uid="{84CD5435-681B-4E6E-A7F6-13B2DDFC8F22}"/>
    <cellStyle name="Плохой 4" xfId="6434" xr:uid="{D33A08D2-8044-4173-8826-9856CD79EDB5}"/>
    <cellStyle name="Плохой 5" xfId="6555" xr:uid="{AC7CDBA1-8983-46AF-9CD1-EC5C820FC1B1}"/>
    <cellStyle name="Плохой 6" xfId="1055" xr:uid="{0EA1CE8B-480C-411F-964D-AD36C3E847FF}"/>
    <cellStyle name="Пояснение 2" xfId="409" xr:uid="{A3E7A7F1-CA6F-4033-B446-771D0398B04E}"/>
    <cellStyle name="Пояснение 2 2" xfId="536" xr:uid="{C5C7688D-A016-4FCE-B118-E9F54FD0343E}"/>
    <cellStyle name="Пояснение 2 3" xfId="1081" xr:uid="{603D7EFB-EC97-4D40-92AF-AA4A4E3452EE}"/>
    <cellStyle name="Пояснение 3" xfId="410" xr:uid="{CF3F0455-2BBC-4F03-917C-A4E33E1A9A6C}"/>
    <cellStyle name="Пояснение 4" xfId="6443" xr:uid="{9C0F0268-1E5C-467A-82C6-AC74CEEFA889}"/>
    <cellStyle name="Пояснение 5" xfId="6556" xr:uid="{C9515407-C6AC-44BE-A8CA-7FA62C104B1C}"/>
    <cellStyle name="Пояснение 6" xfId="1056" xr:uid="{E2716FE1-2841-4068-89B1-0E808300EA6B}"/>
    <cellStyle name="Примечание 10" xfId="4232" xr:uid="{1279C69D-10B5-4312-BD80-2AB5A3520D3E}"/>
    <cellStyle name="Примечание 10 2" xfId="11836" xr:uid="{AF2C904A-9195-49D4-BC6F-CC36DA3B4582}"/>
    <cellStyle name="Примечание 11" xfId="6442" xr:uid="{D1B12120-C7B9-497E-91F3-3BFB55FF1361}"/>
    <cellStyle name="Примечание 11 2" xfId="7482" xr:uid="{BAB61C45-BAF6-49B0-93CF-4910E77FF26F}"/>
    <cellStyle name="Примечание 11 2 2" xfId="14993" xr:uid="{93AE095F-9547-45D6-B134-29C4EAFCAEB0}"/>
    <cellStyle name="Примечание 11 3" xfId="7521" xr:uid="{16C03E5C-5EA4-45D3-94E9-0DD7C62A27F8}"/>
    <cellStyle name="Примечание 11 3 2" xfId="15043" xr:uid="{C1D0EFAC-B084-4D10-AF4D-5F81B9DC7BFB}"/>
    <cellStyle name="Примечание 11 4" xfId="14010" xr:uid="{46BCAF2E-9D4A-4A9A-B53F-660351F96CC5}"/>
    <cellStyle name="Примечание 12" xfId="6557" xr:uid="{2A0E003A-EB1F-40B5-9B40-648ECB3659AD}"/>
    <cellStyle name="Примечание 13" xfId="1057" xr:uid="{6947059D-F5C4-415E-A107-729F7D5ACE67}"/>
    <cellStyle name="Примечание 2" xfId="411" xr:uid="{4214A69B-28F8-49AA-A47F-3FA498B9F266}"/>
    <cellStyle name="Примечание 2 10" xfId="6488" xr:uid="{A658A7D6-9205-4BB5-A481-E16BDD4C913E}"/>
    <cellStyle name="Примечание 2 10 2" xfId="7498" xr:uid="{398D241B-CF70-4494-A39B-CB37EE0FE145}"/>
    <cellStyle name="Примечание 2 10 2 2" xfId="15009" xr:uid="{86A1F307-98BB-4703-A19C-FFA4B941266E}"/>
    <cellStyle name="Примечание 2 10 3" xfId="7537" xr:uid="{5D25DA46-6AEB-4CF1-8EA4-E64549FC8AE7}"/>
    <cellStyle name="Примечание 2 10 3 2" xfId="15059" xr:uid="{E4115FA9-BBEF-4EFD-B9B3-5C65364BF1C0}"/>
    <cellStyle name="Примечание 2 10 4" xfId="14052" xr:uid="{5DB0C3F2-2156-4EDB-ADED-169B6E87F88A}"/>
    <cellStyle name="Примечание 2 11" xfId="7569" xr:uid="{E13AC4BE-A379-4CDE-AFC7-188764B7F60B}"/>
    <cellStyle name="Примечание 2 11 2" xfId="15092" xr:uid="{9A6D5472-3056-4BF5-8B36-6ABDD4AE5078}"/>
    <cellStyle name="Примечание 2 12" xfId="7617" xr:uid="{41503F7E-15F2-4AA4-92B0-3CB6AA722D99}"/>
    <cellStyle name="Примечание 2 12 2" xfId="15141" xr:uid="{5444D969-7012-4609-BB2E-0C50474484A3}"/>
    <cellStyle name="Примечание 2 13" xfId="8761" xr:uid="{40246FE9-54F5-49C0-93C3-523C90554E4B}"/>
    <cellStyle name="Примечание 2 14" xfId="1080" xr:uid="{BBA24683-2FDE-4D66-A536-89A12F8C704B}"/>
    <cellStyle name="Примечание 2 2" xfId="412" xr:uid="{B157FB4D-4D83-4547-A5DD-CD22300FA610}"/>
    <cellStyle name="Примечание 2 2 10" xfId="879" xr:uid="{06D8F83A-BED1-4DE9-8830-7E9654E8EE4E}"/>
    <cellStyle name="Примечание 2 2 2" xfId="538" xr:uid="{27587F32-56F6-4C8C-A7AE-A1B1EEAE30BC}"/>
    <cellStyle name="Примечание 2 2 2 2" xfId="2433" xr:uid="{B4AD55BF-CB62-4176-AFB3-55CDB54B5DC3}"/>
    <cellStyle name="Примечание 2 2 2 2 2" xfId="4012" xr:uid="{800E30D5-4230-4AFB-A5FB-50027981125C}"/>
    <cellStyle name="Примечание 2 2 2 2 2 2" xfId="7268" xr:uid="{26D8C8C2-1D48-4645-AAA1-C091B7A33971}"/>
    <cellStyle name="Примечание 2 2 2 2 2 2 2" xfId="14779" xr:uid="{6BBBD247-0DB8-42F9-8D20-C326B41E52C1}"/>
    <cellStyle name="Примечание 2 2 2 2 2 3" xfId="11618" xr:uid="{E1F50394-A7FA-40B5-BEAA-0B743969F1D6}"/>
    <cellStyle name="Примечание 2 2 2 2 3" xfId="5595" xr:uid="{0D396731-CCA5-4953-A729-DE3BB7A03AFF}"/>
    <cellStyle name="Примечание 2 2 2 2 3 2" xfId="13184" xr:uid="{CFC36585-A511-442E-B2F8-82A7FF5B22D0}"/>
    <cellStyle name="Примечание 2 2 2 2 4" xfId="10072" xr:uid="{6BD37F30-C25A-4258-B70E-FDE8BBB6C2A6}"/>
    <cellStyle name="Примечание 2 2 2 3" xfId="3051" xr:uid="{672148AD-CEF7-41E9-97A3-85A2954D2CD3}"/>
    <cellStyle name="Примечание 2 2 2 3 2" xfId="6210" xr:uid="{ADF53DB2-5963-4D81-9E52-6204274450F6}"/>
    <cellStyle name="Примечание 2 2 2 3 2 2" xfId="13795" xr:uid="{D20F67C0-9028-46EA-9F61-C19A9B347AB3}"/>
    <cellStyle name="Примечание 2 2 2 3 3" xfId="10683" xr:uid="{CFF549C8-DA48-4A66-83B8-3DF68D8E190E}"/>
    <cellStyle name="Примечание 2 2 2 4" xfId="4627" xr:uid="{2BFE1746-C34B-4B90-B2F5-F379C418B025}"/>
    <cellStyle name="Примечание 2 2 2 4 2" xfId="12229" xr:uid="{1F63B175-25E9-4DDE-BE49-B26696C2CA8C}"/>
    <cellStyle name="Примечание 2 2 2 5" xfId="9457" xr:uid="{3F8A02A3-6A1F-425E-8808-07C26993F6C6}"/>
    <cellStyle name="Примечание 2 2 2 6" xfId="1810" xr:uid="{F7F0B949-AC92-45FA-993B-508170C96705}"/>
    <cellStyle name="Примечание 2 2 2 7" xfId="17288" xr:uid="{5CFC8423-5216-4497-A0DE-7D90640C0A55}"/>
    <cellStyle name="Примечание 2 2 2 8" xfId="901" xr:uid="{6F995CEF-50BA-4883-9F7A-6F8F26CAF7B1}"/>
    <cellStyle name="Примечание 2 2 3" xfId="1508" xr:uid="{CA8C2C26-7696-4F5E-A66E-B412B6E87DA8}"/>
    <cellStyle name="Примечание 2 2 3 2" xfId="3408" xr:uid="{14A7E47D-C02B-4225-9AB9-5283D64BC208}"/>
    <cellStyle name="Примечание 2 2 3 2 2" xfId="6667" xr:uid="{667F10FE-5F5B-4481-86AF-02A2F952A986}"/>
    <cellStyle name="Примечание 2 2 3 2 2 2" xfId="14178" xr:uid="{E0153527-A592-4ED0-9DE7-85100B49D886}"/>
    <cellStyle name="Примечание 2 2 3 2 3" xfId="11017" xr:uid="{57DF654F-48D7-46EC-A119-C31A9AD6948D}"/>
    <cellStyle name="Примечание 2 2 3 3" xfId="4967" xr:uid="{C1376993-62D2-4665-BEA5-290020025057}"/>
    <cellStyle name="Примечание 2 2 3 3 2" xfId="12563" xr:uid="{AF9D7902-4E05-45FD-A284-21BEF4CAC6AE}"/>
    <cellStyle name="Примечание 2 2 3 4" xfId="9157" xr:uid="{0B82634B-6DD4-42B9-8615-7E7B7613F610}"/>
    <cellStyle name="Примечание 2 2 4" xfId="2131" xr:uid="{6C4B49CC-7DBD-4A63-9E22-B45798B2160F}"/>
    <cellStyle name="Примечание 2 2 4 2" xfId="3710" xr:uid="{FB95B506-B5D2-44A4-88C8-EFCDAF5FB743}"/>
    <cellStyle name="Примечание 2 2 4 2 2" xfId="6968" xr:uid="{5659FB74-26D8-4D41-B9EA-B3CCCD553926}"/>
    <cellStyle name="Примечание 2 2 4 2 2 2" xfId="14479" xr:uid="{46ACC5F8-54A9-49A6-BA96-EA77E024891E}"/>
    <cellStyle name="Примечание 2 2 4 2 3" xfId="11318" xr:uid="{32C6D114-3677-4756-B544-8532B3E0B013}"/>
    <cellStyle name="Примечание 2 2 4 3" xfId="5293" xr:uid="{71819896-9BC0-4083-9F53-E0D12A1300B7}"/>
    <cellStyle name="Примечание 2 2 4 3 2" xfId="12884" xr:uid="{CCCF6BA0-122A-4F34-848D-A65026C2C45B}"/>
    <cellStyle name="Примечание 2 2 4 4" xfId="9772" xr:uid="{2F05F551-B196-45EC-BF0B-4354E8544880}"/>
    <cellStyle name="Примечание 2 2 5" xfId="2749" xr:uid="{1CFCB076-3FB3-40A2-8611-350D6683D2DF}"/>
    <cellStyle name="Примечание 2 2 5 2" xfId="5908" xr:uid="{B8958F88-2AA1-4954-9713-C0701AA5242E}"/>
    <cellStyle name="Примечание 2 2 5 2 2" xfId="13495" xr:uid="{1F8DFA30-44EE-4619-A3EA-D66657C9B957}"/>
    <cellStyle name="Примечание 2 2 5 3" xfId="10382" xr:uid="{0518AF98-7280-42ED-B543-E803F71B3435}"/>
    <cellStyle name="Примечание 2 2 6" xfId="4325" xr:uid="{44200A75-21CA-486E-A34A-A9B09FA4984E}"/>
    <cellStyle name="Примечание 2 2 6 2" xfId="11929" xr:uid="{13F6F97F-30A9-446A-8B5A-A3A31F47F7DE}"/>
    <cellStyle name="Примечание 2 2 7" xfId="8832" xr:uid="{57734F00-14BC-48AC-8B0F-A16373E667BA}"/>
    <cellStyle name="Примечание 2 2 8" xfId="1163" xr:uid="{60A77EC2-A7EB-426C-9574-61B8306B1831}"/>
    <cellStyle name="Примечание 2 2 9" xfId="17096" xr:uid="{D5BACC3F-0DE1-45DE-8EB4-7BA8246C2153}"/>
    <cellStyle name="Примечание 2 3" xfId="413" xr:uid="{3DCDA7F9-9C11-4DAE-9F98-4F7846F5AB70}"/>
    <cellStyle name="Примечание 2 3 2" xfId="589" xr:uid="{790B476A-C70A-4F6C-BF73-FD2D4EEB54AE}"/>
    <cellStyle name="Примечание 2 3 2 2" xfId="640" xr:uid="{866AB199-BF8D-487B-910B-BF34B092ABA9}"/>
    <cellStyle name="Примечание 2 3 2 2 2" xfId="752" xr:uid="{C4B65D54-4F2A-4DA6-93A9-A350BF18D7B5}"/>
    <cellStyle name="Примечание 2 3 2 2 2 2" xfId="1009" xr:uid="{015877F8-FCB0-4E57-85E8-0DEF71CB8109}"/>
    <cellStyle name="Примечание 2 3 2 2 2 2 2" xfId="14848" xr:uid="{D4D878E8-7134-4B26-A490-5B4B8650400F}"/>
    <cellStyle name="Примечание 2 3 2 2 2 2 3" xfId="7337" xr:uid="{BA9A142F-7172-4F40-96D6-CD6C69308518}"/>
    <cellStyle name="Примечание 2 3 2 2 2 3" xfId="11688" xr:uid="{6D65A27E-81C5-45E9-AD20-A16D2832C489}"/>
    <cellStyle name="Примечание 2 3 2 2 2 4" xfId="4082" xr:uid="{48BC5EE6-2892-49E2-B495-64F5371476D6}"/>
    <cellStyle name="Примечание 2 3 2 2 3" xfId="864" xr:uid="{C111FB16-A162-462E-BC89-222C74457C87}"/>
    <cellStyle name="Примечание 2 3 2 2 3 2" xfId="13253" xr:uid="{CBC56050-F2F3-41C3-A158-60F2B608C00C}"/>
    <cellStyle name="Примечание 2 3 2 2 3 3" xfId="5665" xr:uid="{424BE94F-F9E1-46B9-BE2A-EC591A2186CB}"/>
    <cellStyle name="Примечание 2 3 2 2 4" xfId="10141" xr:uid="{E1F80C80-282E-4B4C-97DD-9FC4BE179367}"/>
    <cellStyle name="Примечание 2 3 2 2 5" xfId="2503" xr:uid="{CDE12376-0510-4B0D-A2DE-87600DB98DF1}"/>
    <cellStyle name="Примечание 2 3 2 3" xfId="701" xr:uid="{78C038DF-8E7C-4DDF-99B6-6AC5643970D4}"/>
    <cellStyle name="Примечание 2 3 2 3 2" xfId="958" xr:uid="{A21543FF-3511-4338-B3CE-7753E6ABB6CB}"/>
    <cellStyle name="Примечание 2 3 2 3 2 2" xfId="13864" xr:uid="{41DD904C-260D-42FE-B426-2FB64E1EB551}"/>
    <cellStyle name="Примечание 2 3 2 3 2 3" xfId="6280" xr:uid="{8148B6CA-1E13-4324-A5BC-66F04B760C2F}"/>
    <cellStyle name="Примечание 2 3 2 3 3" xfId="10752" xr:uid="{605100B9-5294-4FB9-AEF0-AA2FBE85CD65}"/>
    <cellStyle name="Примечание 2 3 2 3 4" xfId="3121" xr:uid="{E73A5112-1CD1-481F-B9A8-BBEC78F746F2}"/>
    <cellStyle name="Примечание 2 3 2 4" xfId="813" xr:uid="{C8A360B2-E19A-4783-93B0-F89D1FF3B77D}"/>
    <cellStyle name="Примечание 2 3 2 4 2" xfId="12298" xr:uid="{DBA1B046-6DA4-4463-86C2-DFF61C9BB5F4}"/>
    <cellStyle name="Примечание 2 3 2 4 3" xfId="4697" xr:uid="{FEE58B8B-9C0C-4527-BAAB-B0AFE1E9D0D0}"/>
    <cellStyle name="Примечание 2 3 2 5" xfId="9526" xr:uid="{E45C19F7-7D74-4E4B-A668-EFA8C5DB4CC3}"/>
    <cellStyle name="Примечание 2 3 2 6" xfId="1880" xr:uid="{893758E4-3F76-478D-BE7D-3C900A8FAA3A}"/>
    <cellStyle name="Примечание 2 3 3" xfId="639" xr:uid="{7FAAFF7C-079F-4626-B935-8EBF9EB330C6}"/>
    <cellStyle name="Примечание 2 3 3 2" xfId="751" xr:uid="{BDFF3B12-B789-4E3B-A101-AF7C88C2B1C7}"/>
    <cellStyle name="Примечание 2 3 3 2 2" xfId="1008" xr:uid="{43C7D6DB-4933-44E6-832D-5F3DD4722F9C}"/>
    <cellStyle name="Примечание 2 3 3 2 2 2" xfId="14247" xr:uid="{C863C018-838E-4853-A8B9-DF4944D7BBDD}"/>
    <cellStyle name="Примечание 2 3 3 2 2 3" xfId="6736" xr:uid="{66A06B38-99EF-425C-A00B-DC130ACDA190}"/>
    <cellStyle name="Примечание 2 3 3 2 3" xfId="11086" xr:uid="{F61DAEC6-131F-4EC2-9521-11EB1030A622}"/>
    <cellStyle name="Примечание 2 3 3 2 4" xfId="3478" xr:uid="{D3279BEC-37A1-4233-BE38-377D30607FD6}"/>
    <cellStyle name="Примечание 2 3 3 3" xfId="863" xr:uid="{3D42D8AE-8B58-428D-86E1-3FB0F444CE05}"/>
    <cellStyle name="Примечание 2 3 3 3 2" xfId="12632" xr:uid="{9DCB656D-975D-4F1E-BF14-C2E6DABDD769}"/>
    <cellStyle name="Примечание 2 3 3 3 3" xfId="5037" xr:uid="{E749D2E4-98E0-4478-A1C9-6C12EBDCE9CB}"/>
    <cellStyle name="Примечание 2 3 3 4" xfId="9226" xr:uid="{68C147D0-CFFC-4D65-AB9C-8644009DCD59}"/>
    <cellStyle name="Примечание 2 3 3 5" xfId="1578" xr:uid="{8F040A72-8BF6-4277-833D-3480CED48916}"/>
    <cellStyle name="Примечание 2 3 4" xfId="673" xr:uid="{42EC451F-144B-4392-BE2A-1EC904B447E8}"/>
    <cellStyle name="Примечание 2 3 4 2" xfId="930" xr:uid="{F4172248-4E53-4485-B633-574C43FD943E}"/>
    <cellStyle name="Примечание 2 3 4 2 2" xfId="7037" xr:uid="{5E32F5A0-7A49-43CC-B21C-8DA165CE6933}"/>
    <cellStyle name="Примечание 2 3 4 2 2 2" xfId="14548" xr:uid="{9775BE4B-6665-426B-A4F5-E843385EA299}"/>
    <cellStyle name="Примечание 2 3 4 2 3" xfId="11387" xr:uid="{82850F45-A7C9-4469-B9BB-FCA13506EA60}"/>
    <cellStyle name="Примечание 2 3 4 2 4" xfId="3780" xr:uid="{A39D1FF9-79F8-4C85-AF38-51102520EA3D}"/>
    <cellStyle name="Примечание 2 3 4 3" xfId="5363" xr:uid="{E6C01BC8-A64D-41CA-B61C-3DB7757D65BF}"/>
    <cellStyle name="Примечание 2 3 4 3 2" xfId="12953" xr:uid="{A2A83C6A-9F3D-4C50-A128-7BF447FDF557}"/>
    <cellStyle name="Примечание 2 3 4 4" xfId="9841" xr:uid="{CDEDD4D8-5AB2-431A-BAE6-CE804C11BE3E}"/>
    <cellStyle name="Примечание 2 3 4 5" xfId="2201" xr:uid="{2FBDB962-A300-4FD1-A64C-13B5AF08E6F5}"/>
    <cellStyle name="Примечание 2 3 5" xfId="785" xr:uid="{6B7150FC-05DA-4ACD-8E23-046063A93A74}"/>
    <cellStyle name="Примечание 2 3 5 2" xfId="5978" xr:uid="{F8DDFE9D-844B-4EC3-8F83-CD9F015DEC5A}"/>
    <cellStyle name="Примечание 2 3 5 2 2" xfId="13564" xr:uid="{57121DF7-181C-49B8-8578-7011B5651213}"/>
    <cellStyle name="Примечание 2 3 5 3" xfId="10452" xr:uid="{056D49D1-9407-4732-A0E5-6B11F7497CC8}"/>
    <cellStyle name="Примечание 2 3 5 4" xfId="2819" xr:uid="{E6F21E6D-10F3-4EEB-9FE6-635EE241AB2F}"/>
    <cellStyle name="Примечание 2 3 6" xfId="561" xr:uid="{F46CFD4A-3DA8-40FD-A80E-F557B414796F}"/>
    <cellStyle name="Примечание 2 3 6 2" xfId="11998" xr:uid="{289A54B9-A54B-49A1-9F26-9E8DBB3682AC}"/>
    <cellStyle name="Примечание 2 3 6 3" xfId="4395" xr:uid="{3F78B9BF-F1B0-4A7D-8AF4-B64A02546B46}"/>
    <cellStyle name="Примечание 2 3 7" xfId="8901" xr:uid="{070FBCDF-CF1E-4284-99DA-58CBAE45AB49}"/>
    <cellStyle name="Примечание 2 3 8" xfId="1233" xr:uid="{689EF626-4631-4439-BBDA-A3CF2B97B944}"/>
    <cellStyle name="Примечание 2 4" xfId="414" xr:uid="{F2FB14BD-6425-439D-93CA-EA99BA61EC22}"/>
    <cellStyle name="Примечание 2 4 2" xfId="641" xr:uid="{ED5402DE-1419-4220-9188-A00B1D7BC966}"/>
    <cellStyle name="Примечание 2 4 2 2" xfId="753" xr:uid="{A1DE15BF-EBB4-4AF9-AF97-22592F1589E8}"/>
    <cellStyle name="Примечание 2 4 2 2 2" xfId="1010" xr:uid="{A48EB5FF-9EE1-4D67-BA04-A1EBD947221F}"/>
    <cellStyle name="Примечание 2 4 2 2 2 2" xfId="7406" xr:uid="{E1319F9E-FAFE-4049-A07F-3D3675168972}"/>
    <cellStyle name="Примечание 2 4 2 2 2 2 2" xfId="14917" xr:uid="{F57DA801-6C28-4DE6-B88A-690EBC3D02F9}"/>
    <cellStyle name="Примечание 2 4 2 2 2 3" xfId="11757" xr:uid="{3F8669B9-B549-4303-B5D6-8CFF7DE18767}"/>
    <cellStyle name="Примечание 2 4 2 2 2 4" xfId="4151" xr:uid="{EC447E3C-1B44-46BA-89E7-3C02C871E2B5}"/>
    <cellStyle name="Примечание 2 4 2 2 3" xfId="5734" xr:uid="{50ED2B7F-FE0E-42D9-ADA0-B56D42B45E92}"/>
    <cellStyle name="Примечание 2 4 2 2 3 2" xfId="13322" xr:uid="{B1A00031-4ED0-4C28-A929-3C2CADC5FADB}"/>
    <cellStyle name="Примечание 2 4 2 2 4" xfId="10210" xr:uid="{09494704-17AC-428F-8F56-48F9417C3120}"/>
    <cellStyle name="Примечание 2 4 2 2 5" xfId="2572" xr:uid="{F0DF108C-AB3E-4FE9-ABA5-0F57DECCCC46}"/>
    <cellStyle name="Примечание 2 4 2 3" xfId="865" xr:uid="{13365DC1-C550-40C9-901F-0BA2C2FD7D0D}"/>
    <cellStyle name="Примечание 2 4 2 3 2" xfId="6349" xr:uid="{0B9DA90E-1364-402B-83DC-36377311AF6E}"/>
    <cellStyle name="Примечание 2 4 2 3 2 2" xfId="13933" xr:uid="{9A2E4DE3-5C22-42DA-9B5A-512A6E52CC0B}"/>
    <cellStyle name="Примечание 2 4 2 3 3" xfId="10821" xr:uid="{856C6619-3020-4D11-B12F-9DC93F5D770D}"/>
    <cellStyle name="Примечание 2 4 2 3 4" xfId="3190" xr:uid="{DB898422-70D1-4114-87DC-0C3A4C54D4E7}"/>
    <cellStyle name="Примечание 2 4 2 4" xfId="4766" xr:uid="{30E8F63B-48F7-4F63-AE79-089EAF7CADF5}"/>
    <cellStyle name="Примечание 2 4 2 4 2" xfId="12367" xr:uid="{C9042449-5F17-418B-8EED-79C27B8A3DDF}"/>
    <cellStyle name="Примечание 2 4 2 5" xfId="9595" xr:uid="{9FD7F3B4-CB97-4988-9E50-CDB29AD72B36}"/>
    <cellStyle name="Примечание 2 4 2 6" xfId="1949" xr:uid="{84AB183F-4D27-4CB3-971E-A0CF6A325755}"/>
    <cellStyle name="Примечание 2 4 3" xfId="687" xr:uid="{6371A56C-A744-44A6-8A7C-C08A3A2351EA}"/>
    <cellStyle name="Примечание 2 4 3 2" xfId="944" xr:uid="{18CD73EB-B575-4AAA-9EA2-618F30FA7CA6}"/>
    <cellStyle name="Примечание 2 4 3 2 2" xfId="6805" xr:uid="{430A61CB-3778-48D7-8F07-EA372C1FD51B}"/>
    <cellStyle name="Примечание 2 4 3 2 2 2" xfId="14316" xr:uid="{1A84CDA9-06D0-4A84-A270-EF53A9F20B0A}"/>
    <cellStyle name="Примечание 2 4 3 2 3" xfId="11155" xr:uid="{9F8A00B4-49C0-4183-A7D9-B7E62E9E96C7}"/>
    <cellStyle name="Примечание 2 4 3 2 4" xfId="3547" xr:uid="{C83E00A3-0DD8-4AD5-BB9F-4794D8A30158}"/>
    <cellStyle name="Примечание 2 4 3 3" xfId="5106" xr:uid="{E8C06A85-9019-472A-A257-CE092498FEB0}"/>
    <cellStyle name="Примечание 2 4 3 3 2" xfId="12701" xr:uid="{E4B4FEB1-8786-4188-B054-ABFA2B2B8D0E}"/>
    <cellStyle name="Примечание 2 4 3 4" xfId="9295" xr:uid="{A7E672BE-2AB3-4300-99AB-0543A60DC638}"/>
    <cellStyle name="Примечание 2 4 3 5" xfId="1647" xr:uid="{D8AB736D-C3F9-482A-9421-76627A33001C}"/>
    <cellStyle name="Примечание 2 4 4" xfId="799" xr:uid="{63138EF5-0954-4C7D-BEC2-D8F0C8BA636D}"/>
    <cellStyle name="Примечание 2 4 4 2" xfId="3849" xr:uid="{7C7A28F3-5D55-4CA8-9A4F-CD20A96AC74A}"/>
    <cellStyle name="Примечание 2 4 4 2 2" xfId="7106" xr:uid="{B9BE1B58-8C2D-4705-BF7B-E9C3C3C60D4D}"/>
    <cellStyle name="Примечание 2 4 4 2 2 2" xfId="14617" xr:uid="{88BE3293-5EC2-464D-9FDC-E23E4EBCB247}"/>
    <cellStyle name="Примечание 2 4 4 2 3" xfId="11456" xr:uid="{4D4C01EF-CC32-4921-B58D-C7A37EDBF9D5}"/>
    <cellStyle name="Примечание 2 4 4 3" xfId="5432" xr:uid="{AEEE1260-E071-4C55-AEC2-DA4E696081C3}"/>
    <cellStyle name="Примечание 2 4 4 3 2" xfId="13022" xr:uid="{8611D48E-5C8D-4189-85CD-B0FD8DB00431}"/>
    <cellStyle name="Примечание 2 4 4 4" xfId="9910" xr:uid="{9C9E2B4E-47E3-4875-AF01-E692CAFEE79E}"/>
    <cellStyle name="Примечание 2 4 4 5" xfId="2270" xr:uid="{457DFBAC-D4A2-4E10-8C80-A70285EBAF41}"/>
    <cellStyle name="Примечание 2 4 5" xfId="575" xr:uid="{DEA2796B-C791-4D85-8BC5-3607D83BB75C}"/>
    <cellStyle name="Примечание 2 4 5 2" xfId="6047" xr:uid="{FC2B750E-9537-4B01-8821-F11BADA4D1AF}"/>
    <cellStyle name="Примечание 2 4 5 2 2" xfId="13633" xr:uid="{00E5E856-CBD4-43E3-A412-FCC0539B13DD}"/>
    <cellStyle name="Примечание 2 4 5 3" xfId="10521" xr:uid="{C2D080CB-DE11-4EC0-BBD6-27130166CC4E}"/>
    <cellStyle name="Примечание 2 4 5 4" xfId="2888" xr:uid="{FF420C8F-8080-4BB4-A7BA-0D0985E8D4C0}"/>
    <cellStyle name="Примечание 2 4 6" xfId="4464" xr:uid="{20151053-1B46-46E3-B518-F6C89F23467B}"/>
    <cellStyle name="Примечание 2 4 6 2" xfId="12067" xr:uid="{0FFDA7AB-B80A-4C3A-A252-27E7CB70BCB5}"/>
    <cellStyle name="Примечание 2 4 7" xfId="8970" xr:uid="{35ECC61C-F4DC-4BE7-ADE7-AC7C58065938}"/>
    <cellStyle name="Примечание 2 4 8" xfId="1302" xr:uid="{5733F4FB-F5A0-47C4-BE96-E0F550385BA6}"/>
    <cellStyle name="Примечание 2 5" xfId="415" xr:uid="{169F9FA7-EE80-4049-8684-F89113BDB794}"/>
    <cellStyle name="Примечание 2 5 2" xfId="750" xr:uid="{44567618-8838-4562-A0DE-FE7804A7D21D}"/>
    <cellStyle name="Примечание 2 5 2 2" xfId="1007" xr:uid="{F6A1EF32-A20D-4932-B0BA-E40CEBAE17C6}"/>
    <cellStyle name="Примечание 2 5 2 2 2" xfId="7199" xr:uid="{34FF3444-358C-4EB9-A6BA-8337739ED402}"/>
    <cellStyle name="Примечание 2 5 2 2 2 2" xfId="14710" xr:uid="{DD951959-BF7C-4886-BA14-E27E473422E6}"/>
    <cellStyle name="Примечание 2 5 2 2 3" xfId="11549" xr:uid="{E1EC0614-8CF8-4FCE-B69C-8E60B990EECB}"/>
    <cellStyle name="Примечание 2 5 2 2 4" xfId="3943" xr:uid="{D316BA8D-E5EF-43A4-85BF-470AA1D4DF32}"/>
    <cellStyle name="Примечание 2 5 2 3" xfId="5526" xr:uid="{E69DFCC2-97AF-43DF-9F99-96FA3F0E9F16}"/>
    <cellStyle name="Примечание 2 5 2 3 2" xfId="13115" xr:uid="{AE84095A-76C6-4325-8278-B2067B75821A}"/>
    <cellStyle name="Примечание 2 5 2 4" xfId="10003" xr:uid="{7EE16466-6713-4ABE-83C4-2162BBA70237}"/>
    <cellStyle name="Примечание 2 5 2 5" xfId="2364" xr:uid="{1A6600F0-231C-4379-81AF-EFCE1E22E3D0}"/>
    <cellStyle name="Примечание 2 5 3" xfId="862" xr:uid="{7E79CB28-2540-4988-9F5D-827722C08957}"/>
    <cellStyle name="Примечание 2 5 3 2" xfId="6141" xr:uid="{5F5D37FD-4F81-4A23-A1ED-EDE7F4AAFFF7}"/>
    <cellStyle name="Примечание 2 5 3 2 2" xfId="13726" xr:uid="{A707C64A-0749-42C4-8C41-1EDDBD40D6C1}"/>
    <cellStyle name="Примечание 2 5 3 3" xfId="10614" xr:uid="{AF724B24-4FE8-4E93-8D19-C89020F4B386}"/>
    <cellStyle name="Примечание 2 5 3 4" xfId="2982" xr:uid="{9835D946-13DE-4CBC-B662-558F9A8DDBEB}"/>
    <cellStyle name="Примечание 2 5 4" xfId="638" xr:uid="{1B2F2E1F-D0A0-457A-8AB1-5B618CDB1EE7}"/>
    <cellStyle name="Примечание 2 5 4 2" xfId="12160" xr:uid="{E25BF1B2-EFCB-4A14-8E0F-4913D1AF85F7}"/>
    <cellStyle name="Примечание 2 5 4 3" xfId="4558" xr:uid="{EA31E906-2F53-43E3-8161-4B417CCB4A6D}"/>
    <cellStyle name="Примечание 2 5 5" xfId="9388" xr:uid="{132890BD-2726-44CC-A750-E07F4407BEE9}"/>
    <cellStyle name="Примечание 2 5 6" xfId="1741" xr:uid="{327823CC-5D64-4372-BFCE-13EF0A851018}"/>
    <cellStyle name="Примечание 2 6" xfId="659" xr:uid="{19DA8C9E-B576-4790-B6A9-D4778C4C0E92}"/>
    <cellStyle name="Примечание 2 6 2" xfId="916" xr:uid="{5012B820-C5BD-4F75-B170-9A838E7A7D3E}"/>
    <cellStyle name="Примечание 2 6 2 2" xfId="6598" xr:uid="{79637B0C-E7F7-4572-A9D0-FD63EE84F287}"/>
    <cellStyle name="Примечание 2 6 2 2 2" xfId="14109" xr:uid="{E4BC7D88-85BB-43E9-BED8-3CC8A55AC4CF}"/>
    <cellStyle name="Примечание 2 6 2 3" xfId="10948" xr:uid="{283A06DD-E346-443C-95DF-E409829D9A1A}"/>
    <cellStyle name="Примечание 2 6 2 4" xfId="3339" xr:uid="{0D689BE7-E665-41D0-A5B0-D805B9091893}"/>
    <cellStyle name="Примечание 2 6 3" xfId="4898" xr:uid="{2954A671-39E7-471C-969D-652C91DDC7F6}"/>
    <cellStyle name="Примечание 2 6 3 2" xfId="12494" xr:uid="{83ED11D4-AB90-4647-B95D-4AC1E85991D0}"/>
    <cellStyle name="Примечание 2 6 4" xfId="9088" xr:uid="{99ABEC3B-3C28-4370-8024-99817378804C}"/>
    <cellStyle name="Примечание 2 6 5" xfId="1439" xr:uid="{BEDC87D2-46E5-4A69-999E-FE456CAA6DA4}"/>
    <cellStyle name="Примечание 2 7" xfId="771" xr:uid="{FB5A4615-CEEA-412B-A228-A6D13B903095}"/>
    <cellStyle name="Примечание 2 7 2" xfId="3641" xr:uid="{282D9D00-A5E0-4A8B-86A5-93A988C45612}"/>
    <cellStyle name="Примечание 2 7 2 2" xfId="6899" xr:uid="{F84D5C4E-69CD-421B-8727-B144D6E9ACFA}"/>
    <cellStyle name="Примечание 2 7 2 2 2" xfId="14410" xr:uid="{34E76EE4-C82D-4436-AE60-46A3E50F5CCA}"/>
    <cellStyle name="Примечание 2 7 2 3" xfId="11249" xr:uid="{13E821F6-2B03-4B62-A3AC-0ACFE02679A3}"/>
    <cellStyle name="Примечание 2 7 3" xfId="5224" xr:uid="{FC415313-F125-494F-84C9-9404BA02FA1A}"/>
    <cellStyle name="Примечание 2 7 3 2" xfId="12815" xr:uid="{4040CE34-0027-465B-BCE3-4298DBBDFE03}"/>
    <cellStyle name="Примечание 2 7 4" xfId="9703" xr:uid="{39E356A5-B017-4551-8E04-49823000CE1F}"/>
    <cellStyle name="Примечание 2 7 5" xfId="2062" xr:uid="{84FA8BC6-A8A3-4F3E-BEE8-48405FCB46CE}"/>
    <cellStyle name="Примечание 2 8" xfId="537" xr:uid="{574A2AD5-27A4-48A7-9990-8F6AB475E1C4}"/>
    <cellStyle name="Примечание 2 8 2" xfId="5839" xr:uid="{0FDD10E1-1418-49B6-99AD-FADEB0772C00}"/>
    <cellStyle name="Примечание 2 8 2 2" xfId="13426" xr:uid="{882628BC-E4F6-49F8-A272-5F985D642E75}"/>
    <cellStyle name="Примечание 2 8 3" xfId="10313" xr:uid="{2B4248B8-6628-4014-9B4B-166447DC7BBC}"/>
    <cellStyle name="Примечание 2 8 4" xfId="2680" xr:uid="{D94ECDD4-D010-47B6-A281-D88067172351}"/>
    <cellStyle name="Примечание 2 9" xfId="4256" xr:uid="{98A5E841-4A53-4891-954E-43794DD20E0D}"/>
    <cellStyle name="Примечание 2 9 2" xfId="11860" xr:uid="{87EDA035-4EB7-4C34-8B67-71DBFF03290C}"/>
    <cellStyle name="Примечание 3" xfId="416" xr:uid="{33924F59-6653-41D4-91AB-2C55BF737674}"/>
    <cellStyle name="Примечание 3 10" xfId="8783" xr:uid="{C7386489-C5A9-43C0-BC63-6705C55B0444}"/>
    <cellStyle name="Примечание 3 11" xfId="1110" xr:uid="{E478C36B-2BFB-4FCF-A1D8-E50B5AF320B2}"/>
    <cellStyle name="Примечание 3 2" xfId="417" xr:uid="{22271BAE-ED05-40C8-851D-00B4D3A98BDA}"/>
    <cellStyle name="Примечание 3 2 2" xfId="1831" xr:uid="{A60A9911-9A21-4391-A97B-D208FC5DC2CF}"/>
    <cellStyle name="Примечание 3 2 2 2" xfId="2454" xr:uid="{B7EC5EB8-7DB8-4795-BD48-12FC72506BE2}"/>
    <cellStyle name="Примечание 3 2 2 2 2" xfId="4033" xr:uid="{FFC1DC39-9A7B-46C8-9CD7-F32FFD01C9AF}"/>
    <cellStyle name="Примечание 3 2 2 2 2 2" xfId="7289" xr:uid="{3230F384-9782-44E5-8DDB-92BD4F5277F2}"/>
    <cellStyle name="Примечание 3 2 2 2 2 2 2" xfId="14800" xr:uid="{76C0F9EB-5F37-471D-8499-EADED13E4FD0}"/>
    <cellStyle name="Примечание 3 2 2 2 2 3" xfId="11639" xr:uid="{5ED32F55-695F-4320-A8C7-545F02261651}"/>
    <cellStyle name="Примечание 3 2 2 2 3" xfId="5616" xr:uid="{EFDC3E77-23A5-495F-AC34-2468A4C12CC1}"/>
    <cellStyle name="Примечание 3 2 2 2 3 2" xfId="13205" xr:uid="{549F0A32-A916-48EB-91B1-C30A73B09672}"/>
    <cellStyle name="Примечание 3 2 2 2 4" xfId="10093" xr:uid="{18B8F06D-F95E-405E-AF8F-026965A622C9}"/>
    <cellStyle name="Примечание 3 2 2 3" xfId="3072" xr:uid="{E2D577E4-5114-4BC2-81DE-6809B942049E}"/>
    <cellStyle name="Примечание 3 2 2 3 2" xfId="6231" xr:uid="{9B450F5C-E35D-491D-9641-E4128EAFA927}"/>
    <cellStyle name="Примечание 3 2 2 3 2 2" xfId="13816" xr:uid="{4FD53988-60BC-4836-9B67-FCF1D7A37505}"/>
    <cellStyle name="Примечание 3 2 2 3 3" xfId="10704" xr:uid="{6ACB1CBB-3519-4672-8589-E74306967DA1}"/>
    <cellStyle name="Примечание 3 2 2 4" xfId="4648" xr:uid="{CEE75BB5-CF0E-4C55-8F09-0051994F6A56}"/>
    <cellStyle name="Примечание 3 2 2 4 2" xfId="12250" xr:uid="{E0578C4C-FECE-4B19-AB9C-69F710D63720}"/>
    <cellStyle name="Примечание 3 2 2 5" xfId="9478" xr:uid="{7468C989-AA0E-45E4-8374-87BA33621070}"/>
    <cellStyle name="Примечание 3 2 3" xfId="1529" xr:uid="{FEFE4EA4-0AC8-4325-8F5D-3FC00526EFF2}"/>
    <cellStyle name="Примечание 3 2 3 2" xfId="3429" xr:uid="{299E7200-0313-4BC6-AD38-BA45559A6FE5}"/>
    <cellStyle name="Примечание 3 2 3 2 2" xfId="6688" xr:uid="{F7989F42-5772-427E-96ED-D82801CCBC2E}"/>
    <cellStyle name="Примечание 3 2 3 2 2 2" xfId="14199" xr:uid="{AD78FBA9-6B06-4430-A685-C11F93C75863}"/>
    <cellStyle name="Примечание 3 2 3 2 3" xfId="11038" xr:uid="{562E59A7-0622-4BBC-925B-207D370F09D7}"/>
    <cellStyle name="Примечание 3 2 3 3" xfId="4988" xr:uid="{6EF8EBD0-06A2-46D7-8FF0-ADE98CEEABC3}"/>
    <cellStyle name="Примечание 3 2 3 3 2" xfId="12584" xr:uid="{01B1B469-E8CB-4A1C-886B-1D815F410D23}"/>
    <cellStyle name="Примечание 3 2 3 4" xfId="9178" xr:uid="{C2CF6F86-C857-425D-9BEB-2A98F3C6F830}"/>
    <cellStyle name="Примечание 3 2 4" xfId="2152" xr:uid="{1B5666B5-0480-428D-A0AB-F62279203615}"/>
    <cellStyle name="Примечание 3 2 4 2" xfId="3731" xr:uid="{C50B4502-CE88-4A49-9EA8-F0A81BE92044}"/>
    <cellStyle name="Примечание 3 2 4 2 2" xfId="6989" xr:uid="{A347833C-396D-400F-9216-75D2D63ED707}"/>
    <cellStyle name="Примечание 3 2 4 2 2 2" xfId="14500" xr:uid="{0D72AA4D-FF61-43B8-B715-D1624FFCC309}"/>
    <cellStyle name="Примечание 3 2 4 2 3" xfId="11339" xr:uid="{F13A39D6-ADF1-466E-8D32-67524E4A8E7A}"/>
    <cellStyle name="Примечание 3 2 4 3" xfId="5314" xr:uid="{74180A94-B4F8-440C-BD9D-CAA980829DEA}"/>
    <cellStyle name="Примечание 3 2 4 3 2" xfId="12905" xr:uid="{D17B5E01-071D-4BB1-BAF3-1651C4587535}"/>
    <cellStyle name="Примечание 3 2 4 4" xfId="9793" xr:uid="{E5CD7884-5A86-4563-893F-AAC66ABFA806}"/>
    <cellStyle name="Примечание 3 2 5" xfId="2770" xr:uid="{96F14C68-CFA1-485C-BED5-C369D0448597}"/>
    <cellStyle name="Примечание 3 2 5 2" xfId="5929" xr:uid="{186AAB6F-D02A-44C7-893C-7097C55CA6C5}"/>
    <cellStyle name="Примечание 3 2 5 2 2" xfId="13516" xr:uid="{BF746AF7-BA5B-4508-8E31-6ECD410BE962}"/>
    <cellStyle name="Примечание 3 2 5 3" xfId="10403" xr:uid="{8A687BB5-B5E1-4024-A61A-A335248B2F07}"/>
    <cellStyle name="Примечание 3 2 6" xfId="4346" xr:uid="{D3B12927-FF71-4E1F-B9A9-FA0C10756CD8}"/>
    <cellStyle name="Примечание 3 2 6 2" xfId="11950" xr:uid="{B1B2E399-D48B-46F7-A261-0E60C094A49A}"/>
    <cellStyle name="Примечание 3 2 7" xfId="8853" xr:uid="{40DBADBE-646A-4290-B77F-9AEC22B0BC59}"/>
    <cellStyle name="Примечание 3 2 8" xfId="1184" xr:uid="{F93D399A-4EA2-49EB-87BC-7089C8ED88FB}"/>
    <cellStyle name="Примечание 3 3" xfId="418" xr:uid="{30600A29-086D-40EB-9415-DE1F37818100}"/>
    <cellStyle name="Примечание 3 3 2" xfId="1901" xr:uid="{7FBE8125-424D-4668-824A-C77BB0C15EE4}"/>
    <cellStyle name="Примечание 3 3 2 2" xfId="2524" xr:uid="{C15205C0-ADE5-4B5E-9B27-9D9C63C06069}"/>
    <cellStyle name="Примечание 3 3 2 2 2" xfId="4103" xr:uid="{BAF755DF-E9D2-443C-A3E2-79498A54C551}"/>
    <cellStyle name="Примечание 3 3 2 2 2 2" xfId="7358" xr:uid="{C054EF0A-21A9-4D78-BE0A-3E768EEADA74}"/>
    <cellStyle name="Примечание 3 3 2 2 2 2 2" xfId="14869" xr:uid="{471B41CC-D042-43DB-9ABB-4CD1BB5F0A9D}"/>
    <cellStyle name="Примечание 3 3 2 2 2 3" xfId="11709" xr:uid="{B0A90EC8-EB42-4376-A32B-BF20F072C908}"/>
    <cellStyle name="Примечание 3 3 2 2 3" xfId="5686" xr:uid="{B2907421-077B-43EA-B238-3EF3D9DF5C55}"/>
    <cellStyle name="Примечание 3 3 2 2 3 2" xfId="13274" xr:uid="{B47E758F-E260-4BC7-A37C-3BFE044D282C}"/>
    <cellStyle name="Примечание 3 3 2 2 4" xfId="10162" xr:uid="{D9947701-8F2C-4D2D-ABB8-9F4DA66C6E8F}"/>
    <cellStyle name="Примечание 3 3 2 3" xfId="3142" xr:uid="{853C1AAB-38E1-426E-AF4B-A599CDC3E21C}"/>
    <cellStyle name="Примечание 3 3 2 3 2" xfId="6301" xr:uid="{9EAA6157-646D-428E-A60E-8433D9C14470}"/>
    <cellStyle name="Примечание 3 3 2 3 2 2" xfId="13885" xr:uid="{96691347-C4CE-431E-A55D-B637EB39A00D}"/>
    <cellStyle name="Примечание 3 3 2 3 3" xfId="10773" xr:uid="{4C299918-F745-48EF-A10F-35EBE4CC3059}"/>
    <cellStyle name="Примечание 3 3 2 4" xfId="4718" xr:uid="{0424DDA4-DF13-4820-8915-86908CD09935}"/>
    <cellStyle name="Примечание 3 3 2 4 2" xfId="12319" xr:uid="{A3318A80-2125-4A73-9FF1-0142B60F3A49}"/>
    <cellStyle name="Примечание 3 3 2 5" xfId="9547" xr:uid="{5EC9DD1E-0451-45F8-8BB4-02A6F8A64C85}"/>
    <cellStyle name="Примечание 3 3 3" xfId="1599" xr:uid="{DEEF10E0-BE40-4F4A-80CA-BD4F658A858E}"/>
    <cellStyle name="Примечание 3 3 3 2" xfId="3499" xr:uid="{5F2EEAC8-31C2-42A2-A3FA-E01AD576B11C}"/>
    <cellStyle name="Примечание 3 3 3 2 2" xfId="6757" xr:uid="{DD04FC90-4EA3-49FB-8E9A-BAEE19D9DB70}"/>
    <cellStyle name="Примечание 3 3 3 2 2 2" xfId="14268" xr:uid="{59D1DD3E-0B39-4F9E-9AD4-89857134EEB1}"/>
    <cellStyle name="Примечание 3 3 3 2 3" xfId="11107" xr:uid="{33571B27-B802-4F2F-82EE-68823B3681B7}"/>
    <cellStyle name="Примечание 3 3 3 3" xfId="5058" xr:uid="{C8418AAD-5D43-4E03-A916-78F9C3E5B59A}"/>
    <cellStyle name="Примечание 3 3 3 3 2" xfId="12653" xr:uid="{329A04F9-AEBB-4922-8642-98E846EC6676}"/>
    <cellStyle name="Примечание 3 3 3 4" xfId="9247" xr:uid="{6F569C10-290F-4651-9C75-C7A7DEF9AC6C}"/>
    <cellStyle name="Примечание 3 3 4" xfId="2222" xr:uid="{805893E9-FA8E-4F5E-AAD3-D9E30BC92BA4}"/>
    <cellStyle name="Примечание 3 3 4 2" xfId="3801" xr:uid="{2847F4B7-5760-46B3-BBAA-D7FE604312F4}"/>
    <cellStyle name="Примечание 3 3 4 2 2" xfId="7058" xr:uid="{A87A1803-6DF6-4F33-AB8D-E7094F4B7A49}"/>
    <cellStyle name="Примечание 3 3 4 2 2 2" xfId="14569" xr:uid="{6C0D6846-B91E-4467-936A-A3F04B25345A}"/>
    <cellStyle name="Примечание 3 3 4 2 3" xfId="11408" xr:uid="{D286C26A-89AA-4077-900B-0AD20540A00B}"/>
    <cellStyle name="Примечание 3 3 4 3" xfId="5384" xr:uid="{D9D6A65E-0451-4B87-9732-088A1158E9B3}"/>
    <cellStyle name="Примечание 3 3 4 3 2" xfId="12974" xr:uid="{09441040-BE56-4E55-85BC-3DC09D8E4016}"/>
    <cellStyle name="Примечание 3 3 4 4" xfId="9862" xr:uid="{571331C7-0512-4329-BDB1-9F437997A624}"/>
    <cellStyle name="Примечание 3 3 5" xfId="2840" xr:uid="{4BAD90BF-FF40-4DEA-916B-B27230EF8209}"/>
    <cellStyle name="Примечание 3 3 5 2" xfId="5999" xr:uid="{8253DEA2-BBBC-4683-9142-C6DAA20D4D8A}"/>
    <cellStyle name="Примечание 3 3 5 2 2" xfId="13585" xr:uid="{3842924A-790F-4E07-8FCC-B4C2B42F984C}"/>
    <cellStyle name="Примечание 3 3 5 3" xfId="10473" xr:uid="{79C9EF91-BFB8-4705-95C8-441B0441CC91}"/>
    <cellStyle name="Примечание 3 3 6" xfId="4416" xr:uid="{E9E85B58-A8A9-47E0-AEB9-B2A9311E8286}"/>
    <cellStyle name="Примечание 3 3 6 2" xfId="12019" xr:uid="{FB081299-9BE8-4695-A9FE-4325C2972558}"/>
    <cellStyle name="Примечание 3 3 7" xfId="8922" xr:uid="{2EDBB7D2-D104-4ED3-B34F-6F7FD1656DAA}"/>
    <cellStyle name="Примечание 3 3 8" xfId="1254" xr:uid="{2B77759A-E8B4-4509-B1C2-C551974FCDBA}"/>
    <cellStyle name="Примечание 3 4" xfId="419" xr:uid="{47D318B4-1C3A-432C-A927-C02612A4A50C}"/>
    <cellStyle name="Примечание 3 4 2" xfId="1970" xr:uid="{E50B8B95-60E1-4B3F-A64A-0C5AD6A71D1C}"/>
    <cellStyle name="Примечание 3 4 2 2" xfId="2593" xr:uid="{3C8EC24F-AC93-49A5-A7B8-DEFD39795AB8}"/>
    <cellStyle name="Примечание 3 4 2 2 2" xfId="4172" xr:uid="{BDC92403-EE15-477E-B57B-FCE135EACD38}"/>
    <cellStyle name="Примечание 3 4 2 2 2 2" xfId="7427" xr:uid="{D1CE9F02-4B45-452F-8164-E96FD9E3304D}"/>
    <cellStyle name="Примечание 3 4 2 2 2 2 2" xfId="14938" xr:uid="{6ED2BD70-F6EC-436E-B2A3-A065B5066D3A}"/>
    <cellStyle name="Примечание 3 4 2 2 2 3" xfId="11778" xr:uid="{208CF22E-E881-4307-A81A-732280FA3B03}"/>
    <cellStyle name="Примечание 3 4 2 2 3" xfId="5755" xr:uid="{63E37010-92FE-4B87-8661-EF6174DBF2DF}"/>
    <cellStyle name="Примечание 3 4 2 2 3 2" xfId="13343" xr:uid="{6E5B3787-F9B0-43A1-9603-113D4419114F}"/>
    <cellStyle name="Примечание 3 4 2 2 4" xfId="10231" xr:uid="{F97F19B6-B6F8-4F6C-91AF-16C5918047EF}"/>
    <cellStyle name="Примечание 3 4 2 3" xfId="3211" xr:uid="{20A25D60-111D-41AD-85FC-B0F8C97A7CE4}"/>
    <cellStyle name="Примечание 3 4 2 3 2" xfId="6370" xr:uid="{1D3701A1-9C86-47B6-802C-D7F27184207E}"/>
    <cellStyle name="Примечание 3 4 2 3 2 2" xfId="13954" xr:uid="{AC84451D-D4DB-4294-A657-8C7A3514596F}"/>
    <cellStyle name="Примечание 3 4 2 3 3" xfId="10842" xr:uid="{5CFD1044-C1F1-4E71-B894-3A8163D6BD6A}"/>
    <cellStyle name="Примечание 3 4 2 4" xfId="4787" xr:uid="{A85EB6EB-6D2A-40A5-9586-1B9A744EF3E4}"/>
    <cellStyle name="Примечание 3 4 2 4 2" xfId="12388" xr:uid="{2A44F1CE-4EEA-4299-95DC-D6E6753C2727}"/>
    <cellStyle name="Примечание 3 4 2 5" xfId="9616" xr:uid="{201B2EAB-09B6-411F-BEB8-1ED14ADCA012}"/>
    <cellStyle name="Примечание 3 4 3" xfId="1668" xr:uid="{3DBC2A11-D18F-4D85-B5DA-FFCE98A32BE3}"/>
    <cellStyle name="Примечание 3 4 3 2" xfId="3568" xr:uid="{A6290FEA-1623-4BE1-BB6C-1DB70D9716C2}"/>
    <cellStyle name="Примечание 3 4 3 2 2" xfId="6826" xr:uid="{F52AA049-837E-481B-985A-E277E017BB1F}"/>
    <cellStyle name="Примечание 3 4 3 2 2 2" xfId="14337" xr:uid="{1AE24246-4552-489A-943C-1ADCB9CD748B}"/>
    <cellStyle name="Примечание 3 4 3 2 3" xfId="11176" xr:uid="{CED368EC-8483-4C60-81C6-C9498756AE91}"/>
    <cellStyle name="Примечание 3 4 3 3" xfId="5127" xr:uid="{FCB0E146-9A3F-41D9-803B-C6E56C9A9CF4}"/>
    <cellStyle name="Примечание 3 4 3 3 2" xfId="12722" xr:uid="{339DED10-6CC8-476B-AABB-707CA84C0961}"/>
    <cellStyle name="Примечание 3 4 3 4" xfId="9316" xr:uid="{F4F7A150-34D3-48AC-8EC9-A9EC201D8AE1}"/>
    <cellStyle name="Примечание 3 4 4" xfId="2291" xr:uid="{8D8CBD8C-03AC-4505-9021-89B1D52C5C1F}"/>
    <cellStyle name="Примечание 3 4 4 2" xfId="3870" xr:uid="{C3F737C8-18D8-4AAE-83FC-EE15E527D701}"/>
    <cellStyle name="Примечание 3 4 4 2 2" xfId="7127" xr:uid="{7111E25E-DF5B-41C8-BD08-0FE45EED18F4}"/>
    <cellStyle name="Примечание 3 4 4 2 2 2" xfId="14638" xr:uid="{B5DB5A9A-39C7-4273-8A40-453B88C6FA6A}"/>
    <cellStyle name="Примечание 3 4 4 2 3" xfId="11477" xr:uid="{47B2817E-DCB8-4EAA-B11D-8F38F6BD251C}"/>
    <cellStyle name="Примечание 3 4 4 3" xfId="5453" xr:uid="{32688637-4B0D-4E8D-B1FD-2F76F79C6FC0}"/>
    <cellStyle name="Примечание 3 4 4 3 2" xfId="13043" xr:uid="{AB0A2D10-BADF-48FF-9485-CDA4D0C84BCA}"/>
    <cellStyle name="Примечание 3 4 4 4" xfId="9931" xr:uid="{7BEF0CF1-C6D5-4DF9-B3CC-C1D6FB58D576}"/>
    <cellStyle name="Примечание 3 4 5" xfId="2909" xr:uid="{A06A3ECA-DE68-4803-87C4-4A2369AA0DAB}"/>
    <cellStyle name="Примечание 3 4 5 2" xfId="6068" xr:uid="{752FB0CD-DA1D-40EF-BAD1-1A77F17CAA2A}"/>
    <cellStyle name="Примечание 3 4 5 2 2" xfId="13654" xr:uid="{722B715F-5AD5-4414-9C1A-003DA5AE474F}"/>
    <cellStyle name="Примечание 3 4 5 3" xfId="10542" xr:uid="{A43CE94D-D604-4EAC-9A2B-7D9916A9250F}"/>
    <cellStyle name="Примечание 3 4 6" xfId="4485" xr:uid="{F0E0F860-8F7B-4B74-A1E2-924ACA7CB6F8}"/>
    <cellStyle name="Примечание 3 4 6 2" xfId="12088" xr:uid="{C89D3926-1A8E-48F1-9EF9-49CCF59DC82E}"/>
    <cellStyle name="Примечание 3 4 7" xfId="8991" xr:uid="{A55AD73D-7110-496D-A765-220B1766ADA9}"/>
    <cellStyle name="Примечание 3 4 8" xfId="1323" xr:uid="{67127879-9A7D-4278-AA22-209F94438DBC}"/>
    <cellStyle name="Примечание 3 5" xfId="420" xr:uid="{7351E08F-376D-4111-83E7-FB67D34180F5}"/>
    <cellStyle name="Примечание 3 5 2" xfId="2385" xr:uid="{0CFE2A98-BD49-48A5-8A26-0C2F434AD55A}"/>
    <cellStyle name="Примечание 3 5 2 2" xfId="3964" xr:uid="{52BDE9D8-1C0A-4891-889C-F6BBEBE05F04}"/>
    <cellStyle name="Примечание 3 5 2 2 2" xfId="7220" xr:uid="{9C52E214-1B88-4439-8A1A-43E65E190041}"/>
    <cellStyle name="Примечание 3 5 2 2 2 2" xfId="14731" xr:uid="{6161EB20-89D0-4407-A941-D20E113AE99E}"/>
    <cellStyle name="Примечание 3 5 2 2 3" xfId="11570" xr:uid="{069E31FF-7CE7-4BFA-8466-ADF0C2AF6BAF}"/>
    <cellStyle name="Примечание 3 5 2 3" xfId="5547" xr:uid="{91A092F4-86B4-4B84-83C8-19DB54014BB6}"/>
    <cellStyle name="Примечание 3 5 2 3 2" xfId="13136" xr:uid="{F9192F93-FE8B-4A67-9B3A-D50354B1F2BD}"/>
    <cellStyle name="Примечание 3 5 2 4" xfId="10024" xr:uid="{9742EDA5-59FE-4103-A500-7B33FD0196E2}"/>
    <cellStyle name="Примечание 3 5 3" xfId="3003" xr:uid="{F59C488B-E598-4D08-BC60-B729B66AC5C7}"/>
    <cellStyle name="Примечание 3 5 3 2" xfId="6162" xr:uid="{BEA043E3-394E-41D0-A728-45470DD5AB6A}"/>
    <cellStyle name="Примечание 3 5 3 2 2" xfId="13747" xr:uid="{0EBB14D8-EC50-4248-A08C-352274327615}"/>
    <cellStyle name="Примечание 3 5 3 3" xfId="10635" xr:uid="{7F2496AD-5BC1-47AF-A574-58ECEB06265A}"/>
    <cellStyle name="Примечание 3 5 4" xfId="4579" xr:uid="{E76E960F-49B3-4E92-B10D-6EB9F91B6446}"/>
    <cellStyle name="Примечание 3 5 4 2" xfId="12181" xr:uid="{F9459DFC-EF79-4D85-BECE-5AB5CB2B62E3}"/>
    <cellStyle name="Примечание 3 5 5" xfId="9409" xr:uid="{848D3088-A0E1-4C0E-A422-FC09C4443A13}"/>
    <cellStyle name="Примечание 3 5 6" xfId="1762" xr:uid="{419A412C-B55E-47E5-BEE7-91DF6175DFFA}"/>
    <cellStyle name="Примечание 3 6" xfId="1460" xr:uid="{F6E68D8B-0148-4345-BE14-09CFE24B0A2B}"/>
    <cellStyle name="Примечание 3 6 2" xfId="3360" xr:uid="{F5642527-BE9D-41F3-A70B-ECAC90B177AF}"/>
    <cellStyle name="Примечание 3 6 2 2" xfId="6619" xr:uid="{ECBC93B2-2C42-4CDA-AF33-4E1D8A3F38A6}"/>
    <cellStyle name="Примечание 3 6 2 2 2" xfId="14130" xr:uid="{B016F775-1E4E-4A86-AAB5-6B87022B1FE2}"/>
    <cellStyle name="Примечание 3 6 2 3" xfId="10969" xr:uid="{BAE21314-F6CB-4F9F-A21C-BAC00045DAC2}"/>
    <cellStyle name="Примечание 3 6 3" xfId="4919" xr:uid="{F01799FB-FDDE-4935-8556-5DD45B5D607A}"/>
    <cellStyle name="Примечание 3 6 3 2" xfId="12515" xr:uid="{559023E0-73A9-4F43-8355-03EA9910A616}"/>
    <cellStyle name="Примечание 3 6 4" xfId="9109" xr:uid="{309C0F74-7202-40C2-83ED-A3FB1257A3CD}"/>
    <cellStyle name="Примечание 3 7" xfId="2083" xr:uid="{BD2A8919-B5A4-4B14-8AA6-27FFD756126C}"/>
    <cellStyle name="Примечание 3 7 2" xfId="3662" xr:uid="{4224C306-304F-4ADE-A592-3A45BDF1EA9F}"/>
    <cellStyle name="Примечание 3 7 2 2" xfId="6920" xr:uid="{A87486B9-66B6-4FB7-A999-353E4B93B94E}"/>
    <cellStyle name="Примечание 3 7 2 2 2" xfId="14431" xr:uid="{AC7D8263-99CA-4DAE-B04C-48AA3F515943}"/>
    <cellStyle name="Примечание 3 7 2 3" xfId="11270" xr:uid="{BBC22B3A-EB89-4722-A722-40569AC28DEA}"/>
    <cellStyle name="Примечание 3 7 3" xfId="5245" xr:uid="{A87F44D9-32E2-443B-AE25-998EA9734CB5}"/>
    <cellStyle name="Примечание 3 7 3 2" xfId="12836" xr:uid="{E1C3E963-2110-4D32-881B-6A67803B2218}"/>
    <cellStyle name="Примечание 3 7 4" xfId="9724" xr:uid="{0D9FA33F-EC0E-4C85-A62F-75F230452DFA}"/>
    <cellStyle name="Примечание 3 8" xfId="2701" xr:uid="{D4365B75-CD68-47AD-B190-FC559C43CDF8}"/>
    <cellStyle name="Примечание 3 8 2" xfId="5860" xr:uid="{42A96DC3-C931-4F99-A5F8-99C9ADC8061A}"/>
    <cellStyle name="Примечание 3 8 2 2" xfId="13447" xr:uid="{246DF770-3FAB-4D8D-B428-040776A9B44B}"/>
    <cellStyle name="Примечание 3 8 3" xfId="10334" xr:uid="{5F3A6DF5-5BE6-4C68-AB2F-5FCD0E162C8C}"/>
    <cellStyle name="Примечание 3 9" xfId="4277" xr:uid="{799F731A-6330-4F2C-9493-00EB69BAD037}"/>
    <cellStyle name="Примечание 3 9 2" xfId="11881" xr:uid="{96B50958-29D7-465D-80FF-8F0CD6A63265}"/>
    <cellStyle name="Примечание 4" xfId="421" xr:uid="{36D7AF8A-6C96-4ABA-ABB2-F762B5055BB4}"/>
    <cellStyle name="Примечание 4 10" xfId="8806" xr:uid="{F5986BD9-8ED1-4BEF-8BAE-216DD56B5EA5}"/>
    <cellStyle name="Примечание 4 11" xfId="1134" xr:uid="{11888C66-EFD2-409C-9D1A-645F4491933B}"/>
    <cellStyle name="Примечание 4 2" xfId="422" xr:uid="{E2A11B1F-A098-4031-8577-90396302CF24}"/>
    <cellStyle name="Примечание 4 2 2" xfId="1855" xr:uid="{AEBF5308-9E4A-45BA-927D-AE2605CBD069}"/>
    <cellStyle name="Примечание 4 2 2 2" xfId="2478" xr:uid="{97E67D20-3591-49A0-92D0-B65F9F6D3E90}"/>
    <cellStyle name="Примечание 4 2 2 2 2" xfId="4057" xr:uid="{51DE98CF-87BE-41B3-98BD-46E419AD71D4}"/>
    <cellStyle name="Примечание 4 2 2 2 2 2" xfId="7312" xr:uid="{D9E5ACB1-669B-4E70-8958-F806592A023F}"/>
    <cellStyle name="Примечание 4 2 2 2 2 2 2" xfId="14823" xr:uid="{119F02C3-6E40-40FA-8FE8-CD59EE1A4031}"/>
    <cellStyle name="Примечание 4 2 2 2 2 3" xfId="11663" xr:uid="{80A15043-7BE2-4B42-8C04-8AEF0439B8A5}"/>
    <cellStyle name="Примечание 4 2 2 2 3" xfId="5640" xr:uid="{53D15BFF-E324-4174-A756-36C373874292}"/>
    <cellStyle name="Примечание 4 2 2 2 3 2" xfId="13228" xr:uid="{31E65484-F71B-493E-B36E-3683D04C2318}"/>
    <cellStyle name="Примечание 4 2 2 2 4" xfId="10116" xr:uid="{FDB67AEC-305E-47B6-B896-B7896601A0AD}"/>
    <cellStyle name="Примечание 4 2 2 3" xfId="3096" xr:uid="{BC2CFCE6-80F8-425B-80EA-6639F00190E5}"/>
    <cellStyle name="Примечание 4 2 2 3 2" xfId="6255" xr:uid="{E8FFA3F7-020F-4F25-B42B-CEE006D6BB96}"/>
    <cellStyle name="Примечание 4 2 2 3 2 2" xfId="13839" xr:uid="{31F61A2E-F135-492B-87FD-9984E76B3132}"/>
    <cellStyle name="Примечание 4 2 2 3 3" xfId="10727" xr:uid="{2FA2B84E-AFBE-410D-8E95-FD74E8F5ED52}"/>
    <cellStyle name="Примечание 4 2 2 4" xfId="4672" xr:uid="{0F2D7B81-7128-4B49-B696-B45A2DC24A25}"/>
    <cellStyle name="Примечание 4 2 2 4 2" xfId="12273" xr:uid="{72B39FA0-171D-4F2C-8EA0-FCCC60E1ABB2}"/>
    <cellStyle name="Примечание 4 2 2 5" xfId="9501" xr:uid="{BE8127B8-9448-4BA8-AD38-0AB0AC084B2A}"/>
    <cellStyle name="Примечание 4 2 3" xfId="1553" xr:uid="{1C83CF83-7443-4B54-8F30-DA695ACAA206}"/>
    <cellStyle name="Примечание 4 2 3 2" xfId="3453" xr:uid="{09041814-5999-4762-A6A0-B4F978F71048}"/>
    <cellStyle name="Примечание 4 2 3 2 2" xfId="6711" xr:uid="{ADD4F5CC-E488-4245-A0FC-BC46F6F45E74}"/>
    <cellStyle name="Примечание 4 2 3 2 2 2" xfId="14222" xr:uid="{8153E814-F15F-4DD4-BEE3-05BAE3E4E957}"/>
    <cellStyle name="Примечание 4 2 3 2 3" xfId="11061" xr:uid="{2C0CE122-B8D7-4F3B-9C49-810DD6BC4A22}"/>
    <cellStyle name="Примечание 4 2 3 3" xfId="5012" xr:uid="{229BC84D-7183-4FB1-AC56-3D7425B120B5}"/>
    <cellStyle name="Примечание 4 2 3 3 2" xfId="12607" xr:uid="{099301F5-73D5-4C03-AA05-DC15D73602B9}"/>
    <cellStyle name="Примечание 4 2 3 4" xfId="9201" xr:uid="{409ED164-FB19-4351-9EC0-0168FF8A94C4}"/>
    <cellStyle name="Примечание 4 2 4" xfId="2176" xr:uid="{B7B2FE2B-DAFC-4E01-908A-A0A46634561A}"/>
    <cellStyle name="Примечание 4 2 4 2" xfId="3755" xr:uid="{7EC91843-9BF7-415A-BB88-CE3FFFAABE7F}"/>
    <cellStyle name="Примечание 4 2 4 2 2" xfId="7012" xr:uid="{FDA8B312-261B-434C-9193-3D3E1680F4E1}"/>
    <cellStyle name="Примечание 4 2 4 2 2 2" xfId="14523" xr:uid="{F941CA7E-D133-4918-9235-A231924FE95B}"/>
    <cellStyle name="Примечание 4 2 4 2 3" xfId="11362" xr:uid="{23C805AF-A3E9-46DC-95A3-EA48383629C3}"/>
    <cellStyle name="Примечание 4 2 4 3" xfId="5338" xr:uid="{FEADA009-7FE4-403A-A359-A130C1EC809D}"/>
    <cellStyle name="Примечание 4 2 4 3 2" xfId="12928" xr:uid="{AD230289-7CA7-48B2-9D58-8C83084FE9A7}"/>
    <cellStyle name="Примечание 4 2 4 4" xfId="9816" xr:uid="{8D3225D7-B027-4C5A-9FEA-307B1C4CFF98}"/>
    <cellStyle name="Примечание 4 2 5" xfId="2794" xr:uid="{66C018EB-BC22-4F85-88E3-959C0CFAD893}"/>
    <cellStyle name="Примечание 4 2 5 2" xfId="5953" xr:uid="{D788ED07-DB6F-4B23-B8CA-D982A4C97A39}"/>
    <cellStyle name="Примечание 4 2 5 2 2" xfId="13539" xr:uid="{93F67C77-42B9-4EA9-A6E9-6B12692254C8}"/>
    <cellStyle name="Примечание 4 2 5 3" xfId="10427" xr:uid="{94AFEA2E-EAC6-4182-8A73-89627117739C}"/>
    <cellStyle name="Примечание 4 2 6" xfId="4370" xr:uid="{8F56B536-909B-4CAB-B37C-E3283F8C4E00}"/>
    <cellStyle name="Примечание 4 2 6 2" xfId="11973" xr:uid="{1A501763-1A1B-408C-B77C-B9E2E8A72E2D}"/>
    <cellStyle name="Примечание 4 2 7" xfId="8876" xr:uid="{AA6F6979-0A24-4309-81A1-82A9ED6B9B67}"/>
    <cellStyle name="Примечание 4 2 8" xfId="1208" xr:uid="{5E5193BC-72E5-4B14-ABF2-5FED6C4AB221}"/>
    <cellStyle name="Примечание 4 3" xfId="423" xr:uid="{58F557D1-3450-4684-8AB3-C1B885EBCF55}"/>
    <cellStyle name="Примечание 4 3 2" xfId="1924" xr:uid="{CAD4A3C2-CD87-45E0-89FC-E1671619938C}"/>
    <cellStyle name="Примечание 4 3 2 2" xfId="2547" xr:uid="{2AAD9435-3FE8-4D99-9D0B-446B91F856C5}"/>
    <cellStyle name="Примечание 4 3 2 2 2" xfId="4126" xr:uid="{8B5C14CB-9AA3-4AAA-8E00-BCB0DE7D0BE7}"/>
    <cellStyle name="Примечание 4 3 2 2 2 2" xfId="7381" xr:uid="{D0807C3A-C994-4815-A598-FB37F84472A5}"/>
    <cellStyle name="Примечание 4 3 2 2 2 2 2" xfId="14892" xr:uid="{628E4FE3-1D7A-4C36-819E-CF64DB98919D}"/>
    <cellStyle name="Примечание 4 3 2 2 2 3" xfId="11732" xr:uid="{1D3555F5-8643-46AD-A051-53FFBFA49D51}"/>
    <cellStyle name="Примечание 4 3 2 2 3" xfId="5709" xr:uid="{D2CDB487-0D25-4F88-91F7-4D103A8A486D}"/>
    <cellStyle name="Примечание 4 3 2 2 3 2" xfId="13297" xr:uid="{2615B9E8-8DE8-42AF-84AC-2A5180FBD4F1}"/>
    <cellStyle name="Примечание 4 3 2 2 4" xfId="10185" xr:uid="{152F523E-7829-49D4-AE98-E885835D2146}"/>
    <cellStyle name="Примечание 4 3 2 3" xfId="3165" xr:uid="{FF2FD06F-E6B8-46A9-A31C-D8A81ABE9D1F}"/>
    <cellStyle name="Примечание 4 3 2 3 2" xfId="6324" xr:uid="{97688FFD-BE4B-460B-9C6E-3403A680068A}"/>
    <cellStyle name="Примечание 4 3 2 3 2 2" xfId="13908" xr:uid="{6699D5F1-16F0-4FC2-BBAC-DBF48991D484}"/>
    <cellStyle name="Примечание 4 3 2 3 3" xfId="10796" xr:uid="{87CB1CE6-514C-436B-B599-ECB39CCDCDF4}"/>
    <cellStyle name="Примечание 4 3 2 4" xfId="4741" xr:uid="{01CED694-6CBD-4E64-B4FA-5A4CD09808E6}"/>
    <cellStyle name="Примечание 4 3 2 4 2" xfId="12342" xr:uid="{AE2719CC-F4D4-4612-8F91-729E92C1A8FC}"/>
    <cellStyle name="Примечание 4 3 2 5" xfId="9570" xr:uid="{4B961C6A-29C1-4764-B497-0584B164F3D6}"/>
    <cellStyle name="Примечание 4 3 3" xfId="1622" xr:uid="{4AA3F4D1-150E-4E26-8AC2-191027AA1427}"/>
    <cellStyle name="Примечание 4 3 3 2" xfId="3522" xr:uid="{6BD0CA5E-3B36-4B69-A419-8C4B9DCE497F}"/>
    <cellStyle name="Примечание 4 3 3 2 2" xfId="6780" xr:uid="{7E52D79D-1FB6-44FA-B5CF-FD393018D72B}"/>
    <cellStyle name="Примечание 4 3 3 2 2 2" xfId="14291" xr:uid="{B69C97BC-734E-4F09-B08D-5A09597DC0BF}"/>
    <cellStyle name="Примечание 4 3 3 2 3" xfId="11130" xr:uid="{7461BAE3-F06F-4A87-9609-CFE4617991EE}"/>
    <cellStyle name="Примечание 4 3 3 3" xfId="5081" xr:uid="{202B4990-CDB2-44C8-9BBE-0C22FE9005DD}"/>
    <cellStyle name="Примечание 4 3 3 3 2" xfId="12676" xr:uid="{8EBE1618-F8C5-4F5E-AD78-E4F5EFDF1AD0}"/>
    <cellStyle name="Примечание 4 3 3 4" xfId="9270" xr:uid="{4C5351A1-695A-4AB0-BFD5-552E76656AD7}"/>
    <cellStyle name="Примечание 4 3 4" xfId="2245" xr:uid="{5A944534-1EA4-4EB7-B838-D09795839A92}"/>
    <cellStyle name="Примечание 4 3 4 2" xfId="3824" xr:uid="{D2A158FD-D430-4A66-BB45-F043B12D5312}"/>
    <cellStyle name="Примечание 4 3 4 2 2" xfId="7081" xr:uid="{AD5F5103-DD28-473B-BFF6-573F0E78E513}"/>
    <cellStyle name="Примечание 4 3 4 2 2 2" xfId="14592" xr:uid="{453913CA-B03E-43F9-B5F8-59DE21FDE0AA}"/>
    <cellStyle name="Примечание 4 3 4 2 3" xfId="11431" xr:uid="{C6E60DD8-A2DD-4CB7-8567-7224460FC19C}"/>
    <cellStyle name="Примечание 4 3 4 3" xfId="5407" xr:uid="{794F449E-7AD6-443D-AED3-F2FA83B2FC91}"/>
    <cellStyle name="Примечание 4 3 4 3 2" xfId="12997" xr:uid="{E61F8951-A721-457C-BD86-1FF278B4305E}"/>
    <cellStyle name="Примечание 4 3 4 4" xfId="9885" xr:uid="{8781A7BF-5786-4628-B6BD-E7B668F1BCD1}"/>
    <cellStyle name="Примечание 4 3 5" xfId="2863" xr:uid="{251C5BEB-B515-4772-9EFE-0AFDBDF9B206}"/>
    <cellStyle name="Примечание 4 3 5 2" xfId="6022" xr:uid="{453B7532-891F-41B2-B801-84CF37F4B016}"/>
    <cellStyle name="Примечание 4 3 5 2 2" xfId="13608" xr:uid="{906FC941-8BAB-48AA-929F-AF7F17F0FDEC}"/>
    <cellStyle name="Примечание 4 3 5 3" xfId="10496" xr:uid="{E6DB5569-ECE1-479E-883F-6A63222E49D1}"/>
    <cellStyle name="Примечание 4 3 6" xfId="4439" xr:uid="{75A01645-EE5E-4109-A8C7-D969B5D48308}"/>
    <cellStyle name="Примечание 4 3 6 2" xfId="12042" xr:uid="{AED35393-4387-40BA-8CE6-81D722586C8D}"/>
    <cellStyle name="Примечание 4 3 7" xfId="8945" xr:uid="{81E81231-4ED4-4F7F-97D5-FD4C039E5191}"/>
    <cellStyle name="Примечание 4 3 8" xfId="1277" xr:uid="{6C71F2A1-8840-4C40-9D04-AE99D8E0AA15}"/>
    <cellStyle name="Примечание 4 4" xfId="424" xr:uid="{E6968DAE-464A-42E2-B323-5DF34F0DC2DA}"/>
    <cellStyle name="Примечание 4 4 2" xfId="1993" xr:uid="{5C2D6A4B-9E98-4BEB-92C6-1A24453CE1FD}"/>
    <cellStyle name="Примечание 4 4 2 2" xfId="2616" xr:uid="{B3E0C4B0-1CEA-4D38-B441-4921AD6E5301}"/>
    <cellStyle name="Примечание 4 4 2 2 2" xfId="4195" xr:uid="{2F9A374D-07C6-42E7-BE8F-FD946AF7D36D}"/>
    <cellStyle name="Примечание 4 4 2 2 2 2" xfId="7450" xr:uid="{4E5C80F6-1BF2-4FB0-8EBC-5F8B60D07134}"/>
    <cellStyle name="Примечание 4 4 2 2 2 2 2" xfId="14961" xr:uid="{ACC2BBF2-8F09-42E6-B665-F7D60FCF4BD2}"/>
    <cellStyle name="Примечание 4 4 2 2 2 3" xfId="11801" xr:uid="{0FF91FA5-8403-44B9-9A3E-415823777E1B}"/>
    <cellStyle name="Примечание 4 4 2 2 3" xfId="5778" xr:uid="{0EED9CEF-6A1B-42AB-A5FD-AD10B34F5EAF}"/>
    <cellStyle name="Примечание 4 4 2 2 3 2" xfId="13366" xr:uid="{158A7118-49E1-4B36-9B62-E0424224A2EC}"/>
    <cellStyle name="Примечание 4 4 2 2 4" xfId="10254" xr:uid="{DB898BFD-04AC-4505-AA09-684BFD3EB935}"/>
    <cellStyle name="Примечание 4 4 2 3" xfId="3234" xr:uid="{9215E7CB-75D1-4396-8595-6363E42501DC}"/>
    <cellStyle name="Примечание 4 4 2 3 2" xfId="6393" xr:uid="{C91C6DD4-81DA-453A-8037-C6E7B5AE06CC}"/>
    <cellStyle name="Примечание 4 4 2 3 2 2" xfId="13977" xr:uid="{E9C8F2BC-2401-4FC3-B4AA-AC2AE2C17D93}"/>
    <cellStyle name="Примечание 4 4 2 3 3" xfId="10865" xr:uid="{993D4E76-D3B4-4A4D-A3BF-E4B925008C39}"/>
    <cellStyle name="Примечание 4 4 2 4" xfId="4810" xr:uid="{4F9F521B-1031-4E12-9A3F-EACB710654F6}"/>
    <cellStyle name="Примечание 4 4 2 4 2" xfId="12411" xr:uid="{FF95377E-D33D-41C0-9546-4A3E71BEE2FE}"/>
    <cellStyle name="Примечание 4 4 2 5" xfId="9639" xr:uid="{F44D1F96-BB38-4420-B19B-DDB1DF480A61}"/>
    <cellStyle name="Примечание 4 4 3" xfId="1691" xr:uid="{910FCE0E-DCB2-4D41-8C83-F3C0C7369C0B}"/>
    <cellStyle name="Примечание 4 4 3 2" xfId="3591" xr:uid="{465901BA-7510-45D6-B3CA-3122F694B93E}"/>
    <cellStyle name="Примечание 4 4 3 2 2" xfId="6849" xr:uid="{0F47A98E-9BBE-46CB-8D88-21C12007E853}"/>
    <cellStyle name="Примечание 4 4 3 2 2 2" xfId="14360" xr:uid="{A66AE5D1-CFF3-4245-95FB-96AA1E61907C}"/>
    <cellStyle name="Примечание 4 4 3 2 3" xfId="11199" xr:uid="{824487A6-1065-4D42-97E5-6DCB6490F767}"/>
    <cellStyle name="Примечание 4 4 3 3" xfId="5150" xr:uid="{F35B11A4-94FB-4A3D-BE70-59FB8099819F}"/>
    <cellStyle name="Примечание 4 4 3 3 2" xfId="12745" xr:uid="{41A39D38-A287-41BE-8151-02269A022EAD}"/>
    <cellStyle name="Примечание 4 4 3 4" xfId="9339" xr:uid="{FDD99CA3-D7BB-4436-8D45-6103145E52CE}"/>
    <cellStyle name="Примечание 4 4 4" xfId="2314" xr:uid="{C87452F4-0E21-4561-B665-F01ECFF52581}"/>
    <cellStyle name="Примечание 4 4 4 2" xfId="3893" xr:uid="{FD4F04D6-EC4C-4991-821D-85FEE20948A4}"/>
    <cellStyle name="Примечание 4 4 4 2 2" xfId="7150" xr:uid="{68F599BE-2489-44A9-BD23-F7DBEBF4F7DF}"/>
    <cellStyle name="Примечание 4 4 4 2 2 2" xfId="14661" xr:uid="{63D2A378-34BB-4199-9BB1-B51BB88C3ADF}"/>
    <cellStyle name="Примечание 4 4 4 2 3" xfId="11500" xr:uid="{0D21807A-A4BD-4FB0-B423-58CEAC6F369F}"/>
    <cellStyle name="Примечание 4 4 4 3" xfId="5476" xr:uid="{F0FE66D2-68CF-44AA-BA8C-B62A1F6DF8EC}"/>
    <cellStyle name="Примечание 4 4 4 3 2" xfId="13066" xr:uid="{F65001B4-CAA1-4EE5-9FD7-1E5790FDC09B}"/>
    <cellStyle name="Примечание 4 4 4 4" xfId="9954" xr:uid="{EB390079-3B0E-44E8-B843-891EC0B3CF6C}"/>
    <cellStyle name="Примечание 4 4 5" xfId="2932" xr:uid="{AEF8784C-B328-4A48-AF9B-4B9E95477176}"/>
    <cellStyle name="Примечание 4 4 5 2" xfId="6091" xr:uid="{EFAC6F49-89B3-456B-BD91-7D1F5EA090D5}"/>
    <cellStyle name="Примечание 4 4 5 2 2" xfId="13677" xr:uid="{AD830EFA-6552-4A0A-AEA8-9560F7AC384D}"/>
    <cellStyle name="Примечание 4 4 5 3" xfId="10565" xr:uid="{D5E59EC1-C0D5-4802-BD84-1CE13A260484}"/>
    <cellStyle name="Примечание 4 4 6" xfId="4508" xr:uid="{981E70B2-29D7-43E8-9C38-AFAFEC546E8B}"/>
    <cellStyle name="Примечание 4 4 6 2" xfId="12111" xr:uid="{4C2A3D7A-42D0-4D07-9AB0-8AB13547CA84}"/>
    <cellStyle name="Примечание 4 4 7" xfId="9014" xr:uid="{8AED871E-982F-4EB0-B905-084E3198073C}"/>
    <cellStyle name="Примечание 4 4 8" xfId="1346" xr:uid="{E43D140A-A46F-4535-A0FA-EA933EA04666}"/>
    <cellStyle name="Примечание 4 5" xfId="425" xr:uid="{ABCE8239-67D0-4465-A25D-8C160D590E10}"/>
    <cellStyle name="Примечание 4 5 2" xfId="2408" xr:uid="{3BC20369-F4CC-4AD7-A53F-FB7A29778612}"/>
    <cellStyle name="Примечание 4 5 2 2" xfId="3987" xr:uid="{01FAF8BF-A204-4F5E-AED1-0D07F35FBB35}"/>
    <cellStyle name="Примечание 4 5 2 2 2" xfId="7243" xr:uid="{BD2A2B63-7776-4832-9BCF-33EE3CEAC263}"/>
    <cellStyle name="Примечание 4 5 2 2 2 2" xfId="14754" xr:uid="{BE3CF6F1-53D5-45AE-9E42-F1D591A2FAEF}"/>
    <cellStyle name="Примечание 4 5 2 2 3" xfId="11593" xr:uid="{7A313B22-CB2D-4CF9-805C-45427B739B46}"/>
    <cellStyle name="Примечание 4 5 2 3" xfId="5570" xr:uid="{104F2C29-48DD-4BCD-8C1A-0EEDB7DB4A95}"/>
    <cellStyle name="Примечание 4 5 2 3 2" xfId="13159" xr:uid="{75FBF205-23E9-47CF-99E1-D4645F83444A}"/>
    <cellStyle name="Примечание 4 5 2 4" xfId="10047" xr:uid="{9443864D-F3B4-4AA3-8AAB-A7FC07105BEB}"/>
    <cellStyle name="Примечание 4 5 3" xfId="3026" xr:uid="{38639815-90FF-4046-A039-A18D0AD21CEE}"/>
    <cellStyle name="Примечание 4 5 3 2" xfId="6185" xr:uid="{81D6A301-BAE7-4373-9E4C-8E825626C010}"/>
    <cellStyle name="Примечание 4 5 3 2 2" xfId="13770" xr:uid="{78176E90-7E26-4B90-99CA-74E5E52D0A07}"/>
    <cellStyle name="Примечание 4 5 3 3" xfId="10658" xr:uid="{4DF6361C-218D-4484-B06B-6E5AD8E8A3A8}"/>
    <cellStyle name="Примечание 4 5 4" xfId="4602" xr:uid="{E5D10F7B-EF0C-4E0E-B936-CC49629881A8}"/>
    <cellStyle name="Примечание 4 5 4 2" xfId="12204" xr:uid="{99CBF3C1-B376-499C-8448-0251CA410A32}"/>
    <cellStyle name="Примечание 4 5 5" xfId="9432" xr:uid="{169303FF-0A92-4889-84AB-356ABF3304E2}"/>
    <cellStyle name="Примечание 4 5 6" xfId="1785" xr:uid="{DC8B3458-E011-49C4-9BA8-171538D97E61}"/>
    <cellStyle name="Примечание 4 6" xfId="1483" xr:uid="{725F117B-E560-480E-900D-B27968D20095}"/>
    <cellStyle name="Примечание 4 6 2" xfId="3383" xr:uid="{B9D4943A-5088-4682-B349-75F30CE85F75}"/>
    <cellStyle name="Примечание 4 6 2 2" xfId="6642" xr:uid="{85737A8C-08E4-40F4-AAE0-F4807279A5CB}"/>
    <cellStyle name="Примечание 4 6 2 2 2" xfId="14153" xr:uid="{731A5FD5-4976-4296-9ED8-368F37F806EF}"/>
    <cellStyle name="Примечание 4 6 2 3" xfId="10992" xr:uid="{BCFAB07F-F49B-4BA1-9A14-36C4C3DB7963}"/>
    <cellStyle name="Примечание 4 6 3" xfId="4942" xr:uid="{2AAA6750-5B8C-42E2-BA99-D6282A799147}"/>
    <cellStyle name="Примечание 4 6 3 2" xfId="12538" xr:uid="{26526904-A7FB-4A66-8331-C8D1417FA9C0}"/>
    <cellStyle name="Примечание 4 6 4" xfId="9132" xr:uid="{9263C98A-6614-42CD-80F8-A7F55015560A}"/>
    <cellStyle name="Примечание 4 7" xfId="2106" xr:uid="{93EBFE59-DF92-4F43-97F4-A8C63495BCA5}"/>
    <cellStyle name="Примечание 4 7 2" xfId="3685" xr:uid="{F2CEC84F-E49E-4862-8075-D00439A53F6A}"/>
    <cellStyle name="Примечание 4 7 2 2" xfId="6943" xr:uid="{ECD5002F-6B22-439D-8551-5D0380BD9BD2}"/>
    <cellStyle name="Примечание 4 7 2 2 2" xfId="14454" xr:uid="{7F9C8CDA-9B3A-4A38-9EE7-5154A32D48CC}"/>
    <cellStyle name="Примечание 4 7 2 3" xfId="11293" xr:uid="{5FC3D66C-FCE4-42F6-912B-1611494E5008}"/>
    <cellStyle name="Примечание 4 7 3" xfId="5268" xr:uid="{9B7749C2-E8B4-4ABB-A442-E1F00E12A6E5}"/>
    <cellStyle name="Примечание 4 7 3 2" xfId="12859" xr:uid="{6951F462-5828-44B9-87DA-162F8A5D8C23}"/>
    <cellStyle name="Примечание 4 7 4" xfId="9747" xr:uid="{320E974D-539A-4216-96D7-9D2D2F1FCC93}"/>
    <cellStyle name="Примечание 4 8" xfId="2724" xr:uid="{CDD5D799-A424-4BB9-9985-91E268491ADD}"/>
    <cellStyle name="Примечание 4 8 2" xfId="5883" xr:uid="{1B44CAEC-CBC7-4E81-9E36-9BE73C55A0B7}"/>
    <cellStyle name="Примечание 4 8 2 2" xfId="13470" xr:uid="{0D26637C-6F16-4322-A9D8-5AC5BB193F80}"/>
    <cellStyle name="Примечание 4 8 3" xfId="10357" xr:uid="{96765BDB-BF01-42C6-87C1-898BD4DD72B0}"/>
    <cellStyle name="Примечание 4 9" xfId="4300" xr:uid="{83AE7824-705D-49DC-89D9-6D56EAB47538}"/>
    <cellStyle name="Примечание 4 9 2" xfId="11904" xr:uid="{7E56AAF8-09BA-4CD5-A007-D4AAD2E3924D}"/>
    <cellStyle name="Примечание 5" xfId="426" xr:uid="{54090EE4-9658-47F6-94A0-3DC758E17B09}"/>
    <cellStyle name="Примечание 5 2" xfId="427" xr:uid="{2EBE172A-5271-4AA5-8AD1-AF61F3B2B7EE}"/>
    <cellStyle name="Примечание 5 2 2" xfId="1433" xr:uid="{7CE360D8-44CB-4CE7-B0CD-3821E57EBFEB}"/>
    <cellStyle name="Примечание 5 3" xfId="3293" xr:uid="{33C4AB85-4747-4792-8512-E3C2ED21B5C9}"/>
    <cellStyle name="Примечание 5 3 2" xfId="4852" xr:uid="{FA47DECE-7707-427A-AB28-292012BF4D9E}"/>
    <cellStyle name="Примечание 5 3 2 2" xfId="12449" xr:uid="{D70A404C-EE3B-40CA-84D7-9EF8ACC1C868}"/>
    <cellStyle name="Примечание 5 3 3" xfId="10903" xr:uid="{3C278F38-D5DD-473B-97D7-35AB37EDA15B}"/>
    <cellStyle name="Примечание 5 4" xfId="9038" xr:uid="{50B9C94A-A6E3-4E41-8A64-B6ACF3494436}"/>
    <cellStyle name="Примечание 5 5" xfId="1369" xr:uid="{C3EADD3B-2654-4D8B-A14F-BC4F49310847}"/>
    <cellStyle name="Примечание 6" xfId="1718" xr:uid="{D8F7685A-8A38-4CF2-8422-2C85820C82F9}"/>
    <cellStyle name="Примечание 6 2" xfId="2341" xr:uid="{9B114E9D-A1E0-493F-8877-6A9F6A0360C0}"/>
    <cellStyle name="Примечание 6 2 2" xfId="3920" xr:uid="{54304882-3B69-449D-8BE1-9BF8C2D68051}"/>
    <cellStyle name="Примечание 6 2 2 2" xfId="7176" xr:uid="{18F9AE95-5853-4F3E-897D-8B7C365CED09}"/>
    <cellStyle name="Примечание 6 2 2 2 2" xfId="14687" xr:uid="{BEF4E6D9-9C43-4E1D-AE85-57A221936740}"/>
    <cellStyle name="Примечание 6 2 2 3" xfId="11526" xr:uid="{2324D6CB-2792-41B2-9B56-5E08DE154CC5}"/>
    <cellStyle name="Примечание 6 2 3" xfId="5503" xr:uid="{233B89BB-B97F-4C6E-A087-A83076646DB7}"/>
    <cellStyle name="Примечание 6 2 3 2" xfId="13092" xr:uid="{8A75767D-85C8-4D85-80A3-740ABC39426F}"/>
    <cellStyle name="Примечание 6 2 4" xfId="9980" xr:uid="{F95FBCA3-C7A5-47B7-B606-A409AB0F60C5}"/>
    <cellStyle name="Примечание 6 3" xfId="2959" xr:uid="{EE93EFC7-6FA3-4D03-BF86-CD2AE4A6E365}"/>
    <cellStyle name="Примечание 6 3 2" xfId="6118" xr:uid="{77D38380-A047-4053-BE69-01E36ECFCDC7}"/>
    <cellStyle name="Примечание 6 3 2 2" xfId="13703" xr:uid="{23668702-F95F-44A9-9BB2-BC80950FFFCE}"/>
    <cellStyle name="Примечание 6 3 3" xfId="10591" xr:uid="{157DD61D-22C6-4862-988E-12D1139842FD}"/>
    <cellStyle name="Примечание 6 4" xfId="4535" xr:uid="{29A15682-E1AD-42D3-9A1E-7572A1AA80D0}"/>
    <cellStyle name="Примечание 6 4 2" xfId="12137" xr:uid="{D0DED87E-4ED7-4871-9D30-3DD4E2D0AD62}"/>
    <cellStyle name="Примечание 6 5" xfId="9365" xr:uid="{58D03727-BAFC-4A72-90F7-B245D55385BA}"/>
    <cellStyle name="Примечание 7" xfId="1394" xr:uid="{60AA8D6C-E6C5-47A6-B0DA-EE23F5ADDA66}"/>
    <cellStyle name="Примечание 7 2" xfId="3316" xr:uid="{9C78A244-DC5A-4341-8C7B-EFE35FBB0723}"/>
    <cellStyle name="Примечание 7 2 2" xfId="6575" xr:uid="{A512F61F-C65A-41C1-B1C3-FA02B6F958E1}"/>
    <cellStyle name="Примечание 7 2 2 2" xfId="14086" xr:uid="{CB7B1D86-0978-4E2D-80DD-3FD1792C8F84}"/>
    <cellStyle name="Примечание 7 2 3" xfId="10925" xr:uid="{7FD72E20-5939-4D02-ACFA-5DBCBDB1CDAA}"/>
    <cellStyle name="Примечание 7 3" xfId="4875" xr:uid="{3304B9E4-0561-47C5-8AB8-59829DA3F171}"/>
    <cellStyle name="Примечание 7 3 2" xfId="12471" xr:uid="{C1E10879-79CF-4127-B8B5-42336D755B2F}"/>
    <cellStyle name="Примечание 7 4" xfId="9062" xr:uid="{3940223F-9A2A-408D-9806-FD8E96509492}"/>
    <cellStyle name="Примечание 8" xfId="2038" xr:uid="{409ECC06-8ADF-4320-82E1-B1E384A0D5E3}"/>
    <cellStyle name="Примечание 8 2" xfId="3617" xr:uid="{5DB1E807-135E-4086-8DD6-820E0B0E4A7E}"/>
    <cellStyle name="Примечание 8 2 2" xfId="6875" xr:uid="{A6E17D6D-88BD-4560-97F7-F9FBDB8204E4}"/>
    <cellStyle name="Примечание 8 2 2 2" xfId="14386" xr:uid="{D4E8FD41-1FF6-452F-BE76-AEE8784DA2D6}"/>
    <cellStyle name="Примечание 8 2 3" xfId="11225" xr:uid="{59622F62-4DE8-4197-8338-AF50DA005A2F}"/>
    <cellStyle name="Примечание 8 3" xfId="5200" xr:uid="{9298B85D-4FFC-4C4A-9124-589E8A72CAEB}"/>
    <cellStyle name="Примечание 8 3 2" xfId="12791" xr:uid="{1D88C1E0-F010-4DCB-B13A-B0379FAC6C0C}"/>
    <cellStyle name="Примечание 8 4" xfId="9679" xr:uid="{4AEC139E-26A7-4FE1-9A84-77DCF562F13D}"/>
    <cellStyle name="Примечание 9" xfId="2654" xr:uid="{4C00B921-D35A-4E10-BA79-71DD9A286F46}"/>
    <cellStyle name="Примечание 9 2" xfId="5815" xr:uid="{06F3B418-D098-425C-B15A-7C7178B2BB96}"/>
    <cellStyle name="Примечание 9 2 2" xfId="13402" xr:uid="{17FDC0BE-5D68-4EFF-8EA9-27ECB992E8C4}"/>
    <cellStyle name="Примечание 9 3" xfId="10289" xr:uid="{FF337AD4-270B-4864-99B9-CB8D1C27EC12}"/>
    <cellStyle name="Процентный 10" xfId="2037" xr:uid="{38902E44-E96E-4F21-B6FE-17DFA9CD9D28}"/>
    <cellStyle name="Процентный 10 2" xfId="3616" xr:uid="{BB698F58-B745-4E77-9749-44CFD984DE09}"/>
    <cellStyle name="Процентный 10 2 2" xfId="6874" xr:uid="{1246295C-847A-4A7B-8A32-CCD80977E79E}"/>
    <cellStyle name="Процентный 10 2 2 2" xfId="14385" xr:uid="{0DC7504B-624D-4C6C-8013-A8CDA02C54D2}"/>
    <cellStyle name="Процентный 10 2 3" xfId="11224" xr:uid="{7E473888-107F-47D0-BE8B-AAEA88F4296A}"/>
    <cellStyle name="Процентный 10 3" xfId="5199" xr:uid="{0CD8BAC1-6F2C-442A-963C-486A2AFE82B3}"/>
    <cellStyle name="Процентный 10 3 2" xfId="12790" xr:uid="{EED899D1-55F2-446A-A6E3-841D42648B32}"/>
    <cellStyle name="Процентный 10 4" xfId="9678" xr:uid="{69FEA681-06DD-4361-9B93-9950FEC63E78}"/>
    <cellStyle name="Процентный 11" xfId="2653" xr:uid="{D685565D-9394-467B-BFEE-A6975B5E63B5}"/>
    <cellStyle name="Процентный 11 2" xfId="5814" xr:uid="{40CD9A13-455E-4828-B1A6-AF78BE7F61D7}"/>
    <cellStyle name="Процентный 11 2 2" xfId="13401" xr:uid="{3F42106E-17E7-4AB5-A571-EDCFF8FFBC69}"/>
    <cellStyle name="Процентный 11 3" xfId="10288" xr:uid="{2E33A117-BE21-450C-ADD9-92A5FE5EF6B0}"/>
    <cellStyle name="Процентный 12" xfId="4231" xr:uid="{4632C2E7-EECF-44AA-A0D7-CCC5C3489337}"/>
    <cellStyle name="Процентный 12 2" xfId="11835" xr:uid="{54B9EA82-FC4F-4B77-86C9-291CD19DA027}"/>
    <cellStyle name="Процентный 13" xfId="6558" xr:uid="{31933DC0-F67B-4017-A6B4-ADD3CB153593}"/>
    <cellStyle name="Процентный 14" xfId="16389" xr:uid="{E7FC0313-A77E-4B18-A078-8BF6537F35C2}"/>
    <cellStyle name="Процентный 15" xfId="17449" xr:uid="{EBBBCD54-D224-4EC2-A965-E7A9BAE4C2F9}"/>
    <cellStyle name="Процентный 16" xfId="14" xr:uid="{35C42967-C3EF-42B0-A589-DDD0AE22A5DE}"/>
    <cellStyle name="Процентный 2" xfId="428" xr:uid="{C6920795-AF79-44AC-B9A5-12D13614C0BA}"/>
    <cellStyle name="Процентный 2 10" xfId="2673" xr:uid="{643DC3D4-EB83-4FDA-80FC-AE81C41CD0F6}"/>
    <cellStyle name="Процентный 2 10 2" xfId="5834" xr:uid="{CFA47151-BE48-4AA5-9EF0-B41E5C1E5045}"/>
    <cellStyle name="Процентный 2 10 2 2" xfId="13421" xr:uid="{11C73A01-B6A3-49DC-9702-B39AF18AECCB}"/>
    <cellStyle name="Процентный 2 10 3" xfId="10308" xr:uid="{39210322-336C-451F-8549-F21CDECBAFC8}"/>
    <cellStyle name="Процентный 2 11" xfId="3286" xr:uid="{FE6F8A54-553C-4450-ACC0-A81C3D8C74D9}"/>
    <cellStyle name="Процентный 2 12" xfId="4251" xr:uid="{87093DDC-FA36-4B67-9AAA-BA816378E8F2}"/>
    <cellStyle name="Процентный 2 12 2" xfId="11855" xr:uid="{7608D329-4D60-404B-9C1D-22461B0ECEC8}"/>
    <cellStyle name="Процентный 2 13" xfId="6489" xr:uid="{47010B74-EEBE-4789-96D3-12BAD9E5F48D}"/>
    <cellStyle name="Процентный 2 13 2" xfId="7499" xr:uid="{F5E306B0-CFEF-4642-B7EF-4DFC43622167}"/>
    <cellStyle name="Процентный 2 13 2 2" xfId="15010" xr:uid="{3F5A7CE1-87AA-475F-85E5-41B47DA8E8E6}"/>
    <cellStyle name="Процентный 2 13 3" xfId="7538" xr:uid="{CD84190C-6D2A-4A2B-B87F-DAD04660BCB4}"/>
    <cellStyle name="Процентный 2 13 3 2" xfId="15060" xr:uid="{91CDCFE3-61D0-4AA2-B18E-3EBFE1920779}"/>
    <cellStyle name="Процентный 2 13 4" xfId="14053" xr:uid="{F4F6EA47-D581-432A-8F1B-9209E168E4BC}"/>
    <cellStyle name="Процентный 2 14" xfId="6564" xr:uid="{DD00ABC6-578D-4988-9E24-2AC3A281D086}"/>
    <cellStyle name="Процентный 2 14 2" xfId="14075" xr:uid="{C28C0E1E-DB79-4F09-86F9-50A19389ED25}"/>
    <cellStyle name="Процентный 2 15" xfId="6519" xr:uid="{BF5C138E-9DAA-42C2-B7E7-91927961C30E}"/>
    <cellStyle name="Процентный 2 15 2" xfId="14066" xr:uid="{57B3FA63-ACA5-4EFE-841F-6969B32294B0}"/>
    <cellStyle name="Процентный 2 16" xfId="8755" xr:uid="{87552515-3610-46C2-91EC-A93980EE30BC}"/>
    <cellStyle name="Процентный 2 17" xfId="16368" xr:uid="{9F672848-8432-40FC-B3C9-B827574D15A9}"/>
    <cellStyle name="Процентный 2 18" xfId="16454" xr:uid="{9D77F539-5E7C-454C-819D-A1882BCA847F}"/>
    <cellStyle name="Процентный 2 19" xfId="1062" xr:uid="{D8850928-A83E-4235-9E2B-20F7BDE9C64A}"/>
    <cellStyle name="Процентный 2 2" xfId="429" xr:uid="{2236531B-3E0F-48BE-B754-52C790B7E4FF}"/>
    <cellStyle name="Процентный 2 2 10" xfId="6490" xr:uid="{776BC557-918C-4855-AA5A-0C0E6F40E827}"/>
    <cellStyle name="Процентный 2 2 10 2" xfId="7500" xr:uid="{8CF00639-40D6-4F43-8E0E-0FC4CC57FC09}"/>
    <cellStyle name="Процентный 2 2 10 2 2" xfId="15011" xr:uid="{D503578D-2FAC-4E2C-8B9D-DB47C6A4F832}"/>
    <cellStyle name="Процентный 2 2 10 3" xfId="7539" xr:uid="{1F87DE66-82D2-433F-9238-854C5D796090}"/>
    <cellStyle name="Процентный 2 2 10 3 2" xfId="15061" xr:uid="{682BDED6-FF35-44CC-A9D0-8D528C32A72E}"/>
    <cellStyle name="Процентный 2 2 10 4" xfId="14054" xr:uid="{C807FC63-5580-4535-9993-32FB46948AE9}"/>
    <cellStyle name="Процентный 2 2 11" xfId="8757" xr:uid="{23CA3E43-2A75-4041-BC22-52B4634EA69C}"/>
    <cellStyle name="Процентный 2 2 12" xfId="16369" xr:uid="{841665F6-7F5E-4D68-AD67-F3F4392A9D3C}"/>
    <cellStyle name="Процентный 2 2 13" xfId="16473" xr:uid="{6B4AAEE2-842E-4784-9184-3BE2253AFAF6}"/>
    <cellStyle name="Процентный 2 2 14" xfId="1065" xr:uid="{1F33B944-106A-432F-9437-2364EBA3F765}"/>
    <cellStyle name="Процентный 2 2 15" xfId="17097" xr:uid="{6C401DB1-AE27-4423-AA27-AD097B308A62}"/>
    <cellStyle name="Процентный 2 2 16" xfId="880" xr:uid="{5AFE133A-4560-4653-9E0E-1339F7388060}"/>
    <cellStyle name="Процентный 2 2 2" xfId="430" xr:uid="{EF3AB521-123E-44D7-912D-5BCB5F8D363B}"/>
    <cellStyle name="Процентный 2 2 2 10" xfId="17289" xr:uid="{8A087986-111E-435F-8B28-F8CEC0E4D394}"/>
    <cellStyle name="Процентный 2 2 2 11" xfId="902" xr:uid="{8BD36AC1-D95F-4379-B4C0-EBF5E4ADB9FB}"/>
    <cellStyle name="Процентный 2 2 2 2" xfId="1808" xr:uid="{200FCAE9-5A3D-40B0-A3B5-027D608F3834}"/>
    <cellStyle name="Процентный 2 2 2 2 2" xfId="2431" xr:uid="{6FBF3254-B2FD-43F2-A92E-F52D53CAE6A0}"/>
    <cellStyle name="Процентный 2 2 2 2 2 2" xfId="4010" xr:uid="{48FDFD8D-6F5C-49DA-A994-EE2C80D8CF45}"/>
    <cellStyle name="Процентный 2 2 2 2 2 2 2" xfId="7266" xr:uid="{F2E6842B-5FDC-4C57-B7A6-8613224BD6AE}"/>
    <cellStyle name="Процентный 2 2 2 2 2 2 2 2" xfId="14777" xr:uid="{B4D6C9DD-D4B7-475B-9751-A873EAE4B59E}"/>
    <cellStyle name="Процентный 2 2 2 2 2 2 2 3" xfId="17061" xr:uid="{26AB1334-DF8A-4FBB-9257-A427F6C83F46}"/>
    <cellStyle name="Процентный 2 2 2 2 2 2 3" xfId="11616" xr:uid="{4D6D27C8-75E8-4DCE-810B-7436AEC9D59B}"/>
    <cellStyle name="Процентный 2 2 2 2 2 2 4" xfId="16787" xr:uid="{C7DCD127-5F90-457D-9333-7D941518CC2E}"/>
    <cellStyle name="Процентный 2 2 2 2 2 3" xfId="5593" xr:uid="{9BD3140E-3DC4-4786-BEA2-3CBC37068FF9}"/>
    <cellStyle name="Процентный 2 2 2 2 2 3 2" xfId="13182" xr:uid="{5F7CE77B-9F40-4300-B605-CDA7E2A93A5B}"/>
    <cellStyle name="Процентный 2 2 2 2 2 3 3" xfId="16925" xr:uid="{FA318F97-A489-4A71-A152-7E8F9C25C01E}"/>
    <cellStyle name="Процентный 2 2 2 2 2 4" xfId="10070" xr:uid="{40E5C0AA-81C4-4B09-B7CD-7A0C183A2301}"/>
    <cellStyle name="Процентный 2 2 2 2 2 5" xfId="16650" xr:uid="{7F51581C-4C38-4D90-8EF0-586B28BC6871}"/>
    <cellStyle name="Процентный 2 2 2 2 3" xfId="3049" xr:uid="{35A24969-FBC8-44FB-86E0-81E708A6B01E}"/>
    <cellStyle name="Процентный 2 2 2 2 3 2" xfId="6208" xr:uid="{F46E99CB-47D0-40C6-A319-765AD6297088}"/>
    <cellStyle name="Процентный 2 2 2 2 3 2 2" xfId="13793" xr:uid="{AF211028-2F78-426C-94AB-9ADD3B56D147}"/>
    <cellStyle name="Процентный 2 2 2 2 3 2 3" xfId="16991" xr:uid="{BACF6450-3A22-4068-AD1F-3180B8EEE9A9}"/>
    <cellStyle name="Процентный 2 2 2 2 3 3" xfId="10681" xr:uid="{F7CCD747-71DC-4D39-88B7-7017DE7E0E31}"/>
    <cellStyle name="Процентный 2 2 2 2 3 4" xfId="16717" xr:uid="{33B41AA7-A7D7-482F-A6AC-D66EC0AE67DF}"/>
    <cellStyle name="Процентный 2 2 2 2 4" xfId="4625" xr:uid="{E8FF40F4-5FE8-4605-966A-EC3FAED113F1}"/>
    <cellStyle name="Процентный 2 2 2 2 4 2" xfId="12227" xr:uid="{18924242-A1B2-4F8C-BF81-B4D61410A81B}"/>
    <cellStyle name="Процентный 2 2 2 2 4 3" xfId="16855" xr:uid="{F5EDF48D-D159-4C63-951A-6770EC77FD0C}"/>
    <cellStyle name="Процентный 2 2 2 2 5" xfId="9455" xr:uid="{6F839C76-FDC0-4A3F-987D-52EA3EB759EC}"/>
    <cellStyle name="Процентный 2 2 2 2 6" xfId="16573" xr:uid="{3DFE6B1D-035A-49B4-A344-246B9C2CBDC8}"/>
    <cellStyle name="Процентный 2 2 2 3" xfId="1506" xr:uid="{A3F4220A-DB4F-4605-B06D-9504BCA2D162}"/>
    <cellStyle name="Процентный 2 2 2 3 2" xfId="3406" xr:uid="{A254558E-793E-47E2-981B-6D1013439574}"/>
    <cellStyle name="Процентный 2 2 2 3 2 2" xfId="6665" xr:uid="{26A87236-6942-4FAD-B1B5-122F182BBA64}"/>
    <cellStyle name="Процентный 2 2 2 3 2 2 2" xfId="14176" xr:uid="{FD910B7F-3CAB-49F8-BA3F-52068ECAEDE8}"/>
    <cellStyle name="Процентный 2 2 2 3 2 2 3" xfId="17034" xr:uid="{56A9A7A3-F4CD-4322-94E3-8E9FBD5EDDD6}"/>
    <cellStyle name="Процентный 2 2 2 3 2 3" xfId="11015" xr:uid="{5DCA8458-9591-4461-91DB-BEFA8D2BBA95}"/>
    <cellStyle name="Процентный 2 2 2 3 2 4" xfId="16760" xr:uid="{4D3AA2E2-25A2-4A8E-AA75-D34932C66AC0}"/>
    <cellStyle name="Процентный 2 2 2 3 3" xfId="4965" xr:uid="{04F3313E-4DD1-4C12-ABA2-07909C8F7E71}"/>
    <cellStyle name="Процентный 2 2 2 3 3 2" xfId="12561" xr:uid="{5E883E6B-95BC-4102-BE96-4F7CADD8B553}"/>
    <cellStyle name="Процентный 2 2 2 3 3 3" xfId="16898" xr:uid="{B84F2934-EF66-4772-8E35-C622DFAD9B78}"/>
    <cellStyle name="Процентный 2 2 2 3 4" xfId="9155" xr:uid="{29012672-8652-4E34-8942-04ED2D355FA1}"/>
    <cellStyle name="Процентный 2 2 2 3 5" xfId="16623" xr:uid="{42747C8C-E1B6-49B0-8F97-05871F577610}"/>
    <cellStyle name="Процентный 2 2 2 4" xfId="2129" xr:uid="{10073841-4373-4E6D-BAFA-31B9B1B6928D}"/>
    <cellStyle name="Процентный 2 2 2 4 2" xfId="3708" xr:uid="{2FD4B474-EF18-4513-83D2-0F89065F92FF}"/>
    <cellStyle name="Процентный 2 2 2 4 2 2" xfId="6966" xr:uid="{977A4A5A-EA96-400E-8E96-149CA0F5D0CF}"/>
    <cellStyle name="Процентный 2 2 2 4 2 2 2" xfId="14477" xr:uid="{E8F4A744-3786-44AA-BC86-0CC9DCBB352A}"/>
    <cellStyle name="Процентный 2 2 2 4 2 3" xfId="11316" xr:uid="{40919BD7-22AF-470D-8165-078D2F4933C9}"/>
    <cellStyle name="Процентный 2 2 2 4 2 4" xfId="16964" xr:uid="{5832E6E3-2E8D-44C0-B02C-BC6F03D196C5}"/>
    <cellStyle name="Процентный 2 2 2 4 3" xfId="5291" xr:uid="{67AA9D1D-9B57-4D45-8B0B-1612D9BAA59B}"/>
    <cellStyle name="Процентный 2 2 2 4 3 2" xfId="12882" xr:uid="{D3628D22-2C56-4C1F-A2DD-BC3513E5895A}"/>
    <cellStyle name="Процентный 2 2 2 4 4" xfId="9770" xr:uid="{02C5867B-D8E0-4000-88EE-E050C0865A47}"/>
    <cellStyle name="Процентный 2 2 2 4 5" xfId="16690" xr:uid="{75A57A19-47B7-47BA-A0C7-E18C46554151}"/>
    <cellStyle name="Процентный 2 2 2 5" xfId="2747" xr:uid="{63EB8B7A-330F-45AF-A26E-58A06B19AC5A}"/>
    <cellStyle name="Процентный 2 2 2 5 2" xfId="5906" xr:uid="{772D5FB5-E6F9-4D23-B84C-915660260BDE}"/>
    <cellStyle name="Процентный 2 2 2 5 2 2" xfId="13493" xr:uid="{EFEBE09C-49FF-4466-9787-BA37A08C9BE8}"/>
    <cellStyle name="Процентный 2 2 2 5 3" xfId="10380" xr:uid="{1C02B45B-9450-4AFC-83DC-6C6AC7C054BE}"/>
    <cellStyle name="Процентный 2 2 2 5 4" xfId="16828" xr:uid="{E141C3DA-2AF7-4D9F-9FF6-8E4C6A5802C0}"/>
    <cellStyle name="Процентный 2 2 2 6" xfId="4323" xr:uid="{93E5B501-EDD5-44F2-9686-0B1B02B3B667}"/>
    <cellStyle name="Процентный 2 2 2 6 2" xfId="11927" xr:uid="{6A421B66-86F7-4507-A2C2-D91E799C4025}"/>
    <cellStyle name="Процентный 2 2 2 7" xfId="8830" xr:uid="{A842AB30-EEE8-4BD9-A4FB-3708D6FCF575}"/>
    <cellStyle name="Процентный 2 2 2 8" xfId="16546" xr:uid="{74E35FE5-67D2-483A-AFF8-150FCEF01573}"/>
    <cellStyle name="Процентный 2 2 2 9" xfId="1161" xr:uid="{7A1594A1-0DD3-4D38-B56C-7C51AFCE45AE}"/>
    <cellStyle name="Процентный 2 2 3" xfId="431" xr:uid="{13842828-28C4-4DC2-B946-05D9C1970B23}"/>
    <cellStyle name="Процентный 2 2 3 2" xfId="1878" xr:uid="{ECDF1B9D-18FA-46BE-A286-3346D86CCDBB}"/>
    <cellStyle name="Процентный 2 2 3 2 2" xfId="2501" xr:uid="{A0ADAFD1-3E9F-4711-9AF1-4DA7FC96E395}"/>
    <cellStyle name="Процентный 2 2 3 2 2 2" xfId="4080" xr:uid="{ED5EDC7C-4BE3-4DCB-BC02-701D89512EEA}"/>
    <cellStyle name="Процентный 2 2 3 2 2 2 2" xfId="7335" xr:uid="{F2674227-AA90-4BB5-914F-327D70D8B96A}"/>
    <cellStyle name="Процентный 2 2 3 2 2 2 2 2" xfId="14846" xr:uid="{14016356-1D6F-4E6F-B2C3-EE5C43877AFC}"/>
    <cellStyle name="Процентный 2 2 3 2 2 2 3" xfId="11686" xr:uid="{2587B8B5-A0B5-4A2C-8FE6-8E7B0D3E1FDC}"/>
    <cellStyle name="Процентный 2 2 3 2 2 2 4" xfId="17062" xr:uid="{5E70C8E9-3B22-4D7D-B8E8-0EBBA74633DD}"/>
    <cellStyle name="Процентный 2 2 3 2 2 3" xfId="5663" xr:uid="{A7523C7E-2F96-4AFC-9003-2D13EDA3D065}"/>
    <cellStyle name="Процентный 2 2 3 2 2 3 2" xfId="13251" xr:uid="{8529EA50-8C87-448C-A77A-B4C25E5D5D14}"/>
    <cellStyle name="Процентный 2 2 3 2 2 4" xfId="10139" xr:uid="{E35DDAFF-F4CA-4C7B-AC3F-16EDCDCF6161}"/>
    <cellStyle name="Процентный 2 2 3 2 2 5" xfId="16788" xr:uid="{F49FD7AD-474D-454C-99AE-FBD1C2D0BE76}"/>
    <cellStyle name="Процентный 2 2 3 2 3" xfId="3119" xr:uid="{A75B9FE2-9210-4E78-B848-D733E00D1CB4}"/>
    <cellStyle name="Процентный 2 2 3 2 3 2" xfId="6278" xr:uid="{CDD51928-A0A3-43DC-BC93-80D857B9EDAF}"/>
    <cellStyle name="Процентный 2 2 3 2 3 2 2" xfId="13862" xr:uid="{1EB698E8-464C-43C6-82F8-0FFA849B96FC}"/>
    <cellStyle name="Процентный 2 2 3 2 3 3" xfId="10750" xr:uid="{CA2BFF62-8D08-4868-948B-2EFCFFB37B89}"/>
    <cellStyle name="Процентный 2 2 3 2 3 4" xfId="16926" xr:uid="{E152D947-3EF1-4403-8017-5E34072EF98C}"/>
    <cellStyle name="Процентный 2 2 3 2 4" xfId="4695" xr:uid="{97DAEAC4-99A1-41A5-B3A2-96013F365D40}"/>
    <cellStyle name="Процентный 2 2 3 2 4 2" xfId="12296" xr:uid="{35546C88-D9AD-4218-ACCB-60C9E92BC006}"/>
    <cellStyle name="Процентный 2 2 3 2 5" xfId="9524" xr:uid="{997168BB-4700-4755-BCBD-5A6D001F7A34}"/>
    <cellStyle name="Процентный 2 2 3 2 6" xfId="16651" xr:uid="{8190F8C8-2BC9-4BE5-9DD3-E4A2EBF3096F}"/>
    <cellStyle name="Процентный 2 2 3 3" xfId="1576" xr:uid="{C430EFA9-3043-410E-B7E1-75F8EB448195}"/>
    <cellStyle name="Процентный 2 2 3 3 2" xfId="3476" xr:uid="{6B9FBA51-717C-4874-B137-BFB39BF92EA1}"/>
    <cellStyle name="Процентный 2 2 3 3 2 2" xfId="6734" xr:uid="{E0E01354-3393-4954-B542-CD9056BFA43C}"/>
    <cellStyle name="Процентный 2 2 3 3 2 2 2" xfId="14245" xr:uid="{72BF81F2-E8CB-472F-B416-40B738435174}"/>
    <cellStyle name="Процентный 2 2 3 3 2 3" xfId="11084" xr:uid="{24BB4EAA-8EA3-429F-BB7C-F32E5C32D5A0}"/>
    <cellStyle name="Процентный 2 2 3 3 2 4" xfId="16992" xr:uid="{753626B7-9A04-4B38-B9E8-08EAF046E8F1}"/>
    <cellStyle name="Процентный 2 2 3 3 3" xfId="5035" xr:uid="{47FDF6EA-38D5-4F97-89D4-DD81C47AA7EB}"/>
    <cellStyle name="Процентный 2 2 3 3 3 2" xfId="12630" xr:uid="{C9EE9D41-DAF4-41BB-A5BD-180C42E6CEDA}"/>
    <cellStyle name="Процентный 2 2 3 3 4" xfId="9224" xr:uid="{2918BEF2-0D91-4E73-AE1F-354BB563AB7C}"/>
    <cellStyle name="Процентный 2 2 3 3 5" xfId="16718" xr:uid="{61D18591-B097-4B04-BA49-2BD8C96FB34E}"/>
    <cellStyle name="Процентный 2 2 3 4" xfId="2199" xr:uid="{345A0B05-D053-4CF7-8F6A-6D0EEF29ECD7}"/>
    <cellStyle name="Процентный 2 2 3 4 2" xfId="3778" xr:uid="{D83265DC-213A-4F12-AC1C-08D206F79CC9}"/>
    <cellStyle name="Процентный 2 2 3 4 2 2" xfId="7035" xr:uid="{BC99BE84-F04E-46C2-82C1-E6B37C27B979}"/>
    <cellStyle name="Процентный 2 2 3 4 2 2 2" xfId="14546" xr:uid="{90295767-570B-48C8-9618-7B0DF2215012}"/>
    <cellStyle name="Процентный 2 2 3 4 2 3" xfId="11385" xr:uid="{8D09280D-5F1F-448F-B28A-E7D44D460F6D}"/>
    <cellStyle name="Процентный 2 2 3 4 3" xfId="5361" xr:uid="{0A649A3B-F53D-4511-92F2-F496C90CFEF6}"/>
    <cellStyle name="Процентный 2 2 3 4 3 2" xfId="12951" xr:uid="{B316C33D-BB3D-42D9-9EC2-370CB7EF15B9}"/>
    <cellStyle name="Процентный 2 2 3 4 4" xfId="9839" xr:uid="{34AFDD19-D6A7-4078-8B4A-485A5E9759B4}"/>
    <cellStyle name="Процентный 2 2 3 4 5" xfId="16856" xr:uid="{5082B5ED-4BB7-46BB-A5B2-ACB5C9CA5775}"/>
    <cellStyle name="Процентный 2 2 3 5" xfId="2817" xr:uid="{7E4301DE-B732-47C5-BB68-8ED9D30D5BD9}"/>
    <cellStyle name="Процентный 2 2 3 5 2" xfId="5976" xr:uid="{F0618EAD-B70F-4714-8D73-42C43A0777B7}"/>
    <cellStyle name="Процентный 2 2 3 5 2 2" xfId="13562" xr:uid="{DE32E509-1010-4D24-899F-5BB14B027E74}"/>
    <cellStyle name="Процентный 2 2 3 5 3" xfId="10450" xr:uid="{9158B418-657D-4F0F-BE80-FD6A741E298D}"/>
    <cellStyle name="Процентный 2 2 3 6" xfId="4393" xr:uid="{E3B8DECE-E0CA-420D-ADCA-FC07E14049D5}"/>
    <cellStyle name="Процентный 2 2 3 6 2" xfId="11996" xr:uid="{3522051D-1747-4953-AE58-0897D334F776}"/>
    <cellStyle name="Процентный 2 2 3 7" xfId="8899" xr:uid="{78A23362-B5BB-423D-A80A-9C61E9629699}"/>
    <cellStyle name="Процентный 2 2 3 8" xfId="16574" xr:uid="{C7D4E47A-48C4-4D97-9533-0E75F13018F2}"/>
    <cellStyle name="Процентный 2 2 3 9" xfId="1231" xr:uid="{A5B1E85D-FBBC-4DE6-95B4-02C63C711B9D}"/>
    <cellStyle name="Процентный 2 2 4" xfId="432" xr:uid="{E552B6AC-D335-4197-9169-529B4575AB13}"/>
    <cellStyle name="Процентный 2 2 4 2" xfId="1947" xr:uid="{43E02A71-1B77-477C-BFDB-94A54073A993}"/>
    <cellStyle name="Процентный 2 2 4 2 2" xfId="2570" xr:uid="{EA325EFB-BEE7-4307-8C45-DABBC40ECDD7}"/>
    <cellStyle name="Процентный 2 2 4 2 2 2" xfId="4149" xr:uid="{8673D637-245B-4874-8705-CC34EE08D948}"/>
    <cellStyle name="Процентный 2 2 4 2 2 2 2" xfId="7404" xr:uid="{F8116168-223F-46B1-B720-FDD60AC2BB3B}"/>
    <cellStyle name="Процентный 2 2 4 2 2 2 2 2" xfId="14915" xr:uid="{EBCFB10A-D55A-427B-9C07-026988771501}"/>
    <cellStyle name="Процентный 2 2 4 2 2 2 3" xfId="11755" xr:uid="{8B6C06B4-9BD7-4304-BA1B-08F1921C4921}"/>
    <cellStyle name="Процентный 2 2 4 2 2 3" xfId="5732" xr:uid="{9CFA9805-E5D8-4FB3-BBD0-225D3548E4AB}"/>
    <cellStyle name="Процентный 2 2 4 2 2 3 2" xfId="13320" xr:uid="{4765EDB3-94DF-4A05-876E-FE25ADE8563A}"/>
    <cellStyle name="Процентный 2 2 4 2 2 4" xfId="10208" xr:uid="{723695BC-0C45-4C9F-B53C-6713A9CED08D}"/>
    <cellStyle name="Процентный 2 2 4 2 2 5" xfId="17019" xr:uid="{13660BEE-0EB7-4270-9856-5E11C45C7091}"/>
    <cellStyle name="Процентный 2 2 4 2 3" xfId="3188" xr:uid="{A7EFEA3B-4198-40D2-B630-E2E6F62B9CEA}"/>
    <cellStyle name="Процентный 2 2 4 2 3 2" xfId="6347" xr:uid="{3E5253F9-488D-4BEB-B168-33A45C1D5194}"/>
    <cellStyle name="Процентный 2 2 4 2 3 2 2" xfId="13931" xr:uid="{40959F84-21A3-44D7-9791-32F6B60C7C2B}"/>
    <cellStyle name="Процентный 2 2 4 2 3 3" xfId="10819" xr:uid="{044AE2A5-07C4-460C-BCAA-9ABF5CC397B5}"/>
    <cellStyle name="Процентный 2 2 4 2 4" xfId="4764" xr:uid="{DF49A32B-01FB-4E96-8461-0F7F685A99C8}"/>
    <cellStyle name="Процентный 2 2 4 2 4 2" xfId="12365" xr:uid="{C27984B6-AC73-4746-B15C-3090104672D4}"/>
    <cellStyle name="Процентный 2 2 4 2 5" xfId="9593" xr:uid="{DE92F3A4-5A0F-4E8F-9DA8-5642DD9A8AF7}"/>
    <cellStyle name="Процентный 2 2 4 2 6" xfId="16745" xr:uid="{5F500DEB-A4DA-4B93-8354-FE483486A9F5}"/>
    <cellStyle name="Процентный 2 2 4 3" xfId="1645" xr:uid="{3CF794A5-F0B5-470D-A7B2-D6F975721179}"/>
    <cellStyle name="Процентный 2 2 4 3 2" xfId="3545" xr:uid="{6F0ABF18-74CD-402A-B439-6F9D9721CC48}"/>
    <cellStyle name="Процентный 2 2 4 3 2 2" xfId="6803" xr:uid="{90B73A87-147D-44BF-BAA1-F5D82FE005C1}"/>
    <cellStyle name="Процентный 2 2 4 3 2 2 2" xfId="14314" xr:uid="{CB8B60B7-1565-4775-8201-92E53875B818}"/>
    <cellStyle name="Процентный 2 2 4 3 2 3" xfId="11153" xr:uid="{C248C6EB-B5CE-40C0-BF15-E6D19BD8E075}"/>
    <cellStyle name="Процентный 2 2 4 3 3" xfId="5104" xr:uid="{6C0248DE-F5B9-41E3-8F34-D8D4C3E6F432}"/>
    <cellStyle name="Процентный 2 2 4 3 3 2" xfId="12699" xr:uid="{180F98AC-2815-4E30-A180-BBA29DA11352}"/>
    <cellStyle name="Процентный 2 2 4 3 4" xfId="9293" xr:uid="{28EFE15A-0DF6-4696-A7E3-E2A3BAEF0601}"/>
    <cellStyle name="Процентный 2 2 4 3 5" xfId="16883" xr:uid="{E87733F8-A16F-470A-81C6-87FE08274BA6}"/>
    <cellStyle name="Процентный 2 2 4 4" xfId="2268" xr:uid="{E8742327-CB7D-4BF7-9B4A-83823FC33BAD}"/>
    <cellStyle name="Процентный 2 2 4 4 2" xfId="3847" xr:uid="{F8B9C3E7-2348-42B7-8A86-7A31FA70ACA4}"/>
    <cellStyle name="Процентный 2 2 4 4 2 2" xfId="7104" xr:uid="{03B605A0-1BE1-42A5-846B-177D124C680A}"/>
    <cellStyle name="Процентный 2 2 4 4 2 2 2" xfId="14615" xr:uid="{A0AA9C44-F884-4EDC-A761-ACF62EE62E4C}"/>
    <cellStyle name="Процентный 2 2 4 4 2 3" xfId="11454" xr:uid="{C8012A39-F6C1-4F6C-862E-910370D5155E}"/>
    <cellStyle name="Процентный 2 2 4 4 3" xfId="5430" xr:uid="{3C92F60F-75D4-46C0-BBBD-F607D3E4B229}"/>
    <cellStyle name="Процентный 2 2 4 4 3 2" xfId="13020" xr:uid="{C2AEB752-E575-4302-AFF8-9FB1C4C09C3E}"/>
    <cellStyle name="Процентный 2 2 4 4 4" xfId="9908" xr:uid="{3632318B-ACA5-40EF-A557-A9607DB1759F}"/>
    <cellStyle name="Процентный 2 2 4 5" xfId="2886" xr:uid="{A52A4A18-7C26-4244-AFC6-0B5E86C2C92A}"/>
    <cellStyle name="Процентный 2 2 4 5 2" xfId="6045" xr:uid="{748A6FB9-143E-43D5-8E45-3FFDA9AFAA8D}"/>
    <cellStyle name="Процентный 2 2 4 5 2 2" xfId="13631" xr:uid="{19CE7BA9-3C03-446D-9AAC-71F94B0A81F9}"/>
    <cellStyle name="Процентный 2 2 4 5 3" xfId="10519" xr:uid="{F34B54E5-10AF-4DF9-9848-23E2BFB4E96A}"/>
    <cellStyle name="Процентный 2 2 4 6" xfId="4462" xr:uid="{755780C8-ABCF-48DF-9790-22345E67C25C}"/>
    <cellStyle name="Процентный 2 2 4 6 2" xfId="12065" xr:uid="{1AE1B798-87E2-4893-9957-03051D2A4FF7}"/>
    <cellStyle name="Процентный 2 2 4 7" xfId="8968" xr:uid="{5F61722D-26D2-4C61-932F-5CFC84C82633}"/>
    <cellStyle name="Процентный 2 2 4 8" xfId="16608" xr:uid="{562AADE5-B876-4182-A376-901D5D603AC1}"/>
    <cellStyle name="Процентный 2 2 4 9" xfId="1300" xr:uid="{D0FBE930-84A2-49F2-9CED-D678E6429F57}"/>
    <cellStyle name="Процентный 2 2 5" xfId="433" xr:uid="{8108014B-DEA6-431F-B987-6356DF636403}"/>
    <cellStyle name="Процентный 2 2 5 2" xfId="2362" xr:uid="{489CF6B1-B052-4FAF-A46F-494C6BA270DB}"/>
    <cellStyle name="Процентный 2 2 5 2 2" xfId="3941" xr:uid="{F975BFDA-D3CE-4A69-AAA1-1A2E769BD970}"/>
    <cellStyle name="Процентный 2 2 5 2 2 2" xfId="7197" xr:uid="{34C55239-8C6A-4948-A18D-C06DE1CB66FD}"/>
    <cellStyle name="Процентный 2 2 5 2 2 2 2" xfId="14708" xr:uid="{DBD05710-B137-4307-AC97-EDB2A7DF1803}"/>
    <cellStyle name="Процентный 2 2 5 2 2 3" xfId="11547" xr:uid="{B1BF5A70-416B-43FB-B272-154BD7D7CC8E}"/>
    <cellStyle name="Процентный 2 2 5 2 3" xfId="5524" xr:uid="{C14865D1-301E-48FE-9817-4EF72EA446A9}"/>
    <cellStyle name="Процентный 2 2 5 2 3 2" xfId="13113" xr:uid="{40B230BC-F10D-4304-962B-8F901C6FCA8C}"/>
    <cellStyle name="Процентный 2 2 5 2 4" xfId="10001" xr:uid="{BAA91C74-4A7D-4295-A4F0-BDCE19AC9F8C}"/>
    <cellStyle name="Процентный 2 2 5 2 5" xfId="16949" xr:uid="{AAC3D8A9-DE92-42DB-83DF-85674C3A3804}"/>
    <cellStyle name="Процентный 2 2 5 3" xfId="2980" xr:uid="{F47631A5-246D-47F0-AC21-BD67965B72AD}"/>
    <cellStyle name="Процентный 2 2 5 3 2" xfId="6139" xr:uid="{85352620-6A14-4F67-B47D-964A43D7BE06}"/>
    <cellStyle name="Процентный 2 2 5 3 2 2" xfId="13724" xr:uid="{7BBC9CAC-0956-4C40-835A-E5E63A693ADD}"/>
    <cellStyle name="Процентный 2 2 5 3 3" xfId="10612" xr:uid="{EBCB4FA4-CD59-4087-83ED-2E1824FBE8D8}"/>
    <cellStyle name="Процентный 2 2 5 4" xfId="4556" xr:uid="{0B936A36-07B7-4859-845B-9544927C9FAE}"/>
    <cellStyle name="Процентный 2 2 5 4 2" xfId="12158" xr:uid="{FDE157FA-E0AC-4BC3-ACE7-C90AF6B11D36}"/>
    <cellStyle name="Процентный 2 2 5 5" xfId="9386" xr:uid="{AA7D57FA-5789-4599-9C3D-4CC3C4953089}"/>
    <cellStyle name="Процентный 2 2 5 6" xfId="16675" xr:uid="{07DF693E-B290-4E78-8C8F-B0DBC6A5F907}"/>
    <cellStyle name="Процентный 2 2 5 7" xfId="1739" xr:uid="{EB6BF24E-1607-47EC-BD64-06EB71ABC1C9}"/>
    <cellStyle name="Процентный 2 2 6" xfId="539" xr:uid="{B80A63A5-3FA8-4DF4-80B0-68EF6840C0D7}"/>
    <cellStyle name="Процентный 2 2 6 2" xfId="3337" xr:uid="{BCEB5298-7FF1-4CE9-A39D-B4168E24EF6F}"/>
    <cellStyle name="Процентный 2 2 6 2 2" xfId="6596" xr:uid="{D98C3F62-009A-4560-BD48-37E9DD34FECA}"/>
    <cellStyle name="Процентный 2 2 6 2 2 2" xfId="14107" xr:uid="{3EC44308-4A66-44A2-92A4-EBEABC29A74D}"/>
    <cellStyle name="Процентный 2 2 6 2 3" xfId="10946" xr:uid="{5B703085-C4D1-4DF5-BADA-5B546C1A673D}"/>
    <cellStyle name="Процентный 2 2 6 3" xfId="4896" xr:uid="{521CF582-241A-456F-9AB9-AF3CFB211250}"/>
    <cellStyle name="Процентный 2 2 6 3 2" xfId="12492" xr:uid="{4B24FAA5-76EE-46E4-86F2-CE907A9B7794}"/>
    <cellStyle name="Процентный 2 2 6 4" xfId="9086" xr:uid="{F7F20351-7550-4ACD-B16A-EB07E3A467BF}"/>
    <cellStyle name="Процентный 2 2 6 5" xfId="16813" xr:uid="{1D38BE04-CFEE-478D-8F81-9827DB848FA0}"/>
    <cellStyle name="Процентный 2 2 6 6" xfId="1437" xr:uid="{EB834F8A-EC65-42E0-A4BB-537B059ACB1B}"/>
    <cellStyle name="Процентный 2 2 7" xfId="2060" xr:uid="{39720052-7C8D-4F7C-90CD-B1DD97649126}"/>
    <cellStyle name="Процентный 2 2 7 2" xfId="3639" xr:uid="{021033AC-A3C3-4E3B-B6EB-5768A7A0051D}"/>
    <cellStyle name="Процентный 2 2 7 2 2" xfId="6897" xr:uid="{6B4C1E56-9790-4EA7-A0A5-239B5A6127E1}"/>
    <cellStyle name="Процентный 2 2 7 2 2 2" xfId="14408" xr:uid="{CAEEB210-C1A8-4DF4-B79B-712AEBFA33E8}"/>
    <cellStyle name="Процентный 2 2 7 2 3" xfId="11247" xr:uid="{42A405F5-04B8-4CE4-BCC7-634BC7AFF632}"/>
    <cellStyle name="Процентный 2 2 7 3" xfId="5222" xr:uid="{72EBA179-9772-4796-A9BA-E6AE3EC75846}"/>
    <cellStyle name="Процентный 2 2 7 3 2" xfId="12813" xr:uid="{D5213A8A-4E49-447D-9945-F15D32D852BE}"/>
    <cellStyle name="Процентный 2 2 7 4" xfId="9701" xr:uid="{62A55856-D957-492A-8318-59B7A56ECCA6}"/>
    <cellStyle name="Процентный 2 2 8" xfId="2678" xr:uid="{0373D65E-6119-463F-B4D7-1F9104A4ECD0}"/>
    <cellStyle name="Процентный 2 2 8 2" xfId="5837" xr:uid="{F3B581B3-8B1E-41BF-A330-BAB82917C69C}"/>
    <cellStyle name="Процентный 2 2 8 2 2" xfId="13424" xr:uid="{89E1B126-93B5-4D05-AFA9-AAE24F63B14F}"/>
    <cellStyle name="Процентный 2 2 8 3" xfId="10311" xr:uid="{2EEAA391-CE6F-4A4D-A019-96F82991C646}"/>
    <cellStyle name="Процентный 2 2 9" xfId="4254" xr:uid="{72608EB6-E5C2-4CCB-9FEC-5D2B96CC5D63}"/>
    <cellStyle name="Процентный 2 2 9 2" xfId="11858" xr:uid="{9E0C3784-A507-49C1-BEE9-14767EF7D686}"/>
    <cellStyle name="Процентный 2 20" xfId="17080" xr:uid="{4AD40628-1EC6-4216-A132-9B280C24CD46}"/>
    <cellStyle name="Процентный 2 21" xfId="875" xr:uid="{9CBA6834-B927-4B22-B94C-A4B1B8BE139C}"/>
    <cellStyle name="Процентный 2 3" xfId="434" xr:uid="{F937399E-B8BA-482A-9740-3AD706A0EF90}"/>
    <cellStyle name="Процентный 2 3 10" xfId="6491" xr:uid="{04111DA0-D217-4163-8588-6B08B252D58A}"/>
    <cellStyle name="Процентный 2 3 10 2" xfId="14055" xr:uid="{D7266976-013F-4B9C-A220-8DF726A0B264}"/>
    <cellStyle name="Процентный 2 3 11" xfId="8803" xr:uid="{4BE8183D-8D8F-4C7F-A3F7-2ADEC122C5D7}"/>
    <cellStyle name="Процентный 2 3 12" xfId="16403" xr:uid="{FEB47DFD-75C2-450B-AE11-F81A94E29955}"/>
    <cellStyle name="Процентный 2 3 13" xfId="16590" xr:uid="{13DF29C4-BCA9-4B6E-BED2-F639574CCC34}"/>
    <cellStyle name="Процентный 2 3 14" xfId="1130" xr:uid="{11B456D0-60B4-41B0-B49B-92C71217A9AB}"/>
    <cellStyle name="Процентный 2 3 15" xfId="894" xr:uid="{82A33B11-BFD1-48FF-8727-0F7476D72D89}"/>
    <cellStyle name="Процентный 2 3 2" xfId="435" xr:uid="{854E6A10-5011-4196-BDD4-9617BF5366A5}"/>
    <cellStyle name="Процентный 2 3 2 2" xfId="1852" xr:uid="{41927862-AF38-4839-86BA-F8D3FF6C7D15}"/>
    <cellStyle name="Процентный 2 3 2 2 2" xfId="2475" xr:uid="{5B6C4BB4-69AB-4A17-AFC3-4CB66562E564}"/>
    <cellStyle name="Процентный 2 3 2 2 2 2" xfId="4054" xr:uid="{5EF65D8B-22C2-4A9B-8B5F-2B84B956BDA1}"/>
    <cellStyle name="Процентный 2 3 2 2 2 2 2" xfId="7309" xr:uid="{56EEA792-F82F-4772-B0CB-33911986109E}"/>
    <cellStyle name="Процентный 2 3 2 2 2 2 2 2" xfId="14820" xr:uid="{7D10C760-CE3F-4430-AFD1-DA5E0F90DF0D}"/>
    <cellStyle name="Процентный 2 3 2 2 2 2 3" xfId="11660" xr:uid="{D09B7496-8BA4-495C-A900-C943280AFFF3}"/>
    <cellStyle name="Процентный 2 3 2 2 2 3" xfId="5637" xr:uid="{77E53C13-B03F-4A13-858B-1B22FB52974E}"/>
    <cellStyle name="Процентный 2 3 2 2 2 3 2" xfId="13225" xr:uid="{0CDFBE91-5D1B-482E-9793-89D117DF6D99}"/>
    <cellStyle name="Процентный 2 3 2 2 2 4" xfId="10113" xr:uid="{2A1D9882-1D46-4EEF-AB9F-9DA6323F0789}"/>
    <cellStyle name="Процентный 2 3 2 2 3" xfId="3093" xr:uid="{44A2A0F1-E607-4205-BB87-4779FA8FF535}"/>
    <cellStyle name="Процентный 2 3 2 2 3 2" xfId="6252" xr:uid="{A59851EC-D3F9-4270-AA87-4177AF07521B}"/>
    <cellStyle name="Процентный 2 3 2 2 3 2 2" xfId="13836" xr:uid="{9B5A146A-44E8-46EF-AF96-ABB97E38F1A3}"/>
    <cellStyle name="Процентный 2 3 2 2 3 3" xfId="10724" xr:uid="{8FCA4D26-4787-433F-90B1-7946C9FF9D98}"/>
    <cellStyle name="Процентный 2 3 2 2 4" xfId="4669" xr:uid="{FC1FEB9F-D435-4D42-85F3-4CE4948FF9A4}"/>
    <cellStyle name="Процентный 2 3 2 2 4 2" xfId="12270" xr:uid="{F4F8E9DB-15A9-42AF-AF0A-1D4C49FE9DBC}"/>
    <cellStyle name="Процентный 2 3 2 2 5" xfId="9498" xr:uid="{B22CAB61-4AAE-41E7-93DA-DD429D55477B}"/>
    <cellStyle name="Процентный 2 3 2 3" xfId="1550" xr:uid="{AC10A6A5-BD49-4AC2-AE7C-64E93886B34D}"/>
    <cellStyle name="Процентный 2 3 2 3 2" xfId="3450" xr:uid="{D8DD355C-0441-4DD5-9F17-563DC8644997}"/>
    <cellStyle name="Процентный 2 3 2 3 2 2" xfId="6708" xr:uid="{9B8AE12B-4734-4CA2-90C1-B297D3C5C01F}"/>
    <cellStyle name="Процентный 2 3 2 3 2 2 2" xfId="14219" xr:uid="{D88809B0-D4A1-4AD7-9E04-2D7155D7C216}"/>
    <cellStyle name="Процентный 2 3 2 3 2 3" xfId="11058" xr:uid="{CEA94010-3AE5-4976-86DC-C89CB37B68C5}"/>
    <cellStyle name="Процентный 2 3 2 3 3" xfId="5009" xr:uid="{14D73D6C-5441-453E-8484-94A3CA506BBA}"/>
    <cellStyle name="Процентный 2 3 2 3 3 2" xfId="12604" xr:uid="{A29B04F4-BCDA-4225-BFED-CF5A53DBD047}"/>
    <cellStyle name="Процентный 2 3 2 3 4" xfId="9198" xr:uid="{67E62C53-C8E5-4595-8145-69610743E791}"/>
    <cellStyle name="Процентный 2 3 2 4" xfId="2173" xr:uid="{DAA85462-2278-4B3F-B0EA-CF662D160087}"/>
    <cellStyle name="Процентный 2 3 2 4 2" xfId="3752" xr:uid="{0131A962-C3D7-4B5D-9BB4-A2DC5B4E51C8}"/>
    <cellStyle name="Процентный 2 3 2 4 2 2" xfId="7009" xr:uid="{D379A135-B458-4D70-9D60-98E7837157B0}"/>
    <cellStyle name="Процентный 2 3 2 4 2 2 2" xfId="14520" xr:uid="{B608769D-26F9-4373-82B2-35834A434826}"/>
    <cellStyle name="Процентный 2 3 2 4 2 3" xfId="11359" xr:uid="{FECCE77A-E92E-491A-8AEA-A70E37237752}"/>
    <cellStyle name="Процентный 2 3 2 4 3" xfId="5335" xr:uid="{A1133674-0137-4F86-A9BE-E1AE1575E581}"/>
    <cellStyle name="Процентный 2 3 2 4 3 2" xfId="12925" xr:uid="{3E10BA5F-40EE-4488-89C7-54F929388DF1}"/>
    <cellStyle name="Процентный 2 3 2 4 4" xfId="9813" xr:uid="{EB7EE09E-7C45-46A1-ABEC-EED43874CE07}"/>
    <cellStyle name="Процентный 2 3 2 5" xfId="2791" xr:uid="{7D99CEA3-6BB5-4381-BE74-D34B23D5A47D}"/>
    <cellStyle name="Процентный 2 3 2 5 2" xfId="5950" xr:uid="{E2DD0CBD-215D-4501-BF68-D686489CC417}"/>
    <cellStyle name="Процентный 2 3 2 5 2 2" xfId="13536" xr:uid="{983E0265-60CC-49CA-BBF0-4B509D187ECB}"/>
    <cellStyle name="Процентный 2 3 2 5 3" xfId="10424" xr:uid="{521EDE99-6FBB-476B-ABEC-CD755F9427EF}"/>
    <cellStyle name="Процентный 2 3 2 6" xfId="4367" xr:uid="{C7F82DE1-2467-4433-9960-5A2BEDD71EC8}"/>
    <cellStyle name="Процентный 2 3 2 6 2" xfId="11970" xr:uid="{8FAF8C7D-4F6C-4A7C-B813-6D3785A3E77C}"/>
    <cellStyle name="Процентный 2 3 2 7" xfId="8873" xr:uid="{662EFE1D-368A-4D48-BD78-21205DEF9993}"/>
    <cellStyle name="Процентный 2 3 2 8" xfId="1205" xr:uid="{E0011FC0-6AD1-4571-B5A2-6BB1EAF13F86}"/>
    <cellStyle name="Процентный 2 3 3" xfId="436" xr:uid="{72486561-63EF-484D-94F5-DC3FCF2578DB}"/>
    <cellStyle name="Процентный 2 3 3 2" xfId="1921" xr:uid="{86A5B878-C711-4F65-AC27-E55D482B694E}"/>
    <cellStyle name="Процентный 2 3 3 2 2" xfId="2544" xr:uid="{9F5366D9-4256-4A5A-8D06-9C8E6B5CAE08}"/>
    <cellStyle name="Процентный 2 3 3 2 2 2" xfId="4123" xr:uid="{624CEF5E-853F-4A79-B5D7-BDDA745A201A}"/>
    <cellStyle name="Процентный 2 3 3 2 2 2 2" xfId="7378" xr:uid="{3F8B99F2-EB23-41AC-AB2C-7A402D7A7B6A}"/>
    <cellStyle name="Процентный 2 3 3 2 2 2 2 2" xfId="14889" xr:uid="{B0F7A776-FA9A-400B-8EE5-ABE8075D3C92}"/>
    <cellStyle name="Процентный 2 3 3 2 2 2 3" xfId="11729" xr:uid="{998C68F5-AB67-4141-9770-D8C3B2D9DE1A}"/>
    <cellStyle name="Процентный 2 3 3 2 2 3" xfId="5706" xr:uid="{64BEC074-D512-47B0-88E9-9A26F8FC7A87}"/>
    <cellStyle name="Процентный 2 3 3 2 2 3 2" xfId="13294" xr:uid="{A3931298-4D63-4D5C-9669-DAB2D21FB2B9}"/>
    <cellStyle name="Процентный 2 3 3 2 2 4" xfId="10182" xr:uid="{9BFD90DF-1EBD-47D9-81E3-1CD8BBED1E15}"/>
    <cellStyle name="Процентный 2 3 3 2 3" xfId="3162" xr:uid="{E6920A91-7C2B-477F-AFAA-1217BE2C0904}"/>
    <cellStyle name="Процентный 2 3 3 2 3 2" xfId="6321" xr:uid="{52A3BCF8-6A35-4E99-B4F4-6FEF32B8BC62}"/>
    <cellStyle name="Процентный 2 3 3 2 3 2 2" xfId="13905" xr:uid="{63BA6511-20D3-4801-807F-41FA91A2870E}"/>
    <cellStyle name="Процентный 2 3 3 2 3 3" xfId="10793" xr:uid="{2CD76CE4-1E7A-4728-84DF-38E93C17FF27}"/>
    <cellStyle name="Процентный 2 3 3 2 4" xfId="4738" xr:uid="{720D8027-55A7-48C5-8FBF-D6041D045169}"/>
    <cellStyle name="Процентный 2 3 3 2 4 2" xfId="12339" xr:uid="{CC5B38A9-C6F8-4F26-A5E1-AD59A0A26564}"/>
    <cellStyle name="Процентный 2 3 3 2 5" xfId="9567" xr:uid="{E2BD2D7B-3DA0-466C-B3BD-C03AD1E26100}"/>
    <cellStyle name="Процентный 2 3 3 3" xfId="1619" xr:uid="{78DCFB3F-64E2-49DE-8ABC-D7F46ECF9806}"/>
    <cellStyle name="Процентный 2 3 3 3 2" xfId="3519" xr:uid="{6F30C892-19D2-4B4B-A550-FD2F91B6EDCF}"/>
    <cellStyle name="Процентный 2 3 3 3 2 2" xfId="6777" xr:uid="{BBB68C07-F156-402A-A7B2-F76690ECB2C5}"/>
    <cellStyle name="Процентный 2 3 3 3 2 2 2" xfId="14288" xr:uid="{7E2988A4-4C79-44FE-93D2-570EC156BD16}"/>
    <cellStyle name="Процентный 2 3 3 3 2 3" xfId="11127" xr:uid="{92E6A0F9-3B8C-42E6-99DC-42E07CDE5E01}"/>
    <cellStyle name="Процентный 2 3 3 3 3" xfId="5078" xr:uid="{B669D4CD-420B-4E3E-BAC9-BEDEF8B614C2}"/>
    <cellStyle name="Процентный 2 3 3 3 3 2" xfId="12673" xr:uid="{D13A1857-91C2-4F28-8663-FA55774CA0A6}"/>
    <cellStyle name="Процентный 2 3 3 3 4" xfId="9267" xr:uid="{521405E5-B565-40FF-B7B9-F4CFF3B01643}"/>
    <cellStyle name="Процентный 2 3 3 4" xfId="2242" xr:uid="{F9EA727A-FC9F-48E9-BA5F-9A4E59B5FE1C}"/>
    <cellStyle name="Процентный 2 3 3 4 2" xfId="3821" xr:uid="{D3F48CDB-B361-461F-891F-52A5F83A384E}"/>
    <cellStyle name="Процентный 2 3 3 4 2 2" xfId="7078" xr:uid="{1E7CB7CF-35AC-4FF4-A1F6-966AEE53F92F}"/>
    <cellStyle name="Процентный 2 3 3 4 2 2 2" xfId="14589" xr:uid="{CBBB84B5-F692-4BCB-835B-5F8FDC25A3F7}"/>
    <cellStyle name="Процентный 2 3 3 4 2 3" xfId="11428" xr:uid="{B3FA45CC-023E-4976-8553-244EA774A736}"/>
    <cellStyle name="Процентный 2 3 3 4 3" xfId="5404" xr:uid="{5C9F9841-9ED2-48D0-891A-C304FCDD7A32}"/>
    <cellStyle name="Процентный 2 3 3 4 3 2" xfId="12994" xr:uid="{AE634726-C6C1-4942-9AEF-DCBDDE851E36}"/>
    <cellStyle name="Процентный 2 3 3 4 4" xfId="9882" xr:uid="{FE91C5CA-D088-41EB-8BDD-36075129C8F5}"/>
    <cellStyle name="Процентный 2 3 3 5" xfId="2860" xr:uid="{3EB24DA1-9769-4316-9545-58203BBEE9E9}"/>
    <cellStyle name="Процентный 2 3 3 5 2" xfId="6019" xr:uid="{B37367AB-C046-41FF-911B-AFDD6EEC5C29}"/>
    <cellStyle name="Процентный 2 3 3 5 2 2" xfId="13605" xr:uid="{7A8BB790-A965-47F0-8C57-E67D4970AFF2}"/>
    <cellStyle name="Процентный 2 3 3 5 3" xfId="10493" xr:uid="{16EA4A37-33E3-41AF-A61F-FF2BFA002E2D}"/>
    <cellStyle name="Процентный 2 3 3 6" xfId="4436" xr:uid="{0E33F8CE-50CA-4A74-BBB5-FDD1EB0A921D}"/>
    <cellStyle name="Процентный 2 3 3 6 2" xfId="12039" xr:uid="{0CA8BAF1-0A2C-4C38-82A1-CFA835CC95CF}"/>
    <cellStyle name="Процентный 2 3 3 7" xfId="8942" xr:uid="{B89A320D-88DD-48C9-9702-88472897325D}"/>
    <cellStyle name="Процентный 2 3 3 8" xfId="1274" xr:uid="{CFABBC81-CD6A-4657-92DB-00DA75B1A677}"/>
    <cellStyle name="Процентный 2 3 4" xfId="437" xr:uid="{4E3457FD-61BE-44CD-A75D-CE64A6E95C44}"/>
    <cellStyle name="Процентный 2 3 4 2" xfId="1990" xr:uid="{66D01833-6777-4964-9126-8FFBFE94F359}"/>
    <cellStyle name="Процентный 2 3 4 2 2" xfId="2613" xr:uid="{37598B25-B5A0-4F8B-B7C9-B0AA11B94A7A}"/>
    <cellStyle name="Процентный 2 3 4 2 2 2" xfId="4192" xr:uid="{17C6AC3B-2BCD-4FFC-A660-0E48AED24184}"/>
    <cellStyle name="Процентный 2 3 4 2 2 2 2" xfId="7447" xr:uid="{B55BFC72-4E4A-42C9-BB8F-547A85B8821E}"/>
    <cellStyle name="Процентный 2 3 4 2 2 2 2 2" xfId="14958" xr:uid="{43FC224B-0DBB-4CA7-AE59-AB3CCBA22BBB}"/>
    <cellStyle name="Процентный 2 3 4 2 2 2 3" xfId="11798" xr:uid="{2819CD4B-13C0-4562-8026-2ED6A95B3B47}"/>
    <cellStyle name="Процентный 2 3 4 2 2 3" xfId="5775" xr:uid="{2604E514-0BE4-4D13-B963-4CBF570C37B1}"/>
    <cellStyle name="Процентный 2 3 4 2 2 3 2" xfId="13363" xr:uid="{08678659-BF92-41CF-9A66-2E6580A6722A}"/>
    <cellStyle name="Процентный 2 3 4 2 2 4" xfId="10251" xr:uid="{CF9463BE-85D1-4837-B51B-F05243FEB080}"/>
    <cellStyle name="Процентный 2 3 4 2 3" xfId="3231" xr:uid="{49A7C752-6E37-4DB8-8EFB-A17ABE932FF4}"/>
    <cellStyle name="Процентный 2 3 4 2 3 2" xfId="6390" xr:uid="{63C3AC63-BEC3-4DB4-94F6-FD9B1362A185}"/>
    <cellStyle name="Процентный 2 3 4 2 3 2 2" xfId="13974" xr:uid="{A4A990DB-1D55-4E7E-955E-1A761672096B}"/>
    <cellStyle name="Процентный 2 3 4 2 3 3" xfId="10862" xr:uid="{D1CDACEE-16CE-4C8F-9258-7A4A19975A0F}"/>
    <cellStyle name="Процентный 2 3 4 2 4" xfId="4807" xr:uid="{5432D29F-5161-490B-A2E7-E9D97ECB544F}"/>
    <cellStyle name="Процентный 2 3 4 2 4 2" xfId="12408" xr:uid="{9EBE04ED-23DE-42EA-87F7-4089C727DD59}"/>
    <cellStyle name="Процентный 2 3 4 2 5" xfId="9636" xr:uid="{BB06E39D-BD12-418B-AF39-57EF335464B0}"/>
    <cellStyle name="Процентный 2 3 4 3" xfId="1688" xr:uid="{04DBB5EE-51D0-4BB5-9CED-2C0934049037}"/>
    <cellStyle name="Процентный 2 3 4 3 2" xfId="3588" xr:uid="{5C459C78-992A-4BCE-938A-3E4EC9C292E7}"/>
    <cellStyle name="Процентный 2 3 4 3 2 2" xfId="6846" xr:uid="{9DE0731A-C6F3-48A7-9552-3661E171ED49}"/>
    <cellStyle name="Процентный 2 3 4 3 2 2 2" xfId="14357" xr:uid="{FDB7B206-FFF5-47AF-AF48-C645B01556AE}"/>
    <cellStyle name="Процентный 2 3 4 3 2 3" xfId="11196" xr:uid="{6273E802-2869-43F6-B86D-1EAFB035830C}"/>
    <cellStyle name="Процентный 2 3 4 3 3" xfId="5147" xr:uid="{68DA9730-6417-4221-8088-06B5472199E3}"/>
    <cellStyle name="Процентный 2 3 4 3 3 2" xfId="12742" xr:uid="{F9D39566-47DC-4814-A24F-BD7511667E78}"/>
    <cellStyle name="Процентный 2 3 4 3 4" xfId="9336" xr:uid="{C27E45C6-B288-4752-AC4A-B4DE98089F4E}"/>
    <cellStyle name="Процентный 2 3 4 4" xfId="2311" xr:uid="{56BDD9F0-E6B4-40EF-ACD2-38129BDA9B60}"/>
    <cellStyle name="Процентный 2 3 4 4 2" xfId="3890" xr:uid="{9BCD48C8-0104-4673-8278-A51BA0307CD0}"/>
    <cellStyle name="Процентный 2 3 4 4 2 2" xfId="7147" xr:uid="{B1F5B740-446F-497A-94F5-6C4F6919C29A}"/>
    <cellStyle name="Процентный 2 3 4 4 2 2 2" xfId="14658" xr:uid="{5A0E2040-598F-4009-8B55-0A0197536A02}"/>
    <cellStyle name="Процентный 2 3 4 4 2 3" xfId="11497" xr:uid="{4F1059F9-ECB1-48DE-A45F-811162871D1F}"/>
    <cellStyle name="Процентный 2 3 4 4 3" xfId="5473" xr:uid="{72351989-7FAB-4394-B94E-81C1882A7DA1}"/>
    <cellStyle name="Процентный 2 3 4 4 3 2" xfId="13063" xr:uid="{54B96A6F-3CFD-4219-A296-5890D732D2C7}"/>
    <cellStyle name="Процентный 2 3 4 4 4" xfId="9951" xr:uid="{A2A52C68-0112-4AFE-B0E7-FB01C3F48ABF}"/>
    <cellStyle name="Процентный 2 3 4 5" xfId="2929" xr:uid="{1A71E511-4897-4B2A-ACCC-42ADF54FC8F8}"/>
    <cellStyle name="Процентный 2 3 4 5 2" xfId="6088" xr:uid="{0C8D42DF-D13C-4C48-8B14-4F0E71D3E328}"/>
    <cellStyle name="Процентный 2 3 4 5 2 2" xfId="13674" xr:uid="{77D9ECC7-69F9-4B8F-BD0A-72EB6B4C6635}"/>
    <cellStyle name="Процентный 2 3 4 5 3" xfId="10562" xr:uid="{28827DFA-1073-4272-B00A-1CDDE8583DA7}"/>
    <cellStyle name="Процентный 2 3 4 6" xfId="4505" xr:uid="{ACDF3859-DDEB-4383-9B0D-BCB176764DE4}"/>
    <cellStyle name="Процентный 2 3 4 6 2" xfId="12108" xr:uid="{33CFBB27-9DE4-43ED-B83A-F53F0994A903}"/>
    <cellStyle name="Процентный 2 3 4 7" xfId="9011" xr:uid="{93835BD2-A146-4DAF-B9EB-59F6DFE1832F}"/>
    <cellStyle name="Процентный 2 3 4 8" xfId="1343" xr:uid="{586C92BB-A9F9-4BEA-93A6-F506CBE8BBD0}"/>
    <cellStyle name="Процентный 2 3 5" xfId="438" xr:uid="{AA431161-1DC3-4DAD-A8EF-2E72A9B5883A}"/>
    <cellStyle name="Процентный 2 3 5 2" xfId="2405" xr:uid="{90665773-F28E-4CD7-B1BA-0AFC7D050C85}"/>
    <cellStyle name="Процентный 2 3 5 2 2" xfId="3984" xr:uid="{18D4FB34-9A5A-409E-B5D1-0097FDA68B13}"/>
    <cellStyle name="Процентный 2 3 5 2 2 2" xfId="7240" xr:uid="{477EB5D3-C85C-4B6C-99D9-704F13CABA0A}"/>
    <cellStyle name="Процентный 2 3 5 2 2 2 2" xfId="14751" xr:uid="{513D19FD-1491-4254-8E38-F54A7F654876}"/>
    <cellStyle name="Процентный 2 3 5 2 2 3" xfId="11590" xr:uid="{A8C96B47-8BD4-4339-8F97-C884C19D84B0}"/>
    <cellStyle name="Процентный 2 3 5 2 3" xfId="5567" xr:uid="{81223398-5117-4CC5-855E-404C8ED8D975}"/>
    <cellStyle name="Процентный 2 3 5 2 3 2" xfId="13156" xr:uid="{74DBC7A3-2323-4C9A-80FC-63588E21827B}"/>
    <cellStyle name="Процентный 2 3 5 2 4" xfId="10044" xr:uid="{ABADA136-E5BD-44A3-BBCD-F72B9AD6C606}"/>
    <cellStyle name="Процентный 2 3 5 3" xfId="3023" xr:uid="{21176B71-CC39-4C22-BB3C-E2C6292E71DE}"/>
    <cellStyle name="Процентный 2 3 5 3 2" xfId="6182" xr:uid="{FC036991-C4AD-48BF-8B53-0AF410EECCF7}"/>
    <cellStyle name="Процентный 2 3 5 3 2 2" xfId="13767" xr:uid="{BB124ADA-1DE3-43D1-8005-EDE5FD24CF80}"/>
    <cellStyle name="Процентный 2 3 5 3 3" xfId="10655" xr:uid="{098C79B2-2FA8-4A77-9845-2B991EE69B6A}"/>
    <cellStyle name="Процентный 2 3 5 4" xfId="4599" xr:uid="{D69EBEE3-EE56-43D7-8AB7-4E6EBDC461F1}"/>
    <cellStyle name="Процентный 2 3 5 4 2" xfId="12201" xr:uid="{7FD14991-BBE4-4E4F-A2CC-AAC9EDCBAAE7}"/>
    <cellStyle name="Процентный 2 3 5 5" xfId="9429" xr:uid="{F6049DA7-49A9-4946-A64A-A80DEF71D38E}"/>
    <cellStyle name="Процентный 2 3 5 6" xfId="1782" xr:uid="{35FEB5D8-BEE0-4DE7-9AA7-BF1AC84B5322}"/>
    <cellStyle name="Процентный 2 3 6" xfId="1480" xr:uid="{8030AB8E-560B-4325-924D-0C2D97232AB5}"/>
    <cellStyle name="Процентный 2 3 6 2" xfId="3380" xr:uid="{8EA54022-7A33-4C42-8873-FF66CE9EA3CD}"/>
    <cellStyle name="Процентный 2 3 6 2 2" xfId="6639" xr:uid="{7F428532-F072-49C3-B38C-964DD01BE39D}"/>
    <cellStyle name="Процентный 2 3 6 2 2 2" xfId="14150" xr:uid="{CF8F06CF-4651-476E-8131-AA60C78ADB09}"/>
    <cellStyle name="Процентный 2 3 6 2 3" xfId="10989" xr:uid="{D590A79A-ADC3-46C4-BA8E-92AF0B8252AE}"/>
    <cellStyle name="Процентный 2 3 6 3" xfId="4939" xr:uid="{CA5B1DD3-C0C3-4B9E-BA11-24DAF97454CB}"/>
    <cellStyle name="Процентный 2 3 6 3 2" xfId="12535" xr:uid="{C8FA8F9A-D2EB-47BF-85D6-6DA18207133E}"/>
    <cellStyle name="Процентный 2 3 6 4" xfId="9129" xr:uid="{31A0B1C0-F76F-4396-B28E-91CDB77E58F4}"/>
    <cellStyle name="Процентный 2 3 7" xfId="2103" xr:uid="{00117014-40B9-44D0-BC42-FF655B194557}"/>
    <cellStyle name="Процентный 2 3 7 2" xfId="3682" xr:uid="{D325A118-1F54-41F9-915D-87CE39FE9FE0}"/>
    <cellStyle name="Процентный 2 3 7 2 2" xfId="6940" xr:uid="{90609215-F49B-4ECF-8171-F62AC049BCCD}"/>
    <cellStyle name="Процентный 2 3 7 2 2 2" xfId="14451" xr:uid="{015C9797-BDD9-4D21-9E9A-B3DA187D5676}"/>
    <cellStyle name="Процентный 2 3 7 2 3" xfId="11290" xr:uid="{074F4B19-169E-4DFE-B37F-19C98837BF7E}"/>
    <cellStyle name="Процентный 2 3 7 3" xfId="5265" xr:uid="{C038BA24-B0D4-4142-B7E0-FFD6CC9181C7}"/>
    <cellStyle name="Процентный 2 3 7 3 2" xfId="12856" xr:uid="{5379D5AC-6A45-47AF-9BDF-FB3FA1B0801F}"/>
    <cellStyle name="Процентный 2 3 7 4" xfId="9744" xr:uid="{07CB000F-E976-47D5-98F8-163B54128F6C}"/>
    <cellStyle name="Процентный 2 3 8" xfId="2721" xr:uid="{57A8D04F-C85F-45C0-9847-D7ACEAF47B20}"/>
    <cellStyle name="Процентный 2 3 8 2" xfId="5880" xr:uid="{45A410EB-A227-4B8E-8D0A-66B278BE82A6}"/>
    <cellStyle name="Процентный 2 3 8 2 2" xfId="13467" xr:uid="{1DE91017-734B-4062-9EE9-4C52131D0F1F}"/>
    <cellStyle name="Процентный 2 3 8 3" xfId="10354" xr:uid="{F6E58880-90E9-4F11-9BA3-FD2523DADA28}"/>
    <cellStyle name="Процентный 2 3 9" xfId="4297" xr:uid="{232AFDE8-C9FD-465C-A3F0-3890BDC82F1C}"/>
    <cellStyle name="Процентный 2 3 9 2" xfId="11901" xr:uid="{07CE3F76-5DE9-4E77-B26C-BFFCD704B997}"/>
    <cellStyle name="Процентный 2 4" xfId="439" xr:uid="{5221149E-9D2E-4A41-B9F8-24770D9259E3}"/>
    <cellStyle name="Процентный 2 4 10" xfId="897" xr:uid="{E3E7FBC8-3A80-4060-8FB0-3662958BAC18}"/>
    <cellStyle name="Процентный 2 4 2" xfId="440" xr:uid="{FF7E2F02-593B-4F5A-B525-C953E01E3447}"/>
    <cellStyle name="Процентный 2 4 2 2" xfId="2429" xr:uid="{C0ED8954-41CB-41AD-9D5C-41BB3E2452B6}"/>
    <cellStyle name="Процентный 2 4 2 2 2" xfId="4008" xr:uid="{52F7DB41-B2AE-439B-94C4-C89509FA9300}"/>
    <cellStyle name="Процентный 2 4 2 2 2 2" xfId="7264" xr:uid="{4C61B516-1EDE-4239-A66E-42EE1DDBB81C}"/>
    <cellStyle name="Процентный 2 4 2 2 2 2 2" xfId="14775" xr:uid="{545B65E4-33CE-4800-A84F-22FCC9348FA9}"/>
    <cellStyle name="Процентный 2 4 2 2 2 3" xfId="11614" xr:uid="{970657E0-436C-4FC5-80B4-5D8DDAE30E42}"/>
    <cellStyle name="Процентный 2 4 2 2 3" xfId="5591" xr:uid="{E69DE5AD-2902-4087-BD1B-5EAEF03A8528}"/>
    <cellStyle name="Процентный 2 4 2 2 3 2" xfId="13180" xr:uid="{7D6E2FAD-6221-4878-A665-9E9CC287240F}"/>
    <cellStyle name="Процентный 2 4 2 2 4" xfId="10068" xr:uid="{67D6D790-2459-4387-8EBE-AE11C7A9578E}"/>
    <cellStyle name="Процентный 2 4 2 3" xfId="3047" xr:uid="{42CC3042-EF38-4707-B07B-FD1D496A3239}"/>
    <cellStyle name="Процентный 2 4 2 3 2" xfId="6206" xr:uid="{A68EFDB8-C361-494A-8D5F-F286FB5A8ADD}"/>
    <cellStyle name="Процентный 2 4 2 3 2 2" xfId="13791" xr:uid="{DC8ED4DA-83AD-40A3-ABB4-17B03DD791D1}"/>
    <cellStyle name="Процентный 2 4 2 3 3" xfId="10679" xr:uid="{B304C95C-B975-4CA6-BC9A-92A42019C9E7}"/>
    <cellStyle name="Процентный 2 4 2 4" xfId="4623" xr:uid="{380FC0D1-AAE6-4219-8DAC-D16143D1C483}"/>
    <cellStyle name="Процентный 2 4 2 4 2" xfId="12225" xr:uid="{1F74214E-BBE6-47EC-8971-068F959ED309}"/>
    <cellStyle name="Процентный 2 4 2 5" xfId="9453" xr:uid="{2E20844D-FE5A-478A-8414-F274F90AB0C4}"/>
    <cellStyle name="Процентный 2 4 2 6" xfId="1806" xr:uid="{FCDEDF66-99D6-4559-9482-26B2FC73C61E}"/>
    <cellStyle name="Процентный 2 4 3" xfId="1504" xr:uid="{4A11BAFE-BC11-41EA-AA69-2F2CBA902CE0}"/>
    <cellStyle name="Процентный 2 4 3 2" xfId="3404" xr:uid="{4780BAB2-3500-4C48-AFA7-BE4BBB1D2B40}"/>
    <cellStyle name="Процентный 2 4 3 2 2" xfId="6663" xr:uid="{430FF39C-8BC4-453A-833A-219DFC40274B}"/>
    <cellStyle name="Процентный 2 4 3 2 2 2" xfId="14174" xr:uid="{FEC47FD7-A16F-416D-B451-9A14A64F27BC}"/>
    <cellStyle name="Процентный 2 4 3 2 3" xfId="11013" xr:uid="{69D9A57C-A7D1-43D7-A106-8141878EA8B0}"/>
    <cellStyle name="Процентный 2 4 3 3" xfId="4963" xr:uid="{B903E1BA-6630-4479-8F35-A8278CE8A141}"/>
    <cellStyle name="Процентный 2 4 3 3 2" xfId="12559" xr:uid="{BA386D7D-9B74-4AB6-9ACB-84E5EA8A7BB3}"/>
    <cellStyle name="Процентный 2 4 3 4" xfId="9153" xr:uid="{7A5AF636-7027-4043-9A22-8A1DB485853D}"/>
    <cellStyle name="Процентный 2 4 4" xfId="2127" xr:uid="{9702AD6E-4B52-4927-949C-EBC4C2279443}"/>
    <cellStyle name="Процентный 2 4 4 2" xfId="3706" xr:uid="{E21AF9A7-8224-46A3-9E0E-C5CAD6902624}"/>
    <cellStyle name="Процентный 2 4 4 2 2" xfId="6964" xr:uid="{213852BD-8AB2-40B0-AAFD-3A2859E67546}"/>
    <cellStyle name="Процентный 2 4 4 2 2 2" xfId="14475" xr:uid="{487A6CB5-B12A-49B0-96C2-209557EB1A6A}"/>
    <cellStyle name="Процентный 2 4 4 2 3" xfId="11314" xr:uid="{AB2F3070-A8B7-4DA2-95F3-2E2F9497C8F5}"/>
    <cellStyle name="Процентный 2 4 4 3" xfId="5289" xr:uid="{B1716680-53C5-4D5A-A609-0D50AF03A8A6}"/>
    <cellStyle name="Процентный 2 4 4 3 2" xfId="12880" xr:uid="{7288A2AB-6158-49CE-A778-6E038DCDFDE0}"/>
    <cellStyle name="Процентный 2 4 4 4" xfId="9768" xr:uid="{BB68B4B7-7306-42F4-956C-5623C35D285B}"/>
    <cellStyle name="Процентный 2 4 5" xfId="2745" xr:uid="{56A657A4-9BF2-42DA-A53A-A12E5AEC49E5}"/>
    <cellStyle name="Процентный 2 4 5 2" xfId="5904" xr:uid="{21792B14-59DF-4FE0-ADEE-7224875C59E9}"/>
    <cellStyle name="Процентный 2 4 5 2 2" xfId="13491" xr:uid="{D255CC53-C550-493C-8C43-8F8F1D4167DE}"/>
    <cellStyle name="Процентный 2 4 5 3" xfId="10378" xr:uid="{FB9DA799-53E1-4B2A-B682-587633233CFB}"/>
    <cellStyle name="Процентный 2 4 6" xfId="4321" xr:uid="{B27A8D89-D9ED-49E7-9FB1-5B9089878110}"/>
    <cellStyle name="Процентный 2 4 6 2" xfId="11925" xr:uid="{48FCB334-7E69-4867-AA89-B65A22D67D97}"/>
    <cellStyle name="Процентный 2 4 7" xfId="8828" xr:uid="{A0ECEA6A-D3CC-4813-BB0E-078E783C985D}"/>
    <cellStyle name="Процентный 2 4 8" xfId="1159" xr:uid="{343606D0-C762-41B1-9DAF-73940CCA3600}"/>
    <cellStyle name="Процентный 2 4 9" xfId="17284" xr:uid="{84A89509-1657-45F7-99A9-65308D521C20}"/>
    <cellStyle name="Процентный 2 5" xfId="441" xr:uid="{C99BAA3A-D8EB-4DA9-81A3-54C32F2E941B}"/>
    <cellStyle name="Процентный 2 5 2" xfId="1876" xr:uid="{110B429C-0E67-463B-BEA0-3B690EBA29EA}"/>
    <cellStyle name="Процентный 2 5 2 2" xfId="2499" xr:uid="{B2E54C97-FD65-430E-A09B-7DE5C0B009A9}"/>
    <cellStyle name="Процентный 2 5 2 2 2" xfId="4078" xr:uid="{94C47875-C86B-4A28-BE23-53B458607C93}"/>
    <cellStyle name="Процентный 2 5 2 2 2 2" xfId="7333" xr:uid="{F08A0159-95A2-4200-9698-15E1674D51F6}"/>
    <cellStyle name="Процентный 2 5 2 2 2 2 2" xfId="14844" xr:uid="{F453F794-C9EB-4424-BAD6-54C70DAE21C3}"/>
    <cellStyle name="Процентный 2 5 2 2 2 3" xfId="11684" xr:uid="{6CE014C3-A7BB-4D66-9861-CCF3C45BBC24}"/>
    <cellStyle name="Процентный 2 5 2 2 3" xfId="5661" xr:uid="{DFADE4F9-087A-4B7C-A2E8-296E45597A66}"/>
    <cellStyle name="Процентный 2 5 2 2 3 2" xfId="13249" xr:uid="{60ADF899-D7C7-48D6-8CB4-8D07FEB33E6A}"/>
    <cellStyle name="Процентный 2 5 2 2 4" xfId="10137" xr:uid="{168D1404-6A62-4672-9F82-6130E2D72985}"/>
    <cellStyle name="Процентный 2 5 2 3" xfId="3117" xr:uid="{346F8D3E-1C92-409C-9D9B-2719E4372B11}"/>
    <cellStyle name="Процентный 2 5 2 3 2" xfId="6276" xr:uid="{DB6970DF-2E45-4EAB-838F-FAA011ED4945}"/>
    <cellStyle name="Процентный 2 5 2 3 2 2" xfId="13860" xr:uid="{91450EF2-E214-4276-B567-A51BEBD38394}"/>
    <cellStyle name="Процентный 2 5 2 3 3" xfId="10748" xr:uid="{2B2EA2FE-77CF-463B-A023-E6A55D9C1E88}"/>
    <cellStyle name="Процентный 2 5 2 4" xfId="4693" xr:uid="{5D1BB549-607E-46E6-BC30-3CA579B54679}"/>
    <cellStyle name="Процентный 2 5 2 4 2" xfId="12294" xr:uid="{8ADD3F40-9B4D-423B-936B-FC467D115A90}"/>
    <cellStyle name="Процентный 2 5 2 5" xfId="9522" xr:uid="{5FA35E2C-0F61-4861-959F-60E1C28AA300}"/>
    <cellStyle name="Процентный 2 5 3" xfId="1574" xr:uid="{63B2208F-07BE-40A9-9DE7-7B7F47CAF9B3}"/>
    <cellStyle name="Процентный 2 5 3 2" xfId="3474" xr:uid="{F28C3B51-C9B3-4816-8092-69856462701D}"/>
    <cellStyle name="Процентный 2 5 3 2 2" xfId="6732" xr:uid="{F8BC4271-8F15-48B1-8F5C-1BF9AD61097F}"/>
    <cellStyle name="Процентный 2 5 3 2 2 2" xfId="14243" xr:uid="{4AF30DDF-9FF0-45E0-8AAD-293CE644CBB5}"/>
    <cellStyle name="Процентный 2 5 3 2 3" xfId="11082" xr:uid="{79D1AFA4-0854-45C8-9158-46E40307CAF1}"/>
    <cellStyle name="Процентный 2 5 3 3" xfId="5033" xr:uid="{1054E9BB-98D2-4E64-A672-B560DFEFCCD4}"/>
    <cellStyle name="Процентный 2 5 3 3 2" xfId="12628" xr:uid="{9070ED39-1F67-4089-9ACE-12CFA99A350A}"/>
    <cellStyle name="Процентный 2 5 3 4" xfId="9222" xr:uid="{A39C7613-6A64-4FC4-8C30-1027E9284745}"/>
    <cellStyle name="Процентный 2 5 4" xfId="2197" xr:uid="{4A4E324A-42B3-4265-9E80-FBA707DA290F}"/>
    <cellStyle name="Процентный 2 5 4 2" xfId="3776" xr:uid="{4644631E-E86B-42F7-BA39-42100CB29E16}"/>
    <cellStyle name="Процентный 2 5 4 2 2" xfId="7033" xr:uid="{62F99F07-3B37-4A19-91DF-600189882755}"/>
    <cellStyle name="Процентный 2 5 4 2 2 2" xfId="14544" xr:uid="{C39CE403-301E-4EB2-A901-22C535C93A89}"/>
    <cellStyle name="Процентный 2 5 4 2 3" xfId="11383" xr:uid="{03ABEF8D-BDCB-44CA-8268-89D211C35BB9}"/>
    <cellStyle name="Процентный 2 5 4 3" xfId="5359" xr:uid="{1F662449-9C25-4BAA-ABD6-CD887BC8E4F3}"/>
    <cellStyle name="Процентный 2 5 4 3 2" xfId="12949" xr:uid="{19C13804-39AC-4062-BCC1-7B1E370DCFD1}"/>
    <cellStyle name="Процентный 2 5 4 4" xfId="9837" xr:uid="{D78D960C-4EA9-4500-905A-D1FA01407332}"/>
    <cellStyle name="Процентный 2 5 5" xfId="2815" xr:uid="{94ACBF9D-34F9-497A-9C05-3E6C4127A74C}"/>
    <cellStyle name="Процентный 2 5 5 2" xfId="5974" xr:uid="{E37F48C7-0170-48FD-8242-F1B0DC8B7272}"/>
    <cellStyle name="Процентный 2 5 5 2 2" xfId="13560" xr:uid="{FDFFAE17-5C51-4261-A689-E3F4AD774632}"/>
    <cellStyle name="Процентный 2 5 5 3" xfId="10448" xr:uid="{3F900688-1732-40E4-829A-3C1EB6CCCB9A}"/>
    <cellStyle name="Процентный 2 5 6" xfId="4391" xr:uid="{90BE5AB9-1F9A-4044-BBA7-9F779F3FBB92}"/>
    <cellStyle name="Процентный 2 5 6 2" xfId="11994" xr:uid="{75C6823E-993A-4027-88FB-AD9B3541486F}"/>
    <cellStyle name="Процентный 2 5 7" xfId="8897" xr:uid="{D6A16D8A-BFA1-4A20-A2E9-FA8712663D5A}"/>
    <cellStyle name="Процентный 2 5 8" xfId="1229" xr:uid="{21CD7115-8DC4-48AE-89F3-C331FE501F31}"/>
    <cellStyle name="Процентный 2 6" xfId="442" xr:uid="{15B98EE2-B9CB-4C49-A917-A1C7DBD74B9D}"/>
    <cellStyle name="Процентный 2 6 2" xfId="1945" xr:uid="{1953B2DB-B046-40AD-B184-B3F50B3384C8}"/>
    <cellStyle name="Процентный 2 6 2 2" xfId="2568" xr:uid="{CD9C9F10-0F4E-46FD-92D9-A21925B8C4CF}"/>
    <cellStyle name="Процентный 2 6 2 2 2" xfId="4147" xr:uid="{703A0D6B-5BFD-4D55-9524-5E32737F3AA7}"/>
    <cellStyle name="Процентный 2 6 2 2 2 2" xfId="7402" xr:uid="{0CCD389D-CF32-41C9-9E1C-59C20F736C0D}"/>
    <cellStyle name="Процентный 2 6 2 2 2 2 2" xfId="14913" xr:uid="{87DB0A24-9C2B-4490-AE0C-FD21DE59CB1E}"/>
    <cellStyle name="Процентный 2 6 2 2 2 3" xfId="11753" xr:uid="{91294153-19C9-4FAB-B3F1-1DD9ADFAEAAC}"/>
    <cellStyle name="Процентный 2 6 2 2 3" xfId="5730" xr:uid="{1CDC5AB8-7A59-4D74-ACD7-F85D24111C06}"/>
    <cellStyle name="Процентный 2 6 2 2 3 2" xfId="13318" xr:uid="{D1D96429-D833-4F32-91CC-2CCECE7F7981}"/>
    <cellStyle name="Процентный 2 6 2 2 4" xfId="10206" xr:uid="{6DD89382-ABF6-4B68-94E8-0B52BC5212B5}"/>
    <cellStyle name="Процентный 2 6 2 3" xfId="3186" xr:uid="{6873F7C9-AD33-407B-80A1-39F35A72E00C}"/>
    <cellStyle name="Процентный 2 6 2 3 2" xfId="6345" xr:uid="{90BBBD95-5293-4F6F-9E89-15D847410413}"/>
    <cellStyle name="Процентный 2 6 2 3 2 2" xfId="13929" xr:uid="{16DDA297-1906-49FE-930E-168B7EAA91F8}"/>
    <cellStyle name="Процентный 2 6 2 3 3" xfId="10817" xr:uid="{31E68DFA-9AB6-49F0-93D7-1BD50250B64D}"/>
    <cellStyle name="Процентный 2 6 2 4" xfId="4762" xr:uid="{62E1447A-D5CE-406C-AC84-98C2664FEB92}"/>
    <cellStyle name="Процентный 2 6 2 4 2" xfId="12363" xr:uid="{A3F51018-39E8-4832-B161-1F6A557E0521}"/>
    <cellStyle name="Процентный 2 6 2 5" xfId="9591" xr:uid="{F8CE383A-D995-4A7B-9A02-4873325ECEB5}"/>
    <cellStyle name="Процентный 2 6 3" xfId="1643" xr:uid="{95EC3170-11EA-4C57-9688-F0D2184B6B4F}"/>
    <cellStyle name="Процентный 2 6 3 2" xfId="3543" xr:uid="{97508ED3-DD7B-42D3-B54C-BF84F0C758C1}"/>
    <cellStyle name="Процентный 2 6 3 2 2" xfId="6801" xr:uid="{4E90C35C-1D7E-456D-AB4D-68990C0F306A}"/>
    <cellStyle name="Процентный 2 6 3 2 2 2" xfId="14312" xr:uid="{3783706D-F3C2-4DC0-B396-5E1D565CC0FE}"/>
    <cellStyle name="Процентный 2 6 3 2 3" xfId="11151" xr:uid="{D3334CA4-C224-4E06-BDB0-6F0871C070F8}"/>
    <cellStyle name="Процентный 2 6 3 3" xfId="5102" xr:uid="{6A168A3C-AA81-44AD-9733-73F0ADF1F1CE}"/>
    <cellStyle name="Процентный 2 6 3 3 2" xfId="12697" xr:uid="{43386AD5-0ED5-4441-B8EB-C506B2CB98A9}"/>
    <cellStyle name="Процентный 2 6 3 4" xfId="9291" xr:uid="{6FC053FA-6FE7-4C8F-BB1C-0F6CAC59F724}"/>
    <cellStyle name="Процентный 2 6 4" xfId="2266" xr:uid="{D385A9A0-3B8A-4929-8CB1-3F14951EC905}"/>
    <cellStyle name="Процентный 2 6 4 2" xfId="3845" xr:uid="{5D50540A-37FC-4F6D-B331-5ECC17021C35}"/>
    <cellStyle name="Процентный 2 6 4 2 2" xfId="7102" xr:uid="{2A5113A6-23ED-4E99-AC29-C438CDDB3721}"/>
    <cellStyle name="Процентный 2 6 4 2 2 2" xfId="14613" xr:uid="{9D8630DC-A6E6-4DBE-9E93-05D649327610}"/>
    <cellStyle name="Процентный 2 6 4 2 3" xfId="11452" xr:uid="{B9589CB9-8748-44C2-BB7F-8D8A2DFF2D2E}"/>
    <cellStyle name="Процентный 2 6 4 3" xfId="5428" xr:uid="{940D6041-096F-4B4F-8C22-69D4CBAF18A8}"/>
    <cellStyle name="Процентный 2 6 4 3 2" xfId="13018" xr:uid="{8FE3F772-1B2A-4EA2-9FB9-A5FE17B25776}"/>
    <cellStyle name="Процентный 2 6 4 4" xfId="9906" xr:uid="{0A2DE283-5D56-4BC8-A50C-43DEC56CB6BF}"/>
    <cellStyle name="Процентный 2 6 5" xfId="2884" xr:uid="{36F451C4-F669-4A2A-B1D4-98498B50B171}"/>
    <cellStyle name="Процентный 2 6 5 2" xfId="6043" xr:uid="{62ABA6AF-7810-4770-A75F-B339E1E2FA03}"/>
    <cellStyle name="Процентный 2 6 5 2 2" xfId="13629" xr:uid="{81D102C5-8533-4DB1-92EE-EDE07FA9575A}"/>
    <cellStyle name="Процентный 2 6 5 3" xfId="10517" xr:uid="{FD64EA90-7E5D-487C-8680-966B6CABA247}"/>
    <cellStyle name="Процентный 2 6 6" xfId="4460" xr:uid="{58DD4998-5494-41B7-BCCD-906CCF724D94}"/>
    <cellStyle name="Процентный 2 6 6 2" xfId="12063" xr:uid="{4990B3B9-7EFD-4B68-B790-23BE37ACD968}"/>
    <cellStyle name="Процентный 2 6 7" xfId="8966" xr:uid="{B36155D9-EA3D-49D8-94F4-447D4A2EB173}"/>
    <cellStyle name="Процентный 2 6 8" xfId="1298" xr:uid="{3BDB4E1C-8E08-4277-B409-BEDB1A441B92}"/>
    <cellStyle name="Процентный 2 7" xfId="443" xr:uid="{04978A80-3389-46BD-8F15-4A516503A202}"/>
    <cellStyle name="Процентный 2 7 2" xfId="1737" xr:uid="{8AECBABB-BA5D-4A5C-90A5-9CA2ADDF7C0E}"/>
    <cellStyle name="Процентный 2 7 2 2" xfId="3613" xr:uid="{44D0C1CD-8C6B-4258-A912-17ABED09C624}"/>
    <cellStyle name="Процентный 2 7 2 2 2" xfId="6871" xr:uid="{46278566-8B5F-4C06-8453-280405B80749}"/>
    <cellStyle name="Процентный 2 7 2 2 2 2" xfId="14382" xr:uid="{54367176-426F-410B-9B43-ABA6CCC48683}"/>
    <cellStyle name="Процентный 2 7 2 2 3" xfId="11221" xr:uid="{4F719E38-3E9D-4075-8BF6-90137A92B744}"/>
    <cellStyle name="Процентный 2 7 2 3" xfId="5176" xr:uid="{4172BF0E-91A0-440A-90A4-50E847E5E76A}"/>
    <cellStyle name="Процентный 2 7 2 3 2" xfId="12771" xr:uid="{26B1B0CD-983E-4C58-B98B-7005155D9BD8}"/>
    <cellStyle name="Процентный 2 7 2 4" xfId="9384" xr:uid="{370E34ED-4133-4EB3-9328-B143E99C9499}"/>
    <cellStyle name="Процентный 2 7 3" xfId="2360" xr:uid="{1BA8D5AD-0CE5-4A81-BB13-C117CC7DB6A8}"/>
    <cellStyle name="Процентный 2 7 3 2" xfId="3939" xr:uid="{5D055511-A1A1-4CFD-A465-3727B47EDBE9}"/>
    <cellStyle name="Процентный 2 7 3 2 2" xfId="7195" xr:uid="{44CC4F99-AE22-4482-8CDA-9481F3CA74E8}"/>
    <cellStyle name="Процентный 2 7 3 2 2 2" xfId="14706" xr:uid="{E037A63B-A5AC-42FD-811F-F4A34BC7300A}"/>
    <cellStyle name="Процентный 2 7 3 2 3" xfId="11545" xr:uid="{D5469441-26DB-4CAD-AEC8-4FC1159F916E}"/>
    <cellStyle name="Процентный 2 7 3 3" xfId="5522" xr:uid="{00334C2F-CE9C-4710-A89C-C138F7BF61B3}"/>
    <cellStyle name="Процентный 2 7 3 3 2" xfId="13111" xr:uid="{9656A977-6860-409C-BE7C-D15F5A712F7D}"/>
    <cellStyle name="Процентный 2 7 3 4" xfId="9999" xr:uid="{364D0C65-0C5D-402B-AD3D-09B082DAF267}"/>
    <cellStyle name="Процентный 2 7 4" xfId="2978" xr:uid="{3510D704-233A-4444-84FF-A50839DE3B39}"/>
    <cellStyle name="Процентный 2 7 4 2" xfId="6137" xr:uid="{332DD506-314E-4390-AA0F-C626903D8635}"/>
    <cellStyle name="Процентный 2 7 4 2 2" xfId="13722" xr:uid="{180E5674-6875-418E-BBB0-6EDF8F7D784E}"/>
    <cellStyle name="Процентный 2 7 4 3" xfId="10610" xr:uid="{0EE0B137-A9A6-4EDB-B62D-242837EF9AAA}"/>
    <cellStyle name="Процентный 2 7 5" xfId="4554" xr:uid="{E0804119-5822-4A04-B97B-F0E160170D94}"/>
    <cellStyle name="Процентный 2 7 5 2" xfId="12156" xr:uid="{1357AB78-E03A-4401-9FD2-B9819EDE70DA}"/>
    <cellStyle name="Процентный 2 7 6" xfId="9057" xr:uid="{365E2A8A-B533-4303-957A-DAC96AD68C09}"/>
    <cellStyle name="Процентный 2 7 7" xfId="1389" xr:uid="{6BAD4A0F-DCDD-4F67-83B3-D2BAC4A792CF}"/>
    <cellStyle name="Процентный 2 8" xfId="444" xr:uid="{B3D86548-3188-4549-A64D-5724D4871D21}"/>
    <cellStyle name="Процентный 2 8 2" xfId="3335" xr:uid="{4EC7D1FB-5681-40A9-BC8C-283D482A5B3D}"/>
    <cellStyle name="Процентный 2 8 2 2" xfId="6594" xr:uid="{B4E1B8B4-0135-454F-8DC7-E4E91322223E}"/>
    <cellStyle name="Процентный 2 8 2 2 2" xfId="14105" xr:uid="{6C6C045C-7B32-4FAC-90D5-D711709FB3A3}"/>
    <cellStyle name="Процентный 2 8 2 3" xfId="10944" xr:uid="{0951ADD8-2102-4100-BDE4-54C2C64C44D9}"/>
    <cellStyle name="Процентный 2 8 3" xfId="4894" xr:uid="{A23EC350-8939-4B0B-B5C7-0FBE1B70FC69}"/>
    <cellStyle name="Процентный 2 8 3 2" xfId="12490" xr:uid="{023182E6-AAA2-4C2A-B8F2-DA51A6A277BF}"/>
    <cellStyle name="Процентный 2 8 4" xfId="9081" xr:uid="{EB1C35EB-C346-4F44-A162-0AEB4775F48B}"/>
    <cellStyle name="Процентный 2 8 5" xfId="1413" xr:uid="{C93DB12C-2D99-46F1-8CA0-B6E1FFEC8F61}"/>
    <cellStyle name="Процентный 2 9" xfId="495" xr:uid="{636C6B89-6F32-4E0F-9A97-7156863073BE}"/>
    <cellStyle name="Процентный 2 9 2" xfId="3636" xr:uid="{BB9ADDB4-F69A-4A21-B576-9DF822A9DDAC}"/>
    <cellStyle name="Процентный 2 9 2 2" xfId="6894" xr:uid="{80706181-2CD5-4153-94DA-0C4B70A94D0B}"/>
    <cellStyle name="Процентный 2 9 2 2 2" xfId="14405" xr:uid="{A24BE2D1-66B4-41AA-BABF-1A7F52C60281}"/>
    <cellStyle name="Процентный 2 9 2 3" xfId="11244" xr:uid="{9D01C530-A863-4AED-91E5-0726B10A7BEE}"/>
    <cellStyle name="Процентный 2 9 3" xfId="5219" xr:uid="{AFDFB33B-4380-4C93-A952-FD23349140F1}"/>
    <cellStyle name="Процентный 2 9 3 2" xfId="12810" xr:uid="{086ED4F5-275B-4340-BD07-FA5C0EF73A0D}"/>
    <cellStyle name="Процентный 2 9 4" xfId="9698" xr:uid="{FFC1B397-FF9C-47E5-ADE8-4141B4294211}"/>
    <cellStyle name="Процентный 2 9 5" xfId="2057" xr:uid="{66E373C6-FB8B-4960-B790-D9503418E973}"/>
    <cellStyle name="Процентный 3" xfId="445" xr:uid="{81907C11-E5E1-4FF1-8302-710E7C64A50B}"/>
    <cellStyle name="Процентный 3 10" xfId="4255" xr:uid="{C64D0F16-471C-4FB7-BF27-54C3802A0200}"/>
    <cellStyle name="Процентный 3 10 2" xfId="11859" xr:uid="{C463EA60-1E86-46CB-BD27-7FF20A360844}"/>
    <cellStyle name="Процентный 3 11" xfId="6492" xr:uid="{6BDBC0A1-5F2C-4300-986C-F1A39B5952F9}"/>
    <cellStyle name="Процентный 3 11 2" xfId="14056" xr:uid="{4F4D6401-3512-4700-8B48-26DB1FB11544}"/>
    <cellStyle name="Процентный 3 12" xfId="8758" xr:uid="{F2C6B4AF-49E4-4E4D-BDD0-4B57BC5A6196}"/>
    <cellStyle name="Процентный 3 13" xfId="16370" xr:uid="{A508904B-30E5-4EB5-BB7F-177F898A6E47}"/>
    <cellStyle name="Процентный 3 14" xfId="16466" xr:uid="{6A77C736-153F-489E-A586-93A7F3E4D2E9}"/>
    <cellStyle name="Процентный 3 15" xfId="1066" xr:uid="{8550EDC2-2D82-4334-AB6E-E024218036F4}"/>
    <cellStyle name="Процентный 3 16" xfId="17098" xr:uid="{CF5C23A0-D58A-4167-AD2E-1158DABD0C6D}"/>
    <cellStyle name="Процентный 3 17" xfId="881" xr:uid="{AFDCD4FF-1766-482E-965B-33ABE0E39482}"/>
    <cellStyle name="Процентный 3 2" xfId="446" xr:uid="{02CE038E-91AE-49BE-88E3-112F6043B1EC}"/>
    <cellStyle name="Процентный 3 2 2" xfId="16439" xr:uid="{B1638EC9-4AE3-4A02-89E5-219A8325F101}"/>
    <cellStyle name="Процентный 3 2 3" xfId="16418" xr:uid="{CC9A172C-09F9-45A3-A36C-4953140D58E5}"/>
    <cellStyle name="Процентный 3 2 4" xfId="1133" xr:uid="{2A59941E-345F-4276-8920-D0EA234F2061}"/>
    <cellStyle name="Процентный 3 2 5" xfId="17290" xr:uid="{99F0D981-5E48-408E-9530-F3BE5FD121FB}"/>
    <cellStyle name="Процентный 3 2 6" xfId="903" xr:uid="{3920B19C-DF8C-4EC8-B910-480513B2971D}"/>
    <cellStyle name="Процентный 3 3" xfId="447" xr:uid="{51F6ED1C-A942-4EE0-BA34-1325D9D947CD}"/>
    <cellStyle name="Процентный 3 3 2" xfId="1809" xr:uid="{67B5CB8E-8552-4EAE-9AAC-0D7CD1D535F9}"/>
    <cellStyle name="Процентный 3 3 2 2" xfId="2432" xr:uid="{9F1827DC-1FF5-42BD-8353-5F89F38DAF7D}"/>
    <cellStyle name="Процентный 3 3 2 2 2" xfId="4011" xr:uid="{73D5A64C-EB88-4ABA-AAE7-9905E6BE239B}"/>
    <cellStyle name="Процентный 3 3 2 2 2 2" xfId="7267" xr:uid="{ECB556B1-AA21-4855-A415-A1FE9440741B}"/>
    <cellStyle name="Процентный 3 3 2 2 2 2 2" xfId="14778" xr:uid="{0FB171AF-228C-4A51-A6C7-BFD6D36B3040}"/>
    <cellStyle name="Процентный 3 3 2 2 2 3" xfId="11617" xr:uid="{BA75E626-97B3-469E-8BC1-42DFF48F1CC1}"/>
    <cellStyle name="Процентный 3 3 2 2 3" xfId="5594" xr:uid="{2DC7698D-CC3B-4348-ADF6-F4676734CF1C}"/>
    <cellStyle name="Процентный 3 3 2 2 3 2" xfId="13183" xr:uid="{DA7B865C-707D-45CE-BC6A-39B5EFD235EE}"/>
    <cellStyle name="Процентный 3 3 2 2 4" xfId="10071" xr:uid="{0B714A22-17C5-44D6-B5A3-36F87087634D}"/>
    <cellStyle name="Процентный 3 3 2 3" xfId="3050" xr:uid="{F67731B4-521F-4487-A2A0-0BE6D940FE72}"/>
    <cellStyle name="Процентный 3 3 2 3 2" xfId="6209" xr:uid="{4272F60E-D507-4C0C-9404-3E4204BAAA97}"/>
    <cellStyle name="Процентный 3 3 2 3 2 2" xfId="13794" xr:uid="{99C40450-27AF-4D67-A77D-CA2C9BD94D7D}"/>
    <cellStyle name="Процентный 3 3 2 3 3" xfId="10682" xr:uid="{610F6BBA-DFF4-4382-84B7-D052492C15CD}"/>
    <cellStyle name="Процентный 3 3 2 4" xfId="4626" xr:uid="{4560BEB3-9196-4B35-A650-F8933B919F75}"/>
    <cellStyle name="Процентный 3 3 2 4 2" xfId="12228" xr:uid="{10DB9B10-77EA-40C5-84F4-858BF028133E}"/>
    <cellStyle name="Процентный 3 3 2 5" xfId="9456" xr:uid="{D8FF76F8-F742-46E2-8B82-E42563FD0B19}"/>
    <cellStyle name="Процентный 3 3 3" xfId="1507" xr:uid="{07844988-484D-492D-9902-892B65E8DE77}"/>
    <cellStyle name="Процентный 3 3 3 2" xfId="3407" xr:uid="{9133D9C6-CEA5-4FE6-9F8A-849B3085F76E}"/>
    <cellStyle name="Процентный 3 3 3 2 2" xfId="6666" xr:uid="{0FDAF72D-9410-40CA-B4C8-903275604B5F}"/>
    <cellStyle name="Процентный 3 3 3 2 2 2" xfId="14177" xr:uid="{9428319C-2D3D-491E-B84D-9AB539CE6F18}"/>
    <cellStyle name="Процентный 3 3 3 2 3" xfId="11016" xr:uid="{C9811199-AC11-4F93-BA38-9BC3552C0227}"/>
    <cellStyle name="Процентный 3 3 3 3" xfId="4966" xr:uid="{8C79F300-61DC-4A4F-AC4A-C024A00B564B}"/>
    <cellStyle name="Процентный 3 3 3 3 2" xfId="12562" xr:uid="{448B81FE-4754-483A-8D77-52A5BBF70424}"/>
    <cellStyle name="Процентный 3 3 3 4" xfId="9156" xr:uid="{235C69A3-70C2-4D4C-8B76-63308D37A9C7}"/>
    <cellStyle name="Процентный 3 3 4" xfId="2130" xr:uid="{04E3A8AB-AC9C-4EC2-AA72-F8BABF69CB9C}"/>
    <cellStyle name="Процентный 3 3 4 2" xfId="3709" xr:uid="{C4EFC2BE-20F4-41A7-B220-2D50A41E32E5}"/>
    <cellStyle name="Процентный 3 3 4 2 2" xfId="6967" xr:uid="{1FF3858D-5C29-4A8F-8D08-1A6643FF1400}"/>
    <cellStyle name="Процентный 3 3 4 2 2 2" xfId="14478" xr:uid="{3E343642-15F9-425A-8C3E-7DFD292C044C}"/>
    <cellStyle name="Процентный 3 3 4 2 3" xfId="11317" xr:uid="{827B4F05-C8EC-41D2-A80F-B8A516FC3520}"/>
    <cellStyle name="Процентный 3 3 4 3" xfId="5292" xr:uid="{E5527848-BAB4-45C2-A00A-6150571BB230}"/>
    <cellStyle name="Процентный 3 3 4 3 2" xfId="12883" xr:uid="{249FE8E5-034F-43E1-A687-B242DEE0ACDF}"/>
    <cellStyle name="Процентный 3 3 4 4" xfId="9771" xr:uid="{E9A1BFDF-B94E-4E2B-89D5-F86705C7AAA9}"/>
    <cellStyle name="Процентный 3 3 5" xfId="2748" xr:uid="{B15AD51F-2A36-4DCF-8D50-FB9495DB224A}"/>
    <cellStyle name="Процентный 3 3 5 2" xfId="5907" xr:uid="{BC562D21-72EC-4FAE-8838-C5C89F35D548}"/>
    <cellStyle name="Процентный 3 3 5 2 2" xfId="13494" xr:uid="{4043BA3F-9210-42E0-9FCD-C8632737A5F9}"/>
    <cellStyle name="Процентный 3 3 5 3" xfId="10381" xr:uid="{1FB9A99F-0027-4A02-B22B-826A4163C942}"/>
    <cellStyle name="Процентный 3 3 6" xfId="4324" xr:uid="{CA94DB11-4163-4A3C-8F12-46E26CA02D13}"/>
    <cellStyle name="Процентный 3 3 6 2" xfId="11928" xr:uid="{C71FDD44-53C4-4FBA-A43A-5419D7693D7E}"/>
    <cellStyle name="Процентный 3 3 7" xfId="8831" xr:uid="{AF289AA6-1188-4AF3-9270-53BB7E11D968}"/>
    <cellStyle name="Процентный 3 3 8" xfId="16424" xr:uid="{8FE7EF02-56B5-4078-ADBB-5F277B5B6E8E}"/>
    <cellStyle name="Процентный 3 3 9" xfId="1162" xr:uid="{E0A5CA92-00C8-439B-A542-CD045A68E8BA}"/>
    <cellStyle name="Процентный 3 4" xfId="448" xr:uid="{C307F845-9EE4-4246-969C-48C597A95369}"/>
    <cellStyle name="Процентный 3 4 2" xfId="1879" xr:uid="{092F1669-967E-488F-9F21-A02472021746}"/>
    <cellStyle name="Процентный 3 4 2 2" xfId="2502" xr:uid="{CE7D0FF9-935C-44AA-BCB2-42D8A5FE639C}"/>
    <cellStyle name="Процентный 3 4 2 2 2" xfId="4081" xr:uid="{A75EAA69-8566-4F57-BC0D-B3372169C256}"/>
    <cellStyle name="Процентный 3 4 2 2 2 2" xfId="7336" xr:uid="{4752E483-34BB-43CC-9001-EA439A895434}"/>
    <cellStyle name="Процентный 3 4 2 2 2 2 2" xfId="14847" xr:uid="{49AA1BC2-573E-48AF-990F-6E2C469D7EAF}"/>
    <cellStyle name="Процентный 3 4 2 2 2 3" xfId="11687" xr:uid="{368F4018-C5D5-4B08-8543-311C78F765BF}"/>
    <cellStyle name="Процентный 3 4 2 2 3" xfId="5664" xr:uid="{C197E436-F2F2-45E5-8370-BE674E096F9E}"/>
    <cellStyle name="Процентный 3 4 2 2 3 2" xfId="13252" xr:uid="{0E3E51CB-4436-4CA2-A5FB-0668E97D6635}"/>
    <cellStyle name="Процентный 3 4 2 2 4" xfId="10140" xr:uid="{73D838D8-0F87-4BF3-9A80-FE0EA332601D}"/>
    <cellStyle name="Процентный 3 4 2 3" xfId="3120" xr:uid="{AEA4F903-5E9E-4BE5-8F45-0889B46CDB66}"/>
    <cellStyle name="Процентный 3 4 2 3 2" xfId="6279" xr:uid="{DD8AF613-9552-4E57-BA5D-68B488FF4298}"/>
    <cellStyle name="Процентный 3 4 2 3 2 2" xfId="13863" xr:uid="{48A666F5-D566-404C-B474-F82F6B0B4B0E}"/>
    <cellStyle name="Процентный 3 4 2 3 3" xfId="10751" xr:uid="{6958EE8F-7DEB-408C-842B-81256A91BA18}"/>
    <cellStyle name="Процентный 3 4 2 4" xfId="4696" xr:uid="{1DAC285F-153E-4046-A19C-E8CF8FAC15EF}"/>
    <cellStyle name="Процентный 3 4 2 4 2" xfId="12297" xr:uid="{C53489D2-6FE6-4BBF-8F74-B6991C26D8A8}"/>
    <cellStyle name="Процентный 3 4 2 5" xfId="9525" xr:uid="{C2E9438E-5917-4236-A8A2-4AD20CC26496}"/>
    <cellStyle name="Процентный 3 4 3" xfId="1577" xr:uid="{CDEF437F-B015-452D-9835-64EB4CD0FA3B}"/>
    <cellStyle name="Процентный 3 4 3 2" xfId="3477" xr:uid="{EAC1A84D-9CF9-458E-9F1F-34EDE4BACC96}"/>
    <cellStyle name="Процентный 3 4 3 2 2" xfId="6735" xr:uid="{30042CEF-3D0C-45EB-9729-B84E9549C717}"/>
    <cellStyle name="Процентный 3 4 3 2 2 2" xfId="14246" xr:uid="{A54752DF-7802-4D5B-AC4E-976DA73F9E50}"/>
    <cellStyle name="Процентный 3 4 3 2 3" xfId="11085" xr:uid="{58AC8942-4218-4E1B-ABC3-50D097299909}"/>
    <cellStyle name="Процентный 3 4 3 3" xfId="5036" xr:uid="{9F792C82-75F4-4E30-8105-67ECD36CB44F}"/>
    <cellStyle name="Процентный 3 4 3 3 2" xfId="12631" xr:uid="{6E74FD18-D1F3-4040-B3FC-E04061AC6F22}"/>
    <cellStyle name="Процентный 3 4 3 4" xfId="9225" xr:uid="{CFB77D4F-3E9D-430E-AB19-A725BD868566}"/>
    <cellStyle name="Процентный 3 4 4" xfId="2200" xr:uid="{690239E5-EC73-4A98-B768-0E48FB94D59D}"/>
    <cellStyle name="Процентный 3 4 4 2" xfId="3779" xr:uid="{221DDA82-52DB-471E-9760-9B0E765B7531}"/>
    <cellStyle name="Процентный 3 4 4 2 2" xfId="7036" xr:uid="{59F44247-E0CD-425D-9D1B-34CB91F51061}"/>
    <cellStyle name="Процентный 3 4 4 2 2 2" xfId="14547" xr:uid="{2B452D9B-FF25-4F50-9FF3-E55363EACA22}"/>
    <cellStyle name="Процентный 3 4 4 2 3" xfId="11386" xr:uid="{EF0B41D4-6650-4415-B674-BEFC3F9B2DCD}"/>
    <cellStyle name="Процентный 3 4 4 3" xfId="5362" xr:uid="{37FD500F-5F81-4EF4-8075-F185F1E2D38E}"/>
    <cellStyle name="Процентный 3 4 4 3 2" xfId="12952" xr:uid="{96BC3A5D-8655-420C-BB78-C1586D3032F5}"/>
    <cellStyle name="Процентный 3 4 4 4" xfId="9840" xr:uid="{500E6E19-0C13-4EF2-8C46-861A1862EAAB}"/>
    <cellStyle name="Процентный 3 4 5" xfId="2818" xr:uid="{AD5590E8-1839-4F7D-A5AF-A49226ED6960}"/>
    <cellStyle name="Процентный 3 4 5 2" xfId="5977" xr:uid="{2771522A-D991-4D9E-A7B6-FF63757AF9C1}"/>
    <cellStyle name="Процентный 3 4 5 2 2" xfId="13563" xr:uid="{EB272A75-DBFD-4F03-8627-BF77D504D647}"/>
    <cellStyle name="Процентный 3 4 5 3" xfId="10451" xr:uid="{4E8882F4-7298-48D1-A2F1-376FE62D7CEA}"/>
    <cellStyle name="Процентный 3 4 6" xfId="4394" xr:uid="{55D3EF8C-53C6-424E-B90C-32B8CD5E4D18}"/>
    <cellStyle name="Процентный 3 4 6 2" xfId="11997" xr:uid="{6D45F526-0A21-415C-971B-107E819B4B45}"/>
    <cellStyle name="Процентный 3 4 7" xfId="8900" xr:uid="{872522C8-F08B-4187-A67A-310A08CEEAD8}"/>
    <cellStyle name="Процентный 3 4 8" xfId="1232" xr:uid="{ABC757DC-0134-4667-96BC-F861658FF4E9}"/>
    <cellStyle name="Процентный 3 5" xfId="449" xr:uid="{131E6260-9CDE-4241-86AA-A8CBE79107D1}"/>
    <cellStyle name="Процентный 3 5 2" xfId="1948" xr:uid="{B9A0B57F-0B6D-4BA2-A118-E3961EE2CD87}"/>
    <cellStyle name="Процентный 3 5 2 2" xfId="2571" xr:uid="{E4A392DA-352A-4ED1-B5CD-89CB054E0415}"/>
    <cellStyle name="Процентный 3 5 2 2 2" xfId="4150" xr:uid="{69EC31FB-30B4-4EB2-862B-ABBCB485AC19}"/>
    <cellStyle name="Процентный 3 5 2 2 2 2" xfId="7405" xr:uid="{F7EA01C4-D477-49DF-A3D1-F745F8364263}"/>
    <cellStyle name="Процентный 3 5 2 2 2 2 2" xfId="14916" xr:uid="{45D3FF49-419C-430C-A5E1-6CC717C5E4F7}"/>
    <cellStyle name="Процентный 3 5 2 2 2 3" xfId="11756" xr:uid="{2BD5C0E5-86FE-4D8D-B1E5-8C774548CC5F}"/>
    <cellStyle name="Процентный 3 5 2 2 3" xfId="5733" xr:uid="{F34FB482-BD74-49CB-9961-7E89AF6D764F}"/>
    <cellStyle name="Процентный 3 5 2 2 3 2" xfId="13321" xr:uid="{33E1698D-593F-4894-8839-2DD83123EDF1}"/>
    <cellStyle name="Процентный 3 5 2 2 4" xfId="10209" xr:uid="{7522EA37-0CEB-4F0C-B5EE-C6FDA0C939AC}"/>
    <cellStyle name="Процентный 3 5 2 3" xfId="3189" xr:uid="{D903112D-E9E8-4026-B461-FC059862820C}"/>
    <cellStyle name="Процентный 3 5 2 3 2" xfId="6348" xr:uid="{0ACD515A-FCBC-4B82-A47C-1A1C84FDDCFF}"/>
    <cellStyle name="Процентный 3 5 2 3 2 2" xfId="13932" xr:uid="{A5FD35FC-DFB4-406C-9290-6F62031BF5EA}"/>
    <cellStyle name="Процентный 3 5 2 3 3" xfId="10820" xr:uid="{6D8AC53C-733D-4C91-AD02-AA59034B9C49}"/>
    <cellStyle name="Процентный 3 5 2 4" xfId="4765" xr:uid="{2CC81501-C2B6-41BF-BB10-F48098D0E079}"/>
    <cellStyle name="Процентный 3 5 2 4 2" xfId="12366" xr:uid="{E188D19E-77E9-48CA-A8B2-A68E68630F1C}"/>
    <cellStyle name="Процентный 3 5 2 5" xfId="9594" xr:uid="{73B0233D-F46E-42F4-B4DC-C91C1C56F6BB}"/>
    <cellStyle name="Процентный 3 5 3" xfId="1646" xr:uid="{584D87A0-5552-46F7-B156-28A78B715BEB}"/>
    <cellStyle name="Процентный 3 5 3 2" xfId="3546" xr:uid="{AE85C928-F094-4C85-BA35-D870DAC665B8}"/>
    <cellStyle name="Процентный 3 5 3 2 2" xfId="6804" xr:uid="{B2157705-7E9D-4148-961F-3816EB920392}"/>
    <cellStyle name="Процентный 3 5 3 2 2 2" xfId="14315" xr:uid="{2A77EE81-D160-418B-8B6E-D6ED8951BD81}"/>
    <cellStyle name="Процентный 3 5 3 2 3" xfId="11154" xr:uid="{9539DEF8-AA19-408D-8B00-ADAC0D3EEBB2}"/>
    <cellStyle name="Процентный 3 5 3 3" xfId="5105" xr:uid="{0515A20A-7563-44FC-93C3-017B577D62D0}"/>
    <cellStyle name="Процентный 3 5 3 3 2" xfId="12700" xr:uid="{46C40011-341C-4F0A-9794-888D6D5F9481}"/>
    <cellStyle name="Процентный 3 5 3 4" xfId="9294" xr:uid="{500FC543-04E9-45ED-B5C5-26014FE272B5}"/>
    <cellStyle name="Процентный 3 5 4" xfId="2269" xr:uid="{DA46C3F2-4123-41E3-945E-63A5BB00ACA3}"/>
    <cellStyle name="Процентный 3 5 4 2" xfId="3848" xr:uid="{5AAB178B-CD14-427F-B355-EB166AAFC693}"/>
    <cellStyle name="Процентный 3 5 4 2 2" xfId="7105" xr:uid="{485404F7-B1E8-41A2-A983-3B5107508E23}"/>
    <cellStyle name="Процентный 3 5 4 2 2 2" xfId="14616" xr:uid="{66515A5A-91EA-468D-8685-FAD9E1A79B7E}"/>
    <cellStyle name="Процентный 3 5 4 2 3" xfId="11455" xr:uid="{4C76E987-E15D-496A-A6C8-E7A8DFAAE146}"/>
    <cellStyle name="Процентный 3 5 4 3" xfId="5431" xr:uid="{4C67F93C-93D0-4937-82C5-FA79647EF2D8}"/>
    <cellStyle name="Процентный 3 5 4 3 2" xfId="13021" xr:uid="{263E9DD4-D969-4E2F-9B16-E37522758601}"/>
    <cellStyle name="Процентный 3 5 4 4" xfId="9909" xr:uid="{4C6D9CE9-E6C7-42AC-AED8-F67DE1435817}"/>
    <cellStyle name="Процентный 3 5 5" xfId="2887" xr:uid="{CE110287-3DCC-4CDC-A7A1-20FBC55DF4F1}"/>
    <cellStyle name="Процентный 3 5 5 2" xfId="6046" xr:uid="{C9C0535D-AEE4-4D6F-A213-200D1AE8394E}"/>
    <cellStyle name="Процентный 3 5 5 2 2" xfId="13632" xr:uid="{68954928-2B82-4506-BC89-95718B70205E}"/>
    <cellStyle name="Процентный 3 5 5 3" xfId="10520" xr:uid="{96F00169-68EC-4FE9-9ADD-73EA6ECABA4A}"/>
    <cellStyle name="Процентный 3 5 6" xfId="4463" xr:uid="{486FAC8F-88DC-43C1-9777-EF4ED7325411}"/>
    <cellStyle name="Процентный 3 5 6 2" xfId="12066" xr:uid="{ADFC8470-EE99-4486-ABD7-D035AAC7DA27}"/>
    <cellStyle name="Процентный 3 5 7" xfId="8969" xr:uid="{06E5E506-72F8-42A2-8BDB-FAF9EAF8F328}"/>
    <cellStyle name="Процентный 3 5 8" xfId="1301" xr:uid="{E502D2AA-680F-4981-8202-B90B6CC9CD8D}"/>
    <cellStyle name="Процентный 3 6" xfId="450" xr:uid="{5D638159-47CC-4183-9BA1-AED1ED7D9CB7}"/>
    <cellStyle name="Процентный 3 6 2" xfId="2363" xr:uid="{FD3552B1-0DE2-48D6-AF7C-AD33EADC1287}"/>
    <cellStyle name="Процентный 3 6 2 2" xfId="3942" xr:uid="{4FF419FD-3436-4227-B014-8FD529C67158}"/>
    <cellStyle name="Процентный 3 6 2 2 2" xfId="7198" xr:uid="{86B37B64-CCE6-438B-B7EA-BDAE9F596C95}"/>
    <cellStyle name="Процентный 3 6 2 2 2 2" xfId="14709" xr:uid="{01D4FA59-713F-487E-B2C6-72C7896EED43}"/>
    <cellStyle name="Процентный 3 6 2 2 3" xfId="11548" xr:uid="{5FCA5159-0862-475E-9999-E7DC2A5FBF8D}"/>
    <cellStyle name="Процентный 3 6 2 3" xfId="5525" xr:uid="{E18ABFAF-690C-4DCE-BEA4-4554497E1116}"/>
    <cellStyle name="Процентный 3 6 2 3 2" xfId="13114" xr:uid="{42644099-2F00-4D52-8DAD-7C1B084A8505}"/>
    <cellStyle name="Процентный 3 6 2 4" xfId="10002" xr:uid="{103EC9F9-FFB7-41A0-AD9F-AAB9B9C96216}"/>
    <cellStyle name="Процентный 3 6 3" xfId="2981" xr:uid="{393F341C-C0CE-48D0-8681-C1323B45C3AD}"/>
    <cellStyle name="Процентный 3 6 3 2" xfId="6140" xr:uid="{780B2F51-8BB0-4219-8AEB-096087C52EAC}"/>
    <cellStyle name="Процентный 3 6 3 2 2" xfId="13725" xr:uid="{F63B01D3-911E-4A91-BE8B-65CF06F7F804}"/>
    <cellStyle name="Процентный 3 6 3 3" xfId="10613" xr:uid="{152BE172-E847-4F6E-B45A-0C625531C8D8}"/>
    <cellStyle name="Процентный 3 6 4" xfId="4557" xr:uid="{0C4E50FD-62C4-4384-A9E9-FFC00AEB1CC0}"/>
    <cellStyle name="Процентный 3 6 4 2" xfId="12159" xr:uid="{E94EE745-387F-49E7-9A59-1D4579B5CB2B}"/>
    <cellStyle name="Процентный 3 6 5" xfId="9387" xr:uid="{688C4B38-4655-4184-A09C-14C22F7FCC6C}"/>
    <cellStyle name="Процентный 3 6 6" xfId="1740" xr:uid="{A90D1724-8B0C-4401-8588-59D14381094D}"/>
    <cellStyle name="Процентный 3 7" xfId="540" xr:uid="{1274FC2F-35F2-45E7-8FCD-FABBCBE10BCF}"/>
    <cellStyle name="Процентный 3 7 2" xfId="3338" xr:uid="{3BCFDD36-C76A-4492-9A6C-385D9CC83ACE}"/>
    <cellStyle name="Процентный 3 7 2 2" xfId="6597" xr:uid="{CDC9FDA5-C8E2-477C-8092-141A3EB0165B}"/>
    <cellStyle name="Процентный 3 7 2 2 2" xfId="14108" xr:uid="{564CF2CF-58BC-4FCB-9D09-B0E330229A30}"/>
    <cellStyle name="Процентный 3 7 2 3" xfId="10947" xr:uid="{0DA20ABC-4BD5-48C8-A0A8-62586F76A743}"/>
    <cellStyle name="Процентный 3 7 3" xfId="4897" xr:uid="{68FBCC4E-0E8E-4C1F-9B3A-3FA118BC5568}"/>
    <cellStyle name="Процентный 3 7 3 2" xfId="12493" xr:uid="{BC879E6C-D10E-4858-BF06-E391A61B6405}"/>
    <cellStyle name="Процентный 3 7 4" xfId="9087" xr:uid="{8810BBF1-CF93-4EF4-8E83-D6B8F9128C19}"/>
    <cellStyle name="Процентный 3 7 5" xfId="1438" xr:uid="{107AB6D5-F79B-424F-884D-B79236F0861E}"/>
    <cellStyle name="Процентный 3 8" xfId="2061" xr:uid="{749A7C12-CD76-4AD4-A1ED-6A2856FF6868}"/>
    <cellStyle name="Процентный 3 8 2" xfId="3640" xr:uid="{BC7A0C31-F74F-462C-8528-5E39FD908603}"/>
    <cellStyle name="Процентный 3 8 2 2" xfId="6898" xr:uid="{C9D7B6E7-2146-43BB-AB5D-E98470E06FA9}"/>
    <cellStyle name="Процентный 3 8 2 2 2" xfId="14409" xr:uid="{DD744542-CE43-4F66-AEC6-1048AB5F0EC7}"/>
    <cellStyle name="Процентный 3 8 2 3" xfId="11248" xr:uid="{D3676B6C-E827-46B1-AC14-E26230E0C454}"/>
    <cellStyle name="Процентный 3 8 3" xfId="5223" xr:uid="{FEAE9B27-9440-49F5-92DE-7F12FDAAA5D2}"/>
    <cellStyle name="Процентный 3 8 3 2" xfId="12814" xr:uid="{7A4E1332-9E19-4BC8-B2F7-E10835C8E4E5}"/>
    <cellStyle name="Процентный 3 8 4" xfId="9702" xr:uid="{07380E17-29AE-4F04-A691-6F49483DB936}"/>
    <cellStyle name="Процентный 3 9" xfId="2679" xr:uid="{8F0317DD-EA82-49D7-AB5D-92CE8BCC77FB}"/>
    <cellStyle name="Процентный 3 9 2" xfId="5838" xr:uid="{B9F36531-0BF4-4F53-91B1-5F389174A1C6}"/>
    <cellStyle name="Процентный 3 9 2 2" xfId="13425" xr:uid="{2539723E-1BB5-4892-A8AA-2DA5240DC6FE}"/>
    <cellStyle name="Процентный 3 9 3" xfId="10312" xr:uid="{793D53A1-711B-41C5-92FE-28379A6C9192}"/>
    <cellStyle name="Процентный 4" xfId="451" xr:uid="{6752AF88-020C-4524-BBC5-FC136EE01EEA}"/>
    <cellStyle name="Процентный 4 10" xfId="7543" xr:uid="{DE013D85-4F0C-47A0-BD08-88607E567698}"/>
    <cellStyle name="Процентный 4 10 2" xfId="15066" xr:uid="{45666AFB-41FC-49DD-9EF1-37233CECB673}"/>
    <cellStyle name="Процентный 4 11" xfId="7593" xr:uid="{FE6F995A-E096-4633-8769-B9626AA63917}"/>
    <cellStyle name="Процентный 4 11 2" xfId="15117" xr:uid="{994D973C-5756-4634-A60D-BB02285E94EF}"/>
    <cellStyle name="Процентный 4 12" xfId="8804" xr:uid="{E8C290CF-B95D-4310-9CAE-63CF96163726}"/>
    <cellStyle name="Процентный 4 13" xfId="16371" xr:uid="{830B2198-0793-40B7-A4B8-C5D33CA5836A}"/>
    <cellStyle name="Процентный 4 14" xfId="16537" xr:uid="{CA84A12C-A4FB-4219-BD69-336BBE14C23A}"/>
    <cellStyle name="Процентный 4 15" xfId="1131" xr:uid="{0EA161A6-2F06-4241-9C2F-6A3C4DEA3CE7}"/>
    <cellStyle name="Процентный 4 2" xfId="452" xr:uid="{7BB2C8D5-8EA7-4C16-B917-BD43F18D891F}"/>
    <cellStyle name="Процентный 4 2 2" xfId="576" xr:uid="{0451EB84-18D6-41C9-877C-C63F2C82D50E}"/>
    <cellStyle name="Процентный 4 2 2 2" xfId="644" xr:uid="{C9C77BE2-05F1-4A50-9542-41CA56E5AF56}"/>
    <cellStyle name="Процентный 4 2 2 2 2" xfId="756" xr:uid="{D9D5F45C-50EF-4D2E-B4E5-04BBB20FB468}"/>
    <cellStyle name="Процентный 4 2 2 2 2 2" xfId="1013" xr:uid="{10B33727-01B9-4A84-B52A-F0DC5DEACEB5}"/>
    <cellStyle name="Процентный 4 2 2 2 2 2 2" xfId="14821" xr:uid="{F27B56D3-A2A0-492E-8575-F373651AAA5A}"/>
    <cellStyle name="Процентный 4 2 2 2 2 2 3" xfId="7310" xr:uid="{AFC7CC84-EC76-469B-B1E0-6AAC6A1045B1}"/>
    <cellStyle name="Процентный 4 2 2 2 2 3" xfId="11661" xr:uid="{D4FAF1DE-71A4-437F-B4AF-C170256FD670}"/>
    <cellStyle name="Процентный 4 2 2 2 2 4" xfId="4055" xr:uid="{418329D3-CCBE-49F2-9077-8D882E0D99FB}"/>
    <cellStyle name="Процентный 4 2 2 2 3" xfId="868" xr:uid="{FB401FBC-6D91-419F-A5D1-2025970E657A}"/>
    <cellStyle name="Процентный 4 2 2 2 3 2" xfId="13226" xr:uid="{BBD0E7FF-AF6F-4E96-95E8-F4E1C05E7272}"/>
    <cellStyle name="Процентный 4 2 2 2 3 3" xfId="5638" xr:uid="{E0CA3187-C829-43F6-8891-EAC315EF1EF5}"/>
    <cellStyle name="Процентный 4 2 2 2 4" xfId="10114" xr:uid="{13AF338C-C554-4797-9EDA-DBABBD4A296A}"/>
    <cellStyle name="Процентный 4 2 2 2 5" xfId="2476" xr:uid="{49799653-DDA2-47B6-A9C5-76FCC812D28C}"/>
    <cellStyle name="Процентный 4 2 2 3" xfId="688" xr:uid="{99CC2A6E-93CA-4B48-903B-137AB759FC06}"/>
    <cellStyle name="Процентный 4 2 2 3 2" xfId="945" xr:uid="{4361DE26-BD2B-464E-9B35-C77169A6C401}"/>
    <cellStyle name="Процентный 4 2 2 3 2 2" xfId="13837" xr:uid="{96E709E4-DFAA-4E1E-B6F9-EA82F01889B9}"/>
    <cellStyle name="Процентный 4 2 2 3 2 3" xfId="6253" xr:uid="{3CDF262B-B278-4A32-9488-9D70080A3DB5}"/>
    <cellStyle name="Процентный 4 2 2 3 3" xfId="10725" xr:uid="{127C2D8F-5354-43F5-AF6F-2E1110DC8E09}"/>
    <cellStyle name="Процентный 4 2 2 3 4" xfId="3094" xr:uid="{0428C56D-F12A-4844-8C83-EAA056AEBA04}"/>
    <cellStyle name="Процентный 4 2 2 4" xfId="800" xr:uid="{026B130D-ADE7-4B9D-82B0-2D9619FC8DE8}"/>
    <cellStyle name="Процентный 4 2 2 4 2" xfId="12271" xr:uid="{7EADDBAE-3DD4-4D41-94BE-D21465D00052}"/>
    <cellStyle name="Процентный 4 2 2 4 3" xfId="4670" xr:uid="{6BE76E80-18AA-459C-9576-1CD579D7C44E}"/>
    <cellStyle name="Процентный 4 2 2 5" xfId="9499" xr:uid="{1EBD7592-5660-484A-B343-6A6C545ED15F}"/>
    <cellStyle name="Процентный 4 2 2 6" xfId="1853" xr:uid="{EE49F673-76AA-4FDE-8B98-EAFB0B5833EE}"/>
    <cellStyle name="Процентный 4 2 3" xfId="643" xr:uid="{3C20AE92-B6C4-45AF-A549-71AA5474AE0A}"/>
    <cellStyle name="Процентный 4 2 3 2" xfId="755" xr:uid="{2D4C38A5-FBA4-43D2-B14D-BEF7B9AACD8C}"/>
    <cellStyle name="Процентный 4 2 3 2 2" xfId="1012" xr:uid="{8DBDC190-8962-468F-976D-A2578D807E7F}"/>
    <cellStyle name="Процентный 4 2 3 2 2 2" xfId="14220" xr:uid="{4F12313B-2CB9-4F1B-8B8C-AD7340914F37}"/>
    <cellStyle name="Процентный 4 2 3 2 2 3" xfId="6709" xr:uid="{EFF2A8F0-48AE-485E-B281-E135B393E5CC}"/>
    <cellStyle name="Процентный 4 2 3 2 3" xfId="11059" xr:uid="{54E84137-2F1C-4E25-AFD3-719965C2DBEB}"/>
    <cellStyle name="Процентный 4 2 3 2 4" xfId="3451" xr:uid="{882E121B-4E13-4C7B-B85E-15DE021F0FDE}"/>
    <cellStyle name="Процентный 4 2 3 3" xfId="867" xr:uid="{8B7BF576-E580-45A5-9ECD-435D61C44295}"/>
    <cellStyle name="Процентный 4 2 3 3 2" xfId="12605" xr:uid="{4EB717C6-2D20-4D82-BDE6-20A63DD373FA}"/>
    <cellStyle name="Процентный 4 2 3 3 3" xfId="5010" xr:uid="{777FC19C-531C-4D21-A88B-E011879F8172}"/>
    <cellStyle name="Процентный 4 2 3 4" xfId="9199" xr:uid="{CB819585-8F4B-4EE6-967B-F876DB4529CD}"/>
    <cellStyle name="Процентный 4 2 3 5" xfId="1551" xr:uid="{5F05F43B-214D-45A3-AF2D-ABBF8F06E348}"/>
    <cellStyle name="Процентный 4 2 4" xfId="660" xr:uid="{4A1425DD-012E-42F3-82AC-777314D8C208}"/>
    <cellStyle name="Процентный 4 2 4 2" xfId="917" xr:uid="{9EC085C8-79EF-4616-9FD4-E009F17A10FA}"/>
    <cellStyle name="Процентный 4 2 4 2 2" xfId="7010" xr:uid="{0D8C705A-E921-4D14-8CCF-64F23D05B5A6}"/>
    <cellStyle name="Процентный 4 2 4 2 2 2" xfId="14521" xr:uid="{94C8329A-37A9-4BCF-838F-CACDB7F95AE7}"/>
    <cellStyle name="Процентный 4 2 4 2 3" xfId="11360" xr:uid="{2D300E1E-A176-44AD-9CDC-19C1BE096973}"/>
    <cellStyle name="Процентный 4 2 4 2 4" xfId="3753" xr:uid="{CD7D0940-D055-4AE2-85E6-13B40F380483}"/>
    <cellStyle name="Процентный 4 2 4 3" xfId="5336" xr:uid="{F28976B1-15CC-4C7C-8C72-E9B5157546AE}"/>
    <cellStyle name="Процентный 4 2 4 3 2" xfId="12926" xr:uid="{2A441CE3-A69C-482D-A638-52BEA1DD34F6}"/>
    <cellStyle name="Процентный 4 2 4 4" xfId="9814" xr:uid="{746716DE-2E93-417A-851F-34A4491E5BAB}"/>
    <cellStyle name="Процентный 4 2 4 5" xfId="2174" xr:uid="{7B5A4F25-08B8-473B-AABF-F7BBD62DA9CD}"/>
    <cellStyle name="Процентный 4 2 5" xfId="772" xr:uid="{0592E16B-41EB-4C6F-8F3D-3B1373ABF65C}"/>
    <cellStyle name="Процентный 4 2 5 2" xfId="5951" xr:uid="{15A8D832-83D2-4566-87B0-197349B31F2A}"/>
    <cellStyle name="Процентный 4 2 5 2 2" xfId="13537" xr:uid="{A94F4041-807E-445A-872D-A4D3B70D4B34}"/>
    <cellStyle name="Процентный 4 2 5 3" xfId="10425" xr:uid="{0682E62F-0F8E-4707-ABFF-FDFFC93CDA95}"/>
    <cellStyle name="Процентный 4 2 5 4" xfId="2792" xr:uid="{C3FE27EC-6522-494B-B7C9-0AA0ABF1A7C8}"/>
    <cellStyle name="Процентный 4 2 6" xfId="548" xr:uid="{BCCD3F18-C0C5-4BFB-AC9D-49D745A4C0D2}"/>
    <cellStyle name="Процентный 4 2 6 2" xfId="11971" xr:uid="{FCDD9E88-9A67-422D-B5B8-DA46EF89E249}"/>
    <cellStyle name="Процентный 4 2 6 3" xfId="4368" xr:uid="{8C37D2B1-E7B6-49C7-BFF3-585F0FA70A54}"/>
    <cellStyle name="Процентный 4 2 7" xfId="8874" xr:uid="{B38A21F8-E5F1-47EE-ADB1-93241495AB7E}"/>
    <cellStyle name="Процентный 4 2 8" xfId="1206" xr:uid="{B6FE6B3A-2139-4054-AC6F-4FFC9D862ECB}"/>
    <cellStyle name="Процентный 4 3" xfId="453" xr:uid="{5CC573F6-20A8-4E11-AF6D-203774A97032}"/>
    <cellStyle name="Процентный 4 3 2" xfId="645" xr:uid="{490B1F41-9403-4B0D-83DB-9C493FDDE1F9}"/>
    <cellStyle name="Процентный 4 3 2 2" xfId="757" xr:uid="{1AF445B8-9A49-4771-B35C-019AFEA82FF2}"/>
    <cellStyle name="Процентный 4 3 2 2 2" xfId="1014" xr:uid="{FF33B6E8-020B-44CF-81BC-9AC6EB4B793E}"/>
    <cellStyle name="Процентный 4 3 2 2 2 2" xfId="7379" xr:uid="{6DC42E69-3F92-46D9-97E4-7E579A15C216}"/>
    <cellStyle name="Процентный 4 3 2 2 2 2 2" xfId="14890" xr:uid="{4FC495FB-38AA-414D-AB68-470DD8962B0C}"/>
    <cellStyle name="Процентный 4 3 2 2 2 3" xfId="11730" xr:uid="{98F2E644-B6C8-4BED-B7C0-8798B04ACBB5}"/>
    <cellStyle name="Процентный 4 3 2 2 2 4" xfId="4124" xr:uid="{6B2B03AF-9110-470C-BE28-276948A51AD2}"/>
    <cellStyle name="Процентный 4 3 2 2 3" xfId="5707" xr:uid="{770A0856-C816-4313-9BF9-40EDD7AC9F19}"/>
    <cellStyle name="Процентный 4 3 2 2 3 2" xfId="13295" xr:uid="{A1B860CF-587A-43ED-894D-A7C224379735}"/>
    <cellStyle name="Процентный 4 3 2 2 4" xfId="10183" xr:uid="{567F1B7B-8A84-4F4D-B0D9-5D71DC288597}"/>
    <cellStyle name="Процентный 4 3 2 2 5" xfId="2545" xr:uid="{45F963EE-1FFF-4BC3-BD58-01BCCE0AB947}"/>
    <cellStyle name="Процентный 4 3 2 3" xfId="869" xr:uid="{FEB80287-CAE4-4715-8492-7401E0664F0C}"/>
    <cellStyle name="Процентный 4 3 2 3 2" xfId="6322" xr:uid="{497A2215-2850-4041-8068-04CA3EC3CBFB}"/>
    <cellStyle name="Процентный 4 3 2 3 2 2" xfId="13906" xr:uid="{C003504E-2CC5-421E-8863-9303E8DCE9C2}"/>
    <cellStyle name="Процентный 4 3 2 3 3" xfId="10794" xr:uid="{B1AFC474-0D3B-415E-9763-DAC92A1A4B3B}"/>
    <cellStyle name="Процентный 4 3 2 3 4" xfId="3163" xr:uid="{A2BFCB27-0C11-4E23-B708-3D9B388EEE60}"/>
    <cellStyle name="Процентный 4 3 2 4" xfId="4739" xr:uid="{A14CEBD0-94F3-4F94-8686-404C43636A41}"/>
    <cellStyle name="Процентный 4 3 2 4 2" xfId="12340" xr:uid="{990E35CA-73B8-4C99-8836-B1C6C2BB6946}"/>
    <cellStyle name="Процентный 4 3 2 5" xfId="9568" xr:uid="{28821062-53EB-4C6E-93A3-68D970A1F5E3}"/>
    <cellStyle name="Процентный 4 3 2 6" xfId="1922" xr:uid="{F300C4CA-B80D-4B8C-A51A-FFC4AE17FEE8}"/>
    <cellStyle name="Процентный 4 3 3" xfId="674" xr:uid="{AFA880BB-3A3C-46A5-A22B-E6A857209DDF}"/>
    <cellStyle name="Процентный 4 3 3 2" xfId="931" xr:uid="{F3464870-43E8-48E2-9113-E59E748A9FF6}"/>
    <cellStyle name="Процентный 4 3 3 2 2" xfId="6778" xr:uid="{E5DFFBD0-AB43-42E8-9E80-42DDF88E13AB}"/>
    <cellStyle name="Процентный 4 3 3 2 2 2" xfId="14289" xr:uid="{754C2BCE-DBC9-4BB8-8209-48D0A2C7049D}"/>
    <cellStyle name="Процентный 4 3 3 2 3" xfId="11128" xr:uid="{B8E5D67F-C6B0-4659-8162-1DE97A45DC78}"/>
    <cellStyle name="Процентный 4 3 3 2 4" xfId="3520" xr:uid="{0F60D437-75D6-4D75-A94F-C5EB764DE23E}"/>
    <cellStyle name="Процентный 4 3 3 3" xfId="5079" xr:uid="{6A3D1FAD-0D4D-4C4C-9EB6-75026F6BCFCE}"/>
    <cellStyle name="Процентный 4 3 3 3 2" xfId="12674" xr:uid="{AF3B9DC3-A95A-4DCF-96CB-E7DBA31CAC4A}"/>
    <cellStyle name="Процентный 4 3 3 4" xfId="9268" xr:uid="{288DB7E0-A476-43AD-B25C-1E87E2952A03}"/>
    <cellStyle name="Процентный 4 3 3 5" xfId="1620" xr:uid="{EEC61B95-A138-44AB-9FBC-856E03EEE5E2}"/>
    <cellStyle name="Процентный 4 3 4" xfId="786" xr:uid="{4A881427-BFFB-4EF9-BEBF-4736D0BC79C8}"/>
    <cellStyle name="Процентный 4 3 4 2" xfId="3822" xr:uid="{573EACFB-B3A3-469D-ADBD-FAEAF1F14BF0}"/>
    <cellStyle name="Процентный 4 3 4 2 2" xfId="7079" xr:uid="{BD634E06-7792-4F5F-8E89-0CCBF262196B}"/>
    <cellStyle name="Процентный 4 3 4 2 2 2" xfId="14590" xr:uid="{8B3B74FC-CA15-4A2C-9AD2-70073E9552C4}"/>
    <cellStyle name="Процентный 4 3 4 2 3" xfId="11429" xr:uid="{87DA15A6-9423-4952-A0B5-34B109066924}"/>
    <cellStyle name="Процентный 4 3 4 3" xfId="5405" xr:uid="{99AEE9CD-E6FB-4A65-BCE1-280630D84D01}"/>
    <cellStyle name="Процентный 4 3 4 3 2" xfId="12995" xr:uid="{B266CF6A-362B-4DC8-93A8-A7BEA0F52440}"/>
    <cellStyle name="Процентный 4 3 4 4" xfId="9883" xr:uid="{BC74D315-45F6-453D-AC10-B37901910FBE}"/>
    <cellStyle name="Процентный 4 3 4 5" xfId="2243" xr:uid="{6557E327-A9AB-4B8F-847F-79A5133BC247}"/>
    <cellStyle name="Процентный 4 3 5" xfId="562" xr:uid="{EA8C5230-F021-4DA0-B9BB-CF96815D522C}"/>
    <cellStyle name="Процентный 4 3 5 2" xfId="6020" xr:uid="{11A3E6A7-DF17-423C-BD9F-273921820067}"/>
    <cellStyle name="Процентный 4 3 5 2 2" xfId="13606" xr:uid="{A1F7C27A-D6C7-482D-BAFB-8F723FEA4503}"/>
    <cellStyle name="Процентный 4 3 5 3" xfId="10494" xr:uid="{5EF9A459-1DC3-44A3-BBBB-A2BD28C92A80}"/>
    <cellStyle name="Процентный 4 3 5 4" xfId="2861" xr:uid="{FFCC5D15-6F5C-4685-BF53-FEA4AD672E5A}"/>
    <cellStyle name="Процентный 4 3 6" xfId="4437" xr:uid="{F5079FEC-FB54-4D42-8E34-0F2B1084D6FA}"/>
    <cellStyle name="Процентный 4 3 6 2" xfId="12040" xr:uid="{BECAD8EC-FC7E-41D3-AAFC-F09E95D98F97}"/>
    <cellStyle name="Процентный 4 3 7" xfId="8943" xr:uid="{F5F852E8-87BF-4F66-A753-059D73CDA8F1}"/>
    <cellStyle name="Процентный 4 3 8" xfId="1275" xr:uid="{0D603157-2C0E-4AC1-A1C2-19E502CCD2C5}"/>
    <cellStyle name="Процентный 4 4" xfId="454" xr:uid="{21790769-D167-44BF-8698-62B2A0CCB317}"/>
    <cellStyle name="Процентный 4 4 2" xfId="754" xr:uid="{00F762CB-16D5-4F58-9DFB-8B7906FEB042}"/>
    <cellStyle name="Процентный 4 4 2 2" xfId="1011" xr:uid="{527F8C65-D07B-4F3A-9F0B-66C3C130FD10}"/>
    <cellStyle name="Процентный 4 4 2 2 2" xfId="4193" xr:uid="{8A01658E-034B-4992-AECA-4C459059B22B}"/>
    <cellStyle name="Процентный 4 4 2 2 2 2" xfId="7448" xr:uid="{E4BF3120-2E14-4018-B4A1-601692FD932A}"/>
    <cellStyle name="Процентный 4 4 2 2 2 2 2" xfId="14959" xr:uid="{89CB99D7-AD25-4A77-B321-6B56A93405D2}"/>
    <cellStyle name="Процентный 4 4 2 2 2 3" xfId="11799" xr:uid="{9806ED49-F50D-495C-9175-1E48F5E491C4}"/>
    <cellStyle name="Процентный 4 4 2 2 3" xfId="5776" xr:uid="{C22CF097-302B-4767-8A67-D6EFEF7055DB}"/>
    <cellStyle name="Процентный 4 4 2 2 3 2" xfId="13364" xr:uid="{8DC4FDD4-AA86-4700-A31B-7647BBF211CC}"/>
    <cellStyle name="Процентный 4 4 2 2 4" xfId="10252" xr:uid="{D885F231-219F-49E2-9C62-ABD9BB1323E8}"/>
    <cellStyle name="Процентный 4 4 2 2 5" xfId="2614" xr:uid="{D5AA42F9-32A8-4B01-8BF4-9E0D0C3EDB41}"/>
    <cellStyle name="Процентный 4 4 2 3" xfId="3232" xr:uid="{2391489E-2F26-426C-B01D-73820D120738}"/>
    <cellStyle name="Процентный 4 4 2 3 2" xfId="6391" xr:uid="{8E369235-5FD4-4A3C-A20F-A4425107E482}"/>
    <cellStyle name="Процентный 4 4 2 3 2 2" xfId="13975" xr:uid="{43488BF7-A247-4F5B-BDB2-A758830927FF}"/>
    <cellStyle name="Процентный 4 4 2 3 3" xfId="10863" xr:uid="{352753A8-9D5D-46AB-96F5-2C02E092D83B}"/>
    <cellStyle name="Процентный 4 4 2 4" xfId="4808" xr:uid="{88519445-F1B5-481E-9572-60523010A6F2}"/>
    <cellStyle name="Процентный 4 4 2 4 2" xfId="12409" xr:uid="{7324DF95-412A-4E06-A0E0-609670BABB8A}"/>
    <cellStyle name="Процентный 4 4 2 5" xfId="9637" xr:uid="{4B140E32-2B96-454B-BC47-1240E85E8D12}"/>
    <cellStyle name="Процентный 4 4 2 6" xfId="1991" xr:uid="{12EB2332-455B-46B7-96FC-964650F0F6A6}"/>
    <cellStyle name="Процентный 4 4 3" xfId="866" xr:uid="{E69C10EA-EBFE-4608-83FB-2BADD7618AD9}"/>
    <cellStyle name="Процентный 4 4 3 2" xfId="3589" xr:uid="{B550C683-985A-4F05-9BD3-DAE5F71C92CD}"/>
    <cellStyle name="Процентный 4 4 3 2 2" xfId="6847" xr:uid="{4AC90B64-1BF0-4EA6-BFBC-D07C4DE34A8C}"/>
    <cellStyle name="Процентный 4 4 3 2 2 2" xfId="14358" xr:uid="{ED30760E-430F-4171-BAA1-1D0DCB81C783}"/>
    <cellStyle name="Процентный 4 4 3 2 3" xfId="11197" xr:uid="{E1C09A79-CE82-4AAA-966C-66D2777371F9}"/>
    <cellStyle name="Процентный 4 4 3 3" xfId="5148" xr:uid="{00583520-D22E-4FB9-85C2-D7FF7FC62465}"/>
    <cellStyle name="Процентный 4 4 3 3 2" xfId="12743" xr:uid="{E8CC95B7-E268-4F9C-A14B-0CA4B38155A9}"/>
    <cellStyle name="Процентный 4 4 3 4" xfId="9337" xr:uid="{6FCA51D7-17D1-4EE0-AB74-F070A4694D00}"/>
    <cellStyle name="Процентный 4 4 3 5" xfId="1689" xr:uid="{DC87FD1D-8441-42F3-BEC0-FCE72F05C187}"/>
    <cellStyle name="Процентный 4 4 4" xfId="642" xr:uid="{EECC3BF4-C035-48D8-83B4-785704585F57}"/>
    <cellStyle name="Процентный 4 4 4 2" xfId="3891" xr:uid="{2B50CDAF-7233-42B9-853B-025D6BF62AA2}"/>
    <cellStyle name="Процентный 4 4 4 2 2" xfId="7148" xr:uid="{CC8F1C9F-EC14-4787-BBDB-A12C26B1685F}"/>
    <cellStyle name="Процентный 4 4 4 2 2 2" xfId="14659" xr:uid="{692F98CD-16E9-4FDC-8D1F-6D5534770F0C}"/>
    <cellStyle name="Процентный 4 4 4 2 3" xfId="11498" xr:uid="{E854A6CD-745F-4B7B-84C0-55F23A773F19}"/>
    <cellStyle name="Процентный 4 4 4 3" xfId="5474" xr:uid="{50A0F38F-3BE6-4F5D-93FE-2EF1D98FDCB5}"/>
    <cellStyle name="Процентный 4 4 4 3 2" xfId="13064" xr:uid="{7267B168-1488-40B5-8ACD-ECF0C519D921}"/>
    <cellStyle name="Процентный 4 4 4 4" xfId="9952" xr:uid="{A2DEB120-31E0-46F0-8051-DDEB0D10BBD2}"/>
    <cellStyle name="Процентный 4 4 4 5" xfId="2312" xr:uid="{79B29364-56DF-4ACC-BC22-03A4BFE18221}"/>
    <cellStyle name="Процентный 4 4 5" xfId="2930" xr:uid="{8CA169D7-E231-49D3-B283-DBBFFCF5EEF3}"/>
    <cellStyle name="Процентный 4 4 5 2" xfId="6089" xr:uid="{25650EE9-8ACF-49FB-BB4D-CB661F040F49}"/>
    <cellStyle name="Процентный 4 4 5 2 2" xfId="13675" xr:uid="{7A0B2077-46B8-43A5-931F-ADB685032109}"/>
    <cellStyle name="Процентный 4 4 5 3" xfId="10563" xr:uid="{12934D73-8157-4D31-B08D-159268879CBC}"/>
    <cellStyle name="Процентный 4 4 6" xfId="4506" xr:uid="{D31706D2-3771-4EE3-9038-7EBB451BEFD7}"/>
    <cellStyle name="Процентный 4 4 6 2" xfId="12109" xr:uid="{3506C6C1-CC58-4A09-BF62-5104A1438B86}"/>
    <cellStyle name="Процентный 4 4 7" xfId="9012" xr:uid="{2BAC529C-8B46-45D8-BECE-004EABD4F20F}"/>
    <cellStyle name="Процентный 4 4 8" xfId="1344" xr:uid="{08D5C564-1157-4DD2-BD39-EB90FC947153}"/>
    <cellStyle name="Процентный 4 5" xfId="455" xr:uid="{1E44BFAD-07C6-4801-902D-F1E569C39997}"/>
    <cellStyle name="Процентный 4 5 2" xfId="646" xr:uid="{06D1E170-58D2-4D32-930F-B36138CFCE76}"/>
    <cellStyle name="Процентный 4 5 2 2" xfId="3985" xr:uid="{73A22614-F438-4080-800E-72DC691F727F}"/>
    <cellStyle name="Процентный 4 5 2 2 2" xfId="7241" xr:uid="{79E93FC3-6AF8-474C-83D5-3F35469F8E52}"/>
    <cellStyle name="Процентный 4 5 2 2 2 2" xfId="14752" xr:uid="{1206F474-1DA3-44A5-8A27-66A0160AE628}"/>
    <cellStyle name="Процентный 4 5 2 2 3" xfId="11591" xr:uid="{4B0E65D8-0456-40C6-B80B-E72F37B4E21D}"/>
    <cellStyle name="Процентный 4 5 2 3" xfId="5568" xr:uid="{B10238D8-CD7E-441B-A651-A744C980C8F7}"/>
    <cellStyle name="Процентный 4 5 2 3 2" xfId="13157" xr:uid="{687D012F-23F8-452B-B38B-B000C9DAEA5D}"/>
    <cellStyle name="Процентный 4 5 2 4" xfId="10045" xr:uid="{F6DC5F1E-2107-40DA-8E01-63F94B27372C}"/>
    <cellStyle name="Процентный 4 5 2 5" xfId="2406" xr:uid="{EF6B84C8-5F7D-4EA6-A338-7FA8ACCF5F0A}"/>
    <cellStyle name="Процентный 4 5 3" xfId="3024" xr:uid="{B93C2108-9CB0-4682-A8AB-BAFDAB3E6273}"/>
    <cellStyle name="Процентный 4 5 3 2" xfId="6183" xr:uid="{65129A97-CE5A-485E-9DA2-7AF94C934531}"/>
    <cellStyle name="Процентный 4 5 3 2 2" xfId="13768" xr:uid="{80264EE6-73C7-4E9F-AB63-06E79191DCF1}"/>
    <cellStyle name="Процентный 4 5 3 3" xfId="10656" xr:uid="{F0848948-7E51-4B72-B9F3-E45C8766E055}"/>
    <cellStyle name="Процентный 4 5 4" xfId="4600" xr:uid="{1BF807A0-EAFE-4862-971B-AB412FC75CB9}"/>
    <cellStyle name="Процентный 4 5 4 2" xfId="12202" xr:uid="{9C9732F1-820E-41A3-AE91-E6302FD2A9F5}"/>
    <cellStyle name="Процентный 4 5 5" xfId="9430" xr:uid="{BEDDFCE6-0FB7-4286-BD9E-DB7D49013DBA}"/>
    <cellStyle name="Процентный 4 5 6" xfId="1783" xr:uid="{54D039E0-3AC5-40F6-9DEA-51F22BFDD8F9}"/>
    <cellStyle name="Процентный 4 6" xfId="758" xr:uid="{4BCDF177-F25A-4B5D-B7B9-C1F041359384}"/>
    <cellStyle name="Процентный 4 6 2" xfId="3381" xr:uid="{B636EFA4-45A3-4390-B314-D268D2E74231}"/>
    <cellStyle name="Процентный 4 6 2 2" xfId="6640" xr:uid="{C974A14D-B181-4149-B758-A6E0DF6D06D9}"/>
    <cellStyle name="Процентный 4 6 2 2 2" xfId="14151" xr:uid="{96019544-8F62-4D91-A84A-2DFA4DCD5C26}"/>
    <cellStyle name="Процентный 4 6 2 3" xfId="10990" xr:uid="{1B649D84-A7BD-4F61-AEBF-1C8618C07B2A}"/>
    <cellStyle name="Процентный 4 6 3" xfId="4940" xr:uid="{475B86FF-7BFD-4EC6-9C79-B11BAD2C2367}"/>
    <cellStyle name="Процентный 4 6 3 2" xfId="12536" xr:uid="{02D22AB7-E331-4097-9ED8-6FB7DDF8BADA}"/>
    <cellStyle name="Процентный 4 6 4" xfId="9130" xr:uid="{1375E014-B8B2-4CBE-8627-F8CD37B0ACC8}"/>
    <cellStyle name="Процентный 4 6 5" xfId="1481" xr:uid="{0EA2ED0E-DF47-43A7-8097-E444D4FEDAF7}"/>
    <cellStyle name="Процентный 4 7" xfId="492" xr:uid="{016CFCF9-0935-4FE5-8DDF-0AF8EC160EE5}"/>
    <cellStyle name="Процентный 4 7 2" xfId="3683" xr:uid="{EFA3FB60-0374-40B9-837F-EAE1E431AB5B}"/>
    <cellStyle name="Процентный 4 7 2 2" xfId="6941" xr:uid="{729B5953-7238-470C-BAF0-1832FA6C5FA8}"/>
    <cellStyle name="Процентный 4 7 2 2 2" xfId="14452" xr:uid="{9A0EB620-CD2D-4DE6-98D8-1DAFCD819087}"/>
    <cellStyle name="Процентный 4 7 2 3" xfId="11291" xr:uid="{F54229DC-DFFC-4B63-A6C9-A377783244EF}"/>
    <cellStyle name="Процентный 4 7 3" xfId="5266" xr:uid="{62A295AD-B7B8-4A76-A65B-B020E2567690}"/>
    <cellStyle name="Процентный 4 7 3 2" xfId="12857" xr:uid="{4DEA6952-116B-4B95-B2F5-6866A9574ACE}"/>
    <cellStyle name="Процентный 4 7 4" xfId="9745" xr:uid="{EF810BCF-E3D9-4008-B55C-71866DA5558B}"/>
    <cellStyle name="Процентный 4 7 5" xfId="2104" xr:uid="{BAA51A71-0311-4C57-AFD7-E8E530BEBA65}"/>
    <cellStyle name="Процентный 4 8" xfId="2722" xr:uid="{5360F2A3-99EA-4F68-8008-3CA01D8B4112}"/>
    <cellStyle name="Процентный 4 8 2" xfId="5881" xr:uid="{EF2FD26C-4CA8-4BBE-BB3E-8165A2B343E4}"/>
    <cellStyle name="Процентный 4 8 2 2" xfId="13468" xr:uid="{C116E332-0B70-4EAE-B3A1-FA019E29F0A8}"/>
    <cellStyle name="Процентный 4 8 3" xfId="10355" xr:uid="{A3D863CE-49FB-4719-A996-DE8ED8A47253}"/>
    <cellStyle name="Процентный 4 9" xfId="4298" xr:uid="{09363327-E442-4A40-8AD5-56960F005536}"/>
    <cellStyle name="Процентный 4 9 2" xfId="11902" xr:uid="{76E3852D-18E4-481C-93AC-8D2E96E7E5EB}"/>
    <cellStyle name="Процентный 5" xfId="456" xr:uid="{65B38F7E-72B2-49CF-8AAB-5AFAF7892C47}"/>
    <cellStyle name="Процентный 5 2" xfId="2015" xr:uid="{CAA2FFD6-C3A5-43D5-A099-C653A244D5E9}"/>
    <cellStyle name="Процентный 5 2 2" xfId="6570" xr:uid="{05E8263A-AFBD-4F43-8F2D-380BAC62B659}"/>
    <cellStyle name="Процентный 5 2 2 2" xfId="14081" xr:uid="{7C7BFCCF-921E-4401-A47B-15673662F50C}"/>
    <cellStyle name="Процентный 5 2 2 2 2" xfId="17063" xr:uid="{830E6C18-CD97-41BC-A635-92854C470466}"/>
    <cellStyle name="Процентный 5 2 2 2 3" xfId="16789" xr:uid="{A9A6D96A-340E-4BE7-AC2A-641157527D56}"/>
    <cellStyle name="Процентный 5 2 2 3" xfId="16927" xr:uid="{740B462E-C013-4B68-8A73-88D22010CB5F}"/>
    <cellStyle name="Процентный 5 2 2 4" xfId="16652" xr:uid="{9622B579-7B04-4EFC-AC9E-368C353D7F87}"/>
    <cellStyle name="Процентный 5 2 3" xfId="7519" xr:uid="{912CD16E-EE68-4CA8-AC41-0B3DD06BB8F9}"/>
    <cellStyle name="Процентный 5 2 3 2" xfId="15031" xr:uid="{8A60D291-AB94-4A3E-A95B-666F9A0E7A88}"/>
    <cellStyle name="Процентный 5 2 3 2 2" xfId="16993" xr:uid="{C9BC8BB3-99B1-4B33-AF60-50E0199070F3}"/>
    <cellStyle name="Процентный 5 2 3 3" xfId="16719" xr:uid="{0F1625FC-89B5-4058-B155-CCED19321426}"/>
    <cellStyle name="Процентный 5 2 4" xfId="9661" xr:uid="{6121AE2C-D6F9-44D0-ADFE-968E1951F96A}"/>
    <cellStyle name="Процентный 5 2 4 2" xfId="16857" xr:uid="{CDF42621-E4C5-431A-B5C7-3CB11CF2D281}"/>
    <cellStyle name="Процентный 5 2 5" xfId="16575" xr:uid="{AAFE6739-C31D-4050-9C27-7E158DD46F5D}"/>
    <cellStyle name="Процентный 5 3" xfId="6566" xr:uid="{6CF08B12-253A-49F0-AC8D-75DD8393E8B2}"/>
    <cellStyle name="Процентный 5 3 2" xfId="14077" xr:uid="{986B3E55-0B76-4FEF-BE93-5B0D65AF0281}"/>
    <cellStyle name="Процентный 5 3 2 2" xfId="17020" xr:uid="{68D780E8-D329-46D4-B34A-36E6BAFF2D92}"/>
    <cellStyle name="Процентный 5 3 2 3" xfId="16746" xr:uid="{507A5195-59F5-45B9-9400-4F07912B6763}"/>
    <cellStyle name="Процентный 5 3 3" xfId="16884" xr:uid="{EAEF261E-D055-4EFE-A77D-4DF1E00465F3}"/>
    <cellStyle name="Процентный 5 3 4" xfId="16609" xr:uid="{3F6C07D9-D72C-48B3-878A-CD5DCAB12B8B}"/>
    <cellStyle name="Процентный 5 4" xfId="7515" xr:uid="{D6BF4626-4813-4069-9DE3-9AFFE9F30E05}"/>
    <cellStyle name="Процентный 5 4 2" xfId="15026" xr:uid="{9B1C2779-07AF-4997-914F-EB6184905D3B}"/>
    <cellStyle name="Процентный 5 4 2 2" xfId="16950" xr:uid="{7A923875-A091-43FA-9DA1-14FB003CB6F2}"/>
    <cellStyle name="Процентный 5 4 3" xfId="16676" xr:uid="{041BBB84-095B-4D86-AF25-52FDFF3F6D91}"/>
    <cellStyle name="Процентный 5 5" xfId="8819" xr:uid="{ACDAF18A-5789-4B6E-A7BC-3FF355199501}"/>
    <cellStyle name="Процентный 5 5 2" xfId="16814" xr:uid="{FC49C361-894D-4251-AB86-BB69381235EA}"/>
    <cellStyle name="Процентный 5 6" xfId="16481" xr:uid="{4AB74607-1867-497B-8FF5-5CA78A85D38E}"/>
    <cellStyle name="Процентный 5 7" xfId="1147" xr:uid="{C3127C16-91EE-49D6-9EC0-B677EB2B34F4}"/>
    <cellStyle name="Процентный 5 8" xfId="17280" xr:uid="{39CE3D75-EE26-429E-BEFD-F6811067FC58}"/>
    <cellStyle name="Процентный 5 9" xfId="891" xr:uid="{F9432A4B-5E28-4EB8-9B73-C351F911AA64}"/>
    <cellStyle name="Процентный 6" xfId="457" xr:uid="{378A7936-707C-4D93-A515-728872EEDA24}"/>
    <cellStyle name="Процентный 6 2" xfId="1434" xr:uid="{F17B53B6-BF3A-425E-8F52-CC55E124C33A}"/>
    <cellStyle name="Процентный 6 2 2" xfId="16653" xr:uid="{F4DB1D1F-0F61-4F3D-A161-2BB41A4979E7}"/>
    <cellStyle name="Процентный 6 2 2 2" xfId="16790" xr:uid="{44A006B6-E6C3-4F1D-A16F-643F40766FCD}"/>
    <cellStyle name="Процентный 6 2 2 2 2" xfId="17064" xr:uid="{6705895A-1C18-4956-A874-B9E59A478190}"/>
    <cellStyle name="Процентный 6 2 2 3" xfId="16928" xr:uid="{E8C37299-6B38-416C-99ED-FA33B0B75D4F}"/>
    <cellStyle name="Процентный 6 2 3" xfId="16720" xr:uid="{E916F712-9290-4F58-97D6-2844CDD7FAB4}"/>
    <cellStyle name="Процентный 6 2 3 2" xfId="16994" xr:uid="{BEE82ED5-BFBA-4E6E-AE9E-15B4F5DCED93}"/>
    <cellStyle name="Процентный 6 2 4" xfId="16858" xr:uid="{94200A4A-C225-4F72-A7E7-29B207C90D58}"/>
    <cellStyle name="Процентный 6 2 5" xfId="16576" xr:uid="{D0A23393-198B-4CDE-A255-09A37710BBCB}"/>
    <cellStyle name="Процентный 6 3" xfId="3289" xr:uid="{71BC822D-1BE1-4A77-9FB9-DEAEC6B8D312}"/>
    <cellStyle name="Процентный 6 3 2" xfId="4851" xr:uid="{609B8872-E7C0-49C0-B411-3C0D7A46A704}"/>
    <cellStyle name="Процентный 6 3 2 2" xfId="12448" xr:uid="{CC9FC3BF-EE27-4E4E-AB38-FDB35B64376D}"/>
    <cellStyle name="Процентный 6 3 2 2 2" xfId="17035" xr:uid="{2E70763E-5534-4438-8BF2-5685F2E61CA2}"/>
    <cellStyle name="Процентный 6 3 2 3" xfId="16761" xr:uid="{48D392D8-FD89-4DB3-A0BD-C6D19094802E}"/>
    <cellStyle name="Процентный 6 3 3" xfId="10901" xr:uid="{F8997FDB-B746-4825-B05C-F35303A3A257}"/>
    <cellStyle name="Процентный 6 3 3 2" xfId="16899" xr:uid="{ABD7E8C0-4005-4851-85DE-6616238BA55A}"/>
    <cellStyle name="Процентный 6 3 4" xfId="16624" xr:uid="{822C03A1-E39C-4904-B5A4-DEBEDFAA483A}"/>
    <cellStyle name="Процентный 6 4" xfId="9035" xr:uid="{446CF670-BBCC-4048-AE00-6F04CEDCD08C}"/>
    <cellStyle name="Процентный 6 4 2" xfId="16965" xr:uid="{339ADF16-F9FF-4437-8606-53A59018F34F}"/>
    <cellStyle name="Процентный 6 4 3" xfId="16691" xr:uid="{CB981DAD-8928-4030-937D-D150C3F11AFD}"/>
    <cellStyle name="Процентный 6 5" xfId="16829" xr:uid="{1526930D-FCF4-42E8-9B5A-FF49D1D4AD6E}"/>
    <cellStyle name="Процентный 6 6" xfId="16547" xr:uid="{FACE87B5-7CB0-403B-A814-AB4307D03F59}"/>
    <cellStyle name="Процентный 6 7" xfId="1367" xr:uid="{5571DB7A-5071-47AE-A372-DF73B86CAB57}"/>
    <cellStyle name="Процентный 7" xfId="1717" xr:uid="{97CAADB1-7B12-4074-9B68-7A0D598DA0BC}"/>
    <cellStyle name="Процентный 7 2" xfId="2340" xr:uid="{F3EBC10D-A454-4332-8F10-506C93106B58}"/>
    <cellStyle name="Процентный 7 2 2" xfId="3919" xr:uid="{437E691F-CA0D-4F0C-A192-A1BF5E263ECD}"/>
    <cellStyle name="Процентный 7 2 2 2" xfId="7175" xr:uid="{4604EE6C-D137-4315-B26A-E3544F24C4B1}"/>
    <cellStyle name="Процентный 7 2 2 2 2" xfId="14686" xr:uid="{BBCD4BAC-A475-4894-BE33-5BD1277B4B1D}"/>
    <cellStyle name="Процентный 7 2 2 3" xfId="11525" xr:uid="{648A06C3-10D6-4B9F-AC2A-DC9EFD7F30A6}"/>
    <cellStyle name="Процентный 7 2 3" xfId="5502" xr:uid="{089E0F2E-7AA6-45F1-8084-5703992A2869}"/>
    <cellStyle name="Процентный 7 2 3 2" xfId="13091" xr:uid="{D66811D6-F964-4A2B-B7E5-B0F3B357F68A}"/>
    <cellStyle name="Процентный 7 2 4" xfId="9979" xr:uid="{E642C937-24A0-4E73-9420-71E8E30EEC4A}"/>
    <cellStyle name="Процентный 7 3" xfId="2958" xr:uid="{C4638B23-3870-4E10-87F6-E08B20630366}"/>
    <cellStyle name="Процентный 7 3 2" xfId="6117" xr:uid="{47D441DC-554E-4F67-8A5F-2F245830A383}"/>
    <cellStyle name="Процентный 7 3 2 2" xfId="13702" xr:uid="{24FF85DF-6B22-4FCB-9311-F218D460830F}"/>
    <cellStyle name="Процентный 7 3 3" xfId="10590" xr:uid="{CC77851B-6AF5-4822-968A-88327D356EA8}"/>
    <cellStyle name="Процентный 7 4" xfId="4534" xr:uid="{5FCB7A84-7914-4899-8E3B-0E5273BF12E5}"/>
    <cellStyle name="Процентный 7 4 2" xfId="12136" xr:uid="{740E1A7A-813C-4B51-991F-19238FAE62CE}"/>
    <cellStyle name="Процентный 7 5" xfId="9364" xr:uid="{B41B2513-0F48-4E23-95D4-B957358D4C0C}"/>
    <cellStyle name="Процентный 7 6" xfId="16587" xr:uid="{50885715-C3D1-4017-8B74-A2088A89B9D3}"/>
    <cellStyle name="Процентный 8" xfId="1393" xr:uid="{FDB36001-E45A-4DCD-91D6-21E502C70F9A}"/>
    <cellStyle name="Процентный 8 2" xfId="3315" xr:uid="{5E91AEE3-4DFE-4260-948D-42FF9751E3EE}"/>
    <cellStyle name="Процентный 8 2 2" xfId="6574" xr:uid="{B1CDDE48-69BA-43F9-9485-85027C4C0889}"/>
    <cellStyle name="Процентный 8 2 2 2" xfId="14085" xr:uid="{E1CBC0F5-09A3-4923-A0F5-5ABD253E360B}"/>
    <cellStyle name="Процентный 8 2 3" xfId="10924" xr:uid="{A1ED9AB1-82FF-4F03-BB2C-547124061E93}"/>
    <cellStyle name="Процентный 8 3" xfId="4874" xr:uid="{BC6EB6FB-CF07-4E71-98AD-DD735FAB8D6C}"/>
    <cellStyle name="Процентный 8 3 2" xfId="12470" xr:uid="{CB549960-EF47-423F-A9B3-68D873B6ECE8}"/>
    <cellStyle name="Процентный 8 4" xfId="9061" xr:uid="{9E5D855F-2C47-4499-800C-0D2BDF36B2C1}"/>
    <cellStyle name="Процентный 9" xfId="2034" xr:uid="{897A4609-9D09-4F2E-987F-776AEAC0041E}"/>
    <cellStyle name="Связанная ячейка 2" xfId="458" xr:uid="{E5969434-A1CE-4FB4-8EB7-A554FCB5428E}"/>
    <cellStyle name="Связанная ячейка 2 2" xfId="541" xr:uid="{C8FC340B-AD52-4DD5-B900-F6977903153E}"/>
    <cellStyle name="Связанная ячейка 2 3" xfId="1077" xr:uid="{9A73DC63-E681-4945-B581-E747A62729EE}"/>
    <cellStyle name="Связанная ячейка 3" xfId="459" xr:uid="{ED1C2F3B-D436-4FF9-8A16-BB97485F1D0B}"/>
    <cellStyle name="Связанная ячейка 4" xfId="6439" xr:uid="{EF7BFFFF-3339-48DE-9A43-8F915F62A06A}"/>
    <cellStyle name="Связанная ячейка 5" xfId="6559" xr:uid="{024F7DCB-371D-4370-B97F-8D67D42E4BDA}"/>
    <cellStyle name="Связанная ячейка 6" xfId="1058" xr:uid="{AF4EDC13-842D-4C1B-B5C6-1BC85E6DA043}"/>
    <cellStyle name="Стиль 1" xfId="460" xr:uid="{F2BE49BF-6BA1-4211-8EA8-0EC18276458A}"/>
    <cellStyle name="Стиль 1 2" xfId="2674" xr:uid="{37E24860-E074-4C89-928D-41B6EED5362B}"/>
    <cellStyle name="Стиль 1 2 2" xfId="16495" xr:uid="{BA4C4C38-6C96-434E-B6FC-F5F1DC713F86}"/>
    <cellStyle name="Стиль 1 3" xfId="2675" xr:uid="{6B2B96F9-4F3F-4A99-85EC-AD47E66F9589}"/>
    <cellStyle name="Стиль 1 3 2" xfId="16496" xr:uid="{F83ACB15-553D-424B-BFEC-F87C3D06DBE7}"/>
    <cellStyle name="Стиль 1 4" xfId="16372" xr:uid="{D781D42A-0D7C-4791-A3E8-8E2ECB8C3212}"/>
    <cellStyle name="Стиль 1 4 2" xfId="16503" xr:uid="{A5AE3FF2-273E-4C93-AECB-24F75F89B66B}"/>
    <cellStyle name="Стиль 1 4 3" xfId="16497" xr:uid="{8DC13744-AC23-4B5E-8526-9332592519FE}"/>
    <cellStyle name="Стиль 1 4 4" xfId="16455" xr:uid="{5C988E69-A49B-42AD-9C0C-C5C1F15B03CB}"/>
    <cellStyle name="Стиль 1 5" xfId="16494" xr:uid="{4006B5F7-6D91-476B-8515-FF688C1738E1}"/>
    <cellStyle name="Текст предупреждения 2" xfId="461" xr:uid="{5069BEB7-49AF-479E-ACF2-87B8D265EDBA}"/>
    <cellStyle name="Текст предупреждения 2 2" xfId="542" xr:uid="{C1328E48-3F50-41D0-BE05-AD7252D49F90}"/>
    <cellStyle name="Текст предупреждения 2 3" xfId="1079" xr:uid="{2D2388C1-EB8B-46CF-A01D-3C19E226049A}"/>
    <cellStyle name="Текст предупреждения 3" xfId="462" xr:uid="{DAA60CC3-ECF3-4063-ADCB-CFD191787DDF}"/>
    <cellStyle name="Текст предупреждения 4" xfId="6441" xr:uid="{14165E70-E315-43B3-BA0D-10BA7A85E155}"/>
    <cellStyle name="Текст предупреждения 5" xfId="6560" xr:uid="{E25EDCE9-94F2-4D71-AA54-5BFD449FEE83}"/>
    <cellStyle name="Текст предупреждения 6" xfId="1059" xr:uid="{1BA6CE16-CC94-453C-BA85-7CBEBA344C74}"/>
    <cellStyle name="Финансовый [0] 2" xfId="6470" xr:uid="{524919B3-9EE0-4CA6-AB83-AEB83CD96EEF}"/>
    <cellStyle name="Финансовый [0] 2 2" xfId="16404" xr:uid="{1C87BAD0-ECF6-4CD5-A4BB-4BCBC7157147}"/>
    <cellStyle name="Финансовый 10" xfId="6493" xr:uid="{C2B51CB8-8030-4DE7-BDEF-3B55488D61AF}"/>
    <cellStyle name="Финансовый 10 2" xfId="16476" xr:uid="{5F50748F-A5A5-41B4-AF2C-11A7018A36AF}"/>
    <cellStyle name="Финансовый 11" xfId="6494" xr:uid="{B7064B10-7EDF-4107-AB31-628F128583F5}"/>
    <cellStyle name="Финансовый 11 2" xfId="16465" xr:uid="{F6C290B9-1C1E-4DDB-ADA1-B1CCE7D750C6}"/>
    <cellStyle name="Финансовый 12" xfId="6495" xr:uid="{382376AF-1ECC-40C2-A29E-09CC7190753E}"/>
    <cellStyle name="Финансовый 12 2" xfId="16477" xr:uid="{9308E98B-C197-4D0B-B746-3C0ED1F9716F}"/>
    <cellStyle name="Финансовый 13" xfId="6496" xr:uid="{CDF2A60E-1D6F-4C3A-A98E-2C668F795430}"/>
    <cellStyle name="Финансовый 13 2" xfId="16479" xr:uid="{25F84652-C512-40DE-B559-CA461080B943}"/>
    <cellStyle name="Финансовый 14" xfId="6497" xr:uid="{C3E0F413-659B-447B-8F83-1184865F0D99}"/>
    <cellStyle name="Финансовый 14 2" xfId="16478" xr:uid="{5B471F4E-E808-4E81-81AD-599BA1443175}"/>
    <cellStyle name="Финансовый 15" xfId="6498" xr:uid="{EBED0633-B189-404C-A0F4-5682393905B6}"/>
    <cellStyle name="Финансовый 15 2" xfId="16480" xr:uid="{270E8144-76FF-46F2-B906-BD3B9CE800FD}"/>
    <cellStyle name="Финансовый 16" xfId="6499" xr:uid="{0A1272CD-98C3-4A81-977D-E686AE710286}"/>
    <cellStyle name="Финансовый 16 2" xfId="16664" xr:uid="{B86CE572-CBA6-4340-9261-1A5369CD8B38}"/>
    <cellStyle name="Финансовый 17" xfId="6500" xr:uid="{2C05E84E-C5B7-430D-9C76-DEA50F94C3EA}"/>
    <cellStyle name="Финансовый 18" xfId="6501" xr:uid="{2F0816C2-7A5C-4990-9FF4-76E68CF0EA48}"/>
    <cellStyle name="Финансовый 19" xfId="6502" xr:uid="{DC1BEF9B-2358-4E79-82E8-BF3B978627BB}"/>
    <cellStyle name="Финансовый 2" xfId="7" xr:uid="{3B12C6B5-2A7D-48A0-AB57-664533A5D139}"/>
    <cellStyle name="Финансовый 2 10" xfId="2743" xr:uid="{6114C8AF-15A5-43B6-9B9D-0D0570A507D4}"/>
    <cellStyle name="Финансовый 2 10 2" xfId="5902" xr:uid="{52F0F436-4C80-4CF4-99E4-69BB33287771}"/>
    <cellStyle name="Финансовый 2 10 2 2" xfId="13489" xr:uid="{BAE05FFF-873D-4F77-B970-5EF35B9D459F}"/>
    <cellStyle name="Финансовый 2 10 3" xfId="10376" xr:uid="{3EFB1C58-E647-42FB-83D2-ED4F0A64597D}"/>
    <cellStyle name="Финансовый 2 11" xfId="3275" xr:uid="{72103436-2899-4112-8DFB-D6FFDBF8BE4A}"/>
    <cellStyle name="Финансовый 2 11 2" xfId="4845" xr:uid="{B6A02104-CD02-45E3-A0AC-F9AB16C8A86F}"/>
    <cellStyle name="Финансовый 2 11 2 2" xfId="12443" xr:uid="{3B2C53A9-6F21-498D-B717-9CE197333E8A}"/>
    <cellStyle name="Финансовый 2 12" xfId="4319" xr:uid="{02BA979C-2A28-428D-BC74-0DBEFAF88719}"/>
    <cellStyle name="Финансовый 2 12 2" xfId="11923" xr:uid="{D67671F2-5135-4E86-BD79-E6838940FE49}"/>
    <cellStyle name="Финансовый 2 13" xfId="6503" xr:uid="{8A7F77B6-1A15-4090-81F1-E1D0649EEBA6}"/>
    <cellStyle name="Финансовый 2 13 2" xfId="14061" xr:uid="{3FC2AE44-4856-46F6-8955-FAF90712C695}"/>
    <cellStyle name="Финансовый 2 14" xfId="8826" xr:uid="{E257A8D1-9FC8-4FD1-8B3C-700CCAA5E51E}"/>
    <cellStyle name="Финансовый 2 15" xfId="16456" xr:uid="{10A3C3C3-0EDB-4432-A608-EEDFAD2C94DD}"/>
    <cellStyle name="Финансовый 2 16" xfId="1156" xr:uid="{0A50A947-637B-4964-99B9-6D0F87584863}"/>
    <cellStyle name="Финансовый 2 2" xfId="463" xr:uid="{B6B3EC39-CF5D-454C-802C-F3841A222D52}"/>
    <cellStyle name="Финансовый 2 2 10" xfId="8895" xr:uid="{6EBB729C-9470-4109-A232-F37BD0A18441}"/>
    <cellStyle name="Финансовый 2 2 11" xfId="16469" xr:uid="{BCBB44B3-BEF9-4C38-A255-943EAD593B2A}"/>
    <cellStyle name="Финансовый 2 2 12" xfId="1227" xr:uid="{BCC1891D-2489-483D-8CAC-A3D1E759F007}"/>
    <cellStyle name="Финансовый 2 2 2" xfId="1713" xr:uid="{F82CF7FE-4479-4477-81AC-2A52F29ED096}"/>
    <cellStyle name="Финансовый 2 2 2 2" xfId="2023" xr:uid="{CBB09706-8131-40B4-A6CD-E9B9730D56B5}"/>
    <cellStyle name="Финансовый 2 2 2 2 2" xfId="2643" xr:uid="{0452D2E2-CF15-43FA-831D-4D25643D5C86}"/>
    <cellStyle name="Финансовый 2 2 2 2 2 2" xfId="4222" xr:uid="{DD89D6AE-ACE4-4D90-AA7D-B33ACD918BFD}"/>
    <cellStyle name="Финансовый 2 2 2 2 2 2 2" xfId="7475" xr:uid="{41301BE9-D32C-4E32-9F00-8F8519B56B7F}"/>
    <cellStyle name="Финансовый 2 2 2 2 2 2 2 2" xfId="14986" xr:uid="{9A1561EC-2A08-4A5F-8083-9B601D86CCDD}"/>
    <cellStyle name="Финансовый 2 2 2 2 2 2 2 3" xfId="17065" xr:uid="{55E5CA2A-172E-4AEA-8836-20EAF4D4B2C5}"/>
    <cellStyle name="Финансовый 2 2 2 2 2 2 3" xfId="11826" xr:uid="{3142AC54-A89F-4C89-9AB7-FD16CB187784}"/>
    <cellStyle name="Финансовый 2 2 2 2 2 2 4" xfId="16791" xr:uid="{F96DDEA9-3B00-46B6-ABE9-128EFE15A63B}"/>
    <cellStyle name="Финансовый 2 2 2 2 2 3" xfId="5805" xr:uid="{475C2E66-7321-435F-B2BB-02E77747DC65}"/>
    <cellStyle name="Финансовый 2 2 2 2 2 3 2" xfId="13392" xr:uid="{790AEF10-2FCC-42A9-9139-0DE4CB945653}"/>
    <cellStyle name="Финансовый 2 2 2 2 2 3 3" xfId="16929" xr:uid="{5C889D4A-5505-4FB5-98AE-CE0801AAF7C2}"/>
    <cellStyle name="Финансовый 2 2 2 2 2 4" xfId="10279" xr:uid="{A05D01ED-1BA6-438D-9D40-1BB11B1202B4}"/>
    <cellStyle name="Финансовый 2 2 2 2 2 5" xfId="16654" xr:uid="{66D0F404-292A-4F74-AD86-38D113A92A05}"/>
    <cellStyle name="Финансовый 2 2 2 2 3" xfId="3261" xr:uid="{AEAF9C55-80E1-4BD7-9D50-4577B876FACF}"/>
    <cellStyle name="Финансовый 2 2 2 2 3 2" xfId="6420" xr:uid="{AEB594AD-9AA0-483B-983B-204114BAB820}"/>
    <cellStyle name="Финансовый 2 2 2 2 3 2 2" xfId="14002" xr:uid="{D61F5E88-04B5-4232-A54E-B630F09318A0}"/>
    <cellStyle name="Финансовый 2 2 2 2 3 2 3" xfId="16995" xr:uid="{72688F1E-9ACB-487C-A826-EF1F0191CFD5}"/>
    <cellStyle name="Финансовый 2 2 2 2 3 3" xfId="10890" xr:uid="{4CF98E62-D7D2-4A2C-864D-FD3F8A0BEA3A}"/>
    <cellStyle name="Финансовый 2 2 2 2 3 4" xfId="16721" xr:uid="{E20A1165-8F58-4C57-9420-A49C56CFA5BB}"/>
    <cellStyle name="Финансовый 2 2 2 2 4" xfId="5189" xr:uid="{44208234-6D51-45D6-B5AE-7D69B602387F}"/>
    <cellStyle name="Финансовый 2 2 2 2 4 2" xfId="12781" xr:uid="{8A97AAE5-6697-4567-BEBA-5A22C8BC77AC}"/>
    <cellStyle name="Финансовый 2 2 2 2 4 3" xfId="16859" xr:uid="{12F564D2-4E56-4E7D-872E-A85E44941495}"/>
    <cellStyle name="Финансовый 2 2 2 2 5" xfId="4837" xr:uid="{8E14376A-0F85-414E-9984-56868DFD39C8}"/>
    <cellStyle name="Финансовый 2 2 2 2 5 2" xfId="12436" xr:uid="{ED88B6A8-2989-4770-99BB-9BAEECD5DD8D}"/>
    <cellStyle name="Финансовый 2 2 2 2 6" xfId="9667" xr:uid="{4C94EBD9-1113-489C-908C-C36F5D9568A6}"/>
    <cellStyle name="Финансовый 2 2 2 2 7" xfId="16577" xr:uid="{9ACEC09D-6789-4A90-9AB5-9D2A008C5AB1}"/>
    <cellStyle name="Финансовый 2 2 2 3" xfId="2336" xr:uid="{3AA2E462-8179-4241-91C2-C18AD09F3B03}"/>
    <cellStyle name="Финансовый 2 2 2 3 2" xfId="3915" xr:uid="{2C4BE081-5F2F-4A12-9721-94AE06D70ABE}"/>
    <cellStyle name="Финансовый 2 2 2 3 2 2" xfId="7171" xr:uid="{235CE009-F35B-44EB-A38A-A982E303A708}"/>
    <cellStyle name="Финансовый 2 2 2 3 2 2 2" xfId="14682" xr:uid="{AA0BD35A-104A-40D8-A9AC-D7AF17380519}"/>
    <cellStyle name="Финансовый 2 2 2 3 2 2 3" xfId="17031" xr:uid="{02ECC14D-17FF-4858-A0CD-FCD20C9E6AB1}"/>
    <cellStyle name="Финансовый 2 2 2 3 2 3" xfId="11521" xr:uid="{9642365B-3169-4327-855A-B8E72EB9995B}"/>
    <cellStyle name="Финансовый 2 2 2 3 2 4" xfId="16757" xr:uid="{D0B7D7FE-0418-4009-A874-AA64C500DB5C}"/>
    <cellStyle name="Финансовый 2 2 2 3 3" xfId="5498" xr:uid="{FD5A4E5D-59BD-47C2-9BCC-AD800A6672C5}"/>
    <cellStyle name="Финансовый 2 2 2 3 3 2" xfId="13087" xr:uid="{0A66E463-396E-4CAC-8F7A-A41BBE97F3C2}"/>
    <cellStyle name="Финансовый 2 2 2 3 3 3" xfId="16895" xr:uid="{AF8DEA19-405A-4518-BA59-D475F0D358E1}"/>
    <cellStyle name="Финансовый 2 2 2 3 4" xfId="9975" xr:uid="{BD9BE0EC-B918-4BD1-8325-6857A6439B70}"/>
    <cellStyle name="Финансовый 2 2 2 3 5" xfId="16620" xr:uid="{F028703B-6219-4319-B803-C5708C8CBC31}"/>
    <cellStyle name="Финансовый 2 2 2 4" xfId="2954" xr:uid="{5F071050-D3CA-4873-B0B1-2F62BF8C80F9}"/>
    <cellStyle name="Финансовый 2 2 2 4 2" xfId="6113" xr:uid="{D35B07C1-543E-469B-9B59-451502CDC2B9}"/>
    <cellStyle name="Финансовый 2 2 2 4 2 2" xfId="13698" xr:uid="{748EBB8E-327C-417A-8225-B5021CA6E4FE}"/>
    <cellStyle name="Финансовый 2 2 2 4 2 3" xfId="16961" xr:uid="{10B2FA06-F5D4-4CD7-9344-78784082B343}"/>
    <cellStyle name="Финансовый 2 2 2 4 3" xfId="10586" xr:uid="{32EAA91B-B2FD-4DA3-8206-1BDD5270E207}"/>
    <cellStyle name="Финансовый 2 2 2 4 4" xfId="16687" xr:uid="{3BAF25C5-26C8-4AD6-90E5-D2941B6765EC}"/>
    <cellStyle name="Финансовый 2 2 2 5" xfId="5172" xr:uid="{A40D4797-1F9D-465C-9FFE-4AB42349646F}"/>
    <cellStyle name="Финансовый 2 2 2 5 2" xfId="12767" xr:uid="{0B8CE348-9294-46C3-B9DF-453AF8ADB12B}"/>
    <cellStyle name="Финансовый 2 2 2 5 3" xfId="16825" xr:uid="{4A53D4BD-8040-4B20-83DA-1A65940FCC48}"/>
    <cellStyle name="Финансовый 2 2 2 6" xfId="4530" xr:uid="{91DAA019-B57F-4119-8DE5-3BB39948653B}"/>
    <cellStyle name="Финансовый 2 2 2 6 2" xfId="12132" xr:uid="{BDF80245-6FF6-435D-BE27-581DE9434721}"/>
    <cellStyle name="Финансовый 2 2 2 7" xfId="9360" xr:uid="{45401D4D-1086-4D5E-AED6-3764C066E077}"/>
    <cellStyle name="Финансовый 2 2 2 8" xfId="16543" xr:uid="{87B484D2-8AE5-4489-995F-64262755F5DF}"/>
    <cellStyle name="Финансовый 2 2 3" xfId="1874" xr:uid="{D0327353-7E9D-4B07-84F4-030173971032}"/>
    <cellStyle name="Финансовый 2 2 3 2" xfId="2029" xr:uid="{1653C390-6FD6-463E-BDDD-067FB2F4457F}"/>
    <cellStyle name="Финансовый 2 2 3 2 2" xfId="2648" xr:uid="{0004D38E-DA80-4507-A5BC-864974C5880C}"/>
    <cellStyle name="Финансовый 2 2 3 2 2 2" xfId="4227" xr:uid="{D46C0CD4-D470-4307-A07D-9F58EC3D3B21}"/>
    <cellStyle name="Финансовый 2 2 3 2 2 2 2" xfId="7479" xr:uid="{2CB74BD3-194A-4208-983D-27F945A9055F}"/>
    <cellStyle name="Финансовый 2 2 3 2 2 2 2 2" xfId="14990" xr:uid="{BD92A328-8F0B-450F-9CEC-FAA2F2458F60}"/>
    <cellStyle name="Финансовый 2 2 3 2 2 2 3" xfId="11831" xr:uid="{3E76D4BC-A3A4-4AC4-99FE-6E999563D1F0}"/>
    <cellStyle name="Финансовый 2 2 3 2 2 2 4" xfId="17066" xr:uid="{4D8BE6A1-8761-47BA-9D56-D9EC6CA9EB23}"/>
    <cellStyle name="Финансовый 2 2 3 2 2 3" xfId="5810" xr:uid="{CE07C0BA-8438-4F08-BEA2-F7BA732DEC43}"/>
    <cellStyle name="Финансовый 2 2 3 2 2 3 2" xfId="13397" xr:uid="{67ADD31C-38B0-4848-B519-CADEDFCB97B5}"/>
    <cellStyle name="Финансовый 2 2 3 2 2 4" xfId="10284" xr:uid="{4DE97E6C-7F00-4154-BF51-CBB87ECE69C7}"/>
    <cellStyle name="Финансовый 2 2 3 2 2 5" xfId="16792" xr:uid="{B81EFA8D-5FF8-486F-B46B-A21F28681766}"/>
    <cellStyle name="Финансовый 2 2 3 2 3" xfId="3266" xr:uid="{46E72B08-B8AC-42C7-AFF7-9E4DF050E629}"/>
    <cellStyle name="Финансовый 2 2 3 2 3 2" xfId="6425" xr:uid="{80AFCAE1-A520-4472-B693-BB9D4D6BF8BB}"/>
    <cellStyle name="Финансовый 2 2 3 2 3 2 2" xfId="14007" xr:uid="{E57F18C1-BBE0-4530-850C-C1CEDCDB644C}"/>
    <cellStyle name="Финансовый 2 2 3 2 3 3" xfId="10894" xr:uid="{160DB0CE-123D-42A6-8E09-964FFF056E0D}"/>
    <cellStyle name="Финансовый 2 2 3 2 3 4" xfId="16930" xr:uid="{AB82B212-708D-44B5-BA59-8AC15B62BF0C}"/>
    <cellStyle name="Финансовый 2 2 3 2 4" xfId="5194" xr:uid="{07330F1B-BE2D-4D14-AC67-867808588629}"/>
    <cellStyle name="Финансовый 2 2 3 2 4 2" xfId="12785" xr:uid="{63420C2C-F022-478B-89A2-C827DDEC262B}"/>
    <cellStyle name="Финансовый 2 2 3 2 5" xfId="4842" xr:uid="{1AC0F7F3-1D57-4614-9BAF-AB85CAC28821}"/>
    <cellStyle name="Финансовый 2 2 3 2 5 2" xfId="12440" xr:uid="{B0BFF897-B822-4679-B056-510626464141}"/>
    <cellStyle name="Финансовый 2 2 3 2 6" xfId="9672" xr:uid="{FF5CB557-130F-4B8D-A87E-4630C4A83B19}"/>
    <cellStyle name="Финансовый 2 2 3 2 7" xfId="16655" xr:uid="{54ADB438-4B69-469F-80A9-2775E82DAC9A}"/>
    <cellStyle name="Финансовый 2 2 3 3" xfId="2497" xr:uid="{69A0EE18-6A9C-41CE-8310-3194FE0E5949}"/>
    <cellStyle name="Финансовый 2 2 3 3 2" xfId="4076" xr:uid="{22A2928F-8FE1-4250-B11D-972EC6830255}"/>
    <cellStyle name="Финансовый 2 2 3 3 2 2" xfId="7331" xr:uid="{9FAFA3CE-68A9-494A-8917-F8125F81F12F}"/>
    <cellStyle name="Финансовый 2 2 3 3 2 2 2" xfId="14842" xr:uid="{60E10000-35F0-4188-9DEB-832C53C06244}"/>
    <cellStyle name="Финансовый 2 2 3 3 2 3" xfId="11682" xr:uid="{D41155F3-6C0D-4AEF-93B3-824244A6F821}"/>
    <cellStyle name="Финансовый 2 2 3 3 2 4" xfId="16996" xr:uid="{77C6B8A1-86E9-47BE-8061-22DEFCF703D7}"/>
    <cellStyle name="Финансовый 2 2 3 3 3" xfId="5659" xr:uid="{E69CAD8C-ACDA-4B5F-AEDF-D6EC5E825089}"/>
    <cellStyle name="Финансовый 2 2 3 3 3 2" xfId="13247" xr:uid="{B90A44AD-89FC-40A8-BEB8-4F50D7FE34E8}"/>
    <cellStyle name="Финансовый 2 2 3 3 4" xfId="10135" xr:uid="{9F5B1F71-707F-4EE2-84C7-6905A92C07C9}"/>
    <cellStyle name="Финансовый 2 2 3 3 5" xfId="16722" xr:uid="{CBAAB659-8705-45E7-B0C5-36D3B7AFEAB1}"/>
    <cellStyle name="Финансовый 2 2 3 4" xfId="3115" xr:uid="{F7B1B33F-76EA-4A4F-8F98-0135B5C87F7B}"/>
    <cellStyle name="Финансовый 2 2 3 4 2" xfId="6274" xr:uid="{8F8ED38B-5485-411D-A47E-2209C60CF3DC}"/>
    <cellStyle name="Финансовый 2 2 3 4 2 2" xfId="13858" xr:uid="{473E9DF0-5385-4F2C-B0EB-63E44D095BA8}"/>
    <cellStyle name="Финансовый 2 2 3 4 3" xfId="10746" xr:uid="{EC292B53-D090-4ECF-BE9D-2C3540427350}"/>
    <cellStyle name="Финансовый 2 2 3 4 4" xfId="16860" xr:uid="{12666A5E-533D-4549-90C6-D1E9686B1CDE}"/>
    <cellStyle name="Финансовый 2 2 3 5" xfId="5179" xr:uid="{64964BC5-29EA-4914-9D22-297CEF980730}"/>
    <cellStyle name="Финансовый 2 2 3 5 2" xfId="12773" xr:uid="{B34BF141-F7EC-49D7-910D-0F8CEC567EEF}"/>
    <cellStyle name="Финансовый 2 2 3 6" xfId="4691" xr:uid="{51FBE772-0E95-4536-858A-BD6DEF3827D1}"/>
    <cellStyle name="Финансовый 2 2 3 6 2" xfId="12292" xr:uid="{13095DFF-7836-447D-B9C6-9998148F4C22}"/>
    <cellStyle name="Финансовый 2 2 3 7" xfId="9520" xr:uid="{C98FB3BB-3998-4AFF-952D-28FCEA37C39F}"/>
    <cellStyle name="Финансовый 2 2 3 8" xfId="16578" xr:uid="{FB9DAE10-485F-44FB-B6D1-D05CC05445D5}"/>
    <cellStyle name="Финансовый 2 2 4" xfId="2018" xr:uid="{E2DFB206-1BB4-4657-94BC-EBBC115AD801}"/>
    <cellStyle name="Финансовый 2 2 4 2" xfId="2638" xr:uid="{5CC19421-5919-4FA4-9B0D-1F49974BF913}"/>
    <cellStyle name="Финансовый 2 2 4 2 2" xfId="4217" xr:uid="{3C21C0A3-C731-45F5-974E-28C6386D91BC}"/>
    <cellStyle name="Финансовый 2 2 4 2 2 2" xfId="7471" xr:uid="{9B9BFF24-B13D-42D4-9C74-095CEED74FA3}"/>
    <cellStyle name="Финансовый 2 2 4 2 2 2 2" xfId="14982" xr:uid="{EAE04791-C905-417A-9EF6-FAAC8A7198DA}"/>
    <cellStyle name="Финансовый 2 2 4 2 2 3" xfId="11822" xr:uid="{BE721A92-72EC-4E97-8FEF-FE057F403BA2}"/>
    <cellStyle name="Финансовый 2 2 4 2 2 4" xfId="17016" xr:uid="{82CEFD5B-C197-42FC-B77E-B41B930B8E01}"/>
    <cellStyle name="Финансовый 2 2 4 2 3" xfId="5800" xr:uid="{D85F2F34-902E-4E7F-82E5-7348DCC970FD}"/>
    <cellStyle name="Финансовый 2 2 4 2 3 2" xfId="13387" xr:uid="{4B190B40-EE1D-4052-BDDF-3013B329B517}"/>
    <cellStyle name="Финансовый 2 2 4 2 4" xfId="10275" xr:uid="{C506CB7C-D5D9-423A-8DCE-507CB4C86685}"/>
    <cellStyle name="Финансовый 2 2 4 2 5" xfId="16742" xr:uid="{F4B93ECC-E8E1-4523-BE28-0B71ECDE5AAB}"/>
    <cellStyle name="Финансовый 2 2 4 3" xfId="3256" xr:uid="{B34615C2-F6C2-4D18-8A81-54B0E0245C9A}"/>
    <cellStyle name="Финансовый 2 2 4 3 2" xfId="6415" xr:uid="{232FE8BA-F7F1-4FDA-B844-9C0192E96083}"/>
    <cellStyle name="Финансовый 2 2 4 3 2 2" xfId="13998" xr:uid="{FDC4C5F1-4170-473C-BC04-3D0EC28A3C9D}"/>
    <cellStyle name="Финансовый 2 2 4 3 3" xfId="10886" xr:uid="{D6BAEB7C-A073-4CF0-9AF2-0CD7C1742FB4}"/>
    <cellStyle name="Финансовый 2 2 4 3 4" xfId="16880" xr:uid="{3E8CAE96-198B-4E62-8EFF-4E52046773F4}"/>
    <cellStyle name="Финансовый 2 2 4 4" xfId="5184" xr:uid="{F25B2B60-90BD-4DF0-A47F-20DBFDC66787}"/>
    <cellStyle name="Финансовый 2 2 4 4 2" xfId="12777" xr:uid="{56C33498-E847-4134-B9D0-835801B4B814}"/>
    <cellStyle name="Финансовый 2 2 4 5" xfId="4832" xr:uid="{AA0A925D-8EFE-4A04-8CD6-256F5597E8F8}"/>
    <cellStyle name="Финансовый 2 2 4 5 2" xfId="12432" xr:uid="{0BE4BDFE-D729-4C54-9782-8AE26FC58D16}"/>
    <cellStyle name="Финансовый 2 2 4 6" xfId="9663" xr:uid="{A3BD24D7-8B75-4295-BF99-8A3CC9CDDF23}"/>
    <cellStyle name="Финансовый 2 2 4 7" xfId="16605" xr:uid="{35FD4B5A-CD9B-447E-B8D7-779125315BA5}"/>
    <cellStyle name="Финансовый 2 2 5" xfId="1572" xr:uid="{2FF94200-FB79-4EEC-9481-EA915CA041EC}"/>
    <cellStyle name="Финансовый 2 2 5 2" xfId="3472" xr:uid="{32D82832-2341-4B90-8F11-1898BB4A8EB7}"/>
    <cellStyle name="Финансовый 2 2 5 2 2" xfId="6730" xr:uid="{A4FEB1D1-BFA9-4200-B2D7-A87D6A287FCB}"/>
    <cellStyle name="Финансовый 2 2 5 2 2 2" xfId="14241" xr:uid="{40D70F27-6628-480B-B994-23A663B0AB87}"/>
    <cellStyle name="Финансовый 2 2 5 2 3" xfId="11080" xr:uid="{BCB465FC-1963-42C9-B560-01FEEECA52EB}"/>
    <cellStyle name="Финансовый 2 2 5 2 4" xfId="16946" xr:uid="{45B8619C-B725-4091-B634-F6650C691D6B}"/>
    <cellStyle name="Финансовый 2 2 5 3" xfId="5031" xr:uid="{31A8745A-30BE-42DD-B090-DBB1CDA270D5}"/>
    <cellStyle name="Финансовый 2 2 5 3 2" xfId="12626" xr:uid="{B363B830-F4F0-49B1-871A-35B0E5615B0D}"/>
    <cellStyle name="Финансовый 2 2 5 4" xfId="9220" xr:uid="{3FC8CC12-6BE4-486C-9D02-A8664CBE5EFC}"/>
    <cellStyle name="Финансовый 2 2 5 5" xfId="16672" xr:uid="{592F4BCE-4086-47B8-9574-E840DB8EA9C9}"/>
    <cellStyle name="Финансовый 2 2 6" xfId="2195" xr:uid="{B9557804-72E5-416E-BC3C-8A9E2D705E52}"/>
    <cellStyle name="Финансовый 2 2 6 2" xfId="3774" xr:uid="{68FC28F3-22A8-4CEA-B88A-AAAD790D01D4}"/>
    <cellStyle name="Финансовый 2 2 6 2 2" xfId="7031" xr:uid="{0C27A654-9CBD-4D57-BA1E-6C72990E585D}"/>
    <cellStyle name="Финансовый 2 2 6 2 2 2" xfId="14542" xr:uid="{9D6CB325-2125-4E8A-81C2-A4EE33250D51}"/>
    <cellStyle name="Финансовый 2 2 6 2 3" xfId="11381" xr:uid="{A78DEA8C-4DF3-40D3-AE49-B1B7EA03BC9B}"/>
    <cellStyle name="Финансовый 2 2 6 3" xfId="5357" xr:uid="{63386C5E-7C71-4C4C-9980-078E30285195}"/>
    <cellStyle name="Финансовый 2 2 6 3 2" xfId="12947" xr:uid="{8927E9B8-E464-427D-A0BB-5ADB167B53EA}"/>
    <cellStyle name="Финансовый 2 2 6 4" xfId="9835" xr:uid="{8FDD746F-68EB-4AD0-91F3-2063818E7435}"/>
    <cellStyle name="Финансовый 2 2 6 5" xfId="16810" xr:uid="{6758CF74-4228-481F-8DDE-A821D9A8D725}"/>
    <cellStyle name="Финансовый 2 2 7" xfId="2813" xr:uid="{830DC41D-1BB2-4098-8477-D98C0A6843DD}"/>
    <cellStyle name="Финансовый 2 2 7 2" xfId="5972" xr:uid="{25023700-1814-4270-A50D-5195D57B5EEE}"/>
    <cellStyle name="Финансовый 2 2 7 2 2" xfId="13558" xr:uid="{F2DEB029-57C5-4055-B6E1-A9BC09137A59}"/>
    <cellStyle name="Финансовый 2 2 7 3" xfId="10446" xr:uid="{F6FB1176-A0BC-4813-9651-0B4AA4E1ADC1}"/>
    <cellStyle name="Финансовый 2 2 8" xfId="4847" xr:uid="{05C82D83-9796-4B40-B5D9-4B9034DD52E0}"/>
    <cellStyle name="Финансовый 2 2 8 2" xfId="12444" xr:uid="{1A35347C-11E0-4E89-A547-CE3487100BF8}"/>
    <cellStyle name="Финансовый 2 2 9" xfId="4389" xr:uid="{F1D375A6-4821-411B-BF64-C9E2E86761AF}"/>
    <cellStyle name="Финансовый 2 2 9 2" xfId="11992" xr:uid="{8DCA33E2-B8F0-40AE-8781-8EE352F49509}"/>
    <cellStyle name="Финансовый 2 3" xfId="464" xr:uid="{6924CE74-E44F-4B78-BA52-EBE947ADA842}"/>
    <cellStyle name="Финансовый 2 3 10" xfId="8964" xr:uid="{6A20EF91-BCF5-40F4-8D0D-679C0611FDFA}"/>
    <cellStyle name="Финансовый 2 3 11" xfId="1296" xr:uid="{954BCF23-29F4-450A-A176-309CB31286F6}"/>
    <cellStyle name="Финансовый 2 3 2" xfId="1714" xr:uid="{654880CA-3DF1-43CA-AF6D-1B5448836609}"/>
    <cellStyle name="Финансовый 2 3 2 2" xfId="2024" xr:uid="{9031FE2B-7D91-4FF9-A56B-CA2ED08FA9E3}"/>
    <cellStyle name="Финансовый 2 3 2 2 2" xfId="2644" xr:uid="{2041495E-4744-4EA1-B909-150C6405B978}"/>
    <cellStyle name="Финансовый 2 3 2 2 2 2" xfId="4223" xr:uid="{2463BAC7-1777-4CB4-8FC2-47D116BBA26E}"/>
    <cellStyle name="Финансовый 2 3 2 2 2 2 2" xfId="7476" xr:uid="{33D5BF8E-3C77-4E71-B3D5-49DBEE7B7781}"/>
    <cellStyle name="Финансовый 2 3 2 2 2 2 2 2" xfId="14987" xr:uid="{1DE79162-59F5-40DE-9945-8AED61066BFC}"/>
    <cellStyle name="Финансовый 2 3 2 2 2 2 3" xfId="11827" xr:uid="{99832202-F99F-427F-A048-9672AF785FCA}"/>
    <cellStyle name="Финансовый 2 3 2 2 2 3" xfId="5806" xr:uid="{180EA695-92B6-477F-B54E-BE2DD4367E3C}"/>
    <cellStyle name="Финансовый 2 3 2 2 2 3 2" xfId="13393" xr:uid="{BA696EC6-6DAC-4032-B22F-122DE1203FC2}"/>
    <cellStyle name="Финансовый 2 3 2 2 2 4" xfId="10280" xr:uid="{FB27AC73-91DF-4047-B52F-D724D548416F}"/>
    <cellStyle name="Финансовый 2 3 2 2 3" xfId="3262" xr:uid="{BE3CBC79-B561-453D-8DCD-C43A25259247}"/>
    <cellStyle name="Финансовый 2 3 2 2 3 2" xfId="6421" xr:uid="{E5BFF23E-DBC6-4C3C-893F-F90E62C35CB1}"/>
    <cellStyle name="Финансовый 2 3 2 2 3 2 2" xfId="14003" xr:uid="{97DA4D69-D383-4D2D-B13E-3FAA9F88A637}"/>
    <cellStyle name="Финансовый 2 3 2 2 3 3" xfId="10891" xr:uid="{6C2CFAD8-6232-46DF-8408-48AB3095B45B}"/>
    <cellStyle name="Финансовый 2 3 2 2 4" xfId="5190" xr:uid="{E08F450C-5915-4952-B765-F1620CBFF303}"/>
    <cellStyle name="Финансовый 2 3 2 2 4 2" xfId="12782" xr:uid="{06373C53-5C71-4BBC-93D5-A5D7E51BFD0E}"/>
    <cellStyle name="Финансовый 2 3 2 2 5" xfId="4838" xr:uid="{86DE9B03-B288-4289-8328-6C5B47FC2FE9}"/>
    <cellStyle name="Финансовый 2 3 2 2 5 2" xfId="12437" xr:uid="{B33C6B3C-D7E1-41BB-A05B-F5A0CC42C952}"/>
    <cellStyle name="Финансовый 2 3 2 2 6" xfId="9668" xr:uid="{AB40E11D-E68D-455F-A3E1-032A32012F09}"/>
    <cellStyle name="Финансовый 2 3 2 3" xfId="2337" xr:uid="{45D976BD-3928-4749-ACE4-89BA0D367B81}"/>
    <cellStyle name="Финансовый 2 3 2 3 2" xfId="3916" xr:uid="{C44EB596-CD71-47FF-AEFC-EEDC2440604D}"/>
    <cellStyle name="Финансовый 2 3 2 3 2 2" xfId="7172" xr:uid="{C26C6190-E691-4530-A6CF-49CF946808B8}"/>
    <cellStyle name="Финансовый 2 3 2 3 2 2 2" xfId="14683" xr:uid="{C193BAD4-D62B-4702-9434-95F705344A11}"/>
    <cellStyle name="Финансовый 2 3 2 3 2 3" xfId="11522" xr:uid="{8438C41C-58D3-41F0-862E-F02485D0BDA4}"/>
    <cellStyle name="Финансовый 2 3 2 3 3" xfId="5499" xr:uid="{8F95D193-39BC-4B79-8EDE-0ECDC932F89D}"/>
    <cellStyle name="Финансовый 2 3 2 3 3 2" xfId="13088" xr:uid="{EB172507-327E-44E6-859C-102A99A740E4}"/>
    <cellStyle name="Финансовый 2 3 2 3 4" xfId="9976" xr:uid="{EDE75803-12BE-453D-9079-BA30B519AD81}"/>
    <cellStyle name="Финансовый 2 3 2 4" xfId="2955" xr:uid="{DE7D6070-85FF-446E-B1B5-0C06C076F434}"/>
    <cellStyle name="Финансовый 2 3 2 4 2" xfId="6114" xr:uid="{FD3EF9C6-7F8C-499A-AF9C-30C405F1CF81}"/>
    <cellStyle name="Финансовый 2 3 2 4 2 2" xfId="13699" xr:uid="{865AC7AD-8643-41BB-B0DB-37FBA0F1D4A4}"/>
    <cellStyle name="Финансовый 2 3 2 4 3" xfId="10587" xr:uid="{CD204C62-AF4E-4F6C-92F1-B90DB601B3E8}"/>
    <cellStyle name="Финансовый 2 3 2 5" xfId="5173" xr:uid="{7E4EC912-ACED-4603-8AC3-D1B4470AF0F9}"/>
    <cellStyle name="Финансовый 2 3 2 5 2" xfId="12768" xr:uid="{E61361D6-E8A6-4611-A7DB-9C37DB21BF14}"/>
    <cellStyle name="Финансовый 2 3 2 6" xfId="4531" xr:uid="{BBD6DDAA-CF9F-4F5E-AC55-DB115338D87A}"/>
    <cellStyle name="Финансовый 2 3 2 6 2" xfId="12133" xr:uid="{4EC9C800-4AF0-4F56-A56B-A424E68EF08C}"/>
    <cellStyle name="Финансовый 2 3 2 7" xfId="9361" xr:uid="{30673BA6-071F-4409-8945-3D5C1A0BEE18}"/>
    <cellStyle name="Финансовый 2 3 3" xfId="1943" xr:uid="{9185F843-3CB8-4823-BB93-3350391E7D89}"/>
    <cellStyle name="Финансовый 2 3 3 2" xfId="2030" xr:uid="{E7B22A98-4197-40C7-9FFC-38CA44578229}"/>
    <cellStyle name="Финансовый 2 3 3 2 2" xfId="2649" xr:uid="{60AD1B95-A068-46C0-8CC6-787B782ED7A8}"/>
    <cellStyle name="Финансовый 2 3 3 2 2 2" xfId="4228" xr:uid="{2AE19667-AB21-43E5-8234-777FBB6AD821}"/>
    <cellStyle name="Финансовый 2 3 3 2 2 2 2" xfId="7480" xr:uid="{47DA96BD-8052-412A-BD66-0CBBE2EEB13F}"/>
    <cellStyle name="Финансовый 2 3 3 2 2 2 2 2" xfId="14991" xr:uid="{08A133F3-4FCC-4234-9F25-D310A7E3EE85}"/>
    <cellStyle name="Финансовый 2 3 3 2 2 2 3" xfId="11832" xr:uid="{759D8AE7-B8E7-4776-8982-1BB59295D6BB}"/>
    <cellStyle name="Финансовый 2 3 3 2 2 3" xfId="5811" xr:uid="{8B8811CF-2490-4572-B383-DB6AC6870026}"/>
    <cellStyle name="Финансовый 2 3 3 2 2 3 2" xfId="13398" xr:uid="{67596909-E21A-49EE-B550-B94294A56D7F}"/>
    <cellStyle name="Финансовый 2 3 3 2 2 4" xfId="10285" xr:uid="{4DB45C8F-9678-4BCB-BF56-F889C62D1384}"/>
    <cellStyle name="Финансовый 2 3 3 2 3" xfId="3267" xr:uid="{1464FB23-71A4-44EF-8D6A-AD89CA82480D}"/>
    <cellStyle name="Финансовый 2 3 3 2 3 2" xfId="6426" xr:uid="{1535F777-AF41-475A-A8AE-E03CFAA96145}"/>
    <cellStyle name="Финансовый 2 3 3 2 3 2 2" xfId="14008" xr:uid="{A33E8C3D-35B6-4172-9686-A35BE75BE8EE}"/>
    <cellStyle name="Финансовый 2 3 3 2 3 3" xfId="10895" xr:uid="{20D80694-A4E5-49CB-AA02-CE3701B66B19}"/>
    <cellStyle name="Финансовый 2 3 3 2 4" xfId="5195" xr:uid="{1EBCAB1D-3E8A-4CB3-88D9-59813EC9E014}"/>
    <cellStyle name="Финансовый 2 3 3 2 4 2" xfId="12786" xr:uid="{3D9BB178-3612-4E43-98F7-2436C06C7179}"/>
    <cellStyle name="Финансовый 2 3 3 2 5" xfId="4843" xr:uid="{5151AABB-513C-4E07-8428-3B4F297A9E4C}"/>
    <cellStyle name="Финансовый 2 3 3 2 5 2" xfId="12441" xr:uid="{621FC8A2-7ACD-4264-83CC-2864C21CE252}"/>
    <cellStyle name="Финансовый 2 3 3 2 6" xfId="9673" xr:uid="{933ECD65-6949-47FA-A45A-0E8594AE3488}"/>
    <cellStyle name="Финансовый 2 3 3 3" xfId="2566" xr:uid="{4597E75F-A114-4EDE-9A3A-0A431B83FEA2}"/>
    <cellStyle name="Финансовый 2 3 3 3 2" xfId="4145" xr:uid="{431BB28C-03C2-4F0A-AFC0-24F4CBA78666}"/>
    <cellStyle name="Финансовый 2 3 3 3 2 2" xfId="7400" xr:uid="{BAA42B15-101E-4725-A831-D1C974F1B64C}"/>
    <cellStyle name="Финансовый 2 3 3 3 2 2 2" xfId="14911" xr:uid="{1636E593-D8B8-433D-9747-F2CC684306CD}"/>
    <cellStyle name="Финансовый 2 3 3 3 2 3" xfId="11751" xr:uid="{BC4DC9AA-F419-438F-8D02-8AC835554147}"/>
    <cellStyle name="Финансовый 2 3 3 3 3" xfId="5728" xr:uid="{1AA6FBF1-A007-4145-A2DA-BA56DBD4FBB2}"/>
    <cellStyle name="Финансовый 2 3 3 3 3 2" xfId="13316" xr:uid="{A2CBE38B-22C2-4DF9-87B9-01DA1C7359BE}"/>
    <cellStyle name="Финансовый 2 3 3 3 4" xfId="10204" xr:uid="{74E6F0C5-B1C3-4D3E-A0C3-94054B664C99}"/>
    <cellStyle name="Финансовый 2 3 3 4" xfId="3184" xr:uid="{3CA642B3-690D-4C82-8E88-E0EC67E3CA09}"/>
    <cellStyle name="Финансовый 2 3 3 4 2" xfId="6343" xr:uid="{99B82B7C-E8E6-4732-898C-AA6C8E67CADE}"/>
    <cellStyle name="Финансовый 2 3 3 4 2 2" xfId="13927" xr:uid="{F2E38454-CB69-4B37-BE5A-42B2FCB05CB5}"/>
    <cellStyle name="Финансовый 2 3 3 4 3" xfId="10815" xr:uid="{D75ECDB1-1611-438E-AC7B-C33DCA9631AB}"/>
    <cellStyle name="Финансовый 2 3 3 5" xfId="5180" xr:uid="{134101DB-0858-4B48-B49B-48EE803193D4}"/>
    <cellStyle name="Финансовый 2 3 3 5 2" xfId="12774" xr:uid="{1CA7A0DB-CFB1-449C-9BC8-547ED0EE8E23}"/>
    <cellStyle name="Финансовый 2 3 3 6" xfId="4760" xr:uid="{BA565FD4-DDEB-479A-A0CF-C2F8EDA25EBE}"/>
    <cellStyle name="Финансовый 2 3 3 6 2" xfId="12361" xr:uid="{52955C5D-A1B3-4ADE-9344-7810FF92CE31}"/>
    <cellStyle name="Финансовый 2 3 3 7" xfId="9589" xr:uid="{916B357E-8AEE-4C04-9349-68C2B7F4A132}"/>
    <cellStyle name="Финансовый 2 3 4" xfId="2019" xr:uid="{519EC566-0889-4060-91B5-6C044F466418}"/>
    <cellStyle name="Финансовый 2 3 4 2" xfId="2639" xr:uid="{ECBF05EA-1F7F-4C7A-867A-A8EA1BB07415}"/>
    <cellStyle name="Финансовый 2 3 4 2 2" xfId="4218" xr:uid="{D8C04A0A-386E-4A01-B895-4CF26E55128E}"/>
    <cellStyle name="Финансовый 2 3 4 2 2 2" xfId="7472" xr:uid="{904A1AFB-70D1-48E9-997E-9B820C3E8BC4}"/>
    <cellStyle name="Финансовый 2 3 4 2 2 2 2" xfId="14983" xr:uid="{B54C3022-D1E9-4478-AE2A-520578C2131A}"/>
    <cellStyle name="Финансовый 2 3 4 2 2 3" xfId="11823" xr:uid="{B5D0CE77-37E9-42E2-9775-15679B209E53}"/>
    <cellStyle name="Финансовый 2 3 4 2 3" xfId="5801" xr:uid="{BDDCABAD-E370-4CB5-8294-E17BAC016066}"/>
    <cellStyle name="Финансовый 2 3 4 2 3 2" xfId="13388" xr:uid="{6E7F622C-BCBA-4A9C-9593-654550B26C19}"/>
    <cellStyle name="Финансовый 2 3 4 2 4" xfId="10276" xr:uid="{AEF3EF78-5D76-4415-A41E-2FAA1DDE1563}"/>
    <cellStyle name="Финансовый 2 3 4 3" xfId="3257" xr:uid="{12147590-A3FB-4631-873A-055C62456957}"/>
    <cellStyle name="Финансовый 2 3 4 3 2" xfId="6416" xr:uid="{AE391209-0D12-4821-888C-1F073B0FE136}"/>
    <cellStyle name="Финансовый 2 3 4 3 2 2" xfId="13999" xr:uid="{08F716A7-9EDD-43D1-9AB0-A93FBDE6B7AD}"/>
    <cellStyle name="Финансовый 2 3 4 3 3" xfId="10887" xr:uid="{368BA893-D7B5-4B25-9CFF-2BE1214ABC03}"/>
    <cellStyle name="Финансовый 2 3 4 4" xfId="5185" xr:uid="{3CA86708-1B05-4BFA-AECD-C3FA76E39682}"/>
    <cellStyle name="Финансовый 2 3 4 4 2" xfId="12778" xr:uid="{2532B3AD-4D8A-4E74-AF31-CBAA19C5A3B2}"/>
    <cellStyle name="Финансовый 2 3 4 5" xfId="4833" xr:uid="{34060525-A8C2-4D87-AEDA-D6E5979000AF}"/>
    <cellStyle name="Финансовый 2 3 4 5 2" xfId="12433" xr:uid="{8D7C4670-400E-498A-95BB-0D046EEB30F1}"/>
    <cellStyle name="Финансовый 2 3 4 6" xfId="9664" xr:uid="{A7F83897-5F51-42C1-875A-94BCF07776AC}"/>
    <cellStyle name="Финансовый 2 3 5" xfId="1641" xr:uid="{7B96C440-BF44-4F7C-812C-8E89292F2826}"/>
    <cellStyle name="Финансовый 2 3 5 2" xfId="3541" xr:uid="{09FF2B76-8D3F-426E-A1D4-8D2C97988818}"/>
    <cellStyle name="Финансовый 2 3 5 2 2" xfId="6799" xr:uid="{1E57722B-8A28-49FE-A9BB-407BC31DDD01}"/>
    <cellStyle name="Финансовый 2 3 5 2 2 2" xfId="14310" xr:uid="{E2DA4D7F-58EB-4CD8-8B7F-9E1C1B1ABE37}"/>
    <cellStyle name="Финансовый 2 3 5 2 3" xfId="11149" xr:uid="{33B5FBD1-4AA8-49D9-90B7-55248E2E3312}"/>
    <cellStyle name="Финансовый 2 3 5 3" xfId="5100" xr:uid="{A8CFFC4B-6BF3-4925-A0AF-1A4D96AE1543}"/>
    <cellStyle name="Финансовый 2 3 5 3 2" xfId="12695" xr:uid="{5AE5273A-1169-442E-BC5A-F8FE15D34234}"/>
    <cellStyle name="Финансовый 2 3 5 4" xfId="9289" xr:uid="{BFD72B19-E775-41F0-9850-45C580C8C88A}"/>
    <cellStyle name="Финансовый 2 3 6" xfId="2264" xr:uid="{00A1017F-F68C-4A85-9FD0-887808AFB5E0}"/>
    <cellStyle name="Финансовый 2 3 6 2" xfId="3843" xr:uid="{3548D442-0F54-49C0-B5A8-CFAC1010FF75}"/>
    <cellStyle name="Финансовый 2 3 6 2 2" xfId="7100" xr:uid="{3EBA98BD-0EAA-4983-BF3D-241784D1021F}"/>
    <cellStyle name="Финансовый 2 3 6 2 2 2" xfId="14611" xr:uid="{93007ABF-D74A-4CF4-B0A6-C0DE8B2B1AD1}"/>
    <cellStyle name="Финансовый 2 3 6 2 3" xfId="11450" xr:uid="{4E7CA774-AE06-42CF-9C27-330CE3D82D0E}"/>
    <cellStyle name="Финансовый 2 3 6 3" xfId="5426" xr:uid="{DAAAE065-3B3B-48E7-815B-927C7C208EBE}"/>
    <cellStyle name="Финансовый 2 3 6 3 2" xfId="13016" xr:uid="{702D2D01-F293-44A5-972C-2081542C74AA}"/>
    <cellStyle name="Финансовый 2 3 6 4" xfId="9904" xr:uid="{C396476B-91A6-43ED-A029-71A53823B1AC}"/>
    <cellStyle name="Финансовый 2 3 7" xfId="2882" xr:uid="{270D136C-89CB-405E-8FBC-6C66AFAADA70}"/>
    <cellStyle name="Финансовый 2 3 7 2" xfId="6041" xr:uid="{27D5B94D-B0C9-499E-9C30-3751CEEB5443}"/>
    <cellStyle name="Финансовый 2 3 7 2 2" xfId="13627" xr:uid="{5BA63BCF-1D01-4B5B-930F-1F9EB02F8A43}"/>
    <cellStyle name="Финансовый 2 3 7 3" xfId="10515" xr:uid="{DBAE10BA-D0DB-43A7-858B-73184DBCBB39}"/>
    <cellStyle name="Финансовый 2 3 8" xfId="4848" xr:uid="{36EF2EE1-C957-4B08-8181-247584027232}"/>
    <cellStyle name="Финансовый 2 3 8 2" xfId="12445" xr:uid="{686534C2-1192-43B4-953D-8061818ED723}"/>
    <cellStyle name="Финансовый 2 3 9" xfId="4458" xr:uid="{B5D4231B-041A-451A-BA8D-C54A55279717}"/>
    <cellStyle name="Финансовый 2 3 9 2" xfId="12061" xr:uid="{AF4F8737-BCBE-413D-BAD1-0069BFCDA6B3}"/>
    <cellStyle name="Финансовый 2 4" xfId="465" xr:uid="{0F49DC29-0EBF-4DA9-A628-353340907218}"/>
    <cellStyle name="Финансовый 2 4 10" xfId="9033" xr:uid="{E4A500C3-B3C6-4E7D-8534-C054B119C661}"/>
    <cellStyle name="Финансовый 2 4 11" xfId="1365" xr:uid="{12901AB2-8EF3-427D-A7D3-99E1781C57E7}"/>
    <cellStyle name="Финансовый 2 4 2" xfId="1715" xr:uid="{43EBA880-0A5A-44C6-8139-204483D8C2C2}"/>
    <cellStyle name="Финансовый 2 4 2 2" xfId="2025" xr:uid="{B2E69980-6CAB-495B-ABB0-9118599BA27D}"/>
    <cellStyle name="Финансовый 2 4 2 2 2" xfId="2645" xr:uid="{8324ED25-5F75-4B40-8C29-33ADF2776748}"/>
    <cellStyle name="Финансовый 2 4 2 2 2 2" xfId="4224" xr:uid="{6F337707-7B7D-4CF2-836E-B969E89815B4}"/>
    <cellStyle name="Финансовый 2 4 2 2 2 2 2" xfId="7477" xr:uid="{FD8EDA58-9666-40E5-A64A-A8A0C764BC64}"/>
    <cellStyle name="Финансовый 2 4 2 2 2 2 2 2" xfId="14988" xr:uid="{8519F9E1-1472-4523-AD68-0A8BC0B71D67}"/>
    <cellStyle name="Финансовый 2 4 2 2 2 2 3" xfId="11828" xr:uid="{9E1D085C-C54C-40AE-BE58-53E69AA156BF}"/>
    <cellStyle name="Финансовый 2 4 2 2 2 3" xfId="5807" xr:uid="{2AE81B69-73C7-494B-83C2-02F4F116A4A1}"/>
    <cellStyle name="Финансовый 2 4 2 2 2 3 2" xfId="13394" xr:uid="{321018EE-D39C-4FCB-AC25-D16307621B0A}"/>
    <cellStyle name="Финансовый 2 4 2 2 2 4" xfId="10281" xr:uid="{3B26025B-2E02-4883-AD23-40638DEDA719}"/>
    <cellStyle name="Финансовый 2 4 2 2 3" xfId="3263" xr:uid="{45C789C2-549F-401D-A264-20F8709FD9F0}"/>
    <cellStyle name="Финансовый 2 4 2 2 3 2" xfId="6422" xr:uid="{89976DD3-386C-4D3C-B8A4-3B40AA5FDF0A}"/>
    <cellStyle name="Финансовый 2 4 2 2 3 2 2" xfId="14004" xr:uid="{14E56A34-FE36-49F6-92DB-37087CBEC2A1}"/>
    <cellStyle name="Финансовый 2 4 2 2 3 3" xfId="10892" xr:uid="{532C1A60-D596-4311-AEC8-57FF847BB697}"/>
    <cellStyle name="Финансовый 2 4 2 2 4" xfId="5191" xr:uid="{CCBD8D9A-C367-4296-ABCC-088C3C3E185E}"/>
    <cellStyle name="Финансовый 2 4 2 2 4 2" xfId="12783" xr:uid="{19AA05AE-B115-42D8-A9FC-99C69EC6F827}"/>
    <cellStyle name="Финансовый 2 4 2 2 5" xfId="4839" xr:uid="{BCA52C92-34C9-40B2-AE36-FF2E668F4235}"/>
    <cellStyle name="Финансовый 2 4 2 2 5 2" xfId="12438" xr:uid="{82268B3E-7D1D-4497-BBE3-BF29C0C303A4}"/>
    <cellStyle name="Финансовый 2 4 2 2 6" xfId="9669" xr:uid="{A92C7720-EABD-4220-8ED1-0F652B70FE7B}"/>
    <cellStyle name="Финансовый 2 4 2 3" xfId="2338" xr:uid="{45F69BF1-3EBA-4AF6-89F7-ABD6DB739C4A}"/>
    <cellStyle name="Финансовый 2 4 2 3 2" xfId="3917" xr:uid="{7A929BAA-5F65-44D7-B9DE-BA1611FB5AB1}"/>
    <cellStyle name="Финансовый 2 4 2 3 2 2" xfId="7173" xr:uid="{F0643CE3-2843-480F-9E68-D199D1D1EF8B}"/>
    <cellStyle name="Финансовый 2 4 2 3 2 2 2" xfId="14684" xr:uid="{CA871F4B-A578-40B1-A31C-AF94892274E4}"/>
    <cellStyle name="Финансовый 2 4 2 3 2 3" xfId="11523" xr:uid="{600F3F4B-51A8-40CC-8C4D-4408289B40AE}"/>
    <cellStyle name="Финансовый 2 4 2 3 3" xfId="5500" xr:uid="{6E3802B2-713C-44B8-B601-DF5FC5E24F8E}"/>
    <cellStyle name="Финансовый 2 4 2 3 3 2" xfId="13089" xr:uid="{3DDB0579-E468-482B-BF8A-5E8BD72FFB9B}"/>
    <cellStyle name="Финансовый 2 4 2 3 4" xfId="9977" xr:uid="{13D7C869-A89C-49F1-8879-CE8606F061E3}"/>
    <cellStyle name="Финансовый 2 4 2 4" xfId="2956" xr:uid="{EA0EE8D5-439F-417B-A6FD-2E46B6B8DD8C}"/>
    <cellStyle name="Финансовый 2 4 2 4 2" xfId="6115" xr:uid="{D8DCA71E-361A-4D37-B20C-3126E362BB77}"/>
    <cellStyle name="Финансовый 2 4 2 4 2 2" xfId="13700" xr:uid="{9376D574-FF1E-4669-A5FD-C2D31ABB08D2}"/>
    <cellStyle name="Финансовый 2 4 2 4 3" xfId="10588" xr:uid="{4DB0B402-30EF-4A7E-889A-77BA97AC8286}"/>
    <cellStyle name="Финансовый 2 4 2 5" xfId="5174" xr:uid="{0D0142AE-12B2-46BA-B5DE-13CCC67F9612}"/>
    <cellStyle name="Финансовый 2 4 2 5 2" xfId="12769" xr:uid="{BC9A46BB-6674-40AC-A393-3E8321ACFD6C}"/>
    <cellStyle name="Финансовый 2 4 2 6" xfId="4532" xr:uid="{8E5CF8A9-F08F-4106-BBAF-BC6FFC38FE5C}"/>
    <cellStyle name="Финансовый 2 4 2 6 2" xfId="12134" xr:uid="{06B27AC4-2E1F-40B7-AAAC-CD5BACB0E89D}"/>
    <cellStyle name="Финансовый 2 4 2 7" xfId="9362" xr:uid="{0BED6955-68B1-48B0-9E66-8A9396E3B8ED}"/>
    <cellStyle name="Финансовый 2 4 3" xfId="2012" xr:uid="{ED18D8CF-6723-4F2A-8DE8-545F5F6407C7}"/>
    <cellStyle name="Финансовый 2 4 3 2" xfId="2031" xr:uid="{DAA9E89D-2D28-47D9-9A61-3AAD33CAE8A6}"/>
    <cellStyle name="Финансовый 2 4 3 2 2" xfId="2650" xr:uid="{106B0062-1AB7-4CAD-9458-FF95E32B929A}"/>
    <cellStyle name="Финансовый 2 4 3 2 2 2" xfId="4229" xr:uid="{FB8D0DC6-C43B-4414-BC17-2BA835F47819}"/>
    <cellStyle name="Финансовый 2 4 3 2 2 2 2" xfId="7481" xr:uid="{3F4C163B-5E3D-46CF-8814-3ACDBC0FBF92}"/>
    <cellStyle name="Финансовый 2 4 3 2 2 2 2 2" xfId="14992" xr:uid="{EE88BB66-C674-4FD4-8AA8-C02D05B6E8E9}"/>
    <cellStyle name="Финансовый 2 4 3 2 2 2 3" xfId="11833" xr:uid="{1EA94EF9-F70A-45B6-B5CE-4C2BAA6DD853}"/>
    <cellStyle name="Финансовый 2 4 3 2 2 3" xfId="5812" xr:uid="{6092BD03-4333-4331-82D3-DC364CECF38B}"/>
    <cellStyle name="Финансовый 2 4 3 2 2 3 2" xfId="13399" xr:uid="{30209AAF-2A21-417F-9BC2-47C8AB0983B1}"/>
    <cellStyle name="Финансовый 2 4 3 2 2 4" xfId="10286" xr:uid="{DF70F58F-F701-4157-B584-58FD5F0E5AA3}"/>
    <cellStyle name="Финансовый 2 4 3 2 3" xfId="3268" xr:uid="{DB52B3BB-300A-46B0-A223-D11BEF637B8A}"/>
    <cellStyle name="Финансовый 2 4 3 2 3 2" xfId="6427" xr:uid="{AFA62A59-20DC-4345-8858-C0673EF99BEC}"/>
    <cellStyle name="Финансовый 2 4 3 2 3 2 2" xfId="14009" xr:uid="{59618CC4-74E9-4F01-896C-F28912AC8912}"/>
    <cellStyle name="Финансовый 2 4 3 2 3 3" xfId="10896" xr:uid="{DCBB5376-66B8-491A-ADCE-26C26EDE3481}"/>
    <cellStyle name="Финансовый 2 4 3 2 4" xfId="5196" xr:uid="{20428C11-AE13-40D5-ADB8-890FE9D2582D}"/>
    <cellStyle name="Финансовый 2 4 3 2 4 2" xfId="12787" xr:uid="{973F55D5-B2DB-4B17-8994-B00343D54CDD}"/>
    <cellStyle name="Финансовый 2 4 3 2 5" xfId="4844" xr:uid="{6292B128-3306-4AC8-91F4-4BCA181494E0}"/>
    <cellStyle name="Финансовый 2 4 3 2 5 2" xfId="12442" xr:uid="{D56BDCF4-E5F7-48A0-B479-7433509FB0C4}"/>
    <cellStyle name="Финансовый 2 4 3 2 6" xfId="9674" xr:uid="{93B3DBFD-656A-4982-9459-E49EA79FE599}"/>
    <cellStyle name="Финансовый 2 4 3 3" xfId="2635" xr:uid="{25AF3E16-4242-49AE-9FEA-0932656703AE}"/>
    <cellStyle name="Финансовый 2 4 3 3 2" xfId="4214" xr:uid="{832A954A-9B30-48A3-89B8-336FAA2F2EF9}"/>
    <cellStyle name="Финансовый 2 4 3 3 2 2" xfId="7469" xr:uid="{12F3F092-1034-46EA-92B6-8EB49F876356}"/>
    <cellStyle name="Финансовый 2 4 3 3 2 2 2" xfId="14980" xr:uid="{3618E5FC-FD33-4B15-83CF-7EC8E87EB8D8}"/>
    <cellStyle name="Финансовый 2 4 3 3 2 3" xfId="11820" xr:uid="{3B1F40EE-56CD-4C57-8546-CC9B41EC3DE5}"/>
    <cellStyle name="Финансовый 2 4 3 3 3" xfId="5797" xr:uid="{758AC290-1F5E-4F6D-A043-44D5480AFC9F}"/>
    <cellStyle name="Финансовый 2 4 3 3 3 2" xfId="13385" xr:uid="{F6A64FF1-41C5-4392-9D84-A9210EC432D4}"/>
    <cellStyle name="Финансовый 2 4 3 3 4" xfId="10273" xr:uid="{4579AB95-20C9-455F-A946-42BB4B8EA943}"/>
    <cellStyle name="Финансовый 2 4 3 4" xfId="3253" xr:uid="{7BB6F71A-D742-4992-83E8-4DBD6CA62431}"/>
    <cellStyle name="Финансовый 2 4 3 4 2" xfId="6412" xr:uid="{7C1B1B64-9019-4762-9324-E4A086FDDA03}"/>
    <cellStyle name="Финансовый 2 4 3 4 2 2" xfId="13996" xr:uid="{6EBB041A-78FB-432B-8952-912DF36FEC23}"/>
    <cellStyle name="Финансовый 2 4 3 4 3" xfId="10884" xr:uid="{CDC9E768-FBFD-44AE-92CE-36E7E288EB80}"/>
    <cellStyle name="Финансовый 2 4 3 5" xfId="5181" xr:uid="{43EA6FF5-2A7A-4387-9DF7-B2F95BD09FD7}"/>
    <cellStyle name="Финансовый 2 4 3 5 2" xfId="12775" xr:uid="{84CAACD9-BC61-40C7-8935-31AD34E4E2D6}"/>
    <cellStyle name="Финансовый 2 4 3 6" xfId="4829" xr:uid="{C42EB992-B5DB-4417-82C5-8F0DCBA5F3B9}"/>
    <cellStyle name="Финансовый 2 4 3 6 2" xfId="12430" xr:uid="{B0313F84-A801-4DAA-B7CC-41DFAF9EEC95}"/>
    <cellStyle name="Финансовый 2 4 3 7" xfId="9658" xr:uid="{67599643-CD1B-48B8-A661-A50ED310BB3F}"/>
    <cellStyle name="Финансовый 2 4 4" xfId="2020" xr:uid="{FBED3A24-079F-4920-B6DF-FEA41B0C05F5}"/>
    <cellStyle name="Финансовый 2 4 4 2" xfId="2640" xr:uid="{075ACEA9-7582-455D-A45C-32B2A06D6500}"/>
    <cellStyle name="Финансовый 2 4 4 2 2" xfId="4219" xr:uid="{A936CB5A-DCB4-4DC8-A02E-9BE7DBEFE435}"/>
    <cellStyle name="Финансовый 2 4 4 2 2 2" xfId="7473" xr:uid="{688486FC-B685-4BB6-9A1C-8051BBA65440}"/>
    <cellStyle name="Финансовый 2 4 4 2 2 2 2" xfId="14984" xr:uid="{3B53005B-D415-40AB-AFDE-55B9610B329A}"/>
    <cellStyle name="Финансовый 2 4 4 2 2 3" xfId="11824" xr:uid="{4AF295F3-5982-4875-B31C-14A0F8560203}"/>
    <cellStyle name="Финансовый 2 4 4 2 3" xfId="5802" xr:uid="{1ECA0C88-4B4E-479B-8CC2-626A97542791}"/>
    <cellStyle name="Финансовый 2 4 4 2 3 2" xfId="13389" xr:uid="{318BE546-0B8F-4D39-B67F-394B61A42B4D}"/>
    <cellStyle name="Финансовый 2 4 4 2 4" xfId="10277" xr:uid="{0885BD4C-49F9-41A0-BDAD-02CA2A8A5FC4}"/>
    <cellStyle name="Финансовый 2 4 4 3" xfId="3258" xr:uid="{6DF6346F-6EA2-4372-8691-CD5152AFBDA8}"/>
    <cellStyle name="Финансовый 2 4 4 3 2" xfId="6417" xr:uid="{3C13577D-E012-4022-8469-947A3E962E15}"/>
    <cellStyle name="Финансовый 2 4 4 3 2 2" xfId="14000" xr:uid="{446C8D00-3745-4FFC-9F11-0EE84AC80A40}"/>
    <cellStyle name="Финансовый 2 4 4 3 3" xfId="10888" xr:uid="{74AD17AE-346C-41F9-B0E9-498F506DE93A}"/>
    <cellStyle name="Финансовый 2 4 4 4" xfId="5186" xr:uid="{7A3F3F18-0817-4AAC-B8DC-7295C9582300}"/>
    <cellStyle name="Финансовый 2 4 4 4 2" xfId="12779" xr:uid="{22E430FE-B082-4E0B-9652-DFC9FFB6FA54}"/>
    <cellStyle name="Финансовый 2 4 4 5" xfId="4834" xr:uid="{98DF325A-CB1C-4062-84EC-5595AA7A0440}"/>
    <cellStyle name="Финансовый 2 4 4 5 2" xfId="12434" xr:uid="{2A7E22B9-C71F-4982-A36E-F53F63FF8297}"/>
    <cellStyle name="Финансовый 2 4 4 6" xfId="9665" xr:uid="{B4CD652A-9A97-4A4A-BB10-2A35B004B08D}"/>
    <cellStyle name="Финансовый 2 4 5" xfId="1710" xr:uid="{B60A7807-D093-43C1-9D7B-13384AB24111}"/>
    <cellStyle name="Финансовый 2 4 5 2" xfId="3610" xr:uid="{01C5DF52-52AB-40A4-A6D0-7275BB6912F1}"/>
    <cellStyle name="Финансовый 2 4 5 2 2" xfId="6868" xr:uid="{1B6AD36A-660C-45D4-A88C-79B2A67F0834}"/>
    <cellStyle name="Финансовый 2 4 5 2 2 2" xfId="14379" xr:uid="{168D43BB-20FC-4CF3-97E9-BCC2E15C7D33}"/>
    <cellStyle name="Финансовый 2 4 5 2 3" xfId="11218" xr:uid="{8FD1F3AC-7306-4D62-8781-7EC57A6EA683}"/>
    <cellStyle name="Финансовый 2 4 5 3" xfId="5169" xr:uid="{7F0C4568-76C3-4060-BD3B-D3D90FE74B7C}"/>
    <cellStyle name="Финансовый 2 4 5 3 2" xfId="12764" xr:uid="{445B875D-9E46-48DC-BF00-DFC3C93E7949}"/>
    <cellStyle name="Финансовый 2 4 5 4" xfId="9358" xr:uid="{A5C0C87A-D50F-40FE-91E6-7A5B017C634F}"/>
    <cellStyle name="Финансовый 2 4 6" xfId="2333" xr:uid="{DA6E75CC-F08A-462A-A7D6-7AE0A4B25425}"/>
    <cellStyle name="Финансовый 2 4 6 2" xfId="3912" xr:uid="{85003E14-C737-447E-9FF3-AE42B980CABA}"/>
    <cellStyle name="Финансовый 2 4 6 2 2" xfId="7169" xr:uid="{E8CFE63B-4E10-4F47-A338-BB9C2622D5CE}"/>
    <cellStyle name="Финансовый 2 4 6 2 2 2" xfId="14680" xr:uid="{300C53C5-523D-48B8-A357-2A69E498B7AA}"/>
    <cellStyle name="Финансовый 2 4 6 2 3" xfId="11519" xr:uid="{1BBF2A17-E7FA-4E10-98BE-5781B131E754}"/>
    <cellStyle name="Финансовый 2 4 6 3" xfId="5495" xr:uid="{35612BA0-4D7B-4355-90E1-355D447460EA}"/>
    <cellStyle name="Финансовый 2 4 6 3 2" xfId="13085" xr:uid="{75249826-B9E1-477F-997F-FB209105A4CE}"/>
    <cellStyle name="Финансовый 2 4 6 4" xfId="9973" xr:uid="{D042B389-A503-4ACF-89A5-926880E4B35E}"/>
    <cellStyle name="Финансовый 2 4 7" xfId="2951" xr:uid="{0F87EBDC-6F0A-436B-ADEE-2BF9D2E99994}"/>
    <cellStyle name="Финансовый 2 4 7 2" xfId="6110" xr:uid="{8EED8912-ED00-492F-B36B-52737383FED9}"/>
    <cellStyle name="Финансовый 2 4 7 2 2" xfId="13696" xr:uid="{BADCF0BA-E378-4A29-A9E3-65BAE4095F5D}"/>
    <cellStyle name="Финансовый 2 4 7 3" xfId="10584" xr:uid="{D1DD46D7-3BAA-4306-B7AC-B8B54174D1F6}"/>
    <cellStyle name="Финансовый 2 4 8" xfId="4849" xr:uid="{16C6493D-75B3-4E0C-A95F-55BDC3EF4BB3}"/>
    <cellStyle name="Финансовый 2 4 8 2" xfId="12446" xr:uid="{06E8B065-F76B-450C-BB1D-903DA6F23146}"/>
    <cellStyle name="Финансовый 2 4 9" xfId="4527" xr:uid="{C813CB5F-A0C2-4AC8-83FB-8958ACF0D7F3}"/>
    <cellStyle name="Финансовый 2 4 9 2" xfId="12130" xr:uid="{708853A4-56F2-49C6-9FCB-04DEDC0B0218}"/>
    <cellStyle name="Финансовый 2 5" xfId="466" xr:uid="{44A2CC2C-23DD-49FA-B20E-3C23958F670D}"/>
    <cellStyle name="Финансовый 2 5 10" xfId="9036" xr:uid="{8FC1A377-6C2D-4C39-AA03-1F4AAE3C8CB8}"/>
    <cellStyle name="Финансовый 2 5 2" xfId="2021" xr:uid="{5B884E70-CE73-4FC4-BC55-31C59B878DF3}"/>
    <cellStyle name="Финансовый 2 5 2 2" xfId="2641" xr:uid="{408170D2-B1E1-4153-A047-1462B1C222B7}"/>
    <cellStyle name="Финансовый 2 5 2 2 2" xfId="4220" xr:uid="{6A42DC37-9513-45D5-91BD-496B799F5AA2}"/>
    <cellStyle name="Финансовый 2 5 2 2 2 2" xfId="7474" xr:uid="{06A2A36D-F519-49C0-95EE-290925CA7937}"/>
    <cellStyle name="Финансовый 2 5 2 2 2 2 2" xfId="14985" xr:uid="{1A715ECF-5215-4E75-85EE-186806420E7B}"/>
    <cellStyle name="Финансовый 2 5 2 2 2 3" xfId="11825" xr:uid="{E2C230E2-C48F-4127-857F-286EEEDF7442}"/>
    <cellStyle name="Финансовый 2 5 2 2 3" xfId="5803" xr:uid="{5D778B21-25FC-47B7-9733-15034B738E53}"/>
    <cellStyle name="Финансовый 2 5 2 2 3 2" xfId="13390" xr:uid="{495446D1-E1EC-4EBA-A6C1-795ACC654C55}"/>
    <cellStyle name="Финансовый 2 5 2 2 4" xfId="10278" xr:uid="{0500DBEC-CE83-4AC6-B1A1-446C458F5A9D}"/>
    <cellStyle name="Финансовый 2 5 2 3" xfId="3259" xr:uid="{F71CBB7D-B0BB-4341-8FEB-B7E9AE29A7B7}"/>
    <cellStyle name="Финансовый 2 5 2 3 2" xfId="6418" xr:uid="{EF11ADA0-098B-4181-8307-63AD7AD5F756}"/>
    <cellStyle name="Финансовый 2 5 2 3 2 2" xfId="14001" xr:uid="{7A3BF51D-4441-4B9C-B384-C867E2D0D9BF}"/>
    <cellStyle name="Финансовый 2 5 2 3 3" xfId="10889" xr:uid="{BBF9094E-E3FF-438D-9D69-4BE39A6FEE5B}"/>
    <cellStyle name="Финансовый 2 5 2 4" xfId="5187" xr:uid="{FC8711B4-DDDA-42B5-BA81-93B7ABC890EA}"/>
    <cellStyle name="Финансовый 2 5 2 4 2" xfId="12780" xr:uid="{AFDE46C5-C9BF-4791-A575-047A6D64EE57}"/>
    <cellStyle name="Финансовый 2 5 2 5" xfId="4835" xr:uid="{E04E6CC4-3E8C-4188-A1AC-083DE7DF65B9}"/>
    <cellStyle name="Финансовый 2 5 2 5 2" xfId="12435" xr:uid="{1EC56D8D-DDF2-442A-8655-0866BDFA0457}"/>
    <cellStyle name="Финансовый 2 5 2 6" xfId="9666" xr:uid="{3F399861-44A1-4284-B43B-A789BE32613A}"/>
    <cellStyle name="Финансовый 2 5 3" xfId="1711" xr:uid="{E80E0BFB-3184-41CB-9871-34399E6EB8C9}"/>
    <cellStyle name="Финансовый 2 5 3 2" xfId="3611" xr:uid="{0AFBD9D7-00D6-4292-A74A-A3528BC50698}"/>
    <cellStyle name="Финансовый 2 5 3 2 2" xfId="6869" xr:uid="{7C39C862-0166-47A1-A15A-143A00EAB5D7}"/>
    <cellStyle name="Финансовый 2 5 3 2 2 2" xfId="14380" xr:uid="{96736BBD-302E-425A-BF23-AA26ED84234A}"/>
    <cellStyle name="Финансовый 2 5 3 2 3" xfId="11219" xr:uid="{95ABCF8D-6BC7-4F82-AF0D-D4259DEC39DC}"/>
    <cellStyle name="Финансовый 2 5 3 3" xfId="5170" xr:uid="{CA1D635A-9949-46AA-A0A1-C9FFF4FA96D1}"/>
    <cellStyle name="Финансовый 2 5 3 3 2" xfId="12765" xr:uid="{3487466F-CE8C-4CDC-A1F1-B402AF4365BC}"/>
    <cellStyle name="Финансовый 2 5 3 4" xfId="9359" xr:uid="{164EBE8C-0D81-4EDA-A75E-B16BCF56B4B0}"/>
    <cellStyle name="Финансовый 2 5 4" xfId="2334" xr:uid="{AB943A53-AAA7-49FD-BC5F-9F0BCA485EC6}"/>
    <cellStyle name="Финансовый 2 5 4 2" xfId="3913" xr:uid="{EA2D8028-FCFB-466C-9CE1-8F57AAD71F80}"/>
    <cellStyle name="Финансовый 2 5 4 2 2" xfId="7170" xr:uid="{6D88C035-8C62-4264-81C5-29310457236F}"/>
    <cellStyle name="Финансовый 2 5 4 2 2 2" xfId="14681" xr:uid="{3872FB0D-3DF0-46AC-8804-4ACDD6094954}"/>
    <cellStyle name="Финансовый 2 5 4 2 3" xfId="11520" xr:uid="{53EC4CB9-24CB-48C1-9E57-42056CD227E7}"/>
    <cellStyle name="Финансовый 2 5 4 3" xfId="5496" xr:uid="{47B3341A-B893-4587-92CD-93FA920494F0}"/>
    <cellStyle name="Финансовый 2 5 4 3 2" xfId="13086" xr:uid="{04F919D9-8F0A-4CD6-A199-8474F60D7A53}"/>
    <cellStyle name="Финансовый 2 5 4 4" xfId="9974" xr:uid="{509ED26D-758D-4677-8984-2B6AE1F27635}"/>
    <cellStyle name="Финансовый 2 5 5" xfId="2952" xr:uid="{B8DEEC77-6F6C-4BD9-BC33-9F5264301405}"/>
    <cellStyle name="Финансовый 2 5 5 2" xfId="6111" xr:uid="{1B0C8508-006D-40FA-A1EC-977B9AD1C0A1}"/>
    <cellStyle name="Финансовый 2 5 5 2 2" xfId="13697" xr:uid="{4B7857CD-5BF3-41FA-B3B5-98411403C69E}"/>
    <cellStyle name="Финансовый 2 5 5 3" xfId="10585" xr:uid="{3E9944CB-5EBF-47AE-AC4D-65BCDB7E46A8}"/>
    <cellStyle name="Финансовый 2 5 6" xfId="3290" xr:uid="{FC5640E7-7A0A-4614-9773-34354AE2B172}"/>
    <cellStyle name="Финансовый 2 5 6 2" xfId="6571" xr:uid="{6BC0552C-0A5F-4B0C-81B6-32F23E941420}"/>
    <cellStyle name="Финансовый 2 5 6 2 2" xfId="14082" xr:uid="{63CAC49A-090F-4692-AFEF-6D343B14AEC4}"/>
    <cellStyle name="Финансовый 2 5 6 3" xfId="7520" xr:uid="{0E612D80-8FE6-486E-BE42-2AA269468204}"/>
    <cellStyle name="Финансовый 2 5 6 3 2" xfId="15035" xr:uid="{AE9015DC-3CFD-46AA-9DF7-808221E928E6}"/>
    <cellStyle name="Финансовый 2 5 6 4" xfId="10902" xr:uid="{89CA1563-974A-4721-B50C-3C7A9809A1E0}"/>
    <cellStyle name="Финансовый 2 5 7" xfId="4528" xr:uid="{DEAA817A-BE12-44C2-912C-6C529D56F7D3}"/>
    <cellStyle name="Финансовый 2 5 7 2" xfId="12131" xr:uid="{2FFDD91F-D5EA-4EA8-8632-8E4EC767F9D4}"/>
    <cellStyle name="Финансовый 2 5 8" xfId="6567" xr:uid="{F0DCF918-9C59-4593-834B-4723325CB257}"/>
    <cellStyle name="Финансовый 2 5 8 2" xfId="14078" xr:uid="{829DE674-266B-4E8D-9B1C-718E5DA83FFA}"/>
    <cellStyle name="Финансовый 2 5 9" xfId="7516" xr:uid="{218492C6-F65D-47C2-B679-5163396B21AF}"/>
    <cellStyle name="Финансовый 2 5 9 2" xfId="15028" xr:uid="{7B23E11F-66B4-4BF0-9039-C61E63075C7C}"/>
    <cellStyle name="Финансовый 2 6" xfId="467" xr:uid="{7D37C579-0CBE-47C0-B7BA-A54F78F3E26A}"/>
    <cellStyle name="Финансовый 2 6 2" xfId="2026" xr:uid="{139849DA-2DF4-45DD-AD45-E224CD7F128B}"/>
    <cellStyle name="Финансовый 2 6 2 2" xfId="2646" xr:uid="{25E5CD46-AEC0-47D4-A4CA-15E1EF28F5B4}"/>
    <cellStyle name="Финансовый 2 6 2 2 2" xfId="4225" xr:uid="{C0907EA4-88C7-4F65-9B6B-AB0867C53F2E}"/>
    <cellStyle name="Финансовый 2 6 2 2 2 2" xfId="7478" xr:uid="{F9D25869-44A6-49C2-94A2-B087F4ECA7A7}"/>
    <cellStyle name="Финансовый 2 6 2 2 2 2 2" xfId="14989" xr:uid="{3A7902AF-1241-451E-BB82-51356B9F60E4}"/>
    <cellStyle name="Финансовый 2 6 2 2 2 3" xfId="11829" xr:uid="{3CC57481-2C37-4B5F-81CF-7F76C5395A0B}"/>
    <cellStyle name="Финансовый 2 6 2 2 3" xfId="5808" xr:uid="{DF5564F2-7003-4C81-82BF-BB1163EF8093}"/>
    <cellStyle name="Финансовый 2 6 2 2 3 2" xfId="13395" xr:uid="{A85A2420-65E8-4D95-874E-F6B2333FD3E7}"/>
    <cellStyle name="Финансовый 2 6 2 2 4" xfId="10282" xr:uid="{1F310105-2B86-488F-935D-11E30099BE04}"/>
    <cellStyle name="Финансовый 2 6 2 3" xfId="3264" xr:uid="{D0A937FD-F350-493E-93B9-0727953EE892}"/>
    <cellStyle name="Финансовый 2 6 2 3 2" xfId="6423" xr:uid="{1ED0D027-B2CC-4AD1-B60A-8D076BBBB4B2}"/>
    <cellStyle name="Финансовый 2 6 2 3 2 2" xfId="14005" xr:uid="{5DAAE37B-29F3-4253-9D43-D7D5271FCED9}"/>
    <cellStyle name="Финансовый 2 6 2 3 3" xfId="10893" xr:uid="{678F3F22-C7D9-47AF-B693-54A06BC499F4}"/>
    <cellStyle name="Финансовый 2 6 2 4" xfId="5192" xr:uid="{B0AAA944-862A-41AC-8137-2DD3F44B41D8}"/>
    <cellStyle name="Финансовый 2 6 2 4 2" xfId="12784" xr:uid="{B48C5B4D-C888-47BC-8F4A-0BCFB0351C8B}"/>
    <cellStyle name="Финансовый 2 6 2 5" xfId="4840" xr:uid="{D04D1DB4-C95B-4FDC-A3F0-3213E6FAE946}"/>
    <cellStyle name="Финансовый 2 6 2 5 2" xfId="12439" xr:uid="{7E28EE51-476C-46BB-A604-33821460095A}"/>
    <cellStyle name="Финансовый 2 6 2 6" xfId="9670" xr:uid="{180AC73F-FD17-42E2-B2A8-7D114B4E2F0C}"/>
    <cellStyle name="Финансовый 2 6 3" xfId="2427" xr:uid="{BB5C151D-C6E6-40AE-899E-AC039E94D3DA}"/>
    <cellStyle name="Финансовый 2 6 3 2" xfId="4006" xr:uid="{7FBF8C96-B8F0-48B8-B9E5-7A82E65DA037}"/>
    <cellStyle name="Финансовый 2 6 3 2 2" xfId="7262" xr:uid="{8C919E63-00CE-4B8B-856F-BD33DABEBC10}"/>
    <cellStyle name="Финансовый 2 6 3 2 2 2" xfId="14773" xr:uid="{68F350BB-7EBE-41CD-B0F4-0B735449C7EE}"/>
    <cellStyle name="Финансовый 2 6 3 2 3" xfId="11612" xr:uid="{7CBA045F-C85D-48C8-8F2C-A93F437ADF3B}"/>
    <cellStyle name="Финансовый 2 6 3 3" xfId="5589" xr:uid="{687D803B-AB05-4B11-8339-BF07124DA784}"/>
    <cellStyle name="Финансовый 2 6 3 3 2" xfId="13178" xr:uid="{20234E2A-7E5A-4C74-AE9B-D647388E5DCC}"/>
    <cellStyle name="Финансовый 2 6 3 4" xfId="10066" xr:uid="{3481B2EF-8346-4F4B-9AD9-F1BE4466D739}"/>
    <cellStyle name="Финансовый 2 6 4" xfId="3045" xr:uid="{333E8EFA-2C86-45A1-82A2-C9919CA721FC}"/>
    <cellStyle name="Финансовый 2 6 4 2" xfId="6204" xr:uid="{92887FC9-56B7-4212-8AE3-A0996A77CC8D}"/>
    <cellStyle name="Финансовый 2 6 4 2 2" xfId="13789" xr:uid="{0C7DC9EB-3412-4FF8-8F7E-581976EDF1B1}"/>
    <cellStyle name="Финансовый 2 6 4 3" xfId="10677" xr:uid="{5B888A78-1320-437A-BEAA-9D44A91F868C}"/>
    <cellStyle name="Финансовый 2 6 5" xfId="5177" xr:uid="{5A0593B7-206D-4DBC-8EE1-3672FD92D2AB}"/>
    <cellStyle name="Финансовый 2 6 5 2" xfId="12772" xr:uid="{A65E4B77-26D9-4DFE-983C-62AF5312CA1E}"/>
    <cellStyle name="Финансовый 2 6 6" xfId="4621" xr:uid="{C21CB955-6815-4ABB-AB60-A6E71F8A371E}"/>
    <cellStyle name="Финансовый 2 6 6 2" xfId="12223" xr:uid="{BDA5B773-3CB8-40D5-906A-63EDAA8B2F12}"/>
    <cellStyle name="Финансовый 2 6 7" xfId="9451" xr:uid="{C3DE4BCD-7327-47E7-9D1E-16731122A61E}"/>
    <cellStyle name="Финансовый 2 6 8" xfId="1804" xr:uid="{DE3257B3-DF5D-4AFB-B421-7D0E63C2BEB6}"/>
    <cellStyle name="Финансовый 2 7" xfId="2016" xr:uid="{6692CFA8-A735-45F1-A0F9-0BD4A2C60ED1}"/>
    <cellStyle name="Финансовый 2 7 2" xfId="2636" xr:uid="{05672617-025B-48AA-8140-ECDBFAF45C37}"/>
    <cellStyle name="Финансовый 2 7 2 2" xfId="4215" xr:uid="{CF6DB649-A378-4A63-97AD-912DB4289FBF}"/>
    <cellStyle name="Финансовый 2 7 2 2 2" xfId="7470" xr:uid="{DF02354B-BB50-468B-936F-FC10F8FBB8A2}"/>
    <cellStyle name="Финансовый 2 7 2 2 2 2" xfId="14981" xr:uid="{FF05FE08-FD66-40FC-AC13-5A7AF73812A9}"/>
    <cellStyle name="Финансовый 2 7 2 2 3" xfId="11821" xr:uid="{DCB7BF4D-D01A-4516-BE99-A29DE28D7601}"/>
    <cellStyle name="Финансовый 2 7 2 3" xfId="5798" xr:uid="{FA8F9B1F-271A-4D1D-9212-DF6CF8B79638}"/>
    <cellStyle name="Финансовый 2 7 2 3 2" xfId="13386" xr:uid="{4F995358-1CBE-425E-9F0F-152C2984312F}"/>
    <cellStyle name="Финансовый 2 7 2 4" xfId="10274" xr:uid="{91F3DB95-026E-4321-A886-763D0C99BF6C}"/>
    <cellStyle name="Финансовый 2 7 3" xfId="3254" xr:uid="{BA1B5454-75F2-4BB1-B549-70235467BD3B}"/>
    <cellStyle name="Финансовый 2 7 3 2" xfId="6413" xr:uid="{CC4AB9B0-FFB5-4651-80AC-7AF6E77F2C37}"/>
    <cellStyle name="Финансовый 2 7 3 2 2" xfId="13997" xr:uid="{2C43D4EE-8426-4B5A-A0AE-225150DFAF50}"/>
    <cellStyle name="Финансовый 2 7 3 3" xfId="10885" xr:uid="{1FD047B2-0FC8-411E-992D-D05191A74F8C}"/>
    <cellStyle name="Финансовый 2 7 4" xfId="5182" xr:uid="{5B266C54-BAD4-486C-9D45-18A04BAE0FEB}"/>
    <cellStyle name="Финансовый 2 7 4 2" xfId="12776" xr:uid="{E95D559C-62E7-48CB-B13D-4C94F0CCD593}"/>
    <cellStyle name="Финансовый 2 7 5" xfId="4830" xr:uid="{CB6FB6B8-69F5-4D75-A199-4707BED1569A}"/>
    <cellStyle name="Финансовый 2 7 5 2" xfId="12431" xr:uid="{B6AB66A8-8B17-460F-9C53-8F568815B4C2}"/>
    <cellStyle name="Финансовый 2 7 6" xfId="9662" xr:uid="{51DBE737-864A-432F-B73B-EC26520317EF}"/>
    <cellStyle name="Финансовый 2 8" xfId="1502" xr:uid="{6CF8A11A-DE13-41A1-AE0E-0FD3611FF990}"/>
    <cellStyle name="Финансовый 2 8 2" xfId="3402" xr:uid="{C8D176D4-0151-4868-91B1-3748BB9C3C84}"/>
    <cellStyle name="Финансовый 2 8 2 2" xfId="6661" xr:uid="{188944B0-7E97-4954-91C7-017CEBC69339}"/>
    <cellStyle name="Финансовый 2 8 2 2 2" xfId="14172" xr:uid="{521586EF-CAF5-481E-A75B-F4ED8828B38D}"/>
    <cellStyle name="Финансовый 2 8 2 3" xfId="11011" xr:uid="{D454533C-E68D-486A-9307-252371048427}"/>
    <cellStyle name="Финансовый 2 8 3" xfId="4961" xr:uid="{8F6A6321-2DB5-4F29-971B-71FFF592ABFC}"/>
    <cellStyle name="Финансовый 2 8 3 2" xfId="12557" xr:uid="{8CDF84A5-18B3-40C9-9529-A374C339D9F8}"/>
    <cellStyle name="Финансовый 2 8 4" xfId="9151" xr:uid="{551720CA-8484-4672-A556-0245CC605B36}"/>
    <cellStyle name="Финансовый 2 9" xfId="2125" xr:uid="{87C36C01-9D0C-42FE-9E8E-3048A36E1261}"/>
    <cellStyle name="Финансовый 2 9 2" xfId="3704" xr:uid="{82EBC80F-0762-404A-8C57-C7F524E2F337}"/>
    <cellStyle name="Финансовый 2 9 2 2" xfId="6962" xr:uid="{AAB879A2-7C33-4793-9E41-7770836CE2B8}"/>
    <cellStyle name="Финансовый 2 9 2 2 2" xfId="14473" xr:uid="{7F4980E3-1CC1-48E5-A62C-3408A59372A3}"/>
    <cellStyle name="Финансовый 2 9 2 3" xfId="11312" xr:uid="{D37B87E0-5256-4097-9A48-861AA34B6889}"/>
    <cellStyle name="Финансовый 2 9 3" xfId="5287" xr:uid="{BF174D33-6A54-48AB-A6BB-9B6B24233217}"/>
    <cellStyle name="Финансовый 2 9 3 2" xfId="12878" xr:uid="{82585FA5-A606-4079-ABEF-D5A7169C0C3D}"/>
    <cellStyle name="Финансовый 2 9 4" xfId="9766" xr:uid="{B70F6C4D-DF97-4707-A68B-BD01056CA98A}"/>
    <cellStyle name="Финансовый 20" xfId="6504" xr:uid="{85EB5E3F-0804-4BB0-92F9-85792E1540AC}"/>
    <cellStyle name="Финансовый 21" xfId="6505" xr:uid="{222C79A2-64E8-44DE-9DF9-8011DEF1472A}"/>
    <cellStyle name="Финансовый 22" xfId="6506" xr:uid="{5F181365-88F6-490A-BA79-02FF81B5AC37}"/>
    <cellStyle name="Финансовый 23" xfId="6507" xr:uid="{4977DF55-E343-43F5-9D59-F8F6899D6A08}"/>
    <cellStyle name="Финансовый 24" xfId="6508" xr:uid="{89B0847B-6D79-4D39-B658-08312612A13F}"/>
    <cellStyle name="Финансовый 25" xfId="6509" xr:uid="{65F290D0-26F9-43B4-BD90-2076521F4BE6}"/>
    <cellStyle name="Финансовый 26" xfId="6510" xr:uid="{24AA0C04-B33F-4AB6-B671-52095A4BBBC2}"/>
    <cellStyle name="Финансовый 27" xfId="16594" xr:uid="{2CC11046-3B62-474C-81EA-0E1E644FF846}"/>
    <cellStyle name="Финансовый 3" xfId="468" xr:uid="{4B7035C0-7DEB-4B77-950D-1183AE278126}"/>
    <cellStyle name="Финансовый 3 10" xfId="16373" xr:uid="{F058E5DC-8EDA-43A5-AECD-A2B70A3F38F1}"/>
    <cellStyle name="Финансовый 3 11" xfId="16464" xr:uid="{0BDFAD88-7BFA-4D97-B333-E8C4E43B72C3}"/>
    <cellStyle name="Финансовый 3 12" xfId="1203" xr:uid="{6AF99D72-F3CE-451F-BA5F-04836C763346}"/>
    <cellStyle name="Финансовый 3 2" xfId="1712" xr:uid="{C31E06D7-EFD1-4CE8-B164-0BCE6A8910FC}"/>
    <cellStyle name="Финансовый 3 2 2" xfId="2022" xr:uid="{0D265D2E-78E0-4133-8937-37EDB0616FC6}"/>
    <cellStyle name="Финансовый 3 2 2 2" xfId="2642" xr:uid="{D46FA7A6-A479-475B-94A1-A0CDE7ADA1DF}"/>
    <cellStyle name="Финансовый 3 2 2 2 2" xfId="4221" xr:uid="{88BBDB9A-5494-489A-BC58-4A080B5A708F}"/>
    <cellStyle name="Финансовый 3 2 2 2 2 2" xfId="16793" xr:uid="{3B456C9B-77D2-4AB1-9BF8-292E35AB162C}"/>
    <cellStyle name="Финансовый 3 2 2 2 2 2 2" xfId="17067" xr:uid="{73A41527-CFFE-4881-9566-F5FB4140B8C0}"/>
    <cellStyle name="Финансовый 3 2 2 2 2 3" xfId="16931" xr:uid="{EDC5574A-5D77-4C19-9FB5-FE91258617FF}"/>
    <cellStyle name="Финансовый 3 2 2 2 2 4" xfId="16656" xr:uid="{94EDF7B7-2FE8-4E7A-8392-286542427312}"/>
    <cellStyle name="Финансовый 3 2 2 2 3" xfId="5804" xr:uid="{D24833A0-9903-4C88-8E84-0AA44DA746FE}"/>
    <cellStyle name="Финансовый 3 2 2 2 3 2" xfId="16997" xr:uid="{B5CE9F94-62B8-499C-900D-98C46F68B268}"/>
    <cellStyle name="Финансовый 3 2 2 2 3 3" xfId="16723" xr:uid="{4A2AEF59-A962-4A1A-991D-3EDACD2CC91D}"/>
    <cellStyle name="Финансовый 3 2 2 2 4" xfId="16861" xr:uid="{E3F4E763-F4E1-4B42-BC05-A72089CB265D}"/>
    <cellStyle name="Финансовый 3 2 2 2 5" xfId="16579" xr:uid="{AEAF1621-C5BB-4CB8-BAE2-95CDCFC94F85}"/>
    <cellStyle name="Финансовый 3 2 2 3" xfId="3260" xr:uid="{7627CEEC-A075-4049-A219-F52317514439}"/>
    <cellStyle name="Финансовый 3 2 2 3 2" xfId="6419" xr:uid="{2CD8A35C-B679-491C-BFE3-7E0E49AA1F6B}"/>
    <cellStyle name="Финансовый 3 2 2 3 2 2" xfId="17033" xr:uid="{300F9026-EC47-4BDA-AA13-1293CB8709D7}"/>
    <cellStyle name="Финансовый 3 2 2 3 2 3" xfId="16759" xr:uid="{3C9CF1D9-949C-4C22-BB0F-4DAA7425E41E}"/>
    <cellStyle name="Финансовый 3 2 2 3 3" xfId="16897" xr:uid="{61A7E273-3F1E-4E15-B93D-1B37CC14CA76}"/>
    <cellStyle name="Финансовый 3 2 2 3 4" xfId="16622" xr:uid="{FF352732-CC03-4464-A4E3-B9EA0818198C}"/>
    <cellStyle name="Финансовый 3 2 2 4" xfId="5188" xr:uid="{A4E4154A-1C89-4FB3-9510-580BF6E59BDC}"/>
    <cellStyle name="Финансовый 3 2 2 4 2" xfId="16963" xr:uid="{90C7B34E-B3E4-4D18-AE62-E94278096C1D}"/>
    <cellStyle name="Финансовый 3 2 2 4 3" xfId="16689" xr:uid="{E53319C0-A1A2-461A-8EAC-D64F0EF8AB4B}"/>
    <cellStyle name="Финансовый 3 2 2 5" xfId="4836" xr:uid="{0C4BAAA2-D03C-4901-B909-A747CE415478}"/>
    <cellStyle name="Финансовый 3 2 2 5 2" xfId="16827" xr:uid="{9C3AAB69-C1DB-4BD2-8002-11A4A7BDF1E1}"/>
    <cellStyle name="Финансовый 3 2 2 6" xfId="16545" xr:uid="{386E8190-B56F-46E8-9AF0-44A2F801398F}"/>
    <cellStyle name="Финансовый 3 2 3" xfId="2335" xr:uid="{BAA1383B-9596-46C2-B0DF-E04E642D74FA}"/>
    <cellStyle name="Финансовый 3 2 3 2" xfId="3914" xr:uid="{E538F29B-B9AB-4FBA-AE11-999DDFCF415B}"/>
    <cellStyle name="Финансовый 3 2 3 2 2" xfId="16794" xr:uid="{C221BEC4-E87F-4A9E-AE20-CE29C0F9ED2C}"/>
    <cellStyle name="Финансовый 3 2 3 2 2 2" xfId="17068" xr:uid="{643E3FBB-A56F-4A50-82E3-D7739E08F0AC}"/>
    <cellStyle name="Финансовый 3 2 3 2 3" xfId="16932" xr:uid="{F3371DA2-7CA8-4099-A17E-FAA56F2D76AA}"/>
    <cellStyle name="Финансовый 3 2 3 2 4" xfId="16657" xr:uid="{57105501-9E68-4FF0-8C73-999BE4A79A83}"/>
    <cellStyle name="Финансовый 3 2 3 3" xfId="5497" xr:uid="{1F4CCB53-41A1-47E4-A868-89C20DC4BB00}"/>
    <cellStyle name="Финансовый 3 2 3 3 2" xfId="16998" xr:uid="{03A1C1C2-CAE7-46DE-BDD6-41A90AB75261}"/>
    <cellStyle name="Финансовый 3 2 3 3 3" xfId="16724" xr:uid="{EF910AA5-D60D-46EA-A059-77C3E4C6CE2A}"/>
    <cellStyle name="Финансовый 3 2 3 4" xfId="16862" xr:uid="{049349D8-5426-4C7A-970F-8BF0D9AE0260}"/>
    <cellStyle name="Финансовый 3 2 3 5" xfId="16580" xr:uid="{FC661CAD-B584-41E6-A563-7AE433B6C3D8}"/>
    <cellStyle name="Финансовый 3 2 4" xfId="2953" xr:uid="{321F009C-C0B9-4A08-B683-2189DDDD3108}"/>
    <cellStyle name="Финансовый 3 2 4 2" xfId="6112" xr:uid="{B030B164-D360-4AD2-869B-3F1F6EBACEC8}"/>
    <cellStyle name="Финансовый 3 2 4 2 2" xfId="17018" xr:uid="{2DED9F92-AF7B-4B3A-A475-106DACF2A855}"/>
    <cellStyle name="Финансовый 3 2 4 2 3" xfId="16744" xr:uid="{B6151606-CEFB-4E5C-9B1B-6447FFCE3CAC}"/>
    <cellStyle name="Финансовый 3 2 4 3" xfId="16882" xr:uid="{5068B002-93E8-4D91-A2BC-A1A70B0E70B7}"/>
    <cellStyle name="Финансовый 3 2 4 4" xfId="16607" xr:uid="{7C01F3A5-EF45-4F95-85A9-135EE7AC6CCD}"/>
    <cellStyle name="Финансовый 3 2 5" xfId="5171" xr:uid="{9407EBF2-8DB9-467C-85BB-CBB1D9C55D85}"/>
    <cellStyle name="Финансовый 3 2 5 2" xfId="16948" xr:uid="{E46E3FDD-6ABA-4B3B-97B2-F7741ED388E6}"/>
    <cellStyle name="Финансовый 3 2 5 3" xfId="16674" xr:uid="{23924BCD-DA2F-4E3A-AFF7-26DE0ED19FAA}"/>
    <cellStyle name="Финансовый 3 2 6" xfId="4529" xr:uid="{9216CBA6-C92B-4E4E-B646-31AFAFE2D3A9}"/>
    <cellStyle name="Финансовый 3 2 6 2" xfId="16812" xr:uid="{D503A545-8E52-4AAD-86EB-9381B72B30C1}"/>
    <cellStyle name="Финансовый 3 2 7" xfId="16405" xr:uid="{A8E21B8C-B448-4FC0-8BE3-642E9077D89B}"/>
    <cellStyle name="Финансовый 3 2 8" xfId="16471" xr:uid="{94BBE85D-5B7E-47CC-93B3-020AD0B47ECF}"/>
    <cellStyle name="Финансовый 3 3" xfId="1850" xr:uid="{12947916-CAEF-473F-B58A-8E524D417C48}"/>
    <cellStyle name="Финансовый 3 3 2" xfId="2027" xr:uid="{AEA7DF17-2604-42FB-9C7B-498BBC50BFA9}"/>
    <cellStyle name="Финансовый 3 3 2 2" xfId="2647" xr:uid="{B0DFD23B-68E1-46F2-9225-BCBB8ED4FAC6}"/>
    <cellStyle name="Финансовый 3 3 2 2 2" xfId="4226" xr:uid="{02971AAA-550E-446B-A806-B22E03E17392}"/>
    <cellStyle name="Финансовый 3 3 2 2 3" xfId="5809" xr:uid="{F9ABC63A-C242-43C8-8350-1F08059AB1AB}"/>
    <cellStyle name="Финансовый 3 3 2 3" xfId="3265" xr:uid="{CC6E8F73-9DC2-465A-BFBF-F3C15A74451D}"/>
    <cellStyle name="Финансовый 3 3 2 3 2" xfId="6424" xr:uid="{46AE739D-E42D-45CB-8BBF-ACDEAE31CA8C}"/>
    <cellStyle name="Финансовый 3 3 2 4" xfId="5193" xr:uid="{739CFCD9-4C5D-4227-BF1D-CD92C02B2FDC}"/>
    <cellStyle name="Финансовый 3 3 2 5" xfId="4841" xr:uid="{F55B8E37-3859-4C60-8973-85C98648D151}"/>
    <cellStyle name="Финансовый 3 3 3" xfId="2473" xr:uid="{FF2AC59D-88EA-4569-A14D-83362EA794C7}"/>
    <cellStyle name="Финансовый 3 3 3 2" xfId="4052" xr:uid="{140F5BFF-279C-4925-BCC3-8933608F725A}"/>
    <cellStyle name="Финансовый 3 3 3 3" xfId="5635" xr:uid="{A93C231B-6B32-4359-952E-BD09511D105C}"/>
    <cellStyle name="Финансовый 3 3 4" xfId="3091" xr:uid="{0440D0E3-4BDC-4EE3-81FA-7A9F0CA2F89B}"/>
    <cellStyle name="Финансовый 3 3 4 2" xfId="6250" xr:uid="{B4809924-722E-424F-ADC3-49D0F864C141}"/>
    <cellStyle name="Финансовый 3 3 5" xfId="5178" xr:uid="{4B0A4249-EBB7-4182-967C-24F8C18BA0E6}"/>
    <cellStyle name="Финансовый 3 3 6" xfId="4667" xr:uid="{42F273D4-F444-4254-B1D5-EC921A24A1C7}"/>
    <cellStyle name="Финансовый 3 4" xfId="2017" xr:uid="{C4CAF3B3-B84C-4B1E-A12D-ADE4B7F6D5E7}"/>
    <cellStyle name="Финансовый 3 4 2" xfId="2637" xr:uid="{E165302E-EF7B-40D3-97CC-CC9766B490A9}"/>
    <cellStyle name="Финансовый 3 4 2 2" xfId="4216" xr:uid="{3C58262C-FE21-4BB8-9BB5-3C4CB68C7B50}"/>
    <cellStyle name="Финансовый 3 4 2 3" xfId="5799" xr:uid="{2BBD0755-DCC4-445A-9BA3-DE8742D8066E}"/>
    <cellStyle name="Финансовый 3 4 3" xfId="3255" xr:uid="{7E617BA7-6A54-4840-885F-8466C87F2DA1}"/>
    <cellStyle name="Финансовый 3 4 3 2" xfId="6414" xr:uid="{FE5DDB19-857D-4E1A-A9D5-F8805A580E60}"/>
    <cellStyle name="Финансовый 3 4 4" xfId="5183" xr:uid="{6FA123E2-0AD7-4471-A66C-209CA8030567}"/>
    <cellStyle name="Финансовый 3 4 5" xfId="4831" xr:uid="{B6971E31-6FC5-408E-9B4B-761D08ABA8A1}"/>
    <cellStyle name="Финансовый 3 5" xfId="1548" xr:uid="{93C209AB-A437-46B0-8D1D-D0C7E368F39F}"/>
    <cellStyle name="Финансовый 3 5 2" xfId="3448" xr:uid="{4ED22F02-3839-4C67-BC5D-B7A118530ED0}"/>
    <cellStyle name="Финансовый 3 5 3" xfId="5007" xr:uid="{FEE4804C-AC4F-4614-A93A-127AB50AB62E}"/>
    <cellStyle name="Финансовый 3 6" xfId="2171" xr:uid="{A9C6F7B2-BFF9-45B7-B1DD-DBD6AF2A6932}"/>
    <cellStyle name="Финансовый 3 6 2" xfId="3750" xr:uid="{17C7059A-378F-4A32-AAA0-D4CCC56B9482}"/>
    <cellStyle name="Финансовый 3 6 3" xfId="5333" xr:uid="{6F5FF466-A81C-413C-B7B7-A35D942CF2D6}"/>
    <cellStyle name="Финансовый 3 7" xfId="2789" xr:uid="{92D0A259-1C43-4261-8B3D-868ABEEB1D8C}"/>
    <cellStyle name="Финансовый 3 7 2" xfId="5948" xr:uid="{FFDA13D3-9E1A-4D1A-8E3D-B424AF6C77B1}"/>
    <cellStyle name="Финансовый 3 8" xfId="3283" xr:uid="{0C816B5D-534A-4FC8-9440-9CF47F81F1E4}"/>
    <cellStyle name="Финансовый 3 8 2" xfId="4846" xr:uid="{780EC2FF-4E69-4145-9417-D3166F2CD5ED}"/>
    <cellStyle name="Финансовый 3 9" xfId="4365" xr:uid="{7417C0D7-3C03-4DAD-B941-B9B7189D0B77}"/>
    <cellStyle name="Финансовый 4" xfId="469" xr:uid="{54FC789F-C434-4002-9EDA-A3B4F7C2E54B}"/>
    <cellStyle name="Финансовый 4 2" xfId="3309" xr:uid="{C4827B54-45B8-4005-A3C4-A819BD0EC887}"/>
    <cellStyle name="Финансовый 4 2 2" xfId="16581" xr:uid="{AFEAD486-1DEF-41D6-83D4-17A831B06957}"/>
    <cellStyle name="Финансовый 4 2 2 2" xfId="16658" xr:uid="{1C7555F3-216E-4E87-AA34-EA22CD582CBB}"/>
    <cellStyle name="Финансовый 4 2 2 2 2" xfId="16795" xr:uid="{2E7AF5E3-DFCA-42E2-A071-3A2525EBC7A5}"/>
    <cellStyle name="Финансовый 4 2 2 2 2 2" xfId="17069" xr:uid="{A345B0E9-FBD4-46FF-912D-835197776A48}"/>
    <cellStyle name="Финансовый 4 2 2 2 3" xfId="16933" xr:uid="{B1FDA30B-6192-4A5B-9BCD-8D1CD2411E75}"/>
    <cellStyle name="Финансовый 4 2 2 3" xfId="16725" xr:uid="{FF364FEE-1EFA-436A-994C-A9D4ADE86A07}"/>
    <cellStyle name="Финансовый 4 2 2 3 2" xfId="16999" xr:uid="{45421BBC-CEA8-4592-B2AF-A57E0ABE72D5}"/>
    <cellStyle name="Финансовый 4 2 2 4" xfId="16863" xr:uid="{546D6C57-E9A1-4405-A4C3-E5F99F0DA77D}"/>
    <cellStyle name="Финансовый 4 2 3" xfId="16617" xr:uid="{BB754B61-9AEF-4B20-BCC3-A6898AB94A2A}"/>
    <cellStyle name="Финансовый 4 2 3 2" xfId="16754" xr:uid="{3AC16B65-0825-4D16-B6E7-5242C30FDF1B}"/>
    <cellStyle name="Финансовый 4 2 3 2 2" xfId="17028" xr:uid="{3CAC9A08-CAE9-4183-8B00-358367CDE3A7}"/>
    <cellStyle name="Финансовый 4 2 3 3" xfId="16892" xr:uid="{9C3BD242-67EE-41C0-B257-08EAFE5E14F5}"/>
    <cellStyle name="Финансовый 4 2 4" xfId="16684" xr:uid="{FD09F2D0-EF75-4795-A08C-0858D9618627}"/>
    <cellStyle name="Финансовый 4 2 4 2" xfId="16958" xr:uid="{320AD6AA-6357-45AE-BF81-9B91A960B95B}"/>
    <cellStyle name="Финансовый 4 2 5" xfId="16822" xr:uid="{990B88A7-CBAD-4C28-90CE-9132FB7B8459}"/>
    <cellStyle name="Финансовый 4 2 6" xfId="16540" xr:uid="{1F9BA51E-2D5A-4436-AAF1-4BAA18689BAB}"/>
    <cellStyle name="Финансовый 4 3" xfId="4868" xr:uid="{7801237D-C86D-4063-BCF5-34021ABCE42F}"/>
    <cellStyle name="Финансовый 4 3 2" xfId="16659" xr:uid="{0B8FCFE4-876E-43F6-BBB6-C10DFA723FD5}"/>
    <cellStyle name="Финансовый 4 3 2 2" xfId="16796" xr:uid="{5D646661-F2F0-4C9B-83B6-6EBF11FCC58F}"/>
    <cellStyle name="Финансовый 4 3 2 2 2" xfId="17070" xr:uid="{957AAEC0-1690-4768-BBA3-4F9BF0CA5E67}"/>
    <cellStyle name="Финансовый 4 3 2 3" xfId="16934" xr:uid="{CAC4B135-1416-4345-8A4B-952CE73792BA}"/>
    <cellStyle name="Финансовый 4 3 3" xfId="16726" xr:uid="{F8B42606-33B0-4A1B-B1E9-7BB799D67B5D}"/>
    <cellStyle name="Финансовый 4 3 3 2" xfId="17000" xr:uid="{1150C813-EFF0-45B8-9513-F7F7D4F81A67}"/>
    <cellStyle name="Финансовый 4 3 4" xfId="16864" xr:uid="{29FC4261-D034-40C3-8118-8BCAC2D66092}"/>
    <cellStyle name="Финансовый 4 3 5" xfId="16582" xr:uid="{49435FA5-500B-4A6E-83B7-9816E920BA98}"/>
    <cellStyle name="Финансовый 4 4" xfId="16602" xr:uid="{94800116-4CC2-459D-8A71-1296319ABF1E}"/>
    <cellStyle name="Финансовый 4 4 2" xfId="16739" xr:uid="{92578D08-B5CD-4B46-9673-E366D197BB2F}"/>
    <cellStyle name="Финансовый 4 4 2 2" xfId="17013" xr:uid="{831A2C9A-A355-498D-85E1-D4B9E6B1F231}"/>
    <cellStyle name="Финансовый 4 4 3" xfId="16877" xr:uid="{8B1C586B-80E5-49A9-A76F-E85A1E6A86A9}"/>
    <cellStyle name="Финансовый 4 5" xfId="16669" xr:uid="{45BA749C-5E1D-4DF5-A483-434B2511C15E}"/>
    <cellStyle name="Финансовый 4 5 2" xfId="16943" xr:uid="{A8A03E35-861D-47B8-857F-040278773B7D}"/>
    <cellStyle name="Финансовый 4 6" xfId="16807" xr:uid="{46F079EC-4252-4CE8-AEB1-DE4130313474}"/>
    <cellStyle name="Финансовый 4 7" xfId="16445" xr:uid="{34822BC0-4F1E-480B-ADB6-B78C0F3F0BF1}"/>
    <cellStyle name="Финансовый 4 8" xfId="1385" xr:uid="{36580B13-3D17-416C-B973-6B2129AECFA3}"/>
    <cellStyle name="Финансовый 5" xfId="470" xr:uid="{CBA791BE-D768-4340-8428-E17E85E2067E}"/>
    <cellStyle name="Финансовый 5 2" xfId="7495" xr:uid="{8FB6A5D6-79BC-4D27-A833-99C4E3AB6DB5}"/>
    <cellStyle name="Финансовый 5 2 2" xfId="15006" xr:uid="{8E96B474-1FC8-4936-B4B6-14963C5C6A6B}"/>
    <cellStyle name="Финансовый 5 3" xfId="7534" xr:uid="{A55D4D2C-BD97-4341-9E0E-F7A3F3629034}"/>
    <cellStyle name="Финансовый 5 3 2" xfId="15056" xr:uid="{AAC14678-31F1-46F7-AA57-9ADE4FC007B6}"/>
    <cellStyle name="Финансовый 5 4" xfId="14027" xr:uid="{A5BA182F-1557-47C5-96F8-50DF508559A9}"/>
    <cellStyle name="Финансовый 5 5" xfId="16467" xr:uid="{54374C2E-4E61-4DB5-B45A-7BDB694FE862}"/>
    <cellStyle name="Финансовый 5 6" xfId="6469" xr:uid="{4A3F6128-90B5-4A88-BE1E-97B3B1BA5427}"/>
    <cellStyle name="Финансовый 6" xfId="6511" xr:uid="{89BD5227-F583-4971-8F99-CE9B46880826}"/>
    <cellStyle name="Финансовый 6 2" xfId="16468" xr:uid="{9A3830D8-1016-48AA-96C8-317155D53754}"/>
    <cellStyle name="Финансовый 7" xfId="6512" xr:uid="{F8061751-BAA6-4189-80D3-E22CECAE1E47}"/>
    <cellStyle name="Финансовый 7 2" xfId="16472" xr:uid="{DC4B1957-EE37-44A9-89C2-30D686A8614A}"/>
    <cellStyle name="Финансовый 8" xfId="6513" xr:uid="{17F4FADA-DAA4-4A2E-B33D-D874056F97E2}"/>
    <cellStyle name="Финансовый 8 2" xfId="16475" xr:uid="{9274CDD3-F519-45DE-B31E-4492E2A08F66}"/>
    <cellStyle name="Финансовый 9" xfId="6514" xr:uid="{DFE5DD9B-6B56-4FEF-90AB-A09633CC8E98}"/>
    <cellStyle name="Финансовый 9 2" xfId="16474" xr:uid="{8589B5BE-3979-45CC-8BD8-73DA2E2757E2}"/>
    <cellStyle name="Хороший 2" xfId="471" xr:uid="{DA0EEA92-EE56-4B14-ADC7-A06544C99229}"/>
    <cellStyle name="Хороший 2 2" xfId="543" xr:uid="{6F99204F-8CD4-43B5-B398-84E3787C5A86}"/>
    <cellStyle name="Хороший 2 3" xfId="1071" xr:uid="{478B9F5F-7F12-449F-BDF1-1D1A9A41FA13}"/>
    <cellStyle name="Хороший 3" xfId="472" xr:uid="{0129BE6C-E2D0-4117-B492-AD4487A28D79}"/>
    <cellStyle name="Хороший 4" xfId="6433" xr:uid="{FD0FE1DE-457F-4E06-939B-72263EB1B86D}"/>
    <cellStyle name="Хороший 5" xfId="6561" xr:uid="{353BFEB7-E75A-46F9-9852-4F4B5BB01FC4}"/>
    <cellStyle name="Хороший 6" xfId="1060" xr:uid="{38EA9F47-48D0-4EF9-8948-D4AB9D0CCF4F}"/>
    <cellStyle name="표준_★★LGEPL 08 Line-up Master v10★★" xfId="16412" xr:uid="{E510F163-8FEE-4C8D-8A81-1B828DB905E6}"/>
    <cellStyle name="一般_G430" xfId="16374" xr:uid="{64297C20-C981-4EEF-935D-C182A22D282B}"/>
    <cellStyle name="千位分隔 2" xfId="8651" xr:uid="{3535F949-82FD-4364-A5F6-419168FC2BCC}"/>
    <cellStyle name="千位分隔 2 2" xfId="8652" xr:uid="{005F7B50-E7C7-4EC4-9FA9-18DE3D7FD4E4}"/>
    <cellStyle name="千位分隔 2 2 2" xfId="8653" xr:uid="{4201DFC0-0117-410D-81C4-59BB7D8A2D51}"/>
    <cellStyle name="千位分隔 2 2 2 2" xfId="8654" xr:uid="{EF5AF22B-4263-4776-A80F-5C52CC35661E}"/>
    <cellStyle name="千位分隔 2 2 2 2 2" xfId="8655" xr:uid="{232694BD-BA48-4580-ADCF-85C66C4B8ABB}"/>
    <cellStyle name="千位分隔 2 2 2 2 2 2" xfId="8656" xr:uid="{44D72F04-4BB1-4576-B6AC-5A56DC981AD1}"/>
    <cellStyle name="千位分隔 2 2 2 2 3" xfId="8657" xr:uid="{43A20428-5E15-4F89-921E-12945C61213D}"/>
    <cellStyle name="千位分隔 2 2 2 3" xfId="8658" xr:uid="{AB5AA486-24DB-49F5-8451-992CBD2F30D4}"/>
    <cellStyle name="千位分隔 2 2 2 3 2" xfId="8659" xr:uid="{028DFE6A-5A3E-4A3B-BA5B-550E1AC21A1A}"/>
    <cellStyle name="千位分隔 2 2 2 4" xfId="8660" xr:uid="{3F7DD154-677F-49D2-9D4A-C352466DB3E7}"/>
    <cellStyle name="千位分隔 2 2 3" xfId="8661" xr:uid="{BE1583AF-3C4E-48A3-BB53-A5DB28D50E0C}"/>
    <cellStyle name="千位分隔 2 2 3 2" xfId="8662" xr:uid="{094D41B9-DF75-4A26-B7F5-72299DF816C5}"/>
    <cellStyle name="千位分隔 2 2 3 2 2" xfId="8663" xr:uid="{0A8889DB-F0FF-4A49-97BA-9A27540C2584}"/>
    <cellStyle name="千位分隔 2 2 3 3" xfId="8664" xr:uid="{F7046519-5537-460C-8ACC-E7BDC76FF94B}"/>
    <cellStyle name="千位分隔 2 2 4" xfId="8665" xr:uid="{AD02AA8A-23CF-42D0-8E29-BFFFCC17E880}"/>
    <cellStyle name="千位分隔 2 2 4 2" xfId="8666" xr:uid="{07E0C7D3-515B-41C4-AA18-0ACAEE2FDB9D}"/>
    <cellStyle name="千位分隔 2 2 4 2 2" xfId="8667" xr:uid="{E41B37C9-8FD8-40FD-8453-9770BECC39EC}"/>
    <cellStyle name="千位分隔 2 2 4 3" xfId="8668" xr:uid="{A18DF43E-9033-4983-8352-6ED60C1B47F1}"/>
    <cellStyle name="千位分隔 2 2 5" xfId="8669" xr:uid="{E41434EC-2704-40C3-A5E5-23A0F7D1A18F}"/>
    <cellStyle name="千位分隔 2 2 5 2" xfId="8670" xr:uid="{1B3878D8-0446-488A-8A72-ECDC3088EECC}"/>
    <cellStyle name="千位分隔 2 2 6" xfId="8671" xr:uid="{289ACC77-468E-4CC2-8DE2-A647AFA8FE17}"/>
    <cellStyle name="千位分隔 2 2 7" xfId="16533" xr:uid="{4E18BC3C-E67E-4C8D-851D-5420A33591DF}"/>
    <cellStyle name="千位分隔 2 3" xfId="8672" xr:uid="{8147269D-6BBF-4176-BE40-D7E4D612EB33}"/>
    <cellStyle name="千位分隔 2 3 2" xfId="8673" xr:uid="{37CECD15-EE57-49E8-A474-F241FDCE83E1}"/>
    <cellStyle name="千位分隔 2 3 2 2" xfId="8674" xr:uid="{35529FD1-422A-4849-B7D1-6F5B3A984FC5}"/>
    <cellStyle name="千位分隔 2 3 3" xfId="8675" xr:uid="{A7CA45AF-9ABB-4E7E-8FEC-304B2BC3D2A8}"/>
    <cellStyle name="千位分隔 2 4" xfId="8676" xr:uid="{94B3CE75-C95C-42FF-A743-1CE20B8B3758}"/>
    <cellStyle name="千位分隔 2 4 2" xfId="8677" xr:uid="{2B70A02A-C794-4416-A242-2FD50E7F83E8}"/>
    <cellStyle name="千位分隔 2 4 2 2" xfId="8678" xr:uid="{7AF8C7E5-8505-4AB1-AC18-AF079A46A4F9}"/>
    <cellStyle name="千位分隔 2 4 3" xfId="8679" xr:uid="{CBF0E8AB-209A-419B-9CFA-13277075712E}"/>
    <cellStyle name="千位分隔 2 5" xfId="8680" xr:uid="{21D106D0-6F8A-46E0-BF4F-016657BA358C}"/>
    <cellStyle name="千位分隔 2 5 2" xfId="8681" xr:uid="{DC13AFC2-147D-4C7F-B426-9C9E796A1721}"/>
    <cellStyle name="千位分隔 2 6" xfId="8682" xr:uid="{19FF2318-99C2-4F2D-98C1-117F24DD6791}"/>
    <cellStyle name="千位分隔 2 7" xfId="16517" xr:uid="{F7E73ACE-E6C0-4469-92D8-8C0AA40A9BD6}"/>
    <cellStyle name="千位分隔 3" xfId="8683" xr:uid="{7BD4354A-D8FC-4B3D-B3E1-0EB801A7EA19}"/>
    <cellStyle name="千位分隔 3 2" xfId="8684" xr:uid="{E0E7B8A9-82B7-4406-B0B8-26A5079A224C}"/>
    <cellStyle name="千位分隔 3 2 2" xfId="8685" xr:uid="{19B453C7-B0F9-449C-9EA6-28EBE2B17941}"/>
    <cellStyle name="千位分隔 3 3" xfId="8686" xr:uid="{C8681FCF-0577-4F40-A5FA-F7A3B6D5497B}"/>
    <cellStyle name="千位分隔 4" xfId="8687" xr:uid="{C3A05907-43F9-4205-BB8A-53F47847D36D}"/>
    <cellStyle name="千位分隔 4 2" xfId="8688" xr:uid="{88A1983B-F0AD-428E-9244-B1045F079B72}"/>
    <cellStyle name="千位分隔 4 2 2" xfId="8689" xr:uid="{D870883A-4E36-40C2-9AEE-8248EFC7A4FC}"/>
    <cellStyle name="千位分隔 4 3" xfId="8690" xr:uid="{C32BB115-4A6B-44D3-BE57-007B33DDE2E0}"/>
    <cellStyle name="千位分隔 5" xfId="8691" xr:uid="{602A48E7-E85A-43B9-8AAD-2BC8209118C1}"/>
    <cellStyle name="千位分隔 6" xfId="8692" xr:uid="{CDCFC5BF-8A07-4212-85EC-F7303CB4DFB7}"/>
    <cellStyle name="千位分隔[0] 2" xfId="8693" xr:uid="{D7B13E26-E9F7-44D1-A200-CD5D6C2AED1C}"/>
    <cellStyle name="千位分隔[0] 2 2" xfId="8694" xr:uid="{DA12B235-9407-4BC1-B2D7-4A02D75168CA}"/>
    <cellStyle name="千位分隔[0] 2 2 2" xfId="8695" xr:uid="{80CD5C89-4B85-4547-84C8-2723C1A850DC}"/>
    <cellStyle name="千位分隔[0] 2 3" xfId="8696" xr:uid="{8723000C-2C78-427E-AE12-EB7106EBF206}"/>
    <cellStyle name="千位分隔[0] 2 3 2" xfId="8697" xr:uid="{3E25EE07-FBC2-4AF6-8C8E-EB4284F76810}"/>
    <cellStyle name="千位分隔[0] 2 4" xfId="8698" xr:uid="{9BB6202A-0458-47C5-BD89-4856D00B380E}"/>
    <cellStyle name="千位分隔[0] 2 5" xfId="8699" xr:uid="{39AF5E51-C0BC-4D35-B9E0-79214A50626B}"/>
    <cellStyle name="千分位 2" xfId="8" xr:uid="{8C2CC3DA-D702-403C-A5E4-1E61656D4AA6}"/>
    <cellStyle name="好 2" xfId="8627" xr:uid="{C75C35A1-DD50-434C-85F1-42A1B8542CA1}"/>
    <cellStyle name="好 3" xfId="8628" xr:uid="{93302D69-7EBE-450A-8C4C-2EAFC2D55C18}"/>
    <cellStyle name="好_StartUp" xfId="8629" xr:uid="{DBC2BAF6-AEAD-467B-910D-1E880F6D557E}"/>
    <cellStyle name="好_StartUp 2" xfId="8630" xr:uid="{CAD51E63-79D0-4AAF-8DC3-3D0BA7268076}"/>
    <cellStyle name="好_StartUp 2 2" xfId="8631" xr:uid="{77E1080B-D6E3-4DF0-B8C7-308C1F2ACDCC}"/>
    <cellStyle name="好_StartUp 2 2 2" xfId="8632" xr:uid="{E91B9AD5-49A2-4C6A-8BB6-CF83372459CC}"/>
    <cellStyle name="好_StartUp 2 3" xfId="8633" xr:uid="{5FD35EAF-8E99-4765-BFB0-F5A9C2BD5C2A}"/>
    <cellStyle name="好_StartUp 3" xfId="8634" xr:uid="{3E7B28EE-9688-4FA1-B8C0-A5419860288C}"/>
    <cellStyle name="好_StartUp 3 2" xfId="8635" xr:uid="{08C7BA7D-1718-43AB-92CB-0904A1B9A773}"/>
    <cellStyle name="好_StartUp 4" xfId="8636" xr:uid="{D069336F-7639-4DB0-BB42-E8F8B8B45CA9}"/>
    <cellStyle name="好_StartUp 5" xfId="8637" xr:uid="{328D0D0E-5514-42BF-B002-1E2F8A4C7901}"/>
    <cellStyle name="差 2" xfId="8078" xr:uid="{A38B6F0C-4726-45B3-A215-907D788C7D15}"/>
    <cellStyle name="差 3" xfId="8079" xr:uid="{E22DAABF-324B-4AC4-B691-05B8B8B446BB}"/>
    <cellStyle name="差_StartUp" xfId="8080" xr:uid="{9D37C5F2-4EED-40ED-B425-7B3648E04847}"/>
    <cellStyle name="差_StartUp 2" xfId="8081" xr:uid="{B5016988-8F76-44DF-B451-A5AC6F09CCFD}"/>
    <cellStyle name="差_StartUp 2 2" xfId="8082" xr:uid="{8E84847F-4134-4786-BA25-C562C568587B}"/>
    <cellStyle name="差_StartUp 2 2 2" xfId="8083" xr:uid="{31B5E794-E2B3-4CAF-B185-DF84E745C263}"/>
    <cellStyle name="差_StartUp 2 3" xfId="8084" xr:uid="{320C241C-13B1-4608-88E3-E9DEDC01D767}"/>
    <cellStyle name="差_StartUp 3" xfId="8085" xr:uid="{1256F3B0-483F-4C2D-A828-900842F568C3}"/>
    <cellStyle name="差_StartUp 3 2" xfId="8086" xr:uid="{6C115294-F183-4909-9EB6-BE48E51E0C36}"/>
    <cellStyle name="差_StartUp 4" xfId="8087" xr:uid="{7F3B3BD9-921A-45E7-A463-74B303B16EAB}"/>
    <cellStyle name="差_StartUp 5" xfId="8088" xr:uid="{E5A4C80F-386A-4C4F-9550-E11DAC395CB0}"/>
    <cellStyle name="常规 10" xfId="8089" xr:uid="{3FE9B456-2992-4C6C-A58A-73A0D98E570A}"/>
    <cellStyle name="常规 10 102 3" xfId="12" xr:uid="{04272013-E172-4EA1-A9B6-22D9A204B540}"/>
    <cellStyle name="常规 10 102 3 2" xfId="888" xr:uid="{54B5614F-C909-418F-93FE-77C4E47E542E}"/>
    <cellStyle name="常规 10 102 3 3" xfId="17429" xr:uid="{D9A9EC1D-AC6C-419F-B647-7DB86FBECAF2}"/>
    <cellStyle name="常规 10 2" xfId="8090" xr:uid="{BE2ECC02-219A-4650-B5B0-1D03C0D5F1FB}"/>
    <cellStyle name="常规 10 2 2" xfId="8091" xr:uid="{2BE09182-1A6C-4557-9D2F-DA2D3EA21CAC}"/>
    <cellStyle name="常规 10 2 3" xfId="8092" xr:uid="{39BE6691-8A31-482B-AC6B-621E335BA0DC}"/>
    <cellStyle name="常规 10 2 4" xfId="16530" xr:uid="{648BD50C-9EE6-401A-BBF5-0F7726F2612D}"/>
    <cellStyle name="常规 10 2 5" xfId="17425" xr:uid="{9C231140-5B37-44A9-9EDB-476706C16BC8}"/>
    <cellStyle name="常规 10 3" xfId="884" xr:uid="{B01458C1-84F9-47AA-9386-844CD7D96131}"/>
    <cellStyle name="常规 10 3 2" xfId="8093" xr:uid="{9F9B4134-DA31-47C7-8612-2A6A0B70AB7A}"/>
    <cellStyle name="常规 10 4" xfId="16512" xr:uid="{777BDEE7-9F61-43BB-A910-4C985AC32585}"/>
    <cellStyle name="常规 10 5" xfId="17413" xr:uid="{04A7BBB0-413A-4D7D-9F09-CB7512BE496F}"/>
    <cellStyle name="常规 11" xfId="8094" xr:uid="{E9DF043B-D6CE-4339-9648-D8BE93453642}"/>
    <cellStyle name="常规 11 2" xfId="8095" xr:uid="{EDEDDBA3-CC06-4A8A-8352-2DF99187685D}"/>
    <cellStyle name="常规 11 2 2" xfId="8096" xr:uid="{E0D41FC1-9743-499C-B77C-66376F85BE71}"/>
    <cellStyle name="常规 11 2 2 2" xfId="8097" xr:uid="{22D89734-58C9-4222-BCE4-9198C8E67A18}"/>
    <cellStyle name="常规 11 2 3" xfId="8098" xr:uid="{A833D5E3-A4C1-4BA7-8DFD-DFD921646CD6}"/>
    <cellStyle name="常规 11 2 4" xfId="17430" xr:uid="{120029F8-4864-4EB3-BFE6-50833C647A43}"/>
    <cellStyle name="常规 11 3" xfId="8099" xr:uid="{31B5BAE1-E896-40D7-AA8B-C06E643B0E7A}"/>
    <cellStyle name="常规 11 3 2" xfId="8100" xr:uid="{7FB78ACC-79DC-44C8-9257-E22B9C2C2EB4}"/>
    <cellStyle name="常规 11 4" xfId="8101" xr:uid="{16335173-8BA8-467A-AB0E-C360A9E9FD3B}"/>
    <cellStyle name="常规 11 5" xfId="17436" xr:uid="{F787C0A5-5109-4201-BE08-B3E0E87ADE58}"/>
    <cellStyle name="常规 12" xfId="8102" xr:uid="{4533F55F-F9E3-4F35-92C4-C312F5BCA2B0}"/>
    <cellStyle name="常规 12 2" xfId="8103" xr:uid="{E18ECC3C-93F6-443A-96EF-52264A80C6BF}"/>
    <cellStyle name="常规 12 2 2" xfId="8104" xr:uid="{32E9179D-5C60-44C8-BBCA-F81C5B77EADB}"/>
    <cellStyle name="常规 12 2 3" xfId="16375" xr:uid="{4EC43DB1-332D-44EC-A81E-90769D96EA4E}"/>
    <cellStyle name="常规 12 3" xfId="8105" xr:uid="{9839AE14-CD8E-4498-A2E9-B2B1434440D6}"/>
    <cellStyle name="常规 12 3 2" xfId="8106" xr:uid="{EFB9AB60-306C-47CD-AE08-157B81584D4C}"/>
    <cellStyle name="常规 12 4" xfId="8107" xr:uid="{CCBF1B0B-8CA4-4DC9-85B2-7C636039688D}"/>
    <cellStyle name="常规 12 4 2" xfId="8108" xr:uid="{C18E865A-7C58-44D3-8013-9D449279DD42}"/>
    <cellStyle name="常规 12 5" xfId="8109" xr:uid="{C60767B5-8EC0-4313-BEA8-E8038AB52363}"/>
    <cellStyle name="常规 12 5 2" xfId="8110" xr:uid="{822BD299-57A2-4C05-A7B3-87AFF8B933B0}"/>
    <cellStyle name="常规 12 6" xfId="8111" xr:uid="{DEA0540C-A27E-4D65-A4BF-991B33B5DB6E}"/>
    <cellStyle name="常规 12 6 2" xfId="8112" xr:uid="{20D6A712-6926-4688-903F-2598C4077B5A}"/>
    <cellStyle name="常规 12 7" xfId="8113" xr:uid="{92B83570-7133-4023-AAF0-595D2D1ECA40}"/>
    <cellStyle name="常规 12 8" xfId="17447" xr:uid="{8A836902-FAA8-484B-B0AD-3E582C457712}"/>
    <cellStyle name="常规 13" xfId="8114" xr:uid="{D7DAC5AE-D57D-4E35-9AEC-D27A795E85C2}"/>
    <cellStyle name="常规 13 2" xfId="8115" xr:uid="{01A9792D-ED51-419A-93E5-2C1807CD865F}"/>
    <cellStyle name="常规 13 2 2" xfId="8116" xr:uid="{E5B5742F-62C6-43E2-B95D-2B6F7E481B8A}"/>
    <cellStyle name="常规 13 2 2 2" xfId="8117" xr:uid="{70F660FC-C9A7-4F5F-BCFD-CD7665D62ACF}"/>
    <cellStyle name="常规 13 2 2 2 2" xfId="8118" xr:uid="{281B4774-054E-4E73-8122-06187A0F2436}"/>
    <cellStyle name="常规 13 2 2 3" xfId="8119" xr:uid="{E2F4AB7A-75D8-4064-B5E1-B3DEA34CCB8D}"/>
    <cellStyle name="常规 13 2 3" xfId="8120" xr:uid="{300CAE23-D2F2-410C-92AB-FD963155C1F1}"/>
    <cellStyle name="常规 13 2 3 2" xfId="8121" xr:uid="{87B97A39-544F-46AF-A827-DC2CCCE6260D}"/>
    <cellStyle name="常规 13 2 4" xfId="8122" xr:uid="{E37C1316-B581-4195-918B-BFA4AD734093}"/>
    <cellStyle name="常规 13 3" xfId="8123" xr:uid="{59074D1C-4CCF-4F75-9EED-7BD978895D8D}"/>
    <cellStyle name="常规 13 3 2" xfId="8124" xr:uid="{90A210A6-CDA3-402D-BB88-3718D91D4BAF}"/>
    <cellStyle name="常规 13 3 2 2" xfId="8125" xr:uid="{7CE93868-B47A-443B-A843-7381FF297551}"/>
    <cellStyle name="常规 13 3 2 2 2" xfId="8126" xr:uid="{8812657F-A60F-4392-BAA4-47E4DA95A204}"/>
    <cellStyle name="常规 13 3 2 3" xfId="8127" xr:uid="{9C3334D6-8288-46A4-BD18-FFCB43B80C34}"/>
    <cellStyle name="常规 13 3 3" xfId="8128" xr:uid="{0BEC8ABD-F753-42BF-B2FA-71D808FA7E9C}"/>
    <cellStyle name="常规 13 3 3 2" xfId="8129" xr:uid="{0CC11A9A-3E0D-4C9E-B157-C3FFA30C7771}"/>
    <cellStyle name="常规 13 3 4" xfId="8130" xr:uid="{D4776449-5129-41A9-8E78-676937A68566}"/>
    <cellStyle name="常规 13 4" xfId="8131" xr:uid="{AF5C7732-D579-4F55-A01B-5CC13FB14830}"/>
    <cellStyle name="常规 13 4 2" xfId="8132" xr:uid="{038E3E30-C976-47D2-B6C0-F8A31C0B421C}"/>
    <cellStyle name="常规 13 4 2 2" xfId="8133" xr:uid="{E9285588-9389-4AE2-9498-A1812C96CA35}"/>
    <cellStyle name="常规 13 4 3" xfId="8134" xr:uid="{53C12920-3DDE-4689-9EBF-78D4E41819CF}"/>
    <cellStyle name="常规 13 5" xfId="8135" xr:uid="{34D03434-FB72-419E-A786-F2A2B5F7AEF0}"/>
    <cellStyle name="常规 14" xfId="8136" xr:uid="{81DFB01B-4048-4A5E-9D9D-128A5A392835}"/>
    <cellStyle name="常规 14 10" xfId="17448" xr:uid="{2B5BE461-938B-45E3-B635-48DE1A78A43B}"/>
    <cellStyle name="常规 14 2" xfId="8137" xr:uid="{D36C41AA-EFA4-4C34-BCB7-E7B721A1FCA7}"/>
    <cellStyle name="常规 14 2 2" xfId="8138" xr:uid="{DED0D8B0-BC54-4E32-A2FA-C5F9233BBA55}"/>
    <cellStyle name="常规 14 2 2 2" xfId="8139" xr:uid="{6DCC5226-C00D-4E31-853E-FCBB56893652}"/>
    <cellStyle name="常规 14 2 3" xfId="8140" xr:uid="{FB6C0130-4939-4F1F-98A1-B6A09FE6DEBC}"/>
    <cellStyle name="常规 14 3" xfId="8141" xr:uid="{FC5F7B5E-CAA0-4617-9D86-FE4BC49E19F9}"/>
    <cellStyle name="常规 14 3 2" xfId="8142" xr:uid="{FF0F1B59-73C9-41B9-BB4D-375C71926459}"/>
    <cellStyle name="常规 14 4" xfId="8143" xr:uid="{869F0E41-3923-4411-9671-B602001586DB}"/>
    <cellStyle name="常规 14 5" xfId="8144" xr:uid="{73B50C8C-E908-4899-9D88-93033624A197}"/>
    <cellStyle name="常规 14 5 2" xfId="8145" xr:uid="{B4ACD903-30E0-47BA-9DD1-F365872B1E04}"/>
    <cellStyle name="常规 14 6" xfId="8146" xr:uid="{3F20591F-B1EB-4280-B3C4-F43A58C7F1B8}"/>
    <cellStyle name="常规 14 6 2" xfId="8147" xr:uid="{445A2B2C-388D-4278-8B03-DBC4092D56FC}"/>
    <cellStyle name="常规 14 7" xfId="8148" xr:uid="{5BC78501-942A-4785-AD0C-93C2E289324C}"/>
    <cellStyle name="常规 14 7 2" xfId="8149" xr:uid="{C7E8BD3F-D80A-49D4-9CC3-2F2DCB6F58F5}"/>
    <cellStyle name="常规 14 8" xfId="8150" xr:uid="{3A1164DC-5DD6-412A-9B35-A9CBE069959D}"/>
    <cellStyle name="常规 14 9" xfId="8151" xr:uid="{E3DEBB25-B95D-4D7F-ACC6-FA20EE12C534}"/>
    <cellStyle name="常规 15" xfId="473" xr:uid="{B6705B10-D682-449A-B388-511E561A3368}"/>
    <cellStyle name="常规 15 2" xfId="8153" xr:uid="{4A1D3205-7BA2-4AE7-BD2A-62E0ED15CE0F}"/>
    <cellStyle name="常规 15 2 2" xfId="8154" xr:uid="{85850545-0BA5-48AF-B9BC-6E4A203403F0}"/>
    <cellStyle name="常规 15 3" xfId="8155" xr:uid="{6F10B457-65A5-4308-9CE7-C08BAF01F111}"/>
    <cellStyle name="常规 15 4" xfId="8152" xr:uid="{93BAEDD3-A15B-4253-8C40-6F0F25EDEBC2}"/>
    <cellStyle name="常规 16" xfId="8156" xr:uid="{785F160F-8BE8-448D-8A23-9C29BC76122C}"/>
    <cellStyle name="常规 16 2" xfId="8157" xr:uid="{E7C588EA-9FF8-465A-A473-1050A7018A1A}"/>
    <cellStyle name="常规 16 2 2" xfId="8158" xr:uid="{DA58101A-0027-4770-9181-9BFC4B3ABF4D}"/>
    <cellStyle name="常规 16 2 2 2" xfId="8159" xr:uid="{94F3F194-30AF-4802-ADBA-98D52094FC24}"/>
    <cellStyle name="常规 16 2 3" xfId="8160" xr:uid="{533294C1-B915-402B-836E-A6E6529A2383}"/>
    <cellStyle name="常规 16 3" xfId="8161" xr:uid="{C83994BF-6025-46D7-A855-FA6F47B71DEE}"/>
    <cellStyle name="常规 16 3 2" xfId="8162" xr:uid="{9749DDF5-72BD-4F94-A15B-4AC56789B904}"/>
    <cellStyle name="常规 16 4" xfId="8163" xr:uid="{B9934446-54E2-4965-8C92-E96B75CFF00C}"/>
    <cellStyle name="常规 16 4 2" xfId="8164" xr:uid="{17F38DE6-7432-47DA-9216-38C2A937792A}"/>
    <cellStyle name="常规 16 5" xfId="8165" xr:uid="{94645757-D15A-4106-BEE8-43068E637585}"/>
    <cellStyle name="常规 17" xfId="544" xr:uid="{8AAFB603-C4E0-4938-9A26-8FA7C126BC2B}"/>
    <cellStyle name="常规 17 2" xfId="8167" xr:uid="{F42EC6A8-ACA5-4928-A056-7B9B52D7C285}"/>
    <cellStyle name="常规 17 2 2" xfId="8168" xr:uid="{AF47E897-6FA8-4FFD-93A6-F7E13D1D3B66}"/>
    <cellStyle name="常规 17 3" xfId="8169" xr:uid="{B1D678DD-DB63-4ED2-B993-03D8DEFD1FE1}"/>
    <cellStyle name="常规 17 4" xfId="8166" xr:uid="{7FDC6468-D53D-4FE7-ACB6-DD8A1CA6687E}"/>
    <cellStyle name="常规 17 5" xfId="17410" xr:uid="{57F72D99-42A8-4AEA-86C0-DC7BD416A2EA}"/>
    <cellStyle name="常规 18" xfId="8170" xr:uid="{AA75CC16-C2A9-4D9B-A8DA-14C522F2C5B0}"/>
    <cellStyle name="常规 18 2" xfId="8171" xr:uid="{A1FA6383-A7F4-4348-B503-C1BE7BE3A151}"/>
    <cellStyle name="常规 18 2 2" xfId="8172" xr:uid="{848F0391-78FC-4183-8FB8-B8AFDAABAAD1}"/>
    <cellStyle name="常规 18 3" xfId="8173" xr:uid="{86DB8FA3-E823-4BFD-BCF8-0CF3BE7D9EB0}"/>
    <cellStyle name="常规 19" xfId="8174" xr:uid="{B0F23443-124A-44B7-BC99-E1A685753E3C}"/>
    <cellStyle name="常规 19 2" xfId="8175" xr:uid="{8611876D-BD35-4B53-A0D6-2F7EE19D6469}"/>
    <cellStyle name="常规 19 3" xfId="17414" xr:uid="{7055EEC9-2BAB-4E18-9A6F-38AF80A0E143}"/>
    <cellStyle name="常规 19 4" xfId="474" xr:uid="{2B5C69D4-744B-46B3-BD8C-B54BEAF003E6}"/>
    <cellStyle name="常规 2" xfId="9" xr:uid="{08619F10-DAA0-4A02-A85A-C736B5B4F236}"/>
    <cellStyle name="常规 2 10" xfId="8176" xr:uid="{6AFFA7D2-FD21-409B-94FA-EFD66BDC6950}"/>
    <cellStyle name="常规 2 10 2" xfId="8177" xr:uid="{C8F6EAC1-706B-4C42-96CF-0E218FD041A7}"/>
    <cellStyle name="常规 2 11" xfId="8178" xr:uid="{13D79A24-548A-4C17-8B33-576EF0BC8B85}"/>
    <cellStyle name="常规 2 11 2" xfId="8179" xr:uid="{DF537944-C741-45F1-93AF-87206A79E8A0}"/>
    <cellStyle name="常规 2 12" xfId="8180" xr:uid="{6A4C2E8A-D68C-4A96-AA5F-11ED13255CC9}"/>
    <cellStyle name="常规 2 12 2" xfId="8181" xr:uid="{A09BA2FF-5271-4FB8-A86D-FB99B6283F8C}"/>
    <cellStyle name="常规 2 13" xfId="8182" xr:uid="{3ED412ED-EB2F-44C3-8E2B-B87BE813032E}"/>
    <cellStyle name="常规 2 13 10" xfId="8183" xr:uid="{F9415227-E4AA-41B5-82E0-A2302220E175}"/>
    <cellStyle name="常规 2 13 10 2" xfId="8184" xr:uid="{9C65B5B6-CBD2-4781-9307-51A1173A0A3F}"/>
    <cellStyle name="常规 2 13 11" xfId="8185" xr:uid="{DFB643AC-27DF-4086-84CA-D99D552F11A6}"/>
    <cellStyle name="常规 2 13 2" xfId="8186" xr:uid="{5EBEA675-9746-4033-BAE4-B40706F3A052}"/>
    <cellStyle name="常规 2 13 2 2" xfId="8187" xr:uid="{3F4DCEA9-BF75-43BA-8D61-26FEA2A878E2}"/>
    <cellStyle name="常规 2 13 2 2 2" xfId="8188" xr:uid="{BDB4E2A5-0B72-4F2F-B406-0F3E4367DC6F}"/>
    <cellStyle name="常规 2 13 2 2 2 2" xfId="8189" xr:uid="{11882C5B-2EDA-4BB4-B768-EFC8FF29F4A4}"/>
    <cellStyle name="常规 2 13 2 2 3" xfId="8190" xr:uid="{D00A1B8A-772C-45E3-84D0-1A3707B1CBB2}"/>
    <cellStyle name="常规 2 13 2 3" xfId="8191" xr:uid="{203D5265-32CD-4B45-AFB1-7AE4B8BA6D67}"/>
    <cellStyle name="常规 2 13 2 3 2" xfId="8192" xr:uid="{141AA8B2-80C0-4A78-BC08-67950E394163}"/>
    <cellStyle name="常规 2 13 2 4" xfId="8193" xr:uid="{E4BC2F94-C3A4-4947-B3FF-69160B6DFFD6}"/>
    <cellStyle name="常规 2 13 3" xfId="8194" xr:uid="{F91B5FD2-69F3-4A69-B435-592950F753BC}"/>
    <cellStyle name="常规 2 13 3 2" xfId="8195" xr:uid="{4E1C81E2-B3E1-4382-A3DE-415F46088783}"/>
    <cellStyle name="常规 2 13 3 2 2" xfId="8196" xr:uid="{2A1B463D-44D8-4A2C-A04E-7080DC155BF1}"/>
    <cellStyle name="常规 2 13 3 2 2 2" xfId="8197" xr:uid="{1FE5C620-C9C7-4205-B1C0-55D640CC46E8}"/>
    <cellStyle name="常规 2 13 3 2 3" xfId="8198" xr:uid="{E4DB6A53-3D6E-49FA-B781-CFBB01E25BFD}"/>
    <cellStyle name="常规 2 13 3 3" xfId="8199" xr:uid="{D036861C-8C18-4BA4-A46E-3BE4AE440141}"/>
    <cellStyle name="常规 2 13 3 3 2" xfId="8200" xr:uid="{E9220127-7A84-49D9-AFBF-BB8ACB2679F0}"/>
    <cellStyle name="常规 2 13 3 4" xfId="8201" xr:uid="{133A97BE-7674-4A39-97DD-02F8793ADF83}"/>
    <cellStyle name="常规 2 13 4" xfId="8202" xr:uid="{177893B2-1E67-4E34-BF24-3253D78F1430}"/>
    <cellStyle name="常规 2 13 4 2" xfId="8203" xr:uid="{3AE1A755-420E-4498-BE92-F5F671227D9A}"/>
    <cellStyle name="常规 2 13 4 2 2" xfId="8204" xr:uid="{55F50D18-941A-4E92-AD26-49A485312BDC}"/>
    <cellStyle name="常规 2 13 4 2 2 2" xfId="8205" xr:uid="{051953E4-060E-41C8-8A83-66F18016AD10}"/>
    <cellStyle name="常规 2 13 4 2 3" xfId="8206" xr:uid="{7B9D0054-C013-42FB-AC96-CB69415D7971}"/>
    <cellStyle name="常规 2 13 4 3" xfId="8207" xr:uid="{556D18E0-B1F5-4599-B31C-B6F1C9FEADAF}"/>
    <cellStyle name="常规 2 13 4 3 2" xfId="8208" xr:uid="{BE1BD3D6-FD05-45F5-9C2F-89D66129F2F5}"/>
    <cellStyle name="常规 2 13 4 4" xfId="8209" xr:uid="{C02D4627-062F-42D6-BD81-984F55903CB9}"/>
    <cellStyle name="常规 2 13 5" xfId="8210" xr:uid="{07980369-BA06-4081-BDF6-0B8AD7BA5DDB}"/>
    <cellStyle name="常规 2 13 5 2" xfId="8211" xr:uid="{A42E7137-FF25-44C6-944C-8CDFD150330F}"/>
    <cellStyle name="常规 2 13 5 2 2" xfId="8212" xr:uid="{8BEED602-688E-4E89-81C6-9C80EA1EFF5C}"/>
    <cellStyle name="常规 2 13 5 3" xfId="8213" xr:uid="{397428E7-1575-4CA4-8F13-B53187414EC8}"/>
    <cellStyle name="常规 2 13 6" xfId="8214" xr:uid="{99BAA0A2-6201-4F07-B3F4-3AD69FD5898F}"/>
    <cellStyle name="常规 2 13 6 2" xfId="8215" xr:uid="{35B9CEE1-FFF3-42AD-B50E-2689F3358AC4}"/>
    <cellStyle name="常规 2 13 6 2 2" xfId="8216" xr:uid="{122080F9-8E7C-46C6-BC2A-6E05B20A3CD2}"/>
    <cellStyle name="常规 2 13 6 3" xfId="8217" xr:uid="{4DBCD1BF-2D3A-481C-8D15-21C00BF74898}"/>
    <cellStyle name="常规 2 13 7" xfId="8218" xr:uid="{69ECECFB-0EBA-4563-8795-C868BF49C1E3}"/>
    <cellStyle name="常规 2 13 7 2" xfId="8219" xr:uid="{E19465EF-5EF2-422B-8CE0-373D1686D63E}"/>
    <cellStyle name="常规 2 13 7 2 2" xfId="8220" xr:uid="{AB3490E5-F5F5-45D2-A5F4-C47119A1E139}"/>
    <cellStyle name="常规 2 13 7 3" xfId="8221" xr:uid="{48CAF149-0AB1-4F7C-BC1C-9420E10BD931}"/>
    <cellStyle name="常规 2 13 8" xfId="8222" xr:uid="{82B25F23-63C9-4BE9-9431-2FF9CCB9A0F8}"/>
    <cellStyle name="常规 2 13 8 2" xfId="8223" xr:uid="{3679D1C5-BB5F-48E1-863C-9F1FECD66DC5}"/>
    <cellStyle name="常规 2 13 9" xfId="8224" xr:uid="{A83B7F0A-F372-45BD-B0ED-930410F20A66}"/>
    <cellStyle name="常规 2 13 9 2" xfId="8225" xr:uid="{7609BF5D-E21B-4C65-B618-CAC18BFFF67A}"/>
    <cellStyle name="常规 2 14" xfId="8226" xr:uid="{7D854516-CED0-4EB2-BC60-44F1FE2CC24B}"/>
    <cellStyle name="常规 2 14 2" xfId="8227" xr:uid="{85EE86DF-889B-4097-B0CB-0BADFCDCCA81}"/>
    <cellStyle name="常规 2 15" xfId="8228" xr:uid="{9756FFFB-8D4F-4662-9544-231497FC2D37}"/>
    <cellStyle name="常规 2 16" xfId="8229" xr:uid="{5C4C8357-AD28-44C9-9209-C2CC7720263C}"/>
    <cellStyle name="常规 2 17" xfId="16376" xr:uid="{C1D9D2FE-581C-411E-B71C-08E79D694251}"/>
    <cellStyle name="常规 2 18" xfId="16457" xr:uid="{A4C1DA38-894A-4EAA-9CBE-4796C4D3F034}"/>
    <cellStyle name="常规 2 19" xfId="1154" xr:uid="{583BD412-937C-4809-85ED-917A7ED8B156}"/>
    <cellStyle name="常规 2 2" xfId="475" xr:uid="{4771462C-FCA5-4571-B5C7-3FE02AC23AF8}"/>
    <cellStyle name="常规 2 2 10" xfId="2033" xr:uid="{0EF48CDF-F129-4BA4-AFBA-EFDD61F54503}"/>
    <cellStyle name="常规 2 2 10 2" xfId="8230" xr:uid="{19BBEED7-1E14-4A95-ABAE-65A150B9463C}"/>
    <cellStyle name="常规 2 2 10 2 2" xfId="8231" xr:uid="{1D61DE42-D546-4E0B-A649-BE83A90A925A}"/>
    <cellStyle name="常规 2 2 10 3" xfId="8232" xr:uid="{EFB6D4DC-3A39-4D18-B93E-48CE22074735}"/>
    <cellStyle name="常规 2 2 10 3 2" xfId="8233" xr:uid="{4633E269-115E-4874-BDA2-3986C5644838}"/>
    <cellStyle name="常规 2 2 10 4" xfId="8234" xr:uid="{7186B9F4-08FA-4CA6-8048-DFA8CC3E5544}"/>
    <cellStyle name="常规 2 2 2" xfId="8235" xr:uid="{B7630AC6-2F10-4231-85C2-C3110987294F}"/>
    <cellStyle name="常规 2 2 2 2" xfId="8236" xr:uid="{C2DE8246-B353-4231-AB93-E4B6ADA75E38}"/>
    <cellStyle name="常规 2 2 2 2 2" xfId="8237" xr:uid="{1F6BEAE6-E209-479C-8032-EDBD97A0974D}"/>
    <cellStyle name="常规 2 2 2 2 2 2" xfId="8238" xr:uid="{E13530F1-51DD-4EED-9081-FAC5B2E0C65C}"/>
    <cellStyle name="常规 2 2 2 2 3" xfId="8239" xr:uid="{511D4D1A-62F0-43C3-9C32-314BBABE3DA6}"/>
    <cellStyle name="常规 2 2 2 3" xfId="8240" xr:uid="{A3E5A8C6-60B0-473B-B5A3-ACC33CEE073C}"/>
    <cellStyle name="常规 2 2 2 3 2" xfId="8241" xr:uid="{E38F0A8B-5E6E-4237-B128-EF72BCB41A2E}"/>
    <cellStyle name="常规 2 2 2 4" xfId="8242" xr:uid="{5FB4BF6F-A2A3-47B7-A9C0-C4DB7B0DFF79}"/>
    <cellStyle name="常规 2 2 2 4 2 2" xfId="16378" xr:uid="{0992A948-F249-445F-BC2C-92D3F036213A}"/>
    <cellStyle name="常规 2 2 2 4 2 2 2" xfId="16425" xr:uid="{5614F2AA-ADDE-4DB1-B863-CD447595F6F5}"/>
    <cellStyle name="常规 2 2 2 5" xfId="16510" xr:uid="{E9A97857-3FA0-44C0-AE71-5479A0F9EE28}"/>
    <cellStyle name="常规 2 2 3" xfId="8243" xr:uid="{9CA41242-A7B7-432F-A6B9-51E1C82646F8}"/>
    <cellStyle name="常规 2 2 3 2" xfId="8244" xr:uid="{B9D9B69D-1F72-40B3-88A2-AB14CAA60D11}"/>
    <cellStyle name="常规 2 2 3 2 2" xfId="8245" xr:uid="{7706D011-08C0-4983-B386-1EC455AE20BC}"/>
    <cellStyle name="常规 2 2 3 3" xfId="8246" xr:uid="{FEB380D5-91A5-49B9-A09B-B85CEFF72D98}"/>
    <cellStyle name="常规 2 2 3 4" xfId="16501" xr:uid="{249FB473-DDB7-44AF-9040-D60D632A6052}"/>
    <cellStyle name="常规 2 2 4" xfId="8247" xr:uid="{2545A5FA-D3FB-4514-8A87-87AB893FE53F}"/>
    <cellStyle name="常规 2 2 4 2" xfId="8248" xr:uid="{ECA2D0BC-D4DF-4DE5-82B3-E3C2C04DD8DE}"/>
    <cellStyle name="常规 2 2 4 2 2" xfId="8249" xr:uid="{657ECEEB-5031-4709-805F-11F6E9ADE3C9}"/>
    <cellStyle name="常规 2 2 4 3" xfId="8250" xr:uid="{9A364F15-8313-41EE-9AAF-73C1201EFE52}"/>
    <cellStyle name="常规 2 2 4 4" xfId="16525" xr:uid="{52E53874-A9DD-4B2A-8573-6CC2F8569BE3}"/>
    <cellStyle name="常规 2 2 5" xfId="15241" xr:uid="{CA8B10AD-8316-420F-BD99-A290D6B06108}"/>
    <cellStyle name="常规 2 2 6" xfId="16377" xr:uid="{76882B5E-8910-4B45-8440-B1879FCB3E50}"/>
    <cellStyle name="常规 2 2 7" xfId="16461" xr:uid="{23B3731B-D1FD-4EBA-9102-CDEC98EFB633}"/>
    <cellStyle name="常规 2 2 8" xfId="7630" xr:uid="{C31447B9-5400-4006-BC49-4385FEF29C28}"/>
    <cellStyle name="常规 2 2 9" xfId="17406" xr:uid="{41117A72-7522-41E8-A8CD-0B8CD115B39E}"/>
    <cellStyle name="常规 2 20" xfId="8251" xr:uid="{1F0ED2C5-0568-4E9C-8594-53E78AD3A8B7}"/>
    <cellStyle name="常规 2 20 2" xfId="8252" xr:uid="{137C5321-0B15-4DB9-9AC9-8B484EE9BC61}"/>
    <cellStyle name="常规 2 20 2 2" xfId="8253" xr:uid="{B9BA52CA-0886-422F-8039-D2AA7CCCD308}"/>
    <cellStyle name="常规 2 20 2 2 2" xfId="8254" xr:uid="{23D204A1-CB4C-4F9D-A227-10221DE06967}"/>
    <cellStyle name="常规 2 20 2 3" xfId="8255" xr:uid="{9F570E3D-3552-415B-88AE-0E638BC29F76}"/>
    <cellStyle name="常规 2 20 3" xfId="8256" xr:uid="{C458F782-44F3-42B6-9865-31E5E05238A3}"/>
    <cellStyle name="常规 2 20 3 2" xfId="8257" xr:uid="{F964C330-E9F6-4A72-8155-EF007E66038A}"/>
    <cellStyle name="常规 2 20 4" xfId="8258" xr:uid="{A9BBD9E4-1015-4952-8AC6-3F26557F68D6}"/>
    <cellStyle name="常规 2 21" xfId="17291" xr:uid="{889D6C64-1B16-4583-986F-1F0EE63EB083}"/>
    <cellStyle name="常规 2 22" xfId="1017" xr:uid="{7E3B2C64-E99C-43DD-95B9-96C36880A68A}"/>
    <cellStyle name="常规 2 23" xfId="17384" xr:uid="{EE5ECE95-CBAB-421F-BC4E-E0086EC555F3}"/>
    <cellStyle name="常规 2 3" xfId="8259" xr:uid="{581655CC-BD7D-4B6D-96BF-E2CE7AF2CA1E}"/>
    <cellStyle name="常规 2 3 2" xfId="8260" xr:uid="{F1F6B2C1-58EA-4DE0-8128-B3CAF4462BAD}"/>
    <cellStyle name="常规 2 3 2 2" xfId="8261" xr:uid="{C68D0784-D3D5-489E-91B5-D75B753EB088}"/>
    <cellStyle name="常规 2 3 2 3" xfId="16529" xr:uid="{83856074-A98D-4C00-AA20-B921E17610F2}"/>
    <cellStyle name="常规 2 3 2 4" xfId="17419" xr:uid="{9433AECC-208E-4D54-93A7-F64CF57B8F68}"/>
    <cellStyle name="常规 2 3 3" xfId="8262" xr:uid="{9FC844B7-F439-4556-804B-AF6B6D0B2C2D}"/>
    <cellStyle name="常规 2 3 3 2" xfId="8263" xr:uid="{D73D2DE1-D10C-4EAB-8803-B26382FA1D44}"/>
    <cellStyle name="常规 2 3 3 3" xfId="17446" xr:uid="{33124414-C040-44DA-80F8-543CDFE34242}"/>
    <cellStyle name="常规 2 3 4" xfId="8264" xr:uid="{04141FF0-AE31-43F4-99A8-8DC75B7F8051}"/>
    <cellStyle name="常规 2 3 5" xfId="16379" xr:uid="{5487CFB3-F145-4656-9EF3-D23F27D1D527}"/>
    <cellStyle name="常规 2 3 6" xfId="16511" xr:uid="{45248C39-293D-426C-84BE-CD34289CCE1F}"/>
    <cellStyle name="常规 2 3 7" xfId="17433" xr:uid="{636C5EEB-69D7-4FE6-B720-7AE0A9B85039}"/>
    <cellStyle name="常规 2 4" xfId="8265" xr:uid="{B96A374E-665C-40B0-A235-0D15CAC596F9}"/>
    <cellStyle name="常规 2 4 2" xfId="8266" xr:uid="{3EC0B8D4-972E-4F8A-A566-A1DF88982E48}"/>
    <cellStyle name="常规 2 4 2 2" xfId="8267" xr:uid="{2A54B269-1DA5-4B69-825A-8A59AEDC88B9}"/>
    <cellStyle name="常规 2 4 2 3" xfId="16531" xr:uid="{74C60F97-0B13-412D-A4BF-DE78D318D977}"/>
    <cellStyle name="常规 2 4 3" xfId="8268" xr:uid="{8FE8B5A9-5DFA-4D62-A934-8B4620C367C6}"/>
    <cellStyle name="常规 2 4 4" xfId="16380" xr:uid="{7B1E8600-D120-42D6-9FFD-541DB61A0FA3}"/>
    <cellStyle name="常规 2 4 5" xfId="16515" xr:uid="{1DFA0829-4A73-4166-BC88-B3D5D8F9442A}"/>
    <cellStyle name="常规 2 5" xfId="8269" xr:uid="{933D58F3-5CBB-4746-9A34-FFFD97FFDE14}"/>
    <cellStyle name="常规 2 5 2" xfId="8270" xr:uid="{6814A5CD-2CFD-4457-A1D1-FDCE5D63FF83}"/>
    <cellStyle name="常规 2 5 2 2" xfId="8271" xr:uid="{239DF9AF-2DC6-4F6A-916E-4A18B48DBAD5}"/>
    <cellStyle name="常规 2 5 2 2 2" xfId="8272" xr:uid="{15F4C5DE-1085-44EE-81AE-992DB9605C27}"/>
    <cellStyle name="常规 2 5 2 3" xfId="8273" xr:uid="{848CA213-2776-4561-8414-8126B1FF0E3A}"/>
    <cellStyle name="常规 2 5 3" xfId="8274" xr:uid="{F5A0AA92-CC24-451A-B7A6-51DD1E63007F}"/>
    <cellStyle name="常规 2 5 3 2" xfId="8275" xr:uid="{DB0B36BE-7EE6-4FA6-9EE9-FE86E0962F38}"/>
    <cellStyle name="常规 2 5 4" xfId="8276" xr:uid="{623EC427-E4E0-4F15-BDB7-38F6282189D2}"/>
    <cellStyle name="常规 2 5 5" xfId="16381" xr:uid="{388D6A8D-AD6F-4DE5-94A2-022AB4CB5495}"/>
    <cellStyle name="常规 2 5 6" xfId="16514" xr:uid="{DF9B04C4-D715-4591-83AB-8BEB88EFC61B}"/>
    <cellStyle name="常规 2 54" xfId="8277" xr:uid="{DF6FA96C-1476-4476-9663-19F4A34184C0}"/>
    <cellStyle name="常规 2 54 18" xfId="8278" xr:uid="{12748707-58FA-4703-B4BA-1C2D43592BB0}"/>
    <cellStyle name="常规 2 54 18 2" xfId="1018" xr:uid="{6A313FA8-2B23-45F1-A467-780D999AE34A}"/>
    <cellStyle name="常规 2 54 18 2 2" xfId="8280" xr:uid="{A03DFDBF-D0EF-4B00-ABD7-36310516746E}"/>
    <cellStyle name="常规 2 54 18 2 2 2" xfId="10" xr:uid="{3FE253AB-592C-4FC5-B5AA-B5323DFC4DF9}"/>
    <cellStyle name="常规 2 54 18 2 2 2 2" xfId="8282" xr:uid="{383B264C-7EDB-4A9C-8F23-CB70E1D2EC27}"/>
    <cellStyle name="常规 2 54 18 2 2 2 2 2" xfId="8283" xr:uid="{E5AD60A4-C2AD-4A05-804B-E1204CE5EC34}"/>
    <cellStyle name="常规 2 54 18 2 2 2 2 3" xfId="17409" xr:uid="{EB313663-9C55-476C-8D0F-DC2A2ADA890B}"/>
    <cellStyle name="常规 2 54 18 2 2 2 3" xfId="8284" xr:uid="{A17A188A-A7C1-419C-85A0-6235DAE4DF81}"/>
    <cellStyle name="常规 2 54 18 2 2 2 3 2" xfId="17431" xr:uid="{37024A64-3A2B-4DB4-9A7F-CE753ADFB383}"/>
    <cellStyle name="常规 2 54 18 2 2 2 4" xfId="8281" xr:uid="{4930233A-86D2-48A0-938B-AEADA2B95896}"/>
    <cellStyle name="常规 2 54 18 2 2 2 4 2" xfId="17437" xr:uid="{7C37B775-C753-4EE2-8983-1EE6254B61BB}"/>
    <cellStyle name="常规 2 54 18 2 2 2 5" xfId="17415" xr:uid="{58245161-BA98-4C94-80FD-4F164C59C0D4}"/>
    <cellStyle name="常规 2 54 18 2 2 3" xfId="8285" xr:uid="{A0C89DDD-1E9E-4FB8-A88C-7A79FE48A535}"/>
    <cellStyle name="常规 2 54 18 2 3" xfId="8286" xr:uid="{18ECFF35-797C-4A74-B2B5-457C9DD65FAE}"/>
    <cellStyle name="常规 2 54 18 2 3 2" xfId="8287" xr:uid="{5FE5E58C-FB7F-4709-904D-D8E742F1388B}"/>
    <cellStyle name="常规 2 54 18 2 3 2 2" xfId="8288" xr:uid="{80C505A6-721E-4577-BC60-4566CE631E41}"/>
    <cellStyle name="常规 2 54 18 2 3 3" xfId="8289" xr:uid="{22808AED-6A63-4BC9-B183-1AEAC941D095}"/>
    <cellStyle name="常规 2 54 18 2 4" xfId="8290" xr:uid="{4D656777-3DD0-47D5-A0E0-05981655AE05}"/>
    <cellStyle name="常规 2 54 18 2 4 2" xfId="8291" xr:uid="{82FB80B8-BD4D-4068-A2FD-8059D1534145}"/>
    <cellStyle name="常规 2 54 18 2 5" xfId="8292" xr:uid="{269C352E-8FDF-48B7-9F9D-EF1FFA869633}"/>
    <cellStyle name="常规 2 54 18 2 5 2" xfId="8293" xr:uid="{7718C1C9-F353-4A0B-8BE1-E38A706C378D}"/>
    <cellStyle name="常规 2 54 18 2 6" xfId="8294" xr:uid="{EE4A6875-420E-408C-B3D0-9EA0F165E4DC}"/>
    <cellStyle name="常规 2 54 18 2 7" xfId="16460" xr:uid="{D7A9E7CE-0817-4ECF-8FB0-6F49759C32F0}"/>
    <cellStyle name="常规 2 54 18 2 8" xfId="8279" xr:uid="{46B1F43E-1C50-4F41-AD43-A208F2695941}"/>
    <cellStyle name="常规 2 54 18 2 9" xfId="17292" xr:uid="{B8775D64-183D-4847-9591-DC723A107C10}"/>
    <cellStyle name="常规 2 54 18 3" xfId="8295" xr:uid="{3069BD6F-506B-4D95-91F4-3E503337A34D}"/>
    <cellStyle name="常规 2 54 18 4" xfId="16459" xr:uid="{C5125FBB-C599-4566-87A8-543DBD9BF69C}"/>
    <cellStyle name="常规 2 54 2" xfId="8296" xr:uid="{190716B0-12E6-4B18-AB56-710989FB1029}"/>
    <cellStyle name="常规 2 54 3" xfId="11" xr:uid="{D77E418B-CDF3-4E87-872B-7A78D7B2B70B}"/>
    <cellStyle name="常规 2 54 3 2" xfId="17434" xr:uid="{D0D7E278-851D-40AE-A313-285358E743B7}"/>
    <cellStyle name="常规 2 54 3 3" xfId="17438" xr:uid="{83011285-4D43-4C03-96C9-B00DA8908576}"/>
    <cellStyle name="常规 2 6" xfId="8297" xr:uid="{0D0828F6-838F-426D-B658-2E74F6C1C926}"/>
    <cellStyle name="常规 2 6 2" xfId="8298" xr:uid="{1D63EB3A-96C1-4007-9F2A-4C9FE2C240B8}"/>
    <cellStyle name="常规 2 6 2 2" xfId="8299" xr:uid="{FCF3AB7E-08FE-4938-8A70-1AB11AB8C11C}"/>
    <cellStyle name="常规 2 6 3" xfId="8300" xr:uid="{A235FDB8-163D-4D7A-979B-9B146CCB0E7C}"/>
    <cellStyle name="常规 2 6 4" xfId="16382" xr:uid="{A0F2F527-EC9A-448F-A346-1EBC443AD949}"/>
    <cellStyle name="常规 2 6 5" xfId="16498" xr:uid="{007593D3-A038-4EA7-AB79-4CB3E0A0D6B3}"/>
    <cellStyle name="常规 2 7" xfId="8301" xr:uid="{0D404BF2-E640-4A70-A646-A7F084FD79BE}"/>
    <cellStyle name="常规 2 7 2" xfId="8302" xr:uid="{31441214-2522-4363-A01F-0CF43598A270}"/>
    <cellStyle name="常规 2 8" xfId="8303" xr:uid="{87AFE033-EEA7-4E75-8398-0FB19D60A0FE}"/>
    <cellStyle name="常规 2 8 2" xfId="8304" xr:uid="{2EC3BE2B-BC8F-4A27-A691-D094F9072CEC}"/>
    <cellStyle name="常规 2 8 2 2" xfId="8305" xr:uid="{3642A618-58D5-427C-8EC3-E3967DFD3C28}"/>
    <cellStyle name="常规 2 8 3" xfId="8306" xr:uid="{421C3311-E6F5-4651-8516-E3E70A29AC43}"/>
    <cellStyle name="常规 2 9" xfId="8307" xr:uid="{8292FF60-689E-45CD-924E-5CDAD0206265}"/>
    <cellStyle name="常规 2 9 2" xfId="8308" xr:uid="{0084270F-A883-45D1-9138-67FC98D81959}"/>
    <cellStyle name="常规 2_当前HAPQ现有出口产品清单--开发确认121204反馈_海信日立现有出口机产品清单--121204" xfId="16383" xr:uid="{CD7A3BA1-C458-4EA7-A303-93800340EF0B}"/>
    <cellStyle name="常规 20" xfId="8309" xr:uid="{39401276-08C2-47EC-975E-C9937E296648}"/>
    <cellStyle name="常规 20 2" xfId="8310" xr:uid="{DDCFB815-B5ED-4A84-B87A-959FBA7A07B0}"/>
    <cellStyle name="常规 20 2 2" xfId="8311" xr:uid="{D2C989C7-4459-42FF-AAD3-C1CB8CEACF45}"/>
    <cellStyle name="常规 20 3" xfId="8312" xr:uid="{B7A09FB0-5508-4FA9-98C9-B1C4FE562AF4}"/>
    <cellStyle name="常规 20 7" xfId="16521" xr:uid="{E3739F3A-5F3D-48D4-BB17-1F632BA21330}"/>
    <cellStyle name="常规 21" xfId="8313" xr:uid="{2072AF9A-0B77-4014-BF8D-E218E35D8D2D}"/>
    <cellStyle name="常规 21 2" xfId="8314" xr:uid="{EF7F9F3D-8BF6-463A-91B8-5EB1FC0A6096}"/>
    <cellStyle name="常规 21 2 2" xfId="8315" xr:uid="{6840D07F-AA17-4048-92DD-C7189AA8A1B3}"/>
    <cellStyle name="常规 21 3" xfId="8316" xr:uid="{9E0476E7-FA1F-48B0-9BA3-C5506FF9569E}"/>
    <cellStyle name="常规 22" xfId="8317" xr:uid="{CF792D70-DBD0-4E95-B250-8C64827BBDC2}"/>
    <cellStyle name="常规 22 2" xfId="476" xr:uid="{19300959-DD3E-453D-B975-827404457FAF}"/>
    <cellStyle name="常规 22 2 2" xfId="16440" xr:uid="{39264652-80AA-49A3-B349-D2A13953B107}"/>
    <cellStyle name="常规 22 2 3" xfId="8318" xr:uid="{67F7E563-7E14-4EE5-9C31-83FAB8D8381E}"/>
    <cellStyle name="常规 22 2 4" xfId="17279" xr:uid="{BFE12F40-5581-4C26-8A85-3D854555D85F}"/>
    <cellStyle name="常规 22 2 5" xfId="885" xr:uid="{19C6F372-A6B6-4CD5-81E7-5D295B0D8CBF}"/>
    <cellStyle name="常规 22 2 6" xfId="17439" xr:uid="{281EBEC6-38B0-4012-9778-6F1CBC95B78A}"/>
    <cellStyle name="常规 23" xfId="8319" xr:uid="{E8D54E3B-06BE-4F93-8FBA-8FF8FC5E4F4E}"/>
    <cellStyle name="常规 23 2" xfId="8320" xr:uid="{AEC3A37C-D229-44F8-928E-EE1E5453C0CD}"/>
    <cellStyle name="常规 24" xfId="8321" xr:uid="{93FDCCE3-E007-4DAD-8CD1-DEE181DAB158}"/>
    <cellStyle name="常规 24 2" xfId="8322" xr:uid="{7F9DD498-0ED4-4CF8-A45A-01B70F456762}"/>
    <cellStyle name="常规 25" xfId="8323" xr:uid="{F92F58AD-BA87-438D-9550-E9B24CDBD619}"/>
    <cellStyle name="常规 25 2" xfId="8324" xr:uid="{5D1EDCC1-B5C0-41AF-BC54-F662E17227A2}"/>
    <cellStyle name="常规 26" xfId="8325" xr:uid="{89CFAA20-C169-4C79-8FEB-0EE289AB4CF1}"/>
    <cellStyle name="常规 26 2" xfId="8326" xr:uid="{BB44AFD7-FC33-4D97-9342-F71555730E8B}"/>
    <cellStyle name="常规 26 3" xfId="477" xr:uid="{746B8798-D238-4ED7-889E-A240D642CFCB}"/>
    <cellStyle name="常规 26 3 2" xfId="478" xr:uid="{94EA4CEA-9C02-4627-A416-AD74F6CD8BAA}"/>
    <cellStyle name="常规 26 3 3" xfId="479" xr:uid="{D58D0627-1646-4DE9-A374-55D0EC6CE1DA}"/>
    <cellStyle name="常规 27" xfId="8327" xr:uid="{907256EC-FAED-46C1-AF1B-A40289E5CB36}"/>
    <cellStyle name="常规 27 2" xfId="8328" xr:uid="{34C3DD46-1500-40A4-9898-2C98E0EEE72F}"/>
    <cellStyle name="常规 28" xfId="480" xr:uid="{8D82C925-9E76-4D4C-918D-D1616F78A5E0}"/>
    <cellStyle name="常规 28 2" xfId="481" xr:uid="{E04D29B5-AC7E-4E4E-8AE0-E0B119F43184}"/>
    <cellStyle name="常规 28 3" xfId="8329" xr:uid="{31C896F5-ACFD-43B4-B270-819FB0143FF1}"/>
    <cellStyle name="常规 29" xfId="8330" xr:uid="{B069EFB1-F8E7-4E7C-9D03-43ECE6546696}"/>
    <cellStyle name="常规 29 2" xfId="482" xr:uid="{F903198E-0650-462D-83B9-ACC3BF6C961C}"/>
    <cellStyle name="常规 29 2 10" xfId="17444" xr:uid="{85BB54B1-9643-43DD-BC31-846755273F2A}"/>
    <cellStyle name="常规 29 2 16" xfId="16384" xr:uid="{C358D1E3-DBDA-40EE-9140-17017BAB3AFC}"/>
    <cellStyle name="常规 29 2 2" xfId="483" xr:uid="{D48C6F14-A0AC-41BE-B893-FD330AA9DC0A}"/>
    <cellStyle name="常规 29 2 2 2" xfId="1019" xr:uid="{758C19B8-2412-4D95-9ED9-E12489D80896}"/>
    <cellStyle name="常规 29 2 3" xfId="886" xr:uid="{A56AF8F4-9F02-4B5E-AC26-768676814C93}"/>
    <cellStyle name="常规 29 2 4" xfId="17423" xr:uid="{400A5BA9-436C-416B-BFAE-5A32E18EC5A3}"/>
    <cellStyle name="常规 29 3" xfId="17420" xr:uid="{616E1D4E-AB4A-4807-BFA1-2EC2DA889EF4}"/>
    <cellStyle name="常规 3" xfId="484" xr:uid="{C717BE41-5488-4B28-A9A4-3B45F29738DB}"/>
    <cellStyle name="常规 3 10" xfId="8332" xr:uid="{1E916617-037D-4C89-821A-6B2702B6D6D4}"/>
    <cellStyle name="常规 3 10 2" xfId="8333" xr:uid="{5462807D-2739-4D85-8F14-952A66FCB573}"/>
    <cellStyle name="常规 3 10 2 2" xfId="8334" xr:uid="{78D833F4-5735-4F05-81A8-A39668C01B8E}"/>
    <cellStyle name="常规 3 10 2 2 2" xfId="8335" xr:uid="{FF6227BE-E9C6-4F7C-8185-3A56D4D107F1}"/>
    <cellStyle name="常规 3 10 2 2 2 2" xfId="8336" xr:uid="{E5B21D52-2E0F-403C-A27B-51D6F5060040}"/>
    <cellStyle name="常规 3 10 2 2 3" xfId="8337" xr:uid="{16CFE75B-BF9F-426F-9930-43C6817F2596}"/>
    <cellStyle name="常规 3 10 2 3" xfId="8338" xr:uid="{3085E52C-0CB3-41EA-AB7D-04C17AA3095F}"/>
    <cellStyle name="常规 3 10 2 3 2" xfId="8339" xr:uid="{4ABE2FDB-DB7F-4963-882E-2C27DA90B8BC}"/>
    <cellStyle name="常规 3 10 2 4" xfId="8340" xr:uid="{B386C8BC-FB45-484B-AD7C-6588B36F4C3D}"/>
    <cellStyle name="常规 3 10 3" xfId="8341" xr:uid="{47DFD540-8181-4812-B176-2A34EEC5BAEA}"/>
    <cellStyle name="常规 3 10 3 2" xfId="8342" xr:uid="{312E68E2-DC4C-4525-939D-187065CDCF1B}"/>
    <cellStyle name="常规 3 10 3 2 2" xfId="8343" xr:uid="{E5BA2C09-16C0-4B3A-825B-EFB8889302CF}"/>
    <cellStyle name="常规 3 10 3 2 2 2" xfId="8344" xr:uid="{15B17D3F-21DD-44E2-B0E9-982FDC0B7A26}"/>
    <cellStyle name="常规 3 10 3 2 3" xfId="8345" xr:uid="{AA1780E6-3748-4133-87C0-6EA3B48448D0}"/>
    <cellStyle name="常规 3 10 3 3" xfId="8346" xr:uid="{69866258-F9B9-4CBD-9C7E-4EB38975FAFC}"/>
    <cellStyle name="常规 3 10 3 3 2" xfId="8347" xr:uid="{5CEA636D-A704-4CF2-ACA1-ACD860DAF30D}"/>
    <cellStyle name="常规 3 10 3 4" xfId="8348" xr:uid="{96A1FBA3-688F-4D23-819F-5CFE46B0FDA0}"/>
    <cellStyle name="常规 3 10 4" xfId="8349" xr:uid="{C79AC1ED-09F5-4556-99F9-E5D54280A122}"/>
    <cellStyle name="常规 3 10 4 2" xfId="8350" xr:uid="{ED8A0953-1A60-432A-8AAB-B5D5F328F0E3}"/>
    <cellStyle name="常规 3 10 4 2 2" xfId="8351" xr:uid="{4ECFFA7E-05C2-4C11-AC44-96C525A8A57A}"/>
    <cellStyle name="常规 3 10 4 3" xfId="8352" xr:uid="{5514470F-754C-4F97-932C-CFCBA513A832}"/>
    <cellStyle name="常规 3 10 5" xfId="8353" xr:uid="{0A346041-F922-48F3-8436-A6ECBF625D96}"/>
    <cellStyle name="常规 3 11" xfId="16504" xr:uid="{B77B1581-E7C8-4F03-9517-B3AFF1DAD877}"/>
    <cellStyle name="常规 3 12" xfId="1063" xr:uid="{F6A85354-D93D-4D80-B50E-EE9D72AAE1B2}"/>
    <cellStyle name="常规 3 13" xfId="889" xr:uid="{E914F9B4-131D-4D03-B77B-9FE398C5EE2B}"/>
    <cellStyle name="常规 3 14" xfId="17386" xr:uid="{270AEDB2-2317-4319-B469-9B82FB1B2549}"/>
    <cellStyle name="常规 3 2" xfId="8354" xr:uid="{D5EE0C7A-E855-428E-8AFB-BCF6248A4FD0}"/>
    <cellStyle name="常规 3 2 2" xfId="8355" xr:uid="{D7A80BB7-02FC-411B-AAA0-0B6AC0E6A8DC}"/>
    <cellStyle name="常规 3 2 2 2" xfId="8356" xr:uid="{FBB4822C-9C9A-4888-B252-52FAB5FA39F9}"/>
    <cellStyle name="常规 3 2 2 2 2" xfId="8357" xr:uid="{1DC6559E-8AF3-47FC-ABD2-79B6174DCE86}"/>
    <cellStyle name="常规 3 2 2 2 3" xfId="8358" xr:uid="{1A3E4900-0EA1-4B8E-809E-B02DD883348A}"/>
    <cellStyle name="常规 3 2 2 2 4" xfId="8359" xr:uid="{D8A17A65-CA47-450A-9F81-F3E263A8E948}"/>
    <cellStyle name="常规 3 2 2 3" xfId="8360" xr:uid="{C2041E49-D7EF-4E89-A227-1EA7FE3DA369}"/>
    <cellStyle name="常规 3 2 2 4" xfId="8361" xr:uid="{8ED86C73-BF81-4A6C-98B4-38989164536D}"/>
    <cellStyle name="常规 3 2 2 5" xfId="8362" xr:uid="{9E0B1395-873F-4A40-A0B6-F282CD7D5669}"/>
    <cellStyle name="常规 3 2 2 6" xfId="16524" xr:uid="{63AA281C-081A-472F-B407-3909F0D75271}"/>
    <cellStyle name="常规 3 2 3" xfId="8363" xr:uid="{208E1711-9F1C-46B5-ADE3-D275F341C2A0}"/>
    <cellStyle name="常规 3 2 3 2" xfId="8364" xr:uid="{1286C2A0-EA73-4C1F-A10B-A7D44B6AE2BE}"/>
    <cellStyle name="常规 3 2 3 2 2" xfId="8365" xr:uid="{B0E71674-AB35-4D97-807A-8586D7420423}"/>
    <cellStyle name="常规 3 2 3 3" xfId="8366" xr:uid="{B4D45E80-1F2B-4244-8D23-70A55CDFA3E7}"/>
    <cellStyle name="常规 3 2 3 4" xfId="8367" xr:uid="{2085106D-C226-49AA-9E09-98AA43253187}"/>
    <cellStyle name="常规 3 2 3 5" xfId="8368" xr:uid="{6444163F-917C-4117-85BC-ACEECE348F05}"/>
    <cellStyle name="常规 3 2 4" xfId="8369" xr:uid="{16CCEB2F-B8AD-4417-B31E-94FF0DD7EBB2}"/>
    <cellStyle name="常规 3 2 4 2" xfId="8370" xr:uid="{10EBCB8C-3883-407C-A7E5-B5B07CE400D5}"/>
    <cellStyle name="常规 3 2 5" xfId="8371" xr:uid="{DAD48E00-EC9F-4AC6-804A-BB3D6DF487E3}"/>
    <cellStyle name="常规 3 2 6" xfId="8372" xr:uid="{CB189BCC-D821-47BD-A66C-A2D304D11396}"/>
    <cellStyle name="常规 3 2 7" xfId="16509" xr:uid="{28F51D3D-A18A-4C98-8D64-E9F20093C93A}"/>
    <cellStyle name="常规 3 2 8" xfId="17432" xr:uid="{5665F0EA-CA6F-470C-930E-0D41483777B2}"/>
    <cellStyle name="常规 3 3" xfId="8373" xr:uid="{24E1C3AD-344E-42D0-BFC9-4ED039EECEA9}"/>
    <cellStyle name="常规 3 3 2" xfId="8374" xr:uid="{49DDC4BC-63DA-4004-9B52-26AF70B95E00}"/>
    <cellStyle name="常规 3 3 2 2" xfId="8375" xr:uid="{6362CE0D-FBEA-45F2-AE33-DD17653B0DA3}"/>
    <cellStyle name="常规 3 3 2 2 2" xfId="8376" xr:uid="{96BC5921-DFCE-43B4-ADE0-77E67A1B3041}"/>
    <cellStyle name="常规 3 3 2 3" xfId="8377" xr:uid="{1AA1F86E-EF73-411A-A482-BE44EC4AFB69}"/>
    <cellStyle name="常规 3 3 2 3 2" xfId="8378" xr:uid="{0F811E6D-93B9-4ECD-BBE7-97E2B7930512}"/>
    <cellStyle name="常规 3 3 2 4" xfId="8379" xr:uid="{B175F3E5-944E-47E4-95A5-932CEA9793A0}"/>
    <cellStyle name="常规 3 3 2 5" xfId="17424" xr:uid="{4F3295AF-15C0-480A-ABC4-B3F3E16B4768}"/>
    <cellStyle name="常规 3 3 3" xfId="8380" xr:uid="{AD265E38-84B8-4A75-82CA-05034FACFEB2}"/>
    <cellStyle name="常规 3 3 3 2" xfId="8381" xr:uid="{71201603-9EFB-4440-8128-02EDBA3D47F7}"/>
    <cellStyle name="常规 3 3 4" xfId="8382" xr:uid="{603B1284-2D13-4F0F-A2D3-AF5AFF51DABB}"/>
    <cellStyle name="常规 3 3 4 2" xfId="8383" xr:uid="{313C191E-D042-4EDB-9357-29198AFFD483}"/>
    <cellStyle name="常规 3 3 5" xfId="8384" xr:uid="{A19E71A4-4C12-4CCD-96CF-F73E81E2A69A}"/>
    <cellStyle name="常规 3 3 6" xfId="16516" xr:uid="{4F99A561-C464-4F52-A37C-88A8BD6A69F1}"/>
    <cellStyle name="常规 3 3 7" xfId="17418" xr:uid="{6E6C0705-9F92-4352-B2BF-1CD719FB982A}"/>
    <cellStyle name="常规 3 4" xfId="8385" xr:uid="{121906B6-5E8F-4E1B-8284-061B8168ED36}"/>
    <cellStyle name="常规 3 4 2" xfId="8386" xr:uid="{98F7E611-C6B7-4B8D-8FE7-90F2BE14EC84}"/>
    <cellStyle name="常规 3 4 2 2" xfId="8387" xr:uid="{B65FE317-CDBC-4BB8-AFF1-B8D7870989FE}"/>
    <cellStyle name="常规 3 4 2 2 2" xfId="8388" xr:uid="{7D9A3EB2-BFB5-4FFE-A918-E423D38604D8}"/>
    <cellStyle name="常规 3 4 2 3" xfId="8389" xr:uid="{2D93E1D0-52ED-4D87-9B2E-EC7929FF3C6F}"/>
    <cellStyle name="常规 3 4 3" xfId="8390" xr:uid="{85B498DD-17A2-492F-A44B-A8FE76FA6AD9}"/>
    <cellStyle name="常规 3 4 3 2" xfId="8391" xr:uid="{B6CF5547-681F-4357-AECF-5AD7A065AF84}"/>
    <cellStyle name="常规 3 4 4" xfId="8392" xr:uid="{6A673C6F-67BA-40C7-85AA-01F765C8A163}"/>
    <cellStyle name="常规 3 4 4 2" xfId="8393" xr:uid="{5BC39571-2A17-4033-8299-820AE3E52772}"/>
    <cellStyle name="常规 3 4 5" xfId="8394" xr:uid="{47588823-68FD-4450-B459-15D85981AFFE}"/>
    <cellStyle name="常规 3 4 6" xfId="16532" xr:uid="{0B756812-9BA8-4DC5-81BC-F273A670F1F2}"/>
    <cellStyle name="常规 3 5" xfId="8395" xr:uid="{8A1757A3-0834-4218-9F8C-2B0DB4A166B2}"/>
    <cellStyle name="常规 3 5 2" xfId="485" xr:uid="{D942652D-A893-4C13-A672-FF667289E2CF}"/>
    <cellStyle name="常规 3 5 2 2" xfId="486" xr:uid="{EC8A3B65-8380-4870-8D08-82EE0A34A296}"/>
    <cellStyle name="常规 3 5 2 2 2" xfId="8398" xr:uid="{6A70A5C4-9568-48C2-BF41-5CC017EDACDA}"/>
    <cellStyle name="常规 3 5 2 2 3" xfId="8397" xr:uid="{08345EC1-F173-4AD9-AFF6-9AC842F27BF3}"/>
    <cellStyle name="常规 3 5 2 3" xfId="8399" xr:uid="{E4BBE564-9F8A-41C2-A0E8-0A21D1750706}"/>
    <cellStyle name="常规 3 5 2 4" xfId="8396" xr:uid="{15870131-9283-430E-84AE-4A575433AC51}"/>
    <cellStyle name="常规 3 5 3" xfId="8400" xr:uid="{1DB69843-0067-47E2-8041-8BF4B6445013}"/>
    <cellStyle name="常规 3 6" xfId="8401" xr:uid="{A29134CD-721D-4DC5-955D-1ADF7D53357F}"/>
    <cellStyle name="常规 3 6 2" xfId="8402" xr:uid="{6FBB878A-D737-41C1-A0F0-9903D75BA952}"/>
    <cellStyle name="常规 3 6 2 2" xfId="8403" xr:uid="{25CF30F8-11D4-4344-8C19-CDEA201D3CB0}"/>
    <cellStyle name="常规 3 6 2 2 2" xfId="16523" xr:uid="{4568612F-578C-4383-A8F6-BD3F39B44216}"/>
    <cellStyle name="常规 3 6 2 3" xfId="16550" xr:uid="{4283818A-21AF-494F-91FE-C02FC0C70054}"/>
    <cellStyle name="常规 3 6 2 3 2" xfId="16583" xr:uid="{14EC46D4-144F-4306-B070-29E8B2643BF7}"/>
    <cellStyle name="常规 3 6 2 3 2 2" xfId="16660" xr:uid="{F8C0A14C-AB9B-4EBA-A8F5-BC10FB0222BA}"/>
    <cellStyle name="常规 3 6 2 3 2 2 2" xfId="16797" xr:uid="{BB505E89-1755-4011-8116-C2BADE28F6EC}"/>
    <cellStyle name="常规 3 6 2 3 2 2 2 2" xfId="17071" xr:uid="{474DB190-AB41-4A52-8674-A41B15C3DD19}"/>
    <cellStyle name="常规 3 6 2 3 2 2 3" xfId="16935" xr:uid="{83718304-9C05-43C0-8EBC-D69A1B834221}"/>
    <cellStyle name="常规 3 6 2 3 2 3" xfId="16727" xr:uid="{44C6D26E-209C-42AC-A779-A7AD9C7A1602}"/>
    <cellStyle name="常规 3 6 2 3 2 3 2" xfId="17001" xr:uid="{16E956DC-65FB-4FA3-B31B-E1659B567A1F}"/>
    <cellStyle name="常规 3 6 2 3 2 4" xfId="16865" xr:uid="{F78012E9-51A0-4B70-ACDB-37BD1EE4D709}"/>
    <cellStyle name="常规 3 6 2 3 3" xfId="16627" xr:uid="{30E5CCCE-A191-4376-AF9D-4320DE6E3465}"/>
    <cellStyle name="常规 3 6 2 3 3 2" xfId="16764" xr:uid="{7F11AC51-DCE5-4D00-BF2C-9C1398E9BFB1}"/>
    <cellStyle name="常规 3 6 2 3 3 2 2" xfId="17038" xr:uid="{5196F910-8D66-406F-962B-D7D4FBF86E7E}"/>
    <cellStyle name="常规 3 6 2 3 3 3" xfId="16902" xr:uid="{CED8094C-877F-488F-9E51-B1839A8F7C0D}"/>
    <cellStyle name="常规 3 6 2 3 4" xfId="16694" xr:uid="{624C65E1-7523-4C4B-A143-F3405BD56E6A}"/>
    <cellStyle name="常规 3 6 2 3 4 2" xfId="16968" xr:uid="{3CAE8361-C645-41C7-B258-15DBF35C2133}"/>
    <cellStyle name="常规 3 6 2 3 5" xfId="16832" xr:uid="{61B4F183-5603-41FE-AA8C-DB453C0F22E1}"/>
    <cellStyle name="常规 3 6 2 4" xfId="16584" xr:uid="{0377893E-DE4D-4712-938D-E2D34CC31844}"/>
    <cellStyle name="常规 3 6 2 4 2" xfId="16661" xr:uid="{AFC23764-C1BE-499B-875D-9DF25DCB637D}"/>
    <cellStyle name="常规 3 6 2 4 2 2" xfId="16798" xr:uid="{17D6095F-616D-46C0-A248-A0279C9AA8D4}"/>
    <cellStyle name="常规 3 6 2 4 2 2 2" xfId="17072" xr:uid="{B1B1DAFE-E261-4D82-AEDE-493BDF1EAA55}"/>
    <cellStyle name="常规 3 6 2 4 2 3" xfId="16936" xr:uid="{52222536-A430-42D6-B663-1F9511AC715B}"/>
    <cellStyle name="常规 3 6 2 4 3" xfId="16728" xr:uid="{E90C7A2B-8CEC-44D0-A9E2-BD83083F5DF6}"/>
    <cellStyle name="常规 3 6 2 4 3 2" xfId="17002" xr:uid="{8B22F235-6708-4A53-8DAB-72E67A8B344C}"/>
    <cellStyle name="常规 3 6 2 4 4" xfId="16866" xr:uid="{5ADFADFF-AC8F-4FB6-81E8-5262FC02B268}"/>
    <cellStyle name="常规 3 6 2 5" xfId="16612" xr:uid="{752C0B0A-C88E-46C1-8210-3A88381E8261}"/>
    <cellStyle name="常规 3 6 2 5 2" xfId="16749" xr:uid="{9F5D19B7-FFAA-4D72-A972-BC967CE89456}"/>
    <cellStyle name="常规 3 6 2 5 2 2" xfId="17023" xr:uid="{3D01E2C1-4F18-4DBF-9DF3-E1B9BDDF6200}"/>
    <cellStyle name="常规 3 6 2 5 3" xfId="16887" xr:uid="{A905C680-F2A9-4A34-BFDA-7EF978C18102}"/>
    <cellStyle name="常规 3 6 2 6" xfId="16679" xr:uid="{6BE3A74F-A971-434D-AA77-9B20961CE9B6}"/>
    <cellStyle name="常规 3 6 2 6 2" xfId="16953" xr:uid="{A442A0DF-F663-45B1-A396-054D4CB2AE2B}"/>
    <cellStyle name="常规 3 6 2 7" xfId="16817" xr:uid="{5712617A-D984-4C48-A551-B875BC10F97C}"/>
    <cellStyle name="常规 3 6 2 8" xfId="16507" xr:uid="{6C3B78E0-D67D-4ECC-977F-B0C399A345A2}"/>
    <cellStyle name="常规 3 6 3" xfId="8404" xr:uid="{C92DF8F2-6752-4BAA-B044-1B92F6FD36CC}"/>
    <cellStyle name="常规 3 7" xfId="8405" xr:uid="{8D9971BC-B3A7-450B-B9D4-CABF20BB821B}"/>
    <cellStyle name="常规 3 7 2" xfId="8406" xr:uid="{758657B6-E890-47D1-B979-A5EE345C2B50}"/>
    <cellStyle name="常规 3 8" xfId="8407" xr:uid="{FD471E86-FE84-4076-B530-D1531DE965C4}"/>
    <cellStyle name="常规 3 9" xfId="8331" xr:uid="{3F93374D-958B-492E-9C79-8D9584B29EF7}"/>
    <cellStyle name="常规 31" xfId="487" xr:uid="{C3299185-554B-4DE7-A26F-2D75229911A8}"/>
    <cellStyle name="常规 31 2" xfId="887" xr:uid="{5111DF15-A94B-40AB-8A16-3D7802AA29B6}"/>
    <cellStyle name="常规 31 2 2" xfId="17440" xr:uid="{1BD2D4A1-F990-4B23-BD5B-35CD41902DBC}"/>
    <cellStyle name="常规 31 3" xfId="17441" xr:uid="{A92B6408-7237-46C3-A859-3E26AF99AF4B}"/>
    <cellStyle name="常规 31 4" xfId="17442" xr:uid="{59FE5F15-C2C9-4ECD-98D4-BD1ECC8CED87}"/>
    <cellStyle name="常规 31 5" xfId="17443" xr:uid="{61896872-8CC8-4424-A827-84C8D074250F}"/>
    <cellStyle name="常规 32" xfId="17445" xr:uid="{240BA798-57AD-48B2-88F5-A715FDD5B2DF}"/>
    <cellStyle name="常规 33" xfId="6515" xr:uid="{D0457C45-1B89-4A26-880E-5B84DB0345BF}"/>
    <cellStyle name="常规 36 3 3 2 6 2" xfId="545" xr:uid="{0ADD076A-CE35-49D9-8FAA-65B1A9BD241F}"/>
    <cellStyle name="常规 36 3 3 2 6 2 2" xfId="17385" xr:uid="{3B4C805C-0C9C-445B-8A09-5EFBB7ACF7A7}"/>
    <cellStyle name="常规 36 3 3 2 6 2 4" xfId="17408" xr:uid="{D14F7A2A-7F30-4AC5-BC7A-533552D86668}"/>
    <cellStyle name="常规 39" xfId="8408" xr:uid="{A32A932E-B660-4C64-B339-14160007AF6D}"/>
    <cellStyle name="常规 39 2" xfId="8409" xr:uid="{C100C5C3-5F93-4030-9C62-F6D211D35719}"/>
    <cellStyle name="常规 39 2 2" xfId="8410" xr:uid="{9479D8C2-5A59-4753-9D79-5A52865945F0}"/>
    <cellStyle name="常规 39 3" xfId="8411" xr:uid="{FF8D006F-C2F2-44A7-B507-D29529976DCD}"/>
    <cellStyle name="常规 39 3 2" xfId="8412" xr:uid="{95C78EDB-5438-4D26-8B4B-96B44EDEBE43}"/>
    <cellStyle name="常规 39 4" xfId="8413" xr:uid="{250686F6-7F32-4FED-A8D2-8B20BE14C0D7}"/>
    <cellStyle name="常规 4" xfId="8414" xr:uid="{5C996453-9E03-456B-8206-AFFC52308B6D}"/>
    <cellStyle name="常规 4 10" xfId="17407" xr:uid="{5D2AFBF0-D1DF-4214-B21B-D30A3E22FE56}"/>
    <cellStyle name="常规 4 2" xfId="8415" xr:uid="{C2CBCE15-AAF0-41EA-A6E3-541AF39241A9}"/>
    <cellStyle name="常规 4 2 2" xfId="8416" xr:uid="{D8882044-46FA-4005-A25A-0CD0B27CB194}"/>
    <cellStyle name="常规 4 2 2 2" xfId="8417" xr:uid="{A8DD7A75-6EB3-429E-9B0E-D0226FD698BC}"/>
    <cellStyle name="常规 4 2 2 3" xfId="16535" xr:uid="{516C43AC-67F8-48ED-B323-6241222E27AD}"/>
    <cellStyle name="常规 4 2 3" xfId="8418" xr:uid="{291BBE61-23A2-4F46-BE17-8B8F8CC8FE8C}"/>
    <cellStyle name="常规 4 2 4" xfId="16519" xr:uid="{9E8AE111-EF5C-4C51-8132-454FD686F01A}"/>
    <cellStyle name="常规 4 3" xfId="8419" xr:uid="{AB5FBC43-A20A-472B-ABE5-0ABA0258AB89}"/>
    <cellStyle name="常规 4 3 2" xfId="8420" xr:uid="{6FD8D0EC-FEF0-4C17-A81B-0C1CD91203D3}"/>
    <cellStyle name="常规 4 3 2 2" xfId="8421" xr:uid="{0ED6D400-117C-4B60-9D72-EFA2E2297895}"/>
    <cellStyle name="常规 4 3 2 2 2" xfId="8422" xr:uid="{7C7CB006-2EA7-4F57-A202-1291FDA02C2D}"/>
    <cellStyle name="常规 4 3 2 3" xfId="8423" xr:uid="{578A5FC3-AB45-40A0-80A4-4CEE744CDA99}"/>
    <cellStyle name="常规 4 3 3" xfId="8424" xr:uid="{4C4CDAF5-89AB-4927-8AA7-599A8ADD93C7}"/>
    <cellStyle name="常规 4 3 3 2" xfId="8425" xr:uid="{2E0A5EED-ED27-44B2-BE16-BFD826162FEE}"/>
    <cellStyle name="常规 4 3 4" xfId="8426" xr:uid="{C15EAC27-A0C8-46F1-8DBA-CB248953E2C5}"/>
    <cellStyle name="常规 4 3 5" xfId="16534" xr:uid="{E0C421C8-2574-4CDF-B970-A1CC08D52576}"/>
    <cellStyle name="常规 4 4" xfId="8427" xr:uid="{BEEB256E-01BE-43CD-9CC5-60EEBD25528A}"/>
    <cellStyle name="常规 4 4 2" xfId="8428" xr:uid="{AFD56167-971B-4D8D-95C7-9B734155D198}"/>
    <cellStyle name="常规 4 4 2 2" xfId="8429" xr:uid="{B4D2EA3A-D3EA-481B-9F46-F48A8BFCD730}"/>
    <cellStyle name="常规 4 4 3" xfId="8430" xr:uid="{382FBEF6-A6BC-49E4-9A77-FF0F3EAD2885}"/>
    <cellStyle name="常规 4 5" xfId="8431" xr:uid="{6194E0F8-CAD3-458E-B8A4-BBE12E12AF8F}"/>
    <cellStyle name="常规 4 5 2" xfId="8432" xr:uid="{8BACA35C-8A9F-4A6C-B860-C794EB29D5EF}"/>
    <cellStyle name="常规 4 5 2 2" xfId="8433" xr:uid="{EDEA183E-2BFE-4694-A2D3-CC567EA340A1}"/>
    <cellStyle name="常规 4 5 2 2 2" xfId="8434" xr:uid="{3027C9B3-33A6-4E8E-A8C0-22909A9ACA0F}"/>
    <cellStyle name="常规 4 5 2 3" xfId="8435" xr:uid="{C6E43B9E-C6B1-4FA8-9B4C-808545A2C384}"/>
    <cellStyle name="常规 4 5 3" xfId="8436" xr:uid="{C2273346-28C0-4B48-9606-149BB35AB37B}"/>
    <cellStyle name="常规 4 6" xfId="8437" xr:uid="{1FD801EF-5ED7-41FB-AFF0-D04663D1682C}"/>
    <cellStyle name="常规 4 6 2" xfId="8438" xr:uid="{BCAF9DEB-4DEF-455F-9EBB-78DFDE0FCDFF}"/>
    <cellStyle name="常规 4 7" xfId="8439" xr:uid="{B4E5E806-A9AD-4A80-AFAE-6C147ACA923A}"/>
    <cellStyle name="常规 4 8" xfId="8440" xr:uid="{4D63EF6D-C001-46D1-96E4-CBBCA695D1AC}"/>
    <cellStyle name="常规 4 9" xfId="16518" xr:uid="{B33D3913-7F33-42E9-8B9C-4B07FF9C31F8}"/>
    <cellStyle name="常规 43" xfId="8441" xr:uid="{EB26AB45-A332-4CB9-AE0E-04157EC55E47}"/>
    <cellStyle name="常规 43 2" xfId="8442" xr:uid="{73113F79-58B9-4F1B-BA43-F6B53BF2D109}"/>
    <cellStyle name="常规 43 2 2" xfId="8443" xr:uid="{D1E16924-747D-43EC-B831-3A1312FF65EF}"/>
    <cellStyle name="常规 43 3" xfId="8444" xr:uid="{7FA0D085-7CA2-4C66-B6A0-6DCF7784483D}"/>
    <cellStyle name="常规 43 3 2" xfId="8445" xr:uid="{73AA7232-276E-4E46-984A-919E97C5BAF2}"/>
    <cellStyle name="常规 43 4" xfId="8446" xr:uid="{541BDD28-B27C-43FE-9E6B-6474ECA2ACCF}"/>
    <cellStyle name="常规 5" xfId="546" xr:uid="{FC420DEF-E248-45E1-91FC-DC4952A8C80D}"/>
    <cellStyle name="常规 5 10" xfId="8447" xr:uid="{FE6A786D-EB2C-4F28-9942-7BF8FFD1470F}"/>
    <cellStyle name="常规 5 11" xfId="16520" xr:uid="{4ACD3984-FB15-423F-8978-CDEE58353B1D}"/>
    <cellStyle name="常规 5 12" xfId="17411" xr:uid="{85406320-395F-4766-8AA6-0A1D1A2E1E26}"/>
    <cellStyle name="常规 5 2" xfId="8448" xr:uid="{EDE4163F-F895-46C8-8D8B-8728809767D0}"/>
    <cellStyle name="常规 5 2 2" xfId="8449" xr:uid="{EC498095-9F71-4992-A143-D77BEB93AE7C}"/>
    <cellStyle name="常规 5 2 2 2" xfId="8450" xr:uid="{E166A342-0F38-4861-A341-9EE57655F046}"/>
    <cellStyle name="常规 5 2 2 2 2" xfId="8451" xr:uid="{C688A645-5690-43CA-8E61-2DA65E626F6E}"/>
    <cellStyle name="常规 5 2 2 2 2 2" xfId="8452" xr:uid="{AFFCFD6C-072B-4BF4-9FC7-37B00D269576}"/>
    <cellStyle name="常规 5 2 2 2 3" xfId="8453" xr:uid="{0F6508FC-8810-4663-BFD6-6747972EB5BC}"/>
    <cellStyle name="常规 5 2 2 2 3 2" xfId="8454" xr:uid="{E8E7C861-E3CB-4A4B-9380-29FC2BD845E2}"/>
    <cellStyle name="常规 5 2 2 2 4" xfId="8455" xr:uid="{C1B42DB0-1FFE-4F2A-B6AE-252BFD17019E}"/>
    <cellStyle name="常规 5 2 2 3" xfId="8456" xr:uid="{7D0619D7-4482-451C-BD77-8373D4994687}"/>
    <cellStyle name="常规 5 2 2 3 2" xfId="8457" xr:uid="{0E49B88F-A46F-4221-BF4F-27145BCBC937}"/>
    <cellStyle name="常规 5 2 2 4" xfId="8458" xr:uid="{67F887B1-66FF-444E-AFDE-0562E0BF7EA6}"/>
    <cellStyle name="常规 5 2 2 4 2" xfId="8459" xr:uid="{9BC67047-E674-4EE0-9A05-79C82F7C2950}"/>
    <cellStyle name="常规 5 2 2 5" xfId="8460" xr:uid="{1BF469EA-75CB-485E-867F-E30A547FEF29}"/>
    <cellStyle name="常规 5 2 2 6" xfId="16527" xr:uid="{B10259CB-D5C1-49B1-95EE-16E3A7244530}"/>
    <cellStyle name="常规 5 2 3" xfId="8461" xr:uid="{0BD1A8F0-C09B-4E50-8348-933F86F5B301}"/>
    <cellStyle name="常规 5 2 3 2" xfId="8462" xr:uid="{3E50D3C3-19D5-43D3-89F5-D966E152C4FF}"/>
    <cellStyle name="常规 5 2 3 3" xfId="8463" xr:uid="{76967367-5473-4E2B-AB41-D8B3B651783D}"/>
    <cellStyle name="常规 5 2 4" xfId="8464" xr:uid="{B4AE0680-3CF0-4039-8A01-55F8F62F7856}"/>
    <cellStyle name="常规 5 2 5" xfId="8465" xr:uid="{3B41AFE0-ABCE-4518-853F-C84FBAE01CE4}"/>
    <cellStyle name="常规 5 2 6" xfId="16508" xr:uid="{7F5F6295-C16B-42CB-8877-F7E4E6BF629D}"/>
    <cellStyle name="常规 5 2 7" xfId="17427" xr:uid="{D7757119-15D0-4AE6-8CCF-0EFC4DEFC7A4}"/>
    <cellStyle name="常规 5 3" xfId="8466" xr:uid="{261A4372-682C-444A-AF0E-8C81B48A9D07}"/>
    <cellStyle name="常规 5 3 2" xfId="8467" xr:uid="{2571D3BF-2C7A-4D08-9732-0E289E5E66C4}"/>
    <cellStyle name="常规 5 3 2 2" xfId="8468" xr:uid="{305EEC2E-6DED-46C8-AE5B-86D423D594D5}"/>
    <cellStyle name="常规 5 3 2 2 2" xfId="8469" xr:uid="{910E57F2-AFDE-4CB9-8542-A975A78A20DF}"/>
    <cellStyle name="常规 5 3 2 3" xfId="8470" xr:uid="{0A13DE8C-0239-41EB-880E-F00CFBAC8945}"/>
    <cellStyle name="常规 5 3 3" xfId="8471" xr:uid="{9AC82EEC-69FF-4DA8-8A9B-A7A9D3C1894C}"/>
    <cellStyle name="常规 5 3 3 2" xfId="8472" xr:uid="{9DE310A2-E4B8-4AA2-827F-A39A4630A4B2}"/>
    <cellStyle name="常规 5 3 4" xfId="8473" xr:uid="{66E1F4D1-BA99-4775-8E96-485C8B64312F}"/>
    <cellStyle name="常规 5 3 5" xfId="16536" xr:uid="{CA93493A-C5EE-4193-A397-95181C4D2A7A}"/>
    <cellStyle name="常规 5 4" xfId="8474" xr:uid="{C4DCB3CE-EC94-442E-B32E-BE1EE01D2F43}"/>
    <cellStyle name="常规 5 4 2" xfId="8475" xr:uid="{3CD5B3C4-130E-4513-8A3E-9D5E4CDF1695}"/>
    <cellStyle name="常规 5 4 2 2" xfId="8476" xr:uid="{4E02AB38-95A0-4CF9-A2D8-74342635BC47}"/>
    <cellStyle name="常规 5 4 3" xfId="8477" xr:uid="{48121EEE-43A4-43E1-989E-7FB5E6C89AAC}"/>
    <cellStyle name="常规 5 5" xfId="8478" xr:uid="{900E5A47-3EE6-4AD0-AA29-DA81F5120EF8}"/>
    <cellStyle name="常规 5 5 2" xfId="8479" xr:uid="{C4EE21CC-CA62-47E4-8305-B134E20059C8}"/>
    <cellStyle name="常规 5 5 2 2" xfId="8480" xr:uid="{9BE44A48-5978-4F5A-9643-566D33D364B6}"/>
    <cellStyle name="常规 5 5 2 2 2" xfId="8481" xr:uid="{4FAE8AB1-EA8D-4F85-B3A8-B48E2EC4B458}"/>
    <cellStyle name="常规 5 5 2 3" xfId="8482" xr:uid="{F51B0938-98CC-4A39-B381-8E4572AC1A27}"/>
    <cellStyle name="常规 5 5 3" xfId="8483" xr:uid="{39AFDCC3-4CC8-4A7A-BD02-01F15F0D47F6}"/>
    <cellStyle name="常规 5 5 3 2" xfId="8484" xr:uid="{D523E5CD-1E66-407C-AACF-50EB4EF627C8}"/>
    <cellStyle name="常规 5 5 4" xfId="8485" xr:uid="{AA6AA3B8-C812-407D-AF39-0044445585C9}"/>
    <cellStyle name="常规 5 6" xfId="8486" xr:uid="{29E83549-3C86-4ED0-B0E4-035CA2723090}"/>
    <cellStyle name="常规 5 6 2" xfId="8487" xr:uid="{A6AF55BD-9E8E-4392-AA8E-1D6401FFCA08}"/>
    <cellStyle name="常规 5 7" xfId="8488" xr:uid="{BA1D5405-97F7-4EE4-8426-44D9EC929EE1}"/>
    <cellStyle name="常规 5 8" xfId="8489" xr:uid="{9D4240C5-E250-469D-AA5D-B3DB8E3FA3C0}"/>
    <cellStyle name="常规 5 9" xfId="8490" xr:uid="{3D67979A-AA99-4A23-BA65-B9F0025B8E44}"/>
    <cellStyle name="常规 6" xfId="8491" xr:uid="{FBA4C603-4549-4704-A59D-09D2AF64FDA5}"/>
    <cellStyle name="常规 6 10" xfId="8492" xr:uid="{5AC607F5-50E4-4DDA-A573-495DB4E08182}"/>
    <cellStyle name="常规 6 10 2" xfId="8493" xr:uid="{5EAAD9D8-DAF5-4EE2-A273-658A570686AE}"/>
    <cellStyle name="常规 6 11" xfId="8494" xr:uid="{7A963913-4A5D-4B13-B0B0-4F9D9814E2BE}"/>
    <cellStyle name="常规 6 12" xfId="8495" xr:uid="{ABFDE3E4-D7FC-432E-A47B-5AB3229A6379}"/>
    <cellStyle name="常规 6 12 2" xfId="8496" xr:uid="{8F5DEEEF-FFCA-4232-9630-D350D85C937D}"/>
    <cellStyle name="常规 6 13" xfId="8497" xr:uid="{87C828EC-57F9-4A36-87CA-C0E96E524434}"/>
    <cellStyle name="常规 6 14" xfId="16385" xr:uid="{14FD2C25-F4EA-4AA7-BF93-2D046E2ABBD7}"/>
    <cellStyle name="常规 6 15" xfId="17412" xr:uid="{AA8B8A35-86EF-4C1F-BC23-420E6FC9EC5B}"/>
    <cellStyle name="常规 6 2" xfId="8498" xr:uid="{3AC73636-1B21-431F-BEE0-6700C9AC5F86}"/>
    <cellStyle name="常规 6 2 2" xfId="8499" xr:uid="{8C0A5F85-C300-457B-9F4D-2004647C71AB}"/>
    <cellStyle name="常规 6 2 2 2" xfId="8500" xr:uid="{971B5FCF-5E2D-4568-9927-48BE4E05934B}"/>
    <cellStyle name="常规 6 2 3" xfId="8501" xr:uid="{7200FBBD-80FB-481E-8D8E-F0624759F7C0}"/>
    <cellStyle name="常规 6 2 3 2" xfId="8502" xr:uid="{FC8CBFFE-6DD2-4B4F-A546-2110B118BB80}"/>
    <cellStyle name="常规 6 2 4" xfId="8503" xr:uid="{DD5E29A7-F756-4178-9E34-955D3FC54489}"/>
    <cellStyle name="常规 6 2 5" xfId="16426" xr:uid="{6F352FD7-1A12-47FD-B5C1-AC6095B83272}"/>
    <cellStyle name="常规 6 3" xfId="8504" xr:uid="{94DFC18A-3716-4811-8C99-AAD55506469F}"/>
    <cellStyle name="常规 6 3 2" xfId="8505" xr:uid="{FAB67E1A-1038-4A9F-A0B6-64CD65D5F935}"/>
    <cellStyle name="常规 6 3 2 2" xfId="8506" xr:uid="{4E820705-B0CC-45F6-BF56-76A5A581E1EB}"/>
    <cellStyle name="常规 6 3 3" xfId="8507" xr:uid="{1BAC474F-D816-49B3-A360-6777DB2A0972}"/>
    <cellStyle name="常规 6 4" xfId="8508" xr:uid="{F172A69B-B9A6-4D4B-ABB9-FE3EBD7893F8}"/>
    <cellStyle name="常规 6 4 2" xfId="8509" xr:uid="{644E45AD-E19A-4ACA-A196-424C9C52B132}"/>
    <cellStyle name="常规 6 4 2 2" xfId="8510" xr:uid="{5609F225-D1FC-412A-A647-4A229560AF6F}"/>
    <cellStyle name="常规 6 4 2 2 2" xfId="8511" xr:uid="{4DA50358-1163-45D0-B37F-AED2F771ED60}"/>
    <cellStyle name="常规 6 4 2 3" xfId="8512" xr:uid="{B4EA817F-279A-41B2-BD0B-38DF09252A81}"/>
    <cellStyle name="常规 6 4 3" xfId="8513" xr:uid="{66277ACD-5443-4C80-A18A-B185FD51C0D8}"/>
    <cellStyle name="常规 6 4 3 2" xfId="8514" xr:uid="{4DE20668-4523-43FB-900B-34AE91B79911}"/>
    <cellStyle name="常规 6 4 4" xfId="8515" xr:uid="{CB2AFD81-BFD8-43ED-8AED-9B9247F8C0B4}"/>
    <cellStyle name="常规 6 5" xfId="8516" xr:uid="{43BE1D92-7A69-466C-B344-29EBACCB2330}"/>
    <cellStyle name="常规 6 5 2" xfId="8517" xr:uid="{D6B4260C-EB73-446E-9524-B2C5A7EF980D}"/>
    <cellStyle name="常规 6 5 2 2" xfId="8518" xr:uid="{98A2F7F3-D8FD-492E-9049-2F8DC7A53FB5}"/>
    <cellStyle name="常规 6 5 3" xfId="8519" xr:uid="{84B8E177-ED2D-4E92-A6A8-46E7584E16B5}"/>
    <cellStyle name="常规 6 6" xfId="8520" xr:uid="{75C0597C-919D-45D2-8EAA-404E60BF45C7}"/>
    <cellStyle name="常规 6 6 2" xfId="8521" xr:uid="{E2A3A524-CC58-4811-83E6-B2DC759E00CF}"/>
    <cellStyle name="常规 6 7" xfId="8522" xr:uid="{A70F865A-BEF2-428C-9437-96234C408C6A}"/>
    <cellStyle name="常规 6 7 2" xfId="8523" xr:uid="{1F5B07A7-FBD6-48FE-B0F3-FBAC06798A68}"/>
    <cellStyle name="常规 6 8" xfId="8524" xr:uid="{3B665D4E-33F3-4640-AB8C-648949AEB109}"/>
    <cellStyle name="常规 6 8 2" xfId="8525" xr:uid="{C3D3227B-8D77-4063-864F-B7D3275E0DF9}"/>
    <cellStyle name="常规 6 9" xfId="8526" xr:uid="{54698293-7813-4201-9468-5B4E209A53DC}"/>
    <cellStyle name="常规 6 9 2" xfId="8527" xr:uid="{7E9EB385-6197-4A2E-8677-F57E47FEEF52}"/>
    <cellStyle name="常规 7" xfId="8528" xr:uid="{FD604123-8056-4B72-9845-38DE12545AB1}"/>
    <cellStyle name="常规 7 2" xfId="8529" xr:uid="{07BE56CE-5426-4F67-A7B9-4CD5FC089E97}"/>
    <cellStyle name="常规 7 2 2" xfId="8530" xr:uid="{10CD479F-3893-43C0-8580-536685EB9431}"/>
    <cellStyle name="常规 7 2 2 2" xfId="8531" xr:uid="{DADD948D-299A-4222-B690-CA9A61DC65A7}"/>
    <cellStyle name="常规 7 2 2 2 2" xfId="8532" xr:uid="{4EF186CE-AF21-4457-B1A0-608C62999019}"/>
    <cellStyle name="常规 7 2 2 3" xfId="8533" xr:uid="{3594B369-0220-4EA5-B7A7-4BB3E2B20393}"/>
    <cellStyle name="常规 7 2 2 3 2" xfId="8534" xr:uid="{E299FCF6-2B3C-4790-96FA-40A79325632E}"/>
    <cellStyle name="常规 7 2 2 4" xfId="8535" xr:uid="{05675592-8112-4082-8B9E-CF3FFE5F1852}"/>
    <cellStyle name="常规 7 2 3" xfId="8536" xr:uid="{D28784DB-011E-441C-A4DD-B8503973E866}"/>
    <cellStyle name="常规 7 2 3 2" xfId="8537" xr:uid="{5545119C-BD28-4809-8ABB-E9D5210BF085}"/>
    <cellStyle name="常规 7 2 4" xfId="8538" xr:uid="{03306B8C-4596-4843-9FBC-BF7EEAAA5D50}"/>
    <cellStyle name="常规 7 2 4 2" xfId="8539" xr:uid="{0B29355C-0F73-4623-BE91-8E95D332F5F8}"/>
    <cellStyle name="常规 7 2 5" xfId="8540" xr:uid="{781F8972-38EB-4E4A-92CE-1F7F992B9620}"/>
    <cellStyle name="常规 7 3" xfId="8541" xr:uid="{1EC10F40-B361-4A7E-8541-DE85031AEE9F}"/>
    <cellStyle name="常规 7 3 2" xfId="8542" xr:uid="{189DF3E8-F5D1-4662-B2D2-45244B689223}"/>
    <cellStyle name="常规 7 3 2 2" xfId="8543" xr:uid="{33BCF79F-D503-4C6B-86F4-A3CB1D0D719C}"/>
    <cellStyle name="常规 7 3 2 2 2" xfId="8544" xr:uid="{8EECA8E2-BBBD-40AD-83E6-DEC46D8F5E52}"/>
    <cellStyle name="常规 7 3 2 3" xfId="8545" xr:uid="{FB533B38-6D82-4C9C-99E9-A593D85595B4}"/>
    <cellStyle name="常规 7 3 3" xfId="8546" xr:uid="{BF0E3106-7B61-4B5C-9963-7F192F87C840}"/>
    <cellStyle name="常规 7 3 3 2" xfId="8547" xr:uid="{6876B29D-F811-4C1A-A1C2-4E4F2C7D09FC}"/>
    <cellStyle name="常规 7 3 4" xfId="8548" xr:uid="{5F6D7C42-E1FF-4894-AA09-F133C303D35E}"/>
    <cellStyle name="常规 7 4" xfId="8549" xr:uid="{F34F459A-0CB2-4BD8-B62C-D2A015D19ED4}"/>
    <cellStyle name="常规 7 4 2" xfId="8550" xr:uid="{60E2BE6E-2D91-4F63-9924-9446047E2D04}"/>
    <cellStyle name="常规 7 4 2 2" xfId="8551" xr:uid="{7E171D2E-07E3-4E74-9793-5EAEB5F54331}"/>
    <cellStyle name="常规 7 4 3" xfId="8552" xr:uid="{3DCFC8D7-C42F-4A5F-B1CA-F5BFD5992FE2}"/>
    <cellStyle name="常规 7 5" xfId="8553" xr:uid="{B73D4513-B6C2-45EC-8B63-464C3FF5B20A}"/>
    <cellStyle name="常规 7 5 2" xfId="8554" xr:uid="{C5209FC0-A894-4D93-87EC-3C9CBED50642}"/>
    <cellStyle name="常规 7 5 2 2" xfId="8555" xr:uid="{F2A1FA5E-BAC1-4900-A2C1-05C6740D4EC3}"/>
    <cellStyle name="常规 7 5 2 2 2" xfId="8556" xr:uid="{D568D043-03A5-4C67-9365-05F20AD5AE93}"/>
    <cellStyle name="常规 7 5 2 2 2 2" xfId="8557" xr:uid="{17D53DCB-E575-4016-A585-CDB0B23DBE41}"/>
    <cellStyle name="常规 7 5 2 2 3" xfId="8558" xr:uid="{8B587E70-47EA-4AC5-81CC-CD0F458966DE}"/>
    <cellStyle name="常规 7 5 2 3" xfId="8559" xr:uid="{F049A481-D94D-4749-815A-6CBD7FE73D50}"/>
    <cellStyle name="常规 7 5 2 3 2" xfId="8560" xr:uid="{F0A004D5-F23C-4A8C-A248-22EF21E8947F}"/>
    <cellStyle name="常规 7 5 2 4" xfId="8561" xr:uid="{47292D4F-0C22-4AAD-B01D-C041701AFBCE}"/>
    <cellStyle name="常规 7 5 3" xfId="8562" xr:uid="{9A6C620B-1209-4B5C-84A8-A624C5BF1ECD}"/>
    <cellStyle name="常规 7 6" xfId="8563" xr:uid="{2A92F691-54F3-450B-81BC-3BD467696E36}"/>
    <cellStyle name="常规 7 7" xfId="17421" xr:uid="{AAF3E694-6378-455D-9103-571B94DA7053}"/>
    <cellStyle name="常规 72" xfId="16597" xr:uid="{65C3402D-E17E-435D-BADA-EBD783CD908D}"/>
    <cellStyle name="常规 8" xfId="8564" xr:uid="{98CFEEBE-F950-44B4-B839-CAEBB99D19A5}"/>
    <cellStyle name="常规 8 2" xfId="8565" xr:uid="{E71BD495-9CAB-49C0-A9D0-A3C3554EE4CB}"/>
    <cellStyle name="常规 8 2 2" xfId="8566" xr:uid="{D691C97A-2DE8-4404-A387-8338B7BA040E}"/>
    <cellStyle name="常规 8 2 2 2" xfId="8567" xr:uid="{FC9E39AB-D441-4ABA-A6DF-35F287292999}"/>
    <cellStyle name="常规 8 2 2 2 2" xfId="8568" xr:uid="{2C32C3AD-7343-4307-8319-5E50316A6D76}"/>
    <cellStyle name="常规 8 2 2 2 2 2" xfId="8569" xr:uid="{1149E7BC-47C6-4A38-9833-9C806AC60838}"/>
    <cellStyle name="常规 8 2 2 2 3" xfId="8570" xr:uid="{F57833F5-2E5D-4179-8906-7F44AD6F6D06}"/>
    <cellStyle name="常规 8 2 2 3" xfId="8571" xr:uid="{4F7FA892-C8B8-42E9-9EC4-63AE27C71633}"/>
    <cellStyle name="常规 8 2 2 3 2" xfId="8572" xr:uid="{8445287A-95DC-4882-A53C-A21DA274A84E}"/>
    <cellStyle name="常规 8 2 2 4" xfId="8573" xr:uid="{6F2D420D-4191-4EDD-86FC-AE3C59D82087}"/>
    <cellStyle name="常规 8 2 3" xfId="8574" xr:uid="{230A9C08-C582-4180-A735-B8D5287E6D5F}"/>
    <cellStyle name="常规 8 2 3 2" xfId="8575" xr:uid="{6B88D18A-F6A7-4C6F-ABB3-2FBF6DA4CE5D}"/>
    <cellStyle name="常规 8 2 4" xfId="8576" xr:uid="{C1DAC6B4-CD49-4F15-831F-89BEA494AF3C}"/>
    <cellStyle name="常规 8 3" xfId="8577" xr:uid="{AB5BF002-8B72-4F42-897C-D3EAE57DEFCB}"/>
    <cellStyle name="常规 8 3 2" xfId="8578" xr:uid="{A9A2C3CB-3513-4909-9E1A-421F45F50073}"/>
    <cellStyle name="常规 8 3 2 2" xfId="8579" xr:uid="{B149DE13-6234-41BF-917D-52E9783FFC3A}"/>
    <cellStyle name="常规 8 3 3" xfId="8580" xr:uid="{C16C03D5-4F4C-43E5-A166-231AC289ECD2}"/>
    <cellStyle name="常规 8 4" xfId="8581" xr:uid="{347EF816-A0F9-4CBD-8155-948A35161FA3}"/>
    <cellStyle name="常规 8 4 2" xfId="8582" xr:uid="{87FA5F97-2124-4C46-9731-88B2C9435C6B}"/>
    <cellStyle name="常规 8 5" xfId="8583" xr:uid="{2826F968-CF35-4FB0-9915-1485EA49D9AA}"/>
    <cellStyle name="常规 8 5 2" xfId="8584" xr:uid="{2517CA63-59E5-4B3A-906E-22D8EB4BA195}"/>
    <cellStyle name="常规 8 6" xfId="8585" xr:uid="{5CAF418D-4CB2-4505-8E68-10BA1666CA01}"/>
    <cellStyle name="常规 9" xfId="488" xr:uid="{D2D05E6F-910C-442E-A4F3-310FF2227DF9}"/>
    <cellStyle name="常规 9 2" xfId="8587" xr:uid="{DF7039DB-6DA6-4754-86B4-560EB57687D8}"/>
    <cellStyle name="常规 9 2 2" xfId="8588" xr:uid="{B15BB319-562B-4C4A-842C-091D10C91DA1}"/>
    <cellStyle name="常规 9 2 2 2" xfId="8589" xr:uid="{12661ADE-2B42-4BB4-9D50-AEE398C593E1}"/>
    <cellStyle name="常规 9 2 2 2 2" xfId="8590" xr:uid="{111C6433-543E-4112-8768-B541F5B5ECFF}"/>
    <cellStyle name="常规 9 2 2 3" xfId="8591" xr:uid="{D793AA0F-4006-49D8-BF10-426975B11031}"/>
    <cellStyle name="常规 9 2 3" xfId="8592" xr:uid="{B53D7E7E-3D4C-4F3D-873A-E447DB7E6C24}"/>
    <cellStyle name="常规 9 2 3 2" xfId="8593" xr:uid="{77F015BA-A375-47C0-B488-CE4FB8D0711D}"/>
    <cellStyle name="常规 9 2 4" xfId="8594" xr:uid="{EA2701A0-7F9E-4705-AA58-D338ED115A74}"/>
    <cellStyle name="常规 9 2 4 2" xfId="8595" xr:uid="{38A4378E-474B-4BBD-BB78-56EBB764D514}"/>
    <cellStyle name="常规 9 2 5" xfId="8596" xr:uid="{C65061C5-ABDF-4A66-B016-C48B9884DF6C}"/>
    <cellStyle name="常规 9 2 5 2" xfId="8597" xr:uid="{BD9D1703-725D-44ED-9070-10B0A27B4A0E}"/>
    <cellStyle name="常规 9 2 6" xfId="8598" xr:uid="{D672BFC4-A9B8-4D07-AF87-0C744F7C5971}"/>
    <cellStyle name="常规 9 2 6 2" xfId="8599" xr:uid="{D249721C-41BE-4C84-B01A-22264ECAACF5}"/>
    <cellStyle name="常规 9 2 7" xfId="8600" xr:uid="{F19041E2-0748-4F9A-9473-8AEA2D10E905}"/>
    <cellStyle name="常规 9 2 7 2" xfId="8601" xr:uid="{E9A30F01-61E9-465C-B4FB-8FBB3D6080F5}"/>
    <cellStyle name="常规 9 2 8" xfId="8602" xr:uid="{8274A4C5-8A6E-45E0-9258-E1F343197686}"/>
    <cellStyle name="常规 9 2 9" xfId="17422" xr:uid="{3E5E49DE-5DEE-4069-895A-361AC15F91C3}"/>
    <cellStyle name="常规 9 3" xfId="8603" xr:uid="{49017A7C-011C-490D-8E51-68064AE23CCC}"/>
    <cellStyle name="常规 9 3 2" xfId="8604" xr:uid="{786D28F2-75B4-41AF-A13D-EB92730976DD}"/>
    <cellStyle name="常规 9 3 2 2" xfId="8605" xr:uid="{F9E619C2-3B40-4912-A062-F70AAF4CADAE}"/>
    <cellStyle name="常规 9 3 3" xfId="8606" xr:uid="{A42D404E-6991-4B0D-9F83-E29C8E63FF76}"/>
    <cellStyle name="常规 9 3 3 2" xfId="8607" xr:uid="{422CAEAD-0D4D-4927-8899-5043C9471066}"/>
    <cellStyle name="常规 9 3 4" xfId="8608" xr:uid="{BB4B8CA0-26B9-4386-8120-E1263848BB42}"/>
    <cellStyle name="常规 9 4" xfId="8609" xr:uid="{AC1F88CF-3264-4AB0-9B2B-C10F655A93A0}"/>
    <cellStyle name="常规 9 4 2" xfId="8610" xr:uid="{92A047F0-C052-493D-9494-E036876F0007}"/>
    <cellStyle name="常规 9 5" xfId="8611" xr:uid="{718C1EEB-1FD6-4DFD-A5E3-628E687B83EC}"/>
    <cellStyle name="常规 9 5 2" xfId="8612" xr:uid="{D69E2E15-CE18-4E99-89C0-951962A4CA74}"/>
    <cellStyle name="常规 9 6" xfId="8613" xr:uid="{FF98BF60-8140-44B1-9A38-1E3B0BD06B5A}"/>
    <cellStyle name="常规 9 7" xfId="8614" xr:uid="{EFD984C4-D933-4A51-A204-3D8D30497849}"/>
    <cellStyle name="常规 9 8" xfId="8586" xr:uid="{D78AB4A7-9F65-4F0C-A756-DBB2D32ABCCE}"/>
    <cellStyle name="常规 9 9" xfId="17417" xr:uid="{061B67F3-0CD9-41EA-B8C8-543C765D02C4}"/>
    <cellStyle name="常规_07年商用型谱8。8" xfId="6516" xr:uid="{8BF0D59A-426D-47F7-B1A0-C5473AE33141}"/>
    <cellStyle name="强调文字颜色 1" xfId="15294" xr:uid="{D9FEFAFD-EC90-4133-882B-A8601E699861}"/>
    <cellStyle name="强调文字颜色 1 2" xfId="8700" xr:uid="{FA7BB3DA-533A-49CE-84F7-3B84460A47A6}"/>
    <cellStyle name="强调文字颜色 2" xfId="15277" xr:uid="{C0154887-53B3-4BC3-A9C1-74B72CC0BED6}"/>
    <cellStyle name="强调文字颜色 2 2" xfId="8701" xr:uid="{4ED26D20-7166-4EBA-BD8E-F587B95D5336}"/>
    <cellStyle name="强调文字颜色 3" xfId="15276" xr:uid="{2FB703FC-84E6-4EAB-A088-F25D0E0A1B97}"/>
    <cellStyle name="强调文字颜色 3 2" xfId="8702" xr:uid="{7F2BA2B9-DCF6-461C-A989-9CE969358EB9}"/>
    <cellStyle name="强调文字颜色 4" xfId="15275" xr:uid="{007E4373-D992-415B-BBBC-C34C0C779B6A}"/>
    <cellStyle name="强调文字颜色 4 2" xfId="8703" xr:uid="{D1F2F07B-ADD1-4D0D-9ECA-1E58D9DA759D}"/>
    <cellStyle name="强调文字颜色 5" xfId="15274" xr:uid="{38726E9D-E988-480B-A7BC-7EA2B0928D6A}"/>
    <cellStyle name="强调文字颜色 5 2" xfId="8704" xr:uid="{DA57D927-D149-46D8-AD97-2282CCBB2C6F}"/>
    <cellStyle name="强调文字颜色 6" xfId="15273" xr:uid="{FB7A5534-7403-48E0-8157-55200A037210}"/>
    <cellStyle name="强调文字颜色 6 2" xfId="8705" xr:uid="{36BD8FBD-D83D-4F0A-8221-E78D953CEB08}"/>
    <cellStyle name="普通 3" xfId="547" xr:uid="{1D0CD625-AB21-4F89-861D-0A9C61AEE7EC}"/>
    <cellStyle name="标题 1 2" xfId="8068" xr:uid="{B299847A-839B-4901-868B-2B4C46C8755F}"/>
    <cellStyle name="标题 1 3" xfId="8069" xr:uid="{A0A1CD41-4781-4134-8CE7-88B9B89CCDEB}"/>
    <cellStyle name="标题 2 2" xfId="8070" xr:uid="{B859DFCF-586E-4F75-B77C-97ABD1F32A5E}"/>
    <cellStyle name="标题 2 3" xfId="8071" xr:uid="{CFB33A56-DAF6-4391-80CF-E83A613CEFAA}"/>
    <cellStyle name="标题 3 2" xfId="8072" xr:uid="{5759286F-8120-49EA-B330-EE8356F7E64B}"/>
    <cellStyle name="标题 3 3" xfId="8073" xr:uid="{B62830D7-47A0-4A74-BE03-54942BE6A4A2}"/>
    <cellStyle name="标题 4 2" xfId="8074" xr:uid="{C2F29B2A-1914-45B7-BA59-593CB6F89410}"/>
    <cellStyle name="标题 4 3" xfId="8075" xr:uid="{11FA02E3-EF9D-4927-8C08-F81ED687971C}"/>
    <cellStyle name="标题 5" xfId="8076" xr:uid="{501C3C56-DB36-414A-915E-EE778CE624AF}"/>
    <cellStyle name="标题 6" xfId="8077" xr:uid="{46C77949-991F-4573-B552-063A8B156B11}"/>
    <cellStyle name="样式 1" xfId="489" xr:uid="{61AC3D15-7E56-4A7E-98B3-9AADF72D96FB}"/>
    <cellStyle name="样式 1 2" xfId="8713" xr:uid="{B2D711B3-3F34-4302-AC6D-08FCC38674D2}"/>
    <cellStyle name="样式 1 2 2" xfId="16499" xr:uid="{0B4B42E2-936C-4993-B473-FCF4822AF75D}"/>
    <cellStyle name="样式 1 3" xfId="8712" xr:uid="{B51229BE-4D67-49A7-AE12-6FB86CF859F4}"/>
    <cellStyle name="样式 1 4" xfId="3281" xr:uid="{41C2F4EB-7ED8-4C61-8324-37BAF6B394C4}"/>
    <cellStyle name="样式 1 5" xfId="17405" xr:uid="{C5FF8137-B938-400F-9088-DAAC093C8331}"/>
    <cellStyle name="检查单元格 2" xfId="8643" xr:uid="{5D756A4B-0CB0-40BB-B133-D408D950FF98}"/>
    <cellStyle name="检查单元格 3" xfId="8644" xr:uid="{E4369C19-994C-4426-A8B7-BB5149BB1D29}"/>
    <cellStyle name="標準 3" xfId="16386" xr:uid="{A626B318-E7B4-4692-95C9-311061BD1636}"/>
    <cellStyle name="汇总 2" xfId="8638" xr:uid="{C435D177-A2F9-4A9C-94EE-8BD0C40E10E4}"/>
    <cellStyle name="汇总 3" xfId="8639" xr:uid="{4FA34DDA-AA79-407F-AA39-63E2F8D572E7}"/>
    <cellStyle name="注释 2" xfId="8714" xr:uid="{4FAB0331-87C5-4DF6-B00F-8A694E558D13}"/>
    <cellStyle name="注释 2 2" xfId="8715" xr:uid="{79D121D7-4CC9-4140-9B6B-C0AAB4D0A2E2}"/>
    <cellStyle name="注释 2 2 2" xfId="8716" xr:uid="{AA4C29AC-01D6-4966-AD64-83B0D469C771}"/>
    <cellStyle name="注释 2 2 2 2" xfId="8717" xr:uid="{90649717-766D-4FD5-B55C-74CFC9ED13D4}"/>
    <cellStyle name="注释 2 2 2 2 2" xfId="8718" xr:uid="{529CDF34-AF92-48F0-A49C-6A9121967015}"/>
    <cellStyle name="注释 2 2 2 3" xfId="8719" xr:uid="{50909EC7-E797-4140-83CD-5B58B0FC9CB4}"/>
    <cellStyle name="注释 2 2 3" xfId="8720" xr:uid="{CA69D52E-2828-4573-89A3-6FD89D0952EA}"/>
    <cellStyle name="注释 2 2 3 2" xfId="8721" xr:uid="{9F8660E0-4E95-40D2-A2BD-8A6476FBB4AA}"/>
    <cellStyle name="注释 2 2 4" xfId="8722" xr:uid="{AB139A98-8F07-4A46-9273-550DF8BDC2C0}"/>
    <cellStyle name="注释 2 3" xfId="8723" xr:uid="{C73D25AA-CBEE-4161-A739-D4BFB872BFD6}"/>
    <cellStyle name="注释 2 3 2" xfId="8724" xr:uid="{01A6599C-AF16-4E49-8572-E9DBCB6D32F5}"/>
    <cellStyle name="注释 2 3 2 2" xfId="8725" xr:uid="{6A70F723-F51B-4916-93A3-FA717418E0E9}"/>
    <cellStyle name="注释 2 3 3" xfId="8726" xr:uid="{34CDC3D1-57C0-497A-B991-AACD94DCE98D}"/>
    <cellStyle name="注释 2 4" xfId="8727" xr:uid="{084F7F51-C1BF-40C1-955C-966CBCA8F584}"/>
    <cellStyle name="注释 2 4 2" xfId="8728" xr:uid="{E35F231F-4112-43D2-A840-953AF710ED70}"/>
    <cellStyle name="注释 2 5" xfId="8729" xr:uid="{E9EB7B49-4AC7-4B05-9764-9D7CFF56A8A8}"/>
    <cellStyle name="注释 3" xfId="8730" xr:uid="{359E1C1F-87A0-40AC-B6B0-487A0F8C1AC8}"/>
    <cellStyle name="注释 3 2" xfId="8731" xr:uid="{982AB0FC-DB55-46C9-9154-87968A06278E}"/>
    <cellStyle name="注释 3 2 2" xfId="8732" xr:uid="{FCA89678-7747-4567-AA88-B62F7D2A4C60}"/>
    <cellStyle name="注释 3 2 2 2" xfId="8733" xr:uid="{CEAA3BD6-8F57-4F6D-9106-BD9A102CA802}"/>
    <cellStyle name="注释 3 2 2 2 2" xfId="8734" xr:uid="{C5576C6A-72AE-4F2E-BDC3-3ADAB1C1F193}"/>
    <cellStyle name="注释 3 2 2 3" xfId="8735" xr:uid="{B5332E37-6CB3-473A-8708-864613AE12F0}"/>
    <cellStyle name="注释 3 2 3" xfId="8736" xr:uid="{152F410F-6C7B-424C-8212-BC3A3EFFC948}"/>
    <cellStyle name="注释 3 2 3 2" xfId="8737" xr:uid="{33B38C27-F432-46F9-B1FE-EF9E65C67939}"/>
    <cellStyle name="注释 3 2 4" xfId="8738" xr:uid="{795C5557-0F60-4C52-8805-06E9C1459CAA}"/>
    <cellStyle name="注释 3 3" xfId="8739" xr:uid="{7F057DF4-28FF-489C-BAC3-067DB27E3A4E}"/>
    <cellStyle name="注释 3 3 2" xfId="8740" xr:uid="{EF52C687-59FD-4B61-A6BF-D182CE8DE2F0}"/>
    <cellStyle name="注释 3 3 2 2" xfId="8741" xr:uid="{F8D49713-D281-4294-89B2-3888BA559417}"/>
    <cellStyle name="注释 3 3 3" xfId="8742" xr:uid="{F11EF55E-DF77-4CC3-9A54-924FD83F8A53}"/>
    <cellStyle name="注释 3 4" xfId="8743" xr:uid="{F22A304C-BB40-47D5-8396-28541948457C}"/>
    <cellStyle name="注释 3 4 2" xfId="8744" xr:uid="{BA77ACFB-82BE-42DA-9F05-64EA935E4D54}"/>
    <cellStyle name="注释 3 5" xfId="8745" xr:uid="{803212F2-79C5-4BE7-9966-A87E7D6F97BE}"/>
    <cellStyle name="百分比 2" xfId="8044" xr:uid="{A47AABBA-232D-4327-A234-C9301A8677DE}"/>
    <cellStyle name="百分比 2 2" xfId="8045" xr:uid="{20E6E8E6-03E5-4C1A-976A-4A70E026C06F}"/>
    <cellStyle name="百分比 2 2 2" xfId="8046" xr:uid="{1766C4DD-B0AE-43C6-B47B-2535550D4673}"/>
    <cellStyle name="百分比 2 2 2 2" xfId="8047" xr:uid="{D0F54C8C-DF27-48C0-9176-63262ABA89F0}"/>
    <cellStyle name="百分比 2 2 3" xfId="8048" xr:uid="{75D981C2-A17B-44A7-87BF-E4239539FBE3}"/>
    <cellStyle name="百分比 2 2 4" xfId="16528" xr:uid="{B87FD266-EAFB-4623-BAD6-315EFB63C923}"/>
    <cellStyle name="百分比 2 3" xfId="8049" xr:uid="{184EBAB6-A064-4B45-9DD6-87F62A02862A}"/>
    <cellStyle name="百分比 2 3 2" xfId="8050" xr:uid="{B7487F67-A32A-4CF6-B0FA-AC577734553B}"/>
    <cellStyle name="百分比 2 4" xfId="8051" xr:uid="{05C48EC4-8C9B-45CB-BC50-E29C24A74AAF}"/>
    <cellStyle name="百分比 2 5" xfId="16506" xr:uid="{36CF43C2-C190-404A-94D9-2EB8087CABB0}"/>
    <cellStyle name="百分比 3" xfId="8052" xr:uid="{9268F5C5-9B3D-4E1C-9BCD-576FE8C7FA65}"/>
    <cellStyle name="百分比 3 2" xfId="8053" xr:uid="{46963BD5-517E-4A81-943A-43D1290FB3F7}"/>
    <cellStyle name="百分比 3 2 2" xfId="8054" xr:uid="{DCEAD6B0-6EC1-4F59-B6A7-6C783CB13416}"/>
    <cellStyle name="百分比 3 3" xfId="8055" xr:uid="{416F7029-F827-4177-A66B-4AC9F02126A0}"/>
    <cellStyle name="百分比 4" xfId="8056" xr:uid="{F04315FF-8CE9-4A79-B16E-95B5DC0E231F}"/>
    <cellStyle name="百分比 4 2" xfId="8057" xr:uid="{E9DF7ED8-685A-4D49-AB7F-48C5E536E3C4}"/>
    <cellStyle name="百分比 4 2 2" xfId="8058" xr:uid="{15A18852-83EB-4EBC-A615-783C60C97F4A}"/>
    <cellStyle name="百分比 4 3" xfId="8059" xr:uid="{B5AB405F-6C9A-4F43-9BF0-09E7BAAD71A6}"/>
    <cellStyle name="百分比 4 4" xfId="8060" xr:uid="{3781BDC9-7FB5-403A-858C-C9C4A8902B67}"/>
    <cellStyle name="百分比 5" xfId="8061" xr:uid="{455EA7D6-B39E-4C64-AB70-561DDEF886FA}"/>
    <cellStyle name="百分比 5 2" xfId="8062" xr:uid="{5D6EA3D0-D291-473D-9811-968D92AF1A1E}"/>
    <cellStyle name="百分比 6" xfId="8063" xr:uid="{F27AC83C-9DD4-46D7-AC68-96C35208E144}"/>
    <cellStyle name="百分比 6 2" xfId="8064" xr:uid="{4DE7A13B-6E72-4135-94A8-92B601A51688}"/>
    <cellStyle name="百分比 7" xfId="8065" xr:uid="{CBDA3F9A-E8C4-4840-B0A2-60FFE7801D9F}"/>
    <cellStyle name="百分比 8" xfId="8066" xr:uid="{FAAC364A-D4B1-4D4C-9301-07117C765020}"/>
    <cellStyle name="百分比 9" xfId="8067" xr:uid="{0A71E5A0-931A-49CC-BCE1-CC92253418E8}"/>
    <cellStyle name="解释性文本 2" xfId="8645" xr:uid="{9ECAB7C3-79C4-49D1-BAA5-22346CDD653F}"/>
    <cellStyle name="解释性文本 3" xfId="8646" xr:uid="{59DE3A49-5F2C-4FEE-8423-FD845305750D}"/>
    <cellStyle name="警告文本 2" xfId="8647" xr:uid="{A45EDD63-5EEA-492A-8AEC-2F8332DCD023}"/>
    <cellStyle name="警告文本 3" xfId="8648" xr:uid="{B8ED4DE5-C7BD-4F13-806B-4FE8F2076879}"/>
    <cellStyle name="计算 2" xfId="8641" xr:uid="{B8C456C9-65F1-4C0E-A42F-10C15A77C799}"/>
    <cellStyle name="计算 3" xfId="8642" xr:uid="{B6B3AE36-BAAB-43B6-8A20-FFDEA67AE036}"/>
    <cellStyle name="货币 2" xfId="8640" xr:uid="{4DDDD2A5-5634-4D63-A1FC-0EDA7F1CCB4D}"/>
    <cellStyle name="超链接 2" xfId="8615" xr:uid="{D3337589-23A4-4C80-91E7-4C44F2D4C5AA}"/>
    <cellStyle name="超链接 2 2" xfId="8616" xr:uid="{840605D9-9DBB-4B5B-9744-F337048E512A}"/>
    <cellStyle name="超链接 2 2 2" xfId="8617" xr:uid="{FE5BF84D-5F6A-4FFC-988F-C9B8761642AC}"/>
    <cellStyle name="超链接 2 3" xfId="8618" xr:uid="{BFD058AD-1A11-4CDA-B0AC-E8F1A3C700A0}"/>
    <cellStyle name="超链接 2 3 2" xfId="8619" xr:uid="{9F2F9E78-FBEC-45B9-BEF0-286DFB1B645F}"/>
    <cellStyle name="超链接 2 4" xfId="8620" xr:uid="{E7332414-FA1D-4DE5-8A81-9ABF1DBAF441}"/>
    <cellStyle name="超链接 2 4 2" xfId="8621" xr:uid="{4EAB0808-9258-4E6F-A957-635F47D78BAB}"/>
    <cellStyle name="超链接 2 4 2 2" xfId="8622" xr:uid="{00653DC7-92AF-4497-BD5B-1E1EED1EF839}"/>
    <cellStyle name="超链接 2 4 2 2 2" xfId="8623" xr:uid="{695486AF-17DB-4D45-A080-147A538C3408}"/>
    <cellStyle name="超链接 2 4 2 3" xfId="8624" xr:uid="{A922B162-0BA6-4358-80BB-B5943BDE73F0}"/>
    <cellStyle name="超链接 2 4 3" xfId="8625" xr:uid="{EFF2DE30-AB36-4911-898C-48BBDBEE85D7}"/>
    <cellStyle name="超链接 2 5" xfId="8626" xr:uid="{2C8244F6-D5F6-4225-AF0F-45BCD9B97611}"/>
    <cellStyle name="输入 2" xfId="8710" xr:uid="{59C89230-98C2-48FE-9F66-D08DB0D418A2}"/>
    <cellStyle name="输入 3" xfId="8711" xr:uid="{8836795A-C5DF-4B80-955B-0F037155E375}"/>
    <cellStyle name="输出 2" xfId="8708" xr:uid="{9A433A67-4F5C-4E74-AB4F-97ECC2948E1D}"/>
    <cellStyle name="输出 3" xfId="8709" xr:uid="{2B1AE277-123E-4705-82C4-DA210D4F1947}"/>
    <cellStyle name="适中 2" xfId="8706" xr:uid="{666BE762-9F53-4990-87E8-FECE995F7851}"/>
    <cellStyle name="适中 3" xfId="8707" xr:uid="{8B894023-F35D-4424-AA18-39034A97A483}"/>
    <cellStyle name="链接单元格 2" xfId="8649" xr:uid="{4A0131D3-EC57-48EA-BB18-77A6FB00EEB5}"/>
    <cellStyle name="链接单元格 3" xfId="8650" xr:uid="{312AD449-AB4C-471C-9C20-4081F4C6CB23}"/>
  </cellStyles>
  <dxfs count="5">
    <dxf>
      <font>
        <b/>
        <i val="0"/>
      </font>
      <fill>
        <patternFill>
          <bgColor theme="0" tint="-4.9989318521683403E-2"/>
        </patternFill>
      </fill>
      <border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  <vertical style="thick">
          <color auto="1"/>
        </vertical>
        <horizontal style="thick">
          <color auto="1"/>
        </horizontal>
      </border>
    </dxf>
    <dxf>
      <font>
        <b/>
        <i val="0"/>
      </font>
      <fill>
        <gradientFill>
          <stop position="0">
            <color theme="0" tint="-5.0965910824915313E-2"/>
          </stop>
          <stop position="1">
            <color theme="0" tint="-0.34900967436750391"/>
          </stop>
        </gradientFill>
      </fill>
      <border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  <vertical style="thick">
          <color auto="1"/>
        </vertical>
        <horizontal style="thick">
          <color auto="1"/>
        </horizontal>
      </border>
    </dxf>
    <dxf>
      <font>
        <b/>
        <i val="0"/>
      </font>
      <fill>
        <patternFill>
          <bgColor theme="0" tint="-0.34998626667073579"/>
        </patternFill>
      </fill>
    </dxf>
    <dxf>
      <font>
        <b/>
        <i val="0"/>
      </font>
    </dxf>
    <dxf>
      <border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Стиль сводной таблицы 1" table="0" count="5" xr9:uid="{99324BD7-27F0-4B3D-92BB-9083B88BD014}">
      <tableStyleElement type="wholeTable" dxfId="4"/>
      <tableStyleElement type="firstColumnStripe" dxfId="3"/>
      <tableStyleElement type="firstSubtotalColumn" dxfId="2"/>
      <tableStyleElement type="firstSubtotalRow" dxfId="1"/>
      <tableStyleElement type="secondSubtotal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externalLink" Target="externalLinks/externalLink8.xml"/><Relationship Id="rId47" Type="http://schemas.openxmlformats.org/officeDocument/2006/relationships/externalLink" Target="externalLinks/externalLink13.xml"/><Relationship Id="rId63" Type="http://schemas.openxmlformats.org/officeDocument/2006/relationships/externalLink" Target="externalLinks/externalLink29.xml"/><Relationship Id="rId68" Type="http://schemas.openxmlformats.org/officeDocument/2006/relationships/externalLink" Target="externalLinks/externalLink34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externalLink" Target="externalLinks/externalLink3.xml"/><Relationship Id="rId40" Type="http://schemas.openxmlformats.org/officeDocument/2006/relationships/externalLink" Target="externalLinks/externalLink6.xml"/><Relationship Id="rId45" Type="http://schemas.openxmlformats.org/officeDocument/2006/relationships/externalLink" Target="externalLinks/externalLink11.xml"/><Relationship Id="rId53" Type="http://schemas.openxmlformats.org/officeDocument/2006/relationships/externalLink" Target="externalLinks/externalLink19.xml"/><Relationship Id="rId58" Type="http://schemas.openxmlformats.org/officeDocument/2006/relationships/externalLink" Target="externalLinks/externalLink24.xml"/><Relationship Id="rId66" Type="http://schemas.openxmlformats.org/officeDocument/2006/relationships/externalLink" Target="externalLinks/externalLink32.xml"/><Relationship Id="rId74" Type="http://schemas.openxmlformats.org/officeDocument/2006/relationships/calcChain" Target="calcChain.xml"/><Relationship Id="rId5" Type="http://schemas.openxmlformats.org/officeDocument/2006/relationships/worksheet" Target="worksheets/sheet5.xml"/><Relationship Id="rId61" Type="http://schemas.openxmlformats.org/officeDocument/2006/relationships/externalLink" Target="externalLinks/externalLink27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1.xml"/><Relationship Id="rId43" Type="http://schemas.openxmlformats.org/officeDocument/2006/relationships/externalLink" Target="externalLinks/externalLink9.xml"/><Relationship Id="rId48" Type="http://schemas.openxmlformats.org/officeDocument/2006/relationships/externalLink" Target="externalLinks/externalLink14.xml"/><Relationship Id="rId56" Type="http://schemas.openxmlformats.org/officeDocument/2006/relationships/externalLink" Target="externalLinks/externalLink22.xml"/><Relationship Id="rId64" Type="http://schemas.openxmlformats.org/officeDocument/2006/relationships/externalLink" Target="externalLinks/externalLink30.xml"/><Relationship Id="rId69" Type="http://schemas.openxmlformats.org/officeDocument/2006/relationships/externalLink" Target="externalLinks/externalLink35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17.xml"/><Relationship Id="rId72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externalLink" Target="externalLinks/externalLink4.xml"/><Relationship Id="rId46" Type="http://schemas.openxmlformats.org/officeDocument/2006/relationships/externalLink" Target="externalLinks/externalLink12.xml"/><Relationship Id="rId59" Type="http://schemas.openxmlformats.org/officeDocument/2006/relationships/externalLink" Target="externalLinks/externalLink25.xml"/><Relationship Id="rId67" Type="http://schemas.openxmlformats.org/officeDocument/2006/relationships/externalLink" Target="externalLinks/externalLink33.xml"/><Relationship Id="rId20" Type="http://schemas.openxmlformats.org/officeDocument/2006/relationships/worksheet" Target="worksheets/sheet20.xml"/><Relationship Id="rId41" Type="http://schemas.openxmlformats.org/officeDocument/2006/relationships/externalLink" Target="externalLinks/externalLink7.xml"/><Relationship Id="rId54" Type="http://schemas.openxmlformats.org/officeDocument/2006/relationships/externalLink" Target="externalLinks/externalLink20.xml"/><Relationship Id="rId62" Type="http://schemas.openxmlformats.org/officeDocument/2006/relationships/externalLink" Target="externalLinks/externalLink28.xml"/><Relationship Id="rId7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2.xml"/><Relationship Id="rId49" Type="http://schemas.openxmlformats.org/officeDocument/2006/relationships/externalLink" Target="externalLinks/externalLink15.xml"/><Relationship Id="rId57" Type="http://schemas.openxmlformats.org/officeDocument/2006/relationships/externalLink" Target="externalLinks/externalLink23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externalLink" Target="externalLinks/externalLink10.xml"/><Relationship Id="rId52" Type="http://schemas.openxmlformats.org/officeDocument/2006/relationships/externalLink" Target="externalLinks/externalLink18.xml"/><Relationship Id="rId60" Type="http://schemas.openxmlformats.org/officeDocument/2006/relationships/externalLink" Target="externalLinks/externalLink26.xml"/><Relationship Id="rId65" Type="http://schemas.openxmlformats.org/officeDocument/2006/relationships/externalLink" Target="externalLinks/externalLink31.xml"/><Relationship Id="rId73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externalLink" Target="externalLinks/externalLink5.xml"/><Relationship Id="rId34" Type="http://schemas.openxmlformats.org/officeDocument/2006/relationships/worksheet" Target="worksheets/sheet34.xml"/><Relationship Id="rId50" Type="http://schemas.openxmlformats.org/officeDocument/2006/relationships/externalLink" Target="externalLinks/externalLink16.xml"/><Relationship Id="rId55" Type="http://schemas.openxmlformats.org/officeDocument/2006/relationships/externalLink" Target="externalLinks/externalLink21.xml"/><Relationship Id="rId7" Type="http://schemas.openxmlformats.org/officeDocument/2006/relationships/worksheet" Target="worksheets/sheet7.xml"/><Relationship Id="rId71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55;&#1088;&#1072;&#1081;&#1089;&#1099;%20&#1080;&#1102;&#1083;&#1100;%202025/001.%20&#1055;&#1088;&#1072;&#1081;&#1089;&#1099;%20&#1080;%20&#1086;&#1089;&#1090;&#1072;&#1090;&#1082;&#1080;/HICONIX/AUX_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wnloads/hiconixost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wnloads/hiconixost%20&#8212;%20&#1082;&#1086;&#1087;&#1080;&#1103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55;&#1088;&#1072;&#1081;&#1089;&#1099;%20&#1080;&#1102;&#1083;&#1100;%202025/001.%20&#1055;&#1088;&#1072;&#1081;&#1089;&#1099;%20&#1080;%20&#1086;&#1089;&#1090;&#1072;&#1090;&#1082;&#1080;/Daichi/AXIOMA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wnloads/DAICHI_&#1052;&#1086;&#1089;&#1082;&#1074;&#1072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wnloads/DAICHI_&#1061;&#1080;&#1084;&#1082;&#1080;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wnloads/DAICHI_&#1053;&#1080;&#1082;&#1086;&#1083;&#1100;&#1089;&#1082;&#1086;&#1077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wnloads/rkost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55;&#1088;&#1072;&#1081;&#1089;&#1099;%20&#1080;&#1102;&#1083;&#1100;%202025/001.%20&#1055;&#1088;&#1072;&#1081;&#1089;&#1099;%20&#1080;%20&#1086;&#1089;&#1090;&#1072;&#1090;&#1082;&#1080;/RK/Ballu_&#1087;&#1086;&#1083;&#1091;&#1087;&#1088;&#1086;&#1084;+FM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55;&#1088;&#1072;&#1081;&#1089;&#1099;%20&#1080;&#1102;&#1083;&#1100;%202025/001.%20&#1055;&#1088;&#1072;&#1081;&#1089;&#1099;%20&#1080;%20&#1086;&#1089;&#1090;&#1072;&#1090;&#1082;&#1080;/Daichi/BOSCH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55;&#1088;&#1072;&#1081;&#1089;&#1099;%20&#1080;&#1102;&#1083;&#1100;%202025/001.%20&#1055;&#1088;&#1072;&#1081;&#1089;&#1099;%20&#1080;%20&#1086;&#1089;&#1090;&#1072;&#1090;&#1082;&#1080;/&#1048;&#1052;&#1055;&#1045;&#1056;&#1048;&#1071;/Haier%20Casarte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wnloads/imperiaost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wnloads/severconcool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55;&#1088;&#1072;&#1081;&#1089;&#1099;%20&#1080;&#1102;&#1083;&#1100;%202025/001.%20&#1055;&#1088;&#1072;&#1081;&#1089;&#1099;%20&#1080;%20&#1086;&#1089;&#1090;&#1072;&#1090;&#1082;&#1080;/Daichi/DAICHI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55;&#1088;&#1072;&#1081;&#1089;&#1099;%20&#1080;&#1102;&#1083;&#1100;%202025/001.%20&#1055;&#1088;&#1072;&#1081;&#1089;&#1099;%20&#1080;%20&#1086;&#1089;&#1090;&#1072;&#1090;&#1082;&#1080;/Daichi/DAIKIN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55;&#1088;&#1072;&#1081;&#1089;&#1099;%20&#1080;&#1102;&#1083;&#1100;%202025/001.%20&#1055;&#1088;&#1072;&#1081;&#1089;&#1099;%20&#1080;%20&#1086;&#1089;&#1090;&#1072;&#1090;&#1082;&#1080;/ALASKA/ALASKA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wnloads/alaskaost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wnloads/breezost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55;&#1088;&#1072;&#1081;&#1089;&#1099;%20&#1080;&#1102;&#1083;&#1100;%202025/001.%20&#1055;&#1088;&#1072;&#1081;&#1089;&#1099;%20&#1080;%20&#1086;&#1089;&#1090;&#1072;&#1090;&#1082;&#1080;/RK/Electrolux_&#1087;&#1086;&#1083;&#1091;&#1087;&#1088;&#1086;&#1084;+FM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wnloads/severconost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55;&#1088;&#1072;&#1081;&#1089;&#1099;%20&#1080;&#1102;&#1083;&#1100;%202025/001.%20&#1055;&#1088;&#1072;&#1081;&#1089;&#1099;%20&#1080;%20&#1086;&#1089;&#1090;&#1072;&#1090;&#1082;&#1080;/SEVERCON/Energolux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55;&#1088;&#1072;&#1081;&#1089;&#1099;%20&#1080;&#1102;&#1083;&#1100;%202025/001.%20&#1055;&#1088;&#1072;&#1081;&#1089;&#1099;%20&#1080;%20&#1086;&#1089;&#1090;&#1072;&#1090;&#1082;&#1080;/SEVERCON/FeRRUM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55;&#1088;&#1072;&#1081;&#1089;&#1099;%20&#1080;&#1102;&#1083;&#1100;%202025/001.%20&#1055;&#1088;&#1072;&#1081;&#1089;&#1099;%20&#1080;%20&#1086;&#1089;&#1090;&#1072;&#1090;&#1082;&#1080;/BREEZ/FUNAI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55;&#1088;&#1072;&#1081;&#1089;&#1099;%20&#1080;&#1102;&#1083;&#1100;%202025/001.%20&#1055;&#1088;&#1072;&#1081;&#1089;&#1099;%20&#1080;%20&#1086;&#1089;&#1090;&#1072;&#1090;&#1082;&#1080;/BREEZ/HISENSE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wnloads/vesnaost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wnloads/severconkal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55;&#1088;&#1072;&#1081;&#1089;&#1099;%20&#1080;&#1102;&#1083;&#1100;%202025/001.%20&#1055;&#1088;&#1072;&#1081;&#1089;&#1099;%20&#1080;%20&#1086;&#1089;&#1090;&#1072;&#1090;&#1082;&#1080;/Daichi/KENTATSU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55;&#1088;&#1072;&#1081;&#1089;&#1099;%20&#1080;&#1102;&#1083;&#1100;%202025/001.%20&#1055;&#1088;&#1072;&#1081;&#1089;&#1099;%20&#1080;%20&#1086;&#1089;&#1090;&#1072;&#1090;&#1082;&#1080;/BREEZ/LG.xlsx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wnloads/aiakost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55;&#1088;&#1072;&#1081;&#1089;&#1099;%20&#1080;&#1102;&#1083;&#1100;%202025/001.%20&#1055;&#1088;&#1072;&#1081;&#1089;&#1099;%20&#1080;%20&#1086;&#1089;&#1090;&#1072;&#1090;&#1082;&#1080;/Daichi/MIDEA.xlsx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55;&#1088;&#1072;&#1081;&#1089;&#1099;%20&#1080;&#1102;&#1083;&#1100;%202025/001.%20&#1055;&#1088;&#1072;&#1081;&#1089;&#1099;%20&#1080;%20&#1086;&#1089;&#1090;&#1072;&#1090;&#1082;&#1080;/BREEZ/ROYAL%20CLIMA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55;&#1088;&#1072;&#1081;&#1089;&#1099;%20&#1080;&#1102;&#1083;&#1100;%202025/001.%20&#1055;&#1088;&#1072;&#1081;&#1089;&#1099;%20&#1080;%20&#1086;&#1089;&#1090;&#1072;&#1090;&#1082;&#1080;/RK/Royal%20Thermo.xlsb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55;&#1088;&#1072;&#1081;&#1089;&#1099;%20&#1080;&#1102;&#1083;&#1100;%202025/001.%20&#1055;&#1088;&#1072;&#1081;&#1089;&#1099;%20&#1080;%20&#1086;&#1089;&#1090;&#1072;&#1090;&#1082;&#1080;/TCL/TCL%20&#1057;&#1058;&#1050;.xlsx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55;&#1088;&#1072;&#1081;&#1089;&#1099;%20&#1080;&#1102;&#1083;&#1100;%202025/001.%20&#1055;&#1088;&#1072;&#1081;&#1089;&#1099;%20&#1080;%20&#1086;&#1089;&#1090;&#1072;&#1090;&#1082;&#1080;/&#1040;&#1071;&#1050;/THAICON.xlsx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55;&#1088;&#1072;&#1081;&#1089;&#1099;%20&#1080;&#1102;&#1083;&#1100;%202025/001.%20&#1055;&#1088;&#1072;&#1081;&#1089;&#1099;%20&#1080;%20&#1086;&#1089;&#1090;&#1072;&#1090;&#1082;&#1080;/BREEZ/ULTIMA%20COMFOR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ытовые"/>
      <sheetName val="Распродажа бытовые"/>
      <sheetName val="Полупромышленные_2025"/>
      <sheetName val="Free Match"/>
      <sheetName val="Мультизональные ARV"/>
      <sheetName val="Расродажа ARV"/>
    </sheetNames>
    <sheetDataSet>
      <sheetData sheetId="0">
        <row r="1">
          <cell r="A1"/>
          <cell r="B1"/>
          <cell r="C1"/>
          <cell r="D1"/>
          <cell r="E1"/>
          <cell r="F1"/>
          <cell r="G1"/>
          <cell r="H1"/>
          <cell r="I1"/>
          <cell r="J1"/>
          <cell r="K1"/>
          <cell r="L1"/>
          <cell r="M1"/>
          <cell r="N1"/>
        </row>
        <row r="2">
          <cell r="A2"/>
          <cell r="B2"/>
          <cell r="C2"/>
          <cell r="D2"/>
          <cell r="E2"/>
          <cell r="F2"/>
          <cell r="G2"/>
          <cell r="H2"/>
          <cell r="I2"/>
          <cell r="J2"/>
          <cell r="K2"/>
          <cell r="L2"/>
          <cell r="M2"/>
          <cell r="N2"/>
        </row>
        <row r="3">
          <cell r="A3"/>
          <cell r="B3"/>
          <cell r="C3"/>
          <cell r="D3"/>
          <cell r="E3"/>
          <cell r="F3"/>
          <cell r="G3"/>
          <cell r="H3" t="str">
            <v>Ваша скидка, %</v>
          </cell>
          <cell r="I3"/>
          <cell r="J3"/>
          <cell r="K3">
            <v>0</v>
          </cell>
          <cell r="L3" t="str">
            <v>Ваша цена со скидкой руб</v>
          </cell>
          <cell r="M3"/>
          <cell r="N3"/>
        </row>
        <row r="4">
          <cell r="A4" t="str">
            <v>Код товара</v>
          </cell>
          <cell r="B4"/>
          <cell r="C4" t="str">
            <v>Модель</v>
          </cell>
          <cell r="D4" t="str">
            <v>Производительность, кВт</v>
          </cell>
          <cell r="E4"/>
          <cell r="F4" t="str">
            <v>Размер внутр. блока (ДхВхГ), мм</v>
          </cell>
          <cell r="G4" t="str">
            <v>Диаметры труб,
мм (дюйм)</v>
          </cell>
          <cell r="H4" t="str">
            <v xml:space="preserve">Базовая цена руб. </v>
          </cell>
          <cell r="I4"/>
          <cell r="J4"/>
          <cell r="K4"/>
          <cell r="L4"/>
          <cell r="M4"/>
          <cell r="N4"/>
        </row>
        <row r="5">
          <cell r="A5" t="str">
            <v>внутренний</v>
          </cell>
          <cell r="B5" t="str">
            <v>наружный</v>
          </cell>
          <cell r="C5"/>
          <cell r="D5" t="str">
            <v>Холод</v>
          </cell>
          <cell r="E5" t="str">
            <v>Тепло</v>
          </cell>
          <cell r="F5"/>
          <cell r="G5"/>
          <cell r="H5" t="str">
            <v xml:space="preserve"> Сплит система</v>
          </cell>
          <cell r="I5" t="str">
            <v xml:space="preserve">Внутренний блок </v>
          </cell>
          <cell r="J5" t="str">
            <v>Наружный блок</v>
          </cell>
          <cell r="K5" t="str">
            <v>РИЦ руб.</v>
          </cell>
          <cell r="L5" t="str">
            <v xml:space="preserve">Внутренний блок </v>
          </cell>
          <cell r="M5" t="str">
            <v>Наружный блок</v>
          </cell>
          <cell r="N5" t="str">
            <v xml:space="preserve"> Сплит система</v>
          </cell>
        </row>
        <row r="6">
          <cell r="A6"/>
          <cell r="B6"/>
          <cell r="C6"/>
          <cell r="D6"/>
          <cell r="E6"/>
          <cell r="F6"/>
          <cell r="G6"/>
          <cell r="H6"/>
          <cell r="I6"/>
          <cell r="J6"/>
          <cell r="K6"/>
          <cell r="L6"/>
          <cell r="M6"/>
          <cell r="N6"/>
        </row>
        <row r="7">
          <cell r="A7" t="str">
            <v xml:space="preserve"> Серия Prime On-Off  НЕ ДЛЯ ПРОДАЖ НА МЕРКЕТПЛЕЙСАХ</v>
          </cell>
          <cell r="B7"/>
          <cell r="C7"/>
          <cell r="D7"/>
          <cell r="E7"/>
          <cell r="F7"/>
          <cell r="G7"/>
          <cell r="H7"/>
          <cell r="I7"/>
          <cell r="J7"/>
          <cell r="K7"/>
          <cell r="L7"/>
          <cell r="M7"/>
          <cell r="N7"/>
        </row>
        <row r="8">
          <cell r="A8"/>
          <cell r="B8"/>
          <cell r="C8"/>
          <cell r="D8"/>
          <cell r="E8"/>
          <cell r="F8"/>
          <cell r="G8"/>
          <cell r="H8"/>
          <cell r="I8"/>
          <cell r="J8"/>
          <cell r="K8"/>
          <cell r="L8"/>
          <cell r="M8"/>
          <cell r="N8"/>
        </row>
        <row r="9">
          <cell r="A9"/>
          <cell r="B9"/>
          <cell r="C9"/>
          <cell r="D9"/>
          <cell r="E9"/>
          <cell r="F9"/>
          <cell r="G9"/>
          <cell r="H9"/>
          <cell r="I9"/>
          <cell r="J9"/>
          <cell r="K9"/>
          <cell r="L9"/>
          <cell r="M9"/>
          <cell r="N9"/>
        </row>
        <row r="10">
          <cell r="A10" t="str">
            <v>Хит продаж.
Надежный кондиционер по доступной цене!
• 3 года гарантия.
• Энергоэффективность класса А (EER);
• Фреон R410,
• Уровень шума 24 Дб,
• Самоочистка внутреннего блока,
• Работа в широком диапазоне напряжений,
• Подсветка дисплея пульта ДУ,</v>
          </cell>
          <cell r="B10"/>
          <cell r="C10"/>
          <cell r="D10"/>
          <cell r="E10"/>
          <cell r="F10"/>
          <cell r="G10"/>
          <cell r="H10"/>
          <cell r="I10" t="str">
            <v>• Дисплей «Мираж»,
• Антикоррозийное покрытие Blue Fin,
• iFeel,
• Выключение дисплея с пульта ДУ,
• Охлаждение при -30% с зимним комплектом (опция)
• Wi-Fi - опция (модуль AUX WF 001 покупается дополнительно).</v>
          </cell>
          <cell r="J10"/>
          <cell r="K10"/>
          <cell r="L10"/>
          <cell r="M10"/>
          <cell r="N10"/>
        </row>
        <row r="11">
          <cell r="A11"/>
          <cell r="B11"/>
          <cell r="C11"/>
          <cell r="D11"/>
          <cell r="E11"/>
          <cell r="F11"/>
          <cell r="G11"/>
          <cell r="H11"/>
          <cell r="I11"/>
          <cell r="J11"/>
          <cell r="K11"/>
          <cell r="L11"/>
          <cell r="M11"/>
          <cell r="N11"/>
        </row>
        <row r="12">
          <cell r="A12" t="str">
            <v>X-00009768</v>
          </cell>
          <cell r="B12" t="str">
            <v>X-00009767</v>
          </cell>
          <cell r="C12" t="str">
            <v>ASW-H07A4/FP-R1 AS-H07A4/FP-R1</v>
          </cell>
          <cell r="D12">
            <v>2.1</v>
          </cell>
          <cell r="E12">
            <v>2.2000000000000002</v>
          </cell>
          <cell r="F12" t="str">
            <v>690x283x199</v>
          </cell>
          <cell r="G12" t="str">
            <v>6,35 (1/4) / 9,52 (3/8)</v>
          </cell>
          <cell r="H12">
            <v>21900</v>
          </cell>
          <cell r="I12">
            <v>6570</v>
          </cell>
          <cell r="J12">
            <v>15330</v>
          </cell>
          <cell r="K12">
            <v>23900</v>
          </cell>
          <cell r="L12">
            <v>6570</v>
          </cell>
          <cell r="M12">
            <v>15330</v>
          </cell>
          <cell r="N12">
            <v>21900</v>
          </cell>
        </row>
        <row r="13">
          <cell r="A13" t="str">
            <v>X-00009773</v>
          </cell>
          <cell r="B13" t="str">
            <v>X-00009769</v>
          </cell>
          <cell r="C13" t="str">
            <v>ASW-H09A4/FP-R1 AS-H09A4/FP-R1</v>
          </cell>
          <cell r="D13">
            <v>2.6</v>
          </cell>
          <cell r="E13">
            <v>2.7</v>
          </cell>
          <cell r="F13" t="str">
            <v>690x283x199</v>
          </cell>
          <cell r="G13" t="str">
            <v>6,35 (1/4) / 9,52 (3/8)</v>
          </cell>
          <cell r="H13">
            <v>24000</v>
          </cell>
          <cell r="I13">
            <v>7200</v>
          </cell>
          <cell r="J13">
            <v>16800</v>
          </cell>
          <cell r="K13">
            <v>25900</v>
          </cell>
          <cell r="L13">
            <v>7200</v>
          </cell>
          <cell r="M13">
            <v>16800</v>
          </cell>
          <cell r="N13">
            <v>24000</v>
          </cell>
        </row>
        <row r="14">
          <cell r="A14" t="str">
            <v>X-00009774</v>
          </cell>
          <cell r="B14" t="str">
            <v>X-00009770</v>
          </cell>
          <cell r="C14" t="str">
            <v>ASW-H12A4/FP-R1 AS-H12A4/FP-R1</v>
          </cell>
          <cell r="D14">
            <v>3.5</v>
          </cell>
          <cell r="E14">
            <v>3.6</v>
          </cell>
          <cell r="F14" t="str">
            <v>750x285x200</v>
          </cell>
          <cell r="G14" t="str">
            <v>6,35 (1/4) / 9,52 (3/8)</v>
          </cell>
          <cell r="H14">
            <v>33300</v>
          </cell>
          <cell r="I14">
            <v>9990</v>
          </cell>
          <cell r="J14">
            <v>23310</v>
          </cell>
          <cell r="K14">
            <v>32900</v>
          </cell>
          <cell r="L14">
            <v>9990</v>
          </cell>
          <cell r="M14">
            <v>23310</v>
          </cell>
          <cell r="N14">
            <v>33300</v>
          </cell>
        </row>
        <row r="15">
          <cell r="A15" t="str">
            <v>X-00009776</v>
          </cell>
          <cell r="B15" t="str">
            <v>X-00009771</v>
          </cell>
          <cell r="C15" t="str">
            <v>ASW-H18A4/FP-R1 AS-H18A4/FP-R1</v>
          </cell>
          <cell r="D15">
            <v>5.3</v>
          </cell>
          <cell r="E15">
            <v>5.5</v>
          </cell>
          <cell r="F15" t="str">
            <v>900x310x225</v>
          </cell>
          <cell r="G15" t="str">
            <v>6,35 (1/4) / 12,70 (1/2)</v>
          </cell>
          <cell r="H15">
            <v>55900</v>
          </cell>
          <cell r="I15">
            <v>16770</v>
          </cell>
          <cell r="J15">
            <v>39130</v>
          </cell>
          <cell r="K15">
            <v>51900</v>
          </cell>
          <cell r="L15">
            <v>16770</v>
          </cell>
          <cell r="M15">
            <v>39130</v>
          </cell>
          <cell r="N15">
            <v>55900</v>
          </cell>
        </row>
        <row r="16">
          <cell r="A16" t="str">
            <v>X-00009775</v>
          </cell>
          <cell r="B16" t="str">
            <v>X-00009772</v>
          </cell>
          <cell r="C16" t="str">
            <v>ASW-H24A4/FP-R1 AS-H24A4/FP-R1</v>
          </cell>
          <cell r="D16">
            <v>7</v>
          </cell>
          <cell r="E16">
            <v>7.1</v>
          </cell>
          <cell r="F16" t="str">
            <v>900x310x225</v>
          </cell>
          <cell r="G16" t="str">
            <v>6,35 (1/4) / 12,70 (1/2)</v>
          </cell>
          <cell r="H16">
            <v>70000</v>
          </cell>
          <cell r="I16">
            <v>21000</v>
          </cell>
          <cell r="J16">
            <v>49000</v>
          </cell>
          <cell r="K16">
            <v>62900</v>
          </cell>
          <cell r="L16">
            <v>21000</v>
          </cell>
          <cell r="M16">
            <v>49000</v>
          </cell>
          <cell r="N16">
            <v>70000</v>
          </cell>
        </row>
        <row r="17">
          <cell r="A17" t="str">
            <v>X-00011712</v>
          </cell>
          <cell r="B17" t="str">
            <v>X-00011711</v>
          </cell>
          <cell r="C17" t="str">
            <v>ASW-H36A4/FP-R1 AS-H36A4/FP-R1</v>
          </cell>
          <cell r="D17">
            <v>9.6999999999999993</v>
          </cell>
          <cell r="E17">
            <v>9.9</v>
          </cell>
          <cell r="F17" t="str">
            <v>1082×233×330</v>
          </cell>
          <cell r="G17" t="str">
            <v>6,35 (1/4) / 15,88 (5/8)</v>
          </cell>
          <cell r="H17">
            <v>91600</v>
          </cell>
          <cell r="I17">
            <v>27480</v>
          </cell>
          <cell r="J17">
            <v>64120</v>
          </cell>
          <cell r="K17">
            <v>97690</v>
          </cell>
          <cell r="L17">
            <v>27480</v>
          </cell>
          <cell r="M17">
            <v>64120</v>
          </cell>
          <cell r="N17">
            <v>91600</v>
          </cell>
        </row>
        <row r="18">
          <cell r="A18"/>
          <cell r="B18"/>
          <cell r="C18" t="str">
            <v>R410 Серия FJ On-Off Silver</v>
          </cell>
          <cell r="D18"/>
          <cell r="E18"/>
          <cell r="F18"/>
          <cell r="G18"/>
          <cell r="H18"/>
          <cell r="I18"/>
          <cell r="J18"/>
          <cell r="K18"/>
          <cell r="L18"/>
          <cell r="M18"/>
          <cell r="N18"/>
        </row>
        <row r="19">
          <cell r="A19"/>
          <cell r="B19"/>
          <cell r="C19"/>
          <cell r="D19"/>
          <cell r="E19"/>
          <cell r="F19"/>
          <cell r="G19"/>
          <cell r="H19"/>
          <cell r="I19"/>
          <cell r="J19"/>
          <cell r="K19"/>
          <cell r="L19"/>
          <cell r="M19"/>
          <cell r="N19"/>
        </row>
        <row r="20">
          <cell r="A20" t="str">
            <v>Цветная панель по лучшей цене
• 3 года гарантия.
• Энергоэффективность класса А (EER);
• Фреон R410,
• Уровень шума 24 Дб,
• Самоочистка внутреннего блока,
• Работа в широком диапазоне напряжений,
• Подсветка дисплея пульта ДУ,</v>
          </cell>
          <cell r="B20"/>
          <cell r="C20"/>
          <cell r="D20"/>
          <cell r="E20"/>
          <cell r="F20"/>
          <cell r="G20"/>
          <cell r="H20"/>
          <cell r="I20" t="str">
            <v>• Антикоррозийное покрытие Blue Fin,
• iFeel,
• Выключение дисплея с пульта ДУ,
• Охлаждение при -30% с зимним комплектом (опция)
• Wi-Fi - опция (модуль AUX WF 001 покупается дополнительно).</v>
          </cell>
          <cell r="J20"/>
          <cell r="K20"/>
          <cell r="L20"/>
          <cell r="M20"/>
          <cell r="N20"/>
        </row>
        <row r="21">
          <cell r="A21"/>
          <cell r="B21"/>
          <cell r="C21"/>
          <cell r="D21"/>
          <cell r="E21"/>
          <cell r="F21"/>
          <cell r="G21"/>
          <cell r="H21"/>
          <cell r="I21"/>
          <cell r="J21"/>
          <cell r="K21"/>
          <cell r="L21"/>
          <cell r="M21"/>
          <cell r="N21"/>
        </row>
        <row r="22">
          <cell r="A22" t="str">
            <v>X-00009067</v>
          </cell>
          <cell r="B22" t="str">
            <v>X-00009072</v>
          </cell>
          <cell r="C22" t="str">
            <v>ASW-H07B4/FJ-SR1 AS-H07B4/FJ-R1</v>
          </cell>
          <cell r="D22">
            <v>2.1</v>
          </cell>
          <cell r="E22">
            <v>2.2000000000000002</v>
          </cell>
          <cell r="F22" t="str">
            <v>690x283x199</v>
          </cell>
          <cell r="G22" t="str">
            <v>6,35 (1/4) / 9,52 (3/8)</v>
          </cell>
          <cell r="H22">
            <v>22800</v>
          </cell>
          <cell r="I22">
            <v>6840</v>
          </cell>
          <cell r="J22">
            <v>15960</v>
          </cell>
          <cell r="K22">
            <v>25900</v>
          </cell>
          <cell r="L22">
            <v>6840</v>
          </cell>
          <cell r="M22">
            <v>15960</v>
          </cell>
          <cell r="N22">
            <v>22800</v>
          </cell>
        </row>
        <row r="23">
          <cell r="A23" t="str">
            <v>X-00009068</v>
          </cell>
          <cell r="B23" t="str">
            <v>X-00009073</v>
          </cell>
          <cell r="C23" t="str">
            <v>ASW-H09B4/FJ-SR1 AS-H09B4/FJ-R1</v>
          </cell>
          <cell r="D23">
            <v>2.6</v>
          </cell>
          <cell r="E23">
            <v>2.7</v>
          </cell>
          <cell r="F23" t="str">
            <v>690x283x199</v>
          </cell>
          <cell r="G23" t="str">
            <v>6,35 (1/4) / 9,52 (3/8)</v>
          </cell>
          <cell r="H23">
            <v>25300</v>
          </cell>
          <cell r="I23">
            <v>7590</v>
          </cell>
          <cell r="J23">
            <v>17710</v>
          </cell>
          <cell r="K23">
            <v>28500</v>
          </cell>
          <cell r="L23">
            <v>7590</v>
          </cell>
          <cell r="M23">
            <v>17710</v>
          </cell>
          <cell r="N23">
            <v>25300</v>
          </cell>
        </row>
        <row r="24">
          <cell r="A24" t="str">
            <v>X-00009069</v>
          </cell>
          <cell r="B24" t="str">
            <v>X-00009074</v>
          </cell>
          <cell r="C24" t="str">
            <v>ASW-H12B4/FJ-SR1 AS-H12B4/FJ-R1</v>
          </cell>
          <cell r="D24">
            <v>3.5</v>
          </cell>
          <cell r="E24">
            <v>3.6</v>
          </cell>
          <cell r="F24" t="str">
            <v>750x285x200</v>
          </cell>
          <cell r="G24" t="str">
            <v>6,35 (1/4) / 9,52 (3/8)</v>
          </cell>
          <cell r="H24">
            <v>33900</v>
          </cell>
          <cell r="I24">
            <v>10170</v>
          </cell>
          <cell r="J24">
            <v>23730</v>
          </cell>
          <cell r="K24">
            <v>34900</v>
          </cell>
          <cell r="L24">
            <v>10170</v>
          </cell>
          <cell r="M24">
            <v>23730</v>
          </cell>
          <cell r="N24">
            <v>33900</v>
          </cell>
        </row>
        <row r="25">
          <cell r="A25"/>
          <cell r="B25"/>
          <cell r="C25"/>
          <cell r="D25"/>
          <cell r="E25"/>
          <cell r="F25"/>
          <cell r="G25"/>
          <cell r="H25"/>
          <cell r="I25"/>
          <cell r="J25"/>
          <cell r="K25"/>
          <cell r="L25"/>
          <cell r="M25"/>
          <cell r="N25"/>
        </row>
        <row r="26">
          <cell r="A26"/>
          <cell r="B26"/>
          <cell r="C26" t="str">
            <v>R410 Серия FJ On-Off Black (в комплекте с улучшенным пультом AUX)</v>
          </cell>
          <cell r="D26"/>
          <cell r="E26"/>
          <cell r="F26"/>
          <cell r="G26"/>
          <cell r="H26"/>
          <cell r="I26"/>
          <cell r="J26"/>
          <cell r="K26"/>
          <cell r="L26"/>
          <cell r="M26"/>
          <cell r="N26"/>
        </row>
        <row r="27">
          <cell r="A27"/>
          <cell r="B27"/>
          <cell r="C27"/>
          <cell r="D27"/>
          <cell r="E27"/>
          <cell r="F27"/>
          <cell r="G27"/>
          <cell r="H27"/>
          <cell r="I27"/>
          <cell r="J27"/>
          <cell r="K27"/>
          <cell r="L27"/>
          <cell r="M27"/>
          <cell r="N27"/>
        </row>
        <row r="28">
          <cell r="A28" t="str">
            <v>Цветная панель по лучшей цене
• 3 года гарантия.
• Энергоэффективность класса А (EER);
• Фреон R410,
• Уровень шума 24 Дб,
• Самоочистка внутреннего блока,
• Работа в широком диапазоне напряжений,
• Подсветка дисплея пульта ДУ,</v>
          </cell>
          <cell r="B28"/>
          <cell r="C28"/>
          <cell r="D28"/>
          <cell r="E28"/>
          <cell r="F28"/>
          <cell r="G28"/>
          <cell r="H28"/>
          <cell r="I28" t="str">
            <v>• Антикоррозийное покрытие Blue Fin,
• iFeel,
• Выключение дисплея с пульта ДУ,
• Охлаждение при -30% с зимним комплектом (опция)
• Wi-Fi - опция (модуль AUX WF 001 покупается дополнительно).</v>
          </cell>
          <cell r="J28"/>
          <cell r="K28"/>
          <cell r="L28"/>
          <cell r="M28"/>
          <cell r="N28"/>
        </row>
        <row r="29">
          <cell r="A29"/>
          <cell r="B29"/>
          <cell r="C29"/>
          <cell r="D29"/>
          <cell r="E29"/>
          <cell r="F29"/>
          <cell r="G29"/>
          <cell r="H29"/>
          <cell r="I29"/>
          <cell r="J29"/>
          <cell r="K29"/>
          <cell r="L29"/>
          <cell r="M29"/>
          <cell r="N29"/>
        </row>
        <row r="30">
          <cell r="A30" t="str">
            <v>X-00009090</v>
          </cell>
          <cell r="B30" t="str">
            <v>X-00009072</v>
          </cell>
          <cell r="C30" t="str">
            <v>ASW-H07B4/FJ-BR1 AS-H07B4/FJ-R1</v>
          </cell>
          <cell r="D30">
            <v>2.1</v>
          </cell>
          <cell r="E30">
            <v>2.2000000000000002</v>
          </cell>
          <cell r="F30" t="str">
            <v>690x283x199</v>
          </cell>
          <cell r="G30" t="str">
            <v>6,35 (1/4) / 9,52 (3/8)</v>
          </cell>
          <cell r="H30">
            <v>22800</v>
          </cell>
          <cell r="I30">
            <v>6840</v>
          </cell>
          <cell r="J30">
            <v>15960</v>
          </cell>
          <cell r="K30">
            <v>25900</v>
          </cell>
          <cell r="L30">
            <v>6840</v>
          </cell>
          <cell r="M30">
            <v>15960</v>
          </cell>
          <cell r="N30">
            <v>22800</v>
          </cell>
        </row>
        <row r="31">
          <cell r="A31" t="str">
            <v>X-00009091</v>
          </cell>
          <cell r="B31" t="str">
            <v>X-00009073</v>
          </cell>
          <cell r="C31" t="str">
            <v>ASW-H09B4/FJ-BR1 AS-H09B4/FJ-R1</v>
          </cell>
          <cell r="D31">
            <v>2.6</v>
          </cell>
          <cell r="E31">
            <v>2.7</v>
          </cell>
          <cell r="F31" t="str">
            <v>690x283x199</v>
          </cell>
          <cell r="G31" t="str">
            <v>6,35 (1/4) / 9,52 (3/8)</v>
          </cell>
          <cell r="H31">
            <v>25300</v>
          </cell>
          <cell r="I31">
            <v>7590</v>
          </cell>
          <cell r="J31">
            <v>17710</v>
          </cell>
          <cell r="K31">
            <v>28500</v>
          </cell>
          <cell r="L31">
            <v>7590</v>
          </cell>
          <cell r="M31">
            <v>17710</v>
          </cell>
          <cell r="N31">
            <v>25300</v>
          </cell>
        </row>
        <row r="32">
          <cell r="A32" t="str">
            <v>X-00009092</v>
          </cell>
          <cell r="B32" t="str">
            <v>X-00009074</v>
          </cell>
          <cell r="C32" t="str">
            <v>ASW-H12B4/FJ-BR1 AS-H12B4/FJ-R1</v>
          </cell>
          <cell r="D32">
            <v>3.5</v>
          </cell>
          <cell r="E32">
            <v>3.6</v>
          </cell>
          <cell r="F32" t="str">
            <v>750x285x200</v>
          </cell>
          <cell r="G32" t="str">
            <v>6,35 (1/4) / 9,52 (3/8)</v>
          </cell>
          <cell r="H32">
            <v>33900</v>
          </cell>
          <cell r="I32">
            <v>10170</v>
          </cell>
          <cell r="J32">
            <v>23730</v>
          </cell>
          <cell r="K32">
            <v>34900</v>
          </cell>
          <cell r="L32">
            <v>10170</v>
          </cell>
          <cell r="M32">
            <v>23730</v>
          </cell>
          <cell r="N32">
            <v>33900</v>
          </cell>
        </row>
        <row r="33">
          <cell r="A33"/>
          <cell r="B33"/>
          <cell r="C33"/>
          <cell r="D33"/>
          <cell r="E33"/>
          <cell r="F33"/>
          <cell r="G33"/>
          <cell r="H33"/>
          <cell r="I33"/>
          <cell r="J33"/>
          <cell r="K33"/>
          <cell r="L33"/>
          <cell r="M33"/>
          <cell r="N33"/>
        </row>
        <row r="35">
          <cell r="A35"/>
          <cell r="B35"/>
          <cell r="C35" t="str">
            <v>R410 Серия J On-Off  ( полностью белый корпус).</v>
          </cell>
          <cell r="D35"/>
          <cell r="E35"/>
          <cell r="F35"/>
          <cell r="G35"/>
          <cell r="H35"/>
          <cell r="I35"/>
          <cell r="J35"/>
          <cell r="K35"/>
          <cell r="L35"/>
          <cell r="M35"/>
          <cell r="N35"/>
        </row>
        <row r="36">
          <cell r="A36"/>
          <cell r="B36"/>
          <cell r="C36"/>
          <cell r="D36"/>
          <cell r="E36"/>
          <cell r="F36"/>
          <cell r="G36"/>
          <cell r="H36"/>
          <cell r="I36"/>
          <cell r="J36"/>
          <cell r="K36"/>
          <cell r="L36"/>
          <cell r="M36"/>
          <cell r="N36"/>
        </row>
        <row r="37">
          <cell r="A37" t="str">
            <v>Рекомендуют профессионалы
• 3 года гарантия.
• Энергоэффективность класса А (EER);
• Фреон  R410,
• 4D обдув (электропривод вертикальных и горизонтальной жалюзи)
•  Уровень шума от 21Дб. Идеально подходит для спальни и детских комнат. 
• Самоочистка внутреннего блока,
• Защита клапанной группы,</v>
          </cell>
          <cell r="B37"/>
          <cell r="C37"/>
          <cell r="D37"/>
          <cell r="E37"/>
          <cell r="F37"/>
          <cell r="G37"/>
          <cell r="H37"/>
          <cell r="I37" t="str">
            <v>• Работа в широком диапазоне напряжений
• Подсветка дисплея пульта ДУ
• iFeel,
• Антикоррозийное покрытие Blue Fin,
• Охлаждение при -30% с зимним комплектом (опция)
• Wi-Fi - опция (модуль AUX WF 002 покупается дополнительно);</v>
          </cell>
          <cell r="J37"/>
          <cell r="K37"/>
          <cell r="L37"/>
          <cell r="M37"/>
          <cell r="N37"/>
        </row>
        <row r="38">
          <cell r="A38" t="str">
            <v>X-00011732</v>
          </cell>
          <cell r="B38" t="str">
            <v>X-00011731</v>
          </cell>
          <cell r="C38" t="str">
            <v>ASW-H07A4/JD-R1/AS-H07A4/JD-R1</v>
          </cell>
          <cell r="D38">
            <v>2.4</v>
          </cell>
          <cell r="E38">
            <v>2.6</v>
          </cell>
          <cell r="F38" t="str">
            <v>792×292×201</v>
          </cell>
          <cell r="G38" t="str">
            <v>6,35 (1/4) / 9,52 (3/8)</v>
          </cell>
          <cell r="H38">
            <v>22800</v>
          </cell>
          <cell r="I38">
            <v>6840</v>
          </cell>
          <cell r="J38">
            <v>15960</v>
          </cell>
          <cell r="K38">
            <v>25900</v>
          </cell>
          <cell r="L38">
            <v>6840</v>
          </cell>
          <cell r="M38">
            <v>15960</v>
          </cell>
          <cell r="N38">
            <v>22800</v>
          </cell>
        </row>
        <row r="39">
          <cell r="A39" t="str">
            <v>X-00011734</v>
          </cell>
          <cell r="B39" t="str">
            <v>X-00011733</v>
          </cell>
          <cell r="C39" t="str">
            <v>ASW-H09A4/JD-R1/AS-H09A4/JD-R1</v>
          </cell>
          <cell r="D39">
            <v>2.7</v>
          </cell>
          <cell r="E39">
            <v>2.8</v>
          </cell>
          <cell r="F39" t="str">
            <v>792×292×201</v>
          </cell>
          <cell r="G39" t="str">
            <v>6,35 (1/4) / 9,52 (3/8)</v>
          </cell>
          <cell r="H39">
            <v>26000</v>
          </cell>
          <cell r="I39">
            <v>7800</v>
          </cell>
          <cell r="J39">
            <v>18200</v>
          </cell>
          <cell r="K39">
            <v>28900</v>
          </cell>
          <cell r="L39">
            <v>7800</v>
          </cell>
          <cell r="M39">
            <v>18200</v>
          </cell>
          <cell r="N39">
            <v>26000</v>
          </cell>
        </row>
        <row r="40">
          <cell r="A40" t="str">
            <v>X-00011736</v>
          </cell>
          <cell r="B40" t="str">
            <v>X-00011735</v>
          </cell>
          <cell r="C40" t="str">
            <v>ASW-H12A4/JD-R1/AS-H12A4/JD-R1</v>
          </cell>
          <cell r="D40">
            <v>3.6</v>
          </cell>
          <cell r="E40">
            <v>3.7</v>
          </cell>
          <cell r="F40" t="str">
            <v>792×292×201</v>
          </cell>
          <cell r="G40" t="str">
            <v>6,35 (1/4) / 9,52 (3/8)</v>
          </cell>
          <cell r="H40">
            <v>33900</v>
          </cell>
          <cell r="I40">
            <v>10170</v>
          </cell>
          <cell r="J40">
            <v>23730</v>
          </cell>
          <cell r="K40">
            <v>34900</v>
          </cell>
          <cell r="L40">
            <v>10170</v>
          </cell>
          <cell r="M40">
            <v>23730</v>
          </cell>
          <cell r="N40">
            <v>33900</v>
          </cell>
        </row>
        <row r="41">
          <cell r="A41" t="str">
            <v>X-00011738</v>
          </cell>
          <cell r="B41" t="str">
            <v>X-00011737</v>
          </cell>
          <cell r="C41" t="str">
            <v>ASW-H18A4/JD-R1/AS-H18A4/JD-R1</v>
          </cell>
          <cell r="D41">
            <v>5.3</v>
          </cell>
          <cell r="E41">
            <v>5.5</v>
          </cell>
          <cell r="F41" t="str">
            <v>940×316×224</v>
          </cell>
          <cell r="G41" t="str">
            <v>6,35 (1/4) / 12,70 (1/2)</v>
          </cell>
          <cell r="H41">
            <v>57800</v>
          </cell>
          <cell r="I41">
            <v>17340</v>
          </cell>
          <cell r="J41">
            <v>40460</v>
          </cell>
          <cell r="K41">
            <v>52900</v>
          </cell>
          <cell r="L41">
            <v>17340</v>
          </cell>
          <cell r="M41">
            <v>40460</v>
          </cell>
          <cell r="N41">
            <v>57800</v>
          </cell>
        </row>
        <row r="42">
          <cell r="A42" t="str">
            <v>X-00011740</v>
          </cell>
          <cell r="B42" t="str">
            <v>X-00011739</v>
          </cell>
          <cell r="C42" t="str">
            <v>ASW-H24A4/JD-R1/AS-H24A4/JD-R1</v>
          </cell>
          <cell r="D42">
            <v>7</v>
          </cell>
          <cell r="E42">
            <v>7.2</v>
          </cell>
          <cell r="F42" t="str">
            <v>997×316×227</v>
          </cell>
          <cell r="G42" t="str">
            <v>6,35 (1/4) / 15,88 (5/8)</v>
          </cell>
          <cell r="H42">
            <v>71900</v>
          </cell>
          <cell r="I42">
            <v>21570</v>
          </cell>
          <cell r="J42">
            <v>50330</v>
          </cell>
          <cell r="K42">
            <v>71400</v>
          </cell>
          <cell r="L42">
            <v>21570</v>
          </cell>
          <cell r="M42">
            <v>50330</v>
          </cell>
          <cell r="N42">
            <v>71900</v>
          </cell>
        </row>
        <row r="43">
          <cell r="A43"/>
          <cell r="B43"/>
          <cell r="C43"/>
          <cell r="D43"/>
          <cell r="E43"/>
          <cell r="F43"/>
          <cell r="G43"/>
          <cell r="H43"/>
          <cell r="I43"/>
          <cell r="J43"/>
          <cell r="K43"/>
          <cell r="L43"/>
          <cell r="M43"/>
          <cell r="N43"/>
        </row>
        <row r="44">
          <cell r="A44"/>
          <cell r="B44"/>
          <cell r="C44" t="str">
            <v>Инверторные сплит-системы</v>
          </cell>
          <cell r="D44"/>
          <cell r="E44"/>
          <cell r="F44"/>
          <cell r="G44"/>
          <cell r="H44"/>
          <cell r="I44"/>
          <cell r="J44"/>
          <cell r="K44"/>
          <cell r="L44"/>
          <cell r="M44"/>
          <cell r="N44"/>
        </row>
        <row r="45">
          <cell r="A45"/>
          <cell r="B45"/>
          <cell r="C45"/>
          <cell r="D45"/>
          <cell r="E45"/>
          <cell r="F45"/>
          <cell r="G45"/>
          <cell r="H45"/>
          <cell r="I45"/>
          <cell r="J45"/>
          <cell r="K45"/>
          <cell r="L45"/>
          <cell r="M45"/>
          <cell r="N45"/>
        </row>
        <row r="46">
          <cell r="A46"/>
          <cell r="B46"/>
          <cell r="C46"/>
          <cell r="D46"/>
          <cell r="E46"/>
          <cell r="F46"/>
          <cell r="G46"/>
          <cell r="H46"/>
          <cell r="I46"/>
          <cell r="J46"/>
          <cell r="K46"/>
          <cell r="L46"/>
          <cell r="M46"/>
          <cell r="N46"/>
        </row>
        <row r="47">
          <cell r="A47"/>
          <cell r="B47"/>
          <cell r="C47"/>
          <cell r="D47"/>
          <cell r="E47"/>
          <cell r="F47"/>
          <cell r="G47"/>
          <cell r="H47"/>
          <cell r="I47"/>
          <cell r="J47"/>
          <cell r="K47"/>
          <cell r="L47"/>
          <cell r="M47"/>
          <cell r="N47"/>
        </row>
        <row r="48">
          <cell r="A48" t="str">
            <v xml:space="preserve">Умный климат без переплат! 
• 3 года гарантия.
• Full DC inverter (DC вентилятор наружного и врутреннего блока)
• Энергоэффективность класса А (EER);
• Фреон R32. Экологичность и эффективность;
• Возможность подключения Wi-Fi - опция (модуль AUX WF 002 покупается дополнительно);
• Уровень шума от 21Дб. Идеально подходит для спальни и детских комнат. </v>
          </cell>
          <cell r="B48"/>
          <cell r="C48"/>
          <cell r="D48"/>
          <cell r="E48"/>
          <cell r="F48"/>
          <cell r="G48"/>
          <cell r="H48"/>
          <cell r="I48" t="str">
            <v>• +8 - дежурное отопление;
• Clean — высокотемпературная самоочистка+57*;
• Легкий монтаж- съемная панель корпуса для доступа к трассе и соединениям, маркировки и встроенный пузырьковый уровень;
• Эксклюзивный дизайн наружного блока и защитная крышка вентилей;
• Расширенный диапазон рабочего напряжения (130-270V).  
• Работа на охлаждение/обогрев до -15°С</v>
          </cell>
          <cell r="J48"/>
          <cell r="K48"/>
          <cell r="L48"/>
          <cell r="M48"/>
          <cell r="N48"/>
        </row>
        <row r="49">
          <cell r="A49"/>
          <cell r="B49"/>
          <cell r="C49"/>
          <cell r="D49"/>
          <cell r="E49"/>
          <cell r="F49"/>
          <cell r="G49"/>
          <cell r="H49"/>
          <cell r="I49"/>
          <cell r="J49"/>
          <cell r="K49"/>
          <cell r="L49"/>
          <cell r="M49"/>
          <cell r="N49"/>
        </row>
        <row r="50">
          <cell r="A50" t="str">
            <v>X-00014585</v>
          </cell>
          <cell r="B50" t="str">
            <v>X-00014580</v>
          </cell>
          <cell r="C50" t="str">
            <v xml:space="preserve">ASW-H07A4/СB-R2DI /AS-H07A4/СB-R2DI </v>
          </cell>
          <cell r="D50">
            <v>2.25</v>
          </cell>
          <cell r="E50">
            <v>2.35</v>
          </cell>
          <cell r="F50" t="str">
            <v>720×287×193</v>
          </cell>
          <cell r="G50" t="str">
            <v>6,35 (1/4) / 9,52 (3/8)</v>
          </cell>
          <cell r="H50">
            <v>27000</v>
          </cell>
          <cell r="I50">
            <v>8100</v>
          </cell>
          <cell r="J50">
            <v>18900</v>
          </cell>
          <cell r="K50">
            <v>29900</v>
          </cell>
          <cell r="L50">
            <v>8100</v>
          </cell>
          <cell r="M50">
            <v>18900</v>
          </cell>
          <cell r="N50">
            <v>27000</v>
          </cell>
        </row>
        <row r="51">
          <cell r="A51" t="str">
            <v>X-00014587</v>
          </cell>
          <cell r="B51" t="str">
            <v>X-00014581</v>
          </cell>
          <cell r="C51" t="str">
            <v xml:space="preserve">ASW-H09A4/СB-R2DI /AS-H09A4/СB-R2DI </v>
          </cell>
          <cell r="D51">
            <v>2.75</v>
          </cell>
          <cell r="E51">
            <v>2.7</v>
          </cell>
          <cell r="F51" t="str">
            <v>774×303×202</v>
          </cell>
          <cell r="G51" t="str">
            <v>6,35 (1/4) / 9,52 (3/8)</v>
          </cell>
          <cell r="H51">
            <v>29200</v>
          </cell>
          <cell r="I51">
            <v>8760</v>
          </cell>
          <cell r="J51">
            <v>20440</v>
          </cell>
          <cell r="K51">
            <v>31900</v>
          </cell>
          <cell r="L51">
            <v>8760</v>
          </cell>
          <cell r="M51">
            <v>20440</v>
          </cell>
          <cell r="N51">
            <v>29200</v>
          </cell>
        </row>
        <row r="52">
          <cell r="A52" t="str">
            <v>X-00014588</v>
          </cell>
          <cell r="B52" t="str">
            <v>X-00014582</v>
          </cell>
          <cell r="C52" t="str">
            <v xml:space="preserve">ASW-H12A4/СB-R2DI /AS-H12A4/СB-R2DI </v>
          </cell>
          <cell r="D52">
            <v>3.5</v>
          </cell>
          <cell r="E52">
            <v>3.6</v>
          </cell>
          <cell r="F52" t="str">
            <v>774×303×202</v>
          </cell>
          <cell r="G52" t="str">
            <v>6,35 (1/4) / 9,52 (3/8)</v>
          </cell>
          <cell r="H52">
            <v>33900</v>
          </cell>
          <cell r="I52">
            <v>10170</v>
          </cell>
          <cell r="J52">
            <v>23730</v>
          </cell>
          <cell r="K52">
            <v>37900</v>
          </cell>
          <cell r="L52">
            <v>10170</v>
          </cell>
          <cell r="M52">
            <v>23730</v>
          </cell>
          <cell r="N52">
            <v>33900</v>
          </cell>
        </row>
        <row r="53">
          <cell r="A53" t="str">
            <v>X-00014589</v>
          </cell>
          <cell r="B53" t="str">
            <v>X-00014583</v>
          </cell>
          <cell r="C53" t="str">
            <v xml:space="preserve">ASW-H18A4/СB-R2DI /AS-H18A4/СB-R2DI </v>
          </cell>
          <cell r="D53">
            <v>5.3</v>
          </cell>
          <cell r="E53">
            <v>5.6</v>
          </cell>
          <cell r="F53" t="str">
            <v>1002×322×223</v>
          </cell>
          <cell r="G53" t="str">
            <v>6,35 (1/4) / 9,52 (3/8)</v>
          </cell>
          <cell r="H53">
            <v>57800</v>
          </cell>
          <cell r="I53">
            <v>17340</v>
          </cell>
          <cell r="J53">
            <v>40460</v>
          </cell>
          <cell r="K53">
            <v>58900</v>
          </cell>
          <cell r="L53">
            <v>17340</v>
          </cell>
          <cell r="M53">
            <v>40460</v>
          </cell>
          <cell r="N53">
            <v>57800</v>
          </cell>
        </row>
        <row r="54">
          <cell r="A54" t="str">
            <v>X-00014590</v>
          </cell>
          <cell r="B54" t="str">
            <v>X-00014584</v>
          </cell>
          <cell r="C54" t="str">
            <v xml:space="preserve">ASW-H24A4/СB-R2DI /AS-H24A4/СB-R2DI </v>
          </cell>
          <cell r="D54">
            <v>6.75</v>
          </cell>
          <cell r="E54">
            <v>6.75</v>
          </cell>
          <cell r="F54" t="str">
            <v>1002×322×223</v>
          </cell>
          <cell r="G54" t="str">
            <v>6,35 (1/4) /12,70 (½)</v>
          </cell>
          <cell r="H54">
            <v>71900</v>
          </cell>
          <cell r="I54">
            <v>21570</v>
          </cell>
          <cell r="J54">
            <v>50330</v>
          </cell>
          <cell r="K54">
            <v>74900</v>
          </cell>
          <cell r="L54">
            <v>21570</v>
          </cell>
          <cell r="M54">
            <v>50330</v>
          </cell>
          <cell r="N54">
            <v>71900</v>
          </cell>
        </row>
        <row r="55">
          <cell r="A55"/>
          <cell r="B55"/>
          <cell r="C55"/>
          <cell r="D55"/>
          <cell r="E55"/>
          <cell r="F55"/>
          <cell r="G55"/>
          <cell r="H55"/>
          <cell r="I55"/>
          <cell r="J55"/>
          <cell r="K55"/>
          <cell r="L55"/>
          <cell r="M55"/>
          <cell r="N55"/>
        </row>
        <row r="56">
          <cell r="A56"/>
          <cell r="B56"/>
          <cell r="C56"/>
          <cell r="D56"/>
          <cell r="E56"/>
          <cell r="F56"/>
          <cell r="G56"/>
          <cell r="H56"/>
          <cell r="I56"/>
          <cell r="J56"/>
          <cell r="K56"/>
          <cell r="L56"/>
          <cell r="M56"/>
          <cell r="N56"/>
        </row>
        <row r="57">
          <cell r="A57"/>
          <cell r="B57"/>
          <cell r="C57"/>
          <cell r="D57"/>
          <cell r="E57"/>
          <cell r="F57"/>
          <cell r="G57"/>
          <cell r="H57"/>
          <cell r="I57"/>
          <cell r="J57"/>
          <cell r="K57"/>
          <cell r="L57"/>
          <cell r="M57"/>
          <cell r="N57"/>
        </row>
        <row r="58">
          <cell r="A58" t="str">
            <v>ХИТ Продаж 2025 года
• 3 года гарантия.
• Full DC inverter (DC вентилятор наружного и врутреннего блока)
• Энергоэффективность класса А (EER);
• Фреон R32. Экологичность и эффективность;
• Возможность подключения Wi-Fi - опция (модуль AUX WF 002 покупается дополнительно);
• Режим SOFT — бережное охлаждение через перфорированную жалюзи (защита от продувания);
• Уровень шума от 21Дб. Идеально подходит для спальни и детских комнат. 
• NEW Пульт ДУ с подсветкой;
• 4D обдув (электропривод вертикальных и горизонтальной жалюзи);</v>
          </cell>
          <cell r="B58"/>
          <cell r="C58"/>
          <cell r="D58"/>
          <cell r="E58"/>
          <cell r="F58"/>
          <cell r="G58"/>
          <cell r="H58"/>
          <cell r="I58" t="str">
            <v>• +8 - дежурное отопление;
• Clean — высокотемпературная самоочистка+57*;
• Легкий монтаж- съемная панель корпуса для доступа к трассе и соединениям, маркировки и встроенный пузырьковый уровень;
• Эксклюзивный дизайн наружного блока и защитная крышка вентилей;
• Матовый корпус, 
• Расширенный диапазон рабочего напряжения (130-270V).
• Работа на охлаждение/обогрев до -15°С</v>
          </cell>
          <cell r="J58"/>
          <cell r="K58"/>
          <cell r="L58"/>
          <cell r="M58"/>
          <cell r="N58"/>
        </row>
        <row r="59">
          <cell r="A59"/>
          <cell r="B59"/>
          <cell r="C59"/>
          <cell r="D59"/>
          <cell r="E59"/>
          <cell r="F59"/>
          <cell r="G59"/>
          <cell r="H59"/>
          <cell r="I59"/>
          <cell r="J59"/>
          <cell r="K59"/>
          <cell r="L59"/>
          <cell r="M59"/>
          <cell r="N59"/>
        </row>
        <row r="60">
          <cell r="A60" t="str">
            <v>X-00013874</v>
          </cell>
          <cell r="B60" t="str">
            <v>X-00013868</v>
          </cell>
          <cell r="C60" t="str">
            <v xml:space="preserve">ASW-H07A4/BA-R2DI /AS-H07A4/BA-R2DI </v>
          </cell>
          <cell r="D60">
            <v>2.25</v>
          </cell>
          <cell r="E60">
            <v>2.35</v>
          </cell>
          <cell r="F60" t="str">
            <v>708×282×193</v>
          </cell>
          <cell r="G60" t="str">
            <v>6,35 (1/4) / 9,52 (3/8)</v>
          </cell>
          <cell r="H60">
            <v>29200</v>
          </cell>
          <cell r="I60">
            <v>8760</v>
          </cell>
          <cell r="J60">
            <v>20440</v>
          </cell>
          <cell r="K60">
            <v>34800</v>
          </cell>
          <cell r="L60">
            <v>8760</v>
          </cell>
          <cell r="M60">
            <v>20440</v>
          </cell>
          <cell r="N60">
            <v>29200</v>
          </cell>
        </row>
        <row r="61">
          <cell r="A61" t="str">
            <v>X-00013865</v>
          </cell>
          <cell r="B61" t="str">
            <v>X-00013863</v>
          </cell>
          <cell r="C61" t="str">
            <v xml:space="preserve">ASW-H09A4/BA-R2DI /AS-H09A4/BA-R2DI </v>
          </cell>
          <cell r="D61">
            <v>2.75</v>
          </cell>
          <cell r="E61">
            <v>2.7</v>
          </cell>
          <cell r="F61" t="str">
            <v>776×298×202</v>
          </cell>
          <cell r="G61" t="str">
            <v>6,35 (1/4) / 9,52 (3/8)</v>
          </cell>
          <cell r="H61">
            <v>31500</v>
          </cell>
          <cell r="I61">
            <v>9450</v>
          </cell>
          <cell r="J61">
            <v>22050</v>
          </cell>
          <cell r="K61">
            <v>36800</v>
          </cell>
          <cell r="L61">
            <v>9450</v>
          </cell>
          <cell r="M61">
            <v>22050</v>
          </cell>
          <cell r="N61">
            <v>31500</v>
          </cell>
        </row>
        <row r="62">
          <cell r="A62" t="str">
            <v>X-00013866</v>
          </cell>
          <cell r="B62" t="str">
            <v>X-00013862</v>
          </cell>
          <cell r="C62" t="str">
            <v xml:space="preserve">ASW-H12A4/BA-R2DI /AS-H12A4/BA-R2DI </v>
          </cell>
          <cell r="D62">
            <v>3.5</v>
          </cell>
          <cell r="E62">
            <v>3.6</v>
          </cell>
          <cell r="F62" t="str">
            <v>776×298×202</v>
          </cell>
          <cell r="G62" t="str">
            <v>6,35 (1/4) / 9,52 (3/8)</v>
          </cell>
          <cell r="H62">
            <v>37700</v>
          </cell>
          <cell r="I62">
            <v>11310</v>
          </cell>
          <cell r="J62">
            <v>26390</v>
          </cell>
          <cell r="K62">
            <v>43900</v>
          </cell>
          <cell r="L62">
            <v>11310</v>
          </cell>
          <cell r="M62">
            <v>26390</v>
          </cell>
          <cell r="N62">
            <v>37700</v>
          </cell>
        </row>
        <row r="63">
          <cell r="A63" t="str">
            <v>X-00013867</v>
          </cell>
          <cell r="B63" t="str">
            <v>X-00013864</v>
          </cell>
          <cell r="C63" t="str">
            <v xml:space="preserve">ASW-H18A4/BA-R2DI /AS-H18A4/BA-R2DI </v>
          </cell>
          <cell r="D63">
            <v>5.3</v>
          </cell>
          <cell r="E63">
            <v>5.6</v>
          </cell>
          <cell r="F63" t="str">
            <v>1002×318×223</v>
          </cell>
          <cell r="G63" t="str">
            <v>6,35 (1/4) / 9,52 (3/8)</v>
          </cell>
          <cell r="H63">
            <v>64200</v>
          </cell>
          <cell r="I63">
            <v>19260</v>
          </cell>
          <cell r="J63">
            <v>44940</v>
          </cell>
          <cell r="K63">
            <v>68400</v>
          </cell>
          <cell r="L63">
            <v>19260</v>
          </cell>
          <cell r="M63">
            <v>44940</v>
          </cell>
          <cell r="N63">
            <v>64200</v>
          </cell>
        </row>
        <row r="64">
          <cell r="A64" t="str">
            <v>X-00013879</v>
          </cell>
          <cell r="B64" t="str">
            <v>X-00013873</v>
          </cell>
          <cell r="C64" t="str">
            <v xml:space="preserve">ASW-H24A4/BA-R2DI /AS-H24A4/BA-R2DI </v>
          </cell>
          <cell r="D64">
            <v>6.75</v>
          </cell>
          <cell r="E64">
            <v>6.75</v>
          </cell>
          <cell r="F64" t="str">
            <v>1002×318×223</v>
          </cell>
          <cell r="G64" t="str">
            <v>6,35 (1/4) /12,70 (½)</v>
          </cell>
          <cell r="H64">
            <v>77900</v>
          </cell>
          <cell r="I64">
            <v>23370</v>
          </cell>
          <cell r="J64">
            <v>54530</v>
          </cell>
          <cell r="K64">
            <v>80500</v>
          </cell>
          <cell r="L64">
            <v>23370</v>
          </cell>
          <cell r="M64">
            <v>54530</v>
          </cell>
          <cell r="N64">
            <v>77900</v>
          </cell>
        </row>
        <row r="65">
          <cell r="A65"/>
          <cell r="B65"/>
          <cell r="C65"/>
          <cell r="D65"/>
          <cell r="E65"/>
          <cell r="F65"/>
          <cell r="G65"/>
          <cell r="H65"/>
          <cell r="I65"/>
          <cell r="J65"/>
          <cell r="K65"/>
          <cell r="L65"/>
          <cell r="M65"/>
          <cell r="N65"/>
        </row>
        <row r="66">
          <cell r="A66"/>
          <cell r="B66"/>
          <cell r="C66"/>
          <cell r="D66"/>
          <cell r="E66"/>
          <cell r="F66"/>
          <cell r="G66"/>
          <cell r="H66"/>
          <cell r="I66"/>
          <cell r="J66"/>
          <cell r="K66"/>
          <cell r="L66"/>
          <cell r="M66"/>
          <cell r="N66"/>
        </row>
        <row r="67">
          <cell r="A67"/>
          <cell r="B67"/>
          <cell r="C67"/>
          <cell r="D67"/>
          <cell r="E67"/>
          <cell r="F67"/>
          <cell r="G67"/>
          <cell r="H67"/>
          <cell r="I67"/>
          <cell r="J67"/>
          <cell r="K67"/>
          <cell r="L67"/>
          <cell r="M67"/>
          <cell r="N67"/>
        </row>
        <row r="68">
          <cell r="A68" t="str">
            <v xml:space="preserve">Идеальный климат и в жару и в холод
• 3 года гарантия
• Full DC inverter (DC вентилятор наружного и врутреннего блока)
• Фреон R32. Высокая энергоэффективность класс:  А++ (SEER);
• Возможность подключения Wi-Fi (опция модуль AUX WF 002 покупается дополнительно);
• Режим SOFT — бережное охлаждение через перфорированную жалюзи (защита от продувания);
• Уровень шума от 21Дб. Идеально подходит для спальни и детских комнат. 
• NEW Пульт ДУ с подсветкой;
• 4D обдув (электропривод вертикальных и горизонтальной жалюзи);
• +8 - дежурное отопление;
</v>
          </cell>
          <cell r="B68"/>
          <cell r="C68"/>
          <cell r="D68"/>
          <cell r="E68"/>
          <cell r="F68"/>
          <cell r="G68"/>
          <cell r="H68"/>
          <cell r="I68" t="str">
            <v xml:space="preserve">• Подогрев поддона наружного блока, надежная работа на обогрев до -20°C;
• Максимальная длина трасс до 25м
• Clean — высокотемпературная самоочистка+57*;
• Легкий монтаж- съемная панель корпуса для доступа к трассе и соединениям, маркировки и встроенный пузырьковый уровень;
• Защитная крышка вентилей;
• Матовый корпус, 
• Компрессор GMCC;
• Расширенный диапазон рабочего напряжения (130-270V).
• Энергоэффективность и Европейский стандарт сертифицирован Швейцарской SGS  </v>
          </cell>
          <cell r="J68"/>
          <cell r="K68"/>
          <cell r="L68"/>
          <cell r="M68"/>
          <cell r="N68"/>
        </row>
        <row r="69">
          <cell r="A69"/>
          <cell r="B69"/>
          <cell r="C69"/>
          <cell r="D69"/>
          <cell r="E69"/>
          <cell r="F69"/>
          <cell r="G69"/>
          <cell r="H69"/>
          <cell r="I69"/>
          <cell r="J69"/>
          <cell r="K69"/>
          <cell r="L69"/>
          <cell r="M69"/>
          <cell r="N69"/>
        </row>
        <row r="70">
          <cell r="A70" t="str">
            <v>X-00013802</v>
          </cell>
          <cell r="B70" t="str">
            <v>X-00013804</v>
          </cell>
          <cell r="C70" t="str">
            <v>ASW-H09A4/CA-R2DI AS-H09A4/CA-R2DI</v>
          </cell>
          <cell r="D70">
            <v>2.7</v>
          </cell>
          <cell r="E70">
            <v>3.2</v>
          </cell>
          <cell r="F70" t="str">
            <v>761×295×200</v>
          </cell>
          <cell r="G70" t="str">
            <v>6,35 (1/4) / 9,52 (3/8)</v>
          </cell>
          <cell r="H70">
            <v>43500</v>
          </cell>
          <cell r="I70">
            <v>13050</v>
          </cell>
          <cell r="J70">
            <v>30450</v>
          </cell>
          <cell r="K70">
            <v>43900</v>
          </cell>
          <cell r="L70">
            <v>13050</v>
          </cell>
          <cell r="M70">
            <v>30450</v>
          </cell>
          <cell r="N70">
            <v>43500</v>
          </cell>
        </row>
        <row r="71">
          <cell r="A71" t="str">
            <v>X-00013803</v>
          </cell>
          <cell r="B71" t="str">
            <v>X-00013805</v>
          </cell>
          <cell r="C71" t="str">
            <v>ASW-H12A4/CA-R2DI AS-H12A4/CA-R2DI</v>
          </cell>
          <cell r="D71">
            <v>3.5</v>
          </cell>
          <cell r="E71">
            <v>3.85</v>
          </cell>
          <cell r="F71" t="str">
            <v>761×295×200</v>
          </cell>
          <cell r="G71" t="str">
            <v>6,35 (1/4) / 9,52 (3/8)</v>
          </cell>
          <cell r="H71">
            <v>47000</v>
          </cell>
          <cell r="I71">
            <v>14100</v>
          </cell>
          <cell r="J71">
            <v>32900</v>
          </cell>
          <cell r="K71">
            <v>48900</v>
          </cell>
          <cell r="L71">
            <v>14100</v>
          </cell>
          <cell r="M71">
            <v>32900</v>
          </cell>
          <cell r="N71">
            <v>47000</v>
          </cell>
        </row>
        <row r="72">
          <cell r="A72"/>
          <cell r="B72"/>
          <cell r="C72"/>
          <cell r="D72"/>
          <cell r="E72"/>
          <cell r="F72"/>
          <cell r="G72"/>
          <cell r="H72"/>
          <cell r="I72"/>
          <cell r="J72"/>
          <cell r="K72"/>
          <cell r="L72"/>
          <cell r="M72"/>
          <cell r="N72"/>
        </row>
        <row r="73">
          <cell r="A73"/>
          <cell r="B73"/>
          <cell r="C73"/>
          <cell r="D73"/>
          <cell r="E73"/>
          <cell r="F73"/>
          <cell r="G73"/>
          <cell r="H73"/>
          <cell r="I73"/>
          <cell r="J73"/>
          <cell r="K73"/>
          <cell r="L73"/>
          <cell r="M73"/>
          <cell r="N73"/>
        </row>
        <row r="74">
          <cell r="A74"/>
          <cell r="B74"/>
          <cell r="C74"/>
          <cell r="D74"/>
          <cell r="E74"/>
          <cell r="F74"/>
          <cell r="G74"/>
          <cell r="H74"/>
          <cell r="I74"/>
          <cell r="J74"/>
          <cell r="K74"/>
          <cell r="L74"/>
          <cell r="M74"/>
          <cell r="N74"/>
        </row>
        <row r="75">
          <cell r="A75" t="str">
            <v>Настоящее японское качество
• 3 года гарантия
• Full DC inverter (DC вентилятор наружного и врутреннего блока)
• Фреон R32. Высокая энергоэффективность класс:  А++ (SEER);
• УФ-излучатель (UVC) уничтожает до 99,2% вирусов и бактерий 
• Wi-Fi в комплекте
• Уровень шума от 21Дб. Идеально подходит для спальни и детских комнат. 
• 4D обдув (электропривод вертикальных и горизонтальной жалюзи)
• Защитная крышка вентилей;</v>
          </cell>
          <cell r="B75"/>
          <cell r="C75"/>
          <cell r="D75"/>
          <cell r="E75"/>
          <cell r="F75"/>
          <cell r="G75"/>
          <cell r="H75"/>
          <cell r="I75" t="str">
            <v xml:space="preserve">• Высокотемпературная самоочистка +57*
• Подсветка дисплея пульта ДУ
• Улучшенная шумоизоляция,
• Расширенный диапазон рабочего напряжения (130-270V)  
• Потребление 0,3Вт в режиме ожидания, 
• Дисплей «Мираж»,
• iFeel,
• Выключение дисплея с пульта ДУ,
• Энергоэффективность и Европейский стандарт сертифицирован Швейцарской SGS 
</v>
          </cell>
          <cell r="J75"/>
          <cell r="K75"/>
          <cell r="L75"/>
          <cell r="M75"/>
          <cell r="N75"/>
        </row>
        <row r="76">
          <cell r="A76"/>
          <cell r="B76"/>
          <cell r="C76"/>
          <cell r="D76"/>
          <cell r="E76"/>
          <cell r="F76"/>
          <cell r="G76"/>
          <cell r="H76"/>
          <cell r="I76"/>
          <cell r="J76"/>
          <cell r="K76"/>
          <cell r="L76"/>
          <cell r="M76"/>
          <cell r="N76"/>
        </row>
        <row r="77">
          <cell r="A77" t="str">
            <v>X-00012067</v>
          </cell>
          <cell r="B77" t="str">
            <v>X-00012066</v>
          </cell>
          <cell r="C77" t="str">
            <v>ASW-H09A4/HA-R2DI/AS-H09A4/HA-R2DI</v>
          </cell>
          <cell r="D77" t="str">
            <v>2,7 (0,6-3,8)</v>
          </cell>
          <cell r="E77" t="str">
            <v>3,0 (0,8-4,2)</v>
          </cell>
          <cell r="F77" t="str">
            <v>761×295×200</v>
          </cell>
          <cell r="G77" t="str">
            <v>6,35 (1/4) / 9,52 (3/8)</v>
          </cell>
          <cell r="H77">
            <v>41000</v>
          </cell>
          <cell r="I77">
            <v>12300</v>
          </cell>
          <cell r="J77">
            <v>28700</v>
          </cell>
          <cell r="K77">
            <v>41900</v>
          </cell>
          <cell r="L77">
            <v>12300</v>
          </cell>
          <cell r="M77">
            <v>28700</v>
          </cell>
          <cell r="N77">
            <v>41000</v>
          </cell>
        </row>
        <row r="78">
          <cell r="A78" t="str">
            <v>X-00012071</v>
          </cell>
          <cell r="B78" t="str">
            <v>X-00012068</v>
          </cell>
          <cell r="C78" t="str">
            <v>ASW-H12A4/HA-R2DI/AS-H12A4/HA-R2DI</v>
          </cell>
          <cell r="D78" t="str">
            <v>3,5 (0,8-4,1)</v>
          </cell>
          <cell r="E78" t="str">
            <v>3,8 (1,0-4,1)</v>
          </cell>
          <cell r="F78" t="str">
            <v>761×295×200</v>
          </cell>
          <cell r="G78" t="str">
            <v>6,35 (1/4) / 9,52 (3/8)</v>
          </cell>
          <cell r="H78">
            <v>43300</v>
          </cell>
          <cell r="I78">
            <v>12990</v>
          </cell>
          <cell r="J78">
            <v>30310</v>
          </cell>
          <cell r="K78">
            <v>45900</v>
          </cell>
          <cell r="L78">
            <v>12990</v>
          </cell>
          <cell r="M78">
            <v>30310</v>
          </cell>
          <cell r="N78">
            <v>43300</v>
          </cell>
        </row>
        <row r="79">
          <cell r="A79"/>
          <cell r="B79"/>
          <cell r="C79"/>
          <cell r="D79"/>
          <cell r="E79"/>
          <cell r="F79"/>
          <cell r="G79"/>
          <cell r="H79"/>
          <cell r="I79"/>
          <cell r="J79"/>
          <cell r="K79"/>
          <cell r="L79"/>
          <cell r="M79"/>
          <cell r="N79"/>
        </row>
        <row r="80">
          <cell r="A80"/>
          <cell r="B80"/>
          <cell r="C80" t="str">
            <v>R32 Серия J Progressive Inverter (полностью белый корпус).</v>
          </cell>
          <cell r="D80"/>
          <cell r="E80"/>
          <cell r="F80"/>
          <cell r="G80"/>
          <cell r="H80"/>
          <cell r="I80"/>
          <cell r="J80"/>
          <cell r="K80"/>
          <cell r="L80"/>
          <cell r="M80"/>
          <cell r="N80"/>
        </row>
        <row r="81">
          <cell r="A81"/>
          <cell r="B81"/>
          <cell r="C81"/>
          <cell r="D81"/>
          <cell r="E81"/>
          <cell r="F81"/>
          <cell r="G81"/>
          <cell r="H81"/>
          <cell r="I81"/>
          <cell r="J81"/>
          <cell r="K81"/>
          <cell r="L81"/>
          <cell r="M81"/>
          <cell r="N81"/>
        </row>
        <row r="82">
          <cell r="A82" t="str">
            <v xml:space="preserve">Флагман без компромиссов
• 5 лет гарантия
• Full DC inverter (DC вентилятор наружного и врутреннего блока)
• Фреон R32. Высокая энергоэффективность класс:  А++ (SEER);
• Wi-Fi в комплекте
• Уровень шума 21Дб, Идеально подходит для спальни и детских комнат. 
• Подсветка дисплея пульта ДУ
• 4D обдув (электропривод вертикальных и горизонтальной жалюзи)
• HAF фильтр в комплекте. PM 2.5 - система очистки
• Подогрев поддона (предназначен для зимней эксплуатации в режиме обогрева до -20ºС),  </v>
          </cell>
          <cell r="B82"/>
          <cell r="C82"/>
          <cell r="D82"/>
          <cell r="E82"/>
          <cell r="F82"/>
          <cell r="G82"/>
          <cell r="H82"/>
          <cell r="I82" t="str">
            <v xml:space="preserve">• Покрытие Gold Fin (лучше отвод конденсата с поверхности теплообменника, повышенная коррозийная стойкость и производительность), 
• Защита клапанной группы, 
• Матовый корпус, 
• Расширенный диапазон рабочего напряжения (130-270V)  
• Потребление 0,3Вт в режиме ожидания, 
• Самоочистка AUX Self-cleaning Plus, 
•Улучшенный профиль крыльчатки, 
• Функция Ifeel, 
• Энергоэффективность и Европейский стандарт сертифицирован Швейцарской SGS </v>
          </cell>
          <cell r="J82"/>
          <cell r="K82"/>
          <cell r="L82"/>
          <cell r="M82"/>
          <cell r="N82"/>
        </row>
        <row r="83">
          <cell r="A83"/>
          <cell r="B83"/>
          <cell r="C83"/>
          <cell r="D83"/>
          <cell r="E83"/>
          <cell r="F83"/>
          <cell r="G83"/>
          <cell r="H83"/>
          <cell r="I83"/>
          <cell r="J83"/>
          <cell r="K83"/>
          <cell r="L83"/>
          <cell r="M83"/>
          <cell r="N83"/>
        </row>
        <row r="84">
          <cell r="A84" t="str">
            <v>X-00010640</v>
          </cell>
          <cell r="B84" t="str">
            <v>X-00010636</v>
          </cell>
          <cell r="C84" t="str">
            <v>ASW-H09A4/JD-R2DI (v1) AS-H09A4/JD-R2DI (v1)</v>
          </cell>
          <cell r="D84" t="str">
            <v>2,7 (0,6-3,8)</v>
          </cell>
          <cell r="E84" t="str">
            <v>3,0 (0,8-4,2)</v>
          </cell>
          <cell r="F84" t="str">
            <v>792x292x201</v>
          </cell>
          <cell r="G84" t="str">
            <v>6,35 (1/4) / 9,52 (3/8)</v>
          </cell>
          <cell r="H84">
            <v>44000</v>
          </cell>
          <cell r="I84">
            <v>13200</v>
          </cell>
          <cell r="J84">
            <v>30800</v>
          </cell>
          <cell r="K84">
            <v>43900</v>
          </cell>
          <cell r="L84">
            <v>13200</v>
          </cell>
          <cell r="M84">
            <v>30800</v>
          </cell>
          <cell r="N84">
            <v>44000</v>
          </cell>
        </row>
        <row r="85">
          <cell r="A85" t="str">
            <v>X-00010641</v>
          </cell>
          <cell r="B85" t="str">
            <v>X-00010637</v>
          </cell>
          <cell r="C85" t="str">
            <v>ASW-H12A4/JD-R2DI (v1) AS-H12A4/JD-R2DI (v1)</v>
          </cell>
          <cell r="D85" t="str">
            <v>3,5 (0,8-4,1)</v>
          </cell>
          <cell r="E85" t="str">
            <v>3,8 (1,0-4,2)</v>
          </cell>
          <cell r="F85" t="str">
            <v>792x292x201</v>
          </cell>
          <cell r="G85" t="str">
            <v>6,35 (1/4) / 9,52 (3/8)</v>
          </cell>
          <cell r="H85">
            <v>47400</v>
          </cell>
          <cell r="I85">
            <v>14220</v>
          </cell>
          <cell r="J85">
            <v>33180</v>
          </cell>
          <cell r="K85">
            <v>50900</v>
          </cell>
          <cell r="L85">
            <v>14220</v>
          </cell>
          <cell r="M85">
            <v>33180</v>
          </cell>
          <cell r="N85">
            <v>47400</v>
          </cell>
        </row>
        <row r="86">
          <cell r="A86" t="str">
            <v>X-00010642</v>
          </cell>
          <cell r="B86" t="str">
            <v>X-00010638</v>
          </cell>
          <cell r="C86" t="str">
            <v>ASW-H18A4/JD-R2DI (v1) AS-H18A4/JD-R2DI (v1)</v>
          </cell>
          <cell r="D86" t="str">
            <v>5,3(1,3-5,9)</v>
          </cell>
          <cell r="E86" t="str">
            <v>5,6(1,3-6,0)</v>
          </cell>
          <cell r="F86" t="str">
            <v>940x316x224</v>
          </cell>
          <cell r="G86" t="str">
            <v>6,35 (1/4) / 12,70 (1/2)</v>
          </cell>
          <cell r="H86">
            <v>74600</v>
          </cell>
          <cell r="I86">
            <v>22380</v>
          </cell>
          <cell r="J86">
            <v>52220</v>
          </cell>
          <cell r="K86">
            <v>76600</v>
          </cell>
          <cell r="L86">
            <v>22380</v>
          </cell>
          <cell r="M86">
            <v>52220</v>
          </cell>
          <cell r="N86">
            <v>74600</v>
          </cell>
        </row>
        <row r="87">
          <cell r="A87" t="str">
            <v>X-00010643</v>
          </cell>
          <cell r="B87" t="str">
            <v>X-00010639</v>
          </cell>
          <cell r="C87" t="str">
            <v>ASW-H24A4/JD-R2DI (v1) AS-H24A4/JD-R2DI (v1)</v>
          </cell>
          <cell r="D87" t="str">
            <v>7,2(1,8-7,4)</v>
          </cell>
          <cell r="E87" t="str">
            <v>7,2(1,8-8,0)</v>
          </cell>
          <cell r="F87" t="str">
            <v>1132x330x232</v>
          </cell>
          <cell r="G87" t="str">
            <v>6,35 (1/4) / 15,88 (5/8)</v>
          </cell>
          <cell r="H87">
            <v>89300</v>
          </cell>
          <cell r="I87">
            <v>26790</v>
          </cell>
          <cell r="J87">
            <v>62510</v>
          </cell>
          <cell r="K87">
            <v>91300</v>
          </cell>
          <cell r="L87">
            <v>26790</v>
          </cell>
          <cell r="M87">
            <v>62510</v>
          </cell>
          <cell r="N87">
            <v>89300</v>
          </cell>
        </row>
        <row r="88">
          <cell r="A88"/>
          <cell r="B88"/>
          <cell r="C88"/>
          <cell r="D88"/>
          <cell r="E88"/>
          <cell r="F88"/>
          <cell r="G88"/>
          <cell r="H88"/>
          <cell r="I88"/>
          <cell r="J88"/>
          <cell r="K88"/>
          <cell r="L88"/>
          <cell r="M88"/>
          <cell r="N88"/>
        </row>
        <row r="89">
          <cell r="A89"/>
          <cell r="B89"/>
          <cell r="C89" t="str">
            <v xml:space="preserve"> Comfort Progressive Inverter. R32</v>
          </cell>
          <cell r="D89"/>
          <cell r="E89"/>
          <cell r="F89"/>
          <cell r="G89"/>
          <cell r="H89"/>
          <cell r="I89"/>
          <cell r="J89"/>
          <cell r="K89"/>
          <cell r="L89"/>
          <cell r="M89"/>
          <cell r="N89"/>
        </row>
        <row r="90">
          <cell r="A90"/>
          <cell r="B90"/>
          <cell r="C90"/>
          <cell r="D90"/>
          <cell r="E90"/>
          <cell r="F90"/>
          <cell r="G90"/>
          <cell r="H90"/>
          <cell r="I90"/>
          <cell r="J90"/>
          <cell r="K90"/>
          <cell r="L90"/>
          <cell r="M90"/>
          <cell r="N90"/>
        </row>
        <row r="91">
          <cell r="A91" t="str">
            <v xml:space="preserve">Удаленное управление, совершенный комфорт и инновационные технологии. 
• 3 года гарантия
• Full DC inverter (DC вентилятор наружного и врутреннего блока)
• Фреон R32. Высокая энергоэффективность класс:  А++ (SEER);
• Wi-Fi в комплекте;
• Режим SOFT — бережное охлаждение через перфорированную жалюзи (защита от продувания);
• 21 дБ — минимальный уровень шума;
• NEW Пульт ДУ с подсветкой и держателем;
• Дополнительная полость воздухозабора на передней панели кондиционера;
• 4D обдув (электропривод вертикальных и горизонтальной жалюзи);
• +8 - дежурное отопление;
</v>
          </cell>
          <cell r="B91"/>
          <cell r="C91"/>
          <cell r="D91"/>
          <cell r="E91"/>
          <cell r="F91"/>
          <cell r="G91"/>
          <cell r="H91"/>
          <cell r="I91" t="str">
            <v xml:space="preserve">• Подогрев поддона наружного блока, надежная работа на обогрев до -20°C;
• Clean — высокотемпературная самоочистка+57*;
• Легкий монтаж- съемная панель корпуса для доступа к трассе и соединениям, маркировки и встроенный пузырьковый уровень;
• Эксклюзивный дизайн наружного блока и защитная крышка вентилей;
• Матовый корпус;
• Компрессор GMCC;
• Расширенный диапазон рабочего напряжения (130-270V).
• Энергоэффективность и Европейский стандарт сертифицирован Швейцарской SGS   </v>
          </cell>
          <cell r="J91"/>
          <cell r="K91"/>
          <cell r="L91"/>
          <cell r="M91"/>
          <cell r="N91"/>
        </row>
        <row r="92">
          <cell r="A92"/>
          <cell r="B92"/>
          <cell r="C92"/>
          <cell r="D92"/>
          <cell r="E92"/>
          <cell r="F92"/>
          <cell r="G92"/>
          <cell r="H92"/>
          <cell r="I92"/>
          <cell r="J92"/>
          <cell r="K92"/>
          <cell r="L92"/>
          <cell r="M92"/>
          <cell r="N92"/>
        </row>
        <row r="93">
          <cell r="A93" t="str">
            <v>X-00013956</v>
          </cell>
          <cell r="B93" t="str">
            <v>X-00013955</v>
          </cell>
          <cell r="C93" t="str">
            <v xml:space="preserve">ASW-H09A4/HB-R2DI /AS-H09A4/HB-R2DI </v>
          </cell>
          <cell r="D93">
            <v>2.8</v>
          </cell>
          <cell r="E93">
            <v>3.3</v>
          </cell>
          <cell r="F93" t="str">
            <v>774xx298x202</v>
          </cell>
          <cell r="G93" t="str">
            <v>6,35 (1/4) / 9,52 (3/8)</v>
          </cell>
          <cell r="H93">
            <v>44700</v>
          </cell>
          <cell r="I93">
            <v>13410</v>
          </cell>
          <cell r="J93">
            <v>31290</v>
          </cell>
          <cell r="K93">
            <v>43900</v>
          </cell>
          <cell r="L93">
            <v>13410</v>
          </cell>
          <cell r="M93">
            <v>31290</v>
          </cell>
          <cell r="N93">
            <v>44700</v>
          </cell>
        </row>
        <row r="94">
          <cell r="A94" t="str">
            <v>X-00013958</v>
          </cell>
          <cell r="B94" t="str">
            <v>X-00013957</v>
          </cell>
          <cell r="C94" t="str">
            <v xml:space="preserve">ASW-H12A4/HB-R2DI /AS-H12A4/HB-R2DI </v>
          </cell>
          <cell r="D94">
            <v>3.5</v>
          </cell>
          <cell r="E94">
            <v>3.9</v>
          </cell>
          <cell r="F94" t="str">
            <v>774xx298x202</v>
          </cell>
          <cell r="G94" t="str">
            <v>6,35 (1/4) / 9,52 (3/8)</v>
          </cell>
          <cell r="H94">
            <v>48300</v>
          </cell>
          <cell r="I94">
            <v>14490</v>
          </cell>
          <cell r="J94">
            <v>33810</v>
          </cell>
          <cell r="K94">
            <v>50900</v>
          </cell>
          <cell r="L94">
            <v>14490</v>
          </cell>
          <cell r="M94">
            <v>33810</v>
          </cell>
          <cell r="N94">
            <v>48300</v>
          </cell>
        </row>
        <row r="95">
          <cell r="A95"/>
          <cell r="B95"/>
          <cell r="C95"/>
          <cell r="D95"/>
          <cell r="E95"/>
          <cell r="F95"/>
          <cell r="G95"/>
          <cell r="H95"/>
          <cell r="I95"/>
          <cell r="J95"/>
          <cell r="K95"/>
          <cell r="L95"/>
          <cell r="M95"/>
          <cell r="N95"/>
        </row>
        <row r="96">
          <cell r="A96"/>
          <cell r="B96"/>
          <cell r="C96"/>
          <cell r="D96"/>
          <cell r="E96"/>
          <cell r="F96"/>
          <cell r="G96"/>
          <cell r="H96"/>
          <cell r="I96"/>
          <cell r="J96"/>
          <cell r="K96"/>
          <cell r="L96"/>
          <cell r="M96"/>
          <cell r="N96"/>
        </row>
        <row r="97">
          <cell r="A97" t="str">
            <v>Технологии как искусство в серии ART
• 3 года гарантия
• Full DC inverter (DC вентилятор наружного и врутреннего блока)
• Фреон R32. Высокая энергоэффективность класс:  А++ (SEER);
• Wi-Fi в комплекте;
• UVC — УФ — излучатель для очистки воздуха;
• Режим SOFT — бережное охлаждение через перфорированную жалюзи (защита от продувания);
• 21 дБ — минимальный уровень шума;
• NEW Пульт ДУ с подсветкой и держателем;
• 4D обдув (электропривод вертикальных и горизонтальной жалюзи);
• +8 - дежурное отопление;
• Подогрев поддона наружного блока, надежная работа на обогрев до -20°C;</v>
          </cell>
          <cell r="B97"/>
          <cell r="C97"/>
          <cell r="D97"/>
          <cell r="E97"/>
          <cell r="F97"/>
          <cell r="G97"/>
          <cell r="H97"/>
          <cell r="I97" t="str">
            <v xml:space="preserve">• Clean — высокотемпературная самоочистка+57*;
• Легкий монтаж- съемная панель корпуса для доступа к трассе и соединениям, маркировки и встроенный пузырьковый уровень;
• Эксклюзивный дизайн наружного блока и защитная крышка
Вентилей;
• Компрессор GMCC;
• Расширенный диапазон рабочего напряжения (130-270V). 
• Энергоэффективность и Европейский стандарт сертифицирован Швейцарской SGS  </v>
          </cell>
          <cell r="J97"/>
          <cell r="K97"/>
          <cell r="L97"/>
          <cell r="M97"/>
          <cell r="N97"/>
        </row>
        <row r="98">
          <cell r="A98"/>
          <cell r="B98"/>
          <cell r="C98"/>
          <cell r="D98"/>
          <cell r="E98"/>
          <cell r="F98"/>
          <cell r="G98"/>
          <cell r="H98"/>
          <cell r="I98"/>
          <cell r="J98"/>
          <cell r="K98"/>
          <cell r="L98"/>
          <cell r="M98"/>
          <cell r="N98"/>
        </row>
        <row r="99">
          <cell r="A99" t="str">
            <v>X-00013959</v>
          </cell>
          <cell r="B99" t="str">
            <v>X-00013960</v>
          </cell>
          <cell r="C99" t="str">
            <v>ASW-H09A4/CD-R2DI/AS-H09A4/CD-R2DI</v>
          </cell>
          <cell r="D99">
            <v>2.75</v>
          </cell>
          <cell r="E99">
            <v>3.3</v>
          </cell>
          <cell r="F99" t="str">
            <v>774xx298x202</v>
          </cell>
          <cell r="G99" t="str">
            <v>6,35 (1/4) / 9,52 (3/8)</v>
          </cell>
          <cell r="H99">
            <v>51900</v>
          </cell>
          <cell r="I99">
            <v>15570</v>
          </cell>
          <cell r="J99">
            <v>36330</v>
          </cell>
          <cell r="K99">
            <v>56600</v>
          </cell>
          <cell r="L99">
            <v>15570</v>
          </cell>
          <cell r="M99">
            <v>36330</v>
          </cell>
          <cell r="N99">
            <v>51900</v>
          </cell>
        </row>
        <row r="100">
          <cell r="A100" t="str">
            <v>X-00013962</v>
          </cell>
          <cell r="B100" t="str">
            <v>X-00013961</v>
          </cell>
          <cell r="C100" t="str">
            <v>ASW-H12A4/CD-R2DI/AS-H12A4/CD-R2DI</v>
          </cell>
          <cell r="D100">
            <v>3.5</v>
          </cell>
          <cell r="E100">
            <v>3.85</v>
          </cell>
          <cell r="F100" t="str">
            <v>774xx298x202</v>
          </cell>
          <cell r="G100" t="str">
            <v>6,35 (1/4) / 9,52 (3/8)</v>
          </cell>
          <cell r="H100">
            <v>56400</v>
          </cell>
          <cell r="I100">
            <v>16920</v>
          </cell>
          <cell r="J100">
            <v>39480</v>
          </cell>
          <cell r="K100">
            <v>60500</v>
          </cell>
          <cell r="L100">
            <v>16920</v>
          </cell>
          <cell r="M100">
            <v>39480</v>
          </cell>
          <cell r="N100">
            <v>56400</v>
          </cell>
        </row>
        <row r="101">
          <cell r="A101"/>
          <cell r="B101"/>
          <cell r="C101"/>
          <cell r="D101"/>
          <cell r="E101"/>
          <cell r="F101"/>
          <cell r="G101"/>
          <cell r="H101"/>
          <cell r="I101"/>
          <cell r="J101"/>
          <cell r="K101"/>
          <cell r="L101"/>
          <cell r="M101"/>
          <cell r="N101"/>
        </row>
        <row r="102">
          <cell r="A102"/>
          <cell r="B102"/>
          <cell r="C102"/>
          <cell r="D102"/>
          <cell r="E102"/>
          <cell r="F102"/>
          <cell r="G102"/>
          <cell r="H102"/>
          <cell r="I102"/>
          <cell r="J102"/>
          <cell r="K102"/>
          <cell r="L102"/>
          <cell r="M102"/>
          <cell r="N102"/>
        </row>
        <row r="103">
          <cell r="A103" t="str">
            <v>Технологии как искусство в серии ART
• 3 года гарантия
• Full DC inverter (DC вентилятор наружного и врутреннего блока)
• Фреон R32. Высокая энергоэффективность класс:  А++ (SEER);
• Wi-Fi в комплекте;
• Ионизатор — для очистки воздуха от вредных бактерий и запахов;
• Режим SOFT — бережное охлаждение через перфорированную жалюзи (защита от продувания);
• 21 дБ — минимальный уровень шума;
• NEW Пульт ДУ с подсветкой и держателем;
• 4D обдув (электропривод вертикальных и горизонтальной жалюзи);
• +8 - дежурное отопление;
• Подогрев поддона наружного блока, надежная работа на обогрев до -20°C;</v>
          </cell>
          <cell r="B103"/>
          <cell r="C103"/>
          <cell r="D103"/>
          <cell r="E103"/>
          <cell r="F103"/>
          <cell r="G103"/>
          <cell r="H103"/>
          <cell r="I103" t="str">
            <v xml:space="preserve">• Clean — высокотемпературная самоочистка+57*;
• Легкий монтаж- съемная панель корпуса для доступа к трассе и соединениям, маркировки и встроенный пузырьковый уровень;
• Эксклюзивный дизайн наружного блока и защитная крышка вентилей;
• Компрессор GMCC;
• Расширенный диапазон рабочего напряжения (130-270V).
• Энергоэффективность и Европейский стандарт сертифицирован Швейцарской SGS    </v>
          </cell>
          <cell r="J103"/>
          <cell r="K103"/>
          <cell r="L103"/>
          <cell r="M103"/>
          <cell r="N103"/>
        </row>
        <row r="104">
          <cell r="A104"/>
          <cell r="B104"/>
          <cell r="C104"/>
          <cell r="D104"/>
          <cell r="E104"/>
          <cell r="F104"/>
          <cell r="G104"/>
          <cell r="H104"/>
          <cell r="I104"/>
          <cell r="J104"/>
          <cell r="K104"/>
          <cell r="L104"/>
          <cell r="M104"/>
          <cell r="N104"/>
        </row>
        <row r="105">
          <cell r="A105" t="str">
            <v>X-00013876</v>
          </cell>
          <cell r="B105" t="str">
            <v>X-00013870</v>
          </cell>
          <cell r="C105" t="str">
            <v xml:space="preserve">ASW-H09A4/CC-R2DI /AS-H09A4/CC-R2DI </v>
          </cell>
          <cell r="D105">
            <v>2.75</v>
          </cell>
          <cell r="E105">
            <v>3.3</v>
          </cell>
          <cell r="F105" t="str">
            <v>774xx298x202</v>
          </cell>
          <cell r="G105" t="str">
            <v>6,35 (1/4) / 9,52 (3/8)</v>
          </cell>
          <cell r="H105">
            <v>51900</v>
          </cell>
          <cell r="I105">
            <v>15570</v>
          </cell>
          <cell r="J105">
            <v>36330</v>
          </cell>
          <cell r="K105">
            <v>56600</v>
          </cell>
          <cell r="L105">
            <v>15570</v>
          </cell>
          <cell r="M105">
            <v>36330</v>
          </cell>
          <cell r="N105">
            <v>51900</v>
          </cell>
        </row>
        <row r="106">
          <cell r="A106" t="str">
            <v>X-00013878</v>
          </cell>
          <cell r="B106" t="str">
            <v>X-00013872</v>
          </cell>
          <cell r="C106" t="str">
            <v xml:space="preserve">ASW-H12A4/CC-R2DI /AS-H12A4/CC-R2DI </v>
          </cell>
          <cell r="D106">
            <v>3.5</v>
          </cell>
          <cell r="E106">
            <v>3.85</v>
          </cell>
          <cell r="F106" t="str">
            <v>774xx298x202</v>
          </cell>
          <cell r="G106" t="str">
            <v>6,35 (1/4) / 9,52 (3/8)</v>
          </cell>
          <cell r="H106">
            <v>56400</v>
          </cell>
          <cell r="I106">
            <v>16920</v>
          </cell>
          <cell r="J106">
            <v>39480</v>
          </cell>
          <cell r="K106">
            <v>60500</v>
          </cell>
          <cell r="L106">
            <v>16920</v>
          </cell>
          <cell r="M106">
            <v>39480</v>
          </cell>
          <cell r="N106">
            <v>56400</v>
          </cell>
        </row>
        <row r="107">
          <cell r="A107"/>
          <cell r="B107"/>
          <cell r="C107"/>
          <cell r="D107"/>
          <cell r="E107"/>
          <cell r="F107"/>
          <cell r="G107"/>
          <cell r="H107"/>
          <cell r="I107"/>
          <cell r="J107"/>
          <cell r="K107"/>
          <cell r="L107"/>
          <cell r="M107"/>
          <cell r="N107"/>
        </row>
        <row r="108">
          <cell r="A108"/>
          <cell r="B108"/>
          <cell r="C108"/>
          <cell r="D108"/>
          <cell r="E108"/>
          <cell r="F108"/>
          <cell r="G108"/>
          <cell r="H108"/>
          <cell r="I108"/>
          <cell r="J108"/>
          <cell r="K108"/>
          <cell r="L108"/>
          <cell r="M108"/>
          <cell r="N108"/>
        </row>
        <row r="109">
          <cell r="A109" t="str">
            <v xml:space="preserve">Серия Q Fresh с притоком свежего воздуха.
Дышите свободно!
 3 года гарантия
• Full DC inverter (DC вентилятор наружного и врутреннего блока)
• Фреон R32. Высокая энергоэффективность класс:  А++ (SEER);
• Wi-Fi в комплекте;
• Подача свежего воздуха через микропоры высокой плотности. Комфортная прохлада без ощущения холода. 
• +8 - дежурное отопление;
• HEPA фильтр класса H13. Свежий воздух очищенный от пыли, грязи и аллергенов,
• УФ-излучатель (UVC) уничтожает до 99,2% вирусов и бактерий
• Уровень шума от 21Дб. Идеально подходит для спальни и детских комнат. 
</v>
          </cell>
          <cell r="B109"/>
          <cell r="C109"/>
          <cell r="D109"/>
          <cell r="E109"/>
          <cell r="F109"/>
          <cell r="G109"/>
          <cell r="H109"/>
          <cell r="I109" t="str">
            <v xml:space="preserve">• Улучшенный профиль крыльчатки, 
• 4D обдув (электропривод вертикальных и горизонтальной жалюзи)
• Защита клапанной группы
• Высокотемпературная самоочистка +57*
• Подсветка дисплея пульта ДУ
• Настенный держатель для пульта в комплекте,
• Расширенный диапазон рабочего напряжения (130-270V)  
• Функция Ifeel, 
• Энергоэффективность и Европейский стандарт сертифицирован Швейцарской SGS  </v>
          </cell>
          <cell r="J109"/>
          <cell r="K109"/>
          <cell r="L109"/>
          <cell r="M109"/>
          <cell r="N109"/>
        </row>
        <row r="110">
          <cell r="A110"/>
          <cell r="B110"/>
          <cell r="C110"/>
          <cell r="D110"/>
          <cell r="E110"/>
          <cell r="F110"/>
          <cell r="G110"/>
          <cell r="H110"/>
          <cell r="I110"/>
          <cell r="J110"/>
          <cell r="K110"/>
          <cell r="L110"/>
          <cell r="M110"/>
          <cell r="N110"/>
        </row>
        <row r="111">
          <cell r="A111" t="str">
            <v>X-00012264</v>
          </cell>
          <cell r="B111" t="str">
            <v>X-00012259</v>
          </cell>
          <cell r="C111" t="str">
            <v>ASW-H09A4/QF-R2DI AS-H09A4/QF-R2DI</v>
          </cell>
          <cell r="D111" t="str">
            <v>2,75 (0,6-3,8)</v>
          </cell>
          <cell r="E111" t="str">
            <v>3,0 (0,6-3,8)</v>
          </cell>
          <cell r="F111" t="str">
            <v>960x305x219</v>
          </cell>
          <cell r="G111" t="str">
            <v>6,35 (1/4) / 9,52 (3/8)</v>
          </cell>
          <cell r="H111">
            <v>60300</v>
          </cell>
          <cell r="I111">
            <v>18090</v>
          </cell>
          <cell r="J111">
            <v>42210</v>
          </cell>
          <cell r="K111">
            <v>57000</v>
          </cell>
          <cell r="L111">
            <v>18090</v>
          </cell>
          <cell r="M111">
            <v>42210</v>
          </cell>
          <cell r="N111">
            <v>60300</v>
          </cell>
        </row>
        <row r="112">
          <cell r="A112" t="str">
            <v>X-00012265</v>
          </cell>
          <cell r="B112" t="str">
            <v>X-00012260</v>
          </cell>
          <cell r="C112" t="str">
            <v>ASW-H12A4/QF-R2DI AS-H12A4/QF-R2DI</v>
          </cell>
          <cell r="D112" t="str">
            <v>3,6 (0,8-4,2)</v>
          </cell>
          <cell r="E112" t="str">
            <v>3,8 (1,0-4,2)</v>
          </cell>
          <cell r="F112" t="str">
            <v>960x305x219</v>
          </cell>
          <cell r="G112" t="str">
            <v>6,35 (1/4) / 9,52 (3/8)</v>
          </cell>
          <cell r="H112">
            <v>68500</v>
          </cell>
          <cell r="I112">
            <v>20550</v>
          </cell>
          <cell r="J112">
            <v>47950</v>
          </cell>
          <cell r="K112">
            <v>63300</v>
          </cell>
          <cell r="L112">
            <v>20550</v>
          </cell>
          <cell r="M112">
            <v>47950</v>
          </cell>
          <cell r="N112">
            <v>68500</v>
          </cell>
        </row>
        <row r="113">
          <cell r="A113"/>
          <cell r="B113"/>
          <cell r="C113"/>
          <cell r="D113"/>
          <cell r="E113"/>
          <cell r="F113"/>
          <cell r="G113"/>
          <cell r="H113"/>
          <cell r="I113"/>
          <cell r="J113"/>
          <cell r="K113"/>
          <cell r="L113"/>
          <cell r="M113"/>
          <cell r="N113"/>
        </row>
        <row r="114">
          <cell r="A114"/>
          <cell r="B114"/>
          <cell r="C114"/>
          <cell r="D114"/>
          <cell r="E114"/>
          <cell r="F114"/>
          <cell r="G114"/>
          <cell r="H114"/>
          <cell r="I114"/>
          <cell r="J114"/>
          <cell r="K114"/>
          <cell r="L114"/>
          <cell r="M114"/>
          <cell r="N114"/>
        </row>
        <row r="115">
          <cell r="A115" t="str">
            <v>Премиум инновации воплощенные в реальность
 3 года гарантия
• Full DC inverter (DC вентилятор наружного и врутреннего блока)
• Фреон R32. Высокая энергоэффективность класс:  А+++ (SEER);
• Wi-Fi в комплекте;
• Режим SOFT — бережное охлаждение через перфорированную жалюзи (защита от продувания);
• 4D-2.0 обновленная конструкция двух перфорированнных жалюзи и системы распределения воздуха; 
• Дополнительная перфорация передней панели кондиционера - более равномерное распределение воздуха;
• 20 дБ — минимальный уровень шума;
• NEW Пульт ДУ с подсветкой и держателем;
• +8 - дежурное отопление;
• Подогрев поддона наружного блока, надежная работа на обогрев до -20°C;</v>
          </cell>
          <cell r="B115"/>
          <cell r="C115"/>
          <cell r="D115"/>
          <cell r="E115"/>
          <cell r="F115"/>
          <cell r="G115"/>
          <cell r="H115"/>
          <cell r="I115" t="str">
            <v xml:space="preserve">• Clean — высокотемпературная самоочистка+57*;
• Эксклюзивный дизайн наружного блока и защитная крышка вентилей;
• Компрессор GMCC;
• Расширенный диапазон рабочего напряжения (130-270V).
• Энергоэффективность и Европейский стандарт сертифицирован Швейцарской SGS   </v>
          </cell>
          <cell r="J115"/>
          <cell r="K115"/>
          <cell r="L115"/>
          <cell r="M115"/>
          <cell r="N115"/>
        </row>
        <row r="116">
          <cell r="A116"/>
          <cell r="B116"/>
          <cell r="C116"/>
          <cell r="D116"/>
          <cell r="E116"/>
          <cell r="F116"/>
          <cell r="G116"/>
          <cell r="H116"/>
          <cell r="I116"/>
          <cell r="J116"/>
          <cell r="K116"/>
          <cell r="L116"/>
          <cell r="M116"/>
          <cell r="N116"/>
        </row>
        <row r="117">
          <cell r="A117" t="str">
            <v>X-00013875</v>
          </cell>
          <cell r="B117" t="str">
            <v>X-00013869</v>
          </cell>
          <cell r="C117" t="str">
            <v>ASW-H09A4/AF-R2DI/AS-H09A4/AF-R2DI</v>
          </cell>
          <cell r="D117">
            <v>2.75</v>
          </cell>
          <cell r="E117">
            <v>3.4</v>
          </cell>
          <cell r="F117" t="str">
            <v>890x311x212</v>
          </cell>
          <cell r="G117" t="str">
            <v>6,35 (1/4) / 9,52 (3/8)</v>
          </cell>
          <cell r="H117">
            <v>68600</v>
          </cell>
          <cell r="I117">
            <v>20580</v>
          </cell>
          <cell r="J117">
            <v>48020</v>
          </cell>
          <cell r="K117">
            <v>67700</v>
          </cell>
          <cell r="L117">
            <v>20580</v>
          </cell>
          <cell r="M117">
            <v>48020</v>
          </cell>
          <cell r="N117">
            <v>68600</v>
          </cell>
        </row>
        <row r="118">
          <cell r="A118" t="str">
            <v>X-00013877</v>
          </cell>
          <cell r="B118" t="str">
            <v>X-00013871</v>
          </cell>
          <cell r="C118" t="str">
            <v>ASW-H12A4/AF-R2DI/AS-H12A4/AF-R2DI</v>
          </cell>
          <cell r="D118">
            <v>3.5</v>
          </cell>
          <cell r="E118">
            <v>4.2</v>
          </cell>
          <cell r="F118" t="str">
            <v>890x311x212</v>
          </cell>
          <cell r="G118" t="str">
            <v>6,35 (1/4) / 9,52 (3/8)</v>
          </cell>
          <cell r="H118">
            <v>73400</v>
          </cell>
          <cell r="I118">
            <v>22020</v>
          </cell>
          <cell r="J118">
            <v>51380</v>
          </cell>
          <cell r="K118">
            <v>72000</v>
          </cell>
          <cell r="L118">
            <v>22020</v>
          </cell>
          <cell r="M118">
            <v>51380</v>
          </cell>
          <cell r="N118">
            <v>73400</v>
          </cell>
        </row>
        <row r="119">
          <cell r="A119"/>
          <cell r="B119"/>
          <cell r="C119"/>
          <cell r="D119"/>
          <cell r="E119"/>
          <cell r="F119"/>
          <cell r="G119"/>
          <cell r="H119"/>
          <cell r="I119"/>
          <cell r="J119"/>
          <cell r="K119"/>
          <cell r="L119"/>
          <cell r="M119"/>
          <cell r="N119"/>
        </row>
        <row r="120">
          <cell r="A120"/>
          <cell r="B120"/>
          <cell r="C120"/>
          <cell r="D120"/>
          <cell r="E120"/>
          <cell r="F120"/>
          <cell r="G120"/>
          <cell r="H120"/>
          <cell r="I120"/>
          <cell r="J120"/>
          <cell r="K120"/>
          <cell r="L120"/>
          <cell r="M120"/>
          <cell r="N120"/>
        </row>
        <row r="121">
          <cell r="A121"/>
          <cell r="B121"/>
          <cell r="C121" t="str">
            <v>Опции для всех серий</v>
          </cell>
          <cell r="D121"/>
          <cell r="E121"/>
          <cell r="F121"/>
          <cell r="G121"/>
          <cell r="H121"/>
          <cell r="I121"/>
          <cell r="J121"/>
          <cell r="K121"/>
          <cell r="L121"/>
          <cell r="M121"/>
          <cell r="N121"/>
        </row>
        <row r="122">
          <cell r="A122"/>
          <cell r="B122"/>
          <cell r="C122"/>
          <cell r="D122"/>
          <cell r="E122"/>
          <cell r="F122"/>
          <cell r="G122"/>
          <cell r="H122"/>
          <cell r="I122"/>
          <cell r="J122"/>
          <cell r="K122"/>
          <cell r="L122"/>
          <cell r="M122"/>
          <cell r="N122"/>
        </row>
        <row r="123">
          <cell r="A123"/>
          <cell r="B123"/>
          <cell r="C123" t="str">
            <v>Wi-Fi модуль</v>
          </cell>
          <cell r="D123"/>
          <cell r="E123"/>
          <cell r="F123"/>
          <cell r="G123"/>
          <cell r="H123">
            <v>2600</v>
          </cell>
          <cell r="I123"/>
          <cell r="J123"/>
          <cell r="K123">
            <v>2600</v>
          </cell>
          <cell r="L123"/>
          <cell r="M123"/>
          <cell r="N123">
            <v>2600</v>
          </cell>
        </row>
        <row r="124">
          <cell r="A124"/>
          <cell r="B124"/>
          <cell r="C124" t="str">
            <v>Держатель для пульта</v>
          </cell>
          <cell r="D124"/>
          <cell r="E124"/>
          <cell r="F124"/>
          <cell r="G124"/>
          <cell r="H124">
            <v>420</v>
          </cell>
          <cell r="I124"/>
          <cell r="J124"/>
          <cell r="K124">
            <v>420</v>
          </cell>
          <cell r="L124"/>
          <cell r="M124"/>
          <cell r="N124">
            <v>420</v>
          </cell>
        </row>
        <row r="125">
          <cell r="A125"/>
          <cell r="B125"/>
          <cell r="C125" t="str">
            <v>Фильтр HEPA для Q-Fresh</v>
          </cell>
          <cell r="D125"/>
          <cell r="E125"/>
          <cell r="F125"/>
          <cell r="G125"/>
          <cell r="H125">
            <v>2900</v>
          </cell>
          <cell r="I125"/>
          <cell r="J125"/>
          <cell r="K125">
            <v>2900</v>
          </cell>
          <cell r="L125"/>
          <cell r="M125"/>
          <cell r="N125">
            <v>2900</v>
          </cell>
        </row>
        <row r="126">
          <cell r="A126"/>
          <cell r="B126"/>
          <cell r="C126" t="str">
            <v>Active carbon filter (угольный фильтр)</v>
          </cell>
          <cell r="D126"/>
          <cell r="E126"/>
          <cell r="F126"/>
          <cell r="G126"/>
          <cell r="H126">
            <v>260</v>
          </cell>
          <cell r="I126"/>
          <cell r="J126"/>
          <cell r="K126">
            <v>260</v>
          </cell>
          <cell r="L126"/>
          <cell r="M126"/>
          <cell r="N126">
            <v>260</v>
          </cell>
        </row>
        <row r="127">
          <cell r="A127"/>
          <cell r="B127"/>
          <cell r="C127" t="str">
            <v>Anti-bacterial filter (антибактериальный фильтр)</v>
          </cell>
          <cell r="D127"/>
          <cell r="E127"/>
          <cell r="F127"/>
          <cell r="G127"/>
          <cell r="H127">
            <v>260</v>
          </cell>
          <cell r="I127"/>
          <cell r="J127"/>
          <cell r="K127">
            <v>260</v>
          </cell>
          <cell r="L127"/>
          <cell r="M127"/>
          <cell r="N127">
            <v>260</v>
          </cell>
        </row>
        <row r="128">
          <cell r="A128"/>
          <cell r="B128"/>
          <cell r="C128" t="str">
            <v>Anti-formaldehyde filter (антиформальдегидный фильтр)</v>
          </cell>
          <cell r="D128"/>
          <cell r="E128"/>
          <cell r="F128"/>
          <cell r="G128"/>
          <cell r="H128">
            <v>590</v>
          </cell>
          <cell r="I128"/>
          <cell r="J128"/>
          <cell r="K128">
            <v>590</v>
          </cell>
          <cell r="L128"/>
          <cell r="M128"/>
          <cell r="N128">
            <v>590</v>
          </cell>
        </row>
        <row r="129">
          <cell r="A129"/>
          <cell r="B129"/>
          <cell r="C129" t="str">
            <v>Silver ion filter (фильтр с ионами серебра)</v>
          </cell>
          <cell r="D129"/>
          <cell r="E129"/>
          <cell r="F129"/>
          <cell r="G129"/>
          <cell r="H129">
            <v>590</v>
          </cell>
          <cell r="I129"/>
          <cell r="J129"/>
          <cell r="K129">
            <v>590</v>
          </cell>
          <cell r="L129"/>
          <cell r="M129"/>
          <cell r="N129">
            <v>590</v>
          </cell>
        </row>
        <row r="130">
          <cell r="A130"/>
          <cell r="B130"/>
          <cell r="C130" t="str">
            <v>VC filter (фильтр с витамином “С”)</v>
          </cell>
          <cell r="D130"/>
          <cell r="E130"/>
          <cell r="F130"/>
          <cell r="G130"/>
          <cell r="H130">
            <v>590</v>
          </cell>
          <cell r="I130"/>
          <cell r="J130"/>
          <cell r="K130">
            <v>590</v>
          </cell>
          <cell r="L130"/>
          <cell r="M130"/>
          <cell r="N130">
            <v>590</v>
          </cell>
        </row>
        <row r="131">
          <cell r="A131"/>
          <cell r="B131"/>
          <cell r="C131"/>
          <cell r="D131"/>
          <cell r="E131"/>
          <cell r="F131"/>
          <cell r="H131"/>
          <cell r="I131"/>
          <cell r="J131"/>
          <cell r="K131"/>
          <cell r="L131"/>
          <cell r="M131"/>
          <cell r="N131"/>
        </row>
        <row r="132">
          <cell r="A132"/>
          <cell r="B132"/>
          <cell r="C132"/>
          <cell r="H132"/>
          <cell r="I132"/>
          <cell r="J132"/>
          <cell r="K132"/>
          <cell r="L132"/>
          <cell r="M132"/>
          <cell r="N132"/>
        </row>
        <row r="133">
          <cell r="K133"/>
          <cell r="L133"/>
          <cell r="M133"/>
          <cell r="N133"/>
        </row>
        <row r="134">
          <cell r="K134"/>
          <cell r="L134"/>
          <cell r="M134"/>
          <cell r="N134"/>
        </row>
        <row r="135">
          <cell r="K135"/>
          <cell r="L135"/>
          <cell r="M135"/>
          <cell r="N135"/>
        </row>
        <row r="136">
          <cell r="K136"/>
          <cell r="L136"/>
          <cell r="M136"/>
          <cell r="N136"/>
        </row>
        <row r="137">
          <cell r="K137"/>
          <cell r="L137"/>
          <cell r="M137"/>
          <cell r="N137"/>
        </row>
        <row r="143">
          <cell r="D143"/>
          <cell r="G143"/>
          <cell r="H143"/>
          <cell r="I143"/>
          <cell r="K143"/>
          <cell r="N143"/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itsubishi Electric"/>
      <sheetName val="Electrolux"/>
      <sheetName val="AUX"/>
      <sheetName val="Ecoclima"/>
      <sheetName val="Ecoclima Pro Vent"/>
      <sheetName val="Все товары"/>
    </sheetNames>
    <sheetDataSet>
      <sheetData sheetId="0"/>
      <sheetData sheetId="1"/>
      <sheetData sheetId="2"/>
      <sheetData sheetId="3"/>
      <sheetData sheetId="4"/>
      <sheetData sheetId="5">
        <row r="1">
          <cell r="A1" t="str">
            <v>Артикул</v>
          </cell>
          <cell r="B1" t="str">
            <v>Бренд</v>
          </cell>
          <cell r="C1" t="str">
            <v>Серия</v>
          </cell>
          <cell r="D1" t="str">
            <v>Модель</v>
          </cell>
          <cell r="E1" t="str">
            <v>Наличие
 РЦ Москва</v>
          </cell>
          <cell r="F1" t="str">
            <v>Цена</v>
          </cell>
          <cell r="G1" t="str">
            <v>Цена валюта</v>
          </cell>
          <cell r="H1" t="str">
            <v>РИЦ</v>
          </cell>
          <cell r="I1" t="str">
            <v>РИЦ валюта</v>
          </cell>
          <cell r="J1" t="str">
            <v>ШxГxВ в упаковке, см</v>
          </cell>
          <cell r="K1" t="str">
            <v>Объем Брутто, м³</v>
          </cell>
          <cell r="L1" t="str">
            <v>Вес Брутто, кг</v>
          </cell>
        </row>
        <row r="2">
          <cell r="A2" t="str">
            <v>X-00008116</v>
          </cell>
          <cell r="B2" t="str">
            <v>AUX</v>
          </cell>
          <cell r="C2" t="str">
            <v>FJ Series On-Off</v>
          </cell>
          <cell r="D2" t="str">
            <v>ASW-H09A4/FJ-BR1</v>
          </cell>
          <cell r="E2">
            <v>17</v>
          </cell>
          <cell r="F2">
            <v>8412</v>
          </cell>
          <cell r="G2" t="str">
            <v>RUB</v>
          </cell>
          <cell r="H2">
            <v>8280</v>
          </cell>
          <cell r="I2" t="str">
            <v>RUB</v>
          </cell>
          <cell r="J2" t="str">
            <v>74x34,3x26,4</v>
          </cell>
          <cell r="K2">
            <v>6.7008479999999995E-2</v>
          </cell>
          <cell r="L2">
            <v>11</v>
          </cell>
        </row>
        <row r="3">
          <cell r="A3" t="str">
            <v>X-00008121</v>
          </cell>
          <cell r="B3" t="str">
            <v>AUX</v>
          </cell>
          <cell r="C3" t="str">
            <v>FJ Series On-Off</v>
          </cell>
          <cell r="D3" t="str">
            <v>AS-H09A4/FJ-R1</v>
          </cell>
          <cell r="E3">
            <v>0</v>
          </cell>
          <cell r="F3">
            <v>19628</v>
          </cell>
          <cell r="G3" t="str">
            <v>RUB</v>
          </cell>
          <cell r="H3">
            <v>19320</v>
          </cell>
          <cell r="I3" t="str">
            <v>RUB</v>
          </cell>
          <cell r="J3" t="str">
            <v>76x34,3x47,8</v>
          </cell>
          <cell r="K3">
            <v>0.12460504</v>
          </cell>
          <cell r="L3">
            <v>27</v>
          </cell>
        </row>
        <row r="4">
          <cell r="A4" t="str">
            <v>X-00009067</v>
          </cell>
          <cell r="B4" t="str">
            <v>AUX</v>
          </cell>
          <cell r="C4" t="str">
            <v>FJ Series On-Off</v>
          </cell>
          <cell r="D4" t="str">
            <v>ASW-H07B4/FJ-SR1</v>
          </cell>
          <cell r="E4" t="str">
            <v>250+</v>
          </cell>
          <cell r="F4">
            <v>6840</v>
          </cell>
          <cell r="G4" t="str">
            <v>RUB</v>
          </cell>
          <cell r="H4">
            <v>7770</v>
          </cell>
          <cell r="I4" t="str">
            <v>RUB</v>
          </cell>
          <cell r="J4" t="str">
            <v>74x26,4x34,3</v>
          </cell>
          <cell r="K4">
            <v>6.7008479999999995E-2</v>
          </cell>
          <cell r="L4">
            <v>9.5</v>
          </cell>
        </row>
        <row r="5">
          <cell r="A5" t="str">
            <v>X-00009068</v>
          </cell>
          <cell r="B5" t="str">
            <v>AUX</v>
          </cell>
          <cell r="C5" t="str">
            <v>FJ Series On-Off</v>
          </cell>
          <cell r="D5" t="str">
            <v>ASW-H09B4/FJ-SR1</v>
          </cell>
          <cell r="E5" t="str">
            <v>250+</v>
          </cell>
          <cell r="F5">
            <v>7590</v>
          </cell>
          <cell r="G5" t="str">
            <v>RUB</v>
          </cell>
          <cell r="H5">
            <v>8550</v>
          </cell>
          <cell r="I5" t="str">
            <v>RUB</v>
          </cell>
          <cell r="J5" t="str">
            <v>74x26,4x34,3</v>
          </cell>
          <cell r="K5">
            <v>6.7008479999999995E-2</v>
          </cell>
          <cell r="L5">
            <v>10</v>
          </cell>
        </row>
        <row r="6">
          <cell r="A6" t="str">
            <v>X-00009069</v>
          </cell>
          <cell r="B6" t="str">
            <v>AUX</v>
          </cell>
          <cell r="C6" t="str">
            <v>FJ Series On-Off</v>
          </cell>
          <cell r="D6" t="str">
            <v>ASW-H12B4/FJ-SR1</v>
          </cell>
          <cell r="E6" t="str">
            <v>250+</v>
          </cell>
          <cell r="F6">
            <v>10170</v>
          </cell>
          <cell r="G6" t="str">
            <v>RUB</v>
          </cell>
          <cell r="H6">
            <v>10470</v>
          </cell>
          <cell r="I6" t="str">
            <v>RUB</v>
          </cell>
          <cell r="J6" t="str">
            <v>85x26,5x34,5</v>
          </cell>
          <cell r="K6">
            <v>7.7711249999999996E-2</v>
          </cell>
          <cell r="L6">
            <v>10.5</v>
          </cell>
        </row>
        <row r="7">
          <cell r="A7" t="str">
            <v>X-00009070</v>
          </cell>
          <cell r="B7" t="str">
            <v>AUX</v>
          </cell>
          <cell r="C7" t="str">
            <v>FJ Series On-Off</v>
          </cell>
          <cell r="D7" t="str">
            <v>ASW-H18B4/FJ-SR1</v>
          </cell>
          <cell r="E7">
            <v>7</v>
          </cell>
          <cell r="F7">
            <v>10000</v>
          </cell>
          <cell r="G7" t="str">
            <v>RUB</v>
          </cell>
          <cell r="H7">
            <v>19200</v>
          </cell>
          <cell r="I7" t="str">
            <v>RUB</v>
          </cell>
          <cell r="J7" t="str">
            <v>95x29x38</v>
          </cell>
          <cell r="K7">
            <v>0.10469000000000001</v>
          </cell>
          <cell r="L7">
            <v>13</v>
          </cell>
        </row>
        <row r="8">
          <cell r="A8" t="str">
            <v>X-00009071</v>
          </cell>
          <cell r="B8" t="str">
            <v>AUX</v>
          </cell>
          <cell r="C8" t="str">
            <v>FJ Series On-Off</v>
          </cell>
          <cell r="D8" t="str">
            <v>ASW-H24B4/FJ-SR1</v>
          </cell>
          <cell r="E8">
            <v>0</v>
          </cell>
          <cell r="F8">
            <v>12500</v>
          </cell>
          <cell r="G8" t="str">
            <v>RUB</v>
          </cell>
          <cell r="H8">
            <v>23160</v>
          </cell>
          <cell r="I8" t="str">
            <v>RUB</v>
          </cell>
          <cell r="J8" t="str">
            <v>95x29x38</v>
          </cell>
          <cell r="K8">
            <v>0.10469000000000001</v>
          </cell>
          <cell r="L8">
            <v>14</v>
          </cell>
        </row>
        <row r="9">
          <cell r="A9" t="str">
            <v>X-00009072</v>
          </cell>
          <cell r="B9" t="str">
            <v>AUX</v>
          </cell>
          <cell r="C9" t="str">
            <v>FJ Series On-Off</v>
          </cell>
          <cell r="D9" t="str">
            <v>AS-H07B4/FJ-R1</v>
          </cell>
          <cell r="E9" t="str">
            <v>250+</v>
          </cell>
          <cell r="F9">
            <v>15960</v>
          </cell>
          <cell r="G9" t="str">
            <v>RUB</v>
          </cell>
          <cell r="H9">
            <v>18130</v>
          </cell>
          <cell r="I9" t="str">
            <v>RUB</v>
          </cell>
          <cell r="J9" t="str">
            <v>76x34,3x47,8</v>
          </cell>
          <cell r="K9">
            <v>0.12460504</v>
          </cell>
          <cell r="L9">
            <v>22</v>
          </cell>
        </row>
        <row r="10">
          <cell r="A10" t="str">
            <v>X-00009073</v>
          </cell>
          <cell r="B10" t="str">
            <v>AUX</v>
          </cell>
          <cell r="C10" t="str">
            <v>FJ Series On-Off</v>
          </cell>
          <cell r="D10" t="str">
            <v>AS-H09B4/FJ-R1</v>
          </cell>
          <cell r="E10" t="str">
            <v>250+</v>
          </cell>
          <cell r="F10">
            <v>17710</v>
          </cell>
          <cell r="G10" t="str">
            <v>RUB</v>
          </cell>
          <cell r="H10">
            <v>19950</v>
          </cell>
          <cell r="I10" t="str">
            <v>RUB</v>
          </cell>
          <cell r="J10" t="str">
            <v>76x34,3x47,8</v>
          </cell>
          <cell r="K10">
            <v>0.12460504</v>
          </cell>
          <cell r="L10">
            <v>27</v>
          </cell>
        </row>
        <row r="11">
          <cell r="A11" t="str">
            <v>X-00009074</v>
          </cell>
          <cell r="B11" t="str">
            <v>AUX</v>
          </cell>
          <cell r="C11" t="str">
            <v>FJ Series On-Off</v>
          </cell>
          <cell r="D11" t="str">
            <v>AS-H12B4/FJ-R1</v>
          </cell>
          <cell r="E11" t="str">
            <v>250+</v>
          </cell>
          <cell r="F11">
            <v>23730</v>
          </cell>
          <cell r="G11" t="str">
            <v>RUB</v>
          </cell>
          <cell r="H11">
            <v>24430</v>
          </cell>
          <cell r="I11" t="str">
            <v>RUB</v>
          </cell>
          <cell r="J11" t="str">
            <v>78x31x57</v>
          </cell>
          <cell r="K11">
            <v>0.137826</v>
          </cell>
          <cell r="L11">
            <v>27</v>
          </cell>
        </row>
        <row r="12">
          <cell r="A12" t="str">
            <v>X-00009075</v>
          </cell>
          <cell r="B12" t="str">
            <v>AUX</v>
          </cell>
          <cell r="C12" t="str">
            <v>FJ Series On-Off</v>
          </cell>
          <cell r="D12" t="str">
            <v>AS-H18B4/FJ-R1</v>
          </cell>
          <cell r="E12">
            <v>0</v>
          </cell>
          <cell r="F12">
            <v>23000</v>
          </cell>
          <cell r="G12" t="str">
            <v>RUB</v>
          </cell>
          <cell r="H12">
            <v>44800</v>
          </cell>
          <cell r="I12" t="str">
            <v>RUB</v>
          </cell>
          <cell r="J12" t="str">
            <v>96,7x38,2x60</v>
          </cell>
          <cell r="K12">
            <v>0.22163640000000001</v>
          </cell>
          <cell r="L12">
            <v>40</v>
          </cell>
        </row>
        <row r="13">
          <cell r="A13" t="str">
            <v>X-00009076</v>
          </cell>
          <cell r="B13" t="str">
            <v>AUX</v>
          </cell>
          <cell r="C13" t="str">
            <v>FJ Series On-Off</v>
          </cell>
          <cell r="D13" t="str">
            <v>AS-H24B4/FJ-R1</v>
          </cell>
          <cell r="E13">
            <v>0</v>
          </cell>
          <cell r="F13">
            <v>28800</v>
          </cell>
          <cell r="G13" t="str">
            <v>RUB</v>
          </cell>
          <cell r="H13">
            <v>54040</v>
          </cell>
          <cell r="I13" t="str">
            <v>RUB</v>
          </cell>
          <cell r="J13" t="str">
            <v>94x42x75</v>
          </cell>
          <cell r="K13">
            <v>0.29609999999999997</v>
          </cell>
          <cell r="L13">
            <v>43</v>
          </cell>
        </row>
        <row r="14">
          <cell r="A14" t="str">
            <v>X-00009090</v>
          </cell>
          <cell r="B14" t="str">
            <v>AUX</v>
          </cell>
          <cell r="C14" t="str">
            <v>FJ Series On-Off</v>
          </cell>
          <cell r="D14" t="str">
            <v>ASW-H07B4/FJ-BR1</v>
          </cell>
          <cell r="E14" t="str">
            <v>250+</v>
          </cell>
          <cell r="F14">
            <v>6840</v>
          </cell>
          <cell r="G14" t="str">
            <v>RUB</v>
          </cell>
          <cell r="H14">
            <v>7770</v>
          </cell>
          <cell r="I14" t="str">
            <v>RUB</v>
          </cell>
          <cell r="J14" t="str">
            <v>74x26,4x34,3</v>
          </cell>
          <cell r="K14">
            <v>6.7008479999999995E-2</v>
          </cell>
          <cell r="L14">
            <v>9.5</v>
          </cell>
        </row>
        <row r="15">
          <cell r="A15" t="str">
            <v>X-00009091</v>
          </cell>
          <cell r="B15" t="str">
            <v>AUX</v>
          </cell>
          <cell r="C15" t="str">
            <v>FJ Series On-Off</v>
          </cell>
          <cell r="D15" t="str">
            <v>ASW-H09B4/FJ-BR1</v>
          </cell>
          <cell r="E15" t="str">
            <v>250+</v>
          </cell>
          <cell r="F15">
            <v>7590</v>
          </cell>
          <cell r="G15" t="str">
            <v>RUB</v>
          </cell>
          <cell r="H15">
            <v>8550</v>
          </cell>
          <cell r="I15" t="str">
            <v>RUB</v>
          </cell>
          <cell r="J15" t="str">
            <v>74x26,4x34,3</v>
          </cell>
          <cell r="K15">
            <v>6.7008479999999995E-2</v>
          </cell>
          <cell r="L15">
            <v>10</v>
          </cell>
        </row>
        <row r="16">
          <cell r="A16" t="str">
            <v>X-00009092</v>
          </cell>
          <cell r="B16" t="str">
            <v>AUX</v>
          </cell>
          <cell r="C16" t="str">
            <v>FJ Series On-Off</v>
          </cell>
          <cell r="D16" t="str">
            <v>ASW-H12B4/FJ-BR1</v>
          </cell>
          <cell r="E16">
            <v>178</v>
          </cell>
          <cell r="F16">
            <v>10170</v>
          </cell>
          <cell r="G16" t="str">
            <v>RUB</v>
          </cell>
          <cell r="H16">
            <v>10470</v>
          </cell>
          <cell r="I16" t="str">
            <v>RUB</v>
          </cell>
          <cell r="J16" t="str">
            <v>85x26,5x34,5</v>
          </cell>
          <cell r="K16">
            <v>7.7711249999999996E-2</v>
          </cell>
          <cell r="L16">
            <v>10.5</v>
          </cell>
        </row>
        <row r="17">
          <cell r="A17" t="str">
            <v>X-00009767</v>
          </cell>
          <cell r="B17" t="str">
            <v>AUX</v>
          </cell>
          <cell r="C17" t="str">
            <v>FP Series Prime On-Off</v>
          </cell>
          <cell r="D17" t="str">
            <v>AS-H07A4/FP-R1</v>
          </cell>
          <cell r="E17" t="str">
            <v>250+</v>
          </cell>
          <cell r="F17">
            <v>15330</v>
          </cell>
          <cell r="G17" t="str">
            <v>RUB</v>
          </cell>
          <cell r="H17">
            <v>16730</v>
          </cell>
          <cell r="I17" t="str">
            <v>RUB</v>
          </cell>
          <cell r="J17" t="str">
            <v>76x35x48</v>
          </cell>
          <cell r="K17">
            <v>0.12767999999999999</v>
          </cell>
          <cell r="L17">
            <v>23</v>
          </cell>
        </row>
        <row r="18">
          <cell r="A18" t="str">
            <v>X-00009768</v>
          </cell>
          <cell r="B18" t="str">
            <v>AUX</v>
          </cell>
          <cell r="C18" t="str">
            <v>FP Series Prime On-Off</v>
          </cell>
          <cell r="D18" t="str">
            <v>ASW-H07A4/FP-R1</v>
          </cell>
          <cell r="E18" t="str">
            <v>250+</v>
          </cell>
          <cell r="F18">
            <v>6570</v>
          </cell>
          <cell r="G18" t="str">
            <v>RUB</v>
          </cell>
          <cell r="H18">
            <v>7170</v>
          </cell>
          <cell r="I18" t="str">
            <v>RUB</v>
          </cell>
          <cell r="J18" t="str">
            <v>74x27x34</v>
          </cell>
          <cell r="K18">
            <v>6.7932000000000006E-2</v>
          </cell>
          <cell r="L18">
            <v>8.5</v>
          </cell>
        </row>
        <row r="19">
          <cell r="A19" t="str">
            <v>X-00009769</v>
          </cell>
          <cell r="B19" t="str">
            <v>AUX</v>
          </cell>
          <cell r="C19" t="str">
            <v>FP Series Prime On-Off</v>
          </cell>
          <cell r="D19" t="str">
            <v>AS-H09A4/FP-R1</v>
          </cell>
          <cell r="E19" t="str">
            <v>250+</v>
          </cell>
          <cell r="F19">
            <v>16800</v>
          </cell>
          <cell r="G19" t="str">
            <v>RUB</v>
          </cell>
          <cell r="H19">
            <v>18130</v>
          </cell>
          <cell r="I19" t="str">
            <v>RUB</v>
          </cell>
          <cell r="J19" t="str">
            <v>76x35x48</v>
          </cell>
          <cell r="K19">
            <v>0.12767999999999999</v>
          </cell>
          <cell r="L19">
            <v>23</v>
          </cell>
        </row>
        <row r="20">
          <cell r="A20" t="str">
            <v>X-00009770</v>
          </cell>
          <cell r="B20" t="str">
            <v>AUX</v>
          </cell>
          <cell r="C20" t="str">
            <v>FP Series Prime On-Off</v>
          </cell>
          <cell r="D20" t="str">
            <v>AS-H12A4/FP-R1</v>
          </cell>
          <cell r="E20" t="str">
            <v>250+</v>
          </cell>
          <cell r="F20">
            <v>23310</v>
          </cell>
          <cell r="G20" t="str">
            <v>RUB</v>
          </cell>
          <cell r="H20">
            <v>23030</v>
          </cell>
          <cell r="I20" t="str">
            <v>RUB</v>
          </cell>
          <cell r="J20" t="str">
            <v>78x34,5x57</v>
          </cell>
          <cell r="K20">
            <v>0.153387</v>
          </cell>
          <cell r="L20">
            <v>29.5</v>
          </cell>
        </row>
        <row r="21">
          <cell r="A21" t="str">
            <v>X-00009771</v>
          </cell>
          <cell r="B21" t="str">
            <v>AUX</v>
          </cell>
          <cell r="C21" t="str">
            <v>FP Series Prime On-Off</v>
          </cell>
          <cell r="D21" t="str">
            <v>AS-H18A4/FP-R1</v>
          </cell>
          <cell r="E21" t="str">
            <v>250+</v>
          </cell>
          <cell r="F21">
            <v>39130</v>
          </cell>
          <cell r="G21" t="str">
            <v>RUB</v>
          </cell>
          <cell r="H21">
            <v>36330</v>
          </cell>
          <cell r="I21" t="str">
            <v>RUB</v>
          </cell>
          <cell r="J21" t="str">
            <v>92x39x60,5</v>
          </cell>
          <cell r="K21">
            <v>0.21707399999999999</v>
          </cell>
          <cell r="L21">
            <v>38</v>
          </cell>
        </row>
        <row r="22">
          <cell r="A22" t="str">
            <v>X-00009772</v>
          </cell>
          <cell r="B22" t="str">
            <v>AUX</v>
          </cell>
          <cell r="C22" t="str">
            <v>FP Series Prime On-Off</v>
          </cell>
          <cell r="D22" t="str">
            <v>AS-H24A4/FP-R1</v>
          </cell>
          <cell r="E22" t="str">
            <v>250+</v>
          </cell>
          <cell r="F22">
            <v>49000</v>
          </cell>
          <cell r="G22" t="str">
            <v>RUB</v>
          </cell>
          <cell r="H22">
            <v>44030</v>
          </cell>
          <cell r="I22" t="str">
            <v>RUB</v>
          </cell>
          <cell r="J22" t="str">
            <v>94,5x43,5x71,5</v>
          </cell>
          <cell r="K22">
            <v>0.29391862499999999</v>
          </cell>
          <cell r="L22">
            <v>51</v>
          </cell>
        </row>
        <row r="23">
          <cell r="A23" t="str">
            <v>X-00009773</v>
          </cell>
          <cell r="B23" t="str">
            <v>AUX</v>
          </cell>
          <cell r="C23" t="str">
            <v>FP Series Prime On-Off</v>
          </cell>
          <cell r="D23" t="str">
            <v>ASW-H09A4/FP-R1</v>
          </cell>
          <cell r="E23" t="str">
            <v>250+</v>
          </cell>
          <cell r="F23">
            <v>7200</v>
          </cell>
          <cell r="G23" t="str">
            <v>RUB</v>
          </cell>
          <cell r="H23">
            <v>7770</v>
          </cell>
          <cell r="I23" t="str">
            <v>RUB</v>
          </cell>
          <cell r="J23" t="str">
            <v>74x26x34,3</v>
          </cell>
          <cell r="K23">
            <v>6.5993200000000002E-2</v>
          </cell>
          <cell r="L23">
            <v>8.5</v>
          </cell>
        </row>
        <row r="24">
          <cell r="A24" t="str">
            <v>X-00009774</v>
          </cell>
          <cell r="B24" t="str">
            <v>AUX</v>
          </cell>
          <cell r="C24" t="str">
            <v>FP Series Prime On-Off</v>
          </cell>
          <cell r="D24" t="str">
            <v>ASW-H12A4/FP-R1</v>
          </cell>
          <cell r="E24" t="str">
            <v>250+</v>
          </cell>
          <cell r="F24">
            <v>9990</v>
          </cell>
          <cell r="G24" t="str">
            <v>RUB</v>
          </cell>
          <cell r="H24">
            <v>9870</v>
          </cell>
          <cell r="I24" t="str">
            <v>RUB</v>
          </cell>
          <cell r="J24" t="str">
            <v>82x28x34,5</v>
          </cell>
          <cell r="K24">
            <v>7.9212000000000005E-2</v>
          </cell>
          <cell r="L24">
            <v>10.5</v>
          </cell>
        </row>
        <row r="25">
          <cell r="A25" t="str">
            <v>X-00009775</v>
          </cell>
          <cell r="B25" t="str">
            <v>AUX</v>
          </cell>
          <cell r="C25" t="str">
            <v>FP Series Prime On-Off</v>
          </cell>
          <cell r="D25" t="str">
            <v>ASW-H24A4/FP-R1</v>
          </cell>
          <cell r="E25" t="str">
            <v>250+</v>
          </cell>
          <cell r="F25">
            <v>21000</v>
          </cell>
          <cell r="G25" t="str">
            <v>RUB</v>
          </cell>
          <cell r="H25">
            <v>18870</v>
          </cell>
          <cell r="I25" t="str">
            <v>RUB</v>
          </cell>
          <cell r="J25" t="str">
            <v>97x31x38</v>
          </cell>
          <cell r="K25">
            <v>0.11426600000000001</v>
          </cell>
          <cell r="L25">
            <v>15</v>
          </cell>
        </row>
        <row r="26">
          <cell r="A26" t="str">
            <v>X-00009776</v>
          </cell>
          <cell r="B26" t="str">
            <v>AUX</v>
          </cell>
          <cell r="C26" t="str">
            <v>FP Series Prime On-Off</v>
          </cell>
          <cell r="D26" t="str">
            <v>ASW-H18A4/FP-R1</v>
          </cell>
          <cell r="E26" t="str">
            <v>250+</v>
          </cell>
          <cell r="F26">
            <v>16770</v>
          </cell>
          <cell r="G26" t="str">
            <v>RUB</v>
          </cell>
          <cell r="H26">
            <v>15570</v>
          </cell>
          <cell r="I26" t="str">
            <v>RUB</v>
          </cell>
          <cell r="J26" t="str">
            <v>97x30,5x37,5</v>
          </cell>
          <cell r="K26">
            <v>0.11094374999999999</v>
          </cell>
          <cell r="L26">
            <v>13</v>
          </cell>
        </row>
        <row r="27">
          <cell r="A27" t="str">
            <v>X-00011711</v>
          </cell>
          <cell r="B27" t="str">
            <v>AUX</v>
          </cell>
          <cell r="C27" t="str">
            <v>FP Series Prime On-Off</v>
          </cell>
          <cell r="D27" t="str">
            <v>AS-H36A4/FP-R1</v>
          </cell>
          <cell r="E27">
            <v>228</v>
          </cell>
          <cell r="F27">
            <v>64120</v>
          </cell>
          <cell r="G27" t="str">
            <v>RUB</v>
          </cell>
          <cell r="H27">
            <v>68383</v>
          </cell>
          <cell r="I27" t="str">
            <v>RUB</v>
          </cell>
          <cell r="J27" t="str">
            <v>97x42x77</v>
          </cell>
          <cell r="K27">
            <v>0.31369799999999998</v>
          </cell>
          <cell r="L27">
            <v>76</v>
          </cell>
        </row>
        <row r="28">
          <cell r="A28" t="str">
            <v>X-00011712</v>
          </cell>
          <cell r="B28" t="str">
            <v>AUX</v>
          </cell>
          <cell r="C28" t="str">
            <v>FP Series Prime On-Off</v>
          </cell>
          <cell r="D28" t="str">
            <v>ASW-H36A4/FP-R1</v>
          </cell>
          <cell r="E28">
            <v>229</v>
          </cell>
          <cell r="F28">
            <v>27480</v>
          </cell>
          <cell r="G28" t="str">
            <v>RUB</v>
          </cell>
          <cell r="H28">
            <v>29307</v>
          </cell>
          <cell r="I28" t="str">
            <v>RUB</v>
          </cell>
          <cell r="J28" t="str">
            <v>115,2x30,3x40</v>
          </cell>
          <cell r="K28">
            <v>0.13962240000000001</v>
          </cell>
          <cell r="L28">
            <v>25</v>
          </cell>
        </row>
        <row r="29">
          <cell r="A29" t="str">
            <v>X-00011731</v>
          </cell>
          <cell r="B29" t="str">
            <v>AUX</v>
          </cell>
          <cell r="C29" t="str">
            <v>J series On-Off</v>
          </cell>
          <cell r="D29" t="str">
            <v>AS-H07A4/JD-R1</v>
          </cell>
          <cell r="E29" t="str">
            <v>250+</v>
          </cell>
          <cell r="F29">
            <v>15960</v>
          </cell>
          <cell r="G29" t="str">
            <v>RUB</v>
          </cell>
          <cell r="H29">
            <v>18130</v>
          </cell>
          <cell r="I29" t="str">
            <v>RUB</v>
          </cell>
          <cell r="J29" t="str">
            <v>73,5x35x49</v>
          </cell>
          <cell r="K29">
            <v>0.12605250000000001</v>
          </cell>
          <cell r="L29">
            <v>25.5</v>
          </cell>
        </row>
        <row r="30">
          <cell r="A30" t="str">
            <v>X-00011732</v>
          </cell>
          <cell r="B30" t="str">
            <v>AUX</v>
          </cell>
          <cell r="C30" t="str">
            <v>J series On-Off</v>
          </cell>
          <cell r="D30" t="str">
            <v>ASW-H07A4/JD-R1</v>
          </cell>
          <cell r="E30" t="str">
            <v>250+</v>
          </cell>
          <cell r="F30">
            <v>6840</v>
          </cell>
          <cell r="G30" t="str">
            <v>RUB</v>
          </cell>
          <cell r="H30">
            <v>7770</v>
          </cell>
          <cell r="I30" t="str">
            <v>RUB</v>
          </cell>
          <cell r="J30" t="str">
            <v>86,2x27,1x36,2</v>
          </cell>
          <cell r="K30">
            <v>8.4563923999999999E-2</v>
          </cell>
          <cell r="L30">
            <v>9.5</v>
          </cell>
        </row>
        <row r="31">
          <cell r="A31" t="str">
            <v>X-00011733</v>
          </cell>
          <cell r="B31" t="str">
            <v>AUX</v>
          </cell>
          <cell r="C31" t="str">
            <v>J series On-Off</v>
          </cell>
          <cell r="D31" t="str">
            <v>AS-H09A4/JD-R1</v>
          </cell>
          <cell r="E31" t="str">
            <v>250+</v>
          </cell>
          <cell r="F31">
            <v>18200</v>
          </cell>
          <cell r="G31" t="str">
            <v>RUB</v>
          </cell>
          <cell r="H31">
            <v>20230</v>
          </cell>
          <cell r="I31" t="str">
            <v>RUB</v>
          </cell>
          <cell r="J31" t="str">
            <v>73,5x35x49</v>
          </cell>
          <cell r="K31">
            <v>0.12605250000000001</v>
          </cell>
          <cell r="L31">
            <v>25.5</v>
          </cell>
        </row>
        <row r="32">
          <cell r="A32" t="str">
            <v>X-00011734</v>
          </cell>
          <cell r="B32" t="str">
            <v>AUX</v>
          </cell>
          <cell r="C32" t="str">
            <v>J series On-Off</v>
          </cell>
          <cell r="D32" t="str">
            <v>ASW-H09A4/JD-R1</v>
          </cell>
          <cell r="E32" t="str">
            <v>250+</v>
          </cell>
          <cell r="F32">
            <v>7800</v>
          </cell>
          <cell r="G32" t="str">
            <v>RUB</v>
          </cell>
          <cell r="H32">
            <v>8670</v>
          </cell>
          <cell r="I32" t="str">
            <v>RUB</v>
          </cell>
          <cell r="J32" t="str">
            <v>86,2x27,1x36,2</v>
          </cell>
          <cell r="K32">
            <v>8.4563923999999999E-2</v>
          </cell>
          <cell r="L32">
            <v>9.5</v>
          </cell>
        </row>
        <row r="33">
          <cell r="A33" t="str">
            <v>X-00011735</v>
          </cell>
          <cell r="B33" t="str">
            <v>AUX</v>
          </cell>
          <cell r="C33" t="str">
            <v>J series On-Off</v>
          </cell>
          <cell r="D33" t="str">
            <v>AS-H12A4/JD-R1</v>
          </cell>
          <cell r="E33" t="str">
            <v>250+</v>
          </cell>
          <cell r="F33">
            <v>23730</v>
          </cell>
          <cell r="G33" t="str">
            <v>RUB</v>
          </cell>
          <cell r="H33">
            <v>24430</v>
          </cell>
          <cell r="I33" t="str">
            <v>RUB</v>
          </cell>
          <cell r="J33" t="str">
            <v>77,5x31x56,5</v>
          </cell>
          <cell r="K33">
            <v>0.13574125000000001</v>
          </cell>
          <cell r="L33">
            <v>31</v>
          </cell>
        </row>
        <row r="34">
          <cell r="A34" t="str">
            <v>X-00011736</v>
          </cell>
          <cell r="B34" t="str">
            <v>AUX</v>
          </cell>
          <cell r="C34" t="str">
            <v>J series On-Off</v>
          </cell>
          <cell r="D34" t="str">
            <v>ASW-H12A4/JD-R1</v>
          </cell>
          <cell r="E34" t="str">
            <v>250+</v>
          </cell>
          <cell r="F34">
            <v>10170</v>
          </cell>
          <cell r="G34" t="str">
            <v>RUB</v>
          </cell>
          <cell r="H34">
            <v>10470</v>
          </cell>
          <cell r="I34" t="str">
            <v>RUB</v>
          </cell>
          <cell r="J34" t="str">
            <v>86,2x27,1x36,2</v>
          </cell>
          <cell r="K34">
            <v>8.4563923999999999E-2</v>
          </cell>
          <cell r="L34">
            <v>10.5</v>
          </cell>
        </row>
        <row r="35">
          <cell r="A35" t="str">
            <v>X-00011737</v>
          </cell>
          <cell r="B35" t="str">
            <v>AUX</v>
          </cell>
          <cell r="C35" t="str">
            <v>J series On-Off</v>
          </cell>
          <cell r="D35" t="str">
            <v>AS-H18A4/JD-R1</v>
          </cell>
          <cell r="E35" t="str">
            <v>250+</v>
          </cell>
          <cell r="F35">
            <v>40460</v>
          </cell>
          <cell r="G35" t="str">
            <v>RUB</v>
          </cell>
          <cell r="H35">
            <v>37030</v>
          </cell>
          <cell r="I35" t="str">
            <v>RUB</v>
          </cell>
          <cell r="J35" t="str">
            <v>90,5x37x60,5</v>
          </cell>
          <cell r="K35">
            <v>0.20258424999999999</v>
          </cell>
          <cell r="L35">
            <v>38.5</v>
          </cell>
        </row>
        <row r="36">
          <cell r="A36" t="str">
            <v>X-00011738</v>
          </cell>
          <cell r="B36" t="str">
            <v>AUX</v>
          </cell>
          <cell r="C36" t="str">
            <v>J series On-Off</v>
          </cell>
          <cell r="D36" t="str">
            <v>ASW-H18A4/JD-R1</v>
          </cell>
          <cell r="E36" t="str">
            <v>250+</v>
          </cell>
          <cell r="F36">
            <v>17340</v>
          </cell>
          <cell r="G36" t="str">
            <v>RUB</v>
          </cell>
          <cell r="H36">
            <v>15870</v>
          </cell>
          <cell r="I36" t="str">
            <v>RUB</v>
          </cell>
          <cell r="J36" t="str">
            <v>101x29,4x38,6</v>
          </cell>
          <cell r="K36">
            <v>0.11461884</v>
          </cell>
          <cell r="L36">
            <v>14</v>
          </cell>
        </row>
        <row r="37">
          <cell r="A37" t="str">
            <v>X-00011739</v>
          </cell>
          <cell r="B37" t="str">
            <v>AUX</v>
          </cell>
          <cell r="C37" t="str">
            <v>J series On-Off</v>
          </cell>
          <cell r="D37" t="str">
            <v>AS-H24A4/JD-R1</v>
          </cell>
          <cell r="E37">
            <v>107</v>
          </cell>
          <cell r="F37">
            <v>50330</v>
          </cell>
          <cell r="G37" t="str">
            <v>RUB</v>
          </cell>
          <cell r="H37">
            <v>49980</v>
          </cell>
          <cell r="I37" t="str">
            <v>RUB</v>
          </cell>
          <cell r="J37" t="str">
            <v>89,5x38x72,5</v>
          </cell>
          <cell r="K37">
            <v>0.2465725</v>
          </cell>
          <cell r="L37">
            <v>44.5</v>
          </cell>
        </row>
        <row r="38">
          <cell r="A38" t="str">
            <v>X-00011740</v>
          </cell>
          <cell r="B38" t="str">
            <v>AUX</v>
          </cell>
          <cell r="C38" t="str">
            <v>J series On-Off</v>
          </cell>
          <cell r="D38" t="str">
            <v>ASW-H24A4/JD-R1</v>
          </cell>
          <cell r="E38">
            <v>107</v>
          </cell>
          <cell r="F38">
            <v>21570</v>
          </cell>
          <cell r="G38" t="str">
            <v>RUB</v>
          </cell>
          <cell r="H38">
            <v>21420</v>
          </cell>
          <cell r="I38" t="str">
            <v>RUB</v>
          </cell>
          <cell r="J38" t="str">
            <v>106,7x29,7x38,6</v>
          </cell>
          <cell r="K38">
            <v>0.12232301399999999</v>
          </cell>
          <cell r="L38">
            <v>15.5</v>
          </cell>
        </row>
        <row r="39">
          <cell r="A39" t="str">
            <v>X-00011741</v>
          </cell>
          <cell r="B39" t="str">
            <v>AUX</v>
          </cell>
          <cell r="C39" t="str">
            <v>J series On-Off</v>
          </cell>
          <cell r="D39" t="str">
            <v>AS-H36A4/JD-R1</v>
          </cell>
          <cell r="E39">
            <v>0</v>
          </cell>
          <cell r="F39">
            <v>79751</v>
          </cell>
          <cell r="G39" t="str">
            <v>RUB</v>
          </cell>
          <cell r="H39">
            <v>70630</v>
          </cell>
          <cell r="I39" t="str">
            <v>RUB</v>
          </cell>
          <cell r="J39" t="str">
            <v>102x43x77</v>
          </cell>
          <cell r="K39">
            <v>0.33772200000000002</v>
          </cell>
          <cell r="L39">
            <v>59</v>
          </cell>
        </row>
        <row r="40">
          <cell r="A40" t="str">
            <v>X-00011742</v>
          </cell>
          <cell r="B40" t="str">
            <v>AUX</v>
          </cell>
          <cell r="C40" t="str">
            <v>J series On-Off</v>
          </cell>
          <cell r="D40" t="str">
            <v>ASW-H36A4/JD-R1</v>
          </cell>
          <cell r="E40">
            <v>0</v>
          </cell>
          <cell r="F40">
            <v>34179</v>
          </cell>
          <cell r="G40" t="str">
            <v>RUB</v>
          </cell>
          <cell r="H40">
            <v>30270</v>
          </cell>
          <cell r="I40" t="str">
            <v>RUB</v>
          </cell>
          <cell r="J40" t="str">
            <v>121x40x36</v>
          </cell>
          <cell r="K40">
            <v>0.17424000000000001</v>
          </cell>
          <cell r="L40">
            <v>15.5</v>
          </cell>
        </row>
        <row r="41">
          <cell r="A41" t="str">
            <v>X-00012714</v>
          </cell>
          <cell r="B41" t="str">
            <v>AUX</v>
          </cell>
          <cell r="C41" t="str">
            <v>Канальные внутренние блоки On-Off</v>
          </cell>
          <cell r="D41" t="str">
            <v>ALMD-H48/5R1C</v>
          </cell>
          <cell r="E41">
            <v>0</v>
          </cell>
          <cell r="F41">
            <v>37700</v>
          </cell>
          <cell r="G41" t="str">
            <v>RUB</v>
          </cell>
          <cell r="H41">
            <v>43300</v>
          </cell>
          <cell r="I41" t="str">
            <v>RUB</v>
          </cell>
          <cell r="J41" t="str">
            <v>163x83x30</v>
          </cell>
          <cell r="K41">
            <v>0.40587000000000001</v>
          </cell>
          <cell r="L41">
            <v>44</v>
          </cell>
        </row>
        <row r="42">
          <cell r="A42" t="str">
            <v>X-00012715</v>
          </cell>
          <cell r="B42" t="str">
            <v>AUX</v>
          </cell>
          <cell r="C42" t="str">
            <v>Канальные внутренние блоки On-Off</v>
          </cell>
          <cell r="D42" t="str">
            <v>ALMD-H60/5R1C</v>
          </cell>
          <cell r="E42">
            <v>0</v>
          </cell>
          <cell r="F42">
            <v>38700</v>
          </cell>
          <cell r="G42" t="str">
            <v>RUB</v>
          </cell>
          <cell r="H42">
            <v>44500</v>
          </cell>
          <cell r="I42" t="str">
            <v>RUB</v>
          </cell>
          <cell r="J42" t="str">
            <v>163x83x30</v>
          </cell>
          <cell r="K42">
            <v>0.40587000000000001</v>
          </cell>
          <cell r="L42">
            <v>44</v>
          </cell>
        </row>
        <row r="43">
          <cell r="A43" t="str">
            <v>X-00013274</v>
          </cell>
          <cell r="B43" t="str">
            <v>AUX</v>
          </cell>
          <cell r="C43" t="str">
            <v>Канальные внутренние блоки On-Off</v>
          </cell>
          <cell r="D43" t="str">
            <v>ALLD-H12/4R1C</v>
          </cell>
          <cell r="E43">
            <v>54</v>
          </cell>
          <cell r="F43">
            <v>21200</v>
          </cell>
          <cell r="G43" t="str">
            <v>RUB</v>
          </cell>
          <cell r="H43">
            <v>24380</v>
          </cell>
          <cell r="I43" t="str">
            <v>RUB</v>
          </cell>
          <cell r="J43" t="str">
            <v>101x57x28</v>
          </cell>
          <cell r="K43">
            <v>0.16119600000000001</v>
          </cell>
        </row>
        <row r="44">
          <cell r="A44" t="str">
            <v>X-00013281</v>
          </cell>
          <cell r="B44" t="str">
            <v>AUX</v>
          </cell>
          <cell r="C44" t="str">
            <v>Канальные внутренние блоки On-Off</v>
          </cell>
          <cell r="D44" t="str">
            <v>ALLD-H18/4R1C</v>
          </cell>
          <cell r="E44">
            <v>14</v>
          </cell>
          <cell r="F44">
            <v>22200</v>
          </cell>
          <cell r="G44" t="str">
            <v>RUB</v>
          </cell>
          <cell r="H44">
            <v>25500</v>
          </cell>
          <cell r="I44" t="str">
            <v>RUB</v>
          </cell>
          <cell r="J44" t="str">
            <v>130x58x27,5</v>
          </cell>
          <cell r="K44">
            <v>0.20735000000000001</v>
          </cell>
          <cell r="L44">
            <v>28</v>
          </cell>
        </row>
        <row r="45">
          <cell r="A45" t="str">
            <v>X-00013282</v>
          </cell>
          <cell r="B45" t="str">
            <v>AUX</v>
          </cell>
          <cell r="C45" t="str">
            <v>Канальные внутренние блоки On-Off</v>
          </cell>
          <cell r="D45" t="str">
            <v>ALLD-H24/4R1C</v>
          </cell>
          <cell r="E45">
            <v>15</v>
          </cell>
          <cell r="F45">
            <v>32300</v>
          </cell>
          <cell r="G45" t="str">
            <v>RUB</v>
          </cell>
          <cell r="H45">
            <v>37100</v>
          </cell>
          <cell r="I45" t="str">
            <v>RUB</v>
          </cell>
          <cell r="J45" t="str">
            <v>123x83x30</v>
          </cell>
          <cell r="K45">
            <v>0.30626999999999999</v>
          </cell>
          <cell r="L45">
            <v>37</v>
          </cell>
        </row>
        <row r="46">
          <cell r="A46" t="str">
            <v>X-00013283</v>
          </cell>
          <cell r="B46" t="str">
            <v>AUX</v>
          </cell>
          <cell r="C46" t="str">
            <v>Канальные внутренние блоки On-Off</v>
          </cell>
          <cell r="D46" t="str">
            <v>ALLD-H36/5R1C</v>
          </cell>
          <cell r="E46">
            <v>0</v>
          </cell>
          <cell r="F46">
            <v>33600</v>
          </cell>
          <cell r="G46" t="str">
            <v>RUB</v>
          </cell>
          <cell r="H46">
            <v>38600</v>
          </cell>
          <cell r="I46" t="str">
            <v>RUB</v>
          </cell>
          <cell r="J46" t="str">
            <v>123x83x30</v>
          </cell>
          <cell r="K46">
            <v>0.30626999999999999</v>
          </cell>
          <cell r="L46">
            <v>37</v>
          </cell>
        </row>
        <row r="47">
          <cell r="A47" t="str">
            <v>X-00012830</v>
          </cell>
          <cell r="B47" t="str">
            <v>AUX</v>
          </cell>
          <cell r="C47" t="str">
            <v>Канальные внутренние блоки Inverter</v>
          </cell>
          <cell r="D47" t="str">
            <v>ALMD-H18/4DR2A</v>
          </cell>
          <cell r="E47">
            <v>3</v>
          </cell>
          <cell r="F47">
            <v>28400</v>
          </cell>
          <cell r="G47" t="str">
            <v>RUB</v>
          </cell>
          <cell r="H47">
            <v>32600</v>
          </cell>
          <cell r="I47" t="str">
            <v>RUB</v>
          </cell>
          <cell r="J47" t="str">
            <v>123x77x30</v>
          </cell>
          <cell r="K47">
            <v>0.28412999999999999</v>
          </cell>
          <cell r="L47">
            <v>33</v>
          </cell>
        </row>
        <row r="48">
          <cell r="A48" t="str">
            <v>X-00012831</v>
          </cell>
          <cell r="B48" t="str">
            <v>AUX</v>
          </cell>
          <cell r="C48" t="str">
            <v>Канальные внутренние блоки Inverter</v>
          </cell>
          <cell r="D48" t="str">
            <v>ALMD-H24/4DR2A</v>
          </cell>
          <cell r="E48">
            <v>0</v>
          </cell>
          <cell r="F48">
            <v>36300</v>
          </cell>
          <cell r="G48" t="str">
            <v>RUB</v>
          </cell>
          <cell r="H48">
            <v>41700</v>
          </cell>
          <cell r="I48" t="str">
            <v>RUB</v>
          </cell>
          <cell r="J48" t="str">
            <v>123x77x30</v>
          </cell>
          <cell r="K48">
            <v>0.28412999999999999</v>
          </cell>
          <cell r="L48">
            <v>35</v>
          </cell>
        </row>
        <row r="49">
          <cell r="A49" t="str">
            <v>X-00012832</v>
          </cell>
          <cell r="B49" t="str">
            <v>AUX</v>
          </cell>
          <cell r="C49" t="str">
            <v>Канальные внутренние блоки Inverter</v>
          </cell>
          <cell r="D49" t="str">
            <v>ALMD-H36/4DR2A</v>
          </cell>
          <cell r="E49">
            <v>0</v>
          </cell>
          <cell r="F49">
            <v>50900</v>
          </cell>
          <cell r="G49" t="str">
            <v>RUB</v>
          </cell>
          <cell r="H49">
            <v>58500</v>
          </cell>
          <cell r="I49" t="str">
            <v>RUB</v>
          </cell>
          <cell r="J49" t="str">
            <v>163x77x30</v>
          </cell>
          <cell r="K49">
            <v>0.37652999999999998</v>
          </cell>
          <cell r="L49">
            <v>45</v>
          </cell>
        </row>
        <row r="50">
          <cell r="A50" t="str">
            <v>X-00012833</v>
          </cell>
          <cell r="B50" t="str">
            <v>AUX</v>
          </cell>
          <cell r="C50" t="str">
            <v>Канальные внутренние блоки Inverter</v>
          </cell>
          <cell r="D50" t="str">
            <v>ALMD-H48/5DR2A</v>
          </cell>
          <cell r="E50">
            <v>0</v>
          </cell>
          <cell r="F50">
            <v>52800</v>
          </cell>
          <cell r="G50" t="str">
            <v>RUB</v>
          </cell>
          <cell r="H50">
            <v>60700</v>
          </cell>
          <cell r="I50" t="str">
            <v>RUB</v>
          </cell>
          <cell r="J50" t="str">
            <v>163x77x30</v>
          </cell>
          <cell r="K50">
            <v>0.37652999999999998</v>
          </cell>
          <cell r="L50">
            <v>45</v>
          </cell>
        </row>
        <row r="51">
          <cell r="A51" t="str">
            <v>X-00012834</v>
          </cell>
          <cell r="B51" t="str">
            <v>AUX</v>
          </cell>
          <cell r="C51" t="str">
            <v>Канальные внутренние блоки Inverter</v>
          </cell>
          <cell r="D51" t="str">
            <v>ALMD-H60/5DR2A</v>
          </cell>
          <cell r="E51">
            <v>0</v>
          </cell>
          <cell r="F51">
            <v>69100</v>
          </cell>
          <cell r="G51" t="str">
            <v>RUB</v>
          </cell>
          <cell r="H51">
            <v>79400</v>
          </cell>
          <cell r="I51" t="str">
            <v>RUB</v>
          </cell>
          <cell r="J51" t="str">
            <v>163x77x30</v>
          </cell>
          <cell r="K51">
            <v>0.37652999999999998</v>
          </cell>
          <cell r="L51">
            <v>45</v>
          </cell>
        </row>
        <row r="52">
          <cell r="A52" t="str">
            <v>X-00014233</v>
          </cell>
          <cell r="B52" t="str">
            <v>AUX</v>
          </cell>
          <cell r="C52" t="str">
            <v>Канальные внутренние блоки Inverter</v>
          </cell>
          <cell r="D52" t="str">
            <v>ALLD-HS12/4DR2</v>
          </cell>
          <cell r="E52">
            <v>0</v>
          </cell>
          <cell r="F52">
            <v>28900</v>
          </cell>
          <cell r="G52" t="str">
            <v>RUB</v>
          </cell>
          <cell r="H52">
            <v>33200</v>
          </cell>
          <cell r="I52" t="str">
            <v>RUB</v>
          </cell>
          <cell r="J52" t="str">
            <v>95x52x25</v>
          </cell>
          <cell r="K52">
            <v>0.1235</v>
          </cell>
          <cell r="L52">
            <v>15</v>
          </cell>
        </row>
        <row r="53">
          <cell r="A53" t="str">
            <v>X-00014234</v>
          </cell>
          <cell r="B53" t="str">
            <v>AUX</v>
          </cell>
          <cell r="C53" t="str">
            <v>Канальные внутренние блоки Inverter</v>
          </cell>
          <cell r="D53" t="str">
            <v>ALMD-HS18/4DR2</v>
          </cell>
          <cell r="E53">
            <v>0</v>
          </cell>
          <cell r="F53">
            <v>34600</v>
          </cell>
          <cell r="G53" t="str">
            <v>RUB</v>
          </cell>
          <cell r="H53">
            <v>39700</v>
          </cell>
          <cell r="I53" t="str">
            <v>RUB</v>
          </cell>
          <cell r="J53" t="str">
            <v>95x77x30</v>
          </cell>
          <cell r="K53">
            <v>0.21945000000000001</v>
          </cell>
          <cell r="L53">
            <v>25</v>
          </cell>
        </row>
        <row r="54">
          <cell r="A54" t="str">
            <v>X-00014235</v>
          </cell>
          <cell r="B54" t="str">
            <v>AUX</v>
          </cell>
          <cell r="C54" t="str">
            <v>Канальные внутренние блоки Inverter</v>
          </cell>
          <cell r="D54" t="str">
            <v>ALMD-HS24/4DR2</v>
          </cell>
          <cell r="E54">
            <v>0</v>
          </cell>
          <cell r="F54">
            <v>43900</v>
          </cell>
          <cell r="G54" t="str">
            <v>RUB</v>
          </cell>
          <cell r="H54">
            <v>50400</v>
          </cell>
          <cell r="I54" t="str">
            <v>RUB</v>
          </cell>
          <cell r="J54" t="str">
            <v>123x77x30</v>
          </cell>
          <cell r="K54">
            <v>0.28412999999999999</v>
          </cell>
          <cell r="L54">
            <v>29</v>
          </cell>
        </row>
        <row r="55">
          <cell r="A55" t="str">
            <v>X-00014236</v>
          </cell>
          <cell r="B55" t="str">
            <v>AUX</v>
          </cell>
          <cell r="C55" t="str">
            <v>Канальные внутренние блоки Inverter</v>
          </cell>
          <cell r="D55" t="str">
            <v>ALMD-HS36/4DR2</v>
          </cell>
          <cell r="E55">
            <v>0</v>
          </cell>
          <cell r="F55">
            <v>51100</v>
          </cell>
          <cell r="G55" t="str">
            <v>RUB</v>
          </cell>
          <cell r="H55">
            <v>58700</v>
          </cell>
          <cell r="I55" t="str">
            <v>RUB</v>
          </cell>
          <cell r="J55" t="str">
            <v>123x77x30</v>
          </cell>
          <cell r="K55">
            <v>0.28412999999999999</v>
          </cell>
          <cell r="L55">
            <v>31</v>
          </cell>
        </row>
        <row r="56">
          <cell r="A56" t="str">
            <v>X-00014237</v>
          </cell>
          <cell r="B56" t="str">
            <v>AUX</v>
          </cell>
          <cell r="C56" t="str">
            <v>Канальные внутренние блоки Inverter</v>
          </cell>
          <cell r="D56" t="str">
            <v>ALMD-HS48/5DR2</v>
          </cell>
          <cell r="E56">
            <v>0</v>
          </cell>
          <cell r="F56">
            <v>51900</v>
          </cell>
          <cell r="G56" t="str">
            <v>RUB</v>
          </cell>
          <cell r="H56">
            <v>59600</v>
          </cell>
          <cell r="I56" t="str">
            <v>RUB</v>
          </cell>
          <cell r="J56" t="str">
            <v>163x77x30</v>
          </cell>
          <cell r="K56">
            <v>0.37652999999999998</v>
          </cell>
          <cell r="L56">
            <v>39</v>
          </cell>
        </row>
        <row r="57">
          <cell r="A57" t="str">
            <v>X-00014238</v>
          </cell>
          <cell r="B57" t="str">
            <v>AUX</v>
          </cell>
          <cell r="C57" t="str">
            <v>Канальные внутренние блоки Inverter</v>
          </cell>
          <cell r="D57" t="str">
            <v>ALMD-HS60/5DR2</v>
          </cell>
          <cell r="E57">
            <v>0</v>
          </cell>
          <cell r="F57">
            <v>52400</v>
          </cell>
          <cell r="G57" t="str">
            <v>RUB</v>
          </cell>
          <cell r="H57">
            <v>60200</v>
          </cell>
          <cell r="I57" t="str">
            <v>RUB</v>
          </cell>
          <cell r="J57" t="str">
            <v>163x77x30</v>
          </cell>
          <cell r="K57">
            <v>0.37652999999999998</v>
          </cell>
          <cell r="L57">
            <v>39</v>
          </cell>
        </row>
        <row r="58">
          <cell r="A58" t="str">
            <v>X-00014381</v>
          </cell>
          <cell r="B58" t="str">
            <v>AUX</v>
          </cell>
          <cell r="C58" t="str">
            <v>Канальные внутренние блоки Inverter</v>
          </cell>
          <cell r="D58" t="str">
            <v>ALMD-H60/5DR2A_Y25</v>
          </cell>
          <cell r="E58">
            <v>8</v>
          </cell>
          <cell r="F58">
            <v>69100</v>
          </cell>
          <cell r="G58" t="str">
            <v>RUB</v>
          </cell>
          <cell r="H58">
            <v>94900</v>
          </cell>
          <cell r="I58" t="str">
            <v>RUB</v>
          </cell>
          <cell r="J58" t="str">
            <v>163x77x30</v>
          </cell>
          <cell r="K58">
            <v>0.37652999999999998</v>
          </cell>
          <cell r="L58">
            <v>44.5</v>
          </cell>
        </row>
        <row r="59">
          <cell r="A59" t="str">
            <v>X-00011965</v>
          </cell>
          <cell r="B59" t="str">
            <v>AUX</v>
          </cell>
          <cell r="C59" t="str">
            <v>Кассетные внутренние блоки Inverter</v>
          </cell>
          <cell r="D59" t="str">
            <v>MB08 панель для ALCA-H24/36/48/60 inverter</v>
          </cell>
          <cell r="E59">
            <v>36</v>
          </cell>
          <cell r="F59">
            <v>8200</v>
          </cell>
          <cell r="G59" t="str">
            <v>RUB</v>
          </cell>
          <cell r="H59">
            <v>9400</v>
          </cell>
          <cell r="I59" t="str">
            <v>RUB</v>
          </cell>
          <cell r="J59" t="str">
            <v>105x105x10</v>
          </cell>
          <cell r="K59">
            <v>0.11025</v>
          </cell>
          <cell r="L59">
            <v>7</v>
          </cell>
        </row>
        <row r="60">
          <cell r="A60" t="str">
            <v>X-00012818</v>
          </cell>
          <cell r="B60" t="str">
            <v>AUX</v>
          </cell>
          <cell r="C60" t="str">
            <v>Кассетные внутренние блоки Inverter</v>
          </cell>
          <cell r="D60" t="str">
            <v>ALCA-H12/4DR2A</v>
          </cell>
          <cell r="E60">
            <v>0</v>
          </cell>
          <cell r="F60">
            <v>21500</v>
          </cell>
          <cell r="G60" t="str">
            <v>RUB</v>
          </cell>
          <cell r="H60">
            <v>24700</v>
          </cell>
          <cell r="I60" t="str">
            <v>RUB</v>
          </cell>
          <cell r="J60" t="str">
            <v>64x64x33</v>
          </cell>
          <cell r="K60">
            <v>0.13516800000000001</v>
          </cell>
          <cell r="L60">
            <v>17.5</v>
          </cell>
        </row>
        <row r="61">
          <cell r="A61" t="str">
            <v>X-00012819</v>
          </cell>
          <cell r="B61" t="str">
            <v>AUX</v>
          </cell>
          <cell r="C61" t="str">
            <v>Кассетные внутренние блоки Inverter</v>
          </cell>
          <cell r="D61" t="str">
            <v>ALCA-H18/4DR2A</v>
          </cell>
          <cell r="E61">
            <v>0</v>
          </cell>
          <cell r="F61">
            <v>24800</v>
          </cell>
          <cell r="G61" t="str">
            <v>RUB</v>
          </cell>
          <cell r="H61">
            <v>28500</v>
          </cell>
          <cell r="I61" t="str">
            <v>RUB</v>
          </cell>
          <cell r="J61" t="str">
            <v>64x64x33</v>
          </cell>
          <cell r="K61">
            <v>0.13516800000000001</v>
          </cell>
          <cell r="L61">
            <v>17.5</v>
          </cell>
        </row>
        <row r="62">
          <cell r="A62" t="str">
            <v>X-00012820</v>
          </cell>
          <cell r="B62" t="str">
            <v>AUX</v>
          </cell>
          <cell r="C62" t="str">
            <v>Кассетные внутренние блоки Inverter</v>
          </cell>
          <cell r="D62" t="str">
            <v>MB09 панель для ALCA-H12/18</v>
          </cell>
          <cell r="E62">
            <v>19</v>
          </cell>
          <cell r="F62">
            <v>3900</v>
          </cell>
          <cell r="G62" t="str">
            <v>RUB</v>
          </cell>
          <cell r="H62">
            <v>4400</v>
          </cell>
          <cell r="I62" t="str">
            <v>RUB</v>
          </cell>
          <cell r="J62" t="str">
            <v>75x75x10</v>
          </cell>
          <cell r="K62">
            <v>5.6250000000000001E-2</v>
          </cell>
          <cell r="L62">
            <v>4</v>
          </cell>
        </row>
        <row r="63">
          <cell r="A63" t="str">
            <v>X-00012821</v>
          </cell>
          <cell r="B63" t="str">
            <v>AUX</v>
          </cell>
          <cell r="C63" t="str">
            <v>Кассетные внутренние блоки Inverter</v>
          </cell>
          <cell r="D63" t="str">
            <v>ALCA-H24/4DR2A</v>
          </cell>
          <cell r="E63">
            <v>1</v>
          </cell>
          <cell r="F63">
            <v>31900</v>
          </cell>
          <cell r="G63" t="str">
            <v>RUB</v>
          </cell>
          <cell r="H63">
            <v>36600</v>
          </cell>
          <cell r="I63" t="str">
            <v>RUB</v>
          </cell>
          <cell r="J63" t="str">
            <v>91x91x31</v>
          </cell>
          <cell r="K63">
            <v>0.25671100000000002</v>
          </cell>
          <cell r="L63">
            <v>28</v>
          </cell>
        </row>
        <row r="64">
          <cell r="A64" t="str">
            <v>X-00012822</v>
          </cell>
          <cell r="B64" t="str">
            <v>AUX</v>
          </cell>
          <cell r="C64" t="str">
            <v>Кассетные внутренние блоки Inverter</v>
          </cell>
          <cell r="D64" t="str">
            <v>ALCA-H36/4DR2A</v>
          </cell>
          <cell r="E64">
            <v>6</v>
          </cell>
          <cell r="F64">
            <v>40600</v>
          </cell>
          <cell r="G64" t="str">
            <v>RUB</v>
          </cell>
          <cell r="H64">
            <v>46600</v>
          </cell>
          <cell r="I64" t="str">
            <v>RUB</v>
          </cell>
          <cell r="J64" t="str">
            <v>91x91x35</v>
          </cell>
          <cell r="K64">
            <v>0.28983500000000001</v>
          </cell>
          <cell r="L64">
            <v>30</v>
          </cell>
        </row>
        <row r="65">
          <cell r="A65" t="str">
            <v>X-00012823</v>
          </cell>
          <cell r="B65" t="str">
            <v>AUX</v>
          </cell>
          <cell r="C65" t="str">
            <v>Кассетные внутренние блоки Inverter</v>
          </cell>
          <cell r="D65" t="str">
            <v>ALCA-H48/5DR2A</v>
          </cell>
          <cell r="E65">
            <v>4</v>
          </cell>
          <cell r="F65">
            <v>48400</v>
          </cell>
          <cell r="G65" t="str">
            <v>RUB</v>
          </cell>
          <cell r="H65">
            <v>55600</v>
          </cell>
          <cell r="I65" t="str">
            <v>RUB</v>
          </cell>
          <cell r="J65" t="str">
            <v>91x91x35</v>
          </cell>
          <cell r="K65">
            <v>0.28983500000000001</v>
          </cell>
          <cell r="L65">
            <v>32</v>
          </cell>
        </row>
        <row r="66">
          <cell r="A66" t="str">
            <v>X-00012824</v>
          </cell>
          <cell r="B66" t="str">
            <v>AUX</v>
          </cell>
          <cell r="C66" t="str">
            <v>Кассетные внутренние блоки Inverter</v>
          </cell>
          <cell r="D66" t="str">
            <v>ALCA-H60/5DR2A</v>
          </cell>
          <cell r="E66">
            <v>0</v>
          </cell>
          <cell r="F66">
            <v>55800</v>
          </cell>
          <cell r="G66" t="str">
            <v>RUB</v>
          </cell>
          <cell r="H66">
            <v>64100</v>
          </cell>
          <cell r="I66" t="str">
            <v>RUB</v>
          </cell>
          <cell r="J66" t="str">
            <v>91x91x35</v>
          </cell>
          <cell r="K66">
            <v>0.28983500000000001</v>
          </cell>
          <cell r="L66">
            <v>32</v>
          </cell>
        </row>
        <row r="67">
          <cell r="A67" t="str">
            <v>X-00013976</v>
          </cell>
          <cell r="B67" t="str">
            <v>AUX</v>
          </cell>
          <cell r="C67" t="str">
            <v>Кассетные внутренние блоки Inverter</v>
          </cell>
          <cell r="D67" t="str">
            <v>ALCA-HS18/4DR2</v>
          </cell>
          <cell r="E67">
            <v>0</v>
          </cell>
          <cell r="F67">
            <v>31700</v>
          </cell>
          <cell r="G67" t="str">
            <v>RUB</v>
          </cell>
          <cell r="H67">
            <v>36400</v>
          </cell>
          <cell r="I67" t="str">
            <v>RUB</v>
          </cell>
          <cell r="J67" t="str">
            <v>72x65x29</v>
          </cell>
          <cell r="K67">
            <v>0.13572000000000001</v>
          </cell>
          <cell r="L67">
            <v>18</v>
          </cell>
        </row>
        <row r="68">
          <cell r="A68" t="str">
            <v>X-00013977</v>
          </cell>
          <cell r="B68" t="str">
            <v>AUX</v>
          </cell>
          <cell r="C68" t="str">
            <v>Кассетные внутренние блоки Inverter</v>
          </cell>
          <cell r="D68" t="str">
            <v>ALCA-HS36/4DR2</v>
          </cell>
          <cell r="E68">
            <v>25</v>
          </cell>
          <cell r="F68">
            <v>39200</v>
          </cell>
          <cell r="G68" t="str">
            <v>RUB</v>
          </cell>
          <cell r="H68">
            <v>45000</v>
          </cell>
          <cell r="I68" t="str">
            <v>RUB</v>
          </cell>
          <cell r="J68" t="str">
            <v>91x91x35</v>
          </cell>
          <cell r="K68">
            <v>0.28983500000000001</v>
          </cell>
          <cell r="L68">
            <v>29</v>
          </cell>
        </row>
        <row r="69">
          <cell r="A69" t="str">
            <v>X-00013978</v>
          </cell>
          <cell r="B69" t="str">
            <v>AUX</v>
          </cell>
          <cell r="C69" t="str">
            <v>Кассетные внутренние блоки Inverter</v>
          </cell>
          <cell r="D69" t="str">
            <v>MBS08</v>
          </cell>
          <cell r="E69">
            <v>28</v>
          </cell>
          <cell r="F69">
            <v>7200</v>
          </cell>
          <cell r="G69" t="str">
            <v>RUB</v>
          </cell>
          <cell r="H69">
            <v>8200</v>
          </cell>
          <cell r="I69" t="str">
            <v>RUB</v>
          </cell>
          <cell r="J69" t="str">
            <v>100x100x10</v>
          </cell>
          <cell r="K69">
            <v>0.1</v>
          </cell>
          <cell r="L69">
            <v>7.8</v>
          </cell>
        </row>
        <row r="70">
          <cell r="A70" t="str">
            <v>X-00013979</v>
          </cell>
          <cell r="B70" t="str">
            <v>AUX</v>
          </cell>
          <cell r="C70" t="str">
            <v>Кассетные внутренние блоки Inverter</v>
          </cell>
          <cell r="D70" t="str">
            <v>MBS09</v>
          </cell>
          <cell r="E70">
            <v>8</v>
          </cell>
          <cell r="F70">
            <v>3600</v>
          </cell>
          <cell r="G70" t="str">
            <v>RUB</v>
          </cell>
          <cell r="H70">
            <v>4100</v>
          </cell>
          <cell r="I70" t="str">
            <v>RUB</v>
          </cell>
          <cell r="J70" t="str">
            <v>71x71x8</v>
          </cell>
          <cell r="K70">
            <v>4.0328000000000003E-2</v>
          </cell>
          <cell r="L70">
            <v>3.7</v>
          </cell>
        </row>
        <row r="71">
          <cell r="A71" t="str">
            <v>X-00014002</v>
          </cell>
          <cell r="B71" t="str">
            <v>AUX</v>
          </cell>
          <cell r="C71" t="str">
            <v>Кассетные внутренние блоки Inverter</v>
          </cell>
          <cell r="D71" t="str">
            <v>ALCA-HS12/4DR2</v>
          </cell>
          <cell r="E71">
            <v>12</v>
          </cell>
          <cell r="F71">
            <v>24200</v>
          </cell>
          <cell r="G71" t="str">
            <v>RUB</v>
          </cell>
          <cell r="H71">
            <v>27800</v>
          </cell>
          <cell r="I71" t="str">
            <v>RUB</v>
          </cell>
          <cell r="J71" t="str">
            <v>72x65x29</v>
          </cell>
          <cell r="K71">
            <v>0.13572000000000001</v>
          </cell>
          <cell r="L71">
            <v>17.5</v>
          </cell>
        </row>
        <row r="72">
          <cell r="A72" t="str">
            <v>X-00014003</v>
          </cell>
          <cell r="B72" t="str">
            <v>AUX</v>
          </cell>
          <cell r="C72" t="str">
            <v>Кассетные внутренние блоки Inverter</v>
          </cell>
          <cell r="D72" t="str">
            <v>ALCA-HS24/4DR2</v>
          </cell>
          <cell r="E72">
            <v>0</v>
          </cell>
          <cell r="F72">
            <v>33100</v>
          </cell>
          <cell r="G72" t="str">
            <v>RUB</v>
          </cell>
          <cell r="H72">
            <v>38000</v>
          </cell>
          <cell r="I72" t="str">
            <v>RUB</v>
          </cell>
          <cell r="J72" t="str">
            <v>91x91x31</v>
          </cell>
          <cell r="K72">
            <v>0.25671100000000002</v>
          </cell>
          <cell r="L72">
            <v>29</v>
          </cell>
        </row>
        <row r="73">
          <cell r="A73" t="str">
            <v>X-00014004</v>
          </cell>
          <cell r="B73" t="str">
            <v>AUX</v>
          </cell>
          <cell r="C73" t="str">
            <v>Кассетные внутренние блоки Inverter</v>
          </cell>
          <cell r="D73" t="str">
            <v>ALCA-HS48/5DR2</v>
          </cell>
          <cell r="E73">
            <v>6</v>
          </cell>
          <cell r="F73">
            <v>40200</v>
          </cell>
          <cell r="G73" t="str">
            <v>RUB</v>
          </cell>
          <cell r="H73">
            <v>46200</v>
          </cell>
          <cell r="I73" t="str">
            <v>RUB</v>
          </cell>
          <cell r="J73" t="str">
            <v>91x91x35</v>
          </cell>
          <cell r="K73">
            <v>0.28983500000000001</v>
          </cell>
          <cell r="L73">
            <v>32</v>
          </cell>
        </row>
        <row r="74">
          <cell r="A74" t="str">
            <v>X-00014005</v>
          </cell>
          <cell r="B74" t="str">
            <v>AUX</v>
          </cell>
          <cell r="C74" t="str">
            <v>Кассетные внутренние блоки Inverter</v>
          </cell>
          <cell r="D74" t="str">
            <v>ALCA-HS60/5DR2</v>
          </cell>
          <cell r="E74">
            <v>0</v>
          </cell>
          <cell r="F74">
            <v>42200</v>
          </cell>
          <cell r="G74" t="str">
            <v>RUB</v>
          </cell>
          <cell r="H74">
            <v>48500</v>
          </cell>
          <cell r="I74" t="str">
            <v>RUB</v>
          </cell>
          <cell r="J74" t="str">
            <v>91x91x35</v>
          </cell>
          <cell r="K74">
            <v>0.28983500000000001</v>
          </cell>
          <cell r="L74">
            <v>32</v>
          </cell>
        </row>
        <row r="75">
          <cell r="A75" t="str">
            <v>X-00014376</v>
          </cell>
          <cell r="B75" t="str">
            <v>AUX</v>
          </cell>
          <cell r="C75" t="str">
            <v>Кассетные внутренние блоки Inverter</v>
          </cell>
          <cell r="D75" t="str">
            <v>ALCA-H48/5DR2A_Y25</v>
          </cell>
          <cell r="E75">
            <v>0</v>
          </cell>
          <cell r="F75">
            <v>0</v>
          </cell>
          <cell r="G75" t="str">
            <v>RUB</v>
          </cell>
          <cell r="H75">
            <v>0</v>
          </cell>
          <cell r="I75" t="str">
            <v>RUB</v>
          </cell>
          <cell r="J75" t="str">
            <v>91x91x35</v>
          </cell>
          <cell r="K75">
            <v>0.28983500000000001</v>
          </cell>
          <cell r="L75">
            <v>33.5</v>
          </cell>
        </row>
        <row r="76">
          <cell r="A76" t="str">
            <v>X-00014377</v>
          </cell>
          <cell r="B76" t="str">
            <v>AUX</v>
          </cell>
          <cell r="C76" t="str">
            <v>Кассетные внутренние блоки Inverter</v>
          </cell>
          <cell r="D76" t="str">
            <v>ALCA-H60/5DR2A_Y25</v>
          </cell>
          <cell r="E76">
            <v>0</v>
          </cell>
          <cell r="F76">
            <v>0</v>
          </cell>
          <cell r="G76" t="str">
            <v>RUB</v>
          </cell>
          <cell r="H76">
            <v>0</v>
          </cell>
          <cell r="I76" t="str">
            <v>RUB</v>
          </cell>
          <cell r="J76" t="str">
            <v>91x91x35</v>
          </cell>
          <cell r="K76">
            <v>0.28983500000000001</v>
          </cell>
          <cell r="L76">
            <v>33.5</v>
          </cell>
        </row>
        <row r="77">
          <cell r="A77" t="str">
            <v>X-00006981</v>
          </cell>
          <cell r="B77" t="str">
            <v>AUX</v>
          </cell>
          <cell r="C77" t="str">
            <v>Кассетные внутренние блоки On-Off</v>
          </cell>
          <cell r="D77" t="str">
            <v>MB13 панель для ALCA-H09/12/18 inverter и on-off</v>
          </cell>
          <cell r="E77">
            <v>0</v>
          </cell>
          <cell r="F77">
            <v>3500</v>
          </cell>
          <cell r="G77" t="str">
            <v>RUB</v>
          </cell>
          <cell r="H77">
            <v>4000</v>
          </cell>
          <cell r="I77" t="str">
            <v>RUB</v>
          </cell>
          <cell r="J77" t="str">
            <v>72x72x12,5</v>
          </cell>
          <cell r="K77">
            <v>6.4799999999999996E-2</v>
          </cell>
          <cell r="L77">
            <v>4.2</v>
          </cell>
        </row>
        <row r="78">
          <cell r="A78" t="str">
            <v>X-00006982</v>
          </cell>
          <cell r="B78" t="str">
            <v>AUX</v>
          </cell>
          <cell r="C78" t="str">
            <v>Кассетные внутренние блоки On-Off</v>
          </cell>
          <cell r="D78" t="str">
            <v>MB12 панель для ALCA-H24/36/48/60 on-off</v>
          </cell>
          <cell r="E78">
            <v>33</v>
          </cell>
          <cell r="F78">
            <v>6400</v>
          </cell>
          <cell r="G78" t="str">
            <v>RUB</v>
          </cell>
          <cell r="H78">
            <v>7300</v>
          </cell>
          <cell r="I78" t="str">
            <v>RUB</v>
          </cell>
          <cell r="J78" t="str">
            <v>102x102x12,5</v>
          </cell>
          <cell r="K78">
            <v>0.13005</v>
          </cell>
          <cell r="L78">
            <v>7.3</v>
          </cell>
        </row>
        <row r="79">
          <cell r="A79" t="str">
            <v>X-00012475</v>
          </cell>
          <cell r="B79" t="str">
            <v>AUX</v>
          </cell>
          <cell r="C79" t="str">
            <v>Кассетные внутренние блоки On-Off</v>
          </cell>
          <cell r="D79" t="str">
            <v>ALCA-H12/4R1C</v>
          </cell>
          <cell r="E79">
            <v>1</v>
          </cell>
          <cell r="F79">
            <v>15100</v>
          </cell>
          <cell r="G79" t="str">
            <v>RUB</v>
          </cell>
          <cell r="H79">
            <v>17300</v>
          </cell>
          <cell r="I79" t="str">
            <v>RUB</v>
          </cell>
          <cell r="J79" t="str">
            <v>72x65x29</v>
          </cell>
          <cell r="K79">
            <v>0.13572000000000001</v>
          </cell>
          <cell r="L79">
            <v>18.5</v>
          </cell>
        </row>
        <row r="80">
          <cell r="A80" t="str">
            <v>X-00012476</v>
          </cell>
          <cell r="B80" t="str">
            <v>AUX</v>
          </cell>
          <cell r="C80" t="str">
            <v>Кассетные внутренние блоки On-Off</v>
          </cell>
          <cell r="D80" t="str">
            <v>ALCA-H18/4R1C</v>
          </cell>
          <cell r="E80">
            <v>97</v>
          </cell>
          <cell r="F80">
            <v>16900</v>
          </cell>
          <cell r="G80" t="str">
            <v>RUB</v>
          </cell>
          <cell r="H80">
            <v>19400</v>
          </cell>
          <cell r="I80" t="str">
            <v>RUB</v>
          </cell>
          <cell r="J80" t="str">
            <v>72x65x29</v>
          </cell>
          <cell r="K80">
            <v>0.13572000000000001</v>
          </cell>
          <cell r="L80">
            <v>18.5</v>
          </cell>
        </row>
        <row r="81">
          <cell r="A81" t="str">
            <v>X-00012477</v>
          </cell>
          <cell r="B81" t="str">
            <v>AUX</v>
          </cell>
          <cell r="C81" t="str">
            <v>Кассетные внутренние блоки On-Off</v>
          </cell>
          <cell r="D81" t="str">
            <v>ALCA-H24/4R1C</v>
          </cell>
          <cell r="E81">
            <v>122</v>
          </cell>
          <cell r="F81">
            <v>21200</v>
          </cell>
          <cell r="G81" t="str">
            <v>RUB</v>
          </cell>
          <cell r="H81">
            <v>24300</v>
          </cell>
          <cell r="I81" t="str">
            <v>RUB</v>
          </cell>
          <cell r="J81" t="str">
            <v>90x91x34</v>
          </cell>
          <cell r="K81">
            <v>0.27845999999999999</v>
          </cell>
          <cell r="L81">
            <v>30</v>
          </cell>
        </row>
        <row r="82">
          <cell r="A82" t="str">
            <v>X-00012478</v>
          </cell>
          <cell r="B82" t="str">
            <v>AUX</v>
          </cell>
          <cell r="C82" t="str">
            <v>Кассетные внутренние блоки On-Off</v>
          </cell>
          <cell r="D82" t="str">
            <v>ALCA-H36/5R1C</v>
          </cell>
          <cell r="E82">
            <v>19</v>
          </cell>
          <cell r="F82">
            <v>22500</v>
          </cell>
          <cell r="G82" t="str">
            <v>RUB</v>
          </cell>
          <cell r="H82">
            <v>25800</v>
          </cell>
          <cell r="I82" t="str">
            <v>RUB</v>
          </cell>
          <cell r="J82" t="str">
            <v>90x91x31</v>
          </cell>
          <cell r="K82">
            <v>0.25389</v>
          </cell>
          <cell r="L82">
            <v>30</v>
          </cell>
        </row>
        <row r="83">
          <cell r="A83" t="str">
            <v>X-00012479</v>
          </cell>
          <cell r="B83" t="str">
            <v>AUX</v>
          </cell>
          <cell r="C83" t="str">
            <v>Кассетные внутренние блоки On-Off</v>
          </cell>
          <cell r="D83" t="str">
            <v>ALCA-H48/5R1C</v>
          </cell>
          <cell r="E83">
            <v>58</v>
          </cell>
          <cell r="F83">
            <v>23000</v>
          </cell>
          <cell r="G83" t="str">
            <v>RUB</v>
          </cell>
          <cell r="H83">
            <v>26400</v>
          </cell>
          <cell r="I83" t="str">
            <v>RUB</v>
          </cell>
          <cell r="J83" t="str">
            <v>91x91x35</v>
          </cell>
          <cell r="K83">
            <v>0.28983500000000001</v>
          </cell>
          <cell r="L83">
            <v>33</v>
          </cell>
        </row>
        <row r="84">
          <cell r="A84" t="str">
            <v>X-00012480</v>
          </cell>
          <cell r="B84" t="str">
            <v>AUX</v>
          </cell>
          <cell r="C84" t="str">
            <v>Кассетные внутренние блоки On-Off</v>
          </cell>
          <cell r="D84" t="str">
            <v>ALCA-H60/5R1C</v>
          </cell>
          <cell r="E84">
            <v>79</v>
          </cell>
          <cell r="F84">
            <v>26200</v>
          </cell>
          <cell r="G84" t="str">
            <v>RUB</v>
          </cell>
          <cell r="H84">
            <v>30100</v>
          </cell>
          <cell r="I84" t="str">
            <v>RUB</v>
          </cell>
          <cell r="J84" t="str">
            <v>91x91x35</v>
          </cell>
          <cell r="K84">
            <v>0.28983500000000001</v>
          </cell>
          <cell r="L84">
            <v>33</v>
          </cell>
        </row>
        <row r="85">
          <cell r="A85" t="str">
            <v>X-00012481</v>
          </cell>
          <cell r="B85" t="str">
            <v>AUX</v>
          </cell>
          <cell r="C85" t="str">
            <v>Кассетные внутренние блоки On-Off</v>
          </cell>
          <cell r="D85" t="str">
            <v>MB12C</v>
          </cell>
          <cell r="E85" t="str">
            <v>250+</v>
          </cell>
          <cell r="F85">
            <v>6400</v>
          </cell>
          <cell r="G85" t="str">
            <v>RUB</v>
          </cell>
          <cell r="H85">
            <v>6400</v>
          </cell>
          <cell r="I85" t="str">
            <v>RUB</v>
          </cell>
          <cell r="J85" t="str">
            <v>105x105x10</v>
          </cell>
          <cell r="K85">
            <v>0.11025</v>
          </cell>
          <cell r="L85">
            <v>7</v>
          </cell>
        </row>
        <row r="86">
          <cell r="A86" t="str">
            <v>X-00012482</v>
          </cell>
          <cell r="B86" t="str">
            <v>AUX</v>
          </cell>
          <cell r="C86" t="str">
            <v>Кассетные внутренние блоки On-Off</v>
          </cell>
          <cell r="D86" t="str">
            <v>MB13C</v>
          </cell>
          <cell r="E86">
            <v>113</v>
          </cell>
          <cell r="F86">
            <v>3500</v>
          </cell>
          <cell r="G86" t="str">
            <v>RUB</v>
          </cell>
          <cell r="H86">
            <v>3500</v>
          </cell>
          <cell r="I86" t="str">
            <v>RUB</v>
          </cell>
          <cell r="J86" t="str">
            <v>75x75x10</v>
          </cell>
          <cell r="K86">
            <v>5.6250000000000001E-2</v>
          </cell>
          <cell r="L86">
            <v>4</v>
          </cell>
        </row>
        <row r="87">
          <cell r="A87" t="str">
            <v>X-00012825</v>
          </cell>
          <cell r="B87" t="str">
            <v>AUX</v>
          </cell>
          <cell r="C87" t="str">
            <v>Напольно-потолочные блоки Inverter</v>
          </cell>
          <cell r="D87" t="str">
            <v>ALCF-H18/4DR2A</v>
          </cell>
          <cell r="E87">
            <v>4</v>
          </cell>
          <cell r="F87">
            <v>37500</v>
          </cell>
          <cell r="G87" t="str">
            <v>RUB</v>
          </cell>
          <cell r="H87">
            <v>43100</v>
          </cell>
          <cell r="I87" t="str">
            <v>RUB</v>
          </cell>
          <cell r="J87" t="str">
            <v>108x32,5x77</v>
          </cell>
          <cell r="K87">
            <v>0.27027000000000001</v>
          </cell>
          <cell r="L87">
            <v>30</v>
          </cell>
        </row>
        <row r="88">
          <cell r="A88" t="str">
            <v>X-00012826</v>
          </cell>
          <cell r="B88" t="str">
            <v>AUX</v>
          </cell>
          <cell r="C88" t="str">
            <v>Напольно-потолочные блоки Inverter</v>
          </cell>
          <cell r="D88" t="str">
            <v>ALCF-H24/4DR2A</v>
          </cell>
          <cell r="E88">
            <v>2</v>
          </cell>
          <cell r="F88">
            <v>39400</v>
          </cell>
          <cell r="G88" t="str">
            <v>RUB</v>
          </cell>
          <cell r="H88">
            <v>45300</v>
          </cell>
          <cell r="I88" t="str">
            <v>RUB</v>
          </cell>
          <cell r="J88" t="str">
            <v>136x32,5x77</v>
          </cell>
          <cell r="K88">
            <v>0.34033999999999998</v>
          </cell>
          <cell r="L88">
            <v>36</v>
          </cell>
        </row>
        <row r="89">
          <cell r="A89" t="str">
            <v>X-00012827</v>
          </cell>
          <cell r="B89" t="str">
            <v>AUX</v>
          </cell>
          <cell r="C89" t="str">
            <v>Напольно-потолочные блоки Inverter</v>
          </cell>
          <cell r="D89" t="str">
            <v>ALCF-H36/4DR2A</v>
          </cell>
          <cell r="E89">
            <v>18</v>
          </cell>
          <cell r="F89">
            <v>46600</v>
          </cell>
          <cell r="G89" t="str">
            <v>RUB</v>
          </cell>
          <cell r="H89">
            <v>53500</v>
          </cell>
          <cell r="I89" t="str">
            <v>RUB</v>
          </cell>
          <cell r="J89" t="str">
            <v>168x32,5x77</v>
          </cell>
          <cell r="K89">
            <v>0.42042000000000002</v>
          </cell>
          <cell r="L89">
            <v>43</v>
          </cell>
        </row>
        <row r="90">
          <cell r="A90" t="str">
            <v>X-00012828</v>
          </cell>
          <cell r="B90" t="str">
            <v>AUX</v>
          </cell>
          <cell r="C90" t="str">
            <v>Напольно-потолочные блоки Inverter</v>
          </cell>
          <cell r="D90" t="str">
            <v>ALCF-H48/5DR2A</v>
          </cell>
          <cell r="E90">
            <v>0</v>
          </cell>
          <cell r="F90">
            <v>61500</v>
          </cell>
          <cell r="G90" t="str">
            <v>RUB</v>
          </cell>
          <cell r="H90">
            <v>70700</v>
          </cell>
          <cell r="I90" t="str">
            <v>RUB</v>
          </cell>
          <cell r="J90" t="str">
            <v>168x32,5x77</v>
          </cell>
          <cell r="K90">
            <v>0.42042000000000002</v>
          </cell>
          <cell r="L90">
            <v>43</v>
          </cell>
        </row>
        <row r="91">
          <cell r="A91" t="str">
            <v>X-00012829</v>
          </cell>
          <cell r="B91" t="str">
            <v>AUX</v>
          </cell>
          <cell r="C91" t="str">
            <v>Напольно-потолочные блоки Inverter</v>
          </cell>
          <cell r="D91" t="str">
            <v>ALCF-H60/5DR2A</v>
          </cell>
          <cell r="E91">
            <v>0</v>
          </cell>
          <cell r="F91">
            <v>63700</v>
          </cell>
          <cell r="G91" t="str">
            <v>RUB</v>
          </cell>
          <cell r="H91">
            <v>73200</v>
          </cell>
          <cell r="I91" t="str">
            <v>RUB</v>
          </cell>
          <cell r="J91" t="str">
            <v>168x32,5x77</v>
          </cell>
          <cell r="K91">
            <v>0.42042000000000002</v>
          </cell>
          <cell r="L91">
            <v>43</v>
          </cell>
        </row>
        <row r="92">
          <cell r="A92" t="str">
            <v>X-00014110</v>
          </cell>
          <cell r="B92" t="str">
            <v>AUX</v>
          </cell>
          <cell r="C92" t="str">
            <v>Напольно-потолочные блоки Inverter</v>
          </cell>
          <cell r="D92" t="str">
            <v>ALCF-HS18/4DR2</v>
          </cell>
          <cell r="E92">
            <v>7</v>
          </cell>
          <cell r="F92">
            <v>31600</v>
          </cell>
          <cell r="G92" t="str">
            <v>RUB</v>
          </cell>
          <cell r="H92">
            <v>36300</v>
          </cell>
          <cell r="I92" t="str">
            <v>RUB</v>
          </cell>
          <cell r="J92" t="str">
            <v>108x77x32,5</v>
          </cell>
          <cell r="K92">
            <v>0.27027000000000001</v>
          </cell>
          <cell r="L92">
            <v>31</v>
          </cell>
        </row>
        <row r="93">
          <cell r="A93" t="str">
            <v>X-00014111</v>
          </cell>
          <cell r="B93" t="str">
            <v>AUX</v>
          </cell>
          <cell r="C93" t="str">
            <v>Напольно-потолочные блоки Inverter</v>
          </cell>
          <cell r="D93" t="str">
            <v>ALCF-HS24/4DR2</v>
          </cell>
          <cell r="E93">
            <v>13</v>
          </cell>
          <cell r="F93">
            <v>34000</v>
          </cell>
          <cell r="G93" t="str">
            <v>RUB</v>
          </cell>
          <cell r="H93">
            <v>39100</v>
          </cell>
          <cell r="I93" t="str">
            <v>RUB</v>
          </cell>
          <cell r="J93" t="str">
            <v>108x77x32,5</v>
          </cell>
          <cell r="K93">
            <v>0.27027000000000001</v>
          </cell>
          <cell r="L93">
            <v>32</v>
          </cell>
        </row>
        <row r="94">
          <cell r="A94" t="str">
            <v>X-00014112</v>
          </cell>
          <cell r="B94" t="str">
            <v>AUX</v>
          </cell>
          <cell r="C94" t="str">
            <v>Напольно-потолочные блоки Inverter</v>
          </cell>
          <cell r="D94" t="str">
            <v>ALCF-HS36/4DR2</v>
          </cell>
          <cell r="E94">
            <v>6</v>
          </cell>
          <cell r="F94">
            <v>49600</v>
          </cell>
          <cell r="G94" t="str">
            <v>RUB</v>
          </cell>
          <cell r="H94">
            <v>57000</v>
          </cell>
          <cell r="I94" t="str">
            <v>RUB</v>
          </cell>
          <cell r="J94" t="str">
            <v>136x77x32,5</v>
          </cell>
          <cell r="K94">
            <v>0.34033999999999998</v>
          </cell>
          <cell r="L94">
            <v>40</v>
          </cell>
        </row>
        <row r="95">
          <cell r="A95" t="str">
            <v>X-00014113</v>
          </cell>
          <cell r="B95" t="str">
            <v>AUX</v>
          </cell>
          <cell r="C95" t="str">
            <v>Напольно-потолочные блоки Inverter</v>
          </cell>
          <cell r="D95" t="str">
            <v>ALCF-HS48/5DR2</v>
          </cell>
          <cell r="E95">
            <v>18</v>
          </cell>
          <cell r="F95">
            <v>51500</v>
          </cell>
          <cell r="G95" t="str">
            <v>RUB</v>
          </cell>
          <cell r="H95">
            <v>59200</v>
          </cell>
          <cell r="I95" t="str">
            <v>RUB</v>
          </cell>
          <cell r="J95" t="str">
            <v>168x77x32,5</v>
          </cell>
          <cell r="K95">
            <v>0.42042000000000002</v>
          </cell>
          <cell r="L95">
            <v>47</v>
          </cell>
        </row>
        <row r="96">
          <cell r="A96" t="str">
            <v>X-00014114</v>
          </cell>
          <cell r="B96" t="str">
            <v>AUX</v>
          </cell>
          <cell r="C96" t="str">
            <v>Напольно-потолочные блоки Inverter</v>
          </cell>
          <cell r="D96" t="str">
            <v>ALCF-HS60/5DR2</v>
          </cell>
          <cell r="E96">
            <v>0</v>
          </cell>
          <cell r="F96">
            <v>52600</v>
          </cell>
          <cell r="G96" t="str">
            <v>RUB</v>
          </cell>
          <cell r="H96">
            <v>60400</v>
          </cell>
          <cell r="I96" t="str">
            <v>RUB</v>
          </cell>
          <cell r="J96" t="str">
            <v>168x77x32,5</v>
          </cell>
          <cell r="K96">
            <v>0.42042000000000002</v>
          </cell>
          <cell r="L96">
            <v>47</v>
          </cell>
        </row>
        <row r="97">
          <cell r="A97" t="str">
            <v>X-00014379</v>
          </cell>
          <cell r="B97" t="str">
            <v>AUX</v>
          </cell>
          <cell r="C97" t="str">
            <v>Напольно-потолочные блоки Inverter</v>
          </cell>
          <cell r="D97" t="str">
            <v>ALCF-H60/5DR2A_Y25</v>
          </cell>
          <cell r="E97">
            <v>11</v>
          </cell>
          <cell r="F97">
            <v>63700</v>
          </cell>
          <cell r="G97" t="str">
            <v>RUB</v>
          </cell>
          <cell r="H97">
            <v>83700</v>
          </cell>
          <cell r="I97" t="str">
            <v>RUB</v>
          </cell>
          <cell r="J97" t="str">
            <v>168x32,5x77</v>
          </cell>
          <cell r="K97">
            <v>0.42042000000000002</v>
          </cell>
          <cell r="L97">
            <v>43</v>
          </cell>
        </row>
        <row r="98">
          <cell r="A98" t="str">
            <v>X-00012483</v>
          </cell>
          <cell r="B98" t="str">
            <v>AUX</v>
          </cell>
          <cell r="C98" t="str">
            <v>Напольно-потолочные блоки On-Off</v>
          </cell>
          <cell r="D98" t="str">
            <v>ALCF-H18/4R1C</v>
          </cell>
          <cell r="E98">
            <v>15</v>
          </cell>
          <cell r="F98">
            <v>19300</v>
          </cell>
          <cell r="G98" t="str">
            <v>RUB</v>
          </cell>
          <cell r="H98">
            <v>22100</v>
          </cell>
          <cell r="I98" t="str">
            <v>RUB</v>
          </cell>
          <cell r="J98" t="str">
            <v>108x32x77</v>
          </cell>
          <cell r="K98">
            <v>0.26611200000000002</v>
          </cell>
          <cell r="L98">
            <v>32</v>
          </cell>
        </row>
        <row r="99">
          <cell r="A99" t="str">
            <v>X-00012484</v>
          </cell>
          <cell r="B99" t="str">
            <v>AUX</v>
          </cell>
          <cell r="C99" t="str">
            <v>Напольно-потолочные блоки On-Off</v>
          </cell>
          <cell r="D99" t="str">
            <v>ALCF-H24/4R1C</v>
          </cell>
          <cell r="E99">
            <v>78</v>
          </cell>
          <cell r="F99">
            <v>24700</v>
          </cell>
          <cell r="G99" t="str">
            <v>RUB</v>
          </cell>
          <cell r="H99">
            <v>28400</v>
          </cell>
          <cell r="I99" t="str">
            <v>RUB</v>
          </cell>
          <cell r="J99" t="str">
            <v>108x32x77</v>
          </cell>
          <cell r="K99">
            <v>0.26611200000000002</v>
          </cell>
          <cell r="L99">
            <v>33</v>
          </cell>
        </row>
        <row r="100">
          <cell r="A100" t="str">
            <v>X-00012485</v>
          </cell>
          <cell r="B100" t="str">
            <v>AUX</v>
          </cell>
          <cell r="C100" t="str">
            <v>Напольно-потолочные блоки On-Off</v>
          </cell>
          <cell r="D100" t="str">
            <v>ALCF-H36/5R1C</v>
          </cell>
          <cell r="E100">
            <v>35</v>
          </cell>
          <cell r="F100">
            <v>28200</v>
          </cell>
          <cell r="G100" t="str">
            <v>RUB</v>
          </cell>
          <cell r="H100">
            <v>32400</v>
          </cell>
          <cell r="I100" t="str">
            <v>RUB</v>
          </cell>
          <cell r="J100" t="str">
            <v>136x32,5x77</v>
          </cell>
          <cell r="K100">
            <v>0.34033999999999998</v>
          </cell>
          <cell r="L100">
            <v>42</v>
          </cell>
        </row>
        <row r="101">
          <cell r="A101" t="str">
            <v>X-00012486</v>
          </cell>
          <cell r="B101" t="str">
            <v>AUX</v>
          </cell>
          <cell r="C101" t="str">
            <v>Напольно-потолочные блоки On-Off</v>
          </cell>
          <cell r="D101" t="str">
            <v>ALCF-H48/5R1C</v>
          </cell>
          <cell r="E101">
            <v>32</v>
          </cell>
          <cell r="F101">
            <v>33800</v>
          </cell>
          <cell r="G101" t="str">
            <v>RUB</v>
          </cell>
          <cell r="H101">
            <v>38800</v>
          </cell>
          <cell r="I101" t="str">
            <v>RUB</v>
          </cell>
          <cell r="J101" t="str">
            <v>168x32,5x77</v>
          </cell>
          <cell r="K101">
            <v>0.42042000000000002</v>
          </cell>
          <cell r="L101">
            <v>50.5</v>
          </cell>
        </row>
        <row r="102">
          <cell r="A102" t="str">
            <v>X-00012487</v>
          </cell>
          <cell r="B102" t="str">
            <v>AUX</v>
          </cell>
          <cell r="C102" t="str">
            <v>Напольно-потолочные блоки On-Off</v>
          </cell>
          <cell r="D102" t="str">
            <v>ALCF-H60/5R1C</v>
          </cell>
          <cell r="E102">
            <v>101</v>
          </cell>
          <cell r="F102">
            <v>35200</v>
          </cell>
          <cell r="G102" t="str">
            <v>RUB</v>
          </cell>
          <cell r="H102">
            <v>40400</v>
          </cell>
          <cell r="I102" t="str">
            <v>RUB</v>
          </cell>
          <cell r="J102" t="str">
            <v>168x32,5x77</v>
          </cell>
          <cell r="K102">
            <v>0.42042000000000002</v>
          </cell>
          <cell r="L102">
            <v>50.5</v>
          </cell>
        </row>
        <row r="103">
          <cell r="A103" t="str">
            <v>X-00011679</v>
          </cell>
          <cell r="B103" t="str">
            <v>AUX</v>
          </cell>
          <cell r="C103" t="str">
            <v>Наружные блоки On-Off</v>
          </cell>
          <cell r="D103" t="str">
            <v>AL-H12/4R1B(U) (v2)</v>
          </cell>
          <cell r="E103">
            <v>0</v>
          </cell>
          <cell r="F103">
            <v>37900</v>
          </cell>
          <cell r="G103" t="str">
            <v>RUB</v>
          </cell>
          <cell r="H103">
            <v>40700</v>
          </cell>
          <cell r="I103" t="str">
            <v>RUB</v>
          </cell>
          <cell r="J103" t="str">
            <v>85x37x62</v>
          </cell>
          <cell r="K103">
            <v>0.19499</v>
          </cell>
          <cell r="L103">
            <v>32</v>
          </cell>
        </row>
        <row r="104">
          <cell r="A104" t="str">
            <v>X-00012490</v>
          </cell>
          <cell r="B104" t="str">
            <v>AUX</v>
          </cell>
          <cell r="C104" t="str">
            <v>Наружные блоки On-Off</v>
          </cell>
          <cell r="D104" t="str">
            <v>AL-H12/4R1C(U)</v>
          </cell>
          <cell r="E104">
            <v>57</v>
          </cell>
          <cell r="F104">
            <v>34100</v>
          </cell>
          <cell r="G104" t="str">
            <v>RUB</v>
          </cell>
          <cell r="H104">
            <v>39200</v>
          </cell>
          <cell r="I104" t="str">
            <v>RUB</v>
          </cell>
          <cell r="J104" t="str">
            <v>85x37x62</v>
          </cell>
          <cell r="K104">
            <v>0.19499</v>
          </cell>
          <cell r="L104">
            <v>32</v>
          </cell>
        </row>
        <row r="105">
          <cell r="A105" t="str">
            <v>X-00012491</v>
          </cell>
          <cell r="B105" t="str">
            <v>AUX</v>
          </cell>
          <cell r="C105" t="str">
            <v>Наружные блоки On-Off</v>
          </cell>
          <cell r="D105" t="str">
            <v>AL-H18/4R1C(U)</v>
          </cell>
          <cell r="E105">
            <v>122</v>
          </cell>
          <cell r="F105">
            <v>42800</v>
          </cell>
          <cell r="G105" t="str">
            <v>RUB</v>
          </cell>
          <cell r="H105">
            <v>49200</v>
          </cell>
          <cell r="I105" t="str">
            <v>RUB</v>
          </cell>
          <cell r="J105" t="str">
            <v>92x40x62</v>
          </cell>
          <cell r="K105">
            <v>0.22816</v>
          </cell>
          <cell r="L105">
            <v>39</v>
          </cell>
        </row>
        <row r="106">
          <cell r="A106" t="str">
            <v>X-00012492</v>
          </cell>
          <cell r="B106" t="str">
            <v>AUX</v>
          </cell>
          <cell r="C106" t="str">
            <v>Наружные блоки On-Off</v>
          </cell>
          <cell r="D106" t="str">
            <v>AL-H24/4R1C(U)</v>
          </cell>
          <cell r="E106">
            <v>217</v>
          </cell>
          <cell r="F106">
            <v>56600</v>
          </cell>
          <cell r="G106" t="str">
            <v>RUB</v>
          </cell>
          <cell r="H106">
            <v>65000</v>
          </cell>
          <cell r="I106" t="str">
            <v>RUB</v>
          </cell>
          <cell r="J106" t="str">
            <v>94,5x43,5x72,5</v>
          </cell>
          <cell r="K106">
            <v>0.29802937499999999</v>
          </cell>
          <cell r="L106">
            <v>49</v>
          </cell>
        </row>
        <row r="107">
          <cell r="A107" t="str">
            <v>X-00012493</v>
          </cell>
          <cell r="B107" t="str">
            <v>AUX</v>
          </cell>
          <cell r="C107" t="str">
            <v>Наружные блоки On-Off</v>
          </cell>
          <cell r="D107" t="str">
            <v>AL-H36/5R1C(U)</v>
          </cell>
          <cell r="E107">
            <v>51</v>
          </cell>
          <cell r="F107">
            <v>75500</v>
          </cell>
          <cell r="G107" t="str">
            <v>RUB</v>
          </cell>
          <cell r="H107">
            <v>86800</v>
          </cell>
          <cell r="I107" t="str">
            <v>RUB</v>
          </cell>
          <cell r="J107" t="str">
            <v>110,5x49,5x89</v>
          </cell>
          <cell r="K107">
            <v>0.48680774999999998</v>
          </cell>
          <cell r="L107">
            <v>68</v>
          </cell>
        </row>
        <row r="108">
          <cell r="A108" t="str">
            <v>X-00012494</v>
          </cell>
          <cell r="B108" t="str">
            <v>AUX</v>
          </cell>
          <cell r="C108" t="str">
            <v>Наружные блоки On-Off</v>
          </cell>
          <cell r="D108" t="str">
            <v>AL-H48/5R1C(U)</v>
          </cell>
          <cell r="E108">
            <v>91</v>
          </cell>
          <cell r="F108">
            <v>98200</v>
          </cell>
          <cell r="G108" t="str">
            <v>RUB</v>
          </cell>
          <cell r="H108">
            <v>112900</v>
          </cell>
          <cell r="I108" t="str">
            <v>RUB</v>
          </cell>
          <cell r="J108" t="str">
            <v>108x43x144</v>
          </cell>
          <cell r="K108">
            <v>0.668736</v>
          </cell>
          <cell r="L108">
            <v>94</v>
          </cell>
        </row>
        <row r="109">
          <cell r="A109" t="str">
            <v>X-00012495</v>
          </cell>
          <cell r="B109" t="str">
            <v>AUX</v>
          </cell>
          <cell r="C109" t="str">
            <v>Наружные блоки On-Off</v>
          </cell>
          <cell r="D109" t="str">
            <v>AL-H60/5R1C(U)</v>
          </cell>
          <cell r="E109">
            <v>166</v>
          </cell>
          <cell r="F109">
            <v>105100</v>
          </cell>
          <cell r="G109" t="str">
            <v>RUB</v>
          </cell>
          <cell r="H109">
            <v>120800</v>
          </cell>
          <cell r="I109" t="str">
            <v>RUB</v>
          </cell>
          <cell r="J109" t="str">
            <v>108x43x144</v>
          </cell>
          <cell r="K109">
            <v>0.668736</v>
          </cell>
          <cell r="L109">
            <v>100</v>
          </cell>
        </row>
        <row r="110">
          <cell r="A110" t="str">
            <v>X-00008272</v>
          </cell>
          <cell r="B110" t="str">
            <v>AUX</v>
          </cell>
          <cell r="C110" t="str">
            <v>Мульти-системы Free Match</v>
          </cell>
          <cell r="D110" t="str">
            <v>MB-36/E-A для блоков канального типа AMSD-H07/09</v>
          </cell>
          <cell r="E110">
            <v>1</v>
          </cell>
          <cell r="F110">
            <v>6300</v>
          </cell>
          <cell r="G110" t="str">
            <v>RUB</v>
          </cell>
          <cell r="H110">
            <v>7200</v>
          </cell>
          <cell r="I110" t="str">
            <v>RUB</v>
          </cell>
          <cell r="J110" t="str">
            <v>26x93x16</v>
          </cell>
          <cell r="K110">
            <v>3.8688E-2</v>
          </cell>
          <cell r="L110">
            <v>3</v>
          </cell>
        </row>
        <row r="111">
          <cell r="A111" t="str">
            <v>X-00008273</v>
          </cell>
          <cell r="B111" t="str">
            <v>AUX</v>
          </cell>
          <cell r="C111" t="str">
            <v>Мульти-системы Free Match</v>
          </cell>
          <cell r="D111" t="str">
            <v>MB-51/E-A для блоков канального типа AMSD-H12/18</v>
          </cell>
          <cell r="E111">
            <v>7</v>
          </cell>
          <cell r="F111">
            <v>7200</v>
          </cell>
          <cell r="G111" t="str">
            <v>RUB</v>
          </cell>
          <cell r="H111">
            <v>8200</v>
          </cell>
          <cell r="I111" t="str">
            <v>RUB</v>
          </cell>
          <cell r="J111" t="str">
            <v>50x125x20</v>
          </cell>
          <cell r="K111">
            <v>0.125</v>
          </cell>
          <cell r="L111">
            <v>3</v>
          </cell>
        </row>
        <row r="112">
          <cell r="A112" t="str">
            <v>X-00010754</v>
          </cell>
          <cell r="B112" t="str">
            <v>AUX</v>
          </cell>
          <cell r="C112" t="str">
            <v>Мульти-системы Free Match</v>
          </cell>
          <cell r="D112" t="str">
            <v>AMWM-H09/4R1(L) (v2)</v>
          </cell>
          <cell r="E112">
            <v>0</v>
          </cell>
          <cell r="F112">
            <v>7990</v>
          </cell>
          <cell r="G112" t="str">
            <v>RUB</v>
          </cell>
          <cell r="H112">
            <v>16200</v>
          </cell>
          <cell r="I112" t="str">
            <v>RUB</v>
          </cell>
          <cell r="J112" t="str">
            <v>85x27x37</v>
          </cell>
          <cell r="K112">
            <v>8.4915000000000004E-2</v>
          </cell>
          <cell r="L112">
            <v>11.5</v>
          </cell>
        </row>
        <row r="113">
          <cell r="A113" t="str">
            <v>X-00010755</v>
          </cell>
          <cell r="B113" t="str">
            <v>AUX</v>
          </cell>
          <cell r="C113" t="str">
            <v>Мульти-системы Free Match</v>
          </cell>
          <cell r="D113" t="str">
            <v>AMWM-H12/4R1(L) (v2)</v>
          </cell>
          <cell r="E113">
            <v>201</v>
          </cell>
          <cell r="F113">
            <v>7990</v>
          </cell>
          <cell r="G113" t="str">
            <v>RUB</v>
          </cell>
          <cell r="H113">
            <v>17900</v>
          </cell>
          <cell r="I113" t="str">
            <v>RUB</v>
          </cell>
          <cell r="J113" t="str">
            <v>85x27x37</v>
          </cell>
          <cell r="K113">
            <v>8.4915000000000004E-2</v>
          </cell>
          <cell r="L113">
            <v>11.5</v>
          </cell>
        </row>
        <row r="114">
          <cell r="A114" t="str">
            <v>X-00012102</v>
          </cell>
          <cell r="B114" t="str">
            <v>AUX</v>
          </cell>
          <cell r="C114" t="str">
            <v>Мульти-системы Free Match</v>
          </cell>
          <cell r="D114" t="str">
            <v>AMWM-H07/4R2(J)</v>
          </cell>
          <cell r="E114">
            <v>0</v>
          </cell>
          <cell r="F114">
            <v>15400</v>
          </cell>
          <cell r="G114" t="str">
            <v>RUB</v>
          </cell>
          <cell r="H114">
            <v>17700</v>
          </cell>
          <cell r="I114" t="str">
            <v>RUB</v>
          </cell>
          <cell r="J114" t="str">
            <v>83x23x32</v>
          </cell>
          <cell r="K114">
            <v>6.1088000000000003E-2</v>
          </cell>
          <cell r="L114">
            <v>12</v>
          </cell>
        </row>
        <row r="115">
          <cell r="A115" t="str">
            <v>X-00012103</v>
          </cell>
          <cell r="B115" t="str">
            <v>AUX</v>
          </cell>
          <cell r="C115" t="str">
            <v>Мульти-системы Free Match</v>
          </cell>
          <cell r="D115" t="str">
            <v>AMWM-H09/4R2(J)</v>
          </cell>
          <cell r="E115">
            <v>0</v>
          </cell>
          <cell r="F115">
            <v>15800</v>
          </cell>
          <cell r="G115" t="str">
            <v>RUB</v>
          </cell>
          <cell r="H115">
            <v>18200</v>
          </cell>
          <cell r="I115" t="str">
            <v>RUB</v>
          </cell>
          <cell r="J115" t="str">
            <v>83x23x32</v>
          </cell>
          <cell r="K115">
            <v>6.1088000000000003E-2</v>
          </cell>
          <cell r="L115">
            <v>12</v>
          </cell>
        </row>
        <row r="116">
          <cell r="A116" t="str">
            <v>X-00012104</v>
          </cell>
          <cell r="B116" t="str">
            <v>AUX</v>
          </cell>
          <cell r="C116" t="str">
            <v>Мульти-системы Free Match</v>
          </cell>
          <cell r="D116" t="str">
            <v>AMWM-H12/4R2(J)</v>
          </cell>
          <cell r="E116">
            <v>8</v>
          </cell>
          <cell r="F116">
            <v>16700</v>
          </cell>
          <cell r="G116" t="str">
            <v>RUB</v>
          </cell>
          <cell r="H116">
            <v>19200</v>
          </cell>
          <cell r="I116" t="str">
            <v>RUB</v>
          </cell>
          <cell r="J116" t="str">
            <v>83x23x32</v>
          </cell>
          <cell r="K116">
            <v>6.1088000000000003E-2</v>
          </cell>
          <cell r="L116">
            <v>12</v>
          </cell>
        </row>
        <row r="117">
          <cell r="A117" t="str">
            <v>X-00012105</v>
          </cell>
          <cell r="B117" t="str">
            <v>AUX</v>
          </cell>
          <cell r="C117" t="str">
            <v>Мульти-системы Free Match</v>
          </cell>
          <cell r="D117" t="str">
            <v>AMWM-H18/4R2(J)</v>
          </cell>
          <cell r="E117">
            <v>26</v>
          </cell>
          <cell r="F117">
            <v>23200</v>
          </cell>
          <cell r="G117" t="str">
            <v>RUB</v>
          </cell>
          <cell r="H117">
            <v>26700</v>
          </cell>
          <cell r="I117" t="str">
            <v>RUB</v>
          </cell>
          <cell r="J117" t="str">
            <v>97x25x35</v>
          </cell>
          <cell r="K117">
            <v>8.4875000000000006E-2</v>
          </cell>
          <cell r="L117">
            <v>15</v>
          </cell>
        </row>
        <row r="118">
          <cell r="A118" t="str">
            <v>X-00012238</v>
          </cell>
          <cell r="B118" t="str">
            <v>AUX</v>
          </cell>
          <cell r="C118" t="str">
            <v>Мульти-системы Free Match</v>
          </cell>
          <cell r="D118" t="str">
            <v>MB-72/Y-A</v>
          </cell>
          <cell r="E118">
            <v>10</v>
          </cell>
          <cell r="F118">
            <v>17000</v>
          </cell>
          <cell r="G118" t="str">
            <v>RUB</v>
          </cell>
          <cell r="H118">
            <v>19500</v>
          </cell>
          <cell r="I118" t="str">
            <v>RUB</v>
          </cell>
          <cell r="J118" t="str">
            <v>141x15x21</v>
          </cell>
          <cell r="K118">
            <v>4.4415000000000003E-2</v>
          </cell>
          <cell r="L118">
            <v>5</v>
          </cell>
        </row>
        <row r="119">
          <cell r="A119" t="str">
            <v>X-00012496</v>
          </cell>
          <cell r="B119" t="str">
            <v>AUX</v>
          </cell>
          <cell r="C119" t="str">
            <v>Мульти-системы Free Match</v>
          </cell>
          <cell r="D119" t="str">
            <v>AM2-H14/4DR2</v>
          </cell>
          <cell r="E119">
            <v>61</v>
          </cell>
          <cell r="F119">
            <v>58400</v>
          </cell>
          <cell r="G119" t="str">
            <v>RUB</v>
          </cell>
          <cell r="H119">
            <v>67200</v>
          </cell>
          <cell r="I119" t="str">
            <v>RUB</v>
          </cell>
          <cell r="J119" t="str">
            <v>90x38x61,5</v>
          </cell>
          <cell r="K119">
            <v>0.21032999999999999</v>
          </cell>
          <cell r="L119">
            <v>32.5</v>
          </cell>
        </row>
        <row r="120">
          <cell r="A120" t="str">
            <v>X-00012497</v>
          </cell>
          <cell r="B120" t="str">
            <v>AUX</v>
          </cell>
          <cell r="C120" t="str">
            <v>Мульти-системы Free Match</v>
          </cell>
          <cell r="D120" t="str">
            <v>AM2-H18/4DR2</v>
          </cell>
          <cell r="E120">
            <v>0</v>
          </cell>
          <cell r="F120">
            <v>62000</v>
          </cell>
          <cell r="G120" t="str">
            <v>RUB</v>
          </cell>
          <cell r="H120">
            <v>71300</v>
          </cell>
          <cell r="I120" t="str">
            <v>RUB</v>
          </cell>
          <cell r="J120" t="str">
            <v>90x38x61,5</v>
          </cell>
          <cell r="K120">
            <v>0.21032999999999999</v>
          </cell>
          <cell r="L120">
            <v>32.5</v>
          </cell>
        </row>
        <row r="121">
          <cell r="A121" t="str">
            <v>X-00012498</v>
          </cell>
          <cell r="B121" t="str">
            <v>AUX</v>
          </cell>
          <cell r="C121" t="str">
            <v>Мульти-системы Free Match</v>
          </cell>
          <cell r="D121" t="str">
            <v>AM3-H21/4DR2</v>
          </cell>
          <cell r="E121">
            <v>0</v>
          </cell>
          <cell r="F121">
            <v>75800</v>
          </cell>
          <cell r="G121" t="str">
            <v>RUB</v>
          </cell>
          <cell r="H121">
            <v>87200</v>
          </cell>
          <cell r="I121" t="str">
            <v>RUB</v>
          </cell>
          <cell r="J121" t="str">
            <v>101,5x41,5x75,5</v>
          </cell>
          <cell r="K121">
            <v>0.31802487499999998</v>
          </cell>
          <cell r="L121">
            <v>45</v>
          </cell>
        </row>
        <row r="122">
          <cell r="A122" t="str">
            <v>X-00012499</v>
          </cell>
          <cell r="B122" t="str">
            <v>AUX</v>
          </cell>
          <cell r="C122" t="str">
            <v>Мульти-системы Free Match</v>
          </cell>
          <cell r="D122" t="str">
            <v>AM3-H27/4DR2</v>
          </cell>
          <cell r="E122">
            <v>53</v>
          </cell>
          <cell r="F122">
            <v>84400</v>
          </cell>
          <cell r="G122" t="str">
            <v>RUB</v>
          </cell>
          <cell r="H122">
            <v>97000</v>
          </cell>
          <cell r="I122" t="str">
            <v>RUB</v>
          </cell>
          <cell r="J122" t="str">
            <v>101,5x41,5x75,5</v>
          </cell>
          <cell r="K122">
            <v>0.31802487499999998</v>
          </cell>
          <cell r="L122">
            <v>48</v>
          </cell>
        </row>
        <row r="123">
          <cell r="A123" t="str">
            <v>X-00012500</v>
          </cell>
          <cell r="B123" t="str">
            <v>AUX</v>
          </cell>
          <cell r="C123" t="str">
            <v>Мульти-системы Free Match</v>
          </cell>
          <cell r="D123" t="str">
            <v>AM4-H36/4DR2</v>
          </cell>
          <cell r="E123">
            <v>111</v>
          </cell>
          <cell r="F123">
            <v>133100</v>
          </cell>
          <cell r="G123" t="str">
            <v>RUB</v>
          </cell>
          <cell r="H123">
            <v>153000</v>
          </cell>
          <cell r="I123" t="str">
            <v>RUB</v>
          </cell>
          <cell r="J123" t="str">
            <v>110,5x49,5x89,5</v>
          </cell>
          <cell r="K123">
            <v>0.48954262500000001</v>
          </cell>
          <cell r="L123">
            <v>78</v>
          </cell>
        </row>
        <row r="124">
          <cell r="A124" t="str">
            <v>X-00012501</v>
          </cell>
          <cell r="B124" t="str">
            <v>AUX</v>
          </cell>
          <cell r="C124" t="str">
            <v>Мульти-системы Free Match</v>
          </cell>
          <cell r="D124" t="str">
            <v>AM5-H42/4DR2</v>
          </cell>
          <cell r="E124">
            <v>70</v>
          </cell>
          <cell r="F124">
            <v>160200</v>
          </cell>
          <cell r="G124" t="str">
            <v>RUB</v>
          </cell>
          <cell r="H124">
            <v>184200</v>
          </cell>
          <cell r="I124" t="str">
            <v>RUB</v>
          </cell>
          <cell r="J124" t="str">
            <v>110,5x49,5x89,5</v>
          </cell>
          <cell r="K124">
            <v>0.48954262500000001</v>
          </cell>
          <cell r="L124">
            <v>79</v>
          </cell>
        </row>
        <row r="125">
          <cell r="A125" t="str">
            <v>X-00012724</v>
          </cell>
          <cell r="B125" t="str">
            <v>AUX</v>
          </cell>
          <cell r="C125" t="str">
            <v>Мульти-системы Free Match</v>
          </cell>
          <cell r="D125" t="str">
            <v>AMSD-H09/4R2</v>
          </cell>
          <cell r="E125">
            <v>0</v>
          </cell>
          <cell r="F125">
            <v>30800</v>
          </cell>
          <cell r="G125" t="str">
            <v>RUB</v>
          </cell>
          <cell r="H125">
            <v>35400</v>
          </cell>
          <cell r="I125" t="str">
            <v>RUB</v>
          </cell>
          <cell r="J125" t="str">
            <v>108x25x32,5</v>
          </cell>
          <cell r="K125">
            <v>8.7749999999999995E-2</v>
          </cell>
          <cell r="L125">
            <v>32.5</v>
          </cell>
        </row>
        <row r="126">
          <cell r="A126" t="str">
            <v>X-00012725</v>
          </cell>
          <cell r="B126" t="str">
            <v>AUX</v>
          </cell>
          <cell r="C126" t="str">
            <v>Мульти-системы Free Match</v>
          </cell>
          <cell r="D126" t="str">
            <v>AMSD-H12/4R2</v>
          </cell>
          <cell r="E126">
            <v>0</v>
          </cell>
          <cell r="F126">
            <v>32600</v>
          </cell>
          <cell r="G126" t="str">
            <v>RUB</v>
          </cell>
          <cell r="H126">
            <v>37400</v>
          </cell>
          <cell r="I126" t="str">
            <v>RUB</v>
          </cell>
          <cell r="J126" t="str">
            <v>108x77x32,5</v>
          </cell>
          <cell r="K126">
            <v>0.27027000000000001</v>
          </cell>
          <cell r="L126">
            <v>32.5</v>
          </cell>
        </row>
        <row r="127">
          <cell r="A127" t="str">
            <v>X-00012966</v>
          </cell>
          <cell r="B127" t="str">
            <v>AUX</v>
          </cell>
          <cell r="C127" t="str">
            <v>Мульти-системы Free Match</v>
          </cell>
          <cell r="D127" t="str">
            <v>AMCA-H09/4R2</v>
          </cell>
          <cell r="E127">
            <v>61</v>
          </cell>
          <cell r="F127">
            <v>31300</v>
          </cell>
          <cell r="G127" t="str">
            <v>RUB</v>
          </cell>
          <cell r="H127">
            <v>35900</v>
          </cell>
          <cell r="I127" t="str">
            <v>RUB</v>
          </cell>
          <cell r="J127" t="str">
            <v>70x70x33</v>
          </cell>
          <cell r="K127">
            <v>0.16170000000000001</v>
          </cell>
          <cell r="L127">
            <v>21</v>
          </cell>
        </row>
        <row r="128">
          <cell r="A128" t="str">
            <v>X-00012967</v>
          </cell>
          <cell r="B128" t="str">
            <v>AUX</v>
          </cell>
          <cell r="C128" t="str">
            <v>Мульти-системы Free Match</v>
          </cell>
          <cell r="D128" t="str">
            <v>AMCA-H12/4R2</v>
          </cell>
          <cell r="E128">
            <v>13</v>
          </cell>
          <cell r="F128">
            <v>32400</v>
          </cell>
          <cell r="G128" t="str">
            <v>RUB</v>
          </cell>
          <cell r="H128">
            <v>37300</v>
          </cell>
          <cell r="I128" t="str">
            <v>RUB</v>
          </cell>
          <cell r="J128" t="str">
            <v>70x70x33</v>
          </cell>
          <cell r="K128">
            <v>0.16170000000000001</v>
          </cell>
          <cell r="L128">
            <v>21</v>
          </cell>
        </row>
        <row r="129">
          <cell r="A129" t="str">
            <v>X-00012968</v>
          </cell>
          <cell r="B129" t="str">
            <v>AUX</v>
          </cell>
          <cell r="C129" t="str">
            <v>Мульти-системы Free Match</v>
          </cell>
          <cell r="D129" t="str">
            <v>AMCA-H18/4R2</v>
          </cell>
          <cell r="E129">
            <v>67</v>
          </cell>
          <cell r="F129">
            <v>34700</v>
          </cell>
          <cell r="G129" t="str">
            <v>RUB</v>
          </cell>
          <cell r="H129">
            <v>39900</v>
          </cell>
          <cell r="I129" t="str">
            <v>RUB</v>
          </cell>
          <cell r="J129" t="str">
            <v>70x70x33</v>
          </cell>
          <cell r="K129">
            <v>0.16170000000000001</v>
          </cell>
          <cell r="L129">
            <v>21</v>
          </cell>
        </row>
        <row r="130">
          <cell r="A130" t="str">
            <v>X-00012969</v>
          </cell>
          <cell r="B130" t="str">
            <v>AUX</v>
          </cell>
          <cell r="C130" t="str">
            <v>Мульти-системы Free Match</v>
          </cell>
          <cell r="D130" t="str">
            <v>AMSD-H07/4R2</v>
          </cell>
          <cell r="E130">
            <v>4</v>
          </cell>
          <cell r="F130">
            <v>30100</v>
          </cell>
          <cell r="G130" t="str">
            <v>RUB</v>
          </cell>
          <cell r="H130">
            <v>34600</v>
          </cell>
          <cell r="I130" t="str">
            <v>RUB</v>
          </cell>
          <cell r="J130" t="str">
            <v>108x25x32,5</v>
          </cell>
          <cell r="K130">
            <v>8.7749999999999995E-2</v>
          </cell>
          <cell r="L130">
            <v>32.5</v>
          </cell>
        </row>
        <row r="131">
          <cell r="A131" t="str">
            <v>X-00012970</v>
          </cell>
          <cell r="B131" t="str">
            <v>AUX</v>
          </cell>
          <cell r="C131" t="str">
            <v>Мульти-системы Free Match</v>
          </cell>
          <cell r="D131" t="str">
            <v>MB09F</v>
          </cell>
          <cell r="E131">
            <v>205</v>
          </cell>
          <cell r="F131">
            <v>3600</v>
          </cell>
          <cell r="G131" t="str">
            <v>RUB</v>
          </cell>
          <cell r="H131">
            <v>4200</v>
          </cell>
          <cell r="I131" t="str">
            <v>RUB</v>
          </cell>
          <cell r="J131" t="str">
            <v>72x72x12,5</v>
          </cell>
          <cell r="K131">
            <v>6.4799999999999996E-2</v>
          </cell>
          <cell r="L131">
            <v>4.2</v>
          </cell>
        </row>
        <row r="132">
          <cell r="A132" t="str">
            <v>X-00013496</v>
          </cell>
          <cell r="B132" t="str">
            <v>AUX</v>
          </cell>
          <cell r="C132" t="str">
            <v>Мульти-системы Free Match</v>
          </cell>
          <cell r="D132" t="str">
            <v>AMLD-H12/4R2</v>
          </cell>
          <cell r="E132">
            <v>27</v>
          </cell>
          <cell r="F132">
            <v>32600</v>
          </cell>
          <cell r="G132" t="str">
            <v>RUB</v>
          </cell>
          <cell r="H132">
            <v>37400</v>
          </cell>
          <cell r="I132" t="str">
            <v>RUB</v>
          </cell>
          <cell r="J132" t="str">
            <v>93x83x30</v>
          </cell>
          <cell r="K132">
            <v>0.23157</v>
          </cell>
          <cell r="L132">
            <v>26</v>
          </cell>
        </row>
        <row r="133">
          <cell r="A133" t="str">
            <v>X-00013497</v>
          </cell>
          <cell r="B133" t="str">
            <v>AUX</v>
          </cell>
          <cell r="C133" t="str">
            <v>Мульти-системы Free Match</v>
          </cell>
          <cell r="D133" t="str">
            <v>AMLD-H18/4R2</v>
          </cell>
          <cell r="E133">
            <v>17</v>
          </cell>
          <cell r="F133">
            <v>38100</v>
          </cell>
          <cell r="G133" t="str">
            <v>RUB</v>
          </cell>
          <cell r="H133">
            <v>43800</v>
          </cell>
          <cell r="I133" t="str">
            <v>RUB</v>
          </cell>
          <cell r="J133" t="str">
            <v>93x83x30</v>
          </cell>
          <cell r="K133">
            <v>0.23157</v>
          </cell>
          <cell r="L133">
            <v>26</v>
          </cell>
        </row>
        <row r="134">
          <cell r="A134" t="str">
            <v>X-00013799</v>
          </cell>
          <cell r="B134" t="str">
            <v>AUX</v>
          </cell>
          <cell r="C134" t="str">
            <v>Мульти-системы Free Match</v>
          </cell>
          <cell r="D134" t="str">
            <v>MB-36/Y-A для блоков канального типа</v>
          </cell>
          <cell r="E134">
            <v>1</v>
          </cell>
          <cell r="F134">
            <v>8500</v>
          </cell>
          <cell r="G134" t="str">
            <v>RUB</v>
          </cell>
          <cell r="H134">
            <v>10800</v>
          </cell>
          <cell r="I134" t="str">
            <v>RUB</v>
          </cell>
          <cell r="J134" t="str">
            <v>26x93x16</v>
          </cell>
          <cell r="K134">
            <v>3.8688E-2</v>
          </cell>
          <cell r="L134">
            <v>3</v>
          </cell>
        </row>
        <row r="135">
          <cell r="A135" t="str">
            <v>X-00014255</v>
          </cell>
          <cell r="B135" t="str">
            <v>AUX</v>
          </cell>
          <cell r="C135" t="str">
            <v>Мульти-системы Free Match</v>
          </cell>
          <cell r="D135" t="str">
            <v>AMWM-H07/4R2(BA)</v>
          </cell>
          <cell r="E135">
            <v>0</v>
          </cell>
          <cell r="F135">
            <v>15400</v>
          </cell>
          <cell r="G135" t="str">
            <v>RUB</v>
          </cell>
          <cell r="H135">
            <v>17700</v>
          </cell>
          <cell r="I135" t="str">
            <v>RUB</v>
          </cell>
          <cell r="J135" t="str">
            <v>85x27x37</v>
          </cell>
          <cell r="L135">
            <v>8.5</v>
          </cell>
        </row>
        <row r="136">
          <cell r="A136" t="str">
            <v>X-00014256</v>
          </cell>
          <cell r="B136" t="str">
            <v>AUX</v>
          </cell>
          <cell r="C136" t="str">
            <v>Мульти-системы Free Match</v>
          </cell>
          <cell r="D136" t="str">
            <v>AMWM-H09/4R2(CC)</v>
          </cell>
          <cell r="E136">
            <v>185</v>
          </cell>
          <cell r="F136">
            <v>19300</v>
          </cell>
          <cell r="G136" t="str">
            <v>RUB</v>
          </cell>
          <cell r="H136">
            <v>22200</v>
          </cell>
          <cell r="I136" t="str">
            <v>RUB</v>
          </cell>
          <cell r="J136" t="str">
            <v>85x27x37</v>
          </cell>
          <cell r="L136">
            <v>8.5</v>
          </cell>
        </row>
        <row r="137">
          <cell r="A137" t="str">
            <v>X-00014257</v>
          </cell>
          <cell r="B137" t="str">
            <v>AUX</v>
          </cell>
          <cell r="C137" t="str">
            <v>Мульти-системы Free Match</v>
          </cell>
          <cell r="D137" t="str">
            <v>AMWM-H09/4R2(BA)</v>
          </cell>
          <cell r="E137">
            <v>0</v>
          </cell>
          <cell r="F137">
            <v>15800</v>
          </cell>
          <cell r="G137" t="str">
            <v>RUB</v>
          </cell>
          <cell r="H137">
            <v>18200</v>
          </cell>
          <cell r="I137" t="str">
            <v>RUB</v>
          </cell>
          <cell r="J137" t="str">
            <v>85x27x37</v>
          </cell>
          <cell r="K137">
            <v>8.4915000000000004E-2</v>
          </cell>
          <cell r="L137">
            <v>8.5</v>
          </cell>
        </row>
        <row r="138">
          <cell r="A138" t="str">
            <v>X-00014258</v>
          </cell>
          <cell r="B138" t="str">
            <v>AUX</v>
          </cell>
          <cell r="C138" t="str">
            <v>Мульти-системы Free Match</v>
          </cell>
          <cell r="D138" t="str">
            <v>AMWM-H09/4R2(CD)</v>
          </cell>
          <cell r="E138">
            <v>216</v>
          </cell>
          <cell r="F138">
            <v>19300</v>
          </cell>
          <cell r="G138" t="str">
            <v>RUB</v>
          </cell>
          <cell r="H138">
            <v>19300</v>
          </cell>
          <cell r="I138" t="str">
            <v>RUB</v>
          </cell>
          <cell r="J138" t="str">
            <v>85x27x37</v>
          </cell>
          <cell r="L138">
            <v>8.5</v>
          </cell>
        </row>
        <row r="139">
          <cell r="A139" t="str">
            <v>X-00014259</v>
          </cell>
          <cell r="B139" t="str">
            <v>AUX</v>
          </cell>
          <cell r="C139" t="str">
            <v>Мульти-системы Free Match</v>
          </cell>
          <cell r="D139" t="str">
            <v>AMWM-H12/4R2(CC)</v>
          </cell>
          <cell r="E139">
            <v>66</v>
          </cell>
          <cell r="F139">
            <v>20400</v>
          </cell>
          <cell r="G139" t="str">
            <v>RUB</v>
          </cell>
          <cell r="H139">
            <v>23500</v>
          </cell>
          <cell r="I139" t="str">
            <v>RUB</v>
          </cell>
          <cell r="J139" t="str">
            <v>85x27x37</v>
          </cell>
          <cell r="L139">
            <v>8.5</v>
          </cell>
        </row>
        <row r="140">
          <cell r="A140" t="str">
            <v>X-00014260</v>
          </cell>
          <cell r="B140" t="str">
            <v>AUX</v>
          </cell>
          <cell r="C140" t="str">
            <v>Мульти-системы Free Match</v>
          </cell>
          <cell r="D140" t="str">
            <v>AMWM-H12/4R2(BA)</v>
          </cell>
          <cell r="E140">
            <v>0</v>
          </cell>
          <cell r="F140">
            <v>16700</v>
          </cell>
          <cell r="G140" t="str">
            <v>RUB</v>
          </cell>
          <cell r="H140">
            <v>19200</v>
          </cell>
          <cell r="I140" t="str">
            <v>RUB</v>
          </cell>
          <cell r="J140" t="str">
            <v>85x27x37</v>
          </cell>
          <cell r="L140">
            <v>8.5</v>
          </cell>
        </row>
        <row r="141">
          <cell r="A141" t="str">
            <v>X-00014261</v>
          </cell>
          <cell r="B141" t="str">
            <v>AUX</v>
          </cell>
          <cell r="C141" t="str">
            <v>Мульти-системы Free Match</v>
          </cell>
          <cell r="D141" t="str">
            <v>AMWM-H12/4R2(CD)</v>
          </cell>
          <cell r="E141">
            <v>73</v>
          </cell>
          <cell r="F141">
            <v>20400</v>
          </cell>
          <cell r="G141" t="str">
            <v>RUB</v>
          </cell>
          <cell r="H141">
            <v>20400</v>
          </cell>
          <cell r="I141" t="str">
            <v>RUB</v>
          </cell>
          <cell r="J141" t="str">
            <v>85x27x37</v>
          </cell>
          <cell r="L141">
            <v>8.5</v>
          </cell>
        </row>
        <row r="142">
          <cell r="A142" t="str">
            <v>X-00014262</v>
          </cell>
          <cell r="B142" t="str">
            <v>AUX</v>
          </cell>
          <cell r="C142" t="str">
            <v>Мульти-системы Free Match</v>
          </cell>
          <cell r="D142" t="str">
            <v>AMWM-H18/4R2(BA)</v>
          </cell>
          <cell r="E142">
            <v>11</v>
          </cell>
          <cell r="F142">
            <v>23200</v>
          </cell>
          <cell r="G142" t="str">
            <v>RUB</v>
          </cell>
          <cell r="H142">
            <v>26700</v>
          </cell>
          <cell r="I142" t="str">
            <v>RUB</v>
          </cell>
          <cell r="J142" t="str">
            <v>100x30,5x38,5</v>
          </cell>
          <cell r="L142">
            <v>14</v>
          </cell>
        </row>
        <row r="143">
          <cell r="A143" t="str">
            <v>X-00014670</v>
          </cell>
          <cell r="B143" t="str">
            <v>AUX</v>
          </cell>
          <cell r="C143" t="str">
            <v>Мульти-системы Free Match</v>
          </cell>
          <cell r="D143" t="str">
            <v>AM4-H28/4DR2</v>
          </cell>
          <cell r="E143">
            <v>0</v>
          </cell>
          <cell r="F143">
            <v>109800</v>
          </cell>
          <cell r="G143" t="str">
            <v>RUB</v>
          </cell>
          <cell r="H143">
            <v>0</v>
          </cell>
          <cell r="I143" t="str">
            <v>RUB</v>
          </cell>
          <cell r="J143" t="str">
            <v>110,5x49,5x89,5</v>
          </cell>
          <cell r="K143">
            <v>0.48954262500000001</v>
          </cell>
          <cell r="L143">
            <v>69</v>
          </cell>
        </row>
        <row r="144">
          <cell r="A144" t="str">
            <v>X-00014683</v>
          </cell>
          <cell r="B144" t="str">
            <v>AUX</v>
          </cell>
          <cell r="C144" t="str">
            <v>Мульти-системы Free Match</v>
          </cell>
          <cell r="D144" t="str">
            <v>AMWM-H24/4R2(BA)</v>
          </cell>
          <cell r="E144">
            <v>0</v>
          </cell>
          <cell r="F144">
            <v>29880</v>
          </cell>
          <cell r="G144" t="str">
            <v>RUB</v>
          </cell>
          <cell r="H144">
            <v>33380</v>
          </cell>
          <cell r="I144" t="str">
            <v>RUB</v>
          </cell>
          <cell r="J144" t="str">
            <v>121x32,7x40</v>
          </cell>
          <cell r="K144">
            <v>0.15826799999999999</v>
          </cell>
          <cell r="L144">
            <v>16</v>
          </cell>
        </row>
        <row r="145">
          <cell r="A145" t="str">
            <v>X-00012066</v>
          </cell>
          <cell r="B145" t="str">
            <v>AUX</v>
          </cell>
          <cell r="C145" t="str">
            <v>Q Smart Series Inverter</v>
          </cell>
          <cell r="D145" t="str">
            <v>AS-H09A4/HA-R2DI</v>
          </cell>
          <cell r="E145">
            <v>1</v>
          </cell>
          <cell r="F145">
            <v>28700</v>
          </cell>
          <cell r="G145" t="str">
            <v>RUB</v>
          </cell>
          <cell r="H145">
            <v>29330</v>
          </cell>
          <cell r="I145" t="str">
            <v>RUB</v>
          </cell>
          <cell r="J145" t="str">
            <v>77,5x34,9x60</v>
          </cell>
          <cell r="K145">
            <v>0.16228500000000001</v>
          </cell>
          <cell r="L145">
            <v>24.5</v>
          </cell>
        </row>
        <row r="146">
          <cell r="A146" t="str">
            <v>X-00012067</v>
          </cell>
          <cell r="B146" t="str">
            <v>AUX</v>
          </cell>
          <cell r="C146" t="str">
            <v>Q Smart Series Inverter</v>
          </cell>
          <cell r="D146" t="str">
            <v>ASW-H09A4/HA-R2DI</v>
          </cell>
          <cell r="E146">
            <v>0</v>
          </cell>
          <cell r="F146">
            <v>12300</v>
          </cell>
          <cell r="G146" t="str">
            <v>RUB</v>
          </cell>
          <cell r="H146">
            <v>12570</v>
          </cell>
          <cell r="I146" t="str">
            <v>RUB</v>
          </cell>
          <cell r="J146" t="str">
            <v>83,1x27x36,5</v>
          </cell>
          <cell r="K146">
            <v>8.1895049999999997E-2</v>
          </cell>
          <cell r="L146">
            <v>10.5</v>
          </cell>
        </row>
        <row r="147">
          <cell r="A147" t="str">
            <v>X-00012068</v>
          </cell>
          <cell r="B147" t="str">
            <v>AUX</v>
          </cell>
          <cell r="C147" t="str">
            <v>Q Smart Series Inverter</v>
          </cell>
          <cell r="D147" t="str">
            <v>AS-H12A4/HA-R2DI</v>
          </cell>
          <cell r="E147">
            <v>0</v>
          </cell>
          <cell r="F147">
            <v>30310</v>
          </cell>
          <cell r="G147" t="str">
            <v>RUB</v>
          </cell>
          <cell r="H147">
            <v>32130</v>
          </cell>
          <cell r="I147" t="str">
            <v>RUB</v>
          </cell>
          <cell r="J147" t="str">
            <v>77,5x34,9x60</v>
          </cell>
          <cell r="K147">
            <v>0.16228500000000001</v>
          </cell>
          <cell r="L147">
            <v>24.5</v>
          </cell>
        </row>
        <row r="148">
          <cell r="A148" t="str">
            <v>X-00012071</v>
          </cell>
          <cell r="B148" t="str">
            <v>AUX</v>
          </cell>
          <cell r="C148" t="str">
            <v>Q Smart Series Inverter</v>
          </cell>
          <cell r="D148" t="str">
            <v>ASW-H12A4/HA-R2DI</v>
          </cell>
          <cell r="E148">
            <v>0</v>
          </cell>
          <cell r="F148">
            <v>12990</v>
          </cell>
          <cell r="G148" t="str">
            <v>RUB</v>
          </cell>
          <cell r="H148">
            <v>13770</v>
          </cell>
          <cell r="I148" t="str">
            <v>RUB</v>
          </cell>
          <cell r="J148" t="str">
            <v>83,1x27x36,5</v>
          </cell>
          <cell r="K148">
            <v>8.1895049999999997E-2</v>
          </cell>
          <cell r="L148">
            <v>10.5</v>
          </cell>
        </row>
        <row r="149">
          <cell r="A149" t="str">
            <v>X-00010090</v>
          </cell>
          <cell r="B149" t="str">
            <v>AUX</v>
          </cell>
          <cell r="C149" t="str">
            <v>Наружные блоки Inverter</v>
          </cell>
          <cell r="D149" t="str">
            <v>AL-H48/5DR2(U)</v>
          </cell>
          <cell r="E149">
            <v>0</v>
          </cell>
          <cell r="F149">
            <v>158907</v>
          </cell>
          <cell r="G149" t="str">
            <v>RUB</v>
          </cell>
          <cell r="H149">
            <v>151340</v>
          </cell>
          <cell r="I149" t="str">
            <v>RUB</v>
          </cell>
          <cell r="J149" t="str">
            <v>110x42x142</v>
          </cell>
          <cell r="K149">
            <v>0.65603999999999996</v>
          </cell>
          <cell r="L149">
            <v>94</v>
          </cell>
        </row>
        <row r="150">
          <cell r="A150" t="str">
            <v>X-00012835</v>
          </cell>
          <cell r="B150" t="str">
            <v>AUX</v>
          </cell>
          <cell r="C150" t="str">
            <v>Наружные блоки Inverter</v>
          </cell>
          <cell r="D150" t="str">
            <v>AL-H12/4DR2A(U)</v>
          </cell>
          <cell r="E150">
            <v>0</v>
          </cell>
          <cell r="F150">
            <v>56500</v>
          </cell>
          <cell r="G150" t="str">
            <v>RUB</v>
          </cell>
          <cell r="H150">
            <v>64900</v>
          </cell>
          <cell r="I150" t="str">
            <v>RUB</v>
          </cell>
          <cell r="J150" t="str">
            <v>82,5x59,5x59,5</v>
          </cell>
          <cell r="K150">
            <v>0.29207062499999997</v>
          </cell>
          <cell r="L150">
            <v>25</v>
          </cell>
        </row>
        <row r="151">
          <cell r="A151" t="str">
            <v>X-00012836</v>
          </cell>
          <cell r="B151" t="str">
            <v>AUX</v>
          </cell>
          <cell r="C151" t="str">
            <v>Наружные блоки Inverter</v>
          </cell>
          <cell r="D151" t="str">
            <v>AL-H18/4DR2A(U)</v>
          </cell>
          <cell r="E151">
            <v>7</v>
          </cell>
          <cell r="F151">
            <v>65000</v>
          </cell>
          <cell r="G151" t="str">
            <v>RUB</v>
          </cell>
          <cell r="H151">
            <v>74700</v>
          </cell>
          <cell r="I151" t="str">
            <v>RUB</v>
          </cell>
          <cell r="J151" t="str">
            <v>90x61,5x61,5</v>
          </cell>
          <cell r="K151">
            <v>0.3404025</v>
          </cell>
          <cell r="L151">
            <v>31</v>
          </cell>
        </row>
        <row r="152">
          <cell r="A152" t="str">
            <v>X-00012837</v>
          </cell>
          <cell r="B152" t="str">
            <v>AUX</v>
          </cell>
          <cell r="C152" t="str">
            <v>Наружные блоки Inverter</v>
          </cell>
          <cell r="D152" t="str">
            <v>AL-H24/4DR2A(U)</v>
          </cell>
          <cell r="E152">
            <v>1</v>
          </cell>
          <cell r="F152">
            <v>79800</v>
          </cell>
          <cell r="G152" t="str">
            <v>RUB</v>
          </cell>
          <cell r="H152">
            <v>91700</v>
          </cell>
          <cell r="I152" t="str">
            <v>RUB</v>
          </cell>
          <cell r="J152" t="str">
            <v>102x77x77</v>
          </cell>
          <cell r="K152">
            <v>0.60475800000000002</v>
          </cell>
          <cell r="L152">
            <v>45</v>
          </cell>
        </row>
        <row r="153">
          <cell r="A153" t="str">
            <v>X-00012838</v>
          </cell>
          <cell r="B153" t="str">
            <v>AUX</v>
          </cell>
          <cell r="C153" t="str">
            <v>Наружные блоки Inverter</v>
          </cell>
          <cell r="D153" t="str">
            <v>AL-H36/4DR2A(U)</v>
          </cell>
          <cell r="E153">
            <v>23</v>
          </cell>
          <cell r="F153">
            <v>122800</v>
          </cell>
          <cell r="G153" t="str">
            <v>RUB</v>
          </cell>
          <cell r="H153">
            <v>141200</v>
          </cell>
          <cell r="I153" t="str">
            <v>RUB</v>
          </cell>
          <cell r="J153" t="str">
            <v>110,5x89,5x89,5</v>
          </cell>
          <cell r="K153">
            <v>0.88513262500000001</v>
          </cell>
          <cell r="L153">
            <v>74</v>
          </cell>
        </row>
        <row r="154">
          <cell r="A154" t="str">
            <v>X-00012839</v>
          </cell>
          <cell r="B154" t="str">
            <v>AUX</v>
          </cell>
          <cell r="C154" t="str">
            <v>Наружные блоки Inverter</v>
          </cell>
          <cell r="D154" t="str">
            <v>AL-H48/5DR2A(U)</v>
          </cell>
          <cell r="E154">
            <v>0</v>
          </cell>
          <cell r="F154">
            <v>150300</v>
          </cell>
          <cell r="G154" t="str">
            <v>RUB</v>
          </cell>
          <cell r="H154">
            <v>172800</v>
          </cell>
          <cell r="I154" t="str">
            <v>RUB</v>
          </cell>
          <cell r="J154" t="str">
            <v>108x144x144</v>
          </cell>
          <cell r="K154">
            <v>2.2394880000000001</v>
          </cell>
          <cell r="L154">
            <v>94</v>
          </cell>
        </row>
        <row r="155">
          <cell r="A155" t="str">
            <v>X-00012840</v>
          </cell>
          <cell r="B155" t="str">
            <v>AUX</v>
          </cell>
          <cell r="C155" t="str">
            <v>Наружные блоки Inverter</v>
          </cell>
          <cell r="D155" t="str">
            <v>AL-H60/5DR2A(U)</v>
          </cell>
          <cell r="E155">
            <v>0</v>
          </cell>
          <cell r="F155">
            <v>152800</v>
          </cell>
          <cell r="G155" t="str">
            <v>RUB</v>
          </cell>
          <cell r="H155">
            <v>175700</v>
          </cell>
          <cell r="I155" t="str">
            <v>RUB</v>
          </cell>
          <cell r="J155" t="str">
            <v>108x144x144</v>
          </cell>
          <cell r="K155">
            <v>2.2394880000000001</v>
          </cell>
          <cell r="L155">
            <v>94</v>
          </cell>
        </row>
        <row r="156">
          <cell r="A156" t="str">
            <v>X-00013974</v>
          </cell>
          <cell r="B156" t="str">
            <v>AUX</v>
          </cell>
          <cell r="C156" t="str">
            <v>Наружные блоки Inverter</v>
          </cell>
          <cell r="D156" t="str">
            <v>AL-HS18/4DR2(U)</v>
          </cell>
          <cell r="E156">
            <v>0</v>
          </cell>
          <cell r="F156">
            <v>32200</v>
          </cell>
          <cell r="G156" t="str">
            <v>RUB</v>
          </cell>
          <cell r="H156">
            <v>37000</v>
          </cell>
          <cell r="I156" t="str">
            <v>RUB</v>
          </cell>
          <cell r="J156" t="str">
            <v>82,5x34,5x59,5</v>
          </cell>
          <cell r="K156">
            <v>0.16935187500000001</v>
          </cell>
          <cell r="L156">
            <v>24</v>
          </cell>
        </row>
        <row r="157">
          <cell r="A157" t="str">
            <v>X-00013975</v>
          </cell>
          <cell r="B157" t="str">
            <v>AUX</v>
          </cell>
          <cell r="C157" t="str">
            <v>Наружные блоки Inverter</v>
          </cell>
          <cell r="D157" t="str">
            <v>AL-HS36/4DR2(U)</v>
          </cell>
          <cell r="E157">
            <v>32</v>
          </cell>
          <cell r="F157">
            <v>68600</v>
          </cell>
          <cell r="G157" t="str">
            <v>RUB</v>
          </cell>
          <cell r="H157">
            <v>78800</v>
          </cell>
          <cell r="I157" t="str">
            <v>RUB</v>
          </cell>
          <cell r="J157" t="str">
            <v>102x43x76</v>
          </cell>
          <cell r="K157">
            <v>0.33333600000000002</v>
          </cell>
          <cell r="L157">
            <v>45.5</v>
          </cell>
        </row>
        <row r="158">
          <cell r="A158" t="str">
            <v>X-00014006</v>
          </cell>
          <cell r="B158" t="str">
            <v>AUX</v>
          </cell>
          <cell r="C158" t="str">
            <v>Наружные блоки Inverter</v>
          </cell>
          <cell r="D158" t="str">
            <v>AL-HS12/4DR2(U)</v>
          </cell>
          <cell r="E158">
            <v>12</v>
          </cell>
          <cell r="F158">
            <v>30900</v>
          </cell>
          <cell r="G158" t="str">
            <v>RUB</v>
          </cell>
          <cell r="H158">
            <v>35500</v>
          </cell>
          <cell r="I158" t="str">
            <v>RUB</v>
          </cell>
          <cell r="J158" t="str">
            <v>82,5x34,5x59,5</v>
          </cell>
          <cell r="K158">
            <v>0.16935187500000001</v>
          </cell>
          <cell r="L158">
            <v>23.5</v>
          </cell>
        </row>
        <row r="159">
          <cell r="A159" t="str">
            <v>X-00014007</v>
          </cell>
          <cell r="B159" t="str">
            <v>AUX</v>
          </cell>
          <cell r="C159" t="str">
            <v>Наружные блоки Inverter</v>
          </cell>
          <cell r="D159" t="str">
            <v>AL-HS24/4DR2(U)</v>
          </cell>
          <cell r="E159">
            <v>11</v>
          </cell>
          <cell r="F159">
            <v>45300</v>
          </cell>
          <cell r="G159" t="str">
            <v>RUB</v>
          </cell>
          <cell r="H159">
            <v>52000</v>
          </cell>
          <cell r="I159" t="str">
            <v>RUB</v>
          </cell>
          <cell r="J159" t="str">
            <v>90x38x61,5</v>
          </cell>
          <cell r="K159">
            <v>0.21032999999999999</v>
          </cell>
          <cell r="L159">
            <v>30.5</v>
          </cell>
        </row>
        <row r="160">
          <cell r="A160" t="str">
            <v>X-00014008</v>
          </cell>
          <cell r="B160" t="str">
            <v>AUX</v>
          </cell>
          <cell r="C160" t="str">
            <v>Наружные блоки Inverter</v>
          </cell>
          <cell r="D160" t="str">
            <v>AL-HS48/5DR2(U)</v>
          </cell>
          <cell r="E160">
            <v>23</v>
          </cell>
          <cell r="F160">
            <v>95500</v>
          </cell>
          <cell r="G160" t="str">
            <v>RUB</v>
          </cell>
          <cell r="H160">
            <v>109800</v>
          </cell>
          <cell r="I160" t="str">
            <v>RUB</v>
          </cell>
          <cell r="J160" t="str">
            <v>110,5x49,5x88,5</v>
          </cell>
          <cell r="K160">
            <v>0.48407287500000001</v>
          </cell>
          <cell r="L160">
            <v>66.5</v>
          </cell>
        </row>
        <row r="161">
          <cell r="A161" t="str">
            <v>X-00014009</v>
          </cell>
          <cell r="B161" t="str">
            <v>AUX</v>
          </cell>
          <cell r="C161" t="str">
            <v>Наружные блоки Inverter</v>
          </cell>
          <cell r="D161" t="str">
            <v>AL-HS60/5DR2(U)</v>
          </cell>
          <cell r="E161">
            <v>0</v>
          </cell>
          <cell r="F161">
            <v>104500</v>
          </cell>
          <cell r="G161" t="str">
            <v>RUB</v>
          </cell>
          <cell r="H161">
            <v>120100</v>
          </cell>
          <cell r="I161" t="str">
            <v>RUB</v>
          </cell>
          <cell r="J161" t="str">
            <v>108x43x144</v>
          </cell>
          <cell r="K161">
            <v>0.668736</v>
          </cell>
          <cell r="L161">
            <v>87</v>
          </cell>
        </row>
        <row r="162">
          <cell r="A162" t="str">
            <v>X-00014382</v>
          </cell>
          <cell r="B162" t="str">
            <v>AUX</v>
          </cell>
          <cell r="C162" t="str">
            <v>Наружные блоки Inverter</v>
          </cell>
          <cell r="D162" t="str">
            <v>AL-H48/5DR2A(U)_Y25</v>
          </cell>
          <cell r="E162">
            <v>0</v>
          </cell>
          <cell r="F162">
            <v>0</v>
          </cell>
          <cell r="G162" t="str">
            <v>RUB</v>
          </cell>
          <cell r="H162">
            <v>0</v>
          </cell>
          <cell r="I162" t="str">
            <v>RUB</v>
          </cell>
          <cell r="J162" t="str">
            <v>108x144x144</v>
          </cell>
          <cell r="K162">
            <v>2.2394880000000001</v>
          </cell>
          <cell r="L162">
            <v>91</v>
          </cell>
        </row>
        <row r="163">
          <cell r="A163" t="str">
            <v>X-00014383</v>
          </cell>
          <cell r="B163" t="str">
            <v>AUX</v>
          </cell>
          <cell r="C163" t="str">
            <v>Наружные блоки Inverter</v>
          </cell>
          <cell r="D163" t="str">
            <v>AL-H60/5DR2A(U)_Y25</v>
          </cell>
          <cell r="E163">
            <v>17</v>
          </cell>
          <cell r="F163">
            <v>152800</v>
          </cell>
          <cell r="G163" t="str">
            <v>RUB</v>
          </cell>
          <cell r="H163">
            <v>175700</v>
          </cell>
          <cell r="I163" t="str">
            <v>RUB</v>
          </cell>
          <cell r="J163" t="str">
            <v>108x144x144</v>
          </cell>
          <cell r="K163">
            <v>2.2394880000000001</v>
          </cell>
          <cell r="L163">
            <v>95</v>
          </cell>
        </row>
        <row r="164">
          <cell r="A164" t="str">
            <v>X-00012259</v>
          </cell>
          <cell r="B164" t="str">
            <v>AUX</v>
          </cell>
          <cell r="C164" t="str">
            <v>Q Fresh series Inverter</v>
          </cell>
          <cell r="D164" t="str">
            <v>AS-H09A4/QF-R2DI</v>
          </cell>
          <cell r="E164">
            <v>131</v>
          </cell>
          <cell r="F164">
            <v>42210</v>
          </cell>
          <cell r="G164" t="str">
            <v>RUB</v>
          </cell>
          <cell r="H164">
            <v>39900</v>
          </cell>
          <cell r="I164" t="str">
            <v>RUB</v>
          </cell>
          <cell r="J164" t="str">
            <v>82,5x34,5x59,5</v>
          </cell>
          <cell r="K164">
            <v>0.16935187500000001</v>
          </cell>
          <cell r="L164">
            <v>24.5</v>
          </cell>
        </row>
        <row r="165">
          <cell r="A165" t="str">
            <v>X-00012260</v>
          </cell>
          <cell r="B165" t="str">
            <v>AUX</v>
          </cell>
          <cell r="C165" t="str">
            <v>Q Fresh series Inverter</v>
          </cell>
          <cell r="D165" t="str">
            <v>AS-H12A4/QF-R2DI</v>
          </cell>
          <cell r="E165">
            <v>0</v>
          </cell>
          <cell r="F165">
            <v>47950</v>
          </cell>
          <cell r="G165" t="str">
            <v>RUB</v>
          </cell>
          <cell r="H165">
            <v>44310</v>
          </cell>
          <cell r="I165" t="str">
            <v>RUB</v>
          </cell>
          <cell r="J165" t="str">
            <v>82,5x34,5x59,5</v>
          </cell>
          <cell r="K165">
            <v>0.16935187500000001</v>
          </cell>
          <cell r="L165">
            <v>24.5</v>
          </cell>
        </row>
        <row r="166">
          <cell r="A166" t="str">
            <v>X-00012264</v>
          </cell>
          <cell r="B166" t="str">
            <v>AUX</v>
          </cell>
          <cell r="C166" t="str">
            <v>Q Fresh series Inverter</v>
          </cell>
          <cell r="D166" t="str">
            <v>ASW-H09A4/QF-R2DI</v>
          </cell>
          <cell r="E166">
            <v>119</v>
          </cell>
          <cell r="F166">
            <v>18090</v>
          </cell>
          <cell r="G166" t="str">
            <v>RUB</v>
          </cell>
          <cell r="H166">
            <v>17100</v>
          </cell>
          <cell r="I166" t="str">
            <v>RUB</v>
          </cell>
          <cell r="J166" t="str">
            <v>100x26,5x35</v>
          </cell>
          <cell r="K166">
            <v>9.2749999999999999E-2</v>
          </cell>
          <cell r="L166">
            <v>13.5</v>
          </cell>
        </row>
        <row r="167">
          <cell r="A167" t="str">
            <v>X-00012265</v>
          </cell>
          <cell r="B167" t="str">
            <v>AUX</v>
          </cell>
          <cell r="C167" t="str">
            <v>Q Fresh series Inverter</v>
          </cell>
          <cell r="D167" t="str">
            <v>ASW-H12A4/QF-R2DI</v>
          </cell>
          <cell r="E167">
            <v>0</v>
          </cell>
          <cell r="F167">
            <v>20550</v>
          </cell>
          <cell r="G167" t="str">
            <v>RUB</v>
          </cell>
          <cell r="H167">
            <v>18990</v>
          </cell>
          <cell r="I167" t="str">
            <v>RUB</v>
          </cell>
          <cell r="J167" t="str">
            <v>100x26,5x35</v>
          </cell>
          <cell r="K167">
            <v>9.2749999999999999E-2</v>
          </cell>
          <cell r="L167">
            <v>13.5</v>
          </cell>
        </row>
        <row r="168">
          <cell r="A168" t="str">
            <v>X-00012268</v>
          </cell>
          <cell r="B168" t="str">
            <v>AUX</v>
          </cell>
          <cell r="C168" t="str">
            <v>Q Light series Inverter</v>
          </cell>
          <cell r="D168" t="str">
            <v>AS-H07A4/QH-R1DI</v>
          </cell>
          <cell r="E168">
            <v>0</v>
          </cell>
          <cell r="F168">
            <v>12530</v>
          </cell>
          <cell r="G168" t="str">
            <v>RUB</v>
          </cell>
          <cell r="H168">
            <v>25620</v>
          </cell>
          <cell r="I168" t="str">
            <v>RUB</v>
          </cell>
          <cell r="J168" t="str">
            <v>75,7x29x50</v>
          </cell>
          <cell r="K168">
            <v>0.109765</v>
          </cell>
          <cell r="L168">
            <v>25</v>
          </cell>
        </row>
        <row r="169">
          <cell r="A169" t="str">
            <v>X-00012271</v>
          </cell>
          <cell r="B169" t="str">
            <v>AUX</v>
          </cell>
          <cell r="C169" t="str">
            <v>Q Light series Inverter</v>
          </cell>
          <cell r="D169" t="str">
            <v>AS-H18A4/QH-R1DI</v>
          </cell>
          <cell r="E169">
            <v>58</v>
          </cell>
          <cell r="F169">
            <v>25330</v>
          </cell>
          <cell r="G169" t="str">
            <v>RUB</v>
          </cell>
          <cell r="H169">
            <v>49770</v>
          </cell>
          <cell r="I169" t="str">
            <v>RUB</v>
          </cell>
          <cell r="J169" t="str">
            <v>90x37x61</v>
          </cell>
          <cell r="K169">
            <v>0.20313000000000001</v>
          </cell>
          <cell r="L169">
            <v>38</v>
          </cell>
        </row>
        <row r="170">
          <cell r="A170" t="str">
            <v>X-00012276</v>
          </cell>
          <cell r="B170" t="str">
            <v>AUX</v>
          </cell>
          <cell r="C170" t="str">
            <v>Q Light series Inverter</v>
          </cell>
          <cell r="D170" t="str">
            <v>ASW-H18A4/QH-R1DI</v>
          </cell>
          <cell r="E170">
            <v>61</v>
          </cell>
          <cell r="F170">
            <v>10850</v>
          </cell>
          <cell r="G170" t="str">
            <v>RUB</v>
          </cell>
          <cell r="H170">
            <v>21330</v>
          </cell>
          <cell r="I170" t="str">
            <v>RUB</v>
          </cell>
          <cell r="J170" t="str">
            <v>102x37,5x30,5</v>
          </cell>
          <cell r="K170">
            <v>0.1166625</v>
          </cell>
          <cell r="L170">
            <v>12.5</v>
          </cell>
        </row>
        <row r="171">
          <cell r="A171" t="str">
            <v>X-00012279</v>
          </cell>
          <cell r="B171" t="str">
            <v>AUX</v>
          </cell>
          <cell r="C171" t="str">
            <v>Q Light series On-Off</v>
          </cell>
          <cell r="D171" t="str">
            <v>AS-H07A4/QH-R1</v>
          </cell>
          <cell r="E171">
            <v>0</v>
          </cell>
          <cell r="F171">
            <v>9900</v>
          </cell>
          <cell r="G171" t="str">
            <v>RUB</v>
          </cell>
          <cell r="H171">
            <v>19600</v>
          </cell>
          <cell r="I171" t="str">
            <v>RUB</v>
          </cell>
          <cell r="J171" t="str">
            <v>78x34,5x57</v>
          </cell>
          <cell r="K171">
            <v>0.153387</v>
          </cell>
          <cell r="L171">
            <v>23</v>
          </cell>
        </row>
        <row r="172">
          <cell r="A172" t="str">
            <v>X-00012280</v>
          </cell>
          <cell r="B172" t="str">
            <v>AUX</v>
          </cell>
          <cell r="C172" t="str">
            <v>Q Light series On-Off</v>
          </cell>
          <cell r="D172" t="str">
            <v>ASW-H07A4/QH-R1</v>
          </cell>
          <cell r="E172">
            <v>0</v>
          </cell>
          <cell r="F172">
            <v>4200</v>
          </cell>
          <cell r="G172" t="str">
            <v>RUB</v>
          </cell>
          <cell r="H172">
            <v>8400</v>
          </cell>
          <cell r="I172" t="str">
            <v>RUB</v>
          </cell>
          <cell r="J172" t="str">
            <v>82,5x27,7x36,7</v>
          </cell>
          <cell r="K172">
            <v>8.3868675000000004E-2</v>
          </cell>
          <cell r="L172">
            <v>9</v>
          </cell>
        </row>
        <row r="173">
          <cell r="A173" t="str">
            <v>X-00012281</v>
          </cell>
          <cell r="B173" t="str">
            <v>AUX</v>
          </cell>
          <cell r="C173" t="str">
            <v>Q Light series On-Off</v>
          </cell>
          <cell r="D173" t="str">
            <v>AS-H09A4/QH-R1</v>
          </cell>
          <cell r="E173">
            <v>0</v>
          </cell>
          <cell r="F173">
            <v>11300</v>
          </cell>
          <cell r="G173" t="str">
            <v>RUB</v>
          </cell>
          <cell r="H173">
            <v>22470</v>
          </cell>
          <cell r="I173" t="str">
            <v>RUB</v>
          </cell>
          <cell r="J173" t="str">
            <v>78x34,5x57</v>
          </cell>
          <cell r="K173">
            <v>0.153387</v>
          </cell>
          <cell r="L173">
            <v>26</v>
          </cell>
        </row>
        <row r="174">
          <cell r="A174" t="str">
            <v>X-00012282</v>
          </cell>
          <cell r="B174" t="str">
            <v>AUX</v>
          </cell>
          <cell r="C174" t="str">
            <v>Q Light series On-Off</v>
          </cell>
          <cell r="D174" t="str">
            <v>AS-H12A4/QH-R1</v>
          </cell>
          <cell r="E174">
            <v>1</v>
          </cell>
          <cell r="F174">
            <v>13350</v>
          </cell>
          <cell r="G174" t="str">
            <v>RUB</v>
          </cell>
          <cell r="H174">
            <v>28280</v>
          </cell>
          <cell r="I174" t="str">
            <v>RUB</v>
          </cell>
          <cell r="J174" t="str">
            <v>78x34,5x57</v>
          </cell>
          <cell r="K174">
            <v>0.153387</v>
          </cell>
          <cell r="L174">
            <v>26.5</v>
          </cell>
        </row>
        <row r="175">
          <cell r="A175" t="str">
            <v>X-00012283</v>
          </cell>
          <cell r="B175" t="str">
            <v>AUX</v>
          </cell>
          <cell r="C175" t="str">
            <v>Q Light series On-Off</v>
          </cell>
          <cell r="D175" t="str">
            <v>AS-H18A4/QH-R1</v>
          </cell>
          <cell r="E175" t="str">
            <v>250+</v>
          </cell>
          <cell r="F175">
            <v>22700</v>
          </cell>
          <cell r="G175" t="str">
            <v>RUB</v>
          </cell>
          <cell r="H175">
            <v>44520</v>
          </cell>
          <cell r="I175" t="str">
            <v>RUB</v>
          </cell>
          <cell r="J175" t="str">
            <v>92x40x62</v>
          </cell>
          <cell r="K175">
            <v>0.22816</v>
          </cell>
          <cell r="L175">
            <v>27.5</v>
          </cell>
        </row>
        <row r="176">
          <cell r="A176" t="str">
            <v>X-00012284</v>
          </cell>
          <cell r="B176" t="str">
            <v>AUX</v>
          </cell>
          <cell r="C176" t="str">
            <v>Q Light series On-Off</v>
          </cell>
          <cell r="D176" t="str">
            <v>AS-H24A4/QH-R1</v>
          </cell>
          <cell r="E176">
            <v>8</v>
          </cell>
          <cell r="F176">
            <v>29000</v>
          </cell>
          <cell r="G176" t="str">
            <v>RUB</v>
          </cell>
          <cell r="H176">
            <v>53410</v>
          </cell>
          <cell r="I176" t="str">
            <v>RUB</v>
          </cell>
          <cell r="J176" t="str">
            <v>94,5x43,5x72,5</v>
          </cell>
          <cell r="K176">
            <v>0.29802937499999999</v>
          </cell>
          <cell r="L176">
            <v>48</v>
          </cell>
        </row>
        <row r="177">
          <cell r="A177" t="str">
            <v>X-00012285</v>
          </cell>
          <cell r="B177" t="str">
            <v>AUX</v>
          </cell>
          <cell r="C177" t="str">
            <v>Q Light series On-Off</v>
          </cell>
          <cell r="D177" t="str">
            <v>ASW-H09A4/QH-R1</v>
          </cell>
          <cell r="E177">
            <v>0</v>
          </cell>
          <cell r="F177">
            <v>4800</v>
          </cell>
          <cell r="G177" t="str">
            <v>RUB</v>
          </cell>
          <cell r="H177">
            <v>9630</v>
          </cell>
          <cell r="I177" t="str">
            <v>RUB</v>
          </cell>
          <cell r="J177" t="str">
            <v>82,5x27,7x36,7</v>
          </cell>
          <cell r="K177">
            <v>8.3868675000000004E-2</v>
          </cell>
          <cell r="L177">
            <v>9.5</v>
          </cell>
        </row>
        <row r="178">
          <cell r="A178" t="str">
            <v>X-00012286</v>
          </cell>
          <cell r="B178" t="str">
            <v>AUX</v>
          </cell>
          <cell r="C178" t="str">
            <v>Q Light series On-Off</v>
          </cell>
          <cell r="D178" t="str">
            <v>ASW-H12A4/QH-R1</v>
          </cell>
          <cell r="E178">
            <v>1</v>
          </cell>
          <cell r="F178">
            <v>5750</v>
          </cell>
          <cell r="G178" t="str">
            <v>RUB</v>
          </cell>
          <cell r="H178">
            <v>12120</v>
          </cell>
          <cell r="I178" t="str">
            <v>RUB</v>
          </cell>
          <cell r="J178" t="str">
            <v>82,5x27,7x36,7</v>
          </cell>
          <cell r="K178">
            <v>8.3868675000000004E-2</v>
          </cell>
          <cell r="L178">
            <v>9.5</v>
          </cell>
        </row>
        <row r="179">
          <cell r="A179" t="str">
            <v>X-00012287</v>
          </cell>
          <cell r="B179" t="str">
            <v>AUX</v>
          </cell>
          <cell r="C179" t="str">
            <v>Q Light series On-Off</v>
          </cell>
          <cell r="D179" t="str">
            <v>ASW-H18A4/QH-R1</v>
          </cell>
          <cell r="E179" t="str">
            <v>250+</v>
          </cell>
          <cell r="F179">
            <v>9750</v>
          </cell>
          <cell r="G179" t="str">
            <v>RUB</v>
          </cell>
          <cell r="H179">
            <v>19080</v>
          </cell>
          <cell r="I179" t="str">
            <v>RUB</v>
          </cell>
          <cell r="J179" t="str">
            <v>88,5x27,7x36,7</v>
          </cell>
          <cell r="K179">
            <v>8.9968215000000004E-2</v>
          </cell>
          <cell r="L179">
            <v>10.5</v>
          </cell>
        </row>
        <row r="180">
          <cell r="A180" t="str">
            <v>X-00012288</v>
          </cell>
          <cell r="B180" t="str">
            <v>AUX</v>
          </cell>
          <cell r="C180" t="str">
            <v>Q Light series On-Off</v>
          </cell>
          <cell r="D180" t="str">
            <v>ASW-H24A4/QH-R1</v>
          </cell>
          <cell r="E180">
            <v>7</v>
          </cell>
          <cell r="F180">
            <v>12400</v>
          </cell>
          <cell r="G180" t="str">
            <v>RUB</v>
          </cell>
          <cell r="H180">
            <v>22890</v>
          </cell>
          <cell r="I180" t="str">
            <v>RUB</v>
          </cell>
          <cell r="J180" t="str">
            <v>115,5x31,2x39,7</v>
          </cell>
          <cell r="K180">
            <v>0.14306292000000001</v>
          </cell>
          <cell r="L180">
            <v>15</v>
          </cell>
        </row>
        <row r="181">
          <cell r="A181" t="str">
            <v>X-00010636</v>
          </cell>
          <cell r="B181" t="str">
            <v>AUX</v>
          </cell>
          <cell r="C181" t="str">
            <v>J Progressive series Inverter</v>
          </cell>
          <cell r="D181" t="str">
            <v>AS-H09A4/JD-R2DI (v1)</v>
          </cell>
          <cell r="E181" t="str">
            <v>250+</v>
          </cell>
          <cell r="F181">
            <v>30800</v>
          </cell>
          <cell r="G181" t="str">
            <v>RUB</v>
          </cell>
          <cell r="H181">
            <v>30730</v>
          </cell>
          <cell r="I181" t="str">
            <v>RUB</v>
          </cell>
          <cell r="J181" t="str">
            <v>82x31,7x59</v>
          </cell>
          <cell r="K181">
            <v>0.15336459999999999</v>
          </cell>
          <cell r="L181">
            <v>29.2</v>
          </cell>
        </row>
        <row r="182">
          <cell r="A182" t="str">
            <v>X-00010637</v>
          </cell>
          <cell r="B182" t="str">
            <v>AUX</v>
          </cell>
          <cell r="C182" t="str">
            <v>J Progressive series Inverter</v>
          </cell>
          <cell r="D182" t="str">
            <v>AS-H12A4/JD-R2DI (v1)</v>
          </cell>
          <cell r="E182" t="str">
            <v>250+</v>
          </cell>
          <cell r="F182">
            <v>33180</v>
          </cell>
          <cell r="G182" t="str">
            <v>RUB</v>
          </cell>
          <cell r="H182">
            <v>35630</v>
          </cell>
          <cell r="I182" t="str">
            <v>RUB</v>
          </cell>
          <cell r="J182" t="str">
            <v>85x37x62</v>
          </cell>
          <cell r="K182">
            <v>0.19499</v>
          </cell>
          <cell r="L182">
            <v>29.2</v>
          </cell>
        </row>
        <row r="183">
          <cell r="A183" t="str">
            <v>X-00010638</v>
          </cell>
          <cell r="B183" t="str">
            <v>AUX</v>
          </cell>
          <cell r="C183" t="str">
            <v>J Progressive series Inverter</v>
          </cell>
          <cell r="D183" t="str">
            <v>AS-H18A4/JD-R2DI (v1)</v>
          </cell>
          <cell r="E183">
            <v>124</v>
          </cell>
          <cell r="F183">
            <v>52220</v>
          </cell>
          <cell r="G183" t="str">
            <v>RUB</v>
          </cell>
          <cell r="H183">
            <v>53620</v>
          </cell>
          <cell r="I183" t="str">
            <v>RUB</v>
          </cell>
          <cell r="J183" t="str">
            <v>90,5x37x62</v>
          </cell>
          <cell r="K183">
            <v>0.20760700000000001</v>
          </cell>
          <cell r="L183">
            <v>38.549999999999997</v>
          </cell>
        </row>
        <row r="184">
          <cell r="A184" t="str">
            <v>X-00010639</v>
          </cell>
          <cell r="B184" t="str">
            <v>AUX</v>
          </cell>
          <cell r="C184" t="str">
            <v>J Progressive series Inverter</v>
          </cell>
          <cell r="D184" t="str">
            <v>AS-H24A4/JD-R2DI (v1)</v>
          </cell>
          <cell r="E184">
            <v>76</v>
          </cell>
          <cell r="F184">
            <v>62510</v>
          </cell>
          <cell r="G184" t="str">
            <v>RUB</v>
          </cell>
          <cell r="H184">
            <v>63910</v>
          </cell>
          <cell r="I184" t="str">
            <v>RUB</v>
          </cell>
          <cell r="J184" t="str">
            <v>101,5x40x75,5</v>
          </cell>
          <cell r="K184">
            <v>0.30653000000000002</v>
          </cell>
          <cell r="L184">
            <v>48.55</v>
          </cell>
        </row>
        <row r="185">
          <cell r="A185" t="str">
            <v>X-00010640</v>
          </cell>
          <cell r="B185" t="str">
            <v>AUX</v>
          </cell>
          <cell r="C185" t="str">
            <v>J Progressive series Inverter</v>
          </cell>
          <cell r="D185" t="str">
            <v>ASW-H09A4/JD-R2DI (v1)</v>
          </cell>
          <cell r="E185" t="str">
            <v>250+</v>
          </cell>
          <cell r="F185">
            <v>13200</v>
          </cell>
          <cell r="G185" t="str">
            <v>RUB</v>
          </cell>
          <cell r="H185">
            <v>13170</v>
          </cell>
          <cell r="I185" t="str">
            <v>RUB</v>
          </cell>
          <cell r="J185" t="str">
            <v>88,8x39x37</v>
          </cell>
          <cell r="K185">
            <v>0.12813840000000001</v>
          </cell>
          <cell r="L185">
            <v>9.06</v>
          </cell>
        </row>
        <row r="186">
          <cell r="A186" t="str">
            <v>X-00010641</v>
          </cell>
          <cell r="B186" t="str">
            <v>AUX</v>
          </cell>
          <cell r="C186" t="str">
            <v>J Progressive series Inverter</v>
          </cell>
          <cell r="D186" t="str">
            <v>ASW-H12A4/JD-R2DI (v1)</v>
          </cell>
          <cell r="E186" t="str">
            <v>250+</v>
          </cell>
          <cell r="F186">
            <v>14220</v>
          </cell>
          <cell r="G186" t="str">
            <v>RUB</v>
          </cell>
          <cell r="H186">
            <v>15270</v>
          </cell>
          <cell r="I186" t="str">
            <v>RUB</v>
          </cell>
          <cell r="J186" t="str">
            <v>88,8x39x37</v>
          </cell>
          <cell r="K186">
            <v>0.12813840000000001</v>
          </cell>
          <cell r="L186">
            <v>9.6999999999999993</v>
          </cell>
        </row>
        <row r="187">
          <cell r="A187" t="str">
            <v>X-00010642</v>
          </cell>
          <cell r="B187" t="str">
            <v>AUX</v>
          </cell>
          <cell r="C187" t="str">
            <v>J Progressive series Inverter</v>
          </cell>
          <cell r="D187" t="str">
            <v>ASW-H18A4/JD-R2DI (v1)</v>
          </cell>
          <cell r="E187">
            <v>123</v>
          </cell>
          <cell r="F187">
            <v>22380</v>
          </cell>
          <cell r="G187" t="str">
            <v>RUB</v>
          </cell>
          <cell r="H187">
            <v>22980</v>
          </cell>
          <cell r="I187" t="str">
            <v>RUB</v>
          </cell>
          <cell r="J187" t="str">
            <v>101x31x38,5</v>
          </cell>
          <cell r="K187">
            <v>0.1205435</v>
          </cell>
          <cell r="L187">
            <v>13.9</v>
          </cell>
        </row>
        <row r="188">
          <cell r="A188" t="str">
            <v>X-00010643</v>
          </cell>
          <cell r="B188" t="str">
            <v>AUX</v>
          </cell>
          <cell r="C188" t="str">
            <v>J Progressive series Inverter</v>
          </cell>
          <cell r="D188" t="str">
            <v>ASW-H24A4/JD-R2DI (v1)</v>
          </cell>
          <cell r="E188">
            <v>75</v>
          </cell>
          <cell r="F188">
            <v>26790</v>
          </cell>
          <cell r="G188" t="str">
            <v>RUB</v>
          </cell>
          <cell r="H188">
            <v>27390</v>
          </cell>
          <cell r="I188" t="str">
            <v>RUB</v>
          </cell>
          <cell r="J188" t="str">
            <v>120,5x31,9x40</v>
          </cell>
          <cell r="K188">
            <v>0.15375800000000001</v>
          </cell>
          <cell r="L188">
            <v>17.55</v>
          </cell>
        </row>
        <row r="189">
          <cell r="A189" t="str">
            <v>X-00007417</v>
          </cell>
          <cell r="B189" t="str">
            <v>AUX</v>
          </cell>
          <cell r="C189" t="str">
            <v>Аксессуары к сплит системам</v>
          </cell>
          <cell r="D189" t="str">
            <v>Проводной XK-05 сенсорный ЖК</v>
          </cell>
          <cell r="E189">
            <v>105</v>
          </cell>
          <cell r="F189">
            <v>9600</v>
          </cell>
          <cell r="G189" t="str">
            <v>RUB</v>
          </cell>
          <cell r="H189">
            <v>11000</v>
          </cell>
          <cell r="I189" t="str">
            <v>RUB</v>
          </cell>
          <cell r="J189" t="str">
            <v>13x5x15</v>
          </cell>
          <cell r="K189">
            <v>9.7499999999999996E-4</v>
          </cell>
          <cell r="L189">
            <v>1</v>
          </cell>
        </row>
        <row r="190">
          <cell r="A190" t="str">
            <v>X-00007791</v>
          </cell>
          <cell r="B190" t="str">
            <v>AUX</v>
          </cell>
          <cell r="C190" t="str">
            <v>Аксессуары к сплит системам</v>
          </cell>
          <cell r="D190" t="str">
            <v>Remote controller YKR-P002E</v>
          </cell>
          <cell r="E190">
            <v>0</v>
          </cell>
          <cell r="F190">
            <v>4860</v>
          </cell>
          <cell r="G190" t="str">
            <v>RUB</v>
          </cell>
          <cell r="H190">
            <v>5500</v>
          </cell>
          <cell r="I190" t="str">
            <v>RUB</v>
          </cell>
          <cell r="J190" t="str">
            <v>15x5x4</v>
          </cell>
          <cell r="K190">
            <v>2.9999999999999997E-4</v>
          </cell>
          <cell r="L190">
            <v>1</v>
          </cell>
        </row>
        <row r="191">
          <cell r="A191" t="str">
            <v>X-00008253</v>
          </cell>
          <cell r="B191" t="str">
            <v>AUX</v>
          </cell>
          <cell r="C191" t="str">
            <v>Аксессуары к сплит системам</v>
          </cell>
          <cell r="D191" t="str">
            <v>Active carbon filter (угольный фильтр)</v>
          </cell>
          <cell r="E191">
            <v>0</v>
          </cell>
          <cell r="F191">
            <v>260</v>
          </cell>
          <cell r="G191" t="str">
            <v>RUB</v>
          </cell>
          <cell r="H191">
            <v>260</v>
          </cell>
          <cell r="I191" t="str">
            <v>RUB</v>
          </cell>
          <cell r="J191" t="str">
            <v>22,5x6x0,6</v>
          </cell>
          <cell r="K191">
            <v>8.1000000000000004E-5</v>
          </cell>
          <cell r="L191">
            <v>0.2</v>
          </cell>
        </row>
        <row r="192">
          <cell r="A192" t="str">
            <v>X-00008254</v>
          </cell>
          <cell r="B192" t="str">
            <v>AUX</v>
          </cell>
          <cell r="C192" t="str">
            <v>Аксессуары к сплит системам</v>
          </cell>
          <cell r="D192" t="str">
            <v>Anti-bacterial filter (антибактериальный фильтр)</v>
          </cell>
          <cell r="E192">
            <v>199</v>
          </cell>
          <cell r="F192">
            <v>260</v>
          </cell>
          <cell r="G192" t="str">
            <v>RUB</v>
          </cell>
          <cell r="H192">
            <v>260</v>
          </cell>
          <cell r="I192" t="str">
            <v>RUB</v>
          </cell>
          <cell r="J192" t="str">
            <v>22,5x6x0,6</v>
          </cell>
          <cell r="K192">
            <v>8.1000000000000004E-5</v>
          </cell>
          <cell r="L192">
            <v>0.2</v>
          </cell>
        </row>
        <row r="193">
          <cell r="A193" t="str">
            <v>X-00008255</v>
          </cell>
          <cell r="B193" t="str">
            <v>AUX</v>
          </cell>
          <cell r="C193" t="str">
            <v>Аксессуары к сплит системам</v>
          </cell>
          <cell r="D193" t="str">
            <v>VC filter (с витамином "C" фильтр)</v>
          </cell>
          <cell r="E193">
            <v>214</v>
          </cell>
          <cell r="F193">
            <v>590</v>
          </cell>
          <cell r="G193" t="str">
            <v>RUB</v>
          </cell>
          <cell r="H193">
            <v>590</v>
          </cell>
          <cell r="I193" t="str">
            <v>RUB</v>
          </cell>
          <cell r="J193" t="str">
            <v>22,5x6x0,6</v>
          </cell>
          <cell r="K193">
            <v>8.1000000000000004E-5</v>
          </cell>
          <cell r="L193">
            <v>0.2</v>
          </cell>
        </row>
        <row r="194">
          <cell r="A194" t="str">
            <v>X-00008256</v>
          </cell>
          <cell r="B194" t="str">
            <v>AUX</v>
          </cell>
          <cell r="C194" t="str">
            <v>Аксессуары к сплит системам</v>
          </cell>
          <cell r="D194" t="str">
            <v>Silver ion filter (с ионами серебра фильтр)</v>
          </cell>
          <cell r="E194">
            <v>62</v>
          </cell>
          <cell r="F194">
            <v>590</v>
          </cell>
          <cell r="G194" t="str">
            <v>RUB</v>
          </cell>
          <cell r="H194">
            <v>590</v>
          </cell>
          <cell r="I194" t="str">
            <v>RUB</v>
          </cell>
          <cell r="J194" t="str">
            <v>22,5x6x0,6</v>
          </cell>
          <cell r="K194">
            <v>8.1000000000000004E-5</v>
          </cell>
          <cell r="L194">
            <v>0.2</v>
          </cell>
        </row>
        <row r="195">
          <cell r="A195" t="str">
            <v>X-00008257</v>
          </cell>
          <cell r="B195" t="str">
            <v>AUX</v>
          </cell>
          <cell r="C195" t="str">
            <v>Аксессуары к сплит системам</v>
          </cell>
          <cell r="D195" t="str">
            <v>IFD filter</v>
          </cell>
          <cell r="E195">
            <v>75</v>
          </cell>
          <cell r="F195">
            <v>567</v>
          </cell>
          <cell r="G195" t="str">
            <v>RUB</v>
          </cell>
          <cell r="H195">
            <v>450</v>
          </cell>
          <cell r="I195" t="str">
            <v>RUB</v>
          </cell>
          <cell r="J195" t="str">
            <v>22,5x6x0,6</v>
          </cell>
          <cell r="K195">
            <v>8.1000000000000004E-5</v>
          </cell>
          <cell r="L195">
            <v>0.2</v>
          </cell>
        </row>
        <row r="196">
          <cell r="A196" t="str">
            <v>X-00008258</v>
          </cell>
          <cell r="B196" t="str">
            <v>AUX</v>
          </cell>
          <cell r="C196" t="str">
            <v>Аксессуары к сплит системам</v>
          </cell>
          <cell r="D196" t="str">
            <v>Anti-formaldehyde filter (антиформальдегидный)</v>
          </cell>
          <cell r="E196">
            <v>52</v>
          </cell>
          <cell r="F196">
            <v>590</v>
          </cell>
          <cell r="G196" t="str">
            <v>RUB</v>
          </cell>
          <cell r="H196">
            <v>590</v>
          </cell>
          <cell r="I196" t="str">
            <v>RUB</v>
          </cell>
          <cell r="J196" t="str">
            <v>22,5x6x0,6</v>
          </cell>
          <cell r="K196">
            <v>8.1000000000000004E-5</v>
          </cell>
          <cell r="L196">
            <v>0.2</v>
          </cell>
        </row>
        <row r="197">
          <cell r="A197" t="str">
            <v>X-00008271</v>
          </cell>
          <cell r="B197" t="str">
            <v>AUX</v>
          </cell>
          <cell r="C197" t="str">
            <v>Аксессуары к сплит системам</v>
          </cell>
          <cell r="D197" t="str">
            <v>Signal receiver for duct AC (приемник ИК сигнала)</v>
          </cell>
          <cell r="E197">
            <v>37</v>
          </cell>
          <cell r="F197">
            <v>3800</v>
          </cell>
          <cell r="G197" t="str">
            <v>RUB</v>
          </cell>
          <cell r="H197">
            <v>4300</v>
          </cell>
          <cell r="I197" t="str">
            <v>RUB</v>
          </cell>
          <cell r="J197" t="str">
            <v>18x10x5</v>
          </cell>
          <cell r="K197">
            <v>8.9999999999999998E-4</v>
          </cell>
          <cell r="L197">
            <v>0.2</v>
          </cell>
        </row>
        <row r="198">
          <cell r="A198" t="str">
            <v>X-00008526</v>
          </cell>
          <cell r="B198" t="str">
            <v>AUX</v>
          </cell>
          <cell r="C198" t="str">
            <v>Аксессуары к сплит системам</v>
          </cell>
          <cell r="D198" t="str">
            <v>CAC 6 PIN (модуль wi-fi)</v>
          </cell>
          <cell r="E198">
            <v>129</v>
          </cell>
          <cell r="F198">
            <v>4900</v>
          </cell>
          <cell r="G198" t="str">
            <v>RUB</v>
          </cell>
          <cell r="H198">
            <v>5600</v>
          </cell>
          <cell r="I198" t="str">
            <v>RUB</v>
          </cell>
          <cell r="J198" t="str">
            <v>18x10x5</v>
          </cell>
          <cell r="K198">
            <v>8.9999999999999998E-4</v>
          </cell>
          <cell r="L198">
            <v>0.2</v>
          </cell>
        </row>
        <row r="199">
          <cell r="A199" t="str">
            <v>X-00010180</v>
          </cell>
          <cell r="B199" t="str">
            <v>AUX</v>
          </cell>
          <cell r="C199" t="str">
            <v>Аксессуары к сплит системам</v>
          </cell>
          <cell r="D199" t="str">
            <v>XK-04 (пульт проводной)</v>
          </cell>
          <cell r="E199">
            <v>23</v>
          </cell>
          <cell r="F199">
            <v>9600</v>
          </cell>
          <cell r="G199" t="str">
            <v>RUB</v>
          </cell>
          <cell r="H199">
            <v>10300</v>
          </cell>
          <cell r="I199" t="str">
            <v>RUB</v>
          </cell>
          <cell r="J199" t="str">
            <v>13x5x15</v>
          </cell>
          <cell r="K199">
            <v>9.7499999999999996E-4</v>
          </cell>
          <cell r="L199">
            <v>1</v>
          </cell>
        </row>
        <row r="200">
          <cell r="A200" t="str">
            <v>X-00010227</v>
          </cell>
          <cell r="B200" t="str">
            <v>AUX</v>
          </cell>
          <cell r="C200" t="str">
            <v>Аксессуары к сплит системам</v>
          </cell>
          <cell r="D200" t="str">
            <v>Беспроводной ИК-пульт для J серии с подсветкой</v>
          </cell>
          <cell r="E200">
            <v>169</v>
          </cell>
          <cell r="F200">
            <v>9720</v>
          </cell>
          <cell r="G200" t="str">
            <v>RUB</v>
          </cell>
          <cell r="H200">
            <v>10000</v>
          </cell>
          <cell r="I200" t="str">
            <v>RUB</v>
          </cell>
          <cell r="J200" t="str">
            <v>15x5x4</v>
          </cell>
          <cell r="K200">
            <v>2.9999999999999997E-4</v>
          </cell>
          <cell r="L200">
            <v>1</v>
          </cell>
        </row>
        <row r="201">
          <cell r="A201" t="str">
            <v>X-00010310</v>
          </cell>
          <cell r="B201" t="str">
            <v>AUX</v>
          </cell>
          <cell r="C201" t="str">
            <v>Аксессуары к сплит системам</v>
          </cell>
          <cell r="D201" t="str">
            <v>Держатель пульта</v>
          </cell>
          <cell r="E201" t="str">
            <v>250+</v>
          </cell>
          <cell r="F201">
            <v>420</v>
          </cell>
          <cell r="G201" t="str">
            <v>RUB</v>
          </cell>
          <cell r="H201">
            <v>420</v>
          </cell>
          <cell r="I201" t="str">
            <v>RUB</v>
          </cell>
          <cell r="J201" t="str">
            <v>15x5x4</v>
          </cell>
          <cell r="K201">
            <v>2.9999999999999997E-4</v>
          </cell>
          <cell r="L201">
            <v>1</v>
          </cell>
        </row>
        <row r="202">
          <cell r="A202" t="str">
            <v>X-00013886</v>
          </cell>
          <cell r="B202" t="str">
            <v>AUX</v>
          </cell>
          <cell r="C202" t="str">
            <v>Аксессуары к сплит системам</v>
          </cell>
          <cell r="D202" t="str">
            <v>OK-AC-P-AUX-1-MB-B-A2 (шлюз управл. по ModBus RTU)</v>
          </cell>
          <cell r="E202">
            <v>0</v>
          </cell>
          <cell r="F202">
            <v>19900</v>
          </cell>
          <cell r="G202" t="str">
            <v>RUB</v>
          </cell>
          <cell r="H202">
            <v>0</v>
          </cell>
          <cell r="I202" t="str">
            <v>RUB</v>
          </cell>
          <cell r="J202" t="str">
            <v>18x10x5</v>
          </cell>
          <cell r="K202">
            <v>8.9999999999999998E-4</v>
          </cell>
          <cell r="L202">
            <v>0.2</v>
          </cell>
        </row>
        <row r="203">
          <cell r="A203" t="str">
            <v>X-00013862</v>
          </cell>
          <cell r="B203" t="str">
            <v>AUX</v>
          </cell>
          <cell r="C203" t="str">
            <v>Classic Inverter</v>
          </cell>
          <cell r="D203" t="str">
            <v>AS-H12A4/BA-R2DI</v>
          </cell>
          <cell r="E203" t="str">
            <v>250+</v>
          </cell>
          <cell r="F203">
            <v>26390</v>
          </cell>
          <cell r="G203" t="str">
            <v>RUB</v>
          </cell>
          <cell r="H203">
            <v>30730</v>
          </cell>
          <cell r="I203" t="str">
            <v>RUB</v>
          </cell>
          <cell r="J203" t="str">
            <v>76x31,5x51</v>
          </cell>
          <cell r="K203">
            <v>0.12209399999999999</v>
          </cell>
          <cell r="L203">
            <v>21</v>
          </cell>
        </row>
        <row r="204">
          <cell r="A204" t="str">
            <v>X-00013863</v>
          </cell>
          <cell r="B204" t="str">
            <v>AUX</v>
          </cell>
          <cell r="C204" t="str">
            <v>Classic Inverter</v>
          </cell>
          <cell r="D204" t="str">
            <v>AS-H09A4/BA-R2DI</v>
          </cell>
          <cell r="E204" t="str">
            <v>250+</v>
          </cell>
          <cell r="F204">
            <v>22050</v>
          </cell>
          <cell r="G204" t="str">
            <v>RUB</v>
          </cell>
          <cell r="H204">
            <v>25760</v>
          </cell>
          <cell r="I204" t="str">
            <v>RUB</v>
          </cell>
          <cell r="J204" t="str">
            <v>76x31,5x51</v>
          </cell>
          <cell r="K204">
            <v>0.12209399999999999</v>
          </cell>
          <cell r="L204">
            <v>21</v>
          </cell>
        </row>
        <row r="205">
          <cell r="A205" t="str">
            <v>X-00013864</v>
          </cell>
          <cell r="B205" t="str">
            <v>AUX</v>
          </cell>
          <cell r="C205" t="str">
            <v>Classic Inverter</v>
          </cell>
          <cell r="D205" t="str">
            <v>AS-H18A4/BA-R2DI</v>
          </cell>
          <cell r="E205" t="str">
            <v>250+</v>
          </cell>
          <cell r="F205">
            <v>44940</v>
          </cell>
          <cell r="G205" t="str">
            <v>RUB</v>
          </cell>
          <cell r="H205">
            <v>47880</v>
          </cell>
          <cell r="I205" t="str">
            <v>RUB</v>
          </cell>
          <cell r="J205" t="str">
            <v>82,5x33x59,5</v>
          </cell>
          <cell r="K205">
            <v>0.16198874999999999</v>
          </cell>
          <cell r="L205">
            <v>24</v>
          </cell>
        </row>
        <row r="206">
          <cell r="A206" t="str">
            <v>X-00013865</v>
          </cell>
          <cell r="B206" t="str">
            <v>AUX</v>
          </cell>
          <cell r="C206" t="str">
            <v>Classic Inverter</v>
          </cell>
          <cell r="D206" t="str">
            <v>ASW-H09A4/BA-R2DI</v>
          </cell>
          <cell r="E206" t="str">
            <v>250+</v>
          </cell>
          <cell r="F206">
            <v>9450</v>
          </cell>
          <cell r="G206" t="str">
            <v>RUB</v>
          </cell>
          <cell r="H206">
            <v>11040</v>
          </cell>
          <cell r="I206" t="str">
            <v>RUB</v>
          </cell>
          <cell r="J206" t="str">
            <v>83,5x37,5x28,5</v>
          </cell>
          <cell r="K206">
            <v>8.9240625000000004E-2</v>
          </cell>
          <cell r="L206">
            <v>10</v>
          </cell>
        </row>
        <row r="207">
          <cell r="A207" t="str">
            <v>X-00013866</v>
          </cell>
          <cell r="B207" t="str">
            <v>AUX</v>
          </cell>
          <cell r="C207" t="str">
            <v>Classic Inverter</v>
          </cell>
          <cell r="D207" t="str">
            <v>ASW-H12A4/BA-R2DI</v>
          </cell>
          <cell r="E207" t="str">
            <v>250+</v>
          </cell>
          <cell r="F207">
            <v>11310</v>
          </cell>
          <cell r="G207" t="str">
            <v>RUB</v>
          </cell>
          <cell r="H207">
            <v>13170</v>
          </cell>
          <cell r="I207" t="str">
            <v>RUB</v>
          </cell>
          <cell r="J207" t="str">
            <v>83,5x37,5x28,5</v>
          </cell>
          <cell r="K207">
            <v>8.9240625000000004E-2</v>
          </cell>
          <cell r="L207">
            <v>10.5</v>
          </cell>
        </row>
        <row r="208">
          <cell r="A208" t="str">
            <v>X-00013867</v>
          </cell>
          <cell r="B208" t="str">
            <v>AUX</v>
          </cell>
          <cell r="C208" t="str">
            <v>Classic Inverter</v>
          </cell>
          <cell r="D208" t="str">
            <v>ASW-H18A4/BA-R2DI</v>
          </cell>
          <cell r="E208" t="str">
            <v>250+</v>
          </cell>
          <cell r="F208">
            <v>19260</v>
          </cell>
          <cell r="G208" t="str">
            <v>RUB</v>
          </cell>
          <cell r="H208">
            <v>20520</v>
          </cell>
          <cell r="I208" t="str">
            <v>RUB</v>
          </cell>
          <cell r="J208" t="str">
            <v>107x38,5x31,5</v>
          </cell>
          <cell r="K208">
            <v>0.12976425</v>
          </cell>
          <cell r="L208">
            <v>12.5</v>
          </cell>
        </row>
        <row r="209">
          <cell r="A209" t="str">
            <v>X-00013868</v>
          </cell>
          <cell r="B209" t="str">
            <v>AUX</v>
          </cell>
          <cell r="C209" t="str">
            <v>Classic Inverter</v>
          </cell>
          <cell r="D209" t="str">
            <v>AS-H07A4/BA-R2DI</v>
          </cell>
          <cell r="E209" t="str">
            <v>250+</v>
          </cell>
          <cell r="F209">
            <v>20440</v>
          </cell>
          <cell r="G209" t="str">
            <v>RUB</v>
          </cell>
          <cell r="H209">
            <v>24360</v>
          </cell>
          <cell r="I209" t="str">
            <v>RUB</v>
          </cell>
          <cell r="J209" t="str">
            <v>76x31,5x51</v>
          </cell>
          <cell r="K209">
            <v>0.12209399999999999</v>
          </cell>
          <cell r="L209">
            <v>21</v>
          </cell>
        </row>
        <row r="210">
          <cell r="A210" t="str">
            <v>X-00013873</v>
          </cell>
          <cell r="B210" t="str">
            <v>AUX</v>
          </cell>
          <cell r="C210" t="str">
            <v>Classic Inverter</v>
          </cell>
          <cell r="D210" t="str">
            <v>AS-H24A4/BA-R2DI</v>
          </cell>
          <cell r="E210">
            <v>112</v>
          </cell>
          <cell r="F210">
            <v>54530</v>
          </cell>
          <cell r="G210" t="str">
            <v>RUB</v>
          </cell>
          <cell r="H210">
            <v>56350</v>
          </cell>
          <cell r="I210" t="str">
            <v>RUB</v>
          </cell>
          <cell r="J210" t="str">
            <v>90,5x37,5x61,5</v>
          </cell>
          <cell r="K210">
            <v>0.20871562499999999</v>
          </cell>
          <cell r="L210">
            <v>30.5</v>
          </cell>
        </row>
        <row r="211">
          <cell r="A211" t="str">
            <v>X-00013874</v>
          </cell>
          <cell r="B211" t="str">
            <v>AUX</v>
          </cell>
          <cell r="C211" t="str">
            <v>Classic Inverter</v>
          </cell>
          <cell r="D211" t="str">
            <v>ASW-H07A4/BA-R2DI</v>
          </cell>
          <cell r="E211" t="str">
            <v>250+</v>
          </cell>
          <cell r="F211">
            <v>8760</v>
          </cell>
          <cell r="G211" t="str">
            <v>RUB</v>
          </cell>
          <cell r="H211">
            <v>10440</v>
          </cell>
          <cell r="I211" t="str">
            <v>RUB</v>
          </cell>
          <cell r="J211" t="str">
            <v>76,5x35,5x27</v>
          </cell>
          <cell r="K211">
            <v>7.3325249999999995E-2</v>
          </cell>
          <cell r="L211">
            <v>9</v>
          </cell>
        </row>
        <row r="212">
          <cell r="A212" t="str">
            <v>X-00013879</v>
          </cell>
          <cell r="B212" t="str">
            <v>AUX</v>
          </cell>
          <cell r="C212" t="str">
            <v>Classic Inverter</v>
          </cell>
          <cell r="D212" t="str">
            <v>ASW-H24A4/BA-R2DI</v>
          </cell>
          <cell r="E212">
            <v>111</v>
          </cell>
          <cell r="F212">
            <v>23370</v>
          </cell>
          <cell r="G212" t="str">
            <v>RUB</v>
          </cell>
          <cell r="H212">
            <v>24150</v>
          </cell>
          <cell r="I212" t="str">
            <v>RUB</v>
          </cell>
          <cell r="J212" t="str">
            <v>107x38,5x31,5</v>
          </cell>
          <cell r="K212">
            <v>0.12976425</v>
          </cell>
          <cell r="L212">
            <v>16</v>
          </cell>
        </row>
        <row r="213">
          <cell r="A213" t="str">
            <v>X-00013802</v>
          </cell>
          <cell r="B213" t="str">
            <v>AUX</v>
          </cell>
          <cell r="C213" t="str">
            <v>Classic Pro Inverter</v>
          </cell>
          <cell r="D213" t="str">
            <v>ASW-H09A4/CA-R2DI</v>
          </cell>
          <cell r="E213" t="str">
            <v>250+</v>
          </cell>
          <cell r="F213">
            <v>13050</v>
          </cell>
          <cell r="G213" t="str">
            <v>RUB</v>
          </cell>
          <cell r="H213">
            <v>13170</v>
          </cell>
          <cell r="I213" t="str">
            <v>RUB</v>
          </cell>
          <cell r="J213" t="str">
            <v>83,1x37,1x28,2</v>
          </cell>
          <cell r="K213">
            <v>8.6940881999999997E-2</v>
          </cell>
          <cell r="L213">
            <v>9.3000000000000007</v>
          </cell>
        </row>
        <row r="214">
          <cell r="A214" t="str">
            <v>X-00013803</v>
          </cell>
          <cell r="B214" t="str">
            <v>AUX</v>
          </cell>
          <cell r="C214" t="str">
            <v>Classic Pro Inverter</v>
          </cell>
          <cell r="D214" t="str">
            <v>ASW-H12A4/CA-R2DI</v>
          </cell>
          <cell r="E214">
            <v>198</v>
          </cell>
          <cell r="F214">
            <v>14100</v>
          </cell>
          <cell r="G214" t="str">
            <v>RUB</v>
          </cell>
          <cell r="H214">
            <v>14670</v>
          </cell>
          <cell r="I214" t="str">
            <v>RUB</v>
          </cell>
          <cell r="J214" t="str">
            <v>83,1x37,1x28,2</v>
          </cell>
          <cell r="K214">
            <v>8.6940881999999997E-2</v>
          </cell>
          <cell r="L214">
            <v>9.8000000000000007</v>
          </cell>
        </row>
        <row r="215">
          <cell r="A215" t="str">
            <v>X-00013804</v>
          </cell>
          <cell r="B215" t="str">
            <v>AUX</v>
          </cell>
          <cell r="C215" t="str">
            <v>Classic Pro Inverter</v>
          </cell>
          <cell r="D215" t="str">
            <v>AS-H09A4/CA-R2DI</v>
          </cell>
          <cell r="E215" t="str">
            <v>250+</v>
          </cell>
          <cell r="F215">
            <v>30450</v>
          </cell>
          <cell r="G215" t="str">
            <v>RUB</v>
          </cell>
          <cell r="H215">
            <v>30730</v>
          </cell>
          <cell r="I215" t="str">
            <v>RUB</v>
          </cell>
          <cell r="J215" t="str">
            <v>82,5x34,5x59,5</v>
          </cell>
          <cell r="K215">
            <v>0.16935187500000001</v>
          </cell>
          <cell r="L215">
            <v>25.45</v>
          </cell>
        </row>
        <row r="216">
          <cell r="A216" t="str">
            <v>X-00013805</v>
          </cell>
          <cell r="B216" t="str">
            <v>AUX</v>
          </cell>
          <cell r="C216" t="str">
            <v>Classic Pro Inverter</v>
          </cell>
          <cell r="D216" t="str">
            <v>AS-H12A4/CA-R2DI</v>
          </cell>
          <cell r="E216">
            <v>208</v>
          </cell>
          <cell r="F216">
            <v>32900</v>
          </cell>
          <cell r="G216" t="str">
            <v>RUB</v>
          </cell>
          <cell r="H216">
            <v>34230</v>
          </cell>
          <cell r="I216" t="str">
            <v>RUB</v>
          </cell>
          <cell r="J216" t="str">
            <v>82,5x34,5x59,5</v>
          </cell>
          <cell r="K216">
            <v>0.16935187500000001</v>
          </cell>
          <cell r="L216">
            <v>25.5</v>
          </cell>
        </row>
        <row r="217">
          <cell r="A217" t="str">
            <v>X-00013955</v>
          </cell>
          <cell r="B217" t="str">
            <v>AUX</v>
          </cell>
          <cell r="C217" t="str">
            <v>Comfort Inverter</v>
          </cell>
          <cell r="D217" t="str">
            <v>AS-H09A4/HB-R2DI</v>
          </cell>
          <cell r="E217" t="str">
            <v>250+</v>
          </cell>
          <cell r="F217">
            <v>31290</v>
          </cell>
          <cell r="G217" t="str">
            <v>RUB</v>
          </cell>
          <cell r="H217">
            <v>30730</v>
          </cell>
          <cell r="I217" t="str">
            <v>RUB</v>
          </cell>
          <cell r="J217" t="str">
            <v>82,5x34,5x59,5</v>
          </cell>
          <cell r="K217">
            <v>0.16935187500000001</v>
          </cell>
          <cell r="L217">
            <v>25</v>
          </cell>
        </row>
        <row r="218">
          <cell r="A218" t="str">
            <v>X-00013956</v>
          </cell>
          <cell r="B218" t="str">
            <v>AUX</v>
          </cell>
          <cell r="C218" t="str">
            <v>Comfort Inverter</v>
          </cell>
          <cell r="D218" t="str">
            <v>ASW-H09A4/HB-R2DI</v>
          </cell>
          <cell r="E218" t="str">
            <v>250+</v>
          </cell>
          <cell r="F218">
            <v>13410</v>
          </cell>
          <cell r="G218" t="str">
            <v>RUB</v>
          </cell>
          <cell r="H218">
            <v>13170</v>
          </cell>
          <cell r="I218" t="str">
            <v>RUB</v>
          </cell>
          <cell r="J218" t="str">
            <v>83,5x37,5x28,5</v>
          </cell>
          <cell r="K218">
            <v>8.9240625000000004E-2</v>
          </cell>
          <cell r="L218">
            <v>10</v>
          </cell>
        </row>
        <row r="219">
          <cell r="A219" t="str">
            <v>X-00013957</v>
          </cell>
          <cell r="B219" t="str">
            <v>AUX</v>
          </cell>
          <cell r="C219" t="str">
            <v>Comfort Inverter</v>
          </cell>
          <cell r="D219" t="str">
            <v>AS-H12A4/HB-R2DI</v>
          </cell>
          <cell r="E219" t="str">
            <v>250+</v>
          </cell>
          <cell r="F219">
            <v>33810</v>
          </cell>
          <cell r="G219" t="str">
            <v>RUB</v>
          </cell>
          <cell r="H219">
            <v>35630</v>
          </cell>
          <cell r="I219" t="str">
            <v>RUB</v>
          </cell>
          <cell r="J219" t="str">
            <v>82,5x34,5x59,5</v>
          </cell>
          <cell r="K219">
            <v>0.16935187500000001</v>
          </cell>
          <cell r="L219">
            <v>26.5</v>
          </cell>
        </row>
        <row r="220">
          <cell r="A220" t="str">
            <v>X-00013958</v>
          </cell>
          <cell r="B220" t="str">
            <v>AUX</v>
          </cell>
          <cell r="C220" t="str">
            <v>Comfort Inverter</v>
          </cell>
          <cell r="D220" t="str">
            <v>ASW-H12A4/HB-R2DI</v>
          </cell>
          <cell r="E220" t="str">
            <v>250+</v>
          </cell>
          <cell r="F220">
            <v>14490</v>
          </cell>
          <cell r="G220" t="str">
            <v>RUB</v>
          </cell>
          <cell r="H220">
            <v>15270</v>
          </cell>
          <cell r="I220" t="str">
            <v>RUB</v>
          </cell>
          <cell r="J220" t="str">
            <v>83,5x37,5x28,5</v>
          </cell>
          <cell r="K220">
            <v>8.9240625000000004E-2</v>
          </cell>
          <cell r="L220">
            <v>10</v>
          </cell>
        </row>
        <row r="221">
          <cell r="A221" t="str">
            <v>X-00013959</v>
          </cell>
          <cell r="B221" t="str">
            <v>AUX</v>
          </cell>
          <cell r="C221" t="str">
            <v>Silver ART Inverter</v>
          </cell>
          <cell r="D221" t="str">
            <v>ASW-H09A4/CD-R2DI</v>
          </cell>
          <cell r="E221" t="str">
            <v>250+</v>
          </cell>
          <cell r="F221">
            <v>15570</v>
          </cell>
          <cell r="G221" t="str">
            <v>RUB</v>
          </cell>
          <cell r="H221">
            <v>16980</v>
          </cell>
          <cell r="I221" t="str">
            <v>RUB</v>
          </cell>
          <cell r="J221" t="str">
            <v>83,5x37,5x28,5</v>
          </cell>
          <cell r="K221">
            <v>8.9240625000000004E-2</v>
          </cell>
          <cell r="L221">
            <v>10</v>
          </cell>
        </row>
        <row r="222">
          <cell r="A222" t="str">
            <v>X-00013960</v>
          </cell>
          <cell r="B222" t="str">
            <v>AUX</v>
          </cell>
          <cell r="C222" t="str">
            <v>Silver ART Inverter</v>
          </cell>
          <cell r="D222" t="str">
            <v>AS-H09A4/CD-R2DI</v>
          </cell>
          <cell r="E222" t="str">
            <v>250+</v>
          </cell>
          <cell r="F222">
            <v>36330</v>
          </cell>
          <cell r="G222" t="str">
            <v>RUB</v>
          </cell>
          <cell r="H222">
            <v>39620</v>
          </cell>
          <cell r="I222" t="str">
            <v>RUB</v>
          </cell>
          <cell r="J222" t="str">
            <v>82,5x34,5x59,5</v>
          </cell>
          <cell r="K222">
            <v>0.16935187500000001</v>
          </cell>
          <cell r="L222">
            <v>25</v>
          </cell>
        </row>
        <row r="223">
          <cell r="A223" t="str">
            <v>X-00013961</v>
          </cell>
          <cell r="B223" t="str">
            <v>AUX</v>
          </cell>
          <cell r="C223" t="str">
            <v>Silver ART Inverter</v>
          </cell>
          <cell r="D223" t="str">
            <v>AS-H12A4/CD-R2DI</v>
          </cell>
          <cell r="E223">
            <v>248</v>
          </cell>
          <cell r="F223">
            <v>39480</v>
          </cell>
          <cell r="G223" t="str">
            <v>RUB</v>
          </cell>
          <cell r="H223">
            <v>42350</v>
          </cell>
          <cell r="I223" t="str">
            <v>RUB</v>
          </cell>
          <cell r="J223" t="str">
            <v>82,5x34,5x59,5</v>
          </cell>
          <cell r="K223">
            <v>0.16935187500000001</v>
          </cell>
          <cell r="L223">
            <v>26.5</v>
          </cell>
        </row>
        <row r="224">
          <cell r="A224" t="str">
            <v>X-00013962</v>
          </cell>
          <cell r="B224" t="str">
            <v>AUX</v>
          </cell>
          <cell r="C224" t="str">
            <v>Silver ART Inverter</v>
          </cell>
          <cell r="D224" t="str">
            <v>ASW-H12A4/CD-R2DI</v>
          </cell>
          <cell r="E224">
            <v>244</v>
          </cell>
          <cell r="F224">
            <v>16920</v>
          </cell>
          <cell r="G224" t="str">
            <v>RUB</v>
          </cell>
          <cell r="H224">
            <v>18150</v>
          </cell>
          <cell r="I224" t="str">
            <v>RUB</v>
          </cell>
          <cell r="J224" t="str">
            <v>83,5x37,5x28,5</v>
          </cell>
          <cell r="K224">
            <v>8.9240625000000004E-2</v>
          </cell>
          <cell r="L224">
            <v>10</v>
          </cell>
        </row>
        <row r="225">
          <cell r="A225" t="str">
            <v>X-00013870</v>
          </cell>
          <cell r="B225" t="str">
            <v>AUX</v>
          </cell>
          <cell r="C225" t="str">
            <v>Black ART Inverter</v>
          </cell>
          <cell r="D225" t="str">
            <v>AS-H09A4/CC-R2DI</v>
          </cell>
          <cell r="E225" t="str">
            <v>250+</v>
          </cell>
          <cell r="F225">
            <v>36330</v>
          </cell>
          <cell r="G225" t="str">
            <v>RUB</v>
          </cell>
          <cell r="H225">
            <v>39620</v>
          </cell>
          <cell r="I225" t="str">
            <v>RUB</v>
          </cell>
          <cell r="J225" t="str">
            <v>82,5x34,5x59,5</v>
          </cell>
          <cell r="K225">
            <v>0.16935187500000001</v>
          </cell>
          <cell r="L225">
            <v>25</v>
          </cell>
        </row>
        <row r="226">
          <cell r="A226" t="str">
            <v>X-00013872</v>
          </cell>
          <cell r="B226" t="str">
            <v>AUX</v>
          </cell>
          <cell r="C226" t="str">
            <v>Black ART Inverter</v>
          </cell>
          <cell r="D226" t="str">
            <v>AS-H12A4/CC-R2DI</v>
          </cell>
          <cell r="E226">
            <v>145</v>
          </cell>
          <cell r="F226">
            <v>39480</v>
          </cell>
          <cell r="G226" t="str">
            <v>RUB</v>
          </cell>
          <cell r="H226">
            <v>42350</v>
          </cell>
          <cell r="I226" t="str">
            <v>RUB</v>
          </cell>
          <cell r="J226" t="str">
            <v>82,5x34,5x59,5</v>
          </cell>
          <cell r="K226">
            <v>0.16935187500000001</v>
          </cell>
          <cell r="L226">
            <v>26.5</v>
          </cell>
        </row>
        <row r="227">
          <cell r="A227" t="str">
            <v>X-00013876</v>
          </cell>
          <cell r="B227" t="str">
            <v>AUX</v>
          </cell>
          <cell r="C227" t="str">
            <v>Black ART Inverter</v>
          </cell>
          <cell r="D227" t="str">
            <v>ASW-H09A4/CC-R2DI</v>
          </cell>
          <cell r="E227" t="str">
            <v>250+</v>
          </cell>
          <cell r="F227">
            <v>15570</v>
          </cell>
          <cell r="G227" t="str">
            <v>RUB</v>
          </cell>
          <cell r="H227">
            <v>16980</v>
          </cell>
          <cell r="I227" t="str">
            <v>RUB</v>
          </cell>
          <cell r="J227" t="str">
            <v>83,5x37,5x28,5</v>
          </cell>
          <cell r="K227">
            <v>8.9240625000000004E-2</v>
          </cell>
          <cell r="L227">
            <v>10</v>
          </cell>
        </row>
        <row r="228">
          <cell r="A228" t="str">
            <v>X-00013878</v>
          </cell>
          <cell r="B228" t="str">
            <v>AUX</v>
          </cell>
          <cell r="C228" t="str">
            <v>Black ART Inverter</v>
          </cell>
          <cell r="D228" t="str">
            <v>ASW-H12A4/CC-R2DI</v>
          </cell>
          <cell r="E228">
            <v>146</v>
          </cell>
          <cell r="F228">
            <v>16920</v>
          </cell>
          <cell r="G228" t="str">
            <v>RUB</v>
          </cell>
          <cell r="H228">
            <v>18150</v>
          </cell>
          <cell r="I228" t="str">
            <v>RUB</v>
          </cell>
          <cell r="J228" t="str">
            <v>83,5x37,5x28,5</v>
          </cell>
          <cell r="K228">
            <v>8.9240625000000004E-2</v>
          </cell>
          <cell r="L228">
            <v>10</v>
          </cell>
        </row>
        <row r="229">
          <cell r="A229" t="str">
            <v>X-00013869</v>
          </cell>
          <cell r="B229" t="str">
            <v>AUX</v>
          </cell>
          <cell r="C229" t="str">
            <v>Premium Inverter</v>
          </cell>
          <cell r="D229" t="str">
            <v>AS-H09A4/AF-R2DI</v>
          </cell>
          <cell r="E229">
            <v>166</v>
          </cell>
          <cell r="F229">
            <v>48020</v>
          </cell>
          <cell r="G229" t="str">
            <v>RUB</v>
          </cell>
          <cell r="H229">
            <v>47390</v>
          </cell>
          <cell r="I229" t="str">
            <v>RUB</v>
          </cell>
          <cell r="J229" t="str">
            <v xml:space="preserve">82,5x34,5x59,5 </v>
          </cell>
          <cell r="K229">
            <v>0.16935187500000001</v>
          </cell>
          <cell r="L229">
            <v>28</v>
          </cell>
        </row>
        <row r="230">
          <cell r="A230" t="str">
            <v>X-00013871</v>
          </cell>
          <cell r="B230" t="str">
            <v>AUX</v>
          </cell>
          <cell r="C230" t="str">
            <v>Premium Inverter</v>
          </cell>
          <cell r="D230" t="str">
            <v>AS-H12A4/AF-R2DI</v>
          </cell>
          <cell r="E230">
            <v>96</v>
          </cell>
          <cell r="F230">
            <v>51380</v>
          </cell>
          <cell r="G230" t="str">
            <v>RUB</v>
          </cell>
          <cell r="H230">
            <v>50400</v>
          </cell>
          <cell r="I230" t="str">
            <v>RUB</v>
          </cell>
          <cell r="J230" t="str">
            <v xml:space="preserve">82,5x34,5x59,5 </v>
          </cell>
          <cell r="K230">
            <v>0.16935187500000001</v>
          </cell>
          <cell r="L230">
            <v>28</v>
          </cell>
        </row>
        <row r="231">
          <cell r="A231" t="str">
            <v>X-00013875</v>
          </cell>
          <cell r="B231" t="str">
            <v>AUX</v>
          </cell>
          <cell r="C231" t="str">
            <v>Premium Inverter</v>
          </cell>
          <cell r="D231" t="str">
            <v>ASW-H09A4/AF-R2DI</v>
          </cell>
          <cell r="E231">
            <v>165</v>
          </cell>
          <cell r="F231">
            <v>20580</v>
          </cell>
          <cell r="G231" t="str">
            <v>RUB</v>
          </cell>
          <cell r="H231">
            <v>20310</v>
          </cell>
          <cell r="I231" t="str">
            <v>RUB</v>
          </cell>
          <cell r="J231" t="str">
            <v xml:space="preserve">96x38,5x30 </v>
          </cell>
          <cell r="K231">
            <v>0.11088000000000001</v>
          </cell>
          <cell r="L231">
            <v>12</v>
          </cell>
        </row>
        <row r="232">
          <cell r="A232" t="str">
            <v>X-00013877</v>
          </cell>
          <cell r="B232" t="str">
            <v>AUX</v>
          </cell>
          <cell r="C232" t="str">
            <v>Premium Inverter</v>
          </cell>
          <cell r="D232" t="str">
            <v>ASW-H12A4/AF-R2DI</v>
          </cell>
          <cell r="E232">
            <v>96</v>
          </cell>
          <cell r="F232">
            <v>22020</v>
          </cell>
          <cell r="G232" t="str">
            <v>RUB</v>
          </cell>
          <cell r="H232">
            <v>21600</v>
          </cell>
          <cell r="I232" t="str">
            <v>RUB</v>
          </cell>
          <cell r="J232" t="str">
            <v xml:space="preserve">96x38,5x30 </v>
          </cell>
          <cell r="K232">
            <v>0.11088000000000001</v>
          </cell>
          <cell r="L232">
            <v>12</v>
          </cell>
        </row>
        <row r="233">
          <cell r="A233" t="str">
            <v>X-00014580</v>
          </cell>
          <cell r="B233" t="str">
            <v>AUX</v>
          </cell>
          <cell r="C233" t="str">
            <v>Basic Inverter</v>
          </cell>
          <cell r="D233" t="str">
            <v>AS-H07A4/CB-R2DI</v>
          </cell>
          <cell r="E233" t="str">
            <v>250+</v>
          </cell>
          <cell r="F233">
            <v>18900</v>
          </cell>
          <cell r="G233" t="str">
            <v>RUB</v>
          </cell>
          <cell r="H233">
            <v>20930</v>
          </cell>
          <cell r="I233" t="str">
            <v>RUB</v>
          </cell>
          <cell r="J233" t="str">
            <v>76x31,5x51</v>
          </cell>
          <cell r="K233">
            <v>0.12209399999999999</v>
          </cell>
          <cell r="L233">
            <v>21</v>
          </cell>
        </row>
        <row r="234">
          <cell r="A234" t="str">
            <v>X-00014581</v>
          </cell>
          <cell r="B234" t="str">
            <v>AUX</v>
          </cell>
          <cell r="C234" t="str">
            <v>Basic Inverter</v>
          </cell>
          <cell r="D234" t="str">
            <v>AS-H09A4/CB-R2DI</v>
          </cell>
          <cell r="E234" t="str">
            <v>250+</v>
          </cell>
          <cell r="F234">
            <v>20440</v>
          </cell>
          <cell r="G234" t="str">
            <v>RUB</v>
          </cell>
          <cell r="H234">
            <v>22330</v>
          </cell>
          <cell r="I234" t="str">
            <v>RUB</v>
          </cell>
          <cell r="J234" t="str">
            <v>76x31,5x51</v>
          </cell>
          <cell r="K234">
            <v>0.12209399999999999</v>
          </cell>
          <cell r="L234">
            <v>21</v>
          </cell>
        </row>
        <row r="235">
          <cell r="A235" t="str">
            <v>X-00014582</v>
          </cell>
          <cell r="B235" t="str">
            <v>AUX</v>
          </cell>
          <cell r="C235" t="str">
            <v>Basic Inverter</v>
          </cell>
          <cell r="D235" t="str">
            <v>AS-H12A4/CB-R2DI</v>
          </cell>
          <cell r="E235">
            <v>118</v>
          </cell>
          <cell r="F235">
            <v>23730</v>
          </cell>
          <cell r="G235" t="str">
            <v>RUB</v>
          </cell>
          <cell r="H235">
            <v>26530</v>
          </cell>
          <cell r="I235" t="str">
            <v>RUB</v>
          </cell>
          <cell r="J235" t="str">
            <v>76x31,5x51</v>
          </cell>
          <cell r="K235">
            <v>0.12209399999999999</v>
          </cell>
          <cell r="L235">
            <v>21</v>
          </cell>
        </row>
        <row r="236">
          <cell r="A236" t="str">
            <v>X-00014583</v>
          </cell>
          <cell r="B236" t="str">
            <v>AUX</v>
          </cell>
          <cell r="C236" t="str">
            <v>Basic Inverter</v>
          </cell>
          <cell r="D236" t="str">
            <v>AS-H18A4/CB-R2DI</v>
          </cell>
          <cell r="E236">
            <v>91</v>
          </cell>
          <cell r="F236">
            <v>40460</v>
          </cell>
          <cell r="G236" t="str">
            <v>RUB</v>
          </cell>
          <cell r="H236">
            <v>41230</v>
          </cell>
          <cell r="I236" t="str">
            <v>RUB</v>
          </cell>
          <cell r="J236" t="str">
            <v>82,5x33x59,5</v>
          </cell>
          <cell r="K236">
            <v>0.16198874999999999</v>
          </cell>
          <cell r="L236">
            <v>24</v>
          </cell>
        </row>
        <row r="237">
          <cell r="A237" t="str">
            <v>X-00014584</v>
          </cell>
          <cell r="B237" t="str">
            <v>AUX</v>
          </cell>
          <cell r="C237" t="str">
            <v>Basic Inverter</v>
          </cell>
          <cell r="D237" t="str">
            <v>AS-H24A4/CB-R2DI</v>
          </cell>
          <cell r="E237">
            <v>215</v>
          </cell>
          <cell r="F237">
            <v>50330</v>
          </cell>
          <cell r="G237" t="str">
            <v>RUB</v>
          </cell>
          <cell r="H237">
            <v>52430</v>
          </cell>
          <cell r="I237" t="str">
            <v>RUB</v>
          </cell>
          <cell r="J237" t="str">
            <v>90,5x37,5x61,5</v>
          </cell>
          <cell r="K237">
            <v>0.20871562499999999</v>
          </cell>
          <cell r="L237">
            <v>30.5</v>
          </cell>
        </row>
        <row r="238">
          <cell r="A238" t="str">
            <v>X-00014585</v>
          </cell>
          <cell r="B238" t="str">
            <v>AUX</v>
          </cell>
          <cell r="C238" t="str">
            <v>Basic Inverter</v>
          </cell>
          <cell r="D238" t="str">
            <v>ASW-H07A4/CB-R2DI</v>
          </cell>
          <cell r="E238" t="str">
            <v>250+</v>
          </cell>
          <cell r="F238">
            <v>8100</v>
          </cell>
          <cell r="G238" t="str">
            <v>RUB</v>
          </cell>
          <cell r="H238">
            <v>8970</v>
          </cell>
          <cell r="I238" t="str">
            <v>RUB</v>
          </cell>
          <cell r="J238" t="str">
            <v>76,5x35,5x27</v>
          </cell>
          <cell r="K238">
            <v>7.3325249999999995E-2</v>
          </cell>
          <cell r="L238">
            <v>9</v>
          </cell>
        </row>
        <row r="239">
          <cell r="A239" t="str">
            <v>X-00014587</v>
          </cell>
          <cell r="B239" t="str">
            <v>AUX</v>
          </cell>
          <cell r="C239" t="str">
            <v>Basic Inverter</v>
          </cell>
          <cell r="D239" t="str">
            <v>ASW-H09A4/CB-R2DI</v>
          </cell>
          <cell r="E239" t="str">
            <v>250+</v>
          </cell>
          <cell r="F239">
            <v>8760</v>
          </cell>
          <cell r="G239" t="str">
            <v>RUB</v>
          </cell>
          <cell r="H239">
            <v>9570</v>
          </cell>
          <cell r="I239" t="str">
            <v>RUB</v>
          </cell>
          <cell r="J239" t="str">
            <v>83,5x37,5x28,5</v>
          </cell>
          <cell r="K239">
            <v>8.9240625000000004E-2</v>
          </cell>
          <cell r="L239">
            <v>10</v>
          </cell>
        </row>
        <row r="240">
          <cell r="A240" t="str">
            <v>X-00014588</v>
          </cell>
          <cell r="B240" t="str">
            <v>AUX</v>
          </cell>
          <cell r="C240" t="str">
            <v>Basic Inverter</v>
          </cell>
          <cell r="D240" t="str">
            <v>ASW-H12A4/CB-R2DI</v>
          </cell>
          <cell r="E240">
            <v>118</v>
          </cell>
          <cell r="F240">
            <v>10170</v>
          </cell>
          <cell r="G240" t="str">
            <v>RUB</v>
          </cell>
          <cell r="H240">
            <v>11370</v>
          </cell>
          <cell r="I240" t="str">
            <v>RUB</v>
          </cell>
          <cell r="J240" t="str">
            <v>83,5x37,5x28,5</v>
          </cell>
          <cell r="K240">
            <v>8.9240625000000004E-2</v>
          </cell>
          <cell r="L240">
            <v>10.5</v>
          </cell>
        </row>
        <row r="241">
          <cell r="A241" t="str">
            <v>X-00014589</v>
          </cell>
          <cell r="B241" t="str">
            <v>AUX</v>
          </cell>
          <cell r="C241" t="str">
            <v>Basic Inverter</v>
          </cell>
          <cell r="D241" t="str">
            <v>ASW-H18A4/CB-R2DI</v>
          </cell>
          <cell r="E241">
            <v>91</v>
          </cell>
          <cell r="F241">
            <v>17340</v>
          </cell>
          <cell r="G241" t="str">
            <v>RUB</v>
          </cell>
          <cell r="H241">
            <v>17670</v>
          </cell>
          <cell r="I241" t="str">
            <v>RUB</v>
          </cell>
          <cell r="J241" t="str">
            <v>107x38,5x31,5</v>
          </cell>
          <cell r="K241">
            <v>0.12976425</v>
          </cell>
          <cell r="L241">
            <v>12.5</v>
          </cell>
        </row>
        <row r="242">
          <cell r="A242" t="str">
            <v>X-00014590</v>
          </cell>
          <cell r="B242" t="str">
            <v>AUX</v>
          </cell>
          <cell r="C242" t="str">
            <v>Basic Inverter</v>
          </cell>
          <cell r="D242" t="str">
            <v>ASW-H24A4/CB-R2DI</v>
          </cell>
          <cell r="E242">
            <v>215</v>
          </cell>
          <cell r="F242">
            <v>21570</v>
          </cell>
          <cell r="G242" t="str">
            <v>RUB</v>
          </cell>
          <cell r="H242">
            <v>22470</v>
          </cell>
          <cell r="I242" t="str">
            <v>RUB</v>
          </cell>
          <cell r="J242" t="str">
            <v>107x38,5x31,5</v>
          </cell>
          <cell r="K242">
            <v>0.12976425</v>
          </cell>
          <cell r="L242">
            <v>16</v>
          </cell>
        </row>
        <row r="243">
          <cell r="A243" t="str">
            <v>X-00011935</v>
          </cell>
          <cell r="B243" t="str">
            <v>Ecoclima</v>
          </cell>
          <cell r="C243" t="str">
            <v>Мультисистемы Multi line</v>
          </cell>
          <cell r="D243" t="str">
            <v>CMWM-H12/4R2 (White)</v>
          </cell>
          <cell r="E243">
            <v>58</v>
          </cell>
          <cell r="F243">
            <v>14622</v>
          </cell>
          <cell r="G243" t="str">
            <v>RUB</v>
          </cell>
          <cell r="H243">
            <v>13900</v>
          </cell>
          <cell r="I243" t="str">
            <v>RUB</v>
          </cell>
          <cell r="J243" t="str">
            <v>87x26,5x33,5</v>
          </cell>
          <cell r="K243">
            <v>7.7234250000000004E-2</v>
          </cell>
          <cell r="L243">
            <v>9.5</v>
          </cell>
        </row>
        <row r="244">
          <cell r="A244" t="str">
            <v>X-00011936</v>
          </cell>
          <cell r="B244" t="str">
            <v>Ecoclima</v>
          </cell>
          <cell r="C244" t="str">
            <v>Мультисистемы Multi line</v>
          </cell>
          <cell r="D244" t="str">
            <v>CMWM-H12/4R2 (Silver)</v>
          </cell>
          <cell r="E244">
            <v>43</v>
          </cell>
          <cell r="F244">
            <v>16831</v>
          </cell>
          <cell r="G244" t="str">
            <v>RUB</v>
          </cell>
          <cell r="H244">
            <v>15500</v>
          </cell>
          <cell r="I244" t="str">
            <v>RUB</v>
          </cell>
          <cell r="J244" t="str">
            <v>87x26,5x33,5</v>
          </cell>
          <cell r="K244">
            <v>7.7234250000000004E-2</v>
          </cell>
          <cell r="L244">
            <v>9.5</v>
          </cell>
        </row>
        <row r="245">
          <cell r="A245" t="str">
            <v>X-00011811</v>
          </cell>
          <cell r="B245" t="str">
            <v>Ecoclima</v>
          </cell>
          <cell r="C245" t="str">
            <v>Wind line Inverter</v>
          </cell>
          <cell r="D245" t="str">
            <v>EC/I-07QC</v>
          </cell>
          <cell r="E245">
            <v>212</v>
          </cell>
          <cell r="F245">
            <v>11850</v>
          </cell>
          <cell r="G245" t="str">
            <v>RUB</v>
          </cell>
          <cell r="H245">
            <v>17710</v>
          </cell>
          <cell r="I245" t="str">
            <v>RUB</v>
          </cell>
          <cell r="J245" t="str">
            <v>78,5x30x60</v>
          </cell>
          <cell r="K245">
            <v>0.14130000000000001</v>
          </cell>
          <cell r="L245">
            <v>27</v>
          </cell>
        </row>
        <row r="246">
          <cell r="A246" t="str">
            <v>X-00011812</v>
          </cell>
          <cell r="B246" t="str">
            <v>Ecoclima</v>
          </cell>
          <cell r="C246" t="str">
            <v>Wind line Inverter</v>
          </cell>
          <cell r="D246" t="str">
            <v>EC/I-09QC</v>
          </cell>
          <cell r="E246">
            <v>1</v>
          </cell>
          <cell r="F246">
            <v>12500</v>
          </cell>
          <cell r="G246" t="str">
            <v>RUB</v>
          </cell>
          <cell r="H246">
            <v>18830</v>
          </cell>
          <cell r="I246" t="str">
            <v>RUB</v>
          </cell>
          <cell r="J246" t="str">
            <v>78,5x30x60</v>
          </cell>
          <cell r="K246">
            <v>0.14130000000000001</v>
          </cell>
          <cell r="L246">
            <v>27</v>
          </cell>
        </row>
        <row r="247">
          <cell r="A247" t="str">
            <v>X-00011813</v>
          </cell>
          <cell r="B247" t="str">
            <v>Ecoclima</v>
          </cell>
          <cell r="C247" t="str">
            <v>Wind line Inverter</v>
          </cell>
          <cell r="D247" t="str">
            <v>EC/I-12QC</v>
          </cell>
          <cell r="E247">
            <v>0</v>
          </cell>
          <cell r="F247">
            <v>15400</v>
          </cell>
          <cell r="G247" t="str">
            <v>RUB</v>
          </cell>
          <cell r="H247">
            <v>28490</v>
          </cell>
          <cell r="I247" t="str">
            <v>RUB</v>
          </cell>
          <cell r="J247" t="str">
            <v>78,5x30x60</v>
          </cell>
          <cell r="K247">
            <v>0.14130000000000001</v>
          </cell>
          <cell r="L247">
            <v>28</v>
          </cell>
        </row>
        <row r="248">
          <cell r="A248" t="str">
            <v>X-00011814</v>
          </cell>
          <cell r="B248" t="str">
            <v>Ecoclima</v>
          </cell>
          <cell r="C248" t="str">
            <v>Wind line Inverter</v>
          </cell>
          <cell r="D248" t="str">
            <v>ECW/I-07QCW</v>
          </cell>
          <cell r="E248">
            <v>210</v>
          </cell>
          <cell r="F248">
            <v>4550</v>
          </cell>
          <cell r="G248" t="str">
            <v>RUB</v>
          </cell>
          <cell r="H248">
            <v>7590</v>
          </cell>
          <cell r="I248" t="str">
            <v>RUB</v>
          </cell>
          <cell r="J248" t="str">
            <v>80x26,5x33</v>
          </cell>
          <cell r="K248">
            <v>6.9959999999999994E-2</v>
          </cell>
          <cell r="L248">
            <v>8</v>
          </cell>
        </row>
        <row r="249">
          <cell r="A249" t="str">
            <v>X-00011815</v>
          </cell>
          <cell r="B249" t="str">
            <v>Ecoclima</v>
          </cell>
          <cell r="C249" t="str">
            <v>Wind line Inverter</v>
          </cell>
          <cell r="D249" t="str">
            <v>ECW/I-09QCW</v>
          </cell>
          <cell r="E249">
            <v>0</v>
          </cell>
          <cell r="F249">
            <v>5000</v>
          </cell>
          <cell r="G249" t="str">
            <v>RUB</v>
          </cell>
          <cell r="H249">
            <v>8070</v>
          </cell>
          <cell r="I249" t="str">
            <v>RUB</v>
          </cell>
          <cell r="J249" t="str">
            <v>87x26,5x33,5</v>
          </cell>
          <cell r="K249">
            <v>7.7234250000000004E-2</v>
          </cell>
          <cell r="L249">
            <v>8</v>
          </cell>
        </row>
        <row r="250">
          <cell r="A250" t="str">
            <v>X-00011816</v>
          </cell>
          <cell r="B250" t="str">
            <v>Ecoclima</v>
          </cell>
          <cell r="C250" t="str">
            <v>Wind line Inverter</v>
          </cell>
          <cell r="D250" t="str">
            <v>ECW/I-12QCW</v>
          </cell>
          <cell r="E250">
            <v>0</v>
          </cell>
          <cell r="F250">
            <v>6600</v>
          </cell>
          <cell r="G250" t="str">
            <v>RUB</v>
          </cell>
          <cell r="H250">
            <v>12210</v>
          </cell>
          <cell r="I250" t="str">
            <v>RUB</v>
          </cell>
          <cell r="J250" t="str">
            <v>87x26,5x33,5</v>
          </cell>
          <cell r="K250">
            <v>7.7234250000000004E-2</v>
          </cell>
          <cell r="L250">
            <v>8.5</v>
          </cell>
        </row>
        <row r="251">
          <cell r="A251" t="str">
            <v>X-00012915</v>
          </cell>
          <cell r="B251" t="str">
            <v>Ecoclima</v>
          </cell>
          <cell r="C251" t="str">
            <v>Wind line Inverter</v>
          </cell>
          <cell r="D251" t="str">
            <v>EC/I-18QC</v>
          </cell>
          <cell r="E251">
            <v>96</v>
          </cell>
          <cell r="F251">
            <v>21490</v>
          </cell>
          <cell r="G251" t="str">
            <v>RUB</v>
          </cell>
          <cell r="H251">
            <v>33110</v>
          </cell>
          <cell r="I251" t="str">
            <v>RUB</v>
          </cell>
          <cell r="J251" t="str">
            <v>90x32x63</v>
          </cell>
          <cell r="K251">
            <v>0.18143999999999999</v>
          </cell>
          <cell r="L251">
            <v>37</v>
          </cell>
        </row>
        <row r="252">
          <cell r="A252" t="str">
            <v>X-00012916</v>
          </cell>
          <cell r="B252" t="str">
            <v>Ecoclima</v>
          </cell>
          <cell r="C252" t="str">
            <v>Wind line Inverter</v>
          </cell>
          <cell r="D252" t="str">
            <v>ECW/I-18QCW</v>
          </cell>
          <cell r="E252">
            <v>96</v>
          </cell>
          <cell r="F252">
            <v>9210</v>
          </cell>
          <cell r="G252" t="str">
            <v>RUB</v>
          </cell>
          <cell r="H252">
            <v>14190</v>
          </cell>
          <cell r="I252" t="str">
            <v>RUB</v>
          </cell>
          <cell r="J252" t="str">
            <v>98x28x38</v>
          </cell>
          <cell r="K252">
            <v>0.104272</v>
          </cell>
          <cell r="L252">
            <v>12.5</v>
          </cell>
        </row>
        <row r="253">
          <cell r="A253" t="str">
            <v>X-00011823</v>
          </cell>
          <cell r="B253" t="str">
            <v>Ecoclima</v>
          </cell>
          <cell r="C253" t="str">
            <v>Wind line On-Off</v>
          </cell>
          <cell r="D253" t="str">
            <v>EC-12QC</v>
          </cell>
          <cell r="E253">
            <v>3</v>
          </cell>
          <cell r="F253">
            <v>13300</v>
          </cell>
          <cell r="G253" t="str">
            <v>RUB</v>
          </cell>
          <cell r="H253">
            <v>25690</v>
          </cell>
          <cell r="I253" t="str">
            <v>RUB</v>
          </cell>
          <cell r="J253" t="str">
            <v>78,5x30x60</v>
          </cell>
          <cell r="K253">
            <v>0.14130000000000001</v>
          </cell>
          <cell r="L253">
            <v>28</v>
          </cell>
        </row>
        <row r="254">
          <cell r="A254" t="str">
            <v>X-00011824</v>
          </cell>
          <cell r="B254" t="str">
            <v>Ecoclima</v>
          </cell>
          <cell r="C254" t="str">
            <v>Wind line On-Off</v>
          </cell>
          <cell r="D254" t="str">
            <v>EC-18QC</v>
          </cell>
          <cell r="E254">
            <v>8</v>
          </cell>
          <cell r="F254">
            <v>19320</v>
          </cell>
          <cell r="G254" t="str">
            <v>RUB</v>
          </cell>
          <cell r="H254">
            <v>29750</v>
          </cell>
          <cell r="I254" t="str">
            <v>RUB</v>
          </cell>
          <cell r="J254" t="str">
            <v>90x30,5x60</v>
          </cell>
          <cell r="K254">
            <v>0.16470000000000001</v>
          </cell>
          <cell r="L254">
            <v>35</v>
          </cell>
        </row>
        <row r="255">
          <cell r="A255" t="str">
            <v>X-00011825</v>
          </cell>
          <cell r="B255" t="str">
            <v>Ecoclima</v>
          </cell>
          <cell r="C255" t="str">
            <v>Wind line On-Off</v>
          </cell>
          <cell r="D255" t="str">
            <v>EC-24QC</v>
          </cell>
          <cell r="E255">
            <v>0</v>
          </cell>
          <cell r="F255">
            <v>21000</v>
          </cell>
          <cell r="G255" t="str">
            <v>RUB</v>
          </cell>
          <cell r="H255">
            <v>48650</v>
          </cell>
          <cell r="I255" t="str">
            <v>RUB</v>
          </cell>
          <cell r="J255" t="str">
            <v>97,2x40x680</v>
          </cell>
          <cell r="K255">
            <v>2.64384</v>
          </cell>
          <cell r="L255">
            <v>40</v>
          </cell>
        </row>
        <row r="256">
          <cell r="A256" t="str">
            <v>X-00011828</v>
          </cell>
          <cell r="B256" t="str">
            <v>Ecoclima</v>
          </cell>
          <cell r="C256" t="str">
            <v>Wind line On-Off</v>
          </cell>
          <cell r="D256" t="str">
            <v>ECW-12QC</v>
          </cell>
          <cell r="E256">
            <v>1</v>
          </cell>
          <cell r="F256">
            <v>5700</v>
          </cell>
          <cell r="G256" t="str">
            <v>RUB</v>
          </cell>
          <cell r="H256">
            <v>11010</v>
          </cell>
          <cell r="I256" t="str">
            <v>RUB</v>
          </cell>
          <cell r="J256" t="str">
            <v>87x33,5x30</v>
          </cell>
          <cell r="K256">
            <v>8.7434999999999999E-2</v>
          </cell>
          <cell r="L256">
            <v>10</v>
          </cell>
        </row>
        <row r="257">
          <cell r="A257" t="str">
            <v>X-00011829</v>
          </cell>
          <cell r="B257" t="str">
            <v>Ecoclima</v>
          </cell>
          <cell r="C257" t="str">
            <v>Wind line On-Off</v>
          </cell>
          <cell r="D257" t="str">
            <v>ECW-18QC</v>
          </cell>
          <cell r="E257">
            <v>9</v>
          </cell>
          <cell r="F257">
            <v>8280</v>
          </cell>
          <cell r="G257" t="str">
            <v>RUB</v>
          </cell>
          <cell r="H257">
            <v>12750</v>
          </cell>
          <cell r="I257" t="str">
            <v>RUB</v>
          </cell>
          <cell r="J257" t="str">
            <v>97x29x34,5</v>
          </cell>
          <cell r="K257">
            <v>9.7048499999999996E-2</v>
          </cell>
          <cell r="L257">
            <v>12.5</v>
          </cell>
        </row>
        <row r="258">
          <cell r="A258" t="str">
            <v>X-00011830</v>
          </cell>
          <cell r="B258" t="str">
            <v>Ecoclima</v>
          </cell>
          <cell r="C258" t="str">
            <v>Wind line On-Off</v>
          </cell>
          <cell r="D258" t="str">
            <v>ECW-24QC</v>
          </cell>
          <cell r="E258">
            <v>1</v>
          </cell>
          <cell r="F258">
            <v>9000</v>
          </cell>
          <cell r="G258" t="str">
            <v>RUB</v>
          </cell>
          <cell r="H258">
            <v>20850</v>
          </cell>
          <cell r="I258" t="str">
            <v>RUB</v>
          </cell>
          <cell r="J258" t="str">
            <v>97x29x34,5</v>
          </cell>
          <cell r="K258">
            <v>9.7048499999999996E-2</v>
          </cell>
          <cell r="L258">
            <v>12.5</v>
          </cell>
        </row>
        <row r="259">
          <cell r="A259" t="str">
            <v>X-00011844</v>
          </cell>
          <cell r="B259" t="str">
            <v>Ecoclima</v>
          </cell>
          <cell r="C259" t="str">
            <v>Канальные внутренние блоки On-Off</v>
          </cell>
          <cell r="D259" t="str">
            <v>ECLMD-H24/4R1</v>
          </cell>
          <cell r="E259">
            <v>1</v>
          </cell>
          <cell r="F259">
            <v>38800</v>
          </cell>
          <cell r="G259" t="str">
            <v>RUB</v>
          </cell>
          <cell r="H259">
            <v>36000</v>
          </cell>
          <cell r="I259" t="str">
            <v>RUB</v>
          </cell>
          <cell r="J259" t="str">
            <v>107x80x36</v>
          </cell>
          <cell r="K259">
            <v>0.30815999999999999</v>
          </cell>
          <cell r="L259">
            <v>38</v>
          </cell>
        </row>
        <row r="260">
          <cell r="A260" t="str">
            <v>X-00011846</v>
          </cell>
          <cell r="B260" t="str">
            <v>Ecoclima</v>
          </cell>
          <cell r="C260" t="str">
            <v>Канальные внутренние блоки On-Off</v>
          </cell>
          <cell r="D260" t="str">
            <v>ECLMD-H48/5R1</v>
          </cell>
          <cell r="E260">
            <v>1</v>
          </cell>
          <cell r="F260">
            <v>46900</v>
          </cell>
          <cell r="G260" t="str">
            <v>RUB</v>
          </cell>
          <cell r="H260">
            <v>42400</v>
          </cell>
          <cell r="I260" t="str">
            <v>RUB</v>
          </cell>
          <cell r="J260" t="str">
            <v>143x80x36</v>
          </cell>
          <cell r="K260">
            <v>0.41183999999999998</v>
          </cell>
          <cell r="L260">
            <v>51</v>
          </cell>
        </row>
        <row r="261">
          <cell r="A261" t="str">
            <v>X-00012955</v>
          </cell>
          <cell r="B261" t="str">
            <v>Ecoclima</v>
          </cell>
          <cell r="C261" t="str">
            <v>Канальные внутренние блоки On-Off</v>
          </cell>
          <cell r="D261" t="str">
            <v>ECLMD-H48/5R1C</v>
          </cell>
          <cell r="E261">
            <v>0</v>
          </cell>
          <cell r="F261">
            <v>46900</v>
          </cell>
          <cell r="G261" t="str">
            <v>RUB</v>
          </cell>
          <cell r="H261">
            <v>42400</v>
          </cell>
          <cell r="I261" t="str">
            <v>RUB</v>
          </cell>
          <cell r="J261" t="str">
            <v>163x83x30</v>
          </cell>
          <cell r="K261">
            <v>0.40587000000000001</v>
          </cell>
          <cell r="L261">
            <v>44</v>
          </cell>
        </row>
        <row r="262">
          <cell r="A262" t="str">
            <v>X-00013209</v>
          </cell>
          <cell r="B262" t="str">
            <v>Ecoclima</v>
          </cell>
          <cell r="C262" t="str">
            <v>Канальные внутренние блоки On-Off</v>
          </cell>
          <cell r="D262" t="str">
            <v>ECLMD-TC18/4R1</v>
          </cell>
          <cell r="E262">
            <v>0</v>
          </cell>
          <cell r="F262">
            <v>22600</v>
          </cell>
          <cell r="G262" t="str">
            <v>RUB</v>
          </cell>
          <cell r="H262">
            <v>25900</v>
          </cell>
          <cell r="I262" t="str">
            <v>RUB</v>
          </cell>
          <cell r="J262" t="str">
            <v>112x69x28,1</v>
          </cell>
          <cell r="K262">
            <v>0.21715680000000001</v>
          </cell>
          <cell r="L262">
            <v>27</v>
          </cell>
        </row>
        <row r="263">
          <cell r="A263" t="str">
            <v>X-00013211</v>
          </cell>
          <cell r="B263" t="str">
            <v>Ecoclima</v>
          </cell>
          <cell r="C263" t="str">
            <v>Канальные внутренние блоки On-Off</v>
          </cell>
          <cell r="D263" t="str">
            <v>ECLMD-TC36/4R1</v>
          </cell>
          <cell r="E263">
            <v>0</v>
          </cell>
          <cell r="F263">
            <v>41500</v>
          </cell>
          <cell r="G263" t="str">
            <v>RUB</v>
          </cell>
          <cell r="H263">
            <v>47700</v>
          </cell>
          <cell r="I263" t="str">
            <v>RUB</v>
          </cell>
          <cell r="J263" t="str">
            <v>134,1x83x34,1</v>
          </cell>
          <cell r="K263">
            <v>0.37954323000000001</v>
          </cell>
          <cell r="L263">
            <v>42</v>
          </cell>
        </row>
        <row r="264">
          <cell r="A264" t="str">
            <v>X-00013212</v>
          </cell>
          <cell r="B264" t="str">
            <v>Ecoclima</v>
          </cell>
          <cell r="C264" t="str">
            <v>Канальные внутренние блоки On-Off</v>
          </cell>
          <cell r="D264" t="str">
            <v>ECLMD-TC48/4R1</v>
          </cell>
          <cell r="E264">
            <v>1</v>
          </cell>
          <cell r="F264">
            <v>47400</v>
          </cell>
          <cell r="G264" t="str">
            <v>RUB</v>
          </cell>
          <cell r="H264">
            <v>54500</v>
          </cell>
          <cell r="I264" t="str">
            <v>RUB</v>
          </cell>
          <cell r="J264" t="str">
            <v>140x92x37,1</v>
          </cell>
          <cell r="K264">
            <v>0.47784799999999999</v>
          </cell>
          <cell r="L264">
            <v>50</v>
          </cell>
        </row>
        <row r="265">
          <cell r="A265" t="str">
            <v>X-00013934</v>
          </cell>
          <cell r="B265" t="str">
            <v>Ecoclima</v>
          </cell>
          <cell r="C265" t="str">
            <v>Канальные внутренние блоки On-Off</v>
          </cell>
          <cell r="D265" t="str">
            <v>ECLMD-TC48/4R1A</v>
          </cell>
          <cell r="E265">
            <v>10</v>
          </cell>
          <cell r="F265">
            <v>47400</v>
          </cell>
          <cell r="G265" t="str">
            <v>RUB</v>
          </cell>
          <cell r="H265">
            <v>54500</v>
          </cell>
          <cell r="I265" t="str">
            <v>RUB</v>
          </cell>
          <cell r="J265" t="str">
            <v>140,5x92,5x37,5</v>
          </cell>
          <cell r="K265">
            <v>0.48735937499999998</v>
          </cell>
          <cell r="L265">
            <v>50</v>
          </cell>
        </row>
        <row r="266">
          <cell r="A266" t="str">
            <v>X-00013935</v>
          </cell>
          <cell r="B266" t="str">
            <v>Ecoclima</v>
          </cell>
          <cell r="C266" t="str">
            <v>Канальные внутренние блоки On-Off</v>
          </cell>
          <cell r="D266" t="str">
            <v>ECLMD-TC60/4R1A</v>
          </cell>
          <cell r="E266">
            <v>10</v>
          </cell>
          <cell r="F266">
            <v>52600</v>
          </cell>
          <cell r="G266" t="str">
            <v>RUB</v>
          </cell>
          <cell r="H266">
            <v>60500</v>
          </cell>
          <cell r="I266" t="str">
            <v>RUB</v>
          </cell>
          <cell r="J266" t="str">
            <v>140,5x92,5x37,5</v>
          </cell>
          <cell r="K266">
            <v>0.48735937499999998</v>
          </cell>
          <cell r="L266">
            <v>50</v>
          </cell>
        </row>
        <row r="267">
          <cell r="A267" t="str">
            <v>X-00013940</v>
          </cell>
          <cell r="B267" t="str">
            <v>Ecoclima</v>
          </cell>
          <cell r="C267" t="str">
            <v>Канальные внутренние блоки On-Off</v>
          </cell>
          <cell r="D267" t="str">
            <v>ECLMD-TC18/4R1A</v>
          </cell>
          <cell r="E267">
            <v>46</v>
          </cell>
          <cell r="F267">
            <v>22600</v>
          </cell>
          <cell r="G267" t="str">
            <v>RUB</v>
          </cell>
          <cell r="H267">
            <v>25900</v>
          </cell>
          <cell r="I267" t="str">
            <v>RUB</v>
          </cell>
          <cell r="J267" t="str">
            <v>111,5x69x28</v>
          </cell>
          <cell r="K267">
            <v>0.215418</v>
          </cell>
          <cell r="L267">
            <v>27</v>
          </cell>
        </row>
        <row r="268">
          <cell r="A268" t="str">
            <v>X-00013941</v>
          </cell>
          <cell r="B268" t="str">
            <v>Ecoclima</v>
          </cell>
          <cell r="C268" t="str">
            <v>Канальные внутренние блоки On-Off</v>
          </cell>
          <cell r="D268" t="str">
            <v>ECLMD-TC24/4R1A</v>
          </cell>
          <cell r="E268">
            <v>38</v>
          </cell>
          <cell r="F268">
            <v>38000</v>
          </cell>
          <cell r="G268" t="str">
            <v>RUB</v>
          </cell>
          <cell r="H268">
            <v>43700</v>
          </cell>
          <cell r="I268" t="str">
            <v>RUB</v>
          </cell>
          <cell r="J268" t="str">
            <v>111,5x69x34</v>
          </cell>
          <cell r="K268">
            <v>0.26157900000000001</v>
          </cell>
          <cell r="L268">
            <v>32</v>
          </cell>
        </row>
        <row r="269">
          <cell r="A269" t="str">
            <v>X-00013942</v>
          </cell>
          <cell r="B269" t="str">
            <v>Ecoclima</v>
          </cell>
          <cell r="C269" t="str">
            <v>Канальные внутренние блоки On-Off</v>
          </cell>
          <cell r="D269" t="str">
            <v>ECLMD-TC36/4R1A</v>
          </cell>
          <cell r="E269">
            <v>34</v>
          </cell>
          <cell r="F269">
            <v>41500</v>
          </cell>
          <cell r="G269" t="str">
            <v>RUB</v>
          </cell>
          <cell r="H269">
            <v>47700</v>
          </cell>
          <cell r="I269" t="str">
            <v>RUB</v>
          </cell>
          <cell r="J269" t="str">
            <v>134,5x83x34,5</v>
          </cell>
          <cell r="K269">
            <v>0.38514074999999998</v>
          </cell>
          <cell r="L269">
            <v>42</v>
          </cell>
        </row>
        <row r="270">
          <cell r="A270" t="str">
            <v>X-00012943</v>
          </cell>
          <cell r="B270" t="str">
            <v>Ecoclima</v>
          </cell>
          <cell r="C270" t="str">
            <v>Кассетные внутренние блоки On-Off</v>
          </cell>
          <cell r="D270" t="str">
            <v>ECLCA-H60/5R1C</v>
          </cell>
          <cell r="E270">
            <v>0</v>
          </cell>
          <cell r="F270">
            <v>39950</v>
          </cell>
          <cell r="G270" t="str">
            <v>RUB</v>
          </cell>
          <cell r="H270">
            <v>35200</v>
          </cell>
          <cell r="I270" t="str">
            <v>RUB</v>
          </cell>
          <cell r="J270" t="str">
            <v>91x91x35</v>
          </cell>
          <cell r="K270">
            <v>0.28983500000000001</v>
          </cell>
          <cell r="L270">
            <v>33</v>
          </cell>
        </row>
        <row r="271">
          <cell r="A271" t="str">
            <v>X-00012944</v>
          </cell>
          <cell r="B271" t="str">
            <v>Ecoclima</v>
          </cell>
          <cell r="C271" t="str">
            <v>Кассетные внутренние блоки On-Off</v>
          </cell>
          <cell r="D271" t="str">
            <v>ECMB12C</v>
          </cell>
          <cell r="E271">
            <v>0</v>
          </cell>
          <cell r="F271">
            <v>7200</v>
          </cell>
          <cell r="G271" t="str">
            <v>RUB</v>
          </cell>
          <cell r="H271">
            <v>7200</v>
          </cell>
          <cell r="I271" t="str">
            <v>RUB</v>
          </cell>
          <cell r="J271" t="str">
            <v>102x102x12,5</v>
          </cell>
          <cell r="K271">
            <v>0.13005</v>
          </cell>
          <cell r="L271">
            <v>7.3</v>
          </cell>
        </row>
        <row r="272">
          <cell r="A272" t="str">
            <v>X-00013215</v>
          </cell>
          <cell r="B272" t="str">
            <v>Ecoclima</v>
          </cell>
          <cell r="C272" t="str">
            <v>Кассетные внутренние блоки On-Off</v>
          </cell>
          <cell r="D272" t="str">
            <v>ECLCA-TC18/4R1</v>
          </cell>
          <cell r="E272">
            <v>0</v>
          </cell>
          <cell r="F272">
            <v>26500</v>
          </cell>
          <cell r="G272" t="str">
            <v>RUB</v>
          </cell>
          <cell r="H272">
            <v>26500</v>
          </cell>
          <cell r="I272" t="str">
            <v>RUB</v>
          </cell>
          <cell r="J272" t="str">
            <v>75,2x75,2x30</v>
          </cell>
          <cell r="K272">
            <v>0.1696512</v>
          </cell>
          <cell r="L272">
            <v>22</v>
          </cell>
        </row>
        <row r="273">
          <cell r="A273" t="str">
            <v>X-00013216</v>
          </cell>
          <cell r="B273" t="str">
            <v>Ecoclima</v>
          </cell>
          <cell r="C273" t="str">
            <v>Кассетные внутренние блоки On-Off</v>
          </cell>
          <cell r="D273" t="str">
            <v>ECLCA-TC24/4R1</v>
          </cell>
          <cell r="E273">
            <v>1</v>
          </cell>
          <cell r="F273">
            <v>24300</v>
          </cell>
          <cell r="G273" t="str">
            <v>RUB</v>
          </cell>
          <cell r="H273">
            <v>27900</v>
          </cell>
          <cell r="I273" t="str">
            <v>RUB</v>
          </cell>
          <cell r="J273" t="str">
            <v>92,5x92,5x29</v>
          </cell>
          <cell r="K273">
            <v>0.24813125</v>
          </cell>
          <cell r="L273">
            <v>27</v>
          </cell>
        </row>
        <row r="274">
          <cell r="A274" t="str">
            <v>X-00013217</v>
          </cell>
          <cell r="B274" t="str">
            <v>Ecoclima</v>
          </cell>
          <cell r="C274" t="str">
            <v>Кассетные внутренние блоки On-Off</v>
          </cell>
          <cell r="D274" t="str">
            <v>ECLCA-TC36/4R1</v>
          </cell>
          <cell r="E274">
            <v>1</v>
          </cell>
          <cell r="F274">
            <v>28600</v>
          </cell>
          <cell r="G274" t="str">
            <v>RUB</v>
          </cell>
          <cell r="H274">
            <v>32900</v>
          </cell>
          <cell r="I274" t="str">
            <v>RUB</v>
          </cell>
          <cell r="J274" t="str">
            <v>92,5x92,5x30,5</v>
          </cell>
          <cell r="K274">
            <v>0.26096562499999998</v>
          </cell>
          <cell r="L274">
            <v>30</v>
          </cell>
        </row>
        <row r="275">
          <cell r="A275" t="str">
            <v>X-00013219</v>
          </cell>
          <cell r="B275" t="str">
            <v>Ecoclima</v>
          </cell>
          <cell r="C275" t="str">
            <v>Кассетные внутренние блоки On-Off</v>
          </cell>
          <cell r="D275" t="str">
            <v>ECLCA-TC60/4R1</v>
          </cell>
          <cell r="E275">
            <v>1</v>
          </cell>
          <cell r="F275">
            <v>36200</v>
          </cell>
          <cell r="G275" t="str">
            <v>RUB</v>
          </cell>
          <cell r="H275">
            <v>41600</v>
          </cell>
          <cell r="I275" t="str">
            <v>RUB</v>
          </cell>
          <cell r="J275" t="str">
            <v>92,5x92,5x36</v>
          </cell>
          <cell r="K275">
            <v>0.30802499999999999</v>
          </cell>
          <cell r="L275">
            <v>33</v>
          </cell>
        </row>
        <row r="276">
          <cell r="A276" t="str">
            <v>X-00013220</v>
          </cell>
          <cell r="B276" t="str">
            <v>Ecoclima</v>
          </cell>
          <cell r="C276" t="str">
            <v>Кассетные внутренние блоки On-Off</v>
          </cell>
          <cell r="D276" t="str">
            <v>ECLCP-TC01</v>
          </cell>
          <cell r="E276">
            <v>0</v>
          </cell>
          <cell r="F276">
            <v>5500</v>
          </cell>
          <cell r="G276" t="str">
            <v>RUB</v>
          </cell>
          <cell r="H276">
            <v>5500</v>
          </cell>
          <cell r="I276" t="str">
            <v>RUB</v>
          </cell>
          <cell r="J276" t="str">
            <v>70x70x8</v>
          </cell>
          <cell r="K276">
            <v>3.9199999999999999E-2</v>
          </cell>
          <cell r="L276">
            <v>4.5</v>
          </cell>
        </row>
        <row r="277">
          <cell r="A277" t="str">
            <v>X-00013221</v>
          </cell>
          <cell r="B277" t="str">
            <v>Ecoclima</v>
          </cell>
          <cell r="C277" t="str">
            <v>Кассетные внутренние блоки On-Off</v>
          </cell>
          <cell r="D277" t="str">
            <v>ECLCP-TC02</v>
          </cell>
          <cell r="E277">
            <v>3</v>
          </cell>
          <cell r="F277">
            <v>9000</v>
          </cell>
          <cell r="G277" t="str">
            <v>RUB</v>
          </cell>
          <cell r="H277">
            <v>10300</v>
          </cell>
          <cell r="I277" t="str">
            <v>RUB</v>
          </cell>
          <cell r="J277" t="str">
            <v>103,5x103,5x9</v>
          </cell>
          <cell r="K277">
            <v>9.6410250000000003E-2</v>
          </cell>
          <cell r="L277">
            <v>9</v>
          </cell>
        </row>
        <row r="278">
          <cell r="A278" t="str">
            <v>X-00013923</v>
          </cell>
          <cell r="B278" t="str">
            <v>Ecoclima</v>
          </cell>
          <cell r="C278" t="str">
            <v>Кассетные внутренние блоки On-Off</v>
          </cell>
          <cell r="D278" t="str">
            <v>ECLCA-TC18/4R1A</v>
          </cell>
          <cell r="E278">
            <v>24</v>
          </cell>
          <cell r="F278">
            <v>20900</v>
          </cell>
          <cell r="G278" t="str">
            <v>RUB</v>
          </cell>
          <cell r="H278">
            <v>24000</v>
          </cell>
          <cell r="I278" t="str">
            <v>RUB</v>
          </cell>
          <cell r="J278" t="str">
            <v>72x72x31</v>
          </cell>
          <cell r="K278">
            <v>0.16070400000000001</v>
          </cell>
          <cell r="L278">
            <v>22</v>
          </cell>
        </row>
        <row r="279">
          <cell r="A279" t="str">
            <v>X-00013924</v>
          </cell>
          <cell r="B279" t="str">
            <v>Ecoclima</v>
          </cell>
          <cell r="C279" t="str">
            <v>Кассетные внутренние блоки On-Off</v>
          </cell>
          <cell r="D279" t="str">
            <v>ECLCA-TC24/4R1A</v>
          </cell>
          <cell r="E279">
            <v>79</v>
          </cell>
          <cell r="F279">
            <v>24300</v>
          </cell>
          <cell r="G279" t="str">
            <v>RUB</v>
          </cell>
          <cell r="H279">
            <v>27900</v>
          </cell>
          <cell r="I279" t="str">
            <v>RUB</v>
          </cell>
          <cell r="J279" t="str">
            <v>93,5x93,5x30,5</v>
          </cell>
          <cell r="K279">
            <v>0.26663862500000002</v>
          </cell>
          <cell r="L279">
            <v>27</v>
          </cell>
        </row>
        <row r="280">
          <cell r="A280" t="str">
            <v>X-00013925</v>
          </cell>
          <cell r="B280" t="str">
            <v>Ecoclima</v>
          </cell>
          <cell r="C280" t="str">
            <v>Кассетные внутренние блоки On-Off</v>
          </cell>
          <cell r="D280" t="str">
            <v>ECLCA-TC36/4R1A</v>
          </cell>
          <cell r="E280">
            <v>34</v>
          </cell>
          <cell r="F280">
            <v>28600</v>
          </cell>
          <cell r="G280" t="str">
            <v>RUB</v>
          </cell>
          <cell r="H280">
            <v>32900</v>
          </cell>
          <cell r="I280" t="str">
            <v>RUB</v>
          </cell>
          <cell r="J280" t="str">
            <v>93,5x93,5x30,5</v>
          </cell>
          <cell r="K280">
            <v>0.26663862500000002</v>
          </cell>
          <cell r="L280">
            <v>30</v>
          </cell>
        </row>
        <row r="281">
          <cell r="A281" t="str">
            <v>X-00013926</v>
          </cell>
          <cell r="B281" t="str">
            <v>Ecoclima</v>
          </cell>
          <cell r="C281" t="str">
            <v>Кассетные внутренние блоки On-Off</v>
          </cell>
          <cell r="D281" t="str">
            <v>ECLCA-TC48/4R1A</v>
          </cell>
          <cell r="E281">
            <v>0</v>
          </cell>
          <cell r="F281">
            <v>31000</v>
          </cell>
          <cell r="G281" t="str">
            <v>RUB</v>
          </cell>
          <cell r="H281">
            <v>35600</v>
          </cell>
          <cell r="I281" t="str">
            <v>RUB</v>
          </cell>
          <cell r="J281" t="str">
            <v>93,5x93,5x30,5</v>
          </cell>
          <cell r="K281">
            <v>0.26663862500000002</v>
          </cell>
          <cell r="L281">
            <v>33</v>
          </cell>
        </row>
        <row r="282">
          <cell r="A282" t="str">
            <v>X-00013930</v>
          </cell>
          <cell r="B282" t="str">
            <v>Ecoclima</v>
          </cell>
          <cell r="C282" t="str">
            <v>Кассетные внутренние блоки On-Off</v>
          </cell>
          <cell r="D282" t="str">
            <v>ECLCP-TC01A</v>
          </cell>
          <cell r="E282">
            <v>24</v>
          </cell>
          <cell r="F282">
            <v>4300</v>
          </cell>
          <cell r="G282" t="str">
            <v>RUB</v>
          </cell>
          <cell r="H282">
            <v>4900</v>
          </cell>
          <cell r="I282" t="str">
            <v>RUB</v>
          </cell>
          <cell r="J282" t="str">
            <v>70x70x8</v>
          </cell>
          <cell r="K282">
            <v>3.9199999999999999E-2</v>
          </cell>
          <cell r="L282">
            <v>4.5</v>
          </cell>
        </row>
        <row r="283">
          <cell r="A283" t="str">
            <v>X-00013931</v>
          </cell>
          <cell r="B283" t="str">
            <v>Ecoclima</v>
          </cell>
          <cell r="C283" t="str">
            <v>Кассетные внутренние блоки On-Off</v>
          </cell>
          <cell r="D283" t="str">
            <v>ECLCP-TC02A</v>
          </cell>
          <cell r="E283">
            <v>150</v>
          </cell>
          <cell r="F283">
            <v>9000</v>
          </cell>
          <cell r="G283" t="str">
            <v>RUB</v>
          </cell>
          <cell r="H283">
            <v>10300</v>
          </cell>
          <cell r="I283" t="str">
            <v>RUB</v>
          </cell>
          <cell r="J283" t="str">
            <v>103,5x103,5x9</v>
          </cell>
          <cell r="K283">
            <v>9.6410250000000003E-2</v>
          </cell>
          <cell r="L283">
            <v>9</v>
          </cell>
        </row>
        <row r="284">
          <cell r="A284" t="str">
            <v>X-00013936</v>
          </cell>
          <cell r="B284" t="str">
            <v>Ecoclima</v>
          </cell>
          <cell r="C284" t="str">
            <v>Кассетные внутренние блоки On-Off</v>
          </cell>
          <cell r="D284" t="str">
            <v>ECLCA-TC60/4R1A</v>
          </cell>
          <cell r="E284">
            <v>36</v>
          </cell>
          <cell r="F284">
            <v>36200</v>
          </cell>
          <cell r="G284" t="str">
            <v>RUB</v>
          </cell>
          <cell r="H284">
            <v>41600</v>
          </cell>
          <cell r="I284" t="str">
            <v>RUB</v>
          </cell>
          <cell r="J284" t="str">
            <v>93,5x93,5x30,5</v>
          </cell>
          <cell r="K284">
            <v>0.26663862500000002</v>
          </cell>
          <cell r="L284">
            <v>33</v>
          </cell>
        </row>
        <row r="285">
          <cell r="A285" t="str">
            <v>X-00012946</v>
          </cell>
          <cell r="B285" t="str">
            <v>Ecoclima</v>
          </cell>
          <cell r="C285" t="str">
            <v>Напольно-потолочные блоки On-Off</v>
          </cell>
          <cell r="D285" t="str">
            <v>ECLCF-H18/4R1C</v>
          </cell>
          <cell r="E285">
            <v>0</v>
          </cell>
          <cell r="F285">
            <v>22400</v>
          </cell>
          <cell r="G285" t="str">
            <v>RUB</v>
          </cell>
          <cell r="H285">
            <v>20400</v>
          </cell>
          <cell r="I285" t="str">
            <v>RUB</v>
          </cell>
          <cell r="J285" t="str">
            <v>108x32,5x77</v>
          </cell>
          <cell r="K285">
            <v>0.27027000000000001</v>
          </cell>
          <cell r="L285">
            <v>32</v>
          </cell>
        </row>
        <row r="286">
          <cell r="A286" t="str">
            <v>X-00013222</v>
          </cell>
          <cell r="B286" t="str">
            <v>Ecoclima</v>
          </cell>
          <cell r="C286" t="str">
            <v>Напольно-потолочные блоки On-Off</v>
          </cell>
          <cell r="D286" t="str">
            <v>ECLCF-TC18/4R1</v>
          </cell>
          <cell r="E286">
            <v>22</v>
          </cell>
          <cell r="F286">
            <v>22500</v>
          </cell>
          <cell r="G286" t="str">
            <v>RUB</v>
          </cell>
          <cell r="H286">
            <v>25900</v>
          </cell>
          <cell r="I286" t="str">
            <v>RUB</v>
          </cell>
          <cell r="J286" t="str">
            <v>113x74,8x30,5</v>
          </cell>
          <cell r="K286">
            <v>0.25779819999999998</v>
          </cell>
          <cell r="L286">
            <v>29</v>
          </cell>
        </row>
        <row r="287">
          <cell r="A287" t="str">
            <v>X-00013223</v>
          </cell>
          <cell r="B287" t="str">
            <v>Ecoclima</v>
          </cell>
          <cell r="C287" t="str">
            <v>Напольно-потолочные блоки On-Off</v>
          </cell>
          <cell r="D287" t="str">
            <v>ECLCF-TC24/4R1</v>
          </cell>
          <cell r="E287">
            <v>21</v>
          </cell>
          <cell r="F287">
            <v>30500</v>
          </cell>
          <cell r="G287" t="str">
            <v>RUB</v>
          </cell>
          <cell r="H287">
            <v>35000</v>
          </cell>
          <cell r="I287" t="str">
            <v>RUB</v>
          </cell>
          <cell r="J287" t="str">
            <v>113x74,8x30,5</v>
          </cell>
          <cell r="K287">
            <v>0.25779819999999998</v>
          </cell>
          <cell r="L287">
            <v>29</v>
          </cell>
        </row>
        <row r="288">
          <cell r="A288" t="str">
            <v>X-00013224</v>
          </cell>
          <cell r="B288" t="str">
            <v>Ecoclima</v>
          </cell>
          <cell r="C288" t="str">
            <v>Напольно-потолочные блоки On-Off</v>
          </cell>
          <cell r="D288" t="str">
            <v>ECLCF-TC36/4R1</v>
          </cell>
          <cell r="E288">
            <v>0</v>
          </cell>
          <cell r="F288">
            <v>46500</v>
          </cell>
          <cell r="G288" t="str">
            <v>RUB</v>
          </cell>
          <cell r="H288">
            <v>46500</v>
          </cell>
          <cell r="I288" t="str">
            <v>RUB</v>
          </cell>
          <cell r="J288" t="str">
            <v>135x74,8x30,5</v>
          </cell>
          <cell r="K288">
            <v>0.30798900000000001</v>
          </cell>
          <cell r="L288">
            <v>35</v>
          </cell>
        </row>
        <row r="289">
          <cell r="A289" t="str">
            <v>X-00013928</v>
          </cell>
          <cell r="B289" t="str">
            <v>Ecoclima</v>
          </cell>
          <cell r="C289" t="str">
            <v>Напольно-потолочные блоки On-Off</v>
          </cell>
          <cell r="D289" t="str">
            <v>ECLCF-TC48/4R1A</v>
          </cell>
          <cell r="E289">
            <v>19</v>
          </cell>
          <cell r="F289">
            <v>46700</v>
          </cell>
          <cell r="G289" t="str">
            <v>RUB</v>
          </cell>
          <cell r="H289">
            <v>53700</v>
          </cell>
          <cell r="I289" t="str">
            <v>RUB</v>
          </cell>
          <cell r="J289" t="str">
            <v>171x75x30,5</v>
          </cell>
          <cell r="K289">
            <v>0.39116250000000002</v>
          </cell>
          <cell r="L289">
            <v>46</v>
          </cell>
        </row>
        <row r="290">
          <cell r="A290" t="str">
            <v>X-00013929</v>
          </cell>
          <cell r="B290" t="str">
            <v>Ecoclima</v>
          </cell>
          <cell r="C290" t="str">
            <v>Напольно-потолочные блоки On-Off</v>
          </cell>
          <cell r="D290" t="str">
            <v>ECLCF-TC60/4R1A</v>
          </cell>
          <cell r="E290">
            <v>23</v>
          </cell>
          <cell r="F290">
            <v>47700</v>
          </cell>
          <cell r="G290" t="str">
            <v>RUB</v>
          </cell>
          <cell r="H290">
            <v>54800</v>
          </cell>
          <cell r="I290" t="str">
            <v>RUB</v>
          </cell>
          <cell r="J290" t="str">
            <v>171x75x30,5</v>
          </cell>
          <cell r="K290">
            <v>0.39116250000000002</v>
          </cell>
          <cell r="L290">
            <v>46</v>
          </cell>
        </row>
        <row r="291">
          <cell r="A291" t="str">
            <v>X-00013937</v>
          </cell>
          <cell r="B291" t="str">
            <v>Ecoclima</v>
          </cell>
          <cell r="C291" t="str">
            <v>Напольно-потолочные блоки On-Off</v>
          </cell>
          <cell r="D291" t="str">
            <v>ECLCF-TC18/4R1A</v>
          </cell>
          <cell r="E291">
            <v>0</v>
          </cell>
          <cell r="F291">
            <v>22500</v>
          </cell>
          <cell r="G291" t="str">
            <v>RUB</v>
          </cell>
          <cell r="H291">
            <v>25900</v>
          </cell>
          <cell r="I291" t="str">
            <v>RUB</v>
          </cell>
          <cell r="J291" t="str">
            <v>113x75x30,5</v>
          </cell>
          <cell r="K291">
            <v>0.25848749999999998</v>
          </cell>
          <cell r="L291">
            <v>29</v>
          </cell>
        </row>
        <row r="292">
          <cell r="A292" t="str">
            <v>X-00013938</v>
          </cell>
          <cell r="B292" t="str">
            <v>Ecoclima</v>
          </cell>
          <cell r="C292" t="str">
            <v>Напольно-потолочные блоки On-Off</v>
          </cell>
          <cell r="D292" t="str">
            <v>ECLCF-TC24/4R1A</v>
          </cell>
          <cell r="E292">
            <v>0</v>
          </cell>
          <cell r="F292">
            <v>30500</v>
          </cell>
          <cell r="G292" t="str">
            <v>RUB</v>
          </cell>
          <cell r="H292">
            <v>35000</v>
          </cell>
          <cell r="I292" t="str">
            <v>RUB</v>
          </cell>
          <cell r="J292" t="str">
            <v>113x75x30,5</v>
          </cell>
          <cell r="K292">
            <v>0.25848749999999998</v>
          </cell>
          <cell r="L292">
            <v>29</v>
          </cell>
        </row>
        <row r="293">
          <cell r="A293" t="str">
            <v>X-00013939</v>
          </cell>
          <cell r="B293" t="str">
            <v>Ecoclima</v>
          </cell>
          <cell r="C293" t="str">
            <v>Напольно-потолочные блоки On-Off</v>
          </cell>
          <cell r="D293" t="str">
            <v>ECLCF-TC36/4R1A</v>
          </cell>
          <cell r="E293">
            <v>0</v>
          </cell>
          <cell r="F293">
            <v>36900</v>
          </cell>
          <cell r="G293" t="str">
            <v>RUB</v>
          </cell>
          <cell r="H293">
            <v>42400</v>
          </cell>
          <cell r="I293" t="str">
            <v>RUB</v>
          </cell>
          <cell r="J293" t="str">
            <v>135x75x30,5</v>
          </cell>
          <cell r="K293">
            <v>0.30881249999999999</v>
          </cell>
          <cell r="L293">
            <v>35</v>
          </cell>
        </row>
        <row r="294">
          <cell r="A294" t="str">
            <v>X-00011832</v>
          </cell>
          <cell r="B294" t="str">
            <v>Ecoclima</v>
          </cell>
          <cell r="C294" t="str">
            <v>Наружные блоки On-Off</v>
          </cell>
          <cell r="D294" t="str">
            <v>ECL-H24/4R1</v>
          </cell>
          <cell r="E294">
            <v>0</v>
          </cell>
          <cell r="F294">
            <v>54900</v>
          </cell>
          <cell r="G294" t="str">
            <v>RUB</v>
          </cell>
          <cell r="H294">
            <v>54900</v>
          </cell>
          <cell r="I294" t="str">
            <v>RUB</v>
          </cell>
          <cell r="J294" t="str">
            <v>94,5x43,5x72,5</v>
          </cell>
          <cell r="K294">
            <v>0.29802937499999999</v>
          </cell>
          <cell r="L294">
            <v>51</v>
          </cell>
        </row>
        <row r="295">
          <cell r="A295" t="str">
            <v>X-00011834</v>
          </cell>
          <cell r="B295" t="str">
            <v>Ecoclima</v>
          </cell>
          <cell r="C295" t="str">
            <v>Наружные блоки On-Off</v>
          </cell>
          <cell r="D295" t="str">
            <v>ECL-H48/5R1</v>
          </cell>
          <cell r="E295">
            <v>1</v>
          </cell>
          <cell r="F295">
            <v>104900</v>
          </cell>
          <cell r="G295" t="str">
            <v>RUB</v>
          </cell>
          <cell r="H295">
            <v>104900</v>
          </cell>
          <cell r="I295" t="str">
            <v>RUB</v>
          </cell>
          <cell r="J295" t="str">
            <v>108x43x144</v>
          </cell>
          <cell r="K295">
            <v>0.668736</v>
          </cell>
          <cell r="L295">
            <v>105</v>
          </cell>
        </row>
        <row r="296">
          <cell r="A296" t="str">
            <v>X-00012960</v>
          </cell>
          <cell r="B296" t="str">
            <v>Ecoclima</v>
          </cell>
          <cell r="C296" t="str">
            <v>Наружные блоки On-Off</v>
          </cell>
          <cell r="D296" t="str">
            <v>ECL-H18/4R1C(U)</v>
          </cell>
          <cell r="E296">
            <v>0</v>
          </cell>
          <cell r="F296">
            <v>43700</v>
          </cell>
          <cell r="G296" t="str">
            <v>RUB</v>
          </cell>
          <cell r="H296">
            <v>43700</v>
          </cell>
          <cell r="I296" t="str">
            <v>RUB</v>
          </cell>
          <cell r="J296" t="str">
            <v>92x40x62</v>
          </cell>
          <cell r="K296">
            <v>0.22816</v>
          </cell>
          <cell r="L296">
            <v>39</v>
          </cell>
        </row>
        <row r="297">
          <cell r="A297" t="str">
            <v>X-00012963</v>
          </cell>
          <cell r="B297" t="str">
            <v>Ecoclima</v>
          </cell>
          <cell r="C297" t="str">
            <v>Наружные блоки On-Off</v>
          </cell>
          <cell r="D297" t="str">
            <v>ECL-H48/5R1C(U)</v>
          </cell>
          <cell r="E297">
            <v>0</v>
          </cell>
          <cell r="F297">
            <v>104900</v>
          </cell>
          <cell r="G297" t="str">
            <v>RUB</v>
          </cell>
          <cell r="H297">
            <v>104900</v>
          </cell>
          <cell r="I297" t="str">
            <v>RUB</v>
          </cell>
          <cell r="J297" t="str">
            <v>108x43x144</v>
          </cell>
          <cell r="K297">
            <v>0.668736</v>
          </cell>
          <cell r="L297">
            <v>94</v>
          </cell>
        </row>
        <row r="298">
          <cell r="A298" t="str">
            <v>X-00012964</v>
          </cell>
          <cell r="B298" t="str">
            <v>Ecoclima</v>
          </cell>
          <cell r="C298" t="str">
            <v>Наружные блоки On-Off</v>
          </cell>
          <cell r="D298" t="str">
            <v>ECL-H60/5R1C(U)</v>
          </cell>
          <cell r="E298">
            <v>0</v>
          </cell>
          <cell r="F298">
            <v>111500</v>
          </cell>
          <cell r="G298" t="str">
            <v>RUB</v>
          </cell>
          <cell r="H298">
            <v>111500</v>
          </cell>
          <cell r="I298" t="str">
            <v>RUB</v>
          </cell>
          <cell r="J298" t="str">
            <v>108x43x144</v>
          </cell>
          <cell r="K298">
            <v>0.668736</v>
          </cell>
          <cell r="L298">
            <v>100</v>
          </cell>
        </row>
        <row r="299">
          <cell r="A299" t="str">
            <v>X-00013228</v>
          </cell>
          <cell r="B299" t="str">
            <v>Ecoclima</v>
          </cell>
          <cell r="C299" t="str">
            <v>Наружные блоки On-Off</v>
          </cell>
          <cell r="D299" t="str">
            <v>ECL-TC18/4R1(U)</v>
          </cell>
          <cell r="E299">
            <v>18</v>
          </cell>
          <cell r="F299">
            <v>38000</v>
          </cell>
          <cell r="G299" t="str">
            <v>RUB</v>
          </cell>
          <cell r="H299">
            <v>43700</v>
          </cell>
          <cell r="I299" t="str">
            <v>RUB</v>
          </cell>
          <cell r="J299" t="str">
            <v>85,8x35,6x60,5</v>
          </cell>
          <cell r="K299">
            <v>0.18479603999999999</v>
          </cell>
          <cell r="L299">
            <v>37</v>
          </cell>
        </row>
        <row r="300">
          <cell r="A300" t="str">
            <v>X-00013229</v>
          </cell>
          <cell r="B300" t="str">
            <v>Ecoclima</v>
          </cell>
          <cell r="C300" t="str">
            <v>Наружные блоки On-Off</v>
          </cell>
          <cell r="D300" t="str">
            <v>ECL-TC24/4R1(U)</v>
          </cell>
          <cell r="E300">
            <v>25</v>
          </cell>
          <cell r="F300">
            <v>50400</v>
          </cell>
          <cell r="G300" t="str">
            <v>RUB</v>
          </cell>
          <cell r="H300">
            <v>57900</v>
          </cell>
          <cell r="I300" t="str">
            <v>RUB</v>
          </cell>
          <cell r="J300" t="str">
            <v>96x43x75,5</v>
          </cell>
          <cell r="K300">
            <v>0.311664</v>
          </cell>
          <cell r="L300">
            <v>50</v>
          </cell>
        </row>
        <row r="301">
          <cell r="A301" t="str">
            <v>X-00013230</v>
          </cell>
          <cell r="B301" t="str">
            <v>Ecoclima</v>
          </cell>
          <cell r="C301" t="str">
            <v>Наружные блоки On-Off</v>
          </cell>
          <cell r="D301" t="str">
            <v>ECL-TC36/5R1(U)</v>
          </cell>
          <cell r="E301">
            <v>1</v>
          </cell>
          <cell r="F301">
            <v>66800</v>
          </cell>
          <cell r="G301" t="str">
            <v>RUB</v>
          </cell>
          <cell r="H301">
            <v>76800</v>
          </cell>
          <cell r="I301" t="str">
            <v>RUB</v>
          </cell>
          <cell r="J301" t="str">
            <v>102,2x48x86</v>
          </cell>
          <cell r="K301">
            <v>0.42188160000000002</v>
          </cell>
          <cell r="L301">
            <v>64</v>
          </cell>
        </row>
        <row r="302">
          <cell r="A302" t="str">
            <v>X-00013231</v>
          </cell>
          <cell r="B302" t="str">
            <v>Ecoclima</v>
          </cell>
          <cell r="C302" t="str">
            <v>Наружные блоки On-Off</v>
          </cell>
          <cell r="D302" t="str">
            <v>ECL-TC48/5R1(U)</v>
          </cell>
          <cell r="E302">
            <v>0</v>
          </cell>
          <cell r="F302">
            <v>84600</v>
          </cell>
          <cell r="G302" t="str">
            <v>RUB</v>
          </cell>
          <cell r="H302">
            <v>97300</v>
          </cell>
          <cell r="I302" t="str">
            <v>RUB</v>
          </cell>
          <cell r="J302" t="str">
            <v>103x43x136,5</v>
          </cell>
          <cell r="K302">
            <v>0.6045585</v>
          </cell>
          <cell r="L302">
            <v>90</v>
          </cell>
        </row>
        <row r="303">
          <cell r="A303" t="str">
            <v>X-00013232</v>
          </cell>
          <cell r="B303" t="str">
            <v>Ecoclima</v>
          </cell>
          <cell r="C303" t="str">
            <v>Наружные блоки On-Off</v>
          </cell>
          <cell r="D303" t="str">
            <v>ECL-TC60/5R1(U)</v>
          </cell>
          <cell r="E303">
            <v>2</v>
          </cell>
          <cell r="F303">
            <v>88800</v>
          </cell>
          <cell r="G303" t="str">
            <v>RUB</v>
          </cell>
          <cell r="H303">
            <v>102100</v>
          </cell>
          <cell r="I303" t="str">
            <v>RUB</v>
          </cell>
          <cell r="J303" t="str">
            <v>103x43x136,5</v>
          </cell>
          <cell r="K303">
            <v>0.6045585</v>
          </cell>
          <cell r="L303">
            <v>102</v>
          </cell>
        </row>
        <row r="304">
          <cell r="A304" t="str">
            <v>X-00013917</v>
          </cell>
          <cell r="B304" t="str">
            <v>Ecoclima</v>
          </cell>
          <cell r="C304" t="str">
            <v>Наружные блоки On-Off</v>
          </cell>
          <cell r="D304" t="str">
            <v>ECL-TC18/4R1A(U)</v>
          </cell>
          <cell r="E304">
            <v>70</v>
          </cell>
          <cell r="F304">
            <v>38000</v>
          </cell>
          <cell r="G304" t="str">
            <v>RUB</v>
          </cell>
          <cell r="H304">
            <v>43700</v>
          </cell>
          <cell r="I304" t="str">
            <v>RUB</v>
          </cell>
          <cell r="J304" t="str">
            <v>89x38,5x62,8</v>
          </cell>
          <cell r="K304">
            <v>0.21518419999999999</v>
          </cell>
          <cell r="L304">
            <v>38.5</v>
          </cell>
        </row>
        <row r="305">
          <cell r="A305" t="str">
            <v>X-00013918</v>
          </cell>
          <cell r="B305" t="str">
            <v>Ecoclima</v>
          </cell>
          <cell r="C305" t="str">
            <v>Наружные блоки On-Off</v>
          </cell>
          <cell r="D305" t="str">
            <v>ECL-TC24/4R1A(U)</v>
          </cell>
          <cell r="E305">
            <v>114</v>
          </cell>
          <cell r="F305">
            <v>50400</v>
          </cell>
          <cell r="G305" t="str">
            <v>RUB</v>
          </cell>
          <cell r="H305">
            <v>57900</v>
          </cell>
          <cell r="I305" t="str">
            <v>RUB</v>
          </cell>
          <cell r="J305" t="str">
            <v>96x43x73,5</v>
          </cell>
          <cell r="K305">
            <v>0.30340800000000001</v>
          </cell>
          <cell r="L305">
            <v>50</v>
          </cell>
        </row>
        <row r="306">
          <cell r="A306" t="str">
            <v>X-00013919</v>
          </cell>
          <cell r="B306" t="str">
            <v>Ecoclima</v>
          </cell>
          <cell r="C306" t="str">
            <v>Наружные блоки On-Off</v>
          </cell>
          <cell r="D306" t="str">
            <v>ECL-TC36/5R1A(U)</v>
          </cell>
          <cell r="E306">
            <v>68</v>
          </cell>
          <cell r="F306">
            <v>66800</v>
          </cell>
          <cell r="G306" t="str">
            <v>RUB</v>
          </cell>
          <cell r="H306">
            <v>76800</v>
          </cell>
          <cell r="I306" t="str">
            <v>RUB</v>
          </cell>
          <cell r="J306" t="str">
            <v>103x47,5x86</v>
          </cell>
          <cell r="K306">
            <v>0.42075499999999999</v>
          </cell>
          <cell r="L306">
            <v>64</v>
          </cell>
        </row>
        <row r="307">
          <cell r="A307" t="str">
            <v>X-00013920</v>
          </cell>
          <cell r="B307" t="str">
            <v>Ecoclima</v>
          </cell>
          <cell r="C307" t="str">
            <v>Наружные блоки On-Off</v>
          </cell>
          <cell r="D307" t="str">
            <v>ECL-TC48/5R1A(U)</v>
          </cell>
          <cell r="E307">
            <v>29</v>
          </cell>
          <cell r="F307">
            <v>84600</v>
          </cell>
          <cell r="G307" t="str">
            <v>RUB</v>
          </cell>
          <cell r="H307">
            <v>97300</v>
          </cell>
          <cell r="I307" t="str">
            <v>RUB</v>
          </cell>
          <cell r="J307" t="str">
            <v>103x43x136,5</v>
          </cell>
          <cell r="K307">
            <v>0.6045585</v>
          </cell>
          <cell r="L307">
            <v>90</v>
          </cell>
        </row>
        <row r="308">
          <cell r="A308" t="str">
            <v>X-00013921</v>
          </cell>
          <cell r="B308" t="str">
            <v>Ecoclima</v>
          </cell>
          <cell r="C308" t="str">
            <v>Наружные блоки On-Off</v>
          </cell>
          <cell r="D308" t="str">
            <v>ECL-TC60/5R1A(U)</v>
          </cell>
          <cell r="E308">
            <v>70</v>
          </cell>
          <cell r="F308">
            <v>88800</v>
          </cell>
          <cell r="G308" t="str">
            <v>RUB</v>
          </cell>
          <cell r="H308">
            <v>102100</v>
          </cell>
          <cell r="I308" t="str">
            <v>RUB</v>
          </cell>
          <cell r="J308" t="str">
            <v>103x43x136,5</v>
          </cell>
          <cell r="K308">
            <v>0.6045585</v>
          </cell>
          <cell r="L308">
            <v>102</v>
          </cell>
        </row>
        <row r="309">
          <cell r="A309" t="str">
            <v>X-00012303</v>
          </cell>
          <cell r="B309" t="str">
            <v>Ecoclima</v>
          </cell>
          <cell r="C309" t="str">
            <v>Green line Inverter</v>
          </cell>
          <cell r="D309" t="str">
            <v>ECW/I-07GC</v>
          </cell>
          <cell r="E309">
            <v>3</v>
          </cell>
          <cell r="F309">
            <v>4680</v>
          </cell>
          <cell r="G309" t="str">
            <v>RUB</v>
          </cell>
          <cell r="H309">
            <v>7260</v>
          </cell>
          <cell r="I309" t="str">
            <v>RUB</v>
          </cell>
          <cell r="J309" t="str">
            <v>77,5x28,5x32</v>
          </cell>
          <cell r="K309">
            <v>7.0680000000000007E-2</v>
          </cell>
          <cell r="L309">
            <v>10</v>
          </cell>
        </row>
        <row r="310">
          <cell r="A310" t="str">
            <v>X-00012304</v>
          </cell>
          <cell r="B310" t="str">
            <v>Ecoclima</v>
          </cell>
          <cell r="C310" t="str">
            <v>Green line Inverter</v>
          </cell>
          <cell r="D310" t="str">
            <v>EC/I-07GC</v>
          </cell>
          <cell r="E310">
            <v>0</v>
          </cell>
          <cell r="F310">
            <v>10920</v>
          </cell>
          <cell r="G310" t="str">
            <v>RUB</v>
          </cell>
          <cell r="H310">
            <v>16940</v>
          </cell>
          <cell r="I310" t="str">
            <v>RUB</v>
          </cell>
          <cell r="J310" t="str">
            <v>78x34x59</v>
          </cell>
          <cell r="K310">
            <v>0.156468</v>
          </cell>
          <cell r="L310">
            <v>23</v>
          </cell>
        </row>
        <row r="311">
          <cell r="A311" t="str">
            <v>X-00012305</v>
          </cell>
          <cell r="B311" t="str">
            <v>Ecoclima</v>
          </cell>
          <cell r="C311" t="str">
            <v>Green line Inverter</v>
          </cell>
          <cell r="D311" t="str">
            <v>ECW/I-09GC</v>
          </cell>
          <cell r="E311">
            <v>0</v>
          </cell>
          <cell r="F311">
            <v>5190</v>
          </cell>
          <cell r="G311" t="str">
            <v>RUB</v>
          </cell>
          <cell r="H311">
            <v>7980</v>
          </cell>
          <cell r="I311" t="str">
            <v>RUB</v>
          </cell>
          <cell r="J311" t="str">
            <v>77,5x28,5x32</v>
          </cell>
          <cell r="K311">
            <v>7.0680000000000007E-2</v>
          </cell>
          <cell r="L311">
            <v>10</v>
          </cell>
        </row>
        <row r="312">
          <cell r="A312" t="str">
            <v>X-00012306</v>
          </cell>
          <cell r="B312" t="str">
            <v>Ecoclima</v>
          </cell>
          <cell r="C312" t="str">
            <v>Green line Inverter</v>
          </cell>
          <cell r="D312" t="str">
            <v>EC/I-09GC</v>
          </cell>
          <cell r="E312">
            <v>0</v>
          </cell>
          <cell r="F312">
            <v>12110</v>
          </cell>
          <cell r="G312" t="str">
            <v>RUB</v>
          </cell>
          <cell r="H312">
            <v>18620</v>
          </cell>
          <cell r="I312" t="str">
            <v>RUB</v>
          </cell>
          <cell r="J312" t="str">
            <v>78,4x34x59</v>
          </cell>
          <cell r="K312">
            <v>0.1572704</v>
          </cell>
          <cell r="L312">
            <v>25</v>
          </cell>
        </row>
        <row r="313">
          <cell r="A313" t="str">
            <v>X-00013131</v>
          </cell>
          <cell r="B313" t="str">
            <v>Ecoclima</v>
          </cell>
          <cell r="C313" t="str">
            <v>Frost line Inverter</v>
          </cell>
          <cell r="D313" t="str">
            <v>EC/I-AX07/F-4R1</v>
          </cell>
          <cell r="E313">
            <v>210</v>
          </cell>
          <cell r="F313">
            <v>10900</v>
          </cell>
          <cell r="G313" t="str">
            <v>RUB</v>
          </cell>
          <cell r="H313">
            <v>16940</v>
          </cell>
          <cell r="I313" t="str">
            <v>RUB</v>
          </cell>
          <cell r="J313" t="str">
            <v>76x31,5x51</v>
          </cell>
          <cell r="K313">
            <v>0.12209399999999999</v>
          </cell>
          <cell r="L313">
            <v>21</v>
          </cell>
        </row>
        <row r="314">
          <cell r="A314" t="str">
            <v>X-00013132</v>
          </cell>
          <cell r="B314" t="str">
            <v>Ecoclima</v>
          </cell>
          <cell r="C314" t="str">
            <v>Frost line Inverter</v>
          </cell>
          <cell r="D314" t="str">
            <v>EC/I-AX09/F-4R1</v>
          </cell>
          <cell r="E314">
            <v>23</v>
          </cell>
          <cell r="F314">
            <v>12110</v>
          </cell>
          <cell r="G314" t="str">
            <v>RUB</v>
          </cell>
          <cell r="H314">
            <v>18620</v>
          </cell>
          <cell r="I314" t="str">
            <v>RUB</v>
          </cell>
          <cell r="J314" t="str">
            <v>76x31,5x51</v>
          </cell>
          <cell r="K314">
            <v>0.12209399999999999</v>
          </cell>
          <cell r="L314">
            <v>21</v>
          </cell>
        </row>
        <row r="315">
          <cell r="A315" t="str">
            <v>X-00013133</v>
          </cell>
          <cell r="B315" t="str">
            <v>Ecoclima</v>
          </cell>
          <cell r="C315" t="str">
            <v>Frost line Inverter</v>
          </cell>
          <cell r="D315" t="str">
            <v>EC/I-AX12/F-4R1</v>
          </cell>
          <cell r="E315">
            <v>160</v>
          </cell>
          <cell r="F315">
            <v>13200</v>
          </cell>
          <cell r="G315" t="str">
            <v>RUB</v>
          </cell>
          <cell r="H315">
            <v>20580</v>
          </cell>
          <cell r="I315" t="str">
            <v>RUB</v>
          </cell>
          <cell r="J315" t="str">
            <v>76x31,5x51</v>
          </cell>
          <cell r="K315">
            <v>0.12209399999999999</v>
          </cell>
          <cell r="L315">
            <v>21</v>
          </cell>
        </row>
        <row r="316">
          <cell r="A316" t="str">
            <v>X-00013134</v>
          </cell>
          <cell r="B316" t="str">
            <v>Ecoclima</v>
          </cell>
          <cell r="C316" t="str">
            <v>Frost line Inverter</v>
          </cell>
          <cell r="D316" t="str">
            <v>EC/I-AX18/F-4R1</v>
          </cell>
          <cell r="E316">
            <v>0</v>
          </cell>
          <cell r="F316">
            <v>24500</v>
          </cell>
          <cell r="G316" t="str">
            <v>RUB</v>
          </cell>
          <cell r="H316">
            <v>45990</v>
          </cell>
          <cell r="I316" t="str">
            <v>RUB</v>
          </cell>
          <cell r="J316" t="str">
            <v>90,3x38,2x61,5</v>
          </cell>
          <cell r="K316">
            <v>0.21214179</v>
          </cell>
          <cell r="L316">
            <v>29</v>
          </cell>
        </row>
        <row r="317">
          <cell r="A317" t="str">
            <v>X-00013135</v>
          </cell>
          <cell r="B317" t="str">
            <v>Ecoclima</v>
          </cell>
          <cell r="C317" t="str">
            <v>Frost line Inverter</v>
          </cell>
          <cell r="D317" t="str">
            <v>EC/I-AX24/F-4R1</v>
          </cell>
          <cell r="E317">
            <v>32</v>
          </cell>
          <cell r="F317">
            <v>27900</v>
          </cell>
          <cell r="G317" t="str">
            <v>RUB</v>
          </cell>
          <cell r="H317">
            <v>43120</v>
          </cell>
          <cell r="I317" t="str">
            <v>RUB</v>
          </cell>
          <cell r="J317" t="str">
            <v>90,3x38,2x61,5</v>
          </cell>
          <cell r="K317">
            <v>0.21214179</v>
          </cell>
          <cell r="L317">
            <v>31</v>
          </cell>
        </row>
        <row r="318">
          <cell r="A318" t="str">
            <v>X-00013136</v>
          </cell>
          <cell r="B318" t="str">
            <v>Ecoclima</v>
          </cell>
          <cell r="C318" t="str">
            <v>Frost line Inverter</v>
          </cell>
          <cell r="D318" t="str">
            <v>ECW/I-AX07/FB-4R1</v>
          </cell>
          <cell r="E318">
            <v>209</v>
          </cell>
          <cell r="F318">
            <v>4700</v>
          </cell>
          <cell r="G318" t="str">
            <v>RUB</v>
          </cell>
          <cell r="H318">
            <v>7260</v>
          </cell>
          <cell r="I318" t="str">
            <v>RUB</v>
          </cell>
          <cell r="J318" t="str">
            <v>76x34,7x27,7</v>
          </cell>
          <cell r="K318">
            <v>7.3050439999999994E-2</v>
          </cell>
          <cell r="L318">
            <v>9</v>
          </cell>
        </row>
        <row r="319">
          <cell r="A319" t="str">
            <v>X-00013137</v>
          </cell>
          <cell r="B319" t="str">
            <v>Ecoclima</v>
          </cell>
          <cell r="C319" t="str">
            <v>Frost line Inverter</v>
          </cell>
          <cell r="D319" t="str">
            <v>ECW/I-AX09/FB-4R1</v>
          </cell>
          <cell r="E319">
            <v>23</v>
          </cell>
          <cell r="F319">
            <v>5190</v>
          </cell>
          <cell r="G319" t="str">
            <v>RUB</v>
          </cell>
          <cell r="H319">
            <v>7980</v>
          </cell>
          <cell r="I319" t="str">
            <v>RUB</v>
          </cell>
          <cell r="J319" t="str">
            <v>76x34,7x27,7</v>
          </cell>
          <cell r="K319">
            <v>7.3050439999999994E-2</v>
          </cell>
          <cell r="L319">
            <v>10</v>
          </cell>
        </row>
        <row r="320">
          <cell r="A320" t="str">
            <v>X-00013138</v>
          </cell>
          <cell r="B320" t="str">
            <v>Ecoclima</v>
          </cell>
          <cell r="C320" t="str">
            <v>Frost line Inverter</v>
          </cell>
          <cell r="D320" t="str">
            <v>ECW/I-AX12/FB-4R1</v>
          </cell>
          <cell r="E320">
            <v>160</v>
          </cell>
          <cell r="F320">
            <v>5900</v>
          </cell>
          <cell r="G320" t="str">
            <v>RUB</v>
          </cell>
          <cell r="H320">
            <v>8820</v>
          </cell>
          <cell r="I320" t="str">
            <v>RUB</v>
          </cell>
          <cell r="J320" t="str">
            <v>82x34,7x27,7</v>
          </cell>
          <cell r="K320">
            <v>7.8817579999999998E-2</v>
          </cell>
          <cell r="L320">
            <v>11</v>
          </cell>
        </row>
        <row r="321">
          <cell r="A321" t="str">
            <v>X-00013139</v>
          </cell>
          <cell r="B321" t="str">
            <v>Ecoclima</v>
          </cell>
          <cell r="C321" t="str">
            <v>Frost line Inverter</v>
          </cell>
          <cell r="D321" t="str">
            <v>ECW/I-AX18/FB-4R1</v>
          </cell>
          <cell r="E321">
            <v>0</v>
          </cell>
          <cell r="F321">
            <v>10500</v>
          </cell>
          <cell r="G321" t="str">
            <v>RUB</v>
          </cell>
          <cell r="H321">
            <v>19710</v>
          </cell>
          <cell r="I321" t="str">
            <v>RUB</v>
          </cell>
          <cell r="J321" t="str">
            <v>91x36x28</v>
          </cell>
          <cell r="K321">
            <v>9.1728000000000004E-2</v>
          </cell>
          <cell r="L321">
            <v>12</v>
          </cell>
        </row>
        <row r="322">
          <cell r="A322" t="str">
            <v>X-00013140</v>
          </cell>
          <cell r="B322" t="str">
            <v>Ecoclima</v>
          </cell>
          <cell r="C322" t="str">
            <v>Frost line Inverter</v>
          </cell>
          <cell r="D322" t="str">
            <v>ECW/I-AX24/FB-4R1</v>
          </cell>
          <cell r="E322">
            <v>32</v>
          </cell>
          <cell r="F322">
            <v>12100</v>
          </cell>
          <cell r="G322" t="str">
            <v>RUB</v>
          </cell>
          <cell r="H322">
            <v>18480</v>
          </cell>
          <cell r="I322" t="str">
            <v>RUB</v>
          </cell>
          <cell r="J322" t="str">
            <v>97x38,2x30,2</v>
          </cell>
          <cell r="K322">
            <v>0.11190308</v>
          </cell>
          <cell r="L322">
            <v>13</v>
          </cell>
        </row>
        <row r="323">
          <cell r="A323" t="str">
            <v>X-00013123</v>
          </cell>
          <cell r="B323" t="str">
            <v>Ecoclima</v>
          </cell>
          <cell r="C323" t="str">
            <v>Frost line On-Off</v>
          </cell>
          <cell r="D323" t="str">
            <v>ECW-AX12/FB-4R1</v>
          </cell>
          <cell r="E323">
            <v>60</v>
          </cell>
          <cell r="F323">
            <v>4850</v>
          </cell>
          <cell r="G323" t="str">
            <v>RUB</v>
          </cell>
          <cell r="H323">
            <v>7350</v>
          </cell>
          <cell r="I323" t="str">
            <v>RUB</v>
          </cell>
          <cell r="J323" t="str">
            <v>82x34,7x27,7</v>
          </cell>
          <cell r="K323">
            <v>7.8817579999999998E-2</v>
          </cell>
          <cell r="L323">
            <v>11</v>
          </cell>
        </row>
        <row r="324">
          <cell r="A324" t="str">
            <v>X-00013124</v>
          </cell>
          <cell r="B324" t="str">
            <v>Ecoclima</v>
          </cell>
          <cell r="C324" t="str">
            <v>Frost line On-Off</v>
          </cell>
          <cell r="D324" t="str">
            <v>ECW-AX18/FB-4R1</v>
          </cell>
          <cell r="E324">
            <v>1</v>
          </cell>
          <cell r="F324">
            <v>8500</v>
          </cell>
          <cell r="G324" t="str">
            <v>RUB</v>
          </cell>
          <cell r="H324">
            <v>12750</v>
          </cell>
          <cell r="I324" t="str">
            <v>RUB</v>
          </cell>
          <cell r="J324" t="str">
            <v>91x36x28</v>
          </cell>
          <cell r="K324">
            <v>9.1728000000000004E-2</v>
          </cell>
          <cell r="L324">
            <v>12</v>
          </cell>
        </row>
        <row r="325">
          <cell r="A325" t="str">
            <v>X-00013125</v>
          </cell>
          <cell r="B325" t="str">
            <v>Ecoclima</v>
          </cell>
          <cell r="C325" t="str">
            <v>Frost line On-Off</v>
          </cell>
          <cell r="D325" t="str">
            <v>ECW-AX24/FB-4R1</v>
          </cell>
          <cell r="E325">
            <v>2</v>
          </cell>
          <cell r="F325">
            <v>11100</v>
          </cell>
          <cell r="G325" t="str">
            <v>RUB</v>
          </cell>
          <cell r="H325">
            <v>21690</v>
          </cell>
          <cell r="I325" t="str">
            <v>RUB</v>
          </cell>
          <cell r="J325" t="str">
            <v>97x38,2x30,2</v>
          </cell>
          <cell r="K325">
            <v>0.11190308</v>
          </cell>
          <cell r="L325">
            <v>14</v>
          </cell>
        </row>
        <row r="326">
          <cell r="A326" t="str">
            <v>X-00013128</v>
          </cell>
          <cell r="B326" t="str">
            <v>Ecoclima</v>
          </cell>
          <cell r="C326" t="str">
            <v>Frost line On-Off</v>
          </cell>
          <cell r="D326" t="str">
            <v>EC-AX12/F-4R1</v>
          </cell>
          <cell r="E326">
            <v>59</v>
          </cell>
          <cell r="F326">
            <v>11050</v>
          </cell>
          <cell r="G326" t="str">
            <v>RUB</v>
          </cell>
          <cell r="H326">
            <v>17150</v>
          </cell>
          <cell r="I326" t="str">
            <v>RUB</v>
          </cell>
          <cell r="J326" t="str">
            <v>78x34,5x56,5</v>
          </cell>
          <cell r="K326">
            <v>0.1520415</v>
          </cell>
          <cell r="L326">
            <v>27</v>
          </cell>
        </row>
        <row r="327">
          <cell r="A327" t="str">
            <v>X-00013129</v>
          </cell>
          <cell r="B327" t="str">
            <v>Ecoclima</v>
          </cell>
          <cell r="C327" t="str">
            <v>Frost line On-Off</v>
          </cell>
          <cell r="D327" t="str">
            <v>EC-AX18/F-4R1</v>
          </cell>
          <cell r="E327">
            <v>0</v>
          </cell>
          <cell r="F327">
            <v>19100</v>
          </cell>
          <cell r="G327" t="str">
            <v>RUB</v>
          </cell>
          <cell r="H327">
            <v>29750</v>
          </cell>
          <cell r="I327" t="str">
            <v>RUB</v>
          </cell>
          <cell r="J327" t="str">
            <v>92x39,2x61,5</v>
          </cell>
          <cell r="K327">
            <v>0.22179360000000001</v>
          </cell>
          <cell r="L327">
            <v>37</v>
          </cell>
        </row>
        <row r="328">
          <cell r="A328" t="str">
            <v>X-00013130</v>
          </cell>
          <cell r="B328" t="str">
            <v>Ecoclima</v>
          </cell>
          <cell r="C328" t="str">
            <v>Frost line On-Off</v>
          </cell>
          <cell r="D328" t="str">
            <v>EC-AX24/F-4R1</v>
          </cell>
          <cell r="E328">
            <v>0</v>
          </cell>
          <cell r="F328">
            <v>25900</v>
          </cell>
          <cell r="G328" t="str">
            <v>RUB</v>
          </cell>
          <cell r="H328">
            <v>50610</v>
          </cell>
          <cell r="I328" t="str">
            <v>RUB</v>
          </cell>
          <cell r="J328" t="str">
            <v>94,5x43,5x72</v>
          </cell>
          <cell r="K328">
            <v>0.29597400000000001</v>
          </cell>
          <cell r="L328">
            <v>48</v>
          </cell>
        </row>
        <row r="329">
          <cell r="A329" t="str">
            <v>X-00013143</v>
          </cell>
          <cell r="B329" t="str">
            <v>Ecoclima</v>
          </cell>
          <cell r="C329" t="str">
            <v>Elegant line Inverter</v>
          </cell>
          <cell r="D329" t="str">
            <v>EC/I-HE07/A-4R2</v>
          </cell>
          <cell r="E329">
            <v>202</v>
          </cell>
          <cell r="F329">
            <v>12300</v>
          </cell>
          <cell r="G329" t="str">
            <v>RUB</v>
          </cell>
          <cell r="H329">
            <v>19530</v>
          </cell>
          <cell r="I329" t="str">
            <v>RUB</v>
          </cell>
          <cell r="J329" t="str">
            <v>78x31,5x53</v>
          </cell>
          <cell r="K329">
            <v>0.130221</v>
          </cell>
          <cell r="L329">
            <v>22.5</v>
          </cell>
        </row>
        <row r="330">
          <cell r="A330" t="str">
            <v>X-00013144</v>
          </cell>
          <cell r="B330" t="str">
            <v>Ecoclima</v>
          </cell>
          <cell r="C330" t="str">
            <v>Elegant line Inverter</v>
          </cell>
          <cell r="D330" t="str">
            <v>EC/I-HE09/A-4R2</v>
          </cell>
          <cell r="E330">
            <v>3</v>
          </cell>
          <cell r="F330">
            <v>13860</v>
          </cell>
          <cell r="G330" t="str">
            <v>RUB</v>
          </cell>
          <cell r="H330">
            <v>21350</v>
          </cell>
          <cell r="I330" t="str">
            <v>RUB</v>
          </cell>
          <cell r="J330" t="str">
            <v>78x31,5x53</v>
          </cell>
          <cell r="K330">
            <v>0.130221</v>
          </cell>
          <cell r="L330">
            <v>22.5</v>
          </cell>
        </row>
        <row r="331">
          <cell r="A331" t="str">
            <v>X-00013145</v>
          </cell>
          <cell r="B331" t="str">
            <v>Ecoclima</v>
          </cell>
          <cell r="C331" t="str">
            <v>Elegant line Inverter</v>
          </cell>
          <cell r="D331" t="str">
            <v>EC/I-HE12/A-4R2</v>
          </cell>
          <cell r="E331">
            <v>0</v>
          </cell>
          <cell r="F331">
            <v>16240</v>
          </cell>
          <cell r="G331" t="str">
            <v>RUB</v>
          </cell>
          <cell r="H331">
            <v>30940</v>
          </cell>
          <cell r="I331" t="str">
            <v>RUB</v>
          </cell>
          <cell r="J331" t="str">
            <v>78x31,5x53</v>
          </cell>
          <cell r="K331">
            <v>0.130221</v>
          </cell>
          <cell r="L331">
            <v>24</v>
          </cell>
        </row>
        <row r="332">
          <cell r="A332" t="str">
            <v>X-00013148</v>
          </cell>
          <cell r="B332" t="str">
            <v>Ecoclima</v>
          </cell>
          <cell r="C332" t="str">
            <v>Elegant line Inverter</v>
          </cell>
          <cell r="D332" t="str">
            <v>ECW/I-HE07/AA-4R2</v>
          </cell>
          <cell r="E332">
            <v>201</v>
          </cell>
          <cell r="F332">
            <v>5800</v>
          </cell>
          <cell r="G332" t="str">
            <v>RUB</v>
          </cell>
          <cell r="H332">
            <v>8370</v>
          </cell>
          <cell r="I332" t="str">
            <v>RUB</v>
          </cell>
          <cell r="J332" t="str">
            <v>89x32x26</v>
          </cell>
          <cell r="K332">
            <v>7.4048000000000003E-2</v>
          </cell>
          <cell r="L332">
            <v>8.8000000000000007</v>
          </cell>
        </row>
        <row r="333">
          <cell r="A333" t="str">
            <v>X-00013149</v>
          </cell>
          <cell r="B333" t="str">
            <v>Ecoclima</v>
          </cell>
          <cell r="C333" t="str">
            <v>Elegant line Inverter</v>
          </cell>
          <cell r="D333" t="str">
            <v>ECW/I-HE09/AA-4R2</v>
          </cell>
          <cell r="E333">
            <v>2</v>
          </cell>
          <cell r="F333">
            <v>5940</v>
          </cell>
          <cell r="G333" t="str">
            <v>RUB</v>
          </cell>
          <cell r="H333">
            <v>9150</v>
          </cell>
          <cell r="I333" t="str">
            <v>RUB</v>
          </cell>
          <cell r="J333" t="str">
            <v>89x32x26</v>
          </cell>
          <cell r="K333">
            <v>7.4048000000000003E-2</v>
          </cell>
          <cell r="L333">
            <v>9.6</v>
          </cell>
        </row>
        <row r="334">
          <cell r="A334" t="str">
            <v>X-00013150</v>
          </cell>
          <cell r="B334" t="str">
            <v>Ecoclima</v>
          </cell>
          <cell r="C334" t="str">
            <v>Elegant line Inverter</v>
          </cell>
          <cell r="D334" t="str">
            <v>ECW/I-HE12/AA-4R2</v>
          </cell>
          <cell r="E334">
            <v>0</v>
          </cell>
          <cell r="F334">
            <v>6960</v>
          </cell>
          <cell r="G334" t="str">
            <v>RUB</v>
          </cell>
          <cell r="H334">
            <v>13260</v>
          </cell>
          <cell r="I334" t="str">
            <v>RUB</v>
          </cell>
          <cell r="J334" t="str">
            <v>89x32x26</v>
          </cell>
          <cell r="K334">
            <v>7.4048000000000003E-2</v>
          </cell>
          <cell r="L334">
            <v>9.8000000000000007</v>
          </cell>
        </row>
        <row r="335">
          <cell r="A335" t="str">
            <v>X-00013153</v>
          </cell>
          <cell r="B335" t="str">
            <v>Ecoclima</v>
          </cell>
          <cell r="C335" t="str">
            <v>Elegant line On-Off</v>
          </cell>
          <cell r="D335" t="str">
            <v>EC-HE07/A-4R2</v>
          </cell>
          <cell r="E335">
            <v>5</v>
          </cell>
          <cell r="F335">
            <v>8400</v>
          </cell>
          <cell r="G335" t="str">
            <v>RUB</v>
          </cell>
          <cell r="H335">
            <v>19250</v>
          </cell>
          <cell r="I335" t="str">
            <v>RUB</v>
          </cell>
          <cell r="J335" t="str">
            <v>77x31,5x53</v>
          </cell>
          <cell r="K335">
            <v>0.12855150000000001</v>
          </cell>
          <cell r="L335">
            <v>25</v>
          </cell>
        </row>
        <row r="336">
          <cell r="A336" t="str">
            <v>X-00013155</v>
          </cell>
          <cell r="B336" t="str">
            <v>Ecoclima</v>
          </cell>
          <cell r="C336" t="str">
            <v>Elegant line On-Off</v>
          </cell>
          <cell r="D336" t="str">
            <v>EC-HE12/A-4R2</v>
          </cell>
          <cell r="E336">
            <v>191</v>
          </cell>
          <cell r="F336">
            <v>12600</v>
          </cell>
          <cell r="G336" t="str">
            <v>RUB</v>
          </cell>
          <cell r="H336">
            <v>19740</v>
          </cell>
          <cell r="I336" t="str">
            <v>RUB</v>
          </cell>
          <cell r="J336" t="str">
            <v>77x31,5x53</v>
          </cell>
          <cell r="K336">
            <v>0.12855150000000001</v>
          </cell>
          <cell r="L336">
            <v>27</v>
          </cell>
        </row>
        <row r="337">
          <cell r="A337" t="str">
            <v>X-00013156</v>
          </cell>
          <cell r="B337" t="str">
            <v>Ecoclima</v>
          </cell>
          <cell r="C337" t="str">
            <v>Elegant line On-Off</v>
          </cell>
          <cell r="D337" t="str">
            <v>EC-HE18/A-4R2</v>
          </cell>
          <cell r="E337">
            <v>97</v>
          </cell>
          <cell r="F337">
            <v>20500</v>
          </cell>
          <cell r="G337" t="str">
            <v>RUB</v>
          </cell>
          <cell r="H337">
            <v>31920</v>
          </cell>
          <cell r="I337" t="str">
            <v>RUB</v>
          </cell>
          <cell r="J337" t="str">
            <v>91x36x60</v>
          </cell>
          <cell r="K337">
            <v>0.19656000000000001</v>
          </cell>
          <cell r="L337">
            <v>38</v>
          </cell>
        </row>
        <row r="338">
          <cell r="A338" t="str">
            <v>X-00013157</v>
          </cell>
          <cell r="B338" t="str">
            <v>Ecoclima</v>
          </cell>
          <cell r="C338" t="str">
            <v>Elegant line On-Off</v>
          </cell>
          <cell r="D338" t="str">
            <v>EC-HE24/A-4R2</v>
          </cell>
          <cell r="E338">
            <v>22</v>
          </cell>
          <cell r="F338">
            <v>25500</v>
          </cell>
          <cell r="G338" t="str">
            <v>RUB</v>
          </cell>
          <cell r="H338">
            <v>39550</v>
          </cell>
          <cell r="I338" t="str">
            <v>RUB</v>
          </cell>
          <cell r="J338" t="str">
            <v>99,5x42x72</v>
          </cell>
          <cell r="K338">
            <v>0.30088799999999999</v>
          </cell>
          <cell r="L338">
            <v>51</v>
          </cell>
        </row>
        <row r="339">
          <cell r="A339" t="str">
            <v>X-00013158</v>
          </cell>
          <cell r="B339" t="str">
            <v>Ecoclima</v>
          </cell>
          <cell r="C339" t="str">
            <v>Elegant line On-Off</v>
          </cell>
          <cell r="D339" t="str">
            <v>ECW-HE07/AA-4R2</v>
          </cell>
          <cell r="E339">
            <v>0</v>
          </cell>
          <cell r="F339">
            <v>3600</v>
          </cell>
          <cell r="G339" t="str">
            <v>RUB</v>
          </cell>
          <cell r="H339">
            <v>8250</v>
          </cell>
          <cell r="I339" t="str">
            <v>RUB</v>
          </cell>
          <cell r="J339" t="str">
            <v>89x32x26</v>
          </cell>
          <cell r="K339">
            <v>7.4048000000000003E-2</v>
          </cell>
          <cell r="L339">
            <v>9</v>
          </cell>
        </row>
        <row r="340">
          <cell r="A340" t="str">
            <v>X-00013160</v>
          </cell>
          <cell r="B340" t="str">
            <v>Ecoclima</v>
          </cell>
          <cell r="C340" t="str">
            <v>Elegant line On-Off</v>
          </cell>
          <cell r="D340" t="str">
            <v>ECW-HE12/AA-4R2</v>
          </cell>
          <cell r="E340">
            <v>190</v>
          </cell>
          <cell r="F340">
            <v>5700</v>
          </cell>
          <cell r="G340" t="str">
            <v>RUB</v>
          </cell>
          <cell r="H340">
            <v>8460</v>
          </cell>
          <cell r="I340" t="str">
            <v>RUB</v>
          </cell>
          <cell r="J340" t="str">
            <v>89x32x26</v>
          </cell>
          <cell r="K340">
            <v>7.4048000000000003E-2</v>
          </cell>
          <cell r="L340">
            <v>9</v>
          </cell>
        </row>
        <row r="341">
          <cell r="A341" t="str">
            <v>X-00013161</v>
          </cell>
          <cell r="B341" t="str">
            <v>Ecoclima</v>
          </cell>
          <cell r="C341" t="str">
            <v>Elegant line On-Off</v>
          </cell>
          <cell r="D341" t="str">
            <v>ECW-HE18/AA-4R2</v>
          </cell>
          <cell r="E341">
            <v>98</v>
          </cell>
          <cell r="F341">
            <v>9100</v>
          </cell>
          <cell r="G341" t="str">
            <v>RUB</v>
          </cell>
          <cell r="H341">
            <v>13680</v>
          </cell>
          <cell r="I341" t="str">
            <v>RUB</v>
          </cell>
          <cell r="J341" t="str">
            <v>99,5x36,5x31</v>
          </cell>
          <cell r="K341">
            <v>0.11258425</v>
          </cell>
          <cell r="L341">
            <v>12.5</v>
          </cell>
        </row>
        <row r="342">
          <cell r="A342" t="str">
            <v>X-00013162</v>
          </cell>
          <cell r="B342" t="str">
            <v>Ecoclima</v>
          </cell>
          <cell r="C342" t="str">
            <v>Elegant line On-Off</v>
          </cell>
          <cell r="D342" t="str">
            <v>ECW-HE24/AA-4R2</v>
          </cell>
          <cell r="E342">
            <v>22</v>
          </cell>
          <cell r="F342">
            <v>11200</v>
          </cell>
          <cell r="G342" t="str">
            <v>RUB</v>
          </cell>
          <cell r="H342">
            <v>16950</v>
          </cell>
          <cell r="I342" t="str">
            <v>RUB</v>
          </cell>
          <cell r="J342" t="str">
            <v>99,5x36,5x31</v>
          </cell>
          <cell r="K342">
            <v>0.11258425</v>
          </cell>
          <cell r="L342">
            <v>12.5</v>
          </cell>
        </row>
        <row r="343">
          <cell r="A343" t="str">
            <v>X-00013170</v>
          </cell>
          <cell r="B343" t="str">
            <v>Ecoclima</v>
          </cell>
          <cell r="C343" t="str">
            <v>Grand line Inverter</v>
          </cell>
          <cell r="D343" t="str">
            <v>EC/I-TC09/A-4R2</v>
          </cell>
          <cell r="E343">
            <v>152</v>
          </cell>
          <cell r="F343">
            <v>30520</v>
          </cell>
          <cell r="G343" t="str">
            <v>RUB</v>
          </cell>
          <cell r="H343">
            <v>29330</v>
          </cell>
          <cell r="I343" t="str">
            <v>RUB</v>
          </cell>
          <cell r="J343" t="str">
            <v>76,5x31x48,1</v>
          </cell>
          <cell r="K343">
            <v>0.11406914999999999</v>
          </cell>
          <cell r="L343">
            <v>24</v>
          </cell>
        </row>
        <row r="344">
          <cell r="A344" t="str">
            <v>X-00013171</v>
          </cell>
          <cell r="B344" t="str">
            <v>Ecoclima</v>
          </cell>
          <cell r="C344" t="str">
            <v>Grand line Inverter</v>
          </cell>
          <cell r="D344" t="str">
            <v>EC/I-TC12/A-4R2</v>
          </cell>
          <cell r="E344" t="str">
            <v>250+</v>
          </cell>
          <cell r="F344">
            <v>33180</v>
          </cell>
          <cell r="G344" t="str">
            <v>RUB</v>
          </cell>
          <cell r="H344">
            <v>32130</v>
          </cell>
          <cell r="I344" t="str">
            <v>RUB</v>
          </cell>
          <cell r="J344" t="str">
            <v>76,5x31x48,1</v>
          </cell>
          <cell r="K344">
            <v>0.11406914999999999</v>
          </cell>
          <cell r="L344">
            <v>24</v>
          </cell>
        </row>
        <row r="345">
          <cell r="A345" t="str">
            <v>X-00013172</v>
          </cell>
          <cell r="B345" t="str">
            <v>Ecoclima</v>
          </cell>
          <cell r="C345" t="str">
            <v>Grand line Inverter</v>
          </cell>
          <cell r="D345" t="str">
            <v>EC/I-TC18/A-4R2</v>
          </cell>
          <cell r="E345">
            <v>20</v>
          </cell>
          <cell r="F345">
            <v>56280</v>
          </cell>
          <cell r="G345" t="str">
            <v>RUB</v>
          </cell>
          <cell r="H345">
            <v>52430</v>
          </cell>
          <cell r="I345" t="str">
            <v>RUB</v>
          </cell>
          <cell r="J345" t="str">
            <v>89x38,5x62,8</v>
          </cell>
          <cell r="K345">
            <v>0.21518419999999999</v>
          </cell>
          <cell r="L345">
            <v>34</v>
          </cell>
        </row>
        <row r="346">
          <cell r="A346" t="str">
            <v>X-00013173</v>
          </cell>
          <cell r="B346" t="str">
            <v>Ecoclima</v>
          </cell>
          <cell r="C346" t="str">
            <v>Grand line Inverter</v>
          </cell>
          <cell r="D346" t="str">
            <v>EC/I-TC24/A-4R2</v>
          </cell>
          <cell r="E346">
            <v>84</v>
          </cell>
          <cell r="F346">
            <v>69650</v>
          </cell>
          <cell r="G346" t="str">
            <v>RUB</v>
          </cell>
          <cell r="H346">
            <v>62300</v>
          </cell>
          <cell r="I346" t="str">
            <v>RUB</v>
          </cell>
          <cell r="J346" t="str">
            <v>96x40x73,2</v>
          </cell>
          <cell r="K346">
            <v>0.281088</v>
          </cell>
          <cell r="L346">
            <v>43</v>
          </cell>
        </row>
        <row r="347">
          <cell r="A347" t="str">
            <v>X-00013174</v>
          </cell>
          <cell r="B347" t="str">
            <v>Ecoclima</v>
          </cell>
          <cell r="C347" t="str">
            <v>Grand line Inverter</v>
          </cell>
          <cell r="D347" t="str">
            <v>ECW/I-TC09/AA-4R2</v>
          </cell>
          <cell r="E347">
            <v>150</v>
          </cell>
          <cell r="F347">
            <v>13080</v>
          </cell>
          <cell r="G347" t="str">
            <v>RUB</v>
          </cell>
          <cell r="H347">
            <v>12570</v>
          </cell>
          <cell r="I347" t="str">
            <v>RUB</v>
          </cell>
          <cell r="J347" t="str">
            <v>86x34,5x26,5</v>
          </cell>
          <cell r="K347">
            <v>7.8625500000000001E-2</v>
          </cell>
          <cell r="L347">
            <v>10</v>
          </cell>
        </row>
        <row r="348">
          <cell r="A348" t="str">
            <v>X-00013175</v>
          </cell>
          <cell r="B348" t="str">
            <v>Ecoclima</v>
          </cell>
          <cell r="C348" t="str">
            <v>Grand line Inverter</v>
          </cell>
          <cell r="D348" t="str">
            <v>ECW/I-TC12/AA-4R2</v>
          </cell>
          <cell r="E348" t="str">
            <v>250+</v>
          </cell>
          <cell r="F348">
            <v>14220</v>
          </cell>
          <cell r="G348" t="str">
            <v>RUB</v>
          </cell>
          <cell r="H348">
            <v>13770</v>
          </cell>
          <cell r="I348" t="str">
            <v>RUB</v>
          </cell>
          <cell r="J348" t="str">
            <v>86x34,5x26,5</v>
          </cell>
          <cell r="K348">
            <v>7.8625500000000001E-2</v>
          </cell>
          <cell r="L348">
            <v>10</v>
          </cell>
        </row>
        <row r="349">
          <cell r="A349" t="str">
            <v>X-00013176</v>
          </cell>
          <cell r="B349" t="str">
            <v>Ecoclima</v>
          </cell>
          <cell r="C349" t="str">
            <v>Grand line Inverter</v>
          </cell>
          <cell r="D349" t="str">
            <v>ECW/I-TC18/AA-4R2</v>
          </cell>
          <cell r="E349">
            <v>20</v>
          </cell>
          <cell r="F349">
            <v>24120</v>
          </cell>
          <cell r="G349" t="str">
            <v>RUB</v>
          </cell>
          <cell r="H349">
            <v>22470</v>
          </cell>
          <cell r="I349" t="str">
            <v>RUB</v>
          </cell>
          <cell r="J349" t="str">
            <v>99x38x26,5</v>
          </cell>
          <cell r="K349">
            <v>9.9693000000000004E-2</v>
          </cell>
          <cell r="L349">
            <v>13</v>
          </cell>
        </row>
        <row r="350">
          <cell r="A350" t="str">
            <v>X-00013177</v>
          </cell>
          <cell r="B350" t="str">
            <v>Ecoclima</v>
          </cell>
          <cell r="C350" t="str">
            <v>Grand line Inverter</v>
          </cell>
          <cell r="D350" t="str">
            <v>ECW/I-TC24/AA-4R2</v>
          </cell>
          <cell r="E350">
            <v>84</v>
          </cell>
          <cell r="F350">
            <v>29850</v>
          </cell>
          <cell r="G350" t="str">
            <v>RUB</v>
          </cell>
          <cell r="H350">
            <v>26700</v>
          </cell>
          <cell r="I350" t="str">
            <v>RUB</v>
          </cell>
          <cell r="J350" t="str">
            <v>116,5x40,5x29,5</v>
          </cell>
          <cell r="K350">
            <v>0.139188375</v>
          </cell>
          <cell r="L350">
            <v>17</v>
          </cell>
        </row>
        <row r="351">
          <cell r="A351" t="str">
            <v>X-00013178</v>
          </cell>
          <cell r="B351" t="str">
            <v>Ecoclima</v>
          </cell>
          <cell r="C351" t="str">
            <v>Grand line On-Off</v>
          </cell>
          <cell r="D351" t="str">
            <v>EC-TC07/A-4R1</v>
          </cell>
          <cell r="E351">
            <v>11</v>
          </cell>
          <cell r="F351">
            <v>16170</v>
          </cell>
          <cell r="G351" t="str">
            <v>RUB</v>
          </cell>
          <cell r="H351">
            <v>17430</v>
          </cell>
          <cell r="I351" t="str">
            <v>RUB</v>
          </cell>
          <cell r="J351" t="str">
            <v>76,5x31x48,1</v>
          </cell>
          <cell r="K351">
            <v>0.11406914999999999</v>
          </cell>
          <cell r="L351">
            <v>22.5</v>
          </cell>
        </row>
        <row r="352">
          <cell r="A352" t="str">
            <v>X-00013179</v>
          </cell>
          <cell r="B352" t="str">
            <v>Ecoclima</v>
          </cell>
          <cell r="C352" t="str">
            <v>Grand line On-Off</v>
          </cell>
          <cell r="D352" t="str">
            <v>EC-TC09/A-4R1</v>
          </cell>
          <cell r="E352">
            <v>0</v>
          </cell>
          <cell r="F352">
            <v>21770</v>
          </cell>
          <cell r="G352" t="str">
            <v>RUB</v>
          </cell>
          <cell r="H352">
            <v>18830</v>
          </cell>
          <cell r="I352" t="str">
            <v>RUB</v>
          </cell>
          <cell r="J352" t="str">
            <v>76,5x31x48,1</v>
          </cell>
          <cell r="K352">
            <v>0.11406914999999999</v>
          </cell>
          <cell r="L352">
            <v>25</v>
          </cell>
        </row>
        <row r="353">
          <cell r="A353" t="str">
            <v>X-00013180</v>
          </cell>
          <cell r="B353" t="str">
            <v>Ecoclima</v>
          </cell>
          <cell r="C353" t="str">
            <v>Grand line On-Off</v>
          </cell>
          <cell r="D353" t="str">
            <v>EC-TC12/A-4R1</v>
          </cell>
          <cell r="E353" t="str">
            <v>250+</v>
          </cell>
          <cell r="F353">
            <v>24080</v>
          </cell>
          <cell r="G353" t="str">
            <v>RUB</v>
          </cell>
          <cell r="H353">
            <v>23450</v>
          </cell>
          <cell r="I353" t="str">
            <v>RUB</v>
          </cell>
          <cell r="J353" t="str">
            <v>81,8x32,5x51,5</v>
          </cell>
          <cell r="K353">
            <v>0.13691275</v>
          </cell>
          <cell r="L353">
            <v>28</v>
          </cell>
        </row>
        <row r="354">
          <cell r="A354" t="str">
            <v>X-00013181</v>
          </cell>
          <cell r="B354" t="str">
            <v>Ecoclima</v>
          </cell>
          <cell r="C354" t="str">
            <v>Grand line On-Off</v>
          </cell>
          <cell r="D354" t="str">
            <v>EC-TC18/A-4R1</v>
          </cell>
          <cell r="E354">
            <v>53</v>
          </cell>
          <cell r="F354">
            <v>41300</v>
          </cell>
          <cell r="G354" t="str">
            <v>RUB</v>
          </cell>
          <cell r="H354">
            <v>39200</v>
          </cell>
          <cell r="I354" t="str">
            <v>RUB</v>
          </cell>
          <cell r="J354" t="str">
            <v>89x38,5x62,8</v>
          </cell>
          <cell r="K354">
            <v>0.21518419999999999</v>
          </cell>
          <cell r="L354">
            <v>40</v>
          </cell>
        </row>
        <row r="355">
          <cell r="A355" t="str">
            <v>X-00013182</v>
          </cell>
          <cell r="B355" t="str">
            <v>Ecoclima</v>
          </cell>
          <cell r="C355" t="str">
            <v>Grand line On-Off</v>
          </cell>
          <cell r="D355" t="str">
            <v>EC-TC24/A-4R1</v>
          </cell>
          <cell r="E355">
            <v>74</v>
          </cell>
          <cell r="F355">
            <v>52430</v>
          </cell>
          <cell r="G355" t="str">
            <v>RUB</v>
          </cell>
          <cell r="H355">
            <v>51730</v>
          </cell>
          <cell r="I355" t="str">
            <v>RUB</v>
          </cell>
          <cell r="J355" t="str">
            <v>89x38,5x62,8</v>
          </cell>
          <cell r="K355">
            <v>0.21518419999999999</v>
          </cell>
          <cell r="L355">
            <v>51</v>
          </cell>
        </row>
        <row r="356">
          <cell r="A356" t="str">
            <v>X-00013183</v>
          </cell>
          <cell r="B356" t="str">
            <v>Ecoclima</v>
          </cell>
          <cell r="C356" t="str">
            <v>Grand line On-Off</v>
          </cell>
          <cell r="D356" t="str">
            <v>ECW-TC07/AA-4R1</v>
          </cell>
          <cell r="E356">
            <v>2</v>
          </cell>
          <cell r="F356">
            <v>6930</v>
          </cell>
          <cell r="G356" t="str">
            <v>RUB</v>
          </cell>
          <cell r="H356">
            <v>7470</v>
          </cell>
          <cell r="I356" t="str">
            <v>RUB</v>
          </cell>
          <cell r="J356" t="str">
            <v>86x34,5x26,5</v>
          </cell>
          <cell r="K356">
            <v>7.8625500000000001E-2</v>
          </cell>
          <cell r="L356">
            <v>10</v>
          </cell>
        </row>
        <row r="357">
          <cell r="A357" t="str">
            <v>X-00013184</v>
          </cell>
          <cell r="B357" t="str">
            <v>Ecoclima</v>
          </cell>
          <cell r="C357" t="str">
            <v>Grand line On-Off</v>
          </cell>
          <cell r="D357" t="str">
            <v>ECW-TC09/AA-4R1</v>
          </cell>
          <cell r="E357">
            <v>8</v>
          </cell>
          <cell r="F357">
            <v>9330</v>
          </cell>
          <cell r="G357" t="str">
            <v>RUB</v>
          </cell>
          <cell r="H357">
            <v>8070</v>
          </cell>
          <cell r="I357" t="str">
            <v>RUB</v>
          </cell>
          <cell r="J357" t="str">
            <v>86x34,5x26,5</v>
          </cell>
          <cell r="K357">
            <v>7.8625500000000001E-2</v>
          </cell>
          <cell r="L357">
            <v>10</v>
          </cell>
        </row>
        <row r="358">
          <cell r="A358" t="str">
            <v>X-00013185</v>
          </cell>
          <cell r="B358" t="str">
            <v>Ecoclima</v>
          </cell>
          <cell r="C358" t="str">
            <v>Grand line On-Off</v>
          </cell>
          <cell r="D358" t="str">
            <v>ECW-TC12/AA-4R1</v>
          </cell>
          <cell r="E358" t="str">
            <v>250+</v>
          </cell>
          <cell r="F358">
            <v>10320</v>
          </cell>
          <cell r="G358" t="str">
            <v>RUB</v>
          </cell>
          <cell r="H358">
            <v>10050</v>
          </cell>
          <cell r="I358" t="str">
            <v>RUB</v>
          </cell>
          <cell r="J358" t="str">
            <v>86x34,5x26,5</v>
          </cell>
          <cell r="K358">
            <v>7.8625500000000001E-2</v>
          </cell>
          <cell r="L358">
            <v>10.5</v>
          </cell>
        </row>
        <row r="359">
          <cell r="A359" t="str">
            <v>X-00013186</v>
          </cell>
          <cell r="B359" t="str">
            <v>Ecoclima</v>
          </cell>
          <cell r="C359" t="str">
            <v>Grand line On-Off</v>
          </cell>
          <cell r="D359" t="str">
            <v>ECW-TC18/AA-4R1</v>
          </cell>
          <cell r="E359">
            <v>54</v>
          </cell>
          <cell r="F359">
            <v>17700</v>
          </cell>
          <cell r="G359" t="str">
            <v>RUB</v>
          </cell>
          <cell r="H359">
            <v>16800</v>
          </cell>
          <cell r="I359" t="str">
            <v>RUB</v>
          </cell>
          <cell r="J359" t="str">
            <v>99x38x26,5</v>
          </cell>
          <cell r="K359">
            <v>9.9693000000000004E-2</v>
          </cell>
          <cell r="L359">
            <v>13</v>
          </cell>
        </row>
        <row r="360">
          <cell r="A360" t="str">
            <v>X-00013187</v>
          </cell>
          <cell r="B360" t="str">
            <v>Ecoclima</v>
          </cell>
          <cell r="C360" t="str">
            <v>Grand line On-Off</v>
          </cell>
          <cell r="D360" t="str">
            <v>ECW-TC24/AA-4R1</v>
          </cell>
          <cell r="E360">
            <v>74</v>
          </cell>
          <cell r="F360">
            <v>22470</v>
          </cell>
          <cell r="G360" t="str">
            <v>RUB</v>
          </cell>
          <cell r="H360">
            <v>22170</v>
          </cell>
          <cell r="I360" t="str">
            <v>RUB</v>
          </cell>
          <cell r="J360" t="str">
            <v>116,5x40,5x29,5</v>
          </cell>
          <cell r="K360">
            <v>0.139188375</v>
          </cell>
          <cell r="L360">
            <v>17</v>
          </cell>
        </row>
        <row r="361">
          <cell r="A361" t="str">
            <v>X-00013188</v>
          </cell>
          <cell r="B361" t="str">
            <v>Ecoclima</v>
          </cell>
          <cell r="C361" t="str">
            <v>Multi Grand Line</v>
          </cell>
          <cell r="D361" t="str">
            <v>CMWM-TC07/AA-4R2</v>
          </cell>
          <cell r="E361">
            <v>0</v>
          </cell>
          <cell r="F361">
            <v>16300</v>
          </cell>
          <cell r="G361" t="str">
            <v>RUB</v>
          </cell>
          <cell r="H361">
            <v>16300</v>
          </cell>
          <cell r="I361" t="str">
            <v>RUB</v>
          </cell>
          <cell r="J361" t="str">
            <v>86x34,5x26,5</v>
          </cell>
          <cell r="K361">
            <v>7.8625500000000001E-2</v>
          </cell>
          <cell r="L361">
            <v>10.5</v>
          </cell>
        </row>
        <row r="362">
          <cell r="A362" t="str">
            <v>X-00013189</v>
          </cell>
          <cell r="B362" t="str">
            <v>Ecoclima</v>
          </cell>
          <cell r="C362" t="str">
            <v>Multi Grand Line</v>
          </cell>
          <cell r="D362" t="str">
            <v>CMWM-TC09/AA-4R2</v>
          </cell>
          <cell r="E362">
            <v>0</v>
          </cell>
          <cell r="F362">
            <v>9200</v>
          </cell>
          <cell r="G362" t="str">
            <v>RUB</v>
          </cell>
          <cell r="H362">
            <v>14500</v>
          </cell>
          <cell r="I362" t="str">
            <v>RUB</v>
          </cell>
          <cell r="J362" t="str">
            <v>86x34,5x26,5</v>
          </cell>
          <cell r="K362">
            <v>7.8625500000000001E-2</v>
          </cell>
          <cell r="L362">
            <v>10.5</v>
          </cell>
        </row>
        <row r="363">
          <cell r="A363" t="str">
            <v>X-00013190</v>
          </cell>
          <cell r="B363" t="str">
            <v>Ecoclima</v>
          </cell>
          <cell r="C363" t="str">
            <v>Multi Grand Line</v>
          </cell>
          <cell r="D363" t="str">
            <v>CMWM-TC12/AA-4R2</v>
          </cell>
          <cell r="E363">
            <v>134</v>
          </cell>
          <cell r="F363">
            <v>9200</v>
          </cell>
          <cell r="G363" t="str">
            <v>RUB</v>
          </cell>
          <cell r="H363">
            <v>14500</v>
          </cell>
          <cell r="I363" t="str">
            <v>RUB</v>
          </cell>
          <cell r="J363" t="str">
            <v>86x34,5x26,5</v>
          </cell>
          <cell r="K363">
            <v>7.8625500000000001E-2</v>
          </cell>
          <cell r="L363">
            <v>10.5</v>
          </cell>
        </row>
        <row r="364">
          <cell r="A364" t="str">
            <v>X-00013191</v>
          </cell>
          <cell r="B364" t="str">
            <v>Ecoclima</v>
          </cell>
          <cell r="C364" t="str">
            <v>Multi Grand Line</v>
          </cell>
          <cell r="D364" t="str">
            <v>CMWM-TC18/AA-4R2</v>
          </cell>
          <cell r="E364">
            <v>23</v>
          </cell>
          <cell r="F364">
            <v>12800</v>
          </cell>
          <cell r="G364" t="str">
            <v>RUB</v>
          </cell>
          <cell r="H364">
            <v>17600</v>
          </cell>
          <cell r="I364" t="str">
            <v>RUB</v>
          </cell>
          <cell r="J364" t="str">
            <v>99x38x26,5</v>
          </cell>
          <cell r="K364">
            <v>9.9693000000000004E-2</v>
          </cell>
          <cell r="L364">
            <v>13</v>
          </cell>
        </row>
        <row r="365">
          <cell r="A365" t="str">
            <v>X-00013192</v>
          </cell>
          <cell r="B365" t="str">
            <v>Ecoclima</v>
          </cell>
          <cell r="C365" t="str">
            <v>Multi Grand Line</v>
          </cell>
          <cell r="D365" t="str">
            <v>CM2-TC14/4R2</v>
          </cell>
          <cell r="E365">
            <v>0</v>
          </cell>
          <cell r="F365">
            <v>52500</v>
          </cell>
          <cell r="G365" t="str">
            <v>RUB</v>
          </cell>
          <cell r="H365">
            <v>52500</v>
          </cell>
          <cell r="I365" t="str">
            <v>RUB</v>
          </cell>
          <cell r="J365" t="str">
            <v>89x38,5x62,8</v>
          </cell>
          <cell r="K365">
            <v>0.21518419999999999</v>
          </cell>
          <cell r="L365">
            <v>33</v>
          </cell>
        </row>
        <row r="366">
          <cell r="A366" t="str">
            <v>X-00013193</v>
          </cell>
          <cell r="B366" t="str">
            <v>Ecoclima</v>
          </cell>
          <cell r="C366" t="str">
            <v>Multi Grand Line</v>
          </cell>
          <cell r="D366" t="str">
            <v>CM2-TC18/4R2</v>
          </cell>
          <cell r="E366">
            <v>2</v>
          </cell>
          <cell r="F366">
            <v>33300</v>
          </cell>
          <cell r="G366" t="str">
            <v>RUB</v>
          </cell>
          <cell r="H366">
            <v>54200</v>
          </cell>
          <cell r="I366" t="str">
            <v>RUB</v>
          </cell>
          <cell r="J366" t="str">
            <v>89x38,5x62,8</v>
          </cell>
          <cell r="K366">
            <v>0.21518419999999999</v>
          </cell>
          <cell r="L366">
            <v>33</v>
          </cell>
        </row>
        <row r="367">
          <cell r="A367" t="str">
            <v>X-00013194</v>
          </cell>
          <cell r="B367" t="str">
            <v>Ecoclima</v>
          </cell>
          <cell r="C367" t="str">
            <v>Multi Grand Line</v>
          </cell>
          <cell r="D367" t="str">
            <v>CM3-TC21/4R2</v>
          </cell>
          <cell r="E367">
            <v>26</v>
          </cell>
          <cell r="F367">
            <v>41900</v>
          </cell>
          <cell r="G367" t="str">
            <v>RUB</v>
          </cell>
          <cell r="H367">
            <v>67500</v>
          </cell>
          <cell r="I367" t="str">
            <v>RUB</v>
          </cell>
          <cell r="J367" t="str">
            <v>96x40x73,2</v>
          </cell>
          <cell r="K367">
            <v>0.281088</v>
          </cell>
          <cell r="L367">
            <v>45</v>
          </cell>
        </row>
        <row r="368">
          <cell r="A368" t="str">
            <v>X-00013195</v>
          </cell>
          <cell r="B368" t="str">
            <v>Ecoclima</v>
          </cell>
          <cell r="C368" t="str">
            <v>Multi Grand Line</v>
          </cell>
          <cell r="D368" t="str">
            <v>CM3-TC27/4R2</v>
          </cell>
          <cell r="E368">
            <v>6</v>
          </cell>
          <cell r="F368">
            <v>46300</v>
          </cell>
          <cell r="G368" t="str">
            <v>RUB</v>
          </cell>
          <cell r="H368">
            <v>78000</v>
          </cell>
          <cell r="I368" t="str">
            <v>RUB</v>
          </cell>
          <cell r="J368" t="str">
            <v>96x40x73,2</v>
          </cell>
          <cell r="K368">
            <v>0.281088</v>
          </cell>
          <cell r="L368">
            <v>45</v>
          </cell>
        </row>
        <row r="369">
          <cell r="A369" t="str">
            <v>X-00013196</v>
          </cell>
          <cell r="B369" t="str">
            <v>Ecoclima</v>
          </cell>
          <cell r="C369" t="str">
            <v>Multi Grand Line</v>
          </cell>
          <cell r="D369" t="str">
            <v>CM4-TC32/4R2</v>
          </cell>
          <cell r="E369">
            <v>1</v>
          </cell>
          <cell r="F369">
            <v>67500</v>
          </cell>
          <cell r="G369" t="str">
            <v>RUB</v>
          </cell>
          <cell r="H369">
            <v>109500</v>
          </cell>
          <cell r="I369" t="str">
            <v>RUB</v>
          </cell>
          <cell r="J369" t="str">
            <v>103x43x95</v>
          </cell>
          <cell r="K369">
            <v>0.42075499999999999</v>
          </cell>
          <cell r="L369">
            <v>80</v>
          </cell>
        </row>
        <row r="370">
          <cell r="A370" t="str">
            <v>X-00013197</v>
          </cell>
          <cell r="B370" t="str">
            <v>Ecoclima</v>
          </cell>
          <cell r="C370" t="str">
            <v>Multi Grand Line</v>
          </cell>
          <cell r="D370" t="str">
            <v>CM5-TC42/4R2</v>
          </cell>
          <cell r="E370">
            <v>0</v>
          </cell>
          <cell r="F370">
            <v>132800</v>
          </cell>
          <cell r="G370" t="str">
            <v>RUB</v>
          </cell>
          <cell r="H370">
            <v>132800</v>
          </cell>
          <cell r="I370" t="str">
            <v>RUB</v>
          </cell>
          <cell r="J370" t="str">
            <v>103x43x95</v>
          </cell>
          <cell r="K370">
            <v>0.42075499999999999</v>
          </cell>
          <cell r="L370">
            <v>85</v>
          </cell>
        </row>
        <row r="371">
          <cell r="A371" t="str">
            <v>X-00013233</v>
          </cell>
          <cell r="B371" t="str">
            <v>Ecoclima</v>
          </cell>
          <cell r="C371" t="str">
            <v>Кассетные внутренние блоки Inverter</v>
          </cell>
          <cell r="D371" t="str">
            <v>ECLCA/I-TC18/4R1</v>
          </cell>
          <cell r="E371">
            <v>0</v>
          </cell>
          <cell r="F371">
            <v>33100</v>
          </cell>
          <cell r="G371" t="str">
            <v>RUB</v>
          </cell>
          <cell r="H371">
            <v>33100</v>
          </cell>
          <cell r="I371" t="str">
            <v>RUB</v>
          </cell>
          <cell r="J371" t="str">
            <v>72,5x72,5x30</v>
          </cell>
          <cell r="K371">
            <v>0.15768750000000001</v>
          </cell>
          <cell r="L371">
            <v>21</v>
          </cell>
        </row>
        <row r="372">
          <cell r="A372" t="str">
            <v>X-00013234</v>
          </cell>
          <cell r="B372" t="str">
            <v>Ecoclima</v>
          </cell>
          <cell r="C372" t="str">
            <v>Кассетные внутренние блоки Inverter</v>
          </cell>
          <cell r="D372" t="str">
            <v>ECLCA/I-TC24/4R1</v>
          </cell>
          <cell r="E372">
            <v>7</v>
          </cell>
          <cell r="F372">
            <v>30600</v>
          </cell>
          <cell r="G372" t="str">
            <v>RUB</v>
          </cell>
          <cell r="H372">
            <v>35200</v>
          </cell>
          <cell r="I372" t="str">
            <v>RUB</v>
          </cell>
          <cell r="J372" t="str">
            <v>93,5x93,5x30,5</v>
          </cell>
          <cell r="K372">
            <v>0.26663862500000002</v>
          </cell>
          <cell r="L372">
            <v>28</v>
          </cell>
        </row>
        <row r="373">
          <cell r="A373" t="str">
            <v>X-00013235</v>
          </cell>
          <cell r="B373" t="str">
            <v>Ecoclima</v>
          </cell>
          <cell r="C373" t="str">
            <v>Кассетные внутренние блоки Inverter</v>
          </cell>
          <cell r="D373" t="str">
            <v>ECLCA/I-TC36/4R1</v>
          </cell>
          <cell r="E373">
            <v>26</v>
          </cell>
          <cell r="F373">
            <v>42900</v>
          </cell>
          <cell r="G373" t="str">
            <v>RUB</v>
          </cell>
          <cell r="H373">
            <v>49300</v>
          </cell>
          <cell r="I373" t="str">
            <v>RUB</v>
          </cell>
          <cell r="J373" t="str">
            <v>93,5x93,5x30,5</v>
          </cell>
          <cell r="K373">
            <v>0.26663862500000002</v>
          </cell>
          <cell r="L373">
            <v>28</v>
          </cell>
        </row>
        <row r="374">
          <cell r="A374" t="str">
            <v>X-00013236</v>
          </cell>
          <cell r="B374" t="str">
            <v>Ecoclima</v>
          </cell>
          <cell r="C374" t="str">
            <v>Кассетные внутренние блоки Inverter</v>
          </cell>
          <cell r="D374" t="str">
            <v>ECLCA/I-TC48/4R1</v>
          </cell>
          <cell r="E374">
            <v>34</v>
          </cell>
          <cell r="F374">
            <v>53300</v>
          </cell>
          <cell r="G374" t="str">
            <v>RUB</v>
          </cell>
          <cell r="H374">
            <v>61300</v>
          </cell>
          <cell r="I374" t="str">
            <v>RUB</v>
          </cell>
          <cell r="J374" t="str">
            <v>93,5x93,5x35</v>
          </cell>
          <cell r="K374">
            <v>0.30597875000000002</v>
          </cell>
          <cell r="L374">
            <v>35</v>
          </cell>
        </row>
        <row r="375">
          <cell r="A375" t="str">
            <v>X-00013237</v>
          </cell>
          <cell r="B375" t="str">
            <v>Ecoclima</v>
          </cell>
          <cell r="C375" t="str">
            <v>Кассетные внутренние блоки Inverter</v>
          </cell>
          <cell r="D375" t="str">
            <v>ECLCA/I-TC60/4R1</v>
          </cell>
          <cell r="E375">
            <v>53</v>
          </cell>
          <cell r="F375">
            <v>62300</v>
          </cell>
          <cell r="G375" t="str">
            <v>RUB</v>
          </cell>
          <cell r="H375">
            <v>71600</v>
          </cell>
          <cell r="I375" t="str">
            <v>RUB</v>
          </cell>
          <cell r="J375" t="str">
            <v>93,5x93,5x35</v>
          </cell>
          <cell r="K375">
            <v>0.30597875000000002</v>
          </cell>
          <cell r="L375">
            <v>36</v>
          </cell>
        </row>
        <row r="376">
          <cell r="A376" t="str">
            <v>X-00013238</v>
          </cell>
          <cell r="B376" t="str">
            <v>Ecoclima</v>
          </cell>
          <cell r="C376" t="str">
            <v>Кассетные внутренние блоки Inverter</v>
          </cell>
          <cell r="D376" t="str">
            <v>ECLCP-TC03</v>
          </cell>
          <cell r="E376">
            <v>0</v>
          </cell>
          <cell r="F376">
            <v>6200</v>
          </cell>
          <cell r="G376" t="str">
            <v>RUB</v>
          </cell>
          <cell r="H376">
            <v>6200</v>
          </cell>
          <cell r="I376" t="str">
            <v>RUB</v>
          </cell>
          <cell r="J376" t="str">
            <v>70x70x8</v>
          </cell>
          <cell r="K376">
            <v>3.9199999999999999E-2</v>
          </cell>
          <cell r="L376">
            <v>4.5</v>
          </cell>
        </row>
        <row r="377">
          <cell r="A377" t="str">
            <v>X-00013239</v>
          </cell>
          <cell r="B377" t="str">
            <v>Ecoclima</v>
          </cell>
          <cell r="C377" t="str">
            <v>Кассетные внутренние блоки Inverter</v>
          </cell>
          <cell r="D377" t="str">
            <v>ECLCP-TC04</v>
          </cell>
          <cell r="E377">
            <v>121</v>
          </cell>
          <cell r="F377">
            <v>12500</v>
          </cell>
          <cell r="G377" t="str">
            <v>RUB</v>
          </cell>
          <cell r="H377">
            <v>14300</v>
          </cell>
          <cell r="I377" t="str">
            <v>RUB</v>
          </cell>
          <cell r="J377" t="str">
            <v>103,5x103,5x9</v>
          </cell>
          <cell r="K377">
            <v>9.6410250000000003E-2</v>
          </cell>
          <cell r="L377">
            <v>9</v>
          </cell>
        </row>
        <row r="378">
          <cell r="A378" t="str">
            <v>X-00013927</v>
          </cell>
          <cell r="B378" t="str">
            <v>Ecoclima</v>
          </cell>
          <cell r="C378" t="str">
            <v>Кассетные внутренние блоки Inverter</v>
          </cell>
          <cell r="D378" t="str">
            <v>ECLCA/I-TC18/4R1A</v>
          </cell>
          <cell r="E378">
            <v>34</v>
          </cell>
          <cell r="F378">
            <v>27700</v>
          </cell>
          <cell r="G378" t="str">
            <v>RUB</v>
          </cell>
          <cell r="H378">
            <v>31800</v>
          </cell>
          <cell r="I378" t="str">
            <v>RUB</v>
          </cell>
          <cell r="J378" t="str">
            <v>72x72x31</v>
          </cell>
          <cell r="K378">
            <v>0.16070400000000001</v>
          </cell>
          <cell r="L378">
            <v>25.5</v>
          </cell>
        </row>
        <row r="379">
          <cell r="A379" t="str">
            <v>X-00013932</v>
          </cell>
          <cell r="B379" t="str">
            <v>Ecoclima</v>
          </cell>
          <cell r="C379" t="str">
            <v>Кассетные внутренние блоки Inverter</v>
          </cell>
          <cell r="D379" t="str">
            <v>ECLCP-TC03A</v>
          </cell>
          <cell r="E379">
            <v>34</v>
          </cell>
          <cell r="F379">
            <v>5600</v>
          </cell>
          <cell r="G379" t="str">
            <v>RUB</v>
          </cell>
          <cell r="H379">
            <v>6400</v>
          </cell>
          <cell r="I379" t="str">
            <v>RUB</v>
          </cell>
          <cell r="J379" t="str">
            <v>70x70x8</v>
          </cell>
          <cell r="K379">
            <v>3.9199999999999999E-2</v>
          </cell>
          <cell r="L379">
            <v>4.5</v>
          </cell>
        </row>
        <row r="380">
          <cell r="A380" t="str">
            <v>X-00013240</v>
          </cell>
          <cell r="B380" t="str">
            <v>Ecoclima</v>
          </cell>
          <cell r="C380" t="str">
            <v>Напольно-потолочные блоки Inverter</v>
          </cell>
          <cell r="D380" t="str">
            <v>ECLCF/I-TC18/4R1</v>
          </cell>
          <cell r="E380">
            <v>10</v>
          </cell>
          <cell r="F380">
            <v>29200</v>
          </cell>
          <cell r="G380" t="str">
            <v>RUB</v>
          </cell>
          <cell r="H380">
            <v>33600</v>
          </cell>
          <cell r="I380" t="str">
            <v>RUB</v>
          </cell>
          <cell r="J380" t="str">
            <v>113x74,8x30,5</v>
          </cell>
          <cell r="K380">
            <v>0.25779819999999998</v>
          </cell>
          <cell r="L380">
            <v>29</v>
          </cell>
        </row>
        <row r="381">
          <cell r="A381" t="str">
            <v>X-00013241</v>
          </cell>
          <cell r="B381" t="str">
            <v>Ecoclima</v>
          </cell>
          <cell r="C381" t="str">
            <v>Напольно-потолочные блоки Inverter</v>
          </cell>
          <cell r="D381" t="str">
            <v>ECLCF/I-TC24/4R1</v>
          </cell>
          <cell r="E381">
            <v>25</v>
          </cell>
          <cell r="F381">
            <v>36900</v>
          </cell>
          <cell r="G381" t="str">
            <v>RUB</v>
          </cell>
          <cell r="H381">
            <v>42400</v>
          </cell>
          <cell r="I381" t="str">
            <v>RUB</v>
          </cell>
          <cell r="J381" t="str">
            <v>113x74,8x30,5</v>
          </cell>
          <cell r="K381">
            <v>0.25779819999999998</v>
          </cell>
          <cell r="L381">
            <v>29</v>
          </cell>
        </row>
        <row r="382">
          <cell r="A382" t="str">
            <v>X-00013242</v>
          </cell>
          <cell r="B382" t="str">
            <v>Ecoclima</v>
          </cell>
          <cell r="C382" t="str">
            <v>Напольно-потолочные блоки Inverter</v>
          </cell>
          <cell r="D382" t="str">
            <v>ECLCF/I-TC36/4R1</v>
          </cell>
          <cell r="E382">
            <v>21</v>
          </cell>
          <cell r="F382">
            <v>53700</v>
          </cell>
          <cell r="G382" t="str">
            <v>RUB</v>
          </cell>
          <cell r="H382">
            <v>61700</v>
          </cell>
          <cell r="I382" t="str">
            <v>RUB</v>
          </cell>
          <cell r="J382" t="str">
            <v>135x74,8x30,5</v>
          </cell>
          <cell r="K382">
            <v>0.30798900000000001</v>
          </cell>
          <cell r="L382">
            <v>34</v>
          </cell>
        </row>
        <row r="383">
          <cell r="A383" t="str">
            <v>X-00013243</v>
          </cell>
          <cell r="B383" t="str">
            <v>Ecoclima</v>
          </cell>
          <cell r="C383" t="str">
            <v>Напольно-потолочные блоки Inverter</v>
          </cell>
          <cell r="D383" t="str">
            <v>ECLCF/I-TC48/4R1</v>
          </cell>
          <cell r="E383">
            <v>22</v>
          </cell>
          <cell r="F383">
            <v>66400</v>
          </cell>
          <cell r="G383" t="str">
            <v>RUB</v>
          </cell>
          <cell r="H383">
            <v>76300</v>
          </cell>
          <cell r="I383" t="str">
            <v>RUB</v>
          </cell>
          <cell r="J383" t="str">
            <v>171x74,8x30,5</v>
          </cell>
          <cell r="K383">
            <v>0.39011940000000001</v>
          </cell>
          <cell r="L383">
            <v>43</v>
          </cell>
        </row>
        <row r="384">
          <cell r="A384" t="str">
            <v>X-00013244</v>
          </cell>
          <cell r="B384" t="str">
            <v>Ecoclima</v>
          </cell>
          <cell r="C384" t="str">
            <v>Напольно-потолочные блоки Inverter</v>
          </cell>
          <cell r="D384" t="str">
            <v>ECLCF/I-TC60/4R1</v>
          </cell>
          <cell r="E384">
            <v>6</v>
          </cell>
          <cell r="F384">
            <v>72300</v>
          </cell>
          <cell r="G384" t="str">
            <v>RUB</v>
          </cell>
          <cell r="H384">
            <v>83100</v>
          </cell>
          <cell r="I384" t="str">
            <v>RUB</v>
          </cell>
          <cell r="J384" t="str">
            <v>171x74,8x30,5</v>
          </cell>
          <cell r="K384">
            <v>0.39011940000000001</v>
          </cell>
          <cell r="L384">
            <v>47</v>
          </cell>
        </row>
        <row r="385">
          <cell r="A385" t="str">
            <v>X-00013943</v>
          </cell>
          <cell r="B385" t="str">
            <v>Ecoclima</v>
          </cell>
          <cell r="C385" t="str">
            <v>Напольно-потолочные блоки Inverter</v>
          </cell>
          <cell r="D385" t="str">
            <v>ECLCF/I-TC18/4R1A</v>
          </cell>
          <cell r="E385">
            <v>0</v>
          </cell>
          <cell r="F385">
            <v>29200</v>
          </cell>
          <cell r="G385" t="str">
            <v>RUB</v>
          </cell>
          <cell r="H385">
            <v>33600</v>
          </cell>
          <cell r="I385" t="str">
            <v>RUB</v>
          </cell>
          <cell r="J385" t="str">
            <v>113x75x30,5</v>
          </cell>
          <cell r="K385">
            <v>0.25848749999999998</v>
          </cell>
          <cell r="L385">
            <v>29</v>
          </cell>
        </row>
        <row r="386">
          <cell r="A386" t="str">
            <v>X-00013246</v>
          </cell>
          <cell r="B386" t="str">
            <v>Ecoclima</v>
          </cell>
          <cell r="C386" t="str">
            <v>Канальные внутренние блоки Inverter</v>
          </cell>
          <cell r="D386" t="str">
            <v>ECLLD/I-TC24/4R1</v>
          </cell>
          <cell r="E386">
            <v>9</v>
          </cell>
          <cell r="F386">
            <v>44000</v>
          </cell>
          <cell r="G386" t="str">
            <v>RUB</v>
          </cell>
          <cell r="H386">
            <v>50600</v>
          </cell>
          <cell r="I386" t="str">
            <v>RUB</v>
          </cell>
          <cell r="J386" t="str">
            <v>112x69x28,1</v>
          </cell>
          <cell r="K386">
            <v>0.21715680000000001</v>
          </cell>
          <cell r="L386">
            <v>26</v>
          </cell>
        </row>
        <row r="387">
          <cell r="A387" t="str">
            <v>X-00013247</v>
          </cell>
          <cell r="B387" t="str">
            <v>Ecoclima</v>
          </cell>
          <cell r="C387" t="str">
            <v>Канальные внутренние блоки Inverter</v>
          </cell>
          <cell r="D387" t="str">
            <v>ECLLD/I-TC36/4R1</v>
          </cell>
          <cell r="E387">
            <v>4</v>
          </cell>
          <cell r="F387">
            <v>54600</v>
          </cell>
          <cell r="G387" t="str">
            <v>RUB</v>
          </cell>
          <cell r="H387">
            <v>62700</v>
          </cell>
          <cell r="I387" t="str">
            <v>RUB</v>
          </cell>
          <cell r="J387" t="str">
            <v>134,1x83x34,1</v>
          </cell>
          <cell r="K387">
            <v>0.37954323000000001</v>
          </cell>
          <cell r="L387">
            <v>44</v>
          </cell>
        </row>
        <row r="388">
          <cell r="A388" t="str">
            <v>X-00013248</v>
          </cell>
          <cell r="B388" t="str">
            <v>Ecoclima</v>
          </cell>
          <cell r="C388" t="str">
            <v>Канальные внутренние блоки Inverter</v>
          </cell>
          <cell r="D388" t="str">
            <v>ECLMD/I-TC48/4R1</v>
          </cell>
          <cell r="E388">
            <v>24</v>
          </cell>
          <cell r="F388">
            <v>69400</v>
          </cell>
          <cell r="G388" t="str">
            <v>RUB</v>
          </cell>
          <cell r="H388">
            <v>79800</v>
          </cell>
          <cell r="I388" t="str">
            <v>RUB</v>
          </cell>
          <cell r="J388" t="str">
            <v>140x92x37,1</v>
          </cell>
          <cell r="K388">
            <v>0.47784799999999999</v>
          </cell>
          <cell r="L388">
            <v>50</v>
          </cell>
        </row>
        <row r="389">
          <cell r="A389" t="str">
            <v>X-00013249</v>
          </cell>
          <cell r="B389" t="str">
            <v>Ecoclima</v>
          </cell>
          <cell r="C389" t="str">
            <v>Канальные внутренние блоки Inverter</v>
          </cell>
          <cell r="D389" t="str">
            <v>ECLMD/I-TC60/4R1</v>
          </cell>
          <cell r="E389">
            <v>21</v>
          </cell>
          <cell r="F389">
            <v>74800</v>
          </cell>
          <cell r="G389" t="str">
            <v>RUB</v>
          </cell>
          <cell r="H389">
            <v>86000</v>
          </cell>
          <cell r="I389" t="str">
            <v>RUB</v>
          </cell>
          <cell r="J389" t="str">
            <v>140x92x37,1</v>
          </cell>
          <cell r="K389">
            <v>0.47784799999999999</v>
          </cell>
          <cell r="L389">
            <v>50</v>
          </cell>
        </row>
        <row r="390">
          <cell r="A390" t="str">
            <v>X-00013933</v>
          </cell>
          <cell r="B390" t="str">
            <v>Ecoclima</v>
          </cell>
          <cell r="C390" t="str">
            <v>Канальные внутренние блоки Inverter</v>
          </cell>
          <cell r="D390" t="str">
            <v>ECLLD/I-TC18/4R1A</v>
          </cell>
          <cell r="E390">
            <v>8</v>
          </cell>
          <cell r="F390">
            <v>30400</v>
          </cell>
          <cell r="G390" t="str">
            <v>RUB</v>
          </cell>
          <cell r="H390">
            <v>34900</v>
          </cell>
          <cell r="I390" t="str">
            <v>RUB</v>
          </cell>
          <cell r="J390" t="str">
            <v>112x28,5x69</v>
          </cell>
          <cell r="K390">
            <v>0.220248</v>
          </cell>
          <cell r="L390">
            <v>26.5</v>
          </cell>
        </row>
        <row r="391">
          <cell r="A391" t="str">
            <v>X-00013250</v>
          </cell>
          <cell r="B391" t="str">
            <v>Ecoclima</v>
          </cell>
          <cell r="C391" t="str">
            <v>Наружные блоки Inverter</v>
          </cell>
          <cell r="D391" t="str">
            <v>ECL/I-TC18/4R1</v>
          </cell>
          <cell r="E391">
            <v>10</v>
          </cell>
          <cell r="F391">
            <v>45500</v>
          </cell>
          <cell r="G391" t="str">
            <v>RUB</v>
          </cell>
          <cell r="H391">
            <v>52300</v>
          </cell>
          <cell r="I391" t="str">
            <v>RUB</v>
          </cell>
          <cell r="J391" t="str">
            <v>89x38,5x64,8</v>
          </cell>
          <cell r="K391">
            <v>0.22203719999999999</v>
          </cell>
          <cell r="L391">
            <v>30</v>
          </cell>
        </row>
        <row r="392">
          <cell r="A392" t="str">
            <v>X-00013251</v>
          </cell>
          <cell r="B392" t="str">
            <v>Ecoclima</v>
          </cell>
          <cell r="C392" t="str">
            <v>Наружные блоки Inverter</v>
          </cell>
          <cell r="D392" t="str">
            <v>ECL/I-TC24/4R1</v>
          </cell>
          <cell r="E392">
            <v>42</v>
          </cell>
          <cell r="F392">
            <v>58700</v>
          </cell>
          <cell r="G392" t="str">
            <v>RUB</v>
          </cell>
          <cell r="H392">
            <v>67500</v>
          </cell>
          <cell r="I392" t="str">
            <v>RUB</v>
          </cell>
          <cell r="J392" t="str">
            <v>89x38,5x64,8</v>
          </cell>
          <cell r="K392">
            <v>0.22203719999999999</v>
          </cell>
          <cell r="L392">
            <v>33</v>
          </cell>
        </row>
        <row r="393">
          <cell r="A393" t="str">
            <v>X-00013252</v>
          </cell>
          <cell r="B393" t="str">
            <v>Ecoclima</v>
          </cell>
          <cell r="C393" t="str">
            <v>Наружные блоки Inverter</v>
          </cell>
          <cell r="D393" t="str">
            <v>ECL/I-TC36/4R1</v>
          </cell>
          <cell r="E393">
            <v>51</v>
          </cell>
          <cell r="F393">
            <v>81900</v>
          </cell>
          <cell r="G393" t="str">
            <v>RUB</v>
          </cell>
          <cell r="H393">
            <v>94200</v>
          </cell>
          <cell r="I393" t="str">
            <v>RUB</v>
          </cell>
          <cell r="J393" t="str">
            <v>102,2x48x86</v>
          </cell>
          <cell r="K393">
            <v>0.42188160000000002</v>
          </cell>
          <cell r="L393">
            <v>51</v>
          </cell>
        </row>
        <row r="394">
          <cell r="A394" t="str">
            <v>X-00013253</v>
          </cell>
          <cell r="B394" t="str">
            <v>Ecoclima</v>
          </cell>
          <cell r="C394" t="str">
            <v>Наружные блоки Inverter</v>
          </cell>
          <cell r="D394" t="str">
            <v>ECL/I-TC48/5R1</v>
          </cell>
          <cell r="E394">
            <v>80</v>
          </cell>
          <cell r="F394">
            <v>100500</v>
          </cell>
          <cell r="G394" t="str">
            <v>RUB</v>
          </cell>
          <cell r="H394">
            <v>115500</v>
          </cell>
          <cell r="I394" t="str">
            <v>RUB</v>
          </cell>
          <cell r="J394" t="str">
            <v>102,2x48x86</v>
          </cell>
          <cell r="K394">
            <v>0.42188160000000002</v>
          </cell>
          <cell r="L394">
            <v>70</v>
          </cell>
        </row>
        <row r="395">
          <cell r="A395" t="str">
            <v>X-00013254</v>
          </cell>
          <cell r="B395" t="str">
            <v>Ecoclima</v>
          </cell>
          <cell r="C395" t="str">
            <v>Наружные блоки Inverter</v>
          </cell>
          <cell r="D395" t="str">
            <v>ECL/I-TC60/5R1</v>
          </cell>
          <cell r="E395">
            <v>80</v>
          </cell>
          <cell r="F395">
            <v>103700</v>
          </cell>
          <cell r="G395" t="str">
            <v>RUB</v>
          </cell>
          <cell r="H395">
            <v>119200</v>
          </cell>
          <cell r="I395" t="str">
            <v>RUB</v>
          </cell>
          <cell r="J395" t="str">
            <v>113,5x53x97</v>
          </cell>
          <cell r="K395">
            <v>0.58350349999999995</v>
          </cell>
          <cell r="L395">
            <v>83</v>
          </cell>
        </row>
        <row r="396">
          <cell r="A396" t="str">
            <v>X-00013922</v>
          </cell>
          <cell r="B396" t="str">
            <v>Ecoclima</v>
          </cell>
          <cell r="C396" t="str">
            <v>Наружные блоки Inverter</v>
          </cell>
          <cell r="D396" t="str">
            <v>ECL/I-TC18/4R1A(U)</v>
          </cell>
          <cell r="E396">
            <v>42</v>
          </cell>
          <cell r="F396">
            <v>45500</v>
          </cell>
          <cell r="G396" t="str">
            <v>RUB</v>
          </cell>
          <cell r="H396">
            <v>52300</v>
          </cell>
          <cell r="I396" t="str">
            <v>RUB</v>
          </cell>
          <cell r="J396" t="str">
            <v>89x38,5x65</v>
          </cell>
          <cell r="K396">
            <v>0.22272249999999999</v>
          </cell>
          <cell r="L396">
            <v>30</v>
          </cell>
        </row>
        <row r="397">
          <cell r="A397" t="str">
            <v>X-00013890</v>
          </cell>
          <cell r="B397" t="str">
            <v>Ecoclima</v>
          </cell>
          <cell r="C397" t="str">
            <v>Prestige line On-Off</v>
          </cell>
          <cell r="D397" t="str">
            <v>EC-HE07/B-4R2</v>
          </cell>
          <cell r="E397" t="str">
            <v>250+</v>
          </cell>
          <cell r="F397">
            <v>14840</v>
          </cell>
          <cell r="G397" t="str">
            <v>RUB</v>
          </cell>
          <cell r="H397">
            <v>16730</v>
          </cell>
          <cell r="I397" t="str">
            <v>RUB</v>
          </cell>
          <cell r="J397" t="str">
            <v>77x31,5x53</v>
          </cell>
          <cell r="K397">
            <v>0.12855150000000001</v>
          </cell>
          <cell r="L397">
            <v>23</v>
          </cell>
        </row>
        <row r="398">
          <cell r="A398" t="str">
            <v>X-00013891</v>
          </cell>
          <cell r="B398" t="str">
            <v>Ecoclima</v>
          </cell>
          <cell r="C398" t="str">
            <v>Prestige line On-Off</v>
          </cell>
          <cell r="D398" t="str">
            <v>EC-HE09/B-4R2</v>
          </cell>
          <cell r="E398" t="str">
            <v>250+</v>
          </cell>
          <cell r="F398">
            <v>15960</v>
          </cell>
          <cell r="G398" t="str">
            <v>RUB</v>
          </cell>
          <cell r="H398">
            <v>18130</v>
          </cell>
          <cell r="I398" t="str">
            <v>RUB</v>
          </cell>
          <cell r="J398" t="str">
            <v>77x31,5x53</v>
          </cell>
          <cell r="K398">
            <v>0.12855150000000001</v>
          </cell>
          <cell r="L398">
            <v>23.1</v>
          </cell>
        </row>
        <row r="399">
          <cell r="A399" t="str">
            <v>X-00013892</v>
          </cell>
          <cell r="B399" t="str">
            <v>Ecoclima</v>
          </cell>
          <cell r="C399" t="str">
            <v>Prestige line On-Off</v>
          </cell>
          <cell r="D399" t="str">
            <v>EC-HE12/B-4R2</v>
          </cell>
          <cell r="E399" t="str">
            <v>250+</v>
          </cell>
          <cell r="F399">
            <v>23310</v>
          </cell>
          <cell r="G399" t="str">
            <v>RUB</v>
          </cell>
          <cell r="H399">
            <v>23450</v>
          </cell>
          <cell r="I399" t="str">
            <v>RUB</v>
          </cell>
          <cell r="J399" t="str">
            <v>77x31,5x53</v>
          </cell>
          <cell r="K399">
            <v>0.12855150000000001</v>
          </cell>
          <cell r="L399">
            <v>26.2</v>
          </cell>
        </row>
        <row r="400">
          <cell r="A400" t="str">
            <v>X-00013893</v>
          </cell>
          <cell r="B400" t="str">
            <v>Ecoclima</v>
          </cell>
          <cell r="C400" t="str">
            <v>Prestige line On-Off</v>
          </cell>
          <cell r="D400" t="str">
            <v>EC-HE18/B-4R2</v>
          </cell>
          <cell r="E400" t="str">
            <v>250+</v>
          </cell>
          <cell r="F400">
            <v>39270</v>
          </cell>
          <cell r="G400" t="str">
            <v>RUB</v>
          </cell>
          <cell r="H400">
            <v>39130</v>
          </cell>
          <cell r="I400" t="str">
            <v>RUB</v>
          </cell>
          <cell r="J400" t="str">
            <v>91x36x60</v>
          </cell>
          <cell r="K400">
            <v>0.19656000000000001</v>
          </cell>
          <cell r="L400">
            <v>38.200000000000003</v>
          </cell>
        </row>
        <row r="401">
          <cell r="A401" t="str">
            <v>X-00013894</v>
          </cell>
          <cell r="B401" t="str">
            <v>Ecoclima</v>
          </cell>
          <cell r="C401" t="str">
            <v>Prestige line On-Off</v>
          </cell>
          <cell r="D401" t="str">
            <v>EC-HE24/B-4R2</v>
          </cell>
          <cell r="E401" t="str">
            <v>250+</v>
          </cell>
          <cell r="F401">
            <v>49140</v>
          </cell>
          <cell r="G401" t="str">
            <v>RUB</v>
          </cell>
          <cell r="H401">
            <v>50050</v>
          </cell>
          <cell r="I401" t="str">
            <v>RUB</v>
          </cell>
          <cell r="J401" t="str">
            <v>91x36x60</v>
          </cell>
          <cell r="K401">
            <v>0.19656000000000001</v>
          </cell>
          <cell r="L401">
            <v>49.5</v>
          </cell>
        </row>
        <row r="402">
          <cell r="A402" t="str">
            <v>X-00013903</v>
          </cell>
          <cell r="B402" t="str">
            <v>Ecoclima</v>
          </cell>
          <cell r="C402" t="str">
            <v>Prestige line On-Off</v>
          </cell>
          <cell r="D402" t="str">
            <v>ECW-HE07/BB-4R2</v>
          </cell>
          <cell r="E402" t="str">
            <v>250+</v>
          </cell>
          <cell r="F402">
            <v>6360</v>
          </cell>
          <cell r="G402" t="str">
            <v>RUB</v>
          </cell>
          <cell r="H402">
            <v>7170</v>
          </cell>
          <cell r="I402" t="str">
            <v>RUB</v>
          </cell>
          <cell r="J402" t="str">
            <v>85x32x26</v>
          </cell>
          <cell r="K402">
            <v>7.0720000000000005E-2</v>
          </cell>
          <cell r="L402">
            <v>8.4499999999999993</v>
          </cell>
        </row>
        <row r="403">
          <cell r="A403" t="str">
            <v>X-00013905</v>
          </cell>
          <cell r="B403" t="str">
            <v>Ecoclima</v>
          </cell>
          <cell r="C403" t="str">
            <v>Prestige line On-Off</v>
          </cell>
          <cell r="D403" t="str">
            <v>ECW-HE09/BB-4R2</v>
          </cell>
          <cell r="E403" t="str">
            <v>250+</v>
          </cell>
          <cell r="F403">
            <v>6840</v>
          </cell>
          <cell r="G403" t="str">
            <v>RUB</v>
          </cell>
          <cell r="H403">
            <v>7770</v>
          </cell>
          <cell r="I403" t="str">
            <v>RUB</v>
          </cell>
          <cell r="J403" t="str">
            <v>85x32x26</v>
          </cell>
          <cell r="K403">
            <v>7.0720000000000005E-2</v>
          </cell>
          <cell r="L403">
            <v>9</v>
          </cell>
        </row>
        <row r="404">
          <cell r="A404" t="str">
            <v>X-00013906</v>
          </cell>
          <cell r="B404" t="str">
            <v>Ecoclima</v>
          </cell>
          <cell r="C404" t="str">
            <v>Prestige line On-Off</v>
          </cell>
          <cell r="D404" t="str">
            <v>ECW-HE12/BB-4R2</v>
          </cell>
          <cell r="E404" t="str">
            <v>250+</v>
          </cell>
          <cell r="F404">
            <v>9990</v>
          </cell>
          <cell r="G404" t="str">
            <v>RUB</v>
          </cell>
          <cell r="H404">
            <v>10050</v>
          </cell>
          <cell r="I404" t="str">
            <v>RUB</v>
          </cell>
          <cell r="J404" t="str">
            <v>85x32x26</v>
          </cell>
          <cell r="K404">
            <v>7.0720000000000005E-2</v>
          </cell>
          <cell r="L404">
            <v>9.15</v>
          </cell>
        </row>
        <row r="405">
          <cell r="A405" t="str">
            <v>X-00013907</v>
          </cell>
          <cell r="B405" t="str">
            <v>Ecoclima</v>
          </cell>
          <cell r="C405" t="str">
            <v>Prestige line On-Off</v>
          </cell>
          <cell r="D405" t="str">
            <v>ECW-HE18/BB-4R2</v>
          </cell>
          <cell r="E405" t="str">
            <v>250+</v>
          </cell>
          <cell r="F405">
            <v>16830</v>
          </cell>
          <cell r="G405" t="str">
            <v>RUB</v>
          </cell>
          <cell r="H405">
            <v>16770</v>
          </cell>
          <cell r="I405" t="str">
            <v>RUB</v>
          </cell>
          <cell r="J405" t="str">
            <v>96x36,5x30</v>
          </cell>
          <cell r="K405">
            <v>0.10512000000000001</v>
          </cell>
          <cell r="L405">
            <v>12.5</v>
          </cell>
        </row>
        <row r="406">
          <cell r="A406" t="str">
            <v>X-00013908</v>
          </cell>
          <cell r="B406" t="str">
            <v>Ecoclima</v>
          </cell>
          <cell r="C406" t="str">
            <v>Prestige line On-Off</v>
          </cell>
          <cell r="D406" t="str">
            <v>ECW-HE24/BB-4R2</v>
          </cell>
          <cell r="E406" t="str">
            <v>250+</v>
          </cell>
          <cell r="F406">
            <v>21060</v>
          </cell>
          <cell r="G406" t="str">
            <v>RUB</v>
          </cell>
          <cell r="H406">
            <v>21450</v>
          </cell>
          <cell r="I406" t="str">
            <v>RUB</v>
          </cell>
          <cell r="J406" t="str">
            <v>96x36,5x30</v>
          </cell>
          <cell r="K406">
            <v>0.10512000000000001</v>
          </cell>
          <cell r="L406">
            <v>12.6</v>
          </cell>
        </row>
        <row r="407">
          <cell r="A407" t="str">
            <v>X-00013896</v>
          </cell>
          <cell r="B407" t="str">
            <v>Ecoclima</v>
          </cell>
          <cell r="C407" t="str">
            <v>Prestige line Inverter</v>
          </cell>
          <cell r="D407" t="str">
            <v>EC/I-HE09/B-4R2</v>
          </cell>
          <cell r="E407" t="str">
            <v>250+</v>
          </cell>
          <cell r="F407">
            <v>25620</v>
          </cell>
          <cell r="G407" t="str">
            <v>RUB</v>
          </cell>
          <cell r="H407">
            <v>25970</v>
          </cell>
          <cell r="I407" t="str">
            <v>RUB</v>
          </cell>
          <cell r="J407" t="str">
            <v>78x31,5x53</v>
          </cell>
          <cell r="K407">
            <v>0.130221</v>
          </cell>
          <cell r="L407">
            <v>22.5</v>
          </cell>
        </row>
        <row r="408">
          <cell r="A408" t="str">
            <v>X-00013897</v>
          </cell>
          <cell r="B408" t="str">
            <v>Ecoclima</v>
          </cell>
          <cell r="C408" t="str">
            <v>Prestige line Inverter</v>
          </cell>
          <cell r="D408" t="str">
            <v>EC/I-HE12/B-4R2</v>
          </cell>
          <cell r="E408" t="str">
            <v>250+</v>
          </cell>
          <cell r="F408">
            <v>28630</v>
          </cell>
          <cell r="G408" t="str">
            <v>RUB</v>
          </cell>
          <cell r="H408">
            <v>30030</v>
          </cell>
          <cell r="I408" t="str">
            <v>RUB</v>
          </cell>
          <cell r="J408" t="str">
            <v>78x31,5x53</v>
          </cell>
          <cell r="K408">
            <v>0.130221</v>
          </cell>
          <cell r="L408">
            <v>23.5</v>
          </cell>
        </row>
        <row r="409">
          <cell r="A409" t="str">
            <v>X-00013898</v>
          </cell>
          <cell r="B409" t="str">
            <v>Ecoclima</v>
          </cell>
          <cell r="C409" t="str">
            <v>Prestige line Inverter</v>
          </cell>
          <cell r="D409" t="str">
            <v>EC/I-HE07/B-4R2</v>
          </cell>
          <cell r="E409">
            <v>230</v>
          </cell>
          <cell r="F409">
            <v>23380</v>
          </cell>
          <cell r="G409" t="str">
            <v>RUB</v>
          </cell>
          <cell r="H409">
            <v>23870</v>
          </cell>
          <cell r="I409" t="str">
            <v>RUB</v>
          </cell>
          <cell r="J409" t="str">
            <v>78x31,5x53</v>
          </cell>
          <cell r="K409">
            <v>0.130221</v>
          </cell>
          <cell r="L409">
            <v>22.5</v>
          </cell>
        </row>
        <row r="410">
          <cell r="A410" t="str">
            <v>X-00013900</v>
          </cell>
          <cell r="B410" t="str">
            <v>Ecoclima</v>
          </cell>
          <cell r="C410" t="str">
            <v>Prestige line Inverter</v>
          </cell>
          <cell r="D410" t="str">
            <v>EC/I-HE18/B-4R</v>
          </cell>
          <cell r="E410">
            <v>115</v>
          </cell>
          <cell r="F410">
            <v>54040</v>
          </cell>
          <cell r="G410" t="str">
            <v>RUB</v>
          </cell>
          <cell r="H410">
            <v>48650</v>
          </cell>
          <cell r="I410" t="str">
            <v>RUB</v>
          </cell>
          <cell r="J410" t="str">
            <v>91x36x60</v>
          </cell>
          <cell r="K410">
            <v>0.19656000000000001</v>
          </cell>
          <cell r="L410">
            <v>31</v>
          </cell>
        </row>
        <row r="411">
          <cell r="A411" t="str">
            <v>X-00013909</v>
          </cell>
          <cell r="B411" t="str">
            <v>Ecoclima</v>
          </cell>
          <cell r="C411" t="str">
            <v>Prestige line Inverter</v>
          </cell>
          <cell r="D411" t="str">
            <v>ECW/I-HE07/BB-4R2</v>
          </cell>
          <cell r="E411">
            <v>230</v>
          </cell>
          <cell r="F411">
            <v>10020</v>
          </cell>
          <cell r="G411" t="str">
            <v>RUB</v>
          </cell>
          <cell r="H411">
            <v>10230</v>
          </cell>
          <cell r="I411" t="str">
            <v>RUB</v>
          </cell>
          <cell r="J411" t="str">
            <v>85x32x26</v>
          </cell>
          <cell r="K411">
            <v>7.0720000000000005E-2</v>
          </cell>
          <cell r="L411">
            <v>8.6</v>
          </cell>
        </row>
        <row r="412">
          <cell r="A412" t="str">
            <v>X-00013910</v>
          </cell>
          <cell r="B412" t="str">
            <v>Ecoclima</v>
          </cell>
          <cell r="C412" t="str">
            <v>Prestige line Inverter</v>
          </cell>
          <cell r="D412" t="str">
            <v>ECW/I-HE09/BB-4R2</v>
          </cell>
          <cell r="E412" t="str">
            <v>250+</v>
          </cell>
          <cell r="F412">
            <v>10980</v>
          </cell>
          <cell r="G412" t="str">
            <v>RUB</v>
          </cell>
          <cell r="H412">
            <v>11130</v>
          </cell>
          <cell r="I412" t="str">
            <v>RUB</v>
          </cell>
          <cell r="J412" t="str">
            <v>85x32x26</v>
          </cell>
          <cell r="K412">
            <v>7.0720000000000005E-2</v>
          </cell>
          <cell r="L412">
            <v>9.0500000000000007</v>
          </cell>
        </row>
        <row r="413">
          <cell r="A413" t="str">
            <v>X-00013911</v>
          </cell>
          <cell r="B413" t="str">
            <v>Ecoclima</v>
          </cell>
          <cell r="C413" t="str">
            <v>Prestige line Inverter</v>
          </cell>
          <cell r="D413" t="str">
            <v>ECW/I-HE12/BB-4R2</v>
          </cell>
          <cell r="E413" t="str">
            <v>250+</v>
          </cell>
          <cell r="F413">
            <v>12270</v>
          </cell>
          <cell r="G413" t="str">
            <v>RUB</v>
          </cell>
          <cell r="H413">
            <v>12870</v>
          </cell>
          <cell r="I413" t="str">
            <v>RUB</v>
          </cell>
          <cell r="J413" t="str">
            <v>85x32x26</v>
          </cell>
          <cell r="K413">
            <v>7.0720000000000005E-2</v>
          </cell>
          <cell r="L413">
            <v>9.1999999999999993</v>
          </cell>
        </row>
        <row r="414">
          <cell r="A414" t="str">
            <v>X-00013912</v>
          </cell>
          <cell r="B414" t="str">
            <v>Ecoclima</v>
          </cell>
          <cell r="C414" t="str">
            <v>Prestige line Inverter</v>
          </cell>
          <cell r="D414" t="str">
            <v>ECW/I-HE18/BB-4R2</v>
          </cell>
          <cell r="E414">
            <v>115</v>
          </cell>
          <cell r="F414">
            <v>23160</v>
          </cell>
          <cell r="G414" t="str">
            <v>RUB</v>
          </cell>
          <cell r="H414">
            <v>20850</v>
          </cell>
          <cell r="I414" t="str">
            <v>RUB</v>
          </cell>
          <cell r="J414" t="str">
            <v>96x36,5x30</v>
          </cell>
          <cell r="K414">
            <v>0.10512000000000001</v>
          </cell>
          <cell r="L414">
            <v>12.6</v>
          </cell>
        </row>
        <row r="415">
          <cell r="A415" t="str">
            <v>X-00014053</v>
          </cell>
          <cell r="B415" t="str">
            <v>Ecoclima</v>
          </cell>
          <cell r="C415" t="str">
            <v>Nova line On-Off</v>
          </cell>
          <cell r="D415" t="str">
            <v>EC-CH07/A-4R1</v>
          </cell>
          <cell r="E415">
            <v>0</v>
          </cell>
          <cell r="F415">
            <v>13650</v>
          </cell>
          <cell r="G415" t="str">
            <v>RUB</v>
          </cell>
          <cell r="H415">
            <v>15330</v>
          </cell>
          <cell r="I415" t="str">
            <v>RUB</v>
          </cell>
          <cell r="J415" t="str">
            <v>76,5x32,5x46,5</v>
          </cell>
          <cell r="K415">
            <v>0.11561062499999999</v>
          </cell>
          <cell r="L415">
            <v>21.5</v>
          </cell>
        </row>
        <row r="416">
          <cell r="A416" t="str">
            <v>X-00014054</v>
          </cell>
          <cell r="B416" t="str">
            <v>Ecoclima</v>
          </cell>
          <cell r="C416" t="str">
            <v>Nova line On-Off</v>
          </cell>
          <cell r="D416" t="str">
            <v>ECW-CH07/AA-4R1</v>
          </cell>
          <cell r="E416">
            <v>6</v>
          </cell>
          <cell r="F416">
            <v>5850</v>
          </cell>
          <cell r="G416" t="str">
            <v>RUB</v>
          </cell>
          <cell r="H416">
            <v>6570</v>
          </cell>
          <cell r="I416" t="str">
            <v>RUB</v>
          </cell>
          <cell r="J416" t="str">
            <v>75x32x26</v>
          </cell>
          <cell r="K416">
            <v>6.2399999999999997E-2</v>
          </cell>
          <cell r="L416">
            <v>7.5</v>
          </cell>
        </row>
        <row r="417">
          <cell r="A417" t="str">
            <v>X-00014055</v>
          </cell>
          <cell r="B417" t="str">
            <v>Ecoclima</v>
          </cell>
          <cell r="C417" t="str">
            <v>Nova line On-Off</v>
          </cell>
          <cell r="D417" t="str">
            <v>EC-CH09/A-4R1</v>
          </cell>
          <cell r="E417" t="str">
            <v>250+</v>
          </cell>
          <cell r="F417">
            <v>14560</v>
          </cell>
          <cell r="G417" t="str">
            <v>RUB</v>
          </cell>
          <cell r="H417">
            <v>16730</v>
          </cell>
          <cell r="I417" t="str">
            <v>RUB</v>
          </cell>
          <cell r="J417" t="str">
            <v>76,5x32,5x46,5</v>
          </cell>
          <cell r="K417">
            <v>0.11561062499999999</v>
          </cell>
          <cell r="L417">
            <v>22</v>
          </cell>
        </row>
        <row r="418">
          <cell r="A418" t="str">
            <v>X-00014056</v>
          </cell>
          <cell r="B418" t="str">
            <v>Ecoclima</v>
          </cell>
          <cell r="C418" t="str">
            <v>Nova line On-Off</v>
          </cell>
          <cell r="D418" t="str">
            <v>ECW-CH09/AA-4R1</v>
          </cell>
          <cell r="E418" t="str">
            <v>250+</v>
          </cell>
          <cell r="F418">
            <v>6240</v>
          </cell>
          <cell r="G418" t="str">
            <v>RUB</v>
          </cell>
          <cell r="H418">
            <v>7170</v>
          </cell>
          <cell r="I418" t="str">
            <v>RUB</v>
          </cell>
          <cell r="J418" t="str">
            <v>75x32x26</v>
          </cell>
          <cell r="K418">
            <v>6.2399999999999997E-2</v>
          </cell>
          <cell r="L418">
            <v>7.5</v>
          </cell>
        </row>
        <row r="419">
          <cell r="A419" t="str">
            <v>X-00014057</v>
          </cell>
          <cell r="B419" t="str">
            <v>Ecoclima</v>
          </cell>
          <cell r="C419" t="str">
            <v>Nova line On-Off</v>
          </cell>
          <cell r="D419" t="str">
            <v>EC-CH12/A-4R1</v>
          </cell>
          <cell r="E419" t="str">
            <v>250+</v>
          </cell>
          <cell r="F419">
            <v>20650</v>
          </cell>
          <cell r="G419" t="str">
            <v>RUB</v>
          </cell>
          <cell r="H419">
            <v>22330</v>
          </cell>
          <cell r="I419" t="str">
            <v>RUB</v>
          </cell>
          <cell r="J419" t="str">
            <v>77x33x57</v>
          </cell>
          <cell r="K419">
            <v>0.14483699999999999</v>
          </cell>
          <cell r="L419">
            <v>25.5</v>
          </cell>
        </row>
        <row r="420">
          <cell r="A420" t="str">
            <v>X-00014058</v>
          </cell>
          <cell r="B420" t="str">
            <v>Ecoclima</v>
          </cell>
          <cell r="C420" t="str">
            <v>Nova line On-Off</v>
          </cell>
          <cell r="D420" t="str">
            <v>ECW-CH12/AA-4R1</v>
          </cell>
          <cell r="E420" t="str">
            <v>250+</v>
          </cell>
          <cell r="F420">
            <v>8850</v>
          </cell>
          <cell r="G420" t="str">
            <v>RUB</v>
          </cell>
          <cell r="H420">
            <v>9570</v>
          </cell>
          <cell r="I420" t="str">
            <v>RUB</v>
          </cell>
          <cell r="J420" t="str">
            <v>86,5x33,5x26,5</v>
          </cell>
          <cell r="K420">
            <v>7.6790374999999994E-2</v>
          </cell>
          <cell r="L420">
            <v>8.6999999999999993</v>
          </cell>
        </row>
        <row r="421">
          <cell r="A421" t="str">
            <v>X-00014059</v>
          </cell>
          <cell r="B421" t="str">
            <v>Ecoclima</v>
          </cell>
          <cell r="C421" t="str">
            <v>Nova line On-Off</v>
          </cell>
          <cell r="D421" t="str">
            <v>EC-CH18/A-4R1</v>
          </cell>
          <cell r="E421">
            <v>217</v>
          </cell>
          <cell r="F421">
            <v>36260</v>
          </cell>
          <cell r="G421" t="str">
            <v>RUB</v>
          </cell>
          <cell r="H421">
            <v>37030</v>
          </cell>
          <cell r="I421" t="str">
            <v>RUB</v>
          </cell>
          <cell r="J421" t="str">
            <v>89x36x61,5</v>
          </cell>
          <cell r="K421">
            <v>0.197046</v>
          </cell>
          <cell r="L421">
            <v>35</v>
          </cell>
        </row>
        <row r="422">
          <cell r="A422" t="str">
            <v>X-00014060</v>
          </cell>
          <cell r="B422" t="str">
            <v>Ecoclima</v>
          </cell>
          <cell r="C422" t="str">
            <v>Nova line On-Off</v>
          </cell>
          <cell r="D422" t="str">
            <v>ECW-CH18/AA-4R1</v>
          </cell>
          <cell r="E422">
            <v>217</v>
          </cell>
          <cell r="F422">
            <v>15540</v>
          </cell>
          <cell r="G422" t="str">
            <v>RUB</v>
          </cell>
          <cell r="H422">
            <v>15870</v>
          </cell>
          <cell r="I422" t="str">
            <v>RUB</v>
          </cell>
          <cell r="J422" t="str">
            <v>98x35,5x29,5</v>
          </cell>
          <cell r="K422">
            <v>9.6848500000000004E-2</v>
          </cell>
          <cell r="L422">
            <v>12</v>
          </cell>
        </row>
        <row r="423">
          <cell r="A423" t="str">
            <v>X-00014061</v>
          </cell>
          <cell r="B423" t="str">
            <v>Ecoclima</v>
          </cell>
          <cell r="C423" t="str">
            <v>Nova line On-Off</v>
          </cell>
          <cell r="D423" t="str">
            <v>EC-CH24/A-4R1</v>
          </cell>
          <cell r="E423">
            <v>50</v>
          </cell>
          <cell r="F423">
            <v>44730</v>
          </cell>
          <cell r="G423" t="str">
            <v>RUB</v>
          </cell>
          <cell r="H423">
            <v>46830</v>
          </cell>
          <cell r="I423" t="str">
            <v>RUB</v>
          </cell>
          <cell r="J423" t="str">
            <v>97x40,5x69</v>
          </cell>
          <cell r="K423">
            <v>0.27106649999999999</v>
          </cell>
          <cell r="L423">
            <v>39.5</v>
          </cell>
        </row>
        <row r="424">
          <cell r="A424" t="str">
            <v>X-00014062</v>
          </cell>
          <cell r="B424" t="str">
            <v>Ecoclima</v>
          </cell>
          <cell r="C424" t="str">
            <v>Nova line On-Off</v>
          </cell>
          <cell r="D424" t="str">
            <v>ECW-CH24/AA-4R1</v>
          </cell>
          <cell r="E424">
            <v>50</v>
          </cell>
          <cell r="F424">
            <v>19170</v>
          </cell>
          <cell r="G424" t="str">
            <v>RUB</v>
          </cell>
          <cell r="H424">
            <v>20070</v>
          </cell>
          <cell r="I424" t="str">
            <v>RUB</v>
          </cell>
          <cell r="J424" t="str">
            <v>98x35,5x29,5</v>
          </cell>
          <cell r="K424">
            <v>9.6848500000000004E-2</v>
          </cell>
          <cell r="L424">
            <v>12</v>
          </cell>
        </row>
        <row r="425">
          <cell r="A425" t="str">
            <v>X-00014064</v>
          </cell>
          <cell r="B425" t="str">
            <v>Ecoclima</v>
          </cell>
          <cell r="C425" t="str">
            <v>Nova line Inverter</v>
          </cell>
          <cell r="D425" t="str">
            <v>EC/I-CH07/A-4R1 (White)</v>
          </cell>
          <cell r="E425">
            <v>220</v>
          </cell>
          <cell r="F425">
            <v>19390</v>
          </cell>
          <cell r="G425" t="str">
            <v>RUB</v>
          </cell>
          <cell r="H425">
            <v>20930</v>
          </cell>
          <cell r="I425" t="str">
            <v>RUB</v>
          </cell>
          <cell r="J425" t="str">
            <v>76,5x32,5x46,5</v>
          </cell>
          <cell r="K425">
            <v>0.11561062499999999</v>
          </cell>
          <cell r="L425">
            <v>19.8</v>
          </cell>
        </row>
        <row r="426">
          <cell r="A426" t="str">
            <v>X-00014065</v>
          </cell>
          <cell r="B426" t="str">
            <v>Ecoclima</v>
          </cell>
          <cell r="C426" t="str">
            <v>Nova line Inverter</v>
          </cell>
          <cell r="D426" t="str">
            <v>ECW/I-CH07/AA-4R1 (White)</v>
          </cell>
          <cell r="E426">
            <v>220</v>
          </cell>
          <cell r="F426">
            <v>8310</v>
          </cell>
          <cell r="G426" t="str">
            <v>RUB</v>
          </cell>
          <cell r="H426">
            <v>8970</v>
          </cell>
          <cell r="I426" t="str">
            <v>RUB</v>
          </cell>
          <cell r="J426" t="str">
            <v>75x32x26</v>
          </cell>
          <cell r="K426">
            <v>6.2399999999999997E-2</v>
          </cell>
          <cell r="L426">
            <v>7.6</v>
          </cell>
        </row>
        <row r="427">
          <cell r="A427" t="str">
            <v>X-00014066</v>
          </cell>
          <cell r="B427" t="str">
            <v>Ecoclima</v>
          </cell>
          <cell r="C427" t="str">
            <v>Nova line Inverter</v>
          </cell>
          <cell r="D427" t="str">
            <v>EC/I-CH09/A-4R1 (White)</v>
          </cell>
          <cell r="E427" t="str">
            <v>250+</v>
          </cell>
          <cell r="F427">
            <v>21210</v>
          </cell>
          <cell r="G427" t="str">
            <v>RUB</v>
          </cell>
          <cell r="H427">
            <v>22330</v>
          </cell>
          <cell r="I427" t="str">
            <v>RUB</v>
          </cell>
          <cell r="J427" t="str">
            <v>76,5x32,5x46,5</v>
          </cell>
          <cell r="K427">
            <v>0.11561062499999999</v>
          </cell>
          <cell r="L427">
            <v>21.7</v>
          </cell>
        </row>
        <row r="428">
          <cell r="A428" t="str">
            <v>X-00014067</v>
          </cell>
          <cell r="B428" t="str">
            <v>Ecoclima</v>
          </cell>
          <cell r="C428" t="str">
            <v>Nova line Inverter</v>
          </cell>
          <cell r="D428" t="str">
            <v>ECW/I-CH09/AA-4R1 (White)</v>
          </cell>
          <cell r="E428" t="str">
            <v>250+</v>
          </cell>
          <cell r="F428">
            <v>9090</v>
          </cell>
          <cell r="G428" t="str">
            <v>RUB</v>
          </cell>
          <cell r="H428">
            <v>9570</v>
          </cell>
          <cell r="I428" t="str">
            <v>RUB</v>
          </cell>
          <cell r="J428" t="str">
            <v>75x32x26</v>
          </cell>
          <cell r="K428">
            <v>6.2399999999999997E-2</v>
          </cell>
          <cell r="L428">
            <v>7.9</v>
          </cell>
        </row>
        <row r="429">
          <cell r="A429" t="str">
            <v>X-00014068</v>
          </cell>
          <cell r="B429" t="str">
            <v>Ecoclima</v>
          </cell>
          <cell r="C429" t="str">
            <v>Nova line Inverter</v>
          </cell>
          <cell r="D429" t="str">
            <v>EC/I-CH12/A-4R1 (White)</v>
          </cell>
          <cell r="E429" t="str">
            <v>250+</v>
          </cell>
          <cell r="F429">
            <v>24710</v>
          </cell>
          <cell r="G429" t="str">
            <v>RUB</v>
          </cell>
          <cell r="H429">
            <v>26530</v>
          </cell>
          <cell r="I429" t="str">
            <v>RUB</v>
          </cell>
          <cell r="J429" t="str">
            <v>77x33x57</v>
          </cell>
          <cell r="K429">
            <v>0.14483699999999999</v>
          </cell>
          <cell r="L429">
            <v>22.8</v>
          </cell>
        </row>
        <row r="430">
          <cell r="A430" t="str">
            <v>X-00014069</v>
          </cell>
          <cell r="B430" t="str">
            <v>Ecoclima</v>
          </cell>
          <cell r="C430" t="str">
            <v>Nova line Inverter</v>
          </cell>
          <cell r="D430" t="str">
            <v>ECW/I-CH12/AA-4R1 (White)</v>
          </cell>
          <cell r="E430">
            <v>232</v>
          </cell>
          <cell r="F430">
            <v>10590</v>
          </cell>
          <cell r="G430" t="str">
            <v>RUB</v>
          </cell>
          <cell r="H430">
            <v>11370</v>
          </cell>
          <cell r="I430" t="str">
            <v>RUB</v>
          </cell>
          <cell r="J430" t="str">
            <v>86,5x33,5x26,5</v>
          </cell>
          <cell r="K430">
            <v>7.6790374999999994E-2</v>
          </cell>
          <cell r="L430">
            <v>8.8000000000000007</v>
          </cell>
        </row>
        <row r="431">
          <cell r="A431" t="str">
            <v>X-00014070</v>
          </cell>
          <cell r="B431" t="str">
            <v>Ecoclima</v>
          </cell>
          <cell r="C431" t="str">
            <v>Nova line Inverter</v>
          </cell>
          <cell r="D431" t="str">
            <v>EC/I-CH18/A-4R1 (White)</v>
          </cell>
          <cell r="E431">
            <v>24</v>
          </cell>
          <cell r="F431">
            <v>37520</v>
          </cell>
          <cell r="G431" t="str">
            <v>RUB</v>
          </cell>
          <cell r="H431">
            <v>41230</v>
          </cell>
          <cell r="I431" t="str">
            <v>RUB</v>
          </cell>
          <cell r="J431" t="str">
            <v>89x36x61,5</v>
          </cell>
          <cell r="K431">
            <v>0.197046</v>
          </cell>
          <cell r="L431">
            <v>30</v>
          </cell>
        </row>
        <row r="432">
          <cell r="A432" t="str">
            <v>X-00014071</v>
          </cell>
          <cell r="B432" t="str">
            <v>Ecoclima</v>
          </cell>
          <cell r="C432" t="str">
            <v>Nova line Inverter</v>
          </cell>
          <cell r="D432" t="str">
            <v>ECW/I-CH18/AA-4R1 (White)</v>
          </cell>
          <cell r="E432">
            <v>24</v>
          </cell>
          <cell r="F432">
            <v>16080</v>
          </cell>
          <cell r="G432" t="str">
            <v>RUB</v>
          </cell>
          <cell r="H432">
            <v>17670</v>
          </cell>
          <cell r="I432" t="str">
            <v>RUB</v>
          </cell>
          <cell r="J432" t="str">
            <v>98x35,5x29,5</v>
          </cell>
          <cell r="K432">
            <v>9.6848500000000004E-2</v>
          </cell>
          <cell r="L432">
            <v>12</v>
          </cell>
        </row>
        <row r="433">
          <cell r="A433" t="str">
            <v>X-00014073</v>
          </cell>
          <cell r="B433" t="str">
            <v>Ecoclima</v>
          </cell>
          <cell r="C433" t="str">
            <v>Nova line Inverter</v>
          </cell>
          <cell r="D433" t="str">
            <v>ECW/I-CH09/AAS-4R1 (Silver)</v>
          </cell>
          <cell r="E433" t="str">
            <v>250+</v>
          </cell>
          <cell r="F433">
            <v>12990</v>
          </cell>
          <cell r="G433" t="str">
            <v>RUB</v>
          </cell>
          <cell r="H433">
            <v>13570</v>
          </cell>
          <cell r="I433" t="str">
            <v>RUB</v>
          </cell>
          <cell r="J433" t="str">
            <v>75x32x26</v>
          </cell>
          <cell r="K433">
            <v>6.2399999999999997E-2</v>
          </cell>
          <cell r="L433">
            <v>7.9</v>
          </cell>
        </row>
        <row r="434">
          <cell r="A434" t="str">
            <v>X-00014075</v>
          </cell>
          <cell r="B434" t="str">
            <v>Ecoclima</v>
          </cell>
          <cell r="C434" t="str">
            <v>Nova line Inverter</v>
          </cell>
          <cell r="D434" t="str">
            <v>ECW/I-CH12/AAS-4R1 (Silver)</v>
          </cell>
          <cell r="E434">
            <v>190</v>
          </cell>
          <cell r="F434">
            <v>14490</v>
          </cell>
          <cell r="G434" t="str">
            <v>RUB</v>
          </cell>
          <cell r="H434">
            <v>13370</v>
          </cell>
          <cell r="I434" t="str">
            <v>RUB</v>
          </cell>
          <cell r="J434" t="str">
            <v>86,5x33,5x26,5</v>
          </cell>
          <cell r="K434">
            <v>7.6790374999999994E-2</v>
          </cell>
          <cell r="L434">
            <v>8.8000000000000007</v>
          </cell>
        </row>
        <row r="435">
          <cell r="A435" t="str">
            <v>X-00014078</v>
          </cell>
          <cell r="B435" t="str">
            <v>Ecoclima</v>
          </cell>
          <cell r="C435" t="str">
            <v>Multi-Nova Inverter</v>
          </cell>
          <cell r="D435" t="str">
            <v>CM2-CH18/4R2</v>
          </cell>
          <cell r="E435">
            <v>162</v>
          </cell>
          <cell r="F435">
            <v>52200</v>
          </cell>
          <cell r="G435" t="str">
            <v>RUB</v>
          </cell>
          <cell r="H435">
            <v>52200</v>
          </cell>
          <cell r="I435" t="str">
            <v>RUB</v>
          </cell>
          <cell r="J435" t="str">
            <v xml:space="preserve">92x37x70 </v>
          </cell>
          <cell r="L435">
            <v>43</v>
          </cell>
        </row>
        <row r="436">
          <cell r="A436" t="str">
            <v>X-00014079</v>
          </cell>
          <cell r="B436" t="str">
            <v>Ecoclima</v>
          </cell>
          <cell r="C436" t="str">
            <v>Multi-Nova Inverter</v>
          </cell>
          <cell r="D436" t="str">
            <v>CM3-CH21/4R2</v>
          </cell>
          <cell r="E436">
            <v>92</v>
          </cell>
          <cell r="F436">
            <v>65800</v>
          </cell>
          <cell r="G436" t="str">
            <v>RUB</v>
          </cell>
          <cell r="H436">
            <v>65800</v>
          </cell>
          <cell r="I436" t="str">
            <v>RUB</v>
          </cell>
          <cell r="J436" t="str">
            <v xml:space="preserve">96x38x78 </v>
          </cell>
          <cell r="L436">
            <v>50</v>
          </cell>
        </row>
        <row r="437">
          <cell r="A437" t="str">
            <v>X-00014080</v>
          </cell>
          <cell r="B437" t="str">
            <v>Ecoclima</v>
          </cell>
          <cell r="C437" t="str">
            <v>Multi-Nova Inverter</v>
          </cell>
          <cell r="D437" t="str">
            <v>CMWM-CH07/AA-4R2 (White)</v>
          </cell>
          <cell r="E437">
            <v>52</v>
          </cell>
          <cell r="F437">
            <v>13800</v>
          </cell>
          <cell r="G437" t="str">
            <v>RUB</v>
          </cell>
          <cell r="H437">
            <v>13800</v>
          </cell>
          <cell r="I437" t="str">
            <v>RUB</v>
          </cell>
          <cell r="J437" t="str">
            <v>86x34,5x26,5</v>
          </cell>
          <cell r="L437">
            <v>11</v>
          </cell>
        </row>
        <row r="438">
          <cell r="A438" t="str">
            <v>X-00014081</v>
          </cell>
          <cell r="B438" t="str">
            <v>Ecoclima</v>
          </cell>
          <cell r="C438" t="str">
            <v>Multi-Nova Inverter</v>
          </cell>
          <cell r="D438" t="str">
            <v>CMWM-CH09/AA-4R2 (White)</v>
          </cell>
          <cell r="E438">
            <v>36</v>
          </cell>
          <cell r="F438">
            <v>14600</v>
          </cell>
          <cell r="G438" t="str">
            <v>RUB</v>
          </cell>
          <cell r="H438">
            <v>14600</v>
          </cell>
          <cell r="I438" t="str">
            <v>RUB</v>
          </cell>
          <cell r="J438" t="str">
            <v>86x34,5x26,5</v>
          </cell>
          <cell r="L438">
            <v>11</v>
          </cell>
        </row>
        <row r="439">
          <cell r="A439" t="str">
            <v>X-00014082</v>
          </cell>
          <cell r="B439" t="str">
            <v>Ecoclima</v>
          </cell>
          <cell r="C439" t="str">
            <v>Multi-Nova Inverter</v>
          </cell>
          <cell r="D439" t="str">
            <v>CMWM-CH12/AA-4R2 (White)</v>
          </cell>
          <cell r="E439">
            <v>93</v>
          </cell>
          <cell r="F439">
            <v>15100</v>
          </cell>
          <cell r="G439" t="str">
            <v>RUB</v>
          </cell>
          <cell r="H439">
            <v>15100</v>
          </cell>
          <cell r="I439" t="str">
            <v>RUB</v>
          </cell>
          <cell r="J439" t="str">
            <v>86x34,5x26,5</v>
          </cell>
          <cell r="L439">
            <v>12</v>
          </cell>
        </row>
        <row r="440">
          <cell r="A440" t="str">
            <v>X-00014083</v>
          </cell>
          <cell r="B440" t="str">
            <v>Ecoclima</v>
          </cell>
          <cell r="C440" t="str">
            <v>Multi-Nova Inverter</v>
          </cell>
          <cell r="D440" t="str">
            <v>CMWM-CH09/AAS-4R2 (Silver)</v>
          </cell>
          <cell r="E440">
            <v>91</v>
          </cell>
          <cell r="F440">
            <v>17100</v>
          </cell>
          <cell r="G440" t="str">
            <v>RUB</v>
          </cell>
          <cell r="H440">
            <v>17100</v>
          </cell>
          <cell r="I440" t="str">
            <v>RUB</v>
          </cell>
          <cell r="J440" t="str">
            <v>86x34,5x26,5</v>
          </cell>
          <cell r="L440">
            <v>11</v>
          </cell>
        </row>
        <row r="441">
          <cell r="A441" t="str">
            <v>X-00014084</v>
          </cell>
          <cell r="B441" t="str">
            <v>Ecoclima</v>
          </cell>
          <cell r="C441" t="str">
            <v>Multi-Nova Inverter</v>
          </cell>
          <cell r="D441" t="str">
            <v>CMWM-CH12/AAS-4R2 (Silver)</v>
          </cell>
          <cell r="E441">
            <v>98</v>
          </cell>
          <cell r="F441">
            <v>18200</v>
          </cell>
          <cell r="G441" t="str">
            <v>RUB</v>
          </cell>
          <cell r="H441">
            <v>18200</v>
          </cell>
          <cell r="I441" t="str">
            <v>RUB</v>
          </cell>
          <cell r="J441" t="str">
            <v>86x34,5x26,5</v>
          </cell>
          <cell r="L441">
            <v>12</v>
          </cell>
        </row>
        <row r="442">
          <cell r="A442" t="str">
            <v>X-00014085</v>
          </cell>
          <cell r="B442" t="str">
            <v>Ecoclima</v>
          </cell>
          <cell r="C442" t="str">
            <v>Multi-Nova Inverter</v>
          </cell>
          <cell r="D442" t="str">
            <v>CMWM-CH09/AAB-4R2 (Black)</v>
          </cell>
          <cell r="E442">
            <v>98</v>
          </cell>
          <cell r="F442">
            <v>18400</v>
          </cell>
          <cell r="G442" t="str">
            <v>RUB</v>
          </cell>
          <cell r="H442">
            <v>21100</v>
          </cell>
          <cell r="I442" t="str">
            <v>RUB</v>
          </cell>
          <cell r="J442" t="str">
            <v>86x34,5x26,5</v>
          </cell>
          <cell r="L442">
            <v>11</v>
          </cell>
        </row>
        <row r="443">
          <cell r="A443" t="str">
            <v>X-00014086</v>
          </cell>
          <cell r="B443" t="str">
            <v>Ecoclima</v>
          </cell>
          <cell r="C443" t="str">
            <v>Multi-Nova Inverter</v>
          </cell>
          <cell r="D443" t="str">
            <v>CMWM-CH12/AAB-4R2 (Black)</v>
          </cell>
          <cell r="E443">
            <v>99</v>
          </cell>
          <cell r="F443">
            <v>19500</v>
          </cell>
          <cell r="G443" t="str">
            <v>RUB</v>
          </cell>
          <cell r="H443">
            <v>22400</v>
          </cell>
          <cell r="I443" t="str">
            <v>RUB</v>
          </cell>
          <cell r="J443" t="str">
            <v>86x34,5x26,5</v>
          </cell>
          <cell r="L443">
            <v>12</v>
          </cell>
        </row>
        <row r="444">
          <cell r="A444" t="str">
            <v>X-00012758</v>
          </cell>
          <cell r="B444" t="str">
            <v>Electrolux</v>
          </cell>
          <cell r="C444" t="str">
            <v>Portofino DC Inverter</v>
          </cell>
          <cell r="D444" t="str">
            <v>EACS/I-09HP/N8_23Y_out</v>
          </cell>
          <cell r="E444">
            <v>29</v>
          </cell>
          <cell r="F444">
            <v>35992</v>
          </cell>
          <cell r="G444" t="str">
            <v>RUB</v>
          </cell>
          <cell r="H444">
            <v>35992</v>
          </cell>
          <cell r="I444" t="str">
            <v>RUB</v>
          </cell>
          <cell r="J444" t="str">
            <v>78,9x39x60</v>
          </cell>
          <cell r="K444">
            <v>0.18462600000000001</v>
          </cell>
          <cell r="L444">
            <v>27</v>
          </cell>
        </row>
        <row r="445">
          <cell r="A445" t="str">
            <v>X-00012759</v>
          </cell>
          <cell r="B445" t="str">
            <v>Electrolux</v>
          </cell>
          <cell r="C445" t="str">
            <v>Portofino DC Inverter</v>
          </cell>
          <cell r="D445" t="str">
            <v>EACS/I-09HP/N8_23Y_in</v>
          </cell>
          <cell r="E445">
            <v>28</v>
          </cell>
          <cell r="F445">
            <v>11998</v>
          </cell>
          <cell r="G445" t="str">
            <v>RUB</v>
          </cell>
          <cell r="H445">
            <v>11997</v>
          </cell>
          <cell r="I445" t="str">
            <v>RUB</v>
          </cell>
          <cell r="J445" t="str">
            <v>76x33,4x33,4</v>
          </cell>
          <cell r="K445">
            <v>8.4782560000000007E-2</v>
          </cell>
          <cell r="L445">
            <v>9.5</v>
          </cell>
        </row>
        <row r="446">
          <cell r="A446" t="str">
            <v>X-00012760</v>
          </cell>
          <cell r="B446" t="str">
            <v>Electrolux</v>
          </cell>
          <cell r="C446" t="str">
            <v>Portofino DC Inverter</v>
          </cell>
          <cell r="D446" t="str">
            <v>EACS/I-12HP/N8_23Y_out</v>
          </cell>
          <cell r="E446">
            <v>0</v>
          </cell>
          <cell r="F446">
            <v>51675</v>
          </cell>
          <cell r="G446" t="str">
            <v>RUB</v>
          </cell>
          <cell r="H446">
            <v>51675</v>
          </cell>
          <cell r="I446" t="str">
            <v>RUB</v>
          </cell>
          <cell r="J446" t="str">
            <v>78,9x39x60</v>
          </cell>
          <cell r="K446">
            <v>0.18462600000000001</v>
          </cell>
          <cell r="L446">
            <v>27.5</v>
          </cell>
        </row>
        <row r="447">
          <cell r="A447" t="str">
            <v>X-00012761</v>
          </cell>
          <cell r="B447" t="str">
            <v>Electrolux</v>
          </cell>
          <cell r="C447" t="str">
            <v>Portofino DC Inverter</v>
          </cell>
          <cell r="D447" t="str">
            <v>EACS/I-18HP/N8_23Y_out</v>
          </cell>
          <cell r="E447">
            <v>0</v>
          </cell>
          <cell r="F447">
            <v>84743</v>
          </cell>
          <cell r="G447" t="str">
            <v>RUB</v>
          </cell>
          <cell r="H447">
            <v>84742</v>
          </cell>
          <cell r="I447" t="str">
            <v>RUB</v>
          </cell>
          <cell r="J447" t="str">
            <v>79,1x37,3x59</v>
          </cell>
          <cell r="K447">
            <v>0.17407537000000001</v>
          </cell>
          <cell r="L447">
            <v>29</v>
          </cell>
        </row>
        <row r="448">
          <cell r="A448" t="str">
            <v>X-00012762</v>
          </cell>
          <cell r="B448" t="str">
            <v>Electrolux</v>
          </cell>
          <cell r="C448" t="str">
            <v>Portofino DC Inverter</v>
          </cell>
          <cell r="D448" t="str">
            <v>EACS/I-24HP/N8_23Y_out</v>
          </cell>
          <cell r="E448">
            <v>0</v>
          </cell>
          <cell r="F448">
            <v>79875</v>
          </cell>
          <cell r="G448" t="str">
            <v>RUB</v>
          </cell>
          <cell r="H448">
            <v>79875</v>
          </cell>
          <cell r="I448" t="str">
            <v>RUB</v>
          </cell>
          <cell r="J448" t="str">
            <v>94,8x42,8x59,1</v>
          </cell>
          <cell r="K448">
            <v>0.239794704</v>
          </cell>
          <cell r="L448">
            <v>39.5</v>
          </cell>
        </row>
        <row r="449">
          <cell r="A449" t="str">
            <v>X-00012763</v>
          </cell>
          <cell r="B449" t="str">
            <v>Electrolux</v>
          </cell>
          <cell r="C449" t="str">
            <v>Portofino DC Inverter</v>
          </cell>
          <cell r="D449" t="str">
            <v>EACS/I-12HP/N8_23Y_in</v>
          </cell>
          <cell r="E449">
            <v>0</v>
          </cell>
          <cell r="F449">
            <v>17225</v>
          </cell>
          <cell r="G449" t="str">
            <v>RUB</v>
          </cell>
          <cell r="H449">
            <v>17225</v>
          </cell>
          <cell r="I449" t="str">
            <v>RUB</v>
          </cell>
          <cell r="J449" t="str">
            <v>85x26,2x33,9</v>
          </cell>
          <cell r="K449">
            <v>7.5495300000000001E-2</v>
          </cell>
          <cell r="L449">
            <v>11</v>
          </cell>
        </row>
        <row r="450">
          <cell r="A450" t="str">
            <v>X-00012764</v>
          </cell>
          <cell r="B450" t="str">
            <v>Electrolux</v>
          </cell>
          <cell r="C450" t="str">
            <v>Portofino DC Inverter</v>
          </cell>
          <cell r="D450" t="str">
            <v>EACS/I-18HP/N8_23Y_in</v>
          </cell>
          <cell r="E450">
            <v>0</v>
          </cell>
          <cell r="F450">
            <v>28248</v>
          </cell>
          <cell r="G450" t="str">
            <v>RUB</v>
          </cell>
          <cell r="H450">
            <v>28247</v>
          </cell>
          <cell r="I450" t="str">
            <v>RUB</v>
          </cell>
          <cell r="J450" t="str">
            <v>102x29,4x37</v>
          </cell>
          <cell r="K450">
            <v>0.1109556</v>
          </cell>
          <cell r="L450">
            <v>16</v>
          </cell>
        </row>
        <row r="451">
          <cell r="A451" t="str">
            <v>X-00012765</v>
          </cell>
          <cell r="B451" t="str">
            <v>Electrolux</v>
          </cell>
          <cell r="C451" t="str">
            <v>Portofino DC Inverter</v>
          </cell>
          <cell r="D451" t="str">
            <v>EACS/I-24HP/N8_23Y_in</v>
          </cell>
          <cell r="E451">
            <v>1</v>
          </cell>
          <cell r="F451">
            <v>26625</v>
          </cell>
          <cell r="G451" t="str">
            <v>RUB</v>
          </cell>
          <cell r="H451">
            <v>26625</v>
          </cell>
          <cell r="I451" t="str">
            <v>RUB</v>
          </cell>
          <cell r="J451" t="str">
            <v>102x29,4x37</v>
          </cell>
          <cell r="K451">
            <v>0.1109556</v>
          </cell>
          <cell r="L451">
            <v>15.5</v>
          </cell>
        </row>
        <row r="452">
          <cell r="A452" t="str">
            <v>X-00014387</v>
          </cell>
          <cell r="B452" t="str">
            <v>Electrolux</v>
          </cell>
          <cell r="C452" t="str">
            <v>Portofino DC Inverter</v>
          </cell>
          <cell r="D452" t="str">
            <v>EACS/I-09HP/N8_25Y_in</v>
          </cell>
          <cell r="E452" t="str">
            <v>250+</v>
          </cell>
          <cell r="F452">
            <v>11998</v>
          </cell>
          <cell r="G452" t="str">
            <v>RUB</v>
          </cell>
          <cell r="H452">
            <v>11997</v>
          </cell>
          <cell r="I452" t="str">
            <v>RUB</v>
          </cell>
          <cell r="J452" t="str">
            <v>79,3x31,4x26</v>
          </cell>
          <cell r="K452">
            <v>6.4740519999999996E-2</v>
          </cell>
          <cell r="L452">
            <v>9</v>
          </cell>
        </row>
        <row r="453">
          <cell r="A453" t="str">
            <v>X-00014388</v>
          </cell>
          <cell r="B453" t="str">
            <v>Electrolux</v>
          </cell>
          <cell r="C453" t="str">
            <v>Portofino DC Inverter</v>
          </cell>
          <cell r="D453" t="str">
            <v>EACS/I-09HP/N8_25Y_out</v>
          </cell>
          <cell r="E453" t="str">
            <v>250+</v>
          </cell>
          <cell r="F453">
            <v>35992</v>
          </cell>
          <cell r="G453" t="str">
            <v>RUB</v>
          </cell>
          <cell r="H453">
            <v>35992</v>
          </cell>
          <cell r="I453" t="str">
            <v>RUB</v>
          </cell>
          <cell r="J453" t="str">
            <v>78,9x39x60</v>
          </cell>
          <cell r="K453">
            <v>0.18462600000000001</v>
          </cell>
          <cell r="L453">
            <v>27.5</v>
          </cell>
        </row>
        <row r="454">
          <cell r="A454" t="str">
            <v>X-00014389</v>
          </cell>
          <cell r="B454" t="str">
            <v>Electrolux</v>
          </cell>
          <cell r="C454" t="str">
            <v>Portofino DC Inverter</v>
          </cell>
          <cell r="D454" t="str">
            <v>EACS/I-12HP/N8_25Y_in</v>
          </cell>
          <cell r="E454" t="str">
            <v>250+</v>
          </cell>
          <cell r="F454">
            <v>13373</v>
          </cell>
          <cell r="G454" t="str">
            <v>RUB</v>
          </cell>
          <cell r="H454">
            <v>13372</v>
          </cell>
          <cell r="I454" t="str">
            <v>RUB</v>
          </cell>
          <cell r="J454" t="str">
            <v>86,8x33x26</v>
          </cell>
          <cell r="K454">
            <v>7.4474399999999996E-2</v>
          </cell>
          <cell r="L454">
            <v>10</v>
          </cell>
        </row>
        <row r="455">
          <cell r="A455" t="str">
            <v>X-00014390</v>
          </cell>
          <cell r="B455" t="str">
            <v>Electrolux</v>
          </cell>
          <cell r="C455" t="str">
            <v>Portofino DC Inverter</v>
          </cell>
          <cell r="D455" t="str">
            <v>EACS/I-12HP/N8_25Y_out</v>
          </cell>
          <cell r="E455" t="str">
            <v>250+</v>
          </cell>
          <cell r="F455">
            <v>40117</v>
          </cell>
          <cell r="G455" t="str">
            <v>RUB</v>
          </cell>
          <cell r="H455">
            <v>40117</v>
          </cell>
          <cell r="I455" t="str">
            <v>RUB</v>
          </cell>
          <cell r="J455" t="str">
            <v>78,9x39x60</v>
          </cell>
          <cell r="K455">
            <v>0.18462600000000001</v>
          </cell>
          <cell r="L455">
            <v>27.5</v>
          </cell>
        </row>
        <row r="456">
          <cell r="A456" t="str">
            <v>X-00014391</v>
          </cell>
          <cell r="B456" t="str">
            <v>Electrolux</v>
          </cell>
          <cell r="C456" t="str">
            <v>Portofino DC Inverter</v>
          </cell>
          <cell r="D456" t="str">
            <v>EACS/I-18HP/N8_25Y_in</v>
          </cell>
          <cell r="E456">
            <v>47</v>
          </cell>
          <cell r="F456">
            <v>21163</v>
          </cell>
          <cell r="G456" t="str">
            <v>RUB</v>
          </cell>
          <cell r="H456">
            <v>21162</v>
          </cell>
          <cell r="I456" t="str">
            <v>RUB</v>
          </cell>
          <cell r="J456" t="str">
            <v>106x37,4x29,7</v>
          </cell>
          <cell r="K456">
            <v>0.11774268</v>
          </cell>
          <cell r="L456">
            <v>16</v>
          </cell>
        </row>
        <row r="457">
          <cell r="A457" t="str">
            <v>X-00014392</v>
          </cell>
          <cell r="B457" t="str">
            <v>Electrolux</v>
          </cell>
          <cell r="C457" t="str">
            <v>Portofino DC Inverter</v>
          </cell>
          <cell r="D457" t="str">
            <v>EACS/I-18HP/N8_25Y_out</v>
          </cell>
          <cell r="E457">
            <v>47</v>
          </cell>
          <cell r="F457">
            <v>63488</v>
          </cell>
          <cell r="G457" t="str">
            <v>RUB</v>
          </cell>
          <cell r="H457">
            <v>63487</v>
          </cell>
          <cell r="I457" t="str">
            <v>RUB</v>
          </cell>
          <cell r="J457" t="str">
            <v>79,1x37,3x59</v>
          </cell>
          <cell r="K457">
            <v>0.17407537000000001</v>
          </cell>
          <cell r="L457">
            <v>29</v>
          </cell>
        </row>
        <row r="458">
          <cell r="A458" t="str">
            <v>X-00014393</v>
          </cell>
          <cell r="B458" t="str">
            <v>Electrolux</v>
          </cell>
          <cell r="C458" t="str">
            <v>Portofino DC Inverter</v>
          </cell>
          <cell r="D458" t="str">
            <v>EACS/I-24HP/N8_25Y_in</v>
          </cell>
          <cell r="E458">
            <v>28</v>
          </cell>
          <cell r="F458">
            <v>26625</v>
          </cell>
          <cell r="G458" t="str">
            <v>RUB</v>
          </cell>
          <cell r="H458">
            <v>26625</v>
          </cell>
          <cell r="I458" t="str">
            <v>RUB</v>
          </cell>
          <cell r="J458" t="str">
            <v>106x37,4x29,7</v>
          </cell>
          <cell r="K458">
            <v>0.11774268</v>
          </cell>
          <cell r="L458">
            <v>16</v>
          </cell>
        </row>
        <row r="459">
          <cell r="A459" t="str">
            <v>X-00014394</v>
          </cell>
          <cell r="B459" t="str">
            <v>Electrolux</v>
          </cell>
          <cell r="C459" t="str">
            <v>Portofino DC Inverter</v>
          </cell>
          <cell r="D459" t="str">
            <v>EACS/I-24HP/N8_25Y_out</v>
          </cell>
          <cell r="E459">
            <v>28</v>
          </cell>
          <cell r="F459">
            <v>79875</v>
          </cell>
          <cell r="G459" t="str">
            <v>RUB</v>
          </cell>
          <cell r="H459">
            <v>79875</v>
          </cell>
          <cell r="I459" t="str">
            <v>RUB</v>
          </cell>
          <cell r="J459" t="str">
            <v>94,8x42,8x59,1</v>
          </cell>
          <cell r="K459">
            <v>0.239794704</v>
          </cell>
          <cell r="L459">
            <v>39.5</v>
          </cell>
        </row>
        <row r="460">
          <cell r="A460" t="str">
            <v>X-00012767</v>
          </cell>
          <cell r="B460" t="str">
            <v>Electrolux</v>
          </cell>
          <cell r="C460" t="str">
            <v>Portofino On-Off</v>
          </cell>
          <cell r="D460" t="str">
            <v>EACS-07HP/N3_23Y_out</v>
          </cell>
          <cell r="E460" t="str">
            <v>250+</v>
          </cell>
          <cell r="F460">
            <v>22163</v>
          </cell>
          <cell r="G460" t="str">
            <v>RUB</v>
          </cell>
          <cell r="H460">
            <v>22162</v>
          </cell>
          <cell r="I460" t="str">
            <v>RUB</v>
          </cell>
          <cell r="J460" t="str">
            <v>76,1x32,7x50</v>
          </cell>
          <cell r="K460">
            <v>0.12442350000000001</v>
          </cell>
          <cell r="L460">
            <v>24.3</v>
          </cell>
        </row>
        <row r="461">
          <cell r="A461" t="str">
            <v>X-00012768</v>
          </cell>
          <cell r="B461" t="str">
            <v>Electrolux</v>
          </cell>
          <cell r="C461" t="str">
            <v>Portofino On-Off</v>
          </cell>
          <cell r="D461" t="str">
            <v>EACS-09HP/N3_23Y_out</v>
          </cell>
          <cell r="E461" t="str">
            <v>250+</v>
          </cell>
          <cell r="F461">
            <v>23992</v>
          </cell>
          <cell r="G461" t="str">
            <v>RUB</v>
          </cell>
          <cell r="H461">
            <v>23992</v>
          </cell>
          <cell r="I461" t="str">
            <v>RUB</v>
          </cell>
          <cell r="J461" t="str">
            <v>76,1x32,7x50</v>
          </cell>
          <cell r="K461">
            <v>0.12442350000000001</v>
          </cell>
          <cell r="L461">
            <v>26.7</v>
          </cell>
        </row>
        <row r="462">
          <cell r="A462" t="str">
            <v>X-00012769</v>
          </cell>
          <cell r="B462" t="str">
            <v>Electrolux</v>
          </cell>
          <cell r="C462" t="str">
            <v>Portofino On-Off</v>
          </cell>
          <cell r="D462" t="str">
            <v>EACS-12HP/N3_23Y_out</v>
          </cell>
          <cell r="E462">
            <v>231</v>
          </cell>
          <cell r="F462">
            <v>33075</v>
          </cell>
          <cell r="G462" t="str">
            <v>RUB</v>
          </cell>
          <cell r="H462">
            <v>33075</v>
          </cell>
          <cell r="I462" t="str">
            <v>RUB</v>
          </cell>
          <cell r="J462" t="str">
            <v>79,1x37,3x59</v>
          </cell>
          <cell r="K462">
            <v>0.17407537000000001</v>
          </cell>
          <cell r="L462">
            <v>30.5</v>
          </cell>
        </row>
        <row r="463">
          <cell r="A463" t="str">
            <v>X-00012770</v>
          </cell>
          <cell r="B463" t="str">
            <v>Electrolux</v>
          </cell>
          <cell r="C463" t="str">
            <v>Portofino On-Off</v>
          </cell>
          <cell r="D463" t="str">
            <v>EACS-18HP/N3_23Y_out</v>
          </cell>
          <cell r="E463">
            <v>28</v>
          </cell>
          <cell r="F463">
            <v>52493</v>
          </cell>
          <cell r="G463" t="str">
            <v>RUB</v>
          </cell>
          <cell r="H463">
            <v>52492</v>
          </cell>
          <cell r="I463" t="str">
            <v>RUB</v>
          </cell>
          <cell r="J463" t="str">
            <v>86,9x39,5x59,4</v>
          </cell>
          <cell r="K463">
            <v>0.20389346999999999</v>
          </cell>
          <cell r="L463">
            <v>41</v>
          </cell>
        </row>
        <row r="464">
          <cell r="A464" t="str">
            <v>X-00012771</v>
          </cell>
          <cell r="B464" t="str">
            <v>Electrolux</v>
          </cell>
          <cell r="C464" t="str">
            <v>Portofino On-Off</v>
          </cell>
          <cell r="D464" t="str">
            <v>EACS-24HP/N3_23Y_out</v>
          </cell>
          <cell r="E464">
            <v>40</v>
          </cell>
          <cell r="F464">
            <v>65243</v>
          </cell>
          <cell r="G464" t="str">
            <v>RUB</v>
          </cell>
          <cell r="H464">
            <v>65242</v>
          </cell>
          <cell r="I464" t="str">
            <v>RUB</v>
          </cell>
          <cell r="J464" t="str">
            <v>94,8x42,8x59,1</v>
          </cell>
          <cell r="K464">
            <v>0.239794704</v>
          </cell>
          <cell r="L464">
            <v>46</v>
          </cell>
        </row>
        <row r="465">
          <cell r="A465" t="str">
            <v>X-00012772</v>
          </cell>
          <cell r="B465" t="str">
            <v>Electrolux</v>
          </cell>
          <cell r="C465" t="str">
            <v>Portofino On-Off</v>
          </cell>
          <cell r="D465" t="str">
            <v>EACS-07HP/N3_23Y_in</v>
          </cell>
          <cell r="E465" t="str">
            <v>250+</v>
          </cell>
          <cell r="F465">
            <v>7388</v>
          </cell>
          <cell r="G465" t="str">
            <v>RUB</v>
          </cell>
          <cell r="H465">
            <v>7387</v>
          </cell>
          <cell r="I465" t="str">
            <v>RUB</v>
          </cell>
          <cell r="J465" t="str">
            <v>78,8x24,9x31,4</v>
          </cell>
          <cell r="K465">
            <v>6.1610567999999998E-2</v>
          </cell>
          <cell r="L465">
            <v>9.1</v>
          </cell>
        </row>
        <row r="466">
          <cell r="A466" t="str">
            <v>X-00012773</v>
          </cell>
          <cell r="B466" t="str">
            <v>Electrolux</v>
          </cell>
          <cell r="C466" t="str">
            <v>Portofino On-Off</v>
          </cell>
          <cell r="D466" t="str">
            <v>EACS-09HP/N3_23Y_in</v>
          </cell>
          <cell r="E466" t="str">
            <v>250+</v>
          </cell>
          <cell r="F466">
            <v>7998</v>
          </cell>
          <cell r="G466" t="str">
            <v>RUB</v>
          </cell>
          <cell r="H466">
            <v>7997</v>
          </cell>
          <cell r="I466" t="str">
            <v>RUB</v>
          </cell>
          <cell r="J466" t="str">
            <v>78,8x24,9x31,4</v>
          </cell>
          <cell r="K466">
            <v>6.1610567999999998E-2</v>
          </cell>
          <cell r="L466">
            <v>9.1</v>
          </cell>
        </row>
        <row r="467">
          <cell r="A467" t="str">
            <v>X-00012774</v>
          </cell>
          <cell r="B467" t="str">
            <v>Electrolux</v>
          </cell>
          <cell r="C467" t="str">
            <v>Portofino On-Off</v>
          </cell>
          <cell r="D467" t="str">
            <v>EACS-12HP/N3_23Y_in</v>
          </cell>
          <cell r="E467">
            <v>231</v>
          </cell>
          <cell r="F467">
            <v>11025</v>
          </cell>
          <cell r="G467" t="str">
            <v>RUB</v>
          </cell>
          <cell r="H467">
            <v>11025</v>
          </cell>
          <cell r="I467" t="str">
            <v>RUB</v>
          </cell>
          <cell r="J467" t="str">
            <v>86,3x24,9x31,4</v>
          </cell>
          <cell r="K467">
            <v>6.7474517999999997E-2</v>
          </cell>
          <cell r="L467">
            <v>10</v>
          </cell>
        </row>
        <row r="468">
          <cell r="A468" t="str">
            <v>X-00012775</v>
          </cell>
          <cell r="B468" t="str">
            <v>Electrolux</v>
          </cell>
          <cell r="C468" t="str">
            <v>Portofino On-Off</v>
          </cell>
          <cell r="D468" t="str">
            <v>EACS-18HP/N3_23Y_in</v>
          </cell>
          <cell r="E468">
            <v>28</v>
          </cell>
          <cell r="F468">
            <v>17498</v>
          </cell>
          <cell r="G468" t="str">
            <v>RUB</v>
          </cell>
          <cell r="H468">
            <v>17497</v>
          </cell>
          <cell r="I468" t="str">
            <v>RUB</v>
          </cell>
          <cell r="J468" t="str">
            <v>93,5x34,9x34,9</v>
          </cell>
          <cell r="K468">
            <v>0.11388393500000001</v>
          </cell>
          <cell r="L468">
            <v>13</v>
          </cell>
        </row>
        <row r="469">
          <cell r="A469" t="str">
            <v>X-00012776</v>
          </cell>
          <cell r="B469" t="str">
            <v>Electrolux</v>
          </cell>
          <cell r="C469" t="str">
            <v>Portofino On-Off</v>
          </cell>
          <cell r="D469" t="str">
            <v>EACS-24HP/N3_23Y_in</v>
          </cell>
          <cell r="E469">
            <v>40</v>
          </cell>
          <cell r="F469">
            <v>21748</v>
          </cell>
          <cell r="G469" t="str">
            <v>RUB</v>
          </cell>
          <cell r="H469">
            <v>21747</v>
          </cell>
          <cell r="I469" t="str">
            <v>RUB</v>
          </cell>
          <cell r="J469" t="str">
            <v>105,5x36,6x28,7</v>
          </cell>
          <cell r="K469">
            <v>0.11081931</v>
          </cell>
          <cell r="L469">
            <v>16.3</v>
          </cell>
        </row>
        <row r="470">
          <cell r="A470" t="str">
            <v>X-00001170</v>
          </cell>
          <cell r="B470" t="str">
            <v>Electrolux</v>
          </cell>
          <cell r="C470" t="str">
            <v>Мульти-системы Super Match ERP</v>
          </cell>
          <cell r="D470" t="str">
            <v>EACD-21 FMI/N3</v>
          </cell>
          <cell r="E470">
            <v>0</v>
          </cell>
          <cell r="F470">
            <v>22780</v>
          </cell>
          <cell r="G470" t="str">
            <v>RUB</v>
          </cell>
          <cell r="H470">
            <v>29000</v>
          </cell>
          <cell r="I470" t="str">
            <v>RUB</v>
          </cell>
          <cell r="J470" t="str">
            <v>117x68,5x27</v>
          </cell>
          <cell r="K470">
            <v>0.21639149999999999</v>
          </cell>
          <cell r="L470">
            <v>34</v>
          </cell>
        </row>
        <row r="471">
          <cell r="A471" t="str">
            <v>X-00008315</v>
          </cell>
          <cell r="B471" t="str">
            <v>Electrolux</v>
          </cell>
          <cell r="C471" t="str">
            <v>Мульти-системы Super Match ERP</v>
          </cell>
          <cell r="D471" t="str">
            <v>EACP/I-650 FMI_ERP панель для касс. EACC I-12/18FM</v>
          </cell>
          <cell r="E471">
            <v>0</v>
          </cell>
          <cell r="F471">
            <v>10300</v>
          </cell>
          <cell r="G471" t="str">
            <v>RUB</v>
          </cell>
          <cell r="H471">
            <v>10300</v>
          </cell>
          <cell r="I471" t="str">
            <v>RUB</v>
          </cell>
          <cell r="J471" t="str">
            <v>100x10x100</v>
          </cell>
          <cell r="K471">
            <v>0.1</v>
          </cell>
          <cell r="L471">
            <v>5.5</v>
          </cell>
        </row>
        <row r="472">
          <cell r="A472" t="str">
            <v>X-00008401</v>
          </cell>
          <cell r="B472" t="str">
            <v>Electrolux</v>
          </cell>
          <cell r="C472" t="str">
            <v>Мульти-системы Super Match ERP</v>
          </cell>
          <cell r="D472" t="str">
            <v>EACO/I-24 FMI-3/N3_ERP</v>
          </cell>
          <cell r="E472">
            <v>0</v>
          </cell>
          <cell r="F472">
            <v>79480</v>
          </cell>
          <cell r="G472" t="str">
            <v>RUB</v>
          </cell>
          <cell r="H472">
            <v>89500</v>
          </cell>
          <cell r="I472" t="str">
            <v>RUB</v>
          </cell>
          <cell r="J472" t="str">
            <v>108x48,5x84</v>
          </cell>
          <cell r="K472">
            <v>0.43999199999999999</v>
          </cell>
          <cell r="L472">
            <v>73</v>
          </cell>
        </row>
        <row r="473">
          <cell r="A473" t="str">
            <v>X-00008466</v>
          </cell>
          <cell r="B473" t="str">
            <v>Electrolux</v>
          </cell>
          <cell r="C473" t="str">
            <v>Мульти-системы Super Match ERP</v>
          </cell>
          <cell r="D473" t="str">
            <v>EACP/I-950 FMI_ERP панель для касс. EACC I-24FM</v>
          </cell>
          <cell r="E473">
            <v>0</v>
          </cell>
          <cell r="F473">
            <v>19000</v>
          </cell>
          <cell r="G473" t="str">
            <v>RUB</v>
          </cell>
          <cell r="H473">
            <v>19000</v>
          </cell>
          <cell r="I473" t="str">
            <v>RUB</v>
          </cell>
          <cell r="J473" t="str">
            <v>100x10x100</v>
          </cell>
          <cell r="K473">
            <v>0.1</v>
          </cell>
          <cell r="L473">
            <v>2.1</v>
          </cell>
        </row>
        <row r="474">
          <cell r="A474" t="str">
            <v>X-00012008</v>
          </cell>
          <cell r="B474" t="str">
            <v>Electrolux</v>
          </cell>
          <cell r="C474" t="str">
            <v>Мульти-системы Super Match ERP</v>
          </cell>
          <cell r="D474" t="str">
            <v>EACO/I-14 FMI-2/N8_ERP</v>
          </cell>
          <cell r="E474">
            <v>22</v>
          </cell>
          <cell r="F474">
            <v>86000</v>
          </cell>
          <cell r="G474" t="str">
            <v>RUB</v>
          </cell>
          <cell r="H474">
            <v>86000</v>
          </cell>
          <cell r="I474" t="str">
            <v>RUB</v>
          </cell>
          <cell r="J474" t="str">
            <v>87,2x39,8x62</v>
          </cell>
          <cell r="K474">
            <v>0.21517472000000001</v>
          </cell>
          <cell r="L474">
            <v>48</v>
          </cell>
        </row>
        <row r="475">
          <cell r="A475" t="str">
            <v>X-00012009</v>
          </cell>
          <cell r="B475" t="str">
            <v>Electrolux</v>
          </cell>
          <cell r="C475" t="str">
            <v>Мульти-системы Super Match ERP</v>
          </cell>
          <cell r="D475" t="str">
            <v>EACO/I-18 FMI-2/N8_ERP</v>
          </cell>
          <cell r="E475">
            <v>13</v>
          </cell>
          <cell r="F475">
            <v>93500</v>
          </cell>
          <cell r="G475" t="str">
            <v>RUB</v>
          </cell>
          <cell r="H475">
            <v>93500</v>
          </cell>
          <cell r="I475" t="str">
            <v>RUB</v>
          </cell>
          <cell r="J475" t="str">
            <v>87,2x39,8x62</v>
          </cell>
          <cell r="K475">
            <v>0.21517472000000001</v>
          </cell>
          <cell r="L475">
            <v>48</v>
          </cell>
        </row>
        <row r="476">
          <cell r="A476" t="str">
            <v>X-00012010</v>
          </cell>
          <cell r="B476" t="str">
            <v>Electrolux</v>
          </cell>
          <cell r="C476" t="str">
            <v>Мульти-системы Super Match ERP</v>
          </cell>
          <cell r="D476" t="str">
            <v>EACO/I-24 FMI-3/N8_ERP</v>
          </cell>
          <cell r="E476">
            <v>11</v>
          </cell>
          <cell r="F476">
            <v>125500</v>
          </cell>
          <cell r="G476" t="str">
            <v>RUB</v>
          </cell>
          <cell r="H476">
            <v>125500</v>
          </cell>
          <cell r="I476" t="str">
            <v>RUB</v>
          </cell>
          <cell r="J476" t="str">
            <v>103,2x45,6x73,7</v>
          </cell>
          <cell r="K476">
            <v>0.34682630399999997</v>
          </cell>
          <cell r="L476">
            <v>73</v>
          </cell>
        </row>
        <row r="477">
          <cell r="A477" t="str">
            <v>X-00012011</v>
          </cell>
          <cell r="B477" t="str">
            <v>Electrolux</v>
          </cell>
          <cell r="C477" t="str">
            <v>Мульти-системы Super Match ERP</v>
          </cell>
          <cell r="D477" t="str">
            <v>EACO/I-28 FMI-4/N8_ERP</v>
          </cell>
          <cell r="E477">
            <v>10</v>
          </cell>
          <cell r="F477">
            <v>141500</v>
          </cell>
          <cell r="G477" t="str">
            <v>RUB</v>
          </cell>
          <cell r="H477">
            <v>141500</v>
          </cell>
          <cell r="I477" t="str">
            <v>RUB</v>
          </cell>
          <cell r="J477" t="str">
            <v>103,2x45,6x73,7</v>
          </cell>
          <cell r="K477">
            <v>0.34682630399999997</v>
          </cell>
          <cell r="L477">
            <v>74</v>
          </cell>
        </row>
        <row r="478">
          <cell r="A478" t="str">
            <v>X-00012012</v>
          </cell>
          <cell r="B478" t="str">
            <v>Electrolux</v>
          </cell>
          <cell r="C478" t="str">
            <v>Мульти-системы Super Match ERP</v>
          </cell>
          <cell r="D478" t="str">
            <v>EACO/I-36 FMI-4/N8_ERP</v>
          </cell>
          <cell r="E478">
            <v>9</v>
          </cell>
          <cell r="F478">
            <v>204900</v>
          </cell>
          <cell r="G478" t="str">
            <v>RUB</v>
          </cell>
          <cell r="H478">
            <v>204990</v>
          </cell>
          <cell r="I478" t="str">
            <v>RUB</v>
          </cell>
          <cell r="J478" t="str">
            <v>109x49,4x87</v>
          </cell>
          <cell r="K478">
            <v>0.46846019999999999</v>
          </cell>
          <cell r="L478">
            <v>83</v>
          </cell>
        </row>
        <row r="479">
          <cell r="A479" t="str">
            <v>X-00012013</v>
          </cell>
          <cell r="B479" t="str">
            <v>Electrolux</v>
          </cell>
          <cell r="C479" t="str">
            <v>Мульти-системы Super Match ERP</v>
          </cell>
          <cell r="D479" t="str">
            <v>EACO/I-42 FMI-5/N8_ERP</v>
          </cell>
          <cell r="E479">
            <v>8</v>
          </cell>
          <cell r="F479">
            <v>226500</v>
          </cell>
          <cell r="G479" t="str">
            <v>RUB</v>
          </cell>
          <cell r="H479">
            <v>226500</v>
          </cell>
          <cell r="I479" t="str">
            <v>RUB</v>
          </cell>
          <cell r="J479" t="str">
            <v>109x49,4x87</v>
          </cell>
          <cell r="K479">
            <v>0.46846019999999999</v>
          </cell>
          <cell r="L479">
            <v>112</v>
          </cell>
        </row>
        <row r="480">
          <cell r="A480" t="str">
            <v>X-00012014</v>
          </cell>
          <cell r="B480" t="str">
            <v>Electrolux</v>
          </cell>
          <cell r="C480" t="str">
            <v>Мульти-системы Super Match ERP</v>
          </cell>
          <cell r="D480" t="str">
            <v>EACS/I-07 HP FMI/N8_ERP</v>
          </cell>
          <cell r="E480">
            <v>31</v>
          </cell>
          <cell r="F480">
            <v>19500</v>
          </cell>
          <cell r="G480" t="str">
            <v>RUB</v>
          </cell>
          <cell r="H480">
            <v>19500</v>
          </cell>
          <cell r="I480" t="str">
            <v>RUB</v>
          </cell>
          <cell r="J480" t="str">
            <v>86,3x33,2x26,8</v>
          </cell>
          <cell r="K480">
            <v>7.6786287999999994E-2</v>
          </cell>
          <cell r="L480">
            <v>12.5</v>
          </cell>
        </row>
        <row r="481">
          <cell r="A481" t="str">
            <v>X-00012015</v>
          </cell>
          <cell r="B481" t="str">
            <v>Electrolux</v>
          </cell>
          <cell r="C481" t="str">
            <v>Мульти-системы Super Match ERP</v>
          </cell>
          <cell r="D481" t="str">
            <v>EACS/I-09 HP FMI/N8_ERP</v>
          </cell>
          <cell r="E481">
            <v>1</v>
          </cell>
          <cell r="F481">
            <v>20500</v>
          </cell>
          <cell r="G481" t="str">
            <v>RUB</v>
          </cell>
          <cell r="H481">
            <v>20500</v>
          </cell>
          <cell r="I481" t="str">
            <v>RUB</v>
          </cell>
          <cell r="J481" t="str">
            <v>86,3x33,2x26,8</v>
          </cell>
          <cell r="K481">
            <v>7.6786287999999994E-2</v>
          </cell>
          <cell r="L481">
            <v>12.5</v>
          </cell>
        </row>
        <row r="482">
          <cell r="A482" t="str">
            <v>X-00012016</v>
          </cell>
          <cell r="B482" t="str">
            <v>Electrolux</v>
          </cell>
          <cell r="C482" t="str">
            <v>Мульти-системы Super Match ERP</v>
          </cell>
          <cell r="D482" t="str">
            <v>EACS/I-12 HP FMI/N8_ERP</v>
          </cell>
          <cell r="E482">
            <v>0</v>
          </cell>
          <cell r="F482">
            <v>25500</v>
          </cell>
          <cell r="G482" t="str">
            <v>RUB</v>
          </cell>
          <cell r="H482">
            <v>25500</v>
          </cell>
          <cell r="I482" t="str">
            <v>RUB</v>
          </cell>
          <cell r="J482" t="str">
            <v>86,3x35,2x26,8</v>
          </cell>
          <cell r="K482">
            <v>8.1411968000000001E-2</v>
          </cell>
          <cell r="L482">
            <v>14</v>
          </cell>
        </row>
        <row r="483">
          <cell r="A483" t="str">
            <v>X-00012017</v>
          </cell>
          <cell r="B483" t="str">
            <v>Electrolux</v>
          </cell>
          <cell r="C483" t="str">
            <v>Мульти-системы Super Match ERP</v>
          </cell>
          <cell r="D483" t="str">
            <v>EACS/I-18 HP FMI/N8_ERP</v>
          </cell>
          <cell r="E483">
            <v>4</v>
          </cell>
          <cell r="F483">
            <v>31500</v>
          </cell>
          <cell r="G483" t="str">
            <v>RUB</v>
          </cell>
          <cell r="H483">
            <v>31500</v>
          </cell>
          <cell r="I483" t="str">
            <v>RUB</v>
          </cell>
          <cell r="J483" t="str">
            <v>104,1x38,3x32</v>
          </cell>
          <cell r="K483">
            <v>0.12758496</v>
          </cell>
          <cell r="L483">
            <v>17</v>
          </cell>
        </row>
        <row r="484">
          <cell r="A484" t="str">
            <v>X-00012091</v>
          </cell>
          <cell r="B484" t="str">
            <v>Electrolux</v>
          </cell>
          <cell r="C484" t="str">
            <v>Мульти-системы Super Match ERP</v>
          </cell>
          <cell r="D484" t="str">
            <v>EACD/I-09 FMI/N8_ERP</v>
          </cell>
          <cell r="E484">
            <v>1</v>
          </cell>
          <cell r="F484">
            <v>45900</v>
          </cell>
          <cell r="G484" t="str">
            <v>RUB</v>
          </cell>
          <cell r="H484">
            <v>45900</v>
          </cell>
          <cell r="I484" t="str">
            <v>RUB</v>
          </cell>
          <cell r="J484" t="str">
            <v>77x68,5x27</v>
          </cell>
          <cell r="K484">
            <v>0.1424115</v>
          </cell>
          <cell r="L484">
            <v>23</v>
          </cell>
        </row>
        <row r="485">
          <cell r="A485" t="str">
            <v>X-00012095</v>
          </cell>
          <cell r="B485" t="str">
            <v>Electrolux</v>
          </cell>
          <cell r="C485" t="str">
            <v>Мульти-системы Super Match ERP</v>
          </cell>
          <cell r="D485" t="str">
            <v>EACD/I-12 FMI/N8_ERP</v>
          </cell>
          <cell r="E485">
            <v>5</v>
          </cell>
          <cell r="F485">
            <v>50100</v>
          </cell>
          <cell r="G485" t="str">
            <v>RUB</v>
          </cell>
          <cell r="H485">
            <v>50100</v>
          </cell>
          <cell r="I485" t="str">
            <v>RUB</v>
          </cell>
          <cell r="J485" t="str">
            <v>77x68,5x27</v>
          </cell>
          <cell r="K485">
            <v>0.1424115</v>
          </cell>
          <cell r="L485">
            <v>24</v>
          </cell>
        </row>
        <row r="486">
          <cell r="A486" t="str">
            <v>X-00012096</v>
          </cell>
          <cell r="B486" t="str">
            <v>Electrolux</v>
          </cell>
          <cell r="C486" t="str">
            <v>Мульти-системы Super Match ERP</v>
          </cell>
          <cell r="D486" t="str">
            <v>EACD/I-18 FMI/N8_ERP</v>
          </cell>
          <cell r="E486">
            <v>0</v>
          </cell>
          <cell r="F486">
            <v>59200</v>
          </cell>
          <cell r="G486" t="str">
            <v>RUB</v>
          </cell>
          <cell r="H486">
            <v>59200</v>
          </cell>
          <cell r="I486" t="str">
            <v>RUB</v>
          </cell>
          <cell r="J486" t="str">
            <v>97x68,5x27</v>
          </cell>
          <cell r="K486">
            <v>0.17940149999999999</v>
          </cell>
          <cell r="L486">
            <v>28</v>
          </cell>
        </row>
        <row r="487">
          <cell r="A487" t="str">
            <v>X-00012111</v>
          </cell>
          <cell r="B487" t="str">
            <v>Electrolux</v>
          </cell>
          <cell r="C487" t="str">
            <v>Мульти-системы Super Match ERP</v>
          </cell>
          <cell r="D487" t="str">
            <v>EACC/I-12 FMI/N8_ERP</v>
          </cell>
          <cell r="E487">
            <v>0</v>
          </cell>
          <cell r="F487">
            <v>44400</v>
          </cell>
          <cell r="G487" t="str">
            <v>RUB</v>
          </cell>
          <cell r="H487">
            <v>44400</v>
          </cell>
          <cell r="I487" t="str">
            <v>RUB</v>
          </cell>
          <cell r="J487" t="str">
            <v>66,6x66,6x31</v>
          </cell>
          <cell r="K487">
            <v>0.13750235999999999</v>
          </cell>
          <cell r="L487">
            <v>22</v>
          </cell>
        </row>
        <row r="488">
          <cell r="A488" t="str">
            <v>X-00012112</v>
          </cell>
          <cell r="B488" t="str">
            <v>Electrolux</v>
          </cell>
          <cell r="C488" t="str">
            <v>Мульти-системы Super Match ERP</v>
          </cell>
          <cell r="D488" t="str">
            <v>EACC/I-18 FMI/N8_ERP</v>
          </cell>
          <cell r="E488">
            <v>0</v>
          </cell>
          <cell r="F488">
            <v>53300</v>
          </cell>
          <cell r="G488" t="str">
            <v>RUB</v>
          </cell>
          <cell r="H488">
            <v>53300</v>
          </cell>
          <cell r="I488" t="str">
            <v>RUB</v>
          </cell>
          <cell r="J488" t="str">
            <v>66,6x66,6x31</v>
          </cell>
          <cell r="K488">
            <v>0.13750235999999999</v>
          </cell>
          <cell r="L488">
            <v>22</v>
          </cell>
        </row>
        <row r="489">
          <cell r="A489" t="str">
            <v>X-00012113</v>
          </cell>
          <cell r="B489" t="str">
            <v>Electrolux</v>
          </cell>
          <cell r="C489" t="str">
            <v>Мульти-системы Super Match ERP</v>
          </cell>
          <cell r="D489" t="str">
            <v>EACC/I-24 FMI/N8_ERP</v>
          </cell>
          <cell r="E489">
            <v>0</v>
          </cell>
          <cell r="F489">
            <v>56200</v>
          </cell>
          <cell r="G489" t="str">
            <v>RUB</v>
          </cell>
          <cell r="H489">
            <v>56200</v>
          </cell>
          <cell r="I489" t="str">
            <v>RUB</v>
          </cell>
          <cell r="J489" t="str">
            <v>91x91x31</v>
          </cell>
          <cell r="K489">
            <v>0.25671100000000002</v>
          </cell>
          <cell r="L489">
            <v>28</v>
          </cell>
        </row>
        <row r="490">
          <cell r="A490" t="str">
            <v>X-00014528</v>
          </cell>
          <cell r="B490" t="str">
            <v>Electrolux</v>
          </cell>
          <cell r="C490" t="str">
            <v>Мульти-системы Super Match ERP</v>
          </cell>
          <cell r="D490" t="str">
            <v>EACS/I-09 HP FMI/N8_ERP_25Y</v>
          </cell>
          <cell r="E490">
            <v>107</v>
          </cell>
          <cell r="F490">
            <v>20500</v>
          </cell>
          <cell r="G490" t="str">
            <v>RUB</v>
          </cell>
          <cell r="H490">
            <v>20500</v>
          </cell>
          <cell r="I490" t="str">
            <v>RUB</v>
          </cell>
          <cell r="J490" t="str">
            <v>79,3x31,4x26</v>
          </cell>
          <cell r="K490">
            <v>6.4740519999999996E-2</v>
          </cell>
          <cell r="L490">
            <v>9</v>
          </cell>
        </row>
        <row r="491">
          <cell r="A491" t="str">
            <v>X-00014529</v>
          </cell>
          <cell r="B491" t="str">
            <v>Electrolux</v>
          </cell>
          <cell r="C491" t="str">
            <v>Мульти-системы Super Match ERP</v>
          </cell>
          <cell r="D491" t="str">
            <v>EACS/I-07 HP FMI/N8_ERP_25Y</v>
          </cell>
          <cell r="E491">
            <v>120</v>
          </cell>
          <cell r="F491">
            <v>19500</v>
          </cell>
          <cell r="G491" t="str">
            <v>RUB</v>
          </cell>
          <cell r="H491">
            <v>19500</v>
          </cell>
          <cell r="I491" t="str">
            <v>RUB</v>
          </cell>
          <cell r="J491" t="str">
            <v>79,3x26x33</v>
          </cell>
          <cell r="K491">
            <v>6.80394E-2</v>
          </cell>
          <cell r="L491">
            <v>9</v>
          </cell>
        </row>
        <row r="492">
          <cell r="A492" t="str">
            <v>X-00014530</v>
          </cell>
          <cell r="B492" t="str">
            <v>Electrolux</v>
          </cell>
          <cell r="C492" t="str">
            <v>Мульти-системы Super Match ERP</v>
          </cell>
          <cell r="D492" t="str">
            <v>EACS/I-12 HP FMI/N8_ERP_25Y</v>
          </cell>
          <cell r="E492">
            <v>29</v>
          </cell>
          <cell r="F492">
            <v>25500</v>
          </cell>
          <cell r="G492" t="str">
            <v>RUB</v>
          </cell>
          <cell r="H492">
            <v>25500</v>
          </cell>
          <cell r="I492" t="str">
            <v>RUB</v>
          </cell>
          <cell r="J492" t="str">
            <v>86,8x33x26</v>
          </cell>
          <cell r="K492">
            <v>7.4474399999999996E-2</v>
          </cell>
          <cell r="L492">
            <v>10</v>
          </cell>
        </row>
        <row r="493">
          <cell r="A493" t="str">
            <v>X-00014531</v>
          </cell>
          <cell r="B493" t="str">
            <v>Electrolux</v>
          </cell>
          <cell r="C493" t="str">
            <v>Мульти-системы Super Match ERP</v>
          </cell>
          <cell r="D493" t="str">
            <v>EACS/I-18 HP FMI/N8_ERP_25Y</v>
          </cell>
          <cell r="E493">
            <v>1</v>
          </cell>
          <cell r="F493">
            <v>31500</v>
          </cell>
          <cell r="G493" t="str">
            <v>RUB</v>
          </cell>
          <cell r="H493">
            <v>31500</v>
          </cell>
          <cell r="I493" t="str">
            <v>RUB</v>
          </cell>
          <cell r="J493" t="str">
            <v>106x37,4x29,7</v>
          </cell>
          <cell r="K493">
            <v>0.11774268</v>
          </cell>
          <cell r="L493">
            <v>16</v>
          </cell>
        </row>
        <row r="494">
          <cell r="A494" t="str">
            <v>X-00011384</v>
          </cell>
          <cell r="B494" t="str">
            <v>Electrolux</v>
          </cell>
          <cell r="C494" t="str">
            <v>Viking 2.0 Super DC Inverter с тепловым насосом</v>
          </cell>
          <cell r="D494" t="str">
            <v>EACS/I-09 HVI/N3 /N8_21Y/in</v>
          </cell>
          <cell r="E494">
            <v>0</v>
          </cell>
          <cell r="F494">
            <v>32748</v>
          </cell>
          <cell r="G494" t="str">
            <v>RUB</v>
          </cell>
          <cell r="H494">
            <v>32747</v>
          </cell>
          <cell r="I494" t="str">
            <v>RUB</v>
          </cell>
          <cell r="J494" t="str">
            <v>105,7x30,7x37,7</v>
          </cell>
          <cell r="K494">
            <v>0.122336123</v>
          </cell>
          <cell r="L494">
            <v>14</v>
          </cell>
        </row>
        <row r="495">
          <cell r="A495" t="str">
            <v>X-00011385</v>
          </cell>
          <cell r="B495" t="str">
            <v>Electrolux</v>
          </cell>
          <cell r="C495" t="str">
            <v>Viking 2.0 Super DC Inverter с тепловым насосом</v>
          </cell>
          <cell r="D495" t="str">
            <v>EACS/I-09 HVI/N3 /N8_21Y/out</v>
          </cell>
          <cell r="E495">
            <v>0</v>
          </cell>
          <cell r="F495">
            <v>98243</v>
          </cell>
          <cell r="G495" t="str">
            <v>RUB</v>
          </cell>
          <cell r="H495">
            <v>98242</v>
          </cell>
          <cell r="I495" t="str">
            <v>RUB</v>
          </cell>
          <cell r="J495" t="str">
            <v>94,5x41,7x63</v>
          </cell>
          <cell r="K495">
            <v>0.24826095000000001</v>
          </cell>
          <cell r="L495">
            <v>47.5</v>
          </cell>
        </row>
        <row r="496">
          <cell r="A496" t="str">
            <v>X-00011386</v>
          </cell>
          <cell r="B496" t="str">
            <v>Electrolux</v>
          </cell>
          <cell r="C496" t="str">
            <v>Viking 2.0 Super DC Inverter с тепловым насосом</v>
          </cell>
          <cell r="D496" t="str">
            <v>EACS/I-12 HVI/N3 /N8_21Y/in</v>
          </cell>
          <cell r="E496">
            <v>0</v>
          </cell>
          <cell r="F496">
            <v>33998</v>
          </cell>
          <cell r="G496" t="str">
            <v>RUB</v>
          </cell>
          <cell r="H496">
            <v>33997</v>
          </cell>
          <cell r="I496" t="str">
            <v>RUB</v>
          </cell>
          <cell r="J496" t="str">
            <v>105,7x30,7x37,7</v>
          </cell>
          <cell r="K496">
            <v>0.122336123</v>
          </cell>
          <cell r="L496">
            <v>14</v>
          </cell>
        </row>
        <row r="497">
          <cell r="A497" t="str">
            <v>X-00011387</v>
          </cell>
          <cell r="B497" t="str">
            <v>Electrolux</v>
          </cell>
          <cell r="C497" t="str">
            <v>Viking 2.0 Super DC Inverter с тепловым насосом</v>
          </cell>
          <cell r="D497" t="str">
            <v>EACS/I-12 HVI/N3 /N8_21Y/out</v>
          </cell>
          <cell r="E497">
            <v>1</v>
          </cell>
          <cell r="F497">
            <v>101993</v>
          </cell>
          <cell r="G497" t="str">
            <v>RUB</v>
          </cell>
          <cell r="H497">
            <v>101992</v>
          </cell>
          <cell r="I497" t="str">
            <v>RUB</v>
          </cell>
          <cell r="J497" t="str">
            <v>94,5x41,7x63</v>
          </cell>
          <cell r="K497">
            <v>0.24826095000000001</v>
          </cell>
          <cell r="L497">
            <v>48.5</v>
          </cell>
        </row>
        <row r="498">
          <cell r="A498" t="str">
            <v>X-00011388</v>
          </cell>
          <cell r="B498" t="str">
            <v>Electrolux</v>
          </cell>
          <cell r="C498" t="str">
            <v>Viking 2.0 Super DC Inverter с тепловым насосом</v>
          </cell>
          <cell r="D498" t="str">
            <v>EACS/I-18 HVI/N3 /N8_21Y/in</v>
          </cell>
          <cell r="E498">
            <v>1</v>
          </cell>
          <cell r="F498">
            <v>41498</v>
          </cell>
          <cell r="G498" t="str">
            <v>RUB</v>
          </cell>
          <cell r="H498">
            <v>41497</v>
          </cell>
          <cell r="I498" t="str">
            <v>RUB</v>
          </cell>
          <cell r="J498" t="str">
            <v>116,4x33,9x40,2</v>
          </cell>
          <cell r="K498">
            <v>0.15862759200000001</v>
          </cell>
          <cell r="L498">
            <v>17</v>
          </cell>
        </row>
        <row r="499">
          <cell r="A499" t="str">
            <v>X-00011389</v>
          </cell>
          <cell r="B499" t="str">
            <v>Electrolux</v>
          </cell>
          <cell r="C499" t="str">
            <v>Viking 2.0 Super DC Inverter с тепловым насосом</v>
          </cell>
          <cell r="D499" t="str">
            <v>EACS/I-18 HVI/N3 /N8_21Y/out</v>
          </cell>
          <cell r="E499">
            <v>1</v>
          </cell>
          <cell r="F499">
            <v>124493</v>
          </cell>
          <cell r="G499" t="str">
            <v>RUB</v>
          </cell>
          <cell r="H499">
            <v>124492</v>
          </cell>
          <cell r="I499" t="str">
            <v>RUB</v>
          </cell>
          <cell r="J499" t="str">
            <v>108x48,5x84</v>
          </cell>
          <cell r="K499">
            <v>0.43999199999999999</v>
          </cell>
          <cell r="L499">
            <v>67.5</v>
          </cell>
        </row>
        <row r="500">
          <cell r="A500" t="str">
            <v>X-00011390</v>
          </cell>
          <cell r="B500" t="str">
            <v>Electrolux</v>
          </cell>
          <cell r="C500" t="str">
            <v>Viking 2.0 Super DC Inverter с тепловым насосом</v>
          </cell>
          <cell r="D500" t="str">
            <v>EACS/I-24 HVI/N3 /N8_21Y/in</v>
          </cell>
          <cell r="E500">
            <v>1</v>
          </cell>
          <cell r="F500">
            <v>47748</v>
          </cell>
          <cell r="G500" t="str">
            <v>RUB</v>
          </cell>
          <cell r="H500">
            <v>47747</v>
          </cell>
          <cell r="I500" t="str">
            <v>RUB</v>
          </cell>
          <cell r="J500" t="str">
            <v>116,4x33,9x40,2</v>
          </cell>
          <cell r="K500">
            <v>0.15862759200000001</v>
          </cell>
          <cell r="L500">
            <v>21</v>
          </cell>
        </row>
        <row r="501">
          <cell r="A501" t="str">
            <v>X-00011391</v>
          </cell>
          <cell r="B501" t="str">
            <v>Electrolux</v>
          </cell>
          <cell r="C501" t="str">
            <v>Viking 2.0 Super DC Inverter с тепловым насосом</v>
          </cell>
          <cell r="D501" t="str">
            <v>EACS/I-24 HVI/N3 /N8_21Y/out</v>
          </cell>
          <cell r="E501">
            <v>1</v>
          </cell>
          <cell r="F501">
            <v>143243</v>
          </cell>
          <cell r="G501" t="str">
            <v>RUB</v>
          </cell>
          <cell r="H501">
            <v>143242</v>
          </cell>
          <cell r="I501" t="str">
            <v>RUB</v>
          </cell>
          <cell r="J501" t="str">
            <v>108x48,5x84</v>
          </cell>
          <cell r="K501">
            <v>0.43999199999999999</v>
          </cell>
          <cell r="L501">
            <v>70</v>
          </cell>
        </row>
        <row r="502">
          <cell r="A502" t="str">
            <v>X-00008312</v>
          </cell>
          <cell r="B502" t="str">
            <v>Electrolux</v>
          </cell>
          <cell r="C502" t="str">
            <v>Viking Super DC Inverter с тепловым насосом</v>
          </cell>
          <cell r="D502" t="str">
            <v>EACS/I-09HVI/N3/out</v>
          </cell>
          <cell r="E502">
            <v>0</v>
          </cell>
          <cell r="F502">
            <v>66407</v>
          </cell>
          <cell r="G502" t="str">
            <v>RUB</v>
          </cell>
          <cell r="H502">
            <v>86242</v>
          </cell>
          <cell r="I502" t="str">
            <v>RUB</v>
          </cell>
          <cell r="J502" t="str">
            <v>94,5x41,7x63</v>
          </cell>
          <cell r="K502">
            <v>0.24826095000000001</v>
          </cell>
          <cell r="L502">
            <v>44</v>
          </cell>
        </row>
        <row r="503">
          <cell r="A503" t="str">
            <v>X-00008313</v>
          </cell>
          <cell r="B503" t="str">
            <v>Electrolux</v>
          </cell>
          <cell r="C503" t="str">
            <v>Viking Super DC Inverter с тепловым насосом</v>
          </cell>
          <cell r="D503" t="str">
            <v>EACS/I-09HVI/N3/in</v>
          </cell>
          <cell r="E503">
            <v>0</v>
          </cell>
          <cell r="F503">
            <v>22135</v>
          </cell>
          <cell r="G503" t="str">
            <v>RUB</v>
          </cell>
          <cell r="H503">
            <v>28747</v>
          </cell>
          <cell r="I503" t="str">
            <v>RUB</v>
          </cell>
          <cell r="J503" t="str">
            <v>94,2x28,2x37,4</v>
          </cell>
          <cell r="K503">
            <v>9.9350856000000001E-2</v>
          </cell>
          <cell r="L503">
            <v>13</v>
          </cell>
        </row>
        <row r="504">
          <cell r="A504" t="str">
            <v>X-00008331</v>
          </cell>
          <cell r="B504" t="str">
            <v>Electrolux</v>
          </cell>
          <cell r="C504" t="str">
            <v>Viking Super DC Inverter с тепловым насосом</v>
          </cell>
          <cell r="D504" t="str">
            <v>EACS/I-12HVI/N3/in</v>
          </cell>
          <cell r="E504">
            <v>0</v>
          </cell>
          <cell r="F504">
            <v>23098</v>
          </cell>
          <cell r="G504" t="str">
            <v>RUB</v>
          </cell>
          <cell r="H504">
            <v>29997</v>
          </cell>
          <cell r="I504" t="str">
            <v>RUB</v>
          </cell>
          <cell r="J504" t="str">
            <v>94,2x28,2x37,4</v>
          </cell>
          <cell r="K504">
            <v>9.9350856000000001E-2</v>
          </cell>
          <cell r="L504">
            <v>13</v>
          </cell>
        </row>
        <row r="505">
          <cell r="A505" t="str">
            <v>X-00008332</v>
          </cell>
          <cell r="B505" t="str">
            <v>Electrolux</v>
          </cell>
          <cell r="C505" t="str">
            <v>Viking Super DC Inverter с тепловым насосом</v>
          </cell>
          <cell r="D505" t="str">
            <v>EACS/I-12HVI/N3/out</v>
          </cell>
          <cell r="E505">
            <v>0</v>
          </cell>
          <cell r="F505">
            <v>69294</v>
          </cell>
          <cell r="G505" t="str">
            <v>RUB</v>
          </cell>
          <cell r="H505">
            <v>89992</v>
          </cell>
          <cell r="I505" t="str">
            <v>RUB</v>
          </cell>
          <cell r="J505" t="str">
            <v>94,5x41,7x63</v>
          </cell>
          <cell r="K505">
            <v>0.24826095000000001</v>
          </cell>
          <cell r="L505">
            <v>46.5</v>
          </cell>
        </row>
        <row r="506">
          <cell r="A506" t="str">
            <v>X-00008333</v>
          </cell>
          <cell r="B506" t="str">
            <v>Electrolux</v>
          </cell>
          <cell r="C506" t="str">
            <v>Viking Super DC Inverter с тепловым насосом</v>
          </cell>
          <cell r="D506" t="str">
            <v>EACS/I-18HVI/N3/in</v>
          </cell>
          <cell r="E506">
            <v>0</v>
          </cell>
          <cell r="F506">
            <v>27911</v>
          </cell>
          <cell r="G506" t="str">
            <v>RUB</v>
          </cell>
          <cell r="H506">
            <v>36247</v>
          </cell>
          <cell r="I506" t="str">
            <v>RUB</v>
          </cell>
          <cell r="J506" t="str">
            <v>109,4x32,5x39,4</v>
          </cell>
          <cell r="K506">
            <v>0.14008670000000001</v>
          </cell>
          <cell r="L506">
            <v>17</v>
          </cell>
        </row>
        <row r="507">
          <cell r="A507" t="str">
            <v>X-00008334</v>
          </cell>
          <cell r="B507" t="str">
            <v>Electrolux</v>
          </cell>
          <cell r="C507" t="str">
            <v>Viking Super DC Inverter с тепловым насосом</v>
          </cell>
          <cell r="D507" t="str">
            <v>EACS/I-18HVI/N3/out</v>
          </cell>
          <cell r="E507">
            <v>0</v>
          </cell>
          <cell r="F507">
            <v>83732</v>
          </cell>
          <cell r="G507" t="str">
            <v>RUB</v>
          </cell>
          <cell r="H507">
            <v>108742</v>
          </cell>
          <cell r="I507" t="str">
            <v>RUB</v>
          </cell>
          <cell r="J507" t="str">
            <v>102,6x45,5x73,5</v>
          </cell>
          <cell r="K507">
            <v>0.34312005000000001</v>
          </cell>
          <cell r="L507">
            <v>55.5</v>
          </cell>
        </row>
        <row r="508">
          <cell r="A508" t="str">
            <v>X-00008335</v>
          </cell>
          <cell r="B508" t="str">
            <v>Electrolux</v>
          </cell>
          <cell r="C508" t="str">
            <v>Viking Super DC Inverter с тепловым насосом</v>
          </cell>
          <cell r="D508" t="str">
            <v>EACS/I-24HVI/N3/in</v>
          </cell>
          <cell r="E508">
            <v>0</v>
          </cell>
          <cell r="F508">
            <v>32723</v>
          </cell>
          <cell r="G508" t="str">
            <v>RUB</v>
          </cell>
          <cell r="H508">
            <v>42497</v>
          </cell>
          <cell r="I508" t="str">
            <v>RUB</v>
          </cell>
          <cell r="J508" t="str">
            <v>125,3x34,9x41,1</v>
          </cell>
          <cell r="K508">
            <v>0.17972906699999999</v>
          </cell>
          <cell r="L508">
            <v>21</v>
          </cell>
        </row>
        <row r="509">
          <cell r="A509" t="str">
            <v>X-00008336</v>
          </cell>
          <cell r="B509" t="str">
            <v>Electrolux</v>
          </cell>
          <cell r="C509" t="str">
            <v>Viking Super DC Inverter с тепловым насосом</v>
          </cell>
          <cell r="D509" t="str">
            <v>EACS/I-24HVI/N3/out</v>
          </cell>
          <cell r="E509">
            <v>0</v>
          </cell>
          <cell r="F509">
            <v>98169</v>
          </cell>
          <cell r="G509" t="str">
            <v>RUB</v>
          </cell>
          <cell r="H509">
            <v>127492</v>
          </cell>
          <cell r="I509" t="str">
            <v>RUB</v>
          </cell>
          <cell r="J509" t="str">
            <v>108x48,5x84</v>
          </cell>
          <cell r="K509">
            <v>0.43999199999999999</v>
          </cell>
          <cell r="L509">
            <v>70</v>
          </cell>
        </row>
        <row r="510">
          <cell r="A510" t="str">
            <v>X-00014532</v>
          </cell>
          <cell r="B510" t="str">
            <v>Electrolux</v>
          </cell>
          <cell r="C510" t="str">
            <v>Аксессуары к сплит системам</v>
          </cell>
          <cell r="D510" t="str">
            <v>Модуль съемный управляющий HOMMYN HDN/WFN-02-02</v>
          </cell>
          <cell r="E510">
            <v>5</v>
          </cell>
          <cell r="F510">
            <v>2609</v>
          </cell>
          <cell r="G510" t="str">
            <v>RUB</v>
          </cell>
          <cell r="H510">
            <v>0</v>
          </cell>
          <cell r="I510" t="str">
            <v>RUB</v>
          </cell>
          <cell r="J510" t="str">
            <v>6x3x1</v>
          </cell>
          <cell r="K510">
            <v>1.8E-5</v>
          </cell>
          <cell r="L510">
            <v>0.2</v>
          </cell>
        </row>
        <row r="511">
          <cell r="A511" t="str">
            <v>X-00014533</v>
          </cell>
          <cell r="B511" t="str">
            <v>Electrolux</v>
          </cell>
          <cell r="C511" t="str">
            <v>Аксессуары к сплит системам</v>
          </cell>
          <cell r="D511" t="str">
            <v>Кабель HOMMYN HCC-GR для модуля HDN/WFN</v>
          </cell>
          <cell r="E511">
            <v>5</v>
          </cell>
          <cell r="F511">
            <v>670</v>
          </cell>
          <cell r="G511" t="str">
            <v>RUB</v>
          </cell>
          <cell r="H511">
            <v>0</v>
          </cell>
          <cell r="I511" t="str">
            <v>RUB</v>
          </cell>
          <cell r="J511" t="str">
            <v>6x3x1</v>
          </cell>
          <cell r="K511">
            <v>1.8E-5</v>
          </cell>
          <cell r="L511">
            <v>0.2</v>
          </cell>
        </row>
        <row r="512">
          <cell r="A512" t="str">
            <v>X-00011420</v>
          </cell>
          <cell r="B512" t="str">
            <v>Mitsubishi Electric</v>
          </cell>
          <cell r="C512" t="str">
            <v>Mr. Slim</v>
          </cell>
          <cell r="D512" t="str">
            <v>PAR-41MAR</v>
          </cell>
          <cell r="E512">
            <v>0</v>
          </cell>
          <cell r="F512">
            <v>18160</v>
          </cell>
          <cell r="G512" t="str">
            <v>RUB</v>
          </cell>
          <cell r="H512">
            <v>20400</v>
          </cell>
          <cell r="I512" t="str">
            <v>RUB</v>
          </cell>
        </row>
        <row r="513">
          <cell r="A513" t="str">
            <v>X-00008864</v>
          </cell>
          <cell r="B513" t="str">
            <v>Mitsubishi Electric</v>
          </cell>
          <cell r="C513" t="str">
            <v>Кассетные PLA-RP</v>
          </cell>
          <cell r="D513" t="str">
            <v>PLA-RP60EA</v>
          </cell>
          <cell r="E513">
            <v>2</v>
          </cell>
          <cell r="F513">
            <v>39225</v>
          </cell>
          <cell r="G513" t="str">
            <v>RUB</v>
          </cell>
          <cell r="H513">
            <v>82000</v>
          </cell>
          <cell r="I513" t="str">
            <v>RUB</v>
          </cell>
          <cell r="J513" t="str">
            <v>91x91x32,8</v>
          </cell>
          <cell r="K513">
            <v>0.27161679999999999</v>
          </cell>
        </row>
        <row r="514">
          <cell r="A514" t="str">
            <v>X-00008208</v>
          </cell>
          <cell r="B514" t="str">
            <v>Mitsubishi Electric</v>
          </cell>
          <cell r="C514" t="str">
            <v>Кассетные внутренний блок PLA-M EA</v>
          </cell>
          <cell r="D514" t="str">
            <v>PLP-6 EAER1 с датчиком 3D I- SEE</v>
          </cell>
          <cell r="E514">
            <v>8</v>
          </cell>
          <cell r="F514">
            <v>37120</v>
          </cell>
          <cell r="G514" t="str">
            <v>RUB</v>
          </cell>
          <cell r="H514">
            <v>46990</v>
          </cell>
          <cell r="I514" t="str">
            <v>RUB</v>
          </cell>
          <cell r="J514" t="str">
            <v>99x97x12</v>
          </cell>
          <cell r="K514">
            <v>0.11523600000000001</v>
          </cell>
          <cell r="L514">
            <v>8</v>
          </cell>
        </row>
        <row r="515">
          <cell r="A515" t="str">
            <v>X-00010054</v>
          </cell>
          <cell r="B515" t="str">
            <v>Mitsubishi Electric</v>
          </cell>
          <cell r="C515" t="str">
            <v>Кассетные внутренний блок PLA-M EA</v>
          </cell>
          <cell r="D515" t="str">
            <v>PLA-M60EA</v>
          </cell>
          <cell r="E515">
            <v>0</v>
          </cell>
          <cell r="F515">
            <v>108640</v>
          </cell>
          <cell r="G515" t="str">
            <v>RUB</v>
          </cell>
          <cell r="H515">
            <v>66190</v>
          </cell>
          <cell r="I515" t="str">
            <v>RUB</v>
          </cell>
          <cell r="J515" t="str">
            <v>93x91x35</v>
          </cell>
          <cell r="K515">
            <v>0.296205</v>
          </cell>
          <cell r="L515">
            <v>29</v>
          </cell>
        </row>
        <row r="516">
          <cell r="A516" t="str">
            <v>X-00010057</v>
          </cell>
          <cell r="B516" t="str">
            <v>Mitsubishi Electric</v>
          </cell>
          <cell r="C516" t="str">
            <v>Кассетные внутренний блок PLA-M EA</v>
          </cell>
          <cell r="D516" t="str">
            <v>PLA-M125EA</v>
          </cell>
          <cell r="E516">
            <v>6</v>
          </cell>
          <cell r="F516">
            <v>170880</v>
          </cell>
          <cell r="G516" t="str">
            <v>RUB</v>
          </cell>
          <cell r="H516">
            <v>103990</v>
          </cell>
          <cell r="I516" t="str">
            <v>RUB</v>
          </cell>
          <cell r="J516" t="str">
            <v>93x91x39</v>
          </cell>
          <cell r="K516">
            <v>0.33005699999999999</v>
          </cell>
          <cell r="L516">
            <v>33</v>
          </cell>
        </row>
        <row r="517">
          <cell r="A517" t="str">
            <v>X-00004955</v>
          </cell>
          <cell r="B517" t="str">
            <v>Mitsubishi Electric</v>
          </cell>
          <cell r="C517" t="str">
            <v>Контроллер для секций охлаждения и нагрева PAC-IF012B-E, PAC-IF013B-E</v>
          </cell>
          <cell r="D517" t="str">
            <v>PAC-IF 012 B-E контроллер для приточных установок</v>
          </cell>
          <cell r="E517">
            <v>0</v>
          </cell>
          <cell r="F517">
            <v>83680</v>
          </cell>
          <cell r="G517" t="str">
            <v>RUB</v>
          </cell>
          <cell r="H517">
            <v>94000</v>
          </cell>
          <cell r="I517" t="str">
            <v>RUB</v>
          </cell>
          <cell r="J517" t="str">
            <v>40x40x10</v>
          </cell>
          <cell r="K517">
            <v>1.6E-2</v>
          </cell>
          <cell r="L517">
            <v>3</v>
          </cell>
        </row>
        <row r="518">
          <cell r="A518" t="str">
            <v>X-00004549</v>
          </cell>
          <cell r="B518" t="str">
            <v>Mitsubishi Electric</v>
          </cell>
          <cell r="C518" t="str">
            <v>Напольные внутренние блоки PSA-RP KA</v>
          </cell>
          <cell r="D518" t="str">
            <v>PSA-RP100 KA</v>
          </cell>
          <cell r="E518">
            <v>1</v>
          </cell>
          <cell r="F518">
            <v>179920</v>
          </cell>
          <cell r="G518" t="str">
            <v>RUB</v>
          </cell>
          <cell r="H518">
            <v>253800</v>
          </cell>
          <cell r="I518" t="str">
            <v>RUB</v>
          </cell>
          <cell r="J518" t="str">
            <v>74,5x45x203,5</v>
          </cell>
          <cell r="K518">
            <v>0.68223374999999997</v>
          </cell>
          <cell r="L518">
            <v>62</v>
          </cell>
        </row>
        <row r="519">
          <cell r="A519" t="str">
            <v>НС-0025599</v>
          </cell>
          <cell r="B519" t="str">
            <v>Mitsubishi Electric</v>
          </cell>
          <cell r="C519" t="str">
            <v>Настенные PKA-RP</v>
          </cell>
          <cell r="D519" t="str">
            <v>PKA-RP50HAL</v>
          </cell>
          <cell r="E519">
            <v>1</v>
          </cell>
          <cell r="F519">
            <v>42600</v>
          </cell>
          <cell r="G519" t="str">
            <v>RUB</v>
          </cell>
          <cell r="H519">
            <v>47600</v>
          </cell>
          <cell r="I519" t="str">
            <v>RUB</v>
          </cell>
          <cell r="J519" t="str">
            <v>96,8x31,9x36,5</v>
          </cell>
          <cell r="K519">
            <v>0.11270908</v>
          </cell>
        </row>
        <row r="520">
          <cell r="A520" t="str">
            <v>X-00010047</v>
          </cell>
          <cell r="B520" t="str">
            <v>Mitsubishi Electric</v>
          </cell>
          <cell r="C520" t="str">
            <v>Настенные внутренний блок PKA-M</v>
          </cell>
          <cell r="D520" t="str">
            <v>PKA-M60 KAL</v>
          </cell>
          <cell r="E520">
            <v>7</v>
          </cell>
          <cell r="F520">
            <v>154640</v>
          </cell>
          <cell r="G520" t="str">
            <v>RUB</v>
          </cell>
          <cell r="H520">
            <v>120600</v>
          </cell>
          <cell r="I520" t="str">
            <v>RUB</v>
          </cell>
          <cell r="J520" t="str">
            <v>130x36x47</v>
          </cell>
          <cell r="K520">
            <v>0.21995999999999999</v>
          </cell>
          <cell r="L520">
            <v>24</v>
          </cell>
        </row>
        <row r="521">
          <cell r="A521" t="str">
            <v>X-00008839</v>
          </cell>
          <cell r="B521" t="str">
            <v>Mitsubishi Electric</v>
          </cell>
          <cell r="C521" t="str">
            <v>Настенные Классик DM</v>
          </cell>
          <cell r="D521" t="str">
            <v>MSZ-DM60 VA-ER1</v>
          </cell>
          <cell r="E521">
            <v>1</v>
          </cell>
          <cell r="F521">
            <v>52064</v>
          </cell>
          <cell r="G521" t="str">
            <v>RUB</v>
          </cell>
          <cell r="H521">
            <v>40390</v>
          </cell>
          <cell r="I521" t="str">
            <v>RUB</v>
          </cell>
          <cell r="J521" t="str">
            <v>99x33x38</v>
          </cell>
          <cell r="K521">
            <v>0.12414600000000001</v>
          </cell>
          <cell r="L521">
            <v>15</v>
          </cell>
        </row>
        <row r="522">
          <cell r="A522" t="str">
            <v>X-00000100</v>
          </cell>
          <cell r="B522" t="str">
            <v>Mitsubishi Electric</v>
          </cell>
          <cell r="C522" t="str">
            <v>Опции Mitsubishi Electric</v>
          </cell>
          <cell r="D522" t="str">
            <v>PAC-SH 63 AG-E (Россия)</v>
          </cell>
          <cell r="E522">
            <v>102</v>
          </cell>
          <cell r="F522">
            <v>5250</v>
          </cell>
          <cell r="G522" t="str">
            <v>RUB</v>
          </cell>
          <cell r="H522">
            <v>8400</v>
          </cell>
          <cell r="I522" t="str">
            <v>RUB</v>
          </cell>
        </row>
        <row r="523">
          <cell r="A523" t="str">
            <v>X-00000483</v>
          </cell>
          <cell r="B523" t="str">
            <v>Mitsubishi Electric</v>
          </cell>
          <cell r="C523" t="str">
            <v>Опции Mitsubishi Electric</v>
          </cell>
          <cell r="D523" t="str">
            <v>MAC-1700 FT</v>
          </cell>
          <cell r="E523">
            <v>6</v>
          </cell>
          <cell r="F523">
            <v>11400</v>
          </cell>
          <cell r="G523" t="str">
            <v>RUB</v>
          </cell>
          <cell r="H523">
            <v>6900</v>
          </cell>
          <cell r="I523" t="str">
            <v>RUB</v>
          </cell>
        </row>
        <row r="524">
          <cell r="A524" t="str">
            <v>X-00000485</v>
          </cell>
          <cell r="B524" t="str">
            <v>Mitsubishi Electric</v>
          </cell>
          <cell r="C524" t="str">
            <v>Опции Mitsubishi Electric</v>
          </cell>
          <cell r="D524" t="str">
            <v>MAC-2300 FT-E антиалергенная фильтр. Вставка</v>
          </cell>
          <cell r="E524">
            <v>10</v>
          </cell>
          <cell r="F524">
            <v>2400</v>
          </cell>
          <cell r="G524" t="str">
            <v>RUB</v>
          </cell>
          <cell r="H524">
            <v>2700</v>
          </cell>
          <cell r="I524" t="str">
            <v>RUB</v>
          </cell>
        </row>
        <row r="525">
          <cell r="A525" t="str">
            <v>X-00000486</v>
          </cell>
          <cell r="B525" t="str">
            <v>Mitsubishi Electric</v>
          </cell>
          <cell r="C525" t="str">
            <v>Опции Mitsubishi Electric</v>
          </cell>
          <cell r="D525" t="str">
            <v>MAC-408 FT-E</v>
          </cell>
          <cell r="E525">
            <v>3</v>
          </cell>
          <cell r="F525">
            <v>16000</v>
          </cell>
          <cell r="G525" t="str">
            <v>RUB</v>
          </cell>
          <cell r="H525">
            <v>1800</v>
          </cell>
          <cell r="I525" t="str">
            <v>RUB</v>
          </cell>
        </row>
        <row r="526">
          <cell r="A526" t="str">
            <v>X-00000505</v>
          </cell>
          <cell r="B526" t="str">
            <v>Mitsubishi Electric</v>
          </cell>
          <cell r="C526" t="str">
            <v>Опции Mitsubishi Electric</v>
          </cell>
          <cell r="D526" t="str">
            <v>MSDD-50 BR-E (Россия)</v>
          </cell>
          <cell r="E526">
            <v>2</v>
          </cell>
          <cell r="F526">
            <v>3360</v>
          </cell>
          <cell r="G526" t="str">
            <v>RUB</v>
          </cell>
          <cell r="H526">
            <v>0</v>
          </cell>
          <cell r="I526" t="str">
            <v>RUB</v>
          </cell>
        </row>
        <row r="527">
          <cell r="A527" t="str">
            <v>X-00000512</v>
          </cell>
          <cell r="B527" t="str">
            <v>Mitsubishi Electric</v>
          </cell>
          <cell r="C527" t="str">
            <v>Опции Mitsubishi Electric</v>
          </cell>
          <cell r="D527" t="str">
            <v>PAC-KE 92 TB-E корпус фильтра для PEFY-P40/50VMA</v>
          </cell>
          <cell r="E527">
            <v>1</v>
          </cell>
          <cell r="F527">
            <v>20800</v>
          </cell>
          <cell r="G527" t="str">
            <v>RUB</v>
          </cell>
          <cell r="H527">
            <v>23400</v>
          </cell>
          <cell r="I527" t="str">
            <v>RUB</v>
          </cell>
        </row>
        <row r="528">
          <cell r="A528" t="str">
            <v>X-00000516</v>
          </cell>
          <cell r="B528" t="str">
            <v>Mitsubishi Electric</v>
          </cell>
          <cell r="C528" t="str">
            <v>Опции Mitsubishi Electric</v>
          </cell>
          <cell r="D528" t="str">
            <v>PAC-SC 37 SA ответная часть разъема подкл. таймера</v>
          </cell>
          <cell r="E528">
            <v>2</v>
          </cell>
          <cell r="F528">
            <v>6800</v>
          </cell>
          <cell r="G528" t="str">
            <v>RUB</v>
          </cell>
          <cell r="H528">
            <v>3150</v>
          </cell>
          <cell r="I528" t="str">
            <v>RUB</v>
          </cell>
        </row>
        <row r="529">
          <cell r="A529" t="str">
            <v>X-00000534</v>
          </cell>
          <cell r="B529" t="str">
            <v>Mitsubishi Electric</v>
          </cell>
          <cell r="C529" t="str">
            <v>Опции Mitsubishi Electric</v>
          </cell>
          <cell r="D529" t="str">
            <v>PAC-SH 75 DM-E</v>
          </cell>
          <cell r="E529">
            <v>2</v>
          </cell>
          <cell r="F529">
            <v>25360</v>
          </cell>
          <cell r="G529" t="str">
            <v>RUB</v>
          </cell>
          <cell r="H529">
            <v>28000</v>
          </cell>
          <cell r="I529" t="str">
            <v>RUB</v>
          </cell>
        </row>
        <row r="530">
          <cell r="A530" t="str">
            <v>X-00000544</v>
          </cell>
          <cell r="B530" t="str">
            <v>Mitsubishi Electric</v>
          </cell>
          <cell r="C530" t="str">
            <v>Опции Mitsubishi Electric</v>
          </cell>
          <cell r="D530" t="str">
            <v>PAC-SK 72 CTA</v>
          </cell>
          <cell r="E530">
            <v>19</v>
          </cell>
          <cell r="F530">
            <v>7125</v>
          </cell>
          <cell r="G530" t="str">
            <v>RUB</v>
          </cell>
          <cell r="H530">
            <v>0</v>
          </cell>
          <cell r="I530" t="str">
            <v>RUB</v>
          </cell>
        </row>
        <row r="531">
          <cell r="A531" t="str">
            <v>X-00001766</v>
          </cell>
          <cell r="B531" t="str">
            <v>Mitsubishi Electric</v>
          </cell>
          <cell r="C531" t="str">
            <v>Опции Mitsubishi Electric</v>
          </cell>
          <cell r="D531" t="str">
            <v>MAC-2320 FT сменный элемент зимного фильтра MSZ-EF</v>
          </cell>
          <cell r="E531">
            <v>3</v>
          </cell>
          <cell r="F531">
            <v>2400</v>
          </cell>
          <cell r="G531" t="str">
            <v>RUB</v>
          </cell>
          <cell r="H531">
            <v>2900</v>
          </cell>
          <cell r="I531" t="str">
            <v>RUB</v>
          </cell>
        </row>
        <row r="532">
          <cell r="A532" t="str">
            <v>X-00003356</v>
          </cell>
          <cell r="B532" t="str">
            <v>Mitsubishi Electric</v>
          </cell>
          <cell r="C532" t="str">
            <v>Опции Mitsubishi Electric</v>
          </cell>
          <cell r="D532" t="str">
            <v>PAC-SG 75 RJ-E</v>
          </cell>
          <cell r="E532">
            <v>1</v>
          </cell>
          <cell r="F532">
            <v>2720</v>
          </cell>
          <cell r="G532" t="str">
            <v>RUB</v>
          </cell>
          <cell r="H532">
            <v>3000</v>
          </cell>
          <cell r="I532" t="str">
            <v>RUB</v>
          </cell>
        </row>
        <row r="533">
          <cell r="A533" t="str">
            <v>X-00004653</v>
          </cell>
          <cell r="B533" t="str">
            <v>Mitsubishi Electric</v>
          </cell>
          <cell r="C533" t="str">
            <v>Опции Mitsubishi Electric</v>
          </cell>
          <cell r="D533" t="str">
            <v>PAC-SJ 06 AG-E</v>
          </cell>
          <cell r="E533">
            <v>1</v>
          </cell>
          <cell r="F533">
            <v>28000</v>
          </cell>
          <cell r="G533" t="str">
            <v>RUB</v>
          </cell>
          <cell r="H533">
            <v>31500</v>
          </cell>
          <cell r="I533" t="str">
            <v>RUB</v>
          </cell>
        </row>
        <row r="534">
          <cell r="A534" t="str">
            <v>X-00009526</v>
          </cell>
          <cell r="B534" t="str">
            <v>Mitsubishi Electric</v>
          </cell>
          <cell r="C534" t="str">
            <v>Опции Mitsubishi Electric</v>
          </cell>
          <cell r="D534" t="str">
            <v>PAC-DP01-E Дренажный поддон для гидромодуля</v>
          </cell>
          <cell r="E534">
            <v>1</v>
          </cell>
          <cell r="F534">
            <v>32720</v>
          </cell>
          <cell r="G534" t="str">
            <v>RUB</v>
          </cell>
          <cell r="H534">
            <v>43500</v>
          </cell>
          <cell r="I534" t="str">
            <v>RUB</v>
          </cell>
        </row>
        <row r="535">
          <cell r="A535" t="str">
            <v>X-00010221</v>
          </cell>
          <cell r="B535" t="str">
            <v>Mitsubishi Electric</v>
          </cell>
          <cell r="C535" t="str">
            <v>Опции Mitsubishi Electric</v>
          </cell>
          <cell r="D535" t="str">
            <v>PAC-SH 95 AG-E (Россия)</v>
          </cell>
          <cell r="E535">
            <v>39</v>
          </cell>
          <cell r="F535">
            <v>7870</v>
          </cell>
          <cell r="G535" t="str">
            <v>RUB</v>
          </cell>
          <cell r="H535">
            <v>9600</v>
          </cell>
          <cell r="I535" t="str">
            <v>RUB</v>
          </cell>
        </row>
        <row r="536">
          <cell r="A536" t="str">
            <v>X-00011231</v>
          </cell>
          <cell r="B536" t="str">
            <v>Mitsubishi Electric</v>
          </cell>
          <cell r="C536" t="str">
            <v>Опции Mitsubishi Electric</v>
          </cell>
          <cell r="D536" t="str">
            <v>MAC-100FT-E</v>
          </cell>
          <cell r="E536">
            <v>193</v>
          </cell>
          <cell r="F536">
            <v>8960</v>
          </cell>
          <cell r="G536" t="str">
            <v>RUB</v>
          </cell>
          <cell r="H536">
            <v>7990</v>
          </cell>
          <cell r="I536" t="str">
            <v>RUB</v>
          </cell>
        </row>
        <row r="537">
          <cell r="A537" t="str">
            <v>НС-0000192</v>
          </cell>
          <cell r="B537" t="str">
            <v>Mitsubishi Electric</v>
          </cell>
          <cell r="C537" t="str">
            <v>Опции Mitsubishi Electric</v>
          </cell>
          <cell r="D537" t="str">
            <v>PAC-SA 88 HA-E ответная часть к разъему для вн. Бл</v>
          </cell>
          <cell r="E537">
            <v>22</v>
          </cell>
          <cell r="F537">
            <v>2800</v>
          </cell>
          <cell r="G537" t="str">
            <v>RUB</v>
          </cell>
          <cell r="H537">
            <v>3150</v>
          </cell>
          <cell r="I537" t="str">
            <v>RUB</v>
          </cell>
        </row>
        <row r="538">
          <cell r="A538" t="str">
            <v>НС-0000206</v>
          </cell>
          <cell r="B538" t="str">
            <v>Mitsubishi Electric</v>
          </cell>
          <cell r="C538" t="str">
            <v>Опции Mitsubishi Electric</v>
          </cell>
          <cell r="D538" t="str">
            <v>PAC-SH 85 DM-E</v>
          </cell>
          <cell r="E538">
            <v>6</v>
          </cell>
          <cell r="F538">
            <v>25680</v>
          </cell>
          <cell r="G538" t="str">
            <v>RUB</v>
          </cell>
          <cell r="H538">
            <v>28000</v>
          </cell>
          <cell r="I538" t="str">
            <v>RUB</v>
          </cell>
        </row>
        <row r="539">
          <cell r="A539" t="str">
            <v>НС-0025683</v>
          </cell>
          <cell r="B539" t="str">
            <v>Mitsubishi Electric</v>
          </cell>
          <cell r="C539" t="str">
            <v>Опции Mitsubishi Electric</v>
          </cell>
          <cell r="D539" t="str">
            <v>PAC-SE 55 RA-E ответная часть к разъему CN32</v>
          </cell>
          <cell r="E539">
            <v>43</v>
          </cell>
          <cell r="F539">
            <v>4400</v>
          </cell>
          <cell r="G539" t="str">
            <v>RUB</v>
          </cell>
          <cell r="H539">
            <v>6500</v>
          </cell>
          <cell r="I539" t="str">
            <v>RUB</v>
          </cell>
        </row>
        <row r="540">
          <cell r="A540" t="str">
            <v>НС-0025686</v>
          </cell>
          <cell r="B540" t="str">
            <v>Mitsubishi Electric</v>
          </cell>
          <cell r="C540" t="str">
            <v>Опции Mitsubishi Electric</v>
          </cell>
          <cell r="D540" t="str">
            <v>PAC-SF 40 RM-E плата входных/выходных сигналов</v>
          </cell>
          <cell r="E540">
            <v>1</v>
          </cell>
          <cell r="F540">
            <v>18720</v>
          </cell>
          <cell r="G540" t="str">
            <v>RUB</v>
          </cell>
          <cell r="H540">
            <v>21000</v>
          </cell>
          <cell r="I540" t="str">
            <v>RUB</v>
          </cell>
        </row>
        <row r="541">
          <cell r="A541" t="str">
            <v>X-00014135</v>
          </cell>
          <cell r="B541" t="str">
            <v>Ecoclima Pro Vent</v>
          </cell>
          <cell r="C541" t="str">
            <v>Вытяжные=&gt; подвесные</v>
          </cell>
          <cell r="D541" t="str">
            <v>ECT PV-R 400-W-L-4 Pro</v>
          </cell>
          <cell r="E541">
            <v>0</v>
          </cell>
          <cell r="F541">
            <v>444000</v>
          </cell>
          <cell r="G541" t="str">
            <v>RUB</v>
          </cell>
          <cell r="H541">
            <v>0</v>
          </cell>
          <cell r="I541" t="str">
            <v>RUB</v>
          </cell>
          <cell r="J541" t="str">
            <v>73x59x102</v>
          </cell>
          <cell r="K541">
            <v>0.43931399999999998</v>
          </cell>
          <cell r="L541">
            <v>82</v>
          </cell>
        </row>
        <row r="542">
          <cell r="A542" t="str">
            <v>X-00014136</v>
          </cell>
          <cell r="B542" t="str">
            <v>Ecoclima Pro Vent</v>
          </cell>
          <cell r="C542" t="str">
            <v>Вытяжные=&gt; подвесные</v>
          </cell>
          <cell r="D542" t="str">
            <v>ECT PV-R 400-W-R-4 Pro</v>
          </cell>
          <cell r="E542">
            <v>0</v>
          </cell>
          <cell r="F542">
            <v>444000</v>
          </cell>
          <cell r="G542" t="str">
            <v>RUB</v>
          </cell>
          <cell r="H542">
            <v>0</v>
          </cell>
          <cell r="I542" t="str">
            <v>RUB</v>
          </cell>
          <cell r="J542" t="str">
            <v>73x59x102</v>
          </cell>
          <cell r="K542">
            <v>0.43931399999999998</v>
          </cell>
          <cell r="L542">
            <v>82</v>
          </cell>
        </row>
        <row r="543">
          <cell r="A543" t="str">
            <v>X-00014139</v>
          </cell>
          <cell r="B543" t="str">
            <v>Ecoclima Pro Vent</v>
          </cell>
          <cell r="C543" t="str">
            <v>Вытяжные=&gt; подвесные</v>
          </cell>
          <cell r="D543" t="str">
            <v>ECT PV-R 550-W-L-4 Pro</v>
          </cell>
          <cell r="E543">
            <v>0</v>
          </cell>
          <cell r="F543">
            <v>568000</v>
          </cell>
          <cell r="G543" t="str">
            <v>RUB</v>
          </cell>
          <cell r="H543">
            <v>0</v>
          </cell>
          <cell r="I543" t="str">
            <v>RUB</v>
          </cell>
          <cell r="J543" t="str">
            <v>83x70x111</v>
          </cell>
          <cell r="K543">
            <v>0.64490999999999998</v>
          </cell>
          <cell r="L543">
            <v>100</v>
          </cell>
        </row>
        <row r="544">
          <cell r="A544" t="str">
            <v>X-00014140</v>
          </cell>
          <cell r="B544" t="str">
            <v>Ecoclima Pro Vent</v>
          </cell>
          <cell r="C544" t="str">
            <v>Вытяжные=&gt; подвесные</v>
          </cell>
          <cell r="D544" t="str">
            <v>ECT PV-R 550-W-R-4 Pro</v>
          </cell>
          <cell r="E544">
            <v>0</v>
          </cell>
          <cell r="F544">
            <v>568000</v>
          </cell>
          <cell r="G544" t="str">
            <v>RUB</v>
          </cell>
          <cell r="H544">
            <v>0</v>
          </cell>
          <cell r="I544" t="str">
            <v>RUB</v>
          </cell>
          <cell r="J544" t="str">
            <v>83x70x111</v>
          </cell>
          <cell r="K544">
            <v>0.64490999999999998</v>
          </cell>
          <cell r="L544">
            <v>100</v>
          </cell>
        </row>
        <row r="545">
          <cell r="A545" t="str">
            <v>X-00014143</v>
          </cell>
          <cell r="B545" t="str">
            <v>Ecoclima Pro Vent</v>
          </cell>
          <cell r="C545" t="str">
            <v>Вытяжные=&gt; подвесные</v>
          </cell>
          <cell r="D545" t="str">
            <v>ECT PF-R 400-W-R-4 Pro</v>
          </cell>
          <cell r="E545">
            <v>0</v>
          </cell>
          <cell r="F545">
            <v>444000</v>
          </cell>
          <cell r="G545" t="str">
            <v>RUB</v>
          </cell>
          <cell r="H545">
            <v>0</v>
          </cell>
          <cell r="I545" t="str">
            <v>RUB</v>
          </cell>
          <cell r="J545" t="str">
            <v>108x77x63</v>
          </cell>
          <cell r="K545">
            <v>0.52390800000000004</v>
          </cell>
          <cell r="L545">
            <v>75</v>
          </cell>
        </row>
        <row r="546">
          <cell r="A546" t="str">
            <v>X-00014145</v>
          </cell>
          <cell r="B546" t="str">
            <v>Ecoclima Pro Vent</v>
          </cell>
          <cell r="C546" t="str">
            <v>Вытяжные=&gt; подвесные</v>
          </cell>
          <cell r="D546" t="str">
            <v>ECT PF-R 550-W-R-4 Pro</v>
          </cell>
          <cell r="E546">
            <v>0</v>
          </cell>
          <cell r="F546">
            <v>487000</v>
          </cell>
          <cell r="G546" t="str">
            <v>RUB</v>
          </cell>
          <cell r="H546">
            <v>0</v>
          </cell>
          <cell r="I546" t="str">
            <v>RUB</v>
          </cell>
          <cell r="J546" t="str">
            <v>145x95x63</v>
          </cell>
          <cell r="K546">
            <v>0.86782499999999996</v>
          </cell>
          <cell r="L546">
            <v>113</v>
          </cell>
        </row>
        <row r="547">
          <cell r="A547" t="str">
            <v>X-00014152</v>
          </cell>
          <cell r="B547" t="str">
            <v>Ecoclima Pro Vent</v>
          </cell>
          <cell r="C547" t="str">
            <v>Вытяжные=&gt; подвесные</v>
          </cell>
          <cell r="D547" t="str">
            <v>ECT PV-R 850-W-L-4</v>
          </cell>
          <cell r="E547">
            <v>0</v>
          </cell>
          <cell r="F547">
            <v>43219262</v>
          </cell>
          <cell r="G547" t="str">
            <v>RUB</v>
          </cell>
          <cell r="H547">
            <v>0</v>
          </cell>
          <cell r="I547" t="str">
            <v>RUB</v>
          </cell>
          <cell r="J547" t="str">
            <v>132x89,2x130</v>
          </cell>
          <cell r="K547">
            <v>1.530672</v>
          </cell>
          <cell r="L547">
            <v>161</v>
          </cell>
        </row>
        <row r="548">
          <cell r="A548" t="str">
            <v>X-00014153</v>
          </cell>
          <cell r="B548" t="str">
            <v>Ecoclima Pro Vent</v>
          </cell>
          <cell r="C548" t="str">
            <v>Вытяжные=&gt; подвесные</v>
          </cell>
          <cell r="D548" t="str">
            <v>ECT PV-R 850-W-R-4</v>
          </cell>
          <cell r="E548">
            <v>0</v>
          </cell>
          <cell r="F548">
            <v>43219262</v>
          </cell>
          <cell r="G548" t="str">
            <v>RUB</v>
          </cell>
          <cell r="H548">
            <v>0</v>
          </cell>
          <cell r="I548" t="str">
            <v>RUB</v>
          </cell>
          <cell r="J548" t="str">
            <v>132x89,2x130</v>
          </cell>
          <cell r="K548">
            <v>1.530672</v>
          </cell>
          <cell r="L548">
            <v>161</v>
          </cell>
        </row>
        <row r="549">
          <cell r="A549" t="str">
            <v>X-00014154</v>
          </cell>
          <cell r="B549" t="str">
            <v>Ecoclima Pro Vent</v>
          </cell>
          <cell r="C549" t="str">
            <v>Вытяжные=&gt; подвесные</v>
          </cell>
          <cell r="D549" t="str">
            <v>ECT PV-R 1000-W-L-4</v>
          </cell>
          <cell r="E549">
            <v>0</v>
          </cell>
          <cell r="F549">
            <v>749000</v>
          </cell>
          <cell r="G549" t="str">
            <v>RUB</v>
          </cell>
          <cell r="H549">
            <v>0</v>
          </cell>
          <cell r="I549" t="str">
            <v>RUB</v>
          </cell>
          <cell r="J549" t="str">
            <v>132x89,2x140</v>
          </cell>
          <cell r="K549">
            <v>1.6484160000000001</v>
          </cell>
          <cell r="L549">
            <v>161</v>
          </cell>
        </row>
        <row r="550">
          <cell r="A550" t="str">
            <v>X-00014155</v>
          </cell>
          <cell r="B550" t="str">
            <v>Ecoclima Pro Vent</v>
          </cell>
          <cell r="C550" t="str">
            <v>Вытяжные=&gt; подвесные</v>
          </cell>
          <cell r="D550" t="str">
            <v>ECT PV-R 1000-W-R-4</v>
          </cell>
          <cell r="E550">
            <v>0</v>
          </cell>
          <cell r="F550">
            <v>749000</v>
          </cell>
          <cell r="G550" t="str">
            <v>RUB</v>
          </cell>
          <cell r="H550">
            <v>0</v>
          </cell>
          <cell r="I550" t="str">
            <v>RUB</v>
          </cell>
          <cell r="J550" t="str">
            <v>132x89,2x140</v>
          </cell>
          <cell r="K550">
            <v>1.6484160000000001</v>
          </cell>
          <cell r="L550">
            <v>161</v>
          </cell>
        </row>
        <row r="551">
          <cell r="A551" t="str">
            <v>X-00014156</v>
          </cell>
          <cell r="B551" t="str">
            <v>Ecoclima Pro Vent</v>
          </cell>
          <cell r="C551" t="str">
            <v>Вытяжные=&gt; подвесные</v>
          </cell>
          <cell r="D551" t="str">
            <v>ECT PV-R 1250-W-L-4</v>
          </cell>
          <cell r="E551">
            <v>0</v>
          </cell>
          <cell r="F551">
            <v>876000</v>
          </cell>
          <cell r="G551" t="str">
            <v>RUB</v>
          </cell>
          <cell r="H551">
            <v>0</v>
          </cell>
          <cell r="I551" t="str">
            <v>RUB</v>
          </cell>
          <cell r="J551" t="str">
            <v>160,5x115,6x125,5</v>
          </cell>
          <cell r="K551">
            <v>2.3285019</v>
          </cell>
          <cell r="L551">
            <v>245</v>
          </cell>
        </row>
        <row r="552">
          <cell r="A552" t="str">
            <v>X-00014157</v>
          </cell>
          <cell r="B552" t="str">
            <v>Ecoclima Pro Vent</v>
          </cell>
          <cell r="C552" t="str">
            <v>Вытяжные=&gt; подвесные</v>
          </cell>
          <cell r="D552" t="str">
            <v>ECT PV-R 1250-W-R-4</v>
          </cell>
          <cell r="E552">
            <v>0</v>
          </cell>
          <cell r="F552">
            <v>876000</v>
          </cell>
          <cell r="G552" t="str">
            <v>RUB</v>
          </cell>
          <cell r="H552">
            <v>0</v>
          </cell>
          <cell r="I552" t="str">
            <v>RUB</v>
          </cell>
          <cell r="J552" t="str">
            <v>160,5x115,6x125,5</v>
          </cell>
          <cell r="K552">
            <v>2.3285019</v>
          </cell>
          <cell r="L552">
            <v>245</v>
          </cell>
        </row>
        <row r="553">
          <cell r="A553" t="str">
            <v>X-00014158</v>
          </cell>
          <cell r="B553" t="str">
            <v>Ecoclima Pro Vent</v>
          </cell>
          <cell r="C553" t="str">
            <v>Вытяжные=&gt; подвесные</v>
          </cell>
          <cell r="D553" t="str">
            <v>ECT PV-R 1500-W-R-4</v>
          </cell>
          <cell r="E553">
            <v>0</v>
          </cell>
          <cell r="F553">
            <v>950000</v>
          </cell>
          <cell r="G553" t="str">
            <v>RUB</v>
          </cell>
          <cell r="H553">
            <v>0</v>
          </cell>
          <cell r="I553" t="str">
            <v>RUB</v>
          </cell>
          <cell r="J553" t="str">
            <v>160,5x115,6x125,5</v>
          </cell>
          <cell r="K553">
            <v>2.3285019</v>
          </cell>
          <cell r="L553">
            <v>245</v>
          </cell>
        </row>
        <row r="554">
          <cell r="A554" t="str">
            <v>X-00014159</v>
          </cell>
          <cell r="B554" t="str">
            <v>Ecoclima Pro Vent</v>
          </cell>
          <cell r="C554" t="str">
            <v>Вытяжные=&gt; подвесные</v>
          </cell>
          <cell r="D554" t="str">
            <v>ECT PV-R 1500-W-L-4</v>
          </cell>
          <cell r="E554">
            <v>0</v>
          </cell>
          <cell r="F554">
            <v>950000</v>
          </cell>
          <cell r="G554" t="str">
            <v>RUB</v>
          </cell>
          <cell r="H554">
            <v>0</v>
          </cell>
          <cell r="I554" t="str">
            <v>RUB</v>
          </cell>
          <cell r="J554" t="str">
            <v>160,5x115,6x125,5</v>
          </cell>
          <cell r="K554">
            <v>2.3285019</v>
          </cell>
          <cell r="L554">
            <v>245</v>
          </cell>
        </row>
        <row r="555">
          <cell r="A555" t="str">
            <v>X-00014160</v>
          </cell>
          <cell r="B555" t="str">
            <v>Ecoclima Pro Vent</v>
          </cell>
          <cell r="C555" t="str">
            <v>Вытяжные=&gt; подвесные</v>
          </cell>
          <cell r="D555" t="str">
            <v>ECT PV-R 1850-W-L-4</v>
          </cell>
          <cell r="E555">
            <v>0</v>
          </cell>
          <cell r="F555">
            <v>1042000</v>
          </cell>
          <cell r="G555" t="str">
            <v>RUB</v>
          </cell>
          <cell r="H555">
            <v>0</v>
          </cell>
          <cell r="I555" t="str">
            <v>RUB</v>
          </cell>
          <cell r="J555" t="str">
            <v>160,5x115,6x125,5</v>
          </cell>
          <cell r="K555">
            <v>2.3285019</v>
          </cell>
          <cell r="L555">
            <v>245</v>
          </cell>
        </row>
        <row r="556">
          <cell r="A556" t="str">
            <v>X-00014161</v>
          </cell>
          <cell r="B556" t="str">
            <v>Ecoclima Pro Vent</v>
          </cell>
          <cell r="C556" t="str">
            <v>Вытяжные=&gt; подвесные</v>
          </cell>
          <cell r="D556" t="str">
            <v>ECT PV-R 1850-W-R-4</v>
          </cell>
          <cell r="E556">
            <v>0</v>
          </cell>
          <cell r="F556">
            <v>1042000</v>
          </cell>
          <cell r="G556" t="str">
            <v>RUB</v>
          </cell>
          <cell r="H556">
            <v>0</v>
          </cell>
          <cell r="I556" t="str">
            <v>RUB</v>
          </cell>
          <cell r="J556" t="str">
            <v>160,5x115,6x125,5</v>
          </cell>
          <cell r="K556">
            <v>2.3285019</v>
          </cell>
          <cell r="L556">
            <v>245</v>
          </cell>
        </row>
        <row r="557">
          <cell r="A557" t="str">
            <v>X-00014162</v>
          </cell>
          <cell r="B557" t="str">
            <v>Ecoclima Pro Vent</v>
          </cell>
          <cell r="C557" t="str">
            <v>Вытяжные=&gt; подвесные</v>
          </cell>
          <cell r="D557" t="str">
            <v>ECT PV-R 2350-W-L-4</v>
          </cell>
          <cell r="E557">
            <v>0</v>
          </cell>
          <cell r="F557">
            <v>1271000</v>
          </cell>
          <cell r="G557" t="str">
            <v>RUB</v>
          </cell>
          <cell r="H557">
            <v>0</v>
          </cell>
          <cell r="I557" t="str">
            <v>RUB</v>
          </cell>
          <cell r="J557" t="str">
            <v>173,5x116x135</v>
          </cell>
          <cell r="K557">
            <v>2.7170100000000001</v>
          </cell>
          <cell r="L557">
            <v>260</v>
          </cell>
        </row>
        <row r="558">
          <cell r="A558" t="str">
            <v>X-00014163</v>
          </cell>
          <cell r="B558" t="str">
            <v>Ecoclima Pro Vent</v>
          </cell>
          <cell r="C558" t="str">
            <v>Вытяжные=&gt; подвесные</v>
          </cell>
          <cell r="D558" t="str">
            <v>ECT PV-R 2350-W-R-4</v>
          </cell>
          <cell r="E558">
            <v>0</v>
          </cell>
          <cell r="F558">
            <v>1271000</v>
          </cell>
          <cell r="G558" t="str">
            <v>RUB</v>
          </cell>
          <cell r="H558">
            <v>0</v>
          </cell>
          <cell r="I558" t="str">
            <v>RUB</v>
          </cell>
          <cell r="J558" t="str">
            <v>173,5x116x135</v>
          </cell>
          <cell r="K558">
            <v>2.7170100000000001</v>
          </cell>
          <cell r="L558">
            <v>260</v>
          </cell>
        </row>
        <row r="559">
          <cell r="A559" t="str">
            <v>X-00014164</v>
          </cell>
          <cell r="B559" t="str">
            <v>Ecoclima Pro Vent</v>
          </cell>
          <cell r="C559" t="str">
            <v>Вытяжные=&gt; подвесные</v>
          </cell>
          <cell r="D559" t="str">
            <v>ECT PV-R 2950-W-L-4</v>
          </cell>
          <cell r="E559">
            <v>0</v>
          </cell>
          <cell r="F559">
            <v>1396000</v>
          </cell>
          <cell r="G559" t="str">
            <v>RUB</v>
          </cell>
          <cell r="H559">
            <v>0</v>
          </cell>
          <cell r="I559" t="str">
            <v>RUB</v>
          </cell>
          <cell r="J559" t="str">
            <v>173,5x116x135</v>
          </cell>
          <cell r="K559">
            <v>2.7170100000000001</v>
          </cell>
          <cell r="L559">
            <v>260</v>
          </cell>
        </row>
        <row r="560">
          <cell r="A560" t="str">
            <v>X-00014165</v>
          </cell>
          <cell r="B560" t="str">
            <v>Ecoclima Pro Vent</v>
          </cell>
          <cell r="C560" t="str">
            <v>Вытяжные=&gt; подвесные</v>
          </cell>
          <cell r="D560" t="str">
            <v>ECT PV-R 2950-W-R-4</v>
          </cell>
          <cell r="E560">
            <v>0</v>
          </cell>
          <cell r="F560">
            <v>1396000</v>
          </cell>
          <cell r="G560" t="str">
            <v>RUB</v>
          </cell>
          <cell r="H560">
            <v>0</v>
          </cell>
          <cell r="I560" t="str">
            <v>RUB</v>
          </cell>
          <cell r="J560" t="str">
            <v>173,5x116x135</v>
          </cell>
          <cell r="K560">
            <v>2.7170100000000001</v>
          </cell>
          <cell r="L560">
            <v>260</v>
          </cell>
        </row>
        <row r="561">
          <cell r="A561" t="str">
            <v>X-00014166</v>
          </cell>
          <cell r="B561" t="str">
            <v>Ecoclima Pro Vent</v>
          </cell>
          <cell r="C561" t="str">
            <v>Вытяжные=&gt; подвесные</v>
          </cell>
          <cell r="D561" t="str">
            <v>ECT PV-R 3700-W-L-5</v>
          </cell>
          <cell r="E561">
            <v>0</v>
          </cell>
          <cell r="F561">
            <v>1845000</v>
          </cell>
          <cell r="G561" t="str">
            <v>RUB</v>
          </cell>
          <cell r="H561">
            <v>0</v>
          </cell>
          <cell r="I561" t="str">
            <v>RUB</v>
          </cell>
          <cell r="J561" t="str">
            <v>195,5x140x150</v>
          </cell>
          <cell r="K561">
            <v>4.1055000000000001</v>
          </cell>
          <cell r="L561">
            <v>405</v>
          </cell>
        </row>
        <row r="562">
          <cell r="A562" t="str">
            <v>X-00014167</v>
          </cell>
          <cell r="B562" t="str">
            <v>Ecoclima Pro Vent</v>
          </cell>
          <cell r="C562" t="str">
            <v>Вытяжные=&gt; подвесные</v>
          </cell>
          <cell r="D562" t="str">
            <v>ECT PV-R 3700-W-R-5</v>
          </cell>
          <cell r="E562">
            <v>0</v>
          </cell>
          <cell r="F562">
            <v>1845000</v>
          </cell>
          <cell r="G562" t="str">
            <v>RUB</v>
          </cell>
          <cell r="H562">
            <v>0</v>
          </cell>
          <cell r="I562" t="str">
            <v>RUB</v>
          </cell>
          <cell r="J562" t="str">
            <v>195,5x140x150</v>
          </cell>
          <cell r="K562">
            <v>4.1055000000000001</v>
          </cell>
          <cell r="L562">
            <v>405</v>
          </cell>
        </row>
        <row r="563">
          <cell r="A563" t="str">
            <v>X-00014168</v>
          </cell>
          <cell r="B563" t="str">
            <v>Ecoclima Pro Vent</v>
          </cell>
          <cell r="C563" t="str">
            <v>Вытяжные=&gt; подвесные</v>
          </cell>
          <cell r="D563" t="str">
            <v>ECT PV-R 4300-W-L-5</v>
          </cell>
          <cell r="E563">
            <v>0</v>
          </cell>
          <cell r="F563">
            <v>1894000</v>
          </cell>
          <cell r="G563" t="str">
            <v>RUB</v>
          </cell>
          <cell r="H563">
            <v>0</v>
          </cell>
          <cell r="I563" t="str">
            <v>RUB</v>
          </cell>
          <cell r="J563" t="str">
            <v>195,5x140x150</v>
          </cell>
          <cell r="K563">
            <v>4.1055000000000001</v>
          </cell>
          <cell r="L563">
            <v>405</v>
          </cell>
        </row>
        <row r="564">
          <cell r="A564" t="str">
            <v>X-00014169</v>
          </cell>
          <cell r="B564" t="str">
            <v>Ecoclima Pro Vent</v>
          </cell>
          <cell r="C564" t="str">
            <v>Вытяжные=&gt; подвесные</v>
          </cell>
          <cell r="D564" t="str">
            <v>ECT PV-R 4300-W-R-5</v>
          </cell>
          <cell r="E564">
            <v>0</v>
          </cell>
          <cell r="F564">
            <v>1894000</v>
          </cell>
          <cell r="G564" t="str">
            <v>RUB</v>
          </cell>
          <cell r="H564">
            <v>0</v>
          </cell>
          <cell r="I564" t="str">
            <v>RUB</v>
          </cell>
          <cell r="J564" t="str">
            <v>195,5x140x150</v>
          </cell>
          <cell r="K564">
            <v>4.1055000000000001</v>
          </cell>
          <cell r="L564">
            <v>405</v>
          </cell>
        </row>
        <row r="565">
          <cell r="A565" t="str">
            <v>X-00014170</v>
          </cell>
          <cell r="B565" t="str">
            <v>Ecoclima Pro Vent</v>
          </cell>
          <cell r="C565" t="str">
            <v>Вытяжные=&gt; подвесные</v>
          </cell>
          <cell r="D565" t="str">
            <v>ECT PV-R 5000-W-L-5</v>
          </cell>
          <cell r="E565">
            <v>0</v>
          </cell>
          <cell r="F565">
            <v>1984000</v>
          </cell>
          <cell r="G565" t="str">
            <v>RUB</v>
          </cell>
          <cell r="H565">
            <v>0</v>
          </cell>
          <cell r="I565" t="str">
            <v>RUB</v>
          </cell>
          <cell r="J565" t="str">
            <v>195,5x140x150</v>
          </cell>
          <cell r="K565">
            <v>4.1055000000000001</v>
          </cell>
          <cell r="L565">
            <v>410</v>
          </cell>
        </row>
        <row r="566">
          <cell r="A566" t="str">
            <v>X-00014171</v>
          </cell>
          <cell r="B566" t="str">
            <v>Ecoclima Pro Vent</v>
          </cell>
          <cell r="C566" t="str">
            <v>Вытяжные=&gt; подвесные</v>
          </cell>
          <cell r="D566" t="str">
            <v>ECT PV-R 5000-W-R-5</v>
          </cell>
          <cell r="E566">
            <v>0</v>
          </cell>
          <cell r="F566">
            <v>1984000</v>
          </cell>
          <cell r="G566" t="str">
            <v>RUB</v>
          </cell>
          <cell r="H566">
            <v>0</v>
          </cell>
          <cell r="I566" t="str">
            <v>RUB</v>
          </cell>
          <cell r="J566" t="str">
            <v>195,5x140x150</v>
          </cell>
          <cell r="K566">
            <v>4.1055000000000001</v>
          </cell>
          <cell r="L566">
            <v>410</v>
          </cell>
        </row>
        <row r="567">
          <cell r="A567" t="str">
            <v>X-00014172</v>
          </cell>
          <cell r="B567" t="str">
            <v>Ecoclima Pro Vent</v>
          </cell>
          <cell r="C567" t="str">
            <v>Вытяжные=&gt; подвесные</v>
          </cell>
          <cell r="D567" t="str">
            <v>ECT PH-R 1000-W-R-4</v>
          </cell>
          <cell r="E567">
            <v>0</v>
          </cell>
          <cell r="F567">
            <v>749000</v>
          </cell>
          <cell r="G567" t="str">
            <v>RUB</v>
          </cell>
          <cell r="H567">
            <v>0</v>
          </cell>
          <cell r="I567" t="str">
            <v>RUB</v>
          </cell>
          <cell r="J567" t="str">
            <v>125x89x115</v>
          </cell>
          <cell r="K567">
            <v>1.2793749999999999</v>
          </cell>
          <cell r="L567">
            <v>161</v>
          </cell>
        </row>
        <row r="568">
          <cell r="A568" t="str">
            <v>X-00014173</v>
          </cell>
          <cell r="B568" t="str">
            <v>Ecoclima Pro Vent</v>
          </cell>
          <cell r="C568" t="str">
            <v>Вытяжные=&gt; подвесные</v>
          </cell>
          <cell r="D568" t="str">
            <v>ECT PH-R 850-W-L-4</v>
          </cell>
          <cell r="E568">
            <v>0</v>
          </cell>
          <cell r="F568">
            <v>605000</v>
          </cell>
          <cell r="G568" t="str">
            <v>RUB</v>
          </cell>
          <cell r="H568">
            <v>0</v>
          </cell>
          <cell r="I568" t="str">
            <v>RUB</v>
          </cell>
          <cell r="J568" t="str">
            <v>125x89x115</v>
          </cell>
          <cell r="K568">
            <v>1.2793749999999999</v>
          </cell>
          <cell r="L568">
            <v>161</v>
          </cell>
        </row>
        <row r="569">
          <cell r="A569" t="str">
            <v>X-00014174</v>
          </cell>
          <cell r="B569" t="str">
            <v>Ecoclima Pro Vent</v>
          </cell>
          <cell r="C569" t="str">
            <v>Вытяжные=&gt; подвесные</v>
          </cell>
          <cell r="D569" t="str">
            <v>ECT PH-R 850-W-R-4</v>
          </cell>
          <cell r="E569">
            <v>0</v>
          </cell>
          <cell r="F569">
            <v>605000</v>
          </cell>
          <cell r="G569" t="str">
            <v>RUB</v>
          </cell>
          <cell r="H569">
            <v>0</v>
          </cell>
          <cell r="I569" t="str">
            <v>RUB</v>
          </cell>
          <cell r="J569" t="str">
            <v>125x89x115</v>
          </cell>
          <cell r="K569">
            <v>1.2793749999999999</v>
          </cell>
          <cell r="L569">
            <v>161</v>
          </cell>
        </row>
        <row r="570">
          <cell r="A570" t="str">
            <v>X-00014175</v>
          </cell>
          <cell r="B570" t="str">
            <v>Ecoclima Pro Vent</v>
          </cell>
          <cell r="C570" t="str">
            <v>Вытяжные=&gt; подвесные</v>
          </cell>
          <cell r="D570" t="str">
            <v>ECT PH-R 1250-W-L-4</v>
          </cell>
          <cell r="E570">
            <v>0</v>
          </cell>
          <cell r="F570">
            <v>876000</v>
          </cell>
          <cell r="G570" t="str">
            <v>RUB</v>
          </cell>
          <cell r="H570">
            <v>0</v>
          </cell>
          <cell r="I570" t="str">
            <v>RUB</v>
          </cell>
          <cell r="J570" t="str">
            <v>160,5x115,6x125,5</v>
          </cell>
          <cell r="K570">
            <v>2.3285019</v>
          </cell>
          <cell r="L570">
            <v>245</v>
          </cell>
        </row>
        <row r="571">
          <cell r="A571" t="str">
            <v>X-00014176</v>
          </cell>
          <cell r="B571" t="str">
            <v>Ecoclima Pro Vent</v>
          </cell>
          <cell r="C571" t="str">
            <v>Вытяжные=&gt; подвесные</v>
          </cell>
          <cell r="D571" t="str">
            <v>ECT PH-R 1250-W-R-4</v>
          </cell>
          <cell r="E571">
            <v>0</v>
          </cell>
          <cell r="F571">
            <v>876000</v>
          </cell>
          <cell r="G571" t="str">
            <v>RUB</v>
          </cell>
          <cell r="H571">
            <v>0</v>
          </cell>
          <cell r="I571" t="str">
            <v>RUB</v>
          </cell>
          <cell r="J571" t="str">
            <v>160,5x115,6x125,5</v>
          </cell>
          <cell r="K571">
            <v>2.3285019</v>
          </cell>
          <cell r="L571">
            <v>245</v>
          </cell>
        </row>
        <row r="572">
          <cell r="A572" t="str">
            <v>X-00014177</v>
          </cell>
          <cell r="B572" t="str">
            <v>Ecoclima Pro Vent</v>
          </cell>
          <cell r="C572" t="str">
            <v>Вытяжные=&gt; подвесные</v>
          </cell>
          <cell r="D572" t="str">
            <v>ECT PH-R 1500-W-L-5</v>
          </cell>
          <cell r="E572">
            <v>0</v>
          </cell>
          <cell r="F572">
            <v>846000</v>
          </cell>
          <cell r="G572" t="str">
            <v>RUB</v>
          </cell>
          <cell r="H572">
            <v>0</v>
          </cell>
          <cell r="I572" t="str">
            <v>RUB</v>
          </cell>
          <cell r="J572" t="str">
            <v>160,5x115,6x125,5</v>
          </cell>
          <cell r="K572">
            <v>2.3285019</v>
          </cell>
          <cell r="L572">
            <v>245</v>
          </cell>
        </row>
        <row r="573">
          <cell r="A573" t="str">
            <v>X-00014178</v>
          </cell>
          <cell r="B573" t="str">
            <v>Ecoclima Pro Vent</v>
          </cell>
          <cell r="C573" t="str">
            <v>Вытяжные=&gt; подвесные</v>
          </cell>
          <cell r="D573" t="str">
            <v>ECT PH-R 1500-W-R-4</v>
          </cell>
          <cell r="E573">
            <v>0</v>
          </cell>
          <cell r="F573">
            <v>950000</v>
          </cell>
          <cell r="G573" t="str">
            <v>RUB</v>
          </cell>
          <cell r="H573">
            <v>0</v>
          </cell>
          <cell r="I573" t="str">
            <v>RUB</v>
          </cell>
          <cell r="J573" t="str">
            <v>160,5x115,6x125,5</v>
          </cell>
          <cell r="K573">
            <v>2.3285019</v>
          </cell>
          <cell r="L573">
            <v>245</v>
          </cell>
        </row>
        <row r="574">
          <cell r="A574" t="str">
            <v>X-00014179</v>
          </cell>
          <cell r="B574" t="str">
            <v>Ecoclima Pro Vent</v>
          </cell>
          <cell r="C574" t="str">
            <v>Вытяжные=&gt; подвесные</v>
          </cell>
          <cell r="D574" t="str">
            <v>ECT PH-R 1850-W-L-4</v>
          </cell>
          <cell r="E574">
            <v>0</v>
          </cell>
          <cell r="F574">
            <v>1042000</v>
          </cell>
          <cell r="G574" t="str">
            <v>RUB</v>
          </cell>
          <cell r="H574">
            <v>0</v>
          </cell>
          <cell r="I574" t="str">
            <v>RUB</v>
          </cell>
          <cell r="J574" t="str">
            <v>160,5x115,6x125,5</v>
          </cell>
          <cell r="K574">
            <v>2.3285019</v>
          </cell>
          <cell r="L574">
            <v>247</v>
          </cell>
        </row>
        <row r="575">
          <cell r="A575" t="str">
            <v>X-00014180</v>
          </cell>
          <cell r="B575" t="str">
            <v>Ecoclima Pro Vent</v>
          </cell>
          <cell r="C575" t="str">
            <v>Вытяжные=&gt; подвесные</v>
          </cell>
          <cell r="D575" t="str">
            <v>ECT PH-R 1850-W-R-4</v>
          </cell>
          <cell r="E575">
            <v>0</v>
          </cell>
          <cell r="F575">
            <v>1042000</v>
          </cell>
          <cell r="G575" t="str">
            <v>RUB</v>
          </cell>
          <cell r="H575">
            <v>0</v>
          </cell>
          <cell r="I575" t="str">
            <v>RUB</v>
          </cell>
          <cell r="J575" t="str">
            <v>160,5x115,6x125,5</v>
          </cell>
          <cell r="K575">
            <v>2.3285019</v>
          </cell>
          <cell r="L575">
            <v>247</v>
          </cell>
        </row>
        <row r="576">
          <cell r="A576" t="str">
            <v>X-00014181</v>
          </cell>
          <cell r="B576" t="str">
            <v>Ecoclima Pro Vent</v>
          </cell>
          <cell r="C576" t="str">
            <v>Вытяжные=&gt; подвесные</v>
          </cell>
          <cell r="D576" t="str">
            <v>ECT PH-R 2350-W-L-4</v>
          </cell>
          <cell r="E576">
            <v>0</v>
          </cell>
          <cell r="F576">
            <v>1271000</v>
          </cell>
          <cell r="G576" t="str">
            <v>RUB</v>
          </cell>
          <cell r="H576">
            <v>0</v>
          </cell>
          <cell r="I576" t="str">
            <v>RUB</v>
          </cell>
          <cell r="J576" t="str">
            <v>173,5x116x135</v>
          </cell>
          <cell r="K576">
            <v>2.7170100000000001</v>
          </cell>
          <cell r="L576">
            <v>260</v>
          </cell>
        </row>
        <row r="577">
          <cell r="A577" t="str">
            <v>X-00014182</v>
          </cell>
          <cell r="B577" t="str">
            <v>Ecoclima Pro Vent</v>
          </cell>
          <cell r="C577" t="str">
            <v>Вытяжные=&gt; подвесные</v>
          </cell>
          <cell r="D577" t="str">
            <v>ECT PH-R 2350-W-R-4</v>
          </cell>
          <cell r="E577">
            <v>0</v>
          </cell>
          <cell r="F577">
            <v>1271000</v>
          </cell>
          <cell r="G577" t="str">
            <v>RUB</v>
          </cell>
          <cell r="H577">
            <v>0</v>
          </cell>
          <cell r="I577" t="str">
            <v>RUB</v>
          </cell>
          <cell r="J577" t="str">
            <v>173,5x116x135</v>
          </cell>
          <cell r="K577">
            <v>2.7170100000000001</v>
          </cell>
          <cell r="L577">
            <v>260</v>
          </cell>
        </row>
        <row r="578">
          <cell r="A578" t="str">
            <v>X-00014183</v>
          </cell>
          <cell r="B578" t="str">
            <v>Ecoclima Pro Vent</v>
          </cell>
          <cell r="C578" t="str">
            <v>Вытяжные=&gt; подвесные</v>
          </cell>
          <cell r="D578" t="str">
            <v>ECT PH-R 2950-W-L-4</v>
          </cell>
          <cell r="E578">
            <v>0</v>
          </cell>
          <cell r="F578">
            <v>1396000</v>
          </cell>
          <cell r="G578" t="str">
            <v>RUB</v>
          </cell>
          <cell r="H578">
            <v>0</v>
          </cell>
          <cell r="I578" t="str">
            <v>RUB</v>
          </cell>
          <cell r="J578" t="str">
            <v>173,5x116x135</v>
          </cell>
          <cell r="K578">
            <v>2.7170100000000001</v>
          </cell>
          <cell r="L578">
            <v>260</v>
          </cell>
        </row>
        <row r="579">
          <cell r="A579" t="str">
            <v>X-00014184</v>
          </cell>
          <cell r="B579" t="str">
            <v>Ecoclima Pro Vent</v>
          </cell>
          <cell r="C579" t="str">
            <v>Вытяжные=&gt; подвесные</v>
          </cell>
          <cell r="D579" t="str">
            <v>ECT PH-R 2950-W-R-4</v>
          </cell>
          <cell r="E579">
            <v>0</v>
          </cell>
          <cell r="F579">
            <v>1396000</v>
          </cell>
          <cell r="G579" t="str">
            <v>RUB</v>
          </cell>
          <cell r="H579">
            <v>0</v>
          </cell>
          <cell r="I579" t="str">
            <v>RUB</v>
          </cell>
          <cell r="J579" t="str">
            <v>173,5x116x135</v>
          </cell>
          <cell r="K579">
            <v>2.7170100000000001</v>
          </cell>
          <cell r="L579">
            <v>260</v>
          </cell>
        </row>
        <row r="580">
          <cell r="A580" t="str">
            <v>X-00014185</v>
          </cell>
          <cell r="B580" t="str">
            <v>Ecoclima Pro Vent</v>
          </cell>
          <cell r="C580" t="str">
            <v>Вытяжные=&gt; подвесные</v>
          </cell>
          <cell r="D580" t="str">
            <v>ECT PH-R 3700-W-L-5</v>
          </cell>
          <cell r="E580">
            <v>0</v>
          </cell>
          <cell r="F580">
            <v>1845000</v>
          </cell>
          <cell r="G580" t="str">
            <v>RUB</v>
          </cell>
          <cell r="H580">
            <v>0</v>
          </cell>
          <cell r="I580" t="str">
            <v>RUB</v>
          </cell>
          <cell r="J580" t="str">
            <v>195,5x140x150</v>
          </cell>
          <cell r="K580">
            <v>4.1055000000000001</v>
          </cell>
          <cell r="L580">
            <v>405</v>
          </cell>
        </row>
        <row r="581">
          <cell r="A581" t="str">
            <v>X-00014186</v>
          </cell>
          <cell r="B581" t="str">
            <v>Ecoclima Pro Vent</v>
          </cell>
          <cell r="C581" t="str">
            <v>Вытяжные=&gt; подвесные</v>
          </cell>
          <cell r="D581" t="str">
            <v>ECT PH-R 3700-W-R-5</v>
          </cell>
          <cell r="E581">
            <v>0</v>
          </cell>
          <cell r="F581">
            <v>1845000</v>
          </cell>
          <cell r="G581" t="str">
            <v>RUB</v>
          </cell>
          <cell r="H581">
            <v>0</v>
          </cell>
          <cell r="I581" t="str">
            <v>RUB</v>
          </cell>
          <cell r="J581" t="str">
            <v>195,5x140x150</v>
          </cell>
          <cell r="K581">
            <v>4.1055000000000001</v>
          </cell>
          <cell r="L581">
            <v>405</v>
          </cell>
        </row>
        <row r="582">
          <cell r="A582" t="str">
            <v>X-00014187</v>
          </cell>
          <cell r="B582" t="str">
            <v>Ecoclima Pro Vent</v>
          </cell>
          <cell r="C582" t="str">
            <v>Вытяжные=&gt; подвесные</v>
          </cell>
          <cell r="D582" t="str">
            <v>ECT PH-R 4300-W-L-5</v>
          </cell>
          <cell r="E582">
            <v>0</v>
          </cell>
          <cell r="F582">
            <v>1894000</v>
          </cell>
          <cell r="G582" t="str">
            <v>RUB</v>
          </cell>
          <cell r="H582">
            <v>0</v>
          </cell>
          <cell r="I582" t="str">
            <v>RUB</v>
          </cell>
          <cell r="J582" t="str">
            <v>195,5x140x150</v>
          </cell>
          <cell r="K582">
            <v>4.1055000000000001</v>
          </cell>
          <cell r="L582">
            <v>405</v>
          </cell>
        </row>
        <row r="583">
          <cell r="A583" t="str">
            <v>X-00014188</v>
          </cell>
          <cell r="B583" t="str">
            <v>Ecoclima Pro Vent</v>
          </cell>
          <cell r="C583" t="str">
            <v>Вытяжные=&gt; подвесные</v>
          </cell>
          <cell r="D583" t="str">
            <v>ECT PH-R 4300-W-R-5</v>
          </cell>
          <cell r="E583">
            <v>0</v>
          </cell>
          <cell r="F583">
            <v>1894000</v>
          </cell>
          <cell r="G583" t="str">
            <v>RUB</v>
          </cell>
          <cell r="H583">
            <v>0</v>
          </cell>
          <cell r="I583" t="str">
            <v>RUB</v>
          </cell>
          <cell r="J583" t="str">
            <v>195,5x140x150</v>
          </cell>
          <cell r="K583">
            <v>4.1055000000000001</v>
          </cell>
          <cell r="L583">
            <v>405</v>
          </cell>
        </row>
        <row r="584">
          <cell r="A584" t="str">
            <v>X-00014189</v>
          </cell>
          <cell r="B584" t="str">
            <v>Ecoclima Pro Vent</v>
          </cell>
          <cell r="C584" t="str">
            <v>Вытяжные=&gt; подвесные</v>
          </cell>
          <cell r="D584" t="str">
            <v>ECT PH-R 5000-W-L-5</v>
          </cell>
          <cell r="E584">
            <v>0</v>
          </cell>
          <cell r="F584">
            <v>1984000</v>
          </cell>
          <cell r="G584" t="str">
            <v>RUB</v>
          </cell>
          <cell r="H584">
            <v>0</v>
          </cell>
          <cell r="I584" t="str">
            <v>RUB</v>
          </cell>
          <cell r="J584" t="str">
            <v>195,5x140x150</v>
          </cell>
          <cell r="K584">
            <v>4.1055000000000001</v>
          </cell>
          <cell r="L584">
            <v>410</v>
          </cell>
        </row>
        <row r="585">
          <cell r="A585" t="str">
            <v>X-00014190</v>
          </cell>
          <cell r="B585" t="str">
            <v>Ecoclima Pro Vent</v>
          </cell>
          <cell r="C585" t="str">
            <v>Вытяжные=&gt; подвесные</v>
          </cell>
          <cell r="D585" t="str">
            <v>ECT PH-R 5000-W-R-5</v>
          </cell>
          <cell r="E585">
            <v>0</v>
          </cell>
          <cell r="F585">
            <v>1984000</v>
          </cell>
          <cell r="G585" t="str">
            <v>RUB</v>
          </cell>
          <cell r="H585">
            <v>0</v>
          </cell>
          <cell r="I585" t="str">
            <v>RUB</v>
          </cell>
          <cell r="J585" t="str">
            <v>195,5x140x150</v>
          </cell>
          <cell r="K585">
            <v>4.1055000000000001</v>
          </cell>
          <cell r="L585">
            <v>410</v>
          </cell>
        </row>
        <row r="586">
          <cell r="A586" t="str">
            <v>X-00014191</v>
          </cell>
          <cell r="B586" t="str">
            <v>Ecoclima Pro Vent</v>
          </cell>
          <cell r="C586" t="str">
            <v>Вытяжные=&gt; подвесные</v>
          </cell>
          <cell r="D586" t="str">
            <v>ECT PF-R 850-W-L-4</v>
          </cell>
          <cell r="E586">
            <v>0</v>
          </cell>
          <cell r="F586">
            <v>557000</v>
          </cell>
          <cell r="G586" t="str">
            <v>RUB</v>
          </cell>
          <cell r="H586">
            <v>0</v>
          </cell>
          <cell r="I586" t="str">
            <v>RUB</v>
          </cell>
          <cell r="J586" t="str">
            <v>149x110x78,2</v>
          </cell>
          <cell r="K586">
            <v>1.281698</v>
          </cell>
          <cell r="L586">
            <v>130</v>
          </cell>
        </row>
        <row r="587">
          <cell r="A587" t="str">
            <v>X-00014192</v>
          </cell>
          <cell r="B587" t="str">
            <v>Ecoclima Pro Vent</v>
          </cell>
          <cell r="C587" t="str">
            <v>Вытяжные=&gt; подвесные</v>
          </cell>
          <cell r="D587" t="str">
            <v>ECT PF-R 850-W-R-4</v>
          </cell>
          <cell r="E587">
            <v>0</v>
          </cell>
          <cell r="F587">
            <v>557000</v>
          </cell>
          <cell r="G587" t="str">
            <v>RUB</v>
          </cell>
          <cell r="H587">
            <v>0</v>
          </cell>
          <cell r="I587" t="str">
            <v>RUB</v>
          </cell>
          <cell r="J587" t="str">
            <v>149x110x78,2</v>
          </cell>
          <cell r="K587">
            <v>1.281698</v>
          </cell>
          <cell r="L587">
            <v>130</v>
          </cell>
        </row>
        <row r="588">
          <cell r="A588" t="str">
            <v>X-00014193</v>
          </cell>
          <cell r="B588" t="str">
            <v>Ecoclima Pro Vent</v>
          </cell>
          <cell r="C588" t="str">
            <v>Вытяжные=&gt; подвесные</v>
          </cell>
          <cell r="D588" t="str">
            <v>ECT PF-R 1150-W-L-5</v>
          </cell>
          <cell r="E588">
            <v>0</v>
          </cell>
          <cell r="F588">
            <v>1036000</v>
          </cell>
          <cell r="G588" t="str">
            <v>RUB</v>
          </cell>
          <cell r="H588">
            <v>0</v>
          </cell>
          <cell r="I588" t="str">
            <v>RUB</v>
          </cell>
          <cell r="J588" t="str">
            <v>165x118x80</v>
          </cell>
          <cell r="K588">
            <v>1.5576000000000001</v>
          </cell>
          <cell r="L588">
            <v>155</v>
          </cell>
        </row>
        <row r="589">
          <cell r="A589" t="str">
            <v>X-00014194</v>
          </cell>
          <cell r="B589" t="str">
            <v>Ecoclima Pro Vent</v>
          </cell>
          <cell r="C589" t="str">
            <v>Вытяжные=&gt; подвесные</v>
          </cell>
          <cell r="D589" t="str">
            <v>ECT PF-R 1150-W-R-5</v>
          </cell>
          <cell r="E589">
            <v>0</v>
          </cell>
          <cell r="F589">
            <v>1036000</v>
          </cell>
          <cell r="G589" t="str">
            <v>RUB</v>
          </cell>
          <cell r="H589">
            <v>0</v>
          </cell>
          <cell r="I589" t="str">
            <v>RUB</v>
          </cell>
          <cell r="J589" t="str">
            <v>165x118x80</v>
          </cell>
          <cell r="K589">
            <v>1.5576000000000001</v>
          </cell>
          <cell r="L589">
            <v>155</v>
          </cell>
        </row>
        <row r="590">
          <cell r="A590" t="str">
            <v>X-00014195</v>
          </cell>
          <cell r="B590" t="str">
            <v>Ecoclima Pro Vent</v>
          </cell>
          <cell r="C590" t="str">
            <v>Вытяжные=&gt; подвесные</v>
          </cell>
          <cell r="D590" t="str">
            <v>ECT PF-R 1350-W-L-5</v>
          </cell>
          <cell r="E590">
            <v>0</v>
          </cell>
          <cell r="F590">
            <v>1090000</v>
          </cell>
          <cell r="G590" t="str">
            <v>RUB</v>
          </cell>
          <cell r="H590">
            <v>0</v>
          </cell>
          <cell r="I590" t="str">
            <v>RUB</v>
          </cell>
          <cell r="J590" t="str">
            <v>165x118x80</v>
          </cell>
          <cell r="K590">
            <v>1.5576000000000001</v>
          </cell>
          <cell r="L590">
            <v>155</v>
          </cell>
        </row>
        <row r="591">
          <cell r="A591" t="str">
            <v>X-00014196</v>
          </cell>
          <cell r="B591" t="str">
            <v>Ecoclima Pro Vent</v>
          </cell>
          <cell r="C591" t="str">
            <v>Вытяжные=&gt; подвесные</v>
          </cell>
          <cell r="D591" t="str">
            <v>ECT PF-R 1350-W-R-5</v>
          </cell>
          <cell r="E591">
            <v>0</v>
          </cell>
          <cell r="F591">
            <v>1090000</v>
          </cell>
          <cell r="G591" t="str">
            <v>RUB</v>
          </cell>
          <cell r="H591">
            <v>0</v>
          </cell>
          <cell r="I591" t="str">
            <v>RUB</v>
          </cell>
          <cell r="J591" t="str">
            <v>165x118x80</v>
          </cell>
          <cell r="K591">
            <v>1.5576000000000001</v>
          </cell>
          <cell r="L591">
            <v>155</v>
          </cell>
        </row>
        <row r="592">
          <cell r="A592" t="str">
            <v>X-00014510</v>
          </cell>
          <cell r="B592" t="str">
            <v>Ecoclima Pro Vent</v>
          </cell>
          <cell r="C592" t="str">
            <v>Вытяжные=&gt; подвесные</v>
          </cell>
          <cell r="D592" t="str">
            <v>ECT PV-R 800-W-L-4 Pro</v>
          </cell>
          <cell r="E592">
            <v>0</v>
          </cell>
          <cell r="F592">
            <v>634000</v>
          </cell>
          <cell r="G592" t="str">
            <v>RUB</v>
          </cell>
          <cell r="H592">
            <v>0</v>
          </cell>
          <cell r="I592" t="str">
            <v>RUB</v>
          </cell>
          <cell r="J592" t="str">
            <v>132x89,2x130</v>
          </cell>
          <cell r="K592">
            <v>1.530672</v>
          </cell>
          <cell r="L592">
            <v>161</v>
          </cell>
        </row>
        <row r="593">
          <cell r="A593" t="str">
            <v>X-00014511</v>
          </cell>
          <cell r="B593" t="str">
            <v>Ecoclima Pro Vent</v>
          </cell>
          <cell r="C593" t="str">
            <v>Вытяжные=&gt; подвесные</v>
          </cell>
          <cell r="D593" t="str">
            <v>ECT PV-R 800-W-R-4 Pro</v>
          </cell>
          <cell r="E593">
            <v>0</v>
          </cell>
          <cell r="F593">
            <v>634000</v>
          </cell>
          <cell r="G593" t="str">
            <v>RUB</v>
          </cell>
          <cell r="H593">
            <v>0</v>
          </cell>
          <cell r="I593" t="str">
            <v>RUB</v>
          </cell>
          <cell r="J593" t="str">
            <v>132x89,2x130</v>
          </cell>
          <cell r="K593">
            <v>1.530672</v>
          </cell>
          <cell r="L593">
            <v>161</v>
          </cell>
        </row>
        <row r="594">
          <cell r="A594" t="str">
            <v>X-00014514</v>
          </cell>
          <cell r="B594" t="str">
            <v>Ecoclima Pro Vent</v>
          </cell>
          <cell r="C594" t="str">
            <v>Вытяжные=&gt; подвесные</v>
          </cell>
          <cell r="D594" t="str">
            <v>ECT PF-R 800-W-R-4 Pro</v>
          </cell>
          <cell r="E594">
            <v>0</v>
          </cell>
          <cell r="F594">
            <v>657000</v>
          </cell>
          <cell r="G594" t="str">
            <v>RUB</v>
          </cell>
          <cell r="H594">
            <v>0</v>
          </cell>
          <cell r="I594" t="str">
            <v>RUB</v>
          </cell>
          <cell r="J594" t="str">
            <v>149x120x78,2</v>
          </cell>
          <cell r="K594">
            <v>1.3982159999999999</v>
          </cell>
          <cell r="L594">
            <v>128</v>
          </cell>
        </row>
        <row r="595">
          <cell r="A595" t="str">
            <v>X-00013303</v>
          </cell>
          <cell r="B595" t="str">
            <v>Ecoclima Pro Vent</v>
          </cell>
          <cell r="C595" t="str">
            <v>Вытяжные=&gt; подвесные</v>
          </cell>
          <cell r="D595" t="str">
            <v>ECT PF-V 950-4</v>
          </cell>
          <cell r="E595">
            <v>0</v>
          </cell>
          <cell r="F595">
            <v>228000</v>
          </cell>
          <cell r="G595" t="str">
            <v>RUB</v>
          </cell>
          <cell r="H595">
            <v>0</v>
          </cell>
          <cell r="I595" t="str">
            <v>RUB</v>
          </cell>
          <cell r="J595" t="str">
            <v>72,5x65x138</v>
          </cell>
          <cell r="K595">
            <v>0.65032500000000004</v>
          </cell>
          <cell r="L595">
            <v>52</v>
          </cell>
        </row>
        <row r="596">
          <cell r="A596" t="str">
            <v>X-00013304</v>
          </cell>
          <cell r="B596" t="str">
            <v>Ecoclima Pro Vent</v>
          </cell>
          <cell r="C596" t="str">
            <v>Вытяжные=&gt; подвесные</v>
          </cell>
          <cell r="D596" t="str">
            <v>ECT PF-V 950-4-Z</v>
          </cell>
          <cell r="E596">
            <v>2</v>
          </cell>
          <cell r="F596">
            <v>255500</v>
          </cell>
          <cell r="G596" t="str">
            <v>RUB</v>
          </cell>
          <cell r="H596">
            <v>0</v>
          </cell>
          <cell r="I596" t="str">
            <v>RUB</v>
          </cell>
          <cell r="J596" t="str">
            <v>72,5x65x138</v>
          </cell>
          <cell r="K596">
            <v>0.65032500000000004</v>
          </cell>
          <cell r="L596">
            <v>52</v>
          </cell>
        </row>
        <row r="597">
          <cell r="A597" t="str">
            <v>X-00013305</v>
          </cell>
          <cell r="B597" t="str">
            <v>Ecoclima Pro Vent</v>
          </cell>
          <cell r="C597" t="str">
            <v>Вытяжные=&gt; подвесные</v>
          </cell>
          <cell r="D597" t="str">
            <v>ECT PF-V 1500-4</v>
          </cell>
          <cell r="E597">
            <v>1</v>
          </cell>
          <cell r="F597">
            <v>335000</v>
          </cell>
          <cell r="G597" t="str">
            <v>RUB</v>
          </cell>
          <cell r="H597">
            <v>0</v>
          </cell>
          <cell r="I597" t="str">
            <v>RUB</v>
          </cell>
          <cell r="J597" t="str">
            <v>95x70x210</v>
          </cell>
          <cell r="K597">
            <v>1.3965000000000001</v>
          </cell>
          <cell r="L597">
            <v>80</v>
          </cell>
        </row>
        <row r="598">
          <cell r="A598" t="str">
            <v>X-00013306</v>
          </cell>
          <cell r="B598" t="str">
            <v>Ecoclima Pro Vent</v>
          </cell>
          <cell r="C598" t="str">
            <v>Вытяжные=&gt; подвесные</v>
          </cell>
          <cell r="D598" t="str">
            <v>ECT PF-V 3000-4</v>
          </cell>
          <cell r="E598">
            <v>0</v>
          </cell>
          <cell r="F598">
            <v>485000</v>
          </cell>
          <cell r="G598" t="str">
            <v>RUB</v>
          </cell>
          <cell r="H598">
            <v>0</v>
          </cell>
          <cell r="I598" t="str">
            <v>RUB</v>
          </cell>
          <cell r="J598" t="str">
            <v>125x70x140</v>
          </cell>
          <cell r="K598">
            <v>1.2250000000000001</v>
          </cell>
          <cell r="L598">
            <v>115</v>
          </cell>
        </row>
        <row r="599">
          <cell r="A599" t="str">
            <v>X-00013292</v>
          </cell>
          <cell r="B599" t="str">
            <v>Ecoclima Pro Vent</v>
          </cell>
          <cell r="C599" t="str">
            <v>Приточные=&gt; подвесные + с водяным нагревателем</v>
          </cell>
          <cell r="D599" t="str">
            <v>ECT PF-I 950-W-4</v>
          </cell>
          <cell r="E599">
            <v>0</v>
          </cell>
          <cell r="F599">
            <v>284000</v>
          </cell>
          <cell r="G599" t="str">
            <v>RUB</v>
          </cell>
          <cell r="H599">
            <v>0</v>
          </cell>
          <cell r="I599" t="str">
            <v>RUB</v>
          </cell>
          <cell r="J599" t="str">
            <v>72,5x65x138</v>
          </cell>
          <cell r="K599">
            <v>0.65032500000000004</v>
          </cell>
          <cell r="L599">
            <v>52</v>
          </cell>
        </row>
        <row r="600">
          <cell r="A600" t="str">
            <v>X-00013297</v>
          </cell>
          <cell r="B600" t="str">
            <v>Ecoclima Pro Vent</v>
          </cell>
          <cell r="C600" t="str">
            <v>Приточные=&gt; подвесные + с водяным нагревателем</v>
          </cell>
          <cell r="D600" t="str">
            <v>ECT PF-I 1500-W-4</v>
          </cell>
          <cell r="E600">
            <v>0</v>
          </cell>
          <cell r="F600">
            <v>376000</v>
          </cell>
          <cell r="G600" t="str">
            <v>RUB</v>
          </cell>
          <cell r="H600">
            <v>0</v>
          </cell>
          <cell r="I600" t="str">
            <v>RUB</v>
          </cell>
          <cell r="J600" t="str">
            <v>95x70x210</v>
          </cell>
          <cell r="K600">
            <v>1.3965000000000001</v>
          </cell>
          <cell r="L600">
            <v>80</v>
          </cell>
        </row>
        <row r="601">
          <cell r="A601" t="str">
            <v>X-00013301</v>
          </cell>
          <cell r="B601" t="str">
            <v>Ecoclima Pro Vent</v>
          </cell>
          <cell r="C601" t="str">
            <v>Приточные=&gt; подвесные + с водяным нагревателем</v>
          </cell>
          <cell r="D601" t="str">
            <v>ECT PF-I 3000-W-4</v>
          </cell>
          <cell r="E601">
            <v>0</v>
          </cell>
          <cell r="F601">
            <v>501000</v>
          </cell>
          <cell r="G601" t="str">
            <v>RUB</v>
          </cell>
          <cell r="H601">
            <v>0</v>
          </cell>
          <cell r="I601" t="str">
            <v>RUB</v>
          </cell>
          <cell r="J601" t="str">
            <v>125x70x140</v>
          </cell>
          <cell r="K601">
            <v>1.2250000000000001</v>
          </cell>
          <cell r="L601">
            <v>115</v>
          </cell>
        </row>
        <row r="602">
          <cell r="A602" t="str">
            <v>X-00013288</v>
          </cell>
          <cell r="B602" t="str">
            <v>Ecoclima Pro Vent</v>
          </cell>
          <cell r="C602" t="str">
            <v>Приточные=&gt; подвесные + с электрическим нагревателем</v>
          </cell>
          <cell r="D602" t="str">
            <v>ECT PF-I 950-E3.0-4</v>
          </cell>
          <cell r="E602">
            <v>0</v>
          </cell>
          <cell r="F602">
            <v>299000</v>
          </cell>
          <cell r="G602" t="str">
            <v>RUB</v>
          </cell>
          <cell r="H602">
            <v>0</v>
          </cell>
          <cell r="I602" t="str">
            <v>RUB</v>
          </cell>
          <cell r="J602" t="str">
            <v>72,5x65x138</v>
          </cell>
          <cell r="K602">
            <v>0.65032500000000004</v>
          </cell>
          <cell r="L602">
            <v>52</v>
          </cell>
        </row>
        <row r="603">
          <cell r="A603" t="str">
            <v>X-00013289</v>
          </cell>
          <cell r="B603" t="str">
            <v>Ecoclima Pro Vent</v>
          </cell>
          <cell r="C603" t="str">
            <v>Приточные=&gt; подвесные + с электрическим нагревателем</v>
          </cell>
          <cell r="D603" t="str">
            <v>ECT PF-I 950-E3.0-4-Z</v>
          </cell>
          <cell r="E603">
            <v>0</v>
          </cell>
          <cell r="F603">
            <v>326500</v>
          </cell>
          <cell r="G603" t="str">
            <v>RUB</v>
          </cell>
          <cell r="H603">
            <v>0</v>
          </cell>
          <cell r="I603" t="str">
            <v>RUB</v>
          </cell>
          <cell r="J603" t="str">
            <v>72,5x65x138</v>
          </cell>
          <cell r="K603">
            <v>0.65032500000000004</v>
          </cell>
          <cell r="L603">
            <v>52</v>
          </cell>
        </row>
        <row r="604">
          <cell r="A604" t="str">
            <v>X-00013290</v>
          </cell>
          <cell r="B604" t="str">
            <v>Ecoclima Pro Vent</v>
          </cell>
          <cell r="C604" t="str">
            <v>Приточные=&gt; подвесные + с электрическим нагревателем</v>
          </cell>
          <cell r="D604" t="str">
            <v>ECT PF-I 950-E6.0-5</v>
          </cell>
          <cell r="E604">
            <v>0</v>
          </cell>
          <cell r="F604">
            <v>316000</v>
          </cell>
          <cell r="G604" t="str">
            <v>RUB</v>
          </cell>
          <cell r="H604">
            <v>0</v>
          </cell>
          <cell r="I604" t="str">
            <v>RUB</v>
          </cell>
          <cell r="J604" t="str">
            <v>72,5x65x138</v>
          </cell>
          <cell r="K604">
            <v>0.65032500000000004</v>
          </cell>
          <cell r="L604">
            <v>52</v>
          </cell>
        </row>
        <row r="605">
          <cell r="A605" t="str">
            <v>X-00013291</v>
          </cell>
          <cell r="B605" t="str">
            <v>Ecoclima Pro Vent</v>
          </cell>
          <cell r="C605" t="str">
            <v>Приточные=&gt; подвесные + с электрическим нагревателем</v>
          </cell>
          <cell r="D605" t="str">
            <v>ECT PF-I 950-E6.0-5-Z</v>
          </cell>
          <cell r="E605">
            <v>1</v>
          </cell>
          <cell r="F605">
            <v>343500</v>
          </cell>
          <cell r="G605" t="str">
            <v>RUB</v>
          </cell>
          <cell r="H605">
            <v>0</v>
          </cell>
          <cell r="I605" t="str">
            <v>RUB</v>
          </cell>
          <cell r="J605" t="str">
            <v>72,5x65x138</v>
          </cell>
          <cell r="K605">
            <v>0.65032500000000004</v>
          </cell>
          <cell r="L605">
            <v>52</v>
          </cell>
        </row>
        <row r="606">
          <cell r="A606" t="str">
            <v>X-00013294</v>
          </cell>
          <cell r="B606" t="str">
            <v>Ecoclima Pro Vent</v>
          </cell>
          <cell r="C606" t="str">
            <v>Приточные=&gt; подвесные + с электрическим нагревателем</v>
          </cell>
          <cell r="D606" t="str">
            <v>ECT PF-I 1500-E9.0-5</v>
          </cell>
          <cell r="E606">
            <v>1</v>
          </cell>
          <cell r="F606">
            <v>404000</v>
          </cell>
          <cell r="G606" t="str">
            <v>RUB</v>
          </cell>
          <cell r="H606">
            <v>0</v>
          </cell>
          <cell r="I606" t="str">
            <v>RUB</v>
          </cell>
          <cell r="J606" t="str">
            <v>95x70x210</v>
          </cell>
          <cell r="K606">
            <v>1.3965000000000001</v>
          </cell>
          <cell r="L606">
            <v>80</v>
          </cell>
        </row>
        <row r="607">
          <cell r="A607" t="str">
            <v>X-00013295</v>
          </cell>
          <cell r="B607" t="str">
            <v>Ecoclima Pro Vent</v>
          </cell>
          <cell r="C607" t="str">
            <v>Приточные=&gt; подвесные + с электрическим нагревателем</v>
          </cell>
          <cell r="D607" t="str">
            <v>ECT PF-I 1500-E12.0-5</v>
          </cell>
          <cell r="E607">
            <v>1</v>
          </cell>
          <cell r="F607">
            <v>425000</v>
          </cell>
          <cell r="G607" t="str">
            <v>RUB</v>
          </cell>
          <cell r="H607">
            <v>0</v>
          </cell>
          <cell r="I607" t="str">
            <v>RUB</v>
          </cell>
          <cell r="J607" t="str">
            <v>95x70x210</v>
          </cell>
          <cell r="K607">
            <v>1.3965000000000001</v>
          </cell>
          <cell r="L607">
            <v>81</v>
          </cell>
        </row>
        <row r="608">
          <cell r="A608" t="str">
            <v>X-00013296</v>
          </cell>
          <cell r="B608" t="str">
            <v>Ecoclima Pro Vent</v>
          </cell>
          <cell r="C608" t="str">
            <v>Приточные=&gt; подвесные + с электрическим нагревателем</v>
          </cell>
          <cell r="D608" t="str">
            <v>ECT PF-I 1500-E18.0-5</v>
          </cell>
          <cell r="E608">
            <v>2</v>
          </cell>
          <cell r="F608">
            <v>465000</v>
          </cell>
          <cell r="G608" t="str">
            <v>RUB</v>
          </cell>
          <cell r="H608">
            <v>0</v>
          </cell>
          <cell r="I608" t="str">
            <v>RUB</v>
          </cell>
          <cell r="J608" t="str">
            <v>95x70x210</v>
          </cell>
          <cell r="K608">
            <v>1.3965000000000001</v>
          </cell>
          <cell r="L608">
            <v>83</v>
          </cell>
        </row>
        <row r="609">
          <cell r="A609" t="str">
            <v>X-00013298</v>
          </cell>
          <cell r="B609" t="str">
            <v>Ecoclima Pro Vent</v>
          </cell>
          <cell r="C609" t="str">
            <v>Приточные=&gt; подвесные + с электрическим нагревателем</v>
          </cell>
          <cell r="D609" t="str">
            <v>ECT PF-I 3000-E12.0-5</v>
          </cell>
          <cell r="E609">
            <v>0</v>
          </cell>
          <cell r="F609">
            <v>575000</v>
          </cell>
          <cell r="G609" t="str">
            <v>RUB</v>
          </cell>
          <cell r="H609">
            <v>0</v>
          </cell>
          <cell r="I609" t="str">
            <v>RUB</v>
          </cell>
          <cell r="J609" t="str">
            <v>125x70x140</v>
          </cell>
          <cell r="K609">
            <v>1.2250000000000001</v>
          </cell>
          <cell r="L609">
            <v>115</v>
          </cell>
        </row>
        <row r="610">
          <cell r="A610" t="str">
            <v>X-00013299</v>
          </cell>
          <cell r="B610" t="str">
            <v>Ecoclima Pro Vent</v>
          </cell>
          <cell r="C610" t="str">
            <v>Приточные=&gt; подвесные + с электрическим нагревателем</v>
          </cell>
          <cell r="D610" t="str">
            <v>ECT PF-I 3000-E18.0-5</v>
          </cell>
          <cell r="E610">
            <v>0</v>
          </cell>
          <cell r="F610">
            <v>594000</v>
          </cell>
          <cell r="G610" t="str">
            <v>RUB</v>
          </cell>
          <cell r="H610">
            <v>0</v>
          </cell>
          <cell r="I610" t="str">
            <v>RUB</v>
          </cell>
          <cell r="J610" t="str">
            <v>125x70x140</v>
          </cell>
          <cell r="K610">
            <v>1.2250000000000001</v>
          </cell>
          <cell r="L610">
            <v>117</v>
          </cell>
        </row>
        <row r="611">
          <cell r="A611" t="str">
            <v>X-00013300</v>
          </cell>
          <cell r="B611" t="str">
            <v>Ecoclima Pro Vent</v>
          </cell>
          <cell r="C611" t="str">
            <v>Приточные=&gt; подвесные + с электрическим нагревателем</v>
          </cell>
          <cell r="D611" t="str">
            <v>ECT PF-I 3000-E24.0-5</v>
          </cell>
          <cell r="E611">
            <v>0</v>
          </cell>
          <cell r="F611">
            <v>618000</v>
          </cell>
          <cell r="G611" t="str">
            <v>RUB</v>
          </cell>
          <cell r="H611">
            <v>0</v>
          </cell>
          <cell r="I611" t="str">
            <v>RUB</v>
          </cell>
          <cell r="J611" t="str">
            <v>125x70x140</v>
          </cell>
          <cell r="K611">
            <v>1.2250000000000001</v>
          </cell>
          <cell r="L611">
            <v>120</v>
          </cell>
        </row>
        <row r="612">
          <cell r="A612" t="str">
            <v>X-00013332</v>
          </cell>
          <cell r="B612" t="str">
            <v>Ecoclima Pro Vent</v>
          </cell>
          <cell r="C612" t="str">
            <v>Приточно-вытяжные=&gt; вертикальные + с роторным рекуператором</v>
          </cell>
          <cell r="D612" t="str">
            <v>ECT PV-R 700-E1.0-L-4-Z</v>
          </cell>
          <cell r="E612">
            <v>0</v>
          </cell>
          <cell r="F612">
            <v>490000</v>
          </cell>
          <cell r="G612" t="str">
            <v>RUB</v>
          </cell>
          <cell r="H612">
            <v>0</v>
          </cell>
          <cell r="I612" t="str">
            <v>RUB</v>
          </cell>
          <cell r="J612" t="str">
            <v>95x83,2x100,5</v>
          </cell>
          <cell r="K612">
            <v>0.79435199999999995</v>
          </cell>
          <cell r="L612">
            <v>88</v>
          </cell>
        </row>
        <row r="613">
          <cell r="A613" t="str">
            <v>X-00013333</v>
          </cell>
          <cell r="B613" t="str">
            <v>Ecoclima Pro Vent</v>
          </cell>
          <cell r="C613" t="str">
            <v>Приточно-вытяжные=&gt; вертикальные + с роторным рекуператором</v>
          </cell>
          <cell r="D613" t="str">
            <v>ECT PV-R 700-E1.0-R-4-Z</v>
          </cell>
          <cell r="E613">
            <v>1</v>
          </cell>
          <cell r="F613">
            <v>490000</v>
          </cell>
          <cell r="G613" t="str">
            <v>RUB</v>
          </cell>
          <cell r="H613">
            <v>0</v>
          </cell>
          <cell r="I613" t="str">
            <v>RUB</v>
          </cell>
          <cell r="J613" t="str">
            <v>95x83,2x100,5</v>
          </cell>
          <cell r="K613">
            <v>0.79435199999999995</v>
          </cell>
          <cell r="L613">
            <v>88</v>
          </cell>
        </row>
        <row r="614">
          <cell r="A614" t="str">
            <v>X-00013336</v>
          </cell>
          <cell r="B614" t="str">
            <v>Ecoclima Pro Vent</v>
          </cell>
          <cell r="C614" t="str">
            <v>Приточно-вытяжные=&gt; вертикальные + с роторным рекуператором</v>
          </cell>
          <cell r="D614" t="str">
            <v>ECT PV-R 850-E2.0-L-4</v>
          </cell>
          <cell r="E614">
            <v>1</v>
          </cell>
          <cell r="F614">
            <v>538000</v>
          </cell>
          <cell r="G614" t="str">
            <v>RUB</v>
          </cell>
          <cell r="H614">
            <v>0</v>
          </cell>
          <cell r="I614" t="str">
            <v>RUB</v>
          </cell>
          <cell r="J614" t="str">
            <v>132x89,2x130</v>
          </cell>
          <cell r="K614">
            <v>1.530672</v>
          </cell>
          <cell r="L614">
            <v>161</v>
          </cell>
        </row>
        <row r="615">
          <cell r="A615" t="str">
            <v>X-00013337</v>
          </cell>
          <cell r="B615" t="str">
            <v>Ecoclima Pro Vent</v>
          </cell>
          <cell r="C615" t="str">
            <v>Приточно-вытяжные=&gt; вертикальные + с роторным рекуператором</v>
          </cell>
          <cell r="D615" t="str">
            <v>ECT PV-R 850-E2.0-R-4</v>
          </cell>
          <cell r="E615">
            <v>1</v>
          </cell>
          <cell r="F615">
            <v>538000</v>
          </cell>
          <cell r="G615" t="str">
            <v>RUB</v>
          </cell>
          <cell r="H615">
            <v>0</v>
          </cell>
          <cell r="I615" t="str">
            <v>RUB</v>
          </cell>
          <cell r="J615" t="str">
            <v>132x89,2x130</v>
          </cell>
          <cell r="K615">
            <v>1.530672</v>
          </cell>
          <cell r="L615">
            <v>161</v>
          </cell>
        </row>
        <row r="616">
          <cell r="A616" t="str">
            <v>X-00013340</v>
          </cell>
          <cell r="B616" t="str">
            <v>Ecoclima Pro Vent</v>
          </cell>
          <cell r="C616" t="str">
            <v>Приточно-вытяжные=&gt; вертикальные + с роторным рекуператором</v>
          </cell>
          <cell r="D616" t="str">
            <v>ECT PV-R 1250-E4.5-L-5</v>
          </cell>
          <cell r="E616">
            <v>1</v>
          </cell>
          <cell r="F616">
            <v>876000</v>
          </cell>
          <cell r="G616" t="str">
            <v>RUB</v>
          </cell>
          <cell r="H616">
            <v>0</v>
          </cell>
          <cell r="I616" t="str">
            <v>RUB</v>
          </cell>
          <cell r="J616" t="str">
            <v>160,5x115,6x125,5</v>
          </cell>
          <cell r="K616">
            <v>2.3285019</v>
          </cell>
          <cell r="L616">
            <v>245</v>
          </cell>
        </row>
        <row r="617">
          <cell r="A617" t="str">
            <v>X-00013341</v>
          </cell>
          <cell r="B617" t="str">
            <v>Ecoclima Pro Vent</v>
          </cell>
          <cell r="C617" t="str">
            <v>Приточно-вытяжные=&gt; вертикальные + с роторным рекуператором</v>
          </cell>
          <cell r="D617" t="str">
            <v>ECT PV-R 1250-E4.5-R-5</v>
          </cell>
          <cell r="E617">
            <v>0</v>
          </cell>
          <cell r="F617">
            <v>876000</v>
          </cell>
          <cell r="G617" t="str">
            <v>RUB</v>
          </cell>
          <cell r="H617">
            <v>0</v>
          </cell>
          <cell r="I617" t="str">
            <v>RUB</v>
          </cell>
          <cell r="J617" t="str">
            <v>160,5x115,6x125,5</v>
          </cell>
          <cell r="K617">
            <v>2.3285019</v>
          </cell>
          <cell r="L617">
            <v>245</v>
          </cell>
        </row>
        <row r="618">
          <cell r="A618" t="str">
            <v>X-00013342</v>
          </cell>
          <cell r="B618" t="str">
            <v>Ecoclima Pro Vent</v>
          </cell>
          <cell r="C618" t="str">
            <v>Приточно-вытяжные=&gt; вертикальные + с роторным рекуператором</v>
          </cell>
          <cell r="D618" t="str">
            <v>ECT PV-R 1500-E4.5-L-5</v>
          </cell>
          <cell r="E618">
            <v>0</v>
          </cell>
          <cell r="F618">
            <v>950000</v>
          </cell>
          <cell r="G618" t="str">
            <v>RUB</v>
          </cell>
          <cell r="H618">
            <v>0</v>
          </cell>
          <cell r="I618" t="str">
            <v>RUB</v>
          </cell>
          <cell r="J618" t="str">
            <v>160,5x115,6x125,5</v>
          </cell>
          <cell r="K618">
            <v>2.3285019</v>
          </cell>
          <cell r="L618">
            <v>245</v>
          </cell>
        </row>
        <row r="619">
          <cell r="A619" t="str">
            <v>X-00013343</v>
          </cell>
          <cell r="B619" t="str">
            <v>Ecoclima Pro Vent</v>
          </cell>
          <cell r="C619" t="str">
            <v>Приточно-вытяжные=&gt; вертикальные + с роторным рекуператором</v>
          </cell>
          <cell r="D619" t="str">
            <v>ECT PV-R 1500-E4.5-R-5</v>
          </cell>
          <cell r="E619">
            <v>1</v>
          </cell>
          <cell r="F619">
            <v>950000</v>
          </cell>
          <cell r="G619" t="str">
            <v>RUB</v>
          </cell>
          <cell r="H619">
            <v>0</v>
          </cell>
          <cell r="I619" t="str">
            <v>RUB</v>
          </cell>
          <cell r="J619" t="str">
            <v>160,5x115,6x125,5</v>
          </cell>
          <cell r="K619">
            <v>2.3285019</v>
          </cell>
          <cell r="L619">
            <v>245</v>
          </cell>
        </row>
        <row r="620">
          <cell r="A620" t="str">
            <v>X-00013344</v>
          </cell>
          <cell r="B620" t="str">
            <v>Ecoclima Pro Vent</v>
          </cell>
          <cell r="C620" t="str">
            <v>Приточно-вытяжные=&gt; вертикальные + с роторным рекуператором</v>
          </cell>
          <cell r="D620" t="str">
            <v>ECT PV-R 1850-E4.5-L-5</v>
          </cell>
          <cell r="E620">
            <v>0</v>
          </cell>
          <cell r="F620">
            <v>1042000</v>
          </cell>
          <cell r="G620" t="str">
            <v>RUB</v>
          </cell>
          <cell r="H620">
            <v>0</v>
          </cell>
          <cell r="I620" t="str">
            <v>RUB</v>
          </cell>
          <cell r="J620" t="str">
            <v>160,5x115,6x125,5</v>
          </cell>
          <cell r="K620">
            <v>2.3285019</v>
          </cell>
          <cell r="L620">
            <v>245</v>
          </cell>
        </row>
        <row r="621">
          <cell r="A621" t="str">
            <v>X-00013345</v>
          </cell>
          <cell r="B621" t="str">
            <v>Ecoclima Pro Vent</v>
          </cell>
          <cell r="C621" t="str">
            <v>Приточно-вытяжные=&gt; вертикальные + с роторным рекуператором</v>
          </cell>
          <cell r="D621" t="str">
            <v>ECT PV-R 1850-E4.5-R-5</v>
          </cell>
          <cell r="E621">
            <v>0</v>
          </cell>
          <cell r="F621">
            <v>1042000</v>
          </cell>
          <cell r="G621" t="str">
            <v>RUB</v>
          </cell>
          <cell r="H621">
            <v>0</v>
          </cell>
          <cell r="I621" t="str">
            <v>RUB</v>
          </cell>
          <cell r="J621" t="str">
            <v>160,5x115,6x125,5</v>
          </cell>
          <cell r="K621">
            <v>2.3285019</v>
          </cell>
          <cell r="L621">
            <v>245</v>
          </cell>
        </row>
        <row r="622">
          <cell r="A622" t="str">
            <v>X-00013346</v>
          </cell>
          <cell r="B622" t="str">
            <v>Ecoclima Pro Vent</v>
          </cell>
          <cell r="C622" t="str">
            <v>Приточно-вытяжные=&gt; вертикальные + с роторным рекуператором</v>
          </cell>
          <cell r="D622" t="str">
            <v>ECT PV-R 2350-E7.5-L-5</v>
          </cell>
          <cell r="E622">
            <v>0</v>
          </cell>
          <cell r="F622">
            <v>1271000</v>
          </cell>
          <cell r="G622" t="str">
            <v>RUB</v>
          </cell>
          <cell r="H622">
            <v>0</v>
          </cell>
          <cell r="I622" t="str">
            <v>RUB</v>
          </cell>
          <cell r="J622" t="str">
            <v>173,5x116x135</v>
          </cell>
          <cell r="K622">
            <v>2.7170100000000001</v>
          </cell>
          <cell r="L622">
            <v>260</v>
          </cell>
        </row>
        <row r="623">
          <cell r="A623" t="str">
            <v>X-00013347</v>
          </cell>
          <cell r="B623" t="str">
            <v>Ecoclima Pro Vent</v>
          </cell>
          <cell r="C623" t="str">
            <v>Приточно-вытяжные=&gt; вертикальные + с роторным рекуператором</v>
          </cell>
          <cell r="D623" t="str">
            <v>ECT PV-R 2350-E7.5-R-5</v>
          </cell>
          <cell r="E623">
            <v>0</v>
          </cell>
          <cell r="F623">
            <v>1271000</v>
          </cell>
          <cell r="G623" t="str">
            <v>RUB</v>
          </cell>
          <cell r="H623">
            <v>0</v>
          </cell>
          <cell r="I623" t="str">
            <v>RUB</v>
          </cell>
          <cell r="J623" t="str">
            <v>173,5x116x135</v>
          </cell>
          <cell r="K623">
            <v>2.7170100000000001</v>
          </cell>
          <cell r="L623">
            <v>260</v>
          </cell>
        </row>
        <row r="624">
          <cell r="A624" t="str">
            <v>X-00013348</v>
          </cell>
          <cell r="B624" t="str">
            <v>Ecoclima Pro Vent</v>
          </cell>
          <cell r="C624" t="str">
            <v>Приточно-вытяжные=&gt; вертикальные + с роторным рекуператором</v>
          </cell>
          <cell r="D624" t="str">
            <v>ECT PV-R 2950-E7.5-L-5</v>
          </cell>
          <cell r="E624">
            <v>0</v>
          </cell>
          <cell r="F624">
            <v>1396000</v>
          </cell>
          <cell r="G624" t="str">
            <v>RUB</v>
          </cell>
          <cell r="H624">
            <v>0</v>
          </cell>
          <cell r="I624" t="str">
            <v>RUB</v>
          </cell>
          <cell r="J624" t="str">
            <v>173,5x116x135</v>
          </cell>
          <cell r="K624">
            <v>2.7170100000000001</v>
          </cell>
          <cell r="L624">
            <v>260</v>
          </cell>
        </row>
        <row r="625">
          <cell r="A625" t="str">
            <v>X-00013349</v>
          </cell>
          <cell r="B625" t="str">
            <v>Ecoclima Pro Vent</v>
          </cell>
          <cell r="C625" t="str">
            <v>Приточно-вытяжные=&gt; вертикальные + с роторным рекуператором</v>
          </cell>
          <cell r="D625" t="str">
            <v>ECT PV-R 2950-E7.5-R-5</v>
          </cell>
          <cell r="E625">
            <v>0</v>
          </cell>
          <cell r="F625">
            <v>1396000</v>
          </cell>
          <cell r="G625" t="str">
            <v>RUB</v>
          </cell>
          <cell r="H625">
            <v>0</v>
          </cell>
          <cell r="I625" t="str">
            <v>RUB</v>
          </cell>
          <cell r="J625" t="str">
            <v>173,5x116x135</v>
          </cell>
          <cell r="K625">
            <v>2.7170100000000001</v>
          </cell>
          <cell r="L625">
            <v>260</v>
          </cell>
        </row>
        <row r="626">
          <cell r="A626" t="str">
            <v>X-00013350</v>
          </cell>
          <cell r="B626" t="str">
            <v>Ecoclima Pro Vent</v>
          </cell>
          <cell r="C626" t="str">
            <v>Приточно-вытяжные=&gt; вертикальные + с роторным рекуператором</v>
          </cell>
          <cell r="D626" t="str">
            <v>ECT PV-R 3700-E9.0-L-5</v>
          </cell>
          <cell r="E626">
            <v>0</v>
          </cell>
          <cell r="F626">
            <v>1845000</v>
          </cell>
          <cell r="G626" t="str">
            <v>RUB</v>
          </cell>
          <cell r="H626">
            <v>0</v>
          </cell>
          <cell r="I626" t="str">
            <v>RUB</v>
          </cell>
          <cell r="J626" t="str">
            <v>195,5x140x150</v>
          </cell>
          <cell r="K626">
            <v>4.1055000000000001</v>
          </cell>
          <cell r="L626">
            <v>405</v>
          </cell>
        </row>
        <row r="627">
          <cell r="A627" t="str">
            <v>X-00013351</v>
          </cell>
          <cell r="B627" t="str">
            <v>Ecoclima Pro Vent</v>
          </cell>
          <cell r="C627" t="str">
            <v>Приточно-вытяжные=&gt; вертикальные + с роторным рекуператором</v>
          </cell>
          <cell r="D627" t="str">
            <v>ECT PV-R 3700-E9.0-R-5</v>
          </cell>
          <cell r="E627">
            <v>0</v>
          </cell>
          <cell r="F627">
            <v>1845000</v>
          </cell>
          <cell r="G627" t="str">
            <v>RUB</v>
          </cell>
          <cell r="H627">
            <v>0</v>
          </cell>
          <cell r="I627" t="str">
            <v>RUB</v>
          </cell>
          <cell r="J627" t="str">
            <v>195,5x140x150</v>
          </cell>
          <cell r="K627">
            <v>4.1055000000000001</v>
          </cell>
          <cell r="L627">
            <v>405</v>
          </cell>
        </row>
        <row r="628">
          <cell r="A628" t="str">
            <v>X-00013352</v>
          </cell>
          <cell r="B628" t="str">
            <v>Ecoclima Pro Vent</v>
          </cell>
          <cell r="C628" t="str">
            <v>Приточно-вытяжные=&gt; вертикальные + с роторным рекуператором</v>
          </cell>
          <cell r="D628" t="str">
            <v>ECT PV-R 4300-E9.0-L-5</v>
          </cell>
          <cell r="E628">
            <v>0</v>
          </cell>
          <cell r="F628">
            <v>1894000</v>
          </cell>
          <cell r="G628" t="str">
            <v>RUB</v>
          </cell>
          <cell r="H628">
            <v>0</v>
          </cell>
          <cell r="I628" t="str">
            <v>RUB</v>
          </cell>
          <cell r="J628" t="str">
            <v>195,5x140x150</v>
          </cell>
          <cell r="K628">
            <v>4.1055000000000001</v>
          </cell>
          <cell r="L628">
            <v>405</v>
          </cell>
        </row>
        <row r="629">
          <cell r="A629" t="str">
            <v>X-00013353</v>
          </cell>
          <cell r="B629" t="str">
            <v>Ecoclima Pro Vent</v>
          </cell>
          <cell r="C629" t="str">
            <v>Приточно-вытяжные=&gt; вертикальные + с роторным рекуператором</v>
          </cell>
          <cell r="D629" t="str">
            <v>ECT PV-R 4300-E9.0-R-5</v>
          </cell>
          <cell r="E629">
            <v>0</v>
          </cell>
          <cell r="F629">
            <v>1894000</v>
          </cell>
          <cell r="G629" t="str">
            <v>RUB</v>
          </cell>
          <cell r="H629">
            <v>0</v>
          </cell>
          <cell r="I629" t="str">
            <v>RUB</v>
          </cell>
          <cell r="J629" t="str">
            <v>195,5x140x150</v>
          </cell>
          <cell r="K629">
            <v>4.1055000000000001</v>
          </cell>
          <cell r="L629">
            <v>405</v>
          </cell>
        </row>
        <row r="630">
          <cell r="A630" t="str">
            <v>X-00013354</v>
          </cell>
          <cell r="B630" t="str">
            <v>Ecoclima Pro Vent</v>
          </cell>
          <cell r="C630" t="str">
            <v>Приточно-вытяжные=&gt; вертикальные + с роторным рекуператором</v>
          </cell>
          <cell r="D630" t="str">
            <v>ECT PV-R 5000-E13.5-L-5</v>
          </cell>
          <cell r="E630">
            <v>0</v>
          </cell>
          <cell r="F630">
            <v>1984000</v>
          </cell>
          <cell r="G630" t="str">
            <v>RUB</v>
          </cell>
          <cell r="H630">
            <v>0</v>
          </cell>
          <cell r="I630" t="str">
            <v>RUB</v>
          </cell>
          <cell r="J630" t="str">
            <v>195,5x140x150</v>
          </cell>
          <cell r="K630">
            <v>4.1055000000000001</v>
          </cell>
          <cell r="L630">
            <v>410</v>
          </cell>
        </row>
        <row r="631">
          <cell r="A631" t="str">
            <v>X-00013355</v>
          </cell>
          <cell r="B631" t="str">
            <v>Ecoclima Pro Vent</v>
          </cell>
          <cell r="C631" t="str">
            <v>Приточно-вытяжные=&gt; вертикальные + с роторным рекуператором</v>
          </cell>
          <cell r="D631" t="str">
            <v>ECT PV-R 5000-E13.5-R-5</v>
          </cell>
          <cell r="E631">
            <v>0</v>
          </cell>
          <cell r="F631">
            <v>1984000</v>
          </cell>
          <cell r="G631" t="str">
            <v>RUB</v>
          </cell>
          <cell r="H631">
            <v>0</v>
          </cell>
          <cell r="I631" t="str">
            <v>RUB</v>
          </cell>
          <cell r="J631" t="str">
            <v>195,5x140x150</v>
          </cell>
          <cell r="K631">
            <v>4.1055000000000001</v>
          </cell>
          <cell r="L631">
            <v>410</v>
          </cell>
        </row>
        <row r="632">
          <cell r="A632" t="str">
            <v>X-00013730</v>
          </cell>
          <cell r="B632" t="str">
            <v>Ecoclima Pro Vent</v>
          </cell>
          <cell r="C632" t="str">
            <v>Приточно-вытяжные=&gt; вертикальные + с роторным рекуператором</v>
          </cell>
          <cell r="D632" t="str">
            <v>ECT PV-R 1000-E2.0-L-4</v>
          </cell>
          <cell r="E632">
            <v>0</v>
          </cell>
          <cell r="F632">
            <v>749000</v>
          </cell>
          <cell r="G632" t="str">
            <v>RUB</v>
          </cell>
          <cell r="H632">
            <v>0</v>
          </cell>
          <cell r="I632" t="str">
            <v>RUB</v>
          </cell>
          <cell r="J632" t="str">
            <v>132x89,2x140</v>
          </cell>
          <cell r="K632">
            <v>1.6484160000000001</v>
          </cell>
          <cell r="L632">
            <v>161</v>
          </cell>
        </row>
        <row r="633">
          <cell r="A633" t="str">
            <v>X-00013731</v>
          </cell>
          <cell r="B633" t="str">
            <v>Ecoclima Pro Vent</v>
          </cell>
          <cell r="C633" t="str">
            <v>Приточно-вытяжные=&gt; вертикальные + с роторным рекуператором</v>
          </cell>
          <cell r="D633" t="str">
            <v>ECT PV-R 1000-E2.0-R-4</v>
          </cell>
          <cell r="E633">
            <v>1</v>
          </cell>
          <cell r="F633">
            <v>749000</v>
          </cell>
          <cell r="G633" t="str">
            <v>RUB</v>
          </cell>
          <cell r="H633">
            <v>0</v>
          </cell>
          <cell r="I633" t="str">
            <v>RUB</v>
          </cell>
          <cell r="J633" t="str">
            <v>132x89,2x140</v>
          </cell>
          <cell r="K633">
            <v>1.6484160000000001</v>
          </cell>
          <cell r="L633">
            <v>161</v>
          </cell>
        </row>
        <row r="634">
          <cell r="A634" t="str">
            <v>X-00013990</v>
          </cell>
          <cell r="B634" t="str">
            <v>Ecoclima Pro Vent</v>
          </cell>
          <cell r="C634" t="str">
            <v>Приточно-вытяжные=&gt; вертикальные + с роторным рекуператором</v>
          </cell>
          <cell r="D634" t="str">
            <v>ECT PV-R 400-E1.0-L-4 Pro</v>
          </cell>
          <cell r="E634">
            <v>0</v>
          </cell>
          <cell r="F634">
            <v>444000</v>
          </cell>
          <cell r="G634" t="str">
            <v>RUB</v>
          </cell>
          <cell r="H634">
            <v>0</v>
          </cell>
          <cell r="I634" t="str">
            <v>RUB</v>
          </cell>
          <cell r="J634" t="str">
            <v>73x59x102</v>
          </cell>
          <cell r="K634">
            <v>0.43931399999999998</v>
          </cell>
          <cell r="L634">
            <v>82</v>
          </cell>
        </row>
        <row r="635">
          <cell r="A635" t="str">
            <v>X-00013991</v>
          </cell>
          <cell r="B635" t="str">
            <v>Ecoclima Pro Vent</v>
          </cell>
          <cell r="C635" t="str">
            <v>Приточно-вытяжные=&gt; вертикальные + с роторным рекуператором</v>
          </cell>
          <cell r="D635" t="str">
            <v>ECT PV-R 400-E1.0-R-4 Pro</v>
          </cell>
          <cell r="E635">
            <v>0</v>
          </cell>
          <cell r="F635">
            <v>444000</v>
          </cell>
          <cell r="G635" t="str">
            <v>RUB</v>
          </cell>
          <cell r="H635">
            <v>0</v>
          </cell>
          <cell r="I635" t="str">
            <v>RUB</v>
          </cell>
          <cell r="J635" t="str">
            <v>73x59x102</v>
          </cell>
          <cell r="K635">
            <v>0.43931399999999998</v>
          </cell>
          <cell r="L635">
            <v>82</v>
          </cell>
        </row>
        <row r="636">
          <cell r="A636" t="str">
            <v>X-00013992</v>
          </cell>
          <cell r="B636" t="str">
            <v>Ecoclima Pro Vent</v>
          </cell>
          <cell r="C636" t="str">
            <v>Приточно-вытяжные=&gt; вертикальные + с роторным рекуператором</v>
          </cell>
          <cell r="D636" t="str">
            <v>ECT PV-R 400-E1.0-L-4-Z Pro</v>
          </cell>
          <cell r="E636">
            <v>0</v>
          </cell>
          <cell r="F636">
            <v>499000</v>
          </cell>
          <cell r="G636" t="str">
            <v>RUB</v>
          </cell>
          <cell r="H636">
            <v>0</v>
          </cell>
          <cell r="I636" t="str">
            <v>RUB</v>
          </cell>
          <cell r="J636" t="str">
            <v>73x59x102</v>
          </cell>
          <cell r="K636">
            <v>0.43931399999999998</v>
          </cell>
          <cell r="L636">
            <v>82</v>
          </cell>
        </row>
        <row r="637">
          <cell r="A637" t="str">
            <v>X-00013993</v>
          </cell>
          <cell r="B637" t="str">
            <v>Ecoclima Pro Vent</v>
          </cell>
          <cell r="C637" t="str">
            <v>Приточно-вытяжные=&gt; вертикальные + с роторным рекуператором</v>
          </cell>
          <cell r="D637" t="str">
            <v>ECT PV-R 400-E1.0-R-4-Z Pro</v>
          </cell>
          <cell r="E637">
            <v>3</v>
          </cell>
          <cell r="F637">
            <v>499000</v>
          </cell>
          <cell r="G637" t="str">
            <v>RUB</v>
          </cell>
          <cell r="H637">
            <v>0</v>
          </cell>
          <cell r="I637" t="str">
            <v>RUB</v>
          </cell>
          <cell r="J637" t="str">
            <v>73x59x102</v>
          </cell>
          <cell r="K637">
            <v>0.43931399999999998</v>
          </cell>
          <cell r="L637">
            <v>82</v>
          </cell>
        </row>
        <row r="638">
          <cell r="A638" t="str">
            <v>X-00013994</v>
          </cell>
          <cell r="B638" t="str">
            <v>Ecoclima Pro Vent</v>
          </cell>
          <cell r="C638" t="str">
            <v>Приточно-вытяжные=&gt; вертикальные + с роторным рекуператором</v>
          </cell>
          <cell r="D638" t="str">
            <v>ECT PV-R 550-E1.0-L-4 Pro</v>
          </cell>
          <cell r="E638">
            <v>0</v>
          </cell>
          <cell r="F638">
            <v>568000</v>
          </cell>
          <cell r="G638" t="str">
            <v>RUB</v>
          </cell>
          <cell r="H638">
            <v>0</v>
          </cell>
          <cell r="I638" t="str">
            <v>RUB</v>
          </cell>
          <cell r="J638" t="str">
            <v>83x70x111</v>
          </cell>
          <cell r="K638">
            <v>0.64490999999999998</v>
          </cell>
          <cell r="L638">
            <v>100</v>
          </cell>
        </row>
        <row r="639">
          <cell r="A639" t="str">
            <v>X-00013995</v>
          </cell>
          <cell r="B639" t="str">
            <v>Ecoclima Pro Vent</v>
          </cell>
          <cell r="C639" t="str">
            <v>Приточно-вытяжные=&gt; вертикальные + с роторным рекуператором</v>
          </cell>
          <cell r="D639" t="str">
            <v>ECT PV-R 550-E1.0-R-4 Pro</v>
          </cell>
          <cell r="E639">
            <v>0</v>
          </cell>
          <cell r="F639">
            <v>568000</v>
          </cell>
          <cell r="G639" t="str">
            <v>RUB</v>
          </cell>
          <cell r="H639">
            <v>0</v>
          </cell>
          <cell r="I639" t="str">
            <v>RUB</v>
          </cell>
          <cell r="J639" t="str">
            <v>83x70x111</v>
          </cell>
          <cell r="K639">
            <v>0.64490999999999998</v>
          </cell>
          <cell r="L639">
            <v>100</v>
          </cell>
        </row>
        <row r="640">
          <cell r="A640" t="str">
            <v>X-00013996</v>
          </cell>
          <cell r="B640" t="str">
            <v>Ecoclima Pro Vent</v>
          </cell>
          <cell r="C640" t="str">
            <v>Приточно-вытяжные=&gt; вертикальные + с роторным рекуператором</v>
          </cell>
          <cell r="D640" t="str">
            <v>ECT PV-R 550-E1.0-L-4-Z Pro</v>
          </cell>
          <cell r="E640">
            <v>2</v>
          </cell>
          <cell r="F640">
            <v>623000</v>
          </cell>
          <cell r="G640" t="str">
            <v>RUB</v>
          </cell>
          <cell r="H640">
            <v>0</v>
          </cell>
          <cell r="I640" t="str">
            <v>RUB</v>
          </cell>
          <cell r="J640" t="str">
            <v>83x70x111</v>
          </cell>
          <cell r="K640">
            <v>0.64490999999999998</v>
          </cell>
          <cell r="L640">
            <v>100</v>
          </cell>
        </row>
        <row r="641">
          <cell r="A641" t="str">
            <v>X-00013997</v>
          </cell>
          <cell r="B641" t="str">
            <v>Ecoclima Pro Vent</v>
          </cell>
          <cell r="C641" t="str">
            <v>Приточно-вытяжные=&gt; вертикальные + с роторным рекуператором</v>
          </cell>
          <cell r="D641" t="str">
            <v>ECT PV-R 550-E1.0-R-4-Z Pro</v>
          </cell>
          <cell r="E641">
            <v>2</v>
          </cell>
          <cell r="F641">
            <v>623000</v>
          </cell>
          <cell r="G641" t="str">
            <v>RUB</v>
          </cell>
          <cell r="H641">
            <v>0</v>
          </cell>
          <cell r="I641" t="str">
            <v>RUB</v>
          </cell>
          <cell r="J641" t="str">
            <v>83x70x111</v>
          </cell>
          <cell r="K641">
            <v>0.64490999999999998</v>
          </cell>
          <cell r="L641">
            <v>100</v>
          </cell>
        </row>
        <row r="642">
          <cell r="A642" t="str">
            <v>X-00014504</v>
          </cell>
          <cell r="B642" t="str">
            <v>Ecoclima Pro Vent</v>
          </cell>
          <cell r="C642" t="str">
            <v>Приточно-вытяжные=&gt; вертикальные + с роторным рекуператором</v>
          </cell>
          <cell r="D642" t="str">
            <v>ECT PV-R 800-E2.0-L-4 Pro</v>
          </cell>
          <cell r="E642">
            <v>0</v>
          </cell>
          <cell r="F642">
            <v>634000</v>
          </cell>
          <cell r="G642" t="str">
            <v>RUB</v>
          </cell>
          <cell r="H642">
            <v>0</v>
          </cell>
          <cell r="I642" t="str">
            <v>RUB</v>
          </cell>
          <cell r="J642" t="str">
            <v>132x89,2x130</v>
          </cell>
          <cell r="K642">
            <v>1.530672</v>
          </cell>
          <cell r="L642">
            <v>161</v>
          </cell>
        </row>
        <row r="643">
          <cell r="A643" t="str">
            <v>X-00014505</v>
          </cell>
          <cell r="B643" t="str">
            <v>Ecoclima Pro Vent</v>
          </cell>
          <cell r="C643" t="str">
            <v>Приточно-вытяжные=&gt; вертикальные + с роторным рекуператором</v>
          </cell>
          <cell r="D643" t="str">
            <v>ECT PV-R 800-E2.0-R-4 Pro</v>
          </cell>
          <cell r="E643">
            <v>0</v>
          </cell>
          <cell r="F643">
            <v>634000</v>
          </cell>
          <cell r="G643" t="str">
            <v>RUB</v>
          </cell>
          <cell r="H643">
            <v>0</v>
          </cell>
          <cell r="I643" t="str">
            <v>RUB</v>
          </cell>
          <cell r="J643" t="str">
            <v>132x89,2x130</v>
          </cell>
          <cell r="K643">
            <v>1.530672</v>
          </cell>
          <cell r="L643">
            <v>161</v>
          </cell>
        </row>
        <row r="644">
          <cell r="A644" t="str">
            <v>X-00014506</v>
          </cell>
          <cell r="B644" t="str">
            <v>Ecoclima Pro Vent</v>
          </cell>
          <cell r="C644" t="str">
            <v>Приточно-вытяжные=&gt; вертикальные + с роторным рекуператором</v>
          </cell>
          <cell r="D644" t="str">
            <v>ECT PV-R 800-E2.0-L-4-Z Pro</v>
          </cell>
          <cell r="E644">
            <v>0</v>
          </cell>
          <cell r="F644">
            <v>689000</v>
          </cell>
          <cell r="G644" t="str">
            <v>RUB</v>
          </cell>
          <cell r="H644">
            <v>0</v>
          </cell>
          <cell r="I644" t="str">
            <v>RUB</v>
          </cell>
          <cell r="J644" t="str">
            <v>132x89,2x130</v>
          </cell>
          <cell r="K644">
            <v>1.530672</v>
          </cell>
          <cell r="L644">
            <v>161</v>
          </cell>
        </row>
        <row r="645">
          <cell r="A645" t="str">
            <v>X-00014507</v>
          </cell>
          <cell r="B645" t="str">
            <v>Ecoclima Pro Vent</v>
          </cell>
          <cell r="C645" t="str">
            <v>Приточно-вытяжные=&gt; вертикальные + с роторным рекуператором</v>
          </cell>
          <cell r="D645" t="str">
            <v>ECT PV-R 800-E2.0-R-4-Z Pro</v>
          </cell>
          <cell r="E645">
            <v>1</v>
          </cell>
          <cell r="F645">
            <v>689000</v>
          </cell>
          <cell r="G645" t="str">
            <v>RUB</v>
          </cell>
          <cell r="H645">
            <v>0</v>
          </cell>
          <cell r="I645" t="str">
            <v>RUB</v>
          </cell>
          <cell r="J645" t="str">
            <v>132x89,2x130</v>
          </cell>
          <cell r="K645">
            <v>1.530672</v>
          </cell>
          <cell r="L645">
            <v>161</v>
          </cell>
        </row>
        <row r="646">
          <cell r="A646" t="str">
            <v>X-00013357</v>
          </cell>
          <cell r="B646" t="str">
            <v>Ecoclima Pro Vent</v>
          </cell>
          <cell r="C646" t="str">
            <v>Приточно-вытяжные=&gt; горизонтальные + с роторным рекуператором</v>
          </cell>
          <cell r="D646" t="str">
            <v>ECT PH-R 1250-E4.5-L-5</v>
          </cell>
          <cell r="E646">
            <v>1</v>
          </cell>
          <cell r="F646">
            <v>876000</v>
          </cell>
          <cell r="G646" t="str">
            <v>RUB</v>
          </cell>
          <cell r="H646">
            <v>0</v>
          </cell>
          <cell r="I646" t="str">
            <v>RUB</v>
          </cell>
          <cell r="J646" t="str">
            <v>160,5x115,6x125,5</v>
          </cell>
          <cell r="K646">
            <v>2.3285019</v>
          </cell>
          <cell r="L646">
            <v>245</v>
          </cell>
        </row>
        <row r="647">
          <cell r="A647" t="str">
            <v>X-00013358</v>
          </cell>
          <cell r="B647" t="str">
            <v>Ecoclima Pro Vent</v>
          </cell>
          <cell r="C647" t="str">
            <v>Приточно-вытяжные=&gt; горизонтальные + с роторным рекуператором</v>
          </cell>
          <cell r="D647" t="str">
            <v>ECT PH-R 1250-E4.5-R-5</v>
          </cell>
          <cell r="E647">
            <v>0</v>
          </cell>
          <cell r="F647">
            <v>876000</v>
          </cell>
          <cell r="G647" t="str">
            <v>RUB</v>
          </cell>
          <cell r="H647">
            <v>0</v>
          </cell>
          <cell r="I647" t="str">
            <v>RUB</v>
          </cell>
          <cell r="J647" t="str">
            <v>160,5x115,6x125,5</v>
          </cell>
          <cell r="K647">
            <v>2.3285019</v>
          </cell>
          <cell r="L647">
            <v>245</v>
          </cell>
        </row>
        <row r="648">
          <cell r="A648" t="str">
            <v>X-00013359</v>
          </cell>
          <cell r="B648" t="str">
            <v>Ecoclima Pro Vent</v>
          </cell>
          <cell r="C648" t="str">
            <v>Приточно-вытяжные=&gt; горизонтальные + с роторным рекуператором</v>
          </cell>
          <cell r="D648" t="str">
            <v>ECT PH-R 1500-E4.5-L-5</v>
          </cell>
          <cell r="E648">
            <v>1</v>
          </cell>
          <cell r="F648">
            <v>950000</v>
          </cell>
          <cell r="G648" t="str">
            <v>RUB</v>
          </cell>
          <cell r="H648">
            <v>0</v>
          </cell>
          <cell r="I648" t="str">
            <v>RUB</v>
          </cell>
          <cell r="J648" t="str">
            <v>160,5x115,6x125,5</v>
          </cell>
          <cell r="K648">
            <v>2.3285019</v>
          </cell>
          <cell r="L648">
            <v>245</v>
          </cell>
        </row>
        <row r="649">
          <cell r="A649" t="str">
            <v>X-00013360</v>
          </cell>
          <cell r="B649" t="str">
            <v>Ecoclima Pro Vent</v>
          </cell>
          <cell r="C649" t="str">
            <v>Приточно-вытяжные=&gt; горизонтальные + с роторным рекуператором</v>
          </cell>
          <cell r="D649" t="str">
            <v>ECT PH-R 1500-E4.5-R-5</v>
          </cell>
          <cell r="E649">
            <v>1</v>
          </cell>
          <cell r="F649">
            <v>950000</v>
          </cell>
          <cell r="G649" t="str">
            <v>RUB</v>
          </cell>
          <cell r="H649">
            <v>0</v>
          </cell>
          <cell r="I649" t="str">
            <v>RUB</v>
          </cell>
          <cell r="J649" t="str">
            <v>160,5x115,6x125,5</v>
          </cell>
          <cell r="K649">
            <v>2.3285019</v>
          </cell>
          <cell r="L649">
            <v>245</v>
          </cell>
        </row>
        <row r="650">
          <cell r="A650" t="str">
            <v>X-00013361</v>
          </cell>
          <cell r="B650" t="str">
            <v>Ecoclima Pro Vent</v>
          </cell>
          <cell r="C650" t="str">
            <v>Приточно-вытяжные=&gt; горизонтальные + с роторным рекуператором</v>
          </cell>
          <cell r="D650" t="str">
            <v>ECT PH-R 1850-E4.5-L-5</v>
          </cell>
          <cell r="E650">
            <v>0</v>
          </cell>
          <cell r="F650">
            <v>1042000</v>
          </cell>
          <cell r="G650" t="str">
            <v>RUB</v>
          </cell>
          <cell r="H650">
            <v>0</v>
          </cell>
          <cell r="I650" t="str">
            <v>RUB</v>
          </cell>
          <cell r="J650" t="str">
            <v>160,5x115,6x125,5</v>
          </cell>
          <cell r="K650">
            <v>2.3285019</v>
          </cell>
          <cell r="L650">
            <v>247</v>
          </cell>
        </row>
        <row r="651">
          <cell r="A651" t="str">
            <v>X-00013362</v>
          </cell>
          <cell r="B651" t="str">
            <v>Ecoclima Pro Vent</v>
          </cell>
          <cell r="C651" t="str">
            <v>Приточно-вытяжные=&gt; горизонтальные + с роторным рекуператором</v>
          </cell>
          <cell r="D651" t="str">
            <v>ECT PH-R 1850-E4.5-R-5</v>
          </cell>
          <cell r="E651">
            <v>0</v>
          </cell>
          <cell r="F651">
            <v>1042000</v>
          </cell>
          <cell r="G651" t="str">
            <v>RUB</v>
          </cell>
          <cell r="H651">
            <v>0</v>
          </cell>
          <cell r="I651" t="str">
            <v>RUB</v>
          </cell>
          <cell r="J651" t="str">
            <v>160,5x115,6x125,5</v>
          </cell>
          <cell r="K651">
            <v>2.3285019</v>
          </cell>
          <cell r="L651">
            <v>247</v>
          </cell>
        </row>
        <row r="652">
          <cell r="A652" t="str">
            <v>X-00013363</v>
          </cell>
          <cell r="B652" t="str">
            <v>Ecoclima Pro Vent</v>
          </cell>
          <cell r="C652" t="str">
            <v>Приточно-вытяжные=&gt; горизонтальные + с роторным рекуператором</v>
          </cell>
          <cell r="D652" t="str">
            <v>ECT PH-R 2350-E7.5-L-5</v>
          </cell>
          <cell r="E652">
            <v>0</v>
          </cell>
          <cell r="F652">
            <v>1271000</v>
          </cell>
          <cell r="G652" t="str">
            <v>RUB</v>
          </cell>
          <cell r="H652">
            <v>0</v>
          </cell>
          <cell r="I652" t="str">
            <v>RUB</v>
          </cell>
          <cell r="J652" t="str">
            <v>173,5x116x135</v>
          </cell>
          <cell r="K652">
            <v>2.7170100000000001</v>
          </cell>
          <cell r="L652">
            <v>260</v>
          </cell>
        </row>
        <row r="653">
          <cell r="A653" t="str">
            <v>X-00013364</v>
          </cell>
          <cell r="B653" t="str">
            <v>Ecoclima Pro Vent</v>
          </cell>
          <cell r="C653" t="str">
            <v>Приточно-вытяжные=&gt; горизонтальные + с роторным рекуператором</v>
          </cell>
          <cell r="D653" t="str">
            <v>ECT PH-R 2350-E7.5-R-5</v>
          </cell>
          <cell r="E653">
            <v>0</v>
          </cell>
          <cell r="F653">
            <v>1271000</v>
          </cell>
          <cell r="G653" t="str">
            <v>RUB</v>
          </cell>
          <cell r="H653">
            <v>0</v>
          </cell>
          <cell r="I653" t="str">
            <v>RUB</v>
          </cell>
          <cell r="J653" t="str">
            <v>173,5x116x135</v>
          </cell>
          <cell r="K653">
            <v>2.7170100000000001</v>
          </cell>
          <cell r="L653">
            <v>260</v>
          </cell>
        </row>
        <row r="654">
          <cell r="A654" t="str">
            <v>X-00013365</v>
          </cell>
          <cell r="B654" t="str">
            <v>Ecoclima Pro Vent</v>
          </cell>
          <cell r="C654" t="str">
            <v>Приточно-вытяжные=&gt; горизонтальные + с роторным рекуператором</v>
          </cell>
          <cell r="D654" t="str">
            <v>ECT PH-R 2950-E7.5-L-5</v>
          </cell>
          <cell r="E654">
            <v>0</v>
          </cell>
          <cell r="F654">
            <v>1396000</v>
          </cell>
          <cell r="G654" t="str">
            <v>RUB</v>
          </cell>
          <cell r="H654">
            <v>0</v>
          </cell>
          <cell r="I654" t="str">
            <v>RUB</v>
          </cell>
          <cell r="J654" t="str">
            <v>173,5x116x135</v>
          </cell>
          <cell r="K654">
            <v>2.7170100000000001</v>
          </cell>
          <cell r="L654">
            <v>260</v>
          </cell>
        </row>
        <row r="655">
          <cell r="A655" t="str">
            <v>X-00013366</v>
          </cell>
          <cell r="B655" t="str">
            <v>Ecoclima Pro Vent</v>
          </cell>
          <cell r="C655" t="str">
            <v>Приточно-вытяжные=&gt; горизонтальные + с роторным рекуператором</v>
          </cell>
          <cell r="D655" t="str">
            <v>ECT PH-R 2950-E7.5-R-5</v>
          </cell>
          <cell r="E655">
            <v>0</v>
          </cell>
          <cell r="F655">
            <v>1396000</v>
          </cell>
          <cell r="G655" t="str">
            <v>RUB</v>
          </cell>
          <cell r="H655">
            <v>0</v>
          </cell>
          <cell r="I655" t="str">
            <v>RUB</v>
          </cell>
          <cell r="J655" t="str">
            <v>173,5x116x135</v>
          </cell>
          <cell r="K655">
            <v>2.7170100000000001</v>
          </cell>
          <cell r="L655">
            <v>260</v>
          </cell>
        </row>
        <row r="656">
          <cell r="A656" t="str">
            <v>X-00013367</v>
          </cell>
          <cell r="B656" t="str">
            <v>Ecoclima Pro Vent</v>
          </cell>
          <cell r="C656" t="str">
            <v>Приточно-вытяжные=&gt; горизонтальные + с роторным рекуператором</v>
          </cell>
          <cell r="D656" t="str">
            <v>ECT PH-R 3700-E9.0-L-5</v>
          </cell>
          <cell r="E656">
            <v>0</v>
          </cell>
          <cell r="F656">
            <v>1845000</v>
          </cell>
          <cell r="G656" t="str">
            <v>RUB</v>
          </cell>
          <cell r="H656">
            <v>0</v>
          </cell>
          <cell r="I656" t="str">
            <v>RUB</v>
          </cell>
          <cell r="J656" t="str">
            <v>195,5x140x150</v>
          </cell>
          <cell r="K656">
            <v>4.1055000000000001</v>
          </cell>
          <cell r="L656">
            <v>405</v>
          </cell>
        </row>
        <row r="657">
          <cell r="A657" t="str">
            <v>X-00013368</v>
          </cell>
          <cell r="B657" t="str">
            <v>Ecoclima Pro Vent</v>
          </cell>
          <cell r="C657" t="str">
            <v>Приточно-вытяжные=&gt; горизонтальные + с роторным рекуператором</v>
          </cell>
          <cell r="D657" t="str">
            <v>ECT PH-R 3700-E9.0-R-5</v>
          </cell>
          <cell r="E657">
            <v>0</v>
          </cell>
          <cell r="F657">
            <v>1845000</v>
          </cell>
          <cell r="G657" t="str">
            <v>RUB</v>
          </cell>
          <cell r="H657">
            <v>0</v>
          </cell>
          <cell r="I657" t="str">
            <v>RUB</v>
          </cell>
          <cell r="J657" t="str">
            <v>195,5x140x150</v>
          </cell>
          <cell r="K657">
            <v>4.1055000000000001</v>
          </cell>
          <cell r="L657">
            <v>405</v>
          </cell>
        </row>
        <row r="658">
          <cell r="A658" t="str">
            <v>X-00013369</v>
          </cell>
          <cell r="B658" t="str">
            <v>Ecoclima Pro Vent</v>
          </cell>
          <cell r="C658" t="str">
            <v>Приточно-вытяжные=&gt; горизонтальные + с роторным рекуператором</v>
          </cell>
          <cell r="D658" t="str">
            <v>ECT PH-R 4300-E9.0-L-5</v>
          </cell>
          <cell r="E658">
            <v>0</v>
          </cell>
          <cell r="F658">
            <v>1894000</v>
          </cell>
          <cell r="G658" t="str">
            <v>RUB</v>
          </cell>
          <cell r="H658">
            <v>0</v>
          </cell>
          <cell r="I658" t="str">
            <v>RUB</v>
          </cell>
          <cell r="J658" t="str">
            <v>195,5x140x150</v>
          </cell>
          <cell r="K658">
            <v>4.1055000000000001</v>
          </cell>
          <cell r="L658">
            <v>405</v>
          </cell>
        </row>
        <row r="659">
          <cell r="A659" t="str">
            <v>X-00013370</v>
          </cell>
          <cell r="B659" t="str">
            <v>Ecoclima Pro Vent</v>
          </cell>
          <cell r="C659" t="str">
            <v>Приточно-вытяжные=&gt; горизонтальные + с роторным рекуператором</v>
          </cell>
          <cell r="D659" t="str">
            <v>ECT PH-R 4300-E9.0-R-5</v>
          </cell>
          <cell r="E659">
            <v>0</v>
          </cell>
          <cell r="F659">
            <v>1894000</v>
          </cell>
          <cell r="G659" t="str">
            <v>RUB</v>
          </cell>
          <cell r="H659">
            <v>0</v>
          </cell>
          <cell r="I659" t="str">
            <v>RUB</v>
          </cell>
          <cell r="J659" t="str">
            <v>195,5x140x150</v>
          </cell>
          <cell r="K659">
            <v>4.1055000000000001</v>
          </cell>
          <cell r="L659">
            <v>405</v>
          </cell>
        </row>
        <row r="660">
          <cell r="A660" t="str">
            <v>X-00013371</v>
          </cell>
          <cell r="B660" t="str">
            <v>Ecoclima Pro Vent</v>
          </cell>
          <cell r="C660" t="str">
            <v>Приточно-вытяжные=&gt; горизонтальные + с роторным рекуператором</v>
          </cell>
          <cell r="D660" t="str">
            <v>ECT PH-R 5000-E13.5-L-5</v>
          </cell>
          <cell r="E660">
            <v>0</v>
          </cell>
          <cell r="F660">
            <v>1984000</v>
          </cell>
          <cell r="G660" t="str">
            <v>RUB</v>
          </cell>
          <cell r="H660">
            <v>0</v>
          </cell>
          <cell r="I660" t="str">
            <v>RUB</v>
          </cell>
          <cell r="J660" t="str">
            <v>195,5x140x150</v>
          </cell>
          <cell r="K660">
            <v>4.1055000000000001</v>
          </cell>
          <cell r="L660">
            <v>410</v>
          </cell>
        </row>
        <row r="661">
          <cell r="A661" t="str">
            <v>X-00013372</v>
          </cell>
          <cell r="B661" t="str">
            <v>Ecoclima Pro Vent</v>
          </cell>
          <cell r="C661" t="str">
            <v>Приточно-вытяжные=&gt; горизонтальные + с роторным рекуператором</v>
          </cell>
          <cell r="D661" t="str">
            <v>ECT PH-R 5000-E13.5-R-5</v>
          </cell>
          <cell r="E661">
            <v>0</v>
          </cell>
          <cell r="F661">
            <v>1984000</v>
          </cell>
          <cell r="G661" t="str">
            <v>RUB</v>
          </cell>
          <cell r="H661">
            <v>0</v>
          </cell>
          <cell r="I661" t="str">
            <v>RUB</v>
          </cell>
          <cell r="J661" t="str">
            <v>195,5x140x150</v>
          </cell>
          <cell r="K661">
            <v>4.1055000000000001</v>
          </cell>
          <cell r="L661">
            <v>155</v>
          </cell>
        </row>
        <row r="662">
          <cell r="A662" t="str">
            <v>X-00013732</v>
          </cell>
          <cell r="B662" t="str">
            <v>Ecoclima Pro Vent</v>
          </cell>
          <cell r="C662" t="str">
            <v>Приточно-вытяжные=&gt; горизонтальные + с роторным рекуператором</v>
          </cell>
          <cell r="D662" t="str">
            <v>ECT PH-R 850-E2.0-L-4</v>
          </cell>
          <cell r="E662">
            <v>1</v>
          </cell>
          <cell r="F662">
            <v>605000</v>
          </cell>
          <cell r="G662" t="str">
            <v>RUB</v>
          </cell>
          <cell r="H662">
            <v>0</v>
          </cell>
          <cell r="I662" t="str">
            <v>RUB</v>
          </cell>
          <cell r="J662" t="str">
            <v>125x89x115</v>
          </cell>
          <cell r="K662">
            <v>1.2793749999999999</v>
          </cell>
          <cell r="L662">
            <v>161</v>
          </cell>
        </row>
        <row r="663">
          <cell r="A663" t="str">
            <v>X-00013733</v>
          </cell>
          <cell r="B663" t="str">
            <v>Ecoclima Pro Vent</v>
          </cell>
          <cell r="C663" t="str">
            <v>Приточно-вытяжные=&gt; горизонтальные + с роторным рекуператором</v>
          </cell>
          <cell r="D663" t="str">
            <v>ECT PH-R 850-E2.0-R-4</v>
          </cell>
          <cell r="E663">
            <v>1</v>
          </cell>
          <cell r="F663">
            <v>605000</v>
          </cell>
          <cell r="G663" t="str">
            <v>RUB</v>
          </cell>
          <cell r="H663">
            <v>0</v>
          </cell>
          <cell r="I663" t="str">
            <v>RUB</v>
          </cell>
          <cell r="J663" t="str">
            <v>125x89x115</v>
          </cell>
          <cell r="K663">
            <v>1.2793749999999999</v>
          </cell>
          <cell r="L663">
            <v>161</v>
          </cell>
        </row>
        <row r="664">
          <cell r="A664" t="str">
            <v>X-00013734</v>
          </cell>
          <cell r="B664" t="str">
            <v>Ecoclima Pro Vent</v>
          </cell>
          <cell r="C664" t="str">
            <v>Приточно-вытяжные=&gt; горизонтальные + с роторным рекуператором</v>
          </cell>
          <cell r="D664" t="str">
            <v>ECT PH-R 1000-E2.0-L-4</v>
          </cell>
          <cell r="E664">
            <v>1</v>
          </cell>
          <cell r="F664">
            <v>749000</v>
          </cell>
          <cell r="G664" t="str">
            <v>RUB</v>
          </cell>
          <cell r="H664">
            <v>0</v>
          </cell>
          <cell r="I664" t="str">
            <v>RUB</v>
          </cell>
          <cell r="J664" t="str">
            <v>125x89x115</v>
          </cell>
          <cell r="K664">
            <v>1.2793749999999999</v>
          </cell>
          <cell r="L664">
            <v>161</v>
          </cell>
        </row>
        <row r="665">
          <cell r="A665" t="str">
            <v>X-00013735</v>
          </cell>
          <cell r="B665" t="str">
            <v>Ecoclima Pro Vent</v>
          </cell>
          <cell r="C665" t="str">
            <v>Приточно-вытяжные=&gt; горизонтальные + с роторным рекуператором</v>
          </cell>
          <cell r="D665" t="str">
            <v>ECT PH-R 1000-E2.0-R-4</v>
          </cell>
          <cell r="E665">
            <v>1</v>
          </cell>
          <cell r="F665">
            <v>749000</v>
          </cell>
          <cell r="G665" t="str">
            <v>RUB</v>
          </cell>
          <cell r="H665">
            <v>0</v>
          </cell>
          <cell r="I665" t="str">
            <v>RUB</v>
          </cell>
          <cell r="J665" t="str">
            <v>125x89x115</v>
          </cell>
          <cell r="K665">
            <v>1.2793749999999999</v>
          </cell>
          <cell r="L665">
            <v>161</v>
          </cell>
        </row>
        <row r="666">
          <cell r="A666" t="str">
            <v>X-00013985</v>
          </cell>
          <cell r="B666" t="str">
            <v>Ecoclima Pro Vent</v>
          </cell>
          <cell r="C666" t="str">
            <v>Приточно-вытяжные=&gt; горизонтальные + с роторным рекуператором</v>
          </cell>
          <cell r="D666" t="str">
            <v>ECT PH-R 1000-W-L-4</v>
          </cell>
          <cell r="E666">
            <v>0</v>
          </cell>
          <cell r="F666">
            <v>749000</v>
          </cell>
          <cell r="G666" t="str">
            <v>RUB</v>
          </cell>
          <cell r="H666">
            <v>0</v>
          </cell>
          <cell r="I666" t="str">
            <v>RUB</v>
          </cell>
          <cell r="J666" t="str">
            <v>125x89x115</v>
          </cell>
          <cell r="K666">
            <v>1.2793749999999999</v>
          </cell>
          <cell r="L666">
            <v>161</v>
          </cell>
        </row>
        <row r="667">
          <cell r="A667" t="str">
            <v>X-00013986</v>
          </cell>
          <cell r="B667" t="str">
            <v>Ecoclima Pro Vent</v>
          </cell>
          <cell r="C667" t="str">
            <v>Приточно-вытяжные=&gt; горизонтальные + с роторным рекуператором</v>
          </cell>
          <cell r="D667" t="str">
            <v>ECT PH-R 1500-W-L-4</v>
          </cell>
          <cell r="E667">
            <v>0</v>
          </cell>
          <cell r="F667">
            <v>950000</v>
          </cell>
          <cell r="G667" t="str">
            <v>RUB</v>
          </cell>
          <cell r="H667">
            <v>0</v>
          </cell>
          <cell r="I667" t="str">
            <v>RUB</v>
          </cell>
          <cell r="J667" t="str">
            <v>160,5x115,6x125,5</v>
          </cell>
          <cell r="K667">
            <v>2.3285019</v>
          </cell>
          <cell r="L667">
            <v>245</v>
          </cell>
        </row>
        <row r="668">
          <cell r="A668" t="str">
            <v>X-00013379</v>
          </cell>
          <cell r="B668" t="str">
            <v>Ecoclima Pro Vent</v>
          </cell>
          <cell r="C668" t="str">
            <v>Приточно-вытяжные=&gt; подвесные + с роторным рекуператором</v>
          </cell>
          <cell r="D668" t="str">
            <v>ECT PF-R 500-E1.0-R-4-Z</v>
          </cell>
          <cell r="E668">
            <v>1</v>
          </cell>
          <cell r="F668">
            <v>393000</v>
          </cell>
          <cell r="G668" t="str">
            <v>RUB</v>
          </cell>
          <cell r="H668">
            <v>0</v>
          </cell>
          <cell r="I668" t="str">
            <v>RUB</v>
          </cell>
          <cell r="J668" t="str">
            <v>109,2x85,2x66,6</v>
          </cell>
          <cell r="K668">
            <v>0.61963574399999999</v>
          </cell>
          <cell r="L668">
            <v>58</v>
          </cell>
        </row>
        <row r="669">
          <cell r="A669" t="str">
            <v>X-00013386</v>
          </cell>
          <cell r="B669" t="str">
            <v>Ecoclima Pro Vent</v>
          </cell>
          <cell r="C669" t="str">
            <v>Приточно-вытяжные=&gt; подвесные + с роторным рекуператором</v>
          </cell>
          <cell r="D669" t="str">
            <v>ECT PF-R 850-E2.0-L-4</v>
          </cell>
          <cell r="E669">
            <v>0</v>
          </cell>
          <cell r="F669">
            <v>557000</v>
          </cell>
          <cell r="G669" t="str">
            <v>RUB</v>
          </cell>
          <cell r="H669">
            <v>0</v>
          </cell>
          <cell r="I669" t="str">
            <v>RUB</v>
          </cell>
          <cell r="J669" t="str">
            <v>149x110x78,2</v>
          </cell>
          <cell r="K669">
            <v>1.281698</v>
          </cell>
          <cell r="L669">
            <v>130</v>
          </cell>
        </row>
        <row r="670">
          <cell r="A670" t="str">
            <v>X-00013387</v>
          </cell>
          <cell r="B670" t="str">
            <v>Ecoclima Pro Vent</v>
          </cell>
          <cell r="C670" t="str">
            <v>Приточно-вытяжные=&gt; подвесные + с роторным рекуператором</v>
          </cell>
          <cell r="D670" t="str">
            <v>ECT PF-R 850-E2.0-R-4</v>
          </cell>
          <cell r="E670">
            <v>1</v>
          </cell>
          <cell r="F670">
            <v>557000</v>
          </cell>
          <cell r="G670" t="str">
            <v>RUB</v>
          </cell>
          <cell r="H670">
            <v>0</v>
          </cell>
          <cell r="I670" t="str">
            <v>RUB</v>
          </cell>
          <cell r="J670" t="str">
            <v>149x110x78,2</v>
          </cell>
          <cell r="K670">
            <v>1.281698</v>
          </cell>
          <cell r="L670">
            <v>130</v>
          </cell>
        </row>
        <row r="671">
          <cell r="A671" t="str">
            <v>X-00013390</v>
          </cell>
          <cell r="B671" t="str">
            <v>Ecoclima Pro Vent</v>
          </cell>
          <cell r="C671" t="str">
            <v>Приточно-вытяжные=&gt; подвесные + с роторным рекуператором</v>
          </cell>
          <cell r="D671" t="str">
            <v>ECT PF-R 1150-E3.0-L-5</v>
          </cell>
          <cell r="E671">
            <v>1</v>
          </cell>
          <cell r="F671">
            <v>1036000</v>
          </cell>
          <cell r="G671" t="str">
            <v>RUB</v>
          </cell>
          <cell r="H671">
            <v>0</v>
          </cell>
          <cell r="I671" t="str">
            <v>RUB</v>
          </cell>
          <cell r="J671" t="str">
            <v>165x118x80</v>
          </cell>
          <cell r="K671">
            <v>1.5576000000000001</v>
          </cell>
          <cell r="L671">
            <v>155</v>
          </cell>
        </row>
        <row r="672">
          <cell r="A672" t="str">
            <v>X-00013391</v>
          </cell>
          <cell r="B672" t="str">
            <v>Ecoclima Pro Vent</v>
          </cell>
          <cell r="C672" t="str">
            <v>Приточно-вытяжные=&gt; подвесные + с роторным рекуператором</v>
          </cell>
          <cell r="D672" t="str">
            <v>ECT PF-R 1150-E3.0-R-5</v>
          </cell>
          <cell r="E672">
            <v>2</v>
          </cell>
          <cell r="F672">
            <v>1036000</v>
          </cell>
          <cell r="G672" t="str">
            <v>RUB</v>
          </cell>
          <cell r="H672">
            <v>0</v>
          </cell>
          <cell r="I672" t="str">
            <v>RUB</v>
          </cell>
          <cell r="J672" t="str">
            <v>165x118x80</v>
          </cell>
          <cell r="K672">
            <v>1.5576000000000001</v>
          </cell>
          <cell r="L672">
            <v>155</v>
          </cell>
        </row>
        <row r="673">
          <cell r="A673" t="str">
            <v>X-00013392</v>
          </cell>
          <cell r="B673" t="str">
            <v>Ecoclima Pro Vent</v>
          </cell>
          <cell r="C673" t="str">
            <v>Приточно-вытяжные=&gt; подвесные + с роторным рекуператором</v>
          </cell>
          <cell r="D673" t="str">
            <v>ECT PF-R 1350-E3.0-L-5</v>
          </cell>
          <cell r="E673">
            <v>0</v>
          </cell>
          <cell r="F673">
            <v>1090000</v>
          </cell>
          <cell r="G673" t="str">
            <v>RUB</v>
          </cell>
          <cell r="H673">
            <v>0</v>
          </cell>
          <cell r="I673" t="str">
            <v>RUB</v>
          </cell>
          <cell r="J673" t="str">
            <v>165x118x80</v>
          </cell>
          <cell r="K673">
            <v>1.5576000000000001</v>
          </cell>
          <cell r="L673">
            <v>155</v>
          </cell>
        </row>
        <row r="674">
          <cell r="A674" t="str">
            <v>X-00013393</v>
          </cell>
          <cell r="B674" t="str">
            <v>Ecoclima Pro Vent</v>
          </cell>
          <cell r="C674" t="str">
            <v>Приточно-вытяжные=&gt; подвесные + с роторным рекуператором</v>
          </cell>
          <cell r="D674" t="str">
            <v>ECT PF-R 1350-E3.0-R-5</v>
          </cell>
          <cell r="E674">
            <v>0</v>
          </cell>
          <cell r="F674">
            <v>1090000</v>
          </cell>
          <cell r="G674" t="str">
            <v>RUB</v>
          </cell>
          <cell r="H674">
            <v>0</v>
          </cell>
          <cell r="I674" t="str">
            <v>RUB</v>
          </cell>
          <cell r="J674" t="str">
            <v>165x118x80</v>
          </cell>
          <cell r="K674">
            <v>1.5576000000000001</v>
          </cell>
          <cell r="L674">
            <v>155</v>
          </cell>
        </row>
        <row r="675">
          <cell r="A675" t="str">
            <v>X-00013998</v>
          </cell>
          <cell r="B675" t="str">
            <v>Ecoclima Pro Vent</v>
          </cell>
          <cell r="C675" t="str">
            <v>Приточно-вытяжные=&gt; подвесные + с роторным рекуператором</v>
          </cell>
          <cell r="D675" t="str">
            <v>ECT PF-R 400-E1.0-R-4 Pro</v>
          </cell>
          <cell r="E675">
            <v>0</v>
          </cell>
          <cell r="F675">
            <v>444000</v>
          </cell>
          <cell r="G675" t="str">
            <v>RUB</v>
          </cell>
          <cell r="H675">
            <v>0</v>
          </cell>
          <cell r="I675" t="str">
            <v>RUB</v>
          </cell>
          <cell r="J675" t="str">
            <v>108x77x63</v>
          </cell>
          <cell r="K675">
            <v>0.52390800000000004</v>
          </cell>
          <cell r="L675">
            <v>75</v>
          </cell>
        </row>
        <row r="676">
          <cell r="A676" t="str">
            <v>X-00013999</v>
          </cell>
          <cell r="B676" t="str">
            <v>Ecoclima Pro Vent</v>
          </cell>
          <cell r="C676" t="str">
            <v>Приточно-вытяжные=&gt; подвесные + с роторным рекуператором</v>
          </cell>
          <cell r="D676" t="str">
            <v>ECT PF-R 400-E1.0-R-4-Z Pro</v>
          </cell>
          <cell r="E676">
            <v>0</v>
          </cell>
          <cell r="F676">
            <v>499000</v>
          </cell>
          <cell r="G676" t="str">
            <v>RUB</v>
          </cell>
          <cell r="H676">
            <v>0</v>
          </cell>
          <cell r="I676" t="str">
            <v>RUB</v>
          </cell>
          <cell r="J676" t="str">
            <v>108x77x63</v>
          </cell>
          <cell r="K676">
            <v>0.52390800000000004</v>
          </cell>
          <cell r="L676">
            <v>75</v>
          </cell>
        </row>
        <row r="677">
          <cell r="A677" t="str">
            <v>X-00014000</v>
          </cell>
          <cell r="B677" t="str">
            <v>Ecoclima Pro Vent</v>
          </cell>
          <cell r="C677" t="str">
            <v>Приточно-вытяжные=&gt; подвесные + с роторным рекуператором</v>
          </cell>
          <cell r="D677" t="str">
            <v>ECT PF-R 550-E1.0-R-4 Pro</v>
          </cell>
          <cell r="E677">
            <v>0</v>
          </cell>
          <cell r="F677">
            <v>487000</v>
          </cell>
          <cell r="G677" t="str">
            <v>RUB</v>
          </cell>
          <cell r="H677">
            <v>0</v>
          </cell>
          <cell r="I677" t="str">
            <v>RUB</v>
          </cell>
          <cell r="J677" t="str">
            <v>145x95x63</v>
          </cell>
          <cell r="K677">
            <v>0.86782499999999996</v>
          </cell>
          <cell r="L677">
            <v>113</v>
          </cell>
        </row>
        <row r="678">
          <cell r="A678" t="str">
            <v>X-00014001</v>
          </cell>
          <cell r="B678" t="str">
            <v>Ecoclima Pro Vent</v>
          </cell>
          <cell r="C678" t="str">
            <v>Приточно-вытяжные=&gt; подвесные + с роторным рекуператором</v>
          </cell>
          <cell r="D678" t="str">
            <v>ECT PF-R 550-E1.0-R-4-Z Pro</v>
          </cell>
          <cell r="E678">
            <v>1</v>
          </cell>
          <cell r="F678">
            <v>542000</v>
          </cell>
          <cell r="G678" t="str">
            <v>RUB</v>
          </cell>
          <cell r="H678">
            <v>0</v>
          </cell>
          <cell r="I678" t="str">
            <v>RUB</v>
          </cell>
          <cell r="J678" t="str">
            <v>145x95x63</v>
          </cell>
          <cell r="K678">
            <v>0.86782499999999996</v>
          </cell>
          <cell r="L678">
            <v>113</v>
          </cell>
        </row>
        <row r="679">
          <cell r="A679" t="str">
            <v>X-00014508</v>
          </cell>
          <cell r="B679" t="str">
            <v>Ecoclima Pro Vent</v>
          </cell>
          <cell r="C679" t="str">
            <v>Приточно-вытяжные=&gt; подвесные + с роторным рекуператором</v>
          </cell>
          <cell r="D679" t="str">
            <v>ECT PF-R 800-E2.0-R-4 Pro</v>
          </cell>
          <cell r="E679">
            <v>0</v>
          </cell>
          <cell r="F679">
            <v>657000</v>
          </cell>
          <cell r="G679" t="str">
            <v>RUB</v>
          </cell>
          <cell r="H679">
            <v>0</v>
          </cell>
          <cell r="I679" t="str">
            <v>RUB</v>
          </cell>
          <cell r="J679" t="str">
            <v>149x120x78,2</v>
          </cell>
          <cell r="K679">
            <v>1.3982159999999999</v>
          </cell>
          <cell r="L679">
            <v>128</v>
          </cell>
        </row>
        <row r="680">
          <cell r="A680" t="str">
            <v>X-00014509</v>
          </cell>
          <cell r="B680" t="str">
            <v>Ecoclima Pro Vent</v>
          </cell>
          <cell r="C680" t="str">
            <v>Приточно-вытяжные=&gt; подвесные + с роторным рекуператором</v>
          </cell>
          <cell r="D680" t="str">
            <v>ECT PF-R 800-E2.0-R-4-Z Pro</v>
          </cell>
          <cell r="E680">
            <v>0</v>
          </cell>
          <cell r="F680">
            <v>712000</v>
          </cell>
          <cell r="G680" t="str">
            <v>RUB</v>
          </cell>
          <cell r="H680">
            <v>0</v>
          </cell>
          <cell r="I680" t="str">
            <v>RUB</v>
          </cell>
          <cell r="J680" t="str">
            <v>149x120x78,2</v>
          </cell>
          <cell r="K680">
            <v>1.3982159999999999</v>
          </cell>
          <cell r="L680">
            <v>128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itsubishi Electric"/>
      <sheetName val="Electrolux"/>
      <sheetName val="AUX"/>
      <sheetName val="Ecoclima"/>
      <sheetName val="Ecoclima Pro Vent"/>
      <sheetName val="Все товары"/>
    </sheetNames>
    <sheetDataSet>
      <sheetData sheetId="0"/>
      <sheetData sheetId="1"/>
      <sheetData sheetId="2"/>
      <sheetData sheetId="3"/>
      <sheetData sheetId="4"/>
      <sheetData sheetId="5">
        <row r="2">
          <cell r="H2">
            <v>8280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одержание"/>
      <sheetName val="RAC"/>
      <sheetName val="WIN"/>
      <sheetName val="MULTI"/>
      <sheetName val="Контроллеры split"/>
      <sheetName val="Услуги"/>
      <sheetName val="Общий список"/>
    </sheetNames>
    <sheetDataSet>
      <sheetData sheetId="0"/>
      <sheetData sheetId="1">
        <row r="1">
          <cell r="B1"/>
          <cell r="C1"/>
          <cell r="D1"/>
          <cell r="E1"/>
          <cell r="F1"/>
          <cell r="G1"/>
          <cell r="H1"/>
          <cell r="I1"/>
          <cell r="J1"/>
          <cell r="K1"/>
        </row>
        <row r="2">
          <cell r="E2"/>
          <cell r="F2"/>
          <cell r="G2"/>
          <cell r="H2"/>
          <cell r="I2"/>
          <cell r="J2"/>
          <cell r="K2"/>
        </row>
        <row r="3">
          <cell r="E3"/>
          <cell r="F3"/>
          <cell r="G3"/>
          <cell r="H3"/>
          <cell r="I3"/>
          <cell r="J3"/>
          <cell r="K3"/>
        </row>
        <row r="4">
          <cell r="E4"/>
          <cell r="F4"/>
          <cell r="G4"/>
          <cell r="H4"/>
          <cell r="I4"/>
          <cell r="J4"/>
          <cell r="K4"/>
        </row>
        <row r="5">
          <cell r="A5" t="str">
            <v xml:space="preserve">Модельный ряд торговой марки Axioma. Сезон 2026. </v>
          </cell>
          <cell r="B5"/>
          <cell r="C5"/>
          <cell r="D5"/>
          <cell r="E5"/>
          <cell r="F5"/>
          <cell r="G5"/>
          <cell r="H5"/>
          <cell r="I5"/>
          <cell r="J5"/>
          <cell r="K5"/>
        </row>
        <row r="6">
          <cell r="A6" t="str">
            <v>К СОДЕРЖАНИЮ</v>
          </cell>
          <cell r="B6"/>
          <cell r="C6"/>
          <cell r="D6"/>
          <cell r="E6"/>
          <cell r="F6"/>
          <cell r="G6"/>
          <cell r="H6"/>
          <cell r="I6"/>
          <cell r="J6" t="str">
            <v>A_MASS</v>
          </cell>
          <cell r="K6">
            <v>0.18</v>
          </cell>
        </row>
        <row r="7">
          <cell r="A7" t="str">
            <v>Внутренний блок</v>
          </cell>
          <cell r="B7" t="str">
            <v>Наружный блок</v>
          </cell>
          <cell r="C7" t="str">
            <v>Тип</v>
          </cell>
          <cell r="D7" t="str">
            <v>Фреон</v>
          </cell>
          <cell r="E7" t="str">
            <v>Мощность, кВт</v>
          </cell>
          <cell r="F7"/>
          <cell r="G7" t="str">
            <v>Тип скидки</v>
          </cell>
          <cell r="H7" t="str">
            <v>Базовая цена</v>
          </cell>
          <cell r="I7"/>
          <cell r="J7" t="str">
            <v>Ваша цена со скидкой за комплект</v>
          </cell>
          <cell r="K7" t="str">
            <v>МПРЦ, РУБ.</v>
          </cell>
        </row>
        <row r="8">
          <cell r="A8"/>
          <cell r="B8"/>
          <cell r="C8"/>
          <cell r="D8"/>
          <cell r="E8" t="str">
            <v>холод</v>
          </cell>
          <cell r="F8" t="str">
            <v>тепло</v>
          </cell>
          <cell r="G8"/>
          <cell r="H8" t="str">
            <v>внутр.,РУБ</v>
          </cell>
          <cell r="I8" t="str">
            <v>наруж.,РУБ</v>
          </cell>
          <cell r="J8"/>
          <cell r="K8"/>
        </row>
        <row r="9">
          <cell r="A9" t="str">
            <v xml:space="preserve">
 Сплит система  ASX/ASB (серия F)
</v>
          </cell>
          <cell r="B9"/>
          <cell r="C9"/>
          <cell r="D9"/>
          <cell r="E9" t="str">
            <v>• Энергоэффективность класса А
• Экологичный фреон R32 
• Бесшумная работа
• 5 скоростей вентилятора
• Автоматический выбор режима</v>
          </cell>
          <cell r="F9"/>
          <cell r="G9" t="str">
            <v>• Режим "Turbo"
• Авторестарт
• Ночной режим
• WI-FI ready</v>
          </cell>
          <cell r="H9"/>
          <cell r="I9"/>
          <cell r="J9"/>
          <cell r="K9"/>
        </row>
        <row r="10">
          <cell r="A10"/>
          <cell r="B10"/>
          <cell r="C10"/>
          <cell r="D10"/>
          <cell r="E10"/>
          <cell r="F10"/>
          <cell r="G10"/>
          <cell r="H10"/>
          <cell r="I10"/>
          <cell r="J10"/>
          <cell r="K10"/>
        </row>
        <row r="11">
          <cell r="A11" t="str">
            <v>ASX07F1</v>
          </cell>
          <cell r="B11" t="str">
            <v>ASB07F1</v>
          </cell>
          <cell r="C11" t="str">
            <v>on/off</v>
          </cell>
          <cell r="D11" t="str">
            <v>R32</v>
          </cell>
          <cell r="E11">
            <v>2.1</v>
          </cell>
          <cell r="F11">
            <v>2.1</v>
          </cell>
          <cell r="G11" t="str">
            <v>A_MASS</v>
          </cell>
          <cell r="H11">
            <v>5000</v>
          </cell>
          <cell r="I11">
            <v>11700</v>
          </cell>
          <cell r="J11">
            <v>13694</v>
          </cell>
          <cell r="K11">
            <v>19990</v>
          </cell>
        </row>
        <row r="12">
          <cell r="A12" t="str">
            <v>ASX09F1</v>
          </cell>
          <cell r="B12" t="str">
            <v>ASB09F1</v>
          </cell>
          <cell r="C12" t="str">
            <v>on/off</v>
          </cell>
          <cell r="D12" t="str">
            <v>R32</v>
          </cell>
          <cell r="E12">
            <v>2.5</v>
          </cell>
          <cell r="F12">
            <v>2.5</v>
          </cell>
          <cell r="G12" t="str">
            <v>A_MASS</v>
          </cell>
          <cell r="H12">
            <v>5600</v>
          </cell>
          <cell r="I12">
            <v>12900</v>
          </cell>
          <cell r="J12">
            <v>15170</v>
          </cell>
          <cell r="K12">
            <v>22190</v>
          </cell>
        </row>
        <row r="13">
          <cell r="A13" t="str">
            <v>ASX12F1</v>
          </cell>
          <cell r="B13" t="str">
            <v>ASB12F1</v>
          </cell>
          <cell r="C13" t="str">
            <v>on/off</v>
          </cell>
          <cell r="D13" t="str">
            <v>R32</v>
          </cell>
          <cell r="E13">
            <v>3.3</v>
          </cell>
          <cell r="F13">
            <v>3.3</v>
          </cell>
          <cell r="G13" t="str">
            <v>A_MASS</v>
          </cell>
          <cell r="H13">
            <v>7600</v>
          </cell>
          <cell r="I13">
            <v>17600</v>
          </cell>
          <cell r="J13">
            <v>20664</v>
          </cell>
          <cell r="K13">
            <v>30190</v>
          </cell>
        </row>
        <row r="14">
          <cell r="A14" t="str">
            <v>ASX18F1</v>
          </cell>
          <cell r="B14" t="str">
            <v>ASB18F1</v>
          </cell>
          <cell r="C14" t="str">
            <v>on/off</v>
          </cell>
          <cell r="D14" t="str">
            <v>R32</v>
          </cell>
          <cell r="E14">
            <v>5.0999999999999996</v>
          </cell>
          <cell r="F14">
            <v>5.0999999999999996</v>
          </cell>
          <cell r="G14" t="str">
            <v>A_MASS</v>
          </cell>
          <cell r="H14">
            <v>12500</v>
          </cell>
          <cell r="I14">
            <v>29100</v>
          </cell>
          <cell r="J14">
            <v>34112</v>
          </cell>
          <cell r="K14">
            <v>49890</v>
          </cell>
        </row>
        <row r="15">
          <cell r="A15" t="str">
            <v>ASX24F1</v>
          </cell>
          <cell r="B15" t="str">
            <v>ASB24F1</v>
          </cell>
          <cell r="C15" t="str">
            <v>on/off</v>
          </cell>
          <cell r="D15" t="str">
            <v>R32</v>
          </cell>
          <cell r="E15">
            <v>6.8</v>
          </cell>
          <cell r="F15">
            <v>7.2</v>
          </cell>
          <cell r="G15" t="str">
            <v>A_MASS</v>
          </cell>
          <cell r="H15">
            <v>15700</v>
          </cell>
          <cell r="I15">
            <v>36600</v>
          </cell>
          <cell r="J15">
            <v>42886</v>
          </cell>
          <cell r="K15">
            <v>62790</v>
          </cell>
        </row>
        <row r="16">
          <cell r="A16"/>
          <cell r="B16"/>
          <cell r="C16"/>
          <cell r="D16"/>
          <cell r="E16"/>
          <cell r="F16"/>
          <cell r="G16"/>
          <cell r="H16"/>
          <cell r="I16"/>
          <cell r="J16"/>
          <cell r="K16"/>
        </row>
        <row r="17">
          <cell r="A17" t="str">
            <v>ASX07FZ1</v>
          </cell>
          <cell r="B17" t="str">
            <v>ASB07FZ1</v>
          </cell>
          <cell r="C17" t="str">
            <v>DC inverter</v>
          </cell>
          <cell r="D17" t="str">
            <v>R32</v>
          </cell>
          <cell r="E17" t="str">
            <v>2,05 (1,0-2,6)</v>
          </cell>
          <cell r="F17" t="str">
            <v>2,1 (1,1-2,7)</v>
          </cell>
          <cell r="G17" t="str">
            <v>A_MASS</v>
          </cell>
          <cell r="H17">
            <v>6800</v>
          </cell>
          <cell r="I17">
            <v>16000</v>
          </cell>
          <cell r="J17">
            <v>18696</v>
          </cell>
          <cell r="K17">
            <v>29190</v>
          </cell>
        </row>
        <row r="18">
          <cell r="A18" t="str">
            <v>ASX09FZ1</v>
          </cell>
          <cell r="B18" t="str">
            <v>ASB09FZ1</v>
          </cell>
          <cell r="C18" t="str">
            <v>DC inverter</v>
          </cell>
          <cell r="D18" t="str">
            <v>R32</v>
          </cell>
          <cell r="E18" t="str">
            <v>2,7 (1,2-3,2)</v>
          </cell>
          <cell r="F18" t="str">
            <v>2,9 (0,9-3,7)</v>
          </cell>
          <cell r="G18" t="str">
            <v>A_MASS</v>
          </cell>
          <cell r="H18">
            <v>7200</v>
          </cell>
          <cell r="I18">
            <v>16900</v>
          </cell>
          <cell r="J18">
            <v>19762</v>
          </cell>
          <cell r="K18">
            <v>30790</v>
          </cell>
        </row>
        <row r="19">
          <cell r="A19" t="str">
            <v>ASX12FZ1</v>
          </cell>
          <cell r="B19" t="str">
            <v>ASB12FZ1</v>
          </cell>
          <cell r="C19" t="str">
            <v>DC inverter</v>
          </cell>
          <cell r="D19" t="str">
            <v>R32</v>
          </cell>
          <cell r="E19" t="str">
            <v>3,4 (1,0-3,6)</v>
          </cell>
          <cell r="F19" t="str">
            <v>3,9 (1,4-4,2)</v>
          </cell>
          <cell r="G19" t="str">
            <v>A_MASS</v>
          </cell>
          <cell r="H19">
            <v>8000</v>
          </cell>
          <cell r="I19">
            <v>18600</v>
          </cell>
          <cell r="J19">
            <v>21812</v>
          </cell>
          <cell r="K19">
            <v>33990</v>
          </cell>
        </row>
        <row r="20">
          <cell r="A20" t="str">
            <v>ASX18FZ1</v>
          </cell>
          <cell r="B20" t="str">
            <v>ASB18FZ1</v>
          </cell>
          <cell r="C20" t="str">
            <v>DC inverter</v>
          </cell>
          <cell r="D20" t="str">
            <v>R32</v>
          </cell>
          <cell r="E20" t="str">
            <v>5,0 (1,3-5,8)</v>
          </cell>
          <cell r="F20" t="str">
            <v>5,2 (1,4-6,0)</v>
          </cell>
          <cell r="G20" t="str">
            <v>A_MASS</v>
          </cell>
          <cell r="H20">
            <v>13800</v>
          </cell>
          <cell r="I20">
            <v>32300</v>
          </cell>
          <cell r="J20">
            <v>37802</v>
          </cell>
          <cell r="K20">
            <v>58990</v>
          </cell>
        </row>
        <row r="21">
          <cell r="A21" t="str">
            <v>ASX24FZ1</v>
          </cell>
          <cell r="B21" t="str">
            <v>ASB24FZ1</v>
          </cell>
          <cell r="C21" t="str">
            <v>DC inverter</v>
          </cell>
          <cell r="D21" t="str">
            <v>R32</v>
          </cell>
          <cell r="E21" t="str">
            <v>7,0 (2,2-8,5)</v>
          </cell>
          <cell r="F21" t="str">
            <v>8,1 (2,4-10,0)</v>
          </cell>
          <cell r="G21" t="str">
            <v>A_MASS</v>
          </cell>
          <cell r="H21">
            <v>17700</v>
          </cell>
          <cell r="I21">
            <v>41200</v>
          </cell>
          <cell r="J21">
            <v>48298</v>
          </cell>
          <cell r="K21">
            <v>75390</v>
          </cell>
        </row>
        <row r="22">
          <cell r="A22"/>
          <cell r="B22"/>
          <cell r="C22"/>
          <cell r="D22"/>
          <cell r="E22"/>
          <cell r="F22"/>
          <cell r="G22"/>
          <cell r="H22"/>
          <cell r="I22"/>
          <cell r="J22"/>
          <cell r="K22"/>
        </row>
        <row r="23">
          <cell r="A23" t="str">
            <v xml:space="preserve">
 Сплит система  ASX/ASB (серия H)</v>
          </cell>
          <cell r="B23"/>
          <cell r="C23"/>
          <cell r="D23"/>
          <cell r="E23" t="str">
            <v xml:space="preserve">• Энергоэффективность класса А
• Ионизатор воздуха
• Защита от коррозии
• Направленный поток воздуха
</v>
          </cell>
          <cell r="F23"/>
          <cell r="G23" t="str">
            <v xml:space="preserve">• Режим "Turbo"
• Авторестарт
• Ночной режим
• WI-FI ready
</v>
          </cell>
          <cell r="H23"/>
          <cell r="I23"/>
          <cell r="J23"/>
          <cell r="K23"/>
        </row>
        <row r="24">
          <cell r="A24"/>
          <cell r="B24"/>
          <cell r="C24"/>
          <cell r="D24"/>
          <cell r="E24"/>
          <cell r="F24"/>
          <cell r="G24"/>
          <cell r="H24"/>
          <cell r="I24"/>
          <cell r="J24"/>
          <cell r="K24"/>
        </row>
        <row r="25">
          <cell r="A25" t="str">
            <v>ASX07H1R</v>
          </cell>
          <cell r="B25" t="str">
            <v>ASB07H1R</v>
          </cell>
          <cell r="C25" t="str">
            <v>on\off</v>
          </cell>
          <cell r="D25" t="str">
            <v>R32</v>
          </cell>
          <cell r="E25">
            <v>2.0499999999999998</v>
          </cell>
          <cell r="F25">
            <v>2.2000000000000002</v>
          </cell>
          <cell r="G25" t="str">
            <v>A_MASS</v>
          </cell>
          <cell r="H25">
            <v>5200</v>
          </cell>
          <cell r="I25">
            <v>12100</v>
          </cell>
          <cell r="J25">
            <v>14186</v>
          </cell>
          <cell r="K25">
            <v>20790</v>
          </cell>
        </row>
        <row r="26">
          <cell r="A26" t="str">
            <v>ASX09H1R</v>
          </cell>
          <cell r="B26" t="str">
            <v>ASB09H1R</v>
          </cell>
          <cell r="C26" t="str">
            <v>on\off</v>
          </cell>
          <cell r="D26" t="str">
            <v>R32</v>
          </cell>
          <cell r="E26">
            <v>2.5</v>
          </cell>
          <cell r="F26">
            <v>2.65</v>
          </cell>
          <cell r="G26" t="str">
            <v>A_MASS</v>
          </cell>
          <cell r="H26">
            <v>5700</v>
          </cell>
          <cell r="I26">
            <v>13400</v>
          </cell>
          <cell r="J26">
            <v>15662</v>
          </cell>
          <cell r="K26">
            <v>22890</v>
          </cell>
        </row>
        <row r="27">
          <cell r="A27" t="str">
            <v>ASX12H1R</v>
          </cell>
          <cell r="B27" t="str">
            <v>ASB12H1R</v>
          </cell>
          <cell r="C27" t="str">
            <v>on\off</v>
          </cell>
          <cell r="D27" t="str">
            <v>R32</v>
          </cell>
          <cell r="E27">
            <v>3.23</v>
          </cell>
          <cell r="F27">
            <v>3.52</v>
          </cell>
          <cell r="G27" t="str">
            <v>A_MASS</v>
          </cell>
          <cell r="H27">
            <v>7800</v>
          </cell>
          <cell r="I27">
            <v>18200</v>
          </cell>
          <cell r="J27">
            <v>21320</v>
          </cell>
          <cell r="K27">
            <v>31190</v>
          </cell>
        </row>
        <row r="28">
          <cell r="A28" t="str">
            <v>ASX18H1R</v>
          </cell>
          <cell r="B28" t="str">
            <v>ASB18H1R</v>
          </cell>
          <cell r="C28" t="str">
            <v>on\off</v>
          </cell>
          <cell r="D28" t="str">
            <v>R32</v>
          </cell>
          <cell r="E28">
            <v>5</v>
          </cell>
          <cell r="F28">
            <v>5.13</v>
          </cell>
          <cell r="G28" t="str">
            <v>A_MASS</v>
          </cell>
          <cell r="H28">
            <v>12900</v>
          </cell>
          <cell r="I28">
            <v>30000</v>
          </cell>
          <cell r="J28">
            <v>35178</v>
          </cell>
          <cell r="K28">
            <v>51490</v>
          </cell>
        </row>
        <row r="29">
          <cell r="A29" t="str">
            <v>ASX24H1R</v>
          </cell>
          <cell r="B29" t="str">
            <v>ASB24H1R</v>
          </cell>
          <cell r="C29" t="str">
            <v>on\off</v>
          </cell>
          <cell r="D29" t="str">
            <v>R32</v>
          </cell>
          <cell r="E29">
            <v>6.45</v>
          </cell>
          <cell r="F29">
            <v>6.74</v>
          </cell>
          <cell r="G29" t="str">
            <v>A_MASS</v>
          </cell>
          <cell r="H29">
            <v>16200</v>
          </cell>
          <cell r="I29">
            <v>37700</v>
          </cell>
          <cell r="J29">
            <v>44198</v>
          </cell>
          <cell r="K29">
            <v>64690</v>
          </cell>
        </row>
        <row r="30">
          <cell r="A30"/>
          <cell r="B30"/>
          <cell r="C30"/>
          <cell r="D30"/>
          <cell r="E30"/>
          <cell r="F30"/>
          <cell r="G30"/>
          <cell r="H30"/>
          <cell r="I30"/>
          <cell r="J30"/>
          <cell r="K30"/>
        </row>
        <row r="31">
          <cell r="A31" t="str">
            <v>ASX07HZ1R</v>
          </cell>
          <cell r="B31" t="str">
            <v>ASB07HZ1R</v>
          </cell>
          <cell r="C31" t="str">
            <v>DC inverter</v>
          </cell>
          <cell r="D31" t="str">
            <v>R32</v>
          </cell>
          <cell r="E31" t="str">
            <v>2,2(0,6~2,80)</v>
          </cell>
          <cell r="F31" t="str">
            <v>2,3(0,6~2,95)</v>
          </cell>
          <cell r="G31" t="str">
            <v>A_MASS</v>
          </cell>
          <cell r="H31">
            <v>7100</v>
          </cell>
          <cell r="I31">
            <v>16400</v>
          </cell>
          <cell r="J31">
            <v>19270</v>
          </cell>
          <cell r="K31">
            <v>30090</v>
          </cell>
        </row>
        <row r="32">
          <cell r="A32" t="str">
            <v>ASX09HZ1R</v>
          </cell>
          <cell r="B32" t="str">
            <v>ASB09HZ1R</v>
          </cell>
          <cell r="C32" t="str">
            <v>DC inverter</v>
          </cell>
          <cell r="D32" t="str">
            <v>R32</v>
          </cell>
          <cell r="E32" t="str">
            <v>2,64(0,7~3,37)</v>
          </cell>
          <cell r="F32" t="str">
            <v xml:space="preserve">2,78(0,7~3,66) </v>
          </cell>
          <cell r="G32" t="str">
            <v>A_MASS</v>
          </cell>
          <cell r="H32">
            <v>7500</v>
          </cell>
          <cell r="I32">
            <v>17400</v>
          </cell>
          <cell r="J32">
            <v>20418</v>
          </cell>
          <cell r="K32">
            <v>31890</v>
          </cell>
        </row>
        <row r="33">
          <cell r="A33" t="str">
            <v>ASX12HZ1R</v>
          </cell>
          <cell r="B33" t="str">
            <v>ASB12HZ1R</v>
          </cell>
          <cell r="C33" t="str">
            <v>DC inverter</v>
          </cell>
          <cell r="D33" t="str">
            <v>R32</v>
          </cell>
          <cell r="E33" t="str">
            <v>3,52(1,00~3,81)</v>
          </cell>
          <cell r="F33" t="str">
            <v>3,66(1,02~3,96)</v>
          </cell>
          <cell r="G33" t="str">
            <v>A_MASS</v>
          </cell>
          <cell r="H33">
            <v>8200</v>
          </cell>
          <cell r="I33">
            <v>19200</v>
          </cell>
          <cell r="J33">
            <v>22468</v>
          </cell>
          <cell r="K33">
            <v>35090</v>
          </cell>
        </row>
        <row r="34">
          <cell r="A34" t="str">
            <v>ASX18HZ1R</v>
          </cell>
          <cell r="B34" t="str">
            <v>ASB18HZ1R</v>
          </cell>
          <cell r="C34" t="str">
            <v>DC inverter</v>
          </cell>
          <cell r="D34" t="str">
            <v>R32</v>
          </cell>
          <cell r="E34" t="str">
            <v>5,28(1,30~5,86)</v>
          </cell>
          <cell r="F34" t="str">
            <v>5,42(1,30~6,30)</v>
          </cell>
          <cell r="G34" t="str">
            <v>A_MASS</v>
          </cell>
          <cell r="H34">
            <v>14300</v>
          </cell>
          <cell r="I34">
            <v>33300</v>
          </cell>
          <cell r="J34">
            <v>39032</v>
          </cell>
          <cell r="K34">
            <v>60890</v>
          </cell>
        </row>
        <row r="35">
          <cell r="A35" t="str">
            <v>ASX24HZ1R</v>
          </cell>
          <cell r="B35" t="str">
            <v>ASB24HZ1R</v>
          </cell>
          <cell r="C35" t="str">
            <v>DC inverter</v>
          </cell>
          <cell r="D35" t="str">
            <v>R32</v>
          </cell>
          <cell r="E35" t="str">
            <v>7,03(1,50~7,50)</v>
          </cell>
          <cell r="F35" t="str">
            <v>7,18(1,05~7,90)</v>
          </cell>
          <cell r="G35" t="str">
            <v>A_MASS</v>
          </cell>
          <cell r="H35">
            <v>18300</v>
          </cell>
          <cell r="I35">
            <v>42600</v>
          </cell>
          <cell r="J35">
            <v>49938</v>
          </cell>
          <cell r="K35">
            <v>77990</v>
          </cell>
        </row>
        <row r="36">
          <cell r="D36"/>
        </row>
        <row r="37">
          <cell r="A37" t="str">
            <v>ASX07H1Z1R</v>
          </cell>
          <cell r="B37" t="str">
            <v>ASB07H1Z1R</v>
          </cell>
          <cell r="C37" t="str">
            <v>DC inverter</v>
          </cell>
          <cell r="D37" t="str">
            <v>R32</v>
          </cell>
          <cell r="E37" t="str">
            <v>2,2(0,6~2,80)</v>
          </cell>
          <cell r="F37" t="str">
            <v>2,3(0,6~2,95)</v>
          </cell>
          <cell r="G37" t="str">
            <v>A_MASS</v>
          </cell>
          <cell r="H37">
            <v>7100</v>
          </cell>
          <cell r="I37">
            <v>16700</v>
          </cell>
          <cell r="J37">
            <v>19516</v>
          </cell>
          <cell r="K37">
            <v>30490</v>
          </cell>
        </row>
        <row r="38">
          <cell r="A38" t="str">
            <v>ASX09H1Z1R</v>
          </cell>
          <cell r="B38" t="str">
            <v>ASB09H1Z1R</v>
          </cell>
          <cell r="C38" t="str">
            <v>DC inverter</v>
          </cell>
          <cell r="D38" t="str">
            <v>R32</v>
          </cell>
          <cell r="E38" t="str">
            <v>2,64(0,7~3,37)</v>
          </cell>
          <cell r="F38" t="str">
            <v xml:space="preserve">2,78(0,7~3,66) </v>
          </cell>
          <cell r="G38" t="str">
            <v>A_MASS</v>
          </cell>
          <cell r="H38">
            <v>7600</v>
          </cell>
          <cell r="I38">
            <v>17800</v>
          </cell>
          <cell r="J38">
            <v>20828</v>
          </cell>
          <cell r="K38">
            <v>32490</v>
          </cell>
        </row>
        <row r="39">
          <cell r="A39" t="str">
            <v>ASX12H1Z1R</v>
          </cell>
          <cell r="B39" t="str">
            <v>ASB12H1Z1R</v>
          </cell>
          <cell r="C39" t="str">
            <v>DC inverter</v>
          </cell>
          <cell r="D39" t="str">
            <v>R32</v>
          </cell>
          <cell r="E39" t="str">
            <v>3,52(1,00~3,81)</v>
          </cell>
          <cell r="F39" t="str">
            <v>3,66(1,02~3,96)</v>
          </cell>
          <cell r="G39" t="str">
            <v>A_MASS</v>
          </cell>
          <cell r="H39">
            <v>8300</v>
          </cell>
          <cell r="I39">
            <v>19400</v>
          </cell>
          <cell r="J39">
            <v>22714</v>
          </cell>
          <cell r="K39">
            <v>35490</v>
          </cell>
        </row>
        <row r="40">
          <cell r="A40" t="str">
            <v>ASX18H1Z1R</v>
          </cell>
          <cell r="B40" t="str">
            <v>ASB18H1Z1R</v>
          </cell>
          <cell r="C40" t="str">
            <v>DC inverter</v>
          </cell>
          <cell r="D40" t="str">
            <v>R32</v>
          </cell>
          <cell r="E40" t="str">
            <v>5,28(1,30~5,86)</v>
          </cell>
          <cell r="F40" t="str">
            <v>5,42(1,30~6,30)</v>
          </cell>
          <cell r="G40" t="str">
            <v>A_MASS</v>
          </cell>
          <cell r="H40">
            <v>14400</v>
          </cell>
          <cell r="I40">
            <v>33700</v>
          </cell>
          <cell r="J40">
            <v>39442</v>
          </cell>
          <cell r="K40">
            <v>61590</v>
          </cell>
        </row>
        <row r="41">
          <cell r="A41" t="str">
            <v>ASX24H1Z1R</v>
          </cell>
          <cell r="B41" t="str">
            <v>ASB24H1Z1R</v>
          </cell>
          <cell r="C41" t="str">
            <v>DC inverter</v>
          </cell>
          <cell r="D41" t="str">
            <v>R32</v>
          </cell>
          <cell r="E41" t="str">
            <v>7,03(1,50~7,50)</v>
          </cell>
          <cell r="F41" t="str">
            <v>7,18(1,05~7,90)</v>
          </cell>
          <cell r="G41" t="str">
            <v>A_MASS</v>
          </cell>
          <cell r="H41">
            <v>18500</v>
          </cell>
          <cell r="I41">
            <v>43000</v>
          </cell>
          <cell r="J41">
            <v>50430</v>
          </cell>
          <cell r="K41">
            <v>78690</v>
          </cell>
        </row>
        <row r="42">
          <cell r="A42"/>
          <cell r="B42"/>
          <cell r="C42"/>
          <cell r="D42"/>
          <cell r="E42"/>
          <cell r="F42"/>
          <cell r="G42"/>
          <cell r="H42"/>
          <cell r="I42"/>
          <cell r="J42"/>
          <cell r="K42"/>
        </row>
        <row r="43">
          <cell r="A43"/>
          <cell r="B43"/>
          <cell r="C43"/>
          <cell r="D43"/>
          <cell r="E43"/>
          <cell r="F43"/>
          <cell r="G43"/>
          <cell r="H43"/>
          <cell r="I43"/>
          <cell r="J43"/>
          <cell r="K43"/>
        </row>
        <row r="44">
          <cell r="D44"/>
        </row>
        <row r="45">
          <cell r="D45"/>
        </row>
        <row r="46">
          <cell r="D46"/>
        </row>
        <row r="47">
          <cell r="D47"/>
        </row>
        <row r="48">
          <cell r="D48"/>
        </row>
        <row r="49">
          <cell r="D49"/>
        </row>
        <row r="50">
          <cell r="D50"/>
        </row>
        <row r="51">
          <cell r="D51"/>
        </row>
        <row r="52">
          <cell r="D52"/>
        </row>
        <row r="53">
          <cell r="D53"/>
        </row>
        <row r="54">
          <cell r="D54"/>
        </row>
        <row r="55">
          <cell r="D55"/>
        </row>
        <row r="56">
          <cell r="D56"/>
        </row>
        <row r="57">
          <cell r="D57"/>
        </row>
        <row r="58">
          <cell r="D58"/>
        </row>
        <row r="59">
          <cell r="D59"/>
        </row>
        <row r="60">
          <cell r="D60"/>
        </row>
        <row r="61">
          <cell r="D61"/>
        </row>
        <row r="62">
          <cell r="D62"/>
        </row>
        <row r="63">
          <cell r="D63"/>
        </row>
        <row r="64">
          <cell r="D64"/>
        </row>
        <row r="65">
          <cell r="D65"/>
        </row>
        <row r="66">
          <cell r="D66"/>
        </row>
        <row r="67">
          <cell r="D67"/>
        </row>
        <row r="68">
          <cell r="D68"/>
        </row>
        <row r="69">
          <cell r="D69"/>
        </row>
        <row r="70">
          <cell r="D70"/>
        </row>
        <row r="71">
          <cell r="D71"/>
        </row>
        <row r="72">
          <cell r="D72"/>
        </row>
        <row r="73">
          <cell r="D73"/>
        </row>
        <row r="74">
          <cell r="D74"/>
        </row>
        <row r="75">
          <cell r="D75"/>
        </row>
        <row r="76">
          <cell r="D76"/>
        </row>
        <row r="77">
          <cell r="D77"/>
        </row>
        <row r="78">
          <cell r="D78"/>
        </row>
        <row r="79">
          <cell r="D79"/>
        </row>
        <row r="80">
          <cell r="D80"/>
        </row>
        <row r="81">
          <cell r="D81"/>
        </row>
        <row r="82">
          <cell r="D82"/>
        </row>
        <row r="83">
          <cell r="D83"/>
        </row>
        <row r="84">
          <cell r="D84"/>
        </row>
        <row r="85">
          <cell r="D85"/>
        </row>
        <row r="86">
          <cell r="D86"/>
        </row>
        <row r="87">
          <cell r="D87"/>
        </row>
        <row r="88">
          <cell r="D88"/>
        </row>
        <row r="89">
          <cell r="D89"/>
        </row>
        <row r="90">
          <cell r="D90"/>
        </row>
        <row r="91">
          <cell r="D91"/>
        </row>
        <row r="92">
          <cell r="D92"/>
        </row>
        <row r="93">
          <cell r="D93"/>
        </row>
        <row r="94">
          <cell r="D94"/>
        </row>
        <row r="95">
          <cell r="A95"/>
          <cell r="B95"/>
          <cell r="C95"/>
          <cell r="D95"/>
          <cell r="E95"/>
          <cell r="F95"/>
          <cell r="G95"/>
          <cell r="H95"/>
          <cell r="I95"/>
          <cell r="J95"/>
          <cell r="K95"/>
        </row>
        <row r="96">
          <cell r="A96"/>
          <cell r="B96"/>
          <cell r="C96"/>
          <cell r="D96"/>
          <cell r="E96"/>
          <cell r="F96"/>
          <cell r="G96"/>
          <cell r="H96"/>
          <cell r="I96"/>
          <cell r="J96"/>
          <cell r="K96"/>
        </row>
      </sheetData>
      <sheetData sheetId="2"/>
      <sheetData sheetId="3">
        <row r="3">
          <cell r="A3" t="str">
            <v xml:space="preserve">Модельный ряд торговой марки Axioma. Сезон 2026. </v>
          </cell>
          <cell r="B3"/>
          <cell r="C3"/>
          <cell r="D3"/>
          <cell r="E3"/>
          <cell r="F3"/>
          <cell r="L3" t="str">
            <v>A_PREM</v>
          </cell>
          <cell r="M3">
            <v>0.56999999999999995</v>
          </cell>
        </row>
        <row r="4">
          <cell r="G4"/>
          <cell r="H4"/>
          <cell r="I4"/>
          <cell r="J4"/>
          <cell r="K4"/>
          <cell r="L4" t="str">
            <v>A_MASS</v>
          </cell>
          <cell r="M4">
            <v>0.18</v>
          </cell>
        </row>
        <row r="5">
          <cell r="A5"/>
          <cell r="B5"/>
          <cell r="C5"/>
          <cell r="D5"/>
          <cell r="E5"/>
          <cell r="F5"/>
          <cell r="G5"/>
          <cell r="H5"/>
          <cell r="I5"/>
          <cell r="J5"/>
          <cell r="K5"/>
          <cell r="L5" t="str">
            <v>D_ACC</v>
          </cell>
          <cell r="M5">
            <v>0.3</v>
          </cell>
        </row>
        <row r="6">
          <cell r="A6" t="str">
            <v>К СОДЕРЖАНИЮ</v>
          </cell>
          <cell r="B6"/>
          <cell r="C6"/>
          <cell r="D6"/>
          <cell r="E6"/>
          <cell r="F6"/>
          <cell r="G6"/>
          <cell r="H6"/>
          <cell r="I6"/>
          <cell r="J6"/>
          <cell r="K6"/>
        </row>
        <row r="7">
          <cell r="A7" t="str">
            <v>Внутренний блок</v>
          </cell>
          <cell r="B7" t="str">
            <v>Наружный блок</v>
          </cell>
          <cell r="C7" t="str">
            <v>Панель</v>
          </cell>
          <cell r="D7" t="str">
            <v>Тип</v>
          </cell>
          <cell r="E7" t="str">
            <v>Фреон</v>
          </cell>
          <cell r="F7" t="str">
            <v>Мощность, кВт</v>
          </cell>
          <cell r="G7"/>
          <cell r="H7" t="str">
            <v>Тип скидки</v>
          </cell>
          <cell r="I7" t="str">
            <v>Базовая цена</v>
          </cell>
          <cell r="J7"/>
          <cell r="K7"/>
          <cell r="L7" t="str">
            <v>Ваша цена со скидкой за комплект.</v>
          </cell>
          <cell r="M7" t="str">
            <v>МПРЦ, руб.</v>
          </cell>
        </row>
        <row r="8">
          <cell r="A8"/>
          <cell r="B8"/>
          <cell r="C8"/>
          <cell r="D8"/>
          <cell r="E8"/>
          <cell r="F8" t="str">
            <v>холод</v>
          </cell>
          <cell r="G8" t="str">
            <v>тепло</v>
          </cell>
          <cell r="H8"/>
          <cell r="I8" t="str">
            <v>внутр.,РУБ</v>
          </cell>
          <cell r="J8" t="str">
            <v>наруж.,РУБ</v>
          </cell>
          <cell r="K8" t="str">
            <v>панель, РУБ</v>
          </cell>
          <cell r="L8"/>
          <cell r="M8"/>
        </row>
        <row r="9">
          <cell r="A9" t="str">
            <v>Наружные блоки мульти-сплит-систем</v>
          </cell>
          <cell r="B9"/>
          <cell r="C9"/>
          <cell r="D9"/>
          <cell r="E9" t="str">
            <v>• Скзонная энергоэффективность класса "А++"
• Работоспособность системы от -15  до +53 °C на охлаждение и от – 20 до +24 °С на обогрев</v>
          </cell>
          <cell r="F9"/>
          <cell r="G9"/>
          <cell r="H9" t="str">
            <v>• Экологически безопасный хладгент R32
• Возможность подключения от 2 до 5
внутренних блоков к одному наружному</v>
          </cell>
          <cell r="I9"/>
          <cell r="J9"/>
          <cell r="K9"/>
          <cell r="L9"/>
          <cell r="M9"/>
        </row>
        <row r="10">
          <cell r="A10"/>
          <cell r="B10"/>
          <cell r="C10"/>
          <cell r="D10"/>
          <cell r="E10"/>
          <cell r="F10"/>
          <cell r="G10"/>
          <cell r="H10"/>
          <cell r="I10"/>
          <cell r="J10"/>
          <cell r="K10"/>
          <cell r="L10"/>
          <cell r="M10"/>
        </row>
        <row r="11">
          <cell r="A11" t="str">
            <v>ASB14M2Z1R1</v>
          </cell>
          <cell r="B11" t="str">
            <v>ASB14M2Z1R1</v>
          </cell>
          <cell r="C11"/>
          <cell r="D11" t="str">
            <v>DC inverter</v>
          </cell>
          <cell r="E11" t="str">
            <v>R32</v>
          </cell>
          <cell r="F11" t="str">
            <v>4.10 (1.20~4.85)</v>
          </cell>
          <cell r="G11" t="str">
            <v>4.50 (1.25~5.20)</v>
          </cell>
          <cell r="H11" t="str">
            <v>A_PREM</v>
          </cell>
          <cell r="I11"/>
          <cell r="J11">
            <v>81900</v>
          </cell>
          <cell r="K11"/>
          <cell r="L11">
            <v>35217</v>
          </cell>
          <cell r="M11">
            <v>47490</v>
          </cell>
        </row>
        <row r="12">
          <cell r="A12" t="str">
            <v>ASB14M2Z1R</v>
          </cell>
          <cell r="B12" t="str">
            <v>ASB14M2Z1R</v>
          </cell>
          <cell r="C12"/>
          <cell r="D12" t="str">
            <v>DC inverter</v>
          </cell>
          <cell r="E12" t="str">
            <v>R32</v>
          </cell>
          <cell r="F12" t="str">
            <v>4.10 (1.20~4.85)</v>
          </cell>
          <cell r="G12" t="str">
            <v>4.31 (1.25~5.20)</v>
          </cell>
          <cell r="H12" t="str">
            <v>A_PREM</v>
          </cell>
          <cell r="I12"/>
          <cell r="J12">
            <v>79900</v>
          </cell>
          <cell r="K12"/>
          <cell r="L12">
            <v>34357</v>
          </cell>
          <cell r="M12">
            <v>46290</v>
          </cell>
        </row>
        <row r="13">
          <cell r="A13" t="str">
            <v>ASB18M2Z1R</v>
          </cell>
          <cell r="B13" t="str">
            <v>ASB18M2Z1R</v>
          </cell>
          <cell r="C13"/>
          <cell r="D13" t="str">
            <v>DC inverter</v>
          </cell>
          <cell r="E13" t="str">
            <v>R32</v>
          </cell>
          <cell r="F13" t="str">
            <v>5.10 (1.23~5.60)</v>
          </cell>
          <cell r="G13" t="str">
            <v>5.20 (1.29~5.75)</v>
          </cell>
          <cell r="H13" t="str">
            <v>A_PREM</v>
          </cell>
          <cell r="I13"/>
          <cell r="J13">
            <v>93500</v>
          </cell>
          <cell r="K13"/>
          <cell r="L13">
            <v>40205</v>
          </cell>
          <cell r="M13">
            <v>54190</v>
          </cell>
        </row>
        <row r="14">
          <cell r="A14" t="str">
            <v>ASB21M3Z1R</v>
          </cell>
          <cell r="B14" t="str">
            <v>ASB21M3Z1R</v>
          </cell>
          <cell r="C14"/>
          <cell r="D14" t="str">
            <v>DC inverter</v>
          </cell>
          <cell r="E14" t="str">
            <v>R32</v>
          </cell>
          <cell r="F14" t="str">
            <v>6.20 (2.80~6.60)</v>
          </cell>
          <cell r="G14" t="str">
            <v>6.50 (2.45~6.80)</v>
          </cell>
          <cell r="H14" t="str">
            <v>A_PREM</v>
          </cell>
          <cell r="I14"/>
          <cell r="J14">
            <v>114900</v>
          </cell>
          <cell r="K14"/>
          <cell r="L14">
            <v>49407</v>
          </cell>
          <cell r="M14">
            <v>66590</v>
          </cell>
        </row>
        <row r="15">
          <cell r="A15" t="str">
            <v>ASB27M3Z1R</v>
          </cell>
          <cell r="B15" t="str">
            <v>ASB27M3Z1R</v>
          </cell>
          <cell r="C15"/>
          <cell r="D15" t="str">
            <v>DC inverter</v>
          </cell>
          <cell r="E15" t="str">
            <v>R32</v>
          </cell>
          <cell r="F15" t="str">
            <v>7.90 (2.80~8.80)</v>
          </cell>
          <cell r="G15" t="str">
            <v>7.96 (2.45~8.80)</v>
          </cell>
          <cell r="H15" t="str">
            <v>A_PREM</v>
          </cell>
          <cell r="I15"/>
          <cell r="J15">
            <v>133900</v>
          </cell>
          <cell r="K15"/>
          <cell r="L15">
            <v>57577</v>
          </cell>
          <cell r="M15">
            <v>77690</v>
          </cell>
        </row>
        <row r="16">
          <cell r="A16" t="str">
            <v>ASB32M4Z1R</v>
          </cell>
          <cell r="B16" t="str">
            <v>ASB32M4Z1R</v>
          </cell>
          <cell r="C16"/>
          <cell r="D16" t="str">
            <v>DC inverter</v>
          </cell>
          <cell r="E16" t="str">
            <v>R32</v>
          </cell>
          <cell r="F16" t="str">
            <v>9.40 (3.10~10.20)</v>
          </cell>
          <cell r="G16" t="str">
            <v>9.45 (2.55~10.20)</v>
          </cell>
          <cell r="H16" t="str">
            <v>A_PREM</v>
          </cell>
          <cell r="I16"/>
          <cell r="J16">
            <v>187500</v>
          </cell>
          <cell r="K16"/>
          <cell r="L16">
            <v>80625</v>
          </cell>
          <cell r="M16">
            <v>108790</v>
          </cell>
        </row>
        <row r="17">
          <cell r="A17" t="str">
            <v>ASB42M5Z1R</v>
          </cell>
          <cell r="B17" t="str">
            <v>ASB42M5Z1R</v>
          </cell>
          <cell r="C17"/>
          <cell r="D17" t="str">
            <v>DC inverter</v>
          </cell>
          <cell r="E17" t="str">
            <v>R32</v>
          </cell>
          <cell r="F17" t="str">
            <v>12.20 (3.30~13.10)</v>
          </cell>
          <cell r="G17" t="str">
            <v>12.20 (3.30~13.10)</v>
          </cell>
          <cell r="H17" t="str">
            <v>A_PREM</v>
          </cell>
          <cell r="I17"/>
          <cell r="J17">
            <v>225900</v>
          </cell>
          <cell r="K17"/>
          <cell r="L17">
            <v>97137</v>
          </cell>
          <cell r="M17">
            <v>130990</v>
          </cell>
        </row>
        <row r="18">
          <cell r="A18"/>
          <cell r="B18"/>
          <cell r="C18"/>
          <cell r="D18"/>
          <cell r="E18"/>
          <cell r="F18"/>
          <cell r="G18"/>
          <cell r="H18"/>
          <cell r="I18"/>
          <cell r="J18"/>
          <cell r="K18"/>
          <cell r="L18"/>
          <cell r="M18"/>
        </row>
        <row r="19">
          <cell r="A19" t="str">
            <v>Внутренние блоки настенного типа</v>
          </cell>
          <cell r="B19"/>
          <cell r="C19"/>
          <cell r="D19"/>
          <cell r="E19" t="str">
            <v>• Рекордно низкий уровень шума от 22 дБ(А)
• Тёплый пуск
• 3D воздушный поток</v>
          </cell>
          <cell r="F19"/>
          <cell r="G19"/>
          <cell r="H19" t="str">
            <v>• Режим осушения
• Авторестарт
• Ночной режим
• Wi-Fi Ready NEW</v>
          </cell>
          <cell r="I19"/>
          <cell r="J19"/>
          <cell r="K19"/>
          <cell r="L19"/>
          <cell r="M19"/>
        </row>
        <row r="20">
          <cell r="A20" t="str">
            <v>Настенные внутренние блоки с возможностью подключения wi-fi-контроллера Daichi</v>
          </cell>
          <cell r="B20"/>
          <cell r="C20"/>
          <cell r="D20"/>
          <cell r="E20"/>
          <cell r="F20"/>
          <cell r="G20"/>
          <cell r="H20"/>
          <cell r="I20"/>
          <cell r="J20"/>
          <cell r="K20"/>
          <cell r="L20"/>
          <cell r="M20"/>
        </row>
        <row r="21">
          <cell r="A21" t="str">
            <v>ASX07MH1Z1R</v>
          </cell>
          <cell r="B21"/>
          <cell r="C21"/>
          <cell r="D21" t="str">
            <v>AC inverter</v>
          </cell>
          <cell r="E21" t="str">
            <v>R32</v>
          </cell>
          <cell r="F21">
            <v>2.0499999999999998</v>
          </cell>
          <cell r="G21">
            <v>2.0499999999999998</v>
          </cell>
          <cell r="H21" t="str">
            <v>A_MASS</v>
          </cell>
          <cell r="I21">
            <v>12300</v>
          </cell>
          <cell r="J21"/>
          <cell r="K21"/>
          <cell r="L21">
            <v>10086</v>
          </cell>
          <cell r="M21">
            <v>14290</v>
          </cell>
        </row>
        <row r="22">
          <cell r="A22" t="str">
            <v>ASX09MH1Z1R</v>
          </cell>
          <cell r="B22"/>
          <cell r="C22"/>
          <cell r="D22" t="str">
            <v>AC inverter</v>
          </cell>
          <cell r="E22" t="str">
            <v>R32</v>
          </cell>
          <cell r="F22">
            <v>2.64</v>
          </cell>
          <cell r="G22">
            <v>2.64</v>
          </cell>
          <cell r="H22" t="str">
            <v>A_MASS</v>
          </cell>
          <cell r="I22">
            <v>12900</v>
          </cell>
          <cell r="J22"/>
          <cell r="K22"/>
          <cell r="L22">
            <v>10578</v>
          </cell>
          <cell r="M22">
            <v>14990</v>
          </cell>
        </row>
        <row r="23">
          <cell r="A23" t="str">
            <v>ASX12MH1Z1R</v>
          </cell>
          <cell r="B23"/>
          <cell r="C23"/>
          <cell r="D23" t="str">
            <v>AC inverter</v>
          </cell>
          <cell r="E23" t="str">
            <v>R32</v>
          </cell>
          <cell r="F23">
            <v>3.52</v>
          </cell>
          <cell r="G23">
            <v>3.52</v>
          </cell>
          <cell r="H23" t="str">
            <v>A_MASS</v>
          </cell>
          <cell r="I23">
            <v>14300</v>
          </cell>
          <cell r="J23"/>
          <cell r="K23"/>
          <cell r="L23">
            <v>11726</v>
          </cell>
          <cell r="M23">
            <v>16590</v>
          </cell>
        </row>
        <row r="24">
          <cell r="A24" t="str">
            <v>ASX18MH1Z1R</v>
          </cell>
          <cell r="B24"/>
          <cell r="C24"/>
          <cell r="D24" t="str">
            <v>AC inverter</v>
          </cell>
          <cell r="E24" t="str">
            <v>R32</v>
          </cell>
          <cell r="F24">
            <v>5.13</v>
          </cell>
          <cell r="G24">
            <v>5.22</v>
          </cell>
          <cell r="H24" t="str">
            <v>A_MASS</v>
          </cell>
          <cell r="I24">
            <v>16500</v>
          </cell>
          <cell r="J24"/>
          <cell r="K24"/>
          <cell r="L24">
            <v>13530</v>
          </cell>
          <cell r="M24">
            <v>19090</v>
          </cell>
        </row>
        <row r="25">
          <cell r="A25"/>
          <cell r="B25"/>
          <cell r="C25"/>
          <cell r="D25"/>
          <cell r="E25"/>
          <cell r="F25"/>
          <cell r="G25"/>
          <cell r="H25"/>
          <cell r="I25"/>
          <cell r="J25"/>
          <cell r="K25"/>
          <cell r="L25"/>
          <cell r="M25"/>
        </row>
        <row r="26">
          <cell r="A26" t="str">
            <v>ASX07MHZ1R</v>
          </cell>
          <cell r="B26"/>
          <cell r="C26"/>
          <cell r="D26" t="str">
            <v>AC inverter</v>
          </cell>
          <cell r="E26" t="str">
            <v>R32</v>
          </cell>
          <cell r="F26">
            <v>2.0499999999999998</v>
          </cell>
          <cell r="G26">
            <v>2.0499999999999998</v>
          </cell>
          <cell r="H26" t="str">
            <v>A_MASS</v>
          </cell>
          <cell r="I26">
            <v>11900</v>
          </cell>
          <cell r="J26"/>
          <cell r="K26"/>
          <cell r="L26">
            <v>9758</v>
          </cell>
          <cell r="M26">
            <v>13790</v>
          </cell>
        </row>
        <row r="27">
          <cell r="A27" t="str">
            <v>ASX09MHZ1R</v>
          </cell>
          <cell r="B27"/>
          <cell r="C27"/>
          <cell r="D27" t="str">
            <v>AC inverter</v>
          </cell>
          <cell r="E27" t="str">
            <v>R32</v>
          </cell>
          <cell r="F27">
            <v>2.64</v>
          </cell>
          <cell r="G27">
            <v>2.64</v>
          </cell>
          <cell r="H27" t="str">
            <v>A_MASS</v>
          </cell>
          <cell r="I27">
            <v>12600</v>
          </cell>
          <cell r="J27"/>
          <cell r="K27"/>
          <cell r="L27">
            <v>10332</v>
          </cell>
          <cell r="M27">
            <v>14590</v>
          </cell>
        </row>
        <row r="28">
          <cell r="A28" t="str">
            <v>ASX12MHZ1R</v>
          </cell>
          <cell r="B28"/>
          <cell r="C28"/>
          <cell r="D28" t="str">
            <v>AC inverter</v>
          </cell>
          <cell r="E28" t="str">
            <v>R32</v>
          </cell>
          <cell r="F28">
            <v>3.52</v>
          </cell>
          <cell r="G28">
            <v>3.52</v>
          </cell>
          <cell r="H28" t="str">
            <v>A_MASS</v>
          </cell>
          <cell r="I28">
            <v>13900</v>
          </cell>
          <cell r="J28"/>
          <cell r="K28"/>
          <cell r="L28">
            <v>11398</v>
          </cell>
          <cell r="M28">
            <v>16090</v>
          </cell>
        </row>
        <row r="29">
          <cell r="A29" t="str">
            <v>ASX18MHZ1R</v>
          </cell>
          <cell r="B29"/>
          <cell r="C29"/>
          <cell r="D29" t="str">
            <v>AC inverter</v>
          </cell>
          <cell r="E29" t="str">
            <v>R32</v>
          </cell>
          <cell r="F29">
            <v>5.13</v>
          </cell>
          <cell r="G29">
            <v>5.22</v>
          </cell>
          <cell r="H29" t="str">
            <v>A_MASS</v>
          </cell>
          <cell r="I29">
            <v>16000</v>
          </cell>
          <cell r="J29"/>
          <cell r="K29"/>
          <cell r="L29">
            <v>13120</v>
          </cell>
          <cell r="M29">
            <v>18590</v>
          </cell>
        </row>
        <row r="30">
          <cell r="A30"/>
          <cell r="B30"/>
          <cell r="C30"/>
          <cell r="D30"/>
          <cell r="E30"/>
          <cell r="F30"/>
          <cell r="G30"/>
          <cell r="H30"/>
          <cell r="I30"/>
          <cell r="J30"/>
          <cell r="K30"/>
          <cell r="L30"/>
          <cell r="M30"/>
        </row>
        <row r="31">
          <cell r="A31" t="str">
            <v>Внутренние блоки кассетного типа</v>
          </cell>
          <cell r="B31"/>
          <cell r="C31"/>
          <cell r="D31"/>
          <cell r="E31" t="str">
            <v>• Рекордно низкий уровень шума от 22 дБ(А)
• Ночной режим для комфортного отдыха во время сна
• Воздушный поток равномерно распределяется по 4 направлениям</v>
          </cell>
          <cell r="F31"/>
          <cell r="G31"/>
          <cell r="H31" t="str">
            <v>• Блокировка пульта
• Авторестарт
• Обнаружение утечки хладгента
• Wi-Fi, удаленное онлайн-управление
через «облако Даичи» (опция)</v>
          </cell>
          <cell r="I31"/>
          <cell r="J31"/>
          <cell r="K31"/>
          <cell r="L31"/>
          <cell r="M31"/>
        </row>
        <row r="32">
          <cell r="A32"/>
          <cell r="B32"/>
          <cell r="C32"/>
          <cell r="D32"/>
          <cell r="E32"/>
          <cell r="F32"/>
          <cell r="G32"/>
          <cell r="H32"/>
          <cell r="I32"/>
          <cell r="J32"/>
          <cell r="K32"/>
          <cell r="L32"/>
          <cell r="M32"/>
        </row>
        <row r="33">
          <cell r="A33" t="str">
            <v>ASX09MCZ1R1</v>
          </cell>
          <cell r="B33"/>
          <cell r="C33" t="str">
            <v>A-Q4B2</v>
          </cell>
          <cell r="D33" t="str">
            <v>DC inverter</v>
          </cell>
          <cell r="E33" t="str">
            <v>R32</v>
          </cell>
          <cell r="F33">
            <v>2.64</v>
          </cell>
          <cell r="G33">
            <v>2.78</v>
          </cell>
          <cell r="H33" t="str">
            <v>A_PREM</v>
          </cell>
          <cell r="I33">
            <v>45000</v>
          </cell>
          <cell r="J33"/>
          <cell r="K33">
            <v>11300</v>
          </cell>
          <cell r="L33">
            <v>27260</v>
          </cell>
          <cell r="M33">
            <v>32690</v>
          </cell>
        </row>
        <row r="34">
          <cell r="A34" t="str">
            <v>ASX12MCZ1R1</v>
          </cell>
          <cell r="B34"/>
          <cell r="C34" t="str">
            <v>A-Q4B2</v>
          </cell>
          <cell r="D34" t="str">
            <v>DC inverter</v>
          </cell>
          <cell r="E34" t="str">
            <v>R32</v>
          </cell>
          <cell r="F34">
            <v>3.52</v>
          </cell>
          <cell r="G34">
            <v>3.96</v>
          </cell>
          <cell r="H34" t="str">
            <v>A_PREM</v>
          </cell>
          <cell r="I34">
            <v>48600</v>
          </cell>
          <cell r="J34"/>
          <cell r="K34">
            <v>11300</v>
          </cell>
          <cell r="L34">
            <v>28808</v>
          </cell>
          <cell r="M34">
            <v>34690</v>
          </cell>
        </row>
        <row r="35">
          <cell r="A35" t="str">
            <v>ASX18MCZ1R1</v>
          </cell>
          <cell r="B35"/>
          <cell r="C35" t="str">
            <v>A-Q4B2</v>
          </cell>
          <cell r="D35" t="str">
            <v>DC inverter</v>
          </cell>
          <cell r="E35" t="str">
            <v>R32</v>
          </cell>
          <cell r="F35">
            <v>5.28</v>
          </cell>
          <cell r="G35">
            <v>5.74</v>
          </cell>
          <cell r="H35" t="str">
            <v>A_PREM</v>
          </cell>
          <cell r="I35">
            <v>53900</v>
          </cell>
          <cell r="J35"/>
          <cell r="K35">
            <v>11300</v>
          </cell>
          <cell r="L35">
            <v>31087</v>
          </cell>
          <cell r="M35">
            <v>37790</v>
          </cell>
        </row>
        <row r="36">
          <cell r="A36"/>
          <cell r="B36"/>
          <cell r="C36"/>
          <cell r="D36"/>
          <cell r="E36"/>
          <cell r="F36"/>
          <cell r="G36"/>
          <cell r="H36"/>
          <cell r="I36"/>
          <cell r="J36"/>
          <cell r="K36"/>
          <cell r="L36"/>
          <cell r="M36"/>
        </row>
        <row r="37">
          <cell r="A37" t="str">
            <v>ASX09MCZ1R</v>
          </cell>
          <cell r="B37"/>
          <cell r="C37" t="str">
            <v>A-Q4B</v>
          </cell>
          <cell r="D37" t="str">
            <v>DC inverter</v>
          </cell>
          <cell r="E37" t="str">
            <v>R32</v>
          </cell>
          <cell r="F37">
            <v>2.64</v>
          </cell>
          <cell r="G37">
            <v>2.78</v>
          </cell>
          <cell r="H37" t="str">
            <v>A_PREM</v>
          </cell>
          <cell r="I37">
            <v>42800</v>
          </cell>
          <cell r="J37"/>
          <cell r="K37">
            <v>10700</v>
          </cell>
          <cell r="L37">
            <v>25894</v>
          </cell>
          <cell r="M37">
            <v>30990</v>
          </cell>
        </row>
        <row r="38">
          <cell r="A38" t="str">
            <v>ASX12MCZ1R</v>
          </cell>
          <cell r="B38"/>
          <cell r="C38" t="str">
            <v>A-Q4B</v>
          </cell>
          <cell r="D38" t="str">
            <v>DC inverter</v>
          </cell>
          <cell r="E38" t="str">
            <v>R32</v>
          </cell>
          <cell r="F38">
            <v>3.52</v>
          </cell>
          <cell r="G38">
            <v>3.96</v>
          </cell>
          <cell r="H38" t="str">
            <v>A_PREM</v>
          </cell>
          <cell r="I38">
            <v>45600</v>
          </cell>
          <cell r="J38"/>
          <cell r="K38">
            <v>10700</v>
          </cell>
          <cell r="L38">
            <v>27098</v>
          </cell>
          <cell r="M38">
            <v>32690</v>
          </cell>
        </row>
        <row r="39">
          <cell r="A39" t="str">
            <v>ASX18MCZ1R</v>
          </cell>
          <cell r="B39"/>
          <cell r="C39" t="str">
            <v>A-Q4B</v>
          </cell>
          <cell r="D39" t="str">
            <v>DC inverter</v>
          </cell>
          <cell r="E39" t="str">
            <v>R32</v>
          </cell>
          <cell r="F39">
            <v>5.28</v>
          </cell>
          <cell r="G39">
            <v>5.74</v>
          </cell>
          <cell r="H39" t="str">
            <v>A_PREM</v>
          </cell>
          <cell r="I39">
            <v>50600</v>
          </cell>
          <cell r="J39"/>
          <cell r="K39">
            <v>10700</v>
          </cell>
          <cell r="L39">
            <v>29248</v>
          </cell>
          <cell r="M39">
            <v>35590</v>
          </cell>
        </row>
        <row r="40">
          <cell r="A40"/>
          <cell r="B40"/>
          <cell r="C40"/>
          <cell r="D40"/>
          <cell r="E40"/>
          <cell r="F40"/>
          <cell r="G40"/>
          <cell r="H40"/>
          <cell r="I40"/>
          <cell r="J40"/>
          <cell r="K40"/>
          <cell r="L40"/>
          <cell r="M40"/>
        </row>
        <row r="41">
          <cell r="A41" t="str">
            <v>Внутренние блоки канального типа</v>
          </cell>
          <cell r="B41"/>
          <cell r="C41"/>
          <cell r="D41"/>
          <cell r="E41" t="str">
            <v>• Уровень шума от 48 дБ(А)
• Тёплый пуск
• Обнаружение утечки хладагента
• Режим осушения</v>
          </cell>
          <cell r="F41"/>
          <cell r="G41"/>
          <cell r="H41" t="str">
            <v>• Авторестарт
• Ночной режим
• Wi-Fi, удаленное онлайн-управление
через «облако Даичи» (опция)</v>
          </cell>
          <cell r="I41"/>
          <cell r="J41"/>
          <cell r="K41"/>
          <cell r="L41"/>
          <cell r="M41"/>
        </row>
        <row r="42">
          <cell r="A42"/>
          <cell r="B42"/>
          <cell r="C42"/>
          <cell r="D42"/>
          <cell r="E42"/>
          <cell r="F42"/>
          <cell r="G42"/>
          <cell r="H42"/>
          <cell r="I42"/>
          <cell r="J42"/>
          <cell r="K42"/>
          <cell r="L42"/>
          <cell r="M42"/>
        </row>
        <row r="43">
          <cell r="A43" t="str">
            <v>ASX09MDZ1R1</v>
          </cell>
          <cell r="B43"/>
          <cell r="C43"/>
          <cell r="D43" t="str">
            <v>DC inverter</v>
          </cell>
          <cell r="E43" t="str">
            <v>R32</v>
          </cell>
          <cell r="F43">
            <v>2.64</v>
          </cell>
          <cell r="G43">
            <v>2.78</v>
          </cell>
          <cell r="H43" t="str">
            <v>A_PREM</v>
          </cell>
          <cell r="I43">
            <v>52900</v>
          </cell>
          <cell r="J43"/>
          <cell r="K43"/>
          <cell r="L43">
            <v>22747</v>
          </cell>
          <cell r="M43">
            <v>30690</v>
          </cell>
        </row>
        <row r="44">
          <cell r="A44" t="str">
            <v>ASX12MDZ1R1</v>
          </cell>
          <cell r="B44"/>
          <cell r="C44"/>
          <cell r="D44" t="str">
            <v>DC inverter</v>
          </cell>
          <cell r="E44" t="str">
            <v>R32</v>
          </cell>
          <cell r="F44">
            <v>3.52</v>
          </cell>
          <cell r="G44">
            <v>3.96</v>
          </cell>
          <cell r="H44" t="str">
            <v>A_PREM</v>
          </cell>
          <cell r="I44">
            <v>54600</v>
          </cell>
          <cell r="J44"/>
          <cell r="K44"/>
          <cell r="L44">
            <v>23478</v>
          </cell>
          <cell r="M44">
            <v>31690</v>
          </cell>
        </row>
        <row r="45">
          <cell r="A45" t="str">
            <v>ASX18MDZ1R1</v>
          </cell>
          <cell r="B45"/>
          <cell r="C45"/>
          <cell r="D45" t="str">
            <v>DC inverter</v>
          </cell>
          <cell r="E45" t="str">
            <v>R32</v>
          </cell>
          <cell r="F45">
            <v>5.28</v>
          </cell>
          <cell r="G45">
            <v>5.74</v>
          </cell>
          <cell r="H45" t="str">
            <v>A_PREM</v>
          </cell>
          <cell r="I45">
            <v>67500</v>
          </cell>
          <cell r="J45"/>
          <cell r="K45"/>
          <cell r="L45">
            <v>29025</v>
          </cell>
          <cell r="M45">
            <v>39190</v>
          </cell>
        </row>
        <row r="46">
          <cell r="A46"/>
          <cell r="B46"/>
          <cell r="C46"/>
          <cell r="D46"/>
          <cell r="E46"/>
          <cell r="F46"/>
          <cell r="G46"/>
          <cell r="H46"/>
          <cell r="I46"/>
          <cell r="J46"/>
          <cell r="K46"/>
          <cell r="L46"/>
          <cell r="M46"/>
        </row>
        <row r="47">
          <cell r="A47" t="str">
            <v>ASX09MDZ1R</v>
          </cell>
          <cell r="B47"/>
          <cell r="C47"/>
          <cell r="D47" t="str">
            <v>DC inverter</v>
          </cell>
          <cell r="E47" t="str">
            <v>R32</v>
          </cell>
          <cell r="F47">
            <v>2.64</v>
          </cell>
          <cell r="G47">
            <v>2.78</v>
          </cell>
          <cell r="H47" t="str">
            <v>A_PREM</v>
          </cell>
          <cell r="I47">
            <v>50300</v>
          </cell>
          <cell r="J47"/>
          <cell r="K47"/>
          <cell r="L47">
            <v>21629</v>
          </cell>
          <cell r="M47">
            <v>29190</v>
          </cell>
        </row>
        <row r="48">
          <cell r="A48" t="str">
            <v>ASX12MDZ1R</v>
          </cell>
          <cell r="B48"/>
          <cell r="C48"/>
          <cell r="D48" t="str">
            <v>DC inverter</v>
          </cell>
          <cell r="E48" t="str">
            <v>R32</v>
          </cell>
          <cell r="F48">
            <v>3.52</v>
          </cell>
          <cell r="G48">
            <v>3.96</v>
          </cell>
          <cell r="H48" t="str">
            <v>A_PREM</v>
          </cell>
          <cell r="I48">
            <v>51900</v>
          </cell>
          <cell r="J48"/>
          <cell r="K48"/>
          <cell r="L48">
            <v>22317</v>
          </cell>
          <cell r="M48">
            <v>30090</v>
          </cell>
        </row>
        <row r="49">
          <cell r="A49" t="str">
            <v>ASX18MDZ1R</v>
          </cell>
          <cell r="B49"/>
          <cell r="C49"/>
          <cell r="D49" t="str">
            <v>DC inverter</v>
          </cell>
          <cell r="E49" t="str">
            <v>R32</v>
          </cell>
          <cell r="F49">
            <v>5.28</v>
          </cell>
          <cell r="G49">
            <v>5.74</v>
          </cell>
          <cell r="H49" t="str">
            <v>A_PREM</v>
          </cell>
          <cell r="I49">
            <v>63900</v>
          </cell>
          <cell r="J49"/>
          <cell r="K49"/>
          <cell r="L49">
            <v>27477</v>
          </cell>
          <cell r="M49">
            <v>37090</v>
          </cell>
        </row>
        <row r="50">
          <cell r="A50"/>
          <cell r="B50"/>
          <cell r="C50"/>
          <cell r="D50"/>
          <cell r="E50"/>
          <cell r="F50"/>
          <cell r="G50"/>
          <cell r="H50"/>
          <cell r="I50"/>
          <cell r="J50"/>
          <cell r="K50"/>
          <cell r="L50"/>
          <cell r="M50"/>
        </row>
        <row r="51">
          <cell r="A51" t="str">
            <v>АКСЕССУАРЫ ДЛЯ МУЛЬТИ-СПЛИТ-СИСТЕМ</v>
          </cell>
          <cell r="B51"/>
          <cell r="C51"/>
          <cell r="D51"/>
          <cell r="E51"/>
          <cell r="F51"/>
          <cell r="G51"/>
          <cell r="H51"/>
          <cell r="I51"/>
          <cell r="J51"/>
          <cell r="K51"/>
          <cell r="L51"/>
          <cell r="M51"/>
        </row>
        <row r="53">
          <cell r="A53" t="str">
            <v>AWC-M20</v>
          </cell>
          <cell r="B53" t="str">
            <v>Проводной пульт управления для кассетных и канальных блоков</v>
          </cell>
          <cell r="C53"/>
          <cell r="D53"/>
          <cell r="E53"/>
          <cell r="F53"/>
          <cell r="G53"/>
          <cell r="H53" t="str">
            <v>D_ACC</v>
          </cell>
          <cell r="I53">
            <v>6500</v>
          </cell>
          <cell r="J53"/>
          <cell r="K53"/>
          <cell r="L53">
            <v>4550</v>
          </cell>
          <cell r="M53">
            <v>6900</v>
          </cell>
        </row>
      </sheetData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т1"/>
    </sheetNames>
    <sheetDataSet>
      <sheetData sheetId="0">
        <row r="1">
          <cell r="A1"/>
          <cell r="B1"/>
          <cell r="C1"/>
          <cell r="D1"/>
        </row>
        <row r="2">
          <cell r="A2"/>
          <cell r="B2"/>
          <cell r="C2"/>
          <cell r="D2"/>
        </row>
        <row r="3">
          <cell r="A3" t="str">
            <v>Артикул</v>
          </cell>
          <cell r="B3" t="str">
            <v>Наименование</v>
          </cell>
          <cell r="C3" t="str">
            <v>Остатки на складе</v>
          </cell>
          <cell r="D3" t="str">
            <v>Остатки в пути</v>
          </cell>
          <cell r="E3" t="str">
            <v>МПРЦ, RUR</v>
          </cell>
        </row>
        <row r="4">
          <cell r="A4" t="str">
            <v>SFP-3005TX</v>
          </cell>
          <cell r="B4" t="str">
            <v>Вентилятор бытовой напольный</v>
          </cell>
          <cell r="C4">
            <v>0</v>
          </cell>
          <cell r="D4">
            <v>3</v>
          </cell>
          <cell r="E4">
            <v>1199</v>
          </cell>
        </row>
        <row r="5">
          <cell r="A5" t="str">
            <v>SFP-3008JX</v>
          </cell>
          <cell r="B5" t="str">
            <v>Вентилятор напольный</v>
          </cell>
          <cell r="C5">
            <v>0</v>
          </cell>
          <cell r="D5">
            <v>0</v>
          </cell>
          <cell r="E5"/>
        </row>
        <row r="6">
          <cell r="A6" t="str">
            <v>SFP-4002MOR</v>
          </cell>
          <cell r="B6" t="str">
            <v>Вентилятор напольный</v>
          </cell>
          <cell r="C6">
            <v>0</v>
          </cell>
          <cell r="D6">
            <v>1</v>
          </cell>
          <cell r="E6">
            <v>2099</v>
          </cell>
        </row>
        <row r="7">
          <cell r="A7" t="str">
            <v>SFP-4002MX</v>
          </cell>
          <cell r="B7" t="str">
            <v>Вентилятор напольный</v>
          </cell>
          <cell r="C7">
            <v>0</v>
          </cell>
          <cell r="D7">
            <v>4</v>
          </cell>
          <cell r="E7">
            <v>1299</v>
          </cell>
        </row>
        <row r="8">
          <cell r="A8" t="str">
            <v>SFP-4003MX</v>
          </cell>
          <cell r="B8" t="str">
            <v>Вентилятор напольный</v>
          </cell>
          <cell r="C8">
            <v>0</v>
          </cell>
          <cell r="D8">
            <v>8</v>
          </cell>
          <cell r="E8">
            <v>1699</v>
          </cell>
        </row>
        <row r="9">
          <cell r="A9" t="str">
            <v>SFP-4004MOR</v>
          </cell>
          <cell r="B9" t="str">
            <v>Вентилятор напольный</v>
          </cell>
          <cell r="C9">
            <v>0</v>
          </cell>
          <cell r="D9">
            <v>0</v>
          </cell>
          <cell r="E9">
            <v>3699</v>
          </cell>
        </row>
        <row r="10">
          <cell r="A10" t="str">
            <v>SFP-4006TXR</v>
          </cell>
          <cell r="B10" t="str">
            <v>Вентилятор напольный</v>
          </cell>
          <cell r="C10">
            <v>0</v>
          </cell>
          <cell r="D10">
            <v>0</v>
          </cell>
          <cell r="E10">
            <v>2099</v>
          </cell>
        </row>
        <row r="11">
          <cell r="A11" t="str">
            <v>SFP-4007JO</v>
          </cell>
          <cell r="B11" t="str">
            <v>Вентилятор бытовой напольный</v>
          </cell>
          <cell r="C11">
            <v>0</v>
          </cell>
          <cell r="D11">
            <v>0</v>
          </cell>
          <cell r="E11">
            <v>2199</v>
          </cell>
        </row>
        <row r="12">
          <cell r="A12" t="str">
            <v>SFP-4103MX</v>
          </cell>
          <cell r="B12" t="str">
            <v>Вентилятор напольный</v>
          </cell>
          <cell r="C12">
            <v>0</v>
          </cell>
          <cell r="D12">
            <v>0</v>
          </cell>
          <cell r="E12">
            <v>1699</v>
          </cell>
        </row>
        <row r="13">
          <cell r="A13" t="str">
            <v>SFP-7001BT</v>
          </cell>
          <cell r="B13" t="str">
            <v>Вентилятор напольный</v>
          </cell>
          <cell r="C13">
            <v>0</v>
          </cell>
          <cell r="D13">
            <v>0</v>
          </cell>
          <cell r="E13">
            <v>1999</v>
          </cell>
        </row>
        <row r="14">
          <cell r="A14" t="str">
            <v>SFP-D4002MX</v>
          </cell>
          <cell r="B14" t="str">
            <v>Вентилятор бытовой</v>
          </cell>
          <cell r="C14">
            <v>0</v>
          </cell>
          <cell r="D14">
            <v>0</v>
          </cell>
          <cell r="E14"/>
        </row>
        <row r="15">
          <cell r="A15" t="str">
            <v>TFP-1503JC</v>
          </cell>
          <cell r="B15" t="str">
            <v>Вентилятор бытовой настольный</v>
          </cell>
          <cell r="C15">
            <v>0</v>
          </cell>
          <cell r="D15">
            <v>0</v>
          </cell>
          <cell r="E15">
            <v>1099</v>
          </cell>
        </row>
        <row r="16">
          <cell r="A16" t="str">
            <v>TFP-1513JC</v>
          </cell>
          <cell r="B16" t="str">
            <v>Вентилятор настольный</v>
          </cell>
          <cell r="C16">
            <v>0</v>
          </cell>
          <cell r="D16">
            <v>0</v>
          </cell>
          <cell r="E16">
            <v>799</v>
          </cell>
        </row>
        <row r="17">
          <cell r="A17" t="str">
            <v>TFP-1513TC</v>
          </cell>
          <cell r="B17" t="str">
            <v>Вентилятор настольный</v>
          </cell>
          <cell r="C17">
            <v>0</v>
          </cell>
          <cell r="D17">
            <v>0</v>
          </cell>
          <cell r="E17">
            <v>749</v>
          </cell>
        </row>
        <row r="18">
          <cell r="A18" t="str">
            <v>TFP-3003JD</v>
          </cell>
          <cell r="B18" t="str">
            <v>Вентилятор настольный</v>
          </cell>
          <cell r="C18">
            <v>0</v>
          </cell>
          <cell r="D18">
            <v>0</v>
          </cell>
          <cell r="E18">
            <v>1299</v>
          </cell>
        </row>
        <row r="19">
          <cell r="A19" t="str">
            <v>MC55W</v>
          </cell>
          <cell r="B19" t="str">
            <v>Воздухоочиститель</v>
          </cell>
          <cell r="C19">
            <v>0</v>
          </cell>
          <cell r="D19">
            <v>0</v>
          </cell>
          <cell r="E19">
            <v>89500</v>
          </cell>
        </row>
        <row r="20">
          <cell r="A20" t="str">
            <v>MC70L</v>
          </cell>
          <cell r="B20" t="str">
            <v>Воздухоочиститель</v>
          </cell>
          <cell r="C20">
            <v>0</v>
          </cell>
          <cell r="D20">
            <v>0</v>
          </cell>
          <cell r="E20">
            <v>57500</v>
          </cell>
        </row>
        <row r="21">
          <cell r="A21" t="str">
            <v>MCK55W</v>
          </cell>
          <cell r="B21" t="str">
            <v>Воздухоочиститель с увлажнением</v>
          </cell>
          <cell r="C21">
            <v>0</v>
          </cell>
          <cell r="D21">
            <v>0</v>
          </cell>
          <cell r="E21">
            <v>110200</v>
          </cell>
        </row>
        <row r="22">
          <cell r="A22" t="str">
            <v>MCK70YV</v>
          </cell>
          <cell r="B22" t="str">
            <v>Воздухоочиститель с увлажнением</v>
          </cell>
          <cell r="C22">
            <v>0</v>
          </cell>
          <cell r="D22">
            <v>0</v>
          </cell>
          <cell r="E22">
            <v>157500</v>
          </cell>
        </row>
        <row r="23">
          <cell r="A23" t="str">
            <v>FHP-1502-FCT</v>
          </cell>
          <cell r="B23" t="str">
            <v>Тепловентилятор</v>
          </cell>
          <cell r="C23">
            <v>0</v>
          </cell>
          <cell r="D23" t="str">
            <v>&gt;50</v>
          </cell>
          <cell r="E23">
            <v>1999</v>
          </cell>
        </row>
        <row r="24">
          <cell r="A24" t="str">
            <v>FHP-1820-FCT</v>
          </cell>
          <cell r="B24" t="str">
            <v>Тепловентилятор</v>
          </cell>
          <cell r="C24">
            <v>0</v>
          </cell>
          <cell r="D24">
            <v>0</v>
          </cell>
          <cell r="E24">
            <v>1890</v>
          </cell>
        </row>
        <row r="25">
          <cell r="A25" t="str">
            <v>FHP-2012-FWT</v>
          </cell>
          <cell r="B25" t="str">
            <v>Тепловентилятор</v>
          </cell>
          <cell r="C25">
            <v>0</v>
          </cell>
          <cell r="D25">
            <v>2</v>
          </cell>
          <cell r="E25">
            <v>1190</v>
          </cell>
        </row>
        <row r="26">
          <cell r="A26" t="str">
            <v>FHP-2022-FWT</v>
          </cell>
          <cell r="B26" t="str">
            <v>Тепловентилятор</v>
          </cell>
          <cell r="C26">
            <v>1</v>
          </cell>
          <cell r="D26">
            <v>0</v>
          </cell>
          <cell r="E26">
            <v>1290</v>
          </cell>
        </row>
        <row r="27">
          <cell r="A27" t="str">
            <v>FHP-2040-FWT</v>
          </cell>
          <cell r="B27" t="str">
            <v>Тепловентилятор</v>
          </cell>
          <cell r="C27">
            <v>0</v>
          </cell>
          <cell r="D27">
            <v>27</v>
          </cell>
          <cell r="E27">
            <v>1690</v>
          </cell>
        </row>
        <row r="28">
          <cell r="A28" t="str">
            <v>FHP-601-FWT</v>
          </cell>
          <cell r="B28" t="str">
            <v>Тепловентилятор</v>
          </cell>
          <cell r="C28">
            <v>0</v>
          </cell>
          <cell r="D28">
            <v>6</v>
          </cell>
          <cell r="E28">
            <v>999</v>
          </cell>
        </row>
        <row r="29">
          <cell r="A29" t="str">
            <v>IRP-1220-QWH</v>
          </cell>
          <cell r="B29" t="str">
            <v>Инфракрасный обогреватель</v>
          </cell>
          <cell r="C29">
            <v>0</v>
          </cell>
          <cell r="D29">
            <v>7</v>
          </cell>
          <cell r="E29">
            <v>2390</v>
          </cell>
        </row>
        <row r="30">
          <cell r="A30" t="str">
            <v>IRP-802-QTK</v>
          </cell>
          <cell r="B30" t="str">
            <v>Инфракрасный обогреватель</v>
          </cell>
          <cell r="C30">
            <v>0</v>
          </cell>
          <cell r="D30">
            <v>1</v>
          </cell>
          <cell r="E30">
            <v>1090</v>
          </cell>
        </row>
        <row r="31">
          <cell r="A31" t="str">
            <v>MHP-1500-MDBb</v>
          </cell>
          <cell r="B31" t="str">
            <v>Микатермический обогреватель</v>
          </cell>
          <cell r="C31">
            <v>0</v>
          </cell>
          <cell r="D31">
            <v>0</v>
          </cell>
          <cell r="E31">
            <v>8490</v>
          </cell>
        </row>
        <row r="32">
          <cell r="A32" t="str">
            <v>MHP-2220-MKB</v>
          </cell>
          <cell r="B32" t="str">
            <v>Микатермический обогреватель</v>
          </cell>
          <cell r="C32">
            <v>0</v>
          </cell>
          <cell r="D32">
            <v>0</v>
          </cell>
          <cell r="E32">
            <v>8190</v>
          </cell>
        </row>
        <row r="33">
          <cell r="A33" t="str">
            <v>MHP-2520-MKB</v>
          </cell>
          <cell r="B33" t="str">
            <v>Микатермический обогреватель</v>
          </cell>
          <cell r="C33">
            <v>0</v>
          </cell>
          <cell r="D33">
            <v>0</v>
          </cell>
          <cell r="E33">
            <v>9990</v>
          </cell>
        </row>
        <row r="34">
          <cell r="A34" t="str">
            <v>ORP-1125-HMC</v>
          </cell>
          <cell r="B34" t="str">
            <v>Радиатор масляный</v>
          </cell>
          <cell r="C34">
            <v>0</v>
          </cell>
          <cell r="D34">
            <v>0</v>
          </cell>
          <cell r="E34">
            <v>4990</v>
          </cell>
        </row>
        <row r="35">
          <cell r="A35" t="str">
            <v>ORP-1125-YMC</v>
          </cell>
          <cell r="B35" t="str">
            <v>Радиатор масляный</v>
          </cell>
          <cell r="C35">
            <v>0</v>
          </cell>
          <cell r="D35">
            <v>2</v>
          </cell>
          <cell r="E35">
            <v>4990</v>
          </cell>
        </row>
        <row r="36">
          <cell r="A36" t="str">
            <v>ORP-510-HMC</v>
          </cell>
          <cell r="B36" t="str">
            <v>Радиатор масляный</v>
          </cell>
          <cell r="C36">
            <v>0</v>
          </cell>
          <cell r="D36">
            <v>2</v>
          </cell>
          <cell r="E36">
            <v>2990</v>
          </cell>
        </row>
        <row r="37">
          <cell r="A37" t="str">
            <v>ORP-510-YMC</v>
          </cell>
          <cell r="B37" t="str">
            <v>Радиатор масляный</v>
          </cell>
          <cell r="C37">
            <v>0</v>
          </cell>
          <cell r="D37">
            <v>2</v>
          </cell>
          <cell r="E37">
            <v>2990</v>
          </cell>
        </row>
        <row r="38">
          <cell r="A38" t="str">
            <v>ORP-715-HMC</v>
          </cell>
          <cell r="B38" t="str">
            <v>Радиатор масляный</v>
          </cell>
          <cell r="C38">
            <v>0</v>
          </cell>
          <cell r="D38">
            <v>0</v>
          </cell>
          <cell r="E38">
            <v>3699</v>
          </cell>
        </row>
        <row r="39">
          <cell r="A39" t="str">
            <v>ORP-715-YMC</v>
          </cell>
          <cell r="B39" t="str">
            <v>Радиатор масляный</v>
          </cell>
          <cell r="C39">
            <v>0</v>
          </cell>
          <cell r="D39">
            <v>0</v>
          </cell>
          <cell r="E39">
            <v>3699</v>
          </cell>
        </row>
        <row r="40">
          <cell r="A40" t="str">
            <v>ORP-920-HMC</v>
          </cell>
          <cell r="B40" t="str">
            <v>Радиатор масляный</v>
          </cell>
          <cell r="C40">
            <v>0</v>
          </cell>
          <cell r="D40">
            <v>0</v>
          </cell>
          <cell r="E40">
            <v>4399</v>
          </cell>
        </row>
        <row r="41">
          <cell r="A41" t="str">
            <v>ORP-920-YMC</v>
          </cell>
          <cell r="B41" t="str">
            <v>Радиатор масляный</v>
          </cell>
          <cell r="C41">
            <v>0</v>
          </cell>
          <cell r="D41">
            <v>0</v>
          </cell>
          <cell r="E41">
            <v>4399</v>
          </cell>
        </row>
        <row r="42">
          <cell r="A42" t="str">
            <v>PHP-1000-MWB</v>
          </cell>
          <cell r="B42" t="str">
            <v>Конвектор электрический</v>
          </cell>
          <cell r="C42">
            <v>0</v>
          </cell>
          <cell r="D42">
            <v>8</v>
          </cell>
          <cell r="E42">
            <v>2999</v>
          </cell>
        </row>
        <row r="43">
          <cell r="A43" t="str">
            <v>PHP-1000-MXB</v>
          </cell>
          <cell r="B43" t="str">
            <v>Конвектор электрический</v>
          </cell>
          <cell r="C43">
            <v>0</v>
          </cell>
          <cell r="D43">
            <v>0</v>
          </cell>
          <cell r="E43">
            <v>3399</v>
          </cell>
        </row>
        <row r="44">
          <cell r="A44" t="str">
            <v>PHP-1008-MXR</v>
          </cell>
          <cell r="B44" t="str">
            <v>Конвектор электрический</v>
          </cell>
          <cell r="C44">
            <v>0</v>
          </cell>
          <cell r="D44">
            <v>5</v>
          </cell>
          <cell r="E44">
            <v>3399</v>
          </cell>
        </row>
        <row r="45">
          <cell r="A45" t="str">
            <v>PHP-1500-MWB</v>
          </cell>
          <cell r="B45" t="str">
            <v>Конвектор электрический</v>
          </cell>
          <cell r="C45">
            <v>0</v>
          </cell>
          <cell r="D45">
            <v>0</v>
          </cell>
          <cell r="E45">
            <v>3499</v>
          </cell>
        </row>
        <row r="46">
          <cell r="A46" t="str">
            <v>PHP-1500-MXB</v>
          </cell>
          <cell r="B46" t="str">
            <v>Конвектор электрический</v>
          </cell>
          <cell r="C46">
            <v>0</v>
          </cell>
          <cell r="D46">
            <v>0</v>
          </cell>
          <cell r="E46">
            <v>3990</v>
          </cell>
        </row>
        <row r="47">
          <cell r="A47" t="str">
            <v>PHP-1508-MXR</v>
          </cell>
          <cell r="B47" t="str">
            <v>Конвектор электрический</v>
          </cell>
          <cell r="C47">
            <v>0</v>
          </cell>
          <cell r="D47">
            <v>8</v>
          </cell>
          <cell r="E47">
            <v>3999</v>
          </cell>
        </row>
        <row r="48">
          <cell r="A48" t="str">
            <v>PHP-2000-MWB</v>
          </cell>
          <cell r="B48" t="str">
            <v>Конвектор электрический</v>
          </cell>
          <cell r="C48">
            <v>0</v>
          </cell>
          <cell r="D48">
            <v>0</v>
          </cell>
          <cell r="E48">
            <v>3999</v>
          </cell>
        </row>
        <row r="49">
          <cell r="A49" t="str">
            <v>PHP-2000-MXB</v>
          </cell>
          <cell r="B49" t="str">
            <v>Конвектор электрический</v>
          </cell>
          <cell r="C49">
            <v>0</v>
          </cell>
          <cell r="D49">
            <v>2</v>
          </cell>
          <cell r="E49">
            <v>4499</v>
          </cell>
        </row>
        <row r="50">
          <cell r="A50" t="str">
            <v>PHP-2008-MXR</v>
          </cell>
          <cell r="B50" t="str">
            <v>Конвектор электрический</v>
          </cell>
          <cell r="C50">
            <v>0</v>
          </cell>
          <cell r="D50">
            <v>0</v>
          </cell>
          <cell r="E50">
            <v>4499</v>
          </cell>
        </row>
        <row r="51">
          <cell r="A51" t="str">
            <v>AHR-G3020</v>
          </cell>
          <cell r="B51" t="str">
            <v>Увлажнитель воздуха</v>
          </cell>
          <cell r="C51">
            <v>0</v>
          </cell>
          <cell r="D51">
            <v>0</v>
          </cell>
          <cell r="E51">
            <v>3399</v>
          </cell>
        </row>
        <row r="52">
          <cell r="A52" t="str">
            <v>AHR-G3030</v>
          </cell>
          <cell r="B52" t="str">
            <v>Увлажнитель воздуха</v>
          </cell>
          <cell r="C52">
            <v>0</v>
          </cell>
          <cell r="D52">
            <v>0</v>
          </cell>
          <cell r="E52">
            <v>4999</v>
          </cell>
        </row>
        <row r="53">
          <cell r="A53" t="str">
            <v>AHR-R2310</v>
          </cell>
          <cell r="B53" t="str">
            <v>Увлажнитель воздуха</v>
          </cell>
          <cell r="C53">
            <v>0</v>
          </cell>
          <cell r="D53">
            <v>0</v>
          </cell>
          <cell r="E53">
            <v>1699</v>
          </cell>
        </row>
        <row r="54">
          <cell r="A54" t="str">
            <v>HUP-E3056-LA</v>
          </cell>
          <cell r="B54" t="str">
            <v>Увлажнитель воздуха</v>
          </cell>
          <cell r="C54">
            <v>0</v>
          </cell>
          <cell r="D54">
            <v>0</v>
          </cell>
          <cell r="E54">
            <v>5999</v>
          </cell>
        </row>
        <row r="55">
          <cell r="A55" t="str">
            <v>HUP-G1035-TAL</v>
          </cell>
          <cell r="B55" t="str">
            <v>Увлажнитель воздуха</v>
          </cell>
          <cell r="C55">
            <v>0</v>
          </cell>
          <cell r="D55">
            <v>0</v>
          </cell>
          <cell r="E55">
            <v>3299</v>
          </cell>
        </row>
        <row r="56">
          <cell r="A56" t="str">
            <v>HUP-G1132</v>
          </cell>
          <cell r="B56" t="str">
            <v>Увлажнитель воздуха</v>
          </cell>
          <cell r="C56">
            <v>0</v>
          </cell>
          <cell r="D56">
            <v>1</v>
          </cell>
          <cell r="E56">
            <v>2599</v>
          </cell>
        </row>
        <row r="57">
          <cell r="A57" t="str">
            <v>HUP-G3056-A</v>
          </cell>
          <cell r="B57" t="str">
            <v>Увлажнитель воздуха</v>
          </cell>
          <cell r="C57">
            <v>0</v>
          </cell>
          <cell r="D57">
            <v>0</v>
          </cell>
          <cell r="E57">
            <v>6999</v>
          </cell>
        </row>
        <row r="58">
          <cell r="A58" t="str">
            <v>HUP-G3150-A</v>
          </cell>
          <cell r="B58" t="str">
            <v>Увлажнитель воздуха</v>
          </cell>
          <cell r="C58">
            <v>0</v>
          </cell>
          <cell r="D58">
            <v>0</v>
          </cell>
          <cell r="E58">
            <v>5999</v>
          </cell>
        </row>
        <row r="59">
          <cell r="A59" t="str">
            <v>HUP-R1022</v>
          </cell>
          <cell r="B59" t="str">
            <v>Увлажнитель воздуха</v>
          </cell>
          <cell r="C59">
            <v>0</v>
          </cell>
          <cell r="D59">
            <v>0</v>
          </cell>
          <cell r="E59">
            <v>1699</v>
          </cell>
        </row>
        <row r="60">
          <cell r="A60" t="str">
            <v>HUP-R1060-TA</v>
          </cell>
          <cell r="B60" t="str">
            <v>Увлажнитель воздуха</v>
          </cell>
          <cell r="C60">
            <v>0</v>
          </cell>
          <cell r="D60">
            <v>0</v>
          </cell>
          <cell r="E60">
            <v>2999</v>
          </cell>
        </row>
        <row r="61">
          <cell r="A61" t="str">
            <v>HUP-R3135-TA</v>
          </cell>
          <cell r="B61" t="str">
            <v>Увлажнитель воздуха</v>
          </cell>
          <cell r="C61">
            <v>1</v>
          </cell>
          <cell r="D61">
            <v>18</v>
          </cell>
          <cell r="E61">
            <v>2999</v>
          </cell>
        </row>
        <row r="62">
          <cell r="A62" t="str">
            <v>HUP-R3155-TA</v>
          </cell>
          <cell r="B62" t="str">
            <v>Увлажнитель воздуха</v>
          </cell>
          <cell r="C62">
            <v>0</v>
          </cell>
          <cell r="D62">
            <v>0</v>
          </cell>
          <cell r="E62">
            <v>3999</v>
          </cell>
        </row>
        <row r="63">
          <cell r="A63" t="str">
            <v>HUP-W3040-A</v>
          </cell>
          <cell r="B63" t="str">
            <v>Увлажнитель воздуха</v>
          </cell>
          <cell r="C63">
            <v>0</v>
          </cell>
          <cell r="D63">
            <v>1</v>
          </cell>
          <cell r="E63">
            <v>3999</v>
          </cell>
        </row>
        <row r="64">
          <cell r="A64" t="str">
            <v>HUP-W3080-TA</v>
          </cell>
          <cell r="B64" t="str">
            <v>Увлажнитель воздуха</v>
          </cell>
          <cell r="C64">
            <v>0</v>
          </cell>
          <cell r="D64">
            <v>0</v>
          </cell>
          <cell r="E64">
            <v>6990</v>
          </cell>
        </row>
        <row r="65">
          <cell r="A65" t="str">
            <v>Компакт RR (L) E 310-1-V-Z2</v>
          </cell>
          <cell r="B65" t="str">
            <v>Вентиляционная установка</v>
          </cell>
          <cell r="C65">
            <v>3</v>
          </cell>
          <cell r="D65">
            <v>0</v>
          </cell>
          <cell r="E65">
            <v>488000</v>
          </cell>
        </row>
        <row r="66">
          <cell r="A66" t="str">
            <v>Компакт RR (L) E 510-1-V-Z2</v>
          </cell>
          <cell r="B66" t="str">
            <v>Вентиляционная установка</v>
          </cell>
          <cell r="C66">
            <v>5</v>
          </cell>
          <cell r="D66">
            <v>0</v>
          </cell>
          <cell r="E66">
            <v>612000</v>
          </cell>
        </row>
        <row r="67">
          <cell r="A67" t="str">
            <v>Компакт RR (L) E 700-2-F</v>
          </cell>
          <cell r="B67" t="str">
            <v>Вентиляционная установка</v>
          </cell>
          <cell r="C67">
            <v>3</v>
          </cell>
          <cell r="D67">
            <v>0</v>
          </cell>
          <cell r="E67">
            <v>557000</v>
          </cell>
        </row>
        <row r="68">
          <cell r="A68" t="str">
            <v>Компакт RR (R) E 310-1-V-Z2</v>
          </cell>
          <cell r="B68" t="str">
            <v>Вентиляционная установка</v>
          </cell>
          <cell r="C68">
            <v>0</v>
          </cell>
          <cell r="D68">
            <v>0</v>
          </cell>
          <cell r="E68">
            <v>488000</v>
          </cell>
        </row>
        <row r="69">
          <cell r="A69" t="str">
            <v>Компакт RR (R) E 510-1-V-Z2</v>
          </cell>
          <cell r="B69" t="str">
            <v>Вентиляционная установка</v>
          </cell>
          <cell r="C69">
            <v>3</v>
          </cell>
          <cell r="D69">
            <v>0</v>
          </cell>
          <cell r="E69">
            <v>612000</v>
          </cell>
        </row>
        <row r="70">
          <cell r="A70" t="str">
            <v>Компакт RR (R) E 700-2-F</v>
          </cell>
          <cell r="B70" t="str">
            <v>Вентиляционная установка</v>
          </cell>
          <cell r="C70">
            <v>5</v>
          </cell>
          <cell r="D70">
            <v>0</v>
          </cell>
          <cell r="E70">
            <v>557000</v>
          </cell>
        </row>
        <row r="71">
          <cell r="A71" t="str">
            <v>Компакт RR E 310-1-F-Z2</v>
          </cell>
          <cell r="B71" t="str">
            <v>Вентиляционная установка</v>
          </cell>
          <cell r="C71">
            <v>8</v>
          </cell>
          <cell r="D71">
            <v>0</v>
          </cell>
          <cell r="E71">
            <v>488000</v>
          </cell>
        </row>
        <row r="72">
          <cell r="A72" t="str">
            <v>Компакт RR E 510-1-F-Z2</v>
          </cell>
          <cell r="B72" t="str">
            <v>Вентиляционная установка</v>
          </cell>
          <cell r="C72">
            <v>12</v>
          </cell>
          <cell r="D72">
            <v>0</v>
          </cell>
          <cell r="E72">
            <v>531000</v>
          </cell>
        </row>
        <row r="73">
          <cell r="A73" t="str">
            <v>DCCOMUS1N</v>
          </cell>
          <cell r="B73" t="str">
            <v>Соединительный кабель</v>
          </cell>
          <cell r="C73" t="str">
            <v>&gt;50</v>
          </cell>
          <cell r="D73">
            <v>0</v>
          </cell>
          <cell r="E73">
            <v>490</v>
          </cell>
        </row>
        <row r="74">
          <cell r="A74" t="str">
            <v>KHHZ100HZAN1</v>
          </cell>
          <cell r="B74" t="str">
            <v>Инверторный компрессорно-конденсаторный блок</v>
          </cell>
          <cell r="C74">
            <v>0</v>
          </cell>
          <cell r="D74">
            <v>1</v>
          </cell>
          <cell r="E74"/>
        </row>
        <row r="75">
          <cell r="A75" t="str">
            <v>KHHZ1060HZAN3</v>
          </cell>
          <cell r="B75" t="str">
            <v>Инверторный компрессорно-конденсаторный блок</v>
          </cell>
          <cell r="C75">
            <v>0</v>
          </cell>
          <cell r="D75">
            <v>0</v>
          </cell>
          <cell r="E75"/>
        </row>
        <row r="76">
          <cell r="A76" t="str">
            <v>KHHZ140HZAN1</v>
          </cell>
          <cell r="B76" t="str">
            <v>Инверторный компрессорно-конденсаторный блок</v>
          </cell>
          <cell r="C76">
            <v>0</v>
          </cell>
          <cell r="D76">
            <v>7</v>
          </cell>
          <cell r="E76"/>
        </row>
        <row r="77">
          <cell r="A77" t="str">
            <v>KHHZ155HZAN1</v>
          </cell>
          <cell r="B77" t="str">
            <v>Инверторный компрессорно-конденсаторный блок</v>
          </cell>
          <cell r="C77">
            <v>0</v>
          </cell>
          <cell r="D77">
            <v>10</v>
          </cell>
          <cell r="E77"/>
        </row>
        <row r="78">
          <cell r="A78" t="str">
            <v>KHHZ224CZAN3</v>
          </cell>
          <cell r="B78" t="str">
            <v>Инверторный компрессорно-конденсаторный блок</v>
          </cell>
          <cell r="C78">
            <v>0</v>
          </cell>
          <cell r="D78">
            <v>12</v>
          </cell>
          <cell r="E78"/>
        </row>
        <row r="79">
          <cell r="A79" t="str">
            <v>KHHZ280CZAN3</v>
          </cell>
          <cell r="B79" t="str">
            <v>Инверторный компрессорно-конденсаторный блок</v>
          </cell>
          <cell r="C79">
            <v>0</v>
          </cell>
          <cell r="D79">
            <v>29</v>
          </cell>
          <cell r="E79"/>
        </row>
        <row r="80">
          <cell r="A80" t="str">
            <v>KHHZ335CZAN3</v>
          </cell>
          <cell r="B80" t="str">
            <v>Инверторный компрессорно-конденсаторный блок</v>
          </cell>
          <cell r="C80">
            <v>0</v>
          </cell>
          <cell r="D80">
            <v>12</v>
          </cell>
          <cell r="E80"/>
        </row>
        <row r="81">
          <cell r="A81" t="str">
            <v>KHHZ35HZAN1</v>
          </cell>
          <cell r="B81" t="str">
            <v>Инверторный компрессорно-конденсаторный блок</v>
          </cell>
          <cell r="C81">
            <v>0</v>
          </cell>
          <cell r="D81">
            <v>5</v>
          </cell>
          <cell r="E81"/>
        </row>
        <row r="82">
          <cell r="A82" t="str">
            <v>KHHZ450CZAN3</v>
          </cell>
          <cell r="B82" t="str">
            <v>Инверторный компрессорно-конденсаторный блок</v>
          </cell>
          <cell r="C82">
            <v>0</v>
          </cell>
          <cell r="D82">
            <v>9</v>
          </cell>
          <cell r="E82"/>
        </row>
        <row r="83">
          <cell r="A83" t="str">
            <v>KHHZ53HZAN1</v>
          </cell>
          <cell r="B83" t="str">
            <v>Инверторный компрессорно-конденсаторный блок</v>
          </cell>
          <cell r="C83">
            <v>0</v>
          </cell>
          <cell r="D83">
            <v>15</v>
          </cell>
          <cell r="E83"/>
        </row>
        <row r="84">
          <cell r="A84" t="str">
            <v>KHHZ560CZAN3</v>
          </cell>
          <cell r="B84" t="str">
            <v>Инверторный компрессорно-конденсаторный блок</v>
          </cell>
          <cell r="C84">
            <v>0</v>
          </cell>
          <cell r="D84">
            <v>2</v>
          </cell>
          <cell r="E84"/>
        </row>
        <row r="85">
          <cell r="A85" t="str">
            <v>KHHZ615CZAN3</v>
          </cell>
          <cell r="B85" t="str">
            <v>Инверторный компрессорно-конденсаторный блок</v>
          </cell>
          <cell r="C85">
            <v>0</v>
          </cell>
          <cell r="D85">
            <v>17</v>
          </cell>
          <cell r="E85"/>
        </row>
        <row r="86">
          <cell r="A86" t="str">
            <v>KHHZ62HZAN1</v>
          </cell>
          <cell r="B86" t="str">
            <v>Инверторный компрессорно-конденсаторный блок</v>
          </cell>
          <cell r="C86">
            <v>0</v>
          </cell>
          <cell r="D86">
            <v>16</v>
          </cell>
          <cell r="E86"/>
        </row>
        <row r="87">
          <cell r="A87" t="str">
            <v>KHHZ730CZAN3</v>
          </cell>
          <cell r="B87" t="str">
            <v>Инверторный компрессорно-конденсаторный блок</v>
          </cell>
          <cell r="C87">
            <v>0</v>
          </cell>
          <cell r="D87">
            <v>1</v>
          </cell>
          <cell r="E87"/>
        </row>
        <row r="88">
          <cell r="A88" t="str">
            <v>KSHV35HFAN1</v>
          </cell>
          <cell r="B88" t="str">
            <v>Внутренний блок кондиционера</v>
          </cell>
          <cell r="C88">
            <v>0</v>
          </cell>
          <cell r="D88">
            <v>11</v>
          </cell>
          <cell r="E88"/>
        </row>
        <row r="89">
          <cell r="A89" t="str">
            <v>KSUTA70HFAN1/-40</v>
          </cell>
          <cell r="B89" t="str">
            <v>Наружный блок кондиционера</v>
          </cell>
          <cell r="C89">
            <v>0</v>
          </cell>
          <cell r="D89">
            <v>0</v>
          </cell>
          <cell r="E89">
            <v>59030</v>
          </cell>
        </row>
        <row r="90">
          <cell r="A90" t="str">
            <v>KJR-120K/F-E</v>
          </cell>
          <cell r="B90" t="str">
            <v>Пульт дистанционного управления</v>
          </cell>
          <cell r="C90" t="str">
            <v>&gt;50</v>
          </cell>
          <cell r="D90">
            <v>0</v>
          </cell>
          <cell r="E90">
            <v>10990</v>
          </cell>
        </row>
        <row r="91">
          <cell r="A91" t="str">
            <v>A-Q4B</v>
          </cell>
          <cell r="B91" t="str">
            <v>Декоративная панель</v>
          </cell>
          <cell r="C91">
            <v>1</v>
          </cell>
          <cell r="D91" t="str">
            <v>&gt;50</v>
          </cell>
          <cell r="E91">
            <v>6200</v>
          </cell>
        </row>
        <row r="92">
          <cell r="A92" t="str">
            <v>A-Q4B2</v>
          </cell>
          <cell r="B92" t="str">
            <v>Декоративная панель</v>
          </cell>
          <cell r="C92">
            <v>0</v>
          </cell>
          <cell r="D92" t="str">
            <v>&gt;50</v>
          </cell>
          <cell r="E92">
            <v>6500</v>
          </cell>
        </row>
        <row r="93">
          <cell r="A93" t="str">
            <v>DPC04A</v>
          </cell>
          <cell r="B93" t="str">
            <v>Декоративная панель</v>
          </cell>
          <cell r="C93">
            <v>0</v>
          </cell>
          <cell r="D93">
            <v>0</v>
          </cell>
          <cell r="E93">
            <v>24730</v>
          </cell>
        </row>
        <row r="94">
          <cell r="A94" t="str">
            <v>DPC04B</v>
          </cell>
          <cell r="B94" t="str">
            <v>Декоративная панель</v>
          </cell>
          <cell r="C94">
            <v>0</v>
          </cell>
          <cell r="D94">
            <v>0</v>
          </cell>
          <cell r="E94">
            <v>24730</v>
          </cell>
        </row>
        <row r="95">
          <cell r="A95" t="str">
            <v>DPC04M</v>
          </cell>
          <cell r="B95" t="str">
            <v>Декоративная панель</v>
          </cell>
          <cell r="C95">
            <v>0</v>
          </cell>
          <cell r="D95">
            <v>0</v>
          </cell>
          <cell r="E95">
            <v>19500</v>
          </cell>
        </row>
        <row r="96">
          <cell r="A96" t="str">
            <v>DPC04MA</v>
          </cell>
          <cell r="B96" t="str">
            <v>Декоративная панель</v>
          </cell>
          <cell r="C96">
            <v>3</v>
          </cell>
          <cell r="D96" t="str">
            <v>&gt;50</v>
          </cell>
          <cell r="E96">
            <v>5169</v>
          </cell>
        </row>
        <row r="97">
          <cell r="A97" t="str">
            <v>DPC06L</v>
          </cell>
          <cell r="B97" t="str">
            <v>Декоративная панель</v>
          </cell>
          <cell r="C97">
            <v>0</v>
          </cell>
          <cell r="D97" t="str">
            <v>&gt;50</v>
          </cell>
          <cell r="E97">
            <v>9900</v>
          </cell>
        </row>
        <row r="98">
          <cell r="A98" t="str">
            <v>DPT03MA</v>
          </cell>
          <cell r="B98" t="str">
            <v>Декоративная панель</v>
          </cell>
          <cell r="C98">
            <v>6</v>
          </cell>
          <cell r="D98" t="str">
            <v>&gt;50</v>
          </cell>
          <cell r="E98">
            <v>3689</v>
          </cell>
        </row>
        <row r="99">
          <cell r="A99" t="str">
            <v>DPT05L</v>
          </cell>
          <cell r="B99" t="str">
            <v>Декоративная панель</v>
          </cell>
          <cell r="C99">
            <v>0</v>
          </cell>
          <cell r="D99" t="str">
            <v>&gt;50</v>
          </cell>
          <cell r="E99">
            <v>7000</v>
          </cell>
        </row>
        <row r="100">
          <cell r="A100" t="str">
            <v>DXA2A</v>
          </cell>
          <cell r="B100" t="str">
            <v>Модуль DX</v>
          </cell>
          <cell r="C100">
            <v>0</v>
          </cell>
          <cell r="D100">
            <v>0</v>
          </cell>
          <cell r="E100">
            <v>18400</v>
          </cell>
        </row>
        <row r="101">
          <cell r="A101" t="str">
            <v>DXA2B</v>
          </cell>
          <cell r="B101" t="str">
            <v>Модуль DX</v>
          </cell>
          <cell r="C101">
            <v>1</v>
          </cell>
          <cell r="D101">
            <v>0</v>
          </cell>
          <cell r="E101">
            <v>19100</v>
          </cell>
        </row>
        <row r="102">
          <cell r="A102" t="str">
            <v>DXA3A</v>
          </cell>
          <cell r="B102" t="str">
            <v>Модуль DX</v>
          </cell>
          <cell r="C102">
            <v>0</v>
          </cell>
          <cell r="D102">
            <v>0</v>
          </cell>
          <cell r="E102">
            <v>23900</v>
          </cell>
        </row>
        <row r="103">
          <cell r="A103" t="str">
            <v>DXA3B</v>
          </cell>
          <cell r="B103" t="str">
            <v>Модуль DX</v>
          </cell>
          <cell r="C103">
            <v>0</v>
          </cell>
          <cell r="D103">
            <v>0</v>
          </cell>
          <cell r="E103">
            <v>23900</v>
          </cell>
        </row>
        <row r="104">
          <cell r="A104" t="str">
            <v>DXB3A</v>
          </cell>
          <cell r="B104" t="str">
            <v>Модуль DX</v>
          </cell>
          <cell r="C104">
            <v>0</v>
          </cell>
          <cell r="D104">
            <v>5</v>
          </cell>
          <cell r="E104">
            <v>25600</v>
          </cell>
        </row>
        <row r="105">
          <cell r="A105" t="str">
            <v>DXB5A</v>
          </cell>
          <cell r="B105" t="str">
            <v>Модуль DX</v>
          </cell>
          <cell r="C105">
            <v>0</v>
          </cell>
          <cell r="D105">
            <v>0</v>
          </cell>
          <cell r="E105">
            <v>34200</v>
          </cell>
        </row>
        <row r="106">
          <cell r="A106" t="str">
            <v>MK3-1</v>
          </cell>
          <cell r="B106" t="str">
            <v>Монтажный комплект №3-1</v>
          </cell>
          <cell r="C106">
            <v>0</v>
          </cell>
          <cell r="D106">
            <v>0</v>
          </cell>
          <cell r="E106">
            <v>4350</v>
          </cell>
        </row>
        <row r="107">
          <cell r="A107" t="str">
            <v>MK3-2</v>
          </cell>
          <cell r="B107" t="str">
            <v>Монтажный комплект №3-2</v>
          </cell>
          <cell r="C107">
            <v>9</v>
          </cell>
          <cell r="D107">
            <v>3</v>
          </cell>
          <cell r="E107">
            <v>4950</v>
          </cell>
        </row>
        <row r="108">
          <cell r="A108" t="str">
            <v>MK3-3</v>
          </cell>
          <cell r="B108" t="str">
            <v>Монтажный комплект №3-3</v>
          </cell>
          <cell r="C108">
            <v>0</v>
          </cell>
          <cell r="D108" t="str">
            <v>&gt;50</v>
          </cell>
          <cell r="E108">
            <v>6250</v>
          </cell>
        </row>
        <row r="109">
          <cell r="A109" t="str">
            <v>MK5-1</v>
          </cell>
          <cell r="B109" t="str">
            <v>Монтажный комплект №5-1</v>
          </cell>
          <cell r="C109">
            <v>0</v>
          </cell>
          <cell r="D109">
            <v>0</v>
          </cell>
          <cell r="E109">
            <v>6000</v>
          </cell>
        </row>
        <row r="110">
          <cell r="A110" t="str">
            <v>MK5-2</v>
          </cell>
          <cell r="B110" t="str">
            <v>Монтажный комплект №5-2</v>
          </cell>
          <cell r="C110">
            <v>4</v>
          </cell>
          <cell r="D110" t="str">
            <v>&gt;50</v>
          </cell>
          <cell r="E110">
            <v>6850</v>
          </cell>
        </row>
        <row r="111">
          <cell r="A111" t="str">
            <v>MK5-3</v>
          </cell>
          <cell r="B111" t="str">
            <v>Монтажный комплект №5-3</v>
          </cell>
          <cell r="C111">
            <v>6</v>
          </cell>
          <cell r="D111">
            <v>20</v>
          </cell>
          <cell r="E111">
            <v>8650</v>
          </cell>
        </row>
        <row r="112">
          <cell r="A112" t="str">
            <v>W-CN10A</v>
          </cell>
          <cell r="B112" t="str">
            <v>Соединительный кабель</v>
          </cell>
          <cell r="C112">
            <v>5</v>
          </cell>
          <cell r="D112">
            <v>0</v>
          </cell>
          <cell r="E112"/>
        </row>
        <row r="113">
          <cell r="A113" t="str">
            <v>W-CN18</v>
          </cell>
          <cell r="B113" t="str">
            <v>Соединительный кабель</v>
          </cell>
          <cell r="C113" t="str">
            <v>&gt;50</v>
          </cell>
          <cell r="D113">
            <v>0</v>
          </cell>
          <cell r="E113"/>
        </row>
        <row r="114">
          <cell r="A114" t="str">
            <v>W-CN20</v>
          </cell>
          <cell r="B114" t="str">
            <v>Соединительный кабель</v>
          </cell>
          <cell r="C114">
            <v>24</v>
          </cell>
          <cell r="D114">
            <v>0</v>
          </cell>
          <cell r="E114"/>
        </row>
        <row r="115">
          <cell r="A115" t="str">
            <v>W-CN3</v>
          </cell>
          <cell r="B115" t="str">
            <v>Соединительный кабель</v>
          </cell>
          <cell r="C115">
            <v>0</v>
          </cell>
          <cell r="D115">
            <v>0</v>
          </cell>
          <cell r="E115"/>
        </row>
        <row r="116">
          <cell r="A116" t="str">
            <v>W-CN5</v>
          </cell>
          <cell r="B116" t="str">
            <v>Соединительный кабель</v>
          </cell>
          <cell r="C116">
            <v>16</v>
          </cell>
          <cell r="D116">
            <v>0</v>
          </cell>
          <cell r="E116"/>
        </row>
        <row r="117">
          <cell r="A117" t="str">
            <v>W-CN_WIRE</v>
          </cell>
          <cell r="B117" t="str">
            <v>Соединительный кабель</v>
          </cell>
          <cell r="C117">
            <v>8</v>
          </cell>
          <cell r="D117">
            <v>0</v>
          </cell>
          <cell r="E117"/>
        </row>
        <row r="118">
          <cell r="A118" t="str">
            <v>W-GR</v>
          </cell>
          <cell r="B118" t="str">
            <v>Соединительный кабель</v>
          </cell>
          <cell r="C118" t="str">
            <v>&gt;50</v>
          </cell>
          <cell r="D118">
            <v>0</v>
          </cell>
          <cell r="E118"/>
        </row>
        <row r="119">
          <cell r="A119" t="str">
            <v>W-S21</v>
          </cell>
          <cell r="B119" t="str">
            <v>Соединительный кабель</v>
          </cell>
          <cell r="C119">
            <v>9</v>
          </cell>
          <cell r="D119">
            <v>0</v>
          </cell>
          <cell r="E119"/>
        </row>
        <row r="120">
          <cell r="A120" t="str">
            <v>W-S21/P</v>
          </cell>
          <cell r="B120" t="str">
            <v>Соединительный кабель</v>
          </cell>
          <cell r="C120">
            <v>23</v>
          </cell>
          <cell r="D120">
            <v>0</v>
          </cell>
          <cell r="E120"/>
        </row>
        <row r="121">
          <cell r="A121" t="str">
            <v>W-S403</v>
          </cell>
          <cell r="B121" t="str">
            <v>Соединительный кабель</v>
          </cell>
          <cell r="C121">
            <v>36</v>
          </cell>
          <cell r="D121">
            <v>0</v>
          </cell>
          <cell r="E121"/>
        </row>
        <row r="122">
          <cell r="A122" t="str">
            <v>W-TC</v>
          </cell>
          <cell r="B122" t="str">
            <v>Соединительный кабель</v>
          </cell>
          <cell r="C122" t="str">
            <v>&gt;50</v>
          </cell>
          <cell r="D122">
            <v>0</v>
          </cell>
          <cell r="E122"/>
        </row>
        <row r="123">
          <cell r="A123" t="str">
            <v>BYCQ140E</v>
          </cell>
          <cell r="B123" t="str">
            <v>Декоративная панель</v>
          </cell>
          <cell r="C123" t="str">
            <v>&gt;50</v>
          </cell>
          <cell r="D123">
            <v>0</v>
          </cell>
          <cell r="E123">
            <v>80900</v>
          </cell>
        </row>
        <row r="124">
          <cell r="A124" t="str">
            <v>BYCQ140EB</v>
          </cell>
          <cell r="B124" t="str">
            <v>Декоративная панель</v>
          </cell>
          <cell r="C124">
            <v>0</v>
          </cell>
          <cell r="D124">
            <v>0</v>
          </cell>
          <cell r="E124">
            <v>126000</v>
          </cell>
        </row>
        <row r="125">
          <cell r="A125" t="str">
            <v>BYCQ140EGF</v>
          </cell>
          <cell r="B125" t="str">
            <v>Декоративная панель</v>
          </cell>
          <cell r="C125">
            <v>37</v>
          </cell>
          <cell r="D125">
            <v>0</v>
          </cell>
          <cell r="E125">
            <v>213100</v>
          </cell>
        </row>
        <row r="126">
          <cell r="A126" t="str">
            <v>BYCQ140EGFB</v>
          </cell>
          <cell r="B126" t="str">
            <v>Декоративная панель</v>
          </cell>
          <cell r="C126">
            <v>0</v>
          </cell>
          <cell r="D126">
            <v>0</v>
          </cell>
          <cell r="E126">
            <v>248800</v>
          </cell>
        </row>
        <row r="127">
          <cell r="A127" t="str">
            <v>BYCQ140EP</v>
          </cell>
          <cell r="B127" t="str">
            <v>Декоративная панель</v>
          </cell>
          <cell r="C127">
            <v>4</v>
          </cell>
          <cell r="D127">
            <v>0</v>
          </cell>
          <cell r="E127">
            <v>134900</v>
          </cell>
        </row>
        <row r="128">
          <cell r="A128" t="str">
            <v>BYCQ140EW</v>
          </cell>
          <cell r="B128" t="str">
            <v>Декоративная панель</v>
          </cell>
          <cell r="C128">
            <v>45</v>
          </cell>
          <cell r="D128">
            <v>3</v>
          </cell>
          <cell r="E128">
            <v>99200</v>
          </cell>
        </row>
        <row r="129">
          <cell r="A129" t="str">
            <v>BYFQ60B3</v>
          </cell>
          <cell r="B129" t="str">
            <v>Декоративная панель</v>
          </cell>
          <cell r="C129" t="str">
            <v>&gt;50</v>
          </cell>
          <cell r="D129">
            <v>5</v>
          </cell>
          <cell r="E129">
            <v>79300</v>
          </cell>
        </row>
        <row r="130">
          <cell r="A130" t="str">
            <v>BYFQ60CS</v>
          </cell>
          <cell r="B130" t="str">
            <v>Декоративная панель</v>
          </cell>
          <cell r="C130">
            <v>0</v>
          </cell>
          <cell r="D130">
            <v>0</v>
          </cell>
          <cell r="E130">
            <v>97100</v>
          </cell>
        </row>
        <row r="131">
          <cell r="A131" t="str">
            <v>BYFQ60CW</v>
          </cell>
          <cell r="B131" t="str">
            <v>Декоративная панель</v>
          </cell>
          <cell r="C131" t="str">
            <v>&gt;50</v>
          </cell>
          <cell r="D131">
            <v>0</v>
          </cell>
          <cell r="E131">
            <v>91400</v>
          </cell>
        </row>
        <row r="132">
          <cell r="A132" t="str">
            <v>KPU65-D</v>
          </cell>
          <cell r="B132" t="str">
            <v>Декоративная панель</v>
          </cell>
          <cell r="C132">
            <v>0</v>
          </cell>
          <cell r="D132" t="str">
            <v>&gt;50</v>
          </cell>
          <cell r="E132">
            <v>8000</v>
          </cell>
        </row>
        <row r="133">
          <cell r="A133" t="str">
            <v>KPU65-D4</v>
          </cell>
          <cell r="B133" t="str">
            <v>Декоративная панель</v>
          </cell>
          <cell r="C133">
            <v>0</v>
          </cell>
          <cell r="D133" t="str">
            <v>&gt;50</v>
          </cell>
          <cell r="E133">
            <v>8000</v>
          </cell>
        </row>
        <row r="134">
          <cell r="A134" t="str">
            <v>KPU95-D</v>
          </cell>
          <cell r="B134" t="str">
            <v>Декоративная панель</v>
          </cell>
          <cell r="C134">
            <v>22</v>
          </cell>
          <cell r="D134">
            <v>12</v>
          </cell>
          <cell r="E134"/>
        </row>
        <row r="135">
          <cell r="A135" t="str">
            <v>KPU95-D1</v>
          </cell>
          <cell r="B135" t="str">
            <v>Декоративная панель</v>
          </cell>
          <cell r="C135">
            <v>0</v>
          </cell>
          <cell r="D135">
            <v>34</v>
          </cell>
          <cell r="E135">
            <v>8600</v>
          </cell>
        </row>
        <row r="136">
          <cell r="A136" t="str">
            <v>KPU95-DR</v>
          </cell>
          <cell r="B136" t="str">
            <v>Декоративная панель</v>
          </cell>
          <cell r="C136">
            <v>0</v>
          </cell>
          <cell r="D136" t="str">
            <v>&gt;50</v>
          </cell>
          <cell r="E136">
            <v>11000</v>
          </cell>
        </row>
        <row r="137">
          <cell r="A137" t="str">
            <v>GAIA-D53</v>
          </cell>
          <cell r="B137" t="str">
            <v>Комплект приточного трубопровода</v>
          </cell>
          <cell r="C137">
            <v>2</v>
          </cell>
          <cell r="D137" t="str">
            <v>&gt;50</v>
          </cell>
          <cell r="E137">
            <v>1700</v>
          </cell>
        </row>
        <row r="138">
          <cell r="A138" t="str">
            <v>T-MBQ-02M4</v>
          </cell>
          <cell r="B138" t="str">
            <v>Декоративная панель</v>
          </cell>
          <cell r="C138">
            <v>30</v>
          </cell>
          <cell r="D138">
            <v>0</v>
          </cell>
          <cell r="E138">
            <v>11200</v>
          </cell>
        </row>
        <row r="139">
          <cell r="A139" t="str">
            <v>T-MBQ4-03A</v>
          </cell>
          <cell r="B139" t="str">
            <v>Декоративная панель</v>
          </cell>
          <cell r="C139">
            <v>0</v>
          </cell>
          <cell r="D139" t="str">
            <v>&gt;50</v>
          </cell>
          <cell r="E139">
            <v>3890</v>
          </cell>
        </row>
        <row r="140">
          <cell r="A140" t="str">
            <v>T-MBQ4-03AWD</v>
          </cell>
          <cell r="B140" t="str">
            <v>Декоративная панель</v>
          </cell>
          <cell r="C140">
            <v>0</v>
          </cell>
          <cell r="D140">
            <v>39</v>
          </cell>
          <cell r="E140">
            <v>9200</v>
          </cell>
        </row>
        <row r="141">
          <cell r="A141" t="str">
            <v>T-MBQ4-03E</v>
          </cell>
          <cell r="B141" t="str">
            <v>Декоративная панель</v>
          </cell>
          <cell r="C141">
            <v>1</v>
          </cell>
          <cell r="D141" t="str">
            <v>&gt;50</v>
          </cell>
          <cell r="E141">
            <v>3990</v>
          </cell>
        </row>
        <row r="142">
          <cell r="A142" t="str">
            <v>T-MBQ4-04A1</v>
          </cell>
          <cell r="B142" t="str">
            <v>Декоративная панель</v>
          </cell>
          <cell r="C142">
            <v>0</v>
          </cell>
          <cell r="D142" t="str">
            <v>&gt;50</v>
          </cell>
          <cell r="E142">
            <v>10100</v>
          </cell>
        </row>
        <row r="143">
          <cell r="A143" t="str">
            <v>T-MBQ4-04AWD</v>
          </cell>
          <cell r="B143" t="str">
            <v>Декоративная панель</v>
          </cell>
          <cell r="C143">
            <v>0</v>
          </cell>
          <cell r="D143">
            <v>0</v>
          </cell>
          <cell r="E143">
            <v>14200</v>
          </cell>
        </row>
        <row r="144">
          <cell r="A144" t="str">
            <v>KSRQ21HFAN1/-40</v>
          </cell>
          <cell r="B144" t="str">
            <v>Наружный блок кондиционера</v>
          </cell>
          <cell r="C144">
            <v>1</v>
          </cell>
          <cell r="D144">
            <v>0</v>
          </cell>
          <cell r="E144">
            <v>5500</v>
          </cell>
        </row>
        <row r="145">
          <cell r="A145" t="str">
            <v>ASITA20HW</v>
          </cell>
          <cell r="B145" t="str">
            <v>Внутренний блок кондиционера</v>
          </cell>
          <cell r="C145">
            <v>0</v>
          </cell>
          <cell r="D145">
            <v>0</v>
          </cell>
          <cell r="E145">
            <v>6100</v>
          </cell>
        </row>
        <row r="146">
          <cell r="A146" t="str">
            <v>ASITA25HW</v>
          </cell>
          <cell r="B146" t="str">
            <v>Внутренний блок кондиционера</v>
          </cell>
          <cell r="C146">
            <v>0</v>
          </cell>
          <cell r="D146">
            <v>0</v>
          </cell>
          <cell r="E146">
            <v>6700</v>
          </cell>
        </row>
        <row r="147">
          <cell r="A147" t="str">
            <v>ASITA35HW</v>
          </cell>
          <cell r="B147" t="str">
            <v>Внутренний блок кондиционера</v>
          </cell>
          <cell r="C147">
            <v>0</v>
          </cell>
          <cell r="D147">
            <v>0</v>
          </cell>
          <cell r="E147">
            <v>9100</v>
          </cell>
        </row>
        <row r="148">
          <cell r="A148" t="str">
            <v>ASITA50HW</v>
          </cell>
          <cell r="B148" t="str">
            <v>Внутренний блок кондиционера</v>
          </cell>
          <cell r="C148">
            <v>0</v>
          </cell>
          <cell r="D148">
            <v>0</v>
          </cell>
          <cell r="E148">
            <v>15000</v>
          </cell>
        </row>
        <row r="149">
          <cell r="A149" t="str">
            <v>ASITA70HW</v>
          </cell>
          <cell r="B149" t="str">
            <v>Внутренний блок кондиционера</v>
          </cell>
          <cell r="C149">
            <v>0</v>
          </cell>
          <cell r="D149">
            <v>0</v>
          </cell>
          <cell r="E149">
            <v>18800</v>
          </cell>
        </row>
        <row r="150">
          <cell r="A150" t="str">
            <v>ARC07-WDTE2/I</v>
          </cell>
          <cell r="B150" t="str">
            <v>Внутренний блок кондиционера</v>
          </cell>
          <cell r="C150">
            <v>0</v>
          </cell>
          <cell r="D150">
            <v>0</v>
          </cell>
          <cell r="E150">
            <v>7500</v>
          </cell>
        </row>
        <row r="151">
          <cell r="A151" t="str">
            <v>ARC09-WDTE2/I</v>
          </cell>
          <cell r="B151" t="str">
            <v>Внутренний блок кондиционера</v>
          </cell>
          <cell r="C151">
            <v>0</v>
          </cell>
          <cell r="D151">
            <v>0</v>
          </cell>
          <cell r="E151">
            <v>8500</v>
          </cell>
        </row>
        <row r="152">
          <cell r="A152" t="str">
            <v>ARC09-WNTE2/I</v>
          </cell>
          <cell r="B152" t="str">
            <v>Внутренний блок кондиционера</v>
          </cell>
          <cell r="C152">
            <v>0</v>
          </cell>
          <cell r="D152">
            <v>0</v>
          </cell>
          <cell r="E152">
            <v>6500</v>
          </cell>
        </row>
        <row r="153">
          <cell r="A153" t="str">
            <v>ARC18-WNTE2/I</v>
          </cell>
          <cell r="B153" t="str">
            <v>Внутренний блок кондиционера</v>
          </cell>
          <cell r="C153">
            <v>0</v>
          </cell>
          <cell r="D153">
            <v>1</v>
          </cell>
          <cell r="E153">
            <v>9000</v>
          </cell>
        </row>
        <row r="154">
          <cell r="A154" t="str">
            <v>ASX07F1</v>
          </cell>
          <cell r="B154" t="str">
            <v>Внутренний блок кондиционера</v>
          </cell>
          <cell r="C154">
            <v>0</v>
          </cell>
          <cell r="D154">
            <v>0</v>
          </cell>
          <cell r="E154">
            <v>6000</v>
          </cell>
        </row>
        <row r="155">
          <cell r="A155" t="str">
            <v>ASX07FZ1</v>
          </cell>
          <cell r="B155" t="str">
            <v>Внутренний блок кондиционера</v>
          </cell>
          <cell r="C155">
            <v>0</v>
          </cell>
          <cell r="D155">
            <v>0</v>
          </cell>
          <cell r="E155">
            <v>8800</v>
          </cell>
        </row>
        <row r="156">
          <cell r="A156" t="str">
            <v>ASX07H1</v>
          </cell>
          <cell r="B156" t="str">
            <v>Внутренний блок кондиционера</v>
          </cell>
          <cell r="C156">
            <v>0</v>
          </cell>
          <cell r="D156">
            <v>0</v>
          </cell>
          <cell r="E156">
            <v>6000</v>
          </cell>
        </row>
        <row r="157">
          <cell r="A157" t="str">
            <v>ASX07H1R</v>
          </cell>
          <cell r="B157" t="str">
            <v>Внутренний блок кондиционера</v>
          </cell>
          <cell r="C157" t="str">
            <v>&gt;50</v>
          </cell>
          <cell r="D157">
            <v>0</v>
          </cell>
          <cell r="E157">
            <v>6200</v>
          </cell>
        </row>
        <row r="158">
          <cell r="A158" t="str">
            <v>ASX07H1Z1R</v>
          </cell>
          <cell r="B158" t="str">
            <v>Внутренний блок кондиционера</v>
          </cell>
          <cell r="C158">
            <v>0</v>
          </cell>
          <cell r="D158">
            <v>0</v>
          </cell>
          <cell r="E158">
            <v>9100</v>
          </cell>
        </row>
        <row r="159">
          <cell r="A159" t="str">
            <v>ASX07HZ1</v>
          </cell>
          <cell r="B159" t="str">
            <v>Внутренний блок кондиционера</v>
          </cell>
          <cell r="C159">
            <v>0</v>
          </cell>
          <cell r="D159">
            <v>0</v>
          </cell>
          <cell r="E159">
            <v>8200</v>
          </cell>
        </row>
        <row r="160">
          <cell r="A160" t="str">
            <v>ASX07HZ1R</v>
          </cell>
          <cell r="B160" t="str">
            <v>Внутренний блок кондиционера</v>
          </cell>
          <cell r="C160">
            <v>0</v>
          </cell>
          <cell r="D160">
            <v>0</v>
          </cell>
          <cell r="E160">
            <v>9000</v>
          </cell>
        </row>
        <row r="161">
          <cell r="A161" t="str">
            <v>ASX09D1Z1R</v>
          </cell>
          <cell r="B161" t="str">
            <v>Внутренний блок кондиционера</v>
          </cell>
          <cell r="C161">
            <v>5</v>
          </cell>
          <cell r="D161">
            <v>1</v>
          </cell>
          <cell r="E161">
            <v>9100</v>
          </cell>
        </row>
        <row r="162">
          <cell r="A162" t="str">
            <v>ASX09F1</v>
          </cell>
          <cell r="B162" t="str">
            <v>Внутренний блок кондиционера</v>
          </cell>
          <cell r="C162">
            <v>3</v>
          </cell>
          <cell r="D162">
            <v>0</v>
          </cell>
          <cell r="E162">
            <v>6700</v>
          </cell>
        </row>
        <row r="163">
          <cell r="A163" t="str">
            <v>ASX09FZ1</v>
          </cell>
          <cell r="B163" t="str">
            <v>Внутренний блок кондиционера</v>
          </cell>
          <cell r="C163">
            <v>2</v>
          </cell>
          <cell r="D163">
            <v>1</v>
          </cell>
          <cell r="E163">
            <v>9200</v>
          </cell>
        </row>
        <row r="164">
          <cell r="A164" t="str">
            <v>ASX09H1</v>
          </cell>
          <cell r="B164" t="str">
            <v>Внутренний блок кондиционера</v>
          </cell>
          <cell r="C164">
            <v>0</v>
          </cell>
          <cell r="D164">
            <v>0</v>
          </cell>
          <cell r="E164">
            <v>6400</v>
          </cell>
        </row>
        <row r="165">
          <cell r="A165" t="str">
            <v>ASX09H1R</v>
          </cell>
          <cell r="B165" t="str">
            <v>Внутренний блок кондиционера</v>
          </cell>
          <cell r="C165" t="str">
            <v>&gt;50</v>
          </cell>
          <cell r="D165">
            <v>16</v>
          </cell>
          <cell r="E165">
            <v>6900</v>
          </cell>
        </row>
        <row r="166">
          <cell r="A166" t="str">
            <v>ASX09H1Z1R</v>
          </cell>
          <cell r="B166" t="str">
            <v>Внутренний блок кондиционера</v>
          </cell>
          <cell r="C166">
            <v>0</v>
          </cell>
          <cell r="D166">
            <v>0</v>
          </cell>
          <cell r="E166">
            <v>9700</v>
          </cell>
        </row>
        <row r="167">
          <cell r="A167" t="str">
            <v>ASX09HZ1</v>
          </cell>
          <cell r="B167" t="str">
            <v>Внутренний блок кондиционера</v>
          </cell>
          <cell r="C167">
            <v>1</v>
          </cell>
          <cell r="D167">
            <v>11</v>
          </cell>
          <cell r="E167">
            <v>9000</v>
          </cell>
        </row>
        <row r="168">
          <cell r="A168" t="str">
            <v>ASX09HZ1R</v>
          </cell>
          <cell r="B168" t="str">
            <v>Внутренний блок кондиционера</v>
          </cell>
          <cell r="C168">
            <v>0</v>
          </cell>
          <cell r="D168">
            <v>18</v>
          </cell>
          <cell r="E168">
            <v>9600</v>
          </cell>
        </row>
        <row r="169">
          <cell r="A169" t="str">
            <v>ASX12F1</v>
          </cell>
          <cell r="B169" t="str">
            <v>Внутренний блок кондиционера</v>
          </cell>
          <cell r="C169">
            <v>1</v>
          </cell>
          <cell r="D169" t="str">
            <v>&gt;50</v>
          </cell>
          <cell r="E169">
            <v>9100</v>
          </cell>
        </row>
        <row r="170">
          <cell r="A170" t="str">
            <v>ASX12FZ1</v>
          </cell>
          <cell r="B170" t="str">
            <v>Внутренний блок кондиционера</v>
          </cell>
          <cell r="C170">
            <v>0</v>
          </cell>
          <cell r="D170">
            <v>9</v>
          </cell>
          <cell r="E170">
            <v>10200</v>
          </cell>
        </row>
        <row r="171">
          <cell r="A171" t="str">
            <v>ASX12H1A</v>
          </cell>
          <cell r="B171" t="str">
            <v>Внутренний блок кондиционера</v>
          </cell>
          <cell r="C171">
            <v>0</v>
          </cell>
          <cell r="D171">
            <v>0</v>
          </cell>
          <cell r="E171">
            <v>9200</v>
          </cell>
        </row>
        <row r="172">
          <cell r="A172" t="str">
            <v>ASX12H1R</v>
          </cell>
          <cell r="B172" t="str">
            <v>Внутренний блок кондиционера</v>
          </cell>
          <cell r="C172" t="str">
            <v>&gt;50</v>
          </cell>
          <cell r="D172" t="str">
            <v>&gt;50</v>
          </cell>
          <cell r="E172">
            <v>9400</v>
          </cell>
        </row>
        <row r="173">
          <cell r="A173" t="str">
            <v>ASX12H1Z1R</v>
          </cell>
          <cell r="B173" t="str">
            <v>Внутренний блок кондиционера</v>
          </cell>
          <cell r="C173" t="str">
            <v>&gt;50</v>
          </cell>
          <cell r="D173" t="str">
            <v>&gt;50</v>
          </cell>
          <cell r="E173">
            <v>10600</v>
          </cell>
        </row>
        <row r="174">
          <cell r="A174" t="str">
            <v>ASX12HZ1</v>
          </cell>
          <cell r="B174" t="str">
            <v>Внутренний блок кондиционера</v>
          </cell>
          <cell r="C174">
            <v>0</v>
          </cell>
          <cell r="D174">
            <v>0</v>
          </cell>
          <cell r="E174">
            <v>10600</v>
          </cell>
        </row>
        <row r="175">
          <cell r="A175" t="str">
            <v>ASX12HZ1R</v>
          </cell>
          <cell r="B175" t="str">
            <v>Внутренний блок кондиционера</v>
          </cell>
          <cell r="C175">
            <v>22</v>
          </cell>
          <cell r="D175" t="str">
            <v>&gt;50</v>
          </cell>
          <cell r="E175">
            <v>10500</v>
          </cell>
        </row>
        <row r="176">
          <cell r="A176" t="str">
            <v>ASX18F1</v>
          </cell>
          <cell r="B176" t="str">
            <v>Внутренний блок кондиционера</v>
          </cell>
          <cell r="C176">
            <v>0</v>
          </cell>
          <cell r="D176">
            <v>5</v>
          </cell>
          <cell r="E176">
            <v>15000</v>
          </cell>
        </row>
        <row r="177">
          <cell r="A177" t="str">
            <v>ASX18FZ1</v>
          </cell>
          <cell r="B177" t="str">
            <v>Внутренний блок кондиционера</v>
          </cell>
          <cell r="C177">
            <v>1</v>
          </cell>
          <cell r="D177" t="str">
            <v>&gt;50</v>
          </cell>
          <cell r="E177">
            <v>17700</v>
          </cell>
        </row>
        <row r="178">
          <cell r="A178" t="str">
            <v>ASX18H1A</v>
          </cell>
          <cell r="B178" t="str">
            <v>Внутренний блок кондиционера</v>
          </cell>
          <cell r="C178">
            <v>0</v>
          </cell>
          <cell r="D178">
            <v>0</v>
          </cell>
          <cell r="E178">
            <v>16200</v>
          </cell>
        </row>
        <row r="179">
          <cell r="A179" t="str">
            <v>ASX18H1R</v>
          </cell>
          <cell r="B179" t="str">
            <v>Внутренний блок кондиционера</v>
          </cell>
          <cell r="C179">
            <v>1</v>
          </cell>
          <cell r="D179">
            <v>43</v>
          </cell>
          <cell r="E179">
            <v>15400</v>
          </cell>
        </row>
        <row r="180">
          <cell r="A180" t="str">
            <v>ASX18H1Z1R</v>
          </cell>
          <cell r="B180" t="str">
            <v>Внутренний блок кондиционера</v>
          </cell>
          <cell r="C180">
            <v>0</v>
          </cell>
          <cell r="D180">
            <v>22</v>
          </cell>
          <cell r="E180">
            <v>18500</v>
          </cell>
        </row>
        <row r="181">
          <cell r="A181" t="str">
            <v>ASX18HZ1</v>
          </cell>
          <cell r="B181" t="str">
            <v>Внутренний блок кондиционера</v>
          </cell>
          <cell r="C181">
            <v>0</v>
          </cell>
          <cell r="D181">
            <v>0</v>
          </cell>
          <cell r="E181">
            <v>18900</v>
          </cell>
        </row>
        <row r="182">
          <cell r="A182" t="str">
            <v>ASX18HZ1R</v>
          </cell>
          <cell r="B182" t="str">
            <v>Внутренний блок кондиционера</v>
          </cell>
          <cell r="C182">
            <v>0</v>
          </cell>
          <cell r="D182">
            <v>0</v>
          </cell>
          <cell r="E182">
            <v>18300</v>
          </cell>
        </row>
        <row r="183">
          <cell r="A183" t="str">
            <v>ASX24F1</v>
          </cell>
          <cell r="B183" t="str">
            <v>Внутренний блок кондиционера</v>
          </cell>
          <cell r="C183">
            <v>7</v>
          </cell>
          <cell r="D183">
            <v>12</v>
          </cell>
          <cell r="E183">
            <v>18800</v>
          </cell>
        </row>
        <row r="184">
          <cell r="A184" t="str">
            <v>ASX24FZ1</v>
          </cell>
          <cell r="B184" t="str">
            <v>Внутренний блок кондиционера</v>
          </cell>
          <cell r="C184">
            <v>1</v>
          </cell>
          <cell r="D184">
            <v>14</v>
          </cell>
          <cell r="E184">
            <v>22600</v>
          </cell>
        </row>
        <row r="185">
          <cell r="A185" t="str">
            <v>ASX24H1</v>
          </cell>
          <cell r="B185" t="str">
            <v>Внутренний блок кондиционера</v>
          </cell>
          <cell r="C185">
            <v>0</v>
          </cell>
          <cell r="D185">
            <v>0</v>
          </cell>
          <cell r="E185">
            <v>19900</v>
          </cell>
        </row>
        <row r="186">
          <cell r="A186" t="str">
            <v>ASX24H1R</v>
          </cell>
          <cell r="B186" t="str">
            <v>Внутренний блок кондиционера</v>
          </cell>
          <cell r="C186">
            <v>0</v>
          </cell>
          <cell r="D186">
            <v>42</v>
          </cell>
          <cell r="E186">
            <v>19400</v>
          </cell>
        </row>
        <row r="187">
          <cell r="A187" t="str">
            <v>ASX24H1Z1R</v>
          </cell>
          <cell r="B187" t="str">
            <v>Внутренний блок кондиционера</v>
          </cell>
          <cell r="C187">
            <v>0</v>
          </cell>
          <cell r="D187" t="str">
            <v>&gt;50</v>
          </cell>
          <cell r="E187">
            <v>23600</v>
          </cell>
        </row>
        <row r="188">
          <cell r="A188" t="str">
            <v>ASX24HZ1</v>
          </cell>
          <cell r="B188" t="str">
            <v>Внутренний блок кондиционера</v>
          </cell>
          <cell r="C188">
            <v>0</v>
          </cell>
          <cell r="D188">
            <v>0</v>
          </cell>
          <cell r="E188">
            <v>23200</v>
          </cell>
        </row>
        <row r="189">
          <cell r="A189" t="str">
            <v>ASX24HZ1R</v>
          </cell>
          <cell r="B189" t="str">
            <v>Внутренний блок кондиционера</v>
          </cell>
          <cell r="C189">
            <v>0</v>
          </cell>
          <cell r="D189">
            <v>0</v>
          </cell>
          <cell r="E189">
            <v>23400</v>
          </cell>
        </row>
        <row r="190">
          <cell r="A190" t="str">
            <v>CL6001iU W 26 E</v>
          </cell>
          <cell r="B190" t="str">
            <v>Внутренний блок кондиционера</v>
          </cell>
          <cell r="C190">
            <v>0</v>
          </cell>
          <cell r="D190">
            <v>0</v>
          </cell>
          <cell r="E190">
            <v>20400</v>
          </cell>
        </row>
        <row r="191">
          <cell r="A191" t="str">
            <v>CL6001iU W 70 E</v>
          </cell>
          <cell r="B191" t="str">
            <v>Внутренний блок кондиционера</v>
          </cell>
          <cell r="C191">
            <v>0</v>
          </cell>
          <cell r="D191">
            <v>0</v>
          </cell>
          <cell r="E191">
            <v>49400</v>
          </cell>
        </row>
        <row r="192">
          <cell r="A192" t="str">
            <v>CLL2000 W 23</v>
          </cell>
          <cell r="B192" t="str">
            <v>Внутренний блок кондиционера</v>
          </cell>
          <cell r="C192">
            <v>0</v>
          </cell>
          <cell r="D192">
            <v>0</v>
          </cell>
          <cell r="E192">
            <v>9300</v>
          </cell>
        </row>
        <row r="193">
          <cell r="A193" t="str">
            <v>CLL2000 W 26</v>
          </cell>
          <cell r="B193" t="str">
            <v>Внутренний блок кондиционера</v>
          </cell>
          <cell r="C193">
            <v>0</v>
          </cell>
          <cell r="D193">
            <v>3</v>
          </cell>
          <cell r="E193">
            <v>10500</v>
          </cell>
        </row>
        <row r="194">
          <cell r="A194" t="str">
            <v>CLL2000 W 35</v>
          </cell>
          <cell r="B194" t="str">
            <v>Внутренний блок кондиционера</v>
          </cell>
          <cell r="C194">
            <v>1</v>
          </cell>
          <cell r="D194">
            <v>0</v>
          </cell>
          <cell r="E194">
            <v>12600</v>
          </cell>
        </row>
        <row r="195">
          <cell r="A195" t="str">
            <v>CLL2000 W 53</v>
          </cell>
          <cell r="B195" t="str">
            <v>Внутренний блок кондиционера</v>
          </cell>
          <cell r="C195">
            <v>0</v>
          </cell>
          <cell r="D195">
            <v>5</v>
          </cell>
          <cell r="E195">
            <v>16000</v>
          </cell>
        </row>
        <row r="196">
          <cell r="A196" t="str">
            <v>CLL2000 W 70</v>
          </cell>
          <cell r="B196" t="str">
            <v>Внутренний блок кондиционера</v>
          </cell>
          <cell r="C196">
            <v>1</v>
          </cell>
          <cell r="D196">
            <v>0</v>
          </cell>
          <cell r="E196">
            <v>19500</v>
          </cell>
        </row>
        <row r="197">
          <cell r="A197" t="str">
            <v>CLL5000 W 22 E</v>
          </cell>
          <cell r="B197" t="str">
            <v>Внутренний блок кондиционера</v>
          </cell>
          <cell r="C197">
            <v>0</v>
          </cell>
          <cell r="D197">
            <v>0</v>
          </cell>
          <cell r="E197">
            <v>14100</v>
          </cell>
        </row>
        <row r="198">
          <cell r="A198" t="str">
            <v>CLL5000 W 28 E</v>
          </cell>
          <cell r="B198" t="str">
            <v>Внутренний блок кондиционера</v>
          </cell>
          <cell r="C198">
            <v>0</v>
          </cell>
          <cell r="D198">
            <v>1</v>
          </cell>
          <cell r="E198">
            <v>15000</v>
          </cell>
        </row>
        <row r="199">
          <cell r="A199" t="str">
            <v>CLL5000 W 34 E</v>
          </cell>
          <cell r="B199" t="str">
            <v>Внутренний блок кондиционера</v>
          </cell>
          <cell r="C199">
            <v>1</v>
          </cell>
          <cell r="D199">
            <v>0</v>
          </cell>
          <cell r="E199">
            <v>17100</v>
          </cell>
        </row>
        <row r="200">
          <cell r="A200" t="str">
            <v>Climate 5000 RAC 2,6-3 IBW</v>
          </cell>
          <cell r="B200" t="str">
            <v>Внутренний блок кондиционера</v>
          </cell>
          <cell r="C200">
            <v>0</v>
          </cell>
          <cell r="D200">
            <v>0</v>
          </cell>
          <cell r="E200">
            <v>12100</v>
          </cell>
        </row>
        <row r="201">
          <cell r="A201" t="str">
            <v>Climate 5000 RAC 5,3-3 IBW</v>
          </cell>
          <cell r="B201" t="str">
            <v>Внутренний блок кондиционера</v>
          </cell>
          <cell r="C201">
            <v>2</v>
          </cell>
          <cell r="D201">
            <v>0</v>
          </cell>
          <cell r="E201">
            <v>27800</v>
          </cell>
        </row>
        <row r="202">
          <cell r="A202" t="str">
            <v>Climate 5000 RAC 7-3 IBW</v>
          </cell>
          <cell r="B202" t="str">
            <v>Внутренний блок кондиционера</v>
          </cell>
          <cell r="C202">
            <v>0</v>
          </cell>
          <cell r="D202">
            <v>0</v>
          </cell>
          <cell r="E202">
            <v>38900</v>
          </cell>
        </row>
        <row r="203">
          <cell r="A203" t="str">
            <v>CU07GNR-I</v>
          </cell>
          <cell r="B203" t="str">
            <v>Внутренний блок кондиционера</v>
          </cell>
          <cell r="C203">
            <v>0</v>
          </cell>
          <cell r="D203">
            <v>0</v>
          </cell>
          <cell r="E203">
            <v>8100</v>
          </cell>
        </row>
        <row r="204">
          <cell r="A204" t="str">
            <v>CU07GR-I</v>
          </cell>
          <cell r="B204" t="str">
            <v>Внутренний блок кондиционера</v>
          </cell>
          <cell r="C204">
            <v>0</v>
          </cell>
          <cell r="D204">
            <v>0</v>
          </cell>
          <cell r="E204">
            <v>5500</v>
          </cell>
        </row>
        <row r="205">
          <cell r="A205" t="str">
            <v>CU09GNR-I</v>
          </cell>
          <cell r="B205" t="str">
            <v>Внутренний блок кондиционера</v>
          </cell>
          <cell r="C205">
            <v>1</v>
          </cell>
          <cell r="D205" t="str">
            <v>&gt;50</v>
          </cell>
          <cell r="E205">
            <v>8700</v>
          </cell>
        </row>
        <row r="206">
          <cell r="A206" t="str">
            <v>CU09GR-I</v>
          </cell>
          <cell r="B206" t="str">
            <v>Внутренний блок кондиционера</v>
          </cell>
          <cell r="C206">
            <v>0</v>
          </cell>
          <cell r="D206">
            <v>0</v>
          </cell>
          <cell r="E206">
            <v>6100</v>
          </cell>
        </row>
        <row r="207">
          <cell r="A207" t="str">
            <v>CU12GNR-I</v>
          </cell>
          <cell r="B207" t="str">
            <v>Внутренний блок кондиционера</v>
          </cell>
          <cell r="C207">
            <v>0</v>
          </cell>
          <cell r="D207" t="str">
            <v>&gt;50</v>
          </cell>
          <cell r="E207">
            <v>9500</v>
          </cell>
        </row>
        <row r="208">
          <cell r="A208" t="str">
            <v>CU12GR-I</v>
          </cell>
          <cell r="B208" t="str">
            <v>Внутренний блок кондиционера</v>
          </cell>
          <cell r="C208">
            <v>0</v>
          </cell>
          <cell r="D208">
            <v>8</v>
          </cell>
          <cell r="E208">
            <v>8600</v>
          </cell>
        </row>
        <row r="209">
          <cell r="A209" t="str">
            <v>CU18GNR-I</v>
          </cell>
          <cell r="B209" t="str">
            <v>Внутренний блок кондиционера</v>
          </cell>
          <cell r="C209">
            <v>0</v>
          </cell>
          <cell r="D209" t="str">
            <v>&gt;50</v>
          </cell>
          <cell r="E209">
            <v>18000</v>
          </cell>
        </row>
        <row r="210">
          <cell r="A210" t="str">
            <v>CU18GR-I</v>
          </cell>
          <cell r="B210" t="str">
            <v>Внутренний блок кондиционера</v>
          </cell>
          <cell r="C210">
            <v>0</v>
          </cell>
          <cell r="D210">
            <v>25</v>
          </cell>
          <cell r="E210">
            <v>14200</v>
          </cell>
        </row>
        <row r="211">
          <cell r="A211" t="str">
            <v>E20AVQ1_UNL_A</v>
          </cell>
          <cell r="B211" t="str">
            <v>Внутренний блок кондиционера</v>
          </cell>
          <cell r="C211">
            <v>0</v>
          </cell>
          <cell r="D211">
            <v>1</v>
          </cell>
          <cell r="E211">
            <v>8200</v>
          </cell>
        </row>
        <row r="212">
          <cell r="A212" t="str">
            <v>E25AVQ1_UNL_A</v>
          </cell>
          <cell r="B212" t="str">
            <v>Внутренний блок кондиционера</v>
          </cell>
          <cell r="C212">
            <v>0</v>
          </cell>
          <cell r="D212">
            <v>0</v>
          </cell>
          <cell r="E212">
            <v>8700</v>
          </cell>
        </row>
        <row r="213">
          <cell r="A213" t="str">
            <v>E35AVQ1_UNL_A</v>
          </cell>
          <cell r="B213" t="str">
            <v>Внутренний блок кондиционера</v>
          </cell>
          <cell r="C213">
            <v>1</v>
          </cell>
          <cell r="D213">
            <v>0</v>
          </cell>
          <cell r="E213">
            <v>11400</v>
          </cell>
        </row>
        <row r="214">
          <cell r="A214" t="str">
            <v>E50AVQ1_UNL_A</v>
          </cell>
          <cell r="B214" t="str">
            <v>Внутренний блок кондиционера</v>
          </cell>
          <cell r="C214">
            <v>0</v>
          </cell>
          <cell r="D214" t="str">
            <v>&gt;50</v>
          </cell>
          <cell r="E214">
            <v>17500</v>
          </cell>
        </row>
        <row r="215">
          <cell r="A215" t="str">
            <v>B20AVQ1_UNL_A</v>
          </cell>
          <cell r="B215" t="str">
            <v>Внутренний блок кондиционера</v>
          </cell>
          <cell r="C215">
            <v>5</v>
          </cell>
          <cell r="D215">
            <v>0</v>
          </cell>
          <cell r="E215">
            <v>8200</v>
          </cell>
        </row>
        <row r="216">
          <cell r="A216" t="str">
            <v>B25AVQ1_UNL_A</v>
          </cell>
          <cell r="B216" t="str">
            <v>Внутренний блок кондиционера</v>
          </cell>
          <cell r="C216">
            <v>0</v>
          </cell>
          <cell r="D216">
            <v>0</v>
          </cell>
          <cell r="E216">
            <v>8700</v>
          </cell>
        </row>
        <row r="217">
          <cell r="A217" t="str">
            <v>B35AVQ1_UNL_A</v>
          </cell>
          <cell r="B217" t="str">
            <v>Внутренний блок кондиционера</v>
          </cell>
          <cell r="C217">
            <v>32</v>
          </cell>
          <cell r="D217">
            <v>0</v>
          </cell>
          <cell r="E217">
            <v>11400</v>
          </cell>
        </row>
        <row r="218">
          <cell r="A218" t="str">
            <v>B50AVQ1_UNL_A</v>
          </cell>
          <cell r="B218" t="str">
            <v>Внутренний блок кондиционера</v>
          </cell>
          <cell r="C218">
            <v>24</v>
          </cell>
          <cell r="D218">
            <v>0</v>
          </cell>
          <cell r="E218">
            <v>17500</v>
          </cell>
        </row>
        <row r="219">
          <cell r="A219" t="str">
            <v>A20AVQ1_UNL_A</v>
          </cell>
          <cell r="B219" t="str">
            <v>Внутренний блок кондиционера</v>
          </cell>
          <cell r="C219">
            <v>17</v>
          </cell>
          <cell r="D219">
            <v>0</v>
          </cell>
          <cell r="E219">
            <v>8200</v>
          </cell>
        </row>
        <row r="220">
          <cell r="A220" t="str">
            <v>A20AVQ2_UNL</v>
          </cell>
          <cell r="B220" t="str">
            <v>Внутренний блок кондиционера</v>
          </cell>
          <cell r="C220">
            <v>0</v>
          </cell>
          <cell r="D220">
            <v>1</v>
          </cell>
          <cell r="E220">
            <v>12300</v>
          </cell>
        </row>
        <row r="221">
          <cell r="A221" t="str">
            <v>A25AVQ1_UNL_A</v>
          </cell>
          <cell r="B221" t="str">
            <v>Внутренний блок кондиционера</v>
          </cell>
          <cell r="C221">
            <v>0</v>
          </cell>
          <cell r="D221">
            <v>0</v>
          </cell>
          <cell r="E221">
            <v>8700</v>
          </cell>
        </row>
        <row r="222">
          <cell r="A222" t="str">
            <v>A25AVQ2_UNL</v>
          </cell>
          <cell r="B222" t="str">
            <v>Внутренний блок кондиционера</v>
          </cell>
          <cell r="C222">
            <v>14</v>
          </cell>
          <cell r="D222">
            <v>1</v>
          </cell>
          <cell r="E222">
            <v>12900</v>
          </cell>
        </row>
        <row r="223">
          <cell r="A223" t="str">
            <v>A35AVQ1_UNL_A</v>
          </cell>
          <cell r="B223" t="str">
            <v>Внутренний блок кондиционера</v>
          </cell>
          <cell r="C223">
            <v>2</v>
          </cell>
          <cell r="D223">
            <v>0</v>
          </cell>
          <cell r="E223">
            <v>11400</v>
          </cell>
        </row>
        <row r="224">
          <cell r="A224" t="str">
            <v>A35AVQ2_UNL</v>
          </cell>
          <cell r="B224" t="str">
            <v>Внутренний блок кондиционера</v>
          </cell>
          <cell r="C224">
            <v>8</v>
          </cell>
          <cell r="D224">
            <v>0</v>
          </cell>
          <cell r="E224">
            <v>15600</v>
          </cell>
        </row>
        <row r="225">
          <cell r="A225" t="str">
            <v>A50AVQ1_UNL_A</v>
          </cell>
          <cell r="B225" t="str">
            <v>Внутренний блок кондиционера</v>
          </cell>
          <cell r="C225">
            <v>2</v>
          </cell>
          <cell r="D225">
            <v>0</v>
          </cell>
          <cell r="E225">
            <v>17500</v>
          </cell>
        </row>
        <row r="226">
          <cell r="A226" t="str">
            <v>A50AVQ2_UNL</v>
          </cell>
          <cell r="B226" t="str">
            <v>Внутренний блок кондиционера</v>
          </cell>
          <cell r="C226">
            <v>0</v>
          </cell>
          <cell r="D226">
            <v>0</v>
          </cell>
          <cell r="E226">
            <v>21700</v>
          </cell>
        </row>
        <row r="227">
          <cell r="A227" t="str">
            <v>AIR20AVQ1</v>
          </cell>
          <cell r="B227" t="str">
            <v>Внутренний блок кондиционера</v>
          </cell>
          <cell r="C227">
            <v>0</v>
          </cell>
          <cell r="D227">
            <v>0</v>
          </cell>
          <cell r="E227">
            <v>6807</v>
          </cell>
        </row>
        <row r="228">
          <cell r="A228" t="str">
            <v>AIR20AVQ1R</v>
          </cell>
          <cell r="B228" t="str">
            <v>Внутренний блок кондиционера</v>
          </cell>
          <cell r="C228">
            <v>0</v>
          </cell>
          <cell r="D228">
            <v>0</v>
          </cell>
          <cell r="E228">
            <v>7557</v>
          </cell>
        </row>
        <row r="229">
          <cell r="A229" t="str">
            <v>AIR25AVQ1</v>
          </cell>
          <cell r="B229" t="str">
            <v>Внутренний блок кондиционера</v>
          </cell>
          <cell r="C229">
            <v>2</v>
          </cell>
          <cell r="D229">
            <v>7</v>
          </cell>
          <cell r="E229">
            <v>7407</v>
          </cell>
        </row>
        <row r="230">
          <cell r="A230" t="str">
            <v>AIR25AVQ1R</v>
          </cell>
          <cell r="B230" t="str">
            <v>Внутренний блок кондиционера</v>
          </cell>
          <cell r="C230">
            <v>1</v>
          </cell>
          <cell r="D230">
            <v>2</v>
          </cell>
          <cell r="E230">
            <v>8247</v>
          </cell>
        </row>
        <row r="231">
          <cell r="A231" t="str">
            <v>AIR25AVQS1R-1</v>
          </cell>
          <cell r="B231" t="str">
            <v>Внутренний блок кондиционера</v>
          </cell>
          <cell r="C231">
            <v>0</v>
          </cell>
          <cell r="D231">
            <v>0</v>
          </cell>
          <cell r="E231">
            <v>11997</v>
          </cell>
        </row>
        <row r="232">
          <cell r="A232" t="str">
            <v>AIR25AVQS1R-2</v>
          </cell>
          <cell r="B232" t="str">
            <v>Внутренний блок кондиционера</v>
          </cell>
          <cell r="C232">
            <v>0</v>
          </cell>
          <cell r="D232">
            <v>0</v>
          </cell>
          <cell r="E232">
            <v>13317</v>
          </cell>
        </row>
        <row r="233">
          <cell r="A233" t="str">
            <v>AIR35AVQ1</v>
          </cell>
          <cell r="B233" t="str">
            <v>Внутренний блок кондиционера</v>
          </cell>
          <cell r="C233">
            <v>0</v>
          </cell>
          <cell r="D233">
            <v>0</v>
          </cell>
          <cell r="E233">
            <v>10197</v>
          </cell>
        </row>
        <row r="234">
          <cell r="A234" t="str">
            <v>AIR35AVQ1R</v>
          </cell>
          <cell r="B234" t="str">
            <v>Внутренний блок кондиционера</v>
          </cell>
          <cell r="C234">
            <v>0</v>
          </cell>
          <cell r="D234" t="str">
            <v>&gt;50</v>
          </cell>
          <cell r="E234">
            <v>11337</v>
          </cell>
        </row>
        <row r="235">
          <cell r="A235" t="str">
            <v>AIR35AVQS1R</v>
          </cell>
          <cell r="B235" t="str">
            <v>Внутренний блок кондиционера</v>
          </cell>
          <cell r="C235">
            <v>0</v>
          </cell>
          <cell r="D235">
            <v>0</v>
          </cell>
          <cell r="E235">
            <v>14100</v>
          </cell>
        </row>
        <row r="236">
          <cell r="A236" t="str">
            <v>AIR35AVQS1R-1</v>
          </cell>
          <cell r="B236" t="str">
            <v>Внутренний блок кондиционера</v>
          </cell>
          <cell r="C236">
            <v>0</v>
          </cell>
          <cell r="D236">
            <v>10</v>
          </cell>
          <cell r="E236">
            <v>13347</v>
          </cell>
        </row>
        <row r="237">
          <cell r="A237" t="str">
            <v>AIR35AVQS1R-2</v>
          </cell>
          <cell r="B237" t="str">
            <v>Внутренний блок кондиционера</v>
          </cell>
          <cell r="C237">
            <v>0</v>
          </cell>
          <cell r="D237">
            <v>0</v>
          </cell>
          <cell r="E237">
            <v>14817</v>
          </cell>
        </row>
        <row r="238">
          <cell r="A238" t="str">
            <v>AIR50AVQ1</v>
          </cell>
          <cell r="B238" t="str">
            <v>Внутренний блок кондиционера</v>
          </cell>
          <cell r="C238">
            <v>0</v>
          </cell>
          <cell r="D238">
            <v>3</v>
          </cell>
          <cell r="E238">
            <v>17187</v>
          </cell>
        </row>
        <row r="239">
          <cell r="A239" t="str">
            <v>AIR50AVQ1R</v>
          </cell>
          <cell r="B239" t="str">
            <v>Внутренний блок кондиционера</v>
          </cell>
          <cell r="C239">
            <v>0</v>
          </cell>
          <cell r="D239" t="str">
            <v>&gt;50</v>
          </cell>
          <cell r="E239">
            <v>19107</v>
          </cell>
        </row>
        <row r="240">
          <cell r="A240" t="str">
            <v>AIR50AVQS1R-1</v>
          </cell>
          <cell r="B240" t="str">
            <v>Внутренний блок кондиционера</v>
          </cell>
          <cell r="C240">
            <v>0</v>
          </cell>
          <cell r="D240">
            <v>1</v>
          </cell>
          <cell r="E240">
            <v>23037</v>
          </cell>
        </row>
        <row r="241">
          <cell r="A241" t="str">
            <v>AIR50AVQS1R-2</v>
          </cell>
          <cell r="B241" t="str">
            <v>Внутренний блок кондиционера</v>
          </cell>
          <cell r="C241">
            <v>0</v>
          </cell>
          <cell r="D241">
            <v>1</v>
          </cell>
          <cell r="E241">
            <v>25587</v>
          </cell>
        </row>
        <row r="242">
          <cell r="A242" t="str">
            <v>AIR60AVQS1R</v>
          </cell>
          <cell r="B242" t="str">
            <v>Внутренний блок кондиционера</v>
          </cell>
          <cell r="C242">
            <v>0</v>
          </cell>
          <cell r="D242">
            <v>0</v>
          </cell>
          <cell r="E242">
            <v>32800</v>
          </cell>
        </row>
        <row r="243">
          <cell r="A243" t="str">
            <v>AIR60AVQS1R-1</v>
          </cell>
          <cell r="B243" t="str">
            <v>Внутренний блок кондиционера</v>
          </cell>
          <cell r="C243">
            <v>4</v>
          </cell>
          <cell r="D243">
            <v>0</v>
          </cell>
          <cell r="E243">
            <v>30927</v>
          </cell>
        </row>
        <row r="244">
          <cell r="A244" t="str">
            <v>AIR60AVQS1R-2</v>
          </cell>
          <cell r="B244" t="str">
            <v>Внутренний блок кондиционера</v>
          </cell>
          <cell r="C244">
            <v>0</v>
          </cell>
          <cell r="D244" t="str">
            <v>&gt;50</v>
          </cell>
          <cell r="E244">
            <v>34377</v>
          </cell>
        </row>
        <row r="245">
          <cell r="A245" t="str">
            <v>AIR70AVQ1</v>
          </cell>
          <cell r="B245" t="str">
            <v>Внутренний блок кондиционера</v>
          </cell>
          <cell r="C245">
            <v>0</v>
          </cell>
          <cell r="D245">
            <v>0</v>
          </cell>
          <cell r="E245">
            <v>20697</v>
          </cell>
        </row>
        <row r="246">
          <cell r="A246" t="str">
            <v>AIR70AVQ1R</v>
          </cell>
          <cell r="B246" t="str">
            <v>Внутренний блок кондиционера</v>
          </cell>
          <cell r="C246">
            <v>0</v>
          </cell>
          <cell r="D246" t="str">
            <v>&gt;50</v>
          </cell>
          <cell r="E246">
            <v>23007</v>
          </cell>
        </row>
        <row r="247">
          <cell r="A247" t="str">
            <v>ALP20AVQS1R</v>
          </cell>
          <cell r="B247" t="str">
            <v>Внутренний блок кондиционера</v>
          </cell>
          <cell r="C247">
            <v>0</v>
          </cell>
          <cell r="D247">
            <v>0</v>
          </cell>
          <cell r="E247">
            <v>11337</v>
          </cell>
        </row>
        <row r="248">
          <cell r="A248" t="str">
            <v>ALP25AVQS1R</v>
          </cell>
          <cell r="B248" t="str">
            <v>Внутренний блок кондиционера</v>
          </cell>
          <cell r="C248">
            <v>0</v>
          </cell>
          <cell r="D248">
            <v>0</v>
          </cell>
          <cell r="E248">
            <v>11997</v>
          </cell>
        </row>
        <row r="249">
          <cell r="A249" t="str">
            <v>ALP35AVQS1R</v>
          </cell>
          <cell r="B249" t="str">
            <v>Внутренний блок кондиционера</v>
          </cell>
          <cell r="C249">
            <v>0</v>
          </cell>
          <cell r="D249">
            <v>0</v>
          </cell>
          <cell r="E249">
            <v>13767</v>
          </cell>
        </row>
        <row r="250">
          <cell r="A250" t="str">
            <v>ALP50AVQS1R</v>
          </cell>
          <cell r="B250" t="str">
            <v>Внутренний блок кондиционера</v>
          </cell>
          <cell r="C250">
            <v>0</v>
          </cell>
          <cell r="D250">
            <v>0</v>
          </cell>
          <cell r="E250">
            <v>23217</v>
          </cell>
        </row>
        <row r="251">
          <cell r="A251" t="str">
            <v>ALP70AVQS1R</v>
          </cell>
          <cell r="B251" t="str">
            <v>Внутренний блок кондиционера</v>
          </cell>
          <cell r="C251">
            <v>0</v>
          </cell>
          <cell r="D251">
            <v>0</v>
          </cell>
          <cell r="E251">
            <v>29667</v>
          </cell>
        </row>
        <row r="252">
          <cell r="A252" t="str">
            <v>DA20DVQ1-B2</v>
          </cell>
          <cell r="B252" t="str">
            <v>Внутренний блок кондиционера</v>
          </cell>
          <cell r="C252">
            <v>0</v>
          </cell>
          <cell r="D252">
            <v>0</v>
          </cell>
          <cell r="E252">
            <v>10500</v>
          </cell>
        </row>
        <row r="253">
          <cell r="A253" t="str">
            <v>DA20EVQ1R</v>
          </cell>
          <cell r="B253" t="str">
            <v>Внутренний блок кондиционера</v>
          </cell>
          <cell r="C253">
            <v>0</v>
          </cell>
          <cell r="D253">
            <v>0</v>
          </cell>
          <cell r="E253">
            <v>7497</v>
          </cell>
        </row>
        <row r="254">
          <cell r="A254" t="str">
            <v>DA25DVQS1R-B1</v>
          </cell>
          <cell r="B254" t="str">
            <v>Внутренний блок кондиционера</v>
          </cell>
          <cell r="C254">
            <v>0</v>
          </cell>
          <cell r="D254">
            <v>0</v>
          </cell>
          <cell r="E254">
            <v>15300</v>
          </cell>
        </row>
        <row r="255">
          <cell r="A255" t="str">
            <v>DA25EVQ1</v>
          </cell>
          <cell r="B255" t="str">
            <v>Внутренний блок кондиционера</v>
          </cell>
          <cell r="C255">
            <v>0</v>
          </cell>
          <cell r="D255">
            <v>0</v>
          </cell>
          <cell r="E255">
            <v>7827</v>
          </cell>
        </row>
        <row r="256">
          <cell r="A256" t="str">
            <v>DA25EVQ1R</v>
          </cell>
          <cell r="B256" t="str">
            <v>Внутренний блок кондиционера</v>
          </cell>
          <cell r="C256">
            <v>0</v>
          </cell>
          <cell r="D256">
            <v>0</v>
          </cell>
          <cell r="E256">
            <v>8037</v>
          </cell>
        </row>
        <row r="257">
          <cell r="A257" t="str">
            <v>DA35DVQ1-B2</v>
          </cell>
          <cell r="B257" t="str">
            <v>Внутренний блок кондиционера</v>
          </cell>
          <cell r="C257">
            <v>0</v>
          </cell>
          <cell r="D257">
            <v>0</v>
          </cell>
          <cell r="E257">
            <v>13800</v>
          </cell>
        </row>
        <row r="258">
          <cell r="A258" t="str">
            <v>DA35EVQ1</v>
          </cell>
          <cell r="B258" t="str">
            <v>Внутренний блок кондиционера</v>
          </cell>
          <cell r="C258">
            <v>0</v>
          </cell>
          <cell r="D258">
            <v>0</v>
          </cell>
          <cell r="E258"/>
        </row>
        <row r="259">
          <cell r="A259" t="str">
            <v>DA35EVQ1-1</v>
          </cell>
          <cell r="B259" t="str">
            <v>Внутренний блок кондиционера</v>
          </cell>
          <cell r="C259">
            <v>0</v>
          </cell>
          <cell r="D259">
            <v>0</v>
          </cell>
          <cell r="E259">
            <v>10587</v>
          </cell>
        </row>
        <row r="260">
          <cell r="A260" t="str">
            <v>DA35EVQ1R</v>
          </cell>
          <cell r="B260" t="str">
            <v>Внутренний блок кондиционера</v>
          </cell>
          <cell r="C260">
            <v>0</v>
          </cell>
          <cell r="D260">
            <v>0</v>
          </cell>
          <cell r="E260">
            <v>11337</v>
          </cell>
        </row>
        <row r="261">
          <cell r="A261" t="str">
            <v>DA50DVQ1-B2</v>
          </cell>
          <cell r="B261" t="str">
            <v>Внутренний блок кондиционера</v>
          </cell>
          <cell r="C261">
            <v>0</v>
          </cell>
          <cell r="D261">
            <v>0</v>
          </cell>
          <cell r="E261">
            <v>21700</v>
          </cell>
        </row>
        <row r="262">
          <cell r="A262" t="str">
            <v>DA50DVQS1R-B1</v>
          </cell>
          <cell r="B262" t="str">
            <v>Внутренний блок кондиционера</v>
          </cell>
          <cell r="C262">
            <v>0</v>
          </cell>
          <cell r="D262">
            <v>0</v>
          </cell>
          <cell r="E262">
            <v>27600</v>
          </cell>
        </row>
        <row r="263">
          <cell r="A263" t="str">
            <v>DA50EVQ1-1</v>
          </cell>
          <cell r="B263" t="str">
            <v>Внутренний блок кондиционера</v>
          </cell>
          <cell r="C263">
            <v>0</v>
          </cell>
          <cell r="D263">
            <v>0</v>
          </cell>
          <cell r="E263">
            <v>16767</v>
          </cell>
        </row>
        <row r="264">
          <cell r="A264" t="str">
            <v>DA50EVQ1R</v>
          </cell>
          <cell r="B264" t="str">
            <v>Внутренний блок кондиционера</v>
          </cell>
          <cell r="C264">
            <v>0</v>
          </cell>
          <cell r="D264">
            <v>0</v>
          </cell>
          <cell r="E264">
            <v>17637</v>
          </cell>
        </row>
        <row r="265">
          <cell r="A265" t="str">
            <v>DA70DVQ1-B2</v>
          </cell>
          <cell r="B265" t="str">
            <v>Внутренний блок кондиционера</v>
          </cell>
          <cell r="C265">
            <v>0</v>
          </cell>
          <cell r="D265">
            <v>0</v>
          </cell>
          <cell r="E265">
            <v>27100</v>
          </cell>
        </row>
        <row r="266">
          <cell r="A266" t="str">
            <v>DA70DVQS1R-B1</v>
          </cell>
          <cell r="B266" t="str">
            <v>Внутренний блок кондиционера</v>
          </cell>
          <cell r="C266">
            <v>0</v>
          </cell>
          <cell r="D266">
            <v>5</v>
          </cell>
          <cell r="E266">
            <v>35700</v>
          </cell>
        </row>
        <row r="267">
          <cell r="A267" t="str">
            <v>DA70EVQ1-1</v>
          </cell>
          <cell r="B267" t="str">
            <v>Внутренний блок кондиционера</v>
          </cell>
          <cell r="C267">
            <v>0</v>
          </cell>
          <cell r="D267">
            <v>0</v>
          </cell>
          <cell r="E267">
            <v>21657</v>
          </cell>
        </row>
        <row r="268">
          <cell r="A268" t="str">
            <v>DA70EVQ1R</v>
          </cell>
          <cell r="B268" t="str">
            <v>Внутренний блок кондиционера</v>
          </cell>
          <cell r="C268">
            <v>0</v>
          </cell>
          <cell r="D268">
            <v>0</v>
          </cell>
          <cell r="E268">
            <v>23217</v>
          </cell>
        </row>
        <row r="269">
          <cell r="A269" t="str">
            <v>EVO25AVQS1R</v>
          </cell>
          <cell r="B269" t="str">
            <v>Внутренний блок кондиционера</v>
          </cell>
          <cell r="C269">
            <v>0</v>
          </cell>
          <cell r="D269" t="str">
            <v>&gt;50</v>
          </cell>
          <cell r="E269">
            <v>33387</v>
          </cell>
        </row>
        <row r="270">
          <cell r="A270" t="str">
            <v>EVO35AVQS1R</v>
          </cell>
          <cell r="B270" t="str">
            <v>Внутренний блок кондиционера</v>
          </cell>
          <cell r="C270">
            <v>3</v>
          </cell>
          <cell r="D270">
            <v>33</v>
          </cell>
          <cell r="E270">
            <v>35367</v>
          </cell>
        </row>
        <row r="271">
          <cell r="A271" t="str">
            <v>EVO50AVQS1R</v>
          </cell>
          <cell r="B271" t="str">
            <v>Внутренний блок кондиционера</v>
          </cell>
          <cell r="C271">
            <v>0</v>
          </cell>
          <cell r="D271">
            <v>21</v>
          </cell>
          <cell r="E271">
            <v>45087</v>
          </cell>
        </row>
        <row r="272">
          <cell r="A272" t="str">
            <v>EVO70AVQS1R</v>
          </cell>
          <cell r="B272" t="str">
            <v>Внутренний блок кондиционера</v>
          </cell>
          <cell r="C272">
            <v>0</v>
          </cell>
          <cell r="D272">
            <v>1</v>
          </cell>
          <cell r="E272">
            <v>45147</v>
          </cell>
        </row>
        <row r="273">
          <cell r="A273" t="str">
            <v>ICE20AVQ1</v>
          </cell>
          <cell r="B273" t="str">
            <v>Внутренний блок кондиционера</v>
          </cell>
          <cell r="C273">
            <v>3</v>
          </cell>
          <cell r="D273" t="str">
            <v>&gt;50</v>
          </cell>
          <cell r="E273">
            <v>7947</v>
          </cell>
        </row>
        <row r="274">
          <cell r="A274" t="str">
            <v>ICE20AVQ1-1</v>
          </cell>
          <cell r="B274" t="str">
            <v>Внутренний блок кондиционера</v>
          </cell>
          <cell r="C274">
            <v>2</v>
          </cell>
          <cell r="D274">
            <v>37</v>
          </cell>
          <cell r="E274">
            <v>8817</v>
          </cell>
        </row>
        <row r="275">
          <cell r="A275" t="str">
            <v>ICE20AVQS1R-1</v>
          </cell>
          <cell r="B275" t="str">
            <v>Внутренний блок кондиционера</v>
          </cell>
          <cell r="C275">
            <v>0</v>
          </cell>
          <cell r="D275">
            <v>0</v>
          </cell>
          <cell r="E275">
            <v>15690</v>
          </cell>
        </row>
        <row r="276">
          <cell r="A276" t="str">
            <v>ICE20AVQS1R-2</v>
          </cell>
          <cell r="B276" t="str">
            <v>Внутренний блок кондиционера</v>
          </cell>
          <cell r="C276">
            <v>0</v>
          </cell>
          <cell r="D276" t="str">
            <v>&gt;50</v>
          </cell>
          <cell r="E276">
            <v>12387</v>
          </cell>
        </row>
        <row r="277">
          <cell r="A277" t="str">
            <v>ICE25AVQ1</v>
          </cell>
          <cell r="B277" t="str">
            <v>Внутренний блок кондиционера</v>
          </cell>
          <cell r="C277">
            <v>0</v>
          </cell>
          <cell r="D277">
            <v>0</v>
          </cell>
          <cell r="E277">
            <v>8547</v>
          </cell>
        </row>
        <row r="278">
          <cell r="A278" t="str">
            <v>ICE25AVQ1-1</v>
          </cell>
          <cell r="B278" t="str">
            <v>Внутренний блок кондиционера</v>
          </cell>
          <cell r="C278">
            <v>2</v>
          </cell>
          <cell r="D278" t="str">
            <v>&gt;50</v>
          </cell>
          <cell r="E278">
            <v>9507</v>
          </cell>
        </row>
        <row r="279">
          <cell r="A279" t="str">
            <v>ICE25AVQS1R</v>
          </cell>
          <cell r="B279" t="str">
            <v>Внутренний блок кондиционера</v>
          </cell>
          <cell r="C279">
            <v>0</v>
          </cell>
          <cell r="D279">
            <v>0</v>
          </cell>
          <cell r="E279">
            <v>17300</v>
          </cell>
        </row>
        <row r="280">
          <cell r="A280" t="str">
            <v>ICE25AVQS1R-1</v>
          </cell>
          <cell r="B280" t="str">
            <v>Внутренний блок кондиционера</v>
          </cell>
          <cell r="C280">
            <v>0</v>
          </cell>
          <cell r="D280" t="str">
            <v>&gt;50</v>
          </cell>
          <cell r="E280">
            <v>16990</v>
          </cell>
        </row>
        <row r="281">
          <cell r="A281" t="str">
            <v>ICE25AVQS1R-2</v>
          </cell>
          <cell r="B281" t="str">
            <v>Внутренний блок кондиционера</v>
          </cell>
          <cell r="C281">
            <v>0</v>
          </cell>
          <cell r="D281">
            <v>0</v>
          </cell>
          <cell r="E281">
            <v>13617</v>
          </cell>
        </row>
        <row r="282">
          <cell r="A282" t="str">
            <v>ICE35AVQ1</v>
          </cell>
          <cell r="B282" t="str">
            <v>Внутренний блок кондиционера</v>
          </cell>
          <cell r="C282">
            <v>1</v>
          </cell>
          <cell r="D282">
            <v>0</v>
          </cell>
          <cell r="E282">
            <v>11247</v>
          </cell>
        </row>
        <row r="283">
          <cell r="A283" t="str">
            <v>ICE35AVQ1-1</v>
          </cell>
          <cell r="B283" t="str">
            <v>Внутренний блок кондиционера</v>
          </cell>
          <cell r="C283">
            <v>5</v>
          </cell>
          <cell r="D283" t="str">
            <v>&gt;50</v>
          </cell>
          <cell r="E283">
            <v>12507</v>
          </cell>
        </row>
        <row r="284">
          <cell r="A284" t="str">
            <v>ICE35AVQS1R</v>
          </cell>
          <cell r="B284" t="str">
            <v>Внутренний блок кондиционера</v>
          </cell>
          <cell r="C284">
            <v>0</v>
          </cell>
          <cell r="D284">
            <v>0</v>
          </cell>
          <cell r="E284">
            <v>17800</v>
          </cell>
        </row>
        <row r="285">
          <cell r="A285" t="str">
            <v>ICE35AVQS1R-1</v>
          </cell>
          <cell r="B285" t="str">
            <v>Внутренний блок кондиционера</v>
          </cell>
          <cell r="C285">
            <v>0</v>
          </cell>
          <cell r="D285" t="str">
            <v>&gt;50</v>
          </cell>
          <cell r="E285">
            <v>19390</v>
          </cell>
        </row>
        <row r="286">
          <cell r="A286" t="str">
            <v>ICE35AVQS1R-2</v>
          </cell>
          <cell r="B286" t="str">
            <v>Внутренний блок кондиционера</v>
          </cell>
          <cell r="C286">
            <v>0</v>
          </cell>
          <cell r="D286">
            <v>0</v>
          </cell>
          <cell r="E286">
            <v>15177</v>
          </cell>
        </row>
        <row r="287">
          <cell r="A287" t="str">
            <v>ICE50AVQ1</v>
          </cell>
          <cell r="B287" t="str">
            <v>Внутренний блок кондиционера</v>
          </cell>
          <cell r="C287">
            <v>2</v>
          </cell>
          <cell r="D287">
            <v>1</v>
          </cell>
          <cell r="E287">
            <v>19077</v>
          </cell>
        </row>
        <row r="288">
          <cell r="A288" t="str">
            <v>ICE50AVQ1-1</v>
          </cell>
          <cell r="B288" t="str">
            <v>Внутренний блок кондиционера</v>
          </cell>
          <cell r="C288">
            <v>3</v>
          </cell>
          <cell r="D288" t="str">
            <v>&gt;50</v>
          </cell>
          <cell r="E288">
            <v>21207</v>
          </cell>
        </row>
        <row r="289">
          <cell r="A289" t="str">
            <v>ICE50AVQS1R-1</v>
          </cell>
          <cell r="B289" t="str">
            <v>Внутренний блок кондиционера</v>
          </cell>
          <cell r="C289">
            <v>0</v>
          </cell>
          <cell r="D289" t="str">
            <v>&gt;50</v>
          </cell>
          <cell r="E289">
            <v>24290</v>
          </cell>
        </row>
        <row r="290">
          <cell r="A290" t="str">
            <v>ICE50AVQS1R-2</v>
          </cell>
          <cell r="B290" t="str">
            <v>Внутренний блок кондиционера</v>
          </cell>
          <cell r="C290">
            <v>0</v>
          </cell>
          <cell r="D290">
            <v>0</v>
          </cell>
          <cell r="E290">
            <v>26697</v>
          </cell>
        </row>
        <row r="291">
          <cell r="A291" t="str">
            <v>ICE60AVQ1</v>
          </cell>
          <cell r="B291" t="str">
            <v>Внутренний блок кондиционера</v>
          </cell>
          <cell r="C291">
            <v>11</v>
          </cell>
          <cell r="D291">
            <v>0</v>
          </cell>
          <cell r="E291">
            <v>23427</v>
          </cell>
        </row>
        <row r="292">
          <cell r="A292" t="str">
            <v>ICE60AVQ1-1</v>
          </cell>
          <cell r="B292" t="str">
            <v>Внутренний блок кондиционера</v>
          </cell>
          <cell r="C292">
            <v>0</v>
          </cell>
          <cell r="D292" t="str">
            <v>&gt;50</v>
          </cell>
          <cell r="E292">
            <v>26037</v>
          </cell>
        </row>
        <row r="293">
          <cell r="A293" t="str">
            <v>ICE70AVQS1R</v>
          </cell>
          <cell r="B293" t="str">
            <v>Внутренний блок кондиционера</v>
          </cell>
          <cell r="C293">
            <v>1</v>
          </cell>
          <cell r="D293">
            <v>0</v>
          </cell>
          <cell r="E293">
            <v>38600</v>
          </cell>
        </row>
        <row r="294">
          <cell r="A294" t="str">
            <v>ICE70AVQS1R-1</v>
          </cell>
          <cell r="B294" t="str">
            <v>Внутренний блок кондиционера</v>
          </cell>
          <cell r="C294">
            <v>5</v>
          </cell>
          <cell r="D294" t="str">
            <v>&gt;50</v>
          </cell>
          <cell r="E294">
            <v>33990</v>
          </cell>
        </row>
        <row r="295">
          <cell r="A295" t="str">
            <v>ICE70AVQS1R-2</v>
          </cell>
          <cell r="B295" t="str">
            <v>Внутренний блок кондиционера</v>
          </cell>
          <cell r="C295">
            <v>3</v>
          </cell>
          <cell r="D295">
            <v>7</v>
          </cell>
          <cell r="E295">
            <v>32877</v>
          </cell>
        </row>
        <row r="296">
          <cell r="A296" t="str">
            <v>ICE80AVQ1-1</v>
          </cell>
          <cell r="B296" t="str">
            <v>Внутренний блок кондиционера</v>
          </cell>
          <cell r="C296">
            <v>0</v>
          </cell>
          <cell r="D296">
            <v>4</v>
          </cell>
          <cell r="E296">
            <v>37947</v>
          </cell>
        </row>
        <row r="297">
          <cell r="A297" t="str">
            <v>ICE95AVQ1-1</v>
          </cell>
          <cell r="B297" t="str">
            <v>Внутренний блок кондиционера</v>
          </cell>
          <cell r="C297">
            <v>1</v>
          </cell>
          <cell r="D297">
            <v>0</v>
          </cell>
          <cell r="E297">
            <v>44337</v>
          </cell>
        </row>
        <row r="298">
          <cell r="A298" t="str">
            <v>MIR20AVQ1</v>
          </cell>
          <cell r="B298" t="str">
            <v>Внутренний блок кондиционера</v>
          </cell>
          <cell r="C298">
            <v>0</v>
          </cell>
          <cell r="D298">
            <v>0</v>
          </cell>
          <cell r="E298">
            <v>9297</v>
          </cell>
        </row>
        <row r="299">
          <cell r="A299" t="str">
            <v>MIR20AVQ1R</v>
          </cell>
          <cell r="B299" t="str">
            <v>Внутренний блок кондиционера</v>
          </cell>
          <cell r="C299">
            <v>0</v>
          </cell>
          <cell r="D299">
            <v>0</v>
          </cell>
          <cell r="E299">
            <v>10317</v>
          </cell>
        </row>
        <row r="300">
          <cell r="A300" t="str">
            <v>MIR25AVQ1</v>
          </cell>
          <cell r="B300" t="str">
            <v>Внутренний блок кондиционера</v>
          </cell>
          <cell r="C300">
            <v>1</v>
          </cell>
          <cell r="D300" t="str">
            <v>&gt;50</v>
          </cell>
          <cell r="E300">
            <v>9987</v>
          </cell>
        </row>
        <row r="301">
          <cell r="A301" t="str">
            <v>MIR25AVQ1R</v>
          </cell>
          <cell r="B301" t="str">
            <v>Внутренний блок кондиционера</v>
          </cell>
          <cell r="C301">
            <v>0</v>
          </cell>
          <cell r="D301">
            <v>45</v>
          </cell>
          <cell r="E301">
            <v>11097</v>
          </cell>
        </row>
        <row r="302">
          <cell r="A302" t="str">
            <v>MIR25AVQS1R</v>
          </cell>
          <cell r="B302" t="str">
            <v>Внутренний блок кондиционера</v>
          </cell>
          <cell r="C302">
            <v>4</v>
          </cell>
          <cell r="D302">
            <v>0</v>
          </cell>
          <cell r="E302">
            <v>16797</v>
          </cell>
        </row>
        <row r="303">
          <cell r="A303" t="str">
            <v>MIR25AVQS1R-1</v>
          </cell>
          <cell r="B303" t="str">
            <v>Внутренний блок кондиционера</v>
          </cell>
          <cell r="C303">
            <v>0</v>
          </cell>
          <cell r="D303">
            <v>3</v>
          </cell>
          <cell r="E303">
            <v>15927</v>
          </cell>
        </row>
        <row r="304">
          <cell r="A304" t="str">
            <v>MIR35AVQ1</v>
          </cell>
          <cell r="B304" t="str">
            <v>Внутренний блок кондиционера</v>
          </cell>
          <cell r="C304">
            <v>0</v>
          </cell>
          <cell r="D304">
            <v>0</v>
          </cell>
          <cell r="E304">
            <v>12807</v>
          </cell>
        </row>
        <row r="305">
          <cell r="A305" t="str">
            <v>MIR35AVQ1R</v>
          </cell>
          <cell r="B305" t="str">
            <v>Внутренний блок кондиционера</v>
          </cell>
          <cell r="C305">
            <v>0</v>
          </cell>
          <cell r="D305" t="str">
            <v>&gt;50</v>
          </cell>
          <cell r="E305">
            <v>14217</v>
          </cell>
        </row>
        <row r="306">
          <cell r="A306" t="str">
            <v>MIR35AVQS1R</v>
          </cell>
          <cell r="B306" t="str">
            <v>Внутренний блок кондиционера</v>
          </cell>
          <cell r="C306">
            <v>0</v>
          </cell>
          <cell r="D306">
            <v>0</v>
          </cell>
          <cell r="E306">
            <v>18297</v>
          </cell>
        </row>
        <row r="307">
          <cell r="A307" t="str">
            <v>MIR35AVQS1R-1</v>
          </cell>
          <cell r="B307" t="str">
            <v>Внутренний блок кондиционера</v>
          </cell>
          <cell r="C307">
            <v>0</v>
          </cell>
          <cell r="D307">
            <v>3</v>
          </cell>
          <cell r="E307">
            <v>17337</v>
          </cell>
        </row>
        <row r="308">
          <cell r="A308" t="str">
            <v>MIR50AVQ1</v>
          </cell>
          <cell r="B308" t="str">
            <v>Внутренний блок кондиционера</v>
          </cell>
          <cell r="C308">
            <v>0</v>
          </cell>
          <cell r="D308">
            <v>0</v>
          </cell>
          <cell r="E308">
            <v>20367</v>
          </cell>
        </row>
        <row r="309">
          <cell r="A309" t="str">
            <v>MIR50AVQ1R</v>
          </cell>
          <cell r="B309" t="str">
            <v>Внутренний блок кондиционера</v>
          </cell>
          <cell r="C309">
            <v>0</v>
          </cell>
          <cell r="D309" t="str">
            <v>&gt;50</v>
          </cell>
          <cell r="E309">
            <v>22647</v>
          </cell>
        </row>
        <row r="310">
          <cell r="A310" t="str">
            <v>MIR50AVQS1R-1</v>
          </cell>
          <cell r="B310" t="str">
            <v>Внутренний блок кондиционера</v>
          </cell>
          <cell r="C310">
            <v>0</v>
          </cell>
          <cell r="D310" t="str">
            <v>&gt;50</v>
          </cell>
          <cell r="E310">
            <v>28737</v>
          </cell>
        </row>
        <row r="311">
          <cell r="A311" t="str">
            <v>MIR70AVQ1</v>
          </cell>
          <cell r="B311" t="str">
            <v>Внутренний блок кондиционера</v>
          </cell>
          <cell r="C311">
            <v>0</v>
          </cell>
          <cell r="D311">
            <v>0</v>
          </cell>
          <cell r="E311">
            <v>24957</v>
          </cell>
        </row>
        <row r="312">
          <cell r="A312" t="str">
            <v>MIR70AVQ1R</v>
          </cell>
          <cell r="B312" t="str">
            <v>Внутренний блок кондиционера</v>
          </cell>
          <cell r="C312">
            <v>0</v>
          </cell>
          <cell r="D312" t="str">
            <v>&gt;50</v>
          </cell>
          <cell r="E312">
            <v>27717</v>
          </cell>
        </row>
        <row r="313">
          <cell r="A313" t="str">
            <v>MIR70AVQS1R</v>
          </cell>
          <cell r="B313" t="str">
            <v>Внутренний блок кондиционера</v>
          </cell>
          <cell r="C313">
            <v>2</v>
          </cell>
          <cell r="D313">
            <v>0</v>
          </cell>
          <cell r="E313">
            <v>40497</v>
          </cell>
        </row>
        <row r="314">
          <cell r="A314" t="str">
            <v>MIR70AVQS1R-1</v>
          </cell>
          <cell r="B314" t="str">
            <v>Внутренний блок кондиционера</v>
          </cell>
          <cell r="C314">
            <v>0</v>
          </cell>
          <cell r="D314" t="str">
            <v>&gt;50</v>
          </cell>
          <cell r="E314">
            <v>37887</v>
          </cell>
        </row>
        <row r="315">
          <cell r="A315" t="str">
            <v>SIB25AVQS1R</v>
          </cell>
          <cell r="B315" t="str">
            <v>Внутренний блок кондиционера</v>
          </cell>
          <cell r="C315">
            <v>0</v>
          </cell>
          <cell r="D315">
            <v>46</v>
          </cell>
          <cell r="E315">
            <v>19587</v>
          </cell>
        </row>
        <row r="316">
          <cell r="A316" t="str">
            <v>SIB35AVQS1R</v>
          </cell>
          <cell r="B316" t="str">
            <v>Внутренний блок кондиционера</v>
          </cell>
          <cell r="C316">
            <v>0</v>
          </cell>
          <cell r="D316">
            <v>39</v>
          </cell>
          <cell r="E316">
            <v>21567</v>
          </cell>
        </row>
        <row r="317">
          <cell r="A317" t="str">
            <v>SIB50AVQS1R</v>
          </cell>
          <cell r="B317" t="str">
            <v>Внутренний блок кондиционера</v>
          </cell>
          <cell r="C317">
            <v>0</v>
          </cell>
          <cell r="D317">
            <v>10</v>
          </cell>
          <cell r="E317">
            <v>32427</v>
          </cell>
        </row>
        <row r="318">
          <cell r="A318" t="str">
            <v>SIB70AVQS1R</v>
          </cell>
          <cell r="B318" t="str">
            <v>Внутренний блок кондиционера</v>
          </cell>
          <cell r="C318">
            <v>1</v>
          </cell>
          <cell r="D318">
            <v>0</v>
          </cell>
          <cell r="E318">
            <v>42717</v>
          </cell>
        </row>
        <row r="319">
          <cell r="A319" t="str">
            <v>UNI25AVQS1R</v>
          </cell>
          <cell r="B319" t="str">
            <v>Внутренний блок кондиционера</v>
          </cell>
          <cell r="C319">
            <v>0</v>
          </cell>
          <cell r="D319" t="str">
            <v>&gt;50</v>
          </cell>
          <cell r="E319">
            <v>21237</v>
          </cell>
        </row>
        <row r="320">
          <cell r="A320" t="str">
            <v>UNI35AVQS1R</v>
          </cell>
          <cell r="B320" t="str">
            <v>Внутренний блок кондиционера</v>
          </cell>
          <cell r="C320">
            <v>0</v>
          </cell>
          <cell r="D320">
            <v>0</v>
          </cell>
          <cell r="E320">
            <v>26877</v>
          </cell>
        </row>
        <row r="321">
          <cell r="A321" t="str">
            <v>FDXM25F9</v>
          </cell>
          <cell r="B321" t="str">
            <v>Внутренний блок кондиционера</v>
          </cell>
          <cell r="C321">
            <v>17</v>
          </cell>
          <cell r="D321">
            <v>0</v>
          </cell>
          <cell r="E321">
            <v>102500</v>
          </cell>
        </row>
        <row r="322">
          <cell r="A322" t="str">
            <v>FDXM35F9</v>
          </cell>
          <cell r="B322" t="str">
            <v>Внутренний блок кондиционера</v>
          </cell>
          <cell r="C322">
            <v>0</v>
          </cell>
          <cell r="D322">
            <v>0</v>
          </cell>
          <cell r="E322">
            <v>118800</v>
          </cell>
        </row>
        <row r="323">
          <cell r="A323" t="str">
            <v>FDXM50F9</v>
          </cell>
          <cell r="B323" t="str">
            <v>Внутренний блок кондиционера</v>
          </cell>
          <cell r="C323">
            <v>2</v>
          </cell>
          <cell r="D323">
            <v>0</v>
          </cell>
          <cell r="E323">
            <v>144000</v>
          </cell>
        </row>
        <row r="324">
          <cell r="A324" t="str">
            <v>FDXM60F9</v>
          </cell>
          <cell r="B324" t="str">
            <v>Внутренний блок кондиционера</v>
          </cell>
          <cell r="C324">
            <v>0</v>
          </cell>
          <cell r="D324">
            <v>0</v>
          </cell>
          <cell r="E324">
            <v>153200</v>
          </cell>
        </row>
        <row r="325">
          <cell r="A325" t="str">
            <v>FTXB20C</v>
          </cell>
          <cell r="B325" t="str">
            <v>Внутренний блок кондиционера</v>
          </cell>
          <cell r="C325">
            <v>0</v>
          </cell>
          <cell r="D325">
            <v>0</v>
          </cell>
          <cell r="E325">
            <v>24170</v>
          </cell>
        </row>
        <row r="326">
          <cell r="A326" t="str">
            <v>FTXF20B</v>
          </cell>
          <cell r="B326" t="str">
            <v>Внутренний блок кондиционера</v>
          </cell>
          <cell r="C326">
            <v>19</v>
          </cell>
          <cell r="D326" t="str">
            <v>&gt;50</v>
          </cell>
          <cell r="E326">
            <v>23900</v>
          </cell>
        </row>
        <row r="327">
          <cell r="A327" t="str">
            <v>FTXF20C</v>
          </cell>
          <cell r="B327" t="str">
            <v>Внутренний блок кондиционера</v>
          </cell>
          <cell r="C327">
            <v>0</v>
          </cell>
          <cell r="D327">
            <v>0</v>
          </cell>
          <cell r="E327">
            <v>23900</v>
          </cell>
        </row>
        <row r="328">
          <cell r="A328" t="str">
            <v>FTXF20D</v>
          </cell>
          <cell r="B328" t="str">
            <v>Внутренний блок кондиционера</v>
          </cell>
          <cell r="C328" t="str">
            <v>&gt;50</v>
          </cell>
          <cell r="D328">
            <v>0</v>
          </cell>
          <cell r="E328">
            <v>24200</v>
          </cell>
        </row>
        <row r="329">
          <cell r="A329" t="str">
            <v>FTXF20E</v>
          </cell>
          <cell r="B329" t="str">
            <v>Внутренний блок кондиционера</v>
          </cell>
          <cell r="C329">
            <v>20</v>
          </cell>
          <cell r="D329" t="str">
            <v>&gt;50</v>
          </cell>
          <cell r="E329">
            <v>35300</v>
          </cell>
        </row>
        <row r="330">
          <cell r="A330" t="str">
            <v>FTXF20F</v>
          </cell>
          <cell r="B330" t="str">
            <v>Внутренний блок кондиционера</v>
          </cell>
          <cell r="C330">
            <v>0</v>
          </cell>
          <cell r="D330">
            <v>0</v>
          </cell>
          <cell r="E330">
            <v>35900</v>
          </cell>
        </row>
        <row r="331">
          <cell r="A331" t="str">
            <v>FTXF25B</v>
          </cell>
          <cell r="B331" t="str">
            <v>Внутренний блок кондиционера</v>
          </cell>
          <cell r="C331">
            <v>0</v>
          </cell>
          <cell r="D331">
            <v>0</v>
          </cell>
          <cell r="E331">
            <v>24600</v>
          </cell>
        </row>
        <row r="332">
          <cell r="A332" t="str">
            <v>FTXF25D</v>
          </cell>
          <cell r="B332" t="str">
            <v>Внутренний блок кондиционера</v>
          </cell>
          <cell r="C332">
            <v>2</v>
          </cell>
          <cell r="D332">
            <v>0</v>
          </cell>
          <cell r="E332">
            <v>24800</v>
          </cell>
        </row>
        <row r="333">
          <cell r="A333" t="str">
            <v>FTXF25E</v>
          </cell>
          <cell r="B333" t="str">
            <v>Внутренний блок кондиционера</v>
          </cell>
          <cell r="C333">
            <v>17</v>
          </cell>
          <cell r="D333" t="str">
            <v>&gt;50</v>
          </cell>
          <cell r="E333">
            <v>36200</v>
          </cell>
        </row>
        <row r="334">
          <cell r="A334" t="str">
            <v>FTXF25F</v>
          </cell>
          <cell r="B334" t="str">
            <v>Внутренний блок кондиционера</v>
          </cell>
          <cell r="C334" t="str">
            <v>&gt;50</v>
          </cell>
          <cell r="D334">
            <v>0</v>
          </cell>
          <cell r="E334">
            <v>40300</v>
          </cell>
        </row>
        <row r="335">
          <cell r="A335" t="str">
            <v>FTXF35A</v>
          </cell>
          <cell r="B335" t="str">
            <v>Внутренний блок кондиционера</v>
          </cell>
          <cell r="C335">
            <v>5</v>
          </cell>
          <cell r="D335">
            <v>0</v>
          </cell>
          <cell r="E335">
            <v>30500</v>
          </cell>
        </row>
        <row r="336">
          <cell r="A336" t="str">
            <v>FTXF35D</v>
          </cell>
          <cell r="B336" t="str">
            <v>Внутренний блок кондиционера</v>
          </cell>
          <cell r="C336">
            <v>0</v>
          </cell>
          <cell r="D336">
            <v>0</v>
          </cell>
          <cell r="E336">
            <v>28500</v>
          </cell>
        </row>
        <row r="337">
          <cell r="A337" t="str">
            <v>FTXF35E</v>
          </cell>
          <cell r="B337" t="str">
            <v>Внутренний блок кондиционера</v>
          </cell>
          <cell r="C337">
            <v>0</v>
          </cell>
          <cell r="D337">
            <v>0</v>
          </cell>
          <cell r="E337">
            <v>41600</v>
          </cell>
        </row>
        <row r="338">
          <cell r="A338" t="str">
            <v>FTXF35F</v>
          </cell>
          <cell r="B338" t="str">
            <v>Внутренний блок кондиционера</v>
          </cell>
          <cell r="C338">
            <v>0</v>
          </cell>
          <cell r="D338">
            <v>0</v>
          </cell>
          <cell r="E338">
            <v>46300</v>
          </cell>
        </row>
        <row r="339">
          <cell r="A339" t="str">
            <v>FTXF42E</v>
          </cell>
          <cell r="B339" t="str">
            <v>Внутренний блок кондиционера</v>
          </cell>
          <cell r="C339">
            <v>0</v>
          </cell>
          <cell r="D339">
            <v>0</v>
          </cell>
          <cell r="E339">
            <v>69500</v>
          </cell>
        </row>
        <row r="340">
          <cell r="A340" t="str">
            <v>FTXF50D</v>
          </cell>
          <cell r="B340" t="str">
            <v>Внутренний блок кондиционера</v>
          </cell>
          <cell r="C340" t="str">
            <v>&gt;50</v>
          </cell>
          <cell r="D340">
            <v>0</v>
          </cell>
          <cell r="E340">
            <v>44900</v>
          </cell>
        </row>
        <row r="341">
          <cell r="A341" t="str">
            <v>FTXF50F</v>
          </cell>
          <cell r="B341" t="str">
            <v>Внутренний блок кондиционера</v>
          </cell>
          <cell r="C341" t="str">
            <v>&gt;50</v>
          </cell>
          <cell r="D341">
            <v>0</v>
          </cell>
          <cell r="E341">
            <v>76500</v>
          </cell>
        </row>
        <row r="342">
          <cell r="A342" t="str">
            <v>FTXF60D</v>
          </cell>
          <cell r="B342" t="str">
            <v>Внутренний блок кондиционера</v>
          </cell>
          <cell r="C342" t="str">
            <v>&gt;50</v>
          </cell>
          <cell r="D342">
            <v>3</v>
          </cell>
          <cell r="E342">
            <v>52900</v>
          </cell>
        </row>
        <row r="343">
          <cell r="A343" t="str">
            <v>FTXF60F</v>
          </cell>
          <cell r="B343" t="str">
            <v>Внутренний блок кондиционера</v>
          </cell>
          <cell r="C343" t="str">
            <v>&gt;50</v>
          </cell>
          <cell r="D343">
            <v>0</v>
          </cell>
          <cell r="E343">
            <v>85400</v>
          </cell>
        </row>
        <row r="344">
          <cell r="A344" t="str">
            <v>FTXF71A</v>
          </cell>
          <cell r="B344" t="str">
            <v>Внутренний блок кондиционера</v>
          </cell>
          <cell r="C344">
            <v>27</v>
          </cell>
          <cell r="D344">
            <v>0</v>
          </cell>
          <cell r="E344">
            <v>56100</v>
          </cell>
        </row>
        <row r="345">
          <cell r="A345" t="str">
            <v>FTXF71D</v>
          </cell>
          <cell r="B345" t="str">
            <v>Внутренний блок кондиционера</v>
          </cell>
          <cell r="C345">
            <v>20</v>
          </cell>
          <cell r="D345">
            <v>0</v>
          </cell>
          <cell r="E345">
            <v>58800</v>
          </cell>
        </row>
        <row r="346">
          <cell r="A346" t="str">
            <v>FTXF71F</v>
          </cell>
          <cell r="B346" t="str">
            <v>Внутренний блок кондиционера</v>
          </cell>
          <cell r="C346" t="str">
            <v>&gt;50</v>
          </cell>
          <cell r="D346">
            <v>1</v>
          </cell>
          <cell r="E346">
            <v>90400</v>
          </cell>
        </row>
        <row r="347">
          <cell r="A347" t="str">
            <v>FTXJ20AB</v>
          </cell>
          <cell r="B347" t="str">
            <v>Внутренний блок кондиционера</v>
          </cell>
          <cell r="C347">
            <v>10</v>
          </cell>
          <cell r="D347">
            <v>0</v>
          </cell>
          <cell r="E347">
            <v>124700</v>
          </cell>
        </row>
        <row r="348">
          <cell r="A348" t="str">
            <v>FTXJ20AB9</v>
          </cell>
          <cell r="B348" t="str">
            <v>Внутренний блок кондиционера</v>
          </cell>
          <cell r="C348">
            <v>4</v>
          </cell>
          <cell r="D348">
            <v>0</v>
          </cell>
          <cell r="E348">
            <v>158500</v>
          </cell>
        </row>
        <row r="349">
          <cell r="A349" t="str">
            <v>FTXJ20AS</v>
          </cell>
          <cell r="B349" t="str">
            <v>Внутренний блок кондиционера</v>
          </cell>
          <cell r="C349">
            <v>29</v>
          </cell>
          <cell r="D349">
            <v>0</v>
          </cell>
          <cell r="E349">
            <v>124700</v>
          </cell>
        </row>
        <row r="350">
          <cell r="A350" t="str">
            <v>FTXJ20AS9</v>
          </cell>
          <cell r="B350" t="str">
            <v>Внутренний блок кондиционера</v>
          </cell>
          <cell r="C350">
            <v>1</v>
          </cell>
          <cell r="D350">
            <v>0</v>
          </cell>
          <cell r="E350">
            <v>158500</v>
          </cell>
        </row>
        <row r="351">
          <cell r="A351" t="str">
            <v>FTXJ20AW</v>
          </cell>
          <cell r="B351" t="str">
            <v>Внутренний блок кондиционера</v>
          </cell>
          <cell r="C351">
            <v>0</v>
          </cell>
          <cell r="D351">
            <v>0</v>
          </cell>
          <cell r="E351">
            <v>116100</v>
          </cell>
        </row>
        <row r="352">
          <cell r="A352" t="str">
            <v>FTXJ20AW9</v>
          </cell>
          <cell r="B352" t="str">
            <v>Внутренний блок кондиционера</v>
          </cell>
          <cell r="C352">
            <v>0</v>
          </cell>
          <cell r="D352">
            <v>0</v>
          </cell>
          <cell r="E352">
            <v>146500</v>
          </cell>
        </row>
        <row r="353">
          <cell r="A353" t="str">
            <v>FTXJ20MW</v>
          </cell>
          <cell r="B353" t="str">
            <v>Внутренний блок кондиционера</v>
          </cell>
          <cell r="C353">
            <v>3</v>
          </cell>
          <cell r="D353">
            <v>0</v>
          </cell>
          <cell r="E353">
            <v>89500</v>
          </cell>
        </row>
        <row r="354">
          <cell r="A354" t="str">
            <v>FTXJ25AB</v>
          </cell>
          <cell r="B354" t="str">
            <v>Внутренний блок кондиционера</v>
          </cell>
          <cell r="C354">
            <v>0</v>
          </cell>
          <cell r="D354">
            <v>0</v>
          </cell>
          <cell r="E354">
            <v>134100</v>
          </cell>
        </row>
        <row r="355">
          <cell r="A355" t="str">
            <v>FTXJ25AB9</v>
          </cell>
          <cell r="B355" t="str">
            <v>Внутренний блок кондиционера</v>
          </cell>
          <cell r="C355">
            <v>0</v>
          </cell>
          <cell r="D355">
            <v>0</v>
          </cell>
          <cell r="E355">
            <v>169000</v>
          </cell>
        </row>
        <row r="356">
          <cell r="A356" t="str">
            <v>FTXJ25AS</v>
          </cell>
          <cell r="B356" t="str">
            <v>Внутренний блок кондиционера</v>
          </cell>
          <cell r="C356">
            <v>0</v>
          </cell>
          <cell r="D356">
            <v>0</v>
          </cell>
          <cell r="E356">
            <v>134100</v>
          </cell>
        </row>
        <row r="357">
          <cell r="A357" t="str">
            <v>FTXJ25AS9</v>
          </cell>
          <cell r="B357" t="str">
            <v>Внутренний блок кондиционера</v>
          </cell>
          <cell r="C357">
            <v>0</v>
          </cell>
          <cell r="D357">
            <v>0</v>
          </cell>
          <cell r="E357">
            <v>169000</v>
          </cell>
        </row>
        <row r="358">
          <cell r="A358" t="str">
            <v>FTXJ25AW</v>
          </cell>
          <cell r="B358" t="str">
            <v>Внутренний блок кондиционера</v>
          </cell>
          <cell r="C358">
            <v>0</v>
          </cell>
          <cell r="D358">
            <v>0</v>
          </cell>
          <cell r="E358">
            <v>125500</v>
          </cell>
        </row>
        <row r="359">
          <cell r="A359" t="str">
            <v>FTXJ25AW9</v>
          </cell>
          <cell r="B359" t="str">
            <v>Внутренний блок кондиционера</v>
          </cell>
          <cell r="C359">
            <v>0</v>
          </cell>
          <cell r="D359">
            <v>0</v>
          </cell>
          <cell r="E359">
            <v>162200</v>
          </cell>
        </row>
        <row r="360">
          <cell r="A360" t="str">
            <v>FTXJ35AB</v>
          </cell>
          <cell r="B360" t="str">
            <v>Внутренний блок кондиционера</v>
          </cell>
          <cell r="C360">
            <v>6</v>
          </cell>
          <cell r="D360">
            <v>0</v>
          </cell>
          <cell r="E360">
            <v>146300</v>
          </cell>
        </row>
        <row r="361">
          <cell r="A361" t="str">
            <v>FTXJ35AB9</v>
          </cell>
          <cell r="B361" t="str">
            <v>Внутренний блок кондиционера</v>
          </cell>
          <cell r="C361">
            <v>15</v>
          </cell>
          <cell r="D361">
            <v>0</v>
          </cell>
          <cell r="E361">
            <v>183800</v>
          </cell>
        </row>
        <row r="362">
          <cell r="A362" t="str">
            <v>FTXJ35AS</v>
          </cell>
          <cell r="B362" t="str">
            <v>Внутренний блок кондиционера</v>
          </cell>
          <cell r="C362">
            <v>0</v>
          </cell>
          <cell r="D362">
            <v>0</v>
          </cell>
          <cell r="E362">
            <v>146300</v>
          </cell>
        </row>
        <row r="363">
          <cell r="A363" t="str">
            <v>FTXJ35AS9</v>
          </cell>
          <cell r="B363" t="str">
            <v>Внутренний блок кондиционера</v>
          </cell>
          <cell r="C363">
            <v>1</v>
          </cell>
          <cell r="D363">
            <v>0</v>
          </cell>
          <cell r="E363">
            <v>182400</v>
          </cell>
        </row>
        <row r="364">
          <cell r="A364" t="str">
            <v>FTXJ35AW</v>
          </cell>
          <cell r="B364" t="str">
            <v>Внутренний блок кондиционера</v>
          </cell>
          <cell r="C364">
            <v>0</v>
          </cell>
          <cell r="D364">
            <v>0</v>
          </cell>
          <cell r="E364">
            <v>135100</v>
          </cell>
        </row>
        <row r="365">
          <cell r="A365" t="str">
            <v>FTXJ35AW9</v>
          </cell>
          <cell r="B365" t="str">
            <v>Внутренний блок кондиционера</v>
          </cell>
          <cell r="C365">
            <v>0</v>
          </cell>
          <cell r="D365">
            <v>0</v>
          </cell>
          <cell r="E365">
            <v>177200</v>
          </cell>
        </row>
        <row r="366">
          <cell r="A366" t="str">
            <v>FTXJ35MS</v>
          </cell>
          <cell r="B366" t="str">
            <v>Внутренний блок кондиционера</v>
          </cell>
          <cell r="C366">
            <v>0</v>
          </cell>
          <cell r="D366">
            <v>0</v>
          </cell>
          <cell r="E366">
            <v>115500</v>
          </cell>
        </row>
        <row r="367">
          <cell r="A367" t="str">
            <v>FTXJ50AB</v>
          </cell>
          <cell r="B367" t="str">
            <v>Внутренний блок кондиционера</v>
          </cell>
          <cell r="C367">
            <v>0</v>
          </cell>
          <cell r="D367">
            <v>0</v>
          </cell>
          <cell r="E367">
            <v>192346</v>
          </cell>
        </row>
        <row r="368">
          <cell r="A368" t="str">
            <v>FTXJ50AB9</v>
          </cell>
          <cell r="B368" t="str">
            <v>Внутренний блок кондиционера</v>
          </cell>
          <cell r="C368">
            <v>0</v>
          </cell>
          <cell r="D368">
            <v>0</v>
          </cell>
          <cell r="E368">
            <v>227100</v>
          </cell>
        </row>
        <row r="369">
          <cell r="A369" t="str">
            <v>FTXJ50AS</v>
          </cell>
          <cell r="B369" t="str">
            <v>Внутренний блок кондиционера</v>
          </cell>
          <cell r="C369">
            <v>0</v>
          </cell>
          <cell r="D369">
            <v>0</v>
          </cell>
          <cell r="E369">
            <v>165400</v>
          </cell>
        </row>
        <row r="370">
          <cell r="A370" t="str">
            <v>FTXJ50AS9</v>
          </cell>
          <cell r="B370" t="str">
            <v>Внутренний блок кондиционера</v>
          </cell>
          <cell r="C370">
            <v>4</v>
          </cell>
          <cell r="D370">
            <v>0</v>
          </cell>
          <cell r="E370">
            <v>221800</v>
          </cell>
        </row>
        <row r="371">
          <cell r="A371" t="str">
            <v>FTXJ50AW</v>
          </cell>
          <cell r="B371" t="str">
            <v>Внутренний блок кондиционера</v>
          </cell>
          <cell r="C371">
            <v>0</v>
          </cell>
          <cell r="D371">
            <v>0</v>
          </cell>
          <cell r="E371">
            <v>152100</v>
          </cell>
        </row>
        <row r="372">
          <cell r="A372" t="str">
            <v>FTXJ50AW9</v>
          </cell>
          <cell r="B372" t="str">
            <v>Внутренний блок кондиционера</v>
          </cell>
          <cell r="C372">
            <v>0</v>
          </cell>
          <cell r="D372">
            <v>0</v>
          </cell>
          <cell r="E372">
            <v>209500</v>
          </cell>
        </row>
        <row r="373">
          <cell r="A373" t="str">
            <v>FTXM20A</v>
          </cell>
          <cell r="B373" t="str">
            <v>Внутренний блок кондиционера</v>
          </cell>
          <cell r="C373">
            <v>0</v>
          </cell>
          <cell r="D373">
            <v>0</v>
          </cell>
          <cell r="E373">
            <v>80100</v>
          </cell>
        </row>
        <row r="374">
          <cell r="A374" t="str">
            <v>FTXM20R</v>
          </cell>
          <cell r="B374" t="str">
            <v>Внутренний блок кондиционера</v>
          </cell>
          <cell r="C374">
            <v>0</v>
          </cell>
          <cell r="D374">
            <v>0</v>
          </cell>
          <cell r="E374">
            <v>65600</v>
          </cell>
        </row>
        <row r="375">
          <cell r="A375" t="str">
            <v>FTXM25A</v>
          </cell>
          <cell r="B375" t="str">
            <v>Внутренний блок кондиционера</v>
          </cell>
          <cell r="C375">
            <v>0</v>
          </cell>
          <cell r="D375">
            <v>0</v>
          </cell>
          <cell r="E375">
            <v>102900</v>
          </cell>
        </row>
        <row r="376">
          <cell r="A376" t="str">
            <v>FTXM25R</v>
          </cell>
          <cell r="B376" t="str">
            <v>Внутренний блок кондиционера</v>
          </cell>
          <cell r="C376">
            <v>0</v>
          </cell>
          <cell r="D376">
            <v>0</v>
          </cell>
          <cell r="E376">
            <v>83200</v>
          </cell>
        </row>
        <row r="377">
          <cell r="A377" t="str">
            <v>FTXM35A</v>
          </cell>
          <cell r="B377" t="str">
            <v>Внутренний блок кондиционера</v>
          </cell>
          <cell r="C377">
            <v>0</v>
          </cell>
          <cell r="D377">
            <v>0</v>
          </cell>
          <cell r="E377">
            <v>120900</v>
          </cell>
        </row>
        <row r="378">
          <cell r="A378" t="str">
            <v>FTXM35R</v>
          </cell>
          <cell r="B378" t="str">
            <v>Внутренний блок кондиционера</v>
          </cell>
          <cell r="C378" t="str">
            <v>&gt;50</v>
          </cell>
          <cell r="D378">
            <v>0</v>
          </cell>
          <cell r="E378">
            <v>97300</v>
          </cell>
        </row>
        <row r="379">
          <cell r="A379" t="str">
            <v>FTXM42R</v>
          </cell>
          <cell r="B379" t="str">
            <v>Внутренний блок кондиционера</v>
          </cell>
          <cell r="C379">
            <v>1</v>
          </cell>
          <cell r="D379">
            <v>0</v>
          </cell>
          <cell r="E379">
            <v>105900</v>
          </cell>
        </row>
        <row r="380">
          <cell r="A380" t="str">
            <v>FTXM50A</v>
          </cell>
          <cell r="B380" t="str">
            <v>Внутренний блок кондиционера</v>
          </cell>
          <cell r="C380">
            <v>22</v>
          </cell>
          <cell r="D380">
            <v>0</v>
          </cell>
          <cell r="E380">
            <v>142200</v>
          </cell>
        </row>
        <row r="381">
          <cell r="A381" t="str">
            <v>FTXM50R</v>
          </cell>
          <cell r="B381" t="str">
            <v>Внутренний блок кондиционера</v>
          </cell>
          <cell r="C381" t="str">
            <v>&gt;50</v>
          </cell>
          <cell r="D381">
            <v>0</v>
          </cell>
          <cell r="E381">
            <v>116500</v>
          </cell>
        </row>
        <row r="382">
          <cell r="A382" t="str">
            <v>FTXM60A</v>
          </cell>
          <cell r="B382" t="str">
            <v>Внутренний блок кондиционера</v>
          </cell>
          <cell r="C382">
            <v>0</v>
          </cell>
          <cell r="D382">
            <v>0</v>
          </cell>
          <cell r="E382">
            <v>150300</v>
          </cell>
        </row>
        <row r="383">
          <cell r="A383" t="str">
            <v>FTXM60R</v>
          </cell>
          <cell r="B383" t="str">
            <v>Внутренний блок кондиционера</v>
          </cell>
          <cell r="C383" t="str">
            <v>&gt;50</v>
          </cell>
          <cell r="D383">
            <v>0</v>
          </cell>
          <cell r="E383">
            <v>150300</v>
          </cell>
        </row>
        <row r="384">
          <cell r="A384" t="str">
            <v>FTXM71A</v>
          </cell>
          <cell r="B384" t="str">
            <v>Внутренний блок кондиционера</v>
          </cell>
          <cell r="C384">
            <v>0</v>
          </cell>
          <cell r="D384">
            <v>0</v>
          </cell>
          <cell r="E384">
            <v>168700</v>
          </cell>
        </row>
        <row r="385">
          <cell r="A385" t="str">
            <v>FTXM71R</v>
          </cell>
          <cell r="B385" t="str">
            <v>Внутренний блок кондиционера</v>
          </cell>
          <cell r="C385">
            <v>15</v>
          </cell>
          <cell r="D385">
            <v>0</v>
          </cell>
          <cell r="E385">
            <v>156900</v>
          </cell>
        </row>
        <row r="386">
          <cell r="A386" t="str">
            <v>FTXP20N</v>
          </cell>
          <cell r="B386" t="str">
            <v>Внутренний блок кондиционера</v>
          </cell>
          <cell r="C386" t="str">
            <v>&gt;50</v>
          </cell>
          <cell r="D386">
            <v>0</v>
          </cell>
          <cell r="E386">
            <v>67200</v>
          </cell>
        </row>
        <row r="387">
          <cell r="A387" t="str">
            <v>FTXP25N</v>
          </cell>
          <cell r="B387" t="str">
            <v>Внутренний блок кондиционера</v>
          </cell>
          <cell r="C387" t="str">
            <v>&gt;50</v>
          </cell>
          <cell r="D387">
            <v>0</v>
          </cell>
          <cell r="E387">
            <v>71400</v>
          </cell>
        </row>
        <row r="388">
          <cell r="A388" t="str">
            <v>FTXP35N</v>
          </cell>
          <cell r="B388" t="str">
            <v>Внутренний блок кондиционера</v>
          </cell>
          <cell r="C388">
            <v>45</v>
          </cell>
          <cell r="D388">
            <v>0</v>
          </cell>
          <cell r="E388">
            <v>78700</v>
          </cell>
        </row>
        <row r="389">
          <cell r="A389" t="str">
            <v>FTXS20K</v>
          </cell>
          <cell r="B389" t="str">
            <v>Внутренний блок кондиционера</v>
          </cell>
          <cell r="C389">
            <v>0</v>
          </cell>
          <cell r="D389">
            <v>0</v>
          </cell>
          <cell r="E389">
            <v>35700</v>
          </cell>
        </row>
        <row r="390">
          <cell r="A390" t="str">
            <v>FTXS25K</v>
          </cell>
          <cell r="B390" t="str">
            <v>Внутренний блок кондиционера</v>
          </cell>
          <cell r="C390">
            <v>0</v>
          </cell>
          <cell r="D390">
            <v>0</v>
          </cell>
          <cell r="E390">
            <v>37500</v>
          </cell>
        </row>
        <row r="391">
          <cell r="A391" t="str">
            <v>FTXZ25N</v>
          </cell>
          <cell r="B391" t="str">
            <v>Внутренний блок кондиционера</v>
          </cell>
          <cell r="C391">
            <v>0</v>
          </cell>
          <cell r="D391">
            <v>0</v>
          </cell>
          <cell r="E391">
            <v>229700</v>
          </cell>
        </row>
        <row r="392">
          <cell r="A392" t="str">
            <v>FTXZ35N</v>
          </cell>
          <cell r="B392" t="str">
            <v>Внутренний блок кондиционера</v>
          </cell>
          <cell r="C392">
            <v>0</v>
          </cell>
          <cell r="D392">
            <v>0</v>
          </cell>
          <cell r="E392">
            <v>246200</v>
          </cell>
        </row>
        <row r="393">
          <cell r="A393" t="str">
            <v>FTXZ50N</v>
          </cell>
          <cell r="B393" t="str">
            <v>Внутренний блок кондиционера</v>
          </cell>
          <cell r="C393">
            <v>0</v>
          </cell>
          <cell r="D393">
            <v>0</v>
          </cell>
          <cell r="E393">
            <v>289000</v>
          </cell>
        </row>
        <row r="394">
          <cell r="A394" t="str">
            <v>FTYN20L</v>
          </cell>
          <cell r="B394" t="str">
            <v>Внутренний блок кондиционера</v>
          </cell>
          <cell r="C394">
            <v>2</v>
          </cell>
          <cell r="D394">
            <v>0</v>
          </cell>
          <cell r="E394">
            <v>15400</v>
          </cell>
        </row>
        <row r="395">
          <cell r="A395" t="str">
            <v>FTYN25L</v>
          </cell>
          <cell r="B395" t="str">
            <v>Внутренний блок кондиционера</v>
          </cell>
          <cell r="C395">
            <v>0</v>
          </cell>
          <cell r="D395">
            <v>15</v>
          </cell>
          <cell r="E395">
            <v>17000</v>
          </cell>
        </row>
        <row r="396">
          <cell r="A396" t="str">
            <v>FTYN35L</v>
          </cell>
          <cell r="B396" t="str">
            <v>Внутренний блок кондиционера</v>
          </cell>
          <cell r="C396">
            <v>18</v>
          </cell>
          <cell r="D396">
            <v>0</v>
          </cell>
          <cell r="E396">
            <v>18300</v>
          </cell>
        </row>
        <row r="397">
          <cell r="A397" t="str">
            <v>FTYN50L</v>
          </cell>
          <cell r="B397" t="str">
            <v>Внутренний блок кондиционера</v>
          </cell>
          <cell r="C397">
            <v>12</v>
          </cell>
          <cell r="D397">
            <v>0</v>
          </cell>
          <cell r="E397">
            <v>22200</v>
          </cell>
        </row>
        <row r="398">
          <cell r="A398" t="str">
            <v>FVXM25A</v>
          </cell>
          <cell r="B398" t="str">
            <v>Внутренний блок кондиционера</v>
          </cell>
          <cell r="C398">
            <v>0</v>
          </cell>
          <cell r="D398">
            <v>0</v>
          </cell>
          <cell r="E398">
            <v>190600</v>
          </cell>
        </row>
        <row r="399">
          <cell r="A399" t="str">
            <v>FVXM35A</v>
          </cell>
          <cell r="B399" t="str">
            <v>Внутренний блок кондиционера</v>
          </cell>
          <cell r="C399">
            <v>4</v>
          </cell>
          <cell r="D399">
            <v>0</v>
          </cell>
          <cell r="E399">
            <v>188500</v>
          </cell>
        </row>
        <row r="400">
          <cell r="A400" t="str">
            <v>FVXM50A</v>
          </cell>
          <cell r="B400" t="str">
            <v>Внутренний блок кондиционера</v>
          </cell>
          <cell r="C400">
            <v>0</v>
          </cell>
          <cell r="D400">
            <v>0</v>
          </cell>
          <cell r="E400">
            <v>200686</v>
          </cell>
        </row>
        <row r="401">
          <cell r="A401" t="str">
            <v>HAC-09F1AI</v>
          </cell>
          <cell r="B401" t="str">
            <v>Внутренний блок кондиционера</v>
          </cell>
          <cell r="C401">
            <v>0</v>
          </cell>
          <cell r="D401">
            <v>2</v>
          </cell>
          <cell r="E401">
            <v>5500</v>
          </cell>
        </row>
        <row r="402">
          <cell r="A402" t="str">
            <v>KSGA21HFAN1</v>
          </cell>
          <cell r="B402" t="str">
            <v>Внутренний блок кондиционера</v>
          </cell>
          <cell r="C402">
            <v>28</v>
          </cell>
          <cell r="D402" t="str">
            <v>&gt;50</v>
          </cell>
          <cell r="E402">
            <v>8400</v>
          </cell>
        </row>
        <row r="403">
          <cell r="A403" t="str">
            <v>KSGA21HFRN1</v>
          </cell>
          <cell r="B403" t="str">
            <v>Внутренний блок кондиционера</v>
          </cell>
          <cell r="C403">
            <v>14</v>
          </cell>
          <cell r="D403">
            <v>0</v>
          </cell>
          <cell r="E403">
            <v>8400</v>
          </cell>
        </row>
        <row r="404">
          <cell r="A404" t="str">
            <v>KSGA26HFAN1</v>
          </cell>
          <cell r="B404" t="str">
            <v>Внутренний блок кондиционера</v>
          </cell>
          <cell r="C404">
            <v>0</v>
          </cell>
          <cell r="D404">
            <v>0</v>
          </cell>
          <cell r="E404">
            <v>9100</v>
          </cell>
        </row>
        <row r="405">
          <cell r="A405" t="str">
            <v>KSGA26HFRN1</v>
          </cell>
          <cell r="B405" t="str">
            <v>Внутренний блок кондиционера</v>
          </cell>
          <cell r="C405">
            <v>0</v>
          </cell>
          <cell r="D405">
            <v>0</v>
          </cell>
          <cell r="E405">
            <v>9100</v>
          </cell>
        </row>
        <row r="406">
          <cell r="A406" t="str">
            <v>KSGA35HFAN1</v>
          </cell>
          <cell r="B406" t="str">
            <v>Внутренний блок кондиционера</v>
          </cell>
          <cell r="C406">
            <v>0</v>
          </cell>
          <cell r="D406">
            <v>0</v>
          </cell>
          <cell r="E406">
            <v>11700</v>
          </cell>
        </row>
        <row r="407">
          <cell r="A407" t="str">
            <v>KSGA35HFRN1</v>
          </cell>
          <cell r="B407" t="str">
            <v>Внутренний блок кондиционера</v>
          </cell>
          <cell r="C407">
            <v>0</v>
          </cell>
          <cell r="D407">
            <v>0</v>
          </cell>
          <cell r="E407">
            <v>11700</v>
          </cell>
        </row>
        <row r="408">
          <cell r="A408" t="str">
            <v>KSGA53HFAN1</v>
          </cell>
          <cell r="B408" t="str">
            <v>Внутренний блок кондиционера</v>
          </cell>
          <cell r="C408">
            <v>0</v>
          </cell>
          <cell r="D408">
            <v>23</v>
          </cell>
          <cell r="E408">
            <v>19900</v>
          </cell>
        </row>
        <row r="409">
          <cell r="A409" t="str">
            <v>KSGA53HFRN1</v>
          </cell>
          <cell r="B409" t="str">
            <v>Внутренний блок кондиционера</v>
          </cell>
          <cell r="C409">
            <v>0</v>
          </cell>
          <cell r="D409">
            <v>0</v>
          </cell>
          <cell r="E409">
            <v>19900</v>
          </cell>
        </row>
        <row r="410">
          <cell r="A410" t="str">
            <v>KSGA53HZRN1W</v>
          </cell>
          <cell r="B410" t="str">
            <v>Внутренний блок кондиционера</v>
          </cell>
          <cell r="C410">
            <v>0</v>
          </cell>
          <cell r="D410">
            <v>0</v>
          </cell>
          <cell r="E410">
            <v>24700</v>
          </cell>
        </row>
        <row r="411">
          <cell r="A411" t="str">
            <v>KSGA70HFAN1</v>
          </cell>
          <cell r="B411" t="str">
            <v>Внутренний блок кондиционера</v>
          </cell>
          <cell r="C411">
            <v>1</v>
          </cell>
          <cell r="D411">
            <v>11</v>
          </cell>
          <cell r="E411">
            <v>25100</v>
          </cell>
        </row>
        <row r="412">
          <cell r="A412" t="str">
            <v>KSGA70HFRN1</v>
          </cell>
          <cell r="B412" t="str">
            <v>Внутренний блок кондиционера</v>
          </cell>
          <cell r="C412">
            <v>0</v>
          </cell>
          <cell r="D412">
            <v>0</v>
          </cell>
          <cell r="E412">
            <v>25100</v>
          </cell>
        </row>
        <row r="413">
          <cell r="A413" t="str">
            <v>KSGA70HZRN1W</v>
          </cell>
          <cell r="B413" t="str">
            <v>Внутренний блок кондиционера</v>
          </cell>
          <cell r="C413">
            <v>0</v>
          </cell>
          <cell r="D413">
            <v>0</v>
          </cell>
          <cell r="E413">
            <v>31600</v>
          </cell>
        </row>
        <row r="414">
          <cell r="A414" t="str">
            <v>KSGAA35HZRN1W</v>
          </cell>
          <cell r="B414" t="str">
            <v>Внутренний блок кондиционера</v>
          </cell>
          <cell r="C414">
            <v>0</v>
          </cell>
          <cell r="D414">
            <v>0</v>
          </cell>
          <cell r="E414">
            <v>14600</v>
          </cell>
        </row>
        <row r="415">
          <cell r="A415" t="str">
            <v>KSGAB21HZRN1W</v>
          </cell>
          <cell r="B415" t="str">
            <v>Внутренний блок кондиционера</v>
          </cell>
          <cell r="C415">
            <v>0</v>
          </cell>
          <cell r="D415">
            <v>0</v>
          </cell>
          <cell r="E415">
            <v>11800</v>
          </cell>
        </row>
        <row r="416">
          <cell r="A416" t="str">
            <v>KSGAB26HZRN1W</v>
          </cell>
          <cell r="B416" t="str">
            <v>Внутренний блок кондиционера</v>
          </cell>
          <cell r="C416">
            <v>0</v>
          </cell>
          <cell r="D416">
            <v>0</v>
          </cell>
          <cell r="E416">
            <v>12600</v>
          </cell>
        </row>
        <row r="417">
          <cell r="A417" t="str">
            <v>KSGAT21HFRN1</v>
          </cell>
          <cell r="B417" t="str">
            <v>Внутренний блок кондиционера</v>
          </cell>
          <cell r="C417">
            <v>0</v>
          </cell>
          <cell r="D417">
            <v>0</v>
          </cell>
          <cell r="E417">
            <v>7800</v>
          </cell>
        </row>
        <row r="418">
          <cell r="A418" t="str">
            <v>KSGAT21HZRN1</v>
          </cell>
          <cell r="B418" t="str">
            <v>Внутренний блок кондиционера</v>
          </cell>
          <cell r="C418">
            <v>0</v>
          </cell>
          <cell r="D418">
            <v>0</v>
          </cell>
          <cell r="E418">
            <v>10600</v>
          </cell>
        </row>
        <row r="419">
          <cell r="A419" t="str">
            <v>KSGAT26HFRN1</v>
          </cell>
          <cell r="B419" t="str">
            <v>Внутренний блок кондиционера</v>
          </cell>
          <cell r="C419">
            <v>26</v>
          </cell>
          <cell r="D419">
            <v>0</v>
          </cell>
          <cell r="E419">
            <v>8400</v>
          </cell>
        </row>
        <row r="420">
          <cell r="A420" t="str">
            <v>KSGAT26HZRN1</v>
          </cell>
          <cell r="B420" t="str">
            <v>Внутренний блок кондиционера</v>
          </cell>
          <cell r="C420">
            <v>13</v>
          </cell>
          <cell r="D420">
            <v>0</v>
          </cell>
          <cell r="E420">
            <v>11400</v>
          </cell>
        </row>
        <row r="421">
          <cell r="A421" t="str">
            <v>KSGAT35HFRN1</v>
          </cell>
          <cell r="B421" t="str">
            <v>Внутренний блок кондиционера</v>
          </cell>
          <cell r="C421">
            <v>23</v>
          </cell>
          <cell r="D421" t="str">
            <v>&gt;50</v>
          </cell>
          <cell r="E421">
            <v>10900</v>
          </cell>
        </row>
        <row r="422">
          <cell r="A422" t="str">
            <v>KSGAT35HZRN1</v>
          </cell>
          <cell r="B422" t="str">
            <v>Внутренний блок кондиционера</v>
          </cell>
          <cell r="C422">
            <v>8</v>
          </cell>
          <cell r="D422">
            <v>2</v>
          </cell>
          <cell r="E422">
            <v>13100</v>
          </cell>
        </row>
        <row r="423">
          <cell r="A423" t="str">
            <v>KSGAT50HFRN1</v>
          </cell>
          <cell r="B423" t="str">
            <v>Внутренний блок кондиционера</v>
          </cell>
          <cell r="C423">
            <v>19</v>
          </cell>
          <cell r="D423" t="str">
            <v>&gt;50</v>
          </cell>
          <cell r="E423">
            <v>18500</v>
          </cell>
        </row>
        <row r="424">
          <cell r="A424" t="str">
            <v>KSGAT50HZRN1</v>
          </cell>
          <cell r="B424" t="str">
            <v>Внутренний блок кондиционера</v>
          </cell>
          <cell r="C424">
            <v>7</v>
          </cell>
          <cell r="D424">
            <v>1</v>
          </cell>
          <cell r="E424">
            <v>22300</v>
          </cell>
        </row>
        <row r="425">
          <cell r="A425" t="str">
            <v>KSGAT70HFRN1</v>
          </cell>
          <cell r="B425" t="str">
            <v>Внутренний блок кондиционера</v>
          </cell>
          <cell r="C425">
            <v>6</v>
          </cell>
          <cell r="D425">
            <v>19</v>
          </cell>
          <cell r="E425">
            <v>23300</v>
          </cell>
        </row>
        <row r="426">
          <cell r="A426" t="str">
            <v>KSGAT70HZRN1</v>
          </cell>
          <cell r="B426" t="str">
            <v>Внутренний блок кондиционера</v>
          </cell>
          <cell r="C426">
            <v>2</v>
          </cell>
          <cell r="D426">
            <v>38</v>
          </cell>
          <cell r="E426">
            <v>28600</v>
          </cell>
        </row>
        <row r="427">
          <cell r="A427" t="str">
            <v>KSGB35HFAN1</v>
          </cell>
          <cell r="B427" t="str">
            <v>Внутренний блок кондиционера</v>
          </cell>
          <cell r="C427">
            <v>0</v>
          </cell>
          <cell r="D427">
            <v>0</v>
          </cell>
          <cell r="E427">
            <v>14000</v>
          </cell>
        </row>
        <row r="428">
          <cell r="A428" t="str">
            <v>KSGH35HFAN1</v>
          </cell>
          <cell r="B428" t="str">
            <v>Внутренний блок кондиционера</v>
          </cell>
          <cell r="C428">
            <v>0</v>
          </cell>
          <cell r="D428">
            <v>0</v>
          </cell>
          <cell r="E428"/>
        </row>
        <row r="429">
          <cell r="A429" t="str">
            <v>KSGHA21HFRN1</v>
          </cell>
          <cell r="B429" t="str">
            <v>Внутренний блок кондиционера</v>
          </cell>
          <cell r="C429">
            <v>2</v>
          </cell>
          <cell r="D429">
            <v>16</v>
          </cell>
          <cell r="E429">
            <v>7800</v>
          </cell>
        </row>
        <row r="430">
          <cell r="A430" t="str">
            <v>KSGHA21HZRN1</v>
          </cell>
          <cell r="B430" t="str">
            <v>Внутренний блок кондиционера</v>
          </cell>
          <cell r="C430">
            <v>8</v>
          </cell>
          <cell r="D430" t="str">
            <v>&gt;50</v>
          </cell>
          <cell r="E430">
            <v>10600</v>
          </cell>
        </row>
        <row r="431">
          <cell r="A431" t="str">
            <v>KSGHA26HFRN1</v>
          </cell>
          <cell r="B431" t="str">
            <v>Внутренний блок кондиционера</v>
          </cell>
          <cell r="C431">
            <v>4</v>
          </cell>
          <cell r="D431">
            <v>20</v>
          </cell>
          <cell r="E431">
            <v>8400</v>
          </cell>
        </row>
        <row r="432">
          <cell r="A432" t="str">
            <v>KSGHA26HZRN1</v>
          </cell>
          <cell r="B432" t="str">
            <v>Внутренний блок кондиционера</v>
          </cell>
          <cell r="C432">
            <v>5</v>
          </cell>
          <cell r="D432" t="str">
            <v>&gt;50</v>
          </cell>
          <cell r="E432">
            <v>11400</v>
          </cell>
        </row>
        <row r="433">
          <cell r="A433" t="str">
            <v>KSGHA35HFRN1</v>
          </cell>
          <cell r="B433" t="str">
            <v>Внутренний блок кондиционера</v>
          </cell>
          <cell r="C433">
            <v>8</v>
          </cell>
          <cell r="D433" t="str">
            <v>&gt;50</v>
          </cell>
          <cell r="E433">
            <v>10900</v>
          </cell>
        </row>
        <row r="434">
          <cell r="A434" t="str">
            <v>KSGHA35HZRN1</v>
          </cell>
          <cell r="B434" t="str">
            <v>Внутренний блок кондиционера</v>
          </cell>
          <cell r="C434">
            <v>2</v>
          </cell>
          <cell r="D434">
            <v>1</v>
          </cell>
          <cell r="E434">
            <v>13100</v>
          </cell>
        </row>
        <row r="435">
          <cell r="A435" t="str">
            <v>KSGHA50HFRN1</v>
          </cell>
          <cell r="B435" t="str">
            <v>Внутренний блок кондиционера</v>
          </cell>
          <cell r="C435">
            <v>0</v>
          </cell>
          <cell r="D435" t="str">
            <v>&gt;50</v>
          </cell>
          <cell r="E435">
            <v>18500</v>
          </cell>
        </row>
        <row r="436">
          <cell r="A436" t="str">
            <v>KSGHA50HZRN1</v>
          </cell>
          <cell r="B436" t="str">
            <v>Внутренний блок кондиционера</v>
          </cell>
          <cell r="C436">
            <v>0</v>
          </cell>
          <cell r="D436">
            <v>0</v>
          </cell>
          <cell r="E436">
            <v>22300</v>
          </cell>
        </row>
        <row r="437">
          <cell r="A437" t="str">
            <v>KSGHA70HFRN1</v>
          </cell>
          <cell r="B437" t="str">
            <v>Внутренний блок кондиционера</v>
          </cell>
          <cell r="C437">
            <v>5</v>
          </cell>
          <cell r="D437" t="str">
            <v>&gt;50</v>
          </cell>
          <cell r="E437">
            <v>23300</v>
          </cell>
        </row>
        <row r="438">
          <cell r="A438" t="str">
            <v>KSGHA70HZRN1</v>
          </cell>
          <cell r="B438" t="str">
            <v>Внутренний блок кондиционера</v>
          </cell>
          <cell r="C438">
            <v>0</v>
          </cell>
          <cell r="D438">
            <v>0</v>
          </cell>
          <cell r="E438">
            <v>28600</v>
          </cell>
        </row>
        <row r="439">
          <cell r="A439" t="str">
            <v>KSGI21HFAN1</v>
          </cell>
          <cell r="B439" t="str">
            <v>Внутренний блок кондиционера</v>
          </cell>
          <cell r="C439">
            <v>0</v>
          </cell>
          <cell r="D439">
            <v>0</v>
          </cell>
          <cell r="E439">
            <v>8200</v>
          </cell>
        </row>
        <row r="440">
          <cell r="A440" t="str">
            <v>KSGI21HFRN1</v>
          </cell>
          <cell r="B440" t="str">
            <v>Внутренний блок кондиционера</v>
          </cell>
          <cell r="C440">
            <v>0</v>
          </cell>
          <cell r="D440">
            <v>0</v>
          </cell>
          <cell r="E440">
            <v>8200</v>
          </cell>
        </row>
        <row r="441">
          <cell r="A441" t="str">
            <v>KSGI26HFAN1</v>
          </cell>
          <cell r="B441" t="str">
            <v>Внутренний блок кондиционера</v>
          </cell>
          <cell r="C441">
            <v>0</v>
          </cell>
          <cell r="D441" t="str">
            <v>&gt;50</v>
          </cell>
          <cell r="E441">
            <v>8900</v>
          </cell>
        </row>
        <row r="442">
          <cell r="A442" t="str">
            <v>KSGI26HFRN1</v>
          </cell>
          <cell r="B442" t="str">
            <v>Внутренний блок кондиционера</v>
          </cell>
          <cell r="C442">
            <v>0</v>
          </cell>
          <cell r="D442">
            <v>0</v>
          </cell>
          <cell r="E442">
            <v>8900</v>
          </cell>
        </row>
        <row r="443">
          <cell r="A443" t="str">
            <v>KSGI35HFAN1</v>
          </cell>
          <cell r="B443" t="str">
            <v>Внутренний блок кондиционера</v>
          </cell>
          <cell r="C443">
            <v>0</v>
          </cell>
          <cell r="D443" t="str">
            <v>&gt;50</v>
          </cell>
          <cell r="E443">
            <v>11500</v>
          </cell>
        </row>
        <row r="444">
          <cell r="A444" t="str">
            <v>KSGI35HFRN1</v>
          </cell>
          <cell r="B444" t="str">
            <v>Внутренний блок кондиционера</v>
          </cell>
          <cell r="C444">
            <v>0</v>
          </cell>
          <cell r="D444">
            <v>15</v>
          </cell>
          <cell r="E444">
            <v>11500</v>
          </cell>
        </row>
        <row r="445">
          <cell r="A445" t="str">
            <v>KSGI53HFAN1</v>
          </cell>
          <cell r="B445" t="str">
            <v>Внутренний блок кондиционера</v>
          </cell>
          <cell r="C445">
            <v>3</v>
          </cell>
          <cell r="D445" t="str">
            <v>&gt;50</v>
          </cell>
          <cell r="E445">
            <v>19500</v>
          </cell>
        </row>
        <row r="446">
          <cell r="A446" t="str">
            <v>KSGI53HFRN1</v>
          </cell>
          <cell r="B446" t="str">
            <v>Внутренний блок кондиционера</v>
          </cell>
          <cell r="C446">
            <v>0</v>
          </cell>
          <cell r="D446" t="str">
            <v>&gt;50</v>
          </cell>
          <cell r="E446">
            <v>19500</v>
          </cell>
        </row>
        <row r="447">
          <cell r="A447" t="str">
            <v>KSGI70HFAN1</v>
          </cell>
          <cell r="B447" t="str">
            <v>Внутренний блок кондиционера</v>
          </cell>
          <cell r="C447">
            <v>4</v>
          </cell>
          <cell r="D447">
            <v>24</v>
          </cell>
          <cell r="E447">
            <v>24500</v>
          </cell>
        </row>
        <row r="448">
          <cell r="A448" t="str">
            <v>KSGI70HFRN1</v>
          </cell>
          <cell r="B448" t="str">
            <v>Внутренний блок кондиционера</v>
          </cell>
          <cell r="C448">
            <v>0</v>
          </cell>
          <cell r="D448">
            <v>0</v>
          </cell>
          <cell r="E448">
            <v>24500</v>
          </cell>
        </row>
        <row r="449">
          <cell r="A449" t="str">
            <v>KSGKU21HFRN1</v>
          </cell>
          <cell r="B449" t="str">
            <v>Внутренний блок кондиционера</v>
          </cell>
          <cell r="C449">
            <v>4</v>
          </cell>
          <cell r="D449">
            <v>0</v>
          </cell>
          <cell r="E449">
            <v>9000</v>
          </cell>
        </row>
        <row r="450">
          <cell r="A450" t="str">
            <v>KSGKU21HZRN1</v>
          </cell>
          <cell r="B450" t="str">
            <v>Внутренний блок кондиционера</v>
          </cell>
          <cell r="C450">
            <v>0</v>
          </cell>
          <cell r="D450">
            <v>0</v>
          </cell>
          <cell r="E450">
            <v>12700</v>
          </cell>
        </row>
        <row r="451">
          <cell r="A451" t="str">
            <v>KSGKU21HZRN1W</v>
          </cell>
          <cell r="B451" t="str">
            <v>Внутренний блок кондиционера</v>
          </cell>
          <cell r="C451">
            <v>0</v>
          </cell>
          <cell r="D451">
            <v>0</v>
          </cell>
          <cell r="E451">
            <v>13600</v>
          </cell>
        </row>
        <row r="452">
          <cell r="A452" t="str">
            <v>KSGKU26HFRN1</v>
          </cell>
          <cell r="B452" t="str">
            <v>Внутренний блок кондиционера</v>
          </cell>
          <cell r="C452">
            <v>39</v>
          </cell>
          <cell r="D452" t="str">
            <v>&gt;50</v>
          </cell>
          <cell r="E452">
            <v>9800</v>
          </cell>
        </row>
        <row r="453">
          <cell r="A453" t="str">
            <v>KSGKU26HZRN1</v>
          </cell>
          <cell r="B453" t="str">
            <v>Внутренний блок кондиционера</v>
          </cell>
          <cell r="C453">
            <v>0</v>
          </cell>
          <cell r="D453">
            <v>0</v>
          </cell>
          <cell r="E453">
            <v>13600</v>
          </cell>
        </row>
        <row r="454">
          <cell r="A454" t="str">
            <v>KSGKU26HZRN1W</v>
          </cell>
          <cell r="B454" t="str">
            <v>Внутренний блок кондиционера</v>
          </cell>
          <cell r="C454">
            <v>0</v>
          </cell>
          <cell r="D454">
            <v>0</v>
          </cell>
          <cell r="E454">
            <v>14300</v>
          </cell>
        </row>
        <row r="455">
          <cell r="A455" t="str">
            <v>KSGKU35HFRN1</v>
          </cell>
          <cell r="B455" t="str">
            <v>Внутренний блок кондиционера</v>
          </cell>
          <cell r="C455">
            <v>0</v>
          </cell>
          <cell r="D455">
            <v>0</v>
          </cell>
          <cell r="E455">
            <v>12600</v>
          </cell>
        </row>
        <row r="456">
          <cell r="A456" t="str">
            <v>KSGKU35HZRN1</v>
          </cell>
          <cell r="B456" t="str">
            <v>Внутренний блок кондиционера</v>
          </cell>
          <cell r="C456">
            <v>0</v>
          </cell>
          <cell r="D456">
            <v>0</v>
          </cell>
          <cell r="E456">
            <v>15800</v>
          </cell>
        </row>
        <row r="457">
          <cell r="A457" t="str">
            <v>KSGKU35HZRN1W</v>
          </cell>
          <cell r="B457" t="str">
            <v>Внутренний блок кондиционера</v>
          </cell>
          <cell r="C457">
            <v>0</v>
          </cell>
          <cell r="D457">
            <v>0</v>
          </cell>
          <cell r="E457">
            <v>16800</v>
          </cell>
        </row>
        <row r="458">
          <cell r="A458" t="str">
            <v>KSGKU50HZRN1</v>
          </cell>
          <cell r="B458" t="str">
            <v>Внутренний блок кондиционера</v>
          </cell>
          <cell r="C458">
            <v>0</v>
          </cell>
          <cell r="D458">
            <v>0</v>
          </cell>
          <cell r="E458">
            <v>26700</v>
          </cell>
        </row>
        <row r="459">
          <cell r="A459" t="str">
            <v>KSGKU50HZRN1W</v>
          </cell>
          <cell r="B459" t="str">
            <v>Внутренний блок кондиционера</v>
          </cell>
          <cell r="C459">
            <v>0</v>
          </cell>
          <cell r="D459">
            <v>0</v>
          </cell>
          <cell r="E459">
            <v>28500</v>
          </cell>
        </row>
        <row r="460">
          <cell r="A460" t="str">
            <v>KSGKU53HFRN1</v>
          </cell>
          <cell r="B460" t="str">
            <v>Внутренний блок кондиционера</v>
          </cell>
          <cell r="C460">
            <v>13</v>
          </cell>
          <cell r="D460" t="str">
            <v>&gt;50</v>
          </cell>
          <cell r="E460">
            <v>21500</v>
          </cell>
        </row>
        <row r="461">
          <cell r="A461" t="str">
            <v>KSGKU70HFRN1</v>
          </cell>
          <cell r="B461" t="str">
            <v>Внутренний блок кондиционера</v>
          </cell>
          <cell r="C461">
            <v>0</v>
          </cell>
          <cell r="D461">
            <v>0</v>
          </cell>
          <cell r="E461">
            <v>27100</v>
          </cell>
        </row>
        <row r="462">
          <cell r="A462" t="str">
            <v>KSGKU70HZRN1</v>
          </cell>
          <cell r="B462" t="str">
            <v>Внутренний блок кондиционера</v>
          </cell>
          <cell r="C462">
            <v>0</v>
          </cell>
          <cell r="D462">
            <v>0</v>
          </cell>
          <cell r="E462">
            <v>34200</v>
          </cell>
        </row>
        <row r="463">
          <cell r="A463" t="str">
            <v>KSGKU70HZRN1W</v>
          </cell>
          <cell r="B463" t="str">
            <v>Внутренний блок кондиционера</v>
          </cell>
          <cell r="C463">
            <v>0</v>
          </cell>
          <cell r="D463">
            <v>0</v>
          </cell>
          <cell r="E463">
            <v>36300</v>
          </cell>
        </row>
        <row r="464">
          <cell r="A464" t="str">
            <v>KSGN105HFAN1</v>
          </cell>
          <cell r="B464" t="str">
            <v>Внутренний блок кондиционера</v>
          </cell>
          <cell r="C464">
            <v>6</v>
          </cell>
          <cell r="D464" t="str">
            <v>&gt;50</v>
          </cell>
          <cell r="E464">
            <v>50400</v>
          </cell>
        </row>
        <row r="465">
          <cell r="A465" t="str">
            <v>KSGOM26HZRN1</v>
          </cell>
          <cell r="B465" t="str">
            <v>Внутренний блок кондиционера</v>
          </cell>
          <cell r="C465">
            <v>11</v>
          </cell>
          <cell r="D465" t="str">
            <v>&gt;50</v>
          </cell>
          <cell r="E465">
            <v>31290</v>
          </cell>
        </row>
        <row r="466">
          <cell r="A466" t="str">
            <v>KSGOM35HZRN1</v>
          </cell>
          <cell r="B466" t="str">
            <v>Внутренний блок кондиционера</v>
          </cell>
          <cell r="C466">
            <v>0</v>
          </cell>
          <cell r="D466">
            <v>0</v>
          </cell>
          <cell r="E466">
            <v>37290</v>
          </cell>
        </row>
        <row r="467">
          <cell r="A467" t="str">
            <v>KSGOT26HZRN1</v>
          </cell>
          <cell r="B467" t="str">
            <v>Внутренний блок кондиционера</v>
          </cell>
          <cell r="C467">
            <v>1</v>
          </cell>
          <cell r="D467" t="str">
            <v>&gt;50</v>
          </cell>
          <cell r="E467">
            <v>19300</v>
          </cell>
        </row>
        <row r="468">
          <cell r="A468" t="str">
            <v>KSGOT35HZRN1</v>
          </cell>
          <cell r="B468" t="str">
            <v>Внутренний блок кондиционера</v>
          </cell>
          <cell r="C468">
            <v>0</v>
          </cell>
          <cell r="D468">
            <v>43</v>
          </cell>
          <cell r="E468">
            <v>21200</v>
          </cell>
        </row>
        <row r="469">
          <cell r="A469" t="str">
            <v>KSGOT50HZRN1</v>
          </cell>
          <cell r="B469" t="str">
            <v>Внутренний блок кондиционера</v>
          </cell>
          <cell r="C469">
            <v>0</v>
          </cell>
          <cell r="D469">
            <v>38</v>
          </cell>
          <cell r="E469">
            <v>31900</v>
          </cell>
        </row>
        <row r="470">
          <cell r="A470" t="str">
            <v>KSGOT70HZRN1</v>
          </cell>
          <cell r="B470" t="str">
            <v>Внутренний блок кондиционера</v>
          </cell>
          <cell r="C470">
            <v>3</v>
          </cell>
          <cell r="D470" t="str">
            <v>&gt;50</v>
          </cell>
          <cell r="E470">
            <v>42100</v>
          </cell>
        </row>
        <row r="471">
          <cell r="A471" t="str">
            <v>KSGPA26HZRN1</v>
          </cell>
          <cell r="B471" t="str">
            <v>Внутренний блок кондиционера</v>
          </cell>
          <cell r="C471">
            <v>30</v>
          </cell>
          <cell r="D471" t="str">
            <v>&gt;50</v>
          </cell>
          <cell r="E471">
            <v>17400</v>
          </cell>
        </row>
        <row r="472">
          <cell r="A472" t="str">
            <v>KSGPA35HZRN1</v>
          </cell>
          <cell r="B472" t="str">
            <v>Внутренний блок кондиционера</v>
          </cell>
          <cell r="C472">
            <v>0</v>
          </cell>
          <cell r="D472">
            <v>0</v>
          </cell>
          <cell r="E472">
            <v>18800</v>
          </cell>
        </row>
        <row r="473">
          <cell r="A473" t="str">
            <v>KSGPA53HZRN1</v>
          </cell>
          <cell r="B473" t="str">
            <v>Внутренний блок кондиционера</v>
          </cell>
          <cell r="C473">
            <v>6</v>
          </cell>
          <cell r="D473">
            <v>35</v>
          </cell>
          <cell r="E473">
            <v>26900</v>
          </cell>
        </row>
        <row r="474">
          <cell r="A474" t="str">
            <v>KSGPA70HZRN1</v>
          </cell>
          <cell r="B474" t="str">
            <v>Внутренний блок кондиционера</v>
          </cell>
          <cell r="C474">
            <v>6</v>
          </cell>
          <cell r="D474" t="str">
            <v>&gt;50</v>
          </cell>
          <cell r="E474">
            <v>35000</v>
          </cell>
        </row>
        <row r="475">
          <cell r="A475" t="str">
            <v>KSGQ21HFAN1</v>
          </cell>
          <cell r="B475" t="str">
            <v>Внутренний блок кондиционера</v>
          </cell>
          <cell r="C475">
            <v>0</v>
          </cell>
          <cell r="D475">
            <v>0</v>
          </cell>
          <cell r="E475"/>
        </row>
        <row r="476">
          <cell r="A476" t="str">
            <v>KSGTA26HZRN1</v>
          </cell>
          <cell r="B476" t="str">
            <v>Внутренний блок кондиционера</v>
          </cell>
          <cell r="C476">
            <v>1</v>
          </cell>
          <cell r="D476" t="str">
            <v>&gt;50</v>
          </cell>
          <cell r="E476">
            <v>22700</v>
          </cell>
        </row>
        <row r="477">
          <cell r="A477" t="str">
            <v>KSGTA35HZRN1</v>
          </cell>
          <cell r="B477" t="str">
            <v>Внутренний блок кондиционера</v>
          </cell>
          <cell r="C477">
            <v>15</v>
          </cell>
          <cell r="D477">
            <v>5</v>
          </cell>
          <cell r="E477">
            <v>24700</v>
          </cell>
        </row>
        <row r="478">
          <cell r="A478" t="str">
            <v>KSGTI100HZAN1</v>
          </cell>
          <cell r="B478" t="str">
            <v>Внутренний блок кондиционера</v>
          </cell>
          <cell r="C478">
            <v>0</v>
          </cell>
          <cell r="D478">
            <v>1</v>
          </cell>
          <cell r="E478">
            <v>51400</v>
          </cell>
        </row>
        <row r="479">
          <cell r="A479" t="str">
            <v>KSGTI21HFAN1</v>
          </cell>
          <cell r="B479" t="str">
            <v>Внутренний блок кондиционера</v>
          </cell>
          <cell r="C479">
            <v>0</v>
          </cell>
          <cell r="D479">
            <v>49</v>
          </cell>
          <cell r="E479">
            <v>9200</v>
          </cell>
        </row>
        <row r="480">
          <cell r="A480" t="str">
            <v>KSGTI21HZRN1R</v>
          </cell>
          <cell r="B480" t="str">
            <v>Внутренний блок кондиционера</v>
          </cell>
          <cell r="C480">
            <v>0</v>
          </cell>
          <cell r="D480" t="str">
            <v>&gt;50</v>
          </cell>
          <cell r="E480">
            <v>13400</v>
          </cell>
        </row>
        <row r="481">
          <cell r="A481" t="str">
            <v>KSGTI26HFAN1</v>
          </cell>
          <cell r="B481" t="str">
            <v>Внутренний блок кондиционера</v>
          </cell>
          <cell r="C481">
            <v>0</v>
          </cell>
          <cell r="D481">
            <v>0</v>
          </cell>
          <cell r="E481">
            <v>10000</v>
          </cell>
        </row>
        <row r="482">
          <cell r="A482" t="str">
            <v>KSGTI26HZRN1R</v>
          </cell>
          <cell r="B482" t="str">
            <v>Внутренний блок кондиционера</v>
          </cell>
          <cell r="C482">
            <v>0</v>
          </cell>
          <cell r="D482">
            <v>0</v>
          </cell>
          <cell r="E482">
            <v>14500</v>
          </cell>
        </row>
        <row r="483">
          <cell r="A483" t="str">
            <v>KSGTI35HFAN1</v>
          </cell>
          <cell r="B483" t="str">
            <v>Внутренний блок кондиционера</v>
          </cell>
          <cell r="C483">
            <v>0</v>
          </cell>
          <cell r="D483">
            <v>0</v>
          </cell>
          <cell r="E483">
            <v>12900</v>
          </cell>
        </row>
        <row r="484">
          <cell r="A484" t="str">
            <v>KSGTI35HZRN1R</v>
          </cell>
          <cell r="B484" t="str">
            <v>Внутренний блок кондиционера</v>
          </cell>
          <cell r="C484">
            <v>0</v>
          </cell>
          <cell r="D484">
            <v>0</v>
          </cell>
          <cell r="E484">
            <v>16200</v>
          </cell>
        </row>
        <row r="485">
          <cell r="A485" t="str">
            <v>KSGTI50HFAN1</v>
          </cell>
          <cell r="B485" t="str">
            <v>Внутренний блок кондиционера</v>
          </cell>
          <cell r="C485">
            <v>0</v>
          </cell>
          <cell r="D485" t="str">
            <v>&gt;50</v>
          </cell>
          <cell r="E485">
            <v>21800</v>
          </cell>
        </row>
        <row r="486">
          <cell r="A486" t="str">
            <v>KSGTI50HZRN1R</v>
          </cell>
          <cell r="B486" t="str">
            <v>Внутренний блок кондиционера</v>
          </cell>
          <cell r="C486">
            <v>1</v>
          </cell>
          <cell r="D486">
            <v>0</v>
          </cell>
          <cell r="E486">
            <v>26100</v>
          </cell>
        </row>
        <row r="487">
          <cell r="A487" t="str">
            <v>KSGTI70HFAN1</v>
          </cell>
          <cell r="B487" t="str">
            <v>Внутренний блок кондиционера</v>
          </cell>
          <cell r="C487">
            <v>0</v>
          </cell>
          <cell r="D487">
            <v>41</v>
          </cell>
          <cell r="E487">
            <v>27600</v>
          </cell>
        </row>
        <row r="488">
          <cell r="A488" t="str">
            <v>KSGTI70HZRN1R</v>
          </cell>
          <cell r="B488" t="str">
            <v>Внутренний блок кондиционера</v>
          </cell>
          <cell r="C488">
            <v>1</v>
          </cell>
          <cell r="D488">
            <v>0</v>
          </cell>
          <cell r="E488">
            <v>34800</v>
          </cell>
        </row>
        <row r="489">
          <cell r="A489" t="str">
            <v>KSGTO26HZRN1</v>
          </cell>
          <cell r="B489" t="str">
            <v>Внутренний блок кондиционера</v>
          </cell>
          <cell r="C489">
            <v>1</v>
          </cell>
          <cell r="D489" t="str">
            <v>&gt;50</v>
          </cell>
          <cell r="E489">
            <v>33100</v>
          </cell>
        </row>
        <row r="490">
          <cell r="A490" t="str">
            <v>KSGTO35HZRN1</v>
          </cell>
          <cell r="B490" t="str">
            <v>Внутренний блок кондиционера</v>
          </cell>
          <cell r="C490">
            <v>2</v>
          </cell>
          <cell r="D490" t="str">
            <v>&gt;50</v>
          </cell>
          <cell r="E490">
            <v>35000</v>
          </cell>
        </row>
        <row r="491">
          <cell r="A491" t="str">
            <v>KSGTO50HZRN1</v>
          </cell>
          <cell r="B491" t="str">
            <v>Внутренний блок кондиционера</v>
          </cell>
          <cell r="C491">
            <v>0</v>
          </cell>
          <cell r="D491" t="str">
            <v>&gt;50</v>
          </cell>
          <cell r="E491">
            <v>44600</v>
          </cell>
        </row>
        <row r="492">
          <cell r="A492" t="str">
            <v>KSGTO70HZRN1</v>
          </cell>
          <cell r="B492" t="str">
            <v>Внутренний блок кондиционера</v>
          </cell>
          <cell r="C492">
            <v>0</v>
          </cell>
          <cell r="D492">
            <v>0</v>
          </cell>
          <cell r="E492">
            <v>50200</v>
          </cell>
        </row>
        <row r="493">
          <cell r="A493" t="str">
            <v>KSGU61HZAN1</v>
          </cell>
          <cell r="B493" t="str">
            <v>Внутренний блок кондиционера</v>
          </cell>
          <cell r="C493">
            <v>0</v>
          </cell>
          <cell r="D493">
            <v>0</v>
          </cell>
          <cell r="E493">
            <v>29000</v>
          </cell>
        </row>
        <row r="494">
          <cell r="A494" t="str">
            <v>KSGUA26HZRN1</v>
          </cell>
          <cell r="B494" t="str">
            <v>Внутренний блок кондиционера</v>
          </cell>
          <cell r="C494">
            <v>0</v>
          </cell>
          <cell r="D494">
            <v>0</v>
          </cell>
          <cell r="E494">
            <v>10500</v>
          </cell>
        </row>
        <row r="495">
          <cell r="A495" t="str">
            <v>KSGUA61HZRN1</v>
          </cell>
          <cell r="B495" t="str">
            <v>Внутренний блок кондиционера</v>
          </cell>
          <cell r="C495">
            <v>0</v>
          </cell>
          <cell r="D495">
            <v>0</v>
          </cell>
          <cell r="E495">
            <v>24000</v>
          </cell>
        </row>
        <row r="496">
          <cell r="A496" t="str">
            <v>KSGYK21HZRN1</v>
          </cell>
          <cell r="B496" t="str">
            <v>Внутренний блок кондиционера</v>
          </cell>
          <cell r="C496">
            <v>0</v>
          </cell>
          <cell r="D496">
            <v>5</v>
          </cell>
          <cell r="E496">
            <v>11200</v>
          </cell>
        </row>
        <row r="497">
          <cell r="A497" t="str">
            <v>KSGYK26HZRN1</v>
          </cell>
          <cell r="B497" t="str">
            <v>Внутренний блок кондиционера</v>
          </cell>
          <cell r="C497">
            <v>0</v>
          </cell>
          <cell r="D497">
            <v>0</v>
          </cell>
          <cell r="E497">
            <v>12000</v>
          </cell>
        </row>
        <row r="498">
          <cell r="A498" t="str">
            <v>KSGYK35HZRN1</v>
          </cell>
          <cell r="B498" t="str">
            <v>Внутренний блок кондиционера</v>
          </cell>
          <cell r="C498">
            <v>0</v>
          </cell>
          <cell r="D498">
            <v>0</v>
          </cell>
          <cell r="E498">
            <v>13800</v>
          </cell>
        </row>
        <row r="499">
          <cell r="A499" t="str">
            <v>KSGYK53HZRN1</v>
          </cell>
          <cell r="B499" t="str">
            <v>Внутренний блок кондиционера</v>
          </cell>
          <cell r="C499">
            <v>0</v>
          </cell>
          <cell r="D499">
            <v>0</v>
          </cell>
          <cell r="E499">
            <v>23500</v>
          </cell>
        </row>
        <row r="500">
          <cell r="A500" t="str">
            <v>KSGYK70HZRN1</v>
          </cell>
          <cell r="B500" t="str">
            <v>Внутренний блок кондиционера</v>
          </cell>
          <cell r="C500">
            <v>0</v>
          </cell>
          <cell r="D500">
            <v>0</v>
          </cell>
          <cell r="E500">
            <v>30100</v>
          </cell>
        </row>
        <row r="501">
          <cell r="A501" t="str">
            <v>MSAG1-07HRN1-I</v>
          </cell>
          <cell r="B501" t="str">
            <v>Внутренний блок кондиционера</v>
          </cell>
          <cell r="C501">
            <v>1</v>
          </cell>
          <cell r="D501" t="str">
            <v>&gt;50</v>
          </cell>
          <cell r="E501">
            <v>8907</v>
          </cell>
        </row>
        <row r="502">
          <cell r="A502" t="str">
            <v>MSAG1-07HRN8-I</v>
          </cell>
          <cell r="B502" t="str">
            <v>Внутренний блок кондиционера</v>
          </cell>
          <cell r="C502">
            <v>5</v>
          </cell>
          <cell r="D502" t="str">
            <v>&gt;50</v>
          </cell>
          <cell r="E502">
            <v>9177</v>
          </cell>
        </row>
        <row r="503">
          <cell r="A503" t="str">
            <v>MSAG1-07N8C2S-I</v>
          </cell>
          <cell r="B503" t="str">
            <v>Внутренний блок кондиционера</v>
          </cell>
          <cell r="C503">
            <v>0</v>
          </cell>
          <cell r="D503" t="str">
            <v>&gt;50</v>
          </cell>
          <cell r="E503">
            <v>12417</v>
          </cell>
        </row>
        <row r="504">
          <cell r="A504" t="str">
            <v>MSAG1-07N8C2U-I</v>
          </cell>
          <cell r="B504" t="str">
            <v>Внутренний блок кондиционера</v>
          </cell>
          <cell r="C504">
            <v>0</v>
          </cell>
          <cell r="D504">
            <v>0</v>
          </cell>
          <cell r="E504">
            <v>12100</v>
          </cell>
        </row>
        <row r="505">
          <cell r="A505" t="str">
            <v>MSAG1-09HRN1-I</v>
          </cell>
          <cell r="B505" t="str">
            <v>Внутренний блок кондиционера</v>
          </cell>
          <cell r="C505">
            <v>3</v>
          </cell>
          <cell r="D505">
            <v>19</v>
          </cell>
          <cell r="E505">
            <v>9657</v>
          </cell>
        </row>
        <row r="506">
          <cell r="A506" t="str">
            <v>MSAG1-09HRN8-I</v>
          </cell>
          <cell r="B506" t="str">
            <v>Внутренний блок кондиционера</v>
          </cell>
          <cell r="C506">
            <v>1</v>
          </cell>
          <cell r="D506" t="str">
            <v>&gt;50</v>
          </cell>
          <cell r="E506">
            <v>9957</v>
          </cell>
        </row>
        <row r="507">
          <cell r="A507" t="str">
            <v>MSAG1-09N8C2S-I</v>
          </cell>
          <cell r="B507" t="str">
            <v>Внутренний блок кондиционера</v>
          </cell>
          <cell r="C507">
            <v>0</v>
          </cell>
          <cell r="D507">
            <v>0</v>
          </cell>
          <cell r="E507">
            <v>13257</v>
          </cell>
        </row>
        <row r="508">
          <cell r="A508" t="str">
            <v>MSAG1-09N8C2U-I</v>
          </cell>
          <cell r="B508" t="str">
            <v>Внутренний блок кондиционера</v>
          </cell>
          <cell r="C508">
            <v>0</v>
          </cell>
          <cell r="D508">
            <v>0</v>
          </cell>
          <cell r="E508">
            <v>12900</v>
          </cell>
        </row>
        <row r="509">
          <cell r="A509" t="str">
            <v>MSAG1-12HRN1-I</v>
          </cell>
          <cell r="B509" t="str">
            <v>Внутренний блок кондиционера</v>
          </cell>
          <cell r="C509">
            <v>4</v>
          </cell>
          <cell r="D509">
            <v>0</v>
          </cell>
          <cell r="E509">
            <v>12507</v>
          </cell>
        </row>
        <row r="510">
          <cell r="A510" t="str">
            <v>MSAG1-12HRN8-I</v>
          </cell>
          <cell r="B510" t="str">
            <v>Внутренний блок кондиционера</v>
          </cell>
          <cell r="C510">
            <v>0</v>
          </cell>
          <cell r="D510" t="str">
            <v>&gt;50</v>
          </cell>
          <cell r="E510">
            <v>12897</v>
          </cell>
        </row>
        <row r="511">
          <cell r="A511" t="str">
            <v>MSAG1-12N8C2U-I</v>
          </cell>
          <cell r="B511" t="str">
            <v>Внутренний блок кондиционера</v>
          </cell>
          <cell r="C511">
            <v>0</v>
          </cell>
          <cell r="D511" t="str">
            <v>&gt;50</v>
          </cell>
          <cell r="E511">
            <v>15387</v>
          </cell>
        </row>
        <row r="512">
          <cell r="A512" t="str">
            <v>MSAG1-18HRN1-I</v>
          </cell>
          <cell r="B512" t="str">
            <v>Внутренний блок кондиционера</v>
          </cell>
          <cell r="C512">
            <v>0</v>
          </cell>
          <cell r="D512">
            <v>14</v>
          </cell>
          <cell r="E512">
            <v>21177</v>
          </cell>
        </row>
        <row r="513">
          <cell r="A513" t="str">
            <v>MSAG1-18HRN8-I</v>
          </cell>
          <cell r="B513" t="str">
            <v>Внутренний блок кондиционера</v>
          </cell>
          <cell r="C513">
            <v>18</v>
          </cell>
          <cell r="D513" t="str">
            <v>&gt;50</v>
          </cell>
          <cell r="E513">
            <v>21837</v>
          </cell>
        </row>
        <row r="514">
          <cell r="A514" t="str">
            <v>MSAG1-18N8D0-I</v>
          </cell>
          <cell r="B514" t="str">
            <v>Внутренний блок кондиционера</v>
          </cell>
          <cell r="C514">
            <v>1</v>
          </cell>
          <cell r="D514">
            <v>0</v>
          </cell>
          <cell r="E514">
            <v>26007</v>
          </cell>
        </row>
        <row r="515">
          <cell r="A515" t="str">
            <v>MSAG1-24HRN1-I</v>
          </cell>
          <cell r="B515" t="str">
            <v>Внутренний блок кондиционера</v>
          </cell>
          <cell r="C515">
            <v>1</v>
          </cell>
          <cell r="D515">
            <v>14</v>
          </cell>
          <cell r="E515">
            <v>26757</v>
          </cell>
        </row>
        <row r="516">
          <cell r="A516" t="str">
            <v>MSAG1-24HRN8-I</v>
          </cell>
          <cell r="B516" t="str">
            <v>Внутренний блок кондиционера</v>
          </cell>
          <cell r="C516">
            <v>2</v>
          </cell>
          <cell r="D516">
            <v>11</v>
          </cell>
          <cell r="E516">
            <v>27597</v>
          </cell>
        </row>
        <row r="517">
          <cell r="A517" t="str">
            <v>MSAG1-24N8D0-I</v>
          </cell>
          <cell r="B517" t="str">
            <v>Внутренний блок кондиционера</v>
          </cell>
          <cell r="C517">
            <v>0</v>
          </cell>
          <cell r="D517">
            <v>0</v>
          </cell>
          <cell r="E517">
            <v>33207</v>
          </cell>
        </row>
        <row r="518">
          <cell r="A518" t="str">
            <v>MSAG2-07HRN1-I</v>
          </cell>
          <cell r="B518" t="str">
            <v>Внутренний блок кондиционера</v>
          </cell>
          <cell r="C518">
            <v>2</v>
          </cell>
          <cell r="D518" t="str">
            <v>&gt;50</v>
          </cell>
          <cell r="E518">
            <v>8907</v>
          </cell>
        </row>
        <row r="519">
          <cell r="A519" t="str">
            <v>MSAG2-07HRN8-I</v>
          </cell>
          <cell r="B519" t="str">
            <v>Внутренний блок кондиционера</v>
          </cell>
          <cell r="C519">
            <v>0</v>
          </cell>
          <cell r="D519" t="str">
            <v>&gt;50</v>
          </cell>
          <cell r="E519">
            <v>9177</v>
          </cell>
        </row>
        <row r="520">
          <cell r="A520" t="str">
            <v>MSAG2-07N8C2-I</v>
          </cell>
          <cell r="B520" t="str">
            <v>Внутренний блок кондиционера</v>
          </cell>
          <cell r="C520">
            <v>0</v>
          </cell>
          <cell r="D520">
            <v>0</v>
          </cell>
          <cell r="E520">
            <v>12100</v>
          </cell>
        </row>
        <row r="521">
          <cell r="A521" t="str">
            <v>MSAG2-07N8C2S-I</v>
          </cell>
          <cell r="B521" t="str">
            <v>Внутренний блок кондиционера</v>
          </cell>
          <cell r="C521">
            <v>0</v>
          </cell>
          <cell r="D521" t="str">
            <v>&gt;50</v>
          </cell>
          <cell r="E521">
            <v>12417</v>
          </cell>
        </row>
        <row r="522">
          <cell r="A522" t="str">
            <v>MSAG2-09HRN1-I</v>
          </cell>
          <cell r="B522" t="str">
            <v>Внутренний блок кондиционера</v>
          </cell>
          <cell r="C522">
            <v>2</v>
          </cell>
          <cell r="D522" t="str">
            <v>&gt;50</v>
          </cell>
          <cell r="E522">
            <v>9657</v>
          </cell>
        </row>
        <row r="523">
          <cell r="A523" t="str">
            <v>MSAG2-09HRN8-I</v>
          </cell>
          <cell r="B523" t="str">
            <v>Внутренний блок кондиционера</v>
          </cell>
          <cell r="C523">
            <v>1</v>
          </cell>
          <cell r="D523" t="str">
            <v>&gt;50</v>
          </cell>
          <cell r="E523">
            <v>9957</v>
          </cell>
        </row>
        <row r="524">
          <cell r="A524" t="str">
            <v>MSAG2-09N8C2S-I</v>
          </cell>
          <cell r="B524" t="str">
            <v>Внутренний блок кондиционера</v>
          </cell>
          <cell r="C524" t="str">
            <v>&gt;50</v>
          </cell>
          <cell r="D524">
            <v>21</v>
          </cell>
          <cell r="E524">
            <v>13257</v>
          </cell>
        </row>
        <row r="525">
          <cell r="A525" t="str">
            <v>MSAG2-12HRN1-I</v>
          </cell>
          <cell r="B525" t="str">
            <v>Внутренний блок кондиционера</v>
          </cell>
          <cell r="C525">
            <v>0</v>
          </cell>
          <cell r="D525">
            <v>0</v>
          </cell>
          <cell r="E525">
            <v>12507</v>
          </cell>
        </row>
        <row r="526">
          <cell r="A526" t="str">
            <v>MSAG2-12HRN8-I</v>
          </cell>
          <cell r="B526" t="str">
            <v>Внутренний блок кондиционера</v>
          </cell>
          <cell r="C526">
            <v>0</v>
          </cell>
          <cell r="D526">
            <v>0</v>
          </cell>
          <cell r="E526">
            <v>12897</v>
          </cell>
        </row>
        <row r="527">
          <cell r="A527" t="str">
            <v>MSAG2-12N8C2U-I</v>
          </cell>
          <cell r="B527" t="str">
            <v>Внутренний блок кондиционера</v>
          </cell>
          <cell r="C527">
            <v>40</v>
          </cell>
          <cell r="D527" t="str">
            <v>&gt;50</v>
          </cell>
          <cell r="E527">
            <v>15387</v>
          </cell>
        </row>
        <row r="528">
          <cell r="A528" t="str">
            <v>MSAG2-18HRN1-I</v>
          </cell>
          <cell r="B528" t="str">
            <v>Внутренний блок кондиционера</v>
          </cell>
          <cell r="C528">
            <v>37</v>
          </cell>
          <cell r="D528" t="str">
            <v>&gt;50</v>
          </cell>
          <cell r="E528">
            <v>21177</v>
          </cell>
        </row>
        <row r="529">
          <cell r="A529" t="str">
            <v>MSAG2-18HRN8-I</v>
          </cell>
          <cell r="B529" t="str">
            <v>Внутренний блок кондиционера</v>
          </cell>
          <cell r="C529">
            <v>0</v>
          </cell>
          <cell r="D529" t="str">
            <v>&gt;50</v>
          </cell>
          <cell r="E529">
            <v>21837</v>
          </cell>
        </row>
        <row r="530">
          <cell r="A530" t="str">
            <v>MSAG2-18N8D0-I</v>
          </cell>
          <cell r="B530" t="str">
            <v>Внутренний блок кондиционера</v>
          </cell>
          <cell r="C530">
            <v>0</v>
          </cell>
          <cell r="D530">
            <v>0</v>
          </cell>
          <cell r="E530">
            <v>26007</v>
          </cell>
        </row>
        <row r="531">
          <cell r="A531" t="str">
            <v>MSAG2-24HRN1-I</v>
          </cell>
          <cell r="B531" t="str">
            <v>Внутренний блок кондиционера</v>
          </cell>
          <cell r="C531">
            <v>15</v>
          </cell>
          <cell r="D531" t="str">
            <v>&gt;50</v>
          </cell>
          <cell r="E531">
            <v>26757</v>
          </cell>
        </row>
        <row r="532">
          <cell r="A532" t="str">
            <v>MSAG2-24HRN8-I</v>
          </cell>
          <cell r="B532" t="str">
            <v>Внутренний блок кондиционера</v>
          </cell>
          <cell r="C532">
            <v>0</v>
          </cell>
          <cell r="D532">
            <v>11</v>
          </cell>
          <cell r="E532">
            <v>27597</v>
          </cell>
        </row>
        <row r="533">
          <cell r="A533" t="str">
            <v>MSAG2-24N8D0-I</v>
          </cell>
          <cell r="B533" t="str">
            <v>Внутренний блок кондиционера</v>
          </cell>
          <cell r="C533">
            <v>0</v>
          </cell>
          <cell r="D533">
            <v>0</v>
          </cell>
          <cell r="E533">
            <v>33207</v>
          </cell>
        </row>
        <row r="534">
          <cell r="A534" t="str">
            <v>MSAG4-07HRN1-I</v>
          </cell>
          <cell r="B534" t="str">
            <v>Внутренний блок кондиционера</v>
          </cell>
          <cell r="C534">
            <v>0</v>
          </cell>
          <cell r="D534">
            <v>0</v>
          </cell>
          <cell r="E534">
            <v>9777</v>
          </cell>
        </row>
        <row r="535">
          <cell r="A535" t="str">
            <v>MSAG4-07HRN8-I</v>
          </cell>
          <cell r="B535" t="str">
            <v>Внутренний блок кондиционера</v>
          </cell>
          <cell r="C535">
            <v>0</v>
          </cell>
          <cell r="D535">
            <v>28</v>
          </cell>
          <cell r="E535">
            <v>10857</v>
          </cell>
        </row>
        <row r="536">
          <cell r="A536" t="str">
            <v>MSAG4-09HRN1-I</v>
          </cell>
          <cell r="B536" t="str">
            <v>Внутренний блок кондиционера</v>
          </cell>
          <cell r="C536">
            <v>0</v>
          </cell>
          <cell r="D536">
            <v>0</v>
          </cell>
          <cell r="E536">
            <v>10497</v>
          </cell>
        </row>
        <row r="537">
          <cell r="A537" t="str">
            <v>MSAG4-09HRN8-I</v>
          </cell>
          <cell r="B537" t="str">
            <v>Внутренний блок кондиционера</v>
          </cell>
          <cell r="C537">
            <v>0</v>
          </cell>
          <cell r="D537">
            <v>30</v>
          </cell>
          <cell r="E537">
            <v>11667</v>
          </cell>
        </row>
        <row r="538">
          <cell r="A538" t="str">
            <v>MSAG4-12HRN1-I</v>
          </cell>
          <cell r="B538" t="str">
            <v>Внутренний блок кондиционера</v>
          </cell>
          <cell r="C538">
            <v>0</v>
          </cell>
          <cell r="D538">
            <v>1</v>
          </cell>
          <cell r="E538">
            <v>13437</v>
          </cell>
        </row>
        <row r="539">
          <cell r="A539" t="str">
            <v>MSAG4-12HRN8-I</v>
          </cell>
          <cell r="B539" t="str">
            <v>Внутренний блок кондиционера</v>
          </cell>
          <cell r="C539">
            <v>0</v>
          </cell>
          <cell r="D539">
            <v>43</v>
          </cell>
          <cell r="E539">
            <v>14937</v>
          </cell>
        </row>
        <row r="540">
          <cell r="A540" t="str">
            <v>MSAG4-18HRN1-I</v>
          </cell>
          <cell r="B540" t="str">
            <v>Внутренний блок кондиционера</v>
          </cell>
          <cell r="C540">
            <v>1</v>
          </cell>
          <cell r="D540">
            <v>0</v>
          </cell>
          <cell r="E540">
            <v>21387</v>
          </cell>
        </row>
        <row r="541">
          <cell r="A541" t="str">
            <v>MSAG4-18HRN8-I</v>
          </cell>
          <cell r="B541" t="str">
            <v>Внутренний блок кондиционера</v>
          </cell>
          <cell r="C541">
            <v>2</v>
          </cell>
          <cell r="D541" t="str">
            <v>&gt;50</v>
          </cell>
          <cell r="E541">
            <v>23757</v>
          </cell>
        </row>
        <row r="542">
          <cell r="A542" t="str">
            <v>MSAG4-24HRN1-I</v>
          </cell>
          <cell r="B542" t="str">
            <v>Внутренний блок кондиционера</v>
          </cell>
          <cell r="C542">
            <v>0</v>
          </cell>
          <cell r="D542">
            <v>0</v>
          </cell>
          <cell r="E542">
            <v>26247</v>
          </cell>
        </row>
        <row r="543">
          <cell r="A543" t="str">
            <v>MSAG4-24HRN8-I</v>
          </cell>
          <cell r="B543" t="str">
            <v>Внутренний блок кондиционера</v>
          </cell>
          <cell r="C543">
            <v>0</v>
          </cell>
          <cell r="D543">
            <v>41</v>
          </cell>
          <cell r="E543">
            <v>29157</v>
          </cell>
        </row>
        <row r="544">
          <cell r="A544" t="str">
            <v>MSAG4W-07N8C2S-I</v>
          </cell>
          <cell r="B544" t="str">
            <v>Внутренний блок кондиционера</v>
          </cell>
          <cell r="C544">
            <v>0</v>
          </cell>
          <cell r="D544">
            <v>0</v>
          </cell>
          <cell r="E544">
            <v>14997</v>
          </cell>
        </row>
        <row r="545">
          <cell r="A545" t="str">
            <v>MSAG4W-09N8C2S-I</v>
          </cell>
          <cell r="B545" t="str">
            <v>Внутренний блок кондиционера</v>
          </cell>
          <cell r="C545">
            <v>0</v>
          </cell>
          <cell r="D545">
            <v>0</v>
          </cell>
          <cell r="E545">
            <v>16977</v>
          </cell>
        </row>
        <row r="546">
          <cell r="A546" t="str">
            <v>MSAG4W-12N8C2-I</v>
          </cell>
          <cell r="B546" t="str">
            <v>Внутренний блок кондиционера</v>
          </cell>
          <cell r="C546">
            <v>0</v>
          </cell>
          <cell r="D546">
            <v>0</v>
          </cell>
          <cell r="E546">
            <v>18957</v>
          </cell>
        </row>
        <row r="547">
          <cell r="A547" t="str">
            <v>MSAG4W-18N8D0-I</v>
          </cell>
          <cell r="B547" t="str">
            <v>Внутренний блок кондиционера</v>
          </cell>
          <cell r="C547">
            <v>0</v>
          </cell>
          <cell r="D547">
            <v>0</v>
          </cell>
          <cell r="E547">
            <v>30447</v>
          </cell>
        </row>
        <row r="548">
          <cell r="A548" t="str">
            <v>MSAG4W-24N8D0-I</v>
          </cell>
          <cell r="B548" t="str">
            <v>Внутренний блок кондиционера</v>
          </cell>
          <cell r="C548">
            <v>0</v>
          </cell>
          <cell r="D548">
            <v>0</v>
          </cell>
          <cell r="E548">
            <v>39567</v>
          </cell>
        </row>
        <row r="549">
          <cell r="A549" t="str">
            <v>MSCA1BU-09HRFN8</v>
          </cell>
          <cell r="B549" t="str">
            <v>Внутренний блок кондиционера</v>
          </cell>
          <cell r="C549">
            <v>0</v>
          </cell>
          <cell r="D549" t="str">
            <v>&gt;50</v>
          </cell>
          <cell r="E549">
            <v>24507</v>
          </cell>
        </row>
        <row r="550">
          <cell r="A550" t="str">
            <v>MSCA1BU-12HRFN8</v>
          </cell>
          <cell r="B550" t="str">
            <v>Внутренний блок кондиционера</v>
          </cell>
          <cell r="C550">
            <v>0</v>
          </cell>
          <cell r="D550" t="str">
            <v>&gt;50</v>
          </cell>
          <cell r="E550">
            <v>25707</v>
          </cell>
        </row>
        <row r="551">
          <cell r="A551" t="str">
            <v>MSEAAU-09HRFN1(SP)</v>
          </cell>
          <cell r="B551" t="str">
            <v>Внутренний блок кондиционера</v>
          </cell>
          <cell r="C551">
            <v>0</v>
          </cell>
          <cell r="D551">
            <v>4</v>
          </cell>
          <cell r="E551"/>
        </row>
        <row r="552">
          <cell r="A552" t="str">
            <v>MSES-07N8D6-I</v>
          </cell>
          <cell r="B552" t="str">
            <v>Внутренний блок кондиционера</v>
          </cell>
          <cell r="C552">
            <v>0</v>
          </cell>
          <cell r="D552" t="str">
            <v>&gt;50</v>
          </cell>
          <cell r="E552">
            <v>13827</v>
          </cell>
        </row>
        <row r="553">
          <cell r="A553" t="str">
            <v>MSES-09N8D6-I</v>
          </cell>
          <cell r="B553" t="str">
            <v>Внутренний блок кондиционера</v>
          </cell>
          <cell r="C553">
            <v>12</v>
          </cell>
          <cell r="D553">
            <v>0</v>
          </cell>
          <cell r="E553">
            <v>14727</v>
          </cell>
        </row>
        <row r="554">
          <cell r="A554" t="str">
            <v>MSES-12N8D6-I</v>
          </cell>
          <cell r="B554" t="str">
            <v>Внутренний блок кондиционера</v>
          </cell>
          <cell r="C554">
            <v>0</v>
          </cell>
          <cell r="D554">
            <v>0</v>
          </cell>
          <cell r="E554">
            <v>17067</v>
          </cell>
        </row>
        <row r="555">
          <cell r="A555" t="str">
            <v>MSES-18N8D6-I</v>
          </cell>
          <cell r="B555" t="str">
            <v>Внутренний блок кондиционера</v>
          </cell>
          <cell r="C555">
            <v>11</v>
          </cell>
          <cell r="D555">
            <v>0</v>
          </cell>
          <cell r="E555">
            <v>28857</v>
          </cell>
        </row>
        <row r="556">
          <cell r="A556" t="str">
            <v>MSES-24N8D6-I</v>
          </cell>
          <cell r="B556" t="str">
            <v>Внутренний блок кондиционера</v>
          </cell>
          <cell r="C556">
            <v>15</v>
          </cell>
          <cell r="D556">
            <v>0</v>
          </cell>
          <cell r="E556">
            <v>36957</v>
          </cell>
        </row>
        <row r="557">
          <cell r="A557" t="str">
            <v>MSES1-07HRN8G1</v>
          </cell>
          <cell r="B557" t="str">
            <v>Внутренний блок кондиционера</v>
          </cell>
          <cell r="C557">
            <v>0</v>
          </cell>
          <cell r="D557" t="str">
            <v>&gt;50</v>
          </cell>
          <cell r="E557">
            <v>9477</v>
          </cell>
        </row>
        <row r="558">
          <cell r="A558" t="str">
            <v>MSES1-09HRN8G1</v>
          </cell>
          <cell r="B558" t="str">
            <v>Внутренний блок кондиционера</v>
          </cell>
          <cell r="C558">
            <v>0</v>
          </cell>
          <cell r="D558" t="str">
            <v>&gt;50</v>
          </cell>
          <cell r="E558">
            <v>10317</v>
          </cell>
        </row>
        <row r="559">
          <cell r="A559" t="str">
            <v>MSES1S-07FRN8G1</v>
          </cell>
          <cell r="B559" t="str">
            <v>Внутренний блок кондиционера</v>
          </cell>
          <cell r="C559">
            <v>37</v>
          </cell>
          <cell r="D559" t="str">
            <v>&gt;50</v>
          </cell>
          <cell r="E559">
            <v>13407</v>
          </cell>
        </row>
        <row r="560">
          <cell r="A560" t="str">
            <v>MSES1S-09FRN8G1</v>
          </cell>
          <cell r="B560" t="str">
            <v>Внутренний блок кондиционера</v>
          </cell>
          <cell r="C560">
            <v>15</v>
          </cell>
          <cell r="D560" t="str">
            <v>&gt;50</v>
          </cell>
          <cell r="E560">
            <v>14307</v>
          </cell>
        </row>
        <row r="561">
          <cell r="A561" t="str">
            <v>MSES1S-12FRN8G1</v>
          </cell>
          <cell r="B561" t="str">
            <v>Внутренний блок кондиционера</v>
          </cell>
          <cell r="C561">
            <v>11</v>
          </cell>
          <cell r="D561" t="str">
            <v>&gt;50</v>
          </cell>
          <cell r="E561">
            <v>16587</v>
          </cell>
        </row>
        <row r="562">
          <cell r="A562" t="str">
            <v>MSES1S-18FRN8G1</v>
          </cell>
          <cell r="B562" t="str">
            <v>Внутренний блок кондиционера</v>
          </cell>
          <cell r="C562">
            <v>0</v>
          </cell>
          <cell r="D562">
            <v>0</v>
          </cell>
          <cell r="E562">
            <v>28077</v>
          </cell>
        </row>
        <row r="563">
          <cell r="A563" t="str">
            <v>MSES1S-24FRN8G1</v>
          </cell>
          <cell r="B563" t="str">
            <v>Внутренний блок кондиционера</v>
          </cell>
          <cell r="C563">
            <v>10</v>
          </cell>
          <cell r="D563">
            <v>41</v>
          </cell>
          <cell r="E563">
            <v>35877</v>
          </cell>
        </row>
        <row r="564">
          <cell r="A564" t="str">
            <v>MSFA-09N8D6-I</v>
          </cell>
          <cell r="B564" t="str">
            <v>Внутренний блок кондиционера</v>
          </cell>
          <cell r="C564">
            <v>0</v>
          </cell>
          <cell r="D564">
            <v>0</v>
          </cell>
          <cell r="E564">
            <v>26800</v>
          </cell>
        </row>
        <row r="565">
          <cell r="A565" t="str">
            <v>MSFA1-09N8D6-I</v>
          </cell>
          <cell r="B565" t="str">
            <v>Внутренний блок кондиционера</v>
          </cell>
          <cell r="C565">
            <v>0</v>
          </cell>
          <cell r="D565">
            <v>0</v>
          </cell>
          <cell r="E565">
            <v>28300</v>
          </cell>
        </row>
        <row r="566">
          <cell r="A566" t="str">
            <v>MSFA1-12N8D6-I</v>
          </cell>
          <cell r="B566" t="str">
            <v>Внутренний блок кондиционера</v>
          </cell>
          <cell r="C566">
            <v>0</v>
          </cell>
          <cell r="D566">
            <v>0</v>
          </cell>
          <cell r="E566">
            <v>30200</v>
          </cell>
        </row>
        <row r="567">
          <cell r="A567" t="str">
            <v>MSFA2-09N8D6-I</v>
          </cell>
          <cell r="B567" t="str">
            <v>Внутренний блок кондиционера</v>
          </cell>
          <cell r="C567">
            <v>0</v>
          </cell>
          <cell r="D567">
            <v>0</v>
          </cell>
          <cell r="E567">
            <v>26390</v>
          </cell>
        </row>
        <row r="568">
          <cell r="A568" t="str">
            <v>MSFA2-12N8D6-I</v>
          </cell>
          <cell r="B568" t="str">
            <v>Внутренний блок кондиционера</v>
          </cell>
          <cell r="C568">
            <v>0</v>
          </cell>
          <cell r="D568">
            <v>0</v>
          </cell>
          <cell r="E568">
            <v>27590</v>
          </cell>
        </row>
        <row r="569">
          <cell r="A569" t="str">
            <v>MSFA2W-09N8D6-I</v>
          </cell>
          <cell r="B569" t="str">
            <v>Внутренний блок кондиционера</v>
          </cell>
          <cell r="C569">
            <v>0</v>
          </cell>
          <cell r="D569">
            <v>0</v>
          </cell>
          <cell r="E569">
            <v>22407</v>
          </cell>
        </row>
        <row r="570">
          <cell r="A570" t="str">
            <v>MSFA2W-12N8D6-I</v>
          </cell>
          <cell r="B570" t="str">
            <v>Внутренний блок кондиционера</v>
          </cell>
          <cell r="C570">
            <v>0</v>
          </cell>
          <cell r="D570" t="str">
            <v>&gt;50</v>
          </cell>
          <cell r="E570">
            <v>23367</v>
          </cell>
        </row>
        <row r="571">
          <cell r="A571" t="str">
            <v>MSFE-09N8D6-I</v>
          </cell>
          <cell r="B571" t="str">
            <v>Внутренний блок кондиционера</v>
          </cell>
          <cell r="C571">
            <v>0</v>
          </cell>
          <cell r="D571">
            <v>0</v>
          </cell>
          <cell r="E571">
            <v>16077</v>
          </cell>
        </row>
        <row r="572">
          <cell r="A572" t="str">
            <v>MSFE-12N8D6-I</v>
          </cell>
          <cell r="B572" t="str">
            <v>Внутренний блок кондиционера</v>
          </cell>
          <cell r="C572">
            <v>0</v>
          </cell>
          <cell r="D572">
            <v>0</v>
          </cell>
          <cell r="E572">
            <v>17217</v>
          </cell>
        </row>
        <row r="573">
          <cell r="A573" t="str">
            <v>MSFE-18N8D6-I</v>
          </cell>
          <cell r="B573" t="str">
            <v>Внутренний блок кондиционера</v>
          </cell>
          <cell r="C573">
            <v>0</v>
          </cell>
          <cell r="D573">
            <v>0</v>
          </cell>
          <cell r="E573">
            <v>23727</v>
          </cell>
        </row>
        <row r="574">
          <cell r="A574" t="str">
            <v>MSFE-24N8D6-I</v>
          </cell>
          <cell r="B574" t="str">
            <v>Внутренний блок кондиционера</v>
          </cell>
          <cell r="C574">
            <v>0</v>
          </cell>
          <cell r="D574">
            <v>0</v>
          </cell>
          <cell r="E574">
            <v>32007</v>
          </cell>
        </row>
        <row r="575">
          <cell r="A575" t="str">
            <v>MSHP-09N8D6-I</v>
          </cell>
          <cell r="B575" t="str">
            <v>Внутренний блок кондиционера</v>
          </cell>
          <cell r="C575">
            <v>0</v>
          </cell>
          <cell r="D575" t="str">
            <v>&gt;50</v>
          </cell>
          <cell r="E575">
            <v>31647</v>
          </cell>
        </row>
        <row r="576">
          <cell r="A576" t="str">
            <v>MSHP-12N8D6-I</v>
          </cell>
          <cell r="B576" t="str">
            <v>Внутренний блок кондиционера</v>
          </cell>
          <cell r="C576">
            <v>0</v>
          </cell>
          <cell r="D576" t="str">
            <v>&gt;50</v>
          </cell>
          <cell r="E576">
            <v>33207</v>
          </cell>
        </row>
        <row r="577">
          <cell r="A577" t="str">
            <v>MSHP-18N8D0-I</v>
          </cell>
          <cell r="B577" t="str">
            <v>Внутренний блок кондиционера</v>
          </cell>
          <cell r="C577">
            <v>0</v>
          </cell>
          <cell r="D577" t="str">
            <v>&gt;50</v>
          </cell>
          <cell r="E577">
            <v>42327</v>
          </cell>
        </row>
        <row r="578">
          <cell r="A578" t="str">
            <v>MSHP-24N8D0-I</v>
          </cell>
          <cell r="B578" t="str">
            <v>Внутренний блок кондиционера</v>
          </cell>
          <cell r="C578">
            <v>0</v>
          </cell>
          <cell r="D578">
            <v>44</v>
          </cell>
          <cell r="E578">
            <v>53667</v>
          </cell>
        </row>
        <row r="579">
          <cell r="A579" t="str">
            <v>MSMA1A-07HRN1</v>
          </cell>
          <cell r="B579" t="str">
            <v>Внутренний блок кондиционера</v>
          </cell>
          <cell r="C579">
            <v>0</v>
          </cell>
          <cell r="D579">
            <v>0</v>
          </cell>
          <cell r="E579"/>
        </row>
        <row r="580">
          <cell r="A580" t="str">
            <v>MSMBCU-18HRFN1(BW)</v>
          </cell>
          <cell r="B580" t="str">
            <v>Внутренний блок кондиционера</v>
          </cell>
          <cell r="C580">
            <v>3</v>
          </cell>
          <cell r="D580">
            <v>17</v>
          </cell>
          <cell r="E580"/>
        </row>
        <row r="581">
          <cell r="A581" t="str">
            <v>NAC-07F1AI</v>
          </cell>
          <cell r="B581" t="str">
            <v>Внутренний блок кондиционера</v>
          </cell>
          <cell r="C581">
            <v>0</v>
          </cell>
          <cell r="D581">
            <v>0</v>
          </cell>
          <cell r="E581"/>
        </row>
        <row r="582">
          <cell r="A582" t="str">
            <v>NAC-09F1AI</v>
          </cell>
          <cell r="B582" t="str">
            <v>Внутренний блок кондиционера</v>
          </cell>
          <cell r="C582">
            <v>0</v>
          </cell>
          <cell r="D582">
            <v>0</v>
          </cell>
          <cell r="E582"/>
        </row>
        <row r="583">
          <cell r="A583" t="str">
            <v>PRAW-07TEDA2/I</v>
          </cell>
          <cell r="B583" t="str">
            <v>Внутренний блок кондиционера</v>
          </cell>
          <cell r="C583">
            <v>0</v>
          </cell>
          <cell r="D583">
            <v>0</v>
          </cell>
          <cell r="E583">
            <v>7560</v>
          </cell>
        </row>
        <row r="584">
          <cell r="A584" t="str">
            <v>PRAW-07TENA2/I</v>
          </cell>
          <cell r="B584" t="str">
            <v>Внутренний блок кондиционера</v>
          </cell>
          <cell r="C584">
            <v>0</v>
          </cell>
          <cell r="D584">
            <v>0</v>
          </cell>
          <cell r="E584">
            <v>5400</v>
          </cell>
        </row>
        <row r="585">
          <cell r="A585" t="str">
            <v>PRAW-09TEDA2/I</v>
          </cell>
          <cell r="B585" t="str">
            <v>Внутренний блок кондиционера</v>
          </cell>
          <cell r="C585">
            <v>0</v>
          </cell>
          <cell r="D585">
            <v>0</v>
          </cell>
          <cell r="E585">
            <v>8370</v>
          </cell>
        </row>
        <row r="586">
          <cell r="A586" t="str">
            <v>PRAW-09TENA2/I</v>
          </cell>
          <cell r="B586" t="str">
            <v>Внутренний блок кондиционера</v>
          </cell>
          <cell r="C586">
            <v>0</v>
          </cell>
          <cell r="D586">
            <v>0</v>
          </cell>
          <cell r="E586">
            <v>5940</v>
          </cell>
        </row>
        <row r="587">
          <cell r="A587" t="str">
            <v>PRAW-12TENA2/I</v>
          </cell>
          <cell r="B587" t="str">
            <v>Внутренний блок кондиционера</v>
          </cell>
          <cell r="C587">
            <v>0</v>
          </cell>
          <cell r="D587">
            <v>0</v>
          </cell>
          <cell r="E587">
            <v>8640</v>
          </cell>
        </row>
        <row r="588">
          <cell r="A588" t="str">
            <v>PRAW-18TEDA2/I</v>
          </cell>
          <cell r="B588" t="str">
            <v>Внутренний блок кондиционера</v>
          </cell>
          <cell r="C588">
            <v>0</v>
          </cell>
          <cell r="D588">
            <v>0</v>
          </cell>
          <cell r="E588">
            <v>16740</v>
          </cell>
        </row>
        <row r="589">
          <cell r="A589" t="str">
            <v>PRAW-18TENA2/I</v>
          </cell>
          <cell r="B589" t="str">
            <v>Внутренний блок кондиционера</v>
          </cell>
          <cell r="C589">
            <v>0</v>
          </cell>
          <cell r="D589">
            <v>0</v>
          </cell>
          <cell r="E589">
            <v>14310</v>
          </cell>
        </row>
        <row r="590">
          <cell r="A590" t="str">
            <v>PRAW-24TEDA2/I</v>
          </cell>
          <cell r="B590" t="str">
            <v>Внутренний блок кондиционера</v>
          </cell>
          <cell r="C590">
            <v>0</v>
          </cell>
          <cell r="D590">
            <v>0</v>
          </cell>
          <cell r="E590">
            <v>20790</v>
          </cell>
        </row>
        <row r="591">
          <cell r="A591" t="str">
            <v>PRAW-24TENA2/I</v>
          </cell>
          <cell r="B591" t="str">
            <v>Внутренний блок кондиционера</v>
          </cell>
          <cell r="C591">
            <v>0</v>
          </cell>
          <cell r="D591">
            <v>0</v>
          </cell>
          <cell r="E591">
            <v>18090</v>
          </cell>
        </row>
        <row r="592">
          <cell r="A592" t="str">
            <v>ASITA20HW/ASOTA20HW</v>
          </cell>
          <cell r="B592" t="str">
            <v>Бытовой кондиционер</v>
          </cell>
          <cell r="C592">
            <v>0</v>
          </cell>
          <cell r="D592">
            <v>0</v>
          </cell>
          <cell r="E592">
            <v>20190</v>
          </cell>
        </row>
        <row r="593">
          <cell r="A593" t="str">
            <v>ASITA25HW/ASOTA25HW</v>
          </cell>
          <cell r="B593" t="str">
            <v>Бытовой кондиционер</v>
          </cell>
          <cell r="C593">
            <v>0</v>
          </cell>
          <cell r="D593">
            <v>0</v>
          </cell>
          <cell r="E593">
            <v>22190</v>
          </cell>
        </row>
        <row r="594">
          <cell r="A594" t="str">
            <v>ASITA35HW/ASOTA35HW</v>
          </cell>
          <cell r="B594" t="str">
            <v>Бытовой кондиционер</v>
          </cell>
          <cell r="C594">
            <v>0</v>
          </cell>
          <cell r="D594">
            <v>0</v>
          </cell>
          <cell r="E594">
            <v>30190</v>
          </cell>
        </row>
        <row r="595">
          <cell r="A595" t="str">
            <v>ASITA50HW/ASOTA50HW</v>
          </cell>
          <cell r="B595" t="str">
            <v>Бытовой кондиционер</v>
          </cell>
          <cell r="C595">
            <v>0</v>
          </cell>
          <cell r="D595">
            <v>0</v>
          </cell>
          <cell r="E595">
            <v>49890</v>
          </cell>
        </row>
        <row r="596">
          <cell r="A596" t="str">
            <v>ASITA70HW/ASOTA70HW</v>
          </cell>
          <cell r="B596" t="str">
            <v>Бытовой кондиционер</v>
          </cell>
          <cell r="C596">
            <v>0</v>
          </cell>
          <cell r="D596">
            <v>0</v>
          </cell>
          <cell r="E596">
            <v>62790</v>
          </cell>
        </row>
        <row r="597">
          <cell r="A597" t="str">
            <v>ARC07-WDTE2</v>
          </cell>
          <cell r="B597" t="str">
            <v>Бытовой кондиционер</v>
          </cell>
          <cell r="C597">
            <v>0</v>
          </cell>
          <cell r="D597">
            <v>0</v>
          </cell>
          <cell r="E597">
            <v>24990</v>
          </cell>
        </row>
        <row r="598">
          <cell r="A598" t="str">
            <v>ARC09-WDTE2</v>
          </cell>
          <cell r="B598" t="str">
            <v>Бытовой кондиционер</v>
          </cell>
          <cell r="C598">
            <v>0</v>
          </cell>
          <cell r="D598">
            <v>0</v>
          </cell>
          <cell r="E598">
            <v>26990</v>
          </cell>
        </row>
        <row r="599">
          <cell r="A599" t="str">
            <v>ARC09-WNTE2</v>
          </cell>
          <cell r="B599" t="str">
            <v>Бытовой кондиционер</v>
          </cell>
          <cell r="C599">
            <v>0</v>
          </cell>
          <cell r="D599">
            <v>0</v>
          </cell>
          <cell r="E599">
            <v>19990</v>
          </cell>
        </row>
        <row r="600">
          <cell r="A600" t="str">
            <v>ARC18-WNTE2</v>
          </cell>
          <cell r="B600" t="str">
            <v>Бытовой кондиционер</v>
          </cell>
          <cell r="C600">
            <v>0</v>
          </cell>
          <cell r="D600">
            <v>0</v>
          </cell>
          <cell r="E600">
            <v>40990</v>
          </cell>
        </row>
        <row r="601">
          <cell r="A601" t="str">
            <v>ASX07F1/ASB07F1</v>
          </cell>
          <cell r="B601" t="str">
            <v>Бытовой кондиционер</v>
          </cell>
          <cell r="C601">
            <v>0</v>
          </cell>
          <cell r="D601">
            <v>0</v>
          </cell>
          <cell r="E601">
            <v>19990</v>
          </cell>
        </row>
        <row r="602">
          <cell r="A602" t="str">
            <v>ASX07FZ1/ASB07FZ1</v>
          </cell>
          <cell r="B602" t="str">
            <v>Бытовой кондиционер</v>
          </cell>
          <cell r="C602">
            <v>0</v>
          </cell>
          <cell r="D602">
            <v>0</v>
          </cell>
          <cell r="E602">
            <v>29190</v>
          </cell>
        </row>
        <row r="603">
          <cell r="A603" t="str">
            <v>ASX07H1/ASB07H1</v>
          </cell>
          <cell r="B603" t="str">
            <v>Бытовой кондиционер</v>
          </cell>
          <cell r="C603">
            <v>0</v>
          </cell>
          <cell r="D603">
            <v>0</v>
          </cell>
          <cell r="E603">
            <v>19990</v>
          </cell>
        </row>
        <row r="604">
          <cell r="A604" t="str">
            <v>ASX07H1R/ASB07H1R</v>
          </cell>
          <cell r="B604" t="str">
            <v>Бытовой кондиционер</v>
          </cell>
          <cell r="C604" t="str">
            <v>&gt;50</v>
          </cell>
          <cell r="D604">
            <v>0</v>
          </cell>
          <cell r="E604">
            <v>20790</v>
          </cell>
        </row>
        <row r="605">
          <cell r="A605" t="str">
            <v>ASX07H1Z1R/ASB07H1Z1R</v>
          </cell>
          <cell r="B605" t="str">
            <v>Бытовой кондиционер</v>
          </cell>
          <cell r="C605">
            <v>0</v>
          </cell>
          <cell r="D605">
            <v>0</v>
          </cell>
          <cell r="E605">
            <v>30490</v>
          </cell>
        </row>
        <row r="606">
          <cell r="A606" t="str">
            <v>ASX07HZ1/ASB07HZ1</v>
          </cell>
          <cell r="B606" t="str">
            <v>Бытовой кондиционер</v>
          </cell>
          <cell r="C606">
            <v>0</v>
          </cell>
          <cell r="D606">
            <v>0</v>
          </cell>
          <cell r="E606">
            <v>27190</v>
          </cell>
        </row>
        <row r="607">
          <cell r="A607" t="str">
            <v>ASX07HZ1R/ASB07HZ1R</v>
          </cell>
          <cell r="B607" t="str">
            <v>Бытовой кондиционер</v>
          </cell>
          <cell r="C607">
            <v>0</v>
          </cell>
          <cell r="D607">
            <v>0</v>
          </cell>
          <cell r="E607">
            <v>30090</v>
          </cell>
        </row>
        <row r="608">
          <cell r="A608" t="str">
            <v>ASX09D1Z1R/ASB09D1Z1R</v>
          </cell>
          <cell r="B608" t="str">
            <v>Бытовой кондиционер</v>
          </cell>
          <cell r="C608">
            <v>0</v>
          </cell>
          <cell r="D608">
            <v>0</v>
          </cell>
          <cell r="E608">
            <v>27490</v>
          </cell>
        </row>
        <row r="609">
          <cell r="A609" t="str">
            <v>ASX09F1/ASB09F1</v>
          </cell>
          <cell r="B609" t="str">
            <v>Бытовой кондиционер</v>
          </cell>
          <cell r="C609">
            <v>3</v>
          </cell>
          <cell r="D609">
            <v>0</v>
          </cell>
          <cell r="E609">
            <v>22190</v>
          </cell>
        </row>
        <row r="610">
          <cell r="A610" t="str">
            <v>ASX09FZ1/ASB09FZ1</v>
          </cell>
          <cell r="B610" t="str">
            <v>Бытовой кондиционер</v>
          </cell>
          <cell r="C610">
            <v>0</v>
          </cell>
          <cell r="D610">
            <v>0</v>
          </cell>
          <cell r="E610">
            <v>30790</v>
          </cell>
        </row>
        <row r="611">
          <cell r="A611" t="str">
            <v>ASX09H1/ASB09H1</v>
          </cell>
          <cell r="B611" t="str">
            <v>Бытовой кондиционер</v>
          </cell>
          <cell r="C611">
            <v>0</v>
          </cell>
          <cell r="D611">
            <v>0</v>
          </cell>
          <cell r="E611">
            <v>21490</v>
          </cell>
        </row>
        <row r="612">
          <cell r="A612" t="str">
            <v>ASX09H1R/ASB09H1R</v>
          </cell>
          <cell r="B612" t="str">
            <v>Бытовой кондиционер</v>
          </cell>
          <cell r="C612" t="str">
            <v>&gt;50</v>
          </cell>
          <cell r="D612">
            <v>9</v>
          </cell>
          <cell r="E612">
            <v>22890</v>
          </cell>
        </row>
        <row r="613">
          <cell r="A613" t="str">
            <v>ASX09H1Z1R/ASB09H1Z1R</v>
          </cell>
          <cell r="B613" t="str">
            <v>Бытовой кондиционер</v>
          </cell>
          <cell r="C613">
            <v>0</v>
          </cell>
          <cell r="D613">
            <v>0</v>
          </cell>
          <cell r="E613">
            <v>32490</v>
          </cell>
        </row>
        <row r="614">
          <cell r="A614" t="str">
            <v>ASX09HZ1/ASB09HZ1</v>
          </cell>
          <cell r="B614" t="str">
            <v>Бытовой кондиционер</v>
          </cell>
          <cell r="C614">
            <v>0</v>
          </cell>
          <cell r="D614">
            <v>0</v>
          </cell>
          <cell r="E614">
            <v>29890</v>
          </cell>
        </row>
        <row r="615">
          <cell r="A615" t="str">
            <v>ASX09HZ1R/ASB09HZ1R</v>
          </cell>
          <cell r="B615" t="str">
            <v>Бытовой кондиционер</v>
          </cell>
          <cell r="C615">
            <v>0</v>
          </cell>
          <cell r="D615">
            <v>18</v>
          </cell>
          <cell r="E615">
            <v>31890</v>
          </cell>
        </row>
        <row r="616">
          <cell r="A616" t="str">
            <v>ASX12F1/ASB12F1</v>
          </cell>
          <cell r="B616" t="str">
            <v>Бытовой кондиционер</v>
          </cell>
          <cell r="C616">
            <v>1</v>
          </cell>
          <cell r="D616" t="str">
            <v>&gt;50</v>
          </cell>
          <cell r="E616">
            <v>30190</v>
          </cell>
        </row>
        <row r="617">
          <cell r="A617" t="str">
            <v>ASX12FZ1/ASB12FZ1</v>
          </cell>
          <cell r="B617" t="str">
            <v>Бытовой кондиционер</v>
          </cell>
          <cell r="C617">
            <v>0</v>
          </cell>
          <cell r="D617">
            <v>6</v>
          </cell>
          <cell r="E617">
            <v>33990</v>
          </cell>
        </row>
        <row r="618">
          <cell r="A618" t="str">
            <v>ASX12H1A/ASB12H1A</v>
          </cell>
          <cell r="B618" t="str">
            <v>Бытовой кондиционер</v>
          </cell>
          <cell r="C618">
            <v>0</v>
          </cell>
          <cell r="D618">
            <v>0</v>
          </cell>
          <cell r="E618">
            <v>30790</v>
          </cell>
        </row>
        <row r="619">
          <cell r="A619" t="str">
            <v>ASX12H1R/ASB12H1R</v>
          </cell>
          <cell r="B619" t="str">
            <v>Бытовой кондиционер</v>
          </cell>
          <cell r="C619" t="str">
            <v>&gt;50</v>
          </cell>
          <cell r="D619" t="str">
            <v>&gt;50</v>
          </cell>
          <cell r="E619">
            <v>31190</v>
          </cell>
        </row>
        <row r="620">
          <cell r="A620" t="str">
            <v>ASX12H1Z1R/ASB12H1Z1R</v>
          </cell>
          <cell r="B620" t="str">
            <v>Бытовой кондиционер</v>
          </cell>
          <cell r="C620" t="str">
            <v>&gt;50</v>
          </cell>
          <cell r="D620" t="str">
            <v>&gt;50</v>
          </cell>
          <cell r="E620">
            <v>35490</v>
          </cell>
        </row>
        <row r="621">
          <cell r="A621" t="str">
            <v>ASX12HZ1/ASB12HZ1</v>
          </cell>
          <cell r="B621" t="str">
            <v>Бытовой кондиционер</v>
          </cell>
          <cell r="C621">
            <v>0</v>
          </cell>
          <cell r="D621">
            <v>0</v>
          </cell>
          <cell r="E621">
            <v>35390</v>
          </cell>
        </row>
        <row r="622">
          <cell r="A622" t="str">
            <v>ASX12HZ1R/ASB12HZ1R</v>
          </cell>
          <cell r="B622" t="str">
            <v>Бытовой кондиционер</v>
          </cell>
          <cell r="C622">
            <v>21</v>
          </cell>
          <cell r="D622" t="str">
            <v>&gt;50</v>
          </cell>
          <cell r="E622">
            <v>35090</v>
          </cell>
        </row>
        <row r="623">
          <cell r="A623" t="str">
            <v>ASX18F1/ASB18F1</v>
          </cell>
          <cell r="B623" t="str">
            <v>Бытовой кондиционер</v>
          </cell>
          <cell r="C623">
            <v>0</v>
          </cell>
          <cell r="D623">
            <v>1</v>
          </cell>
          <cell r="E623">
            <v>49890</v>
          </cell>
        </row>
        <row r="624">
          <cell r="A624" t="str">
            <v>ASX18FZ1/ASB18FZ1</v>
          </cell>
          <cell r="B624" t="str">
            <v>Бытовой кондиционер</v>
          </cell>
          <cell r="C624">
            <v>0</v>
          </cell>
          <cell r="D624" t="str">
            <v>&gt;50</v>
          </cell>
          <cell r="E624">
            <v>58990</v>
          </cell>
        </row>
        <row r="625">
          <cell r="A625" t="str">
            <v>ASX18H1A/ASB18H1A</v>
          </cell>
          <cell r="B625" t="str">
            <v>Бытовой кондиционер</v>
          </cell>
          <cell r="C625">
            <v>0</v>
          </cell>
          <cell r="D625">
            <v>0</v>
          </cell>
          <cell r="E625">
            <v>53890</v>
          </cell>
        </row>
        <row r="626">
          <cell r="A626" t="str">
            <v>ASX18H1R/ASB18H1R</v>
          </cell>
          <cell r="B626" t="str">
            <v>Бытовой кондиционер</v>
          </cell>
          <cell r="C626">
            <v>0</v>
          </cell>
          <cell r="D626">
            <v>44</v>
          </cell>
          <cell r="E626">
            <v>51490</v>
          </cell>
        </row>
        <row r="627">
          <cell r="A627" t="str">
            <v>ASX18H1Z1R/ASB18H1Z1R</v>
          </cell>
          <cell r="B627" t="str">
            <v>Бытовой кондиционер</v>
          </cell>
          <cell r="C627">
            <v>0</v>
          </cell>
          <cell r="D627">
            <v>22</v>
          </cell>
          <cell r="E627">
            <v>61590</v>
          </cell>
        </row>
        <row r="628">
          <cell r="A628" t="str">
            <v>ASX18HZ1/ASB18HZ1</v>
          </cell>
          <cell r="B628" t="str">
            <v>Бытовой кондиционер</v>
          </cell>
          <cell r="C628">
            <v>0</v>
          </cell>
          <cell r="D628">
            <v>0</v>
          </cell>
          <cell r="E628">
            <v>62990</v>
          </cell>
        </row>
        <row r="629">
          <cell r="A629" t="str">
            <v>ASX18HZ1R/ASB18HZ1R</v>
          </cell>
          <cell r="B629" t="str">
            <v>Бытовой кондиционер</v>
          </cell>
          <cell r="C629">
            <v>0</v>
          </cell>
          <cell r="D629">
            <v>0</v>
          </cell>
          <cell r="E629">
            <v>60890</v>
          </cell>
        </row>
        <row r="630">
          <cell r="A630" t="str">
            <v>ASX24F1/ASB24F1</v>
          </cell>
          <cell r="B630" t="str">
            <v>Бытовой кондиционер</v>
          </cell>
          <cell r="C630">
            <v>5</v>
          </cell>
          <cell r="D630">
            <v>12</v>
          </cell>
          <cell r="E630">
            <v>62790</v>
          </cell>
        </row>
        <row r="631">
          <cell r="A631" t="str">
            <v>ASX24FZ1/ASB24FZ1</v>
          </cell>
          <cell r="B631" t="str">
            <v>Бытовой кондиционер</v>
          </cell>
          <cell r="C631">
            <v>0</v>
          </cell>
          <cell r="D631">
            <v>12</v>
          </cell>
          <cell r="E631">
            <v>75390</v>
          </cell>
        </row>
        <row r="632">
          <cell r="A632" t="str">
            <v>ASX24H1/ASB24H1</v>
          </cell>
          <cell r="B632" t="str">
            <v>Бытовой кондиционер</v>
          </cell>
          <cell r="C632">
            <v>0</v>
          </cell>
          <cell r="D632">
            <v>0</v>
          </cell>
          <cell r="E632">
            <v>66390</v>
          </cell>
        </row>
        <row r="633">
          <cell r="A633" t="str">
            <v>ASX24H1R/ASB24H1R</v>
          </cell>
          <cell r="B633" t="str">
            <v>Бытовой кондиционер</v>
          </cell>
          <cell r="C633">
            <v>0</v>
          </cell>
          <cell r="D633">
            <v>42</v>
          </cell>
          <cell r="E633">
            <v>64690</v>
          </cell>
        </row>
        <row r="634">
          <cell r="A634" t="str">
            <v>ASX24H1Z1R/ASB24H1Z1R</v>
          </cell>
          <cell r="B634" t="str">
            <v>Бытовой кондиционер</v>
          </cell>
          <cell r="C634">
            <v>0</v>
          </cell>
          <cell r="D634" t="str">
            <v>&gt;50</v>
          </cell>
          <cell r="E634">
            <v>78690</v>
          </cell>
        </row>
        <row r="635">
          <cell r="A635" t="str">
            <v>ASX24HZ1/ASB24HZ1</v>
          </cell>
          <cell r="B635" t="str">
            <v>Бытовой кондиционер</v>
          </cell>
          <cell r="C635">
            <v>0</v>
          </cell>
          <cell r="D635">
            <v>0</v>
          </cell>
          <cell r="E635">
            <v>77390</v>
          </cell>
        </row>
        <row r="636">
          <cell r="A636" t="str">
            <v>ASX24HZ1R/ASB24HZ1R</v>
          </cell>
          <cell r="B636" t="str">
            <v>Бытовой кондиционер</v>
          </cell>
          <cell r="C636">
            <v>0</v>
          </cell>
          <cell r="D636">
            <v>0</v>
          </cell>
          <cell r="E636">
            <v>77990</v>
          </cell>
        </row>
        <row r="637">
          <cell r="A637" t="str">
            <v>CL6001iU W 26 E/CL6001i 26 E</v>
          </cell>
          <cell r="B637" t="str">
            <v>Бытовой кондиционер</v>
          </cell>
          <cell r="C637">
            <v>0</v>
          </cell>
          <cell r="D637">
            <v>0</v>
          </cell>
          <cell r="E637">
            <v>67900</v>
          </cell>
        </row>
        <row r="638">
          <cell r="A638" t="str">
            <v>CL6001iU W 70 E/CL6001i 70 E</v>
          </cell>
          <cell r="B638" t="str">
            <v>Бытовой кондиционер</v>
          </cell>
          <cell r="C638">
            <v>0</v>
          </cell>
          <cell r="D638">
            <v>0</v>
          </cell>
          <cell r="E638">
            <v>154490</v>
          </cell>
        </row>
        <row r="639">
          <cell r="A639" t="str">
            <v>CLL2000 W 23/CLL2000 23</v>
          </cell>
          <cell r="B639" t="str">
            <v>Бытовой кондиционер</v>
          </cell>
          <cell r="C639">
            <v>0</v>
          </cell>
          <cell r="D639">
            <v>0</v>
          </cell>
          <cell r="E639">
            <v>30990</v>
          </cell>
        </row>
        <row r="640">
          <cell r="A640" t="str">
            <v>CLL2000 W 26/CLL2000 26</v>
          </cell>
          <cell r="B640" t="str">
            <v>Бытовой кондиционер</v>
          </cell>
          <cell r="C640">
            <v>0</v>
          </cell>
          <cell r="D640">
            <v>0</v>
          </cell>
          <cell r="E640">
            <v>34990</v>
          </cell>
        </row>
        <row r="641">
          <cell r="A641" t="str">
            <v>CLL2000 W 35/CLL2000 35</v>
          </cell>
          <cell r="B641" t="str">
            <v>Бытовой кондиционер</v>
          </cell>
          <cell r="C641">
            <v>0</v>
          </cell>
          <cell r="D641">
            <v>1</v>
          </cell>
          <cell r="E641">
            <v>41990</v>
          </cell>
        </row>
        <row r="642">
          <cell r="A642" t="str">
            <v>CLL2000 W 53/CLL2000 53</v>
          </cell>
          <cell r="B642" t="str">
            <v>Бытовой кондиционер</v>
          </cell>
          <cell r="C642">
            <v>0</v>
          </cell>
          <cell r="D642">
            <v>0</v>
          </cell>
          <cell r="E642">
            <v>53190</v>
          </cell>
        </row>
        <row r="643">
          <cell r="A643" t="str">
            <v>CLL2000 W 70/CLL2000 70</v>
          </cell>
          <cell r="B643" t="str">
            <v>Бытовой кондиционер</v>
          </cell>
          <cell r="C643">
            <v>0</v>
          </cell>
          <cell r="D643">
            <v>1</v>
          </cell>
          <cell r="E643">
            <v>64890</v>
          </cell>
        </row>
        <row r="644">
          <cell r="A644" t="str">
            <v>CLL5000 W 22 E/CLL5000 22 E</v>
          </cell>
          <cell r="B644" t="str">
            <v>Бытовой кондиционер</v>
          </cell>
          <cell r="C644">
            <v>0</v>
          </cell>
          <cell r="D644">
            <v>0</v>
          </cell>
          <cell r="E644">
            <v>46990</v>
          </cell>
        </row>
        <row r="645">
          <cell r="A645" t="str">
            <v>CLL5000 W 28 E/CLL5000 28 E</v>
          </cell>
          <cell r="B645" t="str">
            <v>Бытовой кондиционер</v>
          </cell>
          <cell r="C645">
            <v>0</v>
          </cell>
          <cell r="D645">
            <v>0</v>
          </cell>
          <cell r="E645">
            <v>49990</v>
          </cell>
        </row>
        <row r="646">
          <cell r="A646" t="str">
            <v>CLL5000 W 34 E/CLL5000 34 E</v>
          </cell>
          <cell r="B646" t="str">
            <v>Бытовой кондиционер</v>
          </cell>
          <cell r="C646">
            <v>0</v>
          </cell>
          <cell r="D646">
            <v>0</v>
          </cell>
          <cell r="E646">
            <v>56990</v>
          </cell>
        </row>
        <row r="647">
          <cell r="A647" t="str">
            <v>Climate 5000 RAC 2,6-3 IBW/Climate 5000 RAC 2,6-2 OUE</v>
          </cell>
          <cell r="B647" t="str">
            <v>Бытовой кондиционер</v>
          </cell>
          <cell r="C647">
            <v>0</v>
          </cell>
          <cell r="D647">
            <v>0</v>
          </cell>
          <cell r="E647">
            <v>40290</v>
          </cell>
        </row>
        <row r="648">
          <cell r="A648" t="str">
            <v>Climate 5000 RAC 5,3-3 IBW/Climate 5000 RAC 5,3-2 OUE</v>
          </cell>
          <cell r="B648" t="str">
            <v>Бытовой кондиционер</v>
          </cell>
          <cell r="C648">
            <v>0</v>
          </cell>
          <cell r="D648">
            <v>0</v>
          </cell>
          <cell r="E648">
            <v>77290</v>
          </cell>
        </row>
        <row r="649">
          <cell r="A649" t="str">
            <v>Climate 5000 RAC 7-3 IBW/Climate 5000 RAC 7-2 OUE</v>
          </cell>
          <cell r="B649" t="str">
            <v>Бытовой кондиционер</v>
          </cell>
          <cell r="C649">
            <v>0</v>
          </cell>
          <cell r="D649">
            <v>0</v>
          </cell>
          <cell r="E649">
            <v>99690</v>
          </cell>
        </row>
        <row r="650">
          <cell r="A650" t="str">
            <v>CU07GNR-I/CU07GNR-O</v>
          </cell>
          <cell r="B650" t="str">
            <v>Бытовой кондиционер</v>
          </cell>
          <cell r="C650">
            <v>0</v>
          </cell>
          <cell r="D650">
            <v>0</v>
          </cell>
          <cell r="E650">
            <v>27090</v>
          </cell>
        </row>
        <row r="651">
          <cell r="A651" t="str">
            <v>CU07GR-I/CU07GR-O</v>
          </cell>
          <cell r="B651" t="str">
            <v>Бытовой кондиционер</v>
          </cell>
          <cell r="C651">
            <v>0</v>
          </cell>
          <cell r="D651">
            <v>0</v>
          </cell>
          <cell r="E651">
            <v>18390</v>
          </cell>
        </row>
        <row r="652">
          <cell r="A652" t="str">
            <v>CU09GNR-I/CU09GNR-O</v>
          </cell>
          <cell r="B652" t="str">
            <v>Бытовой кондиционер</v>
          </cell>
          <cell r="C652">
            <v>0</v>
          </cell>
          <cell r="D652" t="str">
            <v>&gt;50</v>
          </cell>
          <cell r="E652">
            <v>28890</v>
          </cell>
        </row>
        <row r="653">
          <cell r="A653" t="str">
            <v>CU09GR-I/CU09GR-O</v>
          </cell>
          <cell r="B653" t="str">
            <v>Бытовой кондиционер</v>
          </cell>
          <cell r="C653">
            <v>0</v>
          </cell>
          <cell r="D653">
            <v>0</v>
          </cell>
          <cell r="E653">
            <v>20290</v>
          </cell>
        </row>
        <row r="654">
          <cell r="A654" t="str">
            <v>CU12GNR-I/CU12GNR-O</v>
          </cell>
          <cell r="B654" t="str">
            <v>Бытовой кондиционер</v>
          </cell>
          <cell r="C654">
            <v>0</v>
          </cell>
          <cell r="D654" t="str">
            <v>&gt;50</v>
          </cell>
          <cell r="E654">
            <v>31590</v>
          </cell>
        </row>
        <row r="655">
          <cell r="A655" t="str">
            <v>CU12GR-I/CU12GR-O</v>
          </cell>
          <cell r="B655" t="str">
            <v>Бытовой кондиционер</v>
          </cell>
          <cell r="C655">
            <v>0</v>
          </cell>
          <cell r="D655">
            <v>7</v>
          </cell>
          <cell r="E655">
            <v>28690</v>
          </cell>
        </row>
        <row r="656">
          <cell r="A656" t="str">
            <v>CU18GNR-I/CU18GNR-O</v>
          </cell>
          <cell r="B656" t="str">
            <v>Бытовой кондиционер</v>
          </cell>
          <cell r="C656">
            <v>0</v>
          </cell>
          <cell r="D656" t="str">
            <v>&gt;50</v>
          </cell>
          <cell r="E656">
            <v>59890</v>
          </cell>
        </row>
        <row r="657">
          <cell r="A657" t="str">
            <v>CU18GR-I/CU18GR-O</v>
          </cell>
          <cell r="B657" t="str">
            <v>Бытовой кондиционер</v>
          </cell>
          <cell r="C657">
            <v>0</v>
          </cell>
          <cell r="D657">
            <v>25</v>
          </cell>
          <cell r="E657">
            <v>47190</v>
          </cell>
        </row>
        <row r="658">
          <cell r="A658" t="str">
            <v>E20AVQ1_UNL_A/E20FV1_UNL_A</v>
          </cell>
          <cell r="B658" t="str">
            <v>Облачный кондиционер</v>
          </cell>
          <cell r="C658">
            <v>0</v>
          </cell>
          <cell r="D658">
            <v>1</v>
          </cell>
          <cell r="E658">
            <v>27190</v>
          </cell>
        </row>
        <row r="659">
          <cell r="A659" t="str">
            <v>E25AVQ1_UNL_A/E25FV1_UNL_A</v>
          </cell>
          <cell r="B659" t="str">
            <v>Облачный кондиционер</v>
          </cell>
          <cell r="C659">
            <v>0</v>
          </cell>
          <cell r="D659">
            <v>0</v>
          </cell>
          <cell r="E659">
            <v>29090</v>
          </cell>
        </row>
        <row r="660">
          <cell r="A660" t="str">
            <v>E35AVQ1_UNL_A/E35FV1_UNL_A</v>
          </cell>
          <cell r="B660" t="str">
            <v>Облачный кондиционер</v>
          </cell>
          <cell r="C660">
            <v>1</v>
          </cell>
          <cell r="D660">
            <v>0</v>
          </cell>
          <cell r="E660">
            <v>38090</v>
          </cell>
        </row>
        <row r="661">
          <cell r="A661" t="str">
            <v>E50AVQ1_UNL_A/E50FV1_UNL_A</v>
          </cell>
          <cell r="B661" t="str">
            <v>Облачный кондиционер</v>
          </cell>
          <cell r="C661">
            <v>0</v>
          </cell>
          <cell r="D661" t="str">
            <v>&gt;50</v>
          </cell>
          <cell r="E661">
            <v>58390</v>
          </cell>
        </row>
        <row r="662">
          <cell r="A662" t="str">
            <v>B20AVQ1_UNL_A/B20FV1_UNL_A</v>
          </cell>
          <cell r="B662" t="str">
            <v>Облачный кондиционер</v>
          </cell>
          <cell r="C662">
            <v>0</v>
          </cell>
          <cell r="D662">
            <v>0</v>
          </cell>
          <cell r="E662">
            <v>27190</v>
          </cell>
        </row>
        <row r="663">
          <cell r="A663" t="str">
            <v>B25AVQ1_UNL_A/B25FV1_UNL_A</v>
          </cell>
          <cell r="B663" t="str">
            <v>Облачный кондиционер</v>
          </cell>
          <cell r="C663">
            <v>0</v>
          </cell>
          <cell r="D663">
            <v>0</v>
          </cell>
          <cell r="E663">
            <v>29090</v>
          </cell>
        </row>
        <row r="664">
          <cell r="A664" t="str">
            <v>B35AVQ1_UNL_A/B35FV1_UNL_A</v>
          </cell>
          <cell r="B664" t="str">
            <v>Облачный кондиционер</v>
          </cell>
          <cell r="C664">
            <v>32</v>
          </cell>
          <cell r="D664">
            <v>0</v>
          </cell>
          <cell r="E664">
            <v>38090</v>
          </cell>
        </row>
        <row r="665">
          <cell r="A665" t="str">
            <v>B50AVQ1_UNL_A/B50FV1_UNL_A</v>
          </cell>
          <cell r="B665" t="str">
            <v>Облачный кондиционер</v>
          </cell>
          <cell r="C665">
            <v>22</v>
          </cell>
          <cell r="D665">
            <v>0</v>
          </cell>
          <cell r="E665">
            <v>58390</v>
          </cell>
        </row>
        <row r="666">
          <cell r="A666" t="str">
            <v>A20AVQ1_UNL_A/A20FV1_UNL_A</v>
          </cell>
          <cell r="B666" t="str">
            <v>Облачный кондиционер</v>
          </cell>
          <cell r="C666">
            <v>0</v>
          </cell>
          <cell r="D666">
            <v>0</v>
          </cell>
          <cell r="E666">
            <v>27190</v>
          </cell>
        </row>
        <row r="667">
          <cell r="A667" t="str">
            <v>A20AVQ2_UNL/A20FV2_UNL</v>
          </cell>
          <cell r="B667" t="str">
            <v>Облачный кондиционер</v>
          </cell>
          <cell r="C667">
            <v>0</v>
          </cell>
          <cell r="D667">
            <v>1</v>
          </cell>
          <cell r="E667">
            <v>41090</v>
          </cell>
        </row>
        <row r="668">
          <cell r="A668" t="str">
            <v>A25AVQ1_UNL_A/A25FV1_UNL_A</v>
          </cell>
          <cell r="B668" t="str">
            <v>Облачный кондиционер</v>
          </cell>
          <cell r="C668">
            <v>0</v>
          </cell>
          <cell r="D668">
            <v>0</v>
          </cell>
          <cell r="E668">
            <v>29090</v>
          </cell>
        </row>
        <row r="669">
          <cell r="A669" t="str">
            <v>A25AVQ2_UNL/A25FV2_UNL</v>
          </cell>
          <cell r="B669" t="str">
            <v>Облачный кондиционер</v>
          </cell>
          <cell r="C669">
            <v>4</v>
          </cell>
          <cell r="D669">
            <v>0</v>
          </cell>
          <cell r="E669">
            <v>43090</v>
          </cell>
        </row>
        <row r="670">
          <cell r="A670" t="str">
            <v>A35AVQ1_UNL_A/A35FV1_UNL_A</v>
          </cell>
          <cell r="B670" t="str">
            <v>Облачный кондиционер</v>
          </cell>
          <cell r="C670">
            <v>0</v>
          </cell>
          <cell r="D670">
            <v>0</v>
          </cell>
          <cell r="E670">
            <v>38090</v>
          </cell>
        </row>
        <row r="671">
          <cell r="A671" t="str">
            <v>A35AVQ2_UNL/A35FV2_UNL</v>
          </cell>
          <cell r="B671" t="str">
            <v>Облачный кондиционер</v>
          </cell>
          <cell r="C671">
            <v>0</v>
          </cell>
          <cell r="D671">
            <v>0</v>
          </cell>
          <cell r="E671">
            <v>51990</v>
          </cell>
        </row>
        <row r="672">
          <cell r="A672" t="str">
            <v>A50AVQ1_UNL_A/A50FV1_UNL_A</v>
          </cell>
          <cell r="B672" t="str">
            <v>Облачный кондиционер</v>
          </cell>
          <cell r="C672">
            <v>0</v>
          </cell>
          <cell r="D672">
            <v>0</v>
          </cell>
          <cell r="E672">
            <v>58390</v>
          </cell>
        </row>
        <row r="673">
          <cell r="A673" t="str">
            <v>A50AVQ2_UNL/A50FV2_UNL</v>
          </cell>
          <cell r="B673" t="str">
            <v>Облачный кондиционер</v>
          </cell>
          <cell r="C673">
            <v>0</v>
          </cell>
          <cell r="D673">
            <v>0</v>
          </cell>
          <cell r="E673">
            <v>72290</v>
          </cell>
        </row>
        <row r="674">
          <cell r="A674" t="str">
            <v>AIR20AVQ1/AIR20FV1</v>
          </cell>
          <cell r="B674" t="str">
            <v>Бытовой кондиционер</v>
          </cell>
          <cell r="C674">
            <v>0</v>
          </cell>
          <cell r="D674">
            <v>0</v>
          </cell>
          <cell r="E674">
            <v>22690</v>
          </cell>
        </row>
        <row r="675">
          <cell r="A675" t="str">
            <v>AIR20AVQ1R/AIR20FV1R</v>
          </cell>
          <cell r="B675" t="str">
            <v>Бытовой кондиционер</v>
          </cell>
          <cell r="C675">
            <v>0</v>
          </cell>
          <cell r="D675">
            <v>0</v>
          </cell>
          <cell r="E675">
            <v>25190</v>
          </cell>
        </row>
        <row r="676">
          <cell r="A676" t="str">
            <v>AIR25AVQ1/AIR25FV1</v>
          </cell>
          <cell r="B676" t="str">
            <v>Бытовой кондиционер</v>
          </cell>
          <cell r="C676">
            <v>0</v>
          </cell>
          <cell r="D676">
            <v>0</v>
          </cell>
          <cell r="E676">
            <v>24690</v>
          </cell>
        </row>
        <row r="677">
          <cell r="A677" t="str">
            <v>AIR25AVQ1R/AIR25FV1R</v>
          </cell>
          <cell r="B677" t="str">
            <v>Бытовой кондиционер</v>
          </cell>
          <cell r="C677">
            <v>0</v>
          </cell>
          <cell r="D677">
            <v>0</v>
          </cell>
          <cell r="E677">
            <v>27490</v>
          </cell>
        </row>
        <row r="678">
          <cell r="A678" t="str">
            <v>AIR25AVQS1R-1/AIR25FVS1R-1</v>
          </cell>
          <cell r="B678" t="str">
            <v>Бытовой кондиционер</v>
          </cell>
          <cell r="C678">
            <v>0</v>
          </cell>
          <cell r="D678">
            <v>0</v>
          </cell>
          <cell r="E678">
            <v>39990</v>
          </cell>
        </row>
        <row r="679">
          <cell r="A679" t="str">
            <v>AIR25AVQS1R-2/AIR25FVS1R-2</v>
          </cell>
          <cell r="B679" t="str">
            <v>Бытовой кондиционер</v>
          </cell>
          <cell r="C679">
            <v>0</v>
          </cell>
          <cell r="D679">
            <v>0</v>
          </cell>
          <cell r="E679">
            <v>44390</v>
          </cell>
        </row>
        <row r="680">
          <cell r="A680" t="str">
            <v>AIR35AVQ1/AIR35FV1</v>
          </cell>
          <cell r="B680" t="str">
            <v>Бытовой кондиционер</v>
          </cell>
          <cell r="C680">
            <v>0</v>
          </cell>
          <cell r="D680">
            <v>0</v>
          </cell>
          <cell r="E680">
            <v>33990</v>
          </cell>
        </row>
        <row r="681">
          <cell r="A681" t="str">
            <v>AIR35AVQ1R/AIR35FV1R</v>
          </cell>
          <cell r="B681" t="str">
            <v>Бытовой кондиционер</v>
          </cell>
          <cell r="C681">
            <v>0</v>
          </cell>
          <cell r="D681">
            <v>42</v>
          </cell>
          <cell r="E681">
            <v>37790</v>
          </cell>
        </row>
        <row r="682">
          <cell r="A682" t="str">
            <v>AIR35AVQS1R-1/AIR35FVS1R-1</v>
          </cell>
          <cell r="B682" t="str">
            <v>Бытовой кондиционер</v>
          </cell>
          <cell r="C682">
            <v>0</v>
          </cell>
          <cell r="D682">
            <v>0</v>
          </cell>
          <cell r="E682">
            <v>44490</v>
          </cell>
        </row>
        <row r="683">
          <cell r="A683" t="str">
            <v>AIR35AVQS1R-2/AIR35FVS1R-2</v>
          </cell>
          <cell r="B683" t="str">
            <v>Бытовой кондиционер</v>
          </cell>
          <cell r="C683">
            <v>0</v>
          </cell>
          <cell r="D683">
            <v>0</v>
          </cell>
          <cell r="E683">
            <v>49390</v>
          </cell>
        </row>
        <row r="684">
          <cell r="A684" t="str">
            <v>AIR35AVQS1R/AIR35FVS1R</v>
          </cell>
          <cell r="B684" t="str">
            <v>Бытовой кондиционер</v>
          </cell>
          <cell r="C684">
            <v>0</v>
          </cell>
          <cell r="D684">
            <v>0</v>
          </cell>
          <cell r="E684">
            <v>46990</v>
          </cell>
        </row>
        <row r="685">
          <cell r="A685" t="str">
            <v>AIR50AVQ1/AIR50FV1</v>
          </cell>
          <cell r="B685" t="str">
            <v>Бытовой кондиционер</v>
          </cell>
          <cell r="C685">
            <v>0</v>
          </cell>
          <cell r="D685">
            <v>1</v>
          </cell>
          <cell r="E685">
            <v>57290</v>
          </cell>
        </row>
        <row r="686">
          <cell r="A686" t="str">
            <v>AIR50AVQ1R/AIR50FV1R</v>
          </cell>
          <cell r="B686" t="str">
            <v>Бытовой кондиционер</v>
          </cell>
          <cell r="C686">
            <v>0</v>
          </cell>
          <cell r="D686" t="str">
            <v>&gt;50</v>
          </cell>
          <cell r="E686">
            <v>63690</v>
          </cell>
        </row>
        <row r="687">
          <cell r="A687" t="str">
            <v>AIR50AVQS1R-1/AIR50FVS1R-1</v>
          </cell>
          <cell r="B687" t="str">
            <v>Бытовой кондиционер</v>
          </cell>
          <cell r="C687">
            <v>0</v>
          </cell>
          <cell r="D687">
            <v>0</v>
          </cell>
          <cell r="E687">
            <v>76790</v>
          </cell>
        </row>
        <row r="688">
          <cell r="A688" t="str">
            <v>AIR50AVQS1R-2/AIR50FVS1R-2</v>
          </cell>
          <cell r="B688" t="str">
            <v>Бытовой кондиционер</v>
          </cell>
          <cell r="C688">
            <v>0</v>
          </cell>
          <cell r="D688">
            <v>1</v>
          </cell>
          <cell r="E688">
            <v>85290</v>
          </cell>
        </row>
        <row r="689">
          <cell r="A689" t="str">
            <v>AIR60AVQS1R-1/AIR60FVS1R-1</v>
          </cell>
          <cell r="B689" t="str">
            <v>Бытовой кондиционер</v>
          </cell>
          <cell r="C689">
            <v>4</v>
          </cell>
          <cell r="D689">
            <v>0</v>
          </cell>
          <cell r="E689">
            <v>103090</v>
          </cell>
        </row>
        <row r="690">
          <cell r="A690" t="str">
            <v>AIR60AVQS1R-2/AIR60FVS1R-2</v>
          </cell>
          <cell r="B690" t="str">
            <v>Бытовой кондиционер</v>
          </cell>
          <cell r="C690">
            <v>0</v>
          </cell>
          <cell r="D690" t="str">
            <v>&gt;50</v>
          </cell>
          <cell r="E690">
            <v>114590</v>
          </cell>
        </row>
        <row r="691">
          <cell r="A691" t="str">
            <v>AIR60AVQS1R/AIR60FVS1R</v>
          </cell>
          <cell r="B691" t="str">
            <v>Бытовой кондиционер</v>
          </cell>
          <cell r="C691">
            <v>0</v>
          </cell>
          <cell r="D691">
            <v>0</v>
          </cell>
          <cell r="E691">
            <v>109490</v>
          </cell>
        </row>
        <row r="692">
          <cell r="A692" t="str">
            <v>AIR70AVQ1/AIR70FV1</v>
          </cell>
          <cell r="B692" t="str">
            <v>Бытовой кондиционер</v>
          </cell>
          <cell r="C692">
            <v>0</v>
          </cell>
          <cell r="D692">
            <v>0</v>
          </cell>
          <cell r="E692">
            <v>68990</v>
          </cell>
        </row>
        <row r="693">
          <cell r="A693" t="str">
            <v>AIR70AVQ1R/AIR70FV1R</v>
          </cell>
          <cell r="B693" t="str">
            <v>Бытовой кондиционер</v>
          </cell>
          <cell r="C693">
            <v>0</v>
          </cell>
          <cell r="D693" t="str">
            <v>&gt;50</v>
          </cell>
          <cell r="E693">
            <v>76690</v>
          </cell>
        </row>
        <row r="694">
          <cell r="A694" t="str">
            <v>ALP20AVQS1R/ALP20FVS1R</v>
          </cell>
          <cell r="B694" t="str">
            <v>Бытовой кондиционер</v>
          </cell>
          <cell r="C694">
            <v>0</v>
          </cell>
          <cell r="D694">
            <v>0</v>
          </cell>
          <cell r="E694">
            <v>37790</v>
          </cell>
        </row>
        <row r="695">
          <cell r="A695" t="str">
            <v>ALP25AVQS1R/ALP25FVS1R</v>
          </cell>
          <cell r="B695" t="str">
            <v>Бытовой кондиционер</v>
          </cell>
          <cell r="C695">
            <v>0</v>
          </cell>
          <cell r="D695">
            <v>0</v>
          </cell>
          <cell r="E695">
            <v>39990</v>
          </cell>
        </row>
        <row r="696">
          <cell r="A696" t="str">
            <v>ALP35AVQS1R/ALP35FVS1R</v>
          </cell>
          <cell r="B696" t="str">
            <v>Бытовой кондиционер</v>
          </cell>
          <cell r="C696">
            <v>0</v>
          </cell>
          <cell r="D696">
            <v>0</v>
          </cell>
          <cell r="E696">
            <v>45890</v>
          </cell>
        </row>
        <row r="697">
          <cell r="A697" t="str">
            <v>ALP50AVQS1R/ALP50FVS1R</v>
          </cell>
          <cell r="B697" t="str">
            <v>Бытовой кондиционер</v>
          </cell>
          <cell r="C697">
            <v>0</v>
          </cell>
          <cell r="D697">
            <v>0</v>
          </cell>
          <cell r="E697">
            <v>77390</v>
          </cell>
        </row>
        <row r="698">
          <cell r="A698" t="str">
            <v>ALP70AVQS1R/ALP70FVS1R</v>
          </cell>
          <cell r="B698" t="str">
            <v>Бытовой кондиционер</v>
          </cell>
          <cell r="C698">
            <v>0</v>
          </cell>
          <cell r="D698">
            <v>0</v>
          </cell>
          <cell r="E698">
            <v>98890</v>
          </cell>
        </row>
        <row r="699">
          <cell r="A699" t="str">
            <v>DA20DVQ1-B2/DF20DV1-2</v>
          </cell>
          <cell r="B699" t="str">
            <v>Бытовой кондиционер</v>
          </cell>
          <cell r="C699">
            <v>0</v>
          </cell>
          <cell r="D699">
            <v>0</v>
          </cell>
          <cell r="E699">
            <v>33990</v>
          </cell>
        </row>
        <row r="700">
          <cell r="A700" t="str">
            <v>DA20EVQ1R/DF20EV1R</v>
          </cell>
          <cell r="B700" t="str">
            <v>Бытовой кондиционер</v>
          </cell>
          <cell r="C700">
            <v>0</v>
          </cell>
          <cell r="D700">
            <v>0</v>
          </cell>
          <cell r="E700">
            <v>24990</v>
          </cell>
        </row>
        <row r="701">
          <cell r="A701" t="str">
            <v>DA25DVQS1R-B1/DF25DVS1R-1</v>
          </cell>
          <cell r="B701" t="str">
            <v>Бытовой кондиционер</v>
          </cell>
          <cell r="C701">
            <v>0</v>
          </cell>
          <cell r="D701">
            <v>0</v>
          </cell>
          <cell r="E701">
            <v>49490</v>
          </cell>
        </row>
        <row r="702">
          <cell r="A702" t="str">
            <v>DA25EVQ1R/DF25EV1R</v>
          </cell>
          <cell r="B702" t="str">
            <v>Бытовой кондиционер</v>
          </cell>
          <cell r="C702">
            <v>0</v>
          </cell>
          <cell r="D702">
            <v>0</v>
          </cell>
          <cell r="E702">
            <v>26790</v>
          </cell>
        </row>
        <row r="703">
          <cell r="A703" t="str">
            <v>DA35DVQ1-B2/DF35DV1-2</v>
          </cell>
          <cell r="B703" t="str">
            <v>Бытовой кондиционер</v>
          </cell>
          <cell r="C703">
            <v>0</v>
          </cell>
          <cell r="D703">
            <v>0</v>
          </cell>
          <cell r="E703">
            <v>45990</v>
          </cell>
        </row>
        <row r="704">
          <cell r="A704" t="str">
            <v>DA35EVQ1-1/DF35EV1-1</v>
          </cell>
          <cell r="B704" t="str">
            <v>Бытовой кондиционер</v>
          </cell>
          <cell r="C704">
            <v>0</v>
          </cell>
          <cell r="D704">
            <v>0</v>
          </cell>
          <cell r="E704">
            <v>35290</v>
          </cell>
        </row>
        <row r="705">
          <cell r="A705" t="str">
            <v>DA35EVQ1/DF35EV1</v>
          </cell>
          <cell r="B705" t="str">
            <v>Бытовой кондиционер</v>
          </cell>
          <cell r="C705">
            <v>0</v>
          </cell>
          <cell r="D705">
            <v>0</v>
          </cell>
          <cell r="E705">
            <v>35290</v>
          </cell>
        </row>
        <row r="706">
          <cell r="A706" t="str">
            <v>DA35EVQ1R/DF35EV1R</v>
          </cell>
          <cell r="B706" t="str">
            <v>Бытовой кондиционер</v>
          </cell>
          <cell r="C706">
            <v>0</v>
          </cell>
          <cell r="D706">
            <v>0</v>
          </cell>
          <cell r="E706">
            <v>37790</v>
          </cell>
        </row>
        <row r="707">
          <cell r="A707" t="str">
            <v>DA50DVQ1-B2/DF50DV1-2</v>
          </cell>
          <cell r="B707" t="str">
            <v>Бытовой кондиционер</v>
          </cell>
          <cell r="C707">
            <v>0</v>
          </cell>
          <cell r="D707">
            <v>0</v>
          </cell>
          <cell r="E707">
            <v>72490</v>
          </cell>
        </row>
        <row r="708">
          <cell r="A708" t="str">
            <v>DA50DVQS1R-B1/DF50DVS1R-1</v>
          </cell>
          <cell r="B708" t="str">
            <v>Бытовой кондиционер</v>
          </cell>
          <cell r="C708">
            <v>0</v>
          </cell>
          <cell r="D708">
            <v>0</v>
          </cell>
          <cell r="E708">
            <v>91990</v>
          </cell>
        </row>
        <row r="709">
          <cell r="A709" t="str">
            <v>DA50EVQ1-1/DF50EV1-1</v>
          </cell>
          <cell r="B709" t="str">
            <v>Бытовой кондиционер</v>
          </cell>
          <cell r="C709">
            <v>0</v>
          </cell>
          <cell r="D709">
            <v>0</v>
          </cell>
          <cell r="E709">
            <v>55890</v>
          </cell>
        </row>
        <row r="710">
          <cell r="A710" t="str">
            <v>DA50EVQ1R/DF50EV1R</v>
          </cell>
          <cell r="B710" t="str">
            <v>Бытовой кондиционер</v>
          </cell>
          <cell r="C710">
            <v>0</v>
          </cell>
          <cell r="D710">
            <v>0</v>
          </cell>
          <cell r="E710">
            <v>58790</v>
          </cell>
        </row>
        <row r="711">
          <cell r="A711" t="str">
            <v>DA70DVQ1-B2/DF70DV1-2</v>
          </cell>
          <cell r="B711" t="str">
            <v>Бытовой кондиционер</v>
          </cell>
          <cell r="C711">
            <v>0</v>
          </cell>
          <cell r="D711">
            <v>0</v>
          </cell>
          <cell r="E711">
            <v>90490</v>
          </cell>
        </row>
        <row r="712">
          <cell r="A712" t="str">
            <v>DA70DVQS1R-B1/DF70DVS1R-1</v>
          </cell>
          <cell r="B712" t="str">
            <v>Бытовой кондиционер</v>
          </cell>
          <cell r="C712">
            <v>0</v>
          </cell>
          <cell r="D712">
            <v>5</v>
          </cell>
          <cell r="E712">
            <v>118990</v>
          </cell>
        </row>
        <row r="713">
          <cell r="A713" t="str">
            <v>DA70EVQ1-1/DF70EV1-1</v>
          </cell>
          <cell r="B713" t="str">
            <v>Бытовой кондиционер</v>
          </cell>
          <cell r="C713">
            <v>0</v>
          </cell>
          <cell r="D713">
            <v>0</v>
          </cell>
          <cell r="E713">
            <v>72190</v>
          </cell>
        </row>
        <row r="714">
          <cell r="A714" t="str">
            <v>DA70EVQ1R/DF70EV1R</v>
          </cell>
          <cell r="B714" t="str">
            <v>Бытовой кондиционер</v>
          </cell>
          <cell r="C714">
            <v>0</v>
          </cell>
          <cell r="D714">
            <v>0</v>
          </cell>
          <cell r="E714">
            <v>77390</v>
          </cell>
        </row>
        <row r="715">
          <cell r="A715" t="str">
            <v>EVO25AVQS1R/EVO25FVS1R</v>
          </cell>
          <cell r="B715" t="str">
            <v>Тепловой насос</v>
          </cell>
          <cell r="C715">
            <v>0</v>
          </cell>
          <cell r="D715" t="str">
            <v>&gt;50</v>
          </cell>
          <cell r="E715">
            <v>111290</v>
          </cell>
        </row>
        <row r="716">
          <cell r="A716" t="str">
            <v>EVO35AVQS1R/EVO35FVS1R</v>
          </cell>
          <cell r="B716" t="str">
            <v>Тепловой насос</v>
          </cell>
          <cell r="C716">
            <v>3</v>
          </cell>
          <cell r="D716">
            <v>33</v>
          </cell>
          <cell r="E716">
            <v>117890</v>
          </cell>
        </row>
        <row r="717">
          <cell r="A717" t="str">
            <v>EVO50AVQS1R/EVO50FVS1R</v>
          </cell>
          <cell r="B717" t="str">
            <v>Тепловой насос</v>
          </cell>
          <cell r="C717">
            <v>0</v>
          </cell>
          <cell r="D717">
            <v>21</v>
          </cell>
          <cell r="E717">
            <v>150290</v>
          </cell>
        </row>
        <row r="718">
          <cell r="A718" t="str">
            <v>EVO70AVQS1R/EVO70FVS1R</v>
          </cell>
          <cell r="B718" t="str">
            <v>Тепловой насос</v>
          </cell>
          <cell r="C718">
            <v>0</v>
          </cell>
          <cell r="D718">
            <v>0</v>
          </cell>
          <cell r="E718">
            <v>150490</v>
          </cell>
        </row>
        <row r="719">
          <cell r="A719" t="str">
            <v>ICE20AVQ1-1/ICE20FV1-1</v>
          </cell>
          <cell r="B719" t="str">
            <v>Бытовой кондиционер</v>
          </cell>
          <cell r="C719">
            <v>2</v>
          </cell>
          <cell r="D719">
            <v>37</v>
          </cell>
          <cell r="E719">
            <v>29390</v>
          </cell>
        </row>
        <row r="720">
          <cell r="A720" t="str">
            <v>ICE20AVQ1/ICE20FV1</v>
          </cell>
          <cell r="B720" t="str">
            <v>Бытовой кондиционер</v>
          </cell>
          <cell r="C720">
            <v>0</v>
          </cell>
          <cell r="D720">
            <v>0</v>
          </cell>
          <cell r="E720">
            <v>26490</v>
          </cell>
        </row>
        <row r="721">
          <cell r="A721" t="str">
            <v>ICE20AVQS1R-1/ICE20FVS1R-1</v>
          </cell>
          <cell r="B721" t="str">
            <v>Бытовой кондиционер</v>
          </cell>
          <cell r="C721">
            <v>0</v>
          </cell>
          <cell r="D721">
            <v>0</v>
          </cell>
          <cell r="E721">
            <v>48680</v>
          </cell>
        </row>
        <row r="722">
          <cell r="A722" t="str">
            <v>ICE20AVQS1R-2/ICE20FVS1R-2</v>
          </cell>
          <cell r="B722" t="str">
            <v>Бытовой кондиционер</v>
          </cell>
          <cell r="C722">
            <v>0</v>
          </cell>
          <cell r="D722" t="str">
            <v>&gt;50</v>
          </cell>
          <cell r="E722">
            <v>41290</v>
          </cell>
        </row>
        <row r="723">
          <cell r="A723" t="str">
            <v>ICE25AVQ1-1/ICE25FV1-1</v>
          </cell>
          <cell r="B723" t="str">
            <v>Бытовой кондиционер</v>
          </cell>
          <cell r="C723">
            <v>2</v>
          </cell>
          <cell r="D723">
            <v>42</v>
          </cell>
          <cell r="E723">
            <v>31690</v>
          </cell>
        </row>
        <row r="724">
          <cell r="A724" t="str">
            <v>ICE25AVQ1/ICE25FV1</v>
          </cell>
          <cell r="B724" t="str">
            <v>Бытовой кондиционер</v>
          </cell>
          <cell r="C724">
            <v>0</v>
          </cell>
          <cell r="D724">
            <v>0</v>
          </cell>
          <cell r="E724">
            <v>28490</v>
          </cell>
        </row>
        <row r="725">
          <cell r="A725" t="str">
            <v>ICE25AVQS1R-1/ICE25FVS1R-1</v>
          </cell>
          <cell r="B725" t="str">
            <v>Бытовой кондиционер</v>
          </cell>
          <cell r="C725">
            <v>0</v>
          </cell>
          <cell r="D725">
            <v>0</v>
          </cell>
          <cell r="E725">
            <v>50580</v>
          </cell>
        </row>
        <row r="726">
          <cell r="A726" t="str">
            <v>ICE25AVQS1R-2/ICE25FVS1R-2</v>
          </cell>
          <cell r="B726" t="str">
            <v>Бытовой кондиционер</v>
          </cell>
          <cell r="C726">
            <v>0</v>
          </cell>
          <cell r="D726">
            <v>0</v>
          </cell>
          <cell r="E726">
            <v>45390</v>
          </cell>
        </row>
        <row r="727">
          <cell r="A727" t="str">
            <v>ICE25AVQS1R/ICE25FVS1R</v>
          </cell>
          <cell r="B727" t="str">
            <v>Бытовой кондиционер</v>
          </cell>
          <cell r="C727">
            <v>0</v>
          </cell>
          <cell r="D727">
            <v>0</v>
          </cell>
          <cell r="E727">
            <v>43990</v>
          </cell>
        </row>
        <row r="728">
          <cell r="A728" t="str">
            <v>ICE35AVQ1-1/ICE35FV1-1</v>
          </cell>
          <cell r="B728" t="str">
            <v>Бытовой кондиционер</v>
          </cell>
          <cell r="C728">
            <v>5</v>
          </cell>
          <cell r="D728" t="str">
            <v>&gt;50</v>
          </cell>
          <cell r="E728">
            <v>41690</v>
          </cell>
        </row>
        <row r="729">
          <cell r="A729" t="str">
            <v>ICE35AVQ1/ICE35FV1</v>
          </cell>
          <cell r="B729" t="str">
            <v>Бытовой кондиционер</v>
          </cell>
          <cell r="C729">
            <v>0</v>
          </cell>
          <cell r="D729">
            <v>0</v>
          </cell>
          <cell r="E729">
            <v>37490</v>
          </cell>
        </row>
        <row r="730">
          <cell r="A730" t="str">
            <v>ICE35AVQS1R-1/ICE35FVS1R-1</v>
          </cell>
          <cell r="B730" t="str">
            <v>Бытовой кондиционер</v>
          </cell>
          <cell r="C730">
            <v>0</v>
          </cell>
          <cell r="D730">
            <v>0</v>
          </cell>
          <cell r="E730">
            <v>59980</v>
          </cell>
        </row>
        <row r="731">
          <cell r="A731" t="str">
            <v>ICE35AVQS1R-2/ICE35FVS1R-2</v>
          </cell>
          <cell r="B731" t="str">
            <v>Бытовой кондиционер</v>
          </cell>
          <cell r="C731">
            <v>0</v>
          </cell>
          <cell r="D731">
            <v>0</v>
          </cell>
          <cell r="E731">
            <v>50590</v>
          </cell>
        </row>
        <row r="732">
          <cell r="A732" t="str">
            <v>ICE35AVQS1R/ICE35FVS1R</v>
          </cell>
          <cell r="B732" t="str">
            <v>Бытовой кондиционер</v>
          </cell>
          <cell r="C732">
            <v>0</v>
          </cell>
          <cell r="D732">
            <v>0</v>
          </cell>
          <cell r="E732">
            <v>48790</v>
          </cell>
        </row>
        <row r="733">
          <cell r="A733" t="str">
            <v>ICE50AVQ1-1/ICE50FV1-1</v>
          </cell>
          <cell r="B733" t="str">
            <v>Бытовой кондиционер</v>
          </cell>
          <cell r="C733">
            <v>3</v>
          </cell>
          <cell r="D733" t="str">
            <v>&gt;50</v>
          </cell>
          <cell r="E733">
            <v>70690</v>
          </cell>
        </row>
        <row r="734">
          <cell r="A734" t="str">
            <v>ICE50AVQ1/ICE50FV1</v>
          </cell>
          <cell r="B734" t="str">
            <v>Бытовой кондиционер</v>
          </cell>
          <cell r="C734">
            <v>0</v>
          </cell>
          <cell r="D734">
            <v>0</v>
          </cell>
          <cell r="E734">
            <v>63590</v>
          </cell>
        </row>
        <row r="735">
          <cell r="A735" t="str">
            <v>ICE50AVQS1R-1/ICE50FVS1R-1</v>
          </cell>
          <cell r="B735" t="str">
            <v>Бытовой кондиционер</v>
          </cell>
          <cell r="C735">
            <v>0</v>
          </cell>
          <cell r="D735">
            <v>0</v>
          </cell>
          <cell r="E735">
            <v>93280</v>
          </cell>
        </row>
        <row r="736">
          <cell r="A736" t="str">
            <v>ICE50AVQS1R-2/ICE50FVS1R-2</v>
          </cell>
          <cell r="B736" t="str">
            <v>Бытовой кондиционер</v>
          </cell>
          <cell r="C736">
            <v>0</v>
          </cell>
          <cell r="D736">
            <v>0</v>
          </cell>
          <cell r="E736">
            <v>88990</v>
          </cell>
        </row>
        <row r="737">
          <cell r="A737" t="str">
            <v>ICE60AVQ1-1/ICE60FV1-1</v>
          </cell>
          <cell r="B737" t="str">
            <v>Бытовой кондиционер</v>
          </cell>
          <cell r="C737">
            <v>0</v>
          </cell>
          <cell r="D737" t="str">
            <v>&gt;50</v>
          </cell>
          <cell r="E737">
            <v>86790</v>
          </cell>
        </row>
        <row r="738">
          <cell r="A738" t="str">
            <v>ICE60AVQ1/ICE60FV1</v>
          </cell>
          <cell r="B738" t="str">
            <v>Бытовой кондиционер</v>
          </cell>
          <cell r="C738">
            <v>11</v>
          </cell>
          <cell r="D738">
            <v>0</v>
          </cell>
          <cell r="E738">
            <v>78090</v>
          </cell>
        </row>
        <row r="739">
          <cell r="A739" t="str">
            <v>ICE70AVQS1R-2/ICE70FVS1R-2</v>
          </cell>
          <cell r="B739" t="str">
            <v>Бытовой кондиционер</v>
          </cell>
          <cell r="C739">
            <v>0</v>
          </cell>
          <cell r="D739">
            <v>0</v>
          </cell>
          <cell r="E739">
            <v>109590</v>
          </cell>
        </row>
        <row r="740">
          <cell r="A740" t="str">
            <v>ICE80AVQ1-1/ICE80FV1-1</v>
          </cell>
          <cell r="B740" t="str">
            <v>Бытовой кондиционер</v>
          </cell>
          <cell r="C740">
            <v>0</v>
          </cell>
          <cell r="D740">
            <v>0</v>
          </cell>
          <cell r="E740">
            <v>126490</v>
          </cell>
        </row>
        <row r="741">
          <cell r="A741" t="str">
            <v>ICE95AVQ1-1/ICE95FV1-1</v>
          </cell>
          <cell r="B741" t="str">
            <v>Бытовой кондиционер</v>
          </cell>
          <cell r="C741">
            <v>0</v>
          </cell>
          <cell r="D741">
            <v>0</v>
          </cell>
          <cell r="E741">
            <v>147790</v>
          </cell>
        </row>
        <row r="742">
          <cell r="A742" t="str">
            <v>MIR20AVQ1/MIR20FV1</v>
          </cell>
          <cell r="B742" t="str">
            <v>Бытовой кондиционер</v>
          </cell>
          <cell r="C742">
            <v>0</v>
          </cell>
          <cell r="D742">
            <v>0</v>
          </cell>
          <cell r="E742">
            <v>30990</v>
          </cell>
        </row>
        <row r="743">
          <cell r="A743" t="str">
            <v>MIR20AVQ1R/MIR20FV1R</v>
          </cell>
          <cell r="B743" t="str">
            <v>Бытовой кондиционер</v>
          </cell>
          <cell r="C743">
            <v>0</v>
          </cell>
          <cell r="D743">
            <v>0</v>
          </cell>
          <cell r="E743">
            <v>34390</v>
          </cell>
        </row>
        <row r="744">
          <cell r="A744" t="str">
            <v>MIR25AVQ1/MIR25FV1</v>
          </cell>
          <cell r="B744" t="str">
            <v>Бытовой кондиционер</v>
          </cell>
          <cell r="C744">
            <v>1</v>
          </cell>
          <cell r="D744" t="str">
            <v>&gt;50</v>
          </cell>
          <cell r="E744">
            <v>33290</v>
          </cell>
        </row>
        <row r="745">
          <cell r="A745" t="str">
            <v>MIR25AVQ1R/MIR25FV1R</v>
          </cell>
          <cell r="B745" t="str">
            <v>Бытовой кондиционер</v>
          </cell>
          <cell r="C745">
            <v>0</v>
          </cell>
          <cell r="D745">
            <v>45</v>
          </cell>
          <cell r="E745">
            <v>36990</v>
          </cell>
        </row>
        <row r="746">
          <cell r="A746" t="str">
            <v>MIR25AVQS1R-1/MIR25FVS1R-1</v>
          </cell>
          <cell r="B746" t="str">
            <v>Бытовой кондиционер</v>
          </cell>
          <cell r="C746">
            <v>0</v>
          </cell>
          <cell r="D746">
            <v>0</v>
          </cell>
          <cell r="E746">
            <v>53090</v>
          </cell>
        </row>
        <row r="747">
          <cell r="A747" t="str">
            <v>MIR25AVQS1R/MIR25FVS1R</v>
          </cell>
          <cell r="B747" t="str">
            <v>Бытовой кондиционер</v>
          </cell>
          <cell r="C747">
            <v>4</v>
          </cell>
          <cell r="D747">
            <v>0</v>
          </cell>
          <cell r="E747">
            <v>55990</v>
          </cell>
        </row>
        <row r="748">
          <cell r="A748" t="str">
            <v>MIR35AVQ1/MIR35FV1</v>
          </cell>
          <cell r="B748" t="str">
            <v>Бытовой кондиционер</v>
          </cell>
          <cell r="C748">
            <v>0</v>
          </cell>
          <cell r="D748">
            <v>0</v>
          </cell>
          <cell r="E748">
            <v>42690</v>
          </cell>
        </row>
        <row r="749">
          <cell r="A749" t="str">
            <v>MIR35AVQ1R/MIR35FV1R</v>
          </cell>
          <cell r="B749" t="str">
            <v>Бытовой кондиционер</v>
          </cell>
          <cell r="C749">
            <v>0</v>
          </cell>
          <cell r="D749" t="str">
            <v>&gt;50</v>
          </cell>
          <cell r="E749">
            <v>47390</v>
          </cell>
        </row>
        <row r="750">
          <cell r="A750" t="str">
            <v>MIR35AVQS1R-1/MIR35FVS1R-1</v>
          </cell>
          <cell r="B750" t="str">
            <v>Бытовой кондиционер</v>
          </cell>
          <cell r="C750">
            <v>0</v>
          </cell>
          <cell r="D750">
            <v>0</v>
          </cell>
          <cell r="E750">
            <v>57790</v>
          </cell>
        </row>
        <row r="751">
          <cell r="A751" t="str">
            <v>MIR35AVQS1R/MIR35FVS1R</v>
          </cell>
          <cell r="B751" t="str">
            <v>Бытовой кондиционер</v>
          </cell>
          <cell r="C751">
            <v>0</v>
          </cell>
          <cell r="D751">
            <v>0</v>
          </cell>
          <cell r="E751">
            <v>60990</v>
          </cell>
        </row>
        <row r="752">
          <cell r="A752" t="str">
            <v>MIR50AVQ1/MIR50FV1</v>
          </cell>
          <cell r="B752" t="str">
            <v>Бытовой кондиционер</v>
          </cell>
          <cell r="C752">
            <v>0</v>
          </cell>
          <cell r="D752">
            <v>0</v>
          </cell>
          <cell r="E752">
            <v>67890</v>
          </cell>
        </row>
        <row r="753">
          <cell r="A753" t="str">
            <v>MIR50AVQ1R/MIR50FV1R</v>
          </cell>
          <cell r="B753" t="str">
            <v>Бытовой кондиционер</v>
          </cell>
          <cell r="C753">
            <v>0</v>
          </cell>
          <cell r="D753" t="str">
            <v>&gt;50</v>
          </cell>
          <cell r="E753">
            <v>75490</v>
          </cell>
        </row>
        <row r="754">
          <cell r="A754" t="str">
            <v>MIR50AVQS1R-1/MIR50FVS1R-1</v>
          </cell>
          <cell r="B754" t="str">
            <v>Бытовой кондиционер</v>
          </cell>
          <cell r="C754">
            <v>0</v>
          </cell>
          <cell r="D754" t="str">
            <v>&gt;50</v>
          </cell>
          <cell r="E754">
            <v>95790</v>
          </cell>
        </row>
        <row r="755">
          <cell r="A755" t="str">
            <v>MIR70AVQ1/MIR70FV1</v>
          </cell>
          <cell r="B755" t="str">
            <v>Бытовой кондиционер</v>
          </cell>
          <cell r="C755">
            <v>0</v>
          </cell>
          <cell r="D755">
            <v>0</v>
          </cell>
          <cell r="E755">
            <v>83190</v>
          </cell>
        </row>
        <row r="756">
          <cell r="A756" t="str">
            <v>MIR70AVQ1R/MIR70FV1R</v>
          </cell>
          <cell r="B756" t="str">
            <v>Бытовой кондиционер</v>
          </cell>
          <cell r="C756">
            <v>0</v>
          </cell>
          <cell r="D756" t="str">
            <v>&gt;50</v>
          </cell>
          <cell r="E756">
            <v>92390</v>
          </cell>
        </row>
        <row r="757">
          <cell r="A757" t="str">
            <v>MIR70AVQS1R-1/MIR70FVS1R-1</v>
          </cell>
          <cell r="B757" t="str">
            <v>Бытовой кондиционер</v>
          </cell>
          <cell r="C757">
            <v>0</v>
          </cell>
          <cell r="D757" t="str">
            <v>&gt;50</v>
          </cell>
          <cell r="E757">
            <v>126290</v>
          </cell>
        </row>
        <row r="758">
          <cell r="A758" t="str">
            <v>MIR70AVQS1R/MIR70FVS1R</v>
          </cell>
          <cell r="B758" t="str">
            <v>Бытовой кондиционер</v>
          </cell>
          <cell r="C758">
            <v>2</v>
          </cell>
          <cell r="D758">
            <v>0</v>
          </cell>
          <cell r="E758">
            <v>134990</v>
          </cell>
        </row>
        <row r="759">
          <cell r="A759" t="str">
            <v>SIB25AVQS1R/SIB25FVS1R</v>
          </cell>
          <cell r="B759" t="str">
            <v>Тепловой насос</v>
          </cell>
          <cell r="C759">
            <v>0</v>
          </cell>
          <cell r="D759">
            <v>46</v>
          </cell>
          <cell r="E759">
            <v>65290</v>
          </cell>
        </row>
        <row r="760">
          <cell r="A760" t="str">
            <v>SIB35AVQS1R/SIB35FVS1R</v>
          </cell>
          <cell r="B760" t="str">
            <v>Тепловой насос</v>
          </cell>
          <cell r="C760">
            <v>0</v>
          </cell>
          <cell r="D760">
            <v>36</v>
          </cell>
          <cell r="E760">
            <v>71890</v>
          </cell>
        </row>
        <row r="761">
          <cell r="A761" t="str">
            <v>SIB50AVQS1R/SIB50FVS1R</v>
          </cell>
          <cell r="B761" t="str">
            <v>Тепловой насос</v>
          </cell>
          <cell r="C761">
            <v>0</v>
          </cell>
          <cell r="D761">
            <v>7</v>
          </cell>
          <cell r="E761">
            <v>108090</v>
          </cell>
        </row>
        <row r="762">
          <cell r="A762" t="str">
            <v>SIB70AVQS1R/SIB70FVS1R</v>
          </cell>
          <cell r="B762" t="str">
            <v>Тепловой насос</v>
          </cell>
          <cell r="C762">
            <v>1</v>
          </cell>
          <cell r="D762">
            <v>0</v>
          </cell>
          <cell r="E762">
            <v>142390</v>
          </cell>
        </row>
        <row r="763">
          <cell r="A763" t="str">
            <v>UNI25AVQS1R/UNI25FVS1R</v>
          </cell>
          <cell r="B763" t="str">
            <v>Тепловой насос</v>
          </cell>
          <cell r="C763">
            <v>0</v>
          </cell>
          <cell r="D763" t="str">
            <v>&gt;50</v>
          </cell>
          <cell r="E763">
            <v>70790</v>
          </cell>
        </row>
        <row r="764">
          <cell r="A764" t="str">
            <v>UNI35AVQS1R/UNI35FVS1R</v>
          </cell>
          <cell r="B764" t="str">
            <v>Тепловой насос</v>
          </cell>
          <cell r="C764">
            <v>0</v>
          </cell>
          <cell r="D764">
            <v>0</v>
          </cell>
          <cell r="E764">
            <v>89590</v>
          </cell>
        </row>
        <row r="765">
          <cell r="A765" t="str">
            <v>FDXM25F9/RXM25R9</v>
          </cell>
          <cell r="B765" t="str">
            <v>Канальный кондиционер</v>
          </cell>
          <cell r="C765">
            <v>0</v>
          </cell>
          <cell r="D765">
            <v>0</v>
          </cell>
          <cell r="E765">
            <v>227400</v>
          </cell>
        </row>
        <row r="766">
          <cell r="A766" t="str">
            <v>FDXM35F9/RXM35R9</v>
          </cell>
          <cell r="B766" t="str">
            <v>Канальный кондиционер</v>
          </cell>
          <cell r="C766">
            <v>0</v>
          </cell>
          <cell r="D766">
            <v>0</v>
          </cell>
          <cell r="E766">
            <v>264800</v>
          </cell>
        </row>
        <row r="767">
          <cell r="A767" t="str">
            <v>FDXM50F9/RXM50R</v>
          </cell>
          <cell r="B767" t="str">
            <v>Канальный кондиционер</v>
          </cell>
          <cell r="C767">
            <v>0</v>
          </cell>
          <cell r="D767">
            <v>0</v>
          </cell>
          <cell r="E767">
            <v>360300</v>
          </cell>
        </row>
        <row r="768">
          <cell r="A768" t="str">
            <v>FDXM60F9/RXM60R</v>
          </cell>
          <cell r="B768" t="str">
            <v>Канальный кондиционер</v>
          </cell>
          <cell r="C768">
            <v>0</v>
          </cell>
          <cell r="D768">
            <v>0</v>
          </cell>
          <cell r="E768">
            <v>381800</v>
          </cell>
        </row>
        <row r="769">
          <cell r="A769" t="str">
            <v>FTXB20C/RXB20C/-30</v>
          </cell>
          <cell r="B769" t="str">
            <v>Бытовой кондиционер</v>
          </cell>
          <cell r="C769">
            <v>0</v>
          </cell>
          <cell r="D769">
            <v>0</v>
          </cell>
          <cell r="E769">
            <v>70400</v>
          </cell>
        </row>
        <row r="770">
          <cell r="A770" t="str">
            <v>FTXF20C/RXF20C</v>
          </cell>
          <cell r="B770" t="str">
            <v>Бытовой кондиционер</v>
          </cell>
          <cell r="C770">
            <v>0</v>
          </cell>
          <cell r="D770">
            <v>0</v>
          </cell>
          <cell r="E770">
            <v>79800</v>
          </cell>
        </row>
        <row r="771">
          <cell r="A771" t="str">
            <v>FTXF20D/RXF20D</v>
          </cell>
          <cell r="B771" t="str">
            <v>Бытовой кондиционер</v>
          </cell>
          <cell r="C771">
            <v>1</v>
          </cell>
          <cell r="D771">
            <v>0</v>
          </cell>
          <cell r="E771">
            <v>80600</v>
          </cell>
        </row>
        <row r="772">
          <cell r="A772" t="str">
            <v>FTXF20D/RXF20D/-40</v>
          </cell>
          <cell r="B772" t="str">
            <v>Бытовой кондиционер с низкотемпературной доработкой</v>
          </cell>
          <cell r="C772">
            <v>0</v>
          </cell>
          <cell r="D772">
            <v>0</v>
          </cell>
          <cell r="E772">
            <v>92600</v>
          </cell>
        </row>
        <row r="773">
          <cell r="A773" t="str">
            <v>FTXF20E/RXF20E</v>
          </cell>
          <cell r="B773" t="str">
            <v>Бытовой кондиционер</v>
          </cell>
          <cell r="C773">
            <v>20</v>
          </cell>
          <cell r="D773" t="str">
            <v>&gt;50</v>
          </cell>
          <cell r="E773">
            <v>117600</v>
          </cell>
        </row>
        <row r="774">
          <cell r="A774" t="str">
            <v>FTXF20E/RXF20E/-40</v>
          </cell>
          <cell r="B774" t="str">
            <v>Бытовой кондиционер с низкотемпературной доработкой</v>
          </cell>
          <cell r="C774">
            <v>7</v>
          </cell>
          <cell r="D774">
            <v>0</v>
          </cell>
          <cell r="E774">
            <v>129800</v>
          </cell>
        </row>
        <row r="775">
          <cell r="A775" t="str">
            <v>FTXF20F/RXF20F</v>
          </cell>
          <cell r="B775" t="str">
            <v>Бытовой кондиционер</v>
          </cell>
          <cell r="C775">
            <v>0</v>
          </cell>
          <cell r="D775">
            <v>0</v>
          </cell>
          <cell r="E775">
            <v>119700</v>
          </cell>
        </row>
        <row r="776">
          <cell r="A776" t="str">
            <v>FTXF25D/RXF25D</v>
          </cell>
          <cell r="B776" t="str">
            <v>Бытовой кондиционер</v>
          </cell>
          <cell r="C776">
            <v>0</v>
          </cell>
          <cell r="D776">
            <v>0</v>
          </cell>
          <cell r="E776">
            <v>82800</v>
          </cell>
        </row>
        <row r="777">
          <cell r="A777" t="str">
            <v>FTXF25D/RXF25D/-40</v>
          </cell>
          <cell r="B777" t="str">
            <v>Бытовой кондиционер с низкотемпературной доработкой</v>
          </cell>
          <cell r="C777">
            <v>0</v>
          </cell>
          <cell r="D777">
            <v>0</v>
          </cell>
          <cell r="E777">
            <v>94700</v>
          </cell>
        </row>
        <row r="778">
          <cell r="A778" t="str">
            <v>FTXF25E/RXF25E</v>
          </cell>
          <cell r="B778" t="str">
            <v>Бытовой кондиционер</v>
          </cell>
          <cell r="C778">
            <v>17</v>
          </cell>
          <cell r="D778" t="str">
            <v>&gt;50</v>
          </cell>
          <cell r="E778">
            <v>120700</v>
          </cell>
        </row>
        <row r="779">
          <cell r="A779" t="str">
            <v>FTXF25E/RXF25E/-40</v>
          </cell>
          <cell r="B779" t="str">
            <v>Бытовой кондиционер с низкотемпературной доработкой</v>
          </cell>
          <cell r="C779">
            <v>1</v>
          </cell>
          <cell r="D779">
            <v>0</v>
          </cell>
          <cell r="E779">
            <v>132800</v>
          </cell>
        </row>
        <row r="780">
          <cell r="A780" t="str">
            <v>FTXF25F/RXF25F</v>
          </cell>
          <cell r="B780" t="str">
            <v>Бытовой кондиционер</v>
          </cell>
          <cell r="C780" t="str">
            <v>&gt;50</v>
          </cell>
          <cell r="D780">
            <v>0</v>
          </cell>
          <cell r="E780">
            <v>134400</v>
          </cell>
        </row>
        <row r="781">
          <cell r="A781" t="str">
            <v>FTXF35D/RXF35D</v>
          </cell>
          <cell r="B781" t="str">
            <v>Бытовой кондиционер</v>
          </cell>
          <cell r="C781">
            <v>0</v>
          </cell>
          <cell r="D781">
            <v>0</v>
          </cell>
          <cell r="E781">
            <v>95000</v>
          </cell>
        </row>
        <row r="782">
          <cell r="A782" t="str">
            <v>FTXF35D/RXF35D/-40</v>
          </cell>
          <cell r="B782" t="str">
            <v>Бытовой кондиционер с низкотемпературной доработкой</v>
          </cell>
          <cell r="C782">
            <v>0</v>
          </cell>
          <cell r="D782">
            <v>0</v>
          </cell>
          <cell r="E782">
            <v>101500</v>
          </cell>
        </row>
        <row r="783">
          <cell r="A783" t="str">
            <v>FTXF35E/RXF35E</v>
          </cell>
          <cell r="B783" t="str">
            <v>Бытовой кондиционер</v>
          </cell>
          <cell r="C783">
            <v>0</v>
          </cell>
          <cell r="D783">
            <v>0</v>
          </cell>
          <cell r="E783">
            <v>138600</v>
          </cell>
        </row>
        <row r="784">
          <cell r="A784" t="str">
            <v>FTXF35E/RXF35E/-40</v>
          </cell>
          <cell r="B784" t="str">
            <v>Бытовой кондиционер с низкотемпературной доработкой</v>
          </cell>
          <cell r="C784">
            <v>0</v>
          </cell>
          <cell r="D784">
            <v>0</v>
          </cell>
          <cell r="E784">
            <v>142400</v>
          </cell>
        </row>
        <row r="785">
          <cell r="A785" t="str">
            <v>FTXF35F/RXF35F</v>
          </cell>
          <cell r="B785" t="str">
            <v>Бытовой кондиционер</v>
          </cell>
          <cell r="C785">
            <v>0</v>
          </cell>
          <cell r="D785">
            <v>0</v>
          </cell>
          <cell r="E785">
            <v>154300</v>
          </cell>
        </row>
        <row r="786">
          <cell r="A786" t="str">
            <v>FTXF42E/RXF42E</v>
          </cell>
          <cell r="B786" t="str">
            <v>Бытовой кондиционер</v>
          </cell>
          <cell r="C786">
            <v>0</v>
          </cell>
          <cell r="D786">
            <v>0</v>
          </cell>
          <cell r="E786">
            <v>216490</v>
          </cell>
        </row>
        <row r="787">
          <cell r="A787" t="str">
            <v>FTXF50D/RXF50D</v>
          </cell>
          <cell r="B787" t="str">
            <v>Бытовой кондиционер</v>
          </cell>
          <cell r="C787">
            <v>0</v>
          </cell>
          <cell r="D787">
            <v>0</v>
          </cell>
          <cell r="E787">
            <v>162100</v>
          </cell>
        </row>
        <row r="788">
          <cell r="A788" t="str">
            <v>FTXF50D/RXF50D/-40</v>
          </cell>
          <cell r="B788" t="str">
            <v>Бытовой кондиционер с низкотемпературной доработкой</v>
          </cell>
          <cell r="C788">
            <v>0</v>
          </cell>
          <cell r="D788">
            <v>0</v>
          </cell>
          <cell r="E788">
            <v>165000</v>
          </cell>
        </row>
        <row r="789">
          <cell r="A789" t="str">
            <v>FTXF50F/RXF50F</v>
          </cell>
          <cell r="B789" t="str">
            <v>Бытовой кондиционер</v>
          </cell>
          <cell r="C789" t="str">
            <v>&gt;50</v>
          </cell>
          <cell r="D789">
            <v>0</v>
          </cell>
          <cell r="E789">
            <v>255100</v>
          </cell>
        </row>
        <row r="790">
          <cell r="A790" t="str">
            <v>FTXF50F/RXF50F/-40</v>
          </cell>
          <cell r="B790" t="str">
            <v>Бытовой кондиционер</v>
          </cell>
          <cell r="C790">
            <v>0</v>
          </cell>
          <cell r="D790">
            <v>0</v>
          </cell>
          <cell r="E790">
            <v>270700</v>
          </cell>
        </row>
        <row r="791">
          <cell r="A791" t="str">
            <v>FTXF60D/RXF60D</v>
          </cell>
          <cell r="B791" t="str">
            <v>Бытовой кондиционер</v>
          </cell>
          <cell r="C791">
            <v>0</v>
          </cell>
          <cell r="D791">
            <v>0</v>
          </cell>
          <cell r="E791">
            <v>182800</v>
          </cell>
        </row>
        <row r="792">
          <cell r="A792" t="str">
            <v>FTXF60D/RXF60D/-40</v>
          </cell>
          <cell r="B792" t="str">
            <v>Бытовой кондиционер с низкотемпературной доработкой</v>
          </cell>
          <cell r="C792">
            <v>0</v>
          </cell>
          <cell r="D792">
            <v>0</v>
          </cell>
          <cell r="E792">
            <v>193500</v>
          </cell>
        </row>
        <row r="793">
          <cell r="A793" t="str">
            <v>FTXF60F/RXF60D9</v>
          </cell>
          <cell r="B793" t="str">
            <v>Бытовой кондиционер</v>
          </cell>
          <cell r="C793" t="str">
            <v>&gt;50</v>
          </cell>
          <cell r="D793">
            <v>0</v>
          </cell>
          <cell r="E793">
            <v>284600</v>
          </cell>
        </row>
        <row r="794">
          <cell r="A794" t="str">
            <v>FTXF60F/RXF60D9/-40</v>
          </cell>
          <cell r="B794" t="str">
            <v>Бытовой кондиционер</v>
          </cell>
          <cell r="C794">
            <v>7</v>
          </cell>
          <cell r="D794">
            <v>0</v>
          </cell>
          <cell r="E794">
            <v>300600</v>
          </cell>
        </row>
        <row r="795">
          <cell r="A795" t="str">
            <v>FTXF71D/RXF71D</v>
          </cell>
          <cell r="B795" t="str">
            <v>Бытовой кондиционер</v>
          </cell>
          <cell r="C795">
            <v>0</v>
          </cell>
          <cell r="D795">
            <v>0</v>
          </cell>
          <cell r="E795">
            <v>196100</v>
          </cell>
        </row>
        <row r="796">
          <cell r="A796" t="str">
            <v>FTXF71D/RXF71D/-40</v>
          </cell>
          <cell r="B796" t="str">
            <v>Бытовой кондиционер с низкотемпературной доработкой</v>
          </cell>
          <cell r="C796">
            <v>0</v>
          </cell>
          <cell r="D796">
            <v>0</v>
          </cell>
          <cell r="E796">
            <v>203200</v>
          </cell>
        </row>
        <row r="797">
          <cell r="A797" t="str">
            <v>FTXF71F/RXF71D9</v>
          </cell>
          <cell r="B797" t="str">
            <v>Бытовой кондиционер</v>
          </cell>
          <cell r="C797" t="str">
            <v>&gt;50</v>
          </cell>
          <cell r="D797">
            <v>1</v>
          </cell>
          <cell r="E797">
            <v>301300</v>
          </cell>
        </row>
        <row r="798">
          <cell r="A798" t="str">
            <v>FTXF71F/RXF71D9/-40</v>
          </cell>
          <cell r="B798" t="str">
            <v>Бытовой кондиционер</v>
          </cell>
          <cell r="C798">
            <v>3</v>
          </cell>
          <cell r="D798">
            <v>0</v>
          </cell>
          <cell r="E798">
            <v>317200</v>
          </cell>
        </row>
        <row r="799">
          <cell r="A799" t="str">
            <v>FTXJ20AB/RXJ20A</v>
          </cell>
          <cell r="B799" t="str">
            <v>Бытовой кондиционер</v>
          </cell>
          <cell r="C799">
            <v>0</v>
          </cell>
          <cell r="D799">
            <v>0</v>
          </cell>
          <cell r="E799">
            <v>240800</v>
          </cell>
        </row>
        <row r="800">
          <cell r="A800" t="str">
            <v>FTXJ20AB9/RXJ20A9</v>
          </cell>
          <cell r="B800" t="str">
            <v>Бытовой кондиционер</v>
          </cell>
          <cell r="C800">
            <v>4</v>
          </cell>
          <cell r="D800">
            <v>0</v>
          </cell>
          <cell r="E800">
            <v>305000</v>
          </cell>
        </row>
        <row r="801">
          <cell r="A801" t="str">
            <v>FTXJ20AS/RXJ20A</v>
          </cell>
          <cell r="B801" t="str">
            <v>Бытовой кондиционер</v>
          </cell>
          <cell r="C801">
            <v>0</v>
          </cell>
          <cell r="D801">
            <v>0</v>
          </cell>
          <cell r="E801">
            <v>240800</v>
          </cell>
        </row>
        <row r="802">
          <cell r="A802" t="str">
            <v>FTXJ20AS9/RXJ20A9</v>
          </cell>
          <cell r="B802" t="str">
            <v>Бытовой кондиционер</v>
          </cell>
          <cell r="C802">
            <v>1</v>
          </cell>
          <cell r="D802">
            <v>0</v>
          </cell>
          <cell r="E802">
            <v>305000</v>
          </cell>
        </row>
        <row r="803">
          <cell r="A803" t="str">
            <v>FTXJ20AW/RXJ20A</v>
          </cell>
          <cell r="B803" t="str">
            <v>Бытовой кондиционер</v>
          </cell>
          <cell r="C803">
            <v>0</v>
          </cell>
          <cell r="D803">
            <v>0</v>
          </cell>
          <cell r="E803">
            <v>232200</v>
          </cell>
        </row>
        <row r="804">
          <cell r="A804" t="str">
            <v>FTXJ20AW9/RXJ20A9</v>
          </cell>
          <cell r="B804" t="str">
            <v>Бытовой кондиционер</v>
          </cell>
          <cell r="C804">
            <v>0</v>
          </cell>
          <cell r="D804">
            <v>0</v>
          </cell>
          <cell r="E804">
            <v>293000</v>
          </cell>
        </row>
        <row r="805">
          <cell r="A805" t="str">
            <v>FTXJ25AB/RXJ25A</v>
          </cell>
          <cell r="B805" t="str">
            <v>Бытовой кондиционер</v>
          </cell>
          <cell r="C805">
            <v>0</v>
          </cell>
          <cell r="D805">
            <v>0</v>
          </cell>
          <cell r="E805">
            <v>259700</v>
          </cell>
        </row>
        <row r="806">
          <cell r="A806" t="str">
            <v>FTXJ25AB9/RXJ25A9</v>
          </cell>
          <cell r="B806" t="str">
            <v>Бытовой кондиционер</v>
          </cell>
          <cell r="C806">
            <v>0</v>
          </cell>
          <cell r="D806">
            <v>0</v>
          </cell>
          <cell r="E806">
            <v>331200</v>
          </cell>
        </row>
        <row r="807">
          <cell r="A807" t="str">
            <v>FTXJ25AS/RXJ25A</v>
          </cell>
          <cell r="B807" t="str">
            <v>Бытовой кондиционер</v>
          </cell>
          <cell r="C807">
            <v>0</v>
          </cell>
          <cell r="D807">
            <v>0</v>
          </cell>
          <cell r="E807">
            <v>259700</v>
          </cell>
        </row>
        <row r="808">
          <cell r="A808" t="str">
            <v>FTXJ25AS9/RXJ25A9</v>
          </cell>
          <cell r="B808" t="str">
            <v>Бытовой кондиционер</v>
          </cell>
          <cell r="C808">
            <v>0</v>
          </cell>
          <cell r="D808">
            <v>0</v>
          </cell>
          <cell r="E808">
            <v>331200</v>
          </cell>
        </row>
        <row r="809">
          <cell r="A809" t="str">
            <v>FTXJ25AW/RXJ25A</v>
          </cell>
          <cell r="B809" t="str">
            <v>Бытовой кондиционер</v>
          </cell>
          <cell r="C809">
            <v>0</v>
          </cell>
          <cell r="D809">
            <v>0</v>
          </cell>
          <cell r="E809">
            <v>251100</v>
          </cell>
        </row>
        <row r="810">
          <cell r="A810" t="str">
            <v>FTXJ25AW9/RXJ25A9</v>
          </cell>
          <cell r="B810" t="str">
            <v>Бытовой кондиционер</v>
          </cell>
          <cell r="C810">
            <v>0</v>
          </cell>
          <cell r="D810">
            <v>0</v>
          </cell>
          <cell r="E810">
            <v>324400</v>
          </cell>
        </row>
        <row r="811">
          <cell r="A811" t="str">
            <v>FTXJ35AB/RXJ35A</v>
          </cell>
          <cell r="B811" t="str">
            <v>Бытовой кондиционер</v>
          </cell>
          <cell r="C811">
            <v>6</v>
          </cell>
          <cell r="D811">
            <v>0</v>
          </cell>
          <cell r="E811">
            <v>311400</v>
          </cell>
        </row>
        <row r="812">
          <cell r="A812" t="str">
            <v>FTXJ35AB9/RXJ35A9</v>
          </cell>
          <cell r="B812" t="str">
            <v>Бытовой кондиционер</v>
          </cell>
          <cell r="C812">
            <v>0</v>
          </cell>
          <cell r="D812">
            <v>0</v>
          </cell>
          <cell r="E812">
            <v>400400</v>
          </cell>
        </row>
        <row r="813">
          <cell r="A813" t="str">
            <v>FTXJ35AS/RXJ35A</v>
          </cell>
          <cell r="B813" t="str">
            <v>Бытовой кондиционер</v>
          </cell>
          <cell r="C813">
            <v>0</v>
          </cell>
          <cell r="D813">
            <v>0</v>
          </cell>
          <cell r="E813">
            <v>311400</v>
          </cell>
        </row>
        <row r="814">
          <cell r="A814" t="str">
            <v>FTXJ35AS9/RXJ35A9</v>
          </cell>
          <cell r="B814" t="str">
            <v>Бытовой кондиционер</v>
          </cell>
          <cell r="C814">
            <v>0</v>
          </cell>
          <cell r="D814">
            <v>0</v>
          </cell>
          <cell r="E814">
            <v>399000</v>
          </cell>
        </row>
        <row r="815">
          <cell r="A815" t="str">
            <v>FTXJ35AW/RXJ35A</v>
          </cell>
          <cell r="B815" t="str">
            <v>Бытовой кондиционер</v>
          </cell>
          <cell r="C815">
            <v>0</v>
          </cell>
          <cell r="D815">
            <v>0</v>
          </cell>
          <cell r="E815">
            <v>300200</v>
          </cell>
        </row>
        <row r="816">
          <cell r="A816" t="str">
            <v>FTXJ35AW9/RXJ35A9</v>
          </cell>
          <cell r="B816" t="str">
            <v>Бытовой кондиционер</v>
          </cell>
          <cell r="C816">
            <v>0</v>
          </cell>
          <cell r="D816">
            <v>0</v>
          </cell>
          <cell r="E816">
            <v>393800</v>
          </cell>
        </row>
        <row r="817">
          <cell r="A817" t="str">
            <v>FTXJ35MS/RXJ35M</v>
          </cell>
          <cell r="B817" t="str">
            <v>Бытовой кондиционер</v>
          </cell>
          <cell r="C817">
            <v>0</v>
          </cell>
          <cell r="D817">
            <v>0</v>
          </cell>
          <cell r="E817">
            <v>205050</v>
          </cell>
        </row>
        <row r="818">
          <cell r="A818" t="str">
            <v>FTXJ50AB/RXJ50A</v>
          </cell>
          <cell r="B818" t="str">
            <v>Бытовой кондиционер</v>
          </cell>
          <cell r="C818">
            <v>0</v>
          </cell>
          <cell r="D818">
            <v>0</v>
          </cell>
          <cell r="E818">
            <v>402346</v>
          </cell>
        </row>
        <row r="819">
          <cell r="A819" t="str">
            <v>FTXJ50AB9/RXJ50A9</v>
          </cell>
          <cell r="B819" t="str">
            <v>Бытовой кондиционер</v>
          </cell>
          <cell r="C819">
            <v>0</v>
          </cell>
          <cell r="D819">
            <v>0</v>
          </cell>
          <cell r="E819">
            <v>516400</v>
          </cell>
        </row>
        <row r="820">
          <cell r="A820" t="str">
            <v>FTXJ50AS/RXJ50A</v>
          </cell>
          <cell r="B820" t="str">
            <v>Бытовой кондиционер</v>
          </cell>
          <cell r="C820">
            <v>0</v>
          </cell>
          <cell r="D820">
            <v>0</v>
          </cell>
          <cell r="E820">
            <v>375400</v>
          </cell>
        </row>
        <row r="821">
          <cell r="A821" t="str">
            <v>FTXJ50AS9/RXJ50A9</v>
          </cell>
          <cell r="B821" t="str">
            <v>Бытовой кондиционер</v>
          </cell>
          <cell r="C821">
            <v>4</v>
          </cell>
          <cell r="D821">
            <v>0</v>
          </cell>
          <cell r="E821">
            <v>511100</v>
          </cell>
        </row>
        <row r="822">
          <cell r="A822" t="str">
            <v>FTXJ50AW/RXJ50A</v>
          </cell>
          <cell r="B822" t="str">
            <v>Бытовой кондиционер</v>
          </cell>
          <cell r="C822">
            <v>0</v>
          </cell>
          <cell r="D822">
            <v>0</v>
          </cell>
          <cell r="E822">
            <v>362100</v>
          </cell>
        </row>
        <row r="823">
          <cell r="A823" t="str">
            <v>FTXJ50AW9/RXJ50A9</v>
          </cell>
          <cell r="B823" t="str">
            <v>Бытовой кондиционер</v>
          </cell>
          <cell r="C823">
            <v>0</v>
          </cell>
          <cell r="D823">
            <v>0</v>
          </cell>
          <cell r="E823">
            <v>498800</v>
          </cell>
        </row>
        <row r="824">
          <cell r="A824" t="str">
            <v>FTXM20A/RXM20A</v>
          </cell>
          <cell r="B824" t="str">
            <v>Бытовой кондиционер</v>
          </cell>
          <cell r="C824">
            <v>0</v>
          </cell>
          <cell r="D824">
            <v>0</v>
          </cell>
          <cell r="E824">
            <v>228900</v>
          </cell>
        </row>
        <row r="825">
          <cell r="A825" t="str">
            <v>FTXM20R/RXM20R9</v>
          </cell>
          <cell r="B825" t="str">
            <v>Бытовой кондиционер</v>
          </cell>
          <cell r="C825">
            <v>0</v>
          </cell>
          <cell r="D825">
            <v>0</v>
          </cell>
          <cell r="E825">
            <v>187500</v>
          </cell>
        </row>
        <row r="826">
          <cell r="A826" t="str">
            <v>FTXM25A/RXM25A</v>
          </cell>
          <cell r="B826" t="str">
            <v>Бытовой кондиционер</v>
          </cell>
          <cell r="C826">
            <v>0</v>
          </cell>
          <cell r="D826">
            <v>0</v>
          </cell>
          <cell r="E826">
            <v>229300</v>
          </cell>
        </row>
        <row r="827">
          <cell r="A827" t="str">
            <v>FTXM25A/RXM25A9</v>
          </cell>
          <cell r="B827" t="str">
            <v>Бытовой кондиционер</v>
          </cell>
          <cell r="C827">
            <v>0</v>
          </cell>
          <cell r="D827">
            <v>0</v>
          </cell>
          <cell r="E827">
            <v>257300</v>
          </cell>
        </row>
        <row r="828">
          <cell r="A828" t="str">
            <v>FTXM25R/RXM25R9</v>
          </cell>
          <cell r="B828" t="str">
            <v>Бытовой кондиционер</v>
          </cell>
          <cell r="C828">
            <v>0</v>
          </cell>
          <cell r="D828">
            <v>0</v>
          </cell>
          <cell r="E828">
            <v>208100</v>
          </cell>
        </row>
        <row r="829">
          <cell r="A829" t="str">
            <v>FTXM35A/RXM35A</v>
          </cell>
          <cell r="B829" t="str">
            <v>Бытовой кондиционер</v>
          </cell>
          <cell r="C829">
            <v>0</v>
          </cell>
          <cell r="D829">
            <v>0</v>
          </cell>
          <cell r="E829">
            <v>302300</v>
          </cell>
        </row>
        <row r="830">
          <cell r="A830" t="str">
            <v>FTXM35A/RXM35A9</v>
          </cell>
          <cell r="B830" t="str">
            <v>Бытовой кондиционер</v>
          </cell>
          <cell r="C830">
            <v>0</v>
          </cell>
          <cell r="D830">
            <v>0</v>
          </cell>
          <cell r="E830">
            <v>317500</v>
          </cell>
        </row>
        <row r="831">
          <cell r="A831" t="str">
            <v>FTXM35R/RXM35R9</v>
          </cell>
          <cell r="B831" t="str">
            <v>Бытовой кондиционер</v>
          </cell>
          <cell r="C831">
            <v>0</v>
          </cell>
          <cell r="D831">
            <v>0</v>
          </cell>
          <cell r="E831">
            <v>243300</v>
          </cell>
        </row>
        <row r="832">
          <cell r="A832" t="str">
            <v>FTXM42R/RXM42R</v>
          </cell>
          <cell r="B832" t="str">
            <v>Бытовой кондиционер</v>
          </cell>
          <cell r="C832">
            <v>0</v>
          </cell>
          <cell r="D832">
            <v>0</v>
          </cell>
          <cell r="E832">
            <v>302700</v>
          </cell>
        </row>
        <row r="833">
          <cell r="A833" t="str">
            <v>FTXM50A/RXM50A</v>
          </cell>
          <cell r="B833" t="str">
            <v>Бытовой кондиционер</v>
          </cell>
          <cell r="C833">
            <v>0</v>
          </cell>
          <cell r="D833">
            <v>0</v>
          </cell>
          <cell r="E833">
            <v>406300</v>
          </cell>
        </row>
        <row r="834">
          <cell r="A834" t="str">
            <v>FTXM50A/RXM50A8</v>
          </cell>
          <cell r="B834" t="str">
            <v>Бытовой кондиционер</v>
          </cell>
          <cell r="C834">
            <v>0</v>
          </cell>
          <cell r="D834">
            <v>0</v>
          </cell>
          <cell r="E834">
            <v>406300</v>
          </cell>
        </row>
        <row r="835">
          <cell r="A835" t="str">
            <v>FTXM50R/RXM50R</v>
          </cell>
          <cell r="B835" t="str">
            <v>Бытовой кондиционер</v>
          </cell>
          <cell r="C835">
            <v>0</v>
          </cell>
          <cell r="D835">
            <v>0</v>
          </cell>
          <cell r="E835">
            <v>332800</v>
          </cell>
        </row>
        <row r="836">
          <cell r="A836" t="str">
            <v>FTXM60A/RXM60A</v>
          </cell>
          <cell r="B836" t="str">
            <v>Бытовой кондиционер</v>
          </cell>
          <cell r="C836">
            <v>0</v>
          </cell>
          <cell r="D836">
            <v>0</v>
          </cell>
          <cell r="E836">
            <v>429400</v>
          </cell>
        </row>
        <row r="837">
          <cell r="A837" t="str">
            <v>FTXM60R/RXM60R</v>
          </cell>
          <cell r="B837" t="str">
            <v>Бытовой кондиционер</v>
          </cell>
          <cell r="C837">
            <v>0</v>
          </cell>
          <cell r="D837">
            <v>0</v>
          </cell>
          <cell r="E837">
            <v>378900</v>
          </cell>
        </row>
        <row r="838">
          <cell r="A838" t="str">
            <v>FTXM71A/RXM71A</v>
          </cell>
          <cell r="B838" t="str">
            <v>Бытовой кондиционер</v>
          </cell>
          <cell r="C838">
            <v>0</v>
          </cell>
          <cell r="D838">
            <v>0</v>
          </cell>
          <cell r="E838">
            <v>482000</v>
          </cell>
        </row>
        <row r="839">
          <cell r="A839" t="str">
            <v>FTXM71R/RXM71R</v>
          </cell>
          <cell r="B839" t="str">
            <v>Бытовой кондиционер</v>
          </cell>
          <cell r="C839">
            <v>0</v>
          </cell>
          <cell r="D839">
            <v>0</v>
          </cell>
          <cell r="E839">
            <v>395600</v>
          </cell>
        </row>
        <row r="840">
          <cell r="A840" t="str">
            <v>FTXS20K/RXS20L3</v>
          </cell>
          <cell r="B840" t="str">
            <v>Бытовой кондиционер</v>
          </cell>
          <cell r="C840">
            <v>0</v>
          </cell>
          <cell r="D840">
            <v>0</v>
          </cell>
          <cell r="E840">
            <v>101100</v>
          </cell>
        </row>
        <row r="841">
          <cell r="A841" t="str">
            <v>FTXS25K/RXS25L3</v>
          </cell>
          <cell r="B841" t="str">
            <v>Бытовой кондиционер</v>
          </cell>
          <cell r="C841">
            <v>0</v>
          </cell>
          <cell r="D841">
            <v>0</v>
          </cell>
          <cell r="E841">
            <v>103500</v>
          </cell>
        </row>
        <row r="842">
          <cell r="A842" t="str">
            <v>FTXZ25N/RXZ25N</v>
          </cell>
          <cell r="B842" t="str">
            <v>Бытовой кондиционер</v>
          </cell>
          <cell r="C842">
            <v>0</v>
          </cell>
          <cell r="D842">
            <v>0</v>
          </cell>
          <cell r="E842">
            <v>656300</v>
          </cell>
        </row>
        <row r="843">
          <cell r="A843" t="str">
            <v>FTXZ35N/RXZ35N</v>
          </cell>
          <cell r="B843" t="str">
            <v>Бытовой кондиционер</v>
          </cell>
          <cell r="C843">
            <v>0</v>
          </cell>
          <cell r="D843">
            <v>0</v>
          </cell>
          <cell r="E843">
            <v>703500</v>
          </cell>
        </row>
        <row r="844">
          <cell r="A844" t="str">
            <v>FTXZ50N/RXZ50N</v>
          </cell>
          <cell r="B844" t="str">
            <v>Бытовой кондиционер</v>
          </cell>
          <cell r="C844">
            <v>0</v>
          </cell>
          <cell r="D844">
            <v>0</v>
          </cell>
          <cell r="E844">
            <v>796800</v>
          </cell>
        </row>
        <row r="845">
          <cell r="A845" t="str">
            <v>FTYN25L/RYN25L</v>
          </cell>
          <cell r="B845" t="str">
            <v>Бытовой кондиционер</v>
          </cell>
          <cell r="C845">
            <v>0</v>
          </cell>
          <cell r="D845">
            <v>0</v>
          </cell>
          <cell r="E845">
            <v>48600</v>
          </cell>
        </row>
        <row r="846">
          <cell r="A846" t="str">
            <v>FTYN50L/RYN50L</v>
          </cell>
          <cell r="B846" t="str">
            <v>Бытовой кондиционер</v>
          </cell>
          <cell r="C846">
            <v>0</v>
          </cell>
          <cell r="D846">
            <v>0</v>
          </cell>
          <cell r="E846">
            <v>75800</v>
          </cell>
        </row>
        <row r="847">
          <cell r="A847" t="str">
            <v>FVXM25A/RXM25R9</v>
          </cell>
          <cell r="B847" t="str">
            <v>Напольный кондиционер</v>
          </cell>
          <cell r="C847">
            <v>0</v>
          </cell>
          <cell r="D847">
            <v>0</v>
          </cell>
          <cell r="E847">
            <v>315500</v>
          </cell>
        </row>
        <row r="848">
          <cell r="A848" t="str">
            <v>FVXM35A/RXM35R9</v>
          </cell>
          <cell r="B848" t="str">
            <v>Напольный кондиционер</v>
          </cell>
          <cell r="C848">
            <v>0</v>
          </cell>
          <cell r="D848">
            <v>0</v>
          </cell>
          <cell r="E848">
            <v>334500</v>
          </cell>
        </row>
        <row r="849">
          <cell r="A849" t="str">
            <v>FVXM50A/RXM50R</v>
          </cell>
          <cell r="B849" t="str">
            <v>Напольный кондиционер</v>
          </cell>
          <cell r="C849">
            <v>0</v>
          </cell>
          <cell r="D849">
            <v>0</v>
          </cell>
          <cell r="E849">
            <v>416986</v>
          </cell>
        </row>
        <row r="850">
          <cell r="A850" t="str">
            <v>HAC-09F1AI/HAC-09F1AO</v>
          </cell>
          <cell r="B850" t="str">
            <v>Бытовой кондиционер</v>
          </cell>
          <cell r="C850">
            <v>0</v>
          </cell>
          <cell r="D850">
            <v>0</v>
          </cell>
          <cell r="E850">
            <v>16990</v>
          </cell>
        </row>
        <row r="851">
          <cell r="A851" t="str">
            <v>KSGA21HFAN1/KSRA21HFAN1</v>
          </cell>
          <cell r="B851" t="str">
            <v>Бытовой кондиционер</v>
          </cell>
          <cell r="C851">
            <v>0</v>
          </cell>
          <cell r="D851">
            <v>0</v>
          </cell>
          <cell r="E851">
            <v>27890</v>
          </cell>
        </row>
        <row r="852">
          <cell r="A852" t="str">
            <v>KSGA21HFAN1/KSRA21HFAN1/-40</v>
          </cell>
          <cell r="B852" t="str">
            <v>Бытовой кондиционер с низкотемпературной доработкой</v>
          </cell>
          <cell r="C852">
            <v>0</v>
          </cell>
          <cell r="D852">
            <v>0</v>
          </cell>
          <cell r="E852">
            <v>34790</v>
          </cell>
        </row>
        <row r="853">
          <cell r="A853" t="str">
            <v>KSGA21HFRN1/KSRA21HFRN1</v>
          </cell>
          <cell r="B853" t="str">
            <v>Бытовой кондиционер</v>
          </cell>
          <cell r="C853">
            <v>6</v>
          </cell>
          <cell r="D853">
            <v>0</v>
          </cell>
          <cell r="E853">
            <v>27890</v>
          </cell>
        </row>
        <row r="854">
          <cell r="A854" t="str">
            <v>KSGA21HFRN1/KSRA21HFRN1/-40</v>
          </cell>
          <cell r="B854" t="str">
            <v>Бытовой кондиционер</v>
          </cell>
          <cell r="C854">
            <v>0</v>
          </cell>
          <cell r="D854">
            <v>0</v>
          </cell>
          <cell r="E854">
            <v>34790</v>
          </cell>
        </row>
        <row r="855">
          <cell r="A855" t="str">
            <v>KSGA26HFAN1/KSRA26HFAN1</v>
          </cell>
          <cell r="B855" t="str">
            <v>Бытовой кондиционер</v>
          </cell>
          <cell r="C855">
            <v>0</v>
          </cell>
          <cell r="D855">
            <v>0</v>
          </cell>
          <cell r="E855">
            <v>30290</v>
          </cell>
        </row>
        <row r="856">
          <cell r="A856" t="str">
            <v>KSGA26HFAN1/KSRA26HFAN1/-40</v>
          </cell>
          <cell r="B856" t="str">
            <v>Бытовой кондиционер с низкотемпературной доработкой</v>
          </cell>
          <cell r="C856">
            <v>0</v>
          </cell>
          <cell r="D856">
            <v>0</v>
          </cell>
          <cell r="E856">
            <v>37190</v>
          </cell>
        </row>
        <row r="857">
          <cell r="A857" t="str">
            <v>KSGA26HFRN1/KSRA26HFRN1</v>
          </cell>
          <cell r="B857" t="str">
            <v>Бытовой кондиционер</v>
          </cell>
          <cell r="C857">
            <v>0</v>
          </cell>
          <cell r="D857">
            <v>0</v>
          </cell>
          <cell r="E857">
            <v>30290</v>
          </cell>
        </row>
        <row r="858">
          <cell r="A858" t="str">
            <v>KSGA26HFRN1/KSRA26HFRN1/-40</v>
          </cell>
          <cell r="B858" t="str">
            <v>Бытовой кондиционер</v>
          </cell>
          <cell r="C858">
            <v>0</v>
          </cell>
          <cell r="D858">
            <v>0</v>
          </cell>
          <cell r="E858">
            <v>37190</v>
          </cell>
        </row>
        <row r="859">
          <cell r="A859" t="str">
            <v>KSGA35HFAN1/KSRA35HFAN1</v>
          </cell>
          <cell r="B859" t="str">
            <v>Бытовой кондиционер</v>
          </cell>
          <cell r="C859">
            <v>0</v>
          </cell>
          <cell r="D859">
            <v>0</v>
          </cell>
          <cell r="E859">
            <v>38990</v>
          </cell>
        </row>
        <row r="860">
          <cell r="A860" t="str">
            <v>KSGA35HFAN1/KSRA35HFAN1/-40</v>
          </cell>
          <cell r="B860" t="str">
            <v>Бытовой кондиционер с низкотемпературной доработкой</v>
          </cell>
          <cell r="C860">
            <v>0</v>
          </cell>
          <cell r="D860">
            <v>0</v>
          </cell>
          <cell r="E860">
            <v>45890</v>
          </cell>
        </row>
        <row r="861">
          <cell r="A861" t="str">
            <v>KSGA35HFRN1/KSRA35HFRN1</v>
          </cell>
          <cell r="B861" t="str">
            <v>Бытовой кондиционер</v>
          </cell>
          <cell r="C861">
            <v>0</v>
          </cell>
          <cell r="D861">
            <v>0</v>
          </cell>
          <cell r="E861">
            <v>38990</v>
          </cell>
        </row>
        <row r="862">
          <cell r="A862" t="str">
            <v>KSGA35HFRN1/KSRA35HFRN1/-40</v>
          </cell>
          <cell r="B862" t="str">
            <v>Бытовой кондиционер</v>
          </cell>
          <cell r="C862">
            <v>0</v>
          </cell>
          <cell r="D862">
            <v>0</v>
          </cell>
          <cell r="E862">
            <v>45890</v>
          </cell>
        </row>
        <row r="863">
          <cell r="A863" t="str">
            <v>KSGA53HFAN1/KSRA53HFAN1</v>
          </cell>
          <cell r="B863" t="str">
            <v>Бытовой кондиционер</v>
          </cell>
          <cell r="C863">
            <v>0</v>
          </cell>
          <cell r="D863">
            <v>7</v>
          </cell>
          <cell r="E863">
            <v>66190</v>
          </cell>
        </row>
        <row r="864">
          <cell r="A864" t="str">
            <v>KSGA53HFAN1/KSRA53HFAN1/-40</v>
          </cell>
          <cell r="B864" t="str">
            <v>Бытовой кондиционер с низкотемпературной доработкой</v>
          </cell>
          <cell r="C864">
            <v>0</v>
          </cell>
          <cell r="D864">
            <v>0</v>
          </cell>
          <cell r="E864">
            <v>73090</v>
          </cell>
        </row>
        <row r="865">
          <cell r="A865" t="str">
            <v>KSGA53HFRN1/KSRA53HFRN1</v>
          </cell>
          <cell r="B865" t="str">
            <v>Бытовой кондиционер</v>
          </cell>
          <cell r="C865">
            <v>0</v>
          </cell>
          <cell r="D865">
            <v>0</v>
          </cell>
          <cell r="E865">
            <v>66190</v>
          </cell>
        </row>
        <row r="866">
          <cell r="A866" t="str">
            <v>KSGA53HFRN1/KSRA53HFRN1/-40</v>
          </cell>
          <cell r="B866" t="str">
            <v>Бытовой кондиционер</v>
          </cell>
          <cell r="C866">
            <v>0</v>
          </cell>
          <cell r="D866">
            <v>0</v>
          </cell>
          <cell r="E866">
            <v>73090</v>
          </cell>
        </row>
        <row r="867">
          <cell r="A867" t="str">
            <v>KSGA53HZRN1W/KSRA53HZRN1</v>
          </cell>
          <cell r="B867" t="str">
            <v>Бытовой кондиционер</v>
          </cell>
          <cell r="C867">
            <v>0</v>
          </cell>
          <cell r="D867">
            <v>0</v>
          </cell>
          <cell r="E867">
            <v>82490</v>
          </cell>
        </row>
        <row r="868">
          <cell r="A868" t="str">
            <v>KSGA53HZRN1W/KSRA53HZRN1/-40</v>
          </cell>
          <cell r="B868" t="str">
            <v>Бытовой кондиционер с низкотемпературной доработкой</v>
          </cell>
          <cell r="C868">
            <v>0</v>
          </cell>
          <cell r="D868">
            <v>0</v>
          </cell>
          <cell r="E868">
            <v>89390</v>
          </cell>
        </row>
        <row r="869">
          <cell r="A869" t="str">
            <v>KSGA70HFAN1/KSRA70HFAN1</v>
          </cell>
          <cell r="B869" t="str">
            <v>Бытовой кондиционер</v>
          </cell>
          <cell r="C869">
            <v>0</v>
          </cell>
          <cell r="D869">
            <v>0</v>
          </cell>
          <cell r="E869">
            <v>83590</v>
          </cell>
        </row>
        <row r="870">
          <cell r="A870" t="str">
            <v>KSGA70HFAN1/KSRA70HFAN1/-40</v>
          </cell>
          <cell r="B870" t="str">
            <v>Бытовой кондиционер с низкотемпературной доработкой</v>
          </cell>
          <cell r="C870">
            <v>0</v>
          </cell>
          <cell r="D870">
            <v>0</v>
          </cell>
          <cell r="E870">
            <v>91690</v>
          </cell>
        </row>
        <row r="871">
          <cell r="A871" t="str">
            <v>KSGA70HFRN1/KSRA70HFRN1</v>
          </cell>
          <cell r="B871" t="str">
            <v>Бытовой кондиционер</v>
          </cell>
          <cell r="C871">
            <v>0</v>
          </cell>
          <cell r="D871">
            <v>0</v>
          </cell>
          <cell r="E871">
            <v>83590</v>
          </cell>
        </row>
        <row r="872">
          <cell r="A872" t="str">
            <v>KSGA70HFRN1/KSRA70HFRN1/-40</v>
          </cell>
          <cell r="B872" t="str">
            <v>Бытовой кондиционер</v>
          </cell>
          <cell r="C872">
            <v>0</v>
          </cell>
          <cell r="D872">
            <v>0</v>
          </cell>
          <cell r="E872">
            <v>91690</v>
          </cell>
        </row>
        <row r="873">
          <cell r="A873" t="str">
            <v>KSGA70HZRN1W/KSRA70HZRN1</v>
          </cell>
          <cell r="B873" t="str">
            <v>Бытовой кондиционер</v>
          </cell>
          <cell r="C873">
            <v>0</v>
          </cell>
          <cell r="D873">
            <v>0</v>
          </cell>
          <cell r="E873">
            <v>105490</v>
          </cell>
        </row>
        <row r="874">
          <cell r="A874" t="str">
            <v>KSGA70HZRN1W/KSRA70HZRN1/-40</v>
          </cell>
          <cell r="B874" t="str">
            <v>Бытовой кондиционер с низкотемпературной доработкой</v>
          </cell>
          <cell r="C874">
            <v>0</v>
          </cell>
          <cell r="D874">
            <v>0</v>
          </cell>
          <cell r="E874">
            <v>113590</v>
          </cell>
        </row>
        <row r="875">
          <cell r="A875" t="str">
            <v>KSGAA35HZRN1W/KSRAA35HZRN1</v>
          </cell>
          <cell r="B875" t="str">
            <v>Бытовой кондиционер</v>
          </cell>
          <cell r="C875">
            <v>0</v>
          </cell>
          <cell r="D875">
            <v>0</v>
          </cell>
          <cell r="E875">
            <v>48690</v>
          </cell>
        </row>
        <row r="876">
          <cell r="A876" t="str">
            <v>KSGAA35HZRN1W/KSRAA35HZRN1/-40</v>
          </cell>
          <cell r="B876" t="str">
            <v>Бытовой кондиционер с низкотемпературной доработкой</v>
          </cell>
          <cell r="C876">
            <v>0</v>
          </cell>
          <cell r="D876">
            <v>0</v>
          </cell>
          <cell r="E876">
            <v>54990</v>
          </cell>
        </row>
        <row r="877">
          <cell r="A877" t="str">
            <v>KSGAB21HZRN1W/KSRAB21HZRN1</v>
          </cell>
          <cell r="B877" t="str">
            <v>Бытовой кондиционер</v>
          </cell>
          <cell r="C877">
            <v>0</v>
          </cell>
          <cell r="D877">
            <v>0</v>
          </cell>
          <cell r="E877">
            <v>39490</v>
          </cell>
        </row>
        <row r="878">
          <cell r="A878" t="str">
            <v>KSGAB21HZRN1W/KSRAB21HZRN1/-40</v>
          </cell>
          <cell r="B878" t="str">
            <v>Бытовой кондиционер с низкотемпературной доработкой</v>
          </cell>
          <cell r="C878">
            <v>0</v>
          </cell>
          <cell r="D878">
            <v>0</v>
          </cell>
          <cell r="E878">
            <v>45790</v>
          </cell>
        </row>
        <row r="879">
          <cell r="A879" t="str">
            <v>KSGAB26HZRN1W/KSRAB26HZRN1</v>
          </cell>
          <cell r="B879" t="str">
            <v>Бытовой кондиционер</v>
          </cell>
          <cell r="C879">
            <v>0</v>
          </cell>
          <cell r="D879">
            <v>0</v>
          </cell>
          <cell r="E879">
            <v>42090</v>
          </cell>
        </row>
        <row r="880">
          <cell r="A880" t="str">
            <v>KSGAB26HZRN1W/KSRAB26HZRN1/-40</v>
          </cell>
          <cell r="B880" t="str">
            <v>Бытовой кондиционер с низкотемпературной доработкой</v>
          </cell>
          <cell r="C880">
            <v>0</v>
          </cell>
          <cell r="D880">
            <v>0</v>
          </cell>
          <cell r="E880">
            <v>48390</v>
          </cell>
        </row>
        <row r="881">
          <cell r="A881" t="str">
            <v>KSGAT21HFRN1/KSRAT21HFRN1</v>
          </cell>
          <cell r="B881" t="str">
            <v>Бытовой кондиционер</v>
          </cell>
          <cell r="C881">
            <v>0</v>
          </cell>
          <cell r="D881">
            <v>0</v>
          </cell>
          <cell r="E881">
            <v>25990</v>
          </cell>
        </row>
        <row r="882">
          <cell r="A882" t="str">
            <v>KSGAT21HZRN1/KSRAT21HZRN1</v>
          </cell>
          <cell r="B882" t="str">
            <v>Бытовой кондиционер</v>
          </cell>
          <cell r="C882">
            <v>0</v>
          </cell>
          <cell r="D882">
            <v>0</v>
          </cell>
          <cell r="E882">
            <v>35490</v>
          </cell>
        </row>
        <row r="883">
          <cell r="A883" t="str">
            <v>KSGAT26HFRN1/KSRAT26HFRN1</v>
          </cell>
          <cell r="B883" t="str">
            <v>Бытовой кондиционер</v>
          </cell>
          <cell r="C883">
            <v>25</v>
          </cell>
          <cell r="D883">
            <v>1</v>
          </cell>
          <cell r="E883">
            <v>27990</v>
          </cell>
        </row>
        <row r="884">
          <cell r="A884" t="str">
            <v>KSGAT26HZRN1/KSRAT26HZRN1</v>
          </cell>
          <cell r="B884" t="str">
            <v>Бытовой кондиционер</v>
          </cell>
          <cell r="C884">
            <v>13</v>
          </cell>
          <cell r="D884">
            <v>0</v>
          </cell>
          <cell r="E884">
            <v>38090</v>
          </cell>
        </row>
        <row r="885">
          <cell r="A885" t="str">
            <v>KSGAT35HFRN1/KSRAT35HFRN1</v>
          </cell>
          <cell r="B885" t="str">
            <v>Бытовой кондиционер</v>
          </cell>
          <cell r="C885">
            <v>13</v>
          </cell>
          <cell r="D885" t="str">
            <v>&gt;50</v>
          </cell>
          <cell r="E885">
            <v>36390</v>
          </cell>
        </row>
        <row r="886">
          <cell r="A886" t="str">
            <v>KSGAT35HZRN1/KSRAT35HZRN1</v>
          </cell>
          <cell r="B886" t="str">
            <v>Бытовой кондиционер</v>
          </cell>
          <cell r="C886">
            <v>8</v>
          </cell>
          <cell r="D886">
            <v>2</v>
          </cell>
          <cell r="E886">
            <v>43790</v>
          </cell>
        </row>
        <row r="887">
          <cell r="A887" t="str">
            <v>KSGAT50HFRN1/KSRAT50HFRN1</v>
          </cell>
          <cell r="B887" t="str">
            <v>Бытовой кондиционер</v>
          </cell>
          <cell r="C887">
            <v>19</v>
          </cell>
          <cell r="D887" t="str">
            <v>&gt;50</v>
          </cell>
          <cell r="E887">
            <v>61690</v>
          </cell>
        </row>
        <row r="888">
          <cell r="A888" t="str">
            <v>KSGAT50HZRN1/KSRAT50HZRN1</v>
          </cell>
          <cell r="B888" t="str">
            <v>Бытовой кондиционер</v>
          </cell>
          <cell r="C888">
            <v>7</v>
          </cell>
          <cell r="D888">
            <v>1</v>
          </cell>
          <cell r="E888">
            <v>74290</v>
          </cell>
        </row>
        <row r="889">
          <cell r="A889" t="str">
            <v>KSGAT70HFRN1/KSRAT70HFRN1</v>
          </cell>
          <cell r="B889" t="str">
            <v>Бытовой кондиционер</v>
          </cell>
          <cell r="C889">
            <v>6</v>
          </cell>
          <cell r="D889">
            <v>19</v>
          </cell>
          <cell r="E889">
            <v>77690</v>
          </cell>
        </row>
        <row r="890">
          <cell r="A890" t="str">
            <v>KSGAT70HZRN1/KSRAT70HZRN1</v>
          </cell>
          <cell r="B890" t="str">
            <v>Бытовой кондиционер</v>
          </cell>
          <cell r="C890">
            <v>2</v>
          </cell>
          <cell r="D890">
            <v>38</v>
          </cell>
          <cell r="E890">
            <v>95190</v>
          </cell>
        </row>
        <row r="891">
          <cell r="A891" t="str">
            <v>KSGB35HFAN1/KSRB35HFAN1</v>
          </cell>
          <cell r="B891" t="str">
            <v>Бытовой кондиционер</v>
          </cell>
          <cell r="C891">
            <v>0</v>
          </cell>
          <cell r="D891">
            <v>0</v>
          </cell>
          <cell r="E891">
            <v>41000</v>
          </cell>
        </row>
        <row r="892">
          <cell r="A892" t="str">
            <v>KSGH35HFAN1/KSRH35HFAN1</v>
          </cell>
          <cell r="B892" t="str">
            <v>Бытовой кондиционер</v>
          </cell>
          <cell r="C892">
            <v>0</v>
          </cell>
          <cell r="D892">
            <v>0</v>
          </cell>
          <cell r="E892"/>
        </row>
        <row r="893">
          <cell r="A893" t="str">
            <v>KSGHA21HFRN1/KSRHA21HFRN1</v>
          </cell>
          <cell r="B893" t="str">
            <v>Бытовой кондиционер</v>
          </cell>
          <cell r="C893">
            <v>2</v>
          </cell>
          <cell r="D893">
            <v>16</v>
          </cell>
          <cell r="E893">
            <v>25990</v>
          </cell>
        </row>
        <row r="894">
          <cell r="A894" t="str">
            <v>KSGHA21HZRN1/KSRHA21HZRN1</v>
          </cell>
          <cell r="B894" t="str">
            <v>Бытовой кондиционер</v>
          </cell>
          <cell r="C894">
            <v>8</v>
          </cell>
          <cell r="D894" t="str">
            <v>&gt;50</v>
          </cell>
          <cell r="E894">
            <v>35490</v>
          </cell>
        </row>
        <row r="895">
          <cell r="A895" t="str">
            <v>KSGHA26HFRN1/KSRHA26HFRN1</v>
          </cell>
          <cell r="B895" t="str">
            <v>Бытовой кондиционер</v>
          </cell>
          <cell r="C895">
            <v>4</v>
          </cell>
          <cell r="D895">
            <v>20</v>
          </cell>
          <cell r="E895">
            <v>27990</v>
          </cell>
        </row>
        <row r="896">
          <cell r="A896" t="str">
            <v>KSGHA26HZRN1/KSRHA26HZRN1</v>
          </cell>
          <cell r="B896" t="str">
            <v>Бытовой кондиционер</v>
          </cell>
          <cell r="C896">
            <v>5</v>
          </cell>
          <cell r="D896" t="str">
            <v>&gt;50</v>
          </cell>
          <cell r="E896">
            <v>38090</v>
          </cell>
        </row>
        <row r="897">
          <cell r="A897" t="str">
            <v>KSGHA35HFRN1/KSRHA35HFRN1</v>
          </cell>
          <cell r="B897" t="str">
            <v>Бытовой кондиционер</v>
          </cell>
          <cell r="C897">
            <v>8</v>
          </cell>
          <cell r="D897" t="str">
            <v>&gt;50</v>
          </cell>
          <cell r="E897">
            <v>36390</v>
          </cell>
        </row>
        <row r="898">
          <cell r="A898" t="str">
            <v>KSGHA35HZRN1/KSRHA35HZRN1</v>
          </cell>
          <cell r="B898" t="str">
            <v>Бытовой кондиционер</v>
          </cell>
          <cell r="C898">
            <v>2</v>
          </cell>
          <cell r="D898">
            <v>0</v>
          </cell>
          <cell r="E898">
            <v>43790</v>
          </cell>
        </row>
        <row r="899">
          <cell r="A899" t="str">
            <v>KSGHA50HFRN1/KSRHA50HFRN1</v>
          </cell>
          <cell r="B899" t="str">
            <v>Бытовой кондиционер</v>
          </cell>
          <cell r="C899">
            <v>0</v>
          </cell>
          <cell r="D899" t="str">
            <v>&gt;50</v>
          </cell>
          <cell r="E899">
            <v>61690</v>
          </cell>
        </row>
        <row r="900">
          <cell r="A900" t="str">
            <v>KSGHA50HZRN1/KSRHA50HZRN1</v>
          </cell>
          <cell r="B900" t="str">
            <v>Бытовой кондиционер</v>
          </cell>
          <cell r="C900">
            <v>0</v>
          </cell>
          <cell r="D900">
            <v>0</v>
          </cell>
          <cell r="E900">
            <v>74290</v>
          </cell>
        </row>
        <row r="901">
          <cell r="A901" t="str">
            <v>KSGHA70HFRN1/KSRHA70HFRN1</v>
          </cell>
          <cell r="B901" t="str">
            <v>Бытовой кондиционер</v>
          </cell>
          <cell r="C901">
            <v>5</v>
          </cell>
          <cell r="D901" t="str">
            <v>&gt;50</v>
          </cell>
          <cell r="E901">
            <v>77690</v>
          </cell>
        </row>
        <row r="902">
          <cell r="A902" t="str">
            <v>KSGHA70HZRN1/KSRHA70HZRN1</v>
          </cell>
          <cell r="B902" t="str">
            <v>Бытовой кондиционер</v>
          </cell>
          <cell r="C902">
            <v>0</v>
          </cell>
          <cell r="D902">
            <v>0</v>
          </cell>
          <cell r="E902">
            <v>95190</v>
          </cell>
        </row>
        <row r="903">
          <cell r="A903" t="str">
            <v>KSGI21HFAN1/KSRI21HFAN1</v>
          </cell>
          <cell r="B903" t="str">
            <v>Бытовой кондиционер</v>
          </cell>
          <cell r="C903">
            <v>0</v>
          </cell>
          <cell r="D903">
            <v>0</v>
          </cell>
          <cell r="E903">
            <v>27290</v>
          </cell>
        </row>
        <row r="904">
          <cell r="A904" t="str">
            <v>KSGI21HFAN1/KSRI21HFAN1/-40</v>
          </cell>
          <cell r="B904" t="str">
            <v>Бытовой кондиционер с низкотемпературной доработкой</v>
          </cell>
          <cell r="C904">
            <v>0</v>
          </cell>
          <cell r="D904">
            <v>0</v>
          </cell>
          <cell r="E904">
            <v>34190</v>
          </cell>
        </row>
        <row r="905">
          <cell r="A905" t="str">
            <v>KSGI21HFRN1/KSRI21HFRN1</v>
          </cell>
          <cell r="B905" t="str">
            <v>Бытовой кондиционер</v>
          </cell>
          <cell r="C905">
            <v>0</v>
          </cell>
          <cell r="D905">
            <v>0</v>
          </cell>
          <cell r="E905">
            <v>27290</v>
          </cell>
        </row>
        <row r="906">
          <cell r="A906" t="str">
            <v>KSGI21HFRN1/KSRI21HFRN1/-40</v>
          </cell>
          <cell r="B906" t="str">
            <v>Бытовой кондиционер</v>
          </cell>
          <cell r="C906">
            <v>0</v>
          </cell>
          <cell r="D906">
            <v>0</v>
          </cell>
          <cell r="E906">
            <v>34190</v>
          </cell>
        </row>
        <row r="907">
          <cell r="A907" t="str">
            <v>KSGI26HFAN1/KSRI26HFAN1</v>
          </cell>
          <cell r="B907" t="str">
            <v>Бытовой кондиционер</v>
          </cell>
          <cell r="C907">
            <v>0</v>
          </cell>
          <cell r="D907">
            <v>0</v>
          </cell>
          <cell r="E907">
            <v>29690</v>
          </cell>
        </row>
        <row r="908">
          <cell r="A908" t="str">
            <v>KSGI26HFAN1/KSRI26HFAN1/-40</v>
          </cell>
          <cell r="B908" t="str">
            <v>Бытовой кондиционер с низкотемпературной доработкой</v>
          </cell>
          <cell r="C908">
            <v>0</v>
          </cell>
          <cell r="D908">
            <v>0</v>
          </cell>
          <cell r="E908">
            <v>36590</v>
          </cell>
        </row>
        <row r="909">
          <cell r="A909" t="str">
            <v>KSGI26HFRN1/KSRI26HFRN1</v>
          </cell>
          <cell r="B909" t="str">
            <v>Бытовой кондиционер</v>
          </cell>
          <cell r="C909">
            <v>0</v>
          </cell>
          <cell r="D909">
            <v>0</v>
          </cell>
          <cell r="E909">
            <v>29690</v>
          </cell>
        </row>
        <row r="910">
          <cell r="A910" t="str">
            <v>KSGI26HFRN1/KSRI26HFRN1/-40</v>
          </cell>
          <cell r="B910" t="str">
            <v>Бытовой кондиционер</v>
          </cell>
          <cell r="C910">
            <v>0</v>
          </cell>
          <cell r="D910">
            <v>0</v>
          </cell>
          <cell r="E910">
            <v>36590</v>
          </cell>
        </row>
        <row r="911">
          <cell r="A911" t="str">
            <v>KSGI35HFAN1/KSRI35HFAN1</v>
          </cell>
          <cell r="B911" t="str">
            <v>Бытовой кондиционер</v>
          </cell>
          <cell r="C911">
            <v>0</v>
          </cell>
          <cell r="D911">
            <v>0</v>
          </cell>
          <cell r="E911">
            <v>38290</v>
          </cell>
        </row>
        <row r="912">
          <cell r="A912" t="str">
            <v>KSGI35HFAN1/KSRI35HFAN1/-40</v>
          </cell>
          <cell r="B912" t="str">
            <v>Бытовой кондиционер с низкотемпературной доработкой</v>
          </cell>
          <cell r="C912">
            <v>0</v>
          </cell>
          <cell r="D912">
            <v>0</v>
          </cell>
          <cell r="E912">
            <v>45190</v>
          </cell>
        </row>
        <row r="913">
          <cell r="A913" t="str">
            <v>KSGI35HFRN1/KSRI35HFRN1</v>
          </cell>
          <cell r="B913" t="str">
            <v>Бытовой кондиционер</v>
          </cell>
          <cell r="C913">
            <v>0</v>
          </cell>
          <cell r="D913">
            <v>7</v>
          </cell>
          <cell r="E913">
            <v>38290</v>
          </cell>
        </row>
        <row r="914">
          <cell r="A914" t="str">
            <v>KSGI35HFRN1/KSRI35HFRN1/-40</v>
          </cell>
          <cell r="B914" t="str">
            <v>Бытовой кондиционер</v>
          </cell>
          <cell r="C914">
            <v>0</v>
          </cell>
          <cell r="D914">
            <v>0</v>
          </cell>
          <cell r="E914">
            <v>45190</v>
          </cell>
        </row>
        <row r="915">
          <cell r="A915" t="str">
            <v>KSGI53HFAN1/KSRI53HFAN1</v>
          </cell>
          <cell r="B915" t="str">
            <v>Бытовой кондиционер</v>
          </cell>
          <cell r="C915">
            <v>3</v>
          </cell>
          <cell r="D915">
            <v>1</v>
          </cell>
          <cell r="E915">
            <v>64890</v>
          </cell>
        </row>
        <row r="916">
          <cell r="A916" t="str">
            <v>KSGI53HFAN1/KSRI53HFAN1/-40</v>
          </cell>
          <cell r="B916" t="str">
            <v>Бытовой кондиционер с низкотемпературной доработкой</v>
          </cell>
          <cell r="C916">
            <v>0</v>
          </cell>
          <cell r="D916">
            <v>0</v>
          </cell>
          <cell r="E916">
            <v>71790</v>
          </cell>
        </row>
        <row r="917">
          <cell r="A917" t="str">
            <v>KSGI53HFRN1/KSRI53HFRN1</v>
          </cell>
          <cell r="B917" t="str">
            <v>Бытовой кондиционер</v>
          </cell>
          <cell r="C917">
            <v>0</v>
          </cell>
          <cell r="D917" t="str">
            <v>&gt;50</v>
          </cell>
          <cell r="E917">
            <v>64890</v>
          </cell>
        </row>
        <row r="918">
          <cell r="A918" t="str">
            <v>KSGI53HFRN1/KSRI53HFRN1/-40</v>
          </cell>
          <cell r="B918" t="str">
            <v>Бытовой кондиционер</v>
          </cell>
          <cell r="C918">
            <v>0</v>
          </cell>
          <cell r="D918">
            <v>0</v>
          </cell>
          <cell r="E918">
            <v>71790</v>
          </cell>
        </row>
        <row r="919">
          <cell r="A919" t="str">
            <v>KSGI70HFAN1/KSRI70HFAN1</v>
          </cell>
          <cell r="B919" t="str">
            <v>Бытовой кондиционер</v>
          </cell>
          <cell r="C919">
            <v>0</v>
          </cell>
          <cell r="D919">
            <v>0</v>
          </cell>
          <cell r="E919">
            <v>81790</v>
          </cell>
        </row>
        <row r="920">
          <cell r="A920" t="str">
            <v>KSGI70HFAN1/KSRI70HFAN1/-40</v>
          </cell>
          <cell r="B920" t="str">
            <v>Бытовой кондиционер с низкотемпературной доработкой</v>
          </cell>
          <cell r="C920">
            <v>0</v>
          </cell>
          <cell r="D920">
            <v>0</v>
          </cell>
          <cell r="E920">
            <v>89890</v>
          </cell>
        </row>
        <row r="921">
          <cell r="A921" t="str">
            <v>KSGI70HFRN1/KSRI70HFRN1</v>
          </cell>
          <cell r="B921" t="str">
            <v>Бытовой кондиционер</v>
          </cell>
          <cell r="C921">
            <v>0</v>
          </cell>
          <cell r="D921">
            <v>0</v>
          </cell>
          <cell r="E921">
            <v>81790</v>
          </cell>
        </row>
        <row r="922">
          <cell r="A922" t="str">
            <v>KSGI70HFRN1/KSRI70HFRN1/-40</v>
          </cell>
          <cell r="B922" t="str">
            <v>Бытовой кондиционер</v>
          </cell>
          <cell r="C922">
            <v>0</v>
          </cell>
          <cell r="D922">
            <v>0</v>
          </cell>
          <cell r="E922">
            <v>89890</v>
          </cell>
        </row>
        <row r="923">
          <cell r="A923" t="str">
            <v>KSGKU21HFRN1/KSRKU21HFRN1</v>
          </cell>
          <cell r="B923" t="str">
            <v>Бытовой кондиционер</v>
          </cell>
          <cell r="C923">
            <v>4</v>
          </cell>
          <cell r="D923">
            <v>0</v>
          </cell>
          <cell r="E923">
            <v>30090</v>
          </cell>
        </row>
        <row r="924">
          <cell r="A924" t="str">
            <v>KSGKU21HZRN1/KSRKU21HZRN1</v>
          </cell>
          <cell r="B924" t="str">
            <v>Бытовой кондиционер</v>
          </cell>
          <cell r="C924">
            <v>0</v>
          </cell>
          <cell r="D924">
            <v>0</v>
          </cell>
          <cell r="E924">
            <v>42490</v>
          </cell>
        </row>
        <row r="925">
          <cell r="A925" t="str">
            <v>KSGKU21HZRN1W/KSRKU21HZRN1</v>
          </cell>
          <cell r="B925" t="str">
            <v>Бытовой кондиционер</v>
          </cell>
          <cell r="C925">
            <v>0</v>
          </cell>
          <cell r="D925">
            <v>0</v>
          </cell>
          <cell r="E925">
            <v>43390</v>
          </cell>
        </row>
        <row r="926">
          <cell r="A926" t="str">
            <v>KSGKU26HFRN1/KSRKU26HFRN1</v>
          </cell>
          <cell r="B926" t="str">
            <v>Бытовой кондиционер</v>
          </cell>
          <cell r="C926">
            <v>39</v>
          </cell>
          <cell r="D926" t="str">
            <v>&gt;50</v>
          </cell>
          <cell r="E926">
            <v>32790</v>
          </cell>
        </row>
        <row r="927">
          <cell r="A927" t="str">
            <v>KSGKU26HZRN1/KSRKU26HZRN1</v>
          </cell>
          <cell r="B927" t="str">
            <v>Бытовой кондиционер</v>
          </cell>
          <cell r="C927">
            <v>0</v>
          </cell>
          <cell r="D927">
            <v>0</v>
          </cell>
          <cell r="E927">
            <v>45390</v>
          </cell>
        </row>
        <row r="928">
          <cell r="A928" t="str">
            <v>KSGKU26HZRN1W/KSRKU26HZRN1</v>
          </cell>
          <cell r="B928" t="str">
            <v>Бытовой кондиционер</v>
          </cell>
          <cell r="C928">
            <v>0</v>
          </cell>
          <cell r="D928">
            <v>0</v>
          </cell>
          <cell r="E928">
            <v>46090</v>
          </cell>
        </row>
        <row r="929">
          <cell r="A929" t="str">
            <v>KSGKU35HFRN1/KSRKU35HFRN1</v>
          </cell>
          <cell r="B929" t="str">
            <v>Бытовой кондиционер</v>
          </cell>
          <cell r="C929">
            <v>0</v>
          </cell>
          <cell r="D929">
            <v>0</v>
          </cell>
          <cell r="E929">
            <v>42090</v>
          </cell>
        </row>
        <row r="930">
          <cell r="A930" t="str">
            <v>KSGKU35HZRN1/KSRKU35HZRN1</v>
          </cell>
          <cell r="B930" t="str">
            <v>Бытовой кондиционер</v>
          </cell>
          <cell r="C930">
            <v>0</v>
          </cell>
          <cell r="D930">
            <v>0</v>
          </cell>
          <cell r="E930">
            <v>52690</v>
          </cell>
        </row>
        <row r="931">
          <cell r="A931" t="str">
            <v>KSGKU35HZRN1W/KSRKU35HZRN1</v>
          </cell>
          <cell r="B931" t="str">
            <v>Бытовой кондиционер</v>
          </cell>
          <cell r="C931">
            <v>0</v>
          </cell>
          <cell r="D931">
            <v>0</v>
          </cell>
          <cell r="E931">
            <v>53690</v>
          </cell>
        </row>
        <row r="932">
          <cell r="A932" t="str">
            <v>KSGKU50HZRN1/KSRKU50HZRN1</v>
          </cell>
          <cell r="B932" t="str">
            <v>Бытовой кондиционер</v>
          </cell>
          <cell r="C932">
            <v>0</v>
          </cell>
          <cell r="D932">
            <v>0</v>
          </cell>
          <cell r="E932">
            <v>89090</v>
          </cell>
        </row>
        <row r="933">
          <cell r="A933" t="str">
            <v>KSGKU50HZRN1W/KSRKU50HZRN1</v>
          </cell>
          <cell r="B933" t="str">
            <v>Бытовой кондиционер</v>
          </cell>
          <cell r="C933">
            <v>0</v>
          </cell>
          <cell r="D933">
            <v>0</v>
          </cell>
          <cell r="E933">
            <v>90890</v>
          </cell>
        </row>
        <row r="934">
          <cell r="A934" t="str">
            <v>KSGKU53HFRN1/KSRKU53HFRN1</v>
          </cell>
          <cell r="B934" t="str">
            <v>Бытовой кондиционер</v>
          </cell>
          <cell r="C934">
            <v>13</v>
          </cell>
          <cell r="D934" t="str">
            <v>&gt;50</v>
          </cell>
          <cell r="E934">
            <v>71590</v>
          </cell>
        </row>
        <row r="935">
          <cell r="A935" t="str">
            <v>KSGKU70HFRN1/KSRKU70HFRN1</v>
          </cell>
          <cell r="B935" t="str">
            <v>Бытовой кондиционер</v>
          </cell>
          <cell r="C935">
            <v>0</v>
          </cell>
          <cell r="D935">
            <v>0</v>
          </cell>
          <cell r="E935">
            <v>90190</v>
          </cell>
        </row>
        <row r="936">
          <cell r="A936" t="str">
            <v>KSGKU70HZRN1/KSRKU70HZRN1</v>
          </cell>
          <cell r="B936" t="str">
            <v>Бытовой кондиционер</v>
          </cell>
          <cell r="C936">
            <v>0</v>
          </cell>
          <cell r="D936">
            <v>0</v>
          </cell>
          <cell r="E936">
            <v>113890</v>
          </cell>
        </row>
        <row r="937">
          <cell r="A937" t="str">
            <v>KSGKU70HZRN1W/KSRKU70HZRN1</v>
          </cell>
          <cell r="B937" t="str">
            <v>Бытовой кондиционер</v>
          </cell>
          <cell r="C937">
            <v>0</v>
          </cell>
          <cell r="D937">
            <v>0</v>
          </cell>
          <cell r="E937">
            <v>115990</v>
          </cell>
        </row>
        <row r="938">
          <cell r="A938" t="str">
            <v>KSGN105HFAN1/KSRN105HFAN1</v>
          </cell>
          <cell r="B938" t="str">
            <v>Бытовой кондиционер</v>
          </cell>
          <cell r="C938">
            <v>6</v>
          </cell>
          <cell r="D938" t="str">
            <v>&gt;50</v>
          </cell>
          <cell r="E938">
            <v>168090</v>
          </cell>
        </row>
        <row r="939">
          <cell r="A939" t="str">
            <v>KSGN105HFAN1/KSRN105HFAN1/-40</v>
          </cell>
          <cell r="B939" t="str">
            <v>Бытовой кондиционер с низкотемпературной доработкой</v>
          </cell>
          <cell r="C939">
            <v>0</v>
          </cell>
          <cell r="D939">
            <v>0</v>
          </cell>
          <cell r="E939">
            <v>177490</v>
          </cell>
        </row>
        <row r="940">
          <cell r="A940" t="str">
            <v>KSGOM26HZRN1/KSROM26HZRN1</v>
          </cell>
          <cell r="B940" t="str">
            <v>Бытовой кондиционер</v>
          </cell>
          <cell r="C940">
            <v>11</v>
          </cell>
          <cell r="D940" t="str">
            <v>&gt;50</v>
          </cell>
          <cell r="E940">
            <v>67190</v>
          </cell>
        </row>
        <row r="941">
          <cell r="A941" t="str">
            <v>KSGOM35HZRN1/KSROM35HZRN1</v>
          </cell>
          <cell r="B941" t="str">
            <v>Бытовой кондиционер</v>
          </cell>
          <cell r="C941">
            <v>0</v>
          </cell>
          <cell r="D941">
            <v>0</v>
          </cell>
          <cell r="E941">
            <v>79090</v>
          </cell>
        </row>
        <row r="942">
          <cell r="A942" t="str">
            <v>KSGOT26HZRN1/KSROT26HZRN1</v>
          </cell>
          <cell r="B942" t="str">
            <v>Тепловой насос</v>
          </cell>
          <cell r="C942">
            <v>1</v>
          </cell>
          <cell r="D942" t="str">
            <v>&gt;50</v>
          </cell>
          <cell r="E942">
            <v>64490</v>
          </cell>
        </row>
        <row r="943">
          <cell r="A943" t="str">
            <v>KSGOT35HZRN1/KSROT35HZRN1</v>
          </cell>
          <cell r="B943" t="str">
            <v>Тепловой насос</v>
          </cell>
          <cell r="C943">
            <v>0</v>
          </cell>
          <cell r="D943">
            <v>42</v>
          </cell>
          <cell r="E943">
            <v>70790</v>
          </cell>
        </row>
        <row r="944">
          <cell r="A944" t="str">
            <v>KSGOT50HZRN1/KSROT50HZRN1</v>
          </cell>
          <cell r="B944" t="str">
            <v>Тепловой насос</v>
          </cell>
          <cell r="C944">
            <v>0</v>
          </cell>
          <cell r="D944">
            <v>9</v>
          </cell>
          <cell r="E944">
            <v>106290</v>
          </cell>
        </row>
        <row r="945">
          <cell r="A945" t="str">
            <v>KSGOT70HZRN1/KSROT70HZRN1</v>
          </cell>
          <cell r="B945" t="str">
            <v>Тепловой насос</v>
          </cell>
          <cell r="C945">
            <v>3</v>
          </cell>
          <cell r="D945" t="str">
            <v>&gt;50</v>
          </cell>
          <cell r="E945">
            <v>140290</v>
          </cell>
        </row>
        <row r="946">
          <cell r="A946" t="str">
            <v>KSGPA26HZRN1/KSRPA26HZRN1</v>
          </cell>
          <cell r="B946" t="str">
            <v>Бытовой кондиционер</v>
          </cell>
          <cell r="C946">
            <v>21</v>
          </cell>
          <cell r="D946">
            <v>6</v>
          </cell>
          <cell r="E946">
            <v>58090</v>
          </cell>
        </row>
        <row r="947">
          <cell r="A947" t="str">
            <v>KSGPA35HZRN1/KSRPA35HZRN1</v>
          </cell>
          <cell r="B947" t="str">
            <v>Бытовой кондиционер</v>
          </cell>
          <cell r="C947">
            <v>0</v>
          </cell>
          <cell r="D947">
            <v>0</v>
          </cell>
          <cell r="E947">
            <v>62590</v>
          </cell>
        </row>
        <row r="948">
          <cell r="A948" t="str">
            <v>KSGPA53HZRN1/KSRPA53HZRN1</v>
          </cell>
          <cell r="B948" t="str">
            <v>Бытовой кондиционер</v>
          </cell>
          <cell r="C948">
            <v>2</v>
          </cell>
          <cell r="D948">
            <v>39</v>
          </cell>
          <cell r="E948">
            <v>89590</v>
          </cell>
        </row>
        <row r="949">
          <cell r="A949" t="str">
            <v>KSGPA70HZRN1/KSRPA70HZRN1</v>
          </cell>
          <cell r="B949" t="str">
            <v>Бытовой кондиционер</v>
          </cell>
          <cell r="C949">
            <v>6</v>
          </cell>
          <cell r="D949" t="str">
            <v>&gt;50</v>
          </cell>
          <cell r="E949">
            <v>116790</v>
          </cell>
        </row>
        <row r="950">
          <cell r="A950" t="str">
            <v>KSGQ21HFAN1/KSRQ21HFAN1/-40</v>
          </cell>
          <cell r="B950" t="str">
            <v>Бытовой кондиционер</v>
          </cell>
          <cell r="C950">
            <v>0</v>
          </cell>
          <cell r="D950">
            <v>0</v>
          </cell>
          <cell r="E950">
            <v>5500</v>
          </cell>
        </row>
        <row r="951">
          <cell r="A951" t="str">
            <v>KSGTA26HZRN1/KSRTA26HZRN1</v>
          </cell>
          <cell r="B951" t="str">
            <v>Тепловой насос</v>
          </cell>
          <cell r="C951">
            <v>1</v>
          </cell>
          <cell r="D951" t="str">
            <v>&gt;50</v>
          </cell>
          <cell r="E951">
            <v>75590</v>
          </cell>
        </row>
        <row r="952">
          <cell r="A952" t="str">
            <v>KSGTA35HZRN1/KSRTA35HZRN1</v>
          </cell>
          <cell r="B952" t="str">
            <v>Тепловой насос</v>
          </cell>
          <cell r="C952">
            <v>15</v>
          </cell>
          <cell r="D952">
            <v>5</v>
          </cell>
          <cell r="E952">
            <v>82490</v>
          </cell>
        </row>
        <row r="953">
          <cell r="A953" t="str">
            <v>KSGTI100HZAN1/KSRTI100HZAN1</v>
          </cell>
          <cell r="B953" t="str">
            <v>Бытовой кондиционер</v>
          </cell>
          <cell r="C953">
            <v>0</v>
          </cell>
          <cell r="D953">
            <v>1</v>
          </cell>
          <cell r="E953">
            <v>171490</v>
          </cell>
        </row>
        <row r="954">
          <cell r="A954" t="str">
            <v>KSGTI21HFAN1/KSRTI21HFAN1</v>
          </cell>
          <cell r="B954" t="str">
            <v>Бытовой кондиционер</v>
          </cell>
          <cell r="C954">
            <v>0</v>
          </cell>
          <cell r="D954">
            <v>49</v>
          </cell>
          <cell r="E954">
            <v>30590</v>
          </cell>
        </row>
        <row r="955">
          <cell r="A955" t="str">
            <v>KSGTI21HZRN1R/KSRTI21HZRN1R</v>
          </cell>
          <cell r="B955" t="str">
            <v>Бытовой кондиционер</v>
          </cell>
          <cell r="C955">
            <v>0</v>
          </cell>
          <cell r="D955" t="str">
            <v>&gt;50</v>
          </cell>
          <cell r="E955">
            <v>44690</v>
          </cell>
        </row>
        <row r="956">
          <cell r="A956" t="str">
            <v>KSGTI26HFAN1/KSRTI26HFAN1</v>
          </cell>
          <cell r="B956" t="str">
            <v>Бытовой кондиционер</v>
          </cell>
          <cell r="C956">
            <v>0</v>
          </cell>
          <cell r="D956">
            <v>0</v>
          </cell>
          <cell r="E956">
            <v>33190</v>
          </cell>
        </row>
        <row r="957">
          <cell r="A957" t="str">
            <v>KSGTI26HZRN1R/KSRTI26HZRN1R</v>
          </cell>
          <cell r="B957" t="str">
            <v>Бытовой кондиционер</v>
          </cell>
          <cell r="C957">
            <v>0</v>
          </cell>
          <cell r="D957">
            <v>0</v>
          </cell>
          <cell r="E957">
            <v>48190</v>
          </cell>
        </row>
        <row r="958">
          <cell r="A958" t="str">
            <v>KSGTI35HFAN1/KSRTI35HFAN1</v>
          </cell>
          <cell r="B958" t="str">
            <v>Бытовой кондиционер</v>
          </cell>
          <cell r="C958">
            <v>0</v>
          </cell>
          <cell r="D958">
            <v>0</v>
          </cell>
          <cell r="E958">
            <v>42990</v>
          </cell>
        </row>
        <row r="959">
          <cell r="A959" t="str">
            <v>KSGTI35HZRN1R/KSRTI35HZRN1R</v>
          </cell>
          <cell r="B959" t="str">
            <v>Бытовой кондиционер</v>
          </cell>
          <cell r="C959">
            <v>0</v>
          </cell>
          <cell r="D959">
            <v>0</v>
          </cell>
          <cell r="E959">
            <v>53990</v>
          </cell>
        </row>
        <row r="960">
          <cell r="A960" t="str">
            <v>KSGTI50HFAN1/KSRTI50HFAN1</v>
          </cell>
          <cell r="B960" t="str">
            <v>Бытовой кондиционер</v>
          </cell>
          <cell r="C960">
            <v>0</v>
          </cell>
          <cell r="D960" t="str">
            <v>&gt;50</v>
          </cell>
          <cell r="E960">
            <v>72790</v>
          </cell>
        </row>
        <row r="961">
          <cell r="A961" t="str">
            <v>KSGTI50HZRN1R/KSRTI50HZRN1R</v>
          </cell>
          <cell r="B961" t="str">
            <v>Бытовой кондиционер</v>
          </cell>
          <cell r="C961">
            <v>0</v>
          </cell>
          <cell r="D961">
            <v>0</v>
          </cell>
          <cell r="E961">
            <v>86990</v>
          </cell>
        </row>
        <row r="962">
          <cell r="A962" t="str">
            <v>KSGTI70HFAN1/KSRTI70HFAN1</v>
          </cell>
          <cell r="B962" t="str">
            <v>Бытовой кондиционер</v>
          </cell>
          <cell r="C962">
            <v>0</v>
          </cell>
          <cell r="D962">
            <v>40</v>
          </cell>
          <cell r="E962">
            <v>91990</v>
          </cell>
        </row>
        <row r="963">
          <cell r="A963" t="str">
            <v>KSGTI70HZRN1R/KSRTI70HZRN1R</v>
          </cell>
          <cell r="B963" t="str">
            <v>Бытовой кондиционер</v>
          </cell>
          <cell r="C963">
            <v>0</v>
          </cell>
          <cell r="D963">
            <v>0</v>
          </cell>
          <cell r="E963">
            <v>115990</v>
          </cell>
        </row>
        <row r="964">
          <cell r="A964" t="str">
            <v>KSGTO26HZRN1/KSRTO26HZRN1</v>
          </cell>
          <cell r="B964" t="str">
            <v>Тепловой насос</v>
          </cell>
          <cell r="C964">
            <v>1</v>
          </cell>
          <cell r="D964" t="str">
            <v>&gt;50</v>
          </cell>
          <cell r="E964">
            <v>110190</v>
          </cell>
        </row>
        <row r="965">
          <cell r="A965" t="str">
            <v>KSGTO35HZRN1/KSRTO35HZRN1</v>
          </cell>
          <cell r="B965" t="str">
            <v>Тепловой насос</v>
          </cell>
          <cell r="C965">
            <v>0</v>
          </cell>
          <cell r="D965" t="str">
            <v>&gt;50</v>
          </cell>
          <cell r="E965">
            <v>116790</v>
          </cell>
        </row>
        <row r="966">
          <cell r="A966" t="str">
            <v>KSGTO50HZRN1/KSRTO50HZRN1</v>
          </cell>
          <cell r="B966" t="str">
            <v>Тепловой насос</v>
          </cell>
          <cell r="C966">
            <v>0</v>
          </cell>
          <cell r="D966" t="str">
            <v>&gt;50</v>
          </cell>
          <cell r="E966">
            <v>148790</v>
          </cell>
        </row>
        <row r="967">
          <cell r="A967" t="str">
            <v>KSGTO70HZRN1/KSRTO70HZRN1</v>
          </cell>
          <cell r="B967" t="str">
            <v>Тепловой насос</v>
          </cell>
          <cell r="C967">
            <v>0</v>
          </cell>
          <cell r="D967">
            <v>0</v>
          </cell>
          <cell r="E967">
            <v>167490</v>
          </cell>
        </row>
        <row r="968">
          <cell r="A968" t="str">
            <v>KSGU61HZAN1/KSRU61HZAN1</v>
          </cell>
          <cell r="B968" t="str">
            <v>Бытовой кондиционер</v>
          </cell>
          <cell r="C968">
            <v>0</v>
          </cell>
          <cell r="D968">
            <v>0</v>
          </cell>
          <cell r="E968">
            <v>82800</v>
          </cell>
        </row>
        <row r="969">
          <cell r="A969" t="str">
            <v>KSGUA61HZRN1/KSRUA61HZRN1</v>
          </cell>
          <cell r="B969" t="str">
            <v>Бытовой кондиционер</v>
          </cell>
          <cell r="C969">
            <v>0</v>
          </cell>
          <cell r="D969">
            <v>0</v>
          </cell>
          <cell r="E969">
            <v>79990</v>
          </cell>
        </row>
        <row r="970">
          <cell r="A970" t="str">
            <v>KSGYK21HZRN1/KSRYK21HZRN1</v>
          </cell>
          <cell r="B970" t="str">
            <v>Бытовой кондиционер</v>
          </cell>
          <cell r="C970">
            <v>0</v>
          </cell>
          <cell r="D970">
            <v>0</v>
          </cell>
          <cell r="E970">
            <v>37490</v>
          </cell>
        </row>
        <row r="971">
          <cell r="A971" t="str">
            <v>KSGYK26HZRN1/KSRYK26HZRN1</v>
          </cell>
          <cell r="B971" t="str">
            <v>Бытовой кондиционер</v>
          </cell>
          <cell r="C971">
            <v>0</v>
          </cell>
          <cell r="D971">
            <v>0</v>
          </cell>
          <cell r="E971">
            <v>39990</v>
          </cell>
        </row>
        <row r="972">
          <cell r="A972" t="str">
            <v>KSGYK35HZRN1/KSRYK35HZRN1</v>
          </cell>
          <cell r="B972" t="str">
            <v>Бытовой кондиционер</v>
          </cell>
          <cell r="C972">
            <v>0</v>
          </cell>
          <cell r="D972">
            <v>0</v>
          </cell>
          <cell r="E972">
            <v>46090</v>
          </cell>
        </row>
        <row r="973">
          <cell r="A973" t="str">
            <v>KSGYK53HZRN1/KSRYK53HZRN1</v>
          </cell>
          <cell r="B973" t="str">
            <v>Бытовой кондиционер</v>
          </cell>
          <cell r="C973">
            <v>0</v>
          </cell>
          <cell r="D973">
            <v>0</v>
          </cell>
          <cell r="E973">
            <v>78290</v>
          </cell>
        </row>
        <row r="974">
          <cell r="A974" t="str">
            <v>KSGYK70HZRN1/KSRYK70HZRN1</v>
          </cell>
          <cell r="B974" t="str">
            <v>Бытовой кондиционер</v>
          </cell>
          <cell r="C974">
            <v>0</v>
          </cell>
          <cell r="D974">
            <v>0</v>
          </cell>
          <cell r="E974">
            <v>100190</v>
          </cell>
        </row>
        <row r="975">
          <cell r="A975" t="str">
            <v>MSAG1-07HRN1-I/MSAG1-07HRN1-O</v>
          </cell>
          <cell r="B975" t="str">
            <v>Бытовой кондиционер</v>
          </cell>
          <cell r="C975">
            <v>1</v>
          </cell>
          <cell r="D975" t="str">
            <v>&gt;50</v>
          </cell>
          <cell r="E975">
            <v>29690</v>
          </cell>
        </row>
        <row r="976">
          <cell r="A976" t="str">
            <v>MSAG1-07HRN1-I/MSAG1-07HRN1-O/-40</v>
          </cell>
          <cell r="B976" t="str">
            <v>Бытовой кондиционер с низкотемпературной доработкой</v>
          </cell>
          <cell r="C976">
            <v>1</v>
          </cell>
          <cell r="D976">
            <v>4</v>
          </cell>
          <cell r="E976">
            <v>36590</v>
          </cell>
        </row>
        <row r="977">
          <cell r="A977" t="str">
            <v>MSAG1-07HRN8-I/MSAG1-07HRN8-O</v>
          </cell>
          <cell r="B977" t="str">
            <v>Бытовой кондиционер</v>
          </cell>
          <cell r="C977">
            <v>5</v>
          </cell>
          <cell r="D977" t="str">
            <v>&gt;50</v>
          </cell>
          <cell r="E977">
            <v>30590</v>
          </cell>
        </row>
        <row r="978">
          <cell r="A978" t="str">
            <v>MSAG1-07N8C2S-I/MSAG1-07N8C2S-O</v>
          </cell>
          <cell r="B978" t="str">
            <v>Бытовой кондиционер</v>
          </cell>
          <cell r="C978">
            <v>0</v>
          </cell>
          <cell r="D978" t="str">
            <v>&gt;50</v>
          </cell>
          <cell r="E978">
            <v>41390</v>
          </cell>
        </row>
        <row r="979">
          <cell r="A979" t="str">
            <v>MSAG1-07N8C2U-I/MSAG1-07N8C2U-O</v>
          </cell>
          <cell r="B979" t="str">
            <v>Бытовой кондиционер</v>
          </cell>
          <cell r="C979">
            <v>0</v>
          </cell>
          <cell r="D979">
            <v>0</v>
          </cell>
          <cell r="E979">
            <v>40490</v>
          </cell>
        </row>
        <row r="980">
          <cell r="A980" t="str">
            <v>MSAG1-07N8C2U-I/MSAG1-07N8C2U-O/-40</v>
          </cell>
          <cell r="B980" t="str">
            <v>Бытовой кондиционер с низкотемпературной доработкой</v>
          </cell>
          <cell r="C980">
            <v>0</v>
          </cell>
          <cell r="D980">
            <v>0</v>
          </cell>
          <cell r="E980">
            <v>49490</v>
          </cell>
        </row>
        <row r="981">
          <cell r="A981" t="str">
            <v>MSAG1-09HRN1-I/MSAG1-09HRN1-O</v>
          </cell>
          <cell r="B981" t="str">
            <v>Бытовой кондиционер</v>
          </cell>
          <cell r="C981">
            <v>3</v>
          </cell>
          <cell r="D981">
            <v>19</v>
          </cell>
          <cell r="E981">
            <v>32190</v>
          </cell>
        </row>
        <row r="982">
          <cell r="A982" t="str">
            <v>MSAG1-09HRN1-I/MSAG1-09HRN1-O/-40</v>
          </cell>
          <cell r="B982" t="str">
            <v>Бытовой кондиционер с низкотемпературной доработкой</v>
          </cell>
          <cell r="C982">
            <v>0</v>
          </cell>
          <cell r="D982">
            <v>0</v>
          </cell>
          <cell r="E982">
            <v>39090</v>
          </cell>
        </row>
        <row r="983">
          <cell r="A983" t="str">
            <v>MSAG1-09HRN8-I/MSAG1-09HRN8-O</v>
          </cell>
          <cell r="B983" t="str">
            <v>Бытовой кондиционер</v>
          </cell>
          <cell r="C983">
            <v>1</v>
          </cell>
          <cell r="D983" t="str">
            <v>&gt;50</v>
          </cell>
          <cell r="E983">
            <v>33190</v>
          </cell>
        </row>
        <row r="984">
          <cell r="A984" t="str">
            <v>MSAG1-09N8C2S-I/MSAG1-09N8C2S-O</v>
          </cell>
          <cell r="B984" t="str">
            <v>Бытовой кондиционер</v>
          </cell>
          <cell r="C984">
            <v>0</v>
          </cell>
          <cell r="D984">
            <v>0</v>
          </cell>
          <cell r="E984">
            <v>44190</v>
          </cell>
        </row>
        <row r="985">
          <cell r="A985" t="str">
            <v>MSAG1-09N8C2U-I/MSAG1-09N8C2U-O/-40</v>
          </cell>
          <cell r="B985" t="str">
            <v>Бытовой кондиционер с низкотемпературной доработкой</v>
          </cell>
          <cell r="C985">
            <v>0</v>
          </cell>
          <cell r="D985">
            <v>0</v>
          </cell>
          <cell r="E985">
            <v>52390</v>
          </cell>
        </row>
        <row r="986">
          <cell r="A986" t="str">
            <v>MSAG1-12HRN1-I/MSAG1-12HRN1-O</v>
          </cell>
          <cell r="B986" t="str">
            <v>Бытовой кондиционер</v>
          </cell>
          <cell r="C986">
            <v>0</v>
          </cell>
          <cell r="D986">
            <v>0</v>
          </cell>
          <cell r="E986">
            <v>41690</v>
          </cell>
        </row>
        <row r="987">
          <cell r="A987" t="str">
            <v>MSAG1-12HRN1-I/MSAG1-12HRN1-O/-40</v>
          </cell>
          <cell r="B987" t="str">
            <v>Бытовой кондиционер с низкотемпературной доработкой</v>
          </cell>
          <cell r="C987">
            <v>0</v>
          </cell>
          <cell r="D987">
            <v>0</v>
          </cell>
          <cell r="E987">
            <v>48590</v>
          </cell>
        </row>
        <row r="988">
          <cell r="A988" t="str">
            <v>MSAG1-12HRN8-I/MSAG1-12HRN8-O</v>
          </cell>
          <cell r="B988" t="str">
            <v>Бытовой кондиционер</v>
          </cell>
          <cell r="C988">
            <v>0</v>
          </cell>
          <cell r="D988" t="str">
            <v>&gt;50</v>
          </cell>
          <cell r="E988">
            <v>42990</v>
          </cell>
        </row>
        <row r="989">
          <cell r="A989" t="str">
            <v>MSAG1-12N8C2U-I/MSAG1-12N8C2U-O</v>
          </cell>
          <cell r="B989" t="str">
            <v>Бытовой кондиционер</v>
          </cell>
          <cell r="C989">
            <v>0</v>
          </cell>
          <cell r="D989" t="str">
            <v>&gt;50</v>
          </cell>
          <cell r="E989">
            <v>51290</v>
          </cell>
        </row>
        <row r="990">
          <cell r="A990" t="str">
            <v>MSAG1-12N8C2U-I/MSAG1-12N8C2U-O/-40</v>
          </cell>
          <cell r="B990" t="str">
            <v>Бытовой кондиционер с низкотемпературной доработкой</v>
          </cell>
          <cell r="C990">
            <v>0</v>
          </cell>
          <cell r="D990">
            <v>0</v>
          </cell>
          <cell r="E990">
            <v>57590</v>
          </cell>
        </row>
        <row r="991">
          <cell r="A991" t="str">
            <v>MSAG1-18HRN1-I/MSAG1-18HRN1-O</v>
          </cell>
          <cell r="B991" t="str">
            <v>Бытовой кондиционер</v>
          </cell>
          <cell r="C991">
            <v>0</v>
          </cell>
          <cell r="D991">
            <v>14</v>
          </cell>
          <cell r="E991">
            <v>70590</v>
          </cell>
        </row>
        <row r="992">
          <cell r="A992" t="str">
            <v>MSAG1-18HRN1-I/MSAG1-18HRN1-O/-40</v>
          </cell>
          <cell r="B992" t="str">
            <v>Бытовой кондиционер с низкотемпературной доработкой</v>
          </cell>
          <cell r="C992">
            <v>0</v>
          </cell>
          <cell r="D992">
            <v>0</v>
          </cell>
          <cell r="E992">
            <v>77490</v>
          </cell>
        </row>
        <row r="993">
          <cell r="A993" t="str">
            <v>MSAG1-18HRN8-I/MSAG1-18HRN8-O</v>
          </cell>
          <cell r="B993" t="str">
            <v>Бытовой кондиционер</v>
          </cell>
          <cell r="C993">
            <v>18</v>
          </cell>
          <cell r="D993" t="str">
            <v>&gt;50</v>
          </cell>
          <cell r="E993">
            <v>72790</v>
          </cell>
        </row>
        <row r="994">
          <cell r="A994" t="str">
            <v>MSAG1-18N8D0-I/MSAG1-18N8D0-O</v>
          </cell>
          <cell r="B994" t="str">
            <v>Бытовой кондиционер</v>
          </cell>
          <cell r="C994">
            <v>1</v>
          </cell>
          <cell r="D994">
            <v>0</v>
          </cell>
          <cell r="E994">
            <v>86690</v>
          </cell>
        </row>
        <row r="995">
          <cell r="A995" t="str">
            <v>MSAG1-24HRN1-I/MSAG1-24HRN1-O</v>
          </cell>
          <cell r="B995" t="str">
            <v>Бытовой кондиционер</v>
          </cell>
          <cell r="C995">
            <v>1</v>
          </cell>
          <cell r="D995">
            <v>14</v>
          </cell>
          <cell r="E995">
            <v>89190</v>
          </cell>
        </row>
        <row r="996">
          <cell r="A996" t="str">
            <v>MSAG1-24HRN1-I/MSAG1-24HRN1-O/-40</v>
          </cell>
          <cell r="B996" t="str">
            <v>Бытовой кондиционер с низкотемпературной доработкой</v>
          </cell>
          <cell r="C996">
            <v>0</v>
          </cell>
          <cell r="D996">
            <v>0</v>
          </cell>
          <cell r="E996">
            <v>97290</v>
          </cell>
        </row>
        <row r="997">
          <cell r="A997" t="str">
            <v>MSAG1-24HRN8-I/MSAG1-24HRN8-O</v>
          </cell>
          <cell r="B997" t="str">
            <v>Бытовой кондиционер</v>
          </cell>
          <cell r="C997">
            <v>2</v>
          </cell>
          <cell r="D997">
            <v>11</v>
          </cell>
          <cell r="E997">
            <v>91990</v>
          </cell>
        </row>
        <row r="998">
          <cell r="A998" t="str">
            <v>MSAG1-24N8D0-I/MSAG1-24N8D0-O</v>
          </cell>
          <cell r="B998" t="str">
            <v>Бытовой кондиционер</v>
          </cell>
          <cell r="C998">
            <v>0</v>
          </cell>
          <cell r="D998">
            <v>0</v>
          </cell>
          <cell r="E998">
            <v>110690</v>
          </cell>
        </row>
        <row r="999">
          <cell r="A999" t="str">
            <v>MSAG2-07HRN1-I/MSAG2-07HRN1-O</v>
          </cell>
          <cell r="B999" t="str">
            <v>Бытовой кондиционер</v>
          </cell>
          <cell r="C999">
            <v>0</v>
          </cell>
          <cell r="D999" t="str">
            <v>&gt;50</v>
          </cell>
          <cell r="E999">
            <v>29690</v>
          </cell>
        </row>
        <row r="1000">
          <cell r="A1000" t="str">
            <v>MSAG2-07HRN8-I/MSAG2-07HRN8-O</v>
          </cell>
          <cell r="B1000" t="str">
            <v>Бытовой кондиционер</v>
          </cell>
          <cell r="C1000">
            <v>0</v>
          </cell>
          <cell r="D1000" t="str">
            <v>&gt;50</v>
          </cell>
          <cell r="E1000">
            <v>30590</v>
          </cell>
        </row>
        <row r="1001">
          <cell r="A1001" t="str">
            <v>MSAG2-07N8C2-I/MSAG2-07N8C2-O</v>
          </cell>
          <cell r="B1001" t="str">
            <v>Бытовой кондиционер</v>
          </cell>
          <cell r="C1001">
            <v>0</v>
          </cell>
          <cell r="D1001">
            <v>0</v>
          </cell>
          <cell r="E1001">
            <v>40490</v>
          </cell>
        </row>
        <row r="1002">
          <cell r="A1002" t="str">
            <v>MSAG2-07N8C2S-I/MSAG2-07N8C2S-O</v>
          </cell>
          <cell r="B1002" t="str">
            <v>Бытовой кондиционер</v>
          </cell>
          <cell r="C1002">
            <v>0</v>
          </cell>
          <cell r="D1002" t="str">
            <v>&gt;50</v>
          </cell>
          <cell r="E1002">
            <v>41390</v>
          </cell>
        </row>
        <row r="1003">
          <cell r="A1003" t="str">
            <v>MSAG2-09HRN1-I/MSAG2-09HRN1-O</v>
          </cell>
          <cell r="B1003" t="str">
            <v>Бытовой кондиционер</v>
          </cell>
          <cell r="C1003">
            <v>2</v>
          </cell>
          <cell r="D1003" t="str">
            <v>&gt;50</v>
          </cell>
          <cell r="E1003">
            <v>32190</v>
          </cell>
        </row>
        <row r="1004">
          <cell r="A1004" t="str">
            <v>MSAG2-09HRN8-I/MSAG2-09HRN8-O</v>
          </cell>
          <cell r="B1004" t="str">
            <v>Бытовой кондиционер</v>
          </cell>
          <cell r="C1004">
            <v>1</v>
          </cell>
          <cell r="D1004" t="str">
            <v>&gt;50</v>
          </cell>
          <cell r="E1004">
            <v>33190</v>
          </cell>
        </row>
        <row r="1005">
          <cell r="A1005" t="str">
            <v>MSAG2-09N8C2S-I/MSAG2-09N8C2S-O</v>
          </cell>
          <cell r="B1005" t="str">
            <v>Бытовой кондиционер</v>
          </cell>
          <cell r="C1005" t="str">
            <v>&gt;50</v>
          </cell>
          <cell r="D1005">
            <v>21</v>
          </cell>
          <cell r="E1005">
            <v>44190</v>
          </cell>
        </row>
        <row r="1006">
          <cell r="A1006" t="str">
            <v>MSAG2-12HRN1-I/MSAG2-12HRN1-O</v>
          </cell>
          <cell r="B1006" t="str">
            <v>Бытовой кондиционер</v>
          </cell>
          <cell r="C1006">
            <v>0</v>
          </cell>
          <cell r="D1006">
            <v>0</v>
          </cell>
          <cell r="E1006">
            <v>41690</v>
          </cell>
        </row>
        <row r="1007">
          <cell r="A1007" t="str">
            <v>MSAG2-12HRN8-I/MSAG2-12HRN8-O</v>
          </cell>
          <cell r="B1007" t="str">
            <v>Бытовой кондиционер</v>
          </cell>
          <cell r="C1007">
            <v>0</v>
          </cell>
          <cell r="D1007">
            <v>0</v>
          </cell>
          <cell r="E1007">
            <v>42990</v>
          </cell>
        </row>
        <row r="1008">
          <cell r="A1008" t="str">
            <v>MSAG2-12N8C2U-I/MSAG2-12N8C2U-O</v>
          </cell>
          <cell r="B1008" t="str">
            <v>Бытовой кондиционер</v>
          </cell>
          <cell r="C1008">
            <v>40</v>
          </cell>
          <cell r="D1008" t="str">
            <v>&gt;50</v>
          </cell>
          <cell r="E1008">
            <v>51290</v>
          </cell>
        </row>
        <row r="1009">
          <cell r="A1009" t="str">
            <v>MSAG2-18HRN1-I/MSAG2-18HRN1-O</v>
          </cell>
          <cell r="B1009" t="str">
            <v>Бытовой кондиционер</v>
          </cell>
          <cell r="C1009">
            <v>37</v>
          </cell>
          <cell r="D1009" t="str">
            <v>&gt;50</v>
          </cell>
          <cell r="E1009">
            <v>70590</v>
          </cell>
        </row>
        <row r="1010">
          <cell r="A1010" t="str">
            <v>MSAG2-18HRN8-I/MSAG2-18HRN8-O</v>
          </cell>
          <cell r="B1010" t="str">
            <v>Бытовой кондиционер</v>
          </cell>
          <cell r="C1010">
            <v>0</v>
          </cell>
          <cell r="D1010">
            <v>34</v>
          </cell>
          <cell r="E1010">
            <v>72790</v>
          </cell>
        </row>
        <row r="1011">
          <cell r="A1011" t="str">
            <v>MSAG2-18N8D0-I/MSAG2-18N8D0-O</v>
          </cell>
          <cell r="B1011" t="str">
            <v>Бытовой кондиционер</v>
          </cell>
          <cell r="C1011">
            <v>0</v>
          </cell>
          <cell r="D1011">
            <v>0</v>
          </cell>
          <cell r="E1011">
            <v>86690</v>
          </cell>
        </row>
        <row r="1012">
          <cell r="A1012" t="str">
            <v>MSAG2-24HRN1-I/MSAG2-24HRN1-O</v>
          </cell>
          <cell r="B1012" t="str">
            <v>Бытовой кондиционер</v>
          </cell>
          <cell r="C1012">
            <v>15</v>
          </cell>
          <cell r="D1012" t="str">
            <v>&gt;50</v>
          </cell>
          <cell r="E1012">
            <v>89190</v>
          </cell>
        </row>
        <row r="1013">
          <cell r="A1013" t="str">
            <v>MSAG2-24HRN8-I/MSAG2-24HRN8-O</v>
          </cell>
          <cell r="B1013" t="str">
            <v>Бытовой кондиционер</v>
          </cell>
          <cell r="C1013">
            <v>0</v>
          </cell>
          <cell r="D1013">
            <v>0</v>
          </cell>
          <cell r="E1013">
            <v>91990</v>
          </cell>
        </row>
        <row r="1014">
          <cell r="A1014" t="str">
            <v>MSAG2-24N8D0-I/MSAG2-24N8D0-O</v>
          </cell>
          <cell r="B1014" t="str">
            <v>Бытовой кондиционер</v>
          </cell>
          <cell r="C1014">
            <v>0</v>
          </cell>
          <cell r="D1014">
            <v>0</v>
          </cell>
          <cell r="E1014">
            <v>110690</v>
          </cell>
        </row>
        <row r="1015">
          <cell r="A1015" t="str">
            <v>MSAG4-07HRN1-I/MSAG4-07HRN1-O</v>
          </cell>
          <cell r="B1015" t="str">
            <v>Бытовой кондиционер</v>
          </cell>
          <cell r="C1015">
            <v>0</v>
          </cell>
          <cell r="D1015">
            <v>0</v>
          </cell>
          <cell r="E1015">
            <v>32590</v>
          </cell>
        </row>
        <row r="1016">
          <cell r="A1016" t="str">
            <v>MSAG4-07HRN8-I/MSAG4-07HRN8-O</v>
          </cell>
          <cell r="B1016" t="str">
            <v>Бытовой кондиционер</v>
          </cell>
          <cell r="C1016">
            <v>0</v>
          </cell>
          <cell r="D1016">
            <v>28</v>
          </cell>
          <cell r="E1016">
            <v>36190</v>
          </cell>
        </row>
        <row r="1017">
          <cell r="A1017" t="str">
            <v>MSAG4-09HRN1-I/MSAG4-09HRN1-O</v>
          </cell>
          <cell r="B1017" t="str">
            <v>Бытовой кондиционер</v>
          </cell>
          <cell r="C1017">
            <v>0</v>
          </cell>
          <cell r="D1017">
            <v>0</v>
          </cell>
          <cell r="E1017">
            <v>34990</v>
          </cell>
        </row>
        <row r="1018">
          <cell r="A1018" t="str">
            <v>MSAG4-09HRN8-I/MSAG4-09HRN8-O</v>
          </cell>
          <cell r="B1018" t="str">
            <v>Бытовой кондиционер</v>
          </cell>
          <cell r="C1018">
            <v>0</v>
          </cell>
          <cell r="D1018">
            <v>28</v>
          </cell>
          <cell r="E1018">
            <v>38890</v>
          </cell>
        </row>
        <row r="1019">
          <cell r="A1019" t="str">
            <v>MSAG4-12HRN1-I/MSAG4-12HRN1-O</v>
          </cell>
          <cell r="B1019" t="str">
            <v>Бытовой кондиционер</v>
          </cell>
          <cell r="C1019">
            <v>0</v>
          </cell>
          <cell r="D1019">
            <v>0</v>
          </cell>
          <cell r="E1019">
            <v>44790</v>
          </cell>
        </row>
        <row r="1020">
          <cell r="A1020" t="str">
            <v>MSAG4-12HRN8-I/MSAG4-12HRN8-O</v>
          </cell>
          <cell r="B1020" t="str">
            <v>Бытовой кондиционер</v>
          </cell>
          <cell r="C1020">
            <v>0</v>
          </cell>
          <cell r="D1020">
            <v>43</v>
          </cell>
          <cell r="E1020">
            <v>49790</v>
          </cell>
        </row>
        <row r="1021">
          <cell r="A1021" t="str">
            <v>MSAG4-18HRN1-I/MSAG4-18HRN1-O</v>
          </cell>
          <cell r="B1021" t="str">
            <v>Бытовой кондиционер</v>
          </cell>
          <cell r="C1021">
            <v>1</v>
          </cell>
          <cell r="D1021">
            <v>0</v>
          </cell>
          <cell r="E1021">
            <v>71290</v>
          </cell>
        </row>
        <row r="1022">
          <cell r="A1022" t="str">
            <v>MSAG4-18HRN8-I/MSAG4-18HRN8-O</v>
          </cell>
          <cell r="B1022" t="str">
            <v>Бытовой кондиционер</v>
          </cell>
          <cell r="C1022">
            <v>2</v>
          </cell>
          <cell r="D1022" t="str">
            <v>&gt;50</v>
          </cell>
          <cell r="E1022">
            <v>79190</v>
          </cell>
        </row>
        <row r="1023">
          <cell r="A1023" t="str">
            <v>MSAG4-24HRN1-I/MSAG4-24HRN1-O</v>
          </cell>
          <cell r="B1023" t="str">
            <v>Бытовой кондиционер</v>
          </cell>
          <cell r="C1023">
            <v>0</v>
          </cell>
          <cell r="D1023">
            <v>0</v>
          </cell>
          <cell r="E1023">
            <v>87490</v>
          </cell>
        </row>
        <row r="1024">
          <cell r="A1024" t="str">
            <v>MSAG4-24HRN8-I/MSAG4-24HRN8-O</v>
          </cell>
          <cell r="B1024" t="str">
            <v>Бытовой кондиционер</v>
          </cell>
          <cell r="C1024">
            <v>0</v>
          </cell>
          <cell r="D1024">
            <v>41</v>
          </cell>
          <cell r="E1024">
            <v>97190</v>
          </cell>
        </row>
        <row r="1025">
          <cell r="A1025" t="str">
            <v>MSAG4W-07N8C2S-I/MSAG4-07N8C2S-O</v>
          </cell>
          <cell r="B1025" t="str">
            <v>Бытовой кондиционер</v>
          </cell>
          <cell r="C1025">
            <v>0</v>
          </cell>
          <cell r="D1025">
            <v>0</v>
          </cell>
          <cell r="E1025">
            <v>49990</v>
          </cell>
        </row>
        <row r="1026">
          <cell r="A1026" t="str">
            <v>MSAG4W-09N8C2S-I/MSAG4-09N8C2S-O</v>
          </cell>
          <cell r="B1026" t="str">
            <v>Бытовой кондиционер</v>
          </cell>
          <cell r="C1026">
            <v>0</v>
          </cell>
          <cell r="D1026">
            <v>0</v>
          </cell>
          <cell r="E1026">
            <v>56590</v>
          </cell>
        </row>
        <row r="1027">
          <cell r="A1027" t="str">
            <v>MSAG4W-12N8C2-I/MSAG4-12N8C2-O</v>
          </cell>
          <cell r="B1027" t="str">
            <v>Бытовой кондиционер</v>
          </cell>
          <cell r="C1027">
            <v>0</v>
          </cell>
          <cell r="D1027">
            <v>0</v>
          </cell>
          <cell r="E1027">
            <v>63190</v>
          </cell>
        </row>
        <row r="1028">
          <cell r="A1028" t="str">
            <v>MSAG4W-18N8D0-I/MSAG4-18N8D0-O</v>
          </cell>
          <cell r="B1028" t="str">
            <v>Бытовой кондиционер</v>
          </cell>
          <cell r="C1028">
            <v>0</v>
          </cell>
          <cell r="D1028">
            <v>0</v>
          </cell>
          <cell r="E1028">
            <v>101490</v>
          </cell>
        </row>
        <row r="1029">
          <cell r="A1029" t="str">
            <v>MSAG4W-24N8D0-I/MSAG4-24N8D0-O</v>
          </cell>
          <cell r="B1029" t="str">
            <v>Бытовой кондиционер</v>
          </cell>
          <cell r="C1029">
            <v>0</v>
          </cell>
          <cell r="D1029">
            <v>0</v>
          </cell>
          <cell r="E1029">
            <v>131890</v>
          </cell>
        </row>
        <row r="1030">
          <cell r="A1030" t="str">
            <v>MSCA1BU-09HRFN8/MOX230-09HFN8-Q/GAIA-D53</v>
          </cell>
          <cell r="B1030" t="str">
            <v>Бытовой кондиционер</v>
          </cell>
          <cell r="C1030">
            <v>0</v>
          </cell>
          <cell r="D1030" t="str">
            <v>&gt;50</v>
          </cell>
          <cell r="E1030">
            <v>83390</v>
          </cell>
        </row>
        <row r="1031">
          <cell r="A1031" t="str">
            <v>MSCA1BU-12HRFN8/MOX230-12HFN8-Q/GAIA-D53</v>
          </cell>
          <cell r="B1031" t="str">
            <v>Бытовой кондиционер</v>
          </cell>
          <cell r="C1031">
            <v>0</v>
          </cell>
          <cell r="D1031" t="str">
            <v>&gt;50</v>
          </cell>
          <cell r="E1031">
            <v>87390</v>
          </cell>
        </row>
        <row r="1032">
          <cell r="A1032" t="str">
            <v>MSEAAU-09HRFN1(SP)/MOA01-09HFN1</v>
          </cell>
          <cell r="B1032" t="str">
            <v>Бытовой кондиционер</v>
          </cell>
          <cell r="C1032">
            <v>0</v>
          </cell>
          <cell r="D1032">
            <v>4</v>
          </cell>
          <cell r="E1032"/>
        </row>
        <row r="1033">
          <cell r="A1033" t="str">
            <v>MSES-07N8D6-I/MSES-07N8D6-O</v>
          </cell>
          <cell r="B1033" t="str">
            <v>Бытовой кондиционер</v>
          </cell>
          <cell r="C1033">
            <v>0</v>
          </cell>
          <cell r="D1033" t="str">
            <v>&gt;50</v>
          </cell>
          <cell r="E1033">
            <v>46090</v>
          </cell>
        </row>
        <row r="1034">
          <cell r="A1034" t="str">
            <v>MSES-09N8D6-I/MSES-09N8D6-O</v>
          </cell>
          <cell r="B1034" t="str">
            <v>Бытовой кондиционер</v>
          </cell>
          <cell r="C1034">
            <v>0</v>
          </cell>
          <cell r="D1034">
            <v>0</v>
          </cell>
          <cell r="E1034">
            <v>49090</v>
          </cell>
        </row>
        <row r="1035">
          <cell r="A1035" t="str">
            <v>MSES-12N8D6-I/MSES-12N8D6-O</v>
          </cell>
          <cell r="B1035" t="str">
            <v>Бытовой кондиционер</v>
          </cell>
          <cell r="C1035">
            <v>0</v>
          </cell>
          <cell r="D1035">
            <v>0</v>
          </cell>
          <cell r="E1035">
            <v>56890</v>
          </cell>
        </row>
        <row r="1036">
          <cell r="A1036" t="str">
            <v>MSES-18N8D6-I/MSES-18N8D6-O</v>
          </cell>
          <cell r="B1036" t="str">
            <v>Бытовой кондиционер</v>
          </cell>
          <cell r="C1036">
            <v>11</v>
          </cell>
          <cell r="D1036">
            <v>0</v>
          </cell>
          <cell r="E1036">
            <v>96190</v>
          </cell>
        </row>
        <row r="1037">
          <cell r="A1037" t="str">
            <v>MSES-24N8D6-I/MSES-24N8D6-O</v>
          </cell>
          <cell r="B1037" t="str">
            <v>Бытовой кондиционер</v>
          </cell>
          <cell r="C1037">
            <v>15</v>
          </cell>
          <cell r="D1037">
            <v>0</v>
          </cell>
          <cell r="E1037">
            <v>123190</v>
          </cell>
        </row>
        <row r="1038">
          <cell r="A1038" t="str">
            <v>MSES1-07HRN8G1/MOES1-07HRN8G1</v>
          </cell>
          <cell r="B1038" t="str">
            <v>Бытовой кондиционер</v>
          </cell>
          <cell r="C1038">
            <v>0</v>
          </cell>
          <cell r="D1038" t="str">
            <v>&gt;50</v>
          </cell>
          <cell r="E1038">
            <v>31590</v>
          </cell>
        </row>
        <row r="1039">
          <cell r="A1039" t="str">
            <v>MSES1-09HRN8G1/MOES1-09HRN8G1</v>
          </cell>
          <cell r="B1039" t="str">
            <v>Бытовой кондиционер</v>
          </cell>
          <cell r="C1039">
            <v>0</v>
          </cell>
          <cell r="D1039" t="str">
            <v>&gt;50</v>
          </cell>
          <cell r="E1039">
            <v>34390</v>
          </cell>
        </row>
        <row r="1040">
          <cell r="A1040" t="str">
            <v>MSES1S-07FRN8G1/MOES1-07FRN8G1</v>
          </cell>
          <cell r="B1040" t="str">
            <v>Бытовой кондиционер</v>
          </cell>
          <cell r="C1040">
            <v>37</v>
          </cell>
          <cell r="D1040" t="str">
            <v>&gt;50</v>
          </cell>
          <cell r="E1040">
            <v>44690</v>
          </cell>
        </row>
        <row r="1041">
          <cell r="A1041" t="str">
            <v>MSES1S-09FRN8G1/MOES1-09FRN8G1</v>
          </cell>
          <cell r="B1041" t="str">
            <v>Бытовой кондиционер</v>
          </cell>
          <cell r="C1041">
            <v>15</v>
          </cell>
          <cell r="D1041" t="str">
            <v>&gt;50</v>
          </cell>
          <cell r="E1041">
            <v>47690</v>
          </cell>
        </row>
        <row r="1042">
          <cell r="A1042" t="str">
            <v>MSES1S-12FRN8G1/MOES1-12FRN8G1</v>
          </cell>
          <cell r="B1042" t="str">
            <v>Бытовой кондиционер</v>
          </cell>
          <cell r="C1042">
            <v>11</v>
          </cell>
          <cell r="D1042" t="str">
            <v>&gt;50</v>
          </cell>
          <cell r="E1042">
            <v>55290</v>
          </cell>
        </row>
        <row r="1043">
          <cell r="A1043" t="str">
            <v>MSES1S-18FRN8G1/MOES1-18FRN8G1</v>
          </cell>
          <cell r="B1043" t="str">
            <v>Бытовой кондиционер</v>
          </cell>
          <cell r="C1043">
            <v>0</v>
          </cell>
          <cell r="D1043">
            <v>0</v>
          </cell>
          <cell r="E1043">
            <v>93590</v>
          </cell>
        </row>
        <row r="1044">
          <cell r="A1044" t="str">
            <v>MSES1S-24FRN8G1/MOES1-24FRN8G1</v>
          </cell>
          <cell r="B1044" t="str">
            <v>Бытовой кондиционер</v>
          </cell>
          <cell r="C1044">
            <v>10</v>
          </cell>
          <cell r="D1044">
            <v>41</v>
          </cell>
          <cell r="E1044">
            <v>119590</v>
          </cell>
        </row>
        <row r="1045">
          <cell r="A1045" t="str">
            <v>MSFA-09N8D6-I/MSFA-09N8D6-O</v>
          </cell>
          <cell r="B1045" t="str">
            <v>Бытовой кондиционер</v>
          </cell>
          <cell r="C1045">
            <v>0</v>
          </cell>
          <cell r="D1045">
            <v>0</v>
          </cell>
          <cell r="E1045">
            <v>74490</v>
          </cell>
        </row>
        <row r="1046">
          <cell r="A1046" t="str">
            <v>MSFA1-09N8D6-I/MSFA1-09N8D6-O</v>
          </cell>
          <cell r="B1046" t="str">
            <v>Бытовой кондиционер</v>
          </cell>
          <cell r="C1046">
            <v>0</v>
          </cell>
          <cell r="D1046">
            <v>0</v>
          </cell>
          <cell r="E1046">
            <v>80583</v>
          </cell>
        </row>
        <row r="1047">
          <cell r="A1047" t="str">
            <v>MSFA1-12N8D6-I/MSFA1-12N8D6-O</v>
          </cell>
          <cell r="B1047" t="str">
            <v>Бытовой кондиционер</v>
          </cell>
          <cell r="C1047">
            <v>0</v>
          </cell>
          <cell r="D1047">
            <v>0</v>
          </cell>
          <cell r="E1047">
            <v>84723</v>
          </cell>
        </row>
        <row r="1048">
          <cell r="A1048" t="str">
            <v>MSFA2-09N8D6-I/MSFA1-09N8D6-O</v>
          </cell>
          <cell r="B1048" t="str">
            <v>Бытовой кондиционер</v>
          </cell>
          <cell r="C1048">
            <v>0</v>
          </cell>
          <cell r="D1048">
            <v>0</v>
          </cell>
          <cell r="E1048">
            <v>78673</v>
          </cell>
        </row>
        <row r="1049">
          <cell r="A1049" t="str">
            <v>MSFA2-12N8D6-I/MSFA1-12N8D6-O</v>
          </cell>
          <cell r="B1049" t="str">
            <v>Бытовой кондиционер</v>
          </cell>
          <cell r="C1049">
            <v>0</v>
          </cell>
          <cell r="D1049">
            <v>0</v>
          </cell>
          <cell r="E1049">
            <v>82490</v>
          </cell>
        </row>
        <row r="1050">
          <cell r="A1050" t="str">
            <v>MSFA2W-09N8D6-I/MSFA1-09N8D6-O</v>
          </cell>
          <cell r="B1050" t="str">
            <v>Бытовой кондиционер</v>
          </cell>
          <cell r="C1050">
            <v>0</v>
          </cell>
          <cell r="D1050">
            <v>0</v>
          </cell>
          <cell r="E1050">
            <v>74690</v>
          </cell>
        </row>
        <row r="1051">
          <cell r="A1051" t="str">
            <v>MSFA2W-12N8D6-I/MSFA1-12N8D6-O</v>
          </cell>
          <cell r="B1051" t="str">
            <v>Бытовой кондиционер</v>
          </cell>
          <cell r="C1051">
            <v>0</v>
          </cell>
          <cell r="D1051" t="str">
            <v>&gt;50</v>
          </cell>
          <cell r="E1051">
            <v>77890</v>
          </cell>
        </row>
        <row r="1052">
          <cell r="A1052" t="str">
            <v>MSFE-09N8D6-I/MSFE-09N8D6-O</v>
          </cell>
          <cell r="B1052" t="str">
            <v>Бытовой кондиционер</v>
          </cell>
          <cell r="C1052">
            <v>0</v>
          </cell>
          <cell r="D1052">
            <v>0</v>
          </cell>
          <cell r="E1052">
            <v>53590</v>
          </cell>
        </row>
        <row r="1053">
          <cell r="A1053" t="str">
            <v>MSFE-12N8D6-I/MSFE-12N8D6-O</v>
          </cell>
          <cell r="B1053" t="str">
            <v>Бытовой кондиционер</v>
          </cell>
          <cell r="C1053">
            <v>0</v>
          </cell>
          <cell r="D1053">
            <v>0</v>
          </cell>
          <cell r="E1053">
            <v>57390</v>
          </cell>
        </row>
        <row r="1054">
          <cell r="A1054" t="str">
            <v>MSFE-18N8D6-I/MSFE-18N8D6-O</v>
          </cell>
          <cell r="B1054" t="str">
            <v>Бытовой кондиционер</v>
          </cell>
          <cell r="C1054">
            <v>0</v>
          </cell>
          <cell r="D1054">
            <v>0</v>
          </cell>
          <cell r="E1054">
            <v>79090</v>
          </cell>
        </row>
        <row r="1055">
          <cell r="A1055" t="str">
            <v>MSFE-24N8D6-I/MSFE-24N8D6-O</v>
          </cell>
          <cell r="B1055" t="str">
            <v>Бытовой кондиционер</v>
          </cell>
          <cell r="C1055">
            <v>0</v>
          </cell>
          <cell r="D1055">
            <v>0</v>
          </cell>
          <cell r="E1055">
            <v>106690</v>
          </cell>
        </row>
        <row r="1056">
          <cell r="A1056" t="str">
            <v>MSHP-09N8D6-I/MSHP-09N8D6-O</v>
          </cell>
          <cell r="B1056" t="str">
            <v>Тепловой насос</v>
          </cell>
          <cell r="C1056">
            <v>0</v>
          </cell>
          <cell r="D1056" t="str">
            <v>&gt;50</v>
          </cell>
          <cell r="E1056">
            <v>105490</v>
          </cell>
        </row>
        <row r="1057">
          <cell r="A1057" t="str">
            <v>MSHP-12N8D6-I/MSHP-12N8D6-O</v>
          </cell>
          <cell r="B1057" t="str">
            <v>Тепловой насос</v>
          </cell>
          <cell r="C1057">
            <v>0</v>
          </cell>
          <cell r="D1057" t="str">
            <v>&gt;50</v>
          </cell>
          <cell r="E1057">
            <v>110690</v>
          </cell>
        </row>
        <row r="1058">
          <cell r="A1058" t="str">
            <v>MSHP-18N8D0-I/MSHP-18N8D0-O</v>
          </cell>
          <cell r="B1058" t="str">
            <v>Тепловой насос</v>
          </cell>
          <cell r="C1058">
            <v>0</v>
          </cell>
          <cell r="D1058" t="str">
            <v>&gt;50</v>
          </cell>
          <cell r="E1058">
            <v>141090</v>
          </cell>
        </row>
        <row r="1059">
          <cell r="A1059" t="str">
            <v>MSHP-24N8D0-I/MSHP-24N8D0-O</v>
          </cell>
          <cell r="B1059" t="str">
            <v>Тепловой насос</v>
          </cell>
          <cell r="C1059">
            <v>0</v>
          </cell>
          <cell r="D1059">
            <v>38</v>
          </cell>
          <cell r="E1059">
            <v>178890</v>
          </cell>
        </row>
        <row r="1060">
          <cell r="A1060" t="str">
            <v>MSMA1A-07HRN1/MOAB02-07HN1</v>
          </cell>
          <cell r="B1060" t="str">
            <v>Бытовой кондиционер</v>
          </cell>
          <cell r="C1060">
            <v>0</v>
          </cell>
          <cell r="D1060">
            <v>0</v>
          </cell>
          <cell r="E1060"/>
        </row>
        <row r="1061">
          <cell r="A1061" t="str">
            <v>MSMBCU-18HRFN1(BW)/MOB02-19HFN1</v>
          </cell>
          <cell r="B1061" t="str">
            <v>Бытовой кондиционер</v>
          </cell>
          <cell r="C1061">
            <v>2</v>
          </cell>
          <cell r="D1061">
            <v>18</v>
          </cell>
          <cell r="E1061"/>
        </row>
        <row r="1062">
          <cell r="A1062" t="str">
            <v>NAC-07F1AI/NAC-07F1AO</v>
          </cell>
          <cell r="B1062" t="str">
            <v>Бытовой кондиционер</v>
          </cell>
          <cell r="C1062">
            <v>0</v>
          </cell>
          <cell r="D1062">
            <v>0</v>
          </cell>
          <cell r="E1062"/>
        </row>
        <row r="1063">
          <cell r="A1063" t="str">
            <v>NAC-09F1AI/NAC-09F1AO</v>
          </cell>
          <cell r="B1063" t="str">
            <v>Бытовой кондиционер</v>
          </cell>
          <cell r="C1063">
            <v>0</v>
          </cell>
          <cell r="D1063">
            <v>0</v>
          </cell>
          <cell r="E1063"/>
        </row>
        <row r="1064">
          <cell r="A1064" t="str">
            <v>PRAW-07TEDA2</v>
          </cell>
          <cell r="B1064" t="str">
            <v>Бытовой кондиционер</v>
          </cell>
          <cell r="C1064">
            <v>0</v>
          </cell>
          <cell r="D1064">
            <v>0</v>
          </cell>
          <cell r="E1064">
            <v>25199</v>
          </cell>
        </row>
        <row r="1065">
          <cell r="A1065" t="str">
            <v>PRAW-07TENA2</v>
          </cell>
          <cell r="B1065" t="str">
            <v>Бытовой кондиционер</v>
          </cell>
          <cell r="C1065">
            <v>0</v>
          </cell>
          <cell r="D1065">
            <v>0</v>
          </cell>
          <cell r="E1065">
            <v>17999</v>
          </cell>
        </row>
        <row r="1066">
          <cell r="A1066" t="str">
            <v>PRAW-09TEDA2</v>
          </cell>
          <cell r="B1066" t="str">
            <v>Бытовой кондиционер</v>
          </cell>
          <cell r="C1066">
            <v>0</v>
          </cell>
          <cell r="D1066">
            <v>0</v>
          </cell>
          <cell r="E1066">
            <v>27899</v>
          </cell>
        </row>
        <row r="1067">
          <cell r="A1067" t="str">
            <v>PRAW-09TENA2</v>
          </cell>
          <cell r="B1067" t="str">
            <v>Бытовой кондиционер</v>
          </cell>
          <cell r="C1067">
            <v>0</v>
          </cell>
          <cell r="D1067">
            <v>0</v>
          </cell>
          <cell r="E1067">
            <v>19799</v>
          </cell>
        </row>
        <row r="1068">
          <cell r="A1068" t="str">
            <v>PRAW-12TENA2</v>
          </cell>
          <cell r="B1068" t="str">
            <v>Бытовой кондиционер</v>
          </cell>
          <cell r="C1068">
            <v>0</v>
          </cell>
          <cell r="D1068">
            <v>0</v>
          </cell>
          <cell r="E1068">
            <v>28799</v>
          </cell>
        </row>
        <row r="1069">
          <cell r="A1069" t="str">
            <v>PRAW-18TEDA2</v>
          </cell>
          <cell r="B1069" t="str">
            <v>Бытовой кондиционер</v>
          </cell>
          <cell r="C1069">
            <v>0</v>
          </cell>
          <cell r="D1069">
            <v>0</v>
          </cell>
          <cell r="E1069">
            <v>55799</v>
          </cell>
        </row>
        <row r="1070">
          <cell r="A1070" t="str">
            <v>PRAW-18TENA2</v>
          </cell>
          <cell r="B1070" t="str">
            <v>Бытовой кондиционер</v>
          </cell>
          <cell r="C1070">
            <v>0</v>
          </cell>
          <cell r="D1070">
            <v>0</v>
          </cell>
          <cell r="E1070">
            <v>47699</v>
          </cell>
        </row>
        <row r="1071">
          <cell r="A1071" t="str">
            <v>PRAW-24TEDA2</v>
          </cell>
          <cell r="B1071" t="str">
            <v>Бытовой кондиционер</v>
          </cell>
          <cell r="C1071">
            <v>0</v>
          </cell>
          <cell r="D1071">
            <v>0</v>
          </cell>
          <cell r="E1071">
            <v>69299</v>
          </cell>
        </row>
        <row r="1072">
          <cell r="A1072" t="str">
            <v>PRAW-24TENA2</v>
          </cell>
          <cell r="B1072" t="str">
            <v>Бытовой кондиционер</v>
          </cell>
          <cell r="C1072">
            <v>0</v>
          </cell>
          <cell r="D1072">
            <v>0</v>
          </cell>
          <cell r="E1072">
            <v>60299</v>
          </cell>
        </row>
        <row r="1073">
          <cell r="A1073" t="str">
            <v>ASOTA20HW</v>
          </cell>
          <cell r="B1073" t="str">
            <v>Наружный блок кондиционера</v>
          </cell>
          <cell r="C1073">
            <v>0</v>
          </cell>
          <cell r="D1073">
            <v>0</v>
          </cell>
          <cell r="E1073">
            <v>14090</v>
          </cell>
        </row>
        <row r="1074">
          <cell r="A1074" t="str">
            <v>ASOTA25HW</v>
          </cell>
          <cell r="B1074" t="str">
            <v>Наружный блок кондиционера</v>
          </cell>
          <cell r="C1074">
            <v>0</v>
          </cell>
          <cell r="D1074">
            <v>0</v>
          </cell>
          <cell r="E1074">
            <v>15490</v>
          </cell>
        </row>
        <row r="1075">
          <cell r="A1075" t="str">
            <v>ASOTA35HW</v>
          </cell>
          <cell r="B1075" t="str">
            <v>Наружный блок кондиционера</v>
          </cell>
          <cell r="C1075">
            <v>0</v>
          </cell>
          <cell r="D1075">
            <v>0</v>
          </cell>
          <cell r="E1075">
            <v>21090</v>
          </cell>
        </row>
        <row r="1076">
          <cell r="A1076" t="str">
            <v>ASOTA50HW</v>
          </cell>
          <cell r="B1076" t="str">
            <v>Наружный блок кондиционера</v>
          </cell>
          <cell r="C1076">
            <v>0</v>
          </cell>
          <cell r="D1076">
            <v>0</v>
          </cell>
          <cell r="E1076">
            <v>34890</v>
          </cell>
        </row>
        <row r="1077">
          <cell r="A1077" t="str">
            <v>ASOTA70HW</v>
          </cell>
          <cell r="B1077" t="str">
            <v>Наружный блок кондиционера</v>
          </cell>
          <cell r="C1077">
            <v>0</v>
          </cell>
          <cell r="D1077">
            <v>0</v>
          </cell>
          <cell r="E1077">
            <v>43990</v>
          </cell>
        </row>
        <row r="1078">
          <cell r="A1078" t="str">
            <v>ARC07-WDTE2/O</v>
          </cell>
          <cell r="B1078" t="str">
            <v>Наружный блок кондиционера</v>
          </cell>
          <cell r="C1078">
            <v>0</v>
          </cell>
          <cell r="D1078">
            <v>0</v>
          </cell>
          <cell r="E1078">
            <v>17490</v>
          </cell>
        </row>
        <row r="1079">
          <cell r="A1079" t="str">
            <v>ARC09-WDTE2/O</v>
          </cell>
          <cell r="B1079" t="str">
            <v>Наружный блок кондиционера</v>
          </cell>
          <cell r="C1079">
            <v>0</v>
          </cell>
          <cell r="D1079">
            <v>0</v>
          </cell>
          <cell r="E1079">
            <v>18490</v>
          </cell>
        </row>
        <row r="1080">
          <cell r="A1080" t="str">
            <v>ARC09-WNTE2/O</v>
          </cell>
          <cell r="B1080" t="str">
            <v>Наружный блок кондиционера</v>
          </cell>
          <cell r="C1080">
            <v>0</v>
          </cell>
          <cell r="D1080">
            <v>0</v>
          </cell>
          <cell r="E1080">
            <v>13490</v>
          </cell>
        </row>
        <row r="1081">
          <cell r="A1081" t="str">
            <v>ARC18-WNTE2/O</v>
          </cell>
          <cell r="B1081" t="str">
            <v>Наружный блок кондиционера</v>
          </cell>
          <cell r="C1081">
            <v>0</v>
          </cell>
          <cell r="D1081">
            <v>0</v>
          </cell>
          <cell r="E1081">
            <v>31990</v>
          </cell>
        </row>
        <row r="1082">
          <cell r="A1082" t="str">
            <v>ASB07F1</v>
          </cell>
          <cell r="B1082" t="str">
            <v>Наружный блок кондиционера</v>
          </cell>
          <cell r="C1082">
            <v>0</v>
          </cell>
          <cell r="D1082">
            <v>0</v>
          </cell>
          <cell r="E1082">
            <v>13990</v>
          </cell>
        </row>
        <row r="1083">
          <cell r="A1083" t="str">
            <v>ASB07FZ1</v>
          </cell>
          <cell r="B1083" t="str">
            <v>Наружный блок кондиционера</v>
          </cell>
          <cell r="C1083">
            <v>3</v>
          </cell>
          <cell r="D1083">
            <v>2</v>
          </cell>
          <cell r="E1083">
            <v>20390</v>
          </cell>
        </row>
        <row r="1084">
          <cell r="A1084" t="str">
            <v>ASB07H1</v>
          </cell>
          <cell r="B1084" t="str">
            <v>Наружный блок кондиционера</v>
          </cell>
          <cell r="C1084">
            <v>0</v>
          </cell>
          <cell r="D1084">
            <v>0</v>
          </cell>
          <cell r="E1084">
            <v>13990</v>
          </cell>
        </row>
        <row r="1085">
          <cell r="A1085" t="str">
            <v>ASB07H1R</v>
          </cell>
          <cell r="B1085" t="str">
            <v>Наружный блок кондиционера</v>
          </cell>
          <cell r="C1085" t="str">
            <v>&gt;50</v>
          </cell>
          <cell r="D1085">
            <v>0</v>
          </cell>
          <cell r="E1085">
            <v>14590</v>
          </cell>
        </row>
        <row r="1086">
          <cell r="A1086" t="str">
            <v>ASB07H1Z1R</v>
          </cell>
          <cell r="B1086" t="str">
            <v>Наружный блок кондиционера</v>
          </cell>
          <cell r="C1086">
            <v>0</v>
          </cell>
          <cell r="D1086">
            <v>0</v>
          </cell>
          <cell r="E1086">
            <v>21390</v>
          </cell>
        </row>
        <row r="1087">
          <cell r="A1087" t="str">
            <v>ASB07HZ1</v>
          </cell>
          <cell r="B1087" t="str">
            <v>Наружный блок кондиционера</v>
          </cell>
          <cell r="C1087">
            <v>0</v>
          </cell>
          <cell r="D1087">
            <v>0</v>
          </cell>
          <cell r="E1087">
            <v>18990</v>
          </cell>
        </row>
        <row r="1088">
          <cell r="A1088" t="str">
            <v>ASB07HZ1R</v>
          </cell>
          <cell r="B1088" t="str">
            <v>Наружный блок кондиционера</v>
          </cell>
          <cell r="C1088">
            <v>0</v>
          </cell>
          <cell r="D1088">
            <v>0</v>
          </cell>
          <cell r="E1088">
            <v>21090</v>
          </cell>
        </row>
        <row r="1089">
          <cell r="A1089" t="str">
            <v>ASB09D1Z1R</v>
          </cell>
          <cell r="B1089" t="str">
            <v>Наружный блок кондиционера</v>
          </cell>
          <cell r="C1089">
            <v>0</v>
          </cell>
          <cell r="D1089">
            <v>0</v>
          </cell>
          <cell r="E1089">
            <v>18390</v>
          </cell>
        </row>
        <row r="1090">
          <cell r="A1090" t="str">
            <v>ASB09F1</v>
          </cell>
          <cell r="B1090" t="str">
            <v>Наружный блок кондиционера</v>
          </cell>
          <cell r="C1090">
            <v>3</v>
          </cell>
          <cell r="D1090">
            <v>0</v>
          </cell>
          <cell r="E1090">
            <v>15490</v>
          </cell>
        </row>
        <row r="1091">
          <cell r="A1091" t="str">
            <v>ASB09FZ1</v>
          </cell>
          <cell r="B1091" t="str">
            <v>Наружный блок кондиционера</v>
          </cell>
          <cell r="C1091">
            <v>0</v>
          </cell>
          <cell r="D1091">
            <v>0</v>
          </cell>
          <cell r="E1091">
            <v>21590</v>
          </cell>
        </row>
        <row r="1092">
          <cell r="A1092" t="str">
            <v>ASB09H1</v>
          </cell>
          <cell r="B1092" t="str">
            <v>Наружный блок кондиционера</v>
          </cell>
          <cell r="C1092">
            <v>0</v>
          </cell>
          <cell r="D1092">
            <v>0</v>
          </cell>
          <cell r="E1092">
            <v>15090</v>
          </cell>
        </row>
        <row r="1093">
          <cell r="A1093" t="str">
            <v>ASB09H1R</v>
          </cell>
          <cell r="B1093" t="str">
            <v>Наружный блок кондиционера</v>
          </cell>
          <cell r="C1093" t="str">
            <v>&gt;50</v>
          </cell>
          <cell r="D1093">
            <v>9</v>
          </cell>
          <cell r="E1093">
            <v>15990</v>
          </cell>
        </row>
        <row r="1094">
          <cell r="A1094" t="str">
            <v>ASB09H1Z1R</v>
          </cell>
          <cell r="B1094" t="str">
            <v>Наружный блок кондиционера</v>
          </cell>
          <cell r="C1094">
            <v>0</v>
          </cell>
          <cell r="D1094">
            <v>0</v>
          </cell>
          <cell r="E1094">
            <v>22790</v>
          </cell>
        </row>
        <row r="1095">
          <cell r="A1095" t="str">
            <v>ASB09HZ1</v>
          </cell>
          <cell r="B1095" t="str">
            <v>Наружный блок кондиционера</v>
          </cell>
          <cell r="C1095">
            <v>0</v>
          </cell>
          <cell r="D1095">
            <v>0</v>
          </cell>
          <cell r="E1095">
            <v>20890</v>
          </cell>
        </row>
        <row r="1096">
          <cell r="A1096" t="str">
            <v>ASB09HZ1R</v>
          </cell>
          <cell r="B1096" t="str">
            <v>Наружный блок кондиционера</v>
          </cell>
          <cell r="C1096">
            <v>0</v>
          </cell>
          <cell r="D1096">
            <v>19</v>
          </cell>
          <cell r="E1096">
            <v>22290</v>
          </cell>
        </row>
        <row r="1097">
          <cell r="A1097" t="str">
            <v>ASB12F1</v>
          </cell>
          <cell r="B1097" t="str">
            <v>Наружный блок кондиционера</v>
          </cell>
          <cell r="C1097">
            <v>3</v>
          </cell>
          <cell r="D1097" t="str">
            <v>&gt;50</v>
          </cell>
          <cell r="E1097">
            <v>21090</v>
          </cell>
        </row>
        <row r="1098">
          <cell r="A1098" t="str">
            <v>ASB12FZ1</v>
          </cell>
          <cell r="B1098" t="str">
            <v>Наружный блок кондиционера</v>
          </cell>
          <cell r="C1098">
            <v>0</v>
          </cell>
          <cell r="D1098">
            <v>6</v>
          </cell>
          <cell r="E1098">
            <v>23790</v>
          </cell>
        </row>
        <row r="1099">
          <cell r="A1099" t="str">
            <v>ASB12H1A</v>
          </cell>
          <cell r="B1099" t="str">
            <v>Наружный блок кондиционера</v>
          </cell>
          <cell r="C1099">
            <v>0</v>
          </cell>
          <cell r="D1099">
            <v>0</v>
          </cell>
          <cell r="E1099">
            <v>21590</v>
          </cell>
        </row>
        <row r="1100">
          <cell r="A1100" t="str">
            <v>ASB12H1R</v>
          </cell>
          <cell r="B1100" t="str">
            <v>Наружный блок кондиционера</v>
          </cell>
          <cell r="C1100" t="str">
            <v>&gt;50</v>
          </cell>
          <cell r="D1100" t="str">
            <v>&gt;50</v>
          </cell>
          <cell r="E1100">
            <v>21790</v>
          </cell>
        </row>
        <row r="1101">
          <cell r="A1101" t="str">
            <v>ASB12H1Z1R</v>
          </cell>
          <cell r="B1101" t="str">
            <v>Наружный блок кондиционера</v>
          </cell>
          <cell r="C1101" t="str">
            <v>&gt;50</v>
          </cell>
          <cell r="D1101" t="str">
            <v>&gt;50</v>
          </cell>
          <cell r="E1101">
            <v>24890</v>
          </cell>
        </row>
        <row r="1102">
          <cell r="A1102" t="str">
            <v>ASB12HZ1</v>
          </cell>
          <cell r="B1102" t="str">
            <v>Наружный блок кондиционера</v>
          </cell>
          <cell r="C1102">
            <v>0</v>
          </cell>
          <cell r="D1102">
            <v>2</v>
          </cell>
          <cell r="E1102">
            <v>24790</v>
          </cell>
        </row>
        <row r="1103">
          <cell r="A1103" t="str">
            <v>ASB12HZ1R</v>
          </cell>
          <cell r="B1103" t="str">
            <v>Наружный блок кондиционера</v>
          </cell>
          <cell r="C1103">
            <v>21</v>
          </cell>
          <cell r="D1103" t="str">
            <v>&gt;50</v>
          </cell>
          <cell r="E1103">
            <v>24590</v>
          </cell>
        </row>
        <row r="1104">
          <cell r="A1104" t="str">
            <v>ASB18F1</v>
          </cell>
          <cell r="B1104" t="str">
            <v>Наружный блок кондиционера</v>
          </cell>
          <cell r="C1104">
            <v>0</v>
          </cell>
          <cell r="D1104">
            <v>1</v>
          </cell>
          <cell r="E1104">
            <v>34890</v>
          </cell>
        </row>
        <row r="1105">
          <cell r="A1105" t="str">
            <v>ASB18FZ1</v>
          </cell>
          <cell r="B1105" t="str">
            <v>Наружный блок кондиционера</v>
          </cell>
          <cell r="C1105">
            <v>0</v>
          </cell>
          <cell r="D1105" t="str">
            <v>&gt;50</v>
          </cell>
          <cell r="E1105">
            <v>41290</v>
          </cell>
        </row>
        <row r="1106">
          <cell r="A1106" t="str">
            <v>ASB18H1A</v>
          </cell>
          <cell r="B1106" t="str">
            <v>Наружный блок кондиционера</v>
          </cell>
          <cell r="C1106">
            <v>0</v>
          </cell>
          <cell r="D1106">
            <v>0</v>
          </cell>
          <cell r="E1106">
            <v>37690</v>
          </cell>
        </row>
        <row r="1107">
          <cell r="A1107" t="str">
            <v>ASB18H1R</v>
          </cell>
          <cell r="B1107" t="str">
            <v>Наружный блок кондиционера</v>
          </cell>
          <cell r="C1107">
            <v>0</v>
          </cell>
          <cell r="D1107" t="str">
            <v>&gt;50</v>
          </cell>
          <cell r="E1107">
            <v>36090</v>
          </cell>
        </row>
        <row r="1108">
          <cell r="A1108" t="str">
            <v>ASB18H1Z1R</v>
          </cell>
          <cell r="B1108" t="str">
            <v>Наружный блок кондиционера</v>
          </cell>
          <cell r="C1108">
            <v>0</v>
          </cell>
          <cell r="D1108">
            <v>22</v>
          </cell>
          <cell r="E1108">
            <v>43090</v>
          </cell>
        </row>
        <row r="1109">
          <cell r="A1109" t="str">
            <v>ASB18HZ1</v>
          </cell>
          <cell r="B1109" t="str">
            <v>Наружный блок кондиционера</v>
          </cell>
          <cell r="C1109">
            <v>1</v>
          </cell>
          <cell r="D1109">
            <v>0</v>
          </cell>
          <cell r="E1109">
            <v>44090</v>
          </cell>
        </row>
        <row r="1110">
          <cell r="A1110" t="str">
            <v>ASB18HZ1R</v>
          </cell>
          <cell r="B1110" t="str">
            <v>Наружный блок кондиционера</v>
          </cell>
          <cell r="C1110">
            <v>0</v>
          </cell>
          <cell r="D1110">
            <v>0</v>
          </cell>
          <cell r="E1110">
            <v>42590</v>
          </cell>
        </row>
        <row r="1111">
          <cell r="A1111" t="str">
            <v>ASB24F1</v>
          </cell>
          <cell r="B1111" t="str">
            <v>Наружный блок кондиционера</v>
          </cell>
          <cell r="C1111">
            <v>5</v>
          </cell>
          <cell r="D1111">
            <v>12</v>
          </cell>
          <cell r="E1111">
            <v>43990</v>
          </cell>
        </row>
        <row r="1112">
          <cell r="A1112" t="str">
            <v>ASB24FZ1</v>
          </cell>
          <cell r="B1112" t="str">
            <v>Наружный блок кондиционера</v>
          </cell>
          <cell r="C1112">
            <v>0</v>
          </cell>
          <cell r="D1112">
            <v>12</v>
          </cell>
          <cell r="E1112">
            <v>52790</v>
          </cell>
        </row>
        <row r="1113">
          <cell r="A1113" t="str">
            <v>ASB24H1</v>
          </cell>
          <cell r="B1113" t="str">
            <v>Наружный блок кондиционера</v>
          </cell>
          <cell r="C1113">
            <v>0</v>
          </cell>
          <cell r="D1113">
            <v>0</v>
          </cell>
          <cell r="E1113">
            <v>46490</v>
          </cell>
        </row>
        <row r="1114">
          <cell r="A1114" t="str">
            <v>ASB24H1R</v>
          </cell>
          <cell r="B1114" t="str">
            <v>Наружный блок кондиционера</v>
          </cell>
          <cell r="C1114">
            <v>0</v>
          </cell>
          <cell r="D1114">
            <v>42</v>
          </cell>
          <cell r="E1114">
            <v>45290</v>
          </cell>
        </row>
        <row r="1115">
          <cell r="A1115" t="str">
            <v>ASB24H1Z1R</v>
          </cell>
          <cell r="B1115" t="str">
            <v>Наружный блок кондиционера</v>
          </cell>
          <cell r="C1115">
            <v>0</v>
          </cell>
          <cell r="D1115" t="str">
            <v>&gt;50</v>
          </cell>
          <cell r="E1115">
            <v>55090</v>
          </cell>
        </row>
        <row r="1116">
          <cell r="A1116" t="str">
            <v>ASB24HZ1</v>
          </cell>
          <cell r="B1116" t="str">
            <v>Наружный блок кондиционера</v>
          </cell>
          <cell r="C1116">
            <v>0</v>
          </cell>
          <cell r="D1116">
            <v>0</v>
          </cell>
          <cell r="E1116">
            <v>54190</v>
          </cell>
        </row>
        <row r="1117">
          <cell r="A1117" t="str">
            <v>ASB24HZ1R</v>
          </cell>
          <cell r="B1117" t="str">
            <v>Наружный блок кондиционера</v>
          </cell>
          <cell r="C1117">
            <v>0</v>
          </cell>
          <cell r="D1117">
            <v>0</v>
          </cell>
          <cell r="E1117">
            <v>54590</v>
          </cell>
        </row>
        <row r="1118">
          <cell r="A1118" t="str">
            <v>CL6001i 26 E</v>
          </cell>
          <cell r="B1118" t="str">
            <v>Наружный блок кондиционера</v>
          </cell>
          <cell r="C1118">
            <v>0</v>
          </cell>
          <cell r="D1118">
            <v>4</v>
          </cell>
          <cell r="E1118">
            <v>47500</v>
          </cell>
        </row>
        <row r="1119">
          <cell r="A1119" t="str">
            <v>CL6001i 70 E</v>
          </cell>
          <cell r="B1119" t="str">
            <v>Наружный блок кондиционера</v>
          </cell>
          <cell r="C1119">
            <v>0</v>
          </cell>
          <cell r="D1119">
            <v>0</v>
          </cell>
          <cell r="E1119">
            <v>105090</v>
          </cell>
        </row>
        <row r="1120">
          <cell r="A1120" t="str">
            <v>CLL2000 23</v>
          </cell>
          <cell r="B1120" t="str">
            <v>Наружный блок кондиционера</v>
          </cell>
          <cell r="C1120">
            <v>0</v>
          </cell>
          <cell r="D1120">
            <v>0</v>
          </cell>
          <cell r="E1120">
            <v>21690</v>
          </cell>
        </row>
        <row r="1121">
          <cell r="A1121" t="str">
            <v>CLL2000 26</v>
          </cell>
          <cell r="B1121" t="str">
            <v>Наружный блок кондиционера</v>
          </cell>
          <cell r="C1121">
            <v>0</v>
          </cell>
          <cell r="D1121">
            <v>0</v>
          </cell>
          <cell r="E1121">
            <v>24490</v>
          </cell>
        </row>
        <row r="1122">
          <cell r="A1122" t="str">
            <v>CLL2000 35</v>
          </cell>
          <cell r="B1122" t="str">
            <v>Наружный блок кондиционера</v>
          </cell>
          <cell r="C1122">
            <v>0</v>
          </cell>
          <cell r="D1122">
            <v>4</v>
          </cell>
          <cell r="E1122">
            <v>29390</v>
          </cell>
        </row>
        <row r="1123">
          <cell r="A1123" t="str">
            <v>CLL2000 53</v>
          </cell>
          <cell r="B1123" t="str">
            <v>Наружный блок кондиционера</v>
          </cell>
          <cell r="C1123">
            <v>0</v>
          </cell>
          <cell r="D1123">
            <v>0</v>
          </cell>
          <cell r="E1123">
            <v>37190</v>
          </cell>
        </row>
        <row r="1124">
          <cell r="A1124" t="str">
            <v>CLL2000 70</v>
          </cell>
          <cell r="B1124" t="str">
            <v>Наружный блок кондиционера</v>
          </cell>
          <cell r="C1124">
            <v>0</v>
          </cell>
          <cell r="D1124">
            <v>2</v>
          </cell>
          <cell r="E1124">
            <v>45390</v>
          </cell>
        </row>
        <row r="1125">
          <cell r="A1125" t="str">
            <v>CLL5000 22 E</v>
          </cell>
          <cell r="B1125" t="str">
            <v>Наружный блок кондиционера</v>
          </cell>
          <cell r="C1125">
            <v>3</v>
          </cell>
          <cell r="D1125">
            <v>0</v>
          </cell>
          <cell r="E1125">
            <v>32890</v>
          </cell>
        </row>
        <row r="1126">
          <cell r="A1126" t="str">
            <v>CLL5000 28 E</v>
          </cell>
          <cell r="B1126" t="str">
            <v>Наружный блок кондиционера</v>
          </cell>
          <cell r="C1126">
            <v>0</v>
          </cell>
          <cell r="D1126">
            <v>0</v>
          </cell>
          <cell r="E1126">
            <v>34990</v>
          </cell>
        </row>
        <row r="1127">
          <cell r="A1127" t="str">
            <v>CLL5000 34 E</v>
          </cell>
          <cell r="B1127" t="str">
            <v>Наружный блок кондиционера</v>
          </cell>
          <cell r="C1127">
            <v>0</v>
          </cell>
          <cell r="D1127">
            <v>0</v>
          </cell>
          <cell r="E1127">
            <v>39890</v>
          </cell>
        </row>
        <row r="1128">
          <cell r="A1128" t="str">
            <v>Climate 5000 RAC 2,6-2 OUE</v>
          </cell>
          <cell r="B1128" t="str">
            <v>Наружный блок кондиционера</v>
          </cell>
          <cell r="C1128">
            <v>2</v>
          </cell>
          <cell r="D1128">
            <v>0</v>
          </cell>
          <cell r="E1128">
            <v>28190</v>
          </cell>
        </row>
        <row r="1129">
          <cell r="A1129" t="str">
            <v>Climate 5000 RAC 5,3-2 OUE</v>
          </cell>
          <cell r="B1129" t="str">
            <v>Наружный блок кондиционера</v>
          </cell>
          <cell r="C1129">
            <v>0</v>
          </cell>
          <cell r="D1129">
            <v>0</v>
          </cell>
          <cell r="E1129">
            <v>49490</v>
          </cell>
        </row>
        <row r="1130">
          <cell r="A1130" t="str">
            <v>Climate 5000 RAC 7-2 OUE</v>
          </cell>
          <cell r="B1130" t="str">
            <v>Наружный блок кондиционера</v>
          </cell>
          <cell r="C1130">
            <v>0</v>
          </cell>
          <cell r="D1130">
            <v>0</v>
          </cell>
          <cell r="E1130">
            <v>60790</v>
          </cell>
        </row>
        <row r="1131">
          <cell r="A1131" t="str">
            <v>CU07GNR-O</v>
          </cell>
          <cell r="B1131" t="str">
            <v>Наружный блок кондиционера</v>
          </cell>
          <cell r="C1131">
            <v>0</v>
          </cell>
          <cell r="D1131">
            <v>0</v>
          </cell>
          <cell r="E1131">
            <v>18990</v>
          </cell>
        </row>
        <row r="1132">
          <cell r="A1132" t="str">
            <v>CU07GR-O</v>
          </cell>
          <cell r="B1132" t="str">
            <v>Наружный блок кондиционера</v>
          </cell>
          <cell r="C1132">
            <v>0</v>
          </cell>
          <cell r="D1132">
            <v>0</v>
          </cell>
          <cell r="E1132">
            <v>12890</v>
          </cell>
        </row>
        <row r="1133">
          <cell r="A1133" t="str">
            <v>CU09GNR-O</v>
          </cell>
          <cell r="B1133" t="str">
            <v>Наружный блок кондиционера</v>
          </cell>
          <cell r="C1133">
            <v>0</v>
          </cell>
          <cell r="D1133" t="str">
            <v>&gt;50</v>
          </cell>
          <cell r="E1133">
            <v>20190</v>
          </cell>
        </row>
        <row r="1134">
          <cell r="A1134" t="str">
            <v>CU09GR-O</v>
          </cell>
          <cell r="B1134" t="str">
            <v>Наружный блок кондиционера</v>
          </cell>
          <cell r="C1134">
            <v>0</v>
          </cell>
          <cell r="D1134">
            <v>0</v>
          </cell>
          <cell r="E1134">
            <v>14190</v>
          </cell>
        </row>
        <row r="1135">
          <cell r="A1135" t="str">
            <v>CU12GNR-O</v>
          </cell>
          <cell r="B1135" t="str">
            <v>Наружный блок кондиционера</v>
          </cell>
          <cell r="C1135">
            <v>0</v>
          </cell>
          <cell r="D1135" t="str">
            <v>&gt;50</v>
          </cell>
          <cell r="E1135">
            <v>22090</v>
          </cell>
        </row>
        <row r="1136">
          <cell r="A1136" t="str">
            <v>CU12GR-O</v>
          </cell>
          <cell r="B1136" t="str">
            <v>Наружный блок кондиционера</v>
          </cell>
          <cell r="C1136">
            <v>0</v>
          </cell>
          <cell r="D1136">
            <v>7</v>
          </cell>
          <cell r="E1136">
            <v>20090</v>
          </cell>
        </row>
        <row r="1137">
          <cell r="A1137" t="str">
            <v>CU18GNR-O</v>
          </cell>
          <cell r="B1137" t="str">
            <v>Наружный блок кондиционера</v>
          </cell>
          <cell r="C1137">
            <v>0</v>
          </cell>
          <cell r="D1137" t="str">
            <v>&gt;50</v>
          </cell>
          <cell r="E1137">
            <v>41890</v>
          </cell>
        </row>
        <row r="1138">
          <cell r="A1138" t="str">
            <v>CU18GR-O</v>
          </cell>
          <cell r="B1138" t="str">
            <v>Наружный блок кондиционера</v>
          </cell>
          <cell r="C1138">
            <v>0</v>
          </cell>
          <cell r="D1138">
            <v>27</v>
          </cell>
          <cell r="E1138">
            <v>32990</v>
          </cell>
        </row>
        <row r="1139">
          <cell r="A1139" t="str">
            <v>E20FV1_UNL_A</v>
          </cell>
          <cell r="B1139" t="str">
            <v>Наружный блок кондиционера</v>
          </cell>
          <cell r="C1139">
            <v>2</v>
          </cell>
          <cell r="D1139">
            <v>0</v>
          </cell>
          <cell r="E1139">
            <v>18990</v>
          </cell>
        </row>
        <row r="1140">
          <cell r="A1140" t="str">
            <v>E25FV1_UNL_A</v>
          </cell>
          <cell r="B1140" t="str">
            <v>Наружный блок кондиционера</v>
          </cell>
          <cell r="C1140">
            <v>5</v>
          </cell>
          <cell r="D1140">
            <v>1</v>
          </cell>
          <cell r="E1140">
            <v>20390</v>
          </cell>
        </row>
        <row r="1141">
          <cell r="A1141" t="str">
            <v>E35FV1_UNL_A</v>
          </cell>
          <cell r="B1141" t="str">
            <v>Наружный блок кондиционера</v>
          </cell>
          <cell r="C1141">
            <v>4</v>
          </cell>
          <cell r="D1141">
            <v>8</v>
          </cell>
          <cell r="E1141">
            <v>26690</v>
          </cell>
        </row>
        <row r="1142">
          <cell r="A1142" t="str">
            <v>E50FV1_UNL_A</v>
          </cell>
          <cell r="B1142" t="str">
            <v>Наружный блок кондиционера</v>
          </cell>
          <cell r="C1142">
            <v>0</v>
          </cell>
          <cell r="D1142" t="str">
            <v>&gt;50</v>
          </cell>
          <cell r="E1142">
            <v>40890</v>
          </cell>
        </row>
        <row r="1143">
          <cell r="A1143" t="str">
            <v>B20FV1_UNL_A</v>
          </cell>
          <cell r="B1143" t="str">
            <v>Наружный блок кондиционера</v>
          </cell>
          <cell r="C1143">
            <v>0</v>
          </cell>
          <cell r="D1143">
            <v>0</v>
          </cell>
          <cell r="E1143">
            <v>18990</v>
          </cell>
        </row>
        <row r="1144">
          <cell r="A1144" t="str">
            <v>B25FV1_UNL_A</v>
          </cell>
          <cell r="B1144" t="str">
            <v>Наружный блок кондиционера</v>
          </cell>
          <cell r="C1144">
            <v>0</v>
          </cell>
          <cell r="D1144">
            <v>0</v>
          </cell>
          <cell r="E1144">
            <v>20390</v>
          </cell>
        </row>
        <row r="1145">
          <cell r="A1145" t="str">
            <v>B35FV1_UNL_A</v>
          </cell>
          <cell r="B1145" t="str">
            <v>Наружный блок кондиционера</v>
          </cell>
          <cell r="C1145">
            <v>34</v>
          </cell>
          <cell r="D1145">
            <v>0</v>
          </cell>
          <cell r="E1145">
            <v>26690</v>
          </cell>
        </row>
        <row r="1146">
          <cell r="A1146" t="str">
            <v>B50FV1_UNL_A</v>
          </cell>
          <cell r="B1146" t="str">
            <v>Наружный блок кондиционера</v>
          </cell>
          <cell r="C1146">
            <v>22</v>
          </cell>
          <cell r="D1146">
            <v>0</v>
          </cell>
          <cell r="E1146">
            <v>40890</v>
          </cell>
        </row>
        <row r="1147">
          <cell r="A1147" t="str">
            <v>A20FV1_UNL_A</v>
          </cell>
          <cell r="B1147" t="str">
            <v>Наружный блок кондиционера</v>
          </cell>
          <cell r="C1147">
            <v>0</v>
          </cell>
          <cell r="D1147">
            <v>0</v>
          </cell>
          <cell r="E1147">
            <v>18990</v>
          </cell>
        </row>
        <row r="1148">
          <cell r="A1148" t="str">
            <v>A20FV2_UNL</v>
          </cell>
          <cell r="B1148" t="str">
            <v>Наружный блок кондиционера</v>
          </cell>
          <cell r="C1148">
            <v>1</v>
          </cell>
          <cell r="D1148">
            <v>1</v>
          </cell>
          <cell r="E1148">
            <v>28790</v>
          </cell>
        </row>
        <row r="1149">
          <cell r="A1149" t="str">
            <v>A25FV1_UNL_A</v>
          </cell>
          <cell r="B1149" t="str">
            <v>Наружный блок кондиционера</v>
          </cell>
          <cell r="C1149">
            <v>4</v>
          </cell>
          <cell r="D1149">
            <v>0</v>
          </cell>
          <cell r="E1149">
            <v>20390</v>
          </cell>
        </row>
        <row r="1150">
          <cell r="A1150" t="str">
            <v>A25FV2_UNL</v>
          </cell>
          <cell r="B1150" t="str">
            <v>Наружный блок кондиционера</v>
          </cell>
          <cell r="C1150">
            <v>4</v>
          </cell>
          <cell r="D1150">
            <v>0</v>
          </cell>
          <cell r="E1150">
            <v>30190</v>
          </cell>
        </row>
        <row r="1151">
          <cell r="A1151" t="str">
            <v>A35FV1_UNL_A</v>
          </cell>
          <cell r="B1151" t="str">
            <v>Наружный блок кондиционера</v>
          </cell>
          <cell r="C1151">
            <v>0</v>
          </cell>
          <cell r="D1151">
            <v>0</v>
          </cell>
          <cell r="E1151">
            <v>26690</v>
          </cell>
        </row>
        <row r="1152">
          <cell r="A1152" t="str">
            <v>A35FV2_UNL</v>
          </cell>
          <cell r="B1152" t="str">
            <v>Наружный блок кондиционера</v>
          </cell>
          <cell r="C1152">
            <v>0</v>
          </cell>
          <cell r="D1152">
            <v>0</v>
          </cell>
          <cell r="E1152">
            <v>36390</v>
          </cell>
        </row>
        <row r="1153">
          <cell r="A1153" t="str">
            <v>A50FV1_UNL_A</v>
          </cell>
          <cell r="B1153" t="str">
            <v>Наружный блок кондиционера</v>
          </cell>
          <cell r="C1153">
            <v>0</v>
          </cell>
          <cell r="D1153">
            <v>0</v>
          </cell>
          <cell r="E1153">
            <v>40890</v>
          </cell>
        </row>
        <row r="1154">
          <cell r="A1154" t="str">
            <v>A50FV2_UNL</v>
          </cell>
          <cell r="B1154" t="str">
            <v>Наружный блок кондиционера</v>
          </cell>
          <cell r="C1154">
            <v>0</v>
          </cell>
          <cell r="D1154">
            <v>0</v>
          </cell>
          <cell r="E1154">
            <v>50590</v>
          </cell>
        </row>
        <row r="1155">
          <cell r="A1155" t="str">
            <v>AIR20FV1</v>
          </cell>
          <cell r="B1155" t="str">
            <v>Наружный блок кондиционера</v>
          </cell>
          <cell r="C1155">
            <v>0</v>
          </cell>
          <cell r="D1155">
            <v>0</v>
          </cell>
          <cell r="E1155">
            <v>15883</v>
          </cell>
        </row>
        <row r="1156">
          <cell r="A1156" t="str">
            <v>AIR20FV1R</v>
          </cell>
          <cell r="B1156" t="str">
            <v>Наружный блок кондиционера</v>
          </cell>
          <cell r="C1156">
            <v>0</v>
          </cell>
          <cell r="D1156">
            <v>0</v>
          </cell>
          <cell r="E1156">
            <v>17633</v>
          </cell>
        </row>
        <row r="1157">
          <cell r="A1157" t="str">
            <v>AIR25FV1</v>
          </cell>
          <cell r="B1157" t="str">
            <v>Наружный блок кондиционера</v>
          </cell>
          <cell r="C1157">
            <v>0</v>
          </cell>
          <cell r="D1157">
            <v>0</v>
          </cell>
          <cell r="E1157">
            <v>17283</v>
          </cell>
        </row>
        <row r="1158">
          <cell r="A1158" t="str">
            <v>AIR25FV1R</v>
          </cell>
          <cell r="B1158" t="str">
            <v>Наружный блок кондиционера</v>
          </cell>
          <cell r="C1158">
            <v>0</v>
          </cell>
          <cell r="D1158">
            <v>0</v>
          </cell>
          <cell r="E1158">
            <v>19243</v>
          </cell>
        </row>
        <row r="1159">
          <cell r="A1159" t="str">
            <v>AIR25FVS1R-1</v>
          </cell>
          <cell r="B1159" t="str">
            <v>Наружный блок кондиционера</v>
          </cell>
          <cell r="C1159">
            <v>0</v>
          </cell>
          <cell r="D1159">
            <v>4</v>
          </cell>
          <cell r="E1159">
            <v>27993</v>
          </cell>
        </row>
        <row r="1160">
          <cell r="A1160" t="str">
            <v>AIR25FVS1R-2</v>
          </cell>
          <cell r="B1160" t="str">
            <v>Наружный блок кондиционера</v>
          </cell>
          <cell r="C1160">
            <v>0</v>
          </cell>
          <cell r="D1160">
            <v>3</v>
          </cell>
          <cell r="E1160">
            <v>31073</v>
          </cell>
        </row>
        <row r="1161">
          <cell r="A1161" t="str">
            <v>AIR35FV1</v>
          </cell>
          <cell r="B1161" t="str">
            <v>Наружный блок кондиционера</v>
          </cell>
          <cell r="C1161">
            <v>3</v>
          </cell>
          <cell r="D1161">
            <v>0</v>
          </cell>
          <cell r="E1161">
            <v>23793</v>
          </cell>
        </row>
        <row r="1162">
          <cell r="A1162" t="str">
            <v>AIR35FV1R</v>
          </cell>
          <cell r="B1162" t="str">
            <v>Наружный блок кондиционера</v>
          </cell>
          <cell r="C1162">
            <v>0</v>
          </cell>
          <cell r="D1162">
            <v>42</v>
          </cell>
          <cell r="E1162">
            <v>26453</v>
          </cell>
        </row>
        <row r="1163">
          <cell r="A1163" t="str">
            <v>AIR35FVS1R</v>
          </cell>
          <cell r="B1163" t="str">
            <v>Наружный блок кондиционера</v>
          </cell>
          <cell r="C1163">
            <v>0</v>
          </cell>
          <cell r="D1163">
            <v>0</v>
          </cell>
          <cell r="E1163">
            <v>32890</v>
          </cell>
        </row>
        <row r="1164">
          <cell r="A1164" t="str">
            <v>AIR35FVS1R-1</v>
          </cell>
          <cell r="B1164" t="str">
            <v>Наружный блок кондиционера</v>
          </cell>
          <cell r="C1164">
            <v>0</v>
          </cell>
          <cell r="D1164">
            <v>0</v>
          </cell>
          <cell r="E1164">
            <v>31143</v>
          </cell>
        </row>
        <row r="1165">
          <cell r="A1165" t="str">
            <v>AIR35FVS1R-2</v>
          </cell>
          <cell r="B1165" t="str">
            <v>Наружный блок кондиционера</v>
          </cell>
          <cell r="C1165">
            <v>0</v>
          </cell>
          <cell r="D1165">
            <v>21</v>
          </cell>
          <cell r="E1165">
            <v>34573</v>
          </cell>
        </row>
        <row r="1166">
          <cell r="A1166" t="str">
            <v>AIR50FV1</v>
          </cell>
          <cell r="B1166" t="str">
            <v>Наружный блок кондиционера</v>
          </cell>
          <cell r="C1166">
            <v>1</v>
          </cell>
          <cell r="D1166">
            <v>0</v>
          </cell>
          <cell r="E1166">
            <v>40103</v>
          </cell>
        </row>
        <row r="1167">
          <cell r="A1167" t="str">
            <v>AIR50FV1R</v>
          </cell>
          <cell r="B1167" t="str">
            <v>Наружный блок кондиционера</v>
          </cell>
          <cell r="C1167">
            <v>0</v>
          </cell>
          <cell r="D1167" t="str">
            <v>&gt;50</v>
          </cell>
          <cell r="E1167">
            <v>44583</v>
          </cell>
        </row>
        <row r="1168">
          <cell r="A1168" t="str">
            <v>AIR50FVS1R-1</v>
          </cell>
          <cell r="B1168" t="str">
            <v>Наружный блок кондиционера</v>
          </cell>
          <cell r="C1168">
            <v>0</v>
          </cell>
          <cell r="D1168">
            <v>0</v>
          </cell>
          <cell r="E1168">
            <v>53753</v>
          </cell>
        </row>
        <row r="1169">
          <cell r="A1169" t="str">
            <v>AIR50FVS1R-2</v>
          </cell>
          <cell r="B1169" t="str">
            <v>Наружный блок кондиционера</v>
          </cell>
          <cell r="C1169">
            <v>0</v>
          </cell>
          <cell r="D1169">
            <v>1</v>
          </cell>
          <cell r="E1169">
            <v>59703</v>
          </cell>
        </row>
        <row r="1170">
          <cell r="A1170" t="str">
            <v>AIR60FVS1R</v>
          </cell>
          <cell r="B1170" t="str">
            <v>Наружный блок кондиционера</v>
          </cell>
          <cell r="C1170">
            <v>0</v>
          </cell>
          <cell r="D1170">
            <v>0</v>
          </cell>
          <cell r="E1170">
            <v>76690</v>
          </cell>
        </row>
        <row r="1171">
          <cell r="A1171" t="str">
            <v>AIR60FVS1R-1</v>
          </cell>
          <cell r="B1171" t="str">
            <v>Наружный блок кондиционера</v>
          </cell>
          <cell r="C1171">
            <v>4</v>
          </cell>
          <cell r="D1171">
            <v>2</v>
          </cell>
          <cell r="E1171">
            <v>72163</v>
          </cell>
        </row>
        <row r="1172">
          <cell r="A1172" t="str">
            <v>AIR60FVS1R-2</v>
          </cell>
          <cell r="B1172" t="str">
            <v>Наружный блок кондиционера</v>
          </cell>
          <cell r="C1172">
            <v>0</v>
          </cell>
          <cell r="D1172" t="str">
            <v>&gt;50</v>
          </cell>
          <cell r="E1172">
            <v>80213</v>
          </cell>
        </row>
        <row r="1173">
          <cell r="A1173" t="str">
            <v>AIR70FV1</v>
          </cell>
          <cell r="B1173" t="str">
            <v>Наружный блок кондиционера</v>
          </cell>
          <cell r="C1173">
            <v>1</v>
          </cell>
          <cell r="D1173">
            <v>0</v>
          </cell>
          <cell r="E1173">
            <v>48293</v>
          </cell>
        </row>
        <row r="1174">
          <cell r="A1174" t="str">
            <v>AIR70FV1R</v>
          </cell>
          <cell r="B1174" t="str">
            <v>Наружный блок кондиционера</v>
          </cell>
          <cell r="C1174">
            <v>0</v>
          </cell>
          <cell r="D1174" t="str">
            <v>&gt;50</v>
          </cell>
          <cell r="E1174">
            <v>53683</v>
          </cell>
        </row>
        <row r="1175">
          <cell r="A1175" t="str">
            <v>ALP20FVS1R</v>
          </cell>
          <cell r="B1175" t="str">
            <v>Наружный блок кондиционера</v>
          </cell>
          <cell r="C1175">
            <v>0</v>
          </cell>
          <cell r="D1175">
            <v>0</v>
          </cell>
          <cell r="E1175">
            <v>26453</v>
          </cell>
        </row>
        <row r="1176">
          <cell r="A1176" t="str">
            <v>ALP25FVS1R</v>
          </cell>
          <cell r="B1176" t="str">
            <v>Наружный блок кондиционера</v>
          </cell>
          <cell r="C1176">
            <v>0</v>
          </cell>
          <cell r="D1176">
            <v>0</v>
          </cell>
          <cell r="E1176">
            <v>27993</v>
          </cell>
        </row>
        <row r="1177">
          <cell r="A1177" t="str">
            <v>ALP35FVS1R</v>
          </cell>
          <cell r="B1177" t="str">
            <v>Наружный блок кондиционера</v>
          </cell>
          <cell r="C1177">
            <v>0</v>
          </cell>
          <cell r="D1177">
            <v>0</v>
          </cell>
          <cell r="E1177">
            <v>32123</v>
          </cell>
        </row>
        <row r="1178">
          <cell r="A1178" t="str">
            <v>ALP50FVS1R</v>
          </cell>
          <cell r="B1178" t="str">
            <v>Наружный блок кондиционера</v>
          </cell>
          <cell r="C1178">
            <v>0</v>
          </cell>
          <cell r="D1178">
            <v>0</v>
          </cell>
          <cell r="E1178">
            <v>54173</v>
          </cell>
        </row>
        <row r="1179">
          <cell r="A1179" t="str">
            <v>ALP70FVS1R</v>
          </cell>
          <cell r="B1179" t="str">
            <v>Наружный блок кондиционера</v>
          </cell>
          <cell r="C1179">
            <v>0</v>
          </cell>
          <cell r="D1179">
            <v>0</v>
          </cell>
          <cell r="E1179">
            <v>69223</v>
          </cell>
        </row>
        <row r="1180">
          <cell r="A1180" t="str">
            <v>DF20DV1-2</v>
          </cell>
          <cell r="B1180" t="str">
            <v>Наружный блок кондиционера</v>
          </cell>
          <cell r="C1180">
            <v>1</v>
          </cell>
          <cell r="D1180">
            <v>0</v>
          </cell>
          <cell r="E1180">
            <v>23490</v>
          </cell>
        </row>
        <row r="1181">
          <cell r="A1181" t="str">
            <v>DF20EV1R</v>
          </cell>
          <cell r="B1181" t="str">
            <v>Наружный блок кондиционера</v>
          </cell>
          <cell r="C1181">
            <v>0</v>
          </cell>
          <cell r="D1181">
            <v>0</v>
          </cell>
          <cell r="E1181">
            <v>17493</v>
          </cell>
        </row>
        <row r="1182">
          <cell r="A1182" t="str">
            <v>DF25DV1-2</v>
          </cell>
          <cell r="B1182" t="str">
            <v>Наружный блок кондиционера</v>
          </cell>
          <cell r="C1182">
            <v>1</v>
          </cell>
          <cell r="D1182">
            <v>0</v>
          </cell>
          <cell r="E1182">
            <v>24490</v>
          </cell>
        </row>
        <row r="1183">
          <cell r="A1183" t="str">
            <v>DF25DVS1R</v>
          </cell>
          <cell r="B1183" t="str">
            <v>Наружный блок кондиционера</v>
          </cell>
          <cell r="C1183">
            <v>1</v>
          </cell>
          <cell r="D1183">
            <v>0</v>
          </cell>
          <cell r="E1183">
            <v>34690</v>
          </cell>
        </row>
        <row r="1184">
          <cell r="A1184" t="str">
            <v>DF25DVS1R-1</v>
          </cell>
          <cell r="B1184" t="str">
            <v>Наружный блок кондиционера</v>
          </cell>
          <cell r="C1184">
            <v>0</v>
          </cell>
          <cell r="D1184">
            <v>0</v>
          </cell>
          <cell r="E1184">
            <v>34190</v>
          </cell>
        </row>
        <row r="1185">
          <cell r="A1185" t="str">
            <v>DF25EV1</v>
          </cell>
          <cell r="B1185" t="str">
            <v>Наружный блок кондиционера</v>
          </cell>
          <cell r="C1185">
            <v>0</v>
          </cell>
          <cell r="D1185">
            <v>0</v>
          </cell>
          <cell r="E1185">
            <v>18263</v>
          </cell>
        </row>
        <row r="1186">
          <cell r="A1186" t="str">
            <v>DF25EV1R</v>
          </cell>
          <cell r="B1186" t="str">
            <v>Наружный блок кондиционера</v>
          </cell>
          <cell r="C1186">
            <v>0</v>
          </cell>
          <cell r="D1186">
            <v>0</v>
          </cell>
          <cell r="E1186">
            <v>18753</v>
          </cell>
        </row>
        <row r="1187">
          <cell r="A1187" t="str">
            <v>DF35DV1-2</v>
          </cell>
          <cell r="B1187" t="str">
            <v>Наружный блок кондиционера</v>
          </cell>
          <cell r="C1187">
            <v>0</v>
          </cell>
          <cell r="D1187">
            <v>0</v>
          </cell>
          <cell r="E1187">
            <v>32190</v>
          </cell>
        </row>
        <row r="1188">
          <cell r="A1188" t="str">
            <v>DF35EV1</v>
          </cell>
          <cell r="B1188" t="str">
            <v>Наружный блок кондиционера</v>
          </cell>
          <cell r="C1188">
            <v>0</v>
          </cell>
          <cell r="D1188">
            <v>0</v>
          </cell>
          <cell r="E1188">
            <v>24703</v>
          </cell>
        </row>
        <row r="1189">
          <cell r="A1189" t="str">
            <v>DF35EV1-1</v>
          </cell>
          <cell r="B1189" t="str">
            <v>Наружный блок кондиционера</v>
          </cell>
          <cell r="C1189">
            <v>0</v>
          </cell>
          <cell r="D1189">
            <v>0</v>
          </cell>
          <cell r="E1189">
            <v>24703</v>
          </cell>
        </row>
        <row r="1190">
          <cell r="A1190" t="str">
            <v>DF35EV1R</v>
          </cell>
          <cell r="B1190" t="str">
            <v>Наружный блок кондиционера</v>
          </cell>
          <cell r="C1190">
            <v>0</v>
          </cell>
          <cell r="D1190">
            <v>0</v>
          </cell>
          <cell r="E1190">
            <v>26453</v>
          </cell>
        </row>
        <row r="1191">
          <cell r="A1191" t="str">
            <v>DF50DV1-2</v>
          </cell>
          <cell r="B1191" t="str">
            <v>Наружный блок кондиционера</v>
          </cell>
          <cell r="C1191">
            <v>0</v>
          </cell>
          <cell r="D1191">
            <v>0</v>
          </cell>
          <cell r="E1191">
            <v>50790</v>
          </cell>
        </row>
        <row r="1192">
          <cell r="A1192" t="str">
            <v>DF50DVS1R-1</v>
          </cell>
          <cell r="B1192" t="str">
            <v>Наружный блок кондиционера</v>
          </cell>
          <cell r="C1192">
            <v>0</v>
          </cell>
          <cell r="D1192">
            <v>0</v>
          </cell>
          <cell r="E1192">
            <v>64390</v>
          </cell>
        </row>
        <row r="1193">
          <cell r="A1193" t="str">
            <v>DF50EV1-1</v>
          </cell>
          <cell r="B1193" t="str">
            <v>Наружный блок кондиционера</v>
          </cell>
          <cell r="C1193">
            <v>0</v>
          </cell>
          <cell r="D1193">
            <v>0</v>
          </cell>
          <cell r="E1193">
            <v>39123</v>
          </cell>
        </row>
        <row r="1194">
          <cell r="A1194" t="str">
            <v>DF50EV1R</v>
          </cell>
          <cell r="B1194" t="str">
            <v>Наружный блок кондиционера</v>
          </cell>
          <cell r="C1194">
            <v>0</v>
          </cell>
          <cell r="D1194">
            <v>0</v>
          </cell>
          <cell r="E1194">
            <v>41153</v>
          </cell>
        </row>
        <row r="1195">
          <cell r="A1195" t="str">
            <v>DF70DV1-2</v>
          </cell>
          <cell r="B1195" t="str">
            <v>Наружный блок кондиционера</v>
          </cell>
          <cell r="C1195">
            <v>0</v>
          </cell>
          <cell r="D1195">
            <v>0</v>
          </cell>
          <cell r="E1195">
            <v>63390</v>
          </cell>
        </row>
        <row r="1196">
          <cell r="A1196" t="str">
            <v>DF70DVS1R-1</v>
          </cell>
          <cell r="B1196" t="str">
            <v>Наружный блок кондиционера</v>
          </cell>
          <cell r="C1196">
            <v>0</v>
          </cell>
          <cell r="D1196">
            <v>5</v>
          </cell>
          <cell r="E1196">
            <v>83290</v>
          </cell>
        </row>
        <row r="1197">
          <cell r="A1197" t="str">
            <v>DF70EV1-1</v>
          </cell>
          <cell r="B1197" t="str">
            <v>Наружный блок кондиционера</v>
          </cell>
          <cell r="C1197">
            <v>0</v>
          </cell>
          <cell r="D1197">
            <v>0</v>
          </cell>
          <cell r="E1197">
            <v>50533</v>
          </cell>
        </row>
        <row r="1198">
          <cell r="A1198" t="str">
            <v>DF70EV1R</v>
          </cell>
          <cell r="B1198" t="str">
            <v>Наружный блок кондиционера</v>
          </cell>
          <cell r="C1198">
            <v>0</v>
          </cell>
          <cell r="D1198">
            <v>0</v>
          </cell>
          <cell r="E1198">
            <v>54173</v>
          </cell>
        </row>
        <row r="1199">
          <cell r="A1199" t="str">
            <v>EVO25FVS1R</v>
          </cell>
          <cell r="B1199" t="str">
            <v>Наружный блок кондиционера</v>
          </cell>
          <cell r="C1199">
            <v>2</v>
          </cell>
          <cell r="D1199" t="str">
            <v>&gt;50</v>
          </cell>
          <cell r="E1199">
            <v>77903</v>
          </cell>
        </row>
        <row r="1200">
          <cell r="A1200" t="str">
            <v>EVO35FVS1R</v>
          </cell>
          <cell r="B1200" t="str">
            <v>Наружный блок кондиционера</v>
          </cell>
          <cell r="C1200">
            <v>3</v>
          </cell>
          <cell r="D1200">
            <v>37</v>
          </cell>
          <cell r="E1200">
            <v>82523</v>
          </cell>
        </row>
        <row r="1201">
          <cell r="A1201" t="str">
            <v>EVO50FVS1R</v>
          </cell>
          <cell r="B1201" t="str">
            <v>Наружный блок кондиционера</v>
          </cell>
          <cell r="C1201">
            <v>0</v>
          </cell>
          <cell r="D1201">
            <v>24</v>
          </cell>
          <cell r="E1201">
            <v>105203</v>
          </cell>
        </row>
        <row r="1202">
          <cell r="A1202" t="str">
            <v>EVO70FVS1R</v>
          </cell>
          <cell r="B1202" t="str">
            <v>Наружный блок кондиционера</v>
          </cell>
          <cell r="C1202">
            <v>0</v>
          </cell>
          <cell r="D1202">
            <v>0</v>
          </cell>
          <cell r="E1202">
            <v>105343</v>
          </cell>
        </row>
        <row r="1203">
          <cell r="A1203" t="str">
            <v>ICE20FV1</v>
          </cell>
          <cell r="B1203" t="str">
            <v>Наружный блок кондиционера</v>
          </cell>
          <cell r="C1203">
            <v>0</v>
          </cell>
          <cell r="D1203">
            <v>0</v>
          </cell>
          <cell r="E1203">
            <v>18543</v>
          </cell>
        </row>
        <row r="1204">
          <cell r="A1204" t="str">
            <v>ICE20FV1-1</v>
          </cell>
          <cell r="B1204" t="str">
            <v>Наружный блок кондиционера</v>
          </cell>
          <cell r="C1204">
            <v>2</v>
          </cell>
          <cell r="D1204">
            <v>41</v>
          </cell>
          <cell r="E1204">
            <v>20573</v>
          </cell>
        </row>
        <row r="1205">
          <cell r="A1205" t="str">
            <v>ICE20FVS1R-1</v>
          </cell>
          <cell r="B1205" t="str">
            <v>Наружный блок кондиционера</v>
          </cell>
          <cell r="C1205">
            <v>0</v>
          </cell>
          <cell r="D1205">
            <v>0</v>
          </cell>
          <cell r="E1205">
            <v>32990</v>
          </cell>
        </row>
        <row r="1206">
          <cell r="A1206" t="str">
            <v>ICE20FVS1R-2</v>
          </cell>
          <cell r="B1206" t="str">
            <v>Наружный блок кондиционера</v>
          </cell>
          <cell r="C1206">
            <v>0</v>
          </cell>
          <cell r="D1206" t="str">
            <v>&gt;50</v>
          </cell>
          <cell r="E1206">
            <v>28903</v>
          </cell>
        </row>
        <row r="1207">
          <cell r="A1207" t="str">
            <v>ICE25FV1</v>
          </cell>
          <cell r="B1207" t="str">
            <v>Наружный блок кондиционера</v>
          </cell>
          <cell r="C1207">
            <v>0</v>
          </cell>
          <cell r="D1207">
            <v>0</v>
          </cell>
          <cell r="E1207">
            <v>19943</v>
          </cell>
        </row>
        <row r="1208">
          <cell r="A1208" t="str">
            <v>ICE25FV1-1</v>
          </cell>
          <cell r="B1208" t="str">
            <v>Наружный блок кондиционера</v>
          </cell>
          <cell r="C1208">
            <v>4</v>
          </cell>
          <cell r="D1208">
            <v>40</v>
          </cell>
          <cell r="E1208">
            <v>22183</v>
          </cell>
        </row>
        <row r="1209">
          <cell r="A1209" t="str">
            <v>ICE25FVS1R</v>
          </cell>
          <cell r="B1209" t="str">
            <v>Наружный блок кондиционера</v>
          </cell>
          <cell r="C1209">
            <v>0</v>
          </cell>
          <cell r="D1209">
            <v>0</v>
          </cell>
          <cell r="E1209">
            <v>26690</v>
          </cell>
        </row>
        <row r="1210">
          <cell r="A1210" t="str">
            <v>ICE25FVS1R-1</v>
          </cell>
          <cell r="B1210" t="str">
            <v>Наружный блок кондиционера</v>
          </cell>
          <cell r="C1210">
            <v>0</v>
          </cell>
          <cell r="D1210">
            <v>0</v>
          </cell>
          <cell r="E1210">
            <v>33590</v>
          </cell>
        </row>
        <row r="1211">
          <cell r="A1211" t="str">
            <v>ICE25FVS1R-2</v>
          </cell>
          <cell r="B1211" t="str">
            <v>Наружный блок кондиционера</v>
          </cell>
          <cell r="C1211">
            <v>0</v>
          </cell>
          <cell r="D1211">
            <v>0</v>
          </cell>
          <cell r="E1211">
            <v>31773</v>
          </cell>
        </row>
        <row r="1212">
          <cell r="A1212" t="str">
            <v>ICE35FV1</v>
          </cell>
          <cell r="B1212" t="str">
            <v>Наружный блок кондиционера</v>
          </cell>
          <cell r="C1212">
            <v>0</v>
          </cell>
          <cell r="D1212">
            <v>0</v>
          </cell>
          <cell r="E1212">
            <v>26243</v>
          </cell>
        </row>
        <row r="1213">
          <cell r="A1213" t="str">
            <v>ICE35FV1-1</v>
          </cell>
          <cell r="B1213" t="str">
            <v>Наружный блок кондиционера</v>
          </cell>
          <cell r="C1213">
            <v>5</v>
          </cell>
          <cell r="D1213" t="str">
            <v>&gt;50</v>
          </cell>
          <cell r="E1213">
            <v>29183</v>
          </cell>
        </row>
        <row r="1214">
          <cell r="A1214" t="str">
            <v>ICE35FVS1R</v>
          </cell>
          <cell r="B1214" t="str">
            <v>Наружный блок кондиционера</v>
          </cell>
          <cell r="C1214">
            <v>0</v>
          </cell>
          <cell r="D1214">
            <v>0</v>
          </cell>
          <cell r="E1214">
            <v>30990</v>
          </cell>
        </row>
        <row r="1215">
          <cell r="A1215" t="str">
            <v>ICE35FVS1R-1</v>
          </cell>
          <cell r="B1215" t="str">
            <v>Наружный блок кондиционера</v>
          </cell>
          <cell r="C1215">
            <v>0</v>
          </cell>
          <cell r="D1215">
            <v>0</v>
          </cell>
          <cell r="E1215">
            <v>40590</v>
          </cell>
        </row>
        <row r="1216">
          <cell r="A1216" t="str">
            <v>ICE35FVS1R-2</v>
          </cell>
          <cell r="B1216" t="str">
            <v>Наружный блок кондиционера</v>
          </cell>
          <cell r="C1216">
            <v>0</v>
          </cell>
          <cell r="D1216">
            <v>0</v>
          </cell>
          <cell r="E1216">
            <v>35413</v>
          </cell>
        </row>
        <row r="1217">
          <cell r="A1217" t="str">
            <v>ICE50FV1</v>
          </cell>
          <cell r="B1217" t="str">
            <v>Наружный блок кондиционера</v>
          </cell>
          <cell r="C1217">
            <v>0</v>
          </cell>
          <cell r="D1217">
            <v>0</v>
          </cell>
          <cell r="E1217">
            <v>44513</v>
          </cell>
        </row>
        <row r="1218">
          <cell r="A1218" t="str">
            <v>ICE50FV1-1</v>
          </cell>
          <cell r="B1218" t="str">
            <v>Наружный блок кондиционера</v>
          </cell>
          <cell r="C1218">
            <v>5</v>
          </cell>
          <cell r="D1218" t="str">
            <v>&gt;50</v>
          </cell>
          <cell r="E1218">
            <v>49483</v>
          </cell>
        </row>
        <row r="1219">
          <cell r="A1219" t="str">
            <v>ICE50FVS1R</v>
          </cell>
          <cell r="B1219" t="str">
            <v>Наружный блок кондиционера</v>
          </cell>
          <cell r="C1219">
            <v>3</v>
          </cell>
          <cell r="D1219">
            <v>4</v>
          </cell>
          <cell r="E1219">
            <v>56190</v>
          </cell>
        </row>
        <row r="1220">
          <cell r="A1220" t="str">
            <v>ICE50FVS1R-1</v>
          </cell>
          <cell r="B1220" t="str">
            <v>Наружный блок кондиционера</v>
          </cell>
          <cell r="C1220">
            <v>0</v>
          </cell>
          <cell r="D1220">
            <v>0</v>
          </cell>
          <cell r="E1220">
            <v>68990</v>
          </cell>
        </row>
        <row r="1221">
          <cell r="A1221" t="str">
            <v>ICE50FVS1R-2</v>
          </cell>
          <cell r="B1221" t="str">
            <v>Наружный блок кондиционера</v>
          </cell>
          <cell r="C1221">
            <v>0</v>
          </cell>
          <cell r="D1221">
            <v>0</v>
          </cell>
          <cell r="E1221">
            <v>62293</v>
          </cell>
        </row>
        <row r="1222">
          <cell r="A1222" t="str">
            <v>ICE60FV1</v>
          </cell>
          <cell r="B1222" t="str">
            <v>Наружный блок кондиционера</v>
          </cell>
          <cell r="C1222">
            <v>11</v>
          </cell>
          <cell r="D1222">
            <v>0</v>
          </cell>
          <cell r="E1222">
            <v>54663</v>
          </cell>
        </row>
        <row r="1223">
          <cell r="A1223" t="str">
            <v>ICE60FV1-1</v>
          </cell>
          <cell r="B1223" t="str">
            <v>Наружный блок кондиционера</v>
          </cell>
          <cell r="C1223">
            <v>4</v>
          </cell>
          <cell r="D1223" t="str">
            <v>&gt;50</v>
          </cell>
          <cell r="E1223">
            <v>60753</v>
          </cell>
        </row>
        <row r="1224">
          <cell r="A1224" t="str">
            <v>ICE70FVS1R-2</v>
          </cell>
          <cell r="B1224" t="str">
            <v>Наружный блок кондиционера</v>
          </cell>
          <cell r="C1224">
            <v>0</v>
          </cell>
          <cell r="D1224">
            <v>0</v>
          </cell>
          <cell r="E1224">
            <v>76713</v>
          </cell>
        </row>
        <row r="1225">
          <cell r="A1225" t="str">
            <v>ICE80FV1-1</v>
          </cell>
          <cell r="B1225" t="str">
            <v>Наружный блок кондиционера</v>
          </cell>
          <cell r="C1225">
            <v>0</v>
          </cell>
          <cell r="D1225">
            <v>0</v>
          </cell>
          <cell r="E1225">
            <v>88543</v>
          </cell>
        </row>
        <row r="1226">
          <cell r="A1226" t="str">
            <v>ICE95FV1-1</v>
          </cell>
          <cell r="B1226" t="str">
            <v>Наружный блок кондиционера</v>
          </cell>
          <cell r="C1226">
            <v>0</v>
          </cell>
          <cell r="D1226">
            <v>0</v>
          </cell>
          <cell r="E1226">
            <v>103453</v>
          </cell>
        </row>
        <row r="1227">
          <cell r="A1227" t="str">
            <v>MIR20FV1</v>
          </cell>
          <cell r="B1227" t="str">
            <v>Наружный блок кондиционера</v>
          </cell>
          <cell r="C1227">
            <v>0</v>
          </cell>
          <cell r="D1227">
            <v>2</v>
          </cell>
          <cell r="E1227">
            <v>21693</v>
          </cell>
        </row>
        <row r="1228">
          <cell r="A1228" t="str">
            <v>MIR20FV1R</v>
          </cell>
          <cell r="B1228" t="str">
            <v>Наружный блок кондиционера</v>
          </cell>
          <cell r="C1228">
            <v>0</v>
          </cell>
          <cell r="D1228">
            <v>24</v>
          </cell>
          <cell r="E1228">
            <v>24073</v>
          </cell>
        </row>
        <row r="1229">
          <cell r="A1229" t="str">
            <v>MIR25FV1</v>
          </cell>
          <cell r="B1229" t="str">
            <v>Наружный блок кондиционера</v>
          </cell>
          <cell r="C1229">
            <v>1</v>
          </cell>
          <cell r="D1229" t="str">
            <v>&gt;50</v>
          </cell>
          <cell r="E1229">
            <v>23303</v>
          </cell>
        </row>
        <row r="1230">
          <cell r="A1230" t="str">
            <v>MIR25FV1R</v>
          </cell>
          <cell r="B1230" t="str">
            <v>Наружный блок кондиционера</v>
          </cell>
          <cell r="C1230">
            <v>0</v>
          </cell>
          <cell r="D1230">
            <v>47</v>
          </cell>
          <cell r="E1230">
            <v>25893</v>
          </cell>
        </row>
        <row r="1231">
          <cell r="A1231" t="str">
            <v>MIR25FVS1R</v>
          </cell>
          <cell r="B1231" t="str">
            <v>Наружный блок кондиционера</v>
          </cell>
          <cell r="C1231">
            <v>4</v>
          </cell>
          <cell r="D1231">
            <v>8</v>
          </cell>
          <cell r="E1231">
            <v>39193</v>
          </cell>
        </row>
        <row r="1232">
          <cell r="A1232" t="str">
            <v>MIR25FVS1R-1</v>
          </cell>
          <cell r="B1232" t="str">
            <v>Наружный блок кондиционера</v>
          </cell>
          <cell r="C1232">
            <v>0</v>
          </cell>
          <cell r="D1232">
            <v>0</v>
          </cell>
          <cell r="E1232">
            <v>37163</v>
          </cell>
        </row>
        <row r="1233">
          <cell r="A1233" t="str">
            <v>MIR35FV1</v>
          </cell>
          <cell r="B1233" t="str">
            <v>Наружный блок кондиционера</v>
          </cell>
          <cell r="C1233">
            <v>1</v>
          </cell>
          <cell r="D1233">
            <v>1</v>
          </cell>
          <cell r="E1233">
            <v>29883</v>
          </cell>
        </row>
        <row r="1234">
          <cell r="A1234" t="str">
            <v>MIR35FV1R</v>
          </cell>
          <cell r="B1234" t="str">
            <v>Наружный блок кондиционера</v>
          </cell>
          <cell r="C1234">
            <v>0</v>
          </cell>
          <cell r="D1234" t="str">
            <v>&gt;50</v>
          </cell>
          <cell r="E1234">
            <v>33173</v>
          </cell>
        </row>
        <row r="1235">
          <cell r="A1235" t="str">
            <v>MIR35FVS1R</v>
          </cell>
          <cell r="B1235" t="str">
            <v>Наружный блок кондиционера</v>
          </cell>
          <cell r="C1235">
            <v>1</v>
          </cell>
          <cell r="D1235">
            <v>1</v>
          </cell>
          <cell r="E1235">
            <v>42693</v>
          </cell>
        </row>
        <row r="1236">
          <cell r="A1236" t="str">
            <v>MIR35FVS1R-1</v>
          </cell>
          <cell r="B1236" t="str">
            <v>Наружный блок кондиционера</v>
          </cell>
          <cell r="C1236">
            <v>0</v>
          </cell>
          <cell r="D1236">
            <v>0</v>
          </cell>
          <cell r="E1236">
            <v>40453</v>
          </cell>
        </row>
        <row r="1237">
          <cell r="A1237" t="str">
            <v>MIR50FV1</v>
          </cell>
          <cell r="B1237" t="str">
            <v>Наружный блок кондиционера</v>
          </cell>
          <cell r="C1237">
            <v>0</v>
          </cell>
          <cell r="D1237">
            <v>0</v>
          </cell>
          <cell r="E1237">
            <v>47523</v>
          </cell>
        </row>
        <row r="1238">
          <cell r="A1238" t="str">
            <v>MIR50FV1R</v>
          </cell>
          <cell r="B1238" t="str">
            <v>Наружный блок кондиционера</v>
          </cell>
          <cell r="C1238">
            <v>0</v>
          </cell>
          <cell r="D1238" t="str">
            <v>&gt;50</v>
          </cell>
          <cell r="E1238">
            <v>52843</v>
          </cell>
        </row>
        <row r="1239">
          <cell r="A1239" t="str">
            <v>MIR50FVS1R-1</v>
          </cell>
          <cell r="B1239" t="str">
            <v>Наружный блок кондиционера</v>
          </cell>
          <cell r="C1239">
            <v>0</v>
          </cell>
          <cell r="D1239" t="str">
            <v>&gt;50</v>
          </cell>
          <cell r="E1239">
            <v>67053</v>
          </cell>
        </row>
        <row r="1240">
          <cell r="A1240" t="str">
            <v>MIR70FV1</v>
          </cell>
          <cell r="B1240" t="str">
            <v>Наружный блок кондиционера</v>
          </cell>
          <cell r="C1240">
            <v>0</v>
          </cell>
          <cell r="D1240">
            <v>0</v>
          </cell>
          <cell r="E1240">
            <v>58233</v>
          </cell>
        </row>
        <row r="1241">
          <cell r="A1241" t="str">
            <v>MIR70FV1R</v>
          </cell>
          <cell r="B1241" t="str">
            <v>Наружный блок кондиционера</v>
          </cell>
          <cell r="C1241">
            <v>0</v>
          </cell>
          <cell r="D1241" t="str">
            <v>&gt;50</v>
          </cell>
          <cell r="E1241">
            <v>64673</v>
          </cell>
        </row>
        <row r="1242">
          <cell r="A1242" t="str">
            <v>MIR70FVS1R</v>
          </cell>
          <cell r="B1242" t="str">
            <v>Наружный блок кондиционера</v>
          </cell>
          <cell r="C1242">
            <v>2</v>
          </cell>
          <cell r="D1242">
            <v>0</v>
          </cell>
          <cell r="E1242">
            <v>94493</v>
          </cell>
        </row>
        <row r="1243">
          <cell r="A1243" t="str">
            <v>MIR70FVS1R-1</v>
          </cell>
          <cell r="B1243" t="str">
            <v>Наружный блок кондиционера</v>
          </cell>
          <cell r="C1243">
            <v>0</v>
          </cell>
          <cell r="D1243" t="str">
            <v>&gt;50</v>
          </cell>
          <cell r="E1243">
            <v>88403</v>
          </cell>
        </row>
        <row r="1244">
          <cell r="A1244" t="str">
            <v>SIB25FVS1R</v>
          </cell>
          <cell r="B1244" t="str">
            <v>Наружный блок кондиционера</v>
          </cell>
          <cell r="C1244">
            <v>1</v>
          </cell>
          <cell r="D1244">
            <v>46</v>
          </cell>
          <cell r="E1244">
            <v>45703</v>
          </cell>
        </row>
        <row r="1245">
          <cell r="A1245" t="str">
            <v>SIB35FVS1R</v>
          </cell>
          <cell r="B1245" t="str">
            <v>Наружный блок кондиционера</v>
          </cell>
          <cell r="C1245">
            <v>0</v>
          </cell>
          <cell r="D1245">
            <v>36</v>
          </cell>
          <cell r="E1245">
            <v>50323</v>
          </cell>
        </row>
        <row r="1246">
          <cell r="A1246" t="str">
            <v>SIB50FVS1R</v>
          </cell>
          <cell r="B1246" t="str">
            <v>Наружный блок кондиционера</v>
          </cell>
          <cell r="C1246">
            <v>0</v>
          </cell>
          <cell r="D1246">
            <v>7</v>
          </cell>
          <cell r="E1246">
            <v>75663</v>
          </cell>
        </row>
        <row r="1247">
          <cell r="A1247" t="str">
            <v>SIB70FVS1R</v>
          </cell>
          <cell r="B1247" t="str">
            <v>Наружный блок кондиционера</v>
          </cell>
          <cell r="C1247">
            <v>1</v>
          </cell>
          <cell r="D1247">
            <v>0</v>
          </cell>
          <cell r="E1247">
            <v>99673</v>
          </cell>
        </row>
        <row r="1248">
          <cell r="A1248" t="str">
            <v>UNI25FVS1R</v>
          </cell>
          <cell r="B1248" t="str">
            <v>Наружный блок кондиционера</v>
          </cell>
          <cell r="C1248">
            <v>0</v>
          </cell>
          <cell r="D1248" t="str">
            <v>&gt;50</v>
          </cell>
          <cell r="E1248">
            <v>49553</v>
          </cell>
        </row>
        <row r="1249">
          <cell r="A1249" t="str">
            <v>UNI35FVS1R</v>
          </cell>
          <cell r="B1249" t="str">
            <v>Наружный блок кондиционера</v>
          </cell>
          <cell r="C1249">
            <v>3</v>
          </cell>
          <cell r="D1249">
            <v>0</v>
          </cell>
          <cell r="E1249">
            <v>62713</v>
          </cell>
        </row>
        <row r="1250">
          <cell r="A1250" t="str">
            <v>RXB20C/-30</v>
          </cell>
          <cell r="B1250" t="str">
            <v>Наружный блок кондиционера</v>
          </cell>
          <cell r="C1250">
            <v>0</v>
          </cell>
          <cell r="D1250">
            <v>0</v>
          </cell>
          <cell r="E1250">
            <v>46230</v>
          </cell>
        </row>
        <row r="1251">
          <cell r="A1251" t="str">
            <v>RXF20C</v>
          </cell>
          <cell r="B1251" t="str">
            <v>Наружный блок кондиционера</v>
          </cell>
          <cell r="C1251">
            <v>0</v>
          </cell>
          <cell r="D1251">
            <v>0</v>
          </cell>
          <cell r="E1251">
            <v>55900</v>
          </cell>
        </row>
        <row r="1252">
          <cell r="A1252" t="str">
            <v>RXF20C/-40</v>
          </cell>
          <cell r="B1252" t="str">
            <v>Наружный блок кондиционера</v>
          </cell>
          <cell r="C1252">
            <v>2</v>
          </cell>
          <cell r="D1252">
            <v>0</v>
          </cell>
          <cell r="E1252">
            <v>80800</v>
          </cell>
        </row>
        <row r="1253">
          <cell r="A1253" t="str">
            <v>RXF20D</v>
          </cell>
          <cell r="B1253" t="str">
            <v>Наружный блок кондиционера</v>
          </cell>
          <cell r="C1253">
            <v>1</v>
          </cell>
          <cell r="D1253">
            <v>0</v>
          </cell>
          <cell r="E1253">
            <v>56400</v>
          </cell>
        </row>
        <row r="1254">
          <cell r="A1254" t="str">
            <v>RXF20D/-40</v>
          </cell>
          <cell r="B1254" t="str">
            <v>Наружный блок кондиционера</v>
          </cell>
          <cell r="C1254">
            <v>0</v>
          </cell>
          <cell r="D1254">
            <v>0</v>
          </cell>
          <cell r="E1254">
            <v>68400</v>
          </cell>
        </row>
        <row r="1255">
          <cell r="A1255" t="str">
            <v>RXF20E</v>
          </cell>
          <cell r="B1255" t="str">
            <v>Наружный блок кондиционера</v>
          </cell>
          <cell r="C1255">
            <v>22</v>
          </cell>
          <cell r="D1255" t="str">
            <v>&gt;50</v>
          </cell>
          <cell r="E1255">
            <v>82300</v>
          </cell>
        </row>
        <row r="1256">
          <cell r="A1256" t="str">
            <v>RXF20E/-40</v>
          </cell>
          <cell r="B1256" t="str">
            <v>Наружный блок кондиционера</v>
          </cell>
          <cell r="C1256">
            <v>7</v>
          </cell>
          <cell r="D1256">
            <v>0</v>
          </cell>
          <cell r="E1256">
            <v>94500</v>
          </cell>
        </row>
        <row r="1257">
          <cell r="A1257" t="str">
            <v>RXF20F</v>
          </cell>
          <cell r="B1257" t="str">
            <v>Наружный блок кондиционера</v>
          </cell>
          <cell r="C1257">
            <v>0</v>
          </cell>
          <cell r="D1257">
            <v>0</v>
          </cell>
          <cell r="E1257">
            <v>83800</v>
          </cell>
        </row>
        <row r="1258">
          <cell r="A1258" t="str">
            <v>RXF25D</v>
          </cell>
          <cell r="B1258" t="str">
            <v>Наружный блок кондиционера</v>
          </cell>
          <cell r="C1258">
            <v>0</v>
          </cell>
          <cell r="D1258">
            <v>0</v>
          </cell>
          <cell r="E1258">
            <v>58000</v>
          </cell>
        </row>
        <row r="1259">
          <cell r="A1259" t="str">
            <v>RXF25D/-40</v>
          </cell>
          <cell r="B1259" t="str">
            <v>Наружный блок кондиционера</v>
          </cell>
          <cell r="C1259">
            <v>0</v>
          </cell>
          <cell r="D1259">
            <v>0</v>
          </cell>
          <cell r="E1259">
            <v>69900</v>
          </cell>
        </row>
        <row r="1260">
          <cell r="A1260" t="str">
            <v>RXF25E</v>
          </cell>
          <cell r="B1260" t="str">
            <v>Наружный блок кондиционера</v>
          </cell>
          <cell r="C1260">
            <v>22</v>
          </cell>
          <cell r="D1260" t="str">
            <v>&gt;50</v>
          </cell>
          <cell r="E1260">
            <v>84500</v>
          </cell>
        </row>
        <row r="1261">
          <cell r="A1261" t="str">
            <v>RXF25E/-40</v>
          </cell>
          <cell r="B1261" t="str">
            <v>Наружный блок кондиционера</v>
          </cell>
          <cell r="C1261">
            <v>1</v>
          </cell>
          <cell r="D1261">
            <v>0</v>
          </cell>
          <cell r="E1261">
            <v>96600</v>
          </cell>
        </row>
        <row r="1262">
          <cell r="A1262" t="str">
            <v>RXF25F</v>
          </cell>
          <cell r="B1262" t="str">
            <v>Наружный блок кондиционера</v>
          </cell>
          <cell r="C1262" t="str">
            <v>&gt;50</v>
          </cell>
          <cell r="D1262">
            <v>0</v>
          </cell>
          <cell r="E1262">
            <v>94100</v>
          </cell>
        </row>
        <row r="1263">
          <cell r="A1263" t="str">
            <v>RXF25F/-40</v>
          </cell>
          <cell r="B1263" t="str">
            <v>Наружный блок кондиционера</v>
          </cell>
          <cell r="C1263">
            <v>3</v>
          </cell>
          <cell r="D1263">
            <v>0</v>
          </cell>
          <cell r="E1263">
            <v>110200</v>
          </cell>
        </row>
        <row r="1264">
          <cell r="A1264" t="str">
            <v>RXF35C</v>
          </cell>
          <cell r="B1264" t="str">
            <v>Наружный блок кондиционера</v>
          </cell>
          <cell r="C1264">
            <v>0</v>
          </cell>
          <cell r="D1264">
            <v>0</v>
          </cell>
          <cell r="E1264">
            <v>71300</v>
          </cell>
        </row>
        <row r="1265">
          <cell r="A1265" t="str">
            <v>RXF35C/-30</v>
          </cell>
          <cell r="B1265" t="str">
            <v>Наружный блок кондиционера</v>
          </cell>
          <cell r="C1265">
            <v>18</v>
          </cell>
          <cell r="D1265">
            <v>0</v>
          </cell>
          <cell r="E1265">
            <v>79800</v>
          </cell>
        </row>
        <row r="1266">
          <cell r="A1266" t="str">
            <v>RXF35D</v>
          </cell>
          <cell r="B1266" t="str">
            <v>Наружный блок кондиционера</v>
          </cell>
          <cell r="C1266" t="str">
            <v>&gt;50</v>
          </cell>
          <cell r="D1266">
            <v>0</v>
          </cell>
          <cell r="E1266">
            <v>66500</v>
          </cell>
        </row>
        <row r="1267">
          <cell r="A1267" t="str">
            <v>RXF35D/-40</v>
          </cell>
          <cell r="B1267" t="str">
            <v>Наружный блок кондиционера</v>
          </cell>
          <cell r="C1267">
            <v>12</v>
          </cell>
          <cell r="D1267">
            <v>0</v>
          </cell>
          <cell r="E1267">
            <v>73000</v>
          </cell>
        </row>
        <row r="1268">
          <cell r="A1268" t="str">
            <v>RXF35E</v>
          </cell>
          <cell r="B1268" t="str">
            <v>Наружный блок кондиционера</v>
          </cell>
          <cell r="C1268">
            <v>2</v>
          </cell>
          <cell r="D1268">
            <v>5</v>
          </cell>
          <cell r="E1268">
            <v>97000</v>
          </cell>
        </row>
        <row r="1269">
          <cell r="A1269" t="str">
            <v>RXF35E/-40</v>
          </cell>
          <cell r="B1269" t="str">
            <v>Наружный блок кондиционера</v>
          </cell>
          <cell r="C1269">
            <v>0</v>
          </cell>
          <cell r="D1269">
            <v>0</v>
          </cell>
          <cell r="E1269">
            <v>100800</v>
          </cell>
        </row>
        <row r="1270">
          <cell r="A1270" t="str">
            <v>RXF35F</v>
          </cell>
          <cell r="B1270" t="str">
            <v>Наружный блок кондиционера</v>
          </cell>
          <cell r="C1270">
            <v>0</v>
          </cell>
          <cell r="D1270">
            <v>0</v>
          </cell>
          <cell r="E1270">
            <v>108000</v>
          </cell>
        </row>
        <row r="1271">
          <cell r="A1271" t="str">
            <v>RXF42E</v>
          </cell>
          <cell r="B1271" t="str">
            <v>Наружный блок кондиционера</v>
          </cell>
          <cell r="C1271">
            <v>0</v>
          </cell>
          <cell r="D1271">
            <v>0</v>
          </cell>
          <cell r="E1271">
            <v>146990</v>
          </cell>
        </row>
        <row r="1272">
          <cell r="A1272" t="str">
            <v>RXF50D</v>
          </cell>
          <cell r="B1272" t="str">
            <v>Наружный блок кондиционера</v>
          </cell>
          <cell r="C1272">
            <v>0</v>
          </cell>
          <cell r="D1272">
            <v>0</v>
          </cell>
          <cell r="E1272">
            <v>117200</v>
          </cell>
        </row>
        <row r="1273">
          <cell r="A1273" t="str">
            <v>RXF50D/-40</v>
          </cell>
          <cell r="B1273" t="str">
            <v>Наружный блок кондиционера</v>
          </cell>
          <cell r="C1273">
            <v>0</v>
          </cell>
          <cell r="D1273">
            <v>0</v>
          </cell>
          <cell r="E1273">
            <v>120100</v>
          </cell>
        </row>
        <row r="1274">
          <cell r="A1274" t="str">
            <v>RXF50F</v>
          </cell>
          <cell r="B1274" t="str">
            <v>Наружный блок кондиционера</v>
          </cell>
          <cell r="C1274" t="str">
            <v>&gt;50</v>
          </cell>
          <cell r="D1274">
            <v>0</v>
          </cell>
          <cell r="E1274">
            <v>178600</v>
          </cell>
        </row>
        <row r="1275">
          <cell r="A1275" t="str">
            <v>RXF50F/-40</v>
          </cell>
          <cell r="B1275" t="str">
            <v>Наружный блок кондиционера</v>
          </cell>
          <cell r="C1275">
            <v>0</v>
          </cell>
          <cell r="D1275">
            <v>0</v>
          </cell>
          <cell r="E1275">
            <v>194200</v>
          </cell>
        </row>
        <row r="1276">
          <cell r="A1276" t="str">
            <v>RXF60B/-30</v>
          </cell>
          <cell r="B1276" t="str">
            <v>Наружный блок кондиционера</v>
          </cell>
          <cell r="C1276">
            <v>3</v>
          </cell>
          <cell r="D1276">
            <v>0</v>
          </cell>
          <cell r="E1276"/>
        </row>
        <row r="1277">
          <cell r="A1277" t="str">
            <v>RXF60D</v>
          </cell>
          <cell r="B1277" t="str">
            <v>Наружный блок кондиционера</v>
          </cell>
          <cell r="C1277">
            <v>0</v>
          </cell>
          <cell r="D1277">
            <v>0</v>
          </cell>
          <cell r="E1277">
            <v>129900</v>
          </cell>
        </row>
        <row r="1278">
          <cell r="A1278" t="str">
            <v>RXF60D/-40</v>
          </cell>
          <cell r="B1278" t="str">
            <v>Наружный блок кондиционера</v>
          </cell>
          <cell r="C1278">
            <v>0</v>
          </cell>
          <cell r="D1278">
            <v>0</v>
          </cell>
          <cell r="E1278">
            <v>140600</v>
          </cell>
        </row>
        <row r="1279">
          <cell r="A1279" t="str">
            <v>RXF60D9</v>
          </cell>
          <cell r="B1279" t="str">
            <v>Наружный блок кондиционера</v>
          </cell>
          <cell r="C1279" t="str">
            <v>&gt;50</v>
          </cell>
          <cell r="D1279">
            <v>0</v>
          </cell>
          <cell r="E1279">
            <v>199200</v>
          </cell>
        </row>
        <row r="1280">
          <cell r="A1280" t="str">
            <v>RXF60D9/-40</v>
          </cell>
          <cell r="B1280" t="str">
            <v>Наружный блок кондиционера</v>
          </cell>
          <cell r="C1280">
            <v>7</v>
          </cell>
          <cell r="D1280">
            <v>0</v>
          </cell>
          <cell r="E1280">
            <v>215200</v>
          </cell>
        </row>
        <row r="1281">
          <cell r="A1281" t="str">
            <v>RXF71D</v>
          </cell>
          <cell r="B1281" t="str">
            <v>Наружный блок кондиционера</v>
          </cell>
          <cell r="C1281">
            <v>0</v>
          </cell>
          <cell r="D1281">
            <v>0</v>
          </cell>
          <cell r="E1281">
            <v>137300</v>
          </cell>
        </row>
        <row r="1282">
          <cell r="A1282" t="str">
            <v>RXF71D/-40</v>
          </cell>
          <cell r="B1282" t="str">
            <v>Наружный блок кондиционера</v>
          </cell>
          <cell r="C1282">
            <v>0</v>
          </cell>
          <cell r="D1282">
            <v>0</v>
          </cell>
          <cell r="E1282">
            <v>144400</v>
          </cell>
        </row>
        <row r="1283">
          <cell r="A1283" t="str">
            <v>RXF71D9</v>
          </cell>
          <cell r="B1283" t="str">
            <v>Наружный блок кондиционера</v>
          </cell>
          <cell r="C1283" t="str">
            <v>&gt;50</v>
          </cell>
          <cell r="D1283">
            <v>1</v>
          </cell>
          <cell r="E1283">
            <v>210900</v>
          </cell>
        </row>
        <row r="1284">
          <cell r="A1284" t="str">
            <v>RXF71D9/-40</v>
          </cell>
          <cell r="B1284" t="str">
            <v>Наружный блок кондиционера</v>
          </cell>
          <cell r="C1284">
            <v>3</v>
          </cell>
          <cell r="D1284">
            <v>0</v>
          </cell>
          <cell r="E1284">
            <v>226800</v>
          </cell>
        </row>
        <row r="1285">
          <cell r="A1285" t="str">
            <v>RXJ20A</v>
          </cell>
          <cell r="B1285" t="str">
            <v>Наружный блок кондиционера</v>
          </cell>
          <cell r="C1285">
            <v>0</v>
          </cell>
          <cell r="D1285">
            <v>0</v>
          </cell>
          <cell r="E1285">
            <v>116100</v>
          </cell>
        </row>
        <row r="1286">
          <cell r="A1286" t="str">
            <v>RXJ20A9</v>
          </cell>
          <cell r="B1286" t="str">
            <v>Наружный блок кондиционера</v>
          </cell>
          <cell r="C1286">
            <v>5</v>
          </cell>
          <cell r="D1286">
            <v>0</v>
          </cell>
          <cell r="E1286">
            <v>146500</v>
          </cell>
        </row>
        <row r="1287">
          <cell r="A1287" t="str">
            <v>RXJ25A</v>
          </cell>
          <cell r="B1287" t="str">
            <v>Наружный блок кондиционера</v>
          </cell>
          <cell r="C1287">
            <v>0</v>
          </cell>
          <cell r="D1287">
            <v>0</v>
          </cell>
          <cell r="E1287">
            <v>125600</v>
          </cell>
        </row>
        <row r="1288">
          <cell r="A1288" t="str">
            <v>RXJ25A9</v>
          </cell>
          <cell r="B1288" t="str">
            <v>Наружный блок кондиционера</v>
          </cell>
          <cell r="C1288">
            <v>17</v>
          </cell>
          <cell r="D1288">
            <v>0</v>
          </cell>
          <cell r="E1288">
            <v>162200</v>
          </cell>
        </row>
        <row r="1289">
          <cell r="A1289" t="str">
            <v>RXJ35A</v>
          </cell>
          <cell r="B1289" t="str">
            <v>Наружный блок кондиционера</v>
          </cell>
          <cell r="C1289">
            <v>8</v>
          </cell>
          <cell r="D1289">
            <v>0</v>
          </cell>
          <cell r="E1289">
            <v>165100</v>
          </cell>
        </row>
        <row r="1290">
          <cell r="A1290" t="str">
            <v>RXJ35A9</v>
          </cell>
          <cell r="B1290" t="str">
            <v>Наружный блок кондиционера</v>
          </cell>
          <cell r="C1290">
            <v>0</v>
          </cell>
          <cell r="D1290">
            <v>0</v>
          </cell>
          <cell r="E1290">
            <v>216600</v>
          </cell>
        </row>
        <row r="1291">
          <cell r="A1291" t="str">
            <v>RXJ35M</v>
          </cell>
          <cell r="B1291" t="str">
            <v>Наружный блок кондиционера</v>
          </cell>
          <cell r="C1291">
            <v>0</v>
          </cell>
          <cell r="D1291">
            <v>0</v>
          </cell>
          <cell r="E1291">
            <v>89550</v>
          </cell>
        </row>
        <row r="1292">
          <cell r="A1292" t="str">
            <v>RXJ50A</v>
          </cell>
          <cell r="B1292" t="str">
            <v>Наружный блок кондиционера</v>
          </cell>
          <cell r="C1292">
            <v>0</v>
          </cell>
          <cell r="D1292">
            <v>0</v>
          </cell>
          <cell r="E1292">
            <v>210000</v>
          </cell>
        </row>
        <row r="1293">
          <cell r="A1293" t="str">
            <v>RXJ50A9</v>
          </cell>
          <cell r="B1293" t="str">
            <v>Наружный блок кондиционера</v>
          </cell>
          <cell r="C1293">
            <v>25</v>
          </cell>
          <cell r="D1293">
            <v>0</v>
          </cell>
          <cell r="E1293">
            <v>289300</v>
          </cell>
        </row>
        <row r="1294">
          <cell r="A1294" t="str">
            <v>RXM20A</v>
          </cell>
          <cell r="B1294" t="str">
            <v>Наружный блок кондиционера</v>
          </cell>
          <cell r="C1294">
            <v>15</v>
          </cell>
          <cell r="D1294">
            <v>0</v>
          </cell>
          <cell r="E1294">
            <v>148800</v>
          </cell>
        </row>
        <row r="1295">
          <cell r="A1295" t="str">
            <v>RXM20R9</v>
          </cell>
          <cell r="B1295" t="str">
            <v>Наружный блок кондиционера</v>
          </cell>
          <cell r="C1295" t="str">
            <v>&gt;50</v>
          </cell>
          <cell r="D1295">
            <v>0</v>
          </cell>
          <cell r="E1295">
            <v>121900</v>
          </cell>
        </row>
        <row r="1296">
          <cell r="A1296" t="str">
            <v>RXM25A</v>
          </cell>
          <cell r="B1296" t="str">
            <v>Наружный блок кондиционера</v>
          </cell>
          <cell r="C1296">
            <v>4</v>
          </cell>
          <cell r="D1296">
            <v>0</v>
          </cell>
          <cell r="E1296">
            <v>126400</v>
          </cell>
        </row>
        <row r="1297">
          <cell r="A1297" t="str">
            <v>RXM25A9</v>
          </cell>
          <cell r="B1297" t="str">
            <v>Наружный блок кондиционера</v>
          </cell>
          <cell r="C1297">
            <v>0</v>
          </cell>
          <cell r="D1297">
            <v>0</v>
          </cell>
          <cell r="E1297">
            <v>154400</v>
          </cell>
        </row>
        <row r="1298">
          <cell r="A1298" t="str">
            <v>RXM25R9</v>
          </cell>
          <cell r="B1298" t="str">
            <v>Наружный блок кондиционера</v>
          </cell>
          <cell r="C1298">
            <v>0</v>
          </cell>
          <cell r="D1298">
            <v>0</v>
          </cell>
          <cell r="E1298">
            <v>124900</v>
          </cell>
        </row>
        <row r="1299">
          <cell r="A1299" t="str">
            <v>RXM35A</v>
          </cell>
          <cell r="B1299" t="str">
            <v>Наружный блок кондиционера</v>
          </cell>
          <cell r="C1299" t="str">
            <v>&gt;50</v>
          </cell>
          <cell r="D1299">
            <v>2</v>
          </cell>
          <cell r="E1299">
            <v>181400</v>
          </cell>
        </row>
        <row r="1300">
          <cell r="A1300" t="str">
            <v>RXM35A9</v>
          </cell>
          <cell r="B1300" t="str">
            <v>Наружный блок кондиционера</v>
          </cell>
          <cell r="C1300">
            <v>0</v>
          </cell>
          <cell r="D1300">
            <v>0</v>
          </cell>
          <cell r="E1300">
            <v>196600</v>
          </cell>
        </row>
        <row r="1301">
          <cell r="A1301" t="str">
            <v>RXM35R9</v>
          </cell>
          <cell r="B1301" t="str">
            <v>Наружный блок кондиционера</v>
          </cell>
          <cell r="C1301">
            <v>0</v>
          </cell>
          <cell r="D1301">
            <v>0</v>
          </cell>
          <cell r="E1301">
            <v>146000</v>
          </cell>
        </row>
        <row r="1302">
          <cell r="A1302" t="str">
            <v>RXM42R</v>
          </cell>
          <cell r="B1302" t="str">
            <v>Наружный блок кондиционера</v>
          </cell>
          <cell r="C1302">
            <v>0</v>
          </cell>
          <cell r="D1302">
            <v>0</v>
          </cell>
          <cell r="E1302">
            <v>196800</v>
          </cell>
        </row>
        <row r="1303">
          <cell r="A1303" t="str">
            <v>RXM50A</v>
          </cell>
          <cell r="B1303" t="str">
            <v>Наружный блок кондиционера</v>
          </cell>
          <cell r="C1303">
            <v>0</v>
          </cell>
          <cell r="D1303">
            <v>0</v>
          </cell>
          <cell r="E1303">
            <v>264100</v>
          </cell>
        </row>
        <row r="1304">
          <cell r="A1304" t="str">
            <v>RXM50A8</v>
          </cell>
          <cell r="B1304" t="str">
            <v>Наружный блок кондиционера</v>
          </cell>
          <cell r="C1304">
            <v>0</v>
          </cell>
          <cell r="D1304">
            <v>0</v>
          </cell>
          <cell r="E1304">
            <v>264100</v>
          </cell>
        </row>
        <row r="1305">
          <cell r="A1305" t="str">
            <v>RXM50R</v>
          </cell>
          <cell r="B1305" t="str">
            <v>Наружный блок кондиционера</v>
          </cell>
          <cell r="C1305">
            <v>0</v>
          </cell>
          <cell r="D1305">
            <v>0</v>
          </cell>
          <cell r="E1305">
            <v>216300</v>
          </cell>
        </row>
        <row r="1306">
          <cell r="A1306" t="str">
            <v>RXM60A</v>
          </cell>
          <cell r="B1306" t="str">
            <v>Наружный блок кондиционера</v>
          </cell>
          <cell r="C1306">
            <v>7</v>
          </cell>
          <cell r="D1306">
            <v>0</v>
          </cell>
          <cell r="E1306">
            <v>279100</v>
          </cell>
        </row>
        <row r="1307">
          <cell r="A1307" t="str">
            <v>RXM60R</v>
          </cell>
          <cell r="B1307" t="str">
            <v>Наружный блок кондиционера</v>
          </cell>
          <cell r="C1307">
            <v>0</v>
          </cell>
          <cell r="D1307">
            <v>0</v>
          </cell>
          <cell r="E1307">
            <v>228600</v>
          </cell>
        </row>
        <row r="1308">
          <cell r="A1308" t="str">
            <v>RXM71A</v>
          </cell>
          <cell r="B1308" t="str">
            <v>Наружный блок кондиционера</v>
          </cell>
          <cell r="C1308">
            <v>32</v>
          </cell>
          <cell r="D1308">
            <v>0</v>
          </cell>
          <cell r="E1308">
            <v>313300</v>
          </cell>
        </row>
        <row r="1309">
          <cell r="A1309" t="str">
            <v>RXM71R</v>
          </cell>
          <cell r="B1309" t="str">
            <v>Наружный блок кондиционера</v>
          </cell>
          <cell r="C1309">
            <v>0</v>
          </cell>
          <cell r="D1309">
            <v>0</v>
          </cell>
          <cell r="E1309">
            <v>238700</v>
          </cell>
        </row>
        <row r="1310">
          <cell r="A1310" t="str">
            <v>RXP20M</v>
          </cell>
          <cell r="B1310" t="str">
            <v>Наружный блок кондиционера</v>
          </cell>
          <cell r="C1310">
            <v>26</v>
          </cell>
          <cell r="D1310">
            <v>20</v>
          </cell>
          <cell r="E1310">
            <v>58493</v>
          </cell>
        </row>
        <row r="1311">
          <cell r="A1311" t="str">
            <v>RXP25M</v>
          </cell>
          <cell r="B1311" t="str">
            <v>Наружный блок кондиционера</v>
          </cell>
          <cell r="C1311">
            <v>3</v>
          </cell>
          <cell r="D1311">
            <v>0</v>
          </cell>
          <cell r="E1311">
            <v>61743</v>
          </cell>
        </row>
        <row r="1312">
          <cell r="A1312" t="str">
            <v>RXS20L3</v>
          </cell>
          <cell r="B1312" t="str">
            <v>Наружный блок кондиционера</v>
          </cell>
          <cell r="C1312">
            <v>0</v>
          </cell>
          <cell r="D1312">
            <v>0</v>
          </cell>
          <cell r="E1312">
            <v>65400</v>
          </cell>
        </row>
        <row r="1313">
          <cell r="A1313" t="str">
            <v>RXS25L3</v>
          </cell>
          <cell r="B1313" t="str">
            <v>Наружный блок кондиционера</v>
          </cell>
          <cell r="C1313">
            <v>0</v>
          </cell>
          <cell r="D1313">
            <v>0</v>
          </cell>
          <cell r="E1313">
            <v>66000</v>
          </cell>
        </row>
        <row r="1314">
          <cell r="A1314" t="str">
            <v>RXZ25N</v>
          </cell>
          <cell r="B1314" t="str">
            <v>Наружный блок кондиционера</v>
          </cell>
          <cell r="C1314">
            <v>3</v>
          </cell>
          <cell r="D1314">
            <v>0</v>
          </cell>
          <cell r="E1314">
            <v>426600</v>
          </cell>
        </row>
        <row r="1315">
          <cell r="A1315" t="str">
            <v>RXZ35N</v>
          </cell>
          <cell r="B1315" t="str">
            <v>Наружный блок кондиционера</v>
          </cell>
          <cell r="C1315">
            <v>0</v>
          </cell>
          <cell r="D1315">
            <v>0</v>
          </cell>
          <cell r="E1315">
            <v>457300</v>
          </cell>
        </row>
        <row r="1316">
          <cell r="A1316" t="str">
            <v>RXZ50N</v>
          </cell>
          <cell r="B1316" t="str">
            <v>Наружный блок кондиционера</v>
          </cell>
          <cell r="C1316">
            <v>0</v>
          </cell>
          <cell r="D1316">
            <v>0</v>
          </cell>
          <cell r="E1316">
            <v>507800</v>
          </cell>
        </row>
        <row r="1317">
          <cell r="A1317" t="str">
            <v>RYN25L</v>
          </cell>
          <cell r="B1317" t="str">
            <v>Наружный блок кондиционера</v>
          </cell>
          <cell r="C1317">
            <v>0</v>
          </cell>
          <cell r="D1317">
            <v>0</v>
          </cell>
          <cell r="E1317">
            <v>31600</v>
          </cell>
        </row>
        <row r="1318">
          <cell r="A1318" t="str">
            <v>RYN50L</v>
          </cell>
          <cell r="B1318" t="str">
            <v>Наружный блок кондиционера</v>
          </cell>
          <cell r="C1318">
            <v>0</v>
          </cell>
          <cell r="D1318">
            <v>0</v>
          </cell>
          <cell r="E1318">
            <v>53600</v>
          </cell>
        </row>
        <row r="1319">
          <cell r="A1319" t="str">
            <v>HAC-09F1AO</v>
          </cell>
          <cell r="B1319" t="str">
            <v>Наружный блок кондиционера</v>
          </cell>
          <cell r="C1319">
            <v>0</v>
          </cell>
          <cell r="D1319">
            <v>0</v>
          </cell>
          <cell r="E1319">
            <v>11490</v>
          </cell>
        </row>
        <row r="1320">
          <cell r="A1320" t="str">
            <v>KSRA21HFAN1</v>
          </cell>
          <cell r="B1320" t="str">
            <v>Наружный блок кондиционера</v>
          </cell>
          <cell r="C1320">
            <v>0</v>
          </cell>
          <cell r="D1320">
            <v>0</v>
          </cell>
          <cell r="E1320">
            <v>19490</v>
          </cell>
        </row>
        <row r="1321">
          <cell r="A1321" t="str">
            <v>KSRA21HFAN1/-40</v>
          </cell>
          <cell r="B1321" t="str">
            <v>Наружный блок кондиционера</v>
          </cell>
          <cell r="C1321">
            <v>0</v>
          </cell>
          <cell r="D1321">
            <v>0</v>
          </cell>
          <cell r="E1321">
            <v>26390</v>
          </cell>
        </row>
        <row r="1322">
          <cell r="A1322" t="str">
            <v>KSRA21HFRN1</v>
          </cell>
          <cell r="B1322" t="str">
            <v>Наружный блок кондиционера</v>
          </cell>
          <cell r="C1322">
            <v>6</v>
          </cell>
          <cell r="D1322">
            <v>0</v>
          </cell>
          <cell r="E1322">
            <v>19490</v>
          </cell>
        </row>
        <row r="1323">
          <cell r="A1323" t="str">
            <v>KSRA21HFRN1/-40</v>
          </cell>
          <cell r="B1323" t="str">
            <v>Наружный блок кондиционера</v>
          </cell>
          <cell r="C1323">
            <v>0</v>
          </cell>
          <cell r="D1323">
            <v>0</v>
          </cell>
          <cell r="E1323">
            <v>26390</v>
          </cell>
        </row>
        <row r="1324">
          <cell r="A1324" t="str">
            <v>KSRA26HFAN1</v>
          </cell>
          <cell r="B1324" t="str">
            <v>Наружный блок кондиционера</v>
          </cell>
          <cell r="C1324">
            <v>1</v>
          </cell>
          <cell r="D1324">
            <v>1</v>
          </cell>
          <cell r="E1324">
            <v>21190</v>
          </cell>
        </row>
        <row r="1325">
          <cell r="A1325" t="str">
            <v>KSRA26HFAN1/-40</v>
          </cell>
          <cell r="B1325" t="str">
            <v>Наружный блок кондиционера</v>
          </cell>
          <cell r="C1325">
            <v>0</v>
          </cell>
          <cell r="D1325">
            <v>2</v>
          </cell>
          <cell r="E1325">
            <v>28090</v>
          </cell>
        </row>
        <row r="1326">
          <cell r="A1326" t="str">
            <v>KSRA26HFRN1</v>
          </cell>
          <cell r="B1326" t="str">
            <v>Наружный блок кондиционера</v>
          </cell>
          <cell r="C1326">
            <v>0</v>
          </cell>
          <cell r="D1326">
            <v>0</v>
          </cell>
          <cell r="E1326">
            <v>21190</v>
          </cell>
        </row>
        <row r="1327">
          <cell r="A1327" t="str">
            <v>KSRA26HFRN1/-40</v>
          </cell>
          <cell r="B1327" t="str">
            <v>Наружный блок кондиционера</v>
          </cell>
          <cell r="C1327">
            <v>0</v>
          </cell>
          <cell r="D1327">
            <v>0</v>
          </cell>
          <cell r="E1327">
            <v>28090</v>
          </cell>
        </row>
        <row r="1328">
          <cell r="A1328" t="str">
            <v>KSRA35HFAN1</v>
          </cell>
          <cell r="B1328" t="str">
            <v>Наружный блок кондиционера</v>
          </cell>
          <cell r="C1328">
            <v>0</v>
          </cell>
          <cell r="D1328">
            <v>0</v>
          </cell>
          <cell r="E1328">
            <v>27290</v>
          </cell>
        </row>
        <row r="1329">
          <cell r="A1329" t="str">
            <v>KSRA35HFAN1/-40</v>
          </cell>
          <cell r="B1329" t="str">
            <v>Наружный блок кондиционера</v>
          </cell>
          <cell r="C1329">
            <v>0</v>
          </cell>
          <cell r="D1329">
            <v>0</v>
          </cell>
          <cell r="E1329">
            <v>34190</v>
          </cell>
        </row>
        <row r="1330">
          <cell r="A1330" t="str">
            <v>KSRA35HFRN1</v>
          </cell>
          <cell r="B1330" t="str">
            <v>Наружный блок кондиционера</v>
          </cell>
          <cell r="C1330">
            <v>0</v>
          </cell>
          <cell r="D1330">
            <v>0</v>
          </cell>
          <cell r="E1330">
            <v>27290</v>
          </cell>
        </row>
        <row r="1331">
          <cell r="A1331" t="str">
            <v>KSRA35HFRN1/-40</v>
          </cell>
          <cell r="B1331" t="str">
            <v>Наружный блок кондиционера</v>
          </cell>
          <cell r="C1331">
            <v>0</v>
          </cell>
          <cell r="D1331">
            <v>0</v>
          </cell>
          <cell r="E1331">
            <v>34190</v>
          </cell>
        </row>
        <row r="1332">
          <cell r="A1332" t="str">
            <v>KSRA53HFAN1</v>
          </cell>
          <cell r="B1332" t="str">
            <v>Наружный блок кондиционера</v>
          </cell>
          <cell r="C1332">
            <v>1</v>
          </cell>
          <cell r="D1332">
            <v>6</v>
          </cell>
          <cell r="E1332">
            <v>46290</v>
          </cell>
        </row>
        <row r="1333">
          <cell r="A1333" t="str">
            <v>KSRA53HFAN1/-40</v>
          </cell>
          <cell r="B1333" t="str">
            <v>Наружный блок кондиционера</v>
          </cell>
          <cell r="C1333">
            <v>0</v>
          </cell>
          <cell r="D1333">
            <v>0</v>
          </cell>
          <cell r="E1333">
            <v>53190</v>
          </cell>
        </row>
        <row r="1334">
          <cell r="A1334" t="str">
            <v>KSRA53HFRN1</v>
          </cell>
          <cell r="B1334" t="str">
            <v>Наружный блок кондиционера</v>
          </cell>
          <cell r="C1334">
            <v>0</v>
          </cell>
          <cell r="D1334">
            <v>0</v>
          </cell>
          <cell r="E1334">
            <v>46290</v>
          </cell>
        </row>
        <row r="1335">
          <cell r="A1335" t="str">
            <v>KSRA53HFRN1/-40</v>
          </cell>
          <cell r="B1335" t="str">
            <v>Наружный блок кондиционера</v>
          </cell>
          <cell r="C1335">
            <v>0</v>
          </cell>
          <cell r="D1335">
            <v>0</v>
          </cell>
          <cell r="E1335">
            <v>53190</v>
          </cell>
        </row>
        <row r="1336">
          <cell r="A1336" t="str">
            <v>KSRA53HZRN1</v>
          </cell>
          <cell r="B1336" t="str">
            <v>Наружный блок кондиционера</v>
          </cell>
          <cell r="C1336">
            <v>0</v>
          </cell>
          <cell r="D1336">
            <v>0</v>
          </cell>
          <cell r="E1336">
            <v>57790</v>
          </cell>
        </row>
        <row r="1337">
          <cell r="A1337" t="str">
            <v>KSRA53HZRN1/-40</v>
          </cell>
          <cell r="B1337" t="str">
            <v>Наружный блок кондиционера</v>
          </cell>
          <cell r="C1337">
            <v>0</v>
          </cell>
          <cell r="D1337">
            <v>0</v>
          </cell>
          <cell r="E1337">
            <v>64690</v>
          </cell>
        </row>
        <row r="1338">
          <cell r="A1338" t="str">
            <v>KSRA70HFAN1</v>
          </cell>
          <cell r="B1338" t="str">
            <v>Наружный блок кондиционера</v>
          </cell>
          <cell r="C1338">
            <v>0</v>
          </cell>
          <cell r="D1338">
            <v>0</v>
          </cell>
          <cell r="E1338">
            <v>58490</v>
          </cell>
        </row>
        <row r="1339">
          <cell r="A1339" t="str">
            <v>KSRA70HFAN1/-40</v>
          </cell>
          <cell r="B1339" t="str">
            <v>Наружный блок кондиционера</v>
          </cell>
          <cell r="C1339">
            <v>0</v>
          </cell>
          <cell r="D1339">
            <v>0</v>
          </cell>
          <cell r="E1339">
            <v>66590</v>
          </cell>
        </row>
        <row r="1340">
          <cell r="A1340" t="str">
            <v>KSRA70HFRN1</v>
          </cell>
          <cell r="B1340" t="str">
            <v>Наружный блок кондиционера</v>
          </cell>
          <cell r="C1340">
            <v>0</v>
          </cell>
          <cell r="D1340">
            <v>0</v>
          </cell>
          <cell r="E1340">
            <v>58490</v>
          </cell>
        </row>
        <row r="1341">
          <cell r="A1341" t="str">
            <v>KSRA70HFRN1/-40</v>
          </cell>
          <cell r="B1341" t="str">
            <v>Наружный блок кондиционера</v>
          </cell>
          <cell r="C1341">
            <v>0</v>
          </cell>
          <cell r="D1341">
            <v>0</v>
          </cell>
          <cell r="E1341">
            <v>66590</v>
          </cell>
        </row>
        <row r="1342">
          <cell r="A1342" t="str">
            <v>KSRA70HZRN1</v>
          </cell>
          <cell r="B1342" t="str">
            <v>Наружный блок кондиционера</v>
          </cell>
          <cell r="C1342">
            <v>0</v>
          </cell>
          <cell r="D1342">
            <v>0</v>
          </cell>
          <cell r="E1342">
            <v>73890</v>
          </cell>
        </row>
        <row r="1343">
          <cell r="A1343" t="str">
            <v>KSRA70HZRN1/-40</v>
          </cell>
          <cell r="B1343" t="str">
            <v>Наружный блок кондиционера</v>
          </cell>
          <cell r="C1343">
            <v>0</v>
          </cell>
          <cell r="D1343">
            <v>0</v>
          </cell>
          <cell r="E1343">
            <v>81990</v>
          </cell>
        </row>
        <row r="1344">
          <cell r="A1344" t="str">
            <v>KSRAA21HZRN1/-40</v>
          </cell>
          <cell r="B1344" t="str">
            <v>Наружный блок кондиционера</v>
          </cell>
          <cell r="C1344">
            <v>4</v>
          </cell>
          <cell r="D1344">
            <v>0</v>
          </cell>
          <cell r="E1344">
            <v>33190</v>
          </cell>
        </row>
        <row r="1345">
          <cell r="A1345" t="str">
            <v>KSRAA26HZRN1/-40</v>
          </cell>
          <cell r="B1345" t="str">
            <v>Наружный блок кондиционера</v>
          </cell>
          <cell r="C1345">
            <v>0</v>
          </cell>
          <cell r="D1345">
            <v>0</v>
          </cell>
          <cell r="E1345">
            <v>34890</v>
          </cell>
        </row>
        <row r="1346">
          <cell r="A1346" t="str">
            <v>KSRAA35HZRN1</v>
          </cell>
          <cell r="B1346" t="str">
            <v>Наружный блок кондиционера</v>
          </cell>
          <cell r="C1346">
            <v>0</v>
          </cell>
          <cell r="D1346">
            <v>0</v>
          </cell>
          <cell r="E1346">
            <v>34090</v>
          </cell>
        </row>
        <row r="1347">
          <cell r="A1347" t="str">
            <v>KSRAA35HZRN1/-40</v>
          </cell>
          <cell r="B1347" t="str">
            <v>Наружный блок кондиционера</v>
          </cell>
          <cell r="C1347">
            <v>0</v>
          </cell>
          <cell r="D1347">
            <v>0</v>
          </cell>
          <cell r="E1347">
            <v>40390</v>
          </cell>
        </row>
        <row r="1348">
          <cell r="A1348" t="str">
            <v>KSRAB21HZRN1</v>
          </cell>
          <cell r="B1348" t="str">
            <v>Наружный блок кондиционера</v>
          </cell>
          <cell r="C1348">
            <v>0</v>
          </cell>
          <cell r="D1348">
            <v>0</v>
          </cell>
          <cell r="E1348">
            <v>27690</v>
          </cell>
        </row>
        <row r="1349">
          <cell r="A1349" t="str">
            <v>KSRAB21HZRN1/-40</v>
          </cell>
          <cell r="B1349" t="str">
            <v>Наружный блок кондиционера</v>
          </cell>
          <cell r="C1349">
            <v>0</v>
          </cell>
          <cell r="D1349">
            <v>0</v>
          </cell>
          <cell r="E1349">
            <v>33990</v>
          </cell>
        </row>
        <row r="1350">
          <cell r="A1350" t="str">
            <v>KSRAB26HZRN1</v>
          </cell>
          <cell r="B1350" t="str">
            <v>Наружный блок кондиционера</v>
          </cell>
          <cell r="C1350">
            <v>0</v>
          </cell>
          <cell r="D1350">
            <v>0</v>
          </cell>
          <cell r="E1350">
            <v>29490</v>
          </cell>
        </row>
        <row r="1351">
          <cell r="A1351" t="str">
            <v>KSRAB26HZRN1/-40</v>
          </cell>
          <cell r="B1351" t="str">
            <v>Наружный блок кондиционера</v>
          </cell>
          <cell r="C1351">
            <v>0</v>
          </cell>
          <cell r="D1351">
            <v>0</v>
          </cell>
          <cell r="E1351">
            <v>35790</v>
          </cell>
        </row>
        <row r="1352">
          <cell r="A1352" t="str">
            <v>KSRAT21HFRN1</v>
          </cell>
          <cell r="B1352" t="str">
            <v>Наружный блок кондиционера</v>
          </cell>
          <cell r="C1352">
            <v>0</v>
          </cell>
          <cell r="D1352">
            <v>1</v>
          </cell>
          <cell r="E1352">
            <v>18190</v>
          </cell>
        </row>
        <row r="1353">
          <cell r="A1353" t="str">
            <v>KSRAT21HZRN1</v>
          </cell>
          <cell r="B1353" t="str">
            <v>Наружный блок кондиционера</v>
          </cell>
          <cell r="C1353">
            <v>0</v>
          </cell>
          <cell r="D1353">
            <v>1</v>
          </cell>
          <cell r="E1353">
            <v>24890</v>
          </cell>
        </row>
        <row r="1354">
          <cell r="A1354" t="str">
            <v>KSRAT26HFRN1</v>
          </cell>
          <cell r="B1354" t="str">
            <v>Наружный блок кондиционера</v>
          </cell>
          <cell r="C1354">
            <v>25</v>
          </cell>
          <cell r="D1354">
            <v>1</v>
          </cell>
          <cell r="E1354">
            <v>19590</v>
          </cell>
        </row>
        <row r="1355">
          <cell r="A1355" t="str">
            <v>KSRAT26HZRN1</v>
          </cell>
          <cell r="B1355" t="str">
            <v>Наружный блок кондиционера</v>
          </cell>
          <cell r="C1355">
            <v>13</v>
          </cell>
          <cell r="D1355">
            <v>0</v>
          </cell>
          <cell r="E1355">
            <v>26690</v>
          </cell>
        </row>
        <row r="1356">
          <cell r="A1356" t="str">
            <v>KSRAT35HFRN1</v>
          </cell>
          <cell r="B1356" t="str">
            <v>Наружный блок кондиционера</v>
          </cell>
          <cell r="C1356">
            <v>13</v>
          </cell>
          <cell r="D1356" t="str">
            <v>&gt;50</v>
          </cell>
          <cell r="E1356">
            <v>25490</v>
          </cell>
        </row>
        <row r="1357">
          <cell r="A1357" t="str">
            <v>KSRAT35HZRN1</v>
          </cell>
          <cell r="B1357" t="str">
            <v>Наружный блок кондиционера</v>
          </cell>
          <cell r="C1357">
            <v>8</v>
          </cell>
          <cell r="D1357">
            <v>2</v>
          </cell>
          <cell r="E1357">
            <v>30690</v>
          </cell>
        </row>
        <row r="1358">
          <cell r="A1358" t="str">
            <v>KSRAT50HFRN1</v>
          </cell>
          <cell r="B1358" t="str">
            <v>Наружный блок кондиционера</v>
          </cell>
          <cell r="C1358">
            <v>19</v>
          </cell>
          <cell r="D1358" t="str">
            <v>&gt;50</v>
          </cell>
          <cell r="E1358">
            <v>43190</v>
          </cell>
        </row>
        <row r="1359">
          <cell r="A1359" t="str">
            <v>KSRAT50HZRN1</v>
          </cell>
          <cell r="B1359" t="str">
            <v>Наружный блок кондиционера</v>
          </cell>
          <cell r="C1359">
            <v>7</v>
          </cell>
          <cell r="D1359">
            <v>1</v>
          </cell>
          <cell r="E1359">
            <v>51990</v>
          </cell>
        </row>
        <row r="1360">
          <cell r="A1360" t="str">
            <v>KSRAT70HFRN1</v>
          </cell>
          <cell r="B1360" t="str">
            <v>Наружный блок кондиционера</v>
          </cell>
          <cell r="C1360">
            <v>6</v>
          </cell>
          <cell r="D1360">
            <v>19</v>
          </cell>
          <cell r="E1360">
            <v>54390</v>
          </cell>
        </row>
        <row r="1361">
          <cell r="A1361" t="str">
            <v>KSRAT70HZRN1</v>
          </cell>
          <cell r="B1361" t="str">
            <v>Наружный блок кондиционера</v>
          </cell>
          <cell r="C1361">
            <v>2</v>
          </cell>
          <cell r="D1361">
            <v>47</v>
          </cell>
          <cell r="E1361">
            <v>66590</v>
          </cell>
        </row>
        <row r="1362">
          <cell r="A1362" t="str">
            <v>KSRB35HFAN1</v>
          </cell>
          <cell r="B1362" t="str">
            <v>Наружный блок кондиционера</v>
          </cell>
          <cell r="C1362">
            <v>0</v>
          </cell>
          <cell r="D1362">
            <v>0</v>
          </cell>
          <cell r="E1362">
            <v>27000</v>
          </cell>
        </row>
        <row r="1363">
          <cell r="A1363" t="str">
            <v>KSRH21HFAN1</v>
          </cell>
          <cell r="B1363" t="str">
            <v>Наружный блок кондиционера</v>
          </cell>
          <cell r="C1363">
            <v>0</v>
          </cell>
          <cell r="D1363">
            <v>16</v>
          </cell>
          <cell r="E1363"/>
        </row>
        <row r="1364">
          <cell r="A1364" t="str">
            <v>KSRH35HFAN1</v>
          </cell>
          <cell r="B1364" t="str">
            <v>Наружный блок кондиционера</v>
          </cell>
          <cell r="C1364">
            <v>0</v>
          </cell>
          <cell r="D1364">
            <v>0</v>
          </cell>
          <cell r="E1364"/>
        </row>
        <row r="1365">
          <cell r="A1365" t="str">
            <v>KSRHA21HFRN1</v>
          </cell>
          <cell r="B1365" t="str">
            <v>Наружный блок кондиционера</v>
          </cell>
          <cell r="C1365">
            <v>2</v>
          </cell>
          <cell r="D1365">
            <v>16</v>
          </cell>
          <cell r="E1365">
            <v>18190</v>
          </cell>
        </row>
        <row r="1366">
          <cell r="A1366" t="str">
            <v>KSRHA21HZRN1</v>
          </cell>
          <cell r="B1366" t="str">
            <v>Наружный блок кондиционера</v>
          </cell>
          <cell r="C1366">
            <v>8</v>
          </cell>
          <cell r="D1366" t="str">
            <v>&gt;50</v>
          </cell>
          <cell r="E1366">
            <v>24890</v>
          </cell>
        </row>
        <row r="1367">
          <cell r="A1367" t="str">
            <v>KSRHA26HFRN1</v>
          </cell>
          <cell r="B1367" t="str">
            <v>Наружный блок кондиционера</v>
          </cell>
          <cell r="C1367">
            <v>4</v>
          </cell>
          <cell r="D1367">
            <v>20</v>
          </cell>
          <cell r="E1367">
            <v>19590</v>
          </cell>
        </row>
        <row r="1368">
          <cell r="A1368" t="str">
            <v>KSRHA26HZRN1</v>
          </cell>
          <cell r="B1368" t="str">
            <v>Наружный блок кондиционера</v>
          </cell>
          <cell r="C1368">
            <v>5</v>
          </cell>
          <cell r="D1368" t="str">
            <v>&gt;50</v>
          </cell>
          <cell r="E1368">
            <v>26690</v>
          </cell>
        </row>
        <row r="1369">
          <cell r="A1369" t="str">
            <v>KSRHA35HFRN1</v>
          </cell>
          <cell r="B1369" t="str">
            <v>Наружный блок кондиционера</v>
          </cell>
          <cell r="C1369">
            <v>8</v>
          </cell>
          <cell r="D1369" t="str">
            <v>&gt;50</v>
          </cell>
          <cell r="E1369">
            <v>25490</v>
          </cell>
        </row>
        <row r="1370">
          <cell r="A1370" t="str">
            <v>KSRHA35HZRN1</v>
          </cell>
          <cell r="B1370" t="str">
            <v>Наружный блок кондиционера</v>
          </cell>
          <cell r="C1370">
            <v>2</v>
          </cell>
          <cell r="D1370">
            <v>0</v>
          </cell>
          <cell r="E1370">
            <v>30690</v>
          </cell>
        </row>
        <row r="1371">
          <cell r="A1371" t="str">
            <v>KSRHA50HFRN1</v>
          </cell>
          <cell r="B1371" t="str">
            <v>Наружный блок кондиционера</v>
          </cell>
          <cell r="C1371">
            <v>0</v>
          </cell>
          <cell r="D1371" t="str">
            <v>&gt;50</v>
          </cell>
          <cell r="E1371">
            <v>43190</v>
          </cell>
        </row>
        <row r="1372">
          <cell r="A1372" t="str">
            <v>KSRHA50HZRN1</v>
          </cell>
          <cell r="B1372" t="str">
            <v>Наружный блок кондиционера</v>
          </cell>
          <cell r="C1372">
            <v>0</v>
          </cell>
          <cell r="D1372">
            <v>0</v>
          </cell>
          <cell r="E1372">
            <v>51990</v>
          </cell>
        </row>
        <row r="1373">
          <cell r="A1373" t="str">
            <v>KSRHA70HFRN1</v>
          </cell>
          <cell r="B1373" t="str">
            <v>Наружный блок кондиционера</v>
          </cell>
          <cell r="C1373">
            <v>5</v>
          </cell>
          <cell r="D1373" t="str">
            <v>&gt;50</v>
          </cell>
          <cell r="E1373">
            <v>54390</v>
          </cell>
        </row>
        <row r="1374">
          <cell r="A1374" t="str">
            <v>KSRHA70HZRN1</v>
          </cell>
          <cell r="B1374" t="str">
            <v>Наружный блок кондиционера</v>
          </cell>
          <cell r="C1374">
            <v>0</v>
          </cell>
          <cell r="D1374">
            <v>0</v>
          </cell>
          <cell r="E1374">
            <v>66590</v>
          </cell>
        </row>
        <row r="1375">
          <cell r="A1375" t="str">
            <v>KSRI21HFAN1</v>
          </cell>
          <cell r="B1375" t="str">
            <v>Наружный блок кондиционера</v>
          </cell>
          <cell r="C1375">
            <v>1</v>
          </cell>
          <cell r="D1375">
            <v>0</v>
          </cell>
          <cell r="E1375">
            <v>19090</v>
          </cell>
        </row>
        <row r="1376">
          <cell r="A1376" t="str">
            <v>KSRI21HFAN1/-40</v>
          </cell>
          <cell r="B1376" t="str">
            <v>Наружный блок кондиционера</v>
          </cell>
          <cell r="C1376">
            <v>0</v>
          </cell>
          <cell r="D1376">
            <v>0</v>
          </cell>
          <cell r="E1376">
            <v>25990</v>
          </cell>
        </row>
        <row r="1377">
          <cell r="A1377" t="str">
            <v>KSRI21HFRN1</v>
          </cell>
          <cell r="B1377" t="str">
            <v>Наружный блок кондиционера</v>
          </cell>
          <cell r="C1377">
            <v>0</v>
          </cell>
          <cell r="D1377">
            <v>0</v>
          </cell>
          <cell r="E1377">
            <v>19090</v>
          </cell>
        </row>
        <row r="1378">
          <cell r="A1378" t="str">
            <v>KSRI21HFRN1/-40</v>
          </cell>
          <cell r="B1378" t="str">
            <v>Наружный блок кондиционера</v>
          </cell>
          <cell r="C1378">
            <v>0</v>
          </cell>
          <cell r="D1378">
            <v>0</v>
          </cell>
          <cell r="E1378">
            <v>25990</v>
          </cell>
        </row>
        <row r="1379">
          <cell r="A1379" t="str">
            <v>KSRI26HFAN1</v>
          </cell>
          <cell r="B1379" t="str">
            <v>Наружный блок кондиционера</v>
          </cell>
          <cell r="C1379">
            <v>0</v>
          </cell>
          <cell r="D1379">
            <v>0</v>
          </cell>
          <cell r="E1379">
            <v>20790</v>
          </cell>
        </row>
        <row r="1380">
          <cell r="A1380" t="str">
            <v>KSRI26HFAN1/-40</v>
          </cell>
          <cell r="B1380" t="str">
            <v>Наружный блок кондиционера</v>
          </cell>
          <cell r="C1380">
            <v>0</v>
          </cell>
          <cell r="D1380">
            <v>0</v>
          </cell>
          <cell r="E1380">
            <v>27690</v>
          </cell>
        </row>
        <row r="1381">
          <cell r="A1381" t="str">
            <v>KSRI26HFRN1</v>
          </cell>
          <cell r="B1381" t="str">
            <v>Наружный блок кондиционера</v>
          </cell>
          <cell r="C1381">
            <v>0</v>
          </cell>
          <cell r="D1381">
            <v>0</v>
          </cell>
          <cell r="E1381">
            <v>20790</v>
          </cell>
        </row>
        <row r="1382">
          <cell r="A1382" t="str">
            <v>KSRI26HFRN1/-40</v>
          </cell>
          <cell r="B1382" t="str">
            <v>Наружный блок кондиционера</v>
          </cell>
          <cell r="C1382">
            <v>0</v>
          </cell>
          <cell r="D1382">
            <v>0</v>
          </cell>
          <cell r="E1382">
            <v>27690</v>
          </cell>
        </row>
        <row r="1383">
          <cell r="A1383" t="str">
            <v>KSRI35HFAN1</v>
          </cell>
          <cell r="B1383" t="str">
            <v>Наружный блок кондиционера</v>
          </cell>
          <cell r="C1383">
            <v>0</v>
          </cell>
          <cell r="D1383">
            <v>0</v>
          </cell>
          <cell r="E1383">
            <v>26790</v>
          </cell>
        </row>
        <row r="1384">
          <cell r="A1384" t="str">
            <v>KSRI35HFAN1/-40</v>
          </cell>
          <cell r="B1384" t="str">
            <v>Наружный блок кондиционера</v>
          </cell>
          <cell r="C1384">
            <v>0</v>
          </cell>
          <cell r="D1384">
            <v>0</v>
          </cell>
          <cell r="E1384">
            <v>33690</v>
          </cell>
        </row>
        <row r="1385">
          <cell r="A1385" t="str">
            <v>KSRI35HFRN1</v>
          </cell>
          <cell r="B1385" t="str">
            <v>Наружный блок кондиционера</v>
          </cell>
          <cell r="C1385">
            <v>0</v>
          </cell>
          <cell r="D1385">
            <v>7</v>
          </cell>
          <cell r="E1385">
            <v>26790</v>
          </cell>
        </row>
        <row r="1386">
          <cell r="A1386" t="str">
            <v>KSRI35HFRN1/-40</v>
          </cell>
          <cell r="B1386" t="str">
            <v>Наружный блок кондиционера</v>
          </cell>
          <cell r="C1386">
            <v>0</v>
          </cell>
          <cell r="D1386">
            <v>0</v>
          </cell>
          <cell r="E1386">
            <v>33690</v>
          </cell>
        </row>
        <row r="1387">
          <cell r="A1387" t="str">
            <v>KSRI53HFAN1</v>
          </cell>
          <cell r="B1387" t="str">
            <v>Наружный блок кондиционера</v>
          </cell>
          <cell r="C1387">
            <v>4</v>
          </cell>
          <cell r="D1387">
            <v>0</v>
          </cell>
          <cell r="E1387">
            <v>45390</v>
          </cell>
        </row>
        <row r="1388">
          <cell r="A1388" t="str">
            <v>KSRI53HFAN1/-40</v>
          </cell>
          <cell r="B1388" t="str">
            <v>Наружный блок кондиционера</v>
          </cell>
          <cell r="C1388">
            <v>0</v>
          </cell>
          <cell r="D1388">
            <v>0</v>
          </cell>
          <cell r="E1388">
            <v>52290</v>
          </cell>
        </row>
        <row r="1389">
          <cell r="A1389" t="str">
            <v>KSRI53HFRN1</v>
          </cell>
          <cell r="B1389" t="str">
            <v>Наружный блок кондиционера</v>
          </cell>
          <cell r="C1389">
            <v>0</v>
          </cell>
          <cell r="D1389" t="str">
            <v>&gt;50</v>
          </cell>
          <cell r="E1389">
            <v>45390</v>
          </cell>
        </row>
        <row r="1390">
          <cell r="A1390" t="str">
            <v>KSRI53HFRN1/-40</v>
          </cell>
          <cell r="B1390" t="str">
            <v>Наружный блок кондиционера</v>
          </cell>
          <cell r="C1390">
            <v>0</v>
          </cell>
          <cell r="D1390">
            <v>0</v>
          </cell>
          <cell r="E1390">
            <v>52290</v>
          </cell>
        </row>
        <row r="1391">
          <cell r="A1391" t="str">
            <v>KSRI70HFAN1</v>
          </cell>
          <cell r="B1391" t="str">
            <v>Наружный блок кондиционера</v>
          </cell>
          <cell r="C1391">
            <v>0</v>
          </cell>
          <cell r="D1391">
            <v>0</v>
          </cell>
          <cell r="E1391">
            <v>57290</v>
          </cell>
        </row>
        <row r="1392">
          <cell r="A1392" t="str">
            <v>KSRI70HFAN1/-40</v>
          </cell>
          <cell r="B1392" t="str">
            <v>Наружный блок кондиционера</v>
          </cell>
          <cell r="C1392">
            <v>0</v>
          </cell>
          <cell r="D1392">
            <v>0</v>
          </cell>
          <cell r="E1392">
            <v>65390</v>
          </cell>
        </row>
        <row r="1393">
          <cell r="A1393" t="str">
            <v>KSRI70HFRN1</v>
          </cell>
          <cell r="B1393" t="str">
            <v>Наружный блок кондиционера</v>
          </cell>
          <cell r="C1393">
            <v>0</v>
          </cell>
          <cell r="D1393">
            <v>0</v>
          </cell>
          <cell r="E1393">
            <v>57290</v>
          </cell>
        </row>
        <row r="1394">
          <cell r="A1394" t="str">
            <v>KSRI70HFRN1/-40</v>
          </cell>
          <cell r="B1394" t="str">
            <v>Наружный блок кондиционера</v>
          </cell>
          <cell r="C1394">
            <v>0</v>
          </cell>
          <cell r="D1394">
            <v>0</v>
          </cell>
          <cell r="E1394">
            <v>65390</v>
          </cell>
        </row>
        <row r="1395">
          <cell r="A1395" t="str">
            <v>KSRKU21HFRN1</v>
          </cell>
          <cell r="B1395" t="str">
            <v>Наружный блок кондиционера</v>
          </cell>
          <cell r="C1395">
            <v>4</v>
          </cell>
          <cell r="D1395">
            <v>0</v>
          </cell>
          <cell r="E1395">
            <v>21090</v>
          </cell>
        </row>
        <row r="1396">
          <cell r="A1396" t="str">
            <v>KSRKU21HZRN1</v>
          </cell>
          <cell r="B1396" t="str">
            <v>Наружный блок кондиционера</v>
          </cell>
          <cell r="C1396">
            <v>0</v>
          </cell>
          <cell r="D1396">
            <v>0</v>
          </cell>
          <cell r="E1396">
            <v>29790</v>
          </cell>
        </row>
        <row r="1397">
          <cell r="A1397" t="str">
            <v>KSRKU21HZRN1/-40</v>
          </cell>
          <cell r="B1397" t="str">
            <v>Наружный блок кондиционера</v>
          </cell>
          <cell r="C1397">
            <v>11</v>
          </cell>
          <cell r="D1397">
            <v>0</v>
          </cell>
          <cell r="E1397">
            <v>36090</v>
          </cell>
        </row>
        <row r="1398">
          <cell r="A1398" t="str">
            <v>KSRKU26HFRN1</v>
          </cell>
          <cell r="B1398" t="str">
            <v>Наружный блок кондиционера</v>
          </cell>
          <cell r="C1398">
            <v>39</v>
          </cell>
          <cell r="D1398" t="str">
            <v>&gt;50</v>
          </cell>
          <cell r="E1398">
            <v>22990</v>
          </cell>
        </row>
        <row r="1399">
          <cell r="A1399" t="str">
            <v>KSRKU26HZRN1</v>
          </cell>
          <cell r="B1399" t="str">
            <v>Наружный блок кондиционера</v>
          </cell>
          <cell r="C1399">
            <v>0</v>
          </cell>
          <cell r="D1399">
            <v>0</v>
          </cell>
          <cell r="E1399">
            <v>31790</v>
          </cell>
        </row>
        <row r="1400">
          <cell r="A1400" t="str">
            <v>KSRKU26HZRN1/-40</v>
          </cell>
          <cell r="B1400" t="str">
            <v>Наружный блок кондиционера</v>
          </cell>
          <cell r="C1400">
            <v>18</v>
          </cell>
          <cell r="D1400">
            <v>0</v>
          </cell>
          <cell r="E1400">
            <v>38090</v>
          </cell>
        </row>
        <row r="1401">
          <cell r="A1401" t="str">
            <v>KSRKU35HFRN1</v>
          </cell>
          <cell r="B1401" t="str">
            <v>Наружный блок кондиционера</v>
          </cell>
          <cell r="C1401">
            <v>0</v>
          </cell>
          <cell r="D1401">
            <v>0</v>
          </cell>
          <cell r="E1401">
            <v>29490</v>
          </cell>
        </row>
        <row r="1402">
          <cell r="A1402" t="str">
            <v>KSRKU35HZRN1</v>
          </cell>
          <cell r="B1402" t="str">
            <v>Наружный блок кондиционера</v>
          </cell>
          <cell r="C1402">
            <v>0</v>
          </cell>
          <cell r="D1402">
            <v>0</v>
          </cell>
          <cell r="E1402">
            <v>36890</v>
          </cell>
        </row>
        <row r="1403">
          <cell r="A1403" t="str">
            <v>KSRKU35HZRN1/-40</v>
          </cell>
          <cell r="B1403" t="str">
            <v>Наружный блок кондиционера</v>
          </cell>
          <cell r="C1403">
            <v>0</v>
          </cell>
          <cell r="D1403">
            <v>0</v>
          </cell>
          <cell r="E1403">
            <v>43190</v>
          </cell>
        </row>
        <row r="1404">
          <cell r="A1404" t="str">
            <v>KSRKU50HZRN1</v>
          </cell>
          <cell r="B1404" t="str">
            <v>Наружный блок кондиционера</v>
          </cell>
          <cell r="C1404">
            <v>0</v>
          </cell>
          <cell r="D1404">
            <v>0</v>
          </cell>
          <cell r="E1404">
            <v>62390</v>
          </cell>
        </row>
        <row r="1405">
          <cell r="A1405" t="str">
            <v>KSRKU50HZRN1/-40</v>
          </cell>
          <cell r="B1405" t="str">
            <v>Наружный блок кондиционера</v>
          </cell>
          <cell r="C1405">
            <v>0</v>
          </cell>
          <cell r="D1405">
            <v>0</v>
          </cell>
          <cell r="E1405">
            <v>69290</v>
          </cell>
        </row>
        <row r="1406">
          <cell r="A1406" t="str">
            <v>KSRKU53HFRN1</v>
          </cell>
          <cell r="B1406" t="str">
            <v>Наружный блок кондиционера</v>
          </cell>
          <cell r="C1406">
            <v>13</v>
          </cell>
          <cell r="D1406" t="str">
            <v>&gt;50</v>
          </cell>
          <cell r="E1406">
            <v>50090</v>
          </cell>
        </row>
        <row r="1407">
          <cell r="A1407" t="str">
            <v>KSRKU70HFRN1</v>
          </cell>
          <cell r="B1407" t="str">
            <v>Наружный блок кондиционера</v>
          </cell>
          <cell r="C1407">
            <v>0</v>
          </cell>
          <cell r="D1407">
            <v>0</v>
          </cell>
          <cell r="E1407">
            <v>63090</v>
          </cell>
        </row>
        <row r="1408">
          <cell r="A1408" t="str">
            <v>KSRKU70HZRN1</v>
          </cell>
          <cell r="B1408" t="str">
            <v>Наружный блок кондиционера</v>
          </cell>
          <cell r="C1408">
            <v>0</v>
          </cell>
          <cell r="D1408">
            <v>0</v>
          </cell>
          <cell r="E1408">
            <v>79690</v>
          </cell>
        </row>
        <row r="1409">
          <cell r="A1409" t="str">
            <v>KSRKU70HZRN1/-40</v>
          </cell>
          <cell r="B1409" t="str">
            <v>Наружный блок кондиционера</v>
          </cell>
          <cell r="C1409">
            <v>0</v>
          </cell>
          <cell r="D1409">
            <v>0</v>
          </cell>
          <cell r="E1409">
            <v>87790</v>
          </cell>
        </row>
        <row r="1410">
          <cell r="A1410" t="str">
            <v>KSRN105HFAN1</v>
          </cell>
          <cell r="B1410" t="str">
            <v>Наружный блок кондиционера</v>
          </cell>
          <cell r="C1410">
            <v>8</v>
          </cell>
          <cell r="D1410" t="str">
            <v>&gt;50</v>
          </cell>
          <cell r="E1410">
            <v>117690</v>
          </cell>
        </row>
        <row r="1411">
          <cell r="A1411" t="str">
            <v>KSRN105HFAN1/-40</v>
          </cell>
          <cell r="B1411" t="str">
            <v>Наружный блок кондиционера</v>
          </cell>
          <cell r="C1411">
            <v>0</v>
          </cell>
          <cell r="D1411">
            <v>0</v>
          </cell>
          <cell r="E1411">
            <v>127090</v>
          </cell>
        </row>
        <row r="1412">
          <cell r="A1412" t="str">
            <v>KSROM26HZRN1</v>
          </cell>
          <cell r="B1412" t="str">
            <v>Наружный блок кондиционера</v>
          </cell>
          <cell r="C1412" t="str">
            <v>&gt;50</v>
          </cell>
          <cell r="D1412" t="str">
            <v>&gt;50</v>
          </cell>
          <cell r="E1412">
            <v>35900</v>
          </cell>
        </row>
        <row r="1413">
          <cell r="A1413" t="str">
            <v>KSROM35HZRN1</v>
          </cell>
          <cell r="B1413" t="str">
            <v>Наружный блок кондиционера</v>
          </cell>
          <cell r="C1413">
            <v>1</v>
          </cell>
          <cell r="D1413">
            <v>39</v>
          </cell>
          <cell r="E1413">
            <v>41800</v>
          </cell>
        </row>
        <row r="1414">
          <cell r="A1414" t="str">
            <v>KSROT26HZRN1</v>
          </cell>
          <cell r="B1414" t="str">
            <v>Наружный блок кондиционера</v>
          </cell>
          <cell r="C1414">
            <v>1</v>
          </cell>
          <cell r="D1414" t="str">
            <v>&gt;50</v>
          </cell>
          <cell r="E1414">
            <v>45190</v>
          </cell>
        </row>
        <row r="1415">
          <cell r="A1415" t="str">
            <v>KSROT35HZRN1</v>
          </cell>
          <cell r="B1415" t="str">
            <v>Наружный блок кондиционера</v>
          </cell>
          <cell r="C1415">
            <v>0</v>
          </cell>
          <cell r="D1415">
            <v>42</v>
          </cell>
          <cell r="E1415">
            <v>49590</v>
          </cell>
        </row>
        <row r="1416">
          <cell r="A1416" t="str">
            <v>KSROT50HZRN1</v>
          </cell>
          <cell r="B1416" t="str">
            <v>Наружный блок кондиционера</v>
          </cell>
          <cell r="C1416">
            <v>0</v>
          </cell>
          <cell r="D1416">
            <v>9</v>
          </cell>
          <cell r="E1416">
            <v>74390</v>
          </cell>
        </row>
        <row r="1417">
          <cell r="A1417" t="str">
            <v>KSROT70HZRN1</v>
          </cell>
          <cell r="B1417" t="str">
            <v>Наружный блок кондиционера</v>
          </cell>
          <cell r="C1417">
            <v>3</v>
          </cell>
          <cell r="D1417" t="str">
            <v>&gt;50</v>
          </cell>
          <cell r="E1417">
            <v>98190</v>
          </cell>
        </row>
        <row r="1418">
          <cell r="A1418" t="str">
            <v>KSRPA26HZRN1</v>
          </cell>
          <cell r="B1418" t="str">
            <v>Наружный блок кондиционера</v>
          </cell>
          <cell r="C1418">
            <v>21</v>
          </cell>
          <cell r="D1418">
            <v>6</v>
          </cell>
          <cell r="E1418">
            <v>40690</v>
          </cell>
        </row>
        <row r="1419">
          <cell r="A1419" t="str">
            <v>KSRPA35HZRN1</v>
          </cell>
          <cell r="B1419" t="str">
            <v>Наружный блок кондиционера</v>
          </cell>
          <cell r="C1419" t="str">
            <v>&gt;50</v>
          </cell>
          <cell r="D1419" t="str">
            <v>&gt;50</v>
          </cell>
          <cell r="E1419">
            <v>43790</v>
          </cell>
        </row>
        <row r="1420">
          <cell r="A1420" t="str">
            <v>KSRPA53HZRN1</v>
          </cell>
          <cell r="B1420" t="str">
            <v>Наружный блок кондиционера</v>
          </cell>
          <cell r="C1420">
            <v>2</v>
          </cell>
          <cell r="D1420" t="str">
            <v>&gt;50</v>
          </cell>
          <cell r="E1420">
            <v>62690</v>
          </cell>
        </row>
        <row r="1421">
          <cell r="A1421" t="str">
            <v>KSRPA70HZRN1</v>
          </cell>
          <cell r="B1421" t="str">
            <v>Наружный блок кондиционера</v>
          </cell>
          <cell r="C1421">
            <v>6</v>
          </cell>
          <cell r="D1421" t="str">
            <v>&gt;50</v>
          </cell>
          <cell r="E1421">
            <v>81790</v>
          </cell>
        </row>
        <row r="1422">
          <cell r="A1422" t="str">
            <v>KSRTA26HZRN1</v>
          </cell>
          <cell r="B1422" t="str">
            <v>Наружный блок кондиционера</v>
          </cell>
          <cell r="C1422">
            <v>1</v>
          </cell>
          <cell r="D1422" t="str">
            <v>&gt;50</v>
          </cell>
          <cell r="E1422">
            <v>52890</v>
          </cell>
        </row>
        <row r="1423">
          <cell r="A1423" t="str">
            <v>KSRTA35HZRN1</v>
          </cell>
          <cell r="B1423" t="str">
            <v>Наружный блок кондиционера</v>
          </cell>
          <cell r="C1423">
            <v>15</v>
          </cell>
          <cell r="D1423">
            <v>5</v>
          </cell>
          <cell r="E1423">
            <v>57790</v>
          </cell>
        </row>
        <row r="1424">
          <cell r="A1424" t="str">
            <v>KSRTI100HZAN1</v>
          </cell>
          <cell r="B1424" t="str">
            <v>Наружный блок кондиционера</v>
          </cell>
          <cell r="C1424">
            <v>0</v>
          </cell>
          <cell r="D1424">
            <v>2</v>
          </cell>
          <cell r="E1424">
            <v>120090</v>
          </cell>
        </row>
        <row r="1425">
          <cell r="A1425" t="str">
            <v>KSRTI21HFAN1</v>
          </cell>
          <cell r="B1425" t="str">
            <v>Наружный блок кондиционера</v>
          </cell>
          <cell r="C1425">
            <v>0</v>
          </cell>
          <cell r="D1425" t="str">
            <v>&gt;50</v>
          </cell>
          <cell r="E1425">
            <v>21390</v>
          </cell>
        </row>
        <row r="1426">
          <cell r="A1426" t="str">
            <v>KSRTI21HZRN1R</v>
          </cell>
          <cell r="B1426" t="str">
            <v>Наружный блок кондиционера</v>
          </cell>
          <cell r="C1426">
            <v>0</v>
          </cell>
          <cell r="D1426" t="str">
            <v>&gt;50</v>
          </cell>
          <cell r="E1426">
            <v>31290</v>
          </cell>
        </row>
        <row r="1427">
          <cell r="A1427" t="str">
            <v>KSRTI26HFAN1</v>
          </cell>
          <cell r="B1427" t="str">
            <v>Наружный блок кондиционера</v>
          </cell>
          <cell r="C1427">
            <v>7</v>
          </cell>
          <cell r="D1427">
            <v>0</v>
          </cell>
          <cell r="E1427">
            <v>23190</v>
          </cell>
        </row>
        <row r="1428">
          <cell r="A1428" t="str">
            <v>KSRTI26HZRN1R</v>
          </cell>
          <cell r="B1428" t="str">
            <v>Наружный блок кондиционера</v>
          </cell>
          <cell r="C1428">
            <v>0</v>
          </cell>
          <cell r="D1428">
            <v>0</v>
          </cell>
          <cell r="E1428">
            <v>33690</v>
          </cell>
        </row>
        <row r="1429">
          <cell r="A1429" t="str">
            <v>KSRTI35HFAN1</v>
          </cell>
          <cell r="B1429" t="str">
            <v>Наружный блок кондиционера</v>
          </cell>
          <cell r="C1429">
            <v>0</v>
          </cell>
          <cell r="D1429">
            <v>0</v>
          </cell>
          <cell r="E1429">
            <v>30090</v>
          </cell>
        </row>
        <row r="1430">
          <cell r="A1430" t="str">
            <v>KSRTI35HZRN1R</v>
          </cell>
          <cell r="B1430" t="str">
            <v>Наружный блок кондиционера</v>
          </cell>
          <cell r="C1430">
            <v>0</v>
          </cell>
          <cell r="D1430">
            <v>0</v>
          </cell>
          <cell r="E1430">
            <v>37790</v>
          </cell>
        </row>
        <row r="1431">
          <cell r="A1431" t="str">
            <v>KSRTI50HFAN1</v>
          </cell>
          <cell r="B1431" t="str">
            <v>Наружный блок кондиционера</v>
          </cell>
          <cell r="C1431">
            <v>0</v>
          </cell>
          <cell r="D1431" t="str">
            <v>&gt;50</v>
          </cell>
          <cell r="E1431">
            <v>50990</v>
          </cell>
        </row>
        <row r="1432">
          <cell r="A1432" t="str">
            <v>KSRTI50HZRN1R</v>
          </cell>
          <cell r="B1432" t="str">
            <v>Наружный блок кондиционера</v>
          </cell>
          <cell r="C1432">
            <v>0</v>
          </cell>
          <cell r="D1432">
            <v>0</v>
          </cell>
          <cell r="E1432">
            <v>60890</v>
          </cell>
        </row>
        <row r="1433">
          <cell r="A1433" t="str">
            <v>KSRTI70HFAN1</v>
          </cell>
          <cell r="B1433" t="str">
            <v>Наружный блок кондиционера</v>
          </cell>
          <cell r="C1433">
            <v>0</v>
          </cell>
          <cell r="D1433">
            <v>40</v>
          </cell>
          <cell r="E1433">
            <v>64390</v>
          </cell>
        </row>
        <row r="1434">
          <cell r="A1434" t="str">
            <v>KSRTI70HZRN1R</v>
          </cell>
          <cell r="B1434" t="str">
            <v>Наружный блок кондиционера</v>
          </cell>
          <cell r="C1434">
            <v>0</v>
          </cell>
          <cell r="D1434">
            <v>0</v>
          </cell>
          <cell r="E1434">
            <v>81190</v>
          </cell>
        </row>
        <row r="1435">
          <cell r="A1435" t="str">
            <v>KSRTO26HZRN1</v>
          </cell>
          <cell r="B1435" t="str">
            <v>Наружный блок кондиционера</v>
          </cell>
          <cell r="C1435">
            <v>1</v>
          </cell>
          <cell r="D1435" t="str">
            <v>&gt;50</v>
          </cell>
          <cell r="E1435">
            <v>77090</v>
          </cell>
        </row>
        <row r="1436">
          <cell r="A1436" t="str">
            <v>KSRTO35HZRN1</v>
          </cell>
          <cell r="B1436" t="str">
            <v>Наружный блок кондиционера</v>
          </cell>
          <cell r="C1436">
            <v>0</v>
          </cell>
          <cell r="D1436" t="str">
            <v>&gt;50</v>
          </cell>
          <cell r="E1436">
            <v>81790</v>
          </cell>
        </row>
        <row r="1437">
          <cell r="A1437" t="str">
            <v>KSRTO50HZRN1</v>
          </cell>
          <cell r="B1437" t="str">
            <v>Наружный блок кондиционера</v>
          </cell>
          <cell r="C1437">
            <v>31</v>
          </cell>
          <cell r="D1437" t="str">
            <v>&gt;50</v>
          </cell>
          <cell r="E1437">
            <v>104190</v>
          </cell>
        </row>
        <row r="1438">
          <cell r="A1438" t="str">
            <v>KSRTO70HZRN1</v>
          </cell>
          <cell r="B1438" t="str">
            <v>Наружный блок кондиционера</v>
          </cell>
          <cell r="C1438">
            <v>0</v>
          </cell>
          <cell r="D1438">
            <v>0</v>
          </cell>
          <cell r="E1438">
            <v>117290</v>
          </cell>
        </row>
        <row r="1439">
          <cell r="A1439" t="str">
            <v>KSRU61HZAN1</v>
          </cell>
          <cell r="B1439" t="str">
            <v>Наружный блок кондиционера</v>
          </cell>
          <cell r="C1439">
            <v>0</v>
          </cell>
          <cell r="D1439">
            <v>3</v>
          </cell>
          <cell r="E1439">
            <v>53800</v>
          </cell>
        </row>
        <row r="1440">
          <cell r="A1440" t="str">
            <v>KSRUA61HZRN1</v>
          </cell>
          <cell r="B1440" t="str">
            <v>Наружный блок кондиционера</v>
          </cell>
          <cell r="C1440">
            <v>0</v>
          </cell>
          <cell r="D1440">
            <v>0</v>
          </cell>
          <cell r="E1440">
            <v>55990</v>
          </cell>
        </row>
        <row r="1441">
          <cell r="A1441" t="str">
            <v>KSRYK21HZRN1</v>
          </cell>
          <cell r="B1441" t="str">
            <v>Наружный блок кондиционера</v>
          </cell>
          <cell r="C1441">
            <v>0</v>
          </cell>
          <cell r="D1441">
            <v>0</v>
          </cell>
          <cell r="E1441">
            <v>26290</v>
          </cell>
        </row>
        <row r="1442">
          <cell r="A1442" t="str">
            <v>KSRYK26HZRN1</v>
          </cell>
          <cell r="B1442" t="str">
            <v>Наружный блок кондиционера</v>
          </cell>
          <cell r="C1442">
            <v>9</v>
          </cell>
          <cell r="D1442">
            <v>0</v>
          </cell>
          <cell r="E1442">
            <v>27990</v>
          </cell>
        </row>
        <row r="1443">
          <cell r="A1443" t="str">
            <v>KSRYK35HZRN1</v>
          </cell>
          <cell r="B1443" t="str">
            <v>Наружный блок кондиционера</v>
          </cell>
          <cell r="C1443">
            <v>0</v>
          </cell>
          <cell r="D1443">
            <v>0</v>
          </cell>
          <cell r="E1443">
            <v>32290</v>
          </cell>
        </row>
        <row r="1444">
          <cell r="A1444" t="str">
            <v>KSRYK53HZRN1</v>
          </cell>
          <cell r="B1444" t="str">
            <v>Наружный блок кондиционера</v>
          </cell>
          <cell r="C1444">
            <v>0</v>
          </cell>
          <cell r="D1444">
            <v>0</v>
          </cell>
          <cell r="E1444">
            <v>54790</v>
          </cell>
        </row>
        <row r="1445">
          <cell r="A1445" t="str">
            <v>KSRYK70HZRN1</v>
          </cell>
          <cell r="B1445" t="str">
            <v>Наружный блок кондиционера</v>
          </cell>
          <cell r="C1445">
            <v>0</v>
          </cell>
          <cell r="D1445">
            <v>0</v>
          </cell>
          <cell r="E1445">
            <v>70090</v>
          </cell>
        </row>
        <row r="1446">
          <cell r="A1446" t="str">
            <v>MOA01-09HFN1</v>
          </cell>
          <cell r="B1446" t="str">
            <v>Наружный блок кондиционера</v>
          </cell>
          <cell r="C1446">
            <v>0</v>
          </cell>
          <cell r="D1446">
            <v>6</v>
          </cell>
          <cell r="E1446"/>
        </row>
        <row r="1447">
          <cell r="A1447" t="str">
            <v>MOAB02-07HN1</v>
          </cell>
          <cell r="B1447" t="str">
            <v>Наружный блок кондиционера</v>
          </cell>
          <cell r="C1447">
            <v>2</v>
          </cell>
          <cell r="D1447">
            <v>2</v>
          </cell>
          <cell r="E1447"/>
        </row>
        <row r="1448">
          <cell r="A1448" t="str">
            <v>MOB02-19HFN1</v>
          </cell>
          <cell r="B1448" t="str">
            <v>Наружный блок кондиционера</v>
          </cell>
          <cell r="C1448">
            <v>2</v>
          </cell>
          <cell r="D1448">
            <v>30</v>
          </cell>
          <cell r="E1448"/>
        </row>
        <row r="1449">
          <cell r="A1449" t="str">
            <v>MOES1-07FRN8G1</v>
          </cell>
          <cell r="B1449" t="str">
            <v>Наружный блок кондиционера</v>
          </cell>
          <cell r="C1449">
            <v>37</v>
          </cell>
          <cell r="D1449" t="str">
            <v>&gt;50</v>
          </cell>
          <cell r="E1449">
            <v>31283</v>
          </cell>
        </row>
        <row r="1450">
          <cell r="A1450" t="str">
            <v>MOES1-07HRN8G1</v>
          </cell>
          <cell r="B1450" t="str">
            <v>Наружный блок кондиционера</v>
          </cell>
          <cell r="C1450">
            <v>0</v>
          </cell>
          <cell r="D1450" t="str">
            <v>&gt;50</v>
          </cell>
          <cell r="E1450">
            <v>22113</v>
          </cell>
        </row>
        <row r="1451">
          <cell r="A1451" t="str">
            <v>MOES1-09FRN8G1</v>
          </cell>
          <cell r="B1451" t="str">
            <v>Наружный блок кондиционера</v>
          </cell>
          <cell r="C1451">
            <v>15</v>
          </cell>
          <cell r="D1451" t="str">
            <v>&gt;50</v>
          </cell>
          <cell r="E1451">
            <v>33383</v>
          </cell>
        </row>
        <row r="1452">
          <cell r="A1452" t="str">
            <v>MOES1-09HRN8G1</v>
          </cell>
          <cell r="B1452" t="str">
            <v>Наружный блок кондиционера</v>
          </cell>
          <cell r="C1452">
            <v>0</v>
          </cell>
          <cell r="D1452" t="str">
            <v>&gt;50</v>
          </cell>
          <cell r="E1452">
            <v>24073</v>
          </cell>
        </row>
        <row r="1453">
          <cell r="A1453" t="str">
            <v>MOES1-12FRN8G1</v>
          </cell>
          <cell r="B1453" t="str">
            <v>Наружный блок кондиционера</v>
          </cell>
          <cell r="C1453">
            <v>11</v>
          </cell>
          <cell r="D1453" t="str">
            <v>&gt;50</v>
          </cell>
          <cell r="E1453">
            <v>38703</v>
          </cell>
        </row>
        <row r="1454">
          <cell r="A1454" t="str">
            <v>MOES1-18FRN8G1</v>
          </cell>
          <cell r="B1454" t="str">
            <v>Наружный блок кондиционера</v>
          </cell>
          <cell r="C1454">
            <v>0</v>
          </cell>
          <cell r="D1454">
            <v>2</v>
          </cell>
          <cell r="E1454">
            <v>65513</v>
          </cell>
        </row>
        <row r="1455">
          <cell r="A1455" t="str">
            <v>MOES1-24FRN8G1</v>
          </cell>
          <cell r="B1455" t="str">
            <v>Наружный блок кондиционера</v>
          </cell>
          <cell r="C1455">
            <v>10</v>
          </cell>
          <cell r="D1455">
            <v>41</v>
          </cell>
          <cell r="E1455">
            <v>83713</v>
          </cell>
        </row>
        <row r="1456">
          <cell r="A1456" t="str">
            <v>MOX230-09HFN8-Q</v>
          </cell>
          <cell r="B1456" t="str">
            <v>Наружный блок кондиционера</v>
          </cell>
          <cell r="C1456">
            <v>0</v>
          </cell>
          <cell r="D1456" t="str">
            <v>&gt;50</v>
          </cell>
          <cell r="E1456">
            <v>57183</v>
          </cell>
        </row>
        <row r="1457">
          <cell r="A1457" t="str">
            <v>MOX230-12HFN8-Q</v>
          </cell>
          <cell r="B1457" t="str">
            <v>Наружный блок кондиционера</v>
          </cell>
          <cell r="C1457">
            <v>0</v>
          </cell>
          <cell r="D1457" t="str">
            <v>&gt;50</v>
          </cell>
          <cell r="E1457">
            <v>59983</v>
          </cell>
        </row>
        <row r="1458">
          <cell r="A1458" t="str">
            <v>MSAG1-07HRN1-O</v>
          </cell>
          <cell r="B1458" t="str">
            <v>Наружный блок кондиционера</v>
          </cell>
          <cell r="C1458">
            <v>10</v>
          </cell>
          <cell r="D1458" t="str">
            <v>&gt;50</v>
          </cell>
          <cell r="E1458">
            <v>20783</v>
          </cell>
        </row>
        <row r="1459">
          <cell r="A1459" t="str">
            <v>MSAG1-07HRN1-O/-40</v>
          </cell>
          <cell r="B1459" t="str">
            <v>Наружный блок кондиционера</v>
          </cell>
          <cell r="C1459">
            <v>5</v>
          </cell>
          <cell r="D1459">
            <v>0</v>
          </cell>
          <cell r="E1459">
            <v>27683</v>
          </cell>
        </row>
        <row r="1460">
          <cell r="A1460" t="str">
            <v>MSAG1-07HRN8-O</v>
          </cell>
          <cell r="B1460" t="str">
            <v>Наружный блок кондиционера</v>
          </cell>
          <cell r="C1460">
            <v>6</v>
          </cell>
          <cell r="D1460" t="str">
            <v>&gt;50</v>
          </cell>
          <cell r="E1460">
            <v>21413</v>
          </cell>
        </row>
        <row r="1461">
          <cell r="A1461" t="str">
            <v>MSAG1-07N8C2S-O</v>
          </cell>
          <cell r="B1461" t="str">
            <v>Наружный блок кондиционера</v>
          </cell>
          <cell r="C1461">
            <v>1</v>
          </cell>
          <cell r="D1461" t="str">
            <v>&gt;50</v>
          </cell>
          <cell r="E1461">
            <v>28973</v>
          </cell>
        </row>
        <row r="1462">
          <cell r="A1462" t="str">
            <v>MSAG1-07N8C2U-O</v>
          </cell>
          <cell r="B1462" t="str">
            <v>Наружный блок кондиционера</v>
          </cell>
          <cell r="C1462">
            <v>0</v>
          </cell>
          <cell r="D1462">
            <v>0</v>
          </cell>
          <cell r="E1462">
            <v>28390</v>
          </cell>
        </row>
        <row r="1463">
          <cell r="A1463" t="str">
            <v>MSAG1-07N8C2U-O/-40</v>
          </cell>
          <cell r="B1463" t="str">
            <v>Наружный блок кондиционера</v>
          </cell>
          <cell r="C1463">
            <v>4</v>
          </cell>
          <cell r="D1463">
            <v>0</v>
          </cell>
          <cell r="E1463">
            <v>37390</v>
          </cell>
        </row>
        <row r="1464">
          <cell r="A1464" t="str">
            <v>MSAG1-09HRN1-O</v>
          </cell>
          <cell r="B1464" t="str">
            <v>Наружный блок кондиционера</v>
          </cell>
          <cell r="C1464">
            <v>3</v>
          </cell>
          <cell r="D1464">
            <v>19</v>
          </cell>
          <cell r="E1464">
            <v>22533</v>
          </cell>
        </row>
        <row r="1465">
          <cell r="A1465" t="str">
            <v>MSAG1-09HRN1-O/-40</v>
          </cell>
          <cell r="B1465" t="str">
            <v>Наружный блок кондиционера</v>
          </cell>
          <cell r="C1465">
            <v>0</v>
          </cell>
          <cell r="D1465">
            <v>0</v>
          </cell>
          <cell r="E1465">
            <v>29433</v>
          </cell>
        </row>
        <row r="1466">
          <cell r="A1466" t="str">
            <v>MSAG1-09HRN8-O</v>
          </cell>
          <cell r="B1466" t="str">
            <v>Наружный блок кондиционера</v>
          </cell>
          <cell r="C1466">
            <v>1</v>
          </cell>
          <cell r="D1466" t="str">
            <v>&gt;50</v>
          </cell>
          <cell r="E1466">
            <v>23233</v>
          </cell>
        </row>
        <row r="1467">
          <cell r="A1467" t="str">
            <v>MSAG1-09N8C2S-O</v>
          </cell>
          <cell r="B1467" t="str">
            <v>Наружный блок кондиционера</v>
          </cell>
          <cell r="C1467">
            <v>0</v>
          </cell>
          <cell r="D1467">
            <v>0</v>
          </cell>
          <cell r="E1467">
            <v>30933</v>
          </cell>
        </row>
        <row r="1468">
          <cell r="A1468" t="str">
            <v>MSAG1-09N8C2U-O/-40</v>
          </cell>
          <cell r="B1468" t="str">
            <v>Наружный блок кондиционера</v>
          </cell>
          <cell r="C1468">
            <v>2</v>
          </cell>
          <cell r="D1468">
            <v>0</v>
          </cell>
          <cell r="E1468">
            <v>39490</v>
          </cell>
        </row>
        <row r="1469">
          <cell r="A1469" t="str">
            <v>MSAG1-12HRN1-O</v>
          </cell>
          <cell r="B1469" t="str">
            <v>Наружный блок кондиционера</v>
          </cell>
          <cell r="C1469">
            <v>0</v>
          </cell>
          <cell r="D1469">
            <v>0</v>
          </cell>
          <cell r="E1469">
            <v>29183</v>
          </cell>
        </row>
        <row r="1470">
          <cell r="A1470" t="str">
            <v>MSAG1-12HRN1-O/-40</v>
          </cell>
          <cell r="B1470" t="str">
            <v>Наружный блок кондиционера</v>
          </cell>
          <cell r="C1470">
            <v>0</v>
          </cell>
          <cell r="D1470">
            <v>0</v>
          </cell>
          <cell r="E1470">
            <v>36083</v>
          </cell>
        </row>
        <row r="1471">
          <cell r="A1471" t="str">
            <v>MSAG1-12HRN8-O</v>
          </cell>
          <cell r="B1471" t="str">
            <v>Наружный блок кондиционера</v>
          </cell>
          <cell r="C1471">
            <v>0</v>
          </cell>
          <cell r="D1471" t="str">
            <v>&gt;50</v>
          </cell>
          <cell r="E1471">
            <v>30093</v>
          </cell>
        </row>
        <row r="1472">
          <cell r="A1472" t="str">
            <v>MSAG1-12N8C2U-O</v>
          </cell>
          <cell r="B1472" t="str">
            <v>Наружный блок кондиционера</v>
          </cell>
          <cell r="C1472">
            <v>0</v>
          </cell>
          <cell r="D1472" t="str">
            <v>&gt;50</v>
          </cell>
          <cell r="E1472">
            <v>35903</v>
          </cell>
        </row>
        <row r="1473">
          <cell r="A1473" t="str">
            <v>MSAG1-12N8C2U-O/-40</v>
          </cell>
          <cell r="B1473" t="str">
            <v>Наружный блок кондиционера</v>
          </cell>
          <cell r="C1473">
            <v>0</v>
          </cell>
          <cell r="D1473">
            <v>0</v>
          </cell>
          <cell r="E1473">
            <v>42203</v>
          </cell>
        </row>
        <row r="1474">
          <cell r="A1474" t="str">
            <v>MSAG1-18HRN1-O</v>
          </cell>
          <cell r="B1474" t="str">
            <v>Наружный блок кондиционера</v>
          </cell>
          <cell r="C1474">
            <v>3</v>
          </cell>
          <cell r="D1474">
            <v>13</v>
          </cell>
          <cell r="E1474">
            <v>49413</v>
          </cell>
        </row>
        <row r="1475">
          <cell r="A1475" t="str">
            <v>MSAG1-18HRN1-O/-40</v>
          </cell>
          <cell r="B1475" t="str">
            <v>Наружный блок кондиционера</v>
          </cell>
          <cell r="C1475">
            <v>0</v>
          </cell>
          <cell r="D1475">
            <v>0</v>
          </cell>
          <cell r="E1475">
            <v>56313</v>
          </cell>
        </row>
        <row r="1476">
          <cell r="A1476" t="str">
            <v>MSAG1-18HRN8-O</v>
          </cell>
          <cell r="B1476" t="str">
            <v>Наружный блок кондиционера</v>
          </cell>
          <cell r="C1476">
            <v>18</v>
          </cell>
          <cell r="D1476" t="str">
            <v>&gt;50</v>
          </cell>
          <cell r="E1476">
            <v>50953</v>
          </cell>
        </row>
        <row r="1477">
          <cell r="A1477" t="str">
            <v>MSAG1-18N8D0-O</v>
          </cell>
          <cell r="B1477" t="str">
            <v>Наружный блок кондиционера</v>
          </cell>
          <cell r="C1477">
            <v>1</v>
          </cell>
          <cell r="D1477">
            <v>0</v>
          </cell>
          <cell r="E1477">
            <v>60683</v>
          </cell>
        </row>
        <row r="1478">
          <cell r="A1478" t="str">
            <v>MSAG1-24HRN1-O</v>
          </cell>
          <cell r="B1478" t="str">
            <v>Наружный блок кондиционера</v>
          </cell>
          <cell r="C1478">
            <v>3</v>
          </cell>
          <cell r="D1478">
            <v>14</v>
          </cell>
          <cell r="E1478">
            <v>62433</v>
          </cell>
        </row>
        <row r="1479">
          <cell r="A1479" t="str">
            <v>MSAG1-24HRN1-O/-40</v>
          </cell>
          <cell r="B1479" t="str">
            <v>Наружный блок кондиционера</v>
          </cell>
          <cell r="C1479">
            <v>0</v>
          </cell>
          <cell r="D1479">
            <v>0</v>
          </cell>
          <cell r="E1479">
            <v>70533</v>
          </cell>
        </row>
        <row r="1480">
          <cell r="A1480" t="str">
            <v>MSAG1-24HRN8-O</v>
          </cell>
          <cell r="B1480" t="str">
            <v>Наружный блок кондиционера</v>
          </cell>
          <cell r="C1480">
            <v>2</v>
          </cell>
          <cell r="D1480">
            <v>11</v>
          </cell>
          <cell r="E1480">
            <v>64393</v>
          </cell>
        </row>
        <row r="1481">
          <cell r="A1481" t="str">
            <v>MSAG1-24N8D0-O</v>
          </cell>
          <cell r="B1481" t="str">
            <v>Наружный блок кондиционера</v>
          </cell>
          <cell r="C1481">
            <v>0</v>
          </cell>
          <cell r="D1481">
            <v>0</v>
          </cell>
          <cell r="E1481">
            <v>77483</v>
          </cell>
        </row>
        <row r="1482">
          <cell r="A1482" t="str">
            <v>MSAG2-07HRN1-O</v>
          </cell>
          <cell r="B1482" t="str">
            <v>Наружный блок кондиционера</v>
          </cell>
          <cell r="C1482">
            <v>0</v>
          </cell>
          <cell r="D1482" t="str">
            <v>&gt;50</v>
          </cell>
          <cell r="E1482">
            <v>20783</v>
          </cell>
        </row>
        <row r="1483">
          <cell r="A1483" t="str">
            <v>MSAG2-07HRN8-O</v>
          </cell>
          <cell r="B1483" t="str">
            <v>Наружный блок кондиционера</v>
          </cell>
          <cell r="C1483">
            <v>0</v>
          </cell>
          <cell r="D1483" t="str">
            <v>&gt;50</v>
          </cell>
          <cell r="E1483">
            <v>21413</v>
          </cell>
        </row>
        <row r="1484">
          <cell r="A1484" t="str">
            <v>MSAG2-07N8C2-O</v>
          </cell>
          <cell r="B1484" t="str">
            <v>Наружный блок кондиционера</v>
          </cell>
          <cell r="C1484">
            <v>0</v>
          </cell>
          <cell r="D1484">
            <v>0</v>
          </cell>
          <cell r="E1484">
            <v>28390</v>
          </cell>
        </row>
        <row r="1485">
          <cell r="A1485" t="str">
            <v>MSAG2-07N8C2S-O</v>
          </cell>
          <cell r="B1485" t="str">
            <v>Наружный блок кондиционера</v>
          </cell>
          <cell r="C1485">
            <v>0</v>
          </cell>
          <cell r="D1485" t="str">
            <v>&gt;50</v>
          </cell>
          <cell r="E1485">
            <v>28973</v>
          </cell>
        </row>
        <row r="1486">
          <cell r="A1486" t="str">
            <v>MSAG2-09HRN1-O</v>
          </cell>
          <cell r="B1486" t="str">
            <v>Наружный блок кондиционера</v>
          </cell>
          <cell r="C1486">
            <v>4</v>
          </cell>
          <cell r="D1486" t="str">
            <v>&gt;50</v>
          </cell>
          <cell r="E1486">
            <v>22533</v>
          </cell>
        </row>
        <row r="1487">
          <cell r="A1487" t="str">
            <v>MSAG2-09HRN8-O</v>
          </cell>
          <cell r="B1487" t="str">
            <v>Наружный блок кондиционера</v>
          </cell>
          <cell r="C1487">
            <v>2</v>
          </cell>
          <cell r="D1487" t="str">
            <v>&gt;50</v>
          </cell>
          <cell r="E1487">
            <v>23233</v>
          </cell>
        </row>
        <row r="1488">
          <cell r="A1488" t="str">
            <v>MSAG2-09N8C2S-O</v>
          </cell>
          <cell r="B1488" t="str">
            <v>Наружный блок кондиционера</v>
          </cell>
          <cell r="C1488" t="str">
            <v>&gt;50</v>
          </cell>
          <cell r="D1488">
            <v>24</v>
          </cell>
          <cell r="E1488">
            <v>30933</v>
          </cell>
        </row>
        <row r="1489">
          <cell r="A1489" t="str">
            <v>MSAG2-12HRN1-O</v>
          </cell>
          <cell r="B1489" t="str">
            <v>Наружный блок кондиционера</v>
          </cell>
          <cell r="C1489">
            <v>0</v>
          </cell>
          <cell r="D1489">
            <v>4</v>
          </cell>
          <cell r="E1489">
            <v>29183</v>
          </cell>
        </row>
        <row r="1490">
          <cell r="A1490" t="str">
            <v>MSAG2-12HRN8-O</v>
          </cell>
          <cell r="B1490" t="str">
            <v>Наружный блок кондиционера</v>
          </cell>
          <cell r="C1490">
            <v>3</v>
          </cell>
          <cell r="D1490">
            <v>0</v>
          </cell>
          <cell r="E1490">
            <v>30093</v>
          </cell>
        </row>
        <row r="1491">
          <cell r="A1491" t="str">
            <v>MSAG2-12N8C2U-O</v>
          </cell>
          <cell r="B1491" t="str">
            <v>Наружный блок кондиционера</v>
          </cell>
          <cell r="C1491">
            <v>41</v>
          </cell>
          <cell r="D1491" t="str">
            <v>&gt;50</v>
          </cell>
          <cell r="E1491">
            <v>35903</v>
          </cell>
        </row>
        <row r="1492">
          <cell r="A1492" t="str">
            <v>MSAG2-18HRN1-O</v>
          </cell>
          <cell r="B1492" t="str">
            <v>Наружный блок кондиционера</v>
          </cell>
          <cell r="C1492">
            <v>48</v>
          </cell>
          <cell r="D1492" t="str">
            <v>&gt;50</v>
          </cell>
          <cell r="E1492">
            <v>49413</v>
          </cell>
        </row>
        <row r="1493">
          <cell r="A1493" t="str">
            <v>MSAG2-18HRN8-O</v>
          </cell>
          <cell r="B1493" t="str">
            <v>Наружный блок кондиционера</v>
          </cell>
          <cell r="C1493">
            <v>0</v>
          </cell>
          <cell r="D1493">
            <v>34</v>
          </cell>
          <cell r="E1493">
            <v>50953</v>
          </cell>
        </row>
        <row r="1494">
          <cell r="A1494" t="str">
            <v>MSAG2-18N8D0-O</v>
          </cell>
          <cell r="B1494" t="str">
            <v>Наружный блок кондиционера</v>
          </cell>
          <cell r="C1494">
            <v>0</v>
          </cell>
          <cell r="D1494">
            <v>0</v>
          </cell>
          <cell r="E1494">
            <v>60683</v>
          </cell>
        </row>
        <row r="1495">
          <cell r="A1495" t="str">
            <v>MSAG2-24HRN1-O</v>
          </cell>
          <cell r="B1495" t="str">
            <v>Наружный блок кондиционера</v>
          </cell>
          <cell r="C1495">
            <v>20</v>
          </cell>
          <cell r="D1495" t="str">
            <v>&gt;50</v>
          </cell>
          <cell r="E1495">
            <v>62433</v>
          </cell>
        </row>
        <row r="1496">
          <cell r="A1496" t="str">
            <v>MSAG2-24HRN8-O</v>
          </cell>
          <cell r="B1496" t="str">
            <v>Наружный блок кондиционера</v>
          </cell>
          <cell r="C1496">
            <v>0</v>
          </cell>
          <cell r="D1496">
            <v>0</v>
          </cell>
          <cell r="E1496">
            <v>64393</v>
          </cell>
        </row>
        <row r="1497">
          <cell r="A1497" t="str">
            <v>MSAG2-24N8D0-O</v>
          </cell>
          <cell r="B1497" t="str">
            <v>Наружный блок кондиционера</v>
          </cell>
          <cell r="C1497">
            <v>0</v>
          </cell>
          <cell r="D1497">
            <v>0</v>
          </cell>
          <cell r="E1497">
            <v>77483</v>
          </cell>
        </row>
        <row r="1498">
          <cell r="A1498" t="str">
            <v>MSAG4-07HRN1-O</v>
          </cell>
          <cell r="B1498" t="str">
            <v>Наружный блок кондиционера</v>
          </cell>
          <cell r="C1498">
            <v>10</v>
          </cell>
          <cell r="D1498">
            <v>11</v>
          </cell>
          <cell r="E1498">
            <v>22813</v>
          </cell>
        </row>
        <row r="1499">
          <cell r="A1499" t="str">
            <v>MSAG4-07HRN8-O</v>
          </cell>
          <cell r="B1499" t="str">
            <v>Наружный блок кондиционера</v>
          </cell>
          <cell r="C1499">
            <v>0</v>
          </cell>
          <cell r="D1499">
            <v>29</v>
          </cell>
          <cell r="E1499">
            <v>25333</v>
          </cell>
        </row>
        <row r="1500">
          <cell r="A1500" t="str">
            <v>MSAG4-07N8C2S-O</v>
          </cell>
          <cell r="B1500" t="str">
            <v>Наружный блок кондиционера</v>
          </cell>
          <cell r="C1500">
            <v>0</v>
          </cell>
          <cell r="D1500">
            <v>0</v>
          </cell>
          <cell r="E1500">
            <v>34993</v>
          </cell>
        </row>
        <row r="1501">
          <cell r="A1501" t="str">
            <v>MSAG4-09HRN1-O</v>
          </cell>
          <cell r="B1501" t="str">
            <v>Наружный блок кондиционера</v>
          </cell>
          <cell r="C1501">
            <v>0</v>
          </cell>
          <cell r="D1501">
            <v>1</v>
          </cell>
          <cell r="E1501">
            <v>24493</v>
          </cell>
        </row>
        <row r="1502">
          <cell r="A1502" t="str">
            <v>MSAG4-09HRN8-O</v>
          </cell>
          <cell r="B1502" t="str">
            <v>Наружный блок кондиционера</v>
          </cell>
          <cell r="C1502">
            <v>0</v>
          </cell>
          <cell r="D1502">
            <v>28</v>
          </cell>
          <cell r="E1502">
            <v>27223</v>
          </cell>
        </row>
        <row r="1503">
          <cell r="A1503" t="str">
            <v>MSAG4-09N8C2S-O</v>
          </cell>
          <cell r="B1503" t="str">
            <v>Наружный блок кондиционера</v>
          </cell>
          <cell r="C1503">
            <v>0</v>
          </cell>
          <cell r="D1503">
            <v>0</v>
          </cell>
          <cell r="E1503">
            <v>39613</v>
          </cell>
        </row>
        <row r="1504">
          <cell r="A1504" t="str">
            <v>MSAG4-12HRN1-O</v>
          </cell>
          <cell r="B1504" t="str">
            <v>Наружный блок кондиционера</v>
          </cell>
          <cell r="C1504">
            <v>0</v>
          </cell>
          <cell r="D1504">
            <v>0</v>
          </cell>
          <cell r="E1504">
            <v>31353</v>
          </cell>
        </row>
        <row r="1505">
          <cell r="A1505" t="str">
            <v>MSAG4-12HRN8-O</v>
          </cell>
          <cell r="B1505" t="str">
            <v>Наружный блок кондиционера</v>
          </cell>
          <cell r="C1505">
            <v>0</v>
          </cell>
          <cell r="D1505">
            <v>43</v>
          </cell>
          <cell r="E1505">
            <v>34853</v>
          </cell>
        </row>
        <row r="1506">
          <cell r="A1506" t="str">
            <v>MSAG4-12N8C2-O</v>
          </cell>
          <cell r="B1506" t="str">
            <v>Наружный блок кондиционера</v>
          </cell>
          <cell r="C1506">
            <v>0</v>
          </cell>
          <cell r="D1506">
            <v>0</v>
          </cell>
          <cell r="E1506">
            <v>44233</v>
          </cell>
        </row>
        <row r="1507">
          <cell r="A1507" t="str">
            <v>MSAG4-18HRN1-O</v>
          </cell>
          <cell r="B1507" t="str">
            <v>Наружный блок кондиционера</v>
          </cell>
          <cell r="C1507">
            <v>1</v>
          </cell>
          <cell r="D1507">
            <v>3</v>
          </cell>
          <cell r="E1507">
            <v>49903</v>
          </cell>
        </row>
        <row r="1508">
          <cell r="A1508" t="str">
            <v>MSAG4-18HRN8-O</v>
          </cell>
          <cell r="B1508" t="str">
            <v>Наружный блок кондиционера</v>
          </cell>
          <cell r="C1508">
            <v>2</v>
          </cell>
          <cell r="D1508" t="str">
            <v>&gt;50</v>
          </cell>
          <cell r="E1508">
            <v>55433</v>
          </cell>
        </row>
        <row r="1509">
          <cell r="A1509" t="str">
            <v>MSAG4-18N8D0-O</v>
          </cell>
          <cell r="B1509" t="str">
            <v>Наружный блок кондиционера</v>
          </cell>
          <cell r="C1509">
            <v>0</v>
          </cell>
          <cell r="D1509">
            <v>0</v>
          </cell>
          <cell r="E1509">
            <v>71043</v>
          </cell>
        </row>
        <row r="1510">
          <cell r="A1510" t="str">
            <v>MSAG4-24HRN1-O</v>
          </cell>
          <cell r="B1510" t="str">
            <v>Наружный блок кондиционера</v>
          </cell>
          <cell r="C1510">
            <v>1</v>
          </cell>
          <cell r="D1510">
            <v>0</v>
          </cell>
          <cell r="E1510">
            <v>61243</v>
          </cell>
        </row>
        <row r="1511">
          <cell r="A1511" t="str">
            <v>MSAG4-24HRN8-O</v>
          </cell>
          <cell r="B1511" t="str">
            <v>Наружный блок кондиционера</v>
          </cell>
          <cell r="C1511">
            <v>0</v>
          </cell>
          <cell r="D1511">
            <v>41</v>
          </cell>
          <cell r="E1511">
            <v>68033</v>
          </cell>
        </row>
        <row r="1512">
          <cell r="A1512" t="str">
            <v>MSAG4-24N8D0-O</v>
          </cell>
          <cell r="B1512" t="str">
            <v>Наружный блок кондиционера</v>
          </cell>
          <cell r="C1512">
            <v>1</v>
          </cell>
          <cell r="D1512">
            <v>0</v>
          </cell>
          <cell r="E1512">
            <v>92323</v>
          </cell>
        </row>
        <row r="1513">
          <cell r="A1513" t="str">
            <v>MSES-07N8D6-O</v>
          </cell>
          <cell r="B1513" t="str">
            <v>Наружный блок кондиционера</v>
          </cell>
          <cell r="C1513">
            <v>0</v>
          </cell>
          <cell r="D1513" t="str">
            <v>&gt;50</v>
          </cell>
          <cell r="E1513">
            <v>32263</v>
          </cell>
        </row>
        <row r="1514">
          <cell r="A1514" t="str">
            <v>MSES-09N8D6-O</v>
          </cell>
          <cell r="B1514" t="str">
            <v>Наружный блок кондиционера</v>
          </cell>
          <cell r="C1514">
            <v>0</v>
          </cell>
          <cell r="D1514">
            <v>0</v>
          </cell>
          <cell r="E1514">
            <v>34363</v>
          </cell>
        </row>
        <row r="1515">
          <cell r="A1515" t="str">
            <v>MSES-12N8D6-O</v>
          </cell>
          <cell r="B1515" t="str">
            <v>Наружный блок кондиционера</v>
          </cell>
          <cell r="C1515">
            <v>0</v>
          </cell>
          <cell r="D1515">
            <v>0</v>
          </cell>
          <cell r="E1515">
            <v>39823</v>
          </cell>
        </row>
        <row r="1516">
          <cell r="A1516" t="str">
            <v>MSES-18N8D6-O</v>
          </cell>
          <cell r="B1516" t="str">
            <v>Наружный блок кондиционера</v>
          </cell>
          <cell r="C1516">
            <v>11</v>
          </cell>
          <cell r="D1516">
            <v>0</v>
          </cell>
          <cell r="E1516">
            <v>67333</v>
          </cell>
        </row>
        <row r="1517">
          <cell r="A1517" t="str">
            <v>MSES-24N8D6-O</v>
          </cell>
          <cell r="B1517" t="str">
            <v>Наружный блок кондиционера</v>
          </cell>
          <cell r="C1517">
            <v>15</v>
          </cell>
          <cell r="D1517">
            <v>0</v>
          </cell>
          <cell r="E1517">
            <v>86233</v>
          </cell>
        </row>
        <row r="1518">
          <cell r="A1518" t="str">
            <v>MSFA-09N8D6-O</v>
          </cell>
          <cell r="B1518" t="str">
            <v>Наружный блок кондиционера</v>
          </cell>
          <cell r="C1518">
            <v>1</v>
          </cell>
          <cell r="D1518">
            <v>2</v>
          </cell>
          <cell r="E1518">
            <v>47690</v>
          </cell>
        </row>
        <row r="1519">
          <cell r="A1519" t="str">
            <v>MSFA-12N8D6-O</v>
          </cell>
          <cell r="B1519" t="str">
            <v>Наружный блок кондиционера</v>
          </cell>
          <cell r="C1519">
            <v>0</v>
          </cell>
          <cell r="D1519">
            <v>11</v>
          </cell>
          <cell r="E1519">
            <v>52887</v>
          </cell>
        </row>
        <row r="1520">
          <cell r="A1520" t="str">
            <v>MSFA1-09N8D6-O</v>
          </cell>
          <cell r="B1520" t="str">
            <v>Наружный блок кондиционера</v>
          </cell>
          <cell r="C1520">
            <v>0</v>
          </cell>
          <cell r="D1520" t="str">
            <v>&gt;50</v>
          </cell>
          <cell r="E1520">
            <v>52283</v>
          </cell>
        </row>
        <row r="1521">
          <cell r="A1521" t="str">
            <v>MSFA1-12N8D6-O</v>
          </cell>
          <cell r="B1521" t="str">
            <v>Наружный блок кондиционера</v>
          </cell>
          <cell r="C1521">
            <v>0</v>
          </cell>
          <cell r="D1521" t="str">
            <v>&gt;50</v>
          </cell>
          <cell r="E1521">
            <v>54523</v>
          </cell>
        </row>
        <row r="1522">
          <cell r="A1522" t="str">
            <v>MSFE-09N8D6-O</v>
          </cell>
          <cell r="B1522" t="str">
            <v>Наружный блок кондиционера</v>
          </cell>
          <cell r="C1522">
            <v>4</v>
          </cell>
          <cell r="D1522" t="str">
            <v>&gt;50</v>
          </cell>
          <cell r="E1522">
            <v>37513</v>
          </cell>
        </row>
        <row r="1523">
          <cell r="A1523" t="str">
            <v>MSFE-12N8D6-O</v>
          </cell>
          <cell r="B1523" t="str">
            <v>Наружный блок кондиционера</v>
          </cell>
          <cell r="C1523">
            <v>0</v>
          </cell>
          <cell r="D1523">
            <v>24</v>
          </cell>
          <cell r="E1523">
            <v>40173</v>
          </cell>
        </row>
        <row r="1524">
          <cell r="A1524" t="str">
            <v>MSFE-18N8D6-O</v>
          </cell>
          <cell r="B1524" t="str">
            <v>Наружный блок кондиционера</v>
          </cell>
          <cell r="C1524">
            <v>3</v>
          </cell>
          <cell r="D1524">
            <v>12</v>
          </cell>
          <cell r="E1524">
            <v>55363</v>
          </cell>
        </row>
        <row r="1525">
          <cell r="A1525" t="str">
            <v>MSFE-24N8D6-O</v>
          </cell>
          <cell r="B1525" t="str">
            <v>Наружный блок кондиционера</v>
          </cell>
          <cell r="C1525">
            <v>0</v>
          </cell>
          <cell r="D1525">
            <v>0</v>
          </cell>
          <cell r="E1525">
            <v>74683</v>
          </cell>
        </row>
        <row r="1526">
          <cell r="A1526" t="str">
            <v>MSHP-09N8D6-O</v>
          </cell>
          <cell r="B1526" t="str">
            <v>Наружный блок кондиционера</v>
          </cell>
          <cell r="C1526">
            <v>0</v>
          </cell>
          <cell r="D1526" t="str">
            <v>&gt;50</v>
          </cell>
          <cell r="E1526">
            <v>73843</v>
          </cell>
        </row>
        <row r="1527">
          <cell r="A1527" t="str">
            <v>MSHP-12N8D6-O</v>
          </cell>
          <cell r="B1527" t="str">
            <v>Наружный блок кондиционера</v>
          </cell>
          <cell r="C1527">
            <v>0</v>
          </cell>
          <cell r="D1527" t="str">
            <v>&gt;50</v>
          </cell>
          <cell r="E1527">
            <v>77483</v>
          </cell>
        </row>
        <row r="1528">
          <cell r="A1528" t="str">
            <v>MSHP-18N8D0-O</v>
          </cell>
          <cell r="B1528" t="str">
            <v>Наружный блок кондиционера</v>
          </cell>
          <cell r="C1528">
            <v>0</v>
          </cell>
          <cell r="D1528" t="str">
            <v>&gt;50</v>
          </cell>
          <cell r="E1528">
            <v>98763</v>
          </cell>
        </row>
        <row r="1529">
          <cell r="A1529" t="str">
            <v>MSHP-24N8D0-O</v>
          </cell>
          <cell r="B1529" t="str">
            <v>Наружный блок кондиционера</v>
          </cell>
          <cell r="C1529">
            <v>0</v>
          </cell>
          <cell r="D1529">
            <v>38</v>
          </cell>
          <cell r="E1529">
            <v>125223</v>
          </cell>
        </row>
        <row r="1530">
          <cell r="A1530" t="str">
            <v>NAC-07F1AO</v>
          </cell>
          <cell r="B1530" t="str">
            <v>Наружный блок кондиционера</v>
          </cell>
          <cell r="C1530">
            <v>2</v>
          </cell>
          <cell r="D1530">
            <v>0</v>
          </cell>
          <cell r="E1530"/>
        </row>
        <row r="1531">
          <cell r="A1531" t="str">
            <v>NAC-09F1AO</v>
          </cell>
          <cell r="B1531" t="str">
            <v>Наружный блок кондиционера</v>
          </cell>
          <cell r="C1531">
            <v>0</v>
          </cell>
          <cell r="D1531">
            <v>0</v>
          </cell>
          <cell r="E1531"/>
        </row>
        <row r="1532">
          <cell r="A1532" t="str">
            <v>PRAW-07TEDA2/O</v>
          </cell>
          <cell r="B1532" t="str">
            <v>Наружный блок кондиционера</v>
          </cell>
          <cell r="C1532">
            <v>0</v>
          </cell>
          <cell r="D1532">
            <v>2</v>
          </cell>
          <cell r="E1532">
            <v>17639</v>
          </cell>
        </row>
        <row r="1533">
          <cell r="A1533" t="str">
            <v>PRAW-07TENA2/O</v>
          </cell>
          <cell r="B1533" t="str">
            <v>Наружный блок кондиционера</v>
          </cell>
          <cell r="C1533">
            <v>0</v>
          </cell>
          <cell r="D1533">
            <v>2</v>
          </cell>
          <cell r="E1533">
            <v>12599</v>
          </cell>
        </row>
        <row r="1534">
          <cell r="A1534" t="str">
            <v>PRAW-09TEDA2/O</v>
          </cell>
          <cell r="B1534" t="str">
            <v>Наружный блок кондиционера</v>
          </cell>
          <cell r="C1534">
            <v>0</v>
          </cell>
          <cell r="D1534">
            <v>0</v>
          </cell>
          <cell r="E1534">
            <v>19529</v>
          </cell>
        </row>
        <row r="1535">
          <cell r="A1535" t="str">
            <v>PRAW-09TENA2/O</v>
          </cell>
          <cell r="B1535" t="str">
            <v>Наружный блок кондиционера</v>
          </cell>
          <cell r="C1535">
            <v>0</v>
          </cell>
          <cell r="D1535">
            <v>0</v>
          </cell>
          <cell r="E1535">
            <v>13859</v>
          </cell>
        </row>
        <row r="1536">
          <cell r="A1536" t="str">
            <v>PRAW-12TENA2/O</v>
          </cell>
          <cell r="B1536" t="str">
            <v>Наружный блок кондиционера</v>
          </cell>
          <cell r="C1536">
            <v>0</v>
          </cell>
          <cell r="D1536">
            <v>0</v>
          </cell>
          <cell r="E1536">
            <v>20159</v>
          </cell>
        </row>
        <row r="1537">
          <cell r="A1537" t="str">
            <v>PRAW-18TEDA2/O</v>
          </cell>
          <cell r="B1537" t="str">
            <v>Наружный блок кондиционера</v>
          </cell>
          <cell r="C1537">
            <v>0</v>
          </cell>
          <cell r="D1537">
            <v>4</v>
          </cell>
          <cell r="E1537">
            <v>39059</v>
          </cell>
        </row>
        <row r="1538">
          <cell r="A1538" t="str">
            <v>PRAW-18TENA2/O</v>
          </cell>
          <cell r="B1538" t="str">
            <v>Наружный блок кондиционера</v>
          </cell>
          <cell r="C1538">
            <v>0</v>
          </cell>
          <cell r="D1538">
            <v>0</v>
          </cell>
          <cell r="E1538">
            <v>33389</v>
          </cell>
        </row>
        <row r="1539">
          <cell r="A1539" t="str">
            <v>PRAW-24TEDA2/O</v>
          </cell>
          <cell r="B1539" t="str">
            <v>Наружный блок кондиционера</v>
          </cell>
          <cell r="C1539">
            <v>0</v>
          </cell>
          <cell r="D1539">
            <v>3</v>
          </cell>
          <cell r="E1539">
            <v>48509</v>
          </cell>
        </row>
        <row r="1540">
          <cell r="A1540" t="str">
            <v>PRAW-24TENA2/O</v>
          </cell>
          <cell r="B1540" t="str">
            <v>Наружный блок кондиционера</v>
          </cell>
          <cell r="C1540">
            <v>0</v>
          </cell>
          <cell r="D1540">
            <v>0</v>
          </cell>
          <cell r="E1540">
            <v>42209</v>
          </cell>
        </row>
        <row r="1541">
          <cell r="A1541" t="str">
            <v>MVUC200CCU-VA3</v>
          </cell>
          <cell r="B1541" t="str">
            <v>Компрессорно-конденсаторный блок</v>
          </cell>
          <cell r="C1541">
            <v>0</v>
          </cell>
          <cell r="D1541">
            <v>0</v>
          </cell>
          <cell r="E1541"/>
        </row>
        <row r="1542">
          <cell r="A1542" t="str">
            <v>MVUC224CCU-VA3</v>
          </cell>
          <cell r="B1542" t="str">
            <v>Компрессорно-конденсаторный блок</v>
          </cell>
          <cell r="C1542">
            <v>1</v>
          </cell>
          <cell r="D1542">
            <v>3</v>
          </cell>
          <cell r="E1542"/>
        </row>
        <row r="1543">
          <cell r="A1543" t="str">
            <v>MVUC260CCU-VA3</v>
          </cell>
          <cell r="B1543" t="str">
            <v>Компрессорно-конденсаторный блок</v>
          </cell>
          <cell r="C1543">
            <v>0</v>
          </cell>
          <cell r="D1543">
            <v>6</v>
          </cell>
          <cell r="E1543"/>
        </row>
        <row r="1544">
          <cell r="A1544" t="str">
            <v>MVUC280CCU-VA3</v>
          </cell>
          <cell r="B1544" t="str">
            <v>Компрессорно-конденсаторный блок</v>
          </cell>
          <cell r="C1544">
            <v>0</v>
          </cell>
          <cell r="D1544">
            <v>13</v>
          </cell>
          <cell r="E1544"/>
        </row>
        <row r="1545">
          <cell r="A1545" t="str">
            <v>MVUC335CCU-VA3</v>
          </cell>
          <cell r="B1545" t="str">
            <v>Компрессорно-конденсаторный блок</v>
          </cell>
          <cell r="C1545">
            <v>0</v>
          </cell>
          <cell r="D1545">
            <v>10</v>
          </cell>
          <cell r="E1545"/>
        </row>
        <row r="1546">
          <cell r="A1546" t="str">
            <v>MVUC400CCU-VA3</v>
          </cell>
          <cell r="B1546" t="str">
            <v>Компрессорно-конденсаторный блок</v>
          </cell>
          <cell r="C1546">
            <v>0</v>
          </cell>
          <cell r="D1546">
            <v>0</v>
          </cell>
          <cell r="E1546"/>
        </row>
        <row r="1547">
          <cell r="A1547" t="str">
            <v>MVUC450CCU-VA3</v>
          </cell>
          <cell r="B1547" t="str">
            <v>Компрессорно-конденсаторный блок</v>
          </cell>
          <cell r="C1547">
            <v>0</v>
          </cell>
          <cell r="D1547">
            <v>3</v>
          </cell>
          <cell r="E1547"/>
        </row>
        <row r="1548">
          <cell r="A1548" t="str">
            <v>MVUC500CCU-VA3</v>
          </cell>
          <cell r="B1548" t="str">
            <v>Компрессорно-конденсаторный блок</v>
          </cell>
          <cell r="C1548">
            <v>0</v>
          </cell>
          <cell r="D1548">
            <v>0</v>
          </cell>
          <cell r="E1548"/>
        </row>
        <row r="1549">
          <cell r="A1549" t="str">
            <v>MVUC560CCU-VA3</v>
          </cell>
          <cell r="B1549" t="str">
            <v>Компрессорно-конденсаторный блок</v>
          </cell>
          <cell r="C1549">
            <v>0</v>
          </cell>
          <cell r="D1549">
            <v>3</v>
          </cell>
          <cell r="E1549"/>
        </row>
        <row r="1550">
          <cell r="A1550" t="str">
            <v>MVUC615CCU-VA3</v>
          </cell>
          <cell r="B1550" t="str">
            <v>Компрессорно-конденсаторный блок</v>
          </cell>
          <cell r="C1550">
            <v>0</v>
          </cell>
          <cell r="D1550">
            <v>9</v>
          </cell>
          <cell r="E1550"/>
        </row>
        <row r="1551">
          <cell r="A1551" t="str">
            <v>MVUC670CCU-VA3</v>
          </cell>
          <cell r="B1551" t="str">
            <v>Компрессорно-конденсаторный блок</v>
          </cell>
          <cell r="C1551">
            <v>0</v>
          </cell>
          <cell r="D1551">
            <v>0</v>
          </cell>
          <cell r="E1551"/>
        </row>
        <row r="1552">
          <cell r="A1552" t="str">
            <v>MVUC730CCU-VA3</v>
          </cell>
          <cell r="B1552" t="str">
            <v>Компрессорно-конденсаторный блок</v>
          </cell>
          <cell r="C1552">
            <v>0</v>
          </cell>
          <cell r="D1552">
            <v>0</v>
          </cell>
          <cell r="E1552"/>
        </row>
        <row r="1553">
          <cell r="A1553" t="str">
            <v>MVUC785CCU-VA3</v>
          </cell>
          <cell r="B1553" t="str">
            <v>Компрессорно-конденсаторный блок</v>
          </cell>
          <cell r="C1553">
            <v>0</v>
          </cell>
          <cell r="D1553">
            <v>0</v>
          </cell>
          <cell r="E1553"/>
        </row>
        <row r="1554">
          <cell r="A1554" t="str">
            <v>MVUC850CCU-VA3</v>
          </cell>
          <cell r="B1554" t="str">
            <v>Компрессорно-конденсаторный блок</v>
          </cell>
          <cell r="C1554">
            <v>0</v>
          </cell>
          <cell r="D1554">
            <v>0</v>
          </cell>
          <cell r="E1554"/>
        </row>
        <row r="1555">
          <cell r="A1555" t="str">
            <v>MVUH100CCU-VA1</v>
          </cell>
          <cell r="B1555" t="str">
            <v>Компрессорно-конденсаторный блок</v>
          </cell>
          <cell r="C1555">
            <v>0</v>
          </cell>
          <cell r="D1555">
            <v>27</v>
          </cell>
          <cell r="E1555"/>
        </row>
        <row r="1556">
          <cell r="A1556" t="str">
            <v>MVUH1060CCU-VA3</v>
          </cell>
          <cell r="B1556" t="str">
            <v>Компрессорно-конденсаторный блок</v>
          </cell>
          <cell r="C1556">
            <v>0</v>
          </cell>
          <cell r="D1556">
            <v>8</v>
          </cell>
          <cell r="E1556"/>
        </row>
        <row r="1557">
          <cell r="A1557" t="str">
            <v>MVUH120CCU-VA1</v>
          </cell>
          <cell r="B1557" t="str">
            <v>Компрессорно-конденсаторный блок</v>
          </cell>
          <cell r="C1557">
            <v>0</v>
          </cell>
          <cell r="D1557">
            <v>0</v>
          </cell>
          <cell r="E1557"/>
        </row>
        <row r="1558">
          <cell r="A1558" t="str">
            <v>MVUH140CCU-VA1</v>
          </cell>
          <cell r="B1558" t="str">
            <v>Компрессорно-конденсаторный блок</v>
          </cell>
          <cell r="C1558">
            <v>0</v>
          </cell>
          <cell r="D1558">
            <v>6</v>
          </cell>
          <cell r="E1558"/>
        </row>
        <row r="1559">
          <cell r="A1559" t="str">
            <v>MVUH160CCU-VA1</v>
          </cell>
          <cell r="B1559" t="str">
            <v>Компрессорно-конденсаторный блок</v>
          </cell>
          <cell r="C1559">
            <v>0</v>
          </cell>
          <cell r="D1559">
            <v>16</v>
          </cell>
          <cell r="E1559"/>
        </row>
        <row r="1560">
          <cell r="A1560" t="str">
            <v>MVUH180CCU-VA1</v>
          </cell>
          <cell r="B1560" t="str">
            <v>Компрессорно-конденсаторный блок</v>
          </cell>
          <cell r="C1560">
            <v>1</v>
          </cell>
          <cell r="D1560">
            <v>7</v>
          </cell>
          <cell r="E1560"/>
        </row>
        <row r="1561">
          <cell r="A1561" t="str">
            <v>MVUH35CCU-VA1</v>
          </cell>
          <cell r="B1561" t="str">
            <v>Компрессорно-конденсаторный блок</v>
          </cell>
          <cell r="C1561">
            <v>0</v>
          </cell>
          <cell r="D1561">
            <v>2</v>
          </cell>
          <cell r="E1561"/>
        </row>
        <row r="1562">
          <cell r="A1562" t="str">
            <v>MVUH50CCU-VA1</v>
          </cell>
          <cell r="B1562" t="str">
            <v>Компрессорно-конденсаторный блок</v>
          </cell>
          <cell r="C1562">
            <v>0</v>
          </cell>
          <cell r="D1562">
            <v>7</v>
          </cell>
          <cell r="E1562"/>
        </row>
        <row r="1563">
          <cell r="A1563" t="str">
            <v>MVUH60CCU-VA1</v>
          </cell>
          <cell r="B1563" t="str">
            <v>Компрессорно-конденсаторный блок</v>
          </cell>
          <cell r="C1563">
            <v>0</v>
          </cell>
          <cell r="D1563">
            <v>37</v>
          </cell>
          <cell r="E1563"/>
        </row>
        <row r="1564">
          <cell r="A1564" t="str">
            <v>MVUH80CCU-VA1</v>
          </cell>
          <cell r="B1564" t="str">
            <v>Компрессорно-конденсаторный блок</v>
          </cell>
          <cell r="C1564">
            <v>0</v>
          </cell>
          <cell r="D1564">
            <v>2</v>
          </cell>
          <cell r="E1564"/>
        </row>
        <row r="1565">
          <cell r="A1565" t="str">
            <v>MPPDA-09CRN7-Q</v>
          </cell>
          <cell r="B1565" t="str">
            <v>Мобильный кондиционер</v>
          </cell>
          <cell r="C1565">
            <v>0</v>
          </cell>
          <cell r="D1565">
            <v>40</v>
          </cell>
          <cell r="E1565">
            <v>42990</v>
          </cell>
        </row>
        <row r="1566">
          <cell r="A1566" t="str">
            <v>MPPDB-12CRN7-Q</v>
          </cell>
          <cell r="B1566" t="str">
            <v>Мобильный кондиционер</v>
          </cell>
          <cell r="C1566">
            <v>0</v>
          </cell>
          <cell r="D1566">
            <v>0</v>
          </cell>
          <cell r="E1566">
            <v>44990</v>
          </cell>
        </row>
        <row r="1567">
          <cell r="A1567" t="str">
            <v>MPPDB-12HRN1-Q</v>
          </cell>
          <cell r="B1567" t="str">
            <v>Мобильный кондиционер</v>
          </cell>
          <cell r="C1567">
            <v>8</v>
          </cell>
          <cell r="D1567">
            <v>38</v>
          </cell>
          <cell r="E1567">
            <v>49990</v>
          </cell>
        </row>
        <row r="1568">
          <cell r="A1568" t="str">
            <v>MPPHA-07CRN7-Q</v>
          </cell>
          <cell r="B1568" t="str">
            <v>Мобильный кондиционер</v>
          </cell>
          <cell r="C1568">
            <v>5</v>
          </cell>
          <cell r="D1568" t="str">
            <v>&gt;50</v>
          </cell>
          <cell r="E1568">
            <v>27990</v>
          </cell>
        </row>
        <row r="1569">
          <cell r="A1569" t="str">
            <v>MPPHA-09CRN7-Q</v>
          </cell>
          <cell r="B1569" t="str">
            <v>Мобильный кондиционер</v>
          </cell>
          <cell r="C1569">
            <v>0</v>
          </cell>
          <cell r="D1569" t="str">
            <v>&gt;50</v>
          </cell>
          <cell r="E1569">
            <v>29990</v>
          </cell>
        </row>
        <row r="1570">
          <cell r="A1570" t="str">
            <v>MPPT-12CRFN7-Q</v>
          </cell>
          <cell r="B1570" t="str">
            <v>Мобильный кондиционер</v>
          </cell>
          <cell r="C1570">
            <v>0</v>
          </cell>
          <cell r="D1570">
            <v>0</v>
          </cell>
          <cell r="E1570">
            <v>56990</v>
          </cell>
        </row>
        <row r="1571">
          <cell r="A1571" t="str">
            <v>MPPT-12CRN7-Q</v>
          </cell>
          <cell r="B1571" t="str">
            <v>Мобильный кондиционер</v>
          </cell>
          <cell r="C1571">
            <v>0</v>
          </cell>
          <cell r="D1571">
            <v>0</v>
          </cell>
          <cell r="E1571">
            <v>41999</v>
          </cell>
        </row>
        <row r="1572">
          <cell r="A1572" t="str">
            <v>K3MRR60HZRN1</v>
          </cell>
          <cell r="B1572" t="str">
            <v>Наружный блок кондиционера</v>
          </cell>
          <cell r="C1572">
            <v>2</v>
          </cell>
          <cell r="D1572">
            <v>12</v>
          </cell>
          <cell r="E1572"/>
        </row>
        <row r="1573">
          <cell r="A1573" t="str">
            <v>ASX07MH1Z1R</v>
          </cell>
          <cell r="B1573" t="str">
            <v>Внутренний блок мультисистемы</v>
          </cell>
          <cell r="C1573">
            <v>0</v>
          </cell>
          <cell r="D1573" t="str">
            <v>&gt;50</v>
          </cell>
          <cell r="E1573">
            <v>14290</v>
          </cell>
        </row>
        <row r="1574">
          <cell r="A1574" t="str">
            <v>ASX07MHZ1R</v>
          </cell>
          <cell r="B1574" t="str">
            <v>Внутренний блок мультисистемы</v>
          </cell>
          <cell r="C1574">
            <v>1</v>
          </cell>
          <cell r="D1574" t="str">
            <v>&gt;50</v>
          </cell>
          <cell r="E1574">
            <v>13790</v>
          </cell>
        </row>
        <row r="1575">
          <cell r="A1575" t="str">
            <v>ASX09MCZ1R</v>
          </cell>
          <cell r="B1575" t="str">
            <v>Внутренний блок мультисистемы</v>
          </cell>
          <cell r="C1575">
            <v>3</v>
          </cell>
          <cell r="D1575">
            <v>25</v>
          </cell>
          <cell r="E1575">
            <v>24790</v>
          </cell>
        </row>
        <row r="1576">
          <cell r="A1576" t="str">
            <v>ASX09MCZ1R/A-Q4B</v>
          </cell>
          <cell r="B1576" t="str">
            <v>Внутренний блок мультисистемы</v>
          </cell>
          <cell r="C1576">
            <v>1</v>
          </cell>
          <cell r="D1576">
            <v>27</v>
          </cell>
          <cell r="E1576">
            <v>30990</v>
          </cell>
        </row>
        <row r="1577">
          <cell r="A1577" t="str">
            <v>ASX09MCZ1R1</v>
          </cell>
          <cell r="B1577" t="str">
            <v>Внутренний блок мультисистемы</v>
          </cell>
          <cell r="C1577">
            <v>1</v>
          </cell>
          <cell r="D1577">
            <v>32</v>
          </cell>
          <cell r="E1577">
            <v>26190</v>
          </cell>
        </row>
        <row r="1578">
          <cell r="A1578" t="str">
            <v>ASX09MCZ1R1/A-Q4B2</v>
          </cell>
          <cell r="B1578" t="str">
            <v>Внутренний блок мультисистемы</v>
          </cell>
          <cell r="C1578">
            <v>0</v>
          </cell>
          <cell r="D1578">
            <v>33</v>
          </cell>
          <cell r="E1578">
            <v>32690</v>
          </cell>
        </row>
        <row r="1579">
          <cell r="A1579" t="str">
            <v>ASX09MDZ1R</v>
          </cell>
          <cell r="B1579" t="str">
            <v>Внутренний блок мультисистемы</v>
          </cell>
          <cell r="C1579">
            <v>3</v>
          </cell>
          <cell r="D1579">
            <v>32</v>
          </cell>
          <cell r="E1579">
            <v>29190</v>
          </cell>
        </row>
        <row r="1580">
          <cell r="A1580" t="str">
            <v>ASX09MDZ1R1</v>
          </cell>
          <cell r="B1580" t="str">
            <v>Внутренний блок мультисистемы</v>
          </cell>
          <cell r="C1580">
            <v>1</v>
          </cell>
          <cell r="D1580" t="str">
            <v>&gt;50</v>
          </cell>
          <cell r="E1580">
            <v>30690</v>
          </cell>
        </row>
        <row r="1581">
          <cell r="A1581" t="str">
            <v>ASX09MH1Z1R</v>
          </cell>
          <cell r="B1581" t="str">
            <v>Внутренний блок мультисистемы</v>
          </cell>
          <cell r="C1581">
            <v>0</v>
          </cell>
          <cell r="D1581">
            <v>6</v>
          </cell>
          <cell r="E1581">
            <v>14990</v>
          </cell>
        </row>
        <row r="1582">
          <cell r="A1582" t="str">
            <v>ASX09MHZ1R</v>
          </cell>
          <cell r="B1582" t="str">
            <v>Внутренний блок мультисистемы</v>
          </cell>
          <cell r="C1582">
            <v>0</v>
          </cell>
          <cell r="D1582">
            <v>0</v>
          </cell>
          <cell r="E1582">
            <v>14590</v>
          </cell>
        </row>
        <row r="1583">
          <cell r="A1583" t="str">
            <v>ASX12MCZ1R</v>
          </cell>
          <cell r="B1583" t="str">
            <v>Внутренний блок мультисистемы</v>
          </cell>
          <cell r="C1583">
            <v>1</v>
          </cell>
          <cell r="D1583">
            <v>9</v>
          </cell>
          <cell r="E1583">
            <v>26490</v>
          </cell>
        </row>
        <row r="1584">
          <cell r="A1584" t="str">
            <v>ASX12MCZ1R/A-Q4B</v>
          </cell>
          <cell r="B1584" t="str">
            <v>Внутренний блок мультисистемы</v>
          </cell>
          <cell r="C1584">
            <v>1</v>
          </cell>
          <cell r="D1584">
            <v>9</v>
          </cell>
          <cell r="E1584">
            <v>32690</v>
          </cell>
        </row>
        <row r="1585">
          <cell r="A1585" t="str">
            <v>ASX12MCZ1R1</v>
          </cell>
          <cell r="B1585" t="str">
            <v>Внутренний блок мультисистемы</v>
          </cell>
          <cell r="C1585">
            <v>0</v>
          </cell>
          <cell r="D1585">
            <v>37</v>
          </cell>
          <cell r="E1585">
            <v>28190</v>
          </cell>
        </row>
        <row r="1586">
          <cell r="A1586" t="str">
            <v>ASX12MCZ1R1/A-Q4B2</v>
          </cell>
          <cell r="B1586" t="str">
            <v>Внутренний блок мультисистемы</v>
          </cell>
          <cell r="C1586">
            <v>0</v>
          </cell>
          <cell r="D1586">
            <v>37</v>
          </cell>
          <cell r="E1586">
            <v>34690</v>
          </cell>
        </row>
        <row r="1587">
          <cell r="A1587" t="str">
            <v>ASX12MDZ1R</v>
          </cell>
          <cell r="B1587" t="str">
            <v>Внутренний блок мультисистемы</v>
          </cell>
          <cell r="C1587">
            <v>0</v>
          </cell>
          <cell r="D1587">
            <v>12</v>
          </cell>
          <cell r="E1587">
            <v>30090</v>
          </cell>
        </row>
        <row r="1588">
          <cell r="A1588" t="str">
            <v>ASX12MDZ1R1</v>
          </cell>
          <cell r="B1588" t="str">
            <v>Внутренний блок мультисистемы</v>
          </cell>
          <cell r="C1588">
            <v>0</v>
          </cell>
          <cell r="D1588">
            <v>40</v>
          </cell>
          <cell r="E1588">
            <v>31690</v>
          </cell>
        </row>
        <row r="1589">
          <cell r="A1589" t="str">
            <v>ASX12MH1Z1R</v>
          </cell>
          <cell r="B1589" t="str">
            <v>Внутренний блок мультисистемы</v>
          </cell>
          <cell r="C1589">
            <v>0</v>
          </cell>
          <cell r="D1589">
            <v>25</v>
          </cell>
          <cell r="E1589">
            <v>16590</v>
          </cell>
        </row>
        <row r="1590">
          <cell r="A1590" t="str">
            <v>ASX12MHZ1R</v>
          </cell>
          <cell r="B1590" t="str">
            <v>Внутренний блок мультисистемы</v>
          </cell>
          <cell r="C1590">
            <v>2</v>
          </cell>
          <cell r="D1590">
            <v>41</v>
          </cell>
          <cell r="E1590">
            <v>16090</v>
          </cell>
        </row>
        <row r="1591">
          <cell r="A1591" t="str">
            <v>ASX18MCZ1R</v>
          </cell>
          <cell r="B1591" t="str">
            <v>Внутренний блок мультисистемы</v>
          </cell>
          <cell r="C1591">
            <v>0</v>
          </cell>
          <cell r="D1591">
            <v>12</v>
          </cell>
          <cell r="E1591">
            <v>29390</v>
          </cell>
        </row>
        <row r="1592">
          <cell r="A1592" t="str">
            <v>ASX18MCZ1R/A-Q4B</v>
          </cell>
          <cell r="B1592" t="str">
            <v>Внутренний блок мультисистемы</v>
          </cell>
          <cell r="C1592">
            <v>0</v>
          </cell>
          <cell r="D1592">
            <v>12</v>
          </cell>
          <cell r="E1592">
            <v>35590</v>
          </cell>
        </row>
        <row r="1593">
          <cell r="A1593" t="str">
            <v>ASX18MCZ1R1</v>
          </cell>
          <cell r="B1593" t="str">
            <v>Внутренний блок мультисистемы</v>
          </cell>
          <cell r="C1593">
            <v>0</v>
          </cell>
          <cell r="D1593">
            <v>34</v>
          </cell>
          <cell r="E1593">
            <v>31290</v>
          </cell>
        </row>
        <row r="1594">
          <cell r="A1594" t="str">
            <v>ASX18MCZ1R1/A-Q4B2</v>
          </cell>
          <cell r="B1594" t="str">
            <v>Внутренний блок мультисистемы</v>
          </cell>
          <cell r="C1594">
            <v>0</v>
          </cell>
          <cell r="D1594">
            <v>34</v>
          </cell>
          <cell r="E1594">
            <v>37790</v>
          </cell>
        </row>
        <row r="1595">
          <cell r="A1595" t="str">
            <v>ASX18MDZ1R</v>
          </cell>
          <cell r="B1595" t="str">
            <v>Внутренний блок мультисистемы</v>
          </cell>
          <cell r="C1595">
            <v>1</v>
          </cell>
          <cell r="D1595">
            <v>10</v>
          </cell>
          <cell r="E1595">
            <v>37090</v>
          </cell>
        </row>
        <row r="1596">
          <cell r="A1596" t="str">
            <v>ASX18MDZ1R1</v>
          </cell>
          <cell r="B1596" t="str">
            <v>Внутренний блок мультисистемы</v>
          </cell>
          <cell r="C1596">
            <v>0</v>
          </cell>
          <cell r="D1596">
            <v>36</v>
          </cell>
          <cell r="E1596">
            <v>39190</v>
          </cell>
        </row>
        <row r="1597">
          <cell r="A1597" t="str">
            <v>ASX18MH1Z1R</v>
          </cell>
          <cell r="B1597" t="str">
            <v>Внутренний блок мультисистемы</v>
          </cell>
          <cell r="C1597">
            <v>0</v>
          </cell>
          <cell r="D1597" t="str">
            <v>&gt;50</v>
          </cell>
          <cell r="E1597">
            <v>19090</v>
          </cell>
        </row>
        <row r="1598">
          <cell r="A1598" t="str">
            <v>ASX18MHZ1R</v>
          </cell>
          <cell r="B1598" t="str">
            <v>Внутренний блок мультисистемы</v>
          </cell>
          <cell r="C1598">
            <v>5</v>
          </cell>
          <cell r="D1598">
            <v>35</v>
          </cell>
          <cell r="E1598">
            <v>18590</v>
          </cell>
        </row>
        <row r="1599">
          <cell r="A1599" t="str">
            <v>DA25AMKS1R</v>
          </cell>
          <cell r="B1599" t="str">
            <v>Внутренний блок мультисистемы</v>
          </cell>
          <cell r="C1599">
            <v>1</v>
          </cell>
          <cell r="D1599">
            <v>29</v>
          </cell>
          <cell r="E1599">
            <v>41590</v>
          </cell>
        </row>
        <row r="1600">
          <cell r="A1600" t="str">
            <v>DA25AMMS1R</v>
          </cell>
          <cell r="B1600" t="str">
            <v>Внутренний блок мультисистемы</v>
          </cell>
          <cell r="C1600">
            <v>1</v>
          </cell>
          <cell r="D1600" t="str">
            <v>&gt;50</v>
          </cell>
          <cell r="E1600">
            <v>33490</v>
          </cell>
        </row>
        <row r="1601">
          <cell r="A1601" t="str">
            <v>DA35AMFS1R</v>
          </cell>
          <cell r="B1601" t="str">
            <v>Внутренний блок мультисистемы</v>
          </cell>
          <cell r="C1601">
            <v>2</v>
          </cell>
          <cell r="D1601" t="str">
            <v>&gt;50</v>
          </cell>
          <cell r="E1601">
            <v>33201</v>
          </cell>
        </row>
        <row r="1602">
          <cell r="A1602" t="str">
            <v>DA35AMFS1R/DPT03MA</v>
          </cell>
          <cell r="B1602" t="str">
            <v>Внутренний блок мультисистемы</v>
          </cell>
          <cell r="C1602">
            <v>2</v>
          </cell>
          <cell r="D1602" t="str">
            <v>&gt;50</v>
          </cell>
          <cell r="E1602">
            <v>36890</v>
          </cell>
        </row>
        <row r="1603">
          <cell r="A1603" t="str">
            <v>DA35AMKS1R</v>
          </cell>
          <cell r="B1603" t="str">
            <v>Внутренний блок мультисистемы</v>
          </cell>
          <cell r="C1603">
            <v>1</v>
          </cell>
          <cell r="D1603" t="str">
            <v>&gt;50</v>
          </cell>
          <cell r="E1603">
            <v>42790</v>
          </cell>
        </row>
        <row r="1604">
          <cell r="A1604" t="str">
            <v>DA35AMMS1R</v>
          </cell>
          <cell r="B1604" t="str">
            <v>Внутренний блок мультисистемы</v>
          </cell>
          <cell r="C1604">
            <v>2</v>
          </cell>
          <cell r="D1604" t="str">
            <v>&gt;50</v>
          </cell>
          <cell r="E1604">
            <v>34390</v>
          </cell>
        </row>
        <row r="1605">
          <cell r="A1605" t="str">
            <v>DA50AMFS1R</v>
          </cell>
          <cell r="B1605" t="str">
            <v>Внутренний блок мультисистемы</v>
          </cell>
          <cell r="C1605">
            <v>4</v>
          </cell>
          <cell r="D1605" t="str">
            <v>&gt;50</v>
          </cell>
          <cell r="E1605">
            <v>34401</v>
          </cell>
        </row>
        <row r="1606">
          <cell r="A1606" t="str">
            <v>DA50AMFS1R/DPT03MA</v>
          </cell>
          <cell r="B1606" t="str">
            <v>Внутренний блок мультисистемы</v>
          </cell>
          <cell r="C1606">
            <v>4</v>
          </cell>
          <cell r="D1606" t="str">
            <v>&gt;50</v>
          </cell>
          <cell r="E1606">
            <v>38090</v>
          </cell>
        </row>
        <row r="1607">
          <cell r="A1607" t="str">
            <v>DA50AMKS1R</v>
          </cell>
          <cell r="B1607" t="str">
            <v>Внутренний блок мультисистемы</v>
          </cell>
          <cell r="C1607">
            <v>0</v>
          </cell>
          <cell r="D1607">
            <v>27</v>
          </cell>
          <cell r="E1607">
            <v>43690</v>
          </cell>
        </row>
        <row r="1608">
          <cell r="A1608" t="str">
            <v>DA50AMMS1R</v>
          </cell>
          <cell r="B1608" t="str">
            <v>Внутренний блок мультисистемы</v>
          </cell>
          <cell r="C1608">
            <v>0</v>
          </cell>
          <cell r="D1608">
            <v>6</v>
          </cell>
          <cell r="E1608">
            <v>37290</v>
          </cell>
        </row>
        <row r="1609">
          <cell r="A1609" t="str">
            <v>DA60AMMS1R</v>
          </cell>
          <cell r="B1609" t="str">
            <v>Внутренний блок мультисистемы</v>
          </cell>
          <cell r="C1609">
            <v>1</v>
          </cell>
          <cell r="D1609" t="str">
            <v>&gt;50</v>
          </cell>
          <cell r="E1609">
            <v>43090</v>
          </cell>
        </row>
        <row r="1610">
          <cell r="A1610" t="str">
            <v>DA70AMCS1R</v>
          </cell>
          <cell r="B1610" t="str">
            <v>Внутренний блок мультисистемы</v>
          </cell>
          <cell r="C1610">
            <v>1</v>
          </cell>
          <cell r="D1610">
            <v>48</v>
          </cell>
          <cell r="E1610">
            <v>46521</v>
          </cell>
        </row>
        <row r="1611">
          <cell r="A1611" t="str">
            <v>DA70AMCS1R/DPC04MA</v>
          </cell>
          <cell r="B1611" t="str">
            <v>Внутренний блок мультисистемы</v>
          </cell>
          <cell r="C1611">
            <v>1</v>
          </cell>
          <cell r="D1611">
            <v>48</v>
          </cell>
          <cell r="E1611">
            <v>51690</v>
          </cell>
        </row>
        <row r="1612">
          <cell r="A1612" t="str">
            <v>DA70AMKS1R</v>
          </cell>
          <cell r="B1612" t="str">
            <v>Внутренний блок мультисистемы</v>
          </cell>
          <cell r="C1612">
            <v>0</v>
          </cell>
          <cell r="D1612">
            <v>20</v>
          </cell>
          <cell r="E1612">
            <v>50890</v>
          </cell>
        </row>
        <row r="1613">
          <cell r="A1613" t="str">
            <v>DA70AMMS1R</v>
          </cell>
          <cell r="B1613" t="str">
            <v>Внутренний блок мультисистемы</v>
          </cell>
          <cell r="C1613">
            <v>0</v>
          </cell>
          <cell r="D1613">
            <v>34</v>
          </cell>
          <cell r="E1613">
            <v>57190</v>
          </cell>
        </row>
        <row r="1614">
          <cell r="A1614" t="str">
            <v>KMGA26HZRN1</v>
          </cell>
          <cell r="B1614" t="str">
            <v>Внутренний блок мультисистемы</v>
          </cell>
          <cell r="C1614">
            <v>0</v>
          </cell>
          <cell r="D1614">
            <v>0</v>
          </cell>
          <cell r="E1614">
            <v>15490</v>
          </cell>
        </row>
        <row r="1615">
          <cell r="A1615" t="str">
            <v>KMGA35HZRN1</v>
          </cell>
          <cell r="B1615" t="str">
            <v>Внутренний блок мультисистемы</v>
          </cell>
          <cell r="C1615">
            <v>0</v>
          </cell>
          <cell r="D1615">
            <v>0</v>
          </cell>
          <cell r="E1615">
            <v>16390</v>
          </cell>
        </row>
        <row r="1616">
          <cell r="A1616" t="str">
            <v>KMGA53HZRN1</v>
          </cell>
          <cell r="B1616" t="str">
            <v>Внутренний блок мультисистемы</v>
          </cell>
          <cell r="C1616">
            <v>0</v>
          </cell>
          <cell r="D1616" t="str">
            <v>&gt;50</v>
          </cell>
          <cell r="E1616">
            <v>24490</v>
          </cell>
        </row>
        <row r="1617">
          <cell r="A1617" t="str">
            <v>KMGA70HZRN1</v>
          </cell>
          <cell r="B1617" t="str">
            <v>Внутренний блок мультисистемы</v>
          </cell>
          <cell r="C1617">
            <v>2</v>
          </cell>
          <cell r="D1617" t="str">
            <v>&gt;50</v>
          </cell>
          <cell r="E1617">
            <v>31090</v>
          </cell>
        </row>
        <row r="1618">
          <cell r="A1618" t="str">
            <v>KMGBB35HZAN1</v>
          </cell>
          <cell r="B1618" t="str">
            <v>Внутренний блок мультисистемы</v>
          </cell>
          <cell r="C1618">
            <v>0</v>
          </cell>
          <cell r="D1618" t="str">
            <v>&gt;50</v>
          </cell>
          <cell r="E1618">
            <v>14700</v>
          </cell>
        </row>
        <row r="1619">
          <cell r="A1619" t="str">
            <v>KMGKU21HZRN1</v>
          </cell>
          <cell r="B1619" t="str">
            <v>Внутренний блок мультисистемы</v>
          </cell>
          <cell r="C1619">
            <v>0</v>
          </cell>
          <cell r="D1619">
            <v>0</v>
          </cell>
          <cell r="E1619">
            <v>15190</v>
          </cell>
        </row>
        <row r="1620">
          <cell r="A1620" t="str">
            <v>KMGKU26HZRN1</v>
          </cell>
          <cell r="B1620" t="str">
            <v>Внутренний блок мультисистемы</v>
          </cell>
          <cell r="C1620">
            <v>0</v>
          </cell>
          <cell r="D1620">
            <v>0</v>
          </cell>
          <cell r="E1620">
            <v>16190</v>
          </cell>
        </row>
        <row r="1621">
          <cell r="A1621" t="str">
            <v>KMGKU35HZRN1</v>
          </cell>
          <cell r="B1621" t="str">
            <v>Внутренний блок мультисистемы</v>
          </cell>
          <cell r="C1621">
            <v>0</v>
          </cell>
          <cell r="D1621">
            <v>0</v>
          </cell>
          <cell r="E1621">
            <v>17290</v>
          </cell>
        </row>
        <row r="1622">
          <cell r="A1622" t="str">
            <v>KMGKU53HZRN1</v>
          </cell>
          <cell r="B1622" t="str">
            <v>Внутренний блок мультисистемы</v>
          </cell>
          <cell r="C1622">
            <v>0</v>
          </cell>
          <cell r="D1622">
            <v>0</v>
          </cell>
          <cell r="E1622">
            <v>25790</v>
          </cell>
        </row>
        <row r="1623">
          <cell r="A1623" t="str">
            <v>KMGP26HZRN1</v>
          </cell>
          <cell r="B1623" t="str">
            <v>Внутренний блок мультисистемы</v>
          </cell>
          <cell r="C1623">
            <v>0</v>
          </cell>
          <cell r="D1623">
            <v>0</v>
          </cell>
          <cell r="E1623">
            <v>17290</v>
          </cell>
        </row>
        <row r="1624">
          <cell r="A1624" t="str">
            <v>KMGP35HZRN1</v>
          </cell>
          <cell r="B1624" t="str">
            <v>Внутренний блок мультисистемы</v>
          </cell>
          <cell r="C1624">
            <v>0</v>
          </cell>
          <cell r="D1624">
            <v>0</v>
          </cell>
          <cell r="E1624">
            <v>18390</v>
          </cell>
        </row>
        <row r="1625">
          <cell r="A1625" t="str">
            <v>KMGP53HZRN1</v>
          </cell>
          <cell r="B1625" t="str">
            <v>Внутренний блок мультисистемы</v>
          </cell>
          <cell r="C1625">
            <v>0</v>
          </cell>
          <cell r="D1625">
            <v>1</v>
          </cell>
          <cell r="E1625">
            <v>27190</v>
          </cell>
        </row>
        <row r="1626">
          <cell r="A1626" t="str">
            <v>KMGP70HZRN1</v>
          </cell>
          <cell r="B1626" t="str">
            <v>Внутренний блок мультисистемы</v>
          </cell>
          <cell r="C1626">
            <v>0</v>
          </cell>
          <cell r="D1626">
            <v>28</v>
          </cell>
          <cell r="E1626">
            <v>34590</v>
          </cell>
        </row>
        <row r="1627">
          <cell r="A1627" t="str">
            <v>KMKA20HZRN1R</v>
          </cell>
          <cell r="B1627" t="str">
            <v>Внутренний блок мультисистемы</v>
          </cell>
          <cell r="C1627">
            <v>0</v>
          </cell>
          <cell r="D1627">
            <v>11</v>
          </cell>
          <cell r="E1627">
            <v>36390</v>
          </cell>
        </row>
        <row r="1628">
          <cell r="A1628" t="str">
            <v>KMKA25HZRN1R</v>
          </cell>
          <cell r="B1628" t="str">
            <v>Внутренний блок мультисистемы</v>
          </cell>
          <cell r="C1628">
            <v>0</v>
          </cell>
          <cell r="D1628" t="str">
            <v>&gt;50</v>
          </cell>
          <cell r="E1628">
            <v>37490</v>
          </cell>
        </row>
        <row r="1629">
          <cell r="A1629" t="str">
            <v>KMKB35HZRN1R</v>
          </cell>
          <cell r="B1629" t="str">
            <v>Внутренний блок мультисистемы</v>
          </cell>
          <cell r="C1629">
            <v>0</v>
          </cell>
          <cell r="D1629" t="str">
            <v>&gt;50</v>
          </cell>
          <cell r="E1629">
            <v>38590</v>
          </cell>
        </row>
        <row r="1630">
          <cell r="A1630" t="str">
            <v>KMKB50HZRN1R</v>
          </cell>
          <cell r="B1630" t="str">
            <v>Внутренний блок мультисистемы</v>
          </cell>
          <cell r="C1630">
            <v>0</v>
          </cell>
          <cell r="D1630" t="str">
            <v>&gt;50</v>
          </cell>
          <cell r="E1630">
            <v>47590</v>
          </cell>
        </row>
        <row r="1631">
          <cell r="A1631" t="str">
            <v>KMKM20HZRN1R</v>
          </cell>
          <cell r="B1631" t="str">
            <v>Внутренний блок мультисистемы</v>
          </cell>
          <cell r="C1631">
            <v>0</v>
          </cell>
          <cell r="D1631">
            <v>0</v>
          </cell>
          <cell r="E1631">
            <v>38290</v>
          </cell>
        </row>
        <row r="1632">
          <cell r="A1632" t="str">
            <v>KMKM25HZRN1R</v>
          </cell>
          <cell r="B1632" t="str">
            <v>Внутренний блок мультисистемы</v>
          </cell>
          <cell r="C1632">
            <v>0</v>
          </cell>
          <cell r="D1632">
            <v>0</v>
          </cell>
          <cell r="E1632">
            <v>39390</v>
          </cell>
        </row>
        <row r="1633">
          <cell r="A1633" t="str">
            <v>KMKM35HZRN1R</v>
          </cell>
          <cell r="B1633" t="str">
            <v>Внутренний блок мультисистемы</v>
          </cell>
          <cell r="C1633">
            <v>0</v>
          </cell>
          <cell r="D1633">
            <v>0</v>
          </cell>
          <cell r="E1633">
            <v>41090</v>
          </cell>
        </row>
        <row r="1634">
          <cell r="A1634" t="str">
            <v>KMKM50HZRN1R</v>
          </cell>
          <cell r="B1634" t="str">
            <v>Внутренний блок мультисистемы</v>
          </cell>
          <cell r="C1634">
            <v>0</v>
          </cell>
          <cell r="D1634">
            <v>0</v>
          </cell>
          <cell r="E1634">
            <v>49990</v>
          </cell>
        </row>
        <row r="1635">
          <cell r="A1635" t="str">
            <v>KMZA20HZRN1</v>
          </cell>
          <cell r="B1635" t="str">
            <v>Внутренний блок мультисистемы</v>
          </cell>
          <cell r="C1635">
            <v>0</v>
          </cell>
          <cell r="D1635" t="str">
            <v>&gt;50</v>
          </cell>
          <cell r="E1635">
            <v>31390</v>
          </cell>
        </row>
        <row r="1636">
          <cell r="A1636" t="str">
            <v>KMZA20HZRN1/KPU65-D</v>
          </cell>
          <cell r="B1636" t="str">
            <v>Внутренний блок мультисистемы</v>
          </cell>
          <cell r="C1636">
            <v>0</v>
          </cell>
          <cell r="D1636" t="str">
            <v>&gt;50</v>
          </cell>
          <cell r="E1636">
            <v>39390</v>
          </cell>
        </row>
        <row r="1637">
          <cell r="A1637" t="str">
            <v>KMZA25HZRN1</v>
          </cell>
          <cell r="B1637" t="str">
            <v>Внутренний блок мультисистемы</v>
          </cell>
          <cell r="C1637">
            <v>0</v>
          </cell>
          <cell r="D1637">
            <v>14</v>
          </cell>
          <cell r="E1637">
            <v>33290</v>
          </cell>
        </row>
        <row r="1638">
          <cell r="A1638" t="str">
            <v>KMZA25HZRN1/KPU65-D</v>
          </cell>
          <cell r="B1638" t="str">
            <v>Внутренний блок мультисистемы</v>
          </cell>
          <cell r="C1638">
            <v>0</v>
          </cell>
          <cell r="D1638">
            <v>14</v>
          </cell>
          <cell r="E1638">
            <v>41290</v>
          </cell>
        </row>
        <row r="1639">
          <cell r="A1639" t="str">
            <v>KMZAA20HZRN1</v>
          </cell>
          <cell r="B1639" t="str">
            <v>Внутренний блок мультисистемы</v>
          </cell>
          <cell r="C1639">
            <v>0</v>
          </cell>
          <cell r="D1639">
            <v>40</v>
          </cell>
          <cell r="E1639">
            <v>29090</v>
          </cell>
        </row>
        <row r="1640">
          <cell r="A1640" t="str">
            <v>KMZAA20HZRN1/KPU65-D4</v>
          </cell>
          <cell r="B1640" t="str">
            <v>Внутренний блок мультисистемы</v>
          </cell>
          <cell r="C1640">
            <v>0</v>
          </cell>
          <cell r="D1640">
            <v>40</v>
          </cell>
          <cell r="E1640">
            <v>37090</v>
          </cell>
        </row>
        <row r="1641">
          <cell r="A1641" t="str">
            <v>KMZAA25HZRN1</v>
          </cell>
          <cell r="B1641" t="str">
            <v>Внутренний блок мультисистемы</v>
          </cell>
          <cell r="C1641">
            <v>0</v>
          </cell>
          <cell r="D1641">
            <v>28</v>
          </cell>
          <cell r="E1641">
            <v>31290</v>
          </cell>
        </row>
        <row r="1642">
          <cell r="A1642" t="str">
            <v>KMZAA25HZRN1/KPU65-D4</v>
          </cell>
          <cell r="B1642" t="str">
            <v>Внутренний блок мультисистемы</v>
          </cell>
          <cell r="C1642">
            <v>0</v>
          </cell>
          <cell r="D1642">
            <v>28</v>
          </cell>
          <cell r="E1642">
            <v>39290</v>
          </cell>
        </row>
        <row r="1643">
          <cell r="A1643" t="str">
            <v>KMZB35HZRN1</v>
          </cell>
          <cell r="B1643" t="str">
            <v>Внутренний блок мультисистемы</v>
          </cell>
          <cell r="C1643">
            <v>0</v>
          </cell>
          <cell r="D1643">
            <v>9</v>
          </cell>
          <cell r="E1643">
            <v>36290</v>
          </cell>
        </row>
        <row r="1644">
          <cell r="A1644" t="str">
            <v>KMZB35HZRN1/KPU65-D</v>
          </cell>
          <cell r="B1644" t="str">
            <v>Внутренний блок мультисистемы</v>
          </cell>
          <cell r="C1644">
            <v>0</v>
          </cell>
          <cell r="D1644">
            <v>9</v>
          </cell>
          <cell r="E1644">
            <v>44290</v>
          </cell>
        </row>
        <row r="1645">
          <cell r="A1645" t="str">
            <v>KMZB50HZRN1</v>
          </cell>
          <cell r="B1645" t="str">
            <v>Внутренний блок мультисистемы</v>
          </cell>
          <cell r="C1645">
            <v>0</v>
          </cell>
          <cell r="D1645">
            <v>0</v>
          </cell>
          <cell r="E1645">
            <v>37190</v>
          </cell>
        </row>
        <row r="1646">
          <cell r="A1646" t="str">
            <v>KMZB50HZRN1/KPU65-D</v>
          </cell>
          <cell r="B1646" t="str">
            <v>Внутренний блок мультисистемы</v>
          </cell>
          <cell r="C1646">
            <v>0</v>
          </cell>
          <cell r="D1646">
            <v>0</v>
          </cell>
          <cell r="E1646">
            <v>45190</v>
          </cell>
        </row>
        <row r="1647">
          <cell r="A1647" t="str">
            <v>KMZBA35HZRN1</v>
          </cell>
          <cell r="B1647" t="str">
            <v>Внутренний блок мультисистемы</v>
          </cell>
          <cell r="C1647">
            <v>0</v>
          </cell>
          <cell r="D1647" t="str">
            <v>&gt;50</v>
          </cell>
          <cell r="E1647">
            <v>34690</v>
          </cell>
        </row>
        <row r="1648">
          <cell r="A1648" t="str">
            <v>KMZBA35HZRN1/KPU65-D4</v>
          </cell>
          <cell r="B1648" t="str">
            <v>Внутренний блок мультисистемы</v>
          </cell>
          <cell r="C1648">
            <v>0</v>
          </cell>
          <cell r="D1648" t="str">
            <v>&gt;50</v>
          </cell>
          <cell r="E1648">
            <v>42690</v>
          </cell>
        </row>
        <row r="1649">
          <cell r="A1649" t="str">
            <v>KMZBA50HZRN1</v>
          </cell>
          <cell r="B1649" t="str">
            <v>Внутренний блок мультисистемы</v>
          </cell>
          <cell r="C1649">
            <v>0</v>
          </cell>
          <cell r="D1649">
            <v>0</v>
          </cell>
          <cell r="E1649">
            <v>35690</v>
          </cell>
        </row>
        <row r="1650">
          <cell r="A1650" t="str">
            <v>KMZBA50HZRN1/KPU65-D4</v>
          </cell>
          <cell r="B1650" t="str">
            <v>Внутренний блок мультисистемы</v>
          </cell>
          <cell r="C1650">
            <v>0</v>
          </cell>
          <cell r="D1650">
            <v>0</v>
          </cell>
          <cell r="E1650">
            <v>43690</v>
          </cell>
        </row>
        <row r="1651">
          <cell r="A1651" t="str">
            <v>MCA3I-07NXD0</v>
          </cell>
          <cell r="B1651" t="str">
            <v>Внутренний блок мультисистемы</v>
          </cell>
          <cell r="C1651">
            <v>1</v>
          </cell>
          <cell r="D1651">
            <v>21</v>
          </cell>
          <cell r="E1651">
            <v>34790</v>
          </cell>
        </row>
        <row r="1652">
          <cell r="A1652" t="str">
            <v>MCA3I-07NXD0/T-MBQ4-03E</v>
          </cell>
          <cell r="B1652" t="str">
            <v>Внутренний блок мультисистемы</v>
          </cell>
          <cell r="C1652">
            <v>1</v>
          </cell>
          <cell r="D1652">
            <v>21</v>
          </cell>
          <cell r="E1652">
            <v>38780</v>
          </cell>
        </row>
        <row r="1653">
          <cell r="A1653" t="str">
            <v>MCA3I-09NXD0</v>
          </cell>
          <cell r="B1653" t="str">
            <v>Внутренний блок мультисистемы</v>
          </cell>
          <cell r="C1653">
            <v>2</v>
          </cell>
          <cell r="D1653">
            <v>14</v>
          </cell>
          <cell r="E1653">
            <v>37190</v>
          </cell>
        </row>
        <row r="1654">
          <cell r="A1654" t="str">
            <v>MCA3I-09NXD0/T-MBQ4-03E</v>
          </cell>
          <cell r="B1654" t="str">
            <v>Внутренний блок мультисистемы</v>
          </cell>
          <cell r="C1654">
            <v>1</v>
          </cell>
          <cell r="D1654">
            <v>15</v>
          </cell>
          <cell r="E1654">
            <v>41180</v>
          </cell>
        </row>
        <row r="1655">
          <cell r="A1655" t="str">
            <v>MCA3U-12HRFNX(GA)</v>
          </cell>
          <cell r="B1655" t="str">
            <v>Внутренний блок мультисистемы</v>
          </cell>
          <cell r="C1655">
            <v>0</v>
          </cell>
          <cell r="D1655">
            <v>5</v>
          </cell>
          <cell r="E1655">
            <v>40790</v>
          </cell>
        </row>
        <row r="1656">
          <cell r="A1656" t="str">
            <v>MCA3U-12HRFNX(GA)/T-MBQ4-03E</v>
          </cell>
          <cell r="B1656" t="str">
            <v>Внутренний блок мультисистемы</v>
          </cell>
          <cell r="C1656">
            <v>0</v>
          </cell>
          <cell r="D1656">
            <v>5</v>
          </cell>
          <cell r="E1656">
            <v>44780</v>
          </cell>
        </row>
        <row r="1657">
          <cell r="A1657" t="str">
            <v>MCA3U-18HRFNX(GA)</v>
          </cell>
          <cell r="B1657" t="str">
            <v>Внутренний блок мультисистемы</v>
          </cell>
          <cell r="C1657">
            <v>0</v>
          </cell>
          <cell r="D1657">
            <v>0</v>
          </cell>
          <cell r="E1657">
            <v>41990</v>
          </cell>
        </row>
        <row r="1658">
          <cell r="A1658" t="str">
            <v>MCA3U-18HRFNX(GA)/T-MBQ4-03E</v>
          </cell>
          <cell r="B1658" t="str">
            <v>Внутренний блок мультисистемы</v>
          </cell>
          <cell r="C1658">
            <v>0</v>
          </cell>
          <cell r="D1658">
            <v>0</v>
          </cell>
          <cell r="E1658">
            <v>45980</v>
          </cell>
        </row>
        <row r="1659">
          <cell r="A1659" t="str">
            <v>MMAG2-09N8D0-I</v>
          </cell>
          <cell r="B1659" t="str">
            <v>Внутренний блок мультисистемы</v>
          </cell>
          <cell r="C1659">
            <v>0</v>
          </cell>
          <cell r="D1659" t="str">
            <v>&gt;50</v>
          </cell>
          <cell r="E1659">
            <v>18090</v>
          </cell>
        </row>
        <row r="1660">
          <cell r="A1660" t="str">
            <v>MMAG2-12N8D0-I</v>
          </cell>
          <cell r="B1660" t="str">
            <v>Внутренний блок мультисистемы</v>
          </cell>
          <cell r="C1660">
            <v>0</v>
          </cell>
          <cell r="D1660" t="str">
            <v>&gt;50</v>
          </cell>
          <cell r="E1660">
            <v>20390</v>
          </cell>
        </row>
        <row r="1661">
          <cell r="A1661" t="str">
            <v>MMAG2-18N8D0-I</v>
          </cell>
          <cell r="B1661" t="str">
            <v>Внутренний блок мультисистемы</v>
          </cell>
          <cell r="C1661">
            <v>0</v>
          </cell>
          <cell r="D1661" t="str">
            <v>&gt;50</v>
          </cell>
          <cell r="E1661">
            <v>28990</v>
          </cell>
        </row>
        <row r="1662">
          <cell r="A1662" t="str">
            <v>MMAG2-24N8D0-I</v>
          </cell>
          <cell r="B1662" t="str">
            <v>Внутренний блок мультисистемы</v>
          </cell>
          <cell r="C1662">
            <v>2</v>
          </cell>
          <cell r="D1662" t="str">
            <v>&gt;50</v>
          </cell>
          <cell r="E1662">
            <v>40190</v>
          </cell>
        </row>
        <row r="1663">
          <cell r="A1663" t="str">
            <v>MMAG4-09N8D0-I</v>
          </cell>
          <cell r="B1663" t="str">
            <v>Внутренний блок мультисистемы</v>
          </cell>
          <cell r="C1663">
            <v>0</v>
          </cell>
          <cell r="D1663" t="str">
            <v>&gt;50</v>
          </cell>
          <cell r="E1663">
            <v>24990</v>
          </cell>
        </row>
        <row r="1664">
          <cell r="A1664" t="str">
            <v>MMAG4-12N8D0-I</v>
          </cell>
          <cell r="B1664" t="str">
            <v>Внутренний блок мультисистемы</v>
          </cell>
          <cell r="C1664">
            <v>0</v>
          </cell>
          <cell r="D1664">
            <v>1</v>
          </cell>
          <cell r="E1664">
            <v>26990</v>
          </cell>
        </row>
        <row r="1665">
          <cell r="A1665" t="str">
            <v>MMAG4-18N8D0-I</v>
          </cell>
          <cell r="B1665" t="str">
            <v>Внутренний блок мультисистемы</v>
          </cell>
          <cell r="C1665">
            <v>1</v>
          </cell>
          <cell r="D1665">
            <v>28</v>
          </cell>
          <cell r="E1665">
            <v>37890</v>
          </cell>
        </row>
        <row r="1666">
          <cell r="A1666" t="str">
            <v>MMAG4-24N8D0-I</v>
          </cell>
          <cell r="B1666" t="str">
            <v>Внутренний блок мультисистемы</v>
          </cell>
          <cell r="C1666">
            <v>0</v>
          </cell>
          <cell r="D1666">
            <v>46</v>
          </cell>
          <cell r="E1666">
            <v>46490</v>
          </cell>
        </row>
        <row r="1667">
          <cell r="A1667" t="str">
            <v>MMCA1BU-09HRFN8</v>
          </cell>
          <cell r="B1667" t="str">
            <v>Внутренний блок мультисистемы</v>
          </cell>
          <cell r="C1667">
            <v>0</v>
          </cell>
          <cell r="D1667">
            <v>49</v>
          </cell>
          <cell r="E1667">
            <v>44690</v>
          </cell>
        </row>
        <row r="1668">
          <cell r="A1668" t="str">
            <v>MMCA1BU-12HRFN8</v>
          </cell>
          <cell r="B1668" t="str">
            <v>Внутренний блок мультисистемы</v>
          </cell>
          <cell r="C1668">
            <v>0</v>
          </cell>
          <cell r="D1668">
            <v>33</v>
          </cell>
          <cell r="E1668">
            <v>48590</v>
          </cell>
        </row>
        <row r="1669">
          <cell r="A1669" t="str">
            <v>MMCA4U-07HRFNX-Q(GA)</v>
          </cell>
          <cell r="B1669" t="str">
            <v>Внутренний блок мультисистемы</v>
          </cell>
          <cell r="C1669">
            <v>1</v>
          </cell>
          <cell r="D1669">
            <v>18</v>
          </cell>
          <cell r="E1669">
            <v>35890</v>
          </cell>
        </row>
        <row r="1670">
          <cell r="A1670" t="str">
            <v>MMCA4U-07HRFNX-Q(GA)/T-MBQ4-03A</v>
          </cell>
          <cell r="B1670" t="str">
            <v>Внутренний блок мультисистемы</v>
          </cell>
          <cell r="C1670">
            <v>0</v>
          </cell>
          <cell r="D1670">
            <v>19</v>
          </cell>
          <cell r="E1670">
            <v>39780</v>
          </cell>
        </row>
        <row r="1671">
          <cell r="A1671" t="str">
            <v>MMCA4U-09HRFNX-Q(GA)</v>
          </cell>
          <cell r="B1671" t="str">
            <v>Внутренний блок мультисистемы</v>
          </cell>
          <cell r="C1671">
            <v>1</v>
          </cell>
          <cell r="D1671">
            <v>35</v>
          </cell>
          <cell r="E1671">
            <v>38390</v>
          </cell>
        </row>
        <row r="1672">
          <cell r="A1672" t="str">
            <v>MMCA4U-09HRFNX-Q(GA)/T-MBQ4-03A</v>
          </cell>
          <cell r="B1672" t="str">
            <v>Внутренний блок мультисистемы</v>
          </cell>
          <cell r="C1672">
            <v>0</v>
          </cell>
          <cell r="D1672">
            <v>36</v>
          </cell>
          <cell r="E1672">
            <v>42280</v>
          </cell>
        </row>
        <row r="1673">
          <cell r="A1673" t="str">
            <v>MMCA4U-12HRFNX-Q(GA)</v>
          </cell>
          <cell r="B1673" t="str">
            <v>Внутренний блок мультисистемы</v>
          </cell>
          <cell r="C1673">
            <v>0</v>
          </cell>
          <cell r="D1673">
            <v>33</v>
          </cell>
          <cell r="E1673">
            <v>42090</v>
          </cell>
        </row>
        <row r="1674">
          <cell r="A1674" t="str">
            <v>MMCA4U-12HRFNX-Q(GA)/T-MBQ4-03A</v>
          </cell>
          <cell r="B1674" t="str">
            <v>Внутренний блок мультисистемы</v>
          </cell>
          <cell r="C1674">
            <v>0</v>
          </cell>
          <cell r="D1674">
            <v>33</v>
          </cell>
          <cell r="E1674">
            <v>45980</v>
          </cell>
        </row>
        <row r="1675">
          <cell r="A1675" t="str">
            <v>MMCA4U-18HRFNX-Q(GA)</v>
          </cell>
          <cell r="B1675" t="str">
            <v>Внутренний блок мультисистемы</v>
          </cell>
          <cell r="C1675">
            <v>0</v>
          </cell>
          <cell r="D1675">
            <v>0</v>
          </cell>
          <cell r="E1675">
            <v>43290</v>
          </cell>
        </row>
        <row r="1676">
          <cell r="A1676" t="str">
            <v>MMCA4U-18HRFNX-Q(GA)/T-MBQ4-03A</v>
          </cell>
          <cell r="B1676" t="str">
            <v>Внутренний блок мультисистемы</v>
          </cell>
          <cell r="C1676">
            <v>0</v>
          </cell>
          <cell r="D1676">
            <v>0</v>
          </cell>
          <cell r="E1676">
            <v>47180</v>
          </cell>
        </row>
        <row r="1677">
          <cell r="A1677" t="str">
            <v>MMCBU-09HRFN8</v>
          </cell>
          <cell r="B1677" t="str">
            <v>Внутренний блок мультисистемы</v>
          </cell>
          <cell r="C1677">
            <v>0</v>
          </cell>
          <cell r="D1677">
            <v>0</v>
          </cell>
          <cell r="E1677">
            <v>72600</v>
          </cell>
        </row>
        <row r="1678">
          <cell r="A1678" t="str">
            <v>MMCBU-12HRFN8</v>
          </cell>
          <cell r="B1678" t="str">
            <v>Внутренний блок мультисистемы</v>
          </cell>
          <cell r="C1678">
            <v>0</v>
          </cell>
          <cell r="D1678">
            <v>0</v>
          </cell>
          <cell r="E1678">
            <v>74500</v>
          </cell>
        </row>
        <row r="1679">
          <cell r="A1679" t="str">
            <v>MMCBU-18HRFN8</v>
          </cell>
          <cell r="B1679" t="str">
            <v>Внутренний блок мультисистемы</v>
          </cell>
          <cell r="C1679">
            <v>0</v>
          </cell>
          <cell r="D1679">
            <v>0</v>
          </cell>
          <cell r="E1679">
            <v>81500</v>
          </cell>
        </row>
        <row r="1680">
          <cell r="A1680" t="str">
            <v>MMFA2U-12HRFNX-Q(GA)</v>
          </cell>
          <cell r="B1680" t="str">
            <v>Внутренний блок мультисистемы</v>
          </cell>
          <cell r="C1680">
            <v>0</v>
          </cell>
          <cell r="D1680">
            <v>0</v>
          </cell>
          <cell r="E1680">
            <v>40190</v>
          </cell>
        </row>
        <row r="1681">
          <cell r="A1681" t="str">
            <v>MMFA2U-17HRFNX-Q(GA)</v>
          </cell>
          <cell r="B1681" t="str">
            <v>Внутренний блок мультисистемы</v>
          </cell>
          <cell r="C1681">
            <v>0</v>
          </cell>
          <cell r="D1681">
            <v>0</v>
          </cell>
          <cell r="E1681">
            <v>41490</v>
          </cell>
        </row>
        <row r="1682">
          <cell r="A1682" t="str">
            <v>MMFE-09N8D6-I</v>
          </cell>
          <cell r="B1682" t="str">
            <v>Внутренний блок мультисистемы</v>
          </cell>
          <cell r="C1682">
            <v>0</v>
          </cell>
          <cell r="D1682">
            <v>0</v>
          </cell>
          <cell r="E1682">
            <v>25990</v>
          </cell>
        </row>
        <row r="1683">
          <cell r="A1683" t="str">
            <v>MMFE-12N8D6-I</v>
          </cell>
          <cell r="B1683" t="str">
            <v>Внутренний блок мультисистемы</v>
          </cell>
          <cell r="C1683">
            <v>0</v>
          </cell>
          <cell r="D1683">
            <v>0</v>
          </cell>
          <cell r="E1683">
            <v>26990</v>
          </cell>
        </row>
        <row r="1684">
          <cell r="A1684" t="str">
            <v>MMFE-18N8D6-I</v>
          </cell>
          <cell r="B1684" t="str">
            <v>Внутренний блок мультисистемы</v>
          </cell>
          <cell r="C1684">
            <v>0</v>
          </cell>
          <cell r="D1684">
            <v>45</v>
          </cell>
          <cell r="E1684">
            <v>37590</v>
          </cell>
        </row>
        <row r="1685">
          <cell r="A1685" t="str">
            <v>MMFE-24N8D6-I</v>
          </cell>
          <cell r="B1685" t="str">
            <v>Внутренний блок мультисистемы</v>
          </cell>
          <cell r="C1685">
            <v>0</v>
          </cell>
          <cell r="D1685">
            <v>0</v>
          </cell>
          <cell r="E1685">
            <v>44490</v>
          </cell>
        </row>
        <row r="1686">
          <cell r="A1686" t="str">
            <v>MTIU-07NXD0P</v>
          </cell>
          <cell r="B1686" t="str">
            <v>Внутренний блок мультисистемы</v>
          </cell>
          <cell r="C1686">
            <v>0</v>
          </cell>
          <cell r="D1686">
            <v>11</v>
          </cell>
          <cell r="E1686">
            <v>43200</v>
          </cell>
        </row>
        <row r="1687">
          <cell r="A1687" t="str">
            <v>MTIU-07W1NXD0P</v>
          </cell>
          <cell r="B1687" t="str">
            <v>Внутренний блок мультисистемы</v>
          </cell>
          <cell r="C1687">
            <v>0</v>
          </cell>
          <cell r="D1687" t="str">
            <v>&gt;50</v>
          </cell>
          <cell r="E1687">
            <v>44490</v>
          </cell>
        </row>
        <row r="1688">
          <cell r="A1688" t="str">
            <v>MTIU-09NXD0P</v>
          </cell>
          <cell r="B1688" t="str">
            <v>Внутренний блок мультисистемы</v>
          </cell>
          <cell r="C1688">
            <v>0</v>
          </cell>
          <cell r="D1688">
            <v>0</v>
          </cell>
          <cell r="E1688">
            <v>43500</v>
          </cell>
        </row>
        <row r="1689">
          <cell r="A1689" t="str">
            <v>MTIU-09W1NXD0P</v>
          </cell>
          <cell r="B1689" t="str">
            <v>Внутренний блок мультисистемы</v>
          </cell>
          <cell r="C1689">
            <v>0</v>
          </cell>
          <cell r="D1689" t="str">
            <v>&gt;50</v>
          </cell>
          <cell r="E1689">
            <v>44690</v>
          </cell>
        </row>
        <row r="1690">
          <cell r="A1690" t="str">
            <v>MTIU-12HW1FNXP(GA)</v>
          </cell>
          <cell r="B1690" t="str">
            <v>Внутренний блок мультисистемы</v>
          </cell>
          <cell r="C1690">
            <v>0</v>
          </cell>
          <cell r="D1690" t="str">
            <v>&gt;50</v>
          </cell>
          <cell r="E1690">
            <v>47490</v>
          </cell>
        </row>
        <row r="1691">
          <cell r="A1691" t="str">
            <v>MTIU-18HW1FNXP(GA)</v>
          </cell>
          <cell r="B1691" t="str">
            <v>Внутренний блок мультисистемы</v>
          </cell>
          <cell r="C1691">
            <v>0</v>
          </cell>
          <cell r="D1691" t="str">
            <v>&gt;50</v>
          </cell>
          <cell r="E1691">
            <v>52890</v>
          </cell>
        </row>
        <row r="1692">
          <cell r="A1692" t="str">
            <v>MTIU-18HWFNX(GA)</v>
          </cell>
          <cell r="B1692" t="str">
            <v>Внутренний блок мультисистемы</v>
          </cell>
          <cell r="C1692">
            <v>0</v>
          </cell>
          <cell r="D1692">
            <v>0</v>
          </cell>
          <cell r="E1692">
            <v>51800</v>
          </cell>
        </row>
        <row r="1693">
          <cell r="A1693" t="str">
            <v>ASB14M2Z1R</v>
          </cell>
          <cell r="B1693" t="str">
            <v>Наружный блок мультисистемы</v>
          </cell>
          <cell r="C1693">
            <v>0</v>
          </cell>
          <cell r="D1693">
            <v>0</v>
          </cell>
          <cell r="E1693">
            <v>46290</v>
          </cell>
        </row>
        <row r="1694">
          <cell r="A1694" t="str">
            <v>ASB14M2Z1R1</v>
          </cell>
          <cell r="B1694" t="str">
            <v>Наружный блок кондиционера</v>
          </cell>
          <cell r="C1694">
            <v>0</v>
          </cell>
          <cell r="D1694">
            <v>0</v>
          </cell>
          <cell r="E1694">
            <v>47490</v>
          </cell>
        </row>
        <row r="1695">
          <cell r="A1695" t="str">
            <v>ASB18M2Z1R</v>
          </cell>
          <cell r="B1695" t="str">
            <v>Наружный блок мультисистемы</v>
          </cell>
          <cell r="C1695">
            <v>0</v>
          </cell>
          <cell r="D1695">
            <v>42</v>
          </cell>
          <cell r="E1695">
            <v>54190</v>
          </cell>
        </row>
        <row r="1696">
          <cell r="A1696" t="str">
            <v>ASB21M3Z1R</v>
          </cell>
          <cell r="B1696" t="str">
            <v>Наружный блок мультисистемы</v>
          </cell>
          <cell r="C1696">
            <v>0</v>
          </cell>
          <cell r="D1696">
            <v>0</v>
          </cell>
          <cell r="E1696">
            <v>66590</v>
          </cell>
        </row>
        <row r="1697">
          <cell r="A1697" t="str">
            <v>ASB27M3Z1R</v>
          </cell>
          <cell r="B1697" t="str">
            <v>Наружный блок мультисистемы</v>
          </cell>
          <cell r="C1697">
            <v>0</v>
          </cell>
          <cell r="D1697">
            <v>28</v>
          </cell>
          <cell r="E1697">
            <v>77690</v>
          </cell>
        </row>
        <row r="1698">
          <cell r="A1698" t="str">
            <v>ASB32M4Z1R</v>
          </cell>
          <cell r="B1698" t="str">
            <v>Наружный блок мультисистемы</v>
          </cell>
          <cell r="C1698">
            <v>0</v>
          </cell>
          <cell r="D1698" t="str">
            <v>&gt;50</v>
          </cell>
          <cell r="E1698">
            <v>108790</v>
          </cell>
        </row>
        <row r="1699">
          <cell r="A1699" t="str">
            <v>ASB42M5Z1R</v>
          </cell>
          <cell r="B1699" t="str">
            <v>Наружный блок мультисистемы</v>
          </cell>
          <cell r="C1699">
            <v>0</v>
          </cell>
          <cell r="D1699" t="str">
            <v>&gt;50</v>
          </cell>
          <cell r="E1699">
            <v>130990</v>
          </cell>
        </row>
        <row r="1700">
          <cell r="A1700" t="str">
            <v>DF100A4MS1R1</v>
          </cell>
          <cell r="B1700" t="str">
            <v>Наружный блок мультисистемы</v>
          </cell>
          <cell r="C1700">
            <v>0</v>
          </cell>
          <cell r="D1700" t="str">
            <v>&gt;50</v>
          </cell>
          <cell r="E1700">
            <v>169090</v>
          </cell>
        </row>
        <row r="1701">
          <cell r="A1701" t="str">
            <v>DF125A5MS1R1</v>
          </cell>
          <cell r="B1701" t="str">
            <v>Наружный блок мультисистемы</v>
          </cell>
          <cell r="C1701">
            <v>0</v>
          </cell>
          <cell r="D1701" t="str">
            <v>&gt;50</v>
          </cell>
          <cell r="E1701">
            <v>191990</v>
          </cell>
        </row>
        <row r="1702">
          <cell r="A1702" t="str">
            <v>DF40A2MS1R</v>
          </cell>
          <cell r="B1702" t="str">
            <v>Наружный блок мультисистемы</v>
          </cell>
          <cell r="C1702">
            <v>0</v>
          </cell>
          <cell r="D1702">
            <v>0</v>
          </cell>
          <cell r="E1702">
            <v>66490</v>
          </cell>
        </row>
        <row r="1703">
          <cell r="A1703" t="str">
            <v>DF50A2MS1R</v>
          </cell>
          <cell r="B1703" t="str">
            <v>Наружный блок мультисистемы</v>
          </cell>
          <cell r="C1703">
            <v>0</v>
          </cell>
          <cell r="D1703">
            <v>32</v>
          </cell>
          <cell r="E1703">
            <v>80890</v>
          </cell>
        </row>
        <row r="1704">
          <cell r="A1704" t="str">
            <v>DF60A3MS1R</v>
          </cell>
          <cell r="B1704" t="str">
            <v>Наружный блок мультисистемы</v>
          </cell>
          <cell r="C1704">
            <v>0</v>
          </cell>
          <cell r="D1704">
            <v>0</v>
          </cell>
          <cell r="E1704">
            <v>100590</v>
          </cell>
        </row>
        <row r="1705">
          <cell r="A1705" t="str">
            <v>DF70A3MS1R</v>
          </cell>
          <cell r="B1705" t="str">
            <v>Наружный блок мультисистемы</v>
          </cell>
          <cell r="C1705">
            <v>0</v>
          </cell>
          <cell r="D1705" t="str">
            <v>&gt;50</v>
          </cell>
          <cell r="E1705">
            <v>109590</v>
          </cell>
        </row>
        <row r="1706">
          <cell r="A1706" t="str">
            <v>DF80A4MS1R</v>
          </cell>
          <cell r="B1706" t="str">
            <v>Наружный блок мультисистемы</v>
          </cell>
          <cell r="C1706">
            <v>0</v>
          </cell>
          <cell r="D1706" t="str">
            <v>&gt;50</v>
          </cell>
          <cell r="E1706">
            <v>128690</v>
          </cell>
        </row>
        <row r="1707">
          <cell r="A1707" t="str">
            <v>2MXM40A</v>
          </cell>
          <cell r="B1707" t="str">
            <v>Наружный блок мультисистемы</v>
          </cell>
          <cell r="C1707">
            <v>0</v>
          </cell>
          <cell r="D1707">
            <v>0</v>
          </cell>
          <cell r="E1707">
            <v>223600</v>
          </cell>
        </row>
        <row r="1708">
          <cell r="A1708" t="str">
            <v>2MXM40N9</v>
          </cell>
          <cell r="B1708" t="str">
            <v>Наружный блок мультисистемы</v>
          </cell>
          <cell r="C1708">
            <v>16</v>
          </cell>
          <cell r="D1708">
            <v>0</v>
          </cell>
          <cell r="E1708">
            <v>223600</v>
          </cell>
        </row>
        <row r="1709">
          <cell r="A1709" t="str">
            <v>2MXM50A</v>
          </cell>
          <cell r="B1709" t="str">
            <v>Наружный блок мультисистемы</v>
          </cell>
          <cell r="C1709">
            <v>0</v>
          </cell>
          <cell r="D1709">
            <v>8</v>
          </cell>
          <cell r="E1709">
            <v>259700</v>
          </cell>
        </row>
        <row r="1710">
          <cell r="A1710" t="str">
            <v>2MXM68A9</v>
          </cell>
          <cell r="B1710" t="str">
            <v>Наружный блок кондиционера</v>
          </cell>
          <cell r="C1710">
            <v>19</v>
          </cell>
          <cell r="D1710">
            <v>0</v>
          </cell>
          <cell r="E1710">
            <v>365400</v>
          </cell>
        </row>
        <row r="1711">
          <cell r="A1711" t="str">
            <v>3MXM52A</v>
          </cell>
          <cell r="B1711" t="str">
            <v>Наружный блок мультисистемы</v>
          </cell>
          <cell r="C1711">
            <v>15</v>
          </cell>
          <cell r="D1711">
            <v>0</v>
          </cell>
          <cell r="E1711">
            <v>380100</v>
          </cell>
        </row>
        <row r="1712">
          <cell r="A1712" t="str">
            <v>3MXM68A</v>
          </cell>
          <cell r="B1712" t="str">
            <v>Наружный блок мультисистемы</v>
          </cell>
          <cell r="C1712">
            <v>1</v>
          </cell>
          <cell r="D1712">
            <v>0</v>
          </cell>
          <cell r="E1712">
            <v>459900</v>
          </cell>
        </row>
        <row r="1713">
          <cell r="A1713" t="str">
            <v>4MXM68A</v>
          </cell>
          <cell r="B1713" t="str">
            <v>Наружный блок мультисистемы</v>
          </cell>
          <cell r="C1713">
            <v>1</v>
          </cell>
          <cell r="D1713">
            <v>0</v>
          </cell>
          <cell r="E1713">
            <v>465100</v>
          </cell>
        </row>
        <row r="1714">
          <cell r="A1714" t="str">
            <v>4MXM80A</v>
          </cell>
          <cell r="B1714" t="str">
            <v>Наружный блок мультисистемы</v>
          </cell>
          <cell r="C1714">
            <v>1</v>
          </cell>
          <cell r="D1714">
            <v>0</v>
          </cell>
          <cell r="E1714">
            <v>561700</v>
          </cell>
        </row>
        <row r="1715">
          <cell r="A1715" t="str">
            <v>5MXM90A9</v>
          </cell>
          <cell r="B1715" t="str">
            <v>Наружный блок кондиционера</v>
          </cell>
          <cell r="C1715">
            <v>0</v>
          </cell>
          <cell r="D1715">
            <v>0</v>
          </cell>
          <cell r="E1715">
            <v>620500</v>
          </cell>
        </row>
        <row r="1716">
          <cell r="A1716" t="str">
            <v>K2MRB40HZRN1</v>
          </cell>
          <cell r="B1716" t="str">
            <v>Наружный блок мультисистемы</v>
          </cell>
          <cell r="C1716">
            <v>0</v>
          </cell>
          <cell r="D1716">
            <v>0</v>
          </cell>
          <cell r="E1716">
            <v>67990</v>
          </cell>
        </row>
        <row r="1717">
          <cell r="A1717" t="str">
            <v>K2MRB50HZRN1</v>
          </cell>
          <cell r="B1717" t="str">
            <v>Наружный блок мультисистемы</v>
          </cell>
          <cell r="C1717">
            <v>0</v>
          </cell>
          <cell r="D1717">
            <v>0</v>
          </cell>
          <cell r="E1717">
            <v>82690</v>
          </cell>
        </row>
        <row r="1718">
          <cell r="A1718" t="str">
            <v>K3MRB60HZRN1</v>
          </cell>
          <cell r="B1718" t="str">
            <v>Наружный блок мультисистемы</v>
          </cell>
          <cell r="C1718">
            <v>0</v>
          </cell>
          <cell r="D1718">
            <v>48</v>
          </cell>
          <cell r="E1718">
            <v>102790</v>
          </cell>
        </row>
        <row r="1719">
          <cell r="A1719" t="str">
            <v>K3MRB80HZRN1</v>
          </cell>
          <cell r="B1719" t="str">
            <v>Наружный блок мультисистемы</v>
          </cell>
          <cell r="C1719">
            <v>0</v>
          </cell>
          <cell r="D1719">
            <v>0</v>
          </cell>
          <cell r="E1719">
            <v>112090</v>
          </cell>
        </row>
        <row r="1720">
          <cell r="A1720" t="str">
            <v>K4MRA100HZRN1</v>
          </cell>
          <cell r="B1720" t="str">
            <v>Наружный блок мультисистемы</v>
          </cell>
          <cell r="C1720">
            <v>0</v>
          </cell>
          <cell r="D1720">
            <v>3</v>
          </cell>
          <cell r="E1720">
            <v>172990</v>
          </cell>
        </row>
        <row r="1721">
          <cell r="A1721" t="str">
            <v>K4MRA80HZRN1</v>
          </cell>
          <cell r="B1721" t="str">
            <v>Наружный блок мультисистемы</v>
          </cell>
          <cell r="C1721">
            <v>0</v>
          </cell>
          <cell r="D1721">
            <v>0</v>
          </cell>
          <cell r="E1721">
            <v>131490</v>
          </cell>
        </row>
        <row r="1722">
          <cell r="A1722" t="str">
            <v>K5MRB120HZRN1</v>
          </cell>
          <cell r="B1722" t="str">
            <v>Наружный блок мультисистемы</v>
          </cell>
          <cell r="C1722">
            <v>1</v>
          </cell>
          <cell r="D1722">
            <v>0</v>
          </cell>
          <cell r="E1722">
            <v>186490</v>
          </cell>
        </row>
        <row r="1723">
          <cell r="A1723" t="str">
            <v>K5MRBA120HZRN1</v>
          </cell>
          <cell r="B1723" t="str">
            <v>Наружный блок мультисистемы</v>
          </cell>
          <cell r="C1723">
            <v>0</v>
          </cell>
          <cell r="D1723">
            <v>0</v>
          </cell>
          <cell r="E1723">
            <v>196290</v>
          </cell>
        </row>
        <row r="1724">
          <cell r="A1724" t="str">
            <v>M2OE-18HFN8-Q1</v>
          </cell>
          <cell r="B1724" t="str">
            <v>Наружный блок мультисистемы</v>
          </cell>
          <cell r="C1724">
            <v>0</v>
          </cell>
          <cell r="D1724">
            <v>0</v>
          </cell>
          <cell r="E1724">
            <v>96990</v>
          </cell>
        </row>
        <row r="1725">
          <cell r="A1725" t="str">
            <v>M2OH-14HFN8-Q1</v>
          </cell>
          <cell r="B1725" t="str">
            <v>Наружный блок мультисистемы</v>
          </cell>
          <cell r="C1725">
            <v>0</v>
          </cell>
          <cell r="D1725">
            <v>0</v>
          </cell>
          <cell r="E1725">
            <v>79790</v>
          </cell>
        </row>
        <row r="1726">
          <cell r="A1726" t="str">
            <v>M3OA-27HFN8-Q1</v>
          </cell>
          <cell r="B1726" t="str">
            <v>Наружный блок мультисистемы</v>
          </cell>
          <cell r="C1726">
            <v>0</v>
          </cell>
          <cell r="D1726">
            <v>0</v>
          </cell>
          <cell r="E1726">
            <v>131490</v>
          </cell>
        </row>
        <row r="1727">
          <cell r="A1727" t="str">
            <v>M3OG-21HFN8-Q1</v>
          </cell>
          <cell r="B1727" t="str">
            <v>Наружный блок мультисистемы</v>
          </cell>
          <cell r="C1727">
            <v>0</v>
          </cell>
          <cell r="D1727">
            <v>0</v>
          </cell>
          <cell r="E1727">
            <v>120590</v>
          </cell>
        </row>
        <row r="1728">
          <cell r="A1728" t="str">
            <v>M4OB-36HFN8-Q1</v>
          </cell>
          <cell r="B1728" t="str">
            <v>Наружный блок мультисистемы</v>
          </cell>
          <cell r="C1728">
            <v>0</v>
          </cell>
          <cell r="D1728">
            <v>0</v>
          </cell>
          <cell r="E1728">
            <v>202990</v>
          </cell>
        </row>
        <row r="1729">
          <cell r="A1729" t="str">
            <v>M4OE-28HFN8-Q1</v>
          </cell>
          <cell r="B1729" t="str">
            <v>Наружный блок мультисистемы</v>
          </cell>
          <cell r="C1729">
            <v>0</v>
          </cell>
          <cell r="D1729">
            <v>0</v>
          </cell>
          <cell r="E1729">
            <v>154290</v>
          </cell>
        </row>
        <row r="1730">
          <cell r="A1730" t="str">
            <v>M5OE-42HFN8-Q1</v>
          </cell>
          <cell r="B1730" t="str">
            <v>Наружный блок мультисистемы</v>
          </cell>
          <cell r="C1730">
            <v>0</v>
          </cell>
          <cell r="D1730">
            <v>0</v>
          </cell>
          <cell r="E1730">
            <v>218790</v>
          </cell>
        </row>
        <row r="1731">
          <cell r="A1731" t="str">
            <v>ASJC05-NM1A</v>
          </cell>
          <cell r="B1731" t="str">
            <v>Оконный кондиционер</v>
          </cell>
          <cell r="C1731" t="str">
            <v>&gt;50</v>
          </cell>
          <cell r="D1731" t="str">
            <v>&gt;50</v>
          </cell>
          <cell r="E1731">
            <v>25500</v>
          </cell>
        </row>
        <row r="1732">
          <cell r="A1732" t="str">
            <v>ASJC07-NM1A</v>
          </cell>
          <cell r="B1732" t="str">
            <v>Оконный кондиционер</v>
          </cell>
          <cell r="C1732">
            <v>18</v>
          </cell>
          <cell r="D1732" t="str">
            <v>&gt;50</v>
          </cell>
          <cell r="E1732">
            <v>31800</v>
          </cell>
        </row>
        <row r="1733">
          <cell r="A1733" t="str">
            <v>ASJC09-NM1A</v>
          </cell>
          <cell r="B1733" t="str">
            <v>Оконный кондиционер</v>
          </cell>
          <cell r="C1733" t="str">
            <v>&gt;50</v>
          </cell>
          <cell r="D1733" t="str">
            <v>&gt;50</v>
          </cell>
          <cell r="E1733">
            <v>34000</v>
          </cell>
        </row>
        <row r="1734">
          <cell r="A1734" t="str">
            <v>ASJC12-NM1A</v>
          </cell>
          <cell r="B1734" t="str">
            <v>Оконный кондиционер</v>
          </cell>
          <cell r="C1734">
            <v>0</v>
          </cell>
          <cell r="D1734" t="str">
            <v>&gt;50</v>
          </cell>
          <cell r="E1734">
            <v>45600</v>
          </cell>
        </row>
        <row r="1735">
          <cell r="A1735" t="str">
            <v>DA100ALHS1R</v>
          </cell>
          <cell r="B1735" t="str">
            <v>Внутренний блок кондиционера</v>
          </cell>
          <cell r="C1735">
            <v>1</v>
          </cell>
          <cell r="D1735">
            <v>0</v>
          </cell>
          <cell r="E1735">
            <v>69920</v>
          </cell>
        </row>
        <row r="1736">
          <cell r="A1736" t="str">
            <v>DA100ALKS1R</v>
          </cell>
          <cell r="B1736" t="str">
            <v>Внутренний блок кондиционера</v>
          </cell>
          <cell r="C1736">
            <v>0</v>
          </cell>
          <cell r="D1736">
            <v>13</v>
          </cell>
          <cell r="E1736">
            <v>52520</v>
          </cell>
        </row>
        <row r="1737">
          <cell r="A1737" t="str">
            <v>DA100BLCS1R1</v>
          </cell>
          <cell r="B1737" t="str">
            <v>Внутренний блок кондиционера</v>
          </cell>
          <cell r="C1737">
            <v>0</v>
          </cell>
          <cell r="D1737">
            <v>0</v>
          </cell>
          <cell r="E1737">
            <v>51390</v>
          </cell>
        </row>
        <row r="1738">
          <cell r="A1738" t="str">
            <v>DA100BLHS1R1</v>
          </cell>
          <cell r="B1738" t="str">
            <v>Внутренний блок кондиционера</v>
          </cell>
          <cell r="C1738">
            <v>0</v>
          </cell>
          <cell r="D1738" t="str">
            <v>&gt;50</v>
          </cell>
          <cell r="E1738">
            <v>66390</v>
          </cell>
        </row>
        <row r="1739">
          <cell r="A1739" t="str">
            <v>DA100BLKS1R1</v>
          </cell>
          <cell r="B1739" t="str">
            <v>Внутренний блок кондиционера</v>
          </cell>
          <cell r="C1739">
            <v>0</v>
          </cell>
          <cell r="D1739">
            <v>0</v>
          </cell>
          <cell r="E1739">
            <v>69590</v>
          </cell>
        </row>
        <row r="1740">
          <cell r="A1740" t="str">
            <v>DA140ALCS1R</v>
          </cell>
          <cell r="B1740" t="str">
            <v>Внутренний блок кондиционера</v>
          </cell>
          <cell r="C1740">
            <v>2</v>
          </cell>
          <cell r="D1740">
            <v>0</v>
          </cell>
          <cell r="E1740">
            <v>56290</v>
          </cell>
        </row>
        <row r="1741">
          <cell r="A1741" t="str">
            <v>DA140ALHS1R</v>
          </cell>
          <cell r="B1741" t="str">
            <v>Внутренний блок кондиционера</v>
          </cell>
          <cell r="C1741">
            <v>0</v>
          </cell>
          <cell r="D1741">
            <v>3</v>
          </cell>
          <cell r="E1741">
            <v>86480</v>
          </cell>
        </row>
        <row r="1742">
          <cell r="A1742" t="str">
            <v>DA140ALKS1R</v>
          </cell>
          <cell r="B1742" t="str">
            <v>Внутренний блок кондиционера</v>
          </cell>
          <cell r="C1742">
            <v>0</v>
          </cell>
          <cell r="D1742">
            <v>0</v>
          </cell>
          <cell r="E1742">
            <v>60310</v>
          </cell>
        </row>
        <row r="1743">
          <cell r="A1743" t="str">
            <v>DA140BLCS1R1</v>
          </cell>
          <cell r="B1743" t="str">
            <v>Внутренний блок кондиционера</v>
          </cell>
          <cell r="C1743">
            <v>0</v>
          </cell>
          <cell r="D1743">
            <v>0</v>
          </cell>
          <cell r="E1743">
            <v>63690</v>
          </cell>
        </row>
        <row r="1744">
          <cell r="A1744" t="str">
            <v>DA140BLHS1R1</v>
          </cell>
          <cell r="B1744" t="str">
            <v>Внутренний блок кондиционера</v>
          </cell>
          <cell r="C1744">
            <v>0</v>
          </cell>
          <cell r="D1744" t="str">
            <v>&gt;50</v>
          </cell>
          <cell r="E1744">
            <v>82090</v>
          </cell>
        </row>
        <row r="1745">
          <cell r="A1745" t="str">
            <v>DA140BLKS1R1</v>
          </cell>
          <cell r="B1745" t="str">
            <v>Внутренний блок кондиционера</v>
          </cell>
          <cell r="C1745">
            <v>0</v>
          </cell>
          <cell r="D1745">
            <v>0</v>
          </cell>
          <cell r="E1745">
            <v>86590</v>
          </cell>
        </row>
        <row r="1746">
          <cell r="A1746" t="str">
            <v>DA160ALCS1R</v>
          </cell>
          <cell r="B1746" t="str">
            <v>Внутренний блок кондиционера</v>
          </cell>
          <cell r="C1746">
            <v>0</v>
          </cell>
          <cell r="D1746">
            <v>0</v>
          </cell>
          <cell r="E1746">
            <v>63690</v>
          </cell>
        </row>
        <row r="1747">
          <cell r="A1747" t="str">
            <v>DA160ALKS1R</v>
          </cell>
          <cell r="B1747" t="str">
            <v>Внутренний блок кондиционера</v>
          </cell>
          <cell r="C1747">
            <v>0</v>
          </cell>
          <cell r="D1747">
            <v>0</v>
          </cell>
          <cell r="E1747">
            <v>86120</v>
          </cell>
        </row>
        <row r="1748">
          <cell r="A1748" t="str">
            <v>DA160BLCS1R1</v>
          </cell>
          <cell r="B1748" t="str">
            <v>Внутренний блок кондиционера</v>
          </cell>
          <cell r="C1748">
            <v>1</v>
          </cell>
          <cell r="D1748">
            <v>19</v>
          </cell>
          <cell r="E1748">
            <v>71890</v>
          </cell>
        </row>
        <row r="1749">
          <cell r="A1749" t="str">
            <v>DA160BLHS1R1</v>
          </cell>
          <cell r="B1749" t="str">
            <v>Внутренний блок кондиционера</v>
          </cell>
          <cell r="C1749">
            <v>0</v>
          </cell>
          <cell r="D1749">
            <v>0</v>
          </cell>
          <cell r="E1749">
            <v>81790</v>
          </cell>
        </row>
        <row r="1750">
          <cell r="A1750" t="str">
            <v>DA160BLKS1R1</v>
          </cell>
          <cell r="B1750" t="str">
            <v>Внутренний блок кондиционера</v>
          </cell>
          <cell r="C1750">
            <v>0</v>
          </cell>
          <cell r="D1750">
            <v>0</v>
          </cell>
          <cell r="E1750">
            <v>85890</v>
          </cell>
        </row>
        <row r="1751">
          <cell r="A1751" t="str">
            <v>DA35ALFS1R</v>
          </cell>
          <cell r="B1751" t="str">
            <v>Внутренний блок кондиционера</v>
          </cell>
          <cell r="C1751">
            <v>0</v>
          </cell>
          <cell r="D1751">
            <v>13</v>
          </cell>
          <cell r="E1751">
            <v>22790</v>
          </cell>
        </row>
        <row r="1752">
          <cell r="A1752" t="str">
            <v>DA35BLFS1R1</v>
          </cell>
          <cell r="B1752" t="str">
            <v>Внутренний блок кондиционера</v>
          </cell>
          <cell r="C1752">
            <v>0</v>
          </cell>
          <cell r="D1752">
            <v>18</v>
          </cell>
          <cell r="E1752">
            <v>26190</v>
          </cell>
        </row>
        <row r="1753">
          <cell r="A1753" t="str">
            <v>DA35BLKS1R1</v>
          </cell>
          <cell r="B1753" t="str">
            <v>Внутренний блок кондиционера</v>
          </cell>
          <cell r="C1753">
            <v>0</v>
          </cell>
          <cell r="D1753" t="str">
            <v>&gt;50</v>
          </cell>
          <cell r="E1753">
            <v>31290</v>
          </cell>
        </row>
        <row r="1754">
          <cell r="A1754" t="str">
            <v>DA35BLMS1R1</v>
          </cell>
          <cell r="B1754" t="str">
            <v>Внутренний блок кондиционера</v>
          </cell>
          <cell r="C1754">
            <v>0</v>
          </cell>
          <cell r="D1754">
            <v>0</v>
          </cell>
          <cell r="E1754">
            <v>34690</v>
          </cell>
        </row>
        <row r="1755">
          <cell r="A1755" t="str">
            <v>DA50ALFS1R</v>
          </cell>
          <cell r="B1755" t="str">
            <v>Внутренний блок кондиционера</v>
          </cell>
          <cell r="C1755">
            <v>0</v>
          </cell>
          <cell r="D1755">
            <v>1</v>
          </cell>
          <cell r="E1755">
            <v>34310</v>
          </cell>
        </row>
        <row r="1756">
          <cell r="A1756" t="str">
            <v>DA50ALKS1R</v>
          </cell>
          <cell r="B1756" t="str">
            <v>Внутренний блок кондиционера</v>
          </cell>
          <cell r="C1756">
            <v>1</v>
          </cell>
          <cell r="D1756">
            <v>0</v>
          </cell>
          <cell r="E1756">
            <v>32890</v>
          </cell>
        </row>
        <row r="1757">
          <cell r="A1757" t="str">
            <v>DA50ALMS1R</v>
          </cell>
          <cell r="B1757" t="str">
            <v>Внутренний блок кондиционера</v>
          </cell>
          <cell r="C1757">
            <v>0</v>
          </cell>
          <cell r="D1757">
            <v>0</v>
          </cell>
          <cell r="E1757">
            <v>44280</v>
          </cell>
        </row>
        <row r="1758">
          <cell r="A1758" t="str">
            <v>DA50BLFS1R1</v>
          </cell>
          <cell r="B1758" t="str">
            <v>Внутренний блок кондиционера</v>
          </cell>
          <cell r="C1758">
            <v>0</v>
          </cell>
          <cell r="D1758">
            <v>15</v>
          </cell>
          <cell r="E1758">
            <v>28890</v>
          </cell>
        </row>
        <row r="1759">
          <cell r="A1759" t="str">
            <v>DA50BLKS1R1</v>
          </cell>
          <cell r="B1759" t="str">
            <v>Внутренний блок кондиционера</v>
          </cell>
          <cell r="C1759">
            <v>0</v>
          </cell>
          <cell r="D1759">
            <v>37</v>
          </cell>
          <cell r="E1759">
            <v>37490</v>
          </cell>
        </row>
        <row r="1760">
          <cell r="A1760" t="str">
            <v>DA50BLMS1R1</v>
          </cell>
          <cell r="B1760" t="str">
            <v>Внутренний блок кондиционера</v>
          </cell>
          <cell r="C1760">
            <v>0</v>
          </cell>
          <cell r="D1760">
            <v>42</v>
          </cell>
          <cell r="E1760">
            <v>35990</v>
          </cell>
        </row>
        <row r="1761">
          <cell r="A1761" t="str">
            <v>DA70ALCS1R</v>
          </cell>
          <cell r="B1761" t="str">
            <v>Внутренний блок кондиционера</v>
          </cell>
          <cell r="C1761">
            <v>0</v>
          </cell>
          <cell r="D1761">
            <v>0</v>
          </cell>
          <cell r="E1761">
            <v>31890</v>
          </cell>
        </row>
        <row r="1762">
          <cell r="A1762" t="str">
            <v>DA70ALKS1R</v>
          </cell>
          <cell r="B1762" t="str">
            <v>Внутренний блок кондиционера</v>
          </cell>
          <cell r="C1762">
            <v>0</v>
          </cell>
          <cell r="D1762">
            <v>0</v>
          </cell>
          <cell r="E1762">
            <v>43890</v>
          </cell>
        </row>
        <row r="1763">
          <cell r="A1763" t="str">
            <v>DA70BLCS1R1</v>
          </cell>
          <cell r="B1763" t="str">
            <v>Внутренний блок кондиционера</v>
          </cell>
          <cell r="C1763">
            <v>0</v>
          </cell>
          <cell r="D1763" t="str">
            <v>&gt;50</v>
          </cell>
          <cell r="E1763">
            <v>36490</v>
          </cell>
        </row>
        <row r="1764">
          <cell r="A1764" t="str">
            <v>DA70BLHS1R1</v>
          </cell>
          <cell r="B1764" t="str">
            <v>Внутренний блок кондиционера</v>
          </cell>
          <cell r="C1764">
            <v>0</v>
          </cell>
          <cell r="D1764">
            <v>1</v>
          </cell>
          <cell r="E1764">
            <v>41590</v>
          </cell>
        </row>
        <row r="1765">
          <cell r="A1765" t="str">
            <v>DA70BLKS1R1</v>
          </cell>
          <cell r="B1765" t="str">
            <v>Внутренний блок кондиционера</v>
          </cell>
          <cell r="C1765">
            <v>1</v>
          </cell>
          <cell r="D1765">
            <v>29</v>
          </cell>
          <cell r="E1765">
            <v>52290</v>
          </cell>
        </row>
        <row r="1766">
          <cell r="A1766" t="str">
            <v>FAA100B</v>
          </cell>
          <cell r="B1766" t="str">
            <v>Внутренний блок кондиционера</v>
          </cell>
          <cell r="C1766">
            <v>0</v>
          </cell>
          <cell r="D1766">
            <v>0</v>
          </cell>
          <cell r="E1766">
            <v>349600</v>
          </cell>
        </row>
        <row r="1767">
          <cell r="A1767" t="str">
            <v>FAA71B</v>
          </cell>
          <cell r="B1767" t="str">
            <v>Внутренний блок кондиционера</v>
          </cell>
          <cell r="C1767">
            <v>17</v>
          </cell>
          <cell r="D1767">
            <v>0</v>
          </cell>
          <cell r="E1767">
            <v>281400</v>
          </cell>
        </row>
        <row r="1768">
          <cell r="A1768" t="str">
            <v>FBA100A</v>
          </cell>
          <cell r="B1768" t="str">
            <v>Внутренний блок кондиционера</v>
          </cell>
          <cell r="C1768">
            <v>7</v>
          </cell>
          <cell r="D1768">
            <v>0</v>
          </cell>
          <cell r="E1768">
            <v>297100</v>
          </cell>
        </row>
        <row r="1769">
          <cell r="A1769" t="str">
            <v>FBA125A</v>
          </cell>
          <cell r="B1769" t="str">
            <v>Внутренний блок кондиционера</v>
          </cell>
          <cell r="C1769">
            <v>18</v>
          </cell>
          <cell r="D1769">
            <v>0</v>
          </cell>
          <cell r="E1769">
            <v>317100</v>
          </cell>
        </row>
        <row r="1770">
          <cell r="A1770" t="str">
            <v>FBA140A</v>
          </cell>
          <cell r="B1770" t="str">
            <v>Внутренний блок кондиционера</v>
          </cell>
          <cell r="C1770">
            <v>0</v>
          </cell>
          <cell r="D1770">
            <v>0</v>
          </cell>
          <cell r="E1770">
            <v>328600</v>
          </cell>
        </row>
        <row r="1771">
          <cell r="A1771" t="str">
            <v>FBA35A9</v>
          </cell>
          <cell r="B1771" t="str">
            <v>Внутренний блок кондиционера</v>
          </cell>
          <cell r="C1771">
            <v>0</v>
          </cell>
          <cell r="D1771">
            <v>0</v>
          </cell>
          <cell r="E1771">
            <v>166900</v>
          </cell>
        </row>
        <row r="1772">
          <cell r="A1772" t="str">
            <v>FBA50A9</v>
          </cell>
          <cell r="B1772" t="str">
            <v>Внутренний блок кондиционера</v>
          </cell>
          <cell r="C1772">
            <v>0</v>
          </cell>
          <cell r="D1772">
            <v>0</v>
          </cell>
          <cell r="E1772">
            <v>177400</v>
          </cell>
        </row>
        <row r="1773">
          <cell r="A1773" t="str">
            <v>FBA60A9</v>
          </cell>
          <cell r="B1773" t="str">
            <v>Внутренний блок кондиционера</v>
          </cell>
          <cell r="C1773">
            <v>0</v>
          </cell>
          <cell r="D1773">
            <v>0</v>
          </cell>
          <cell r="E1773">
            <v>196300</v>
          </cell>
        </row>
        <row r="1774">
          <cell r="A1774" t="str">
            <v>FBA71A9</v>
          </cell>
          <cell r="B1774" t="str">
            <v>Внутренний блок кондиционера</v>
          </cell>
          <cell r="C1774">
            <v>17</v>
          </cell>
          <cell r="D1774">
            <v>0</v>
          </cell>
          <cell r="E1774">
            <v>250900</v>
          </cell>
        </row>
        <row r="1775">
          <cell r="A1775" t="str">
            <v>FCAG100B</v>
          </cell>
          <cell r="B1775" t="str">
            <v>Внутренний блок кондиционера</v>
          </cell>
          <cell r="C1775">
            <v>5</v>
          </cell>
          <cell r="D1775">
            <v>1</v>
          </cell>
          <cell r="E1775">
            <v>240400</v>
          </cell>
        </row>
        <row r="1776">
          <cell r="A1776" t="str">
            <v>FCAG125B</v>
          </cell>
          <cell r="B1776" t="str">
            <v>Внутренний блок кондиционера</v>
          </cell>
          <cell r="C1776">
            <v>13</v>
          </cell>
          <cell r="D1776">
            <v>0</v>
          </cell>
          <cell r="E1776">
            <v>256200</v>
          </cell>
        </row>
        <row r="1777">
          <cell r="A1777" t="str">
            <v>FCAG140B</v>
          </cell>
          <cell r="B1777" t="str">
            <v>Внутренний блок кондиционера</v>
          </cell>
          <cell r="C1777">
            <v>0</v>
          </cell>
          <cell r="D1777">
            <v>8</v>
          </cell>
          <cell r="E1777">
            <v>268800</v>
          </cell>
        </row>
        <row r="1778">
          <cell r="A1778" t="str">
            <v>FCAG35B</v>
          </cell>
          <cell r="B1778" t="str">
            <v>Внутренний блок кондиционера</v>
          </cell>
          <cell r="C1778">
            <v>12</v>
          </cell>
          <cell r="D1778">
            <v>0</v>
          </cell>
          <cell r="E1778">
            <v>158500</v>
          </cell>
        </row>
        <row r="1779">
          <cell r="A1779" t="str">
            <v>FCAG50B</v>
          </cell>
          <cell r="B1779" t="str">
            <v>Внутренний блок кондиционера</v>
          </cell>
          <cell r="C1779">
            <v>8</v>
          </cell>
          <cell r="D1779">
            <v>0</v>
          </cell>
          <cell r="E1779">
            <v>171100</v>
          </cell>
        </row>
        <row r="1780">
          <cell r="A1780" t="str">
            <v>FCAG60B</v>
          </cell>
          <cell r="B1780" t="str">
            <v>Внутренний блок кондиционера</v>
          </cell>
          <cell r="C1780">
            <v>4</v>
          </cell>
          <cell r="D1780">
            <v>5</v>
          </cell>
          <cell r="E1780">
            <v>184800</v>
          </cell>
        </row>
        <row r="1781">
          <cell r="A1781" t="str">
            <v>FCAG71B</v>
          </cell>
          <cell r="B1781" t="str">
            <v>Внутренний блок кондиционера</v>
          </cell>
          <cell r="C1781">
            <v>41</v>
          </cell>
          <cell r="D1781">
            <v>0</v>
          </cell>
          <cell r="E1781">
            <v>200500</v>
          </cell>
        </row>
        <row r="1782">
          <cell r="A1782" t="str">
            <v>FDA125A</v>
          </cell>
          <cell r="B1782" t="str">
            <v>Внутренний блок кондиционера</v>
          </cell>
          <cell r="C1782">
            <v>6</v>
          </cell>
          <cell r="D1782">
            <v>0</v>
          </cell>
          <cell r="E1782">
            <v>315000</v>
          </cell>
        </row>
        <row r="1783">
          <cell r="A1783" t="str">
            <v>FDA200A</v>
          </cell>
          <cell r="B1783" t="str">
            <v>Внутренний блок кондиционера</v>
          </cell>
          <cell r="C1783">
            <v>4</v>
          </cell>
          <cell r="D1783">
            <v>0</v>
          </cell>
          <cell r="E1783">
            <v>492400</v>
          </cell>
        </row>
        <row r="1784">
          <cell r="A1784" t="str">
            <v>FDA250A</v>
          </cell>
          <cell r="B1784" t="str">
            <v>Внутренний блок кондиционера</v>
          </cell>
          <cell r="C1784">
            <v>6</v>
          </cell>
          <cell r="D1784">
            <v>0</v>
          </cell>
          <cell r="E1784">
            <v>759100</v>
          </cell>
        </row>
        <row r="1785">
          <cell r="A1785" t="str">
            <v>FFA25A9</v>
          </cell>
          <cell r="B1785" t="str">
            <v>Внутренний блок кондиционера</v>
          </cell>
          <cell r="C1785">
            <v>2</v>
          </cell>
          <cell r="D1785">
            <v>16</v>
          </cell>
          <cell r="E1785">
            <v>183700</v>
          </cell>
        </row>
        <row r="1786">
          <cell r="A1786" t="str">
            <v>FFA35A9</v>
          </cell>
          <cell r="B1786" t="str">
            <v>Внутренний блок кондиционера</v>
          </cell>
          <cell r="C1786">
            <v>12</v>
          </cell>
          <cell r="D1786">
            <v>0</v>
          </cell>
          <cell r="E1786">
            <v>194200</v>
          </cell>
        </row>
        <row r="1787">
          <cell r="A1787" t="str">
            <v>FFA50A9</v>
          </cell>
          <cell r="B1787" t="str">
            <v>Внутренний блок кондиционера</v>
          </cell>
          <cell r="C1787">
            <v>40</v>
          </cell>
          <cell r="D1787">
            <v>0</v>
          </cell>
          <cell r="E1787">
            <v>235200</v>
          </cell>
        </row>
        <row r="1788">
          <cell r="A1788" t="str">
            <v>FFA60A9</v>
          </cell>
          <cell r="B1788" t="str">
            <v>Внутренний блок кондиционера</v>
          </cell>
          <cell r="C1788">
            <v>5</v>
          </cell>
          <cell r="D1788">
            <v>15</v>
          </cell>
          <cell r="E1788">
            <v>247800</v>
          </cell>
        </row>
        <row r="1789">
          <cell r="A1789" t="str">
            <v>FHA100A</v>
          </cell>
          <cell r="B1789" t="str">
            <v>Внутренний блок кондиционера</v>
          </cell>
          <cell r="C1789">
            <v>0</v>
          </cell>
          <cell r="D1789">
            <v>0</v>
          </cell>
          <cell r="E1789">
            <v>364300</v>
          </cell>
        </row>
        <row r="1790">
          <cell r="A1790" t="str">
            <v>FHA125A</v>
          </cell>
          <cell r="B1790" t="str">
            <v>Внутренний блок кондиционера</v>
          </cell>
          <cell r="C1790">
            <v>5</v>
          </cell>
          <cell r="D1790">
            <v>0</v>
          </cell>
          <cell r="E1790">
            <v>421000</v>
          </cell>
        </row>
        <row r="1791">
          <cell r="A1791" t="str">
            <v>FHA140A</v>
          </cell>
          <cell r="B1791" t="str">
            <v>Внутренний блок кондиционера</v>
          </cell>
          <cell r="C1791">
            <v>1</v>
          </cell>
          <cell r="D1791">
            <v>0</v>
          </cell>
          <cell r="E1791">
            <v>426300</v>
          </cell>
        </row>
        <row r="1792">
          <cell r="A1792" t="str">
            <v>FHA35A9</v>
          </cell>
          <cell r="B1792" t="str">
            <v>Внутренний блок кондиционера</v>
          </cell>
          <cell r="C1792">
            <v>0</v>
          </cell>
          <cell r="D1792">
            <v>0</v>
          </cell>
          <cell r="E1792">
            <v>283500</v>
          </cell>
        </row>
        <row r="1793">
          <cell r="A1793" t="str">
            <v>FHA50A9</v>
          </cell>
          <cell r="B1793" t="str">
            <v>Внутренний блок кондиционера</v>
          </cell>
          <cell r="C1793">
            <v>0</v>
          </cell>
          <cell r="D1793">
            <v>0</v>
          </cell>
          <cell r="E1793">
            <v>306600</v>
          </cell>
        </row>
        <row r="1794">
          <cell r="A1794" t="str">
            <v>FHA60A9</v>
          </cell>
          <cell r="B1794" t="str">
            <v>Внутренний блок кондиционера</v>
          </cell>
          <cell r="C1794">
            <v>1</v>
          </cell>
          <cell r="D1794">
            <v>0</v>
          </cell>
          <cell r="E1794">
            <v>322300</v>
          </cell>
        </row>
        <row r="1795">
          <cell r="A1795" t="str">
            <v>FHA71A9</v>
          </cell>
          <cell r="B1795" t="str">
            <v>Внутренний блок кондиционера</v>
          </cell>
          <cell r="C1795">
            <v>3</v>
          </cell>
          <cell r="D1795">
            <v>0</v>
          </cell>
          <cell r="E1795">
            <v>333900</v>
          </cell>
        </row>
        <row r="1796">
          <cell r="A1796" t="str">
            <v>FNA25A9</v>
          </cell>
          <cell r="B1796" t="str">
            <v>Внутренний блок кондиционера</v>
          </cell>
          <cell r="C1796">
            <v>5</v>
          </cell>
          <cell r="D1796">
            <v>0</v>
          </cell>
          <cell r="E1796">
            <v>158500</v>
          </cell>
        </row>
        <row r="1797">
          <cell r="A1797" t="str">
            <v>FNA35A9</v>
          </cell>
          <cell r="B1797" t="str">
            <v>Внутренний блок кондиционера</v>
          </cell>
          <cell r="C1797">
            <v>0</v>
          </cell>
          <cell r="D1797">
            <v>0</v>
          </cell>
          <cell r="E1797">
            <v>150100</v>
          </cell>
        </row>
        <row r="1798">
          <cell r="A1798" t="str">
            <v>FNA50A9</v>
          </cell>
          <cell r="B1798" t="str">
            <v>Внутренний блок кондиционера</v>
          </cell>
          <cell r="C1798">
            <v>0</v>
          </cell>
          <cell r="D1798">
            <v>0</v>
          </cell>
          <cell r="E1798">
            <v>177400</v>
          </cell>
        </row>
        <row r="1799">
          <cell r="A1799" t="str">
            <v>FNA60A9</v>
          </cell>
          <cell r="B1799" t="str">
            <v>Внутренний блок кондиционера</v>
          </cell>
          <cell r="C1799">
            <v>0</v>
          </cell>
          <cell r="D1799">
            <v>0</v>
          </cell>
          <cell r="E1799">
            <v>207900</v>
          </cell>
        </row>
        <row r="1800">
          <cell r="A1800" t="str">
            <v>FUA100A</v>
          </cell>
          <cell r="B1800" t="str">
            <v>Внутренний блок кондиционера</v>
          </cell>
          <cell r="C1800">
            <v>6</v>
          </cell>
          <cell r="D1800">
            <v>4</v>
          </cell>
          <cell r="E1800">
            <v>531300</v>
          </cell>
        </row>
        <row r="1801">
          <cell r="A1801" t="str">
            <v>FUA125A</v>
          </cell>
          <cell r="B1801" t="str">
            <v>Внутренний блок кондиционера</v>
          </cell>
          <cell r="C1801">
            <v>7</v>
          </cell>
          <cell r="D1801">
            <v>0</v>
          </cell>
          <cell r="E1801">
            <v>550200</v>
          </cell>
        </row>
        <row r="1802">
          <cell r="A1802" t="str">
            <v>FUA71A</v>
          </cell>
          <cell r="B1802" t="str">
            <v>Внутренний блок кондиционера</v>
          </cell>
          <cell r="C1802">
            <v>0</v>
          </cell>
          <cell r="D1802">
            <v>2</v>
          </cell>
          <cell r="E1802">
            <v>495600</v>
          </cell>
        </row>
        <row r="1803">
          <cell r="A1803" t="str">
            <v>FVA140A</v>
          </cell>
          <cell r="B1803" t="str">
            <v>Внутренний блок кондиционера</v>
          </cell>
          <cell r="C1803">
            <v>0</v>
          </cell>
          <cell r="D1803">
            <v>0</v>
          </cell>
          <cell r="E1803">
            <v>412600</v>
          </cell>
        </row>
        <row r="1804">
          <cell r="A1804" t="str">
            <v>KSCB105HZAN1</v>
          </cell>
          <cell r="B1804" t="str">
            <v>Внутренний блок кондиционера</v>
          </cell>
          <cell r="C1804">
            <v>0</v>
          </cell>
          <cell r="D1804">
            <v>0</v>
          </cell>
          <cell r="E1804">
            <v>66300</v>
          </cell>
        </row>
        <row r="1805">
          <cell r="A1805" t="str">
            <v>KSCB105HZRN1W</v>
          </cell>
          <cell r="B1805" t="str">
            <v>Внутренний блок кондиционера</v>
          </cell>
          <cell r="C1805">
            <v>0</v>
          </cell>
          <cell r="D1805">
            <v>0</v>
          </cell>
          <cell r="E1805">
            <v>68990</v>
          </cell>
        </row>
        <row r="1806">
          <cell r="A1806" t="str">
            <v>KSCB140HZRN1W</v>
          </cell>
          <cell r="B1806" t="str">
            <v>Внутренний блок кондиционера</v>
          </cell>
          <cell r="C1806">
            <v>0</v>
          </cell>
          <cell r="D1806">
            <v>0</v>
          </cell>
          <cell r="E1806">
            <v>85390</v>
          </cell>
        </row>
        <row r="1807">
          <cell r="A1807" t="str">
            <v>KSCB165HZAN1</v>
          </cell>
          <cell r="B1807" t="str">
            <v>Внутренний блок кондиционера</v>
          </cell>
          <cell r="C1807">
            <v>0</v>
          </cell>
          <cell r="D1807">
            <v>1</v>
          </cell>
          <cell r="E1807">
            <v>98008</v>
          </cell>
        </row>
        <row r="1808">
          <cell r="A1808" t="str">
            <v>KSCB165HZRN1W</v>
          </cell>
          <cell r="B1808" t="str">
            <v>Внутренний блок кондиционера</v>
          </cell>
          <cell r="C1808">
            <v>0</v>
          </cell>
          <cell r="D1808">
            <v>0</v>
          </cell>
          <cell r="E1808">
            <v>84990</v>
          </cell>
        </row>
        <row r="1809">
          <cell r="A1809" t="str">
            <v>KSCB53HZAN1</v>
          </cell>
          <cell r="B1809" t="str">
            <v>Внутренний блок кондиционера</v>
          </cell>
          <cell r="C1809">
            <v>0</v>
          </cell>
          <cell r="D1809">
            <v>9</v>
          </cell>
          <cell r="E1809">
            <v>37000</v>
          </cell>
        </row>
        <row r="1810">
          <cell r="A1810" t="str">
            <v>KSCB53HZRN1W</v>
          </cell>
          <cell r="B1810" t="str">
            <v>Внутренний блок кондиционера</v>
          </cell>
          <cell r="C1810">
            <v>0</v>
          </cell>
          <cell r="D1810">
            <v>1</v>
          </cell>
          <cell r="E1810">
            <v>37490</v>
          </cell>
        </row>
        <row r="1811">
          <cell r="A1811" t="str">
            <v>KSCB70HZAN1</v>
          </cell>
          <cell r="B1811" t="str">
            <v>Внутренний блок кондиционера</v>
          </cell>
          <cell r="C1811">
            <v>1</v>
          </cell>
          <cell r="D1811">
            <v>17</v>
          </cell>
          <cell r="E1811">
            <v>40790</v>
          </cell>
        </row>
        <row r="1812">
          <cell r="A1812" t="str">
            <v>KSCB70HZRN1W</v>
          </cell>
          <cell r="B1812" t="str">
            <v>Внутренний блок кондиционера</v>
          </cell>
          <cell r="C1812">
            <v>0</v>
          </cell>
          <cell r="D1812">
            <v>4</v>
          </cell>
          <cell r="E1812">
            <v>43290</v>
          </cell>
        </row>
        <row r="1813">
          <cell r="A1813" t="str">
            <v>KSFV140XFAN3</v>
          </cell>
          <cell r="B1813" t="str">
            <v>Внутренний блок кондиционера</v>
          </cell>
          <cell r="C1813">
            <v>0</v>
          </cell>
          <cell r="D1813" t="str">
            <v>&gt;50</v>
          </cell>
          <cell r="E1813">
            <v>90790</v>
          </cell>
        </row>
        <row r="1814">
          <cell r="A1814" t="str">
            <v>KSFV176XFAN3</v>
          </cell>
          <cell r="B1814" t="str">
            <v>Внутренний блок кондиционера</v>
          </cell>
          <cell r="C1814">
            <v>0</v>
          </cell>
          <cell r="D1814">
            <v>0</v>
          </cell>
          <cell r="E1814">
            <v>105190</v>
          </cell>
        </row>
        <row r="1815">
          <cell r="A1815" t="str">
            <v>KSFV70XFAN1</v>
          </cell>
          <cell r="B1815" t="str">
            <v>Внутренний блок кондиционера</v>
          </cell>
          <cell r="C1815">
            <v>1</v>
          </cell>
          <cell r="D1815">
            <v>7</v>
          </cell>
          <cell r="E1815">
            <v>53190</v>
          </cell>
        </row>
        <row r="1816">
          <cell r="A1816" t="str">
            <v>KSFY70XFAN1</v>
          </cell>
          <cell r="B1816" t="str">
            <v>Внутренний блок кондиционера</v>
          </cell>
          <cell r="C1816">
            <v>0</v>
          </cell>
          <cell r="D1816">
            <v>0</v>
          </cell>
          <cell r="E1816">
            <v>52300</v>
          </cell>
        </row>
        <row r="1817">
          <cell r="A1817" t="str">
            <v>KSHE176HFAN3</v>
          </cell>
          <cell r="B1817" t="str">
            <v>Внутренний блок кондиционера</v>
          </cell>
          <cell r="C1817">
            <v>0</v>
          </cell>
          <cell r="D1817">
            <v>0</v>
          </cell>
          <cell r="E1817">
            <v>52890</v>
          </cell>
        </row>
        <row r="1818">
          <cell r="A1818" t="str">
            <v>KSHF105HFAN3</v>
          </cell>
          <cell r="B1818" t="str">
            <v>Внутренний блок кондиционера</v>
          </cell>
          <cell r="C1818">
            <v>0</v>
          </cell>
          <cell r="D1818">
            <v>3</v>
          </cell>
          <cell r="E1818">
            <v>62290</v>
          </cell>
        </row>
        <row r="1819">
          <cell r="A1819" t="str">
            <v>KSHF140HFAN3</v>
          </cell>
          <cell r="B1819" t="str">
            <v>Внутренний блок кондиционера</v>
          </cell>
          <cell r="C1819">
            <v>0</v>
          </cell>
          <cell r="D1819">
            <v>0</v>
          </cell>
          <cell r="E1819">
            <v>52490</v>
          </cell>
        </row>
        <row r="1820">
          <cell r="A1820" t="str">
            <v>KSHFA70HFAN1</v>
          </cell>
          <cell r="B1820" t="str">
            <v>Внутренний блок кондиционера</v>
          </cell>
          <cell r="C1820">
            <v>0</v>
          </cell>
          <cell r="D1820">
            <v>17</v>
          </cell>
          <cell r="E1820">
            <v>44690</v>
          </cell>
        </row>
        <row r="1821">
          <cell r="A1821" t="str">
            <v>KSHFB53HFAN1</v>
          </cell>
          <cell r="B1821" t="str">
            <v>Внутренний блок кондиционера</v>
          </cell>
          <cell r="C1821">
            <v>0</v>
          </cell>
          <cell r="D1821">
            <v>37</v>
          </cell>
          <cell r="E1821">
            <v>35990</v>
          </cell>
        </row>
        <row r="1822">
          <cell r="A1822" t="str">
            <v>KSHG105HFAN1</v>
          </cell>
          <cell r="B1822" t="str">
            <v>Внутренний блок кондиционера</v>
          </cell>
          <cell r="C1822">
            <v>0</v>
          </cell>
          <cell r="D1822">
            <v>0</v>
          </cell>
          <cell r="E1822">
            <v>62290</v>
          </cell>
        </row>
        <row r="1823">
          <cell r="A1823" t="str">
            <v>KSHG140HFAN1</v>
          </cell>
          <cell r="B1823" t="str">
            <v>Внутренний блок кондиционера</v>
          </cell>
          <cell r="C1823">
            <v>0</v>
          </cell>
          <cell r="D1823">
            <v>0</v>
          </cell>
          <cell r="E1823">
            <v>69090</v>
          </cell>
        </row>
        <row r="1824">
          <cell r="A1824" t="str">
            <v>KSHG176HFAN1</v>
          </cell>
          <cell r="B1824" t="str">
            <v>Внутренний блок кондиционера</v>
          </cell>
          <cell r="C1824">
            <v>0</v>
          </cell>
          <cell r="D1824">
            <v>0</v>
          </cell>
          <cell r="E1824">
            <v>82090</v>
          </cell>
        </row>
        <row r="1825">
          <cell r="A1825" t="str">
            <v>KSHG70HFAN1</v>
          </cell>
          <cell r="B1825" t="str">
            <v>Внутренний блок кондиционера</v>
          </cell>
          <cell r="C1825">
            <v>0</v>
          </cell>
          <cell r="D1825">
            <v>0</v>
          </cell>
          <cell r="E1825">
            <v>44690</v>
          </cell>
        </row>
        <row r="1826">
          <cell r="A1826" t="str">
            <v>KSKG105HFAN1</v>
          </cell>
          <cell r="B1826" t="str">
            <v>Внутренний блок кондиционера</v>
          </cell>
          <cell r="C1826">
            <v>0</v>
          </cell>
          <cell r="D1826">
            <v>0</v>
          </cell>
          <cell r="E1826">
            <v>68390</v>
          </cell>
        </row>
        <row r="1827">
          <cell r="A1827" t="str">
            <v>KSKG140HFAN1</v>
          </cell>
          <cell r="B1827" t="str">
            <v>Внутренний блок кондиционера</v>
          </cell>
          <cell r="C1827">
            <v>0</v>
          </cell>
          <cell r="D1827">
            <v>0</v>
          </cell>
          <cell r="E1827">
            <v>78990</v>
          </cell>
        </row>
        <row r="1828">
          <cell r="A1828" t="str">
            <v>KSKG176HFAN1</v>
          </cell>
          <cell r="B1828" t="str">
            <v>Внутренний блок кондиционера</v>
          </cell>
          <cell r="C1828">
            <v>0</v>
          </cell>
          <cell r="D1828">
            <v>0</v>
          </cell>
          <cell r="E1828">
            <v>90390</v>
          </cell>
        </row>
        <row r="1829">
          <cell r="A1829" t="str">
            <v>KSKG70HFAN1</v>
          </cell>
          <cell r="B1829" t="str">
            <v>Внутренний блок кондиционера</v>
          </cell>
          <cell r="C1829">
            <v>0</v>
          </cell>
          <cell r="D1829">
            <v>0</v>
          </cell>
          <cell r="E1829">
            <v>50290</v>
          </cell>
        </row>
        <row r="1830">
          <cell r="A1830" t="str">
            <v>KSKR105HFAN3R</v>
          </cell>
          <cell r="B1830" t="str">
            <v>Внутренний блок кондиционера</v>
          </cell>
          <cell r="C1830">
            <v>0</v>
          </cell>
          <cell r="D1830">
            <v>29</v>
          </cell>
          <cell r="E1830">
            <v>63800</v>
          </cell>
        </row>
        <row r="1831">
          <cell r="A1831" t="str">
            <v>KSKR140HFAN3R</v>
          </cell>
          <cell r="B1831" t="str">
            <v>Внутренний блок кондиционера</v>
          </cell>
          <cell r="C1831">
            <v>1</v>
          </cell>
          <cell r="D1831">
            <v>26</v>
          </cell>
          <cell r="E1831">
            <v>57000</v>
          </cell>
        </row>
        <row r="1832">
          <cell r="A1832" t="str">
            <v>KSKR176HFAN3R</v>
          </cell>
          <cell r="B1832" t="str">
            <v>Внутренний блок кондиционера</v>
          </cell>
          <cell r="C1832">
            <v>25</v>
          </cell>
          <cell r="D1832">
            <v>26</v>
          </cell>
          <cell r="E1832">
            <v>55300</v>
          </cell>
        </row>
        <row r="1833">
          <cell r="A1833" t="str">
            <v>KSKRA53HFAN1R</v>
          </cell>
          <cell r="B1833" t="str">
            <v>Внутренний блок кондиционера</v>
          </cell>
          <cell r="C1833">
            <v>0</v>
          </cell>
          <cell r="D1833" t="str">
            <v>&gt;50</v>
          </cell>
          <cell r="E1833">
            <v>37490</v>
          </cell>
        </row>
        <row r="1834">
          <cell r="A1834" t="str">
            <v>KSKRA70HFAN1R</v>
          </cell>
          <cell r="B1834" t="str">
            <v>Внутренний блок кондиционера</v>
          </cell>
          <cell r="C1834">
            <v>0</v>
          </cell>
          <cell r="D1834">
            <v>26</v>
          </cell>
          <cell r="E1834">
            <v>46800</v>
          </cell>
        </row>
        <row r="1835">
          <cell r="A1835" t="str">
            <v>KSMB105HZAN1R</v>
          </cell>
          <cell r="B1835" t="str">
            <v>Внутренний блок кондиционера</v>
          </cell>
          <cell r="C1835">
            <v>0</v>
          </cell>
          <cell r="D1835">
            <v>39</v>
          </cell>
          <cell r="E1835">
            <v>69300</v>
          </cell>
        </row>
        <row r="1836">
          <cell r="A1836" t="str">
            <v>KSMB105HZRN1W</v>
          </cell>
          <cell r="B1836" t="str">
            <v>Внутренний блок кондиционера</v>
          </cell>
          <cell r="C1836">
            <v>0</v>
          </cell>
          <cell r="D1836">
            <v>12</v>
          </cell>
          <cell r="E1836">
            <v>72290</v>
          </cell>
        </row>
        <row r="1837">
          <cell r="A1837" t="str">
            <v>KSMB140HZAN1R</v>
          </cell>
          <cell r="B1837" t="str">
            <v>Внутренний блок кондиционера</v>
          </cell>
          <cell r="C1837">
            <v>0</v>
          </cell>
          <cell r="D1837">
            <v>0</v>
          </cell>
          <cell r="E1837">
            <v>72190</v>
          </cell>
        </row>
        <row r="1838">
          <cell r="A1838" t="str">
            <v>KSMB140HZRN1W</v>
          </cell>
          <cell r="B1838" t="str">
            <v>Внутренний блок кондиционера</v>
          </cell>
          <cell r="C1838">
            <v>0</v>
          </cell>
          <cell r="D1838">
            <v>0</v>
          </cell>
          <cell r="E1838">
            <v>89990</v>
          </cell>
        </row>
        <row r="1839">
          <cell r="A1839" t="str">
            <v>KSMB165HZAN1R</v>
          </cell>
          <cell r="B1839" t="str">
            <v>Внутренний блок кондиционера</v>
          </cell>
          <cell r="C1839">
            <v>0</v>
          </cell>
          <cell r="D1839">
            <v>4</v>
          </cell>
          <cell r="E1839">
            <v>84200</v>
          </cell>
        </row>
        <row r="1840">
          <cell r="A1840" t="str">
            <v>KSMB165HZRN1W</v>
          </cell>
          <cell r="B1840" t="str">
            <v>Внутренний блок кондиционера</v>
          </cell>
          <cell r="C1840">
            <v>0</v>
          </cell>
          <cell r="D1840">
            <v>0</v>
          </cell>
          <cell r="E1840">
            <v>89190</v>
          </cell>
        </row>
        <row r="1841">
          <cell r="A1841" t="str">
            <v>KSMB35HZRN1W</v>
          </cell>
          <cell r="B1841" t="str">
            <v>Внутренний блок кондиционера</v>
          </cell>
          <cell r="C1841">
            <v>0</v>
          </cell>
          <cell r="D1841">
            <v>0</v>
          </cell>
          <cell r="E1841">
            <v>32390</v>
          </cell>
        </row>
        <row r="1842">
          <cell r="A1842" t="str">
            <v>KSMB53HZAN1R</v>
          </cell>
          <cell r="B1842" t="str">
            <v>Внутренний блок кондиционера</v>
          </cell>
          <cell r="C1842">
            <v>0</v>
          </cell>
          <cell r="D1842">
            <v>0</v>
          </cell>
          <cell r="E1842">
            <v>46194</v>
          </cell>
        </row>
        <row r="1843">
          <cell r="A1843" t="str">
            <v>KSMB53HZRN1W</v>
          </cell>
          <cell r="B1843" t="str">
            <v>Внутренний блок кондиционера</v>
          </cell>
          <cell r="C1843">
            <v>0</v>
          </cell>
          <cell r="D1843" t="str">
            <v>&gt;50</v>
          </cell>
          <cell r="E1843">
            <v>38990</v>
          </cell>
        </row>
        <row r="1844">
          <cell r="A1844" t="str">
            <v>KSMB70HZRN1W</v>
          </cell>
          <cell r="B1844" t="str">
            <v>Внутренний блок кондиционера</v>
          </cell>
          <cell r="C1844">
            <v>0</v>
          </cell>
          <cell r="D1844">
            <v>25</v>
          </cell>
          <cell r="E1844">
            <v>54390</v>
          </cell>
        </row>
        <row r="1845">
          <cell r="A1845" t="str">
            <v>KSMD105HZRN1W</v>
          </cell>
          <cell r="B1845" t="str">
            <v>Внутренний блок кондиционера</v>
          </cell>
          <cell r="C1845">
            <v>0</v>
          </cell>
          <cell r="D1845">
            <v>0</v>
          </cell>
          <cell r="E1845">
            <v>72290</v>
          </cell>
        </row>
        <row r="1846">
          <cell r="A1846" t="str">
            <v>KSMD140HZRN1W</v>
          </cell>
          <cell r="B1846" t="str">
            <v>Внутренний блок кондиционера</v>
          </cell>
          <cell r="C1846">
            <v>0</v>
          </cell>
          <cell r="D1846">
            <v>0</v>
          </cell>
          <cell r="E1846">
            <v>89990</v>
          </cell>
        </row>
        <row r="1847">
          <cell r="A1847" t="str">
            <v>KSMD165HZRN1W</v>
          </cell>
          <cell r="B1847" t="str">
            <v>Внутренний блок кондиционера</v>
          </cell>
          <cell r="C1847">
            <v>0</v>
          </cell>
          <cell r="D1847">
            <v>0</v>
          </cell>
          <cell r="E1847">
            <v>89190</v>
          </cell>
        </row>
        <row r="1848">
          <cell r="A1848" t="str">
            <v>KSMD35HZRN1W</v>
          </cell>
          <cell r="B1848" t="str">
            <v>Внутренний блок кондиционера</v>
          </cell>
          <cell r="C1848">
            <v>0</v>
          </cell>
          <cell r="D1848">
            <v>0</v>
          </cell>
          <cell r="E1848">
            <v>32390</v>
          </cell>
        </row>
        <row r="1849">
          <cell r="A1849" t="str">
            <v>KSMD53HZRN1W</v>
          </cell>
          <cell r="B1849" t="str">
            <v>Внутренний блок кондиционера</v>
          </cell>
          <cell r="C1849">
            <v>0</v>
          </cell>
          <cell r="D1849">
            <v>0</v>
          </cell>
          <cell r="E1849">
            <v>38990</v>
          </cell>
        </row>
        <row r="1850">
          <cell r="A1850" t="str">
            <v>KSMD70HZRN1W</v>
          </cell>
          <cell r="B1850" t="str">
            <v>Внутренний блок кондиционера</v>
          </cell>
          <cell r="C1850">
            <v>0</v>
          </cell>
          <cell r="D1850">
            <v>0</v>
          </cell>
          <cell r="E1850">
            <v>54390</v>
          </cell>
        </row>
        <row r="1851">
          <cell r="A1851" t="str">
            <v>KSTR140HFAN3R</v>
          </cell>
          <cell r="B1851" t="str">
            <v>Внутренний блок кондиционера</v>
          </cell>
          <cell r="C1851">
            <v>0</v>
          </cell>
          <cell r="D1851">
            <v>38</v>
          </cell>
          <cell r="E1851">
            <v>103390</v>
          </cell>
        </row>
        <row r="1852">
          <cell r="A1852" t="str">
            <v>KSTR176HFAN3R</v>
          </cell>
          <cell r="B1852" t="str">
            <v>Внутренний блок кондиционера</v>
          </cell>
          <cell r="C1852">
            <v>0</v>
          </cell>
          <cell r="D1852">
            <v>2</v>
          </cell>
          <cell r="E1852">
            <v>96590</v>
          </cell>
        </row>
        <row r="1853">
          <cell r="A1853" t="str">
            <v>KSTU280HZAN1</v>
          </cell>
          <cell r="B1853" t="str">
            <v>Внутренний блок кондиционера</v>
          </cell>
          <cell r="C1853">
            <v>0</v>
          </cell>
          <cell r="D1853">
            <v>0</v>
          </cell>
          <cell r="E1853">
            <v>243790</v>
          </cell>
        </row>
        <row r="1854">
          <cell r="A1854" t="str">
            <v>KSTU440HFAN1</v>
          </cell>
          <cell r="B1854" t="str">
            <v>Внутренний блок кондиционера</v>
          </cell>
          <cell r="C1854">
            <v>0</v>
          </cell>
          <cell r="D1854">
            <v>49</v>
          </cell>
          <cell r="E1854">
            <v>419090</v>
          </cell>
        </row>
        <row r="1855">
          <cell r="A1855" t="str">
            <v>KSTU560HFAN1</v>
          </cell>
          <cell r="B1855" t="str">
            <v>Внутренний блок кондиционера</v>
          </cell>
          <cell r="C1855">
            <v>0</v>
          </cell>
          <cell r="D1855">
            <v>16</v>
          </cell>
          <cell r="E1855">
            <v>445690</v>
          </cell>
        </row>
        <row r="1856">
          <cell r="A1856" t="str">
            <v>KSTUA280HZAN1</v>
          </cell>
          <cell r="B1856" t="str">
            <v>Внутренний блок кондиционера</v>
          </cell>
          <cell r="C1856">
            <v>0</v>
          </cell>
          <cell r="D1856" t="str">
            <v>&gt;50</v>
          </cell>
          <cell r="E1856">
            <v>209290</v>
          </cell>
        </row>
        <row r="1857">
          <cell r="A1857" t="str">
            <v>KSVB105HZRN1W</v>
          </cell>
          <cell r="B1857" t="str">
            <v>Внутренний блок кондиционера</v>
          </cell>
          <cell r="C1857">
            <v>0</v>
          </cell>
          <cell r="D1857">
            <v>0</v>
          </cell>
          <cell r="E1857">
            <v>54490</v>
          </cell>
        </row>
        <row r="1858">
          <cell r="A1858" t="str">
            <v>KSVB140HZRN1W</v>
          </cell>
          <cell r="B1858" t="str">
            <v>Внутренний блок кондиционера</v>
          </cell>
          <cell r="C1858">
            <v>0</v>
          </cell>
          <cell r="D1858">
            <v>8</v>
          </cell>
          <cell r="E1858">
            <v>67290</v>
          </cell>
        </row>
        <row r="1859">
          <cell r="A1859" t="str">
            <v>KSVB165HZAN1R</v>
          </cell>
          <cell r="B1859" t="str">
            <v>Внутренний блок кондиционера</v>
          </cell>
          <cell r="C1859">
            <v>0</v>
          </cell>
          <cell r="D1859">
            <v>1</v>
          </cell>
          <cell r="E1859">
            <v>71300</v>
          </cell>
        </row>
        <row r="1860">
          <cell r="A1860" t="str">
            <v>KSVB165HZRN1W</v>
          </cell>
          <cell r="B1860" t="str">
            <v>Внутренний блок кондиционера</v>
          </cell>
          <cell r="C1860">
            <v>0</v>
          </cell>
          <cell r="D1860">
            <v>0</v>
          </cell>
          <cell r="E1860">
            <v>75790</v>
          </cell>
        </row>
        <row r="1861">
          <cell r="A1861" t="str">
            <v>KSVB70HZAN1R</v>
          </cell>
          <cell r="B1861" t="str">
            <v>Внутренний блок кондиционера</v>
          </cell>
          <cell r="C1861">
            <v>0</v>
          </cell>
          <cell r="D1861">
            <v>0</v>
          </cell>
          <cell r="E1861">
            <v>39800</v>
          </cell>
        </row>
        <row r="1862">
          <cell r="A1862" t="str">
            <v>KSVB70HZRN1W</v>
          </cell>
          <cell r="B1862" t="str">
            <v>Внутренний блок кондиционера</v>
          </cell>
          <cell r="C1862">
            <v>0</v>
          </cell>
          <cell r="D1862">
            <v>0</v>
          </cell>
          <cell r="E1862">
            <v>38990</v>
          </cell>
        </row>
        <row r="1863">
          <cell r="A1863" t="str">
            <v>KSVG105HFAN1</v>
          </cell>
          <cell r="B1863" t="str">
            <v>Внутренний блок кондиционера</v>
          </cell>
          <cell r="C1863">
            <v>0</v>
          </cell>
          <cell r="D1863">
            <v>0</v>
          </cell>
          <cell r="E1863">
            <v>47490</v>
          </cell>
        </row>
        <row r="1864">
          <cell r="A1864" t="str">
            <v>KSVG140HFAN1</v>
          </cell>
          <cell r="B1864" t="str">
            <v>Внутренний блок кондиционера</v>
          </cell>
          <cell r="C1864">
            <v>0</v>
          </cell>
          <cell r="D1864">
            <v>0</v>
          </cell>
          <cell r="E1864">
            <v>57290</v>
          </cell>
        </row>
        <row r="1865">
          <cell r="A1865" t="str">
            <v>KSVG176HFAN1</v>
          </cell>
          <cell r="B1865" t="str">
            <v>Внутренний блок кондиционера</v>
          </cell>
          <cell r="C1865">
            <v>0</v>
          </cell>
          <cell r="D1865">
            <v>0</v>
          </cell>
          <cell r="E1865">
            <v>78290</v>
          </cell>
        </row>
        <row r="1866">
          <cell r="A1866" t="str">
            <v>KSVG70HFAN1</v>
          </cell>
          <cell r="B1866" t="str">
            <v>Внутренний блок кондиционера</v>
          </cell>
          <cell r="C1866">
            <v>0</v>
          </cell>
          <cell r="D1866">
            <v>0</v>
          </cell>
          <cell r="E1866">
            <v>33890</v>
          </cell>
        </row>
        <row r="1867">
          <cell r="A1867" t="str">
            <v>KSVT105HFAN3R</v>
          </cell>
          <cell r="B1867" t="str">
            <v>Внутренний блок кондиционера</v>
          </cell>
          <cell r="C1867">
            <v>0</v>
          </cell>
          <cell r="D1867" t="str">
            <v>&gt;50</v>
          </cell>
          <cell r="E1867">
            <v>47490</v>
          </cell>
        </row>
        <row r="1868">
          <cell r="A1868" t="str">
            <v>KSVT140HFAN3R</v>
          </cell>
          <cell r="B1868" t="str">
            <v>Внутренний блок кондиционера</v>
          </cell>
          <cell r="C1868">
            <v>0</v>
          </cell>
          <cell r="D1868">
            <v>5</v>
          </cell>
          <cell r="E1868">
            <v>40690</v>
          </cell>
        </row>
        <row r="1869">
          <cell r="A1869" t="str">
            <v>KSVT176HFAN3R</v>
          </cell>
          <cell r="B1869" t="str">
            <v>Внутренний блок кондиционера</v>
          </cell>
          <cell r="C1869">
            <v>0</v>
          </cell>
          <cell r="D1869" t="str">
            <v>&gt;50</v>
          </cell>
          <cell r="E1869">
            <v>49090</v>
          </cell>
        </row>
        <row r="1870">
          <cell r="A1870" t="str">
            <v>KSVT70HFAN1R</v>
          </cell>
          <cell r="B1870" t="str">
            <v>Внутренний блок кондиционера</v>
          </cell>
          <cell r="C1870">
            <v>0</v>
          </cell>
          <cell r="D1870" t="str">
            <v>&gt;50</v>
          </cell>
          <cell r="E1870">
            <v>33890</v>
          </cell>
        </row>
        <row r="1871">
          <cell r="A1871" t="str">
            <v>KSZB35HZAN1R</v>
          </cell>
          <cell r="B1871" t="str">
            <v>Внутренний блок кондиционера</v>
          </cell>
          <cell r="C1871">
            <v>0</v>
          </cell>
          <cell r="D1871">
            <v>0</v>
          </cell>
          <cell r="E1871">
            <v>27800</v>
          </cell>
        </row>
        <row r="1872">
          <cell r="A1872" t="str">
            <v>KSZB35HZRN1W</v>
          </cell>
          <cell r="B1872" t="str">
            <v>Внутренний блок кондиционера</v>
          </cell>
          <cell r="C1872">
            <v>0</v>
          </cell>
          <cell r="D1872">
            <v>0</v>
          </cell>
          <cell r="E1872">
            <v>27890</v>
          </cell>
        </row>
        <row r="1873">
          <cell r="A1873" t="str">
            <v>KSZB53HZAN1R</v>
          </cell>
          <cell r="B1873" t="str">
            <v>Внутренний блок кондиционера</v>
          </cell>
          <cell r="C1873">
            <v>1</v>
          </cell>
          <cell r="D1873">
            <v>0</v>
          </cell>
          <cell r="E1873">
            <v>30300</v>
          </cell>
        </row>
        <row r="1874">
          <cell r="A1874" t="str">
            <v>KSZB53HZRN1W</v>
          </cell>
          <cell r="B1874" t="str">
            <v>Внутренний блок кондиционера</v>
          </cell>
          <cell r="C1874">
            <v>0</v>
          </cell>
          <cell r="D1874">
            <v>0</v>
          </cell>
          <cell r="E1874">
            <v>30790</v>
          </cell>
        </row>
        <row r="1875">
          <cell r="A1875" t="str">
            <v>KSZG35HFAN1</v>
          </cell>
          <cell r="B1875" t="str">
            <v>Внутренний блок кондиционера</v>
          </cell>
          <cell r="C1875">
            <v>0</v>
          </cell>
          <cell r="D1875">
            <v>0</v>
          </cell>
          <cell r="E1875">
            <v>24190</v>
          </cell>
        </row>
        <row r="1876">
          <cell r="A1876" t="str">
            <v>KSZG53HFAN1</v>
          </cell>
          <cell r="B1876" t="str">
            <v>Внутренний блок кондиционера</v>
          </cell>
          <cell r="C1876">
            <v>0</v>
          </cell>
          <cell r="D1876">
            <v>0</v>
          </cell>
          <cell r="E1876">
            <v>26090</v>
          </cell>
        </row>
        <row r="1877">
          <cell r="A1877" t="str">
            <v>KSZT35HFAN1</v>
          </cell>
          <cell r="B1877" t="str">
            <v>Внутренний блок кондиционера</v>
          </cell>
          <cell r="C1877">
            <v>0</v>
          </cell>
          <cell r="D1877">
            <v>0</v>
          </cell>
          <cell r="E1877">
            <v>23200</v>
          </cell>
        </row>
        <row r="1878">
          <cell r="A1878" t="str">
            <v>KSZTA35HFAN1R</v>
          </cell>
          <cell r="B1878" t="str">
            <v>Внутренний блок кондиционера</v>
          </cell>
          <cell r="C1878">
            <v>1</v>
          </cell>
          <cell r="D1878" t="str">
            <v>&gt;50</v>
          </cell>
          <cell r="E1878">
            <v>24190</v>
          </cell>
        </row>
        <row r="1879">
          <cell r="A1879" t="str">
            <v>KSZTA53HFAN1R</v>
          </cell>
          <cell r="B1879" t="str">
            <v>Внутренний блок кондиционера</v>
          </cell>
          <cell r="C1879">
            <v>0</v>
          </cell>
          <cell r="D1879" t="str">
            <v>&gt;50</v>
          </cell>
          <cell r="E1879">
            <v>26090</v>
          </cell>
        </row>
        <row r="1880">
          <cell r="A1880" t="str">
            <v>MCA3-12HRN1-Q</v>
          </cell>
          <cell r="B1880" t="str">
            <v>Внутренний блок кондиционера</v>
          </cell>
          <cell r="C1880">
            <v>0</v>
          </cell>
          <cell r="D1880">
            <v>0</v>
          </cell>
          <cell r="E1880">
            <v>17990</v>
          </cell>
        </row>
        <row r="1881">
          <cell r="A1881" t="str">
            <v>MCA3-12HRN1-QC2</v>
          </cell>
          <cell r="B1881" t="str">
            <v>Внутренний блок кондиционера</v>
          </cell>
          <cell r="C1881">
            <v>7</v>
          </cell>
          <cell r="D1881" t="str">
            <v>&gt;50</v>
          </cell>
          <cell r="E1881">
            <v>25800</v>
          </cell>
        </row>
        <row r="1882">
          <cell r="A1882" t="str">
            <v>MCA3-18HRN1-QB6</v>
          </cell>
          <cell r="B1882" t="str">
            <v>Внутренний блок кондиционера</v>
          </cell>
          <cell r="C1882">
            <v>2</v>
          </cell>
          <cell r="D1882" t="str">
            <v>&gt;50</v>
          </cell>
          <cell r="E1882">
            <v>27800</v>
          </cell>
        </row>
        <row r="1883">
          <cell r="A1883" t="str">
            <v>MCA4U-12HRFNX-Q(GA)</v>
          </cell>
          <cell r="B1883" t="str">
            <v>Внутренний блок кондиционера</v>
          </cell>
          <cell r="C1883">
            <v>0</v>
          </cell>
          <cell r="D1883" t="str">
            <v>&gt;50</v>
          </cell>
          <cell r="E1883">
            <v>33890</v>
          </cell>
        </row>
        <row r="1884">
          <cell r="A1884" t="str">
            <v>MCA4U-18HRFNX-Q(GA)</v>
          </cell>
          <cell r="B1884" t="str">
            <v>Внутренний блок кондиционера</v>
          </cell>
          <cell r="C1884">
            <v>0</v>
          </cell>
          <cell r="D1884">
            <v>0</v>
          </cell>
          <cell r="E1884">
            <v>41390</v>
          </cell>
        </row>
        <row r="1885">
          <cell r="A1885" t="str">
            <v>MCBU-09HRFN8</v>
          </cell>
          <cell r="B1885" t="str">
            <v>Внутренний блок кондиционера с декоративной панелью</v>
          </cell>
          <cell r="C1885">
            <v>1</v>
          </cell>
          <cell r="D1885">
            <v>0</v>
          </cell>
          <cell r="E1885">
            <v>44190</v>
          </cell>
        </row>
        <row r="1886">
          <cell r="A1886" t="str">
            <v>MCBU-12HRFN8</v>
          </cell>
          <cell r="B1886" t="str">
            <v>Внутренний блок кондиционера с декоративной панелью</v>
          </cell>
          <cell r="C1886">
            <v>1</v>
          </cell>
          <cell r="D1886">
            <v>2</v>
          </cell>
          <cell r="E1886">
            <v>56980</v>
          </cell>
        </row>
        <row r="1887">
          <cell r="A1887" t="str">
            <v>MCBU-18HRFN8</v>
          </cell>
          <cell r="B1887" t="str">
            <v>Внутренний блок кондиционера с декоративной панелью</v>
          </cell>
          <cell r="C1887">
            <v>0</v>
          </cell>
          <cell r="D1887">
            <v>0</v>
          </cell>
          <cell r="E1887">
            <v>56890</v>
          </cell>
        </row>
        <row r="1888">
          <cell r="A1888" t="str">
            <v>MCD1-24HRFNX(GA)</v>
          </cell>
          <cell r="B1888" t="str">
            <v>Внутренний блок кондиционера</v>
          </cell>
          <cell r="C1888">
            <v>0</v>
          </cell>
          <cell r="D1888">
            <v>0</v>
          </cell>
          <cell r="E1888">
            <v>36639</v>
          </cell>
        </row>
        <row r="1889">
          <cell r="A1889" t="str">
            <v>MCD1-24HRFNX(GA)-B</v>
          </cell>
          <cell r="B1889" t="str">
            <v>Внутренний блок кондиционера</v>
          </cell>
          <cell r="C1889">
            <v>0</v>
          </cell>
          <cell r="D1889">
            <v>0</v>
          </cell>
          <cell r="E1889">
            <v>52490</v>
          </cell>
        </row>
        <row r="1890">
          <cell r="A1890" t="str">
            <v>MCD1-24HRN1-Q</v>
          </cell>
          <cell r="B1890" t="str">
            <v>Внутренний блок кондиционера</v>
          </cell>
          <cell r="C1890">
            <v>0</v>
          </cell>
          <cell r="D1890" t="str">
            <v>&gt;50</v>
          </cell>
          <cell r="E1890">
            <v>35900</v>
          </cell>
        </row>
        <row r="1891">
          <cell r="A1891" t="str">
            <v>MCD1-36HRFN8(GA)-B</v>
          </cell>
          <cell r="B1891" t="str">
            <v>Внутренний блок кондиционера</v>
          </cell>
          <cell r="C1891">
            <v>0</v>
          </cell>
          <cell r="D1891">
            <v>0</v>
          </cell>
          <cell r="E1891">
            <v>81790</v>
          </cell>
        </row>
        <row r="1892">
          <cell r="A1892" t="str">
            <v>MCD1-36HRN1-R</v>
          </cell>
          <cell r="B1892" t="str">
            <v>Внутренний блок кондиционера</v>
          </cell>
          <cell r="C1892">
            <v>0</v>
          </cell>
          <cell r="D1892" t="str">
            <v>&gt;50</v>
          </cell>
          <cell r="E1892">
            <v>50500</v>
          </cell>
        </row>
        <row r="1893">
          <cell r="A1893" t="str">
            <v>MCD1-48HRFNX(GA)-B</v>
          </cell>
          <cell r="B1893" t="str">
            <v>Внутренний блок кондиционера</v>
          </cell>
          <cell r="C1893">
            <v>0</v>
          </cell>
          <cell r="D1893">
            <v>0</v>
          </cell>
          <cell r="E1893">
            <v>97390</v>
          </cell>
        </row>
        <row r="1894">
          <cell r="A1894" t="str">
            <v>MCD1-48HRN1-R</v>
          </cell>
          <cell r="B1894" t="str">
            <v>Внутренний блок кондиционера</v>
          </cell>
          <cell r="C1894">
            <v>0</v>
          </cell>
          <cell r="D1894" t="str">
            <v>&gt;50</v>
          </cell>
          <cell r="E1894">
            <v>60900</v>
          </cell>
        </row>
        <row r="1895">
          <cell r="A1895" t="str">
            <v>MCD1-55HRFNX(GA)-B</v>
          </cell>
          <cell r="B1895" t="str">
            <v>Внутренний блок кондиционера</v>
          </cell>
          <cell r="C1895">
            <v>0</v>
          </cell>
          <cell r="D1895">
            <v>4</v>
          </cell>
          <cell r="E1895">
            <v>117590</v>
          </cell>
        </row>
        <row r="1896">
          <cell r="A1896" t="str">
            <v>MCD1-60HRN1-R</v>
          </cell>
          <cell r="B1896" t="str">
            <v>Внутренний блок кондиционера</v>
          </cell>
          <cell r="C1896">
            <v>0</v>
          </cell>
          <cell r="D1896">
            <v>40</v>
          </cell>
          <cell r="E1896">
            <v>72900</v>
          </cell>
        </row>
        <row r="1897">
          <cell r="A1897" t="str">
            <v>MFA2U-12HRFNX-Q(GA)</v>
          </cell>
          <cell r="B1897" t="str">
            <v>Внутренний блок кондиционера</v>
          </cell>
          <cell r="C1897">
            <v>0</v>
          </cell>
          <cell r="D1897">
            <v>6</v>
          </cell>
          <cell r="E1897">
            <v>31490</v>
          </cell>
        </row>
        <row r="1898">
          <cell r="A1898" t="str">
            <v>MFA2U-17HRFNX-Q(GA)</v>
          </cell>
          <cell r="B1898" t="str">
            <v>Внутренний блок кондиционера</v>
          </cell>
          <cell r="C1898">
            <v>0</v>
          </cell>
          <cell r="D1898">
            <v>14</v>
          </cell>
          <cell r="E1898">
            <v>36890</v>
          </cell>
        </row>
        <row r="1899">
          <cell r="A1899" t="str">
            <v>MFJ-48ARN1-R</v>
          </cell>
          <cell r="B1899" t="str">
            <v>Внутренний блок кондиционера</v>
          </cell>
          <cell r="C1899">
            <v>0</v>
          </cell>
          <cell r="D1899" t="str">
            <v>&gt;50</v>
          </cell>
          <cell r="E1899">
            <v>121490</v>
          </cell>
        </row>
        <row r="1900">
          <cell r="A1900" t="str">
            <v>MFM-50ARN1-R</v>
          </cell>
          <cell r="B1900" t="str">
            <v>Внутренний блок кондиционера</v>
          </cell>
          <cell r="C1900">
            <v>0</v>
          </cell>
          <cell r="D1900">
            <v>0</v>
          </cell>
          <cell r="E1900">
            <v>140890</v>
          </cell>
        </row>
        <row r="1901">
          <cell r="A1901" t="str">
            <v>MFPA-24ARN1-QB6</v>
          </cell>
          <cell r="B1901" t="str">
            <v>Внутренний блок кондиционера</v>
          </cell>
          <cell r="C1901">
            <v>0</v>
          </cell>
          <cell r="D1901" t="str">
            <v>&gt;50</v>
          </cell>
          <cell r="E1901">
            <v>58590</v>
          </cell>
        </row>
        <row r="1902">
          <cell r="A1902" t="str">
            <v>MFYA400-24ARFN1-Q</v>
          </cell>
          <cell r="B1902" t="str">
            <v>Внутренний блок кондиционера</v>
          </cell>
          <cell r="C1902">
            <v>0</v>
          </cell>
          <cell r="D1902">
            <v>0</v>
          </cell>
          <cell r="E1902">
            <v>59390</v>
          </cell>
        </row>
        <row r="1903">
          <cell r="A1903" t="str">
            <v>MFYC400-24HRFN8-Q</v>
          </cell>
          <cell r="B1903" t="str">
            <v>Внутренний блок кондиционера</v>
          </cell>
          <cell r="C1903">
            <v>0</v>
          </cell>
          <cell r="D1903">
            <v>0</v>
          </cell>
          <cell r="E1903">
            <v>56290</v>
          </cell>
        </row>
        <row r="1904">
          <cell r="A1904" t="str">
            <v>MHA-150HWN1</v>
          </cell>
          <cell r="B1904" t="str">
            <v>Внутренний блок кондиционера</v>
          </cell>
          <cell r="C1904">
            <v>0</v>
          </cell>
          <cell r="D1904">
            <v>24</v>
          </cell>
          <cell r="E1904">
            <v>439990</v>
          </cell>
        </row>
        <row r="1905">
          <cell r="A1905" t="str">
            <v>MHA-192HWN1</v>
          </cell>
          <cell r="B1905" t="str">
            <v>Внутренний блок кондиционера</v>
          </cell>
          <cell r="C1905">
            <v>1</v>
          </cell>
          <cell r="D1905">
            <v>9</v>
          </cell>
          <cell r="E1905">
            <v>467990</v>
          </cell>
        </row>
        <row r="1906">
          <cell r="A1906" t="str">
            <v>MHA-96HWAN1</v>
          </cell>
          <cell r="B1906" t="str">
            <v>Внутренний блок кондиционера</v>
          </cell>
          <cell r="C1906">
            <v>0</v>
          </cell>
          <cell r="D1906">
            <v>21</v>
          </cell>
          <cell r="E1906">
            <v>264490</v>
          </cell>
        </row>
        <row r="1907">
          <cell r="A1907" t="str">
            <v>MHG-48HWN1-R(A)</v>
          </cell>
          <cell r="B1907" t="str">
            <v>Внутренний блок кондиционера</v>
          </cell>
          <cell r="C1907">
            <v>0</v>
          </cell>
          <cell r="D1907">
            <v>0</v>
          </cell>
          <cell r="E1907">
            <v>96190</v>
          </cell>
        </row>
        <row r="1908">
          <cell r="A1908" t="str">
            <v>MHG-48HWN1P-R(A)</v>
          </cell>
          <cell r="B1908" t="str">
            <v>Внутренний блок кондиционера</v>
          </cell>
          <cell r="C1908">
            <v>1</v>
          </cell>
          <cell r="D1908" t="str">
            <v>&gt;50</v>
          </cell>
          <cell r="E1908">
            <v>124390</v>
          </cell>
        </row>
        <row r="1909">
          <cell r="A1909" t="str">
            <v>MHG-60HWN1-R(A)</v>
          </cell>
          <cell r="B1909" t="str">
            <v>Внутренний блок кондиционера</v>
          </cell>
          <cell r="C1909">
            <v>0</v>
          </cell>
          <cell r="D1909">
            <v>0</v>
          </cell>
          <cell r="E1909">
            <v>92190</v>
          </cell>
        </row>
        <row r="1910">
          <cell r="A1910" t="str">
            <v>MHG-60HWN1P-R(A)</v>
          </cell>
          <cell r="B1910" t="str">
            <v>Внутренний блок кондиционера</v>
          </cell>
          <cell r="C1910">
            <v>0</v>
          </cell>
          <cell r="D1910">
            <v>14</v>
          </cell>
          <cell r="E1910">
            <v>119790</v>
          </cell>
        </row>
        <row r="1911">
          <cell r="A1911" t="str">
            <v>MTI-18HW1N1P-QB6</v>
          </cell>
          <cell r="B1911" t="str">
            <v>Внутренний блок кондиционера</v>
          </cell>
          <cell r="C1911">
            <v>1</v>
          </cell>
          <cell r="D1911">
            <v>17</v>
          </cell>
          <cell r="E1911">
            <v>41190</v>
          </cell>
        </row>
        <row r="1912">
          <cell r="A1912" t="str">
            <v>MTI-18HWN1-QB6</v>
          </cell>
          <cell r="B1912" t="str">
            <v>Внутренний блок кондиционера</v>
          </cell>
          <cell r="C1912">
            <v>0</v>
          </cell>
          <cell r="D1912">
            <v>0</v>
          </cell>
          <cell r="E1912">
            <v>39443</v>
          </cell>
        </row>
        <row r="1913">
          <cell r="A1913" t="str">
            <v>MTI-18HWN1P-QB6</v>
          </cell>
          <cell r="B1913" t="str">
            <v>Внутренний блок кондиционера</v>
          </cell>
          <cell r="C1913">
            <v>0</v>
          </cell>
          <cell r="D1913">
            <v>0</v>
          </cell>
          <cell r="E1913">
            <v>30990</v>
          </cell>
        </row>
        <row r="1914">
          <cell r="A1914" t="str">
            <v>MTI-24HW1FNXP(GA)</v>
          </cell>
          <cell r="B1914" t="str">
            <v>Внутренний блок кондиционера</v>
          </cell>
          <cell r="C1914">
            <v>0</v>
          </cell>
          <cell r="D1914">
            <v>0</v>
          </cell>
          <cell r="E1914">
            <v>61390</v>
          </cell>
        </row>
        <row r="1915">
          <cell r="A1915" t="str">
            <v>MTI-24HW1N1P-Q(A)</v>
          </cell>
          <cell r="B1915" t="str">
            <v>Внутренний блок кондиционера</v>
          </cell>
          <cell r="C1915">
            <v>0</v>
          </cell>
          <cell r="D1915" t="str">
            <v>&gt;50</v>
          </cell>
          <cell r="E1915">
            <v>53600</v>
          </cell>
        </row>
        <row r="1916">
          <cell r="A1916" t="str">
            <v>MTI-24HWFNXP(GA)</v>
          </cell>
          <cell r="B1916" t="str">
            <v>Внутренний блок кондиционера</v>
          </cell>
          <cell r="C1916">
            <v>0</v>
          </cell>
          <cell r="D1916">
            <v>0</v>
          </cell>
          <cell r="E1916">
            <v>48990</v>
          </cell>
        </row>
        <row r="1917">
          <cell r="A1917" t="str">
            <v>MTI-24HWN1-Q(A)</v>
          </cell>
          <cell r="B1917" t="str">
            <v>Внутренний блок кондиционера</v>
          </cell>
          <cell r="C1917">
            <v>0</v>
          </cell>
          <cell r="D1917">
            <v>1</v>
          </cell>
          <cell r="E1917">
            <v>50076</v>
          </cell>
        </row>
        <row r="1918">
          <cell r="A1918" t="str">
            <v>MTI-36HW1FNXP(GA)</v>
          </cell>
          <cell r="B1918" t="str">
            <v>Внутренний блок кондиционера</v>
          </cell>
          <cell r="C1918">
            <v>0</v>
          </cell>
          <cell r="D1918">
            <v>0</v>
          </cell>
          <cell r="E1918">
            <v>91990</v>
          </cell>
        </row>
        <row r="1919">
          <cell r="A1919" t="str">
            <v>MTI-36HW1N1P-R</v>
          </cell>
          <cell r="B1919" t="str">
            <v>Внутренний блок кондиционера</v>
          </cell>
          <cell r="C1919">
            <v>0</v>
          </cell>
          <cell r="D1919">
            <v>36</v>
          </cell>
          <cell r="E1919">
            <v>73000</v>
          </cell>
        </row>
        <row r="1920">
          <cell r="A1920" t="str">
            <v>MTI-36HWFNXP(GA)</v>
          </cell>
          <cell r="B1920" t="str">
            <v>Внутренний блок кондиционера</v>
          </cell>
          <cell r="C1920">
            <v>0</v>
          </cell>
          <cell r="D1920">
            <v>0</v>
          </cell>
          <cell r="E1920">
            <v>74580</v>
          </cell>
        </row>
        <row r="1921">
          <cell r="A1921" t="str">
            <v>MTI-36HWN1-R</v>
          </cell>
          <cell r="B1921" t="str">
            <v>Внутренний блок кондиционера</v>
          </cell>
          <cell r="C1921">
            <v>0</v>
          </cell>
          <cell r="D1921">
            <v>0</v>
          </cell>
          <cell r="E1921">
            <v>56490</v>
          </cell>
        </row>
        <row r="1922">
          <cell r="A1922" t="str">
            <v>MTI-36HWN1P-R</v>
          </cell>
          <cell r="B1922" t="str">
            <v>Внутренний блок кондиционера</v>
          </cell>
          <cell r="C1922">
            <v>0</v>
          </cell>
          <cell r="D1922">
            <v>11</v>
          </cell>
          <cell r="E1922">
            <v>56490</v>
          </cell>
        </row>
        <row r="1923">
          <cell r="A1923" t="str">
            <v>MTI-48HW1FNXP(GA)</v>
          </cell>
          <cell r="B1923" t="str">
            <v>Внутренний блок кондиционера</v>
          </cell>
          <cell r="C1923">
            <v>0</v>
          </cell>
          <cell r="D1923">
            <v>1</v>
          </cell>
          <cell r="E1923">
            <v>112290</v>
          </cell>
        </row>
        <row r="1924">
          <cell r="A1924" t="str">
            <v>MTI-48HW1N1P-R</v>
          </cell>
          <cell r="B1924" t="str">
            <v>Внутренний блок кондиционера</v>
          </cell>
          <cell r="C1924">
            <v>0</v>
          </cell>
          <cell r="D1924">
            <v>23</v>
          </cell>
          <cell r="E1924">
            <v>84400</v>
          </cell>
        </row>
        <row r="1925">
          <cell r="A1925" t="str">
            <v>MTI-48HWN1-R</v>
          </cell>
          <cell r="B1925" t="str">
            <v>Внутренний блок кондиционера</v>
          </cell>
          <cell r="C1925">
            <v>1</v>
          </cell>
          <cell r="D1925">
            <v>0</v>
          </cell>
          <cell r="E1925">
            <v>79550</v>
          </cell>
        </row>
        <row r="1926">
          <cell r="A1926" t="str">
            <v>MTI-55HW1FNXP(GA)</v>
          </cell>
          <cell r="B1926" t="str">
            <v>Внутренний блок кондиционера</v>
          </cell>
          <cell r="C1926">
            <v>0</v>
          </cell>
          <cell r="D1926">
            <v>0</v>
          </cell>
          <cell r="E1926">
            <v>136990</v>
          </cell>
        </row>
        <row r="1927">
          <cell r="A1927" t="str">
            <v>MTI-60HW1N1P-R</v>
          </cell>
          <cell r="B1927" t="str">
            <v>Внутренний блок кондиционера</v>
          </cell>
          <cell r="C1927">
            <v>0</v>
          </cell>
          <cell r="D1927">
            <v>25</v>
          </cell>
          <cell r="E1927">
            <v>86100</v>
          </cell>
        </row>
        <row r="1928">
          <cell r="A1928" t="str">
            <v>MTI-60HWN1-R</v>
          </cell>
          <cell r="B1928" t="str">
            <v>Внутренний блок кондиционера</v>
          </cell>
          <cell r="C1928">
            <v>1</v>
          </cell>
          <cell r="D1928">
            <v>0</v>
          </cell>
          <cell r="E1928">
            <v>75920</v>
          </cell>
        </row>
        <row r="1929">
          <cell r="A1929" t="str">
            <v>MTI-60HWN1P-R</v>
          </cell>
          <cell r="B1929" t="str">
            <v>Внутренний блок кондиционера</v>
          </cell>
          <cell r="C1929">
            <v>0</v>
          </cell>
          <cell r="D1929">
            <v>8</v>
          </cell>
          <cell r="E1929">
            <v>69790</v>
          </cell>
        </row>
        <row r="1930">
          <cell r="A1930" t="str">
            <v>MUE-18HRN1-Q2</v>
          </cell>
          <cell r="B1930" t="str">
            <v>Внутренний блок кондиционера</v>
          </cell>
          <cell r="C1930">
            <v>0</v>
          </cell>
          <cell r="D1930">
            <v>45</v>
          </cell>
          <cell r="E1930">
            <v>41190</v>
          </cell>
        </row>
        <row r="1931">
          <cell r="A1931" t="str">
            <v>MUE-24HRFNX(GA)</v>
          </cell>
          <cell r="B1931" t="str">
            <v>Внутренний блок кондиционера</v>
          </cell>
          <cell r="C1931">
            <v>0</v>
          </cell>
          <cell r="D1931">
            <v>14</v>
          </cell>
          <cell r="E1931">
            <v>55790</v>
          </cell>
        </row>
        <row r="1932">
          <cell r="A1932" t="str">
            <v>MUE-24HRN1-Q</v>
          </cell>
          <cell r="B1932" t="str">
            <v>Внутренний блок кондиционера</v>
          </cell>
          <cell r="C1932">
            <v>2</v>
          </cell>
          <cell r="D1932" t="str">
            <v>&gt;50</v>
          </cell>
          <cell r="E1932">
            <v>48600</v>
          </cell>
        </row>
        <row r="1933">
          <cell r="A1933" t="str">
            <v>MUE-36HRFNX(GA)</v>
          </cell>
          <cell r="B1933" t="str">
            <v>Внутренний блок кондиционера</v>
          </cell>
          <cell r="C1933">
            <v>0</v>
          </cell>
          <cell r="D1933">
            <v>17</v>
          </cell>
          <cell r="E1933">
            <v>82990</v>
          </cell>
        </row>
        <row r="1934">
          <cell r="A1934" t="str">
            <v>MUE-36HRN1-R</v>
          </cell>
          <cell r="B1934" t="str">
            <v>Внутренний блок кондиционера</v>
          </cell>
          <cell r="C1934">
            <v>0</v>
          </cell>
          <cell r="D1934">
            <v>2</v>
          </cell>
          <cell r="E1934">
            <v>67800</v>
          </cell>
        </row>
        <row r="1935">
          <cell r="A1935" t="str">
            <v>MUE-48HRFNX(GA)</v>
          </cell>
          <cell r="B1935" t="str">
            <v>Внутренний блок кондиционера</v>
          </cell>
          <cell r="C1935">
            <v>0</v>
          </cell>
          <cell r="D1935">
            <v>0</v>
          </cell>
          <cell r="E1935">
            <v>109590</v>
          </cell>
        </row>
        <row r="1936">
          <cell r="A1936" t="str">
            <v>MUE-48HRN1-R(A)</v>
          </cell>
          <cell r="B1936" t="str">
            <v>Внутренний блок кондиционера</v>
          </cell>
          <cell r="C1936">
            <v>0</v>
          </cell>
          <cell r="D1936" t="str">
            <v>&gt;50</v>
          </cell>
          <cell r="E1936">
            <v>75500</v>
          </cell>
        </row>
        <row r="1937">
          <cell r="A1937" t="str">
            <v>MUE-55HRFNX(GA)</v>
          </cell>
          <cell r="B1937" t="str">
            <v>Внутренний блок кондиционера</v>
          </cell>
          <cell r="C1937">
            <v>0</v>
          </cell>
          <cell r="D1937">
            <v>0</v>
          </cell>
          <cell r="E1937">
            <v>120190</v>
          </cell>
        </row>
        <row r="1938">
          <cell r="A1938" t="str">
            <v>MUE-60HRN1-R</v>
          </cell>
          <cell r="B1938" t="str">
            <v>Внутренний блок кондиционера</v>
          </cell>
          <cell r="C1938">
            <v>0</v>
          </cell>
          <cell r="D1938">
            <v>4</v>
          </cell>
          <cell r="E1938">
            <v>78900</v>
          </cell>
        </row>
        <row r="1939">
          <cell r="A1939" t="str">
            <v>MUEU-18HRFNX(GA)</v>
          </cell>
          <cell r="B1939" t="str">
            <v>Внутренний блок кондиционера</v>
          </cell>
          <cell r="C1939">
            <v>0</v>
          </cell>
          <cell r="D1939">
            <v>11</v>
          </cell>
          <cell r="E1939">
            <v>47190</v>
          </cell>
        </row>
        <row r="1940">
          <cell r="A1940" t="str">
            <v>DA100ALHS1R/DF100ALS1R</v>
          </cell>
          <cell r="B1940" t="str">
            <v>Канальный кондиционер</v>
          </cell>
          <cell r="C1940">
            <v>0</v>
          </cell>
          <cell r="D1940">
            <v>0</v>
          </cell>
          <cell r="E1940">
            <v>199100</v>
          </cell>
        </row>
        <row r="1941">
          <cell r="A1941" t="str">
            <v>DA100ALKS1R/DF100ALS1R</v>
          </cell>
          <cell r="B1941" t="str">
            <v>Напольно-потолочный кондиционер</v>
          </cell>
          <cell r="C1941">
            <v>0</v>
          </cell>
          <cell r="D1941">
            <v>0</v>
          </cell>
          <cell r="E1941">
            <v>181700</v>
          </cell>
        </row>
        <row r="1942">
          <cell r="A1942" t="str">
            <v>DA100BLCS1R1/DF100BLS1R1/DPC06L</v>
          </cell>
          <cell r="B1942" t="str">
            <v>Кассетный кондиционер</v>
          </cell>
          <cell r="C1942">
            <v>0</v>
          </cell>
          <cell r="D1942">
            <v>0</v>
          </cell>
          <cell r="E1942">
            <v>153190</v>
          </cell>
        </row>
        <row r="1943">
          <cell r="A1943" t="str">
            <v>DA100BLHS1R1/DF100BLS1R1</v>
          </cell>
          <cell r="B1943" t="str">
            <v>Канальный кондиционер</v>
          </cell>
          <cell r="C1943">
            <v>0</v>
          </cell>
          <cell r="D1943" t="str">
            <v>&gt;50</v>
          </cell>
          <cell r="E1943">
            <v>158290</v>
          </cell>
        </row>
        <row r="1944">
          <cell r="A1944" t="str">
            <v>DA100BLKS1R1/DF100BLS1R1</v>
          </cell>
          <cell r="B1944" t="str">
            <v>Напольно-потолочный кондиционер</v>
          </cell>
          <cell r="C1944">
            <v>0</v>
          </cell>
          <cell r="D1944">
            <v>0</v>
          </cell>
          <cell r="E1944">
            <v>161490</v>
          </cell>
        </row>
        <row r="1945">
          <cell r="A1945" t="str">
            <v>DA140ALCS1R/DF140ALS3R/DPC06L</v>
          </cell>
          <cell r="B1945" t="str">
            <v>Кассетный кондиционер</v>
          </cell>
          <cell r="C1945">
            <v>0</v>
          </cell>
          <cell r="D1945">
            <v>0</v>
          </cell>
          <cell r="E1945">
            <v>165590</v>
          </cell>
        </row>
        <row r="1946">
          <cell r="A1946" t="str">
            <v>DA140ALHS1R/DF140ALS3R</v>
          </cell>
          <cell r="B1946" t="str">
            <v>Канальный кондиционер</v>
          </cell>
          <cell r="C1946">
            <v>0</v>
          </cell>
          <cell r="D1946">
            <v>0</v>
          </cell>
          <cell r="E1946">
            <v>185880</v>
          </cell>
        </row>
        <row r="1947">
          <cell r="A1947" t="str">
            <v>DA140ALKS1R/DF140ALS3R</v>
          </cell>
          <cell r="B1947" t="str">
            <v>Напольно-потолочный кондиционер</v>
          </cell>
          <cell r="C1947">
            <v>0</v>
          </cell>
          <cell r="D1947">
            <v>0</v>
          </cell>
          <cell r="E1947">
            <v>159710</v>
          </cell>
        </row>
        <row r="1948">
          <cell r="A1948" t="str">
            <v>DA140BLCS1R1/DF140BLS3R1/DPC06L</v>
          </cell>
          <cell r="B1948" t="str">
            <v>Кассетный кондиционер</v>
          </cell>
          <cell r="C1948">
            <v>0</v>
          </cell>
          <cell r="D1948">
            <v>0</v>
          </cell>
          <cell r="E1948">
            <v>183990</v>
          </cell>
        </row>
        <row r="1949">
          <cell r="A1949" t="str">
            <v>DA140BLHS1R1/DF140BLS3R1</v>
          </cell>
          <cell r="B1949" t="str">
            <v>Канальный кондиционер</v>
          </cell>
          <cell r="C1949">
            <v>0</v>
          </cell>
          <cell r="D1949" t="str">
            <v>&gt;50</v>
          </cell>
          <cell r="E1949">
            <v>192490</v>
          </cell>
        </row>
        <row r="1950">
          <cell r="A1950" t="str">
            <v>DA140BLKS1R1/DF140BLS3R1</v>
          </cell>
          <cell r="B1950" t="str">
            <v>Напольно-потолочный кондиционер</v>
          </cell>
          <cell r="C1950">
            <v>0</v>
          </cell>
          <cell r="D1950">
            <v>0</v>
          </cell>
          <cell r="E1950">
            <v>196990</v>
          </cell>
        </row>
        <row r="1951">
          <cell r="A1951" t="str">
            <v>DA160ALCS1R/DF160ALS3R/DPC06L</v>
          </cell>
          <cell r="B1951" t="str">
            <v>Кассетный кондиционер</v>
          </cell>
          <cell r="C1951">
            <v>0</v>
          </cell>
          <cell r="D1951">
            <v>0</v>
          </cell>
          <cell r="E1951">
            <v>183990</v>
          </cell>
        </row>
        <row r="1952">
          <cell r="A1952" t="str">
            <v>DA160ALKS1R/DF160ALS3R</v>
          </cell>
          <cell r="B1952" t="str">
            <v>Напольно-потолочный кондиционер</v>
          </cell>
          <cell r="C1952">
            <v>0</v>
          </cell>
          <cell r="D1952">
            <v>0</v>
          </cell>
          <cell r="E1952">
            <v>196520</v>
          </cell>
        </row>
        <row r="1953">
          <cell r="A1953" t="str">
            <v>DA160BLCS1R1/DF160BLS3R1/DPC06L</v>
          </cell>
          <cell r="B1953" t="str">
            <v>Кассетный кондиционер</v>
          </cell>
          <cell r="C1953">
            <v>0</v>
          </cell>
          <cell r="D1953">
            <v>11</v>
          </cell>
          <cell r="E1953">
            <v>204490</v>
          </cell>
        </row>
        <row r="1954">
          <cell r="A1954" t="str">
            <v>DA160BLHS1R1/DF160BLS3R1</v>
          </cell>
          <cell r="B1954" t="str">
            <v>Канальный кондиционер</v>
          </cell>
          <cell r="C1954">
            <v>0</v>
          </cell>
          <cell r="D1954">
            <v>0</v>
          </cell>
          <cell r="E1954">
            <v>204490</v>
          </cell>
        </row>
        <row r="1955">
          <cell r="A1955" t="str">
            <v>DA160BLKS1R1/DF160BLS3R1</v>
          </cell>
          <cell r="B1955" t="str">
            <v>Напольно-потолочный кондиционер</v>
          </cell>
          <cell r="C1955">
            <v>0</v>
          </cell>
          <cell r="D1955">
            <v>0</v>
          </cell>
          <cell r="E1955">
            <v>208590</v>
          </cell>
        </row>
        <row r="1956">
          <cell r="A1956" t="str">
            <v>DA35ALFS1R/DF35ALS1R/DPT05L</v>
          </cell>
          <cell r="B1956" t="str">
            <v>Кассетный кондиционер</v>
          </cell>
          <cell r="C1956">
            <v>0</v>
          </cell>
          <cell r="D1956">
            <v>13</v>
          </cell>
          <cell r="E1956">
            <v>74590</v>
          </cell>
        </row>
        <row r="1957">
          <cell r="A1957" t="str">
            <v>DA35BLFS1R1/DF35BLS1R1/DPT05L</v>
          </cell>
          <cell r="B1957" t="str">
            <v>Кассетный кондиционер</v>
          </cell>
          <cell r="C1957">
            <v>0</v>
          </cell>
          <cell r="D1957">
            <v>18</v>
          </cell>
          <cell r="E1957">
            <v>82890</v>
          </cell>
        </row>
        <row r="1958">
          <cell r="A1958" t="str">
            <v>DA35BLKS1R1/DF35BLS1R1</v>
          </cell>
          <cell r="B1958" t="str">
            <v>Напольно-потолочный кондиционер</v>
          </cell>
          <cell r="C1958">
            <v>0</v>
          </cell>
          <cell r="D1958" t="str">
            <v>&gt;50</v>
          </cell>
          <cell r="E1958">
            <v>80990</v>
          </cell>
        </row>
        <row r="1959">
          <cell r="A1959" t="str">
            <v>DA35BLMS1R1/DF35BLS1R1</v>
          </cell>
          <cell r="B1959" t="str">
            <v>Канальный кондиционер</v>
          </cell>
          <cell r="C1959">
            <v>0</v>
          </cell>
          <cell r="D1959">
            <v>0</v>
          </cell>
          <cell r="E1959">
            <v>84390</v>
          </cell>
        </row>
        <row r="1960">
          <cell r="A1960" t="str">
            <v>DA50ALFS1R/DF50ALS1R/DPT05L</v>
          </cell>
          <cell r="B1960" t="str">
            <v>Кассетный кондиционер</v>
          </cell>
          <cell r="C1960">
            <v>0</v>
          </cell>
          <cell r="D1960">
            <v>0</v>
          </cell>
          <cell r="E1960">
            <v>90610</v>
          </cell>
        </row>
        <row r="1961">
          <cell r="A1961" t="str">
            <v>DA50ALKS1R/DF50ALS1R</v>
          </cell>
          <cell r="B1961" t="str">
            <v>Напольно-потолочный кондиционер</v>
          </cell>
          <cell r="C1961">
            <v>0</v>
          </cell>
          <cell r="D1961">
            <v>0</v>
          </cell>
          <cell r="E1961">
            <v>82190</v>
          </cell>
        </row>
        <row r="1962">
          <cell r="A1962" t="str">
            <v>DA50ALMS1R/DF50ALS1R</v>
          </cell>
          <cell r="B1962" t="str">
            <v>Канальный кондиционер</v>
          </cell>
          <cell r="C1962">
            <v>0</v>
          </cell>
          <cell r="D1962">
            <v>0</v>
          </cell>
          <cell r="E1962">
            <v>93580</v>
          </cell>
        </row>
        <row r="1963">
          <cell r="A1963" t="str">
            <v>DA50BLFS1R1/DF50BLS1R1/DPT05L</v>
          </cell>
          <cell r="B1963" t="str">
            <v>Кассетный кондиционер</v>
          </cell>
          <cell r="C1963">
            <v>0</v>
          </cell>
          <cell r="D1963">
            <v>15</v>
          </cell>
          <cell r="E1963">
            <v>89690</v>
          </cell>
        </row>
        <row r="1964">
          <cell r="A1964" t="str">
            <v>DA50BLKS1R1/DF50BLS1R1</v>
          </cell>
          <cell r="B1964" t="str">
            <v>Напольно-потолочный кондиционер</v>
          </cell>
          <cell r="C1964">
            <v>0</v>
          </cell>
          <cell r="D1964">
            <v>37</v>
          </cell>
          <cell r="E1964">
            <v>91290</v>
          </cell>
        </row>
        <row r="1965">
          <cell r="A1965" t="str">
            <v>DA50BLMS1R1/DF50BLS1R1</v>
          </cell>
          <cell r="B1965" t="str">
            <v>Канальный кондиционер</v>
          </cell>
          <cell r="C1965">
            <v>0</v>
          </cell>
          <cell r="D1965">
            <v>42</v>
          </cell>
          <cell r="E1965">
            <v>89790</v>
          </cell>
        </row>
        <row r="1966">
          <cell r="A1966" t="str">
            <v>DA70ALCS1R/DF70ALS1R/DPC06L</v>
          </cell>
          <cell r="B1966" t="str">
            <v>Кассетный кондиционер</v>
          </cell>
          <cell r="C1966">
            <v>0</v>
          </cell>
          <cell r="D1966">
            <v>0</v>
          </cell>
          <cell r="E1966">
            <v>104390</v>
          </cell>
        </row>
        <row r="1967">
          <cell r="A1967" t="str">
            <v>DA70ALKS1R/DF70ALS1R</v>
          </cell>
          <cell r="B1967" t="str">
            <v>Напольно-потолочный кондиционер</v>
          </cell>
          <cell r="C1967">
            <v>0</v>
          </cell>
          <cell r="D1967">
            <v>0</v>
          </cell>
          <cell r="E1967">
            <v>106490</v>
          </cell>
        </row>
        <row r="1968">
          <cell r="A1968" t="str">
            <v>DA70BLCS1R1/DF70BLS1R1/DPC06L</v>
          </cell>
          <cell r="B1968" t="str">
            <v>Кассетный кондиционер</v>
          </cell>
          <cell r="C1968">
            <v>0</v>
          </cell>
          <cell r="D1968" t="str">
            <v>&gt;50</v>
          </cell>
          <cell r="E1968">
            <v>115990</v>
          </cell>
        </row>
        <row r="1969">
          <cell r="A1969" t="str">
            <v>DA70BLHS1R1/DF70BLS1R1</v>
          </cell>
          <cell r="B1969" t="str">
            <v>Канальный кондиционер</v>
          </cell>
          <cell r="C1969">
            <v>0</v>
          </cell>
          <cell r="D1969">
            <v>1</v>
          </cell>
          <cell r="E1969">
            <v>111190</v>
          </cell>
        </row>
        <row r="1970">
          <cell r="A1970" t="str">
            <v>DA70BLKS1R1/DF70BLS1R1</v>
          </cell>
          <cell r="B1970" t="str">
            <v>Напольно-потолочный кондиционер</v>
          </cell>
          <cell r="C1970">
            <v>0</v>
          </cell>
          <cell r="D1970">
            <v>30</v>
          </cell>
          <cell r="E1970">
            <v>121890</v>
          </cell>
        </row>
        <row r="1971">
          <cell r="A1971" t="str">
            <v>FAA100B/RZAG100NV1</v>
          </cell>
          <cell r="B1971" t="str">
            <v>Настенный кондиционер</v>
          </cell>
          <cell r="C1971">
            <v>0</v>
          </cell>
          <cell r="D1971">
            <v>0</v>
          </cell>
          <cell r="E1971">
            <v>1064600</v>
          </cell>
        </row>
        <row r="1972">
          <cell r="A1972" t="str">
            <v>FAA100B/RZAG100NY1</v>
          </cell>
          <cell r="B1972" t="str">
            <v>Настенный кондиционер</v>
          </cell>
          <cell r="C1972">
            <v>0</v>
          </cell>
          <cell r="D1972">
            <v>0</v>
          </cell>
          <cell r="E1972">
            <v>1064600</v>
          </cell>
        </row>
        <row r="1973">
          <cell r="A1973" t="str">
            <v>FAA100B/RZASG100MV1</v>
          </cell>
          <cell r="B1973" t="str">
            <v>Настенный кондиционер</v>
          </cell>
          <cell r="C1973">
            <v>0</v>
          </cell>
          <cell r="D1973">
            <v>0</v>
          </cell>
          <cell r="E1973">
            <v>833600</v>
          </cell>
        </row>
        <row r="1974">
          <cell r="A1974" t="str">
            <v>FAA100B/RZASG100MY1</v>
          </cell>
          <cell r="B1974" t="str">
            <v>Настенный кондиционер</v>
          </cell>
          <cell r="C1974">
            <v>0</v>
          </cell>
          <cell r="D1974">
            <v>0</v>
          </cell>
          <cell r="E1974">
            <v>831590</v>
          </cell>
        </row>
        <row r="1975">
          <cell r="A1975" t="str">
            <v>FAA71B/RZAG71NV1</v>
          </cell>
          <cell r="B1975" t="str">
            <v>Настенный кондиционер</v>
          </cell>
          <cell r="C1975">
            <v>9</v>
          </cell>
          <cell r="D1975">
            <v>0</v>
          </cell>
          <cell r="E1975">
            <v>853600</v>
          </cell>
        </row>
        <row r="1976">
          <cell r="A1976" t="str">
            <v>FAA71B/RZAG71NY1</v>
          </cell>
          <cell r="B1976" t="str">
            <v>Настенный кондиционер</v>
          </cell>
          <cell r="C1976">
            <v>4</v>
          </cell>
          <cell r="D1976">
            <v>0</v>
          </cell>
          <cell r="E1976">
            <v>853600</v>
          </cell>
        </row>
        <row r="1977">
          <cell r="A1977" t="str">
            <v>FAA71B/RZASG71MV1</v>
          </cell>
          <cell r="B1977" t="str">
            <v>Настенный кондиционер</v>
          </cell>
          <cell r="C1977">
            <v>0</v>
          </cell>
          <cell r="D1977">
            <v>0</v>
          </cell>
          <cell r="E1977">
            <v>705600</v>
          </cell>
        </row>
        <row r="1978">
          <cell r="A1978" t="str">
            <v>FBA100A/RZAG100NV1</v>
          </cell>
          <cell r="B1978" t="str">
            <v>Канальный кондиционер</v>
          </cell>
          <cell r="C1978">
            <v>4</v>
          </cell>
          <cell r="D1978">
            <v>0</v>
          </cell>
          <cell r="E1978">
            <v>1012100</v>
          </cell>
        </row>
        <row r="1979">
          <cell r="A1979" t="str">
            <v>FBA100A/RZAG100NY1</v>
          </cell>
          <cell r="B1979" t="str">
            <v>Канальный кондиционер</v>
          </cell>
          <cell r="C1979">
            <v>0</v>
          </cell>
          <cell r="D1979">
            <v>0</v>
          </cell>
          <cell r="E1979">
            <v>1012100</v>
          </cell>
        </row>
        <row r="1980">
          <cell r="A1980" t="str">
            <v>FBA100A/RZASG100MV1</v>
          </cell>
          <cell r="B1980" t="str">
            <v>Канальный кондиционер</v>
          </cell>
          <cell r="C1980">
            <v>0</v>
          </cell>
          <cell r="D1980">
            <v>0</v>
          </cell>
          <cell r="E1980">
            <v>781100</v>
          </cell>
        </row>
        <row r="1981">
          <cell r="A1981" t="str">
            <v>FBA100A/RZASG100MY1</v>
          </cell>
          <cell r="B1981" t="str">
            <v>Канальный кондиционер</v>
          </cell>
          <cell r="C1981">
            <v>0</v>
          </cell>
          <cell r="D1981">
            <v>0</v>
          </cell>
          <cell r="E1981">
            <v>779090</v>
          </cell>
        </row>
        <row r="1982">
          <cell r="A1982" t="str">
            <v>FBA125A/RZAG125NY1</v>
          </cell>
          <cell r="B1982" t="str">
            <v>Канальный кондиционер</v>
          </cell>
          <cell r="C1982">
            <v>13</v>
          </cell>
          <cell r="D1982">
            <v>0</v>
          </cell>
          <cell r="E1982">
            <v>1039500</v>
          </cell>
        </row>
        <row r="1983">
          <cell r="A1983" t="str">
            <v>FBA125A/RZASG125MV1</v>
          </cell>
          <cell r="B1983" t="str">
            <v>Канальный кондиционер</v>
          </cell>
          <cell r="C1983">
            <v>0</v>
          </cell>
          <cell r="D1983">
            <v>0</v>
          </cell>
          <cell r="E1983">
            <v>844200</v>
          </cell>
        </row>
        <row r="1984">
          <cell r="A1984" t="str">
            <v>FBA125A/RZASG125MY1</v>
          </cell>
          <cell r="B1984" t="str">
            <v>Канальный кондиционер</v>
          </cell>
          <cell r="C1984">
            <v>0</v>
          </cell>
          <cell r="D1984">
            <v>0</v>
          </cell>
          <cell r="E1984">
            <v>867300</v>
          </cell>
        </row>
        <row r="1985">
          <cell r="A1985" t="str">
            <v>FBA140A/RZAG140NV1</v>
          </cell>
          <cell r="B1985" t="str">
            <v>Канальный кондиционер</v>
          </cell>
          <cell r="C1985">
            <v>0</v>
          </cell>
          <cell r="D1985">
            <v>0</v>
          </cell>
          <cell r="E1985">
            <v>1143400</v>
          </cell>
        </row>
        <row r="1986">
          <cell r="A1986" t="str">
            <v>FBA140A/RZAG140NY1</v>
          </cell>
          <cell r="B1986" t="str">
            <v>Канальный кондиционер</v>
          </cell>
          <cell r="C1986">
            <v>0</v>
          </cell>
          <cell r="D1986">
            <v>0</v>
          </cell>
          <cell r="E1986">
            <v>1143400</v>
          </cell>
        </row>
        <row r="1987">
          <cell r="A1987" t="str">
            <v>FBA140A/RZASG140MV1</v>
          </cell>
          <cell r="B1987" t="str">
            <v>Канальный кондиционер</v>
          </cell>
          <cell r="C1987">
            <v>0</v>
          </cell>
          <cell r="D1987">
            <v>0</v>
          </cell>
          <cell r="E1987">
            <v>894500</v>
          </cell>
        </row>
        <row r="1988">
          <cell r="A1988" t="str">
            <v>FBA140A/RZASG140MY1</v>
          </cell>
          <cell r="B1988" t="str">
            <v>Канальный кондиционер</v>
          </cell>
          <cell r="C1988">
            <v>0</v>
          </cell>
          <cell r="D1988">
            <v>0</v>
          </cell>
          <cell r="E1988">
            <v>905000</v>
          </cell>
        </row>
        <row r="1989">
          <cell r="A1989" t="str">
            <v>FBA35A9/RXM35R9</v>
          </cell>
          <cell r="B1989" t="str">
            <v>Канальный кондиционер</v>
          </cell>
          <cell r="C1989">
            <v>0</v>
          </cell>
          <cell r="D1989">
            <v>0</v>
          </cell>
          <cell r="E1989">
            <v>312900</v>
          </cell>
        </row>
        <row r="1990">
          <cell r="A1990" t="str">
            <v>FBA50A9/RXM50R</v>
          </cell>
          <cell r="B1990" t="str">
            <v>Канальный кондиционер</v>
          </cell>
          <cell r="C1990">
            <v>0</v>
          </cell>
          <cell r="D1990">
            <v>0</v>
          </cell>
          <cell r="E1990">
            <v>393700</v>
          </cell>
        </row>
        <row r="1991">
          <cell r="A1991" t="str">
            <v>FBA60A9/RXM60R</v>
          </cell>
          <cell r="B1991" t="str">
            <v>Канальный кондиционер</v>
          </cell>
          <cell r="C1991">
            <v>0</v>
          </cell>
          <cell r="D1991">
            <v>0</v>
          </cell>
          <cell r="E1991">
            <v>424900</v>
          </cell>
        </row>
        <row r="1992">
          <cell r="A1992" t="str">
            <v>FBA71A9/RZAG71NV1</v>
          </cell>
          <cell r="B1992" t="str">
            <v>Канальный кондиционер</v>
          </cell>
          <cell r="C1992">
            <v>9</v>
          </cell>
          <cell r="D1992">
            <v>0</v>
          </cell>
          <cell r="E1992">
            <v>823100</v>
          </cell>
        </row>
        <row r="1993">
          <cell r="A1993" t="str">
            <v>FBA71A9/RZAG71NY1</v>
          </cell>
          <cell r="B1993" t="str">
            <v>Канальный кондиционер</v>
          </cell>
          <cell r="C1993">
            <v>4</v>
          </cell>
          <cell r="D1993">
            <v>0</v>
          </cell>
          <cell r="E1993">
            <v>823100</v>
          </cell>
        </row>
        <row r="1994">
          <cell r="A1994" t="str">
            <v>FBA71A9/RZASG71MV1</v>
          </cell>
          <cell r="B1994" t="str">
            <v>Канальный кондиционер</v>
          </cell>
          <cell r="C1994">
            <v>0</v>
          </cell>
          <cell r="D1994">
            <v>0</v>
          </cell>
          <cell r="E1994">
            <v>675100</v>
          </cell>
        </row>
        <row r="1995">
          <cell r="A1995" t="str">
            <v>FCAG100B/RZAG100NV1/BYCQ140E</v>
          </cell>
          <cell r="B1995" t="str">
            <v>Кассетный кондиционер</v>
          </cell>
          <cell r="C1995">
            <v>4</v>
          </cell>
          <cell r="D1995">
            <v>0</v>
          </cell>
          <cell r="E1995">
            <v>1036300</v>
          </cell>
        </row>
        <row r="1996">
          <cell r="A1996" t="str">
            <v>FCAG100B/RZAG100NY1/BYCQ140E</v>
          </cell>
          <cell r="B1996" t="str">
            <v>Кассетный кондиционер</v>
          </cell>
          <cell r="C1996">
            <v>0</v>
          </cell>
          <cell r="D1996">
            <v>0</v>
          </cell>
          <cell r="E1996">
            <v>1036300</v>
          </cell>
        </row>
        <row r="1997">
          <cell r="A1997" t="str">
            <v>FCAG100B/RZASG100MV1/BYCQ140E</v>
          </cell>
          <cell r="B1997" t="str">
            <v>Кассетный кондиционер</v>
          </cell>
          <cell r="C1997">
            <v>0</v>
          </cell>
          <cell r="D1997">
            <v>0</v>
          </cell>
          <cell r="E1997">
            <v>805300</v>
          </cell>
        </row>
        <row r="1998">
          <cell r="A1998" t="str">
            <v>FCAG100B/RZASG100MY1/BYCQ140E</v>
          </cell>
          <cell r="B1998" t="str">
            <v>Кассетный кондиционер</v>
          </cell>
          <cell r="C1998">
            <v>0</v>
          </cell>
          <cell r="D1998">
            <v>0</v>
          </cell>
          <cell r="E1998">
            <v>803290</v>
          </cell>
        </row>
        <row r="1999">
          <cell r="A1999" t="str">
            <v>FCAG125B/RZAG125NV1/BYCQ140E</v>
          </cell>
          <cell r="B1999" t="str">
            <v>Кассетный кондиционер</v>
          </cell>
          <cell r="C1999">
            <v>7</v>
          </cell>
          <cell r="D1999">
            <v>0</v>
          </cell>
          <cell r="E1999">
            <v>1059500</v>
          </cell>
        </row>
        <row r="2000">
          <cell r="A2000" t="str">
            <v>FCAG125B/RZAG125NY1/BYCQ140E</v>
          </cell>
          <cell r="B2000" t="str">
            <v>Кассетный кондиционер</v>
          </cell>
          <cell r="C2000">
            <v>13</v>
          </cell>
          <cell r="D2000">
            <v>0</v>
          </cell>
          <cell r="E2000">
            <v>1059500</v>
          </cell>
        </row>
        <row r="2001">
          <cell r="A2001" t="str">
            <v>FCAG125B/RZASG125MV1/BYCQ140E</v>
          </cell>
          <cell r="B2001" t="str">
            <v>Кассетный кондиционер</v>
          </cell>
          <cell r="C2001">
            <v>0</v>
          </cell>
          <cell r="D2001">
            <v>0</v>
          </cell>
          <cell r="E2001">
            <v>864200</v>
          </cell>
        </row>
        <row r="2002">
          <cell r="A2002" t="str">
            <v>FCAG125B/RZASG125MY1/BYCQ140E</v>
          </cell>
          <cell r="B2002" t="str">
            <v>Кассетный кондиционер</v>
          </cell>
          <cell r="C2002">
            <v>0</v>
          </cell>
          <cell r="D2002">
            <v>0</v>
          </cell>
          <cell r="E2002">
            <v>887300</v>
          </cell>
        </row>
        <row r="2003">
          <cell r="A2003" t="str">
            <v>FCAG140B/RZAG140NV1/BYCQ140E</v>
          </cell>
          <cell r="B2003" t="str">
            <v>Кассетный кондиционер</v>
          </cell>
          <cell r="C2003">
            <v>0</v>
          </cell>
          <cell r="D2003">
            <v>8</v>
          </cell>
          <cell r="E2003">
            <v>1164500</v>
          </cell>
        </row>
        <row r="2004">
          <cell r="A2004" t="str">
            <v>FCAG140B/RZAG140NY1/BYCQ140E</v>
          </cell>
          <cell r="B2004" t="str">
            <v>Кассетный кондиционер</v>
          </cell>
          <cell r="C2004">
            <v>0</v>
          </cell>
          <cell r="D2004">
            <v>0</v>
          </cell>
          <cell r="E2004">
            <v>1164500</v>
          </cell>
        </row>
        <row r="2005">
          <cell r="A2005" t="str">
            <v>FCAG140B/RZASG140MV1/BYCQ140E</v>
          </cell>
          <cell r="B2005" t="str">
            <v>Кассетный кондиционер</v>
          </cell>
          <cell r="C2005">
            <v>0</v>
          </cell>
          <cell r="D2005">
            <v>4</v>
          </cell>
          <cell r="E2005">
            <v>915600</v>
          </cell>
        </row>
        <row r="2006">
          <cell r="A2006" t="str">
            <v>FCAG140B/RZASG140MY1/BYCQ140E</v>
          </cell>
          <cell r="B2006" t="str">
            <v>Кассетный кондиционер</v>
          </cell>
          <cell r="C2006">
            <v>0</v>
          </cell>
          <cell r="D2006">
            <v>0</v>
          </cell>
          <cell r="E2006">
            <v>926100</v>
          </cell>
        </row>
        <row r="2007">
          <cell r="A2007" t="str">
            <v>FCAG35B/RXM35R9/BYCQ140E</v>
          </cell>
          <cell r="B2007" t="str">
            <v>Кассетный кондиционер</v>
          </cell>
          <cell r="C2007">
            <v>0</v>
          </cell>
          <cell r="D2007">
            <v>0</v>
          </cell>
          <cell r="E2007">
            <v>385400</v>
          </cell>
        </row>
        <row r="2008">
          <cell r="A2008" t="str">
            <v>FCAG50B/RXM50R/BYCQ140E</v>
          </cell>
          <cell r="B2008" t="str">
            <v>Кассетный кондиционер</v>
          </cell>
          <cell r="C2008">
            <v>0</v>
          </cell>
          <cell r="D2008">
            <v>0</v>
          </cell>
          <cell r="E2008">
            <v>468300</v>
          </cell>
        </row>
        <row r="2009">
          <cell r="A2009" t="str">
            <v>FCAG60B/RXM60R/BYCQ140E</v>
          </cell>
          <cell r="B2009" t="str">
            <v>Кассетный кондиционер</v>
          </cell>
          <cell r="C2009">
            <v>0</v>
          </cell>
          <cell r="D2009">
            <v>0</v>
          </cell>
          <cell r="E2009">
            <v>494300</v>
          </cell>
        </row>
        <row r="2010">
          <cell r="A2010" t="str">
            <v>FCAG71B/RZAG71NV1/BYCQ140E</v>
          </cell>
          <cell r="B2010" t="str">
            <v>Кассетный кондиционер</v>
          </cell>
          <cell r="C2010">
            <v>9</v>
          </cell>
          <cell r="D2010">
            <v>0</v>
          </cell>
          <cell r="E2010">
            <v>853600</v>
          </cell>
        </row>
        <row r="2011">
          <cell r="A2011" t="str">
            <v>FCAG71B/RZAG71NY1/BYCQ140E</v>
          </cell>
          <cell r="B2011" t="str">
            <v>Кассетный кондиционер</v>
          </cell>
          <cell r="C2011">
            <v>4</v>
          </cell>
          <cell r="D2011">
            <v>0</v>
          </cell>
          <cell r="E2011">
            <v>853600</v>
          </cell>
        </row>
        <row r="2012">
          <cell r="A2012" t="str">
            <v>FCAG71B/RZASG71MV1/BYCQ140E</v>
          </cell>
          <cell r="B2012" t="str">
            <v>Кассетный кондиционер</v>
          </cell>
          <cell r="C2012">
            <v>0</v>
          </cell>
          <cell r="D2012">
            <v>0</v>
          </cell>
          <cell r="E2012">
            <v>705600</v>
          </cell>
        </row>
        <row r="2013">
          <cell r="A2013" t="str">
            <v>FDA125A/RZAG125NV1</v>
          </cell>
          <cell r="B2013" t="str">
            <v>Канальный кондиционер</v>
          </cell>
          <cell r="C2013">
            <v>6</v>
          </cell>
          <cell r="D2013">
            <v>0</v>
          </cell>
          <cell r="E2013">
            <v>1037400</v>
          </cell>
        </row>
        <row r="2014">
          <cell r="A2014" t="str">
            <v>FDA125A/RZAG125NY1</v>
          </cell>
          <cell r="B2014" t="str">
            <v>Канальный кондиционер</v>
          </cell>
          <cell r="C2014">
            <v>6</v>
          </cell>
          <cell r="D2014">
            <v>0</v>
          </cell>
          <cell r="E2014">
            <v>1037400</v>
          </cell>
        </row>
        <row r="2015">
          <cell r="A2015" t="str">
            <v>FDA125A/RZASG125MV1</v>
          </cell>
          <cell r="B2015" t="str">
            <v>Канальный кондиционер</v>
          </cell>
          <cell r="C2015">
            <v>0</v>
          </cell>
          <cell r="D2015">
            <v>0</v>
          </cell>
          <cell r="E2015">
            <v>842100</v>
          </cell>
        </row>
        <row r="2016">
          <cell r="A2016" t="str">
            <v>FDA125A/RZASG125MY1</v>
          </cell>
          <cell r="B2016" t="str">
            <v>Канальный кондиционер</v>
          </cell>
          <cell r="C2016">
            <v>0</v>
          </cell>
          <cell r="D2016">
            <v>0</v>
          </cell>
          <cell r="E2016">
            <v>865200</v>
          </cell>
        </row>
        <row r="2017">
          <cell r="A2017" t="str">
            <v>FDA200A/RZA200D</v>
          </cell>
          <cell r="B2017" t="str">
            <v>Канальный кондиционер</v>
          </cell>
          <cell r="C2017">
            <v>3</v>
          </cell>
          <cell r="D2017">
            <v>0</v>
          </cell>
          <cell r="E2017">
            <v>1562300</v>
          </cell>
        </row>
        <row r="2018">
          <cell r="A2018" t="str">
            <v>FDA250A/RZA250D</v>
          </cell>
          <cell r="B2018" t="str">
            <v>Канальный кондиционер</v>
          </cell>
          <cell r="C2018">
            <v>6</v>
          </cell>
          <cell r="D2018">
            <v>0</v>
          </cell>
          <cell r="E2018">
            <v>1884700</v>
          </cell>
        </row>
        <row r="2019">
          <cell r="A2019" t="str">
            <v>FFA25A9/RXM25R9/BYFQ60B3</v>
          </cell>
          <cell r="B2019" t="str">
            <v>Кассетный кондиционер</v>
          </cell>
          <cell r="C2019">
            <v>0</v>
          </cell>
          <cell r="D2019">
            <v>0</v>
          </cell>
          <cell r="E2019">
            <v>387900</v>
          </cell>
        </row>
        <row r="2020">
          <cell r="A2020" t="str">
            <v>FFA35A9/RXM35R9/BYFQ60B3</v>
          </cell>
          <cell r="B2020" t="str">
            <v>Кассетный кондиционер</v>
          </cell>
          <cell r="C2020">
            <v>0</v>
          </cell>
          <cell r="D2020">
            <v>0</v>
          </cell>
          <cell r="E2020">
            <v>419500</v>
          </cell>
        </row>
        <row r="2021">
          <cell r="A2021" t="str">
            <v>FFA50A9/RXM50R/BYFQ60B3</v>
          </cell>
          <cell r="B2021" t="str">
            <v>Кассетный кондиционер</v>
          </cell>
          <cell r="C2021">
            <v>0</v>
          </cell>
          <cell r="D2021">
            <v>0</v>
          </cell>
          <cell r="E2021">
            <v>530800</v>
          </cell>
        </row>
        <row r="2022">
          <cell r="A2022" t="str">
            <v>FHA100A/RZAG100NV1</v>
          </cell>
          <cell r="B2022" t="str">
            <v>Подпотолочный кондиционер</v>
          </cell>
          <cell r="C2022">
            <v>0</v>
          </cell>
          <cell r="D2022">
            <v>0</v>
          </cell>
          <cell r="E2022">
            <v>1079300</v>
          </cell>
        </row>
        <row r="2023">
          <cell r="A2023" t="str">
            <v>FHA100A/RZAG100NY1</v>
          </cell>
          <cell r="B2023" t="str">
            <v>Подпотолочный кондиционер</v>
          </cell>
          <cell r="C2023">
            <v>0</v>
          </cell>
          <cell r="D2023">
            <v>0</v>
          </cell>
          <cell r="E2023">
            <v>1079300</v>
          </cell>
        </row>
        <row r="2024">
          <cell r="A2024" t="str">
            <v>FHA100A/RZASG100MV1</v>
          </cell>
          <cell r="B2024" t="str">
            <v>Подпотолочный кондиционер</v>
          </cell>
          <cell r="C2024">
            <v>0</v>
          </cell>
          <cell r="D2024">
            <v>0</v>
          </cell>
          <cell r="E2024">
            <v>848300</v>
          </cell>
        </row>
        <row r="2025">
          <cell r="A2025" t="str">
            <v>FHA100A/RZASG100MY1</v>
          </cell>
          <cell r="B2025" t="str">
            <v>Подпотолочный кондиционер</v>
          </cell>
          <cell r="C2025">
            <v>0</v>
          </cell>
          <cell r="D2025">
            <v>0</v>
          </cell>
          <cell r="E2025">
            <v>846290</v>
          </cell>
        </row>
        <row r="2026">
          <cell r="A2026" t="str">
            <v>FHA125A/RZAG125NV1</v>
          </cell>
          <cell r="B2026" t="str">
            <v>Подпотолочный кондиционер</v>
          </cell>
          <cell r="C2026">
            <v>5</v>
          </cell>
          <cell r="D2026">
            <v>0</v>
          </cell>
          <cell r="E2026">
            <v>1143400</v>
          </cell>
        </row>
        <row r="2027">
          <cell r="A2027" t="str">
            <v>FHA125A/RZAG125NY1</v>
          </cell>
          <cell r="B2027" t="str">
            <v>Подпотолочный кондиционер</v>
          </cell>
          <cell r="C2027">
            <v>5</v>
          </cell>
          <cell r="D2027">
            <v>0</v>
          </cell>
          <cell r="E2027">
            <v>1143400</v>
          </cell>
        </row>
        <row r="2028">
          <cell r="A2028" t="str">
            <v>FHA125A/RZASG125MV1</v>
          </cell>
          <cell r="B2028" t="str">
            <v>Подпотолочный кондиционер</v>
          </cell>
          <cell r="C2028">
            <v>0</v>
          </cell>
          <cell r="D2028">
            <v>0</v>
          </cell>
          <cell r="E2028">
            <v>948100</v>
          </cell>
        </row>
        <row r="2029">
          <cell r="A2029" t="str">
            <v>FHA125A/RZASG125MY1</v>
          </cell>
          <cell r="B2029" t="str">
            <v>Подпотолочный кондиционер</v>
          </cell>
          <cell r="C2029">
            <v>0</v>
          </cell>
          <cell r="D2029">
            <v>0</v>
          </cell>
          <cell r="E2029">
            <v>971200</v>
          </cell>
        </row>
        <row r="2030">
          <cell r="A2030" t="str">
            <v>FHA140A/RZAG140NV1</v>
          </cell>
          <cell r="B2030" t="str">
            <v>Подпотолочный кондиционер</v>
          </cell>
          <cell r="C2030">
            <v>1</v>
          </cell>
          <cell r="D2030">
            <v>0</v>
          </cell>
          <cell r="E2030">
            <v>1241100</v>
          </cell>
        </row>
        <row r="2031">
          <cell r="A2031" t="str">
            <v>FHA140A/RZAG140NY1</v>
          </cell>
          <cell r="B2031" t="str">
            <v>Подпотолочный кондиционер</v>
          </cell>
          <cell r="C2031">
            <v>0</v>
          </cell>
          <cell r="D2031">
            <v>0</v>
          </cell>
          <cell r="E2031">
            <v>1241100</v>
          </cell>
        </row>
        <row r="2032">
          <cell r="A2032" t="str">
            <v>FHA140A/RZASG140MV1</v>
          </cell>
          <cell r="B2032" t="str">
            <v>Подпотолочный кондиционер</v>
          </cell>
          <cell r="C2032">
            <v>1</v>
          </cell>
          <cell r="D2032">
            <v>0</v>
          </cell>
          <cell r="E2032">
            <v>992200</v>
          </cell>
        </row>
        <row r="2033">
          <cell r="A2033" t="str">
            <v>FHA140A/RZASG140MY1</v>
          </cell>
          <cell r="B2033" t="str">
            <v>Подпотолочный кондиционер</v>
          </cell>
          <cell r="C2033">
            <v>0</v>
          </cell>
          <cell r="D2033">
            <v>0</v>
          </cell>
          <cell r="E2033">
            <v>1002700</v>
          </cell>
        </row>
        <row r="2034">
          <cell r="A2034" t="str">
            <v>FHA35A9/RXM35R9</v>
          </cell>
          <cell r="B2034" t="str">
            <v>Подпотолочный кондиционер</v>
          </cell>
          <cell r="C2034">
            <v>0</v>
          </cell>
          <cell r="D2034">
            <v>0</v>
          </cell>
          <cell r="E2034">
            <v>429500</v>
          </cell>
        </row>
        <row r="2035">
          <cell r="A2035" t="str">
            <v>FHA50A9/RXM50R</v>
          </cell>
          <cell r="B2035" t="str">
            <v>Подпотолочный кондиционер</v>
          </cell>
          <cell r="C2035">
            <v>0</v>
          </cell>
          <cell r="D2035">
            <v>0</v>
          </cell>
          <cell r="E2035">
            <v>522900</v>
          </cell>
        </row>
        <row r="2036">
          <cell r="A2036" t="str">
            <v>FHA60A9/RXM60R</v>
          </cell>
          <cell r="B2036" t="str">
            <v>Подпотолочный кондиционер</v>
          </cell>
          <cell r="C2036">
            <v>0</v>
          </cell>
          <cell r="D2036">
            <v>0</v>
          </cell>
          <cell r="E2036">
            <v>550900</v>
          </cell>
        </row>
        <row r="2037">
          <cell r="A2037" t="str">
            <v>FHA71A9/RZAG71NV1</v>
          </cell>
          <cell r="B2037" t="str">
            <v>Подпотолочный кондиционер</v>
          </cell>
          <cell r="C2037">
            <v>3</v>
          </cell>
          <cell r="D2037">
            <v>0</v>
          </cell>
          <cell r="E2037">
            <v>906100</v>
          </cell>
        </row>
        <row r="2038">
          <cell r="A2038" t="str">
            <v>FHA71A9/RZAG71NY1</v>
          </cell>
          <cell r="B2038" t="str">
            <v>Подпотолочный кондиционер</v>
          </cell>
          <cell r="C2038">
            <v>3</v>
          </cell>
          <cell r="D2038">
            <v>0</v>
          </cell>
          <cell r="E2038">
            <v>906100</v>
          </cell>
        </row>
        <row r="2039">
          <cell r="A2039" t="str">
            <v>FHA71A9/RZASG71MV1</v>
          </cell>
          <cell r="B2039" t="str">
            <v>Подпотолочный кондиционер</v>
          </cell>
          <cell r="C2039">
            <v>0</v>
          </cell>
          <cell r="D2039">
            <v>0</v>
          </cell>
          <cell r="E2039">
            <v>758100</v>
          </cell>
        </row>
        <row r="2040">
          <cell r="A2040" t="str">
            <v>FNA25A9/RXM25R9</v>
          </cell>
          <cell r="B2040" t="str">
            <v>Напольный кондиционер</v>
          </cell>
          <cell r="C2040">
            <v>0</v>
          </cell>
          <cell r="D2040">
            <v>0</v>
          </cell>
          <cell r="E2040">
            <v>283400</v>
          </cell>
        </row>
        <row r="2041">
          <cell r="A2041" t="str">
            <v>FNA35A9/RXM35R9</v>
          </cell>
          <cell r="B2041" t="str">
            <v>Напольный кондиционер</v>
          </cell>
          <cell r="C2041">
            <v>0</v>
          </cell>
          <cell r="D2041">
            <v>0</v>
          </cell>
          <cell r="E2041">
            <v>296100</v>
          </cell>
        </row>
        <row r="2042">
          <cell r="A2042" t="str">
            <v>FNA50A9/RXM50R</v>
          </cell>
          <cell r="B2042" t="str">
            <v>Напольный кондиционер</v>
          </cell>
          <cell r="C2042">
            <v>0</v>
          </cell>
          <cell r="D2042">
            <v>0</v>
          </cell>
          <cell r="E2042">
            <v>393700</v>
          </cell>
        </row>
        <row r="2043">
          <cell r="A2043" t="str">
            <v>FNA60A9/RXM60R</v>
          </cell>
          <cell r="B2043" t="str">
            <v>Напольный кондиционер</v>
          </cell>
          <cell r="C2043">
            <v>0</v>
          </cell>
          <cell r="D2043">
            <v>0</v>
          </cell>
          <cell r="E2043">
            <v>436500</v>
          </cell>
        </row>
        <row r="2044">
          <cell r="A2044" t="str">
            <v>FUA100A/RZAG100NV1</v>
          </cell>
          <cell r="B2044" t="str">
            <v>Подпотолочный кондиционер</v>
          </cell>
          <cell r="C2044">
            <v>4</v>
          </cell>
          <cell r="D2044">
            <v>0</v>
          </cell>
          <cell r="E2044">
            <v>1246300</v>
          </cell>
        </row>
        <row r="2045">
          <cell r="A2045" t="str">
            <v>FUA100A/RZAG100NY1</v>
          </cell>
          <cell r="B2045" t="str">
            <v>Подпотолочный кондиционер</v>
          </cell>
          <cell r="C2045">
            <v>0</v>
          </cell>
          <cell r="D2045">
            <v>0</v>
          </cell>
          <cell r="E2045">
            <v>1246300</v>
          </cell>
        </row>
        <row r="2046">
          <cell r="A2046" t="str">
            <v>FUA100A/RZASG100MV1</v>
          </cell>
          <cell r="B2046" t="str">
            <v>Подпотолочный кондиционер</v>
          </cell>
          <cell r="C2046">
            <v>0</v>
          </cell>
          <cell r="D2046">
            <v>0</v>
          </cell>
          <cell r="E2046">
            <v>1015300</v>
          </cell>
        </row>
        <row r="2047">
          <cell r="A2047" t="str">
            <v>FUA100A/RZASG100MY1</v>
          </cell>
          <cell r="B2047" t="str">
            <v>Подпотолочный кондиционер</v>
          </cell>
          <cell r="C2047">
            <v>0</v>
          </cell>
          <cell r="D2047">
            <v>0</v>
          </cell>
          <cell r="E2047">
            <v>1013290</v>
          </cell>
        </row>
        <row r="2048">
          <cell r="A2048" t="str">
            <v>FUA125A/RZAG125NV1</v>
          </cell>
          <cell r="B2048" t="str">
            <v>Подпотолочный кондиционер</v>
          </cell>
          <cell r="C2048">
            <v>7</v>
          </cell>
          <cell r="D2048">
            <v>0</v>
          </cell>
          <cell r="E2048">
            <v>1272600</v>
          </cell>
        </row>
        <row r="2049">
          <cell r="A2049" t="str">
            <v>FUA125A/RZAG125NY1</v>
          </cell>
          <cell r="B2049" t="str">
            <v>Подпотолочный кондиционер</v>
          </cell>
          <cell r="C2049">
            <v>7</v>
          </cell>
          <cell r="D2049">
            <v>0</v>
          </cell>
          <cell r="E2049">
            <v>1272600</v>
          </cell>
        </row>
        <row r="2050">
          <cell r="A2050" t="str">
            <v>FUA125A/RZASG125MV1</v>
          </cell>
          <cell r="B2050" t="str">
            <v>Подпотолочный кондиционер</v>
          </cell>
          <cell r="C2050">
            <v>0</v>
          </cell>
          <cell r="D2050">
            <v>0</v>
          </cell>
          <cell r="E2050">
            <v>1077300</v>
          </cell>
        </row>
        <row r="2051">
          <cell r="A2051" t="str">
            <v>FUA125A/RZASG125MY1</v>
          </cell>
          <cell r="B2051" t="str">
            <v>Подпотолочный кондиционер</v>
          </cell>
          <cell r="C2051">
            <v>0</v>
          </cell>
          <cell r="D2051">
            <v>0</v>
          </cell>
          <cell r="E2051">
            <v>1100400</v>
          </cell>
        </row>
        <row r="2052">
          <cell r="A2052" t="str">
            <v>FUA71A/RZAG71NV1</v>
          </cell>
          <cell r="B2052" t="str">
            <v>Подпотолочный кондиционер</v>
          </cell>
          <cell r="C2052">
            <v>0</v>
          </cell>
          <cell r="D2052">
            <v>2</v>
          </cell>
          <cell r="E2052">
            <v>1067800</v>
          </cell>
        </row>
        <row r="2053">
          <cell r="A2053" t="str">
            <v>FUA71A/RZAG71NY1</v>
          </cell>
          <cell r="B2053" t="str">
            <v>Подпотолочный кондиционер</v>
          </cell>
          <cell r="C2053">
            <v>0</v>
          </cell>
          <cell r="D2053">
            <v>2</v>
          </cell>
          <cell r="E2053">
            <v>1067800</v>
          </cell>
        </row>
        <row r="2054">
          <cell r="A2054" t="str">
            <v>FUA71A/RZASG71MV1</v>
          </cell>
          <cell r="B2054" t="str">
            <v>Подпотолочный кондиционер</v>
          </cell>
          <cell r="C2054">
            <v>0</v>
          </cell>
          <cell r="D2054">
            <v>0</v>
          </cell>
          <cell r="E2054">
            <v>919800</v>
          </cell>
        </row>
        <row r="2055">
          <cell r="A2055" t="str">
            <v>FVA140A/RZAG140NV1</v>
          </cell>
          <cell r="B2055" t="str">
            <v>Напольный кондиционер</v>
          </cell>
          <cell r="C2055">
            <v>0</v>
          </cell>
          <cell r="D2055">
            <v>0</v>
          </cell>
          <cell r="E2055">
            <v>1227400</v>
          </cell>
        </row>
        <row r="2056">
          <cell r="A2056" t="str">
            <v>FVA140A/RZAG140NY1</v>
          </cell>
          <cell r="B2056" t="str">
            <v>Напольный кондиционер</v>
          </cell>
          <cell r="C2056">
            <v>0</v>
          </cell>
          <cell r="D2056">
            <v>0</v>
          </cell>
          <cell r="E2056">
            <v>1227400</v>
          </cell>
        </row>
        <row r="2057">
          <cell r="A2057" t="str">
            <v>FVA140A/RZASG140MV1</v>
          </cell>
          <cell r="B2057" t="str">
            <v>Напольный кондиционер</v>
          </cell>
          <cell r="C2057">
            <v>0</v>
          </cell>
          <cell r="D2057">
            <v>0</v>
          </cell>
          <cell r="E2057">
            <v>978500</v>
          </cell>
        </row>
        <row r="2058">
          <cell r="A2058" t="str">
            <v>FVA140A/RZASG140MY1</v>
          </cell>
          <cell r="B2058" t="str">
            <v>Напольный кондиционер</v>
          </cell>
          <cell r="C2058">
            <v>0</v>
          </cell>
          <cell r="D2058">
            <v>0</v>
          </cell>
          <cell r="E2058">
            <v>989000</v>
          </cell>
        </row>
        <row r="2059">
          <cell r="A2059" t="str">
            <v>KSCB105HZAN1/KSUNB105HZAN3</v>
          </cell>
          <cell r="B2059" t="str">
            <v>Напольно-потолочный кондиционер</v>
          </cell>
          <cell r="C2059">
            <v>0</v>
          </cell>
          <cell r="D2059">
            <v>0</v>
          </cell>
          <cell r="E2059">
            <v>145090</v>
          </cell>
        </row>
        <row r="2060">
          <cell r="A2060" t="str">
            <v>KSCB105HZRN1W/KSUNB105HZRN1</v>
          </cell>
          <cell r="B2060" t="str">
            <v>Напольно-потолочный кондиционер</v>
          </cell>
          <cell r="C2060">
            <v>0</v>
          </cell>
          <cell r="D2060">
            <v>0</v>
          </cell>
          <cell r="E2060">
            <v>164490</v>
          </cell>
        </row>
        <row r="2061">
          <cell r="A2061" t="str">
            <v>KSCB140HZRN1W/KSUNB140HZRN3</v>
          </cell>
          <cell r="B2061" t="str">
            <v>Напольно-потолочный кондиционер</v>
          </cell>
          <cell r="C2061">
            <v>0</v>
          </cell>
          <cell r="D2061">
            <v>0</v>
          </cell>
          <cell r="E2061">
            <v>200090</v>
          </cell>
        </row>
        <row r="2062">
          <cell r="A2062" t="str">
            <v>KSCB165HZAN1/KSUNB165HZAN3</v>
          </cell>
          <cell r="B2062" t="str">
            <v>Напольно-потолочный кондиционер</v>
          </cell>
          <cell r="C2062">
            <v>0</v>
          </cell>
          <cell r="D2062">
            <v>0</v>
          </cell>
          <cell r="E2062">
            <v>204998</v>
          </cell>
        </row>
        <row r="2063">
          <cell r="A2063" t="str">
            <v>KSCB165HZRN1W/KSUNB165HZRN3</v>
          </cell>
          <cell r="B2063" t="str">
            <v>Напольно-потолочный кондиционер</v>
          </cell>
          <cell r="C2063">
            <v>0</v>
          </cell>
          <cell r="D2063">
            <v>0</v>
          </cell>
          <cell r="E2063">
            <v>212490</v>
          </cell>
        </row>
        <row r="2064">
          <cell r="A2064" t="str">
            <v>KSCB53HZAN1/KSUNB53HZAN1</v>
          </cell>
          <cell r="B2064" t="str">
            <v>Напольно-потолочный кондиционер</v>
          </cell>
          <cell r="C2064">
            <v>0</v>
          </cell>
          <cell r="D2064">
            <v>0</v>
          </cell>
          <cell r="E2064">
            <v>82390</v>
          </cell>
        </row>
        <row r="2065">
          <cell r="A2065" t="str">
            <v>KSCB53HZRN1W/KSUNB53HZRN1</v>
          </cell>
          <cell r="B2065" t="str">
            <v>Напольно-потолочный кондиционер</v>
          </cell>
          <cell r="C2065">
            <v>0</v>
          </cell>
          <cell r="D2065">
            <v>0</v>
          </cell>
          <cell r="E2065">
            <v>93390</v>
          </cell>
        </row>
        <row r="2066">
          <cell r="A2066" t="str">
            <v>KSCB70HZAN1/KSUNB70HZAN1</v>
          </cell>
          <cell r="B2066" t="str">
            <v>Напольно-потолочный кондиционер</v>
          </cell>
          <cell r="C2066">
            <v>1</v>
          </cell>
          <cell r="D2066">
            <v>7</v>
          </cell>
          <cell r="E2066">
            <v>101990</v>
          </cell>
        </row>
        <row r="2067">
          <cell r="A2067" t="str">
            <v>KSCB70HZRN1W/KSUNB70HZRN1</v>
          </cell>
          <cell r="B2067" t="str">
            <v>Напольно-потолочный кондиционер</v>
          </cell>
          <cell r="C2067">
            <v>0</v>
          </cell>
          <cell r="D2067">
            <v>1</v>
          </cell>
          <cell r="E2067">
            <v>115590</v>
          </cell>
        </row>
        <row r="2068">
          <cell r="A2068" t="str">
            <v>KSFV140XFAN3/KSUT140HFAN3L</v>
          </cell>
          <cell r="B2068" t="str">
            <v>Напольный кондиционер</v>
          </cell>
          <cell r="C2068">
            <v>0</v>
          </cell>
          <cell r="D2068" t="str">
            <v>&gt;50</v>
          </cell>
          <cell r="E2068">
            <v>207190</v>
          </cell>
        </row>
        <row r="2069">
          <cell r="A2069" t="str">
            <v>KSFV176XFAN3/KSUT176HFAN3L</v>
          </cell>
          <cell r="B2069" t="str">
            <v>Напольный кондиционер</v>
          </cell>
          <cell r="C2069">
            <v>0</v>
          </cell>
          <cell r="D2069">
            <v>0</v>
          </cell>
          <cell r="E2069">
            <v>241290</v>
          </cell>
        </row>
        <row r="2070">
          <cell r="A2070" t="str">
            <v>KSFV70XFAN1/KSRT70HFAN1L</v>
          </cell>
          <cell r="B2070" t="str">
            <v>Напольный кондиционер</v>
          </cell>
          <cell r="C2070">
            <v>1</v>
          </cell>
          <cell r="D2070">
            <v>6</v>
          </cell>
          <cell r="E2070">
            <v>133090</v>
          </cell>
        </row>
        <row r="2071">
          <cell r="A2071" t="str">
            <v>KSFY70XFAN1/KSRY70HFAN1</v>
          </cell>
          <cell r="B2071" t="str">
            <v>Напольный кондиционер</v>
          </cell>
          <cell r="C2071">
            <v>0</v>
          </cell>
          <cell r="D2071">
            <v>0</v>
          </cell>
          <cell r="E2071">
            <v>107300</v>
          </cell>
        </row>
        <row r="2072">
          <cell r="A2072" t="str">
            <v>KSHE176HFAN3/KSUT176HFAN3L</v>
          </cell>
          <cell r="B2072" t="str">
            <v>Напольно-потолочный кондиционер</v>
          </cell>
          <cell r="C2072">
            <v>0</v>
          </cell>
          <cell r="D2072">
            <v>0</v>
          </cell>
          <cell r="E2072">
            <v>188990</v>
          </cell>
        </row>
        <row r="2073">
          <cell r="A2073" t="str">
            <v>KSHF105HFAN3/KSUR105HFAN3L</v>
          </cell>
          <cell r="B2073" t="str">
            <v>Напольно-потолочный кондиционер</v>
          </cell>
          <cell r="C2073">
            <v>0</v>
          </cell>
          <cell r="D2073">
            <v>3</v>
          </cell>
          <cell r="E2073">
            <v>147390</v>
          </cell>
        </row>
        <row r="2074">
          <cell r="A2074" t="str">
            <v>KSHF140HFAN3/KSUT140HFAN3/-40</v>
          </cell>
          <cell r="B2074" t="str">
            <v>Напольно-потолочный кондиционер с низкотемпературной доработкой</v>
          </cell>
          <cell r="C2074">
            <v>0</v>
          </cell>
          <cell r="D2074">
            <v>0</v>
          </cell>
          <cell r="E2074">
            <v>143480</v>
          </cell>
        </row>
        <row r="2075">
          <cell r="A2075" t="str">
            <v>KSHF140HFAN3/KSUT140HFAN3L</v>
          </cell>
          <cell r="B2075" t="str">
            <v>Напольно-потолочный кондиционер</v>
          </cell>
          <cell r="C2075">
            <v>0</v>
          </cell>
          <cell r="D2075">
            <v>0</v>
          </cell>
          <cell r="E2075">
            <v>168890</v>
          </cell>
        </row>
        <row r="2076">
          <cell r="A2076" t="str">
            <v>KSHFA70HFAN1/KSUTB70HFAN1L</v>
          </cell>
          <cell r="B2076" t="str">
            <v>Напольно-потолочный кондиционер</v>
          </cell>
          <cell r="C2076">
            <v>0</v>
          </cell>
          <cell r="D2076">
            <v>17</v>
          </cell>
          <cell r="E2076">
            <v>109390</v>
          </cell>
        </row>
        <row r="2077">
          <cell r="A2077" t="str">
            <v>KSHFB53HFAN1/KSUTA53HFAN1L</v>
          </cell>
          <cell r="B2077" t="str">
            <v>Напольно-потолочный кондиционер</v>
          </cell>
          <cell r="C2077">
            <v>0</v>
          </cell>
          <cell r="D2077">
            <v>37</v>
          </cell>
          <cell r="E2077">
            <v>84990</v>
          </cell>
        </row>
        <row r="2078">
          <cell r="A2078" t="str">
            <v>KSHG105HFAN1/KSUTG105HFAN3</v>
          </cell>
          <cell r="B2078" t="str">
            <v>Напольно-потолочный кондиционер</v>
          </cell>
          <cell r="C2078">
            <v>0</v>
          </cell>
          <cell r="D2078">
            <v>0</v>
          </cell>
          <cell r="E2078">
            <v>147390</v>
          </cell>
        </row>
        <row r="2079">
          <cell r="A2079" t="str">
            <v>KSHG140HFAN1/KSUTG140HFAN3</v>
          </cell>
          <cell r="B2079" t="str">
            <v>Напольно-потолочный кондиционер</v>
          </cell>
          <cell r="C2079">
            <v>0</v>
          </cell>
          <cell r="D2079">
            <v>0</v>
          </cell>
          <cell r="E2079">
            <v>168890</v>
          </cell>
        </row>
        <row r="2080">
          <cell r="A2080" t="str">
            <v>KSHG176HFAN1/KSUTG176HFAN3</v>
          </cell>
          <cell r="B2080" t="str">
            <v>Напольно-потолочный кондиционер</v>
          </cell>
          <cell r="C2080">
            <v>0</v>
          </cell>
          <cell r="D2080">
            <v>0</v>
          </cell>
          <cell r="E2080">
            <v>188990</v>
          </cell>
        </row>
        <row r="2081">
          <cell r="A2081" t="str">
            <v>KSHG70HFAN1/KSUTG70HFAN1</v>
          </cell>
          <cell r="B2081" t="str">
            <v>Напольно-потолочный кондиционер</v>
          </cell>
          <cell r="C2081">
            <v>0</v>
          </cell>
          <cell r="D2081">
            <v>0</v>
          </cell>
          <cell r="E2081">
            <v>109390</v>
          </cell>
        </row>
        <row r="2082">
          <cell r="A2082" t="str">
            <v>KSKG105HFAN1/KSUTG105HFAN3</v>
          </cell>
          <cell r="B2082" t="str">
            <v>Канальный кондиционер</v>
          </cell>
          <cell r="C2082">
            <v>0</v>
          </cell>
          <cell r="D2082">
            <v>0</v>
          </cell>
          <cell r="E2082">
            <v>153490</v>
          </cell>
        </row>
        <row r="2083">
          <cell r="A2083" t="str">
            <v>KSKG140HFAN1/KSUTG140HFAN3</v>
          </cell>
          <cell r="B2083" t="str">
            <v>Канальный кондиционер</v>
          </cell>
          <cell r="C2083">
            <v>0</v>
          </cell>
          <cell r="D2083">
            <v>0</v>
          </cell>
          <cell r="E2083">
            <v>178790</v>
          </cell>
        </row>
        <row r="2084">
          <cell r="A2084" t="str">
            <v>KSKG176HFAN1/KSUTG176HFAN3</v>
          </cell>
          <cell r="B2084" t="str">
            <v>Канальный кондиционер</v>
          </cell>
          <cell r="C2084">
            <v>0</v>
          </cell>
          <cell r="D2084">
            <v>0</v>
          </cell>
          <cell r="E2084">
            <v>197290</v>
          </cell>
        </row>
        <row r="2085">
          <cell r="A2085" t="str">
            <v>KSKG70HFAN1/KSUTG70HFAN1</v>
          </cell>
          <cell r="B2085" t="str">
            <v>Канальный кондиционер</v>
          </cell>
          <cell r="C2085">
            <v>0</v>
          </cell>
          <cell r="D2085">
            <v>0</v>
          </cell>
          <cell r="E2085">
            <v>114990</v>
          </cell>
        </row>
        <row r="2086">
          <cell r="A2086" t="str">
            <v>KSKR105HFAN3R/KSUR105HFAN3L</v>
          </cell>
          <cell r="B2086" t="str">
            <v>Канальный кондиционер</v>
          </cell>
          <cell r="C2086">
            <v>0</v>
          </cell>
          <cell r="D2086">
            <v>29</v>
          </cell>
          <cell r="E2086">
            <v>148900</v>
          </cell>
        </row>
        <row r="2087">
          <cell r="A2087" t="str">
            <v>KSKR140HFAN3R/KSUT140HFAN3L</v>
          </cell>
          <cell r="B2087" t="str">
            <v>Канальный кондиционер</v>
          </cell>
          <cell r="C2087">
            <v>1</v>
          </cell>
          <cell r="D2087">
            <v>26</v>
          </cell>
          <cell r="E2087">
            <v>173400</v>
          </cell>
        </row>
        <row r="2088">
          <cell r="A2088" t="str">
            <v>KSKR176HFAN3R/KSUT176HFAN3L</v>
          </cell>
          <cell r="B2088" t="str">
            <v>Канальный кондиционер</v>
          </cell>
          <cell r="C2088">
            <v>0</v>
          </cell>
          <cell r="D2088">
            <v>0</v>
          </cell>
          <cell r="E2088">
            <v>191400</v>
          </cell>
        </row>
        <row r="2089">
          <cell r="A2089" t="str">
            <v>KSKRA53HFAN1R/KSUTA53HFAN1L</v>
          </cell>
          <cell r="B2089" t="str">
            <v>Канальный кондиционер</v>
          </cell>
          <cell r="C2089">
            <v>0</v>
          </cell>
          <cell r="D2089" t="str">
            <v>&gt;50</v>
          </cell>
          <cell r="E2089">
            <v>86490</v>
          </cell>
        </row>
        <row r="2090">
          <cell r="A2090" t="str">
            <v>KSKRA70HFAN1R/KSUTB70HFAN1L</v>
          </cell>
          <cell r="B2090" t="str">
            <v>Канальный кондиционер</v>
          </cell>
          <cell r="C2090">
            <v>0</v>
          </cell>
          <cell r="D2090">
            <v>26</v>
          </cell>
          <cell r="E2090">
            <v>111500</v>
          </cell>
        </row>
        <row r="2091">
          <cell r="A2091" t="str">
            <v>KSMB105HZAN1R/KSUNB105HZAN3</v>
          </cell>
          <cell r="B2091" t="str">
            <v>Канальный кондиционер</v>
          </cell>
          <cell r="C2091">
            <v>0</v>
          </cell>
          <cell r="D2091">
            <v>1</v>
          </cell>
          <cell r="E2091">
            <v>148090</v>
          </cell>
        </row>
        <row r="2092">
          <cell r="A2092" t="str">
            <v>KSMB105HZRN1W/KSUNB105HZRN1</v>
          </cell>
          <cell r="B2092" t="str">
            <v>Канальный кондиционер</v>
          </cell>
          <cell r="C2092">
            <v>0</v>
          </cell>
          <cell r="D2092">
            <v>0</v>
          </cell>
          <cell r="E2092">
            <v>167790</v>
          </cell>
        </row>
        <row r="2093">
          <cell r="A2093" t="str">
            <v>KSMB140HZAN1R/KSUNB140HZAN3</v>
          </cell>
          <cell r="B2093" t="str">
            <v>Канальный кондиционер</v>
          </cell>
          <cell r="C2093">
            <v>0</v>
          </cell>
          <cell r="D2093">
            <v>0</v>
          </cell>
          <cell r="E2093">
            <v>180590</v>
          </cell>
        </row>
        <row r="2094">
          <cell r="A2094" t="str">
            <v>KSMB140HZRN1W/KSUNB140HZRN3</v>
          </cell>
          <cell r="B2094" t="str">
            <v>Канальный кондиционер</v>
          </cell>
          <cell r="C2094">
            <v>0</v>
          </cell>
          <cell r="D2094">
            <v>0</v>
          </cell>
          <cell r="E2094">
            <v>204690</v>
          </cell>
        </row>
        <row r="2095">
          <cell r="A2095" t="str">
            <v>KSMB165HZAN1R/KSUNB165HZAN3</v>
          </cell>
          <cell r="B2095" t="str">
            <v>Канальный кондиционер</v>
          </cell>
          <cell r="C2095">
            <v>0</v>
          </cell>
          <cell r="D2095">
            <v>0</v>
          </cell>
          <cell r="E2095">
            <v>191190</v>
          </cell>
        </row>
        <row r="2096">
          <cell r="A2096" t="str">
            <v>KSMB165HZRN1W/KSUNB165HZRN3</v>
          </cell>
          <cell r="B2096" t="str">
            <v>Канальный кондиционер</v>
          </cell>
          <cell r="C2096">
            <v>0</v>
          </cell>
          <cell r="D2096">
            <v>0</v>
          </cell>
          <cell r="E2096">
            <v>216690</v>
          </cell>
        </row>
        <row r="2097">
          <cell r="A2097" t="str">
            <v>KSMB35HZRN1W/KSUNB35HZRN1</v>
          </cell>
          <cell r="B2097" t="str">
            <v>Канальный кондиционер</v>
          </cell>
          <cell r="C2097">
            <v>0</v>
          </cell>
          <cell r="D2097">
            <v>0</v>
          </cell>
          <cell r="E2097">
            <v>84090</v>
          </cell>
        </row>
        <row r="2098">
          <cell r="A2098" t="str">
            <v>KSMB53HZAN1R/KSUNB53HZAN1</v>
          </cell>
          <cell r="B2098" t="str">
            <v>Канальный кондиционер</v>
          </cell>
          <cell r="C2098">
            <v>0</v>
          </cell>
          <cell r="D2098">
            <v>0</v>
          </cell>
          <cell r="E2098">
            <v>91584</v>
          </cell>
        </row>
        <row r="2099">
          <cell r="A2099" t="str">
            <v>KSMB53HZRN1W/KSUNB53HZRN1</v>
          </cell>
          <cell r="B2099" t="str">
            <v>Канальный кондиционер</v>
          </cell>
          <cell r="C2099">
            <v>0</v>
          </cell>
          <cell r="D2099">
            <v>0</v>
          </cell>
          <cell r="E2099">
            <v>94890</v>
          </cell>
        </row>
        <row r="2100">
          <cell r="A2100" t="str">
            <v>KSMB70HZRN1W/KSUNB70HZRN1</v>
          </cell>
          <cell r="B2100" t="str">
            <v>Канальный кондиционер</v>
          </cell>
          <cell r="C2100">
            <v>0</v>
          </cell>
          <cell r="D2100">
            <v>1</v>
          </cell>
          <cell r="E2100">
            <v>126690</v>
          </cell>
        </row>
        <row r="2101">
          <cell r="A2101" t="str">
            <v>KSMD105HZRN1W/KSUNB105HZRN1</v>
          </cell>
          <cell r="B2101" t="str">
            <v>Канальный кондиционер</v>
          </cell>
          <cell r="C2101">
            <v>0</v>
          </cell>
          <cell r="D2101">
            <v>0</v>
          </cell>
          <cell r="E2101">
            <v>167790</v>
          </cell>
        </row>
        <row r="2102">
          <cell r="A2102" t="str">
            <v>KSMD140HZRN1W/KSUNB140HZRN3</v>
          </cell>
          <cell r="B2102" t="str">
            <v>Канальный кондиционер</v>
          </cell>
          <cell r="C2102">
            <v>0</v>
          </cell>
          <cell r="D2102">
            <v>0</v>
          </cell>
          <cell r="E2102">
            <v>204690</v>
          </cell>
        </row>
        <row r="2103">
          <cell r="A2103" t="str">
            <v>KSMD165HZRN1W/KSUNB165HZRN3</v>
          </cell>
          <cell r="B2103" t="str">
            <v>Канальный кондиционер</v>
          </cell>
          <cell r="C2103">
            <v>0</v>
          </cell>
          <cell r="D2103">
            <v>0</v>
          </cell>
          <cell r="E2103">
            <v>216690</v>
          </cell>
        </row>
        <row r="2104">
          <cell r="A2104" t="str">
            <v>KSMD35HZRN1W/KSUNB35HZRN1</v>
          </cell>
          <cell r="B2104" t="str">
            <v>Канальный кондиционер</v>
          </cell>
          <cell r="C2104">
            <v>0</v>
          </cell>
          <cell r="D2104">
            <v>0</v>
          </cell>
          <cell r="E2104">
            <v>84090</v>
          </cell>
        </row>
        <row r="2105">
          <cell r="A2105" t="str">
            <v>KSMD53HZRN1W/KSUNB53HZRN1</v>
          </cell>
          <cell r="B2105" t="str">
            <v>Канальный кондиционер</v>
          </cell>
          <cell r="C2105">
            <v>0</v>
          </cell>
          <cell r="D2105">
            <v>0</v>
          </cell>
          <cell r="E2105">
            <v>94890</v>
          </cell>
        </row>
        <row r="2106">
          <cell r="A2106" t="str">
            <v>KSMD70HZRN1W/KSUNB70HZRN1</v>
          </cell>
          <cell r="B2106" t="str">
            <v>Канальный кондиционер</v>
          </cell>
          <cell r="C2106">
            <v>0</v>
          </cell>
          <cell r="D2106">
            <v>0</v>
          </cell>
          <cell r="E2106">
            <v>126690</v>
          </cell>
        </row>
        <row r="2107">
          <cell r="A2107" t="str">
            <v>KSTR140HFAN3R/KSUT140HFAN3L</v>
          </cell>
          <cell r="B2107" t="str">
            <v>Канальный кондиционер</v>
          </cell>
          <cell r="C2107">
            <v>0</v>
          </cell>
          <cell r="D2107">
            <v>38</v>
          </cell>
          <cell r="E2107">
            <v>219790</v>
          </cell>
        </row>
        <row r="2108">
          <cell r="A2108" t="str">
            <v>KSTR176HFAN3R/KSUT176HFAN3L</v>
          </cell>
          <cell r="B2108" t="str">
            <v>Канальный кондиционер</v>
          </cell>
          <cell r="C2108">
            <v>0</v>
          </cell>
          <cell r="D2108">
            <v>0</v>
          </cell>
          <cell r="E2108">
            <v>232690</v>
          </cell>
        </row>
        <row r="2109">
          <cell r="A2109" t="str">
            <v>KSTU280HZAN1/KSUR280HZAN3</v>
          </cell>
          <cell r="B2109" t="str">
            <v>Канальный кондиционер высоконапорный</v>
          </cell>
          <cell r="C2109">
            <v>0</v>
          </cell>
          <cell r="D2109">
            <v>0</v>
          </cell>
          <cell r="E2109">
            <v>609390</v>
          </cell>
        </row>
        <row r="2110">
          <cell r="A2110" t="str">
            <v>KSTU440HFAN1/KSUR440HFAN3</v>
          </cell>
          <cell r="B2110" t="str">
            <v>Канальный кондиционер</v>
          </cell>
          <cell r="C2110">
            <v>0</v>
          </cell>
          <cell r="D2110">
            <v>43</v>
          </cell>
          <cell r="E2110">
            <v>1047690</v>
          </cell>
        </row>
        <row r="2111">
          <cell r="A2111" t="str">
            <v>KSTU560HFAN1/KSUR560HFAN3</v>
          </cell>
          <cell r="B2111" t="str">
            <v>Канальный кондиционер</v>
          </cell>
          <cell r="C2111">
            <v>0</v>
          </cell>
          <cell r="D2111">
            <v>14</v>
          </cell>
          <cell r="E2111">
            <v>1114190</v>
          </cell>
        </row>
        <row r="2112">
          <cell r="A2112" t="str">
            <v>KSTUA280HZAN1/KSURA280HZAN3</v>
          </cell>
          <cell r="B2112" t="str">
            <v>Канальный кондиционер высоконапорный</v>
          </cell>
          <cell r="C2112">
            <v>0</v>
          </cell>
          <cell r="D2112" t="str">
            <v>&gt;50</v>
          </cell>
          <cell r="E2112">
            <v>523290</v>
          </cell>
        </row>
        <row r="2113">
          <cell r="A2113" t="str">
            <v>KSVB105HZRN1W/KSUNB105HZRN1/KPU95-DR</v>
          </cell>
          <cell r="B2113" t="str">
            <v>Кассетный кондиционер</v>
          </cell>
          <cell r="C2113">
            <v>0</v>
          </cell>
          <cell r="D2113">
            <v>0</v>
          </cell>
          <cell r="E2113">
            <v>160990</v>
          </cell>
        </row>
        <row r="2114">
          <cell r="A2114" t="str">
            <v>KSVB140HZRN1W/KSUNB140HZRN3/KPU95-DR</v>
          </cell>
          <cell r="B2114" t="str">
            <v>Кассетный кондиционер</v>
          </cell>
          <cell r="C2114">
            <v>0</v>
          </cell>
          <cell r="D2114">
            <v>1</v>
          </cell>
          <cell r="E2114">
            <v>192990</v>
          </cell>
        </row>
        <row r="2115">
          <cell r="A2115" t="str">
            <v>KSVB165HZAN1R/KSUNB165HZAN3/KPU95-DR</v>
          </cell>
          <cell r="B2115" t="str">
            <v>Кассетный кондиционер</v>
          </cell>
          <cell r="C2115">
            <v>0</v>
          </cell>
          <cell r="D2115">
            <v>0</v>
          </cell>
          <cell r="E2115">
            <v>189290</v>
          </cell>
        </row>
        <row r="2116">
          <cell r="A2116" t="str">
            <v>KSVB165HZRN1W/KSUNB165HZRN3/KPU95-DR</v>
          </cell>
          <cell r="B2116" t="str">
            <v>Кассетный кондиционер</v>
          </cell>
          <cell r="C2116">
            <v>0</v>
          </cell>
          <cell r="D2116">
            <v>0</v>
          </cell>
          <cell r="E2116">
            <v>214290</v>
          </cell>
        </row>
        <row r="2117">
          <cell r="A2117" t="str">
            <v>KSVB70HZAN1R/KSUNB70HZAN1/KPU95-DR</v>
          </cell>
          <cell r="B2117" t="str">
            <v>Кассетный кондиционер</v>
          </cell>
          <cell r="C2117">
            <v>0</v>
          </cell>
          <cell r="D2117">
            <v>0</v>
          </cell>
          <cell r="E2117">
            <v>112000</v>
          </cell>
        </row>
        <row r="2118">
          <cell r="A2118" t="str">
            <v>KSVB70HZRN1W/KSUNB70HZRN1/KPU95-DR</v>
          </cell>
          <cell r="B2118" t="str">
            <v>Кассетный кондиционер</v>
          </cell>
          <cell r="C2118">
            <v>0</v>
          </cell>
          <cell r="D2118">
            <v>0</v>
          </cell>
          <cell r="E2118">
            <v>122290</v>
          </cell>
        </row>
        <row r="2119">
          <cell r="A2119" t="str">
            <v>KSVG105HFAN1/KSUTG105HFAN3/KPU95-DR</v>
          </cell>
          <cell r="B2119" t="str">
            <v>Кассетный кондиционер</v>
          </cell>
          <cell r="C2119">
            <v>0</v>
          </cell>
          <cell r="D2119">
            <v>0</v>
          </cell>
          <cell r="E2119">
            <v>143590</v>
          </cell>
        </row>
        <row r="2120">
          <cell r="A2120" t="str">
            <v>KSVG140HFAN1/KSUTG140HFAN3/KPU95-DR</v>
          </cell>
          <cell r="B2120" t="str">
            <v>Кассетный кондиционер</v>
          </cell>
          <cell r="C2120">
            <v>0</v>
          </cell>
          <cell r="D2120">
            <v>0</v>
          </cell>
          <cell r="E2120">
            <v>168090</v>
          </cell>
        </row>
        <row r="2121">
          <cell r="A2121" t="str">
            <v>KSVG176HFAN1/KSUTG176HFAN3/KPU95-DR</v>
          </cell>
          <cell r="B2121" t="str">
            <v>Кассетный кондиционер</v>
          </cell>
          <cell r="C2121">
            <v>0</v>
          </cell>
          <cell r="D2121">
            <v>0</v>
          </cell>
          <cell r="E2121">
            <v>196190</v>
          </cell>
        </row>
        <row r="2122">
          <cell r="A2122" t="str">
            <v>KSVG70HFAN1/KSUTG70HFAN1/KPU95-DR</v>
          </cell>
          <cell r="B2122" t="str">
            <v>Кассетный кондиционер</v>
          </cell>
          <cell r="C2122">
            <v>0</v>
          </cell>
          <cell r="D2122">
            <v>0</v>
          </cell>
          <cell r="E2122">
            <v>109590</v>
          </cell>
        </row>
        <row r="2123">
          <cell r="A2123" t="str">
            <v>KSVT105HFAN3R/KSUR105HFAN3L/KPU95-DR</v>
          </cell>
          <cell r="B2123" t="str">
            <v>Кассетный кондиционер</v>
          </cell>
          <cell r="C2123">
            <v>0</v>
          </cell>
          <cell r="D2123" t="str">
            <v>&gt;50</v>
          </cell>
          <cell r="E2123">
            <v>143590</v>
          </cell>
        </row>
        <row r="2124">
          <cell r="A2124" t="str">
            <v>KSVT140HFAN3R/KSUT140HFAN3L/KPU95-DR</v>
          </cell>
          <cell r="B2124" t="str">
            <v>Кассетный кондиционер</v>
          </cell>
          <cell r="C2124">
            <v>0</v>
          </cell>
          <cell r="D2124">
            <v>5</v>
          </cell>
          <cell r="E2124">
            <v>168090</v>
          </cell>
        </row>
        <row r="2125">
          <cell r="A2125" t="str">
            <v>KSVT176HFAN3R/KSUT176HFAN3L/KPU95-DR</v>
          </cell>
          <cell r="B2125" t="str">
            <v>Кассетный кондиционер</v>
          </cell>
          <cell r="C2125">
            <v>0</v>
          </cell>
          <cell r="D2125">
            <v>0</v>
          </cell>
          <cell r="E2125">
            <v>196190</v>
          </cell>
        </row>
        <row r="2126">
          <cell r="A2126" t="str">
            <v>KSVT70HFAN1R/KSUTB70HFAN1L/KPU95-DR</v>
          </cell>
          <cell r="B2126" t="str">
            <v>Кассетный кондиционер</v>
          </cell>
          <cell r="C2126">
            <v>0</v>
          </cell>
          <cell r="D2126" t="str">
            <v>&gt;50</v>
          </cell>
          <cell r="E2126">
            <v>109590</v>
          </cell>
        </row>
        <row r="2127">
          <cell r="A2127" t="str">
            <v>KSZB35HZAN1R/KSUNB35HZAN1/KPU65-D</v>
          </cell>
          <cell r="B2127" t="str">
            <v>Кассетный кондиционер</v>
          </cell>
          <cell r="C2127">
            <v>0</v>
          </cell>
          <cell r="D2127">
            <v>0</v>
          </cell>
          <cell r="E2127">
            <v>77490</v>
          </cell>
        </row>
        <row r="2128">
          <cell r="A2128" t="str">
            <v>KSZB35HZRN1W/KSUNB35HZRN1/KPU65-D4</v>
          </cell>
          <cell r="B2128" t="str">
            <v>Кассетный кондиционер</v>
          </cell>
          <cell r="C2128">
            <v>0</v>
          </cell>
          <cell r="D2128">
            <v>0</v>
          </cell>
          <cell r="E2128">
            <v>87590</v>
          </cell>
        </row>
        <row r="2129">
          <cell r="A2129" t="str">
            <v>KSZB53HZAN1R/KSUNB53HZAN1/KPU65-D</v>
          </cell>
          <cell r="B2129" t="str">
            <v>Кассетный кондиционер</v>
          </cell>
          <cell r="C2129">
            <v>0</v>
          </cell>
          <cell r="D2129">
            <v>0</v>
          </cell>
          <cell r="E2129">
            <v>83690</v>
          </cell>
        </row>
        <row r="2130">
          <cell r="A2130" t="str">
            <v>KSZB53HZRN1W/KSUNB53HZRN1/KPU65-D4</v>
          </cell>
          <cell r="B2130" t="str">
            <v>Кассетный кондиционер</v>
          </cell>
          <cell r="C2130">
            <v>0</v>
          </cell>
          <cell r="D2130">
            <v>0</v>
          </cell>
          <cell r="E2130">
            <v>94690</v>
          </cell>
        </row>
        <row r="2131">
          <cell r="A2131" t="str">
            <v>KSZG35HFAN1/KSUTG35HFAN1/KPU65-D4</v>
          </cell>
          <cell r="B2131" t="str">
            <v>Кассетный кондиционер</v>
          </cell>
          <cell r="C2131">
            <v>0</v>
          </cell>
          <cell r="D2131">
            <v>0</v>
          </cell>
          <cell r="E2131">
            <v>78290</v>
          </cell>
        </row>
        <row r="2132">
          <cell r="A2132" t="str">
            <v>KSZG53HFAN1/KSUTG53HFAN1/KPU65-D4</v>
          </cell>
          <cell r="B2132" t="str">
            <v>Кассетный кондиционер</v>
          </cell>
          <cell r="C2132">
            <v>0</v>
          </cell>
          <cell r="D2132">
            <v>0</v>
          </cell>
          <cell r="E2132">
            <v>83090</v>
          </cell>
        </row>
        <row r="2133">
          <cell r="A2133" t="str">
            <v>KSZT35HFAN1/KSUT35HFAN1/KPU65-D</v>
          </cell>
          <cell r="B2133" t="str">
            <v>Кассетный кондиционер</v>
          </cell>
          <cell r="C2133">
            <v>0</v>
          </cell>
          <cell r="D2133">
            <v>0</v>
          </cell>
          <cell r="E2133">
            <v>74900</v>
          </cell>
        </row>
        <row r="2134">
          <cell r="A2134" t="str">
            <v>KSZTA35HFAN1R/KSUTA35HFAN1L/KPU65-D</v>
          </cell>
          <cell r="B2134" t="str">
            <v>Кассетный кондиционер</v>
          </cell>
          <cell r="C2134">
            <v>0</v>
          </cell>
          <cell r="D2134" t="str">
            <v>&gt;50</v>
          </cell>
          <cell r="E2134">
            <v>78290</v>
          </cell>
        </row>
        <row r="2135">
          <cell r="A2135" t="str">
            <v>KSZTA53HFAN1R/KSUTA53HFAN1L/KPU65-D</v>
          </cell>
          <cell r="B2135" t="str">
            <v>Кассетный кондиционер</v>
          </cell>
          <cell r="C2135">
            <v>0</v>
          </cell>
          <cell r="D2135" t="str">
            <v>&gt;50</v>
          </cell>
          <cell r="E2135">
            <v>83090</v>
          </cell>
        </row>
        <row r="2136">
          <cell r="A2136" t="str">
            <v>MCA3-12HRN1-Q/MOU-12HN1-Q/T-MBQ4-03E</v>
          </cell>
          <cell r="B2136" t="str">
            <v>Кассетный кондиционер</v>
          </cell>
          <cell r="C2136">
            <v>0</v>
          </cell>
          <cell r="D2136">
            <v>0</v>
          </cell>
          <cell r="E2136">
            <v>60680</v>
          </cell>
        </row>
        <row r="2137">
          <cell r="A2137" t="str">
            <v>MCA3-12HRN1-QC2/MOX330-12HN1-LQ/T-MBQ4-03E</v>
          </cell>
          <cell r="B2137" t="str">
            <v>Кассетный кондиционер</v>
          </cell>
          <cell r="C2137">
            <v>1</v>
          </cell>
          <cell r="D2137" t="str">
            <v>&gt;50</v>
          </cell>
          <cell r="E2137">
            <v>78990</v>
          </cell>
        </row>
        <row r="2138">
          <cell r="A2138" t="str">
            <v>MCA3-12HRN1-QC2/MOX330-12HN1-Q/T-MBQ4-03E</v>
          </cell>
          <cell r="B2138" t="str">
            <v>Кассетный кондиционер</v>
          </cell>
          <cell r="C2138">
            <v>0</v>
          </cell>
          <cell r="D2138">
            <v>0</v>
          </cell>
          <cell r="E2138">
            <v>70190</v>
          </cell>
        </row>
        <row r="2139">
          <cell r="A2139" t="str">
            <v>MCA3-18HRN1-QB6/MOX330U-18HN1-LQB6/T-MBQ4-03E</v>
          </cell>
          <cell r="B2139" t="str">
            <v>Кассетный кондиционер</v>
          </cell>
          <cell r="C2139">
            <v>0</v>
          </cell>
          <cell r="D2139" t="str">
            <v>&gt;50</v>
          </cell>
          <cell r="E2139">
            <v>84090</v>
          </cell>
        </row>
        <row r="2140">
          <cell r="A2140" t="str">
            <v>MCA3-18HRN1-QB6/MOX330U-18HN1-QB6/-40/T-MBQ4-03E</v>
          </cell>
          <cell r="B2140" t="str">
            <v>Кассетный кондиционер с низкотемпературной доработкой</v>
          </cell>
          <cell r="C2140">
            <v>0</v>
          </cell>
          <cell r="D2140">
            <v>0</v>
          </cell>
          <cell r="E2140">
            <v>94347</v>
          </cell>
        </row>
        <row r="2141">
          <cell r="A2141" t="str">
            <v>MCA3-18HRN1-QB6/MOX330U-18HN1-QB6/T-MBQ4-03E</v>
          </cell>
          <cell r="B2141" t="str">
            <v>Кассетный кондиционер</v>
          </cell>
          <cell r="C2141">
            <v>0</v>
          </cell>
          <cell r="D2141">
            <v>0</v>
          </cell>
          <cell r="E2141">
            <v>75290</v>
          </cell>
        </row>
        <row r="2142">
          <cell r="A2142" t="str">
            <v>MCA3U-12HRFNX(GA)/MOX230-12HFN8-Q(GA)/T-MBQ4-03E</v>
          </cell>
          <cell r="B2142" t="str">
            <v>Кассетный кондиционер</v>
          </cell>
          <cell r="C2142">
            <v>0</v>
          </cell>
          <cell r="D2142">
            <v>0</v>
          </cell>
          <cell r="E2142">
            <v>106290</v>
          </cell>
        </row>
        <row r="2143">
          <cell r="A2143" t="str">
            <v>MCA3U-18HRFNX(GA)/MOX330U-18HFN8-Q(GA)/T-MBQ4-03E</v>
          </cell>
          <cell r="B2143" t="str">
            <v>Кассетный кондиционер</v>
          </cell>
          <cell r="C2143">
            <v>0</v>
          </cell>
          <cell r="D2143">
            <v>0</v>
          </cell>
          <cell r="E2143">
            <v>118090</v>
          </cell>
        </row>
        <row r="2144">
          <cell r="A2144" t="str">
            <v>MCA4U-12HRFNX-Q(GA)/MOX230-12HFN8-Q(GA)/T-MBQ4-03AWD</v>
          </cell>
          <cell r="B2144" t="str">
            <v>Кассетный кондиционер</v>
          </cell>
          <cell r="C2144">
            <v>0</v>
          </cell>
          <cell r="D2144">
            <v>0</v>
          </cell>
          <cell r="E2144">
            <v>104600</v>
          </cell>
        </row>
        <row r="2145">
          <cell r="A2145" t="str">
            <v>MCA4U-18HRFNX-Q(GA)/MOX330U-18HFN8-Q(GA)/T-MBQ4-03AWD</v>
          </cell>
          <cell r="B2145" t="str">
            <v>Кассетный кондиционер</v>
          </cell>
          <cell r="C2145">
            <v>0</v>
          </cell>
          <cell r="D2145">
            <v>0</v>
          </cell>
          <cell r="E2145">
            <v>122700</v>
          </cell>
        </row>
        <row r="2146">
          <cell r="A2146" t="str">
            <v>MCBU-09HRFN8/MOX230-09HFN8-Q(GA)</v>
          </cell>
          <cell r="B2146" t="str">
            <v>Кассетный кондиционер (панель в комплекте)</v>
          </cell>
          <cell r="C2146">
            <v>1</v>
          </cell>
          <cell r="D2146">
            <v>0</v>
          </cell>
          <cell r="E2146">
            <v>110390</v>
          </cell>
        </row>
        <row r="2147">
          <cell r="A2147" t="str">
            <v>MCBU-12HRFN8/MOX230-12HFN8-Q(GA)</v>
          </cell>
          <cell r="B2147" t="str">
            <v>Кассетный кондиционер (панель в комплекте)</v>
          </cell>
          <cell r="C2147">
            <v>0</v>
          </cell>
          <cell r="D2147">
            <v>0</v>
          </cell>
          <cell r="E2147">
            <v>118490</v>
          </cell>
        </row>
        <row r="2148">
          <cell r="A2148" t="str">
            <v>MCBU-18HRFN8/MOX430-18HFN8-QC4GW</v>
          </cell>
          <cell r="B2148" t="str">
            <v>Кассетный кондиционер (панель в комплекте)</v>
          </cell>
          <cell r="C2148">
            <v>0</v>
          </cell>
          <cell r="D2148">
            <v>0</v>
          </cell>
          <cell r="E2148">
            <v>142190</v>
          </cell>
        </row>
        <row r="2149">
          <cell r="A2149" t="str">
            <v>MCD1-24HRFNX(GA)-B/MOX430U-24HFN8-Q(GA)/T-MBQ4-04AWD</v>
          </cell>
          <cell r="B2149" t="str">
            <v>Кассетный кондиционер</v>
          </cell>
          <cell r="C2149">
            <v>0</v>
          </cell>
          <cell r="D2149">
            <v>0</v>
          </cell>
          <cell r="E2149">
            <v>161800</v>
          </cell>
        </row>
        <row r="2150">
          <cell r="A2150" t="str">
            <v>MCD1-24HRFNX(GA)/MOX430U-24HFN8-Q(GA)/T-MBQ4-04A1</v>
          </cell>
          <cell r="B2150" t="str">
            <v>Кассетный кондиционер</v>
          </cell>
          <cell r="C2150">
            <v>0</v>
          </cell>
          <cell r="D2150">
            <v>0</v>
          </cell>
          <cell r="E2150">
            <v>141849</v>
          </cell>
        </row>
        <row r="2151">
          <cell r="A2151" t="str">
            <v>MCD1-24HRN1-Q/MOX430U-24HN1-Q/-40/T-MBQ4-04A1</v>
          </cell>
          <cell r="B2151" t="str">
            <v>Кассетный кондиционер с низкотемпературной доработкой</v>
          </cell>
          <cell r="C2151">
            <v>0</v>
          </cell>
          <cell r="D2151">
            <v>1</v>
          </cell>
          <cell r="E2151">
            <v>125624</v>
          </cell>
        </row>
        <row r="2152">
          <cell r="A2152" t="str">
            <v>MCD1-24HRN1-Q/MOX430U-24HN1-Q/T-MBQ4-04A1</v>
          </cell>
          <cell r="B2152" t="str">
            <v>Кассетный кондиционер</v>
          </cell>
          <cell r="C2152">
            <v>0</v>
          </cell>
          <cell r="D2152">
            <v>0</v>
          </cell>
          <cell r="E2152">
            <v>110224</v>
          </cell>
        </row>
        <row r="2153">
          <cell r="A2153" t="str">
            <v>MCD1-24HRN1-Q/MOX431U-24HN1-LQ/T-MBQ4-04A1</v>
          </cell>
          <cell r="B2153" t="str">
            <v>Кассетный кондиционер</v>
          </cell>
          <cell r="C2153">
            <v>0</v>
          </cell>
          <cell r="D2153" t="str">
            <v>&gt;50</v>
          </cell>
          <cell r="E2153">
            <v>115100</v>
          </cell>
        </row>
        <row r="2154">
          <cell r="A2154" t="str">
            <v>MCD1-24HRN1-Q/MOX431U-24HN1-Q/T-MBQ4-04A1</v>
          </cell>
          <cell r="B2154" t="str">
            <v>Кассетный кондиционер</v>
          </cell>
          <cell r="C2154">
            <v>0</v>
          </cell>
          <cell r="D2154">
            <v>0</v>
          </cell>
          <cell r="E2154">
            <v>102600</v>
          </cell>
        </row>
        <row r="2155">
          <cell r="A2155" t="str">
            <v>MCD1-36HRFN8(GA)-B/MOD30U-36HFN8-R(GA)/T-MBQ4-04AWD</v>
          </cell>
          <cell r="B2155" t="str">
            <v>Кассетный кондиционер</v>
          </cell>
          <cell r="C2155">
            <v>0</v>
          </cell>
          <cell r="D2155">
            <v>0</v>
          </cell>
          <cell r="E2155">
            <v>232700</v>
          </cell>
        </row>
        <row r="2156">
          <cell r="A2156" t="str">
            <v>MCD1-36HRN1-R/MOU-36HN1-LR/T-MBQ4-04A1</v>
          </cell>
          <cell r="B2156" t="str">
            <v>Кассетный кондиционер</v>
          </cell>
          <cell r="C2156">
            <v>0</v>
          </cell>
          <cell r="D2156" t="str">
            <v>&gt;50</v>
          </cell>
          <cell r="E2156">
            <v>151400</v>
          </cell>
        </row>
        <row r="2157">
          <cell r="A2157" t="str">
            <v>MCD1-36HRN1-R/MOU-36HN1-R/-40/T-MBQ4-04A1</v>
          </cell>
          <cell r="B2157" t="str">
            <v>Кассетный кондиционер с низкотемпературной доработкой</v>
          </cell>
          <cell r="C2157">
            <v>0</v>
          </cell>
          <cell r="D2157">
            <v>1</v>
          </cell>
          <cell r="E2157">
            <v>162762</v>
          </cell>
        </row>
        <row r="2158">
          <cell r="A2158" t="str">
            <v>MCD1-48HRFNX(GA)-B/MOE30U-48HFN8-R(GA)/T-MBQ4-04AWD</v>
          </cell>
          <cell r="B2158" t="str">
            <v>Кассетный кондиционер</v>
          </cell>
          <cell r="C2158">
            <v>0</v>
          </cell>
          <cell r="D2158">
            <v>0</v>
          </cell>
          <cell r="E2158">
            <v>270500</v>
          </cell>
        </row>
        <row r="2159">
          <cell r="A2159" t="str">
            <v>MCD1-48HRN1-R/MOU-48HN1-LRR/T-MBQ4-04A1</v>
          </cell>
          <cell r="B2159" t="str">
            <v>Кассетный кондиционер</v>
          </cell>
          <cell r="C2159">
            <v>0</v>
          </cell>
          <cell r="D2159" t="str">
            <v>&gt;50</v>
          </cell>
          <cell r="E2159">
            <v>177400</v>
          </cell>
        </row>
        <row r="2160">
          <cell r="A2160" t="str">
            <v>MCD1-55HRFNX(GA)-B/MOE30U-55HFN8-R(GA)/T-MBQ4-04AWD</v>
          </cell>
          <cell r="B2160" t="str">
            <v>Кассетный кондиционер</v>
          </cell>
          <cell r="C2160">
            <v>0</v>
          </cell>
          <cell r="D2160">
            <v>0</v>
          </cell>
          <cell r="E2160">
            <v>319600</v>
          </cell>
        </row>
        <row r="2161">
          <cell r="A2161" t="str">
            <v>MCD1-60HRN1-R/MOU-55HN1-LR/T-MBQ4-04A1</v>
          </cell>
          <cell r="B2161" t="str">
            <v>Кассетный кондиционер</v>
          </cell>
          <cell r="C2161">
            <v>0</v>
          </cell>
          <cell r="D2161">
            <v>27</v>
          </cell>
          <cell r="E2161">
            <v>207500</v>
          </cell>
        </row>
        <row r="2162">
          <cell r="A2162" t="str">
            <v>MFA2U-12HRFNX-Q(GA)/MOX230-12HFN8-Q(GA)</v>
          </cell>
          <cell r="B2162" t="str">
            <v>Консольный кондиционер</v>
          </cell>
          <cell r="C2162">
            <v>0</v>
          </cell>
          <cell r="D2162">
            <v>0</v>
          </cell>
          <cell r="E2162">
            <v>93000</v>
          </cell>
        </row>
        <row r="2163">
          <cell r="A2163" t="str">
            <v>MFA2U-17HRFNX-Q(GA)/MOX330U-18HFN8-Q(GA)</v>
          </cell>
          <cell r="B2163" t="str">
            <v>Консольный кондиционер</v>
          </cell>
          <cell r="C2163">
            <v>0</v>
          </cell>
          <cell r="D2163">
            <v>14</v>
          </cell>
          <cell r="E2163">
            <v>109000</v>
          </cell>
        </row>
        <row r="2164">
          <cell r="A2164" t="str">
            <v>MFJ-48ARN1-R/MOU-48HN1-LRR</v>
          </cell>
          <cell r="B2164" t="str">
            <v>Напольный кондиционер</v>
          </cell>
          <cell r="C2164">
            <v>0</v>
          </cell>
          <cell r="D2164" t="str">
            <v>&gt;50</v>
          </cell>
          <cell r="E2164">
            <v>227890</v>
          </cell>
        </row>
        <row r="2165">
          <cell r="A2165" t="str">
            <v>MFM-50ARN1-R/MOU-55HN1-LR</v>
          </cell>
          <cell r="B2165" t="str">
            <v>Напольный кондиционер</v>
          </cell>
          <cell r="C2165">
            <v>0</v>
          </cell>
          <cell r="D2165">
            <v>0</v>
          </cell>
          <cell r="E2165">
            <v>265390</v>
          </cell>
        </row>
        <row r="2166">
          <cell r="A2166" t="str">
            <v>MFPA-24ARN1-QB6/MOX430-24HN1-LQB6</v>
          </cell>
          <cell r="B2166" t="str">
            <v>Напольный кондиционер</v>
          </cell>
          <cell r="C2166">
            <v>0</v>
          </cell>
          <cell r="D2166">
            <v>36</v>
          </cell>
          <cell r="E2166">
            <v>146390</v>
          </cell>
        </row>
        <row r="2167">
          <cell r="A2167" t="str">
            <v>MFPA-24ARN1-QB6/MOX430-24HN1-QB6</v>
          </cell>
          <cell r="B2167" t="str">
            <v>Напольный кондиционер</v>
          </cell>
          <cell r="C2167">
            <v>0</v>
          </cell>
          <cell r="D2167">
            <v>5</v>
          </cell>
          <cell r="E2167">
            <v>125478</v>
          </cell>
        </row>
        <row r="2168">
          <cell r="A2168" t="str">
            <v>MFYA400-24ARFN1-Q/MOX401UL-24AFN1-Q</v>
          </cell>
          <cell r="B2168" t="str">
            <v>Напольный кондиционер</v>
          </cell>
          <cell r="C2168">
            <v>0</v>
          </cell>
          <cell r="D2168">
            <v>0</v>
          </cell>
          <cell r="E2168">
            <v>148390</v>
          </cell>
        </row>
        <row r="2169">
          <cell r="A2169" t="str">
            <v>MFYC400-24HRFN8-Q/MOX430UL-24HFN8-Q</v>
          </cell>
          <cell r="B2169" t="str">
            <v>Колонный кондиционер</v>
          </cell>
          <cell r="C2169">
            <v>0</v>
          </cell>
          <cell r="D2169">
            <v>0</v>
          </cell>
          <cell r="E2169">
            <v>152290</v>
          </cell>
        </row>
        <row r="2170">
          <cell r="A2170" t="str">
            <v>MHA-150HWN1/MOV-150HN1-R</v>
          </cell>
          <cell r="B2170" t="str">
            <v>Канальный кондиционер</v>
          </cell>
          <cell r="C2170">
            <v>0</v>
          </cell>
          <cell r="D2170">
            <v>24</v>
          </cell>
          <cell r="E2170">
            <v>1100090</v>
          </cell>
        </row>
        <row r="2171">
          <cell r="A2171" t="str">
            <v>MHA-192HWN1/MOV-192HN1-R</v>
          </cell>
          <cell r="B2171" t="str">
            <v>Канальный кондиционер</v>
          </cell>
          <cell r="C2171">
            <v>0</v>
          </cell>
          <cell r="D2171">
            <v>10</v>
          </cell>
          <cell r="E2171">
            <v>1169890</v>
          </cell>
        </row>
        <row r="2172">
          <cell r="A2172" t="str">
            <v>MHA-96HWAN1/MOUB-96HD1N1-R</v>
          </cell>
          <cell r="B2172" t="str">
            <v>Канальный кондиционер высокой производительности</v>
          </cell>
          <cell r="C2172">
            <v>0</v>
          </cell>
          <cell r="D2172">
            <v>21</v>
          </cell>
          <cell r="E2172">
            <v>661190</v>
          </cell>
        </row>
        <row r="2173">
          <cell r="A2173" t="str">
            <v>MHG-48HWN1P-R(A)/MOU-48HN1-LRR</v>
          </cell>
          <cell r="B2173" t="str">
            <v>Канальный кондиционер</v>
          </cell>
          <cell r="C2173">
            <v>0</v>
          </cell>
          <cell r="D2173" t="str">
            <v>&gt;50</v>
          </cell>
          <cell r="E2173">
            <v>230790</v>
          </cell>
        </row>
        <row r="2174">
          <cell r="A2174" t="str">
            <v>MHG-60HWN1P-R(A)/MOU-55HN1-LR</v>
          </cell>
          <cell r="B2174" t="str">
            <v>Канальный кондиционер</v>
          </cell>
          <cell r="C2174">
            <v>0</v>
          </cell>
          <cell r="D2174">
            <v>14</v>
          </cell>
          <cell r="E2174">
            <v>244290</v>
          </cell>
        </row>
        <row r="2175">
          <cell r="A2175" t="str">
            <v>MTI-18HW1N1P-QB6/MOX330U-18HN1-LQB6</v>
          </cell>
          <cell r="B2175" t="str">
            <v>Канальный кондиционер</v>
          </cell>
          <cell r="C2175">
            <v>0</v>
          </cell>
          <cell r="D2175">
            <v>18</v>
          </cell>
          <cell r="E2175">
            <v>93490</v>
          </cell>
        </row>
        <row r="2176">
          <cell r="A2176" t="str">
            <v>MTI-18HW1N1P-QB6/MOX330U-18HN1-QB6/-40</v>
          </cell>
          <cell r="B2176" t="str">
            <v>Канальный кондиционер с низкотемпературной доработкой</v>
          </cell>
          <cell r="C2176">
            <v>0</v>
          </cell>
          <cell r="D2176">
            <v>0</v>
          </cell>
          <cell r="E2176">
            <v>103747</v>
          </cell>
        </row>
        <row r="2177">
          <cell r="A2177" t="str">
            <v>MTI-18HWN1-QB6/MOX330U-18HN1-QB6</v>
          </cell>
          <cell r="B2177" t="str">
            <v>Канальный кондиционер</v>
          </cell>
          <cell r="C2177">
            <v>0</v>
          </cell>
          <cell r="D2177">
            <v>0</v>
          </cell>
          <cell r="E2177">
            <v>82943</v>
          </cell>
        </row>
        <row r="2178">
          <cell r="A2178" t="str">
            <v>MTI-24HW1FNXP(GA)/MOX430U-24HFN8-Q(GA)</v>
          </cell>
          <cell r="B2178" t="str">
            <v>Канальный кондиционер</v>
          </cell>
          <cell r="C2178">
            <v>0</v>
          </cell>
          <cell r="D2178">
            <v>0</v>
          </cell>
          <cell r="E2178">
            <v>156500</v>
          </cell>
        </row>
        <row r="2179">
          <cell r="A2179" t="str">
            <v>MTI-24HW1N1P-Q(A)/MOX431U-24HN1-LQ</v>
          </cell>
          <cell r="B2179" t="str">
            <v>Канальный кондиционер</v>
          </cell>
          <cell r="C2179">
            <v>0</v>
          </cell>
          <cell r="D2179" t="str">
            <v>&gt;50</v>
          </cell>
          <cell r="E2179">
            <v>122700</v>
          </cell>
        </row>
        <row r="2180">
          <cell r="A2180" t="str">
            <v>MTI-24HWN1-Q(A)/MOX430U-24HN1-Q</v>
          </cell>
          <cell r="B2180" t="str">
            <v>Канальный кондиционер</v>
          </cell>
          <cell r="C2180">
            <v>0</v>
          </cell>
          <cell r="D2180">
            <v>0</v>
          </cell>
          <cell r="E2180">
            <v>114300</v>
          </cell>
        </row>
        <row r="2181">
          <cell r="A2181" t="str">
            <v>MTI-36HW1FNXP(GA)/MOD30U-36HFN8-R(GA)</v>
          </cell>
          <cell r="B2181" t="str">
            <v>Канальный кондиционер</v>
          </cell>
          <cell r="C2181">
            <v>0</v>
          </cell>
          <cell r="D2181">
            <v>0</v>
          </cell>
          <cell r="E2181">
            <v>228700</v>
          </cell>
        </row>
        <row r="2182">
          <cell r="A2182" t="str">
            <v>MTI-36HW1N1P-R/MOU-36HN1-LR</v>
          </cell>
          <cell r="B2182" t="str">
            <v>Канальный кондиционер</v>
          </cell>
          <cell r="C2182">
            <v>0</v>
          </cell>
          <cell r="D2182">
            <v>36</v>
          </cell>
          <cell r="E2182">
            <v>163800</v>
          </cell>
        </row>
        <row r="2183">
          <cell r="A2183" t="str">
            <v>MTI-36HWFNXP(GA)/MOD30U-36HFN8-R(GA)</v>
          </cell>
          <cell r="B2183" t="str">
            <v>Канальный кондиционер</v>
          </cell>
          <cell r="C2183">
            <v>0</v>
          </cell>
          <cell r="D2183">
            <v>0</v>
          </cell>
          <cell r="E2183">
            <v>211290</v>
          </cell>
        </row>
        <row r="2184">
          <cell r="A2184" t="str">
            <v>MTI-36HWN1-R/MOU-36HN1-R/-40</v>
          </cell>
          <cell r="B2184" t="str">
            <v>Канальный кондиционер с низкотемпературной доработкой</v>
          </cell>
          <cell r="C2184">
            <v>0</v>
          </cell>
          <cell r="D2184">
            <v>0</v>
          </cell>
          <cell r="E2184">
            <v>158652</v>
          </cell>
        </row>
        <row r="2185">
          <cell r="A2185" t="str">
            <v>MTI-36HWN1P-R/MOU-36HN1-R/-40</v>
          </cell>
          <cell r="B2185" t="str">
            <v>Канальный кондиционер с низкотемпературной доработкой</v>
          </cell>
          <cell r="C2185">
            <v>0</v>
          </cell>
          <cell r="D2185">
            <v>1</v>
          </cell>
          <cell r="E2185">
            <v>158652</v>
          </cell>
        </row>
        <row r="2186">
          <cell r="A2186" t="str">
            <v>MTI-48HW1FNXP(GA)/MOE30U-48HFN8-R(GA)</v>
          </cell>
          <cell r="B2186" t="str">
            <v>Канальный кондиционер</v>
          </cell>
          <cell r="C2186">
            <v>0</v>
          </cell>
          <cell r="D2186">
            <v>0</v>
          </cell>
          <cell r="E2186">
            <v>271200</v>
          </cell>
        </row>
        <row r="2187">
          <cell r="A2187" t="str">
            <v>MTI-48HW1N1P-R/MOU-48HN1-LRR</v>
          </cell>
          <cell r="B2187" t="str">
            <v>Канальный кондиционер</v>
          </cell>
          <cell r="C2187">
            <v>0</v>
          </cell>
          <cell r="D2187">
            <v>23</v>
          </cell>
          <cell r="E2187">
            <v>190800</v>
          </cell>
        </row>
        <row r="2188">
          <cell r="A2188" t="str">
            <v>MTI-55HW1FNXP(GA)/MOE30U-55HFN8-R(GA)</v>
          </cell>
          <cell r="B2188" t="str">
            <v>Канальный кондиционер</v>
          </cell>
          <cell r="C2188">
            <v>0</v>
          </cell>
          <cell r="D2188">
            <v>0</v>
          </cell>
          <cell r="E2188">
            <v>324800</v>
          </cell>
        </row>
        <row r="2189">
          <cell r="A2189" t="str">
            <v>MTI-60HW1N1P-R/MOU-55HN1-LR</v>
          </cell>
          <cell r="B2189" t="str">
            <v>Канальный кондиционер</v>
          </cell>
          <cell r="C2189">
            <v>0</v>
          </cell>
          <cell r="D2189">
            <v>25</v>
          </cell>
          <cell r="E2189">
            <v>210600</v>
          </cell>
        </row>
        <row r="2190">
          <cell r="A2190" t="str">
            <v>MTIU-12HW1FNXP(GA)/MOX230-12HFN8-Q(GA)</v>
          </cell>
          <cell r="B2190" t="str">
            <v>Канальный кондиционер</v>
          </cell>
          <cell r="C2190">
            <v>0</v>
          </cell>
          <cell r="D2190">
            <v>0</v>
          </cell>
          <cell r="E2190">
            <v>109000</v>
          </cell>
        </row>
        <row r="2191">
          <cell r="A2191" t="str">
            <v>MTIU-18HW1FNXP(GA)/MOX330U-18HFN8-Q(GA)</v>
          </cell>
          <cell r="B2191" t="str">
            <v>Канальный кондиционер</v>
          </cell>
          <cell r="C2191">
            <v>0</v>
          </cell>
          <cell r="D2191">
            <v>23</v>
          </cell>
          <cell r="E2191">
            <v>125000</v>
          </cell>
        </row>
        <row r="2192">
          <cell r="A2192" t="str">
            <v>MTIU-18HWFNX(GA)/MOX330U-18HFN8-Q(GA)</v>
          </cell>
          <cell r="B2192" t="str">
            <v>Канальный кондиционер</v>
          </cell>
          <cell r="C2192">
            <v>0</v>
          </cell>
          <cell r="D2192">
            <v>0</v>
          </cell>
          <cell r="E2192">
            <v>123910</v>
          </cell>
        </row>
        <row r="2193">
          <cell r="A2193" t="str">
            <v>MUE-18HRN1-Q2/MOX330U-18HN1-LQB6</v>
          </cell>
          <cell r="B2193" t="str">
            <v>Напольно-потолочный кондиционер</v>
          </cell>
          <cell r="C2193">
            <v>0</v>
          </cell>
          <cell r="D2193">
            <v>45</v>
          </cell>
          <cell r="E2193">
            <v>93490</v>
          </cell>
        </row>
        <row r="2194">
          <cell r="A2194" t="str">
            <v>MUE-18HRN1-Q2/MOX330U-18HN1-QB6/-40</v>
          </cell>
          <cell r="B2194" t="str">
            <v>Напольно-потолочный кондиционер с низкотемпературной доработкой</v>
          </cell>
          <cell r="C2194">
            <v>0</v>
          </cell>
          <cell r="D2194">
            <v>0</v>
          </cell>
          <cell r="E2194">
            <v>103747</v>
          </cell>
        </row>
        <row r="2195">
          <cell r="A2195" t="str">
            <v>MUE-24HRFNX(GA)/MOX430U-24HFN8-Q(GA)</v>
          </cell>
          <cell r="B2195" t="str">
            <v>Напольно-потолочный кондиционер</v>
          </cell>
          <cell r="C2195">
            <v>0</v>
          </cell>
          <cell r="D2195">
            <v>0</v>
          </cell>
          <cell r="E2195">
            <v>150900</v>
          </cell>
        </row>
        <row r="2196">
          <cell r="A2196" t="str">
            <v>MUE-24HRN1-Q/MOX431U-24HN1-LQ</v>
          </cell>
          <cell r="B2196" t="str">
            <v>Напольно-потолочный кондиционер</v>
          </cell>
          <cell r="C2196">
            <v>0</v>
          </cell>
          <cell r="D2196" t="str">
            <v>&gt;50</v>
          </cell>
          <cell r="E2196">
            <v>117700</v>
          </cell>
        </row>
        <row r="2197">
          <cell r="A2197" t="str">
            <v>MUE-24HRN1-Q/MOX431U-24HN1-Q</v>
          </cell>
          <cell r="B2197" t="str">
            <v>Напольно-потолочный кондиционер</v>
          </cell>
          <cell r="C2197">
            <v>0</v>
          </cell>
          <cell r="D2197">
            <v>0</v>
          </cell>
          <cell r="E2197">
            <v>105200</v>
          </cell>
        </row>
        <row r="2198">
          <cell r="A2198" t="str">
            <v>MUE-36HRFNX(GA)/MOD30U-36HFN8-R(GA)</v>
          </cell>
          <cell r="B2198" t="str">
            <v>Напольно-потолочный кондиционер</v>
          </cell>
          <cell r="C2198">
            <v>0</v>
          </cell>
          <cell r="D2198">
            <v>2</v>
          </cell>
          <cell r="E2198">
            <v>219700</v>
          </cell>
        </row>
        <row r="2199">
          <cell r="A2199" t="str">
            <v>MUE-36HRN1-R/MOU-36HN1-LR</v>
          </cell>
          <cell r="B2199" t="str">
            <v>Напольно-потолочный кондиционер</v>
          </cell>
          <cell r="C2199">
            <v>0</v>
          </cell>
          <cell r="D2199">
            <v>2</v>
          </cell>
          <cell r="E2199">
            <v>158600</v>
          </cell>
        </row>
        <row r="2200">
          <cell r="A2200" t="str">
            <v>MUE-36HRN1-R/MOU-36HN1-R/-40</v>
          </cell>
          <cell r="B2200" t="str">
            <v>Напольно-потолочный кондиционер с низкотемпературной доработкой</v>
          </cell>
          <cell r="C2200">
            <v>0</v>
          </cell>
          <cell r="D2200">
            <v>1</v>
          </cell>
          <cell r="E2200">
            <v>169962</v>
          </cell>
        </row>
        <row r="2201">
          <cell r="A2201" t="str">
            <v>MUE-48HRFNX(GA)/MOE30U-48HFN8-R(GA)</v>
          </cell>
          <cell r="B2201" t="str">
            <v>Напольно-потолочный кондиционер</v>
          </cell>
          <cell r="C2201">
            <v>0</v>
          </cell>
          <cell r="D2201">
            <v>0</v>
          </cell>
          <cell r="E2201">
            <v>268500</v>
          </cell>
        </row>
        <row r="2202">
          <cell r="A2202" t="str">
            <v>MUE-48HRN1-R(A)/MOU-48HN1-LRR</v>
          </cell>
          <cell r="B2202" t="str">
            <v>Напольно-потолочный кондиционер</v>
          </cell>
          <cell r="C2202">
            <v>0</v>
          </cell>
          <cell r="D2202" t="str">
            <v>&gt;50</v>
          </cell>
          <cell r="E2202">
            <v>181900</v>
          </cell>
        </row>
        <row r="2203">
          <cell r="A2203" t="str">
            <v>MUE-55HRFNX(GA)/MOE30U-55HFN8-R(GA)</v>
          </cell>
          <cell r="B2203" t="str">
            <v>Напольно-потолочный кондиционер</v>
          </cell>
          <cell r="C2203">
            <v>0</v>
          </cell>
          <cell r="D2203">
            <v>0</v>
          </cell>
          <cell r="E2203">
            <v>308000</v>
          </cell>
        </row>
        <row r="2204">
          <cell r="A2204" t="str">
            <v>MUE-60HRN1-R/MOU-55HN1-LR</v>
          </cell>
          <cell r="B2204" t="str">
            <v>Напольно-потолочный кондиционер</v>
          </cell>
          <cell r="C2204">
            <v>0</v>
          </cell>
          <cell r="D2204">
            <v>4</v>
          </cell>
          <cell r="E2204">
            <v>203400</v>
          </cell>
        </row>
        <row r="2205">
          <cell r="A2205" t="str">
            <v>MUEU-18HRFNX(GA)/MOX330U-18HFN8-Q(GA)</v>
          </cell>
          <cell r="B2205" t="str">
            <v>Напольно-потолочный кондиционер</v>
          </cell>
          <cell r="C2205">
            <v>0</v>
          </cell>
          <cell r="D2205">
            <v>11</v>
          </cell>
          <cell r="E2205">
            <v>119300</v>
          </cell>
        </row>
        <row r="2206">
          <cell r="A2206" t="str">
            <v>DF100ALS1R</v>
          </cell>
          <cell r="B2206" t="str">
            <v>Наружный блок кондиционера</v>
          </cell>
          <cell r="C2206">
            <v>0</v>
          </cell>
          <cell r="D2206">
            <v>0</v>
          </cell>
          <cell r="E2206">
            <v>129180</v>
          </cell>
        </row>
        <row r="2207">
          <cell r="A2207" t="str">
            <v>DF100BLS1R1</v>
          </cell>
          <cell r="B2207" t="str">
            <v>Наружный блок кондиционера</v>
          </cell>
          <cell r="C2207">
            <v>0</v>
          </cell>
          <cell r="D2207" t="str">
            <v>&gt;50</v>
          </cell>
          <cell r="E2207">
            <v>91900</v>
          </cell>
        </row>
        <row r="2208">
          <cell r="A2208" t="str">
            <v>DF140ALS3R</v>
          </cell>
          <cell r="B2208" t="str">
            <v>Наружный блок кондиционера</v>
          </cell>
          <cell r="C2208">
            <v>0</v>
          </cell>
          <cell r="D2208">
            <v>0</v>
          </cell>
          <cell r="E2208">
            <v>99400</v>
          </cell>
        </row>
        <row r="2209">
          <cell r="A2209" t="str">
            <v>DF140BLS3R1</v>
          </cell>
          <cell r="B2209" t="str">
            <v>Наружный блок кондиционера</v>
          </cell>
          <cell r="C2209">
            <v>0</v>
          </cell>
          <cell r="D2209" t="str">
            <v>&gt;50</v>
          </cell>
          <cell r="E2209">
            <v>110400</v>
          </cell>
        </row>
        <row r="2210">
          <cell r="A2210" t="str">
            <v>DF160ALS3R</v>
          </cell>
          <cell r="B2210" t="str">
            <v>Наружный блок кондиционера</v>
          </cell>
          <cell r="C2210">
            <v>0</v>
          </cell>
          <cell r="D2210">
            <v>0</v>
          </cell>
          <cell r="E2210">
            <v>110400</v>
          </cell>
        </row>
        <row r="2211">
          <cell r="A2211" t="str">
            <v>DF160BLS3R1</v>
          </cell>
          <cell r="B2211" t="str">
            <v>Наружный блок кондиционера</v>
          </cell>
          <cell r="C2211">
            <v>0</v>
          </cell>
          <cell r="D2211">
            <v>11</v>
          </cell>
          <cell r="E2211">
            <v>122700</v>
          </cell>
        </row>
        <row r="2212">
          <cell r="A2212" t="str">
            <v>DF35ALS1R</v>
          </cell>
          <cell r="B2212" t="str">
            <v>Наружный блок кондиционера</v>
          </cell>
          <cell r="C2212">
            <v>0</v>
          </cell>
          <cell r="D2212">
            <v>22</v>
          </cell>
          <cell r="E2212">
            <v>44800</v>
          </cell>
        </row>
        <row r="2213">
          <cell r="A2213" t="str">
            <v>DF35BLS1R1</v>
          </cell>
          <cell r="B2213" t="str">
            <v>Наружный блок кондиционера</v>
          </cell>
          <cell r="C2213">
            <v>0</v>
          </cell>
          <cell r="D2213" t="str">
            <v>&gt;50</v>
          </cell>
          <cell r="E2213">
            <v>49700</v>
          </cell>
        </row>
        <row r="2214">
          <cell r="A2214" t="str">
            <v>DF50ALS1R</v>
          </cell>
          <cell r="B2214" t="str">
            <v>Наружный блок кондиционера</v>
          </cell>
          <cell r="C2214">
            <v>0</v>
          </cell>
          <cell r="D2214">
            <v>0</v>
          </cell>
          <cell r="E2214">
            <v>49300</v>
          </cell>
        </row>
        <row r="2215">
          <cell r="A2215" t="str">
            <v>DF50BLS1R1</v>
          </cell>
          <cell r="B2215" t="str">
            <v>Наружный блок кондиционера</v>
          </cell>
          <cell r="C2215">
            <v>0</v>
          </cell>
          <cell r="D2215" t="str">
            <v>&gt;50</v>
          </cell>
          <cell r="E2215">
            <v>53800</v>
          </cell>
        </row>
        <row r="2216">
          <cell r="A2216" t="str">
            <v>DF70ALS1R</v>
          </cell>
          <cell r="B2216" t="str">
            <v>Наружный блок кондиционера</v>
          </cell>
          <cell r="C2216">
            <v>0</v>
          </cell>
          <cell r="D2216">
            <v>0</v>
          </cell>
          <cell r="E2216">
            <v>62600</v>
          </cell>
        </row>
        <row r="2217">
          <cell r="A2217" t="str">
            <v>DF70BLS1R1</v>
          </cell>
          <cell r="B2217" t="str">
            <v>Наружный блок кондиционера</v>
          </cell>
          <cell r="C2217">
            <v>0</v>
          </cell>
          <cell r="D2217" t="str">
            <v>&gt;50</v>
          </cell>
          <cell r="E2217">
            <v>69600</v>
          </cell>
        </row>
        <row r="2218">
          <cell r="A2218" t="str">
            <v>RZA200D</v>
          </cell>
          <cell r="B2218" t="str">
            <v>Наружный блок кондиционера</v>
          </cell>
          <cell r="C2218">
            <v>3</v>
          </cell>
          <cell r="D2218">
            <v>0</v>
          </cell>
          <cell r="E2218">
            <v>1069900</v>
          </cell>
        </row>
        <row r="2219">
          <cell r="A2219" t="str">
            <v>RZA250D</v>
          </cell>
          <cell r="B2219" t="str">
            <v>Наружный блок кондиционера</v>
          </cell>
          <cell r="C2219">
            <v>11</v>
          </cell>
          <cell r="D2219">
            <v>1</v>
          </cell>
          <cell r="E2219">
            <v>1125600</v>
          </cell>
        </row>
        <row r="2220">
          <cell r="A2220" t="str">
            <v>RZAG100NV1</v>
          </cell>
          <cell r="B2220" t="str">
            <v>Наружный блок кондиционера</v>
          </cell>
          <cell r="C2220">
            <v>4</v>
          </cell>
          <cell r="D2220">
            <v>0</v>
          </cell>
          <cell r="E2220">
            <v>715000</v>
          </cell>
        </row>
        <row r="2221">
          <cell r="A2221" t="str">
            <v>RZAG100NY1</v>
          </cell>
          <cell r="B2221" t="str">
            <v>Наружный блок кондиционера</v>
          </cell>
          <cell r="C2221">
            <v>0</v>
          </cell>
          <cell r="D2221">
            <v>0</v>
          </cell>
          <cell r="E2221">
            <v>715000</v>
          </cell>
        </row>
        <row r="2222">
          <cell r="A2222" t="str">
            <v>RZAG125NV1</v>
          </cell>
          <cell r="B2222" t="str">
            <v>Наружный блок кондиционера</v>
          </cell>
          <cell r="C2222">
            <v>7</v>
          </cell>
          <cell r="D2222">
            <v>0</v>
          </cell>
          <cell r="E2222">
            <v>722400</v>
          </cell>
        </row>
        <row r="2223">
          <cell r="A2223" t="str">
            <v>RZAG125NY1</v>
          </cell>
          <cell r="B2223" t="str">
            <v>Наружный блок кондиционера</v>
          </cell>
          <cell r="C2223">
            <v>13</v>
          </cell>
          <cell r="D2223">
            <v>0</v>
          </cell>
          <cell r="E2223">
            <v>722400</v>
          </cell>
        </row>
        <row r="2224">
          <cell r="A2224" t="str">
            <v>RZAG140NV1</v>
          </cell>
          <cell r="B2224" t="str">
            <v>Наружный блок кондиционера</v>
          </cell>
          <cell r="C2224">
            <v>9</v>
          </cell>
          <cell r="D2224">
            <v>0</v>
          </cell>
          <cell r="E2224">
            <v>814800</v>
          </cell>
        </row>
        <row r="2225">
          <cell r="A2225" t="str">
            <v>RZAG140NY1</v>
          </cell>
          <cell r="B2225" t="str">
            <v>Наружный блок кондиционера</v>
          </cell>
          <cell r="C2225">
            <v>0</v>
          </cell>
          <cell r="D2225">
            <v>0</v>
          </cell>
          <cell r="E2225">
            <v>814800</v>
          </cell>
        </row>
        <row r="2226">
          <cell r="A2226" t="str">
            <v>RZAG35A</v>
          </cell>
          <cell r="B2226" t="str">
            <v>Наружный блок кондиционера</v>
          </cell>
          <cell r="C2226">
            <v>1</v>
          </cell>
          <cell r="D2226">
            <v>0</v>
          </cell>
          <cell r="E2226">
            <v>218990</v>
          </cell>
        </row>
        <row r="2227">
          <cell r="A2227" t="str">
            <v>RZAG71NV1</v>
          </cell>
          <cell r="B2227" t="str">
            <v>Наружный блок кондиционера</v>
          </cell>
          <cell r="C2227">
            <v>9</v>
          </cell>
          <cell r="D2227">
            <v>0</v>
          </cell>
          <cell r="E2227">
            <v>572200</v>
          </cell>
        </row>
        <row r="2228">
          <cell r="A2228" t="str">
            <v>RZAG71NY1</v>
          </cell>
          <cell r="B2228" t="str">
            <v>Наружный блок кондиционера</v>
          </cell>
          <cell r="C2228">
            <v>4</v>
          </cell>
          <cell r="D2228">
            <v>0</v>
          </cell>
          <cell r="E2228">
            <v>572200</v>
          </cell>
        </row>
        <row r="2229">
          <cell r="A2229" t="str">
            <v>RZASG100MV1</v>
          </cell>
          <cell r="B2229" t="str">
            <v>Наружный блок кондиционера</v>
          </cell>
          <cell r="C2229">
            <v>0</v>
          </cell>
          <cell r="D2229">
            <v>0</v>
          </cell>
          <cell r="E2229">
            <v>484000</v>
          </cell>
        </row>
        <row r="2230">
          <cell r="A2230" t="str">
            <v>RZASG100MY1</v>
          </cell>
          <cell r="B2230" t="str">
            <v>Наружный блок кондиционера</v>
          </cell>
          <cell r="C2230">
            <v>0</v>
          </cell>
          <cell r="D2230">
            <v>0</v>
          </cell>
          <cell r="E2230">
            <v>481990</v>
          </cell>
        </row>
        <row r="2231">
          <cell r="A2231" t="str">
            <v>RZASG125MV1</v>
          </cell>
          <cell r="B2231" t="str">
            <v>Наружный блок кондиционера</v>
          </cell>
          <cell r="C2231">
            <v>0</v>
          </cell>
          <cell r="D2231">
            <v>0</v>
          </cell>
          <cell r="E2231">
            <v>527100</v>
          </cell>
        </row>
        <row r="2232">
          <cell r="A2232" t="str">
            <v>RZASG125MY1</v>
          </cell>
          <cell r="B2232" t="str">
            <v>Наружный блок кондиционера</v>
          </cell>
          <cell r="C2232">
            <v>0</v>
          </cell>
          <cell r="D2232">
            <v>0</v>
          </cell>
          <cell r="E2232">
            <v>550200</v>
          </cell>
        </row>
        <row r="2233">
          <cell r="A2233" t="str">
            <v>RZASG140MV1</v>
          </cell>
          <cell r="B2233" t="str">
            <v>Наружный блок кондиционера</v>
          </cell>
          <cell r="C2233">
            <v>4</v>
          </cell>
          <cell r="D2233">
            <v>0</v>
          </cell>
          <cell r="E2233">
            <v>565900</v>
          </cell>
        </row>
        <row r="2234">
          <cell r="A2234" t="str">
            <v>RZASG140MY1</v>
          </cell>
          <cell r="B2234" t="str">
            <v>Наружный блок кондиционера</v>
          </cell>
          <cell r="C2234">
            <v>0</v>
          </cell>
          <cell r="D2234">
            <v>0</v>
          </cell>
          <cell r="E2234">
            <v>576400</v>
          </cell>
        </row>
        <row r="2235">
          <cell r="A2235" t="str">
            <v>RZASG71MV1</v>
          </cell>
          <cell r="B2235" t="str">
            <v>Наружный блок кондиционера</v>
          </cell>
          <cell r="C2235">
            <v>0</v>
          </cell>
          <cell r="D2235">
            <v>0</v>
          </cell>
          <cell r="E2235">
            <v>424200</v>
          </cell>
        </row>
        <row r="2236">
          <cell r="A2236" t="str">
            <v>RZQG100L8Y/-40</v>
          </cell>
          <cell r="B2236" t="str">
            <v>Наружный блок кондиционера</v>
          </cell>
          <cell r="C2236">
            <v>0</v>
          </cell>
          <cell r="D2236">
            <v>0</v>
          </cell>
          <cell r="E2236"/>
        </row>
        <row r="2237">
          <cell r="A2237" t="str">
            <v>RZQSG140L9V</v>
          </cell>
          <cell r="B2237" t="str">
            <v>Наружный блок кондиционера</v>
          </cell>
          <cell r="C2237">
            <v>0</v>
          </cell>
          <cell r="D2237">
            <v>0</v>
          </cell>
          <cell r="E2237">
            <v>460200</v>
          </cell>
        </row>
        <row r="2238">
          <cell r="A2238" t="str">
            <v>RZQSG140L9V/-40</v>
          </cell>
          <cell r="B2238" t="str">
            <v>Наружный блок кондиционера</v>
          </cell>
          <cell r="C2238">
            <v>1</v>
          </cell>
          <cell r="D2238">
            <v>0</v>
          </cell>
          <cell r="E2238">
            <v>621500</v>
          </cell>
        </row>
        <row r="2239">
          <cell r="A2239" t="str">
            <v>RZQSG140LY</v>
          </cell>
          <cell r="B2239" t="str">
            <v>Наружный блок кондиционера</v>
          </cell>
          <cell r="C2239">
            <v>2</v>
          </cell>
          <cell r="D2239">
            <v>0</v>
          </cell>
          <cell r="E2239">
            <v>497000</v>
          </cell>
        </row>
        <row r="2240">
          <cell r="A2240" t="str">
            <v>RZQSG140LY/-40</v>
          </cell>
          <cell r="B2240" t="str">
            <v>Наружный блок кондиционера</v>
          </cell>
          <cell r="C2240">
            <v>0</v>
          </cell>
          <cell r="D2240">
            <v>0</v>
          </cell>
          <cell r="E2240"/>
        </row>
        <row r="2241">
          <cell r="A2241" t="str">
            <v>KSRT70HFAN1L</v>
          </cell>
          <cell r="B2241" t="str">
            <v>Наружный блок кондиционера</v>
          </cell>
          <cell r="C2241">
            <v>5</v>
          </cell>
          <cell r="D2241">
            <v>2</v>
          </cell>
          <cell r="E2241">
            <v>79900</v>
          </cell>
        </row>
        <row r="2242">
          <cell r="A2242" t="str">
            <v>KSRT70HFAN1L/-40</v>
          </cell>
          <cell r="B2242" t="str">
            <v>Наружный блок кондиционера</v>
          </cell>
          <cell r="C2242">
            <v>0</v>
          </cell>
          <cell r="D2242">
            <v>0</v>
          </cell>
          <cell r="E2242">
            <v>98700</v>
          </cell>
        </row>
        <row r="2243">
          <cell r="A2243" t="str">
            <v>KSRY70HFAN1</v>
          </cell>
          <cell r="B2243" t="str">
            <v>Наружный блок кондиционера</v>
          </cell>
          <cell r="C2243">
            <v>1</v>
          </cell>
          <cell r="D2243">
            <v>5</v>
          </cell>
          <cell r="E2243">
            <v>55000</v>
          </cell>
        </row>
        <row r="2244">
          <cell r="A2244" t="str">
            <v>KSUNB105HZAN3</v>
          </cell>
          <cell r="B2244" t="str">
            <v>Наружный блок кондиционера</v>
          </cell>
          <cell r="C2244">
            <v>0</v>
          </cell>
          <cell r="D2244">
            <v>1</v>
          </cell>
          <cell r="E2244">
            <v>78790</v>
          </cell>
        </row>
        <row r="2245">
          <cell r="A2245" t="str">
            <v>KSUNB105HZRN1</v>
          </cell>
          <cell r="B2245" t="str">
            <v>Наружный блок кондиционера</v>
          </cell>
          <cell r="C2245">
            <v>0</v>
          </cell>
          <cell r="D2245">
            <v>0</v>
          </cell>
          <cell r="E2245">
            <v>95500</v>
          </cell>
        </row>
        <row r="2246">
          <cell r="A2246" t="str">
            <v>KSUNB140HZAN3</v>
          </cell>
          <cell r="B2246" t="str">
            <v>Наружный блок кондиционера</v>
          </cell>
          <cell r="C2246">
            <v>6</v>
          </cell>
          <cell r="D2246">
            <v>3</v>
          </cell>
          <cell r="E2246">
            <v>108400</v>
          </cell>
        </row>
        <row r="2247">
          <cell r="A2247" t="str">
            <v>KSUNB140HZRN3</v>
          </cell>
          <cell r="B2247" t="str">
            <v>Наружный блок кондиционера</v>
          </cell>
          <cell r="C2247">
            <v>0</v>
          </cell>
          <cell r="D2247">
            <v>1</v>
          </cell>
          <cell r="E2247">
            <v>114700</v>
          </cell>
        </row>
        <row r="2248">
          <cell r="A2248" t="str">
            <v>KSUNB165HZAN3</v>
          </cell>
          <cell r="B2248" t="str">
            <v>Наружный блок кондиционера</v>
          </cell>
          <cell r="C2248">
            <v>0</v>
          </cell>
          <cell r="D2248">
            <v>0</v>
          </cell>
          <cell r="E2248">
            <v>106990</v>
          </cell>
        </row>
        <row r="2249">
          <cell r="A2249" t="str">
            <v>KSUNB165HZRN3</v>
          </cell>
          <cell r="B2249" t="str">
            <v>Наружный блок кондиционера</v>
          </cell>
          <cell r="C2249">
            <v>0</v>
          </cell>
          <cell r="D2249">
            <v>0</v>
          </cell>
          <cell r="E2249">
            <v>127500</v>
          </cell>
        </row>
        <row r="2250">
          <cell r="A2250" t="str">
            <v>KSUNB35HZAN1</v>
          </cell>
          <cell r="B2250" t="str">
            <v>Наружный блок кондиционера</v>
          </cell>
          <cell r="C2250">
            <v>0</v>
          </cell>
          <cell r="D2250">
            <v>0</v>
          </cell>
          <cell r="E2250">
            <v>41690</v>
          </cell>
        </row>
        <row r="2251">
          <cell r="A2251" t="str">
            <v>KSUNB35HZRN1</v>
          </cell>
          <cell r="B2251" t="str">
            <v>Наружный блок кондиционера</v>
          </cell>
          <cell r="C2251">
            <v>0</v>
          </cell>
          <cell r="D2251">
            <v>0</v>
          </cell>
          <cell r="E2251">
            <v>51700</v>
          </cell>
        </row>
        <row r="2252">
          <cell r="A2252" t="str">
            <v>KSUNB53HZAN1</v>
          </cell>
          <cell r="B2252" t="str">
            <v>Наружный блок кондиционера</v>
          </cell>
          <cell r="C2252">
            <v>0</v>
          </cell>
          <cell r="D2252">
            <v>0</v>
          </cell>
          <cell r="E2252">
            <v>45390</v>
          </cell>
        </row>
        <row r="2253">
          <cell r="A2253" t="str">
            <v>KSUNB53HZRN1</v>
          </cell>
          <cell r="B2253" t="str">
            <v>Наружный блок кондиционера</v>
          </cell>
          <cell r="C2253">
            <v>0</v>
          </cell>
          <cell r="D2253">
            <v>0</v>
          </cell>
          <cell r="E2253">
            <v>55900</v>
          </cell>
        </row>
        <row r="2254">
          <cell r="A2254" t="str">
            <v>KSUNB70HZAN1</v>
          </cell>
          <cell r="B2254" t="str">
            <v>Наружный блок кондиционера</v>
          </cell>
          <cell r="C2254">
            <v>1</v>
          </cell>
          <cell r="D2254">
            <v>7</v>
          </cell>
          <cell r="E2254">
            <v>61200</v>
          </cell>
        </row>
        <row r="2255">
          <cell r="A2255" t="str">
            <v>KSUNB70HZRN1</v>
          </cell>
          <cell r="B2255" t="str">
            <v>Наружный блок кондиционера</v>
          </cell>
          <cell r="C2255">
            <v>0</v>
          </cell>
          <cell r="D2255">
            <v>1</v>
          </cell>
          <cell r="E2255">
            <v>72300</v>
          </cell>
        </row>
        <row r="2256">
          <cell r="A2256" t="str">
            <v>KSUR105HFAN3L</v>
          </cell>
          <cell r="B2256" t="str">
            <v>Наружный блок кондиционера</v>
          </cell>
          <cell r="C2256">
            <v>0</v>
          </cell>
          <cell r="D2256" t="str">
            <v>&gt;50</v>
          </cell>
          <cell r="E2256">
            <v>85100</v>
          </cell>
        </row>
        <row r="2257">
          <cell r="A2257" t="str">
            <v>KSUR105HFAN3L/-40</v>
          </cell>
          <cell r="B2257" t="str">
            <v>Наружный блок кондиционера</v>
          </cell>
          <cell r="C2257">
            <v>0</v>
          </cell>
          <cell r="D2257">
            <v>0</v>
          </cell>
          <cell r="E2257">
            <v>103900</v>
          </cell>
        </row>
        <row r="2258">
          <cell r="A2258" t="str">
            <v>KSUR280HZAN3</v>
          </cell>
          <cell r="B2258" t="str">
            <v>Наружный блок кондиционера</v>
          </cell>
          <cell r="C2258">
            <v>0</v>
          </cell>
          <cell r="D2258">
            <v>0</v>
          </cell>
          <cell r="E2258">
            <v>365600</v>
          </cell>
        </row>
        <row r="2259">
          <cell r="A2259" t="str">
            <v>KSUR440HFAN3</v>
          </cell>
          <cell r="B2259" t="str">
            <v>Наружный блок кондиционера</v>
          </cell>
          <cell r="C2259">
            <v>0</v>
          </cell>
          <cell r="D2259">
            <v>43</v>
          </cell>
          <cell r="E2259">
            <v>628600</v>
          </cell>
        </row>
        <row r="2260">
          <cell r="A2260" t="str">
            <v>KSUR560HFAN3</v>
          </cell>
          <cell r="B2260" t="str">
            <v>Наружный блок кондиционера</v>
          </cell>
          <cell r="C2260">
            <v>0</v>
          </cell>
          <cell r="D2260">
            <v>14</v>
          </cell>
          <cell r="E2260">
            <v>668500</v>
          </cell>
        </row>
        <row r="2261">
          <cell r="A2261" t="str">
            <v>KSURA280HZAN3</v>
          </cell>
          <cell r="B2261" t="str">
            <v>Наружный блок кондиционера</v>
          </cell>
          <cell r="C2261">
            <v>6</v>
          </cell>
          <cell r="D2261" t="str">
            <v>&gt;50</v>
          </cell>
          <cell r="E2261">
            <v>314000</v>
          </cell>
        </row>
        <row r="2262">
          <cell r="A2262" t="str">
            <v>KSUT140HFAN3/-40</v>
          </cell>
          <cell r="B2262" t="str">
            <v>Наружный блок кондиционера</v>
          </cell>
          <cell r="C2262">
            <v>0</v>
          </cell>
          <cell r="D2262">
            <v>0</v>
          </cell>
          <cell r="E2262">
            <v>90990</v>
          </cell>
        </row>
        <row r="2263">
          <cell r="A2263" t="str">
            <v>KSUT140HFAN3L</v>
          </cell>
          <cell r="B2263" t="str">
            <v>Наружный блок кондиционера</v>
          </cell>
          <cell r="C2263">
            <v>1</v>
          </cell>
          <cell r="D2263" t="str">
            <v>&gt;50</v>
          </cell>
          <cell r="E2263">
            <v>116400</v>
          </cell>
        </row>
        <row r="2264">
          <cell r="A2264" t="str">
            <v>KSUT140HFAN3L/-40</v>
          </cell>
          <cell r="B2264" t="str">
            <v>Наружный блок кондиционера</v>
          </cell>
          <cell r="C2264">
            <v>0</v>
          </cell>
          <cell r="D2264">
            <v>1</v>
          </cell>
          <cell r="E2264">
            <v>137700</v>
          </cell>
        </row>
        <row r="2265">
          <cell r="A2265" t="str">
            <v>KSUT176HFAN3L</v>
          </cell>
          <cell r="B2265" t="str">
            <v>Наружный блок кондиционера</v>
          </cell>
          <cell r="C2265">
            <v>0</v>
          </cell>
          <cell r="D2265">
            <v>0</v>
          </cell>
          <cell r="E2265">
            <v>136100</v>
          </cell>
        </row>
        <row r="2266">
          <cell r="A2266" t="str">
            <v>KSUT176HFAN3L/-40</v>
          </cell>
          <cell r="B2266" t="str">
            <v>Наружный блок кондиционера</v>
          </cell>
          <cell r="C2266">
            <v>5</v>
          </cell>
          <cell r="D2266">
            <v>0</v>
          </cell>
          <cell r="E2266">
            <v>159900</v>
          </cell>
        </row>
        <row r="2267">
          <cell r="A2267" t="str">
            <v>KSUT35HFAN1</v>
          </cell>
          <cell r="B2267" t="str">
            <v>Наружный блок кондиционера</v>
          </cell>
          <cell r="C2267">
            <v>0</v>
          </cell>
          <cell r="D2267">
            <v>0</v>
          </cell>
          <cell r="E2267">
            <v>43700</v>
          </cell>
        </row>
        <row r="2268">
          <cell r="A2268" t="str">
            <v>KSUTA35HFAN1L</v>
          </cell>
          <cell r="B2268" t="str">
            <v>Наружный блок кондиционера</v>
          </cell>
          <cell r="C2268">
            <v>0</v>
          </cell>
          <cell r="D2268" t="str">
            <v>&gt;50</v>
          </cell>
          <cell r="E2268">
            <v>46100</v>
          </cell>
        </row>
        <row r="2269">
          <cell r="A2269" t="str">
            <v>KSUTA35HFAN1L/-40</v>
          </cell>
          <cell r="B2269" t="str">
            <v>Наружный блок кондиционера</v>
          </cell>
          <cell r="C2269">
            <v>9</v>
          </cell>
          <cell r="D2269">
            <v>0</v>
          </cell>
          <cell r="E2269">
            <v>64900</v>
          </cell>
        </row>
        <row r="2270">
          <cell r="A2270" t="str">
            <v>KSUTA53HFAN1L</v>
          </cell>
          <cell r="B2270" t="str">
            <v>Наружный блок кондиционера</v>
          </cell>
          <cell r="C2270">
            <v>0</v>
          </cell>
          <cell r="D2270" t="str">
            <v>&gt;50</v>
          </cell>
          <cell r="E2270">
            <v>49000</v>
          </cell>
        </row>
        <row r="2271">
          <cell r="A2271" t="str">
            <v>KSUTA53HFAN1L/-40</v>
          </cell>
          <cell r="B2271" t="str">
            <v>Наружный блок кондиционера</v>
          </cell>
          <cell r="C2271">
            <v>17</v>
          </cell>
          <cell r="D2271">
            <v>0</v>
          </cell>
          <cell r="E2271">
            <v>67800</v>
          </cell>
        </row>
        <row r="2272">
          <cell r="A2272" t="str">
            <v>KSUTB70HFAN1L</v>
          </cell>
          <cell r="B2272" t="str">
            <v>Наружный блок кондиционера</v>
          </cell>
          <cell r="C2272">
            <v>0</v>
          </cell>
          <cell r="D2272" t="str">
            <v>&gt;50</v>
          </cell>
          <cell r="E2272">
            <v>64700</v>
          </cell>
        </row>
        <row r="2273">
          <cell r="A2273" t="str">
            <v>KSUTB70HFAN1L/-40</v>
          </cell>
          <cell r="B2273" t="str">
            <v>Наружный блок кондиционера</v>
          </cell>
          <cell r="C2273">
            <v>9</v>
          </cell>
          <cell r="D2273">
            <v>0</v>
          </cell>
          <cell r="E2273">
            <v>83500</v>
          </cell>
        </row>
        <row r="2274">
          <cell r="A2274" t="str">
            <v>KSUTG105HFAN3</v>
          </cell>
          <cell r="B2274" t="str">
            <v>Наружный блок кондиционера</v>
          </cell>
          <cell r="C2274">
            <v>0</v>
          </cell>
          <cell r="D2274">
            <v>0</v>
          </cell>
          <cell r="E2274">
            <v>85100</v>
          </cell>
        </row>
        <row r="2275">
          <cell r="A2275" t="str">
            <v>KSUTG140HFAN3</v>
          </cell>
          <cell r="B2275" t="str">
            <v>Наружный блок кондиционера</v>
          </cell>
          <cell r="C2275">
            <v>0</v>
          </cell>
          <cell r="D2275">
            <v>0</v>
          </cell>
          <cell r="E2275">
            <v>99800</v>
          </cell>
        </row>
        <row r="2276">
          <cell r="A2276" t="str">
            <v>KSUTG176HFAN3</v>
          </cell>
          <cell r="B2276" t="str">
            <v>Наружный блок кондиционера</v>
          </cell>
          <cell r="C2276">
            <v>0</v>
          </cell>
          <cell r="D2276">
            <v>0</v>
          </cell>
          <cell r="E2276">
            <v>106900</v>
          </cell>
        </row>
        <row r="2277">
          <cell r="A2277" t="str">
            <v>KSUTG35HFAN1</v>
          </cell>
          <cell r="B2277" t="str">
            <v>Наружный блок кондиционера</v>
          </cell>
          <cell r="C2277">
            <v>0</v>
          </cell>
          <cell r="D2277">
            <v>0</v>
          </cell>
          <cell r="E2277">
            <v>46100</v>
          </cell>
        </row>
        <row r="2278">
          <cell r="A2278" t="str">
            <v>KSUTG53HFAN1</v>
          </cell>
          <cell r="B2278" t="str">
            <v>Наружный блок кондиционера</v>
          </cell>
          <cell r="C2278">
            <v>0</v>
          </cell>
          <cell r="D2278">
            <v>0</v>
          </cell>
          <cell r="E2278">
            <v>49000</v>
          </cell>
        </row>
        <row r="2279">
          <cell r="A2279" t="str">
            <v>KSUTG70HFAN1</v>
          </cell>
          <cell r="B2279" t="str">
            <v>Наружный блок кондиционера</v>
          </cell>
          <cell r="C2279">
            <v>0</v>
          </cell>
          <cell r="D2279">
            <v>0</v>
          </cell>
          <cell r="E2279">
            <v>64700</v>
          </cell>
        </row>
        <row r="2280">
          <cell r="A2280" t="str">
            <v>MOD30U-36HFN8-R(GA)</v>
          </cell>
          <cell r="B2280" t="str">
            <v>Наружный блок кондиционера</v>
          </cell>
          <cell r="C2280">
            <v>0</v>
          </cell>
          <cell r="D2280">
            <v>2</v>
          </cell>
          <cell r="E2280">
            <v>136710</v>
          </cell>
        </row>
        <row r="2281">
          <cell r="A2281" t="str">
            <v>MOE30U-48HFN8-R(GA)</v>
          </cell>
          <cell r="B2281" t="str">
            <v>Наружный блок кондиционера</v>
          </cell>
          <cell r="C2281">
            <v>0</v>
          </cell>
          <cell r="D2281">
            <v>0</v>
          </cell>
          <cell r="E2281">
            <v>158910</v>
          </cell>
        </row>
        <row r="2282">
          <cell r="A2282" t="str">
            <v>MOE30U-55HFN8-R(GA)</v>
          </cell>
          <cell r="B2282" t="str">
            <v>Наружный блок кондиционера</v>
          </cell>
          <cell r="C2282">
            <v>0</v>
          </cell>
          <cell r="D2282">
            <v>0</v>
          </cell>
          <cell r="E2282">
            <v>187810</v>
          </cell>
        </row>
        <row r="2283">
          <cell r="A2283" t="str">
            <v>MOU-12HN1-Q</v>
          </cell>
          <cell r="B2283" t="str">
            <v>Наружный блок кондиционера</v>
          </cell>
          <cell r="C2283">
            <v>0</v>
          </cell>
          <cell r="D2283">
            <v>0</v>
          </cell>
          <cell r="E2283">
            <v>37400</v>
          </cell>
        </row>
        <row r="2284">
          <cell r="A2284" t="str">
            <v>MOU-36HN1-LR</v>
          </cell>
          <cell r="B2284" t="str">
            <v>Наружный блок кондиционера</v>
          </cell>
          <cell r="C2284">
            <v>24</v>
          </cell>
          <cell r="D2284" t="str">
            <v>&gt;50</v>
          </cell>
          <cell r="E2284">
            <v>90800</v>
          </cell>
        </row>
        <row r="2285">
          <cell r="A2285" t="str">
            <v>MOU-36HN1-R/-40</v>
          </cell>
          <cell r="B2285" t="str">
            <v>Наружный блок кондиционера</v>
          </cell>
          <cell r="C2285">
            <v>1</v>
          </cell>
          <cell r="D2285">
            <v>0</v>
          </cell>
          <cell r="E2285">
            <v>102162</v>
          </cell>
        </row>
        <row r="2286">
          <cell r="A2286" t="str">
            <v>MOU-48HN1-LRR</v>
          </cell>
          <cell r="B2286" t="str">
            <v>Наружный блок кондиционера</v>
          </cell>
          <cell r="C2286">
            <v>0</v>
          </cell>
          <cell r="D2286" t="str">
            <v>&gt;50</v>
          </cell>
          <cell r="E2286">
            <v>106400</v>
          </cell>
        </row>
        <row r="2287">
          <cell r="A2287" t="str">
            <v>MOU-55HN1-LR</v>
          </cell>
          <cell r="B2287" t="str">
            <v>Наружный блок кондиционера</v>
          </cell>
          <cell r="C2287">
            <v>0</v>
          </cell>
          <cell r="D2287">
            <v>27</v>
          </cell>
          <cell r="E2287">
            <v>124500</v>
          </cell>
        </row>
        <row r="2288">
          <cell r="A2288" t="str">
            <v>MOUB-96HD1N1-R</v>
          </cell>
          <cell r="B2288" t="str">
            <v>Наружный блок кондиционера</v>
          </cell>
          <cell r="C2288">
            <v>0</v>
          </cell>
          <cell r="D2288" t="str">
            <v>&gt;50</v>
          </cell>
          <cell r="E2288">
            <v>396700</v>
          </cell>
        </row>
        <row r="2289">
          <cell r="A2289" t="str">
            <v>MOV-150HN1-R</v>
          </cell>
          <cell r="B2289" t="str">
            <v>Наружный блок кондиционера</v>
          </cell>
          <cell r="C2289">
            <v>0</v>
          </cell>
          <cell r="D2289">
            <v>24</v>
          </cell>
          <cell r="E2289">
            <v>660100</v>
          </cell>
        </row>
        <row r="2290">
          <cell r="A2290" t="str">
            <v>MOV-192HN1-R</v>
          </cell>
          <cell r="B2290" t="str">
            <v>Наружный блок кондиционера</v>
          </cell>
          <cell r="C2290">
            <v>0</v>
          </cell>
          <cell r="D2290">
            <v>10</v>
          </cell>
          <cell r="E2290">
            <v>701900</v>
          </cell>
        </row>
        <row r="2291">
          <cell r="A2291" t="str">
            <v>MOX230-09HFN8-Q(GA)</v>
          </cell>
          <cell r="B2291" t="str">
            <v>Наружный блок кондиционера</v>
          </cell>
          <cell r="C2291">
            <v>2</v>
          </cell>
          <cell r="D2291">
            <v>2</v>
          </cell>
          <cell r="E2291">
            <v>66200</v>
          </cell>
        </row>
        <row r="2292">
          <cell r="A2292" t="str">
            <v>MOX230-12HFN8-Q(GA)</v>
          </cell>
          <cell r="B2292" t="str">
            <v>Наружный блок кондиционера</v>
          </cell>
          <cell r="C2292">
            <v>0</v>
          </cell>
          <cell r="D2292">
            <v>0</v>
          </cell>
          <cell r="E2292">
            <v>61510</v>
          </cell>
        </row>
        <row r="2293">
          <cell r="A2293" t="str">
            <v>MOX330-12HN1-LQ</v>
          </cell>
          <cell r="B2293" t="str">
            <v>Наружный блок кондиционера</v>
          </cell>
          <cell r="C2293">
            <v>2</v>
          </cell>
          <cell r="D2293" t="str">
            <v>&gt;50</v>
          </cell>
          <cell r="E2293">
            <v>49200</v>
          </cell>
        </row>
        <row r="2294">
          <cell r="A2294" t="str">
            <v>MOX330-12HN1-Q</v>
          </cell>
          <cell r="B2294" t="str">
            <v>Наружный блок кондиционера</v>
          </cell>
          <cell r="C2294">
            <v>0</v>
          </cell>
          <cell r="D2294">
            <v>0</v>
          </cell>
          <cell r="E2294">
            <v>40400</v>
          </cell>
        </row>
        <row r="2295">
          <cell r="A2295" t="str">
            <v>MOX330U-18HFN8-Q(GA)</v>
          </cell>
          <cell r="B2295" t="str">
            <v>Наружный блок кондиционера</v>
          </cell>
          <cell r="C2295">
            <v>0</v>
          </cell>
          <cell r="D2295">
            <v>23</v>
          </cell>
          <cell r="E2295">
            <v>72110</v>
          </cell>
        </row>
        <row r="2296">
          <cell r="A2296" t="str">
            <v>MOX330U-18HN1-LQB6</v>
          </cell>
          <cell r="B2296" t="str">
            <v>Наружный блок кондиционера</v>
          </cell>
          <cell r="C2296">
            <v>0</v>
          </cell>
          <cell r="D2296" t="str">
            <v>&gt;50</v>
          </cell>
          <cell r="E2296">
            <v>52300</v>
          </cell>
        </row>
        <row r="2297">
          <cell r="A2297" t="str">
            <v>MOX330U-18HN1-QB6</v>
          </cell>
          <cell r="B2297" t="str">
            <v>Наружный блок кондиционера</v>
          </cell>
          <cell r="C2297">
            <v>0</v>
          </cell>
          <cell r="D2297">
            <v>0</v>
          </cell>
          <cell r="E2297">
            <v>43500</v>
          </cell>
        </row>
        <row r="2298">
          <cell r="A2298" t="str">
            <v>MOX330U-18HN1-QB6/-40</v>
          </cell>
          <cell r="B2298" t="str">
            <v>Наружный блок кондиционера</v>
          </cell>
          <cell r="C2298">
            <v>0</v>
          </cell>
          <cell r="D2298">
            <v>0</v>
          </cell>
          <cell r="E2298">
            <v>62557</v>
          </cell>
        </row>
        <row r="2299">
          <cell r="A2299" t="str">
            <v>MOX401UL-24AFN1-Q</v>
          </cell>
          <cell r="B2299" t="str">
            <v>Наружный блок кондиционера</v>
          </cell>
          <cell r="C2299">
            <v>0</v>
          </cell>
          <cell r="D2299">
            <v>2</v>
          </cell>
          <cell r="E2299">
            <v>89000</v>
          </cell>
        </row>
        <row r="2300">
          <cell r="A2300" t="str">
            <v>MOX430-18HFN8-QC4GW</v>
          </cell>
          <cell r="B2300" t="str">
            <v>Наружный блок кондиционера</v>
          </cell>
          <cell r="C2300">
            <v>0</v>
          </cell>
          <cell r="D2300">
            <v>0</v>
          </cell>
          <cell r="E2300">
            <v>85300</v>
          </cell>
        </row>
        <row r="2301">
          <cell r="A2301" t="str">
            <v>MOX430-24HN1-LQB6</v>
          </cell>
          <cell r="B2301" t="str">
            <v>Наружный блок кондиционера</v>
          </cell>
          <cell r="C2301">
            <v>0</v>
          </cell>
          <cell r="D2301">
            <v>36</v>
          </cell>
          <cell r="E2301">
            <v>87800</v>
          </cell>
        </row>
        <row r="2302">
          <cell r="A2302" t="str">
            <v>MOX430-24HN1-QB6</v>
          </cell>
          <cell r="B2302" t="str">
            <v>Наружный блок кондиционера</v>
          </cell>
          <cell r="C2302">
            <v>1</v>
          </cell>
          <cell r="D2302">
            <v>4</v>
          </cell>
          <cell r="E2302">
            <v>66888</v>
          </cell>
        </row>
        <row r="2303">
          <cell r="A2303" t="str">
            <v>MOX430U-24HFN8-Q(GA)</v>
          </cell>
          <cell r="B2303" t="str">
            <v>Наружный блок кондиционера</v>
          </cell>
          <cell r="C2303">
            <v>0</v>
          </cell>
          <cell r="D2303">
            <v>0</v>
          </cell>
          <cell r="E2303">
            <v>95110</v>
          </cell>
        </row>
        <row r="2304">
          <cell r="A2304" t="str">
            <v>MOX430U-24HN1-Q</v>
          </cell>
          <cell r="B2304" t="str">
            <v>Наружный блок кондиционера</v>
          </cell>
          <cell r="C2304">
            <v>0</v>
          </cell>
          <cell r="D2304">
            <v>0</v>
          </cell>
          <cell r="E2304">
            <v>64224</v>
          </cell>
        </row>
        <row r="2305">
          <cell r="A2305" t="str">
            <v>MOX430U-24HN1-Q/-40</v>
          </cell>
          <cell r="B2305" t="str">
            <v>Наружный блок кондиционера</v>
          </cell>
          <cell r="C2305">
            <v>1</v>
          </cell>
          <cell r="D2305">
            <v>0</v>
          </cell>
          <cell r="E2305">
            <v>79624</v>
          </cell>
        </row>
        <row r="2306">
          <cell r="A2306" t="str">
            <v>MOX430UL-24HFN8-Q</v>
          </cell>
          <cell r="B2306" t="str">
            <v>Наружный блок кондиционера</v>
          </cell>
          <cell r="C2306">
            <v>0</v>
          </cell>
          <cell r="D2306">
            <v>0</v>
          </cell>
          <cell r="E2306">
            <v>96000</v>
          </cell>
        </row>
        <row r="2307">
          <cell r="A2307" t="str">
            <v>MOX431U-24HN1-LQ</v>
          </cell>
          <cell r="B2307" t="str">
            <v>Наружный блок кондиционера</v>
          </cell>
          <cell r="C2307">
            <v>0</v>
          </cell>
          <cell r="D2307" t="str">
            <v>&gt;50</v>
          </cell>
          <cell r="E2307">
            <v>69100</v>
          </cell>
        </row>
        <row r="2308">
          <cell r="A2308" t="str">
            <v>MOX431U-24HN1-Q</v>
          </cell>
          <cell r="B2308" t="str">
            <v>Наружный блок кондиционера</v>
          </cell>
          <cell r="C2308">
            <v>0</v>
          </cell>
          <cell r="D2308">
            <v>0</v>
          </cell>
          <cell r="E2308">
            <v>56600</v>
          </cell>
        </row>
        <row r="2309">
          <cell r="A2309" t="str">
            <v>DATA100ALCS1</v>
          </cell>
          <cell r="B2309" t="str">
            <v>Внутренний блок кондиционера</v>
          </cell>
          <cell r="C2309">
            <v>0</v>
          </cell>
          <cell r="D2309">
            <v>0</v>
          </cell>
          <cell r="E2309">
            <v>90416</v>
          </cell>
        </row>
        <row r="2310">
          <cell r="A2310" t="str">
            <v>DATA120ALCS1</v>
          </cell>
          <cell r="B2310" t="str">
            <v>Внутренний блок кондиционера</v>
          </cell>
          <cell r="C2310">
            <v>0</v>
          </cell>
          <cell r="D2310">
            <v>0</v>
          </cell>
          <cell r="E2310">
            <v>96187</v>
          </cell>
        </row>
        <row r="2311">
          <cell r="A2311" t="str">
            <v>DATA120ALKS1</v>
          </cell>
          <cell r="B2311" t="str">
            <v>Внутренний блок кондиционера</v>
          </cell>
          <cell r="C2311">
            <v>0</v>
          </cell>
          <cell r="D2311">
            <v>17</v>
          </cell>
          <cell r="E2311">
            <v>74256</v>
          </cell>
        </row>
        <row r="2312">
          <cell r="A2312" t="str">
            <v>DATA120ALMS1</v>
          </cell>
          <cell r="B2312" t="str">
            <v>Внутренний блок кондиционера</v>
          </cell>
          <cell r="C2312">
            <v>0</v>
          </cell>
          <cell r="D2312">
            <v>0</v>
          </cell>
          <cell r="E2312">
            <v>78040</v>
          </cell>
        </row>
        <row r="2313">
          <cell r="A2313" t="str">
            <v>DATA140ALCS1</v>
          </cell>
          <cell r="B2313" t="str">
            <v>Внутренний блок кондиционера</v>
          </cell>
          <cell r="C2313">
            <v>0</v>
          </cell>
          <cell r="D2313">
            <v>0</v>
          </cell>
          <cell r="E2313">
            <v>153258</v>
          </cell>
        </row>
        <row r="2314">
          <cell r="A2314" t="str">
            <v>DATA140ALKS1</v>
          </cell>
          <cell r="B2314" t="str">
            <v>Внутренний блок кондиционера</v>
          </cell>
          <cell r="C2314">
            <v>0</v>
          </cell>
          <cell r="D2314">
            <v>1</v>
          </cell>
          <cell r="E2314">
            <v>144281</v>
          </cell>
        </row>
        <row r="2315">
          <cell r="A2315" t="str">
            <v>DATA140ALMS1</v>
          </cell>
          <cell r="B2315" t="str">
            <v>Внутренний блок кондиционера</v>
          </cell>
          <cell r="C2315">
            <v>0</v>
          </cell>
          <cell r="D2315">
            <v>0</v>
          </cell>
          <cell r="E2315">
            <v>121837</v>
          </cell>
        </row>
        <row r="2316">
          <cell r="A2316" t="str">
            <v>DATA160ALCS1</v>
          </cell>
          <cell r="B2316" t="str">
            <v>Внутренний блок кондиционера</v>
          </cell>
          <cell r="C2316">
            <v>0</v>
          </cell>
          <cell r="D2316">
            <v>0</v>
          </cell>
          <cell r="E2316">
            <v>168583</v>
          </cell>
        </row>
        <row r="2317">
          <cell r="A2317" t="str">
            <v>DATA160ALMS1</v>
          </cell>
          <cell r="B2317" t="str">
            <v>Внутренний блок кондиционера</v>
          </cell>
          <cell r="C2317">
            <v>0</v>
          </cell>
          <cell r="D2317">
            <v>13</v>
          </cell>
          <cell r="E2317">
            <v>126711</v>
          </cell>
        </row>
        <row r="2318">
          <cell r="A2318" t="str">
            <v>DATA70ALKS1</v>
          </cell>
          <cell r="B2318" t="str">
            <v>Внутренний блок кондиционера</v>
          </cell>
          <cell r="C2318">
            <v>0</v>
          </cell>
          <cell r="D2318">
            <v>0</v>
          </cell>
          <cell r="E2318">
            <v>56109</v>
          </cell>
        </row>
        <row r="2319">
          <cell r="A2319" t="str">
            <v>DATA70ALQS1</v>
          </cell>
          <cell r="B2319" t="str">
            <v>Внутренний блок кондиционера</v>
          </cell>
          <cell r="C2319">
            <v>0</v>
          </cell>
          <cell r="D2319">
            <v>0</v>
          </cell>
          <cell r="E2319">
            <v>34050</v>
          </cell>
        </row>
        <row r="2320">
          <cell r="A2320" t="str">
            <v>DATA80ALKS1</v>
          </cell>
          <cell r="B2320" t="str">
            <v>Внутренний блок кондиционера</v>
          </cell>
          <cell r="C2320">
            <v>0</v>
          </cell>
          <cell r="D2320">
            <v>0</v>
          </cell>
          <cell r="E2320">
            <v>71755</v>
          </cell>
        </row>
        <row r="2321">
          <cell r="A2321" t="str">
            <v>DATA80ALQS1</v>
          </cell>
          <cell r="B2321" t="str">
            <v>Внутренний блок кондиционера</v>
          </cell>
          <cell r="C2321">
            <v>0</v>
          </cell>
          <cell r="D2321">
            <v>6</v>
          </cell>
          <cell r="E2321">
            <v>44245</v>
          </cell>
        </row>
        <row r="2322">
          <cell r="A2322" t="str">
            <v>DATA90ALMS1</v>
          </cell>
          <cell r="B2322" t="str">
            <v>Внутренний блок кондиционера</v>
          </cell>
          <cell r="C2322">
            <v>0</v>
          </cell>
          <cell r="D2322">
            <v>0</v>
          </cell>
          <cell r="E2322">
            <v>74320</v>
          </cell>
        </row>
        <row r="2323">
          <cell r="A2323" t="str">
            <v>DATA90ALQS1</v>
          </cell>
          <cell r="B2323" t="str">
            <v>Внутренний блок кондиционера</v>
          </cell>
          <cell r="C2323">
            <v>2</v>
          </cell>
          <cell r="D2323">
            <v>34</v>
          </cell>
          <cell r="E2323">
            <v>45528</v>
          </cell>
        </row>
        <row r="2324">
          <cell r="A2324" t="str">
            <v>DATA100ALCS1/DFTA100ALS1/-40/DPC04A</v>
          </cell>
          <cell r="B2324" t="str">
            <v>Кассетный кондиционер для технологического охлаждения</v>
          </cell>
          <cell r="C2324">
            <v>0</v>
          </cell>
          <cell r="D2324">
            <v>0</v>
          </cell>
          <cell r="E2324">
            <v>339070</v>
          </cell>
        </row>
        <row r="2325">
          <cell r="A2325" t="str">
            <v>DATA120ALCS1/DFTA120ALS1/-40/DPC04A</v>
          </cell>
          <cell r="B2325" t="str">
            <v>Кассетный кондиционер для технологического охлаждения</v>
          </cell>
          <cell r="C2325">
            <v>0</v>
          </cell>
          <cell r="D2325">
            <v>0</v>
          </cell>
          <cell r="E2325">
            <v>345611</v>
          </cell>
        </row>
        <row r="2326">
          <cell r="A2326" t="str">
            <v>DATA120ALKS1/DFTA120ALS1/-40</v>
          </cell>
          <cell r="B2326" t="str">
            <v>Напольно-потолочный кондиционер для технологического охлаждения</v>
          </cell>
          <cell r="C2326">
            <v>0</v>
          </cell>
          <cell r="D2326">
            <v>17</v>
          </cell>
          <cell r="E2326">
            <v>298950</v>
          </cell>
        </row>
        <row r="2327">
          <cell r="A2327" t="str">
            <v>DATA120ALMS1/DFTA120ALS1/-40</v>
          </cell>
          <cell r="B2327" t="str">
            <v>Канальный кондиционер для технологического охлаждения</v>
          </cell>
          <cell r="C2327">
            <v>0</v>
          </cell>
          <cell r="D2327">
            <v>0</v>
          </cell>
          <cell r="E2327">
            <v>302734</v>
          </cell>
        </row>
        <row r="2328">
          <cell r="A2328" t="str">
            <v>DATA140ALCS1/DFTA140ALS1/-40/DPC04A</v>
          </cell>
          <cell r="B2328" t="str">
            <v>Кассетный кондиционер для технологического охлаждения</v>
          </cell>
          <cell r="C2328">
            <v>0</v>
          </cell>
          <cell r="D2328">
            <v>0</v>
          </cell>
          <cell r="E2328">
            <v>466550</v>
          </cell>
        </row>
        <row r="2329">
          <cell r="A2329" t="str">
            <v>DATA140ALKS1/DFTA140ALS1/-40</v>
          </cell>
          <cell r="B2329" t="str">
            <v>Напольно-потолочный кондиционер для технологического охлаждения</v>
          </cell>
          <cell r="C2329">
            <v>0</v>
          </cell>
          <cell r="D2329">
            <v>1</v>
          </cell>
          <cell r="E2329">
            <v>432843</v>
          </cell>
        </row>
        <row r="2330">
          <cell r="A2330" t="str">
            <v>DATA140ALMS1/DFTA140ALS1/-40</v>
          </cell>
          <cell r="B2330" t="str">
            <v>Канальный кондиционер для технологического охлаждения</v>
          </cell>
          <cell r="C2330">
            <v>0</v>
          </cell>
          <cell r="D2330">
            <v>0</v>
          </cell>
          <cell r="E2330">
            <v>410399</v>
          </cell>
        </row>
        <row r="2331">
          <cell r="A2331" t="str">
            <v>DATA160ALCS1/DFTA160ALS1/-40/DPC04B</v>
          </cell>
          <cell r="B2331" t="str">
            <v>Кассетный кондиционер для технологического охлаждения</v>
          </cell>
          <cell r="C2331">
            <v>0</v>
          </cell>
          <cell r="D2331">
            <v>0</v>
          </cell>
          <cell r="E2331"/>
        </row>
        <row r="2332">
          <cell r="A2332" t="str">
            <v>DATA160ALMS1/DFTA160ALS1/-40</v>
          </cell>
          <cell r="B2332" t="str">
            <v>Канальный кондиционер для технологического охлаждения</v>
          </cell>
          <cell r="C2332">
            <v>0</v>
          </cell>
          <cell r="D2332">
            <v>13</v>
          </cell>
          <cell r="E2332">
            <v>450734</v>
          </cell>
        </row>
        <row r="2333">
          <cell r="A2333" t="str">
            <v>DATA70ALKS1/DFTA80ALS1/-40</v>
          </cell>
          <cell r="B2333" t="str">
            <v>Напольно-потолочный кондиционер для технологического охлаждения</v>
          </cell>
          <cell r="C2333">
            <v>0</v>
          </cell>
          <cell r="D2333">
            <v>0</v>
          </cell>
          <cell r="E2333">
            <v>233286</v>
          </cell>
        </row>
        <row r="2334">
          <cell r="A2334" t="str">
            <v>DATA70ALQS1/DFTA80ALS1/-40</v>
          </cell>
          <cell r="B2334" t="str">
            <v>Настенный кондиционер для технологического охлаждения</v>
          </cell>
          <cell r="C2334">
            <v>0</v>
          </cell>
          <cell r="D2334">
            <v>0</v>
          </cell>
          <cell r="E2334">
            <v>211227</v>
          </cell>
        </row>
        <row r="2335">
          <cell r="A2335" t="str">
            <v>DATA80ALKS1/DFTA80ALS1/-40</v>
          </cell>
          <cell r="B2335" t="str">
            <v>Напольно-потолочный кондиционер для технологического охлаждения</v>
          </cell>
          <cell r="C2335">
            <v>0</v>
          </cell>
          <cell r="D2335">
            <v>0</v>
          </cell>
          <cell r="E2335">
            <v>248932</v>
          </cell>
        </row>
        <row r="2336">
          <cell r="A2336" t="str">
            <v>DATA80ALQS1/DFTA80ALS1/-40</v>
          </cell>
          <cell r="B2336" t="str">
            <v>Настенный кондиционер для технологического охлаждения</v>
          </cell>
          <cell r="C2336">
            <v>0</v>
          </cell>
          <cell r="D2336">
            <v>5</v>
          </cell>
          <cell r="E2336">
            <v>221422</v>
          </cell>
        </row>
        <row r="2337">
          <cell r="A2337" t="str">
            <v>DATA90ALMS1/DFTA100ALS1/-40</v>
          </cell>
          <cell r="B2337" t="str">
            <v>Канальный кондиционер для технологического охлаждения</v>
          </cell>
          <cell r="C2337">
            <v>0</v>
          </cell>
          <cell r="D2337">
            <v>0</v>
          </cell>
          <cell r="E2337">
            <v>298244</v>
          </cell>
        </row>
        <row r="2338">
          <cell r="A2338" t="str">
            <v>DATA90ALQS1/DFTA100ALS1/-40</v>
          </cell>
          <cell r="B2338" t="str">
            <v>Настенный кондиционер для технологического охлаждения</v>
          </cell>
          <cell r="C2338">
            <v>2</v>
          </cell>
          <cell r="D2338">
            <v>34</v>
          </cell>
          <cell r="E2338">
            <v>269452</v>
          </cell>
        </row>
        <row r="2339">
          <cell r="A2339" t="str">
            <v>DFTA100ALS1/-40</v>
          </cell>
          <cell r="B2339" t="str">
            <v>Наружный блок кондиционера</v>
          </cell>
          <cell r="C2339">
            <v>36</v>
          </cell>
          <cell r="D2339">
            <v>0</v>
          </cell>
          <cell r="E2339">
            <v>223924</v>
          </cell>
        </row>
        <row r="2340">
          <cell r="A2340" t="str">
            <v>DFTA120ALS1/-40</v>
          </cell>
          <cell r="B2340" t="str">
            <v>Наружный блок кондиционера</v>
          </cell>
          <cell r="C2340">
            <v>17</v>
          </cell>
          <cell r="D2340">
            <v>0</v>
          </cell>
          <cell r="E2340">
            <v>224694</v>
          </cell>
        </row>
        <row r="2341">
          <cell r="A2341" t="str">
            <v>DFTA140ALS1/-40</v>
          </cell>
          <cell r="B2341" t="str">
            <v>Наружный блок кондиционера</v>
          </cell>
          <cell r="C2341">
            <v>2</v>
          </cell>
          <cell r="D2341">
            <v>1</v>
          </cell>
          <cell r="E2341">
            <v>288562</v>
          </cell>
        </row>
        <row r="2342">
          <cell r="A2342" t="str">
            <v>DFTA160ALS1/-40</v>
          </cell>
          <cell r="B2342" t="str">
            <v>Наружный блок кондиционера</v>
          </cell>
          <cell r="C2342">
            <v>13</v>
          </cell>
          <cell r="D2342">
            <v>0</v>
          </cell>
          <cell r="E2342">
            <v>324023</v>
          </cell>
        </row>
        <row r="2343">
          <cell r="A2343" t="str">
            <v>DFTA80ALS1/-40</v>
          </cell>
          <cell r="B2343" t="str">
            <v>Наружный блок кондиционера</v>
          </cell>
          <cell r="C2343">
            <v>5</v>
          </cell>
          <cell r="D2343">
            <v>0</v>
          </cell>
          <cell r="E2343">
            <v>177177</v>
          </cell>
        </row>
        <row r="2344">
          <cell r="A2344" t="str">
            <v>AWC-M20</v>
          </cell>
          <cell r="B2344" t="str">
            <v>Пульт управления проводной</v>
          </cell>
          <cell r="C2344" t="str">
            <v>&gt;50</v>
          </cell>
          <cell r="D2344">
            <v>0</v>
          </cell>
          <cell r="E2344">
            <v>7400</v>
          </cell>
        </row>
        <row r="2345">
          <cell r="A2345" t="str">
            <v>AF-X</v>
          </cell>
          <cell r="B2345" t="str">
            <v>Адаптер</v>
          </cell>
          <cell r="C2345" t="str">
            <v>&gt;50</v>
          </cell>
          <cell r="D2345">
            <v>0</v>
          </cell>
          <cell r="E2345"/>
        </row>
        <row r="2346">
          <cell r="A2346" t="str">
            <v>AF-X-D</v>
          </cell>
          <cell r="B2346" t="str">
            <v>Адаптер</v>
          </cell>
          <cell r="C2346" t="str">
            <v>&gt;50</v>
          </cell>
          <cell r="D2346">
            <v>0</v>
          </cell>
          <cell r="E2346"/>
        </row>
        <row r="2347">
          <cell r="A2347" t="str">
            <v>AF-X12</v>
          </cell>
          <cell r="B2347" t="str">
            <v>Адаптер</v>
          </cell>
          <cell r="C2347">
            <v>0</v>
          </cell>
          <cell r="D2347">
            <v>0</v>
          </cell>
          <cell r="E2347"/>
        </row>
        <row r="2348">
          <cell r="A2348" t="str">
            <v>AF-XS</v>
          </cell>
          <cell r="B2348" t="str">
            <v>Адаптер</v>
          </cell>
          <cell r="C2348">
            <v>0</v>
          </cell>
          <cell r="D2348">
            <v>0</v>
          </cell>
          <cell r="E2348"/>
        </row>
        <row r="2349">
          <cell r="A2349" t="str">
            <v>CPK-Di</v>
          </cell>
          <cell r="B2349" t="str">
            <v>Согласователь работы кондиционеров</v>
          </cell>
          <cell r="C2349" t="str">
            <v>&gt;50</v>
          </cell>
          <cell r="D2349">
            <v>0</v>
          </cell>
          <cell r="E2349"/>
        </row>
        <row r="2350">
          <cell r="A2350" t="str">
            <v>CPK-Di m</v>
          </cell>
          <cell r="B2350" t="str">
            <v>Согласователь работы кондиционеров</v>
          </cell>
          <cell r="C2350">
            <v>0</v>
          </cell>
          <cell r="D2350">
            <v>0</v>
          </cell>
          <cell r="E2350"/>
        </row>
        <row r="2351">
          <cell r="A2351" t="str">
            <v>CTRL-AC-LF-CN-3</v>
          </cell>
          <cell r="B2351" t="str">
            <v>Wi-Fi модуль для полупромышленных систем</v>
          </cell>
          <cell r="C2351" t="str">
            <v>&gt;50</v>
          </cell>
          <cell r="D2351">
            <v>6</v>
          </cell>
          <cell r="E2351">
            <v>5490</v>
          </cell>
        </row>
        <row r="2352">
          <cell r="A2352" t="str">
            <v>CTRL-AC-LF-DA-3</v>
          </cell>
          <cell r="B2352" t="str">
            <v>Wi-Fi модуль для полупромышленных систем</v>
          </cell>
          <cell r="C2352" t="str">
            <v>&gt;50</v>
          </cell>
          <cell r="D2352">
            <v>0</v>
          </cell>
          <cell r="E2352">
            <v>5990</v>
          </cell>
        </row>
        <row r="2353">
          <cell r="A2353" t="str">
            <v>CTRL-AC-S-31</v>
          </cell>
          <cell r="B2353" t="str">
            <v>Wi-Fi модуль для сплит-систем</v>
          </cell>
          <cell r="C2353" t="str">
            <v>&gt;50</v>
          </cell>
          <cell r="D2353">
            <v>0</v>
          </cell>
          <cell r="E2353">
            <v>5650</v>
          </cell>
        </row>
        <row r="2354">
          <cell r="A2354" t="str">
            <v>CTRL-AC-S-32</v>
          </cell>
          <cell r="B2354" t="str">
            <v>Wi-Fi модуль для сплит-систем</v>
          </cell>
          <cell r="C2354">
            <v>0</v>
          </cell>
          <cell r="D2354">
            <v>0</v>
          </cell>
          <cell r="E2354">
            <v>2490</v>
          </cell>
        </row>
        <row r="2355">
          <cell r="A2355" t="str">
            <v>D-BT</v>
          </cell>
          <cell r="B2355" t="str">
            <v>Пульт управления Вluetooth</v>
          </cell>
          <cell r="C2355" t="str">
            <v>&gt;50</v>
          </cell>
          <cell r="D2355">
            <v>0</v>
          </cell>
          <cell r="E2355">
            <v>2990</v>
          </cell>
        </row>
        <row r="2356">
          <cell r="A2356" t="str">
            <v>DC18W</v>
          </cell>
          <cell r="B2356" t="str">
            <v>Проводной пульт управления</v>
          </cell>
          <cell r="C2356" t="str">
            <v>&gt;50</v>
          </cell>
          <cell r="D2356">
            <v>0</v>
          </cell>
          <cell r="E2356">
            <v>6930</v>
          </cell>
        </row>
        <row r="2357">
          <cell r="A2357" t="str">
            <v>DC25W</v>
          </cell>
          <cell r="B2357" t="str">
            <v>Проводной пульт управления</v>
          </cell>
          <cell r="C2357" t="str">
            <v>&gt;50</v>
          </cell>
          <cell r="D2357">
            <v>0</v>
          </cell>
          <cell r="E2357">
            <v>7750</v>
          </cell>
        </row>
        <row r="2358">
          <cell r="A2358" t="str">
            <v>DC50W</v>
          </cell>
          <cell r="B2358" t="str">
            <v>Проводной пульт управления</v>
          </cell>
          <cell r="C2358">
            <v>0</v>
          </cell>
          <cell r="D2358" t="str">
            <v>&gt;50</v>
          </cell>
          <cell r="E2358">
            <v>8151</v>
          </cell>
        </row>
        <row r="2359">
          <cell r="A2359" t="str">
            <v>DC60W</v>
          </cell>
          <cell r="B2359" t="str">
            <v>Пульт управления проводной</v>
          </cell>
          <cell r="C2359" t="str">
            <v>&gt;50</v>
          </cell>
          <cell r="D2359">
            <v>0</v>
          </cell>
          <cell r="E2359">
            <v>12190</v>
          </cell>
        </row>
        <row r="2360">
          <cell r="A2360" t="str">
            <v>DCCOMDA11</v>
          </cell>
          <cell r="B2360" t="str">
            <v>Кабель-переходник</v>
          </cell>
          <cell r="C2360" t="str">
            <v>&gt;50</v>
          </cell>
          <cell r="D2360">
            <v>0</v>
          </cell>
          <cell r="E2360"/>
        </row>
        <row r="2361">
          <cell r="A2361" t="str">
            <v>DCCOMDA12</v>
          </cell>
          <cell r="B2361" t="str">
            <v>Кабель-переходник</v>
          </cell>
          <cell r="C2361" t="str">
            <v>&gt;50</v>
          </cell>
          <cell r="D2361">
            <v>0</v>
          </cell>
          <cell r="E2361">
            <v>590</v>
          </cell>
        </row>
        <row r="2362">
          <cell r="A2362" t="str">
            <v>DCCOMME11</v>
          </cell>
          <cell r="B2362" t="str">
            <v>Кабель-переходник</v>
          </cell>
          <cell r="C2362" t="str">
            <v>&gt;50</v>
          </cell>
          <cell r="D2362">
            <v>0</v>
          </cell>
          <cell r="E2362"/>
        </row>
        <row r="2363">
          <cell r="A2363" t="str">
            <v>DCCOMUS10</v>
          </cell>
          <cell r="B2363" t="str">
            <v>Кабель-переходник</v>
          </cell>
          <cell r="C2363" t="str">
            <v>&gt;50</v>
          </cell>
          <cell r="D2363">
            <v>0</v>
          </cell>
          <cell r="E2363">
            <v>490</v>
          </cell>
        </row>
        <row r="2364">
          <cell r="A2364" t="str">
            <v>DCCOMUS1A</v>
          </cell>
          <cell r="B2364" t="str">
            <v>Кабель-переходник</v>
          </cell>
          <cell r="C2364" t="str">
            <v>&gt;50</v>
          </cell>
          <cell r="D2364">
            <v>0</v>
          </cell>
          <cell r="E2364">
            <v>490</v>
          </cell>
        </row>
        <row r="2365">
          <cell r="A2365" t="str">
            <v>DCCOMUS1B</v>
          </cell>
          <cell r="B2365" t="str">
            <v>Кабель-переходник</v>
          </cell>
          <cell r="C2365" t="str">
            <v>&gt;50</v>
          </cell>
          <cell r="D2365">
            <v>0</v>
          </cell>
          <cell r="E2365">
            <v>490</v>
          </cell>
        </row>
        <row r="2366">
          <cell r="A2366" t="str">
            <v>DCCOMUS1C</v>
          </cell>
          <cell r="B2366" t="str">
            <v>Кабель-переходник</v>
          </cell>
          <cell r="C2366" t="str">
            <v>&gt;50</v>
          </cell>
          <cell r="D2366">
            <v>6</v>
          </cell>
          <cell r="E2366">
            <v>490</v>
          </cell>
        </row>
        <row r="2367">
          <cell r="A2367" t="str">
            <v>DCCOMUS1D</v>
          </cell>
          <cell r="B2367" t="str">
            <v>Кабель-переходник</v>
          </cell>
          <cell r="C2367" t="str">
            <v>&gt;50</v>
          </cell>
          <cell r="D2367">
            <v>0</v>
          </cell>
          <cell r="E2367">
            <v>490</v>
          </cell>
        </row>
        <row r="2368">
          <cell r="A2368" t="str">
            <v>DCCOMUS1E</v>
          </cell>
          <cell r="B2368" t="str">
            <v>Кабель-переходник</v>
          </cell>
          <cell r="C2368" t="str">
            <v>&gt;50</v>
          </cell>
          <cell r="D2368">
            <v>0</v>
          </cell>
          <cell r="E2368">
            <v>490</v>
          </cell>
        </row>
        <row r="2369">
          <cell r="A2369" t="str">
            <v>DCCOMUS1F</v>
          </cell>
          <cell r="B2369" t="str">
            <v>Кабель-переходник</v>
          </cell>
          <cell r="C2369" t="str">
            <v>&gt;50</v>
          </cell>
          <cell r="D2369">
            <v>0</v>
          </cell>
          <cell r="E2369">
            <v>490</v>
          </cell>
        </row>
        <row r="2370">
          <cell r="A2370" t="str">
            <v>DCCOMUS1G</v>
          </cell>
          <cell r="B2370" t="str">
            <v>Кабель-переходник</v>
          </cell>
          <cell r="C2370" t="str">
            <v>&gt;50</v>
          </cell>
          <cell r="D2370">
            <v>0</v>
          </cell>
          <cell r="E2370">
            <v>490</v>
          </cell>
        </row>
        <row r="2371">
          <cell r="A2371" t="str">
            <v>DCCOMUS1H</v>
          </cell>
          <cell r="B2371" t="str">
            <v>Кабель-переходник</v>
          </cell>
          <cell r="C2371" t="str">
            <v>&gt;50</v>
          </cell>
          <cell r="D2371">
            <v>0</v>
          </cell>
          <cell r="E2371">
            <v>490</v>
          </cell>
        </row>
        <row r="2372">
          <cell r="A2372" t="str">
            <v>DCCOMUS1I</v>
          </cell>
          <cell r="B2372" t="str">
            <v>Кабель-переходник</v>
          </cell>
          <cell r="C2372" t="str">
            <v>&gt;50</v>
          </cell>
          <cell r="D2372">
            <v>0</v>
          </cell>
          <cell r="E2372">
            <v>490</v>
          </cell>
        </row>
        <row r="2373">
          <cell r="A2373" t="str">
            <v>DCCOMUS1J</v>
          </cell>
          <cell r="B2373" t="str">
            <v>Кабель-переходник</v>
          </cell>
          <cell r="C2373" t="str">
            <v>&gt;50</v>
          </cell>
          <cell r="D2373">
            <v>0</v>
          </cell>
          <cell r="E2373">
            <v>490</v>
          </cell>
        </row>
        <row r="2374">
          <cell r="A2374" t="str">
            <v>DCCOMUS1K</v>
          </cell>
          <cell r="B2374" t="str">
            <v>Кабель-переходник</v>
          </cell>
          <cell r="C2374" t="str">
            <v>&gt;50</v>
          </cell>
          <cell r="D2374">
            <v>0</v>
          </cell>
          <cell r="E2374">
            <v>490</v>
          </cell>
        </row>
        <row r="2375">
          <cell r="A2375" t="str">
            <v>DCCOMUS1L</v>
          </cell>
          <cell r="B2375" t="str">
            <v>Кабель-переходник</v>
          </cell>
          <cell r="C2375" t="str">
            <v>&gt;50</v>
          </cell>
          <cell r="D2375">
            <v>0</v>
          </cell>
          <cell r="E2375">
            <v>490</v>
          </cell>
        </row>
        <row r="2376">
          <cell r="A2376" t="str">
            <v>DCCOMUS1M</v>
          </cell>
          <cell r="B2376" t="str">
            <v>Кабель-переходник</v>
          </cell>
          <cell r="C2376" t="str">
            <v>&gt;50</v>
          </cell>
          <cell r="D2376">
            <v>0</v>
          </cell>
          <cell r="E2376">
            <v>490</v>
          </cell>
        </row>
        <row r="2377">
          <cell r="A2377" t="str">
            <v>DCM-BMS-01</v>
          </cell>
          <cell r="B2377" t="str">
            <v>Контроллер централизованного управления климатическими системами</v>
          </cell>
          <cell r="C2377">
            <v>47</v>
          </cell>
          <cell r="D2377">
            <v>2</v>
          </cell>
          <cell r="E2377">
            <v>267450</v>
          </cell>
        </row>
        <row r="2378">
          <cell r="A2378" t="str">
            <v>DCM-NET-01</v>
          </cell>
          <cell r="B2378" t="str">
            <v>Контроллер централизованного управления климатическими системами</v>
          </cell>
          <cell r="C2378" t="str">
            <v>&gt;50</v>
          </cell>
          <cell r="D2378">
            <v>0</v>
          </cell>
          <cell r="E2378">
            <v>195150</v>
          </cell>
        </row>
        <row r="2379">
          <cell r="A2379" t="str">
            <v>DRC01</v>
          </cell>
          <cell r="B2379" t="str">
            <v>Беспроводной пульт управления</v>
          </cell>
          <cell r="C2379" t="str">
            <v>&gt;50</v>
          </cell>
          <cell r="D2379">
            <v>0</v>
          </cell>
          <cell r="E2379">
            <v>1800</v>
          </cell>
        </row>
        <row r="2380">
          <cell r="A2380" t="str">
            <v>DRC12</v>
          </cell>
          <cell r="B2380" t="str">
            <v>Беспроводной пульт управления</v>
          </cell>
          <cell r="C2380">
            <v>0</v>
          </cell>
          <cell r="D2380">
            <v>0</v>
          </cell>
          <cell r="E2380">
            <v>4418</v>
          </cell>
        </row>
        <row r="2381">
          <cell r="A2381" t="str">
            <v>DW01-B</v>
          </cell>
          <cell r="B2381" t="str">
            <v>Wi-Fi модуль для сплит-систем</v>
          </cell>
          <cell r="C2381">
            <v>0</v>
          </cell>
          <cell r="D2381">
            <v>0</v>
          </cell>
          <cell r="E2381">
            <v>5390</v>
          </cell>
        </row>
        <row r="2382">
          <cell r="A2382" t="str">
            <v>DW01-BL</v>
          </cell>
          <cell r="B2382" t="str">
            <v>Wi-Fi модуль для полупромышленных систем</v>
          </cell>
          <cell r="C2382" t="str">
            <v>&gt;50</v>
          </cell>
          <cell r="D2382">
            <v>0</v>
          </cell>
          <cell r="E2382">
            <v>6090</v>
          </cell>
        </row>
        <row r="2383">
          <cell r="A2383" t="str">
            <v>DW02-B</v>
          </cell>
          <cell r="B2383" t="str">
            <v>Wi-Fi модуль для сплит-систем</v>
          </cell>
          <cell r="C2383">
            <v>0</v>
          </cell>
          <cell r="D2383">
            <v>0</v>
          </cell>
          <cell r="E2383">
            <v>5390</v>
          </cell>
        </row>
        <row r="2384">
          <cell r="A2384" t="str">
            <v>DW11-B</v>
          </cell>
          <cell r="B2384" t="str">
            <v>Wi-Fi модуль для сплит-систем</v>
          </cell>
          <cell r="C2384">
            <v>0</v>
          </cell>
          <cell r="D2384">
            <v>0</v>
          </cell>
          <cell r="E2384">
            <v>5390</v>
          </cell>
        </row>
        <row r="2385">
          <cell r="A2385" t="str">
            <v>DW11-BL</v>
          </cell>
          <cell r="B2385" t="str">
            <v>Wi-Fi модуль для полупромышленных систем</v>
          </cell>
          <cell r="C2385">
            <v>0</v>
          </cell>
          <cell r="D2385">
            <v>0</v>
          </cell>
          <cell r="E2385">
            <v>6090</v>
          </cell>
        </row>
        <row r="2386">
          <cell r="A2386" t="str">
            <v>DW12-BL</v>
          </cell>
          <cell r="B2386" t="str">
            <v>Wi-Fi модуль для полупромышленных систем</v>
          </cell>
          <cell r="C2386" t="str">
            <v>&gt;50</v>
          </cell>
          <cell r="D2386">
            <v>0</v>
          </cell>
          <cell r="E2386">
            <v>5240</v>
          </cell>
        </row>
        <row r="2387">
          <cell r="A2387" t="str">
            <v>DW21-B</v>
          </cell>
          <cell r="B2387" t="str">
            <v>Wi-Fi модуль для сплит-систем</v>
          </cell>
          <cell r="C2387">
            <v>0</v>
          </cell>
          <cell r="D2387">
            <v>0</v>
          </cell>
          <cell r="E2387">
            <v>5400</v>
          </cell>
        </row>
        <row r="2388">
          <cell r="A2388" t="str">
            <v>DW21-BL</v>
          </cell>
          <cell r="B2388" t="str">
            <v>Wi-Fi модуль для полупромышленных систем</v>
          </cell>
          <cell r="C2388" t="str">
            <v>&gt;50</v>
          </cell>
          <cell r="D2388">
            <v>0</v>
          </cell>
          <cell r="E2388">
            <v>5740</v>
          </cell>
        </row>
        <row r="2389">
          <cell r="A2389" t="str">
            <v>DW22-B</v>
          </cell>
          <cell r="B2389" t="str">
            <v>Wi-Fi модуль для сплит-систем</v>
          </cell>
          <cell r="C2389">
            <v>0</v>
          </cell>
          <cell r="D2389">
            <v>0</v>
          </cell>
          <cell r="E2389">
            <v>3090</v>
          </cell>
        </row>
        <row r="2390">
          <cell r="A2390" t="str">
            <v>BRC073</v>
          </cell>
          <cell r="B2390" t="str">
            <v>Проводной пульт управления</v>
          </cell>
          <cell r="C2390">
            <v>48</v>
          </cell>
          <cell r="D2390">
            <v>0</v>
          </cell>
          <cell r="E2390">
            <v>48300</v>
          </cell>
        </row>
        <row r="2391">
          <cell r="A2391" t="str">
            <v>BRC1D52</v>
          </cell>
          <cell r="B2391" t="str">
            <v>Проводной пульт управления</v>
          </cell>
          <cell r="C2391" t="str">
            <v>&gt;50</v>
          </cell>
          <cell r="D2391">
            <v>0</v>
          </cell>
          <cell r="E2391">
            <v>15700</v>
          </cell>
        </row>
        <row r="2392">
          <cell r="A2392" t="str">
            <v>BRC1H52K</v>
          </cell>
          <cell r="B2392" t="str">
            <v>Проводной пульт управления</v>
          </cell>
          <cell r="C2392">
            <v>0</v>
          </cell>
          <cell r="D2392">
            <v>0</v>
          </cell>
          <cell r="E2392">
            <v>46200</v>
          </cell>
        </row>
        <row r="2393">
          <cell r="A2393" t="str">
            <v>BRC1H52S</v>
          </cell>
          <cell r="B2393" t="str">
            <v>Проводной пульт управления</v>
          </cell>
          <cell r="C2393" t="str">
            <v>&gt;50</v>
          </cell>
          <cell r="D2393">
            <v>0</v>
          </cell>
          <cell r="E2393">
            <v>46200</v>
          </cell>
        </row>
        <row r="2394">
          <cell r="A2394" t="str">
            <v>BRC1H52W</v>
          </cell>
          <cell r="B2394" t="str">
            <v>Проводной пульт управления</v>
          </cell>
          <cell r="C2394" t="str">
            <v>&gt;50</v>
          </cell>
          <cell r="D2394">
            <v>0</v>
          </cell>
          <cell r="E2394">
            <v>46200</v>
          </cell>
        </row>
        <row r="2395">
          <cell r="A2395" t="str">
            <v>BRC4C65</v>
          </cell>
          <cell r="B2395" t="str">
            <v>Беспроводной пульт управления</v>
          </cell>
          <cell r="C2395">
            <v>0</v>
          </cell>
          <cell r="D2395">
            <v>0</v>
          </cell>
          <cell r="E2395">
            <v>64600</v>
          </cell>
        </row>
        <row r="2396">
          <cell r="A2396" t="str">
            <v>BRC7C58</v>
          </cell>
          <cell r="B2396" t="str">
            <v>Беспроводной пульт управления</v>
          </cell>
          <cell r="C2396">
            <v>3</v>
          </cell>
          <cell r="D2396">
            <v>0</v>
          </cell>
          <cell r="E2396">
            <v>92400</v>
          </cell>
        </row>
        <row r="2397">
          <cell r="A2397" t="str">
            <v>BRC7EA631</v>
          </cell>
          <cell r="B2397" t="str">
            <v>Беспроводной пульт управления</v>
          </cell>
          <cell r="C2397">
            <v>0</v>
          </cell>
          <cell r="D2397">
            <v>0</v>
          </cell>
          <cell r="E2397"/>
        </row>
        <row r="2398">
          <cell r="A2398" t="str">
            <v>BRC7EA632</v>
          </cell>
          <cell r="B2398" t="str">
            <v>Беспроводной пульт управления</v>
          </cell>
          <cell r="C2398">
            <v>0</v>
          </cell>
          <cell r="D2398">
            <v>0</v>
          </cell>
          <cell r="E2398"/>
        </row>
        <row r="2399">
          <cell r="A2399" t="str">
            <v>BRC7EB518</v>
          </cell>
          <cell r="B2399" t="str">
            <v>Беспроводной пульт управления</v>
          </cell>
          <cell r="C2399">
            <v>32</v>
          </cell>
          <cell r="D2399">
            <v>0</v>
          </cell>
          <cell r="E2399">
            <v>46700</v>
          </cell>
        </row>
        <row r="2400">
          <cell r="A2400" t="str">
            <v>BRC7EB530W</v>
          </cell>
          <cell r="B2400" t="str">
            <v>Беспроводной пульт управления</v>
          </cell>
          <cell r="C2400">
            <v>24</v>
          </cell>
          <cell r="D2400">
            <v>0</v>
          </cell>
          <cell r="E2400">
            <v>37800</v>
          </cell>
        </row>
        <row r="2401">
          <cell r="A2401" t="str">
            <v>BRC7F530W</v>
          </cell>
          <cell r="B2401" t="str">
            <v>Беспроводной пульт управления</v>
          </cell>
          <cell r="C2401" t="str">
            <v>&gt;50</v>
          </cell>
          <cell r="D2401">
            <v>0</v>
          </cell>
          <cell r="E2401">
            <v>39400</v>
          </cell>
        </row>
        <row r="2402">
          <cell r="A2402" t="str">
            <v>BRC7FA532F</v>
          </cell>
          <cell r="B2402" t="str">
            <v>Беспроводной пульт управления</v>
          </cell>
          <cell r="C2402">
            <v>11</v>
          </cell>
          <cell r="D2402">
            <v>0</v>
          </cell>
          <cell r="E2402">
            <v>35200</v>
          </cell>
        </row>
        <row r="2403">
          <cell r="A2403" t="str">
            <v>BRC7GA53</v>
          </cell>
          <cell r="B2403" t="str">
            <v>Беспроводной пульт управления</v>
          </cell>
          <cell r="C2403">
            <v>9</v>
          </cell>
          <cell r="D2403">
            <v>0</v>
          </cell>
          <cell r="E2403">
            <v>29000</v>
          </cell>
        </row>
        <row r="2404">
          <cell r="A2404" t="str">
            <v>KIC-110H</v>
          </cell>
          <cell r="B2404" t="str">
            <v>Беспроводной пульт управления</v>
          </cell>
          <cell r="C2404" t="str">
            <v>&gt;50</v>
          </cell>
          <cell r="D2404">
            <v>0</v>
          </cell>
          <cell r="E2404">
            <v>1790</v>
          </cell>
        </row>
        <row r="2405">
          <cell r="A2405" t="str">
            <v>KIC-111H</v>
          </cell>
          <cell r="B2405" t="str">
            <v>Беспроводной пульт управления</v>
          </cell>
          <cell r="C2405" t="str">
            <v>&gt;50</v>
          </cell>
          <cell r="D2405">
            <v>0</v>
          </cell>
          <cell r="E2405">
            <v>1000</v>
          </cell>
        </row>
        <row r="2406">
          <cell r="A2406" t="str">
            <v>KIC-112H</v>
          </cell>
          <cell r="B2406" t="str">
            <v>Беспроводной пульт управления</v>
          </cell>
          <cell r="C2406" t="str">
            <v>&gt;50</v>
          </cell>
          <cell r="D2406">
            <v>0</v>
          </cell>
          <cell r="E2406">
            <v>1790</v>
          </cell>
        </row>
        <row r="2407">
          <cell r="A2407" t="str">
            <v>KIC-85H</v>
          </cell>
          <cell r="B2407" t="str">
            <v>Беспроводной пульт управления</v>
          </cell>
          <cell r="C2407">
            <v>0</v>
          </cell>
          <cell r="D2407">
            <v>0</v>
          </cell>
          <cell r="E2407">
            <v>3600</v>
          </cell>
        </row>
        <row r="2408">
          <cell r="A2408" t="str">
            <v>KWC-22</v>
          </cell>
          <cell r="B2408" t="str">
            <v>Проводной пульт управления</v>
          </cell>
          <cell r="C2408">
            <v>0</v>
          </cell>
          <cell r="D2408">
            <v>0</v>
          </cell>
          <cell r="E2408">
            <v>4100</v>
          </cell>
        </row>
        <row r="2409">
          <cell r="A2409" t="str">
            <v>KWC-41</v>
          </cell>
          <cell r="B2409" t="str">
            <v>Проводной пульт для DX PRO</v>
          </cell>
          <cell r="C2409">
            <v>0</v>
          </cell>
          <cell r="D2409">
            <v>0</v>
          </cell>
          <cell r="E2409">
            <v>12000</v>
          </cell>
        </row>
        <row r="2410">
          <cell r="A2410" t="str">
            <v>KJR-12B/DP(T)-E</v>
          </cell>
          <cell r="B2410" t="str">
            <v>Проводной пульт управления</v>
          </cell>
          <cell r="C2410">
            <v>0</v>
          </cell>
          <cell r="D2410">
            <v>0</v>
          </cell>
          <cell r="E2410">
            <v>4000</v>
          </cell>
        </row>
        <row r="2411">
          <cell r="A2411" t="str">
            <v>KJR-12B/DP(T)-E-2</v>
          </cell>
          <cell r="B2411" t="str">
            <v>Проводной пульт управления</v>
          </cell>
          <cell r="C2411">
            <v>0</v>
          </cell>
          <cell r="D2411">
            <v>0</v>
          </cell>
          <cell r="E2411">
            <v>4000</v>
          </cell>
        </row>
        <row r="2412">
          <cell r="A2412" t="str">
            <v>KJR-29B1/BK-E</v>
          </cell>
          <cell r="B2412" t="str">
            <v>Проводной пульт управления</v>
          </cell>
          <cell r="C2412">
            <v>0</v>
          </cell>
          <cell r="D2412">
            <v>0</v>
          </cell>
          <cell r="E2412">
            <v>7000</v>
          </cell>
        </row>
        <row r="2413">
          <cell r="A2413" t="str">
            <v>RG10A(B2S)/BGEF</v>
          </cell>
          <cell r="B2413" t="str">
            <v>Беспроводной пульт управления</v>
          </cell>
          <cell r="C2413" t="str">
            <v>&gt;50</v>
          </cell>
          <cell r="D2413">
            <v>0</v>
          </cell>
          <cell r="E2413">
            <v>1000</v>
          </cell>
        </row>
        <row r="2414">
          <cell r="A2414" t="str">
            <v>RG10B(B)/BGEF</v>
          </cell>
          <cell r="B2414" t="str">
            <v>Беспроводной пульт управления</v>
          </cell>
          <cell r="C2414">
            <v>0</v>
          </cell>
          <cell r="D2414">
            <v>0</v>
          </cell>
          <cell r="E2414"/>
        </row>
        <row r="2415">
          <cell r="A2415" t="str">
            <v>RG10B(B2)/BGEF</v>
          </cell>
          <cell r="B2415" t="str">
            <v>Беспроводной пульт управления</v>
          </cell>
          <cell r="C2415" t="str">
            <v>&gt;50</v>
          </cell>
          <cell r="D2415">
            <v>0</v>
          </cell>
          <cell r="E2415"/>
        </row>
        <row r="2416">
          <cell r="A2416" t="str">
            <v>RG10F(B)/BGEF</v>
          </cell>
          <cell r="B2416" t="str">
            <v>Беспроводной пульт управления</v>
          </cell>
          <cell r="C2416" t="str">
            <v>&gt;50</v>
          </cell>
          <cell r="D2416">
            <v>0</v>
          </cell>
          <cell r="E2416"/>
        </row>
        <row r="2417">
          <cell r="A2417" t="str">
            <v>RG70E/BGEF</v>
          </cell>
          <cell r="B2417" t="str">
            <v>Беспроводной пульт управления</v>
          </cell>
          <cell r="C2417">
            <v>0</v>
          </cell>
          <cell r="D2417">
            <v>0</v>
          </cell>
          <cell r="E2417">
            <v>2900</v>
          </cell>
        </row>
        <row r="2418">
          <cell r="A2418" t="str">
            <v>FWC06BF</v>
          </cell>
          <cell r="B2418" t="str">
            <v>Фанкойл</v>
          </cell>
          <cell r="C2418">
            <v>0</v>
          </cell>
          <cell r="D2418">
            <v>0</v>
          </cell>
          <cell r="E2418"/>
        </row>
        <row r="2419">
          <cell r="A2419" t="str">
            <v>FWC06BT</v>
          </cell>
          <cell r="B2419" t="str">
            <v>Фанкойл</v>
          </cell>
          <cell r="C2419">
            <v>0</v>
          </cell>
          <cell r="D2419">
            <v>0</v>
          </cell>
          <cell r="E2419"/>
        </row>
        <row r="2420">
          <cell r="A2420" t="str">
            <v>FWC07BF</v>
          </cell>
          <cell r="B2420" t="str">
            <v>Фанкойл</v>
          </cell>
          <cell r="C2420">
            <v>0</v>
          </cell>
          <cell r="D2420">
            <v>0</v>
          </cell>
          <cell r="E2420"/>
        </row>
        <row r="2421">
          <cell r="A2421" t="str">
            <v>FWC07BT</v>
          </cell>
          <cell r="B2421" t="str">
            <v>Фанкойл</v>
          </cell>
          <cell r="C2421">
            <v>0</v>
          </cell>
          <cell r="D2421">
            <v>0</v>
          </cell>
          <cell r="E2421"/>
        </row>
        <row r="2422">
          <cell r="A2422" t="str">
            <v>FWC08BF</v>
          </cell>
          <cell r="B2422" t="str">
            <v>Фанкойл</v>
          </cell>
          <cell r="C2422">
            <v>0</v>
          </cell>
          <cell r="D2422">
            <v>0</v>
          </cell>
          <cell r="E2422"/>
        </row>
        <row r="2423">
          <cell r="A2423" t="str">
            <v>FWC08BT</v>
          </cell>
          <cell r="B2423" t="str">
            <v>Фанкойл</v>
          </cell>
          <cell r="C2423">
            <v>4</v>
          </cell>
          <cell r="D2423">
            <v>0</v>
          </cell>
          <cell r="E2423"/>
        </row>
        <row r="2424">
          <cell r="A2424" t="str">
            <v>FWC09BF</v>
          </cell>
          <cell r="B2424" t="str">
            <v>Фанкойл</v>
          </cell>
          <cell r="C2424">
            <v>0</v>
          </cell>
          <cell r="D2424">
            <v>0</v>
          </cell>
          <cell r="E2424"/>
        </row>
        <row r="2425">
          <cell r="A2425" t="str">
            <v>FWC09BT</v>
          </cell>
          <cell r="B2425" t="str">
            <v>Фанкойл</v>
          </cell>
          <cell r="C2425">
            <v>11</v>
          </cell>
          <cell r="D2425">
            <v>0</v>
          </cell>
          <cell r="E2425"/>
        </row>
        <row r="2426">
          <cell r="A2426" t="str">
            <v>FWD04AF</v>
          </cell>
          <cell r="B2426" t="str">
            <v>Фанкойл</v>
          </cell>
          <cell r="C2426">
            <v>0</v>
          </cell>
          <cell r="D2426">
            <v>1</v>
          </cell>
          <cell r="E2426"/>
        </row>
        <row r="2427">
          <cell r="A2427" t="str">
            <v>FWD04AT</v>
          </cell>
          <cell r="B2427" t="str">
            <v>Фанкойл</v>
          </cell>
          <cell r="C2427">
            <v>1</v>
          </cell>
          <cell r="D2427">
            <v>0</v>
          </cell>
          <cell r="E2427"/>
        </row>
        <row r="2428">
          <cell r="A2428" t="str">
            <v>FWD06AF</v>
          </cell>
          <cell r="B2428" t="str">
            <v>Фанкойл</v>
          </cell>
          <cell r="C2428">
            <v>0</v>
          </cell>
          <cell r="D2428">
            <v>0</v>
          </cell>
          <cell r="E2428"/>
        </row>
        <row r="2429">
          <cell r="A2429" t="str">
            <v>FWD06AT</v>
          </cell>
          <cell r="B2429" t="str">
            <v>Фанкойл</v>
          </cell>
          <cell r="C2429">
            <v>0</v>
          </cell>
          <cell r="D2429">
            <v>0</v>
          </cell>
          <cell r="E2429"/>
        </row>
        <row r="2430">
          <cell r="A2430" t="str">
            <v>FWD08AF</v>
          </cell>
          <cell r="B2430" t="str">
            <v>Фанкойл</v>
          </cell>
          <cell r="C2430">
            <v>0</v>
          </cell>
          <cell r="D2430">
            <v>0</v>
          </cell>
          <cell r="E2430"/>
        </row>
        <row r="2431">
          <cell r="A2431" t="str">
            <v>FWD08AT</v>
          </cell>
          <cell r="B2431" t="str">
            <v>Фанкойл</v>
          </cell>
          <cell r="C2431">
            <v>0</v>
          </cell>
          <cell r="D2431">
            <v>0</v>
          </cell>
          <cell r="E2431"/>
        </row>
        <row r="2432">
          <cell r="A2432" t="str">
            <v>FWD10AF</v>
          </cell>
          <cell r="B2432" t="str">
            <v>Фанкойл</v>
          </cell>
          <cell r="C2432">
            <v>0</v>
          </cell>
          <cell r="D2432">
            <v>0</v>
          </cell>
          <cell r="E2432"/>
        </row>
        <row r="2433">
          <cell r="A2433" t="str">
            <v>FWD10AT</v>
          </cell>
          <cell r="B2433" t="str">
            <v>Фанкойл</v>
          </cell>
          <cell r="C2433">
            <v>0</v>
          </cell>
          <cell r="D2433">
            <v>0</v>
          </cell>
          <cell r="E2433"/>
        </row>
        <row r="2434">
          <cell r="A2434" t="str">
            <v>FWD12AF</v>
          </cell>
          <cell r="B2434" t="str">
            <v>Фанкойл</v>
          </cell>
          <cell r="C2434">
            <v>0</v>
          </cell>
          <cell r="D2434">
            <v>0</v>
          </cell>
          <cell r="E2434"/>
        </row>
        <row r="2435">
          <cell r="A2435" t="str">
            <v>FWD12AT</v>
          </cell>
          <cell r="B2435" t="str">
            <v>Фанкойл</v>
          </cell>
          <cell r="C2435">
            <v>1</v>
          </cell>
          <cell r="D2435">
            <v>0</v>
          </cell>
          <cell r="E2435"/>
        </row>
        <row r="2436">
          <cell r="A2436" t="str">
            <v>FWD16AF</v>
          </cell>
          <cell r="B2436" t="str">
            <v>Фанкойл</v>
          </cell>
          <cell r="C2436">
            <v>0</v>
          </cell>
          <cell r="D2436">
            <v>0</v>
          </cell>
          <cell r="E2436"/>
        </row>
        <row r="2437">
          <cell r="A2437" t="str">
            <v>FWD16AT</v>
          </cell>
          <cell r="B2437" t="str">
            <v>Фанкойл</v>
          </cell>
          <cell r="C2437">
            <v>2</v>
          </cell>
          <cell r="D2437">
            <v>0</v>
          </cell>
          <cell r="E2437"/>
        </row>
        <row r="2438">
          <cell r="A2438" t="str">
            <v>FWD18AF</v>
          </cell>
          <cell r="B2438" t="str">
            <v>Фанкойл</v>
          </cell>
          <cell r="C2438">
            <v>0</v>
          </cell>
          <cell r="D2438">
            <v>0</v>
          </cell>
          <cell r="E2438"/>
        </row>
        <row r="2439">
          <cell r="A2439" t="str">
            <v>FWD18AT</v>
          </cell>
          <cell r="B2439" t="str">
            <v>Фанкойл</v>
          </cell>
          <cell r="C2439">
            <v>24</v>
          </cell>
          <cell r="D2439">
            <v>2</v>
          </cell>
          <cell r="E2439"/>
        </row>
        <row r="2440">
          <cell r="A2440" t="str">
            <v>FWF02BF</v>
          </cell>
          <cell r="B2440" t="str">
            <v>Фанкойл</v>
          </cell>
          <cell r="C2440">
            <v>0</v>
          </cell>
          <cell r="D2440">
            <v>0</v>
          </cell>
          <cell r="E2440"/>
        </row>
        <row r="2441">
          <cell r="A2441" t="str">
            <v>FWF02BT</v>
          </cell>
          <cell r="B2441" t="str">
            <v>Фанкойл</v>
          </cell>
          <cell r="C2441">
            <v>0</v>
          </cell>
          <cell r="D2441">
            <v>0</v>
          </cell>
          <cell r="E2441"/>
        </row>
        <row r="2442">
          <cell r="A2442" t="str">
            <v>FWF03BF</v>
          </cell>
          <cell r="B2442" t="str">
            <v>Фанкойл</v>
          </cell>
          <cell r="C2442">
            <v>0</v>
          </cell>
          <cell r="D2442">
            <v>0</v>
          </cell>
          <cell r="E2442"/>
        </row>
        <row r="2443">
          <cell r="A2443" t="str">
            <v>FWF03BT</v>
          </cell>
          <cell r="B2443" t="str">
            <v>Фанкойл</v>
          </cell>
          <cell r="C2443">
            <v>0</v>
          </cell>
          <cell r="D2443">
            <v>0</v>
          </cell>
          <cell r="E2443"/>
        </row>
        <row r="2444">
          <cell r="A2444" t="str">
            <v>FWF04BF</v>
          </cell>
          <cell r="B2444" t="str">
            <v>Фанкойл</v>
          </cell>
          <cell r="C2444">
            <v>3</v>
          </cell>
          <cell r="D2444">
            <v>0</v>
          </cell>
          <cell r="E2444"/>
        </row>
        <row r="2445">
          <cell r="A2445" t="str">
            <v>FWF04BT</v>
          </cell>
          <cell r="B2445" t="str">
            <v>Фанкойл</v>
          </cell>
          <cell r="C2445">
            <v>0</v>
          </cell>
          <cell r="D2445">
            <v>0</v>
          </cell>
          <cell r="E2445"/>
        </row>
        <row r="2446">
          <cell r="A2446" t="str">
            <v>FWF05BF</v>
          </cell>
          <cell r="B2446" t="str">
            <v>Фанкойл</v>
          </cell>
          <cell r="C2446">
            <v>0</v>
          </cell>
          <cell r="D2446">
            <v>0</v>
          </cell>
          <cell r="E2446"/>
        </row>
        <row r="2447">
          <cell r="A2447" t="str">
            <v>FWF05BT</v>
          </cell>
          <cell r="B2447" t="str">
            <v>Фанкойл</v>
          </cell>
          <cell r="C2447">
            <v>0</v>
          </cell>
          <cell r="D2447">
            <v>0</v>
          </cell>
          <cell r="E2447"/>
        </row>
        <row r="2448">
          <cell r="A2448" t="str">
            <v>KFGC20H0EN1</v>
          </cell>
          <cell r="B2448" t="str">
            <v>Настенный фанкойл</v>
          </cell>
          <cell r="C2448">
            <v>0</v>
          </cell>
          <cell r="D2448">
            <v>0</v>
          </cell>
          <cell r="E2448"/>
        </row>
        <row r="2449">
          <cell r="A2449" t="str">
            <v>KFGC26H0EN1</v>
          </cell>
          <cell r="B2449" t="str">
            <v>Настенный фанкойл</v>
          </cell>
          <cell r="C2449">
            <v>0</v>
          </cell>
          <cell r="D2449">
            <v>0</v>
          </cell>
          <cell r="E2449"/>
        </row>
        <row r="2450">
          <cell r="A2450" t="str">
            <v>KFGC30H0EN1</v>
          </cell>
          <cell r="B2450" t="str">
            <v>Настенный фанкойл</v>
          </cell>
          <cell r="C2450">
            <v>0</v>
          </cell>
          <cell r="D2450">
            <v>0</v>
          </cell>
          <cell r="E2450"/>
        </row>
        <row r="2451">
          <cell r="A2451" t="str">
            <v>KFGC40H0EN1</v>
          </cell>
          <cell r="B2451" t="str">
            <v>Настенный фанкойл</v>
          </cell>
          <cell r="C2451">
            <v>0</v>
          </cell>
          <cell r="D2451">
            <v>14</v>
          </cell>
          <cell r="E2451"/>
        </row>
        <row r="2452">
          <cell r="A2452" t="str">
            <v>KFGC46H0EN1</v>
          </cell>
          <cell r="B2452" t="str">
            <v>Настенный фанкойл</v>
          </cell>
          <cell r="C2452">
            <v>0</v>
          </cell>
          <cell r="D2452" t="str">
            <v>&gt;50</v>
          </cell>
          <cell r="E2452"/>
        </row>
        <row r="2453">
          <cell r="A2453" t="str">
            <v>KFHF12H0EN1-3R</v>
          </cell>
          <cell r="B2453" t="str">
            <v>Напольно-потолочный фанкойл без корпуса</v>
          </cell>
          <cell r="C2453">
            <v>0</v>
          </cell>
          <cell r="D2453" t="str">
            <v>&gt;50</v>
          </cell>
          <cell r="E2453"/>
        </row>
        <row r="2454">
          <cell r="A2454" t="str">
            <v>KFHF20H0EN1-3R</v>
          </cell>
          <cell r="B2454" t="str">
            <v>Напольно-потолочный фанкойл без корпуса</v>
          </cell>
          <cell r="C2454">
            <v>0</v>
          </cell>
          <cell r="D2454" t="str">
            <v>&gt;50</v>
          </cell>
          <cell r="E2454"/>
        </row>
        <row r="2455">
          <cell r="A2455" t="str">
            <v>KFHF20H0EN1-4R</v>
          </cell>
          <cell r="B2455" t="str">
            <v>Напольно-потолочный фанкойл без корпуса</v>
          </cell>
          <cell r="C2455">
            <v>0</v>
          </cell>
          <cell r="D2455">
            <v>0</v>
          </cell>
          <cell r="E2455"/>
        </row>
        <row r="2456">
          <cell r="A2456" t="str">
            <v>KFHF23H0EN1-4R</v>
          </cell>
          <cell r="B2456" t="str">
            <v>Напольно-потолочный фанкойл без корпуса</v>
          </cell>
          <cell r="C2456">
            <v>0</v>
          </cell>
          <cell r="D2456">
            <v>0</v>
          </cell>
          <cell r="E2456"/>
        </row>
        <row r="2457">
          <cell r="A2457" t="str">
            <v>KFHF32H0EN1-3R</v>
          </cell>
          <cell r="B2457" t="str">
            <v>Напольно-потолочный фанкойл без корпуса</v>
          </cell>
          <cell r="C2457">
            <v>0</v>
          </cell>
          <cell r="D2457">
            <v>48</v>
          </cell>
          <cell r="E2457"/>
        </row>
        <row r="2458">
          <cell r="A2458" t="str">
            <v>KFHF35H0EN1-4R</v>
          </cell>
          <cell r="B2458" t="str">
            <v>Напольно-потолочный фанкойл без корпуса</v>
          </cell>
          <cell r="C2458">
            <v>0</v>
          </cell>
          <cell r="D2458">
            <v>0</v>
          </cell>
          <cell r="E2458"/>
        </row>
        <row r="2459">
          <cell r="A2459" t="str">
            <v>KFHF38H0EN1-3R</v>
          </cell>
          <cell r="B2459" t="str">
            <v>Напольно-потолочный фанкойл без корпуса</v>
          </cell>
          <cell r="C2459">
            <v>0</v>
          </cell>
          <cell r="D2459" t="str">
            <v>&gt;50</v>
          </cell>
          <cell r="E2459"/>
        </row>
        <row r="2460">
          <cell r="A2460" t="str">
            <v>KFHF43H0EN1-4R</v>
          </cell>
          <cell r="B2460" t="str">
            <v>Напольно-потолочный фанкойл без корпуса</v>
          </cell>
          <cell r="C2460">
            <v>0</v>
          </cell>
          <cell r="D2460">
            <v>0</v>
          </cell>
          <cell r="E2460"/>
        </row>
        <row r="2461">
          <cell r="A2461" t="str">
            <v>KFHF50H0EN1-3R</v>
          </cell>
          <cell r="B2461" t="str">
            <v>Напольно-потолочный фанкойл без корпуса</v>
          </cell>
          <cell r="C2461">
            <v>0</v>
          </cell>
          <cell r="D2461">
            <v>45</v>
          </cell>
          <cell r="E2461"/>
        </row>
        <row r="2462">
          <cell r="A2462" t="str">
            <v>KFHF58H0EN1-4R</v>
          </cell>
          <cell r="B2462" t="str">
            <v>Напольно-потолочный фанкойл без корпуса</v>
          </cell>
          <cell r="C2462">
            <v>0</v>
          </cell>
          <cell r="D2462">
            <v>0</v>
          </cell>
          <cell r="E2462"/>
        </row>
        <row r="2463">
          <cell r="A2463" t="str">
            <v>KFHF62H0EN1-3R</v>
          </cell>
          <cell r="B2463" t="str">
            <v>Напольно-потолочный фанкойл без корпуса</v>
          </cell>
          <cell r="C2463">
            <v>0</v>
          </cell>
          <cell r="D2463">
            <v>44</v>
          </cell>
          <cell r="E2463"/>
        </row>
        <row r="2464">
          <cell r="A2464" t="str">
            <v>KFHF75H0EN1-4R</v>
          </cell>
          <cell r="B2464" t="str">
            <v>Напольно-потолочный фанкойл без корпуса</v>
          </cell>
          <cell r="C2464">
            <v>0</v>
          </cell>
          <cell r="D2464">
            <v>0</v>
          </cell>
          <cell r="E2464"/>
        </row>
        <row r="2465">
          <cell r="A2465" t="str">
            <v>KFHH12H0EN1-3R</v>
          </cell>
          <cell r="B2465" t="str">
            <v>Напольно-потолочный фанкойл в корпусе</v>
          </cell>
          <cell r="C2465">
            <v>0</v>
          </cell>
          <cell r="D2465">
            <v>30</v>
          </cell>
          <cell r="E2465"/>
        </row>
        <row r="2466">
          <cell r="A2466" t="str">
            <v>KFHH20H0EN1-3R</v>
          </cell>
          <cell r="B2466" t="str">
            <v>Напольно-потолочный фанкойл в корпусе</v>
          </cell>
          <cell r="C2466">
            <v>0</v>
          </cell>
          <cell r="D2466">
            <v>6</v>
          </cell>
          <cell r="E2466"/>
        </row>
        <row r="2467">
          <cell r="A2467" t="str">
            <v>KFHH20H0EN1-4R</v>
          </cell>
          <cell r="B2467" t="str">
            <v>Напольно-потолочный фанкойл в корпусе</v>
          </cell>
          <cell r="C2467">
            <v>0</v>
          </cell>
          <cell r="D2467">
            <v>0</v>
          </cell>
          <cell r="E2467"/>
        </row>
        <row r="2468">
          <cell r="A2468" t="str">
            <v>KFHH23H0EN1-4R</v>
          </cell>
          <cell r="B2468" t="str">
            <v>Напольно-потолочный фанкойл в корпусе</v>
          </cell>
          <cell r="C2468">
            <v>0</v>
          </cell>
          <cell r="D2468">
            <v>0</v>
          </cell>
          <cell r="E2468"/>
        </row>
        <row r="2469">
          <cell r="A2469" t="str">
            <v>KFHH32H0EN1-3R</v>
          </cell>
          <cell r="B2469" t="str">
            <v>Напольно-потолочный фанкойл в корпусе</v>
          </cell>
          <cell r="C2469">
            <v>0</v>
          </cell>
          <cell r="D2469">
            <v>18</v>
          </cell>
          <cell r="E2469"/>
        </row>
        <row r="2470">
          <cell r="A2470" t="str">
            <v>KFHH35H0EN1-4R</v>
          </cell>
          <cell r="B2470" t="str">
            <v>Напольно-потолочный фанкойл в корпусе</v>
          </cell>
          <cell r="C2470">
            <v>0</v>
          </cell>
          <cell r="D2470">
            <v>0</v>
          </cell>
          <cell r="E2470"/>
        </row>
        <row r="2471">
          <cell r="A2471" t="str">
            <v>KFHH38H0EN1-3R</v>
          </cell>
          <cell r="B2471" t="str">
            <v>Напольно-потолочный фанкойл в корпусе</v>
          </cell>
          <cell r="C2471">
            <v>0</v>
          </cell>
          <cell r="D2471" t="str">
            <v>&gt;50</v>
          </cell>
          <cell r="E2471"/>
        </row>
        <row r="2472">
          <cell r="A2472" t="str">
            <v>KFHH43H0EN1-4R</v>
          </cell>
          <cell r="B2472" t="str">
            <v>Напольно-потолочный фанкойл в корпусе</v>
          </cell>
          <cell r="C2472">
            <v>0</v>
          </cell>
          <cell r="D2472">
            <v>0</v>
          </cell>
          <cell r="E2472"/>
        </row>
        <row r="2473">
          <cell r="A2473" t="str">
            <v>KFHH50H0EN1-3R</v>
          </cell>
          <cell r="B2473" t="str">
            <v>Напольно-потолочный фанкойл в корпусе</v>
          </cell>
          <cell r="C2473">
            <v>0</v>
          </cell>
          <cell r="D2473">
            <v>36</v>
          </cell>
          <cell r="E2473"/>
        </row>
        <row r="2474">
          <cell r="A2474" t="str">
            <v>KFHH58H0EN1-4R</v>
          </cell>
          <cell r="B2474" t="str">
            <v>Напольно-потолочный фанкойл в корпусе</v>
          </cell>
          <cell r="C2474">
            <v>0</v>
          </cell>
          <cell r="D2474">
            <v>0</v>
          </cell>
          <cell r="E2474"/>
        </row>
        <row r="2475">
          <cell r="A2475" t="str">
            <v>KFHH62H0EN1-3R</v>
          </cell>
          <cell r="B2475" t="str">
            <v>Напольно-потолочный фанкойл в корпусе</v>
          </cell>
          <cell r="C2475">
            <v>0</v>
          </cell>
          <cell r="D2475">
            <v>30</v>
          </cell>
          <cell r="E2475"/>
        </row>
        <row r="2476">
          <cell r="A2476" t="str">
            <v>KFHH75H0EN1-4R</v>
          </cell>
          <cell r="B2476" t="str">
            <v>Напольно-потолочный фанкойл в корпусе</v>
          </cell>
          <cell r="C2476">
            <v>0</v>
          </cell>
          <cell r="D2476">
            <v>0</v>
          </cell>
          <cell r="E2476"/>
        </row>
        <row r="2477">
          <cell r="A2477" t="str">
            <v>KFKD112H0EN1</v>
          </cell>
          <cell r="B2477" t="str">
            <v>Фанкойл</v>
          </cell>
          <cell r="C2477">
            <v>0</v>
          </cell>
          <cell r="D2477">
            <v>0</v>
          </cell>
          <cell r="E2477"/>
        </row>
        <row r="2478">
          <cell r="A2478" t="str">
            <v>KFKD140H0EN1</v>
          </cell>
          <cell r="B2478" t="str">
            <v>Фанкойл</v>
          </cell>
          <cell r="C2478">
            <v>0</v>
          </cell>
          <cell r="D2478">
            <v>0</v>
          </cell>
          <cell r="E2478"/>
        </row>
        <row r="2479">
          <cell r="A2479" t="str">
            <v>KFKD20H0EN1</v>
          </cell>
          <cell r="B2479" t="str">
            <v>Фанкойл</v>
          </cell>
          <cell r="C2479">
            <v>0</v>
          </cell>
          <cell r="D2479">
            <v>0</v>
          </cell>
          <cell r="E2479"/>
        </row>
        <row r="2480">
          <cell r="A2480" t="str">
            <v>KFKD30H0EN1</v>
          </cell>
          <cell r="B2480" t="str">
            <v>Фанкойл</v>
          </cell>
          <cell r="C2480">
            <v>0</v>
          </cell>
          <cell r="D2480">
            <v>0</v>
          </cell>
          <cell r="E2480"/>
        </row>
        <row r="2481">
          <cell r="A2481" t="str">
            <v>KFKD38H0EN1</v>
          </cell>
          <cell r="B2481" t="str">
            <v>Фанкойл</v>
          </cell>
          <cell r="C2481">
            <v>0</v>
          </cell>
          <cell r="D2481">
            <v>0</v>
          </cell>
          <cell r="E2481"/>
        </row>
        <row r="2482">
          <cell r="A2482" t="str">
            <v>KFKD48H0EN1</v>
          </cell>
          <cell r="B2482" t="str">
            <v>Фанкойл</v>
          </cell>
          <cell r="C2482">
            <v>0</v>
          </cell>
          <cell r="D2482">
            <v>0</v>
          </cell>
          <cell r="E2482"/>
        </row>
        <row r="2483">
          <cell r="A2483" t="str">
            <v>KFKD57H0EN1</v>
          </cell>
          <cell r="B2483" t="str">
            <v>Фанкойл</v>
          </cell>
          <cell r="C2483">
            <v>0</v>
          </cell>
          <cell r="D2483">
            <v>0</v>
          </cell>
          <cell r="E2483"/>
        </row>
        <row r="2484">
          <cell r="A2484" t="str">
            <v>KFKD70H0EN1</v>
          </cell>
          <cell r="B2484" t="str">
            <v>Фанкойл</v>
          </cell>
          <cell r="C2484">
            <v>0</v>
          </cell>
          <cell r="D2484">
            <v>0</v>
          </cell>
          <cell r="E2484"/>
        </row>
        <row r="2485">
          <cell r="A2485" t="str">
            <v>KFKD89H0EN1</v>
          </cell>
          <cell r="B2485" t="str">
            <v>Фанкойл</v>
          </cell>
          <cell r="C2485">
            <v>0</v>
          </cell>
          <cell r="D2485">
            <v>0</v>
          </cell>
          <cell r="E2485"/>
        </row>
        <row r="2486">
          <cell r="A2486" t="str">
            <v>KFKF112H0EN1</v>
          </cell>
          <cell r="B2486" t="str">
            <v>Канальный фанкойл средненапорный</v>
          </cell>
          <cell r="C2486">
            <v>3</v>
          </cell>
          <cell r="D2486" t="str">
            <v>&gt;50</v>
          </cell>
          <cell r="E2486"/>
        </row>
        <row r="2487">
          <cell r="A2487" t="str">
            <v>KFKF130H0EN1</v>
          </cell>
          <cell r="B2487" t="str">
            <v>Канальный фанкойл средненапорный</v>
          </cell>
          <cell r="C2487">
            <v>0</v>
          </cell>
          <cell r="D2487" t="str">
            <v>&gt;50</v>
          </cell>
          <cell r="E2487"/>
        </row>
        <row r="2488">
          <cell r="A2488" t="str">
            <v>KFKF25H0EN1</v>
          </cell>
          <cell r="B2488" t="str">
            <v>Канальный фанкойл средненапорный</v>
          </cell>
          <cell r="C2488">
            <v>0</v>
          </cell>
          <cell r="D2488" t="str">
            <v>&gt;50</v>
          </cell>
          <cell r="E2488"/>
        </row>
        <row r="2489">
          <cell r="A2489" t="str">
            <v>KFKF34H0EN1</v>
          </cell>
          <cell r="B2489" t="str">
            <v>Канальный фанкойл средненапорный</v>
          </cell>
          <cell r="C2489">
            <v>0</v>
          </cell>
          <cell r="D2489" t="str">
            <v>&gt;50</v>
          </cell>
          <cell r="E2489"/>
        </row>
        <row r="2490">
          <cell r="A2490" t="str">
            <v>KFKF44H0EN1</v>
          </cell>
          <cell r="B2490" t="str">
            <v>Канальный фанкойл средненапорный</v>
          </cell>
          <cell r="C2490">
            <v>2</v>
          </cell>
          <cell r="D2490" t="str">
            <v>&gt;50</v>
          </cell>
          <cell r="E2490"/>
        </row>
        <row r="2491">
          <cell r="A2491" t="str">
            <v>KFKF50H0EN1</v>
          </cell>
          <cell r="B2491" t="str">
            <v>Канальный фанкойл средненапорный</v>
          </cell>
          <cell r="C2491">
            <v>0</v>
          </cell>
          <cell r="D2491" t="str">
            <v>&gt;50</v>
          </cell>
          <cell r="E2491"/>
        </row>
        <row r="2492">
          <cell r="A2492" t="str">
            <v>KFKF60H0EN1</v>
          </cell>
          <cell r="B2492" t="str">
            <v>Канальный фанкойл средненапорный</v>
          </cell>
          <cell r="C2492">
            <v>0</v>
          </cell>
          <cell r="D2492" t="str">
            <v>&gt;50</v>
          </cell>
          <cell r="E2492"/>
        </row>
        <row r="2493">
          <cell r="A2493" t="str">
            <v>KFKF72H0EN1</v>
          </cell>
          <cell r="B2493" t="str">
            <v>Канальный фанкойл средненапорный</v>
          </cell>
          <cell r="C2493">
            <v>0</v>
          </cell>
          <cell r="D2493" t="str">
            <v>&gt;50</v>
          </cell>
          <cell r="E2493"/>
        </row>
        <row r="2494">
          <cell r="A2494" t="str">
            <v>KFKF80H0EN1</v>
          </cell>
          <cell r="B2494" t="str">
            <v>Канальный фанкойл средненапорный</v>
          </cell>
          <cell r="C2494">
            <v>0</v>
          </cell>
          <cell r="D2494">
            <v>47</v>
          </cell>
          <cell r="E2494"/>
        </row>
        <row r="2495">
          <cell r="A2495" t="str">
            <v>KFKF92H0EN1</v>
          </cell>
          <cell r="B2495" t="str">
            <v>Канальный фанкойл средненапорный</v>
          </cell>
          <cell r="C2495">
            <v>0</v>
          </cell>
          <cell r="D2495">
            <v>22</v>
          </cell>
          <cell r="E2495"/>
        </row>
        <row r="2496">
          <cell r="A2496" t="str">
            <v>KFTE112H0EN1</v>
          </cell>
          <cell r="B2496" t="str">
            <v>Канальный фанкойл высоконапорный</v>
          </cell>
          <cell r="C2496">
            <v>0</v>
          </cell>
          <cell r="D2496" t="str">
            <v>&gt;50</v>
          </cell>
          <cell r="E2496"/>
        </row>
        <row r="2497">
          <cell r="A2497" t="str">
            <v>KFTE120H0EN1</v>
          </cell>
          <cell r="B2497" t="str">
            <v>Канальный фанкойл высоконапорный</v>
          </cell>
          <cell r="C2497">
            <v>0</v>
          </cell>
          <cell r="D2497">
            <v>42</v>
          </cell>
          <cell r="E2497"/>
        </row>
        <row r="2498">
          <cell r="A2498" t="str">
            <v>KFTE140H0EN1</v>
          </cell>
          <cell r="B2498" t="str">
            <v>Канальный фанкойл высоконапорный</v>
          </cell>
          <cell r="C2498">
            <v>0</v>
          </cell>
          <cell r="D2498" t="str">
            <v>&gt;50</v>
          </cell>
          <cell r="E2498"/>
        </row>
        <row r="2499">
          <cell r="A2499" t="str">
            <v>KFTE158H0EN1</v>
          </cell>
          <cell r="B2499" t="str">
            <v>Канальный фанкойл высоконапорный</v>
          </cell>
          <cell r="C2499">
            <v>0</v>
          </cell>
          <cell r="D2499">
            <v>36</v>
          </cell>
          <cell r="E2499"/>
        </row>
        <row r="2500">
          <cell r="A2500" t="str">
            <v>KFTE200H0EN1</v>
          </cell>
          <cell r="B2500" t="str">
            <v>Канальный фанкойл высоконапорный</v>
          </cell>
          <cell r="C2500">
            <v>0</v>
          </cell>
          <cell r="D2500">
            <v>20</v>
          </cell>
          <cell r="E2500"/>
        </row>
        <row r="2501">
          <cell r="A2501" t="str">
            <v>KFTE65H0EN1</v>
          </cell>
          <cell r="B2501" t="str">
            <v>Канальный фанкойл высоконапорный</v>
          </cell>
          <cell r="C2501">
            <v>0</v>
          </cell>
          <cell r="D2501" t="str">
            <v>&gt;50</v>
          </cell>
          <cell r="E2501"/>
        </row>
        <row r="2502">
          <cell r="A2502" t="str">
            <v>KFTE89H0EN1</v>
          </cell>
          <cell r="B2502" t="str">
            <v>Канальный фанкойл высоконапорный</v>
          </cell>
          <cell r="C2502">
            <v>0</v>
          </cell>
          <cell r="D2502" t="str">
            <v>&gt;50</v>
          </cell>
          <cell r="E2502"/>
        </row>
        <row r="2503">
          <cell r="A2503" t="str">
            <v>KFVE112H0EN1D</v>
          </cell>
          <cell r="B2503" t="str">
            <v>Кассетный фанкойл 900x900</v>
          </cell>
          <cell r="C2503">
            <v>0</v>
          </cell>
          <cell r="D2503" t="str">
            <v>&gt;50</v>
          </cell>
          <cell r="E2503"/>
        </row>
        <row r="2504">
          <cell r="A2504" t="str">
            <v>KFVE140H0EN1D</v>
          </cell>
          <cell r="B2504" t="str">
            <v>Кассетный фанкойл 900x900</v>
          </cell>
          <cell r="C2504">
            <v>0</v>
          </cell>
          <cell r="D2504">
            <v>25</v>
          </cell>
          <cell r="E2504"/>
        </row>
        <row r="2505">
          <cell r="A2505" t="str">
            <v>KFVE57H0EN1D</v>
          </cell>
          <cell r="B2505" t="str">
            <v>Кассетный фанкойл 900x900</v>
          </cell>
          <cell r="C2505">
            <v>0</v>
          </cell>
          <cell r="D2505">
            <v>38</v>
          </cell>
          <cell r="E2505"/>
        </row>
        <row r="2506">
          <cell r="A2506" t="str">
            <v>KFVE70H0EN1D</v>
          </cell>
          <cell r="B2506" t="str">
            <v>Кассетный фанкойл 900x900</v>
          </cell>
          <cell r="C2506">
            <v>0</v>
          </cell>
          <cell r="D2506" t="str">
            <v>&gt;50</v>
          </cell>
          <cell r="E2506"/>
        </row>
        <row r="2507">
          <cell r="A2507" t="str">
            <v>KFVE78H0EN1D</v>
          </cell>
          <cell r="B2507" t="str">
            <v>Кассетный фанкойл 900x900</v>
          </cell>
          <cell r="C2507">
            <v>0</v>
          </cell>
          <cell r="D2507" t="str">
            <v>&gt;50</v>
          </cell>
          <cell r="E2507"/>
        </row>
        <row r="2508">
          <cell r="A2508" t="str">
            <v>KFVE89H0EN1D</v>
          </cell>
          <cell r="B2508" t="str">
            <v>Кассетный фанкойл 900x900</v>
          </cell>
          <cell r="C2508">
            <v>0</v>
          </cell>
          <cell r="D2508" t="str">
            <v>&gt;50</v>
          </cell>
          <cell r="E2508"/>
        </row>
        <row r="2509">
          <cell r="A2509" t="str">
            <v>KFZH30H0EN1</v>
          </cell>
          <cell r="B2509" t="str">
            <v>Кассетный фанкойл 600x600</v>
          </cell>
          <cell r="C2509">
            <v>0</v>
          </cell>
          <cell r="D2509" t="str">
            <v>&gt;50</v>
          </cell>
          <cell r="E2509"/>
        </row>
        <row r="2510">
          <cell r="A2510" t="str">
            <v>KFZH38H0EN1</v>
          </cell>
          <cell r="B2510" t="str">
            <v>Кассетный фанкойл 600x600</v>
          </cell>
          <cell r="C2510">
            <v>0</v>
          </cell>
          <cell r="D2510" t="str">
            <v>&gt;50</v>
          </cell>
          <cell r="E2510"/>
        </row>
        <row r="2511">
          <cell r="A2511" t="str">
            <v>KFZH43H0EN1</v>
          </cell>
          <cell r="B2511" t="str">
            <v>Кассетный фанкойл 600x600</v>
          </cell>
          <cell r="C2511">
            <v>0</v>
          </cell>
          <cell r="D2511" t="str">
            <v>&gt;50</v>
          </cell>
          <cell r="E2511"/>
        </row>
        <row r="2512">
          <cell r="A2512" t="str">
            <v>KFZH48H0EN1</v>
          </cell>
          <cell r="B2512" t="str">
            <v>Кассетный фанкойл 600x600</v>
          </cell>
          <cell r="C2512">
            <v>0</v>
          </cell>
          <cell r="D2512" t="str">
            <v>&gt;50</v>
          </cell>
          <cell r="E2512"/>
        </row>
        <row r="2513">
          <cell r="A2513" t="str">
            <v>KQKD102H0EN1</v>
          </cell>
          <cell r="B2513" t="str">
            <v>Канальный фанкойл средненапорный</v>
          </cell>
          <cell r="C2513">
            <v>0</v>
          </cell>
          <cell r="D2513">
            <v>14</v>
          </cell>
          <cell r="E2513"/>
        </row>
        <row r="2514">
          <cell r="A2514" t="str">
            <v>KQKD115H0EN1</v>
          </cell>
          <cell r="B2514" t="str">
            <v>Канальный фанкойл средненапорный</v>
          </cell>
          <cell r="C2514">
            <v>0</v>
          </cell>
          <cell r="D2514">
            <v>20</v>
          </cell>
          <cell r="E2514"/>
        </row>
        <row r="2515">
          <cell r="A2515" t="str">
            <v>KQKD20H0EN1</v>
          </cell>
          <cell r="B2515" t="str">
            <v>Канальный фанкойл средненапорный</v>
          </cell>
          <cell r="C2515">
            <v>1</v>
          </cell>
          <cell r="D2515">
            <v>40</v>
          </cell>
          <cell r="E2515"/>
        </row>
        <row r="2516">
          <cell r="A2516" t="str">
            <v>KQKD27H0EN1</v>
          </cell>
          <cell r="B2516" t="str">
            <v>Канальный фанкойл средненапорный</v>
          </cell>
          <cell r="C2516">
            <v>0</v>
          </cell>
          <cell r="D2516">
            <v>0</v>
          </cell>
          <cell r="E2516"/>
        </row>
        <row r="2517">
          <cell r="A2517" t="str">
            <v>KQKD38H0EN1</v>
          </cell>
          <cell r="B2517" t="str">
            <v>Канальный фанкойл средненапорный</v>
          </cell>
          <cell r="C2517">
            <v>0</v>
          </cell>
          <cell r="D2517">
            <v>8</v>
          </cell>
          <cell r="E2517"/>
        </row>
        <row r="2518">
          <cell r="A2518" t="str">
            <v>KQKD43H0EN1</v>
          </cell>
          <cell r="B2518" t="str">
            <v>Канальный фанкойл средненапорный</v>
          </cell>
          <cell r="C2518">
            <v>0</v>
          </cell>
          <cell r="D2518">
            <v>0</v>
          </cell>
          <cell r="E2518"/>
        </row>
        <row r="2519">
          <cell r="A2519" t="str">
            <v>KQKD50H0EN1</v>
          </cell>
          <cell r="B2519" t="str">
            <v>Канальный фанкойл средненапорный</v>
          </cell>
          <cell r="C2519">
            <v>0</v>
          </cell>
          <cell r="D2519">
            <v>0</v>
          </cell>
          <cell r="E2519"/>
        </row>
        <row r="2520">
          <cell r="A2520" t="str">
            <v>KQKD68H0EN1</v>
          </cell>
          <cell r="B2520" t="str">
            <v>Канальный фанкойл средненапорный</v>
          </cell>
          <cell r="C2520">
            <v>0</v>
          </cell>
          <cell r="D2520">
            <v>1</v>
          </cell>
          <cell r="E2520"/>
        </row>
        <row r="2521">
          <cell r="A2521" t="str">
            <v>KQKD78H0EN1</v>
          </cell>
          <cell r="B2521" t="str">
            <v>Канальный фанкойл средненапорный</v>
          </cell>
          <cell r="C2521">
            <v>0</v>
          </cell>
          <cell r="D2521">
            <v>0</v>
          </cell>
          <cell r="E2521"/>
        </row>
        <row r="2522">
          <cell r="A2522" t="str">
            <v>KQVE105H0EN1D</v>
          </cell>
          <cell r="B2522" t="str">
            <v>Кассетный фанкойл 900x900</v>
          </cell>
          <cell r="C2522">
            <v>0</v>
          </cell>
          <cell r="D2522">
            <v>35</v>
          </cell>
          <cell r="E2522"/>
        </row>
        <row r="2523">
          <cell r="A2523" t="str">
            <v>KQVE50H0EN1D</v>
          </cell>
          <cell r="B2523" t="str">
            <v>Кассетный фанкойл 900x900</v>
          </cell>
          <cell r="C2523">
            <v>0</v>
          </cell>
          <cell r="D2523">
            <v>0</v>
          </cell>
          <cell r="E2523"/>
        </row>
        <row r="2524">
          <cell r="A2524" t="str">
            <v>KQVE60H0EN1D</v>
          </cell>
          <cell r="B2524" t="str">
            <v>Кассетный фанкойл 900x900</v>
          </cell>
          <cell r="C2524">
            <v>0</v>
          </cell>
          <cell r="D2524">
            <v>1</v>
          </cell>
          <cell r="E2524"/>
        </row>
        <row r="2525">
          <cell r="A2525" t="str">
            <v>KQVE62H0EN1D</v>
          </cell>
          <cell r="B2525" t="str">
            <v>Кассетный фанкойл 900x900</v>
          </cell>
          <cell r="C2525">
            <v>0</v>
          </cell>
          <cell r="D2525">
            <v>17</v>
          </cell>
          <cell r="E2525"/>
        </row>
        <row r="2526">
          <cell r="A2526" t="str">
            <v>KQVE67H0EN1D</v>
          </cell>
          <cell r="B2526" t="str">
            <v>Кассетный фанкойл 900x900</v>
          </cell>
          <cell r="C2526">
            <v>0</v>
          </cell>
          <cell r="D2526">
            <v>31</v>
          </cell>
          <cell r="E2526"/>
        </row>
        <row r="2527">
          <cell r="A2527" t="str">
            <v>KQVE93H0EN1D</v>
          </cell>
          <cell r="B2527" t="str">
            <v>Кассетный фанкойл 900x900</v>
          </cell>
          <cell r="C2527">
            <v>0</v>
          </cell>
          <cell r="D2527">
            <v>32</v>
          </cell>
          <cell r="E2527"/>
        </row>
        <row r="2528">
          <cell r="A2528" t="str">
            <v>KQZE25H0EN1</v>
          </cell>
          <cell r="B2528" t="str">
            <v>Кассетный фанкойл 600x600</v>
          </cell>
          <cell r="C2528">
            <v>0</v>
          </cell>
          <cell r="D2528">
            <v>14</v>
          </cell>
          <cell r="E2528"/>
        </row>
        <row r="2529">
          <cell r="A2529" t="str">
            <v>KQZE30H0EN1</v>
          </cell>
          <cell r="B2529" t="str">
            <v>Кассетный фанкойл 600x600</v>
          </cell>
          <cell r="C2529">
            <v>0</v>
          </cell>
          <cell r="D2529">
            <v>2</v>
          </cell>
          <cell r="E2529"/>
        </row>
        <row r="2530">
          <cell r="A2530" t="str">
            <v>KQZE32H0EN1</v>
          </cell>
          <cell r="B2530" t="str">
            <v>Кассетный фанкойл 600x600</v>
          </cell>
          <cell r="C2530">
            <v>0</v>
          </cell>
          <cell r="D2530">
            <v>30</v>
          </cell>
          <cell r="E2530"/>
        </row>
        <row r="2531">
          <cell r="A2531" t="str">
            <v>KQZE35H0EN1</v>
          </cell>
          <cell r="B2531" t="str">
            <v>Кассетный фанкойл 600x600</v>
          </cell>
          <cell r="C2531">
            <v>0</v>
          </cell>
          <cell r="D2531">
            <v>23</v>
          </cell>
          <cell r="E2531"/>
        </row>
        <row r="2532">
          <cell r="A2532" t="str">
            <v>MK02A3HCBS</v>
          </cell>
          <cell r="B2532" t="str">
            <v>Фанкойл</v>
          </cell>
          <cell r="C2532">
            <v>0</v>
          </cell>
          <cell r="D2532">
            <v>0</v>
          </cell>
          <cell r="E2532"/>
        </row>
        <row r="2533">
          <cell r="A2533" t="str">
            <v>MK02A3SCBS</v>
          </cell>
          <cell r="B2533" t="str">
            <v>Фанкойл</v>
          </cell>
          <cell r="C2533">
            <v>0</v>
          </cell>
          <cell r="D2533">
            <v>0</v>
          </cell>
          <cell r="E2533"/>
        </row>
        <row r="2534">
          <cell r="A2534" t="str">
            <v>MK02A3UCBS</v>
          </cell>
          <cell r="B2534" t="str">
            <v>Фанкойл</v>
          </cell>
          <cell r="C2534">
            <v>0</v>
          </cell>
          <cell r="D2534" t="str">
            <v>&gt;50</v>
          </cell>
          <cell r="E2534"/>
        </row>
        <row r="2535">
          <cell r="A2535" t="str">
            <v>MK03A3HCBS</v>
          </cell>
          <cell r="B2535" t="str">
            <v>Фанкойл</v>
          </cell>
          <cell r="C2535">
            <v>0</v>
          </cell>
          <cell r="D2535">
            <v>0</v>
          </cell>
          <cell r="E2535"/>
        </row>
        <row r="2536">
          <cell r="A2536" t="str">
            <v>MK03A3SCBS</v>
          </cell>
          <cell r="B2536" t="str">
            <v>Фанкойл</v>
          </cell>
          <cell r="C2536">
            <v>0</v>
          </cell>
          <cell r="D2536">
            <v>0</v>
          </cell>
          <cell r="E2536"/>
        </row>
        <row r="2537">
          <cell r="A2537" t="str">
            <v>MK03A3UCBS</v>
          </cell>
          <cell r="B2537" t="str">
            <v>Фанкойл</v>
          </cell>
          <cell r="C2537">
            <v>0</v>
          </cell>
          <cell r="D2537" t="str">
            <v>&gt;50</v>
          </cell>
          <cell r="E2537"/>
        </row>
        <row r="2538">
          <cell r="A2538" t="str">
            <v>MK04A3HCBS</v>
          </cell>
          <cell r="B2538" t="str">
            <v>Фанкойл</v>
          </cell>
          <cell r="C2538">
            <v>0</v>
          </cell>
          <cell r="D2538">
            <v>0</v>
          </cell>
          <cell r="E2538"/>
        </row>
        <row r="2539">
          <cell r="A2539" t="str">
            <v>MK04A3SCBS</v>
          </cell>
          <cell r="B2539" t="str">
            <v>Фанкойл</v>
          </cell>
          <cell r="C2539">
            <v>0</v>
          </cell>
          <cell r="D2539">
            <v>0</v>
          </cell>
          <cell r="E2539"/>
        </row>
        <row r="2540">
          <cell r="A2540" t="str">
            <v>MK04A3UCBS</v>
          </cell>
          <cell r="B2540" t="str">
            <v>Фанкойл</v>
          </cell>
          <cell r="C2540">
            <v>0</v>
          </cell>
          <cell r="D2540" t="str">
            <v>&gt;50</v>
          </cell>
          <cell r="E2540"/>
        </row>
        <row r="2541">
          <cell r="A2541" t="str">
            <v>MK05A3HCBS</v>
          </cell>
          <cell r="B2541" t="str">
            <v>Фанкойл</v>
          </cell>
          <cell r="C2541">
            <v>0</v>
          </cell>
          <cell r="D2541">
            <v>0</v>
          </cell>
          <cell r="E2541"/>
        </row>
        <row r="2542">
          <cell r="A2542" t="str">
            <v>MK05A3SCBS</v>
          </cell>
          <cell r="B2542" t="str">
            <v>Фанкойл</v>
          </cell>
          <cell r="C2542">
            <v>0</v>
          </cell>
          <cell r="D2542">
            <v>0</v>
          </cell>
          <cell r="E2542"/>
        </row>
        <row r="2543">
          <cell r="A2543" t="str">
            <v>MK05A3UCBS</v>
          </cell>
          <cell r="B2543" t="str">
            <v>Фанкойл</v>
          </cell>
          <cell r="C2543">
            <v>0</v>
          </cell>
          <cell r="D2543" t="str">
            <v>&gt;50</v>
          </cell>
          <cell r="E2543"/>
        </row>
        <row r="2544">
          <cell r="A2544" t="str">
            <v>MK06A3HCBS</v>
          </cell>
          <cell r="B2544" t="str">
            <v>Фанкойл</v>
          </cell>
          <cell r="C2544">
            <v>0</v>
          </cell>
          <cell r="D2544">
            <v>0</v>
          </cell>
          <cell r="E2544"/>
        </row>
        <row r="2545">
          <cell r="A2545" t="str">
            <v>MK06A3SCBS</v>
          </cell>
          <cell r="B2545" t="str">
            <v>Фанкойл</v>
          </cell>
          <cell r="C2545">
            <v>0</v>
          </cell>
          <cell r="D2545">
            <v>0</v>
          </cell>
          <cell r="E2545"/>
        </row>
        <row r="2546">
          <cell r="A2546" t="str">
            <v>MK06A3UCBS</v>
          </cell>
          <cell r="B2546" t="str">
            <v>Фанкойл</v>
          </cell>
          <cell r="C2546">
            <v>0</v>
          </cell>
          <cell r="D2546" t="str">
            <v>&gt;50</v>
          </cell>
          <cell r="E2546"/>
        </row>
        <row r="2547">
          <cell r="A2547" t="str">
            <v>MK07A3HCBS</v>
          </cell>
          <cell r="B2547" t="str">
            <v>Фанкойл</v>
          </cell>
          <cell r="C2547">
            <v>0</v>
          </cell>
          <cell r="D2547">
            <v>0</v>
          </cell>
          <cell r="E2547"/>
        </row>
        <row r="2548">
          <cell r="A2548" t="str">
            <v>MK07A3SCBS</v>
          </cell>
          <cell r="B2548" t="str">
            <v>Фанкойл</v>
          </cell>
          <cell r="C2548">
            <v>0</v>
          </cell>
          <cell r="D2548">
            <v>0</v>
          </cell>
          <cell r="E2548"/>
        </row>
        <row r="2549">
          <cell r="A2549" t="str">
            <v>MK07A3UCBS</v>
          </cell>
          <cell r="B2549" t="str">
            <v>Фанкойл</v>
          </cell>
          <cell r="C2549">
            <v>0</v>
          </cell>
          <cell r="D2549" t="str">
            <v>&gt;50</v>
          </cell>
          <cell r="E2549"/>
        </row>
        <row r="2550">
          <cell r="A2550" t="str">
            <v>MK08A3HCBS</v>
          </cell>
          <cell r="B2550" t="str">
            <v>Фанкойл</v>
          </cell>
          <cell r="C2550">
            <v>0</v>
          </cell>
          <cell r="D2550">
            <v>0</v>
          </cell>
          <cell r="E2550"/>
        </row>
        <row r="2551">
          <cell r="A2551" t="str">
            <v>MK08A3SCBS</v>
          </cell>
          <cell r="B2551" t="str">
            <v>Фанкойл</v>
          </cell>
          <cell r="C2551">
            <v>0</v>
          </cell>
          <cell r="D2551">
            <v>0</v>
          </cell>
          <cell r="E2551"/>
        </row>
        <row r="2552">
          <cell r="A2552" t="str">
            <v>MK08A3UCBS</v>
          </cell>
          <cell r="B2552" t="str">
            <v>Фанкойл</v>
          </cell>
          <cell r="C2552">
            <v>0</v>
          </cell>
          <cell r="D2552">
            <v>25</v>
          </cell>
          <cell r="E2552"/>
        </row>
        <row r="2553">
          <cell r="A2553" t="str">
            <v>MK10A3HCBS</v>
          </cell>
          <cell r="B2553" t="str">
            <v>Фанкойл</v>
          </cell>
          <cell r="C2553">
            <v>0</v>
          </cell>
          <cell r="D2553">
            <v>0</v>
          </cell>
          <cell r="E2553"/>
        </row>
        <row r="2554">
          <cell r="A2554" t="str">
            <v>MK10A3SCBS</v>
          </cell>
          <cell r="B2554" t="str">
            <v>Фанкойл</v>
          </cell>
          <cell r="C2554">
            <v>0</v>
          </cell>
          <cell r="D2554">
            <v>0</v>
          </cell>
          <cell r="E2554"/>
        </row>
        <row r="2555">
          <cell r="A2555" t="str">
            <v>MK10A3UCBS</v>
          </cell>
          <cell r="B2555" t="str">
            <v>Фанкойл</v>
          </cell>
          <cell r="C2555">
            <v>0</v>
          </cell>
          <cell r="D2555">
            <v>13</v>
          </cell>
          <cell r="E2555"/>
        </row>
        <row r="2556">
          <cell r="A2556" t="str">
            <v>MK12A3HCBS</v>
          </cell>
          <cell r="B2556" t="str">
            <v>Фанкойл</v>
          </cell>
          <cell r="C2556">
            <v>0</v>
          </cell>
          <cell r="D2556">
            <v>0</v>
          </cell>
          <cell r="E2556"/>
        </row>
        <row r="2557">
          <cell r="A2557" t="str">
            <v>MK12A3SCBS</v>
          </cell>
          <cell r="B2557" t="str">
            <v>Фанкойл</v>
          </cell>
          <cell r="C2557">
            <v>0</v>
          </cell>
          <cell r="D2557">
            <v>0</v>
          </cell>
          <cell r="E2557"/>
        </row>
        <row r="2558">
          <cell r="A2558" t="str">
            <v>MK12A3UCBS</v>
          </cell>
          <cell r="B2558" t="str">
            <v>Фанкойл</v>
          </cell>
          <cell r="C2558">
            <v>0</v>
          </cell>
          <cell r="D2558">
            <v>17</v>
          </cell>
          <cell r="E2558"/>
        </row>
        <row r="2559">
          <cell r="A2559" t="str">
            <v>MK14A3HCBS</v>
          </cell>
          <cell r="B2559" t="str">
            <v>Фанкойл</v>
          </cell>
          <cell r="C2559">
            <v>0</v>
          </cell>
          <cell r="D2559">
            <v>0</v>
          </cell>
          <cell r="E2559"/>
        </row>
        <row r="2560">
          <cell r="A2560" t="str">
            <v>MK14A3SCBS</v>
          </cell>
          <cell r="B2560" t="str">
            <v>Фанкойл</v>
          </cell>
          <cell r="C2560">
            <v>0</v>
          </cell>
          <cell r="D2560">
            <v>0</v>
          </cell>
          <cell r="E2560"/>
        </row>
        <row r="2561">
          <cell r="A2561" t="str">
            <v>MK14A3UCBS</v>
          </cell>
          <cell r="B2561" t="str">
            <v>Фанкойл</v>
          </cell>
          <cell r="C2561">
            <v>1</v>
          </cell>
          <cell r="D2561">
            <v>44</v>
          </cell>
          <cell r="E2561"/>
        </row>
        <row r="2562">
          <cell r="A2562" t="str">
            <v>MKA-1200FA</v>
          </cell>
          <cell r="B2562" t="str">
            <v>Фанкойл</v>
          </cell>
          <cell r="C2562">
            <v>0</v>
          </cell>
          <cell r="D2562">
            <v>0</v>
          </cell>
          <cell r="E2562"/>
        </row>
        <row r="2563">
          <cell r="A2563" t="str">
            <v>MKA-1200RA</v>
          </cell>
          <cell r="B2563" t="str">
            <v>Фанкойл</v>
          </cell>
          <cell r="C2563">
            <v>0</v>
          </cell>
          <cell r="D2563">
            <v>0</v>
          </cell>
          <cell r="E2563"/>
        </row>
        <row r="2564">
          <cell r="A2564" t="str">
            <v>MKA-1500FA</v>
          </cell>
          <cell r="B2564" t="str">
            <v>Фанкойл</v>
          </cell>
          <cell r="C2564">
            <v>0</v>
          </cell>
          <cell r="D2564">
            <v>0</v>
          </cell>
          <cell r="E2564"/>
        </row>
        <row r="2565">
          <cell r="A2565" t="str">
            <v>MKA-1500RA</v>
          </cell>
          <cell r="B2565" t="str">
            <v>Фанкойл</v>
          </cell>
          <cell r="C2565">
            <v>0</v>
          </cell>
          <cell r="D2565">
            <v>0</v>
          </cell>
          <cell r="E2565"/>
        </row>
        <row r="2566">
          <cell r="A2566" t="str">
            <v>MKA-600FA</v>
          </cell>
          <cell r="B2566" t="str">
            <v>Фанкойл</v>
          </cell>
          <cell r="C2566">
            <v>0</v>
          </cell>
          <cell r="D2566">
            <v>0</v>
          </cell>
          <cell r="E2566"/>
        </row>
        <row r="2567">
          <cell r="A2567" t="str">
            <v>MKA-600RA</v>
          </cell>
          <cell r="B2567" t="str">
            <v>Фанкойл</v>
          </cell>
          <cell r="C2567">
            <v>0</v>
          </cell>
          <cell r="D2567">
            <v>0</v>
          </cell>
          <cell r="E2567"/>
        </row>
        <row r="2568">
          <cell r="A2568" t="str">
            <v>MKA-750FA</v>
          </cell>
          <cell r="B2568" t="str">
            <v>Фанкойл</v>
          </cell>
          <cell r="C2568">
            <v>0</v>
          </cell>
          <cell r="D2568">
            <v>0</v>
          </cell>
          <cell r="E2568"/>
        </row>
        <row r="2569">
          <cell r="A2569" t="str">
            <v>MKA-750RA</v>
          </cell>
          <cell r="B2569" t="str">
            <v>Фанкойл</v>
          </cell>
          <cell r="C2569">
            <v>0</v>
          </cell>
          <cell r="D2569">
            <v>0</v>
          </cell>
          <cell r="E2569"/>
        </row>
        <row r="2570">
          <cell r="A2570" t="str">
            <v>MKA-850FA</v>
          </cell>
          <cell r="B2570" t="str">
            <v>Фанкойл</v>
          </cell>
          <cell r="C2570">
            <v>0</v>
          </cell>
          <cell r="D2570">
            <v>0</v>
          </cell>
          <cell r="E2570"/>
        </row>
        <row r="2571">
          <cell r="A2571" t="str">
            <v>MKA-850RA</v>
          </cell>
          <cell r="B2571" t="str">
            <v>Фанкойл</v>
          </cell>
          <cell r="C2571">
            <v>0</v>
          </cell>
          <cell r="D2571">
            <v>0</v>
          </cell>
          <cell r="E2571"/>
        </row>
        <row r="2572">
          <cell r="A2572" t="str">
            <v>MKA-950FA</v>
          </cell>
          <cell r="B2572" t="str">
            <v>Фанкойл</v>
          </cell>
          <cell r="C2572">
            <v>0</v>
          </cell>
          <cell r="D2572">
            <v>8</v>
          </cell>
          <cell r="E2572"/>
        </row>
        <row r="2573">
          <cell r="A2573" t="str">
            <v>MKA-950RA</v>
          </cell>
          <cell r="B2573" t="str">
            <v>Фанкойл</v>
          </cell>
          <cell r="C2573">
            <v>0</v>
          </cell>
          <cell r="D2573">
            <v>0</v>
          </cell>
          <cell r="E2573"/>
        </row>
        <row r="2574">
          <cell r="A2574" t="str">
            <v>MKA-V1200FA</v>
          </cell>
          <cell r="B2574" t="str">
            <v>Кассетный фанкойл 900x900</v>
          </cell>
          <cell r="C2574">
            <v>0</v>
          </cell>
          <cell r="D2574">
            <v>0</v>
          </cell>
          <cell r="E2574"/>
        </row>
        <row r="2575">
          <cell r="A2575" t="str">
            <v>MKA-V1200R</v>
          </cell>
          <cell r="B2575" t="str">
            <v>Кассетный фанкойл 900x900</v>
          </cell>
          <cell r="C2575">
            <v>3</v>
          </cell>
          <cell r="D2575">
            <v>26</v>
          </cell>
          <cell r="E2575"/>
        </row>
        <row r="2576">
          <cell r="A2576" t="str">
            <v>MKA-V1500FA</v>
          </cell>
          <cell r="B2576" t="str">
            <v>Кассетный фанкойл 900x900</v>
          </cell>
          <cell r="C2576">
            <v>0</v>
          </cell>
          <cell r="D2576">
            <v>0</v>
          </cell>
          <cell r="E2576"/>
        </row>
        <row r="2577">
          <cell r="A2577" t="str">
            <v>MKA-V1500R</v>
          </cell>
          <cell r="B2577" t="str">
            <v>Кассетный фанкойл 900x900</v>
          </cell>
          <cell r="C2577">
            <v>0</v>
          </cell>
          <cell r="D2577">
            <v>2</v>
          </cell>
          <cell r="E2577"/>
        </row>
        <row r="2578">
          <cell r="A2578" t="str">
            <v>MKA-V600FA</v>
          </cell>
          <cell r="B2578" t="str">
            <v>Кассетный фанкойл 900x900</v>
          </cell>
          <cell r="C2578">
            <v>0</v>
          </cell>
          <cell r="D2578">
            <v>0</v>
          </cell>
          <cell r="E2578"/>
        </row>
        <row r="2579">
          <cell r="A2579" t="str">
            <v>MKA-V600R</v>
          </cell>
          <cell r="B2579" t="str">
            <v>Кассетный фанкойл 900x900</v>
          </cell>
          <cell r="C2579">
            <v>0</v>
          </cell>
          <cell r="D2579">
            <v>0</v>
          </cell>
          <cell r="E2579"/>
        </row>
        <row r="2580">
          <cell r="A2580" t="str">
            <v>MKA-V750FA</v>
          </cell>
          <cell r="B2580" t="str">
            <v>Кассетный фанкойл 900x900</v>
          </cell>
          <cell r="C2580">
            <v>0</v>
          </cell>
          <cell r="D2580">
            <v>0</v>
          </cell>
          <cell r="E2580"/>
        </row>
        <row r="2581">
          <cell r="A2581" t="str">
            <v>MKA-V750R</v>
          </cell>
          <cell r="B2581" t="str">
            <v>Кассетный фанкойл 900x900</v>
          </cell>
          <cell r="C2581">
            <v>2</v>
          </cell>
          <cell r="D2581">
            <v>6</v>
          </cell>
          <cell r="E2581"/>
        </row>
        <row r="2582">
          <cell r="A2582" t="str">
            <v>MKA-V850FA</v>
          </cell>
          <cell r="B2582" t="str">
            <v>Кассетный фанкойл 900x900</v>
          </cell>
          <cell r="C2582">
            <v>0</v>
          </cell>
          <cell r="D2582">
            <v>0</v>
          </cell>
          <cell r="E2582"/>
        </row>
        <row r="2583">
          <cell r="A2583" t="str">
            <v>MKA-V850R</v>
          </cell>
          <cell r="B2583" t="str">
            <v>Кассетный фанкойл 900x900</v>
          </cell>
          <cell r="C2583">
            <v>0</v>
          </cell>
          <cell r="D2583">
            <v>0</v>
          </cell>
          <cell r="E2583"/>
        </row>
        <row r="2584">
          <cell r="A2584" t="str">
            <v>MKA-V950FA</v>
          </cell>
          <cell r="B2584" t="str">
            <v>Кассетный фанкойл 900x900</v>
          </cell>
          <cell r="C2584">
            <v>0</v>
          </cell>
          <cell r="D2584">
            <v>0</v>
          </cell>
          <cell r="E2584"/>
        </row>
        <row r="2585">
          <cell r="A2585" t="str">
            <v>MKA-V950R</v>
          </cell>
          <cell r="B2585" t="str">
            <v>Кассетный фанкойл 900x900</v>
          </cell>
          <cell r="C2585">
            <v>0</v>
          </cell>
          <cell r="D2585">
            <v>0</v>
          </cell>
          <cell r="E2585"/>
        </row>
        <row r="2586">
          <cell r="A2586" t="str">
            <v>MKC-300R-BA</v>
          </cell>
          <cell r="B2586" t="str">
            <v>Фанкойл</v>
          </cell>
          <cell r="C2586">
            <v>0</v>
          </cell>
          <cell r="D2586">
            <v>0</v>
          </cell>
          <cell r="E2586"/>
        </row>
        <row r="2587">
          <cell r="A2587" t="str">
            <v>MKC-400R-B</v>
          </cell>
          <cell r="B2587" t="str">
            <v>Фанкойл</v>
          </cell>
          <cell r="C2587">
            <v>0</v>
          </cell>
          <cell r="D2587">
            <v>0</v>
          </cell>
          <cell r="E2587"/>
        </row>
        <row r="2588">
          <cell r="A2588" t="str">
            <v>MKC-V300R-B</v>
          </cell>
          <cell r="B2588" t="str">
            <v>Кассетный фанкойл однопоточный</v>
          </cell>
          <cell r="C2588">
            <v>0</v>
          </cell>
          <cell r="D2588">
            <v>0</v>
          </cell>
          <cell r="E2588"/>
        </row>
        <row r="2589">
          <cell r="A2589" t="str">
            <v>MKC-V400R-B</v>
          </cell>
          <cell r="B2589" t="str">
            <v>Кассетный фанкойл однопоточный</v>
          </cell>
          <cell r="C2589">
            <v>0</v>
          </cell>
          <cell r="D2589">
            <v>0</v>
          </cell>
          <cell r="E2589"/>
        </row>
        <row r="2590">
          <cell r="A2590" t="str">
            <v>MKC-V600R-B</v>
          </cell>
          <cell r="B2590" t="str">
            <v>Кассетный фанкойл однопоточный</v>
          </cell>
          <cell r="C2590">
            <v>0</v>
          </cell>
          <cell r="D2590">
            <v>0</v>
          </cell>
          <cell r="E2590"/>
        </row>
        <row r="2591">
          <cell r="A2591" t="str">
            <v>MKD-300A</v>
          </cell>
          <cell r="B2591" t="str">
            <v>Фанкойл</v>
          </cell>
          <cell r="C2591">
            <v>0</v>
          </cell>
          <cell r="D2591">
            <v>0</v>
          </cell>
          <cell r="E2591"/>
        </row>
        <row r="2592">
          <cell r="A2592" t="str">
            <v>MKD-300SA</v>
          </cell>
          <cell r="B2592" t="str">
            <v>Фанкойл</v>
          </cell>
          <cell r="C2592">
            <v>0</v>
          </cell>
          <cell r="D2592">
            <v>4</v>
          </cell>
          <cell r="E2592"/>
        </row>
        <row r="2593">
          <cell r="A2593" t="str">
            <v>MKD-400A</v>
          </cell>
          <cell r="B2593" t="str">
            <v>Фанкойл</v>
          </cell>
          <cell r="C2593">
            <v>0</v>
          </cell>
          <cell r="D2593">
            <v>0</v>
          </cell>
          <cell r="E2593"/>
        </row>
        <row r="2594">
          <cell r="A2594" t="str">
            <v>MKD-400SA</v>
          </cell>
          <cell r="B2594" t="str">
            <v>Фанкойл</v>
          </cell>
          <cell r="C2594">
            <v>0</v>
          </cell>
          <cell r="D2594">
            <v>5</v>
          </cell>
          <cell r="E2594"/>
        </row>
        <row r="2595">
          <cell r="A2595" t="str">
            <v>MKD-450</v>
          </cell>
          <cell r="B2595" t="str">
            <v>Фанкойл</v>
          </cell>
          <cell r="C2595">
            <v>0</v>
          </cell>
          <cell r="D2595">
            <v>0</v>
          </cell>
          <cell r="E2595"/>
        </row>
        <row r="2596">
          <cell r="A2596" t="str">
            <v>MKD-450S</v>
          </cell>
          <cell r="B2596" t="str">
            <v>Фанкойл</v>
          </cell>
          <cell r="C2596">
            <v>0</v>
          </cell>
          <cell r="D2596">
            <v>0</v>
          </cell>
          <cell r="E2596"/>
        </row>
        <row r="2597">
          <cell r="A2597" t="str">
            <v>MKD-500A</v>
          </cell>
          <cell r="B2597" t="str">
            <v>Фанкойл</v>
          </cell>
          <cell r="C2597">
            <v>0</v>
          </cell>
          <cell r="D2597">
            <v>0</v>
          </cell>
          <cell r="E2597"/>
        </row>
        <row r="2598">
          <cell r="A2598" t="str">
            <v>MKD-500SA</v>
          </cell>
          <cell r="B2598" t="str">
            <v>Фанкойл</v>
          </cell>
          <cell r="C2598">
            <v>0</v>
          </cell>
          <cell r="D2598">
            <v>0</v>
          </cell>
          <cell r="E2598"/>
        </row>
        <row r="2599">
          <cell r="A2599" t="str">
            <v>MKD-V300</v>
          </cell>
          <cell r="B2599" t="str">
            <v>Кассетный фанкойл 600x600</v>
          </cell>
          <cell r="C2599">
            <v>0</v>
          </cell>
          <cell r="D2599" t="str">
            <v>&gt;50</v>
          </cell>
          <cell r="E2599"/>
        </row>
        <row r="2600">
          <cell r="A2600" t="str">
            <v>MKD-V300FA</v>
          </cell>
          <cell r="B2600" t="str">
            <v>Кассетный фанкойл 600x600</v>
          </cell>
          <cell r="C2600">
            <v>0</v>
          </cell>
          <cell r="D2600">
            <v>0</v>
          </cell>
          <cell r="E2600"/>
        </row>
        <row r="2601">
          <cell r="A2601" t="str">
            <v>MKD-V400</v>
          </cell>
          <cell r="B2601" t="str">
            <v>Кассетный фанкойл 600x600</v>
          </cell>
          <cell r="C2601">
            <v>16</v>
          </cell>
          <cell r="D2601" t="str">
            <v>&gt;50</v>
          </cell>
          <cell r="E2601"/>
        </row>
        <row r="2602">
          <cell r="A2602" t="str">
            <v>MKD-V400FA</v>
          </cell>
          <cell r="B2602" t="str">
            <v>Кассетный фанкойл 600x600</v>
          </cell>
          <cell r="C2602">
            <v>0</v>
          </cell>
          <cell r="D2602">
            <v>0</v>
          </cell>
          <cell r="E2602"/>
        </row>
        <row r="2603">
          <cell r="A2603" t="str">
            <v>MKD-V500</v>
          </cell>
          <cell r="B2603" t="str">
            <v>Кассетный фанкойл 600x600</v>
          </cell>
          <cell r="C2603">
            <v>6</v>
          </cell>
          <cell r="D2603">
            <v>44</v>
          </cell>
          <cell r="E2603"/>
        </row>
        <row r="2604">
          <cell r="A2604" t="str">
            <v>MKD-V500FA</v>
          </cell>
          <cell r="B2604" t="str">
            <v>Кассетный фанкойл 600x600</v>
          </cell>
          <cell r="C2604">
            <v>0</v>
          </cell>
          <cell r="D2604">
            <v>0</v>
          </cell>
          <cell r="E2604"/>
        </row>
        <row r="2605">
          <cell r="A2605" t="str">
            <v>MKG-250-C</v>
          </cell>
          <cell r="B2605" t="str">
            <v>Фанкойл</v>
          </cell>
          <cell r="C2605">
            <v>0</v>
          </cell>
          <cell r="D2605">
            <v>0</v>
          </cell>
          <cell r="E2605"/>
        </row>
        <row r="2606">
          <cell r="A2606" t="str">
            <v>MKG-250-D</v>
          </cell>
          <cell r="B2606" t="str">
            <v>Фанкойл</v>
          </cell>
          <cell r="C2606">
            <v>0</v>
          </cell>
          <cell r="D2606">
            <v>8</v>
          </cell>
          <cell r="E2606"/>
        </row>
        <row r="2607">
          <cell r="A2607" t="str">
            <v>MKG-300-C</v>
          </cell>
          <cell r="B2607" t="str">
            <v>Фанкойл</v>
          </cell>
          <cell r="C2607">
            <v>0</v>
          </cell>
          <cell r="D2607">
            <v>0</v>
          </cell>
          <cell r="E2607"/>
        </row>
        <row r="2608">
          <cell r="A2608" t="str">
            <v>MKG-300-D</v>
          </cell>
          <cell r="B2608" t="str">
            <v>Фанкойл</v>
          </cell>
          <cell r="C2608">
            <v>0</v>
          </cell>
          <cell r="D2608">
            <v>8</v>
          </cell>
          <cell r="E2608"/>
        </row>
        <row r="2609">
          <cell r="A2609" t="str">
            <v>MKG-400-C</v>
          </cell>
          <cell r="B2609" t="str">
            <v>Фанкойл</v>
          </cell>
          <cell r="C2609">
            <v>0</v>
          </cell>
          <cell r="D2609">
            <v>0</v>
          </cell>
          <cell r="E2609"/>
        </row>
        <row r="2610">
          <cell r="A2610" t="str">
            <v>MKG-400-D</v>
          </cell>
          <cell r="B2610" t="str">
            <v>Фанкойл</v>
          </cell>
          <cell r="C2610">
            <v>0</v>
          </cell>
          <cell r="D2610">
            <v>8</v>
          </cell>
          <cell r="E2610"/>
        </row>
        <row r="2611">
          <cell r="A2611" t="str">
            <v>MKG-500-C</v>
          </cell>
          <cell r="B2611" t="str">
            <v>Фанкойл</v>
          </cell>
          <cell r="C2611">
            <v>0</v>
          </cell>
          <cell r="D2611">
            <v>0</v>
          </cell>
          <cell r="E2611"/>
        </row>
        <row r="2612">
          <cell r="A2612" t="str">
            <v>MKG-500-D</v>
          </cell>
          <cell r="B2612" t="str">
            <v>Фанкойл</v>
          </cell>
          <cell r="C2612">
            <v>0</v>
          </cell>
          <cell r="D2612">
            <v>8</v>
          </cell>
          <cell r="E2612"/>
        </row>
        <row r="2613">
          <cell r="A2613" t="str">
            <v>MKG-600-C</v>
          </cell>
          <cell r="B2613" t="str">
            <v>Фанкойл</v>
          </cell>
          <cell r="C2613">
            <v>0</v>
          </cell>
          <cell r="D2613">
            <v>0</v>
          </cell>
          <cell r="E2613"/>
        </row>
        <row r="2614">
          <cell r="A2614" t="str">
            <v>MKG-600-D</v>
          </cell>
          <cell r="B2614" t="str">
            <v>Фанкойл</v>
          </cell>
          <cell r="C2614">
            <v>0</v>
          </cell>
          <cell r="D2614">
            <v>8</v>
          </cell>
          <cell r="E2614"/>
        </row>
        <row r="2615">
          <cell r="A2615" t="str">
            <v>MKG-V250C</v>
          </cell>
          <cell r="B2615" t="str">
            <v>Настенный фанкойл</v>
          </cell>
          <cell r="C2615">
            <v>0</v>
          </cell>
          <cell r="D2615" t="str">
            <v>&gt;50</v>
          </cell>
          <cell r="E2615"/>
        </row>
        <row r="2616">
          <cell r="A2616" t="str">
            <v>MKG-V250D</v>
          </cell>
          <cell r="B2616" t="str">
            <v>Настенный фанкойл</v>
          </cell>
          <cell r="C2616">
            <v>0</v>
          </cell>
          <cell r="D2616">
            <v>0</v>
          </cell>
          <cell r="E2616"/>
        </row>
        <row r="2617">
          <cell r="A2617" t="str">
            <v>MKG-V300C</v>
          </cell>
          <cell r="B2617" t="str">
            <v>Настенный фанкойл</v>
          </cell>
          <cell r="C2617">
            <v>0</v>
          </cell>
          <cell r="D2617" t="str">
            <v>&gt;50</v>
          </cell>
          <cell r="E2617"/>
        </row>
        <row r="2618">
          <cell r="A2618" t="str">
            <v>MKG-V300D</v>
          </cell>
          <cell r="B2618" t="str">
            <v>Настенный фанкойл</v>
          </cell>
          <cell r="C2618">
            <v>0</v>
          </cell>
          <cell r="D2618">
            <v>0</v>
          </cell>
          <cell r="E2618"/>
        </row>
        <row r="2619">
          <cell r="A2619" t="str">
            <v>MKG-V400C</v>
          </cell>
          <cell r="B2619" t="str">
            <v>Настенный фанкойл</v>
          </cell>
          <cell r="C2619">
            <v>0</v>
          </cell>
          <cell r="D2619" t="str">
            <v>&gt;50</v>
          </cell>
          <cell r="E2619"/>
        </row>
        <row r="2620">
          <cell r="A2620" t="str">
            <v>MKG-V400D</v>
          </cell>
          <cell r="B2620" t="str">
            <v>Настенный фанкойл</v>
          </cell>
          <cell r="C2620">
            <v>0</v>
          </cell>
          <cell r="D2620">
            <v>0</v>
          </cell>
          <cell r="E2620"/>
        </row>
        <row r="2621">
          <cell r="A2621" t="str">
            <v>MKG-V500C</v>
          </cell>
          <cell r="B2621" t="str">
            <v>Настенный фанкойл</v>
          </cell>
          <cell r="C2621">
            <v>0</v>
          </cell>
          <cell r="D2621" t="str">
            <v>&gt;50</v>
          </cell>
          <cell r="E2621"/>
        </row>
        <row r="2622">
          <cell r="A2622" t="str">
            <v>MKG-V500D</v>
          </cell>
          <cell r="B2622" t="str">
            <v>Настенный фанкойл</v>
          </cell>
          <cell r="C2622">
            <v>0</v>
          </cell>
          <cell r="D2622">
            <v>0</v>
          </cell>
          <cell r="E2622"/>
        </row>
        <row r="2623">
          <cell r="A2623" t="str">
            <v>MKG-V600C</v>
          </cell>
          <cell r="B2623" t="str">
            <v>Настенный фанкойл</v>
          </cell>
          <cell r="C2623">
            <v>0</v>
          </cell>
          <cell r="D2623" t="str">
            <v>&gt;50</v>
          </cell>
          <cell r="E2623"/>
        </row>
        <row r="2624">
          <cell r="A2624" t="str">
            <v>MKG-V600D</v>
          </cell>
          <cell r="B2624" t="str">
            <v>Настенный фанкойл</v>
          </cell>
          <cell r="C2624">
            <v>0</v>
          </cell>
          <cell r="D2624">
            <v>0</v>
          </cell>
          <cell r="E2624"/>
        </row>
        <row r="2625">
          <cell r="A2625" t="str">
            <v>MKH1-150-R3</v>
          </cell>
          <cell r="B2625" t="str">
            <v>Фанкойл</v>
          </cell>
          <cell r="C2625">
            <v>0</v>
          </cell>
          <cell r="D2625">
            <v>0</v>
          </cell>
          <cell r="E2625"/>
        </row>
        <row r="2626">
          <cell r="A2626" t="str">
            <v>MKH1-150-R4</v>
          </cell>
          <cell r="B2626" t="str">
            <v>Фанкойл</v>
          </cell>
          <cell r="C2626">
            <v>0</v>
          </cell>
          <cell r="D2626">
            <v>0</v>
          </cell>
          <cell r="E2626"/>
        </row>
        <row r="2627">
          <cell r="A2627" t="str">
            <v>MKH1-150F-R4</v>
          </cell>
          <cell r="B2627" t="str">
            <v>Фанкойл</v>
          </cell>
          <cell r="C2627">
            <v>0</v>
          </cell>
          <cell r="D2627">
            <v>0</v>
          </cell>
          <cell r="E2627"/>
        </row>
        <row r="2628">
          <cell r="A2628" t="str">
            <v>MKH1-250-R3</v>
          </cell>
          <cell r="B2628" t="str">
            <v>Фанкойл</v>
          </cell>
          <cell r="C2628">
            <v>0</v>
          </cell>
          <cell r="D2628">
            <v>0</v>
          </cell>
          <cell r="E2628"/>
        </row>
        <row r="2629">
          <cell r="A2629" t="str">
            <v>MKH1-250-R4</v>
          </cell>
          <cell r="B2629" t="str">
            <v>Фанкойл</v>
          </cell>
          <cell r="C2629">
            <v>0</v>
          </cell>
          <cell r="D2629">
            <v>0</v>
          </cell>
          <cell r="E2629"/>
        </row>
        <row r="2630">
          <cell r="A2630" t="str">
            <v>MKH1-250F-R4</v>
          </cell>
          <cell r="B2630" t="str">
            <v>Фанкойл</v>
          </cell>
          <cell r="C2630">
            <v>0</v>
          </cell>
          <cell r="D2630">
            <v>0</v>
          </cell>
          <cell r="E2630"/>
        </row>
        <row r="2631">
          <cell r="A2631" t="str">
            <v>MKH1-350-R3</v>
          </cell>
          <cell r="B2631" t="str">
            <v>Фанкойл</v>
          </cell>
          <cell r="C2631">
            <v>0</v>
          </cell>
          <cell r="D2631">
            <v>0</v>
          </cell>
          <cell r="E2631"/>
        </row>
        <row r="2632">
          <cell r="A2632" t="str">
            <v>MKH1-350-R4</v>
          </cell>
          <cell r="B2632" t="str">
            <v>Фанкойл</v>
          </cell>
          <cell r="C2632">
            <v>0</v>
          </cell>
          <cell r="D2632">
            <v>0</v>
          </cell>
          <cell r="E2632"/>
        </row>
        <row r="2633">
          <cell r="A2633" t="str">
            <v>MKH1-350F-R4</v>
          </cell>
          <cell r="B2633" t="str">
            <v>Фанкойл</v>
          </cell>
          <cell r="C2633">
            <v>0</v>
          </cell>
          <cell r="D2633">
            <v>0</v>
          </cell>
          <cell r="E2633"/>
        </row>
        <row r="2634">
          <cell r="A2634" t="str">
            <v>MKH1-500-R3</v>
          </cell>
          <cell r="B2634" t="str">
            <v>Фанкойл</v>
          </cell>
          <cell r="C2634">
            <v>0</v>
          </cell>
          <cell r="D2634">
            <v>0</v>
          </cell>
          <cell r="E2634"/>
        </row>
        <row r="2635">
          <cell r="A2635" t="str">
            <v>MKH1-500-R4</v>
          </cell>
          <cell r="B2635" t="str">
            <v>Фанкойл</v>
          </cell>
          <cell r="C2635">
            <v>0</v>
          </cell>
          <cell r="D2635">
            <v>0</v>
          </cell>
          <cell r="E2635"/>
        </row>
        <row r="2636">
          <cell r="A2636" t="str">
            <v>MKH1-500F-R4</v>
          </cell>
          <cell r="B2636" t="str">
            <v>Фанкойл</v>
          </cell>
          <cell r="C2636">
            <v>0</v>
          </cell>
          <cell r="D2636">
            <v>0</v>
          </cell>
          <cell r="E2636"/>
        </row>
        <row r="2637">
          <cell r="A2637" t="str">
            <v>MKH1-700-R3</v>
          </cell>
          <cell r="B2637" t="str">
            <v>Фанкойл</v>
          </cell>
          <cell r="C2637">
            <v>0</v>
          </cell>
          <cell r="D2637">
            <v>0</v>
          </cell>
          <cell r="E2637"/>
        </row>
        <row r="2638">
          <cell r="A2638" t="str">
            <v>MKH1-700-R4</v>
          </cell>
          <cell r="B2638" t="str">
            <v>Фанкойл</v>
          </cell>
          <cell r="C2638">
            <v>0</v>
          </cell>
          <cell r="D2638">
            <v>0</v>
          </cell>
          <cell r="E2638"/>
        </row>
        <row r="2639">
          <cell r="A2639" t="str">
            <v>MKH1-700F-R4</v>
          </cell>
          <cell r="B2639" t="str">
            <v>Фанкойл</v>
          </cell>
          <cell r="C2639">
            <v>0</v>
          </cell>
          <cell r="D2639">
            <v>0</v>
          </cell>
          <cell r="E2639"/>
        </row>
        <row r="2640">
          <cell r="A2640" t="str">
            <v>MKH1-800-R3</v>
          </cell>
          <cell r="B2640" t="str">
            <v>Фанкойл</v>
          </cell>
          <cell r="C2640">
            <v>0</v>
          </cell>
          <cell r="D2640">
            <v>0</v>
          </cell>
          <cell r="E2640"/>
        </row>
        <row r="2641">
          <cell r="A2641" t="str">
            <v>MKH1-800-R4</v>
          </cell>
          <cell r="B2641" t="str">
            <v>Фанкойл</v>
          </cell>
          <cell r="C2641">
            <v>0</v>
          </cell>
          <cell r="D2641">
            <v>0</v>
          </cell>
          <cell r="E2641"/>
        </row>
        <row r="2642">
          <cell r="A2642" t="str">
            <v>MKH1-800F-R4</v>
          </cell>
          <cell r="B2642" t="str">
            <v>Фанкойл</v>
          </cell>
          <cell r="C2642">
            <v>0</v>
          </cell>
          <cell r="D2642">
            <v>0</v>
          </cell>
          <cell r="E2642"/>
        </row>
        <row r="2643">
          <cell r="A2643" t="str">
            <v>MKH1-V150-R3</v>
          </cell>
          <cell r="B2643" t="str">
            <v>Напольно-потолочный фанкойл в корпусе</v>
          </cell>
          <cell r="C2643">
            <v>0</v>
          </cell>
          <cell r="D2643">
            <v>0</v>
          </cell>
          <cell r="E2643"/>
        </row>
        <row r="2644">
          <cell r="A2644" t="str">
            <v>MKH1-V150-R4</v>
          </cell>
          <cell r="B2644" t="str">
            <v>Напольно-потолочный фанкойл в корпусе</v>
          </cell>
          <cell r="C2644">
            <v>0</v>
          </cell>
          <cell r="D2644">
            <v>0</v>
          </cell>
          <cell r="E2644"/>
        </row>
        <row r="2645">
          <cell r="A2645" t="str">
            <v>MKH1-V150F-R4</v>
          </cell>
          <cell r="B2645" t="str">
            <v>Напольно-потолочный фанкойл в корпусе</v>
          </cell>
          <cell r="C2645">
            <v>0</v>
          </cell>
          <cell r="D2645">
            <v>0</v>
          </cell>
          <cell r="E2645"/>
        </row>
        <row r="2646">
          <cell r="A2646" t="str">
            <v>MKH1-V250-R3</v>
          </cell>
          <cell r="B2646" t="str">
            <v>Напольно-потолочный фанкойл в корпусе</v>
          </cell>
          <cell r="C2646">
            <v>0</v>
          </cell>
          <cell r="D2646">
            <v>0</v>
          </cell>
          <cell r="E2646"/>
        </row>
        <row r="2647">
          <cell r="A2647" t="str">
            <v>MKH1-V250-R4</v>
          </cell>
          <cell r="B2647" t="str">
            <v>Напольно-потолочный фанкойл в корпусе</v>
          </cell>
          <cell r="C2647">
            <v>0</v>
          </cell>
          <cell r="D2647">
            <v>0</v>
          </cell>
          <cell r="E2647"/>
        </row>
        <row r="2648">
          <cell r="A2648" t="str">
            <v>MKH1-V250F-R4</v>
          </cell>
          <cell r="B2648" t="str">
            <v>Напольно-потолочный фанкойл в корпусе</v>
          </cell>
          <cell r="C2648">
            <v>0</v>
          </cell>
          <cell r="D2648">
            <v>0</v>
          </cell>
          <cell r="E2648"/>
        </row>
        <row r="2649">
          <cell r="A2649" t="str">
            <v>MKH1-V350-R3</v>
          </cell>
          <cell r="B2649" t="str">
            <v>Напольно-потолочный фанкойл в корпусе</v>
          </cell>
          <cell r="C2649">
            <v>0</v>
          </cell>
          <cell r="D2649">
            <v>0</v>
          </cell>
          <cell r="E2649"/>
        </row>
        <row r="2650">
          <cell r="A2650" t="str">
            <v>MKH1-V350-R4</v>
          </cell>
          <cell r="B2650" t="str">
            <v>Напольно-потолочный фанкойл в корпусе</v>
          </cell>
          <cell r="C2650">
            <v>0</v>
          </cell>
          <cell r="D2650">
            <v>0</v>
          </cell>
          <cell r="E2650"/>
        </row>
        <row r="2651">
          <cell r="A2651" t="str">
            <v>MKH1-V350F-R4</v>
          </cell>
          <cell r="B2651" t="str">
            <v>Напольно-потолочный фанкойл в корпусе</v>
          </cell>
          <cell r="C2651">
            <v>0</v>
          </cell>
          <cell r="D2651">
            <v>0</v>
          </cell>
          <cell r="E2651"/>
        </row>
        <row r="2652">
          <cell r="A2652" t="str">
            <v>MKH1-V500-R3</v>
          </cell>
          <cell r="B2652" t="str">
            <v>Напольно-потолочный фанкойл в корпусе</v>
          </cell>
          <cell r="C2652">
            <v>0</v>
          </cell>
          <cell r="D2652">
            <v>0</v>
          </cell>
          <cell r="E2652"/>
        </row>
        <row r="2653">
          <cell r="A2653" t="str">
            <v>MKH1-V500-R4</v>
          </cell>
          <cell r="B2653" t="str">
            <v>Напольно-потолочный фанкойл в корпусе</v>
          </cell>
          <cell r="C2653">
            <v>0</v>
          </cell>
          <cell r="D2653">
            <v>0</v>
          </cell>
          <cell r="E2653"/>
        </row>
        <row r="2654">
          <cell r="A2654" t="str">
            <v>MKH1-V500F-R4</v>
          </cell>
          <cell r="B2654" t="str">
            <v>Напольно-потолочный фанкойл в корпусе</v>
          </cell>
          <cell r="C2654">
            <v>0</v>
          </cell>
          <cell r="D2654">
            <v>0</v>
          </cell>
          <cell r="E2654"/>
        </row>
        <row r="2655">
          <cell r="A2655" t="str">
            <v>MKH1-V700-R3</v>
          </cell>
          <cell r="B2655" t="str">
            <v>Напольно-потолочный фанкойл в корпусе</v>
          </cell>
          <cell r="C2655">
            <v>0</v>
          </cell>
          <cell r="D2655">
            <v>0</v>
          </cell>
          <cell r="E2655"/>
        </row>
        <row r="2656">
          <cell r="A2656" t="str">
            <v>MKH1-V700-R4</v>
          </cell>
          <cell r="B2656" t="str">
            <v>Напольно-потолочный фанкойл в корпусе</v>
          </cell>
          <cell r="C2656">
            <v>0</v>
          </cell>
          <cell r="D2656">
            <v>0</v>
          </cell>
          <cell r="E2656"/>
        </row>
        <row r="2657">
          <cell r="A2657" t="str">
            <v>MKH1-V700F-R4</v>
          </cell>
          <cell r="B2657" t="str">
            <v>Напольно-потолочный фанкойл в корпусе</v>
          </cell>
          <cell r="C2657">
            <v>0</v>
          </cell>
          <cell r="D2657">
            <v>0</v>
          </cell>
          <cell r="E2657"/>
        </row>
        <row r="2658">
          <cell r="A2658" t="str">
            <v>MKH1-V800-R3</v>
          </cell>
          <cell r="B2658" t="str">
            <v>Напольно-потолочный фанкойл в корпусе</v>
          </cell>
          <cell r="C2658">
            <v>0</v>
          </cell>
          <cell r="D2658">
            <v>0</v>
          </cell>
          <cell r="E2658"/>
        </row>
        <row r="2659">
          <cell r="A2659" t="str">
            <v>MKH1-V800-R4</v>
          </cell>
          <cell r="B2659" t="str">
            <v>Напольно-потолочный фанкойл в корпусе</v>
          </cell>
          <cell r="C2659">
            <v>0</v>
          </cell>
          <cell r="D2659">
            <v>0</v>
          </cell>
          <cell r="E2659"/>
        </row>
        <row r="2660">
          <cell r="A2660" t="str">
            <v>MKH1-V800F-R4</v>
          </cell>
          <cell r="B2660" t="str">
            <v>Напольно-потолочный фанкойл в корпусе</v>
          </cell>
          <cell r="C2660">
            <v>0</v>
          </cell>
          <cell r="D2660">
            <v>0</v>
          </cell>
          <cell r="E2660"/>
        </row>
        <row r="2661">
          <cell r="A2661" t="str">
            <v>MKH2-150-R3</v>
          </cell>
          <cell r="B2661" t="str">
            <v>Фанкойл</v>
          </cell>
          <cell r="C2661">
            <v>0</v>
          </cell>
          <cell r="D2661">
            <v>0</v>
          </cell>
          <cell r="E2661"/>
        </row>
        <row r="2662">
          <cell r="A2662" t="str">
            <v>MKH2-150-R4</v>
          </cell>
          <cell r="B2662" t="str">
            <v>Фанкойл</v>
          </cell>
          <cell r="C2662">
            <v>0</v>
          </cell>
          <cell r="D2662">
            <v>0</v>
          </cell>
          <cell r="E2662"/>
        </row>
        <row r="2663">
          <cell r="A2663" t="str">
            <v>MKH2-150F-R4</v>
          </cell>
          <cell r="B2663" t="str">
            <v>Фанкойл</v>
          </cell>
          <cell r="C2663">
            <v>0</v>
          </cell>
          <cell r="D2663">
            <v>0</v>
          </cell>
          <cell r="E2663"/>
        </row>
        <row r="2664">
          <cell r="A2664" t="str">
            <v>MKH2-250-R3</v>
          </cell>
          <cell r="B2664" t="str">
            <v>Фанкойл</v>
          </cell>
          <cell r="C2664">
            <v>0</v>
          </cell>
          <cell r="D2664">
            <v>0</v>
          </cell>
          <cell r="E2664"/>
        </row>
        <row r="2665">
          <cell r="A2665" t="str">
            <v>MKH2-250-R4</v>
          </cell>
          <cell r="B2665" t="str">
            <v>Фанкойл</v>
          </cell>
          <cell r="C2665">
            <v>0</v>
          </cell>
          <cell r="D2665">
            <v>0</v>
          </cell>
          <cell r="E2665"/>
        </row>
        <row r="2666">
          <cell r="A2666" t="str">
            <v>MKH2-250F-R4</v>
          </cell>
          <cell r="B2666" t="str">
            <v>Фанкойл</v>
          </cell>
          <cell r="C2666">
            <v>0</v>
          </cell>
          <cell r="D2666">
            <v>0</v>
          </cell>
          <cell r="E2666"/>
        </row>
        <row r="2667">
          <cell r="A2667" t="str">
            <v>MKH2-350-R3</v>
          </cell>
          <cell r="B2667" t="str">
            <v>Фанкойл</v>
          </cell>
          <cell r="C2667">
            <v>0</v>
          </cell>
          <cell r="D2667">
            <v>0</v>
          </cell>
          <cell r="E2667"/>
        </row>
        <row r="2668">
          <cell r="A2668" t="str">
            <v>MKH2-350-R4</v>
          </cell>
          <cell r="B2668" t="str">
            <v>Фанкойл</v>
          </cell>
          <cell r="C2668">
            <v>0</v>
          </cell>
          <cell r="D2668">
            <v>0</v>
          </cell>
          <cell r="E2668"/>
        </row>
        <row r="2669">
          <cell r="A2669" t="str">
            <v>MKH2-350F-R4</v>
          </cell>
          <cell r="B2669" t="str">
            <v>Фанкойл</v>
          </cell>
          <cell r="C2669">
            <v>0</v>
          </cell>
          <cell r="D2669">
            <v>0</v>
          </cell>
          <cell r="E2669"/>
        </row>
        <row r="2670">
          <cell r="A2670" t="str">
            <v>MKH2-500-R3</v>
          </cell>
          <cell r="B2670" t="str">
            <v>Фанкойл</v>
          </cell>
          <cell r="C2670">
            <v>0</v>
          </cell>
          <cell r="D2670">
            <v>0</v>
          </cell>
          <cell r="E2670"/>
        </row>
        <row r="2671">
          <cell r="A2671" t="str">
            <v>MKH2-500-R4</v>
          </cell>
          <cell r="B2671" t="str">
            <v>Фанкойл</v>
          </cell>
          <cell r="C2671">
            <v>0</v>
          </cell>
          <cell r="D2671">
            <v>0</v>
          </cell>
          <cell r="E2671"/>
        </row>
        <row r="2672">
          <cell r="A2672" t="str">
            <v>MKH2-500F-R4</v>
          </cell>
          <cell r="B2672" t="str">
            <v>Фанкойл</v>
          </cell>
          <cell r="C2672">
            <v>0</v>
          </cell>
          <cell r="D2672">
            <v>0</v>
          </cell>
          <cell r="E2672"/>
        </row>
        <row r="2673">
          <cell r="A2673" t="str">
            <v>MKH2-700-R3</v>
          </cell>
          <cell r="B2673" t="str">
            <v>Фанкойл</v>
          </cell>
          <cell r="C2673">
            <v>0</v>
          </cell>
          <cell r="D2673">
            <v>0</v>
          </cell>
          <cell r="E2673"/>
        </row>
        <row r="2674">
          <cell r="A2674" t="str">
            <v>MKH2-700-R4</v>
          </cell>
          <cell r="B2674" t="str">
            <v>Фанкойл</v>
          </cell>
          <cell r="C2674">
            <v>0</v>
          </cell>
          <cell r="D2674">
            <v>0</v>
          </cell>
          <cell r="E2674"/>
        </row>
        <row r="2675">
          <cell r="A2675" t="str">
            <v>MKH2-700F-R4</v>
          </cell>
          <cell r="B2675" t="str">
            <v>Фанкойл</v>
          </cell>
          <cell r="C2675">
            <v>0</v>
          </cell>
          <cell r="D2675">
            <v>0</v>
          </cell>
          <cell r="E2675"/>
        </row>
        <row r="2676">
          <cell r="A2676" t="str">
            <v>MKH2-800-R3</v>
          </cell>
          <cell r="B2676" t="str">
            <v>Фанкойл</v>
          </cell>
          <cell r="C2676">
            <v>0</v>
          </cell>
          <cell r="D2676">
            <v>0</v>
          </cell>
          <cell r="E2676"/>
        </row>
        <row r="2677">
          <cell r="A2677" t="str">
            <v>MKH2-800-R4</v>
          </cell>
          <cell r="B2677" t="str">
            <v>Фанкойл</v>
          </cell>
          <cell r="C2677">
            <v>0</v>
          </cell>
          <cell r="D2677">
            <v>0</v>
          </cell>
          <cell r="E2677"/>
        </row>
        <row r="2678">
          <cell r="A2678" t="str">
            <v>MKH2-800F-R4</v>
          </cell>
          <cell r="B2678" t="str">
            <v>Фанкойл</v>
          </cell>
          <cell r="C2678">
            <v>0</v>
          </cell>
          <cell r="D2678">
            <v>0</v>
          </cell>
          <cell r="E2678"/>
        </row>
        <row r="2679">
          <cell r="A2679" t="str">
            <v>MKH2-V150-R3</v>
          </cell>
          <cell r="B2679" t="str">
            <v>Напольно-потолочный фанкойл в корпусе</v>
          </cell>
          <cell r="C2679">
            <v>1</v>
          </cell>
          <cell r="D2679">
            <v>0</v>
          </cell>
          <cell r="E2679"/>
        </row>
        <row r="2680">
          <cell r="A2680" t="str">
            <v>MKH2-V150-R4</v>
          </cell>
          <cell r="B2680" t="str">
            <v>Напольно-потолочный фанкойл в корпусе</v>
          </cell>
          <cell r="C2680">
            <v>0</v>
          </cell>
          <cell r="D2680">
            <v>0</v>
          </cell>
          <cell r="E2680"/>
        </row>
        <row r="2681">
          <cell r="A2681" t="str">
            <v>MKH2-V150F-R4</v>
          </cell>
          <cell r="B2681" t="str">
            <v>Напольно-потолочный фанкойл в корпусе</v>
          </cell>
          <cell r="C2681">
            <v>0</v>
          </cell>
          <cell r="D2681">
            <v>0</v>
          </cell>
          <cell r="E2681"/>
        </row>
        <row r="2682">
          <cell r="A2682" t="str">
            <v>MKH2-V250-R3</v>
          </cell>
          <cell r="B2682" t="str">
            <v>Напольно-потолочный фанкойл в корпусе</v>
          </cell>
          <cell r="C2682">
            <v>0</v>
          </cell>
          <cell r="D2682">
            <v>0</v>
          </cell>
          <cell r="E2682"/>
        </row>
        <row r="2683">
          <cell r="A2683" t="str">
            <v>MKH2-V250-R4</v>
          </cell>
          <cell r="B2683" t="str">
            <v>Напольно-потолочный фанкойл в корпусе</v>
          </cell>
          <cell r="C2683">
            <v>0</v>
          </cell>
          <cell r="D2683">
            <v>0</v>
          </cell>
          <cell r="E2683"/>
        </row>
        <row r="2684">
          <cell r="A2684" t="str">
            <v>MKH2-V250F-R4</v>
          </cell>
          <cell r="B2684" t="str">
            <v>Напольно-потолочный фанкойл в корпусе</v>
          </cell>
          <cell r="C2684">
            <v>0</v>
          </cell>
          <cell r="D2684">
            <v>0</v>
          </cell>
          <cell r="E2684"/>
        </row>
        <row r="2685">
          <cell r="A2685" t="str">
            <v>MKH2-V350-R3</v>
          </cell>
          <cell r="B2685" t="str">
            <v>Напольно-потолочный фанкойл в корпусе</v>
          </cell>
          <cell r="C2685">
            <v>0</v>
          </cell>
          <cell r="D2685">
            <v>0</v>
          </cell>
          <cell r="E2685"/>
        </row>
        <row r="2686">
          <cell r="A2686" t="str">
            <v>MKH2-V350-R4</v>
          </cell>
          <cell r="B2686" t="str">
            <v>Напольно-потолочный фанкойл в корпусе</v>
          </cell>
          <cell r="C2686">
            <v>0</v>
          </cell>
          <cell r="D2686">
            <v>0</v>
          </cell>
          <cell r="E2686"/>
        </row>
        <row r="2687">
          <cell r="A2687" t="str">
            <v>MKH2-V350F-R4</v>
          </cell>
          <cell r="B2687" t="str">
            <v>Напольно-потолочный фанкойл в корпусе</v>
          </cell>
          <cell r="C2687">
            <v>0</v>
          </cell>
          <cell r="D2687">
            <v>0</v>
          </cell>
          <cell r="E2687"/>
        </row>
        <row r="2688">
          <cell r="A2688" t="str">
            <v>MKH2-V500-R3</v>
          </cell>
          <cell r="B2688" t="str">
            <v>Напольно-потолочный фанкойл в корпусе</v>
          </cell>
          <cell r="C2688">
            <v>0</v>
          </cell>
          <cell r="D2688">
            <v>0</v>
          </cell>
          <cell r="E2688"/>
        </row>
        <row r="2689">
          <cell r="A2689" t="str">
            <v>MKH2-V500-R4</v>
          </cell>
          <cell r="B2689" t="str">
            <v>Напольно-потолочный фанкойл в корпусе</v>
          </cell>
          <cell r="C2689">
            <v>0</v>
          </cell>
          <cell r="D2689">
            <v>0</v>
          </cell>
          <cell r="E2689"/>
        </row>
        <row r="2690">
          <cell r="A2690" t="str">
            <v>MKH2-V500F-R4</v>
          </cell>
          <cell r="B2690" t="str">
            <v>Напольно-потолочный фанкойл в корпусе</v>
          </cell>
          <cell r="C2690">
            <v>0</v>
          </cell>
          <cell r="D2690">
            <v>0</v>
          </cell>
          <cell r="E2690"/>
        </row>
        <row r="2691">
          <cell r="A2691" t="str">
            <v>MKH2-V700-R3</v>
          </cell>
          <cell r="B2691" t="str">
            <v>Напольно-потолочный фанкойл в корпусе</v>
          </cell>
          <cell r="C2691">
            <v>0</v>
          </cell>
          <cell r="D2691">
            <v>0</v>
          </cell>
          <cell r="E2691"/>
        </row>
        <row r="2692">
          <cell r="A2692" t="str">
            <v>MKH2-V700-R4</v>
          </cell>
          <cell r="B2692" t="str">
            <v>Напольно-потолочный фанкойл в корпусе</v>
          </cell>
          <cell r="C2692">
            <v>0</v>
          </cell>
          <cell r="D2692">
            <v>0</v>
          </cell>
          <cell r="E2692"/>
        </row>
        <row r="2693">
          <cell r="A2693" t="str">
            <v>MKH2-V700F-R4</v>
          </cell>
          <cell r="B2693" t="str">
            <v>Напольно-потолочный фанкойл в корпусе</v>
          </cell>
          <cell r="C2693">
            <v>0</v>
          </cell>
          <cell r="D2693">
            <v>0</v>
          </cell>
          <cell r="E2693"/>
        </row>
        <row r="2694">
          <cell r="A2694" t="str">
            <v>MKH2-V800-R3</v>
          </cell>
          <cell r="B2694" t="str">
            <v>Напольно-потолочный фанкойл в корпусе</v>
          </cell>
          <cell r="C2694">
            <v>0</v>
          </cell>
          <cell r="D2694">
            <v>0</v>
          </cell>
          <cell r="E2694"/>
        </row>
        <row r="2695">
          <cell r="A2695" t="str">
            <v>MKH2-V800-R4</v>
          </cell>
          <cell r="B2695" t="str">
            <v>Напольно-потолочный фанкойл в корпусе</v>
          </cell>
          <cell r="C2695">
            <v>0</v>
          </cell>
          <cell r="D2695">
            <v>0</v>
          </cell>
          <cell r="E2695"/>
        </row>
        <row r="2696">
          <cell r="A2696" t="str">
            <v>MKH2-V800F-R4</v>
          </cell>
          <cell r="B2696" t="str">
            <v>Напольно-потолочный фанкойл в корпусе</v>
          </cell>
          <cell r="C2696">
            <v>0</v>
          </cell>
          <cell r="D2696">
            <v>0</v>
          </cell>
          <cell r="E2696"/>
        </row>
        <row r="2697">
          <cell r="A2697" t="str">
            <v>MKH3-150-R3</v>
          </cell>
          <cell r="B2697" t="str">
            <v>Фанкойл</v>
          </cell>
          <cell r="C2697">
            <v>0</v>
          </cell>
          <cell r="D2697">
            <v>0</v>
          </cell>
          <cell r="E2697"/>
        </row>
        <row r="2698">
          <cell r="A2698" t="str">
            <v>MKH3-150-R4</v>
          </cell>
          <cell r="B2698" t="str">
            <v>Фанкойл</v>
          </cell>
          <cell r="C2698">
            <v>0</v>
          </cell>
          <cell r="D2698">
            <v>0</v>
          </cell>
          <cell r="E2698"/>
        </row>
        <row r="2699">
          <cell r="A2699" t="str">
            <v>MKH3-150F-R4</v>
          </cell>
          <cell r="B2699" t="str">
            <v>Фанкойл</v>
          </cell>
          <cell r="C2699">
            <v>0</v>
          </cell>
          <cell r="D2699">
            <v>0</v>
          </cell>
          <cell r="E2699"/>
        </row>
        <row r="2700">
          <cell r="A2700" t="str">
            <v>MKH3-250-R3</v>
          </cell>
          <cell r="B2700" t="str">
            <v>Фанкойл</v>
          </cell>
          <cell r="C2700">
            <v>0</v>
          </cell>
          <cell r="D2700">
            <v>0</v>
          </cell>
          <cell r="E2700"/>
        </row>
        <row r="2701">
          <cell r="A2701" t="str">
            <v>MKH3-250-R4</v>
          </cell>
          <cell r="B2701" t="str">
            <v>Фанкойл</v>
          </cell>
          <cell r="C2701">
            <v>0</v>
          </cell>
          <cell r="D2701">
            <v>0</v>
          </cell>
          <cell r="E2701"/>
        </row>
        <row r="2702">
          <cell r="A2702" t="str">
            <v>MKH3-250F-R4</v>
          </cell>
          <cell r="B2702" t="str">
            <v>Фанкойл</v>
          </cell>
          <cell r="C2702">
            <v>0</v>
          </cell>
          <cell r="D2702">
            <v>0</v>
          </cell>
          <cell r="E2702"/>
        </row>
        <row r="2703">
          <cell r="A2703" t="str">
            <v>MKH3-350-R3</v>
          </cell>
          <cell r="B2703" t="str">
            <v>Фанкойл</v>
          </cell>
          <cell r="C2703">
            <v>0</v>
          </cell>
          <cell r="D2703">
            <v>0</v>
          </cell>
          <cell r="E2703"/>
        </row>
        <row r="2704">
          <cell r="A2704" t="str">
            <v>MKH3-350-R4</v>
          </cell>
          <cell r="B2704" t="str">
            <v>Фанкойл</v>
          </cell>
          <cell r="C2704">
            <v>0</v>
          </cell>
          <cell r="D2704">
            <v>0</v>
          </cell>
          <cell r="E2704"/>
        </row>
        <row r="2705">
          <cell r="A2705" t="str">
            <v>MKH3-350F-R4</v>
          </cell>
          <cell r="B2705" t="str">
            <v>Фанкойл</v>
          </cell>
          <cell r="C2705">
            <v>0</v>
          </cell>
          <cell r="D2705">
            <v>0</v>
          </cell>
          <cell r="E2705"/>
        </row>
        <row r="2706">
          <cell r="A2706" t="str">
            <v>MKH3-500-R3</v>
          </cell>
          <cell r="B2706" t="str">
            <v>Фанкойл</v>
          </cell>
          <cell r="C2706">
            <v>0</v>
          </cell>
          <cell r="D2706">
            <v>0</v>
          </cell>
          <cell r="E2706"/>
        </row>
        <row r="2707">
          <cell r="A2707" t="str">
            <v>MKH3-500-R4</v>
          </cell>
          <cell r="B2707" t="str">
            <v>Фанкойл</v>
          </cell>
          <cell r="C2707">
            <v>0</v>
          </cell>
          <cell r="D2707">
            <v>0</v>
          </cell>
          <cell r="E2707"/>
        </row>
        <row r="2708">
          <cell r="A2708" t="str">
            <v>MKH3-500F-R4</v>
          </cell>
          <cell r="B2708" t="str">
            <v>Фанкойл</v>
          </cell>
          <cell r="C2708">
            <v>0</v>
          </cell>
          <cell r="D2708">
            <v>0</v>
          </cell>
          <cell r="E2708"/>
        </row>
        <row r="2709">
          <cell r="A2709" t="str">
            <v>MKH3-700-R3</v>
          </cell>
          <cell r="B2709" t="str">
            <v>Фанкойл</v>
          </cell>
          <cell r="C2709">
            <v>0</v>
          </cell>
          <cell r="D2709">
            <v>0</v>
          </cell>
          <cell r="E2709"/>
        </row>
        <row r="2710">
          <cell r="A2710" t="str">
            <v>MKH3-700-R4</v>
          </cell>
          <cell r="B2710" t="str">
            <v>Фанкойл</v>
          </cell>
          <cell r="C2710">
            <v>0</v>
          </cell>
          <cell r="D2710">
            <v>0</v>
          </cell>
          <cell r="E2710"/>
        </row>
        <row r="2711">
          <cell r="A2711" t="str">
            <v>MKH3-700F-R4</v>
          </cell>
          <cell r="B2711" t="str">
            <v>Фанкойл</v>
          </cell>
          <cell r="C2711">
            <v>0</v>
          </cell>
          <cell r="D2711">
            <v>0</v>
          </cell>
          <cell r="E2711"/>
        </row>
        <row r="2712">
          <cell r="A2712" t="str">
            <v>MKH3-800-R3</v>
          </cell>
          <cell r="B2712" t="str">
            <v>Фанкойл</v>
          </cell>
          <cell r="C2712">
            <v>0</v>
          </cell>
          <cell r="D2712">
            <v>0</v>
          </cell>
          <cell r="E2712"/>
        </row>
        <row r="2713">
          <cell r="A2713" t="str">
            <v>MKH3-800-R4</v>
          </cell>
          <cell r="B2713" t="str">
            <v>Фанкойл</v>
          </cell>
          <cell r="C2713">
            <v>0</v>
          </cell>
          <cell r="D2713">
            <v>0</v>
          </cell>
          <cell r="E2713"/>
        </row>
        <row r="2714">
          <cell r="A2714" t="str">
            <v>MKH3-800F-R4</v>
          </cell>
          <cell r="B2714" t="str">
            <v>Фанкойл</v>
          </cell>
          <cell r="C2714">
            <v>0</v>
          </cell>
          <cell r="D2714">
            <v>0</v>
          </cell>
          <cell r="E2714"/>
        </row>
        <row r="2715">
          <cell r="A2715" t="str">
            <v>MKH3-V150-R3</v>
          </cell>
          <cell r="B2715" t="str">
            <v>Напольно-потолочный фанкойл без корпуса</v>
          </cell>
          <cell r="C2715">
            <v>0</v>
          </cell>
          <cell r="D2715">
            <v>0</v>
          </cell>
          <cell r="E2715"/>
        </row>
        <row r="2716">
          <cell r="A2716" t="str">
            <v>MKH3-V150-R4</v>
          </cell>
          <cell r="B2716" t="str">
            <v>Напольно-потолочный фанкойл без корпуса</v>
          </cell>
          <cell r="C2716">
            <v>0</v>
          </cell>
          <cell r="D2716">
            <v>0</v>
          </cell>
          <cell r="E2716"/>
        </row>
        <row r="2717">
          <cell r="A2717" t="str">
            <v>MKH3-V150F-R4</v>
          </cell>
          <cell r="B2717" t="str">
            <v>Напольно-потолочный фанкойл без корпуса</v>
          </cell>
          <cell r="C2717">
            <v>0</v>
          </cell>
          <cell r="D2717">
            <v>0</v>
          </cell>
          <cell r="E2717"/>
        </row>
        <row r="2718">
          <cell r="A2718" t="str">
            <v>MKH3-V250-R3</v>
          </cell>
          <cell r="B2718" t="str">
            <v>Напольно-потолочный фанкойл без корпуса</v>
          </cell>
          <cell r="C2718">
            <v>0</v>
          </cell>
          <cell r="D2718">
            <v>0</v>
          </cell>
          <cell r="E2718"/>
        </row>
        <row r="2719">
          <cell r="A2719" t="str">
            <v>MKH3-V250-R4</v>
          </cell>
          <cell r="B2719" t="str">
            <v>Напольно-потолочный фанкойл без корпуса</v>
          </cell>
          <cell r="C2719">
            <v>0</v>
          </cell>
          <cell r="D2719">
            <v>0</v>
          </cell>
          <cell r="E2719"/>
        </row>
        <row r="2720">
          <cell r="A2720" t="str">
            <v>MKH3-V250F-R4</v>
          </cell>
          <cell r="B2720" t="str">
            <v>Напольно-потолочный фанкойл без корпуса</v>
          </cell>
          <cell r="C2720">
            <v>0</v>
          </cell>
          <cell r="D2720">
            <v>0</v>
          </cell>
          <cell r="E2720"/>
        </row>
        <row r="2721">
          <cell r="A2721" t="str">
            <v>MKH3-V350-R3</v>
          </cell>
          <cell r="B2721" t="str">
            <v>Напольно-потолочный фанкойл без корпуса</v>
          </cell>
          <cell r="C2721">
            <v>0</v>
          </cell>
          <cell r="D2721">
            <v>0</v>
          </cell>
          <cell r="E2721"/>
        </row>
        <row r="2722">
          <cell r="A2722" t="str">
            <v>MKH3-V350-R4</v>
          </cell>
          <cell r="B2722" t="str">
            <v>Напольно-потолочный фанкойл без корпуса</v>
          </cell>
          <cell r="C2722">
            <v>0</v>
          </cell>
          <cell r="D2722">
            <v>0</v>
          </cell>
          <cell r="E2722"/>
        </row>
        <row r="2723">
          <cell r="A2723" t="str">
            <v>MKH3-V350F-R4</v>
          </cell>
          <cell r="B2723" t="str">
            <v>Напольно-потолочный фанкойл без корпуса</v>
          </cell>
          <cell r="C2723">
            <v>0</v>
          </cell>
          <cell r="D2723">
            <v>0</v>
          </cell>
          <cell r="E2723"/>
        </row>
        <row r="2724">
          <cell r="A2724" t="str">
            <v>MKH3-V500-R3</v>
          </cell>
          <cell r="B2724" t="str">
            <v>Напольно-потолочный фанкойл без корпуса</v>
          </cell>
          <cell r="C2724">
            <v>0</v>
          </cell>
          <cell r="D2724">
            <v>0</v>
          </cell>
          <cell r="E2724"/>
        </row>
        <row r="2725">
          <cell r="A2725" t="str">
            <v>MKH3-V500-R4</v>
          </cell>
          <cell r="B2725" t="str">
            <v>Напольно-потолочный фанкойл без корпуса</v>
          </cell>
          <cell r="C2725">
            <v>0</v>
          </cell>
          <cell r="D2725">
            <v>0</v>
          </cell>
          <cell r="E2725"/>
        </row>
        <row r="2726">
          <cell r="A2726" t="str">
            <v>MKH3-V500F-R4</v>
          </cell>
          <cell r="B2726" t="str">
            <v>Напольно-потолочный фанкойл без корпуса</v>
          </cell>
          <cell r="C2726">
            <v>0</v>
          </cell>
          <cell r="D2726">
            <v>0</v>
          </cell>
          <cell r="E2726"/>
        </row>
        <row r="2727">
          <cell r="A2727" t="str">
            <v>MKH3-V700-R3</v>
          </cell>
          <cell r="B2727" t="str">
            <v>Напольно-потолочный фанкойл без корпуса</v>
          </cell>
          <cell r="C2727">
            <v>0</v>
          </cell>
          <cell r="D2727">
            <v>0</v>
          </cell>
          <cell r="E2727"/>
        </row>
        <row r="2728">
          <cell r="A2728" t="str">
            <v>MKH3-V700-R4</v>
          </cell>
          <cell r="B2728" t="str">
            <v>Напольно-потолочный фанкойл без корпуса</v>
          </cell>
          <cell r="C2728">
            <v>0</v>
          </cell>
          <cell r="D2728">
            <v>0</v>
          </cell>
          <cell r="E2728"/>
        </row>
        <row r="2729">
          <cell r="A2729" t="str">
            <v>MKH3-V700F-R4</v>
          </cell>
          <cell r="B2729" t="str">
            <v>Напольно-потолочный фанкойл без корпуса</v>
          </cell>
          <cell r="C2729">
            <v>0</v>
          </cell>
          <cell r="D2729">
            <v>0</v>
          </cell>
          <cell r="E2729"/>
        </row>
        <row r="2730">
          <cell r="A2730" t="str">
            <v>MKH3-V800-R3</v>
          </cell>
          <cell r="B2730" t="str">
            <v>Напольно-потолочный фанкойл без корпуса</v>
          </cell>
          <cell r="C2730">
            <v>0</v>
          </cell>
          <cell r="D2730">
            <v>0</v>
          </cell>
          <cell r="E2730"/>
        </row>
        <row r="2731">
          <cell r="A2731" t="str">
            <v>MKH3-V800-R4</v>
          </cell>
          <cell r="B2731" t="str">
            <v>Напольно-потолочный фанкойл без корпуса</v>
          </cell>
          <cell r="C2731">
            <v>0</v>
          </cell>
          <cell r="D2731">
            <v>0</v>
          </cell>
          <cell r="E2731"/>
        </row>
        <row r="2732">
          <cell r="A2732" t="str">
            <v>MKH3-V800F-R4</v>
          </cell>
          <cell r="B2732" t="str">
            <v>Напольно-потолочный фанкойл без корпуса</v>
          </cell>
          <cell r="C2732">
            <v>0</v>
          </cell>
          <cell r="D2732">
            <v>0</v>
          </cell>
          <cell r="E2732"/>
        </row>
        <row r="2733">
          <cell r="A2733" t="str">
            <v>MKT2-V1000</v>
          </cell>
          <cell r="B2733" t="str">
            <v>Канальный фанкойл средненапорный</v>
          </cell>
          <cell r="C2733">
            <v>0</v>
          </cell>
          <cell r="D2733">
            <v>0</v>
          </cell>
          <cell r="E2733"/>
        </row>
        <row r="2734">
          <cell r="A2734" t="str">
            <v>MKT2-V1200</v>
          </cell>
          <cell r="B2734" t="str">
            <v>Канальный фанкойл средненапорный</v>
          </cell>
          <cell r="C2734">
            <v>0</v>
          </cell>
          <cell r="D2734">
            <v>0</v>
          </cell>
          <cell r="E2734"/>
        </row>
        <row r="2735">
          <cell r="A2735" t="str">
            <v>MKT2-V200</v>
          </cell>
          <cell r="B2735" t="str">
            <v>Канальный фанкойл средненапорный</v>
          </cell>
          <cell r="C2735">
            <v>1</v>
          </cell>
          <cell r="D2735">
            <v>0</v>
          </cell>
          <cell r="E2735"/>
        </row>
        <row r="2736">
          <cell r="A2736" t="str">
            <v>MKT2-V300</v>
          </cell>
          <cell r="B2736" t="str">
            <v>Канальный фанкойл средненапорный</v>
          </cell>
          <cell r="C2736">
            <v>0</v>
          </cell>
          <cell r="D2736">
            <v>0</v>
          </cell>
          <cell r="E2736"/>
        </row>
        <row r="2737">
          <cell r="A2737" t="str">
            <v>MKT2-V400</v>
          </cell>
          <cell r="B2737" t="str">
            <v>Канальный фанкойл средненапорный</v>
          </cell>
          <cell r="C2737">
            <v>0</v>
          </cell>
          <cell r="D2737">
            <v>0</v>
          </cell>
          <cell r="E2737"/>
        </row>
        <row r="2738">
          <cell r="A2738" t="str">
            <v>MKT2-V500</v>
          </cell>
          <cell r="B2738" t="str">
            <v>Канальный фанкойл средненапорный</v>
          </cell>
          <cell r="C2738">
            <v>0</v>
          </cell>
          <cell r="D2738">
            <v>0</v>
          </cell>
          <cell r="E2738"/>
        </row>
        <row r="2739">
          <cell r="A2739" t="str">
            <v>MKT2-V600</v>
          </cell>
          <cell r="B2739" t="str">
            <v>Канальный фанкойл средненапорный</v>
          </cell>
          <cell r="C2739">
            <v>0</v>
          </cell>
          <cell r="D2739">
            <v>0</v>
          </cell>
          <cell r="E2739"/>
        </row>
        <row r="2740">
          <cell r="A2740" t="str">
            <v>MKT2-V800</v>
          </cell>
          <cell r="B2740" t="str">
            <v>Канальный фанкойл средненапорный</v>
          </cell>
          <cell r="C2740">
            <v>0</v>
          </cell>
          <cell r="D2740">
            <v>0</v>
          </cell>
          <cell r="E2740"/>
        </row>
        <row r="2741">
          <cell r="A2741" t="str">
            <v>MKT3-1000FG50</v>
          </cell>
          <cell r="B2741" t="str">
            <v>Фанкойл</v>
          </cell>
          <cell r="C2741">
            <v>0</v>
          </cell>
          <cell r="D2741">
            <v>0</v>
          </cell>
          <cell r="E2741"/>
        </row>
        <row r="2742">
          <cell r="A2742" t="str">
            <v>MKT3-1200FG50</v>
          </cell>
          <cell r="B2742" t="str">
            <v>Фанкойл</v>
          </cell>
          <cell r="C2742">
            <v>0</v>
          </cell>
          <cell r="D2742">
            <v>0</v>
          </cell>
          <cell r="E2742"/>
        </row>
        <row r="2743">
          <cell r="A2743" t="str">
            <v>MKT3-1400FG50</v>
          </cell>
          <cell r="B2743" t="str">
            <v>Фанкойл</v>
          </cell>
          <cell r="C2743">
            <v>0</v>
          </cell>
          <cell r="D2743">
            <v>0</v>
          </cell>
          <cell r="E2743"/>
        </row>
        <row r="2744">
          <cell r="A2744" t="str">
            <v>MKT3-200FG50</v>
          </cell>
          <cell r="B2744" t="str">
            <v>Фанкойл</v>
          </cell>
          <cell r="C2744">
            <v>0</v>
          </cell>
          <cell r="D2744">
            <v>0</v>
          </cell>
          <cell r="E2744"/>
        </row>
        <row r="2745">
          <cell r="A2745" t="str">
            <v>MKT3-300FG50</v>
          </cell>
          <cell r="B2745" t="str">
            <v>Фанкойл</v>
          </cell>
          <cell r="C2745">
            <v>0</v>
          </cell>
          <cell r="D2745">
            <v>0</v>
          </cell>
          <cell r="E2745"/>
        </row>
        <row r="2746">
          <cell r="A2746" t="str">
            <v>MKT3-400FG50</v>
          </cell>
          <cell r="B2746" t="str">
            <v>Фанкойл</v>
          </cell>
          <cell r="C2746">
            <v>0</v>
          </cell>
          <cell r="D2746">
            <v>0</v>
          </cell>
          <cell r="E2746"/>
        </row>
        <row r="2747">
          <cell r="A2747" t="str">
            <v>MKT3-500FG50</v>
          </cell>
          <cell r="B2747" t="str">
            <v>Фанкойл</v>
          </cell>
          <cell r="C2747">
            <v>0</v>
          </cell>
          <cell r="D2747">
            <v>0</v>
          </cell>
          <cell r="E2747"/>
        </row>
        <row r="2748">
          <cell r="A2748" t="str">
            <v>MKT3-600FG50</v>
          </cell>
          <cell r="B2748" t="str">
            <v>Фанкойл</v>
          </cell>
          <cell r="C2748">
            <v>0</v>
          </cell>
          <cell r="D2748">
            <v>0</v>
          </cell>
          <cell r="E2748"/>
        </row>
        <row r="2749">
          <cell r="A2749" t="str">
            <v>MKT3-800FG50</v>
          </cell>
          <cell r="B2749" t="str">
            <v>Фанкойл</v>
          </cell>
          <cell r="C2749">
            <v>0</v>
          </cell>
          <cell r="D2749">
            <v>0</v>
          </cell>
          <cell r="E2749"/>
        </row>
        <row r="2750">
          <cell r="A2750" t="str">
            <v>MKT3-V1000</v>
          </cell>
          <cell r="B2750" t="str">
            <v>Канальный фанкойл средненапорный</v>
          </cell>
          <cell r="C2750">
            <v>0</v>
          </cell>
          <cell r="D2750">
            <v>0</v>
          </cell>
          <cell r="E2750"/>
        </row>
        <row r="2751">
          <cell r="A2751" t="str">
            <v>MKT3-V1000F</v>
          </cell>
          <cell r="B2751" t="str">
            <v>Канальный фанкойл средненапорный</v>
          </cell>
          <cell r="C2751">
            <v>0</v>
          </cell>
          <cell r="D2751">
            <v>0</v>
          </cell>
          <cell r="E2751"/>
        </row>
        <row r="2752">
          <cell r="A2752" t="str">
            <v>MKT3-V1200</v>
          </cell>
          <cell r="B2752" t="str">
            <v>Канальный фанкойл средненапорный</v>
          </cell>
          <cell r="C2752">
            <v>0</v>
          </cell>
          <cell r="D2752">
            <v>0</v>
          </cell>
          <cell r="E2752"/>
        </row>
        <row r="2753">
          <cell r="A2753" t="str">
            <v>MKT3-V1200F</v>
          </cell>
          <cell r="B2753" t="str">
            <v>Канальный фанкойл средненапорный</v>
          </cell>
          <cell r="C2753">
            <v>0</v>
          </cell>
          <cell r="D2753">
            <v>0</v>
          </cell>
          <cell r="E2753"/>
        </row>
        <row r="2754">
          <cell r="A2754" t="str">
            <v>MKT3-V200</v>
          </cell>
          <cell r="B2754" t="str">
            <v>Канальный фанкойл средненапорный</v>
          </cell>
          <cell r="C2754">
            <v>0</v>
          </cell>
          <cell r="D2754">
            <v>0</v>
          </cell>
          <cell r="E2754"/>
        </row>
        <row r="2755">
          <cell r="A2755" t="str">
            <v>MKT3-V200F</v>
          </cell>
          <cell r="B2755" t="str">
            <v>Канальный фанкойл средненапорный</v>
          </cell>
          <cell r="C2755">
            <v>0</v>
          </cell>
          <cell r="D2755">
            <v>0</v>
          </cell>
          <cell r="E2755"/>
        </row>
        <row r="2756">
          <cell r="A2756" t="str">
            <v>MKT3-V300</v>
          </cell>
          <cell r="B2756" t="str">
            <v>Канальный фанкойл средненапорный</v>
          </cell>
          <cell r="C2756">
            <v>0</v>
          </cell>
          <cell r="D2756">
            <v>0</v>
          </cell>
          <cell r="E2756"/>
        </row>
        <row r="2757">
          <cell r="A2757" t="str">
            <v>MKT3-V300F</v>
          </cell>
          <cell r="B2757" t="str">
            <v>Канальный фанкойл средненапорный</v>
          </cell>
          <cell r="C2757">
            <v>0</v>
          </cell>
          <cell r="D2757">
            <v>0</v>
          </cell>
          <cell r="E2757"/>
        </row>
        <row r="2758">
          <cell r="A2758" t="str">
            <v>MKT3-V400</v>
          </cell>
          <cell r="B2758" t="str">
            <v>Канальный фанкойл средненапорный</v>
          </cell>
          <cell r="C2758">
            <v>0</v>
          </cell>
          <cell r="D2758">
            <v>0</v>
          </cell>
          <cell r="E2758"/>
        </row>
        <row r="2759">
          <cell r="A2759" t="str">
            <v>MKT3-V400F</v>
          </cell>
          <cell r="B2759" t="str">
            <v>Канальный фанкойл средненапорный</v>
          </cell>
          <cell r="C2759">
            <v>0</v>
          </cell>
          <cell r="D2759">
            <v>0</v>
          </cell>
          <cell r="E2759"/>
        </row>
        <row r="2760">
          <cell r="A2760" t="str">
            <v>MKT3-V500</v>
          </cell>
          <cell r="B2760" t="str">
            <v>Канальный фанкойл средненапорный</v>
          </cell>
          <cell r="C2760">
            <v>0</v>
          </cell>
          <cell r="D2760">
            <v>0</v>
          </cell>
          <cell r="E2760"/>
        </row>
        <row r="2761">
          <cell r="A2761" t="str">
            <v>MKT3-V500F</v>
          </cell>
          <cell r="B2761" t="str">
            <v>Канальный фанкойл средненапорный</v>
          </cell>
          <cell r="C2761">
            <v>0</v>
          </cell>
          <cell r="D2761">
            <v>0</v>
          </cell>
          <cell r="E2761"/>
        </row>
        <row r="2762">
          <cell r="A2762" t="str">
            <v>MKT3-V600</v>
          </cell>
          <cell r="B2762" t="str">
            <v>Канальный фанкойл средненапорный</v>
          </cell>
          <cell r="C2762">
            <v>0</v>
          </cell>
          <cell r="D2762">
            <v>0</v>
          </cell>
          <cell r="E2762"/>
        </row>
        <row r="2763">
          <cell r="A2763" t="str">
            <v>MKT3-V600F</v>
          </cell>
          <cell r="B2763" t="str">
            <v>Канальный фанкойл средненапорный</v>
          </cell>
          <cell r="C2763">
            <v>0</v>
          </cell>
          <cell r="D2763">
            <v>0</v>
          </cell>
          <cell r="E2763"/>
        </row>
        <row r="2764">
          <cell r="A2764" t="str">
            <v>MKT3-V800</v>
          </cell>
          <cell r="B2764" t="str">
            <v>Канальный фанкойл средненапорный</v>
          </cell>
          <cell r="C2764">
            <v>0</v>
          </cell>
          <cell r="D2764">
            <v>0</v>
          </cell>
          <cell r="E2764"/>
        </row>
        <row r="2765">
          <cell r="A2765" t="str">
            <v>MKT3-V800F</v>
          </cell>
          <cell r="B2765" t="str">
            <v>Канальный фанкойл средненапорный</v>
          </cell>
          <cell r="C2765">
            <v>0</v>
          </cell>
          <cell r="D2765">
            <v>0</v>
          </cell>
          <cell r="E2765"/>
        </row>
        <row r="2766">
          <cell r="A2766" t="str">
            <v>MKT3H-1000G70A</v>
          </cell>
          <cell r="B2766" t="str">
            <v>Фанкойл</v>
          </cell>
          <cell r="C2766">
            <v>0</v>
          </cell>
          <cell r="D2766">
            <v>0</v>
          </cell>
          <cell r="E2766"/>
        </row>
        <row r="2767">
          <cell r="A2767" t="str">
            <v>MKT3H-1200G70A</v>
          </cell>
          <cell r="B2767" t="str">
            <v>Фанкойл</v>
          </cell>
          <cell r="C2767">
            <v>0</v>
          </cell>
          <cell r="D2767">
            <v>0</v>
          </cell>
          <cell r="E2767"/>
        </row>
        <row r="2768">
          <cell r="A2768" t="str">
            <v>MKT3H-1400G70A</v>
          </cell>
          <cell r="B2768" t="str">
            <v>Фанкойл</v>
          </cell>
          <cell r="C2768">
            <v>0</v>
          </cell>
          <cell r="D2768">
            <v>0</v>
          </cell>
          <cell r="E2768"/>
        </row>
        <row r="2769">
          <cell r="A2769" t="str">
            <v>MKT3H-1600G100A</v>
          </cell>
          <cell r="B2769" t="str">
            <v>Фанкойл</v>
          </cell>
          <cell r="C2769">
            <v>0</v>
          </cell>
          <cell r="D2769">
            <v>0</v>
          </cell>
          <cell r="E2769"/>
        </row>
        <row r="2770">
          <cell r="A2770" t="str">
            <v>MKT3H-1800G100A</v>
          </cell>
          <cell r="B2770" t="str">
            <v>Фанкойл</v>
          </cell>
          <cell r="C2770">
            <v>0</v>
          </cell>
          <cell r="D2770">
            <v>0</v>
          </cell>
          <cell r="E2770"/>
        </row>
        <row r="2771">
          <cell r="A2771" t="str">
            <v>MKT3H-2200G100A</v>
          </cell>
          <cell r="B2771" t="str">
            <v>Фанкойл</v>
          </cell>
          <cell r="C2771">
            <v>0</v>
          </cell>
          <cell r="D2771">
            <v>0</v>
          </cell>
          <cell r="E2771"/>
        </row>
        <row r="2772">
          <cell r="A2772" t="str">
            <v>MKT3H-800G70A</v>
          </cell>
          <cell r="B2772" t="str">
            <v>Фанкойл</v>
          </cell>
          <cell r="C2772">
            <v>0</v>
          </cell>
          <cell r="D2772">
            <v>0</v>
          </cell>
          <cell r="E2772"/>
        </row>
        <row r="2773">
          <cell r="A2773" t="str">
            <v>MKT4-V1000</v>
          </cell>
          <cell r="B2773" t="str">
            <v>Канальный фанкойл средненапорный</v>
          </cell>
          <cell r="C2773">
            <v>0</v>
          </cell>
          <cell r="D2773">
            <v>0</v>
          </cell>
          <cell r="E2773"/>
        </row>
        <row r="2774">
          <cell r="A2774" t="str">
            <v>MKT4-V1200</v>
          </cell>
          <cell r="B2774" t="str">
            <v>Канальный фанкойл средненапорный</v>
          </cell>
          <cell r="C2774">
            <v>0</v>
          </cell>
          <cell r="D2774">
            <v>0</v>
          </cell>
          <cell r="E2774"/>
        </row>
        <row r="2775">
          <cell r="A2775" t="str">
            <v>MKT4-V200</v>
          </cell>
          <cell r="B2775" t="str">
            <v>Канальный фанкойл средненапорный</v>
          </cell>
          <cell r="C2775">
            <v>0</v>
          </cell>
          <cell r="D2775">
            <v>0</v>
          </cell>
          <cell r="E2775"/>
        </row>
        <row r="2776">
          <cell r="A2776" t="str">
            <v>MKT4-V300</v>
          </cell>
          <cell r="B2776" t="str">
            <v>Канальный фанкойл средненапорный</v>
          </cell>
          <cell r="C2776">
            <v>0</v>
          </cell>
          <cell r="D2776">
            <v>0</v>
          </cell>
          <cell r="E2776"/>
        </row>
        <row r="2777">
          <cell r="A2777" t="str">
            <v>MKT4-V400</v>
          </cell>
          <cell r="B2777" t="str">
            <v>Канальный фанкойл средненапорный</v>
          </cell>
          <cell r="C2777">
            <v>0</v>
          </cell>
          <cell r="D2777">
            <v>0</v>
          </cell>
          <cell r="E2777"/>
        </row>
        <row r="2778">
          <cell r="A2778" t="str">
            <v>MKT4-V500</v>
          </cell>
          <cell r="B2778" t="str">
            <v>Канальный фанкойл средненапорный</v>
          </cell>
          <cell r="C2778">
            <v>0</v>
          </cell>
          <cell r="D2778">
            <v>0</v>
          </cell>
          <cell r="E2778"/>
        </row>
        <row r="2779">
          <cell r="A2779" t="str">
            <v>MKT4-V600</v>
          </cell>
          <cell r="B2779" t="str">
            <v>Канальный фанкойл средненапорный</v>
          </cell>
          <cell r="C2779">
            <v>0</v>
          </cell>
          <cell r="D2779">
            <v>0</v>
          </cell>
          <cell r="E2779"/>
        </row>
        <row r="2780">
          <cell r="A2780" t="str">
            <v>MKT4-V800</v>
          </cell>
          <cell r="B2780" t="str">
            <v>Канальный фанкойл средненапорный</v>
          </cell>
          <cell r="C2780">
            <v>0</v>
          </cell>
          <cell r="D2780">
            <v>0</v>
          </cell>
          <cell r="E2780"/>
        </row>
        <row r="2781">
          <cell r="A2781">
            <v>104.90005960000001</v>
          </cell>
          <cell r="B2781" t="str">
            <v>3-х ходовой клапан с приводом для бойлера</v>
          </cell>
          <cell r="C2781" t="str">
            <v>&gt;50</v>
          </cell>
          <cell r="D2781">
            <v>0</v>
          </cell>
          <cell r="E2781">
            <v>7743</v>
          </cell>
        </row>
        <row r="2782">
          <cell r="A2782" t="str">
            <v>104.9000596-136</v>
          </cell>
          <cell r="B2782" t="str">
            <v>Комплект 3-х ходовой клапан с приводом + датчик бойлера NTC 50кОм</v>
          </cell>
          <cell r="C2782">
            <v>45</v>
          </cell>
          <cell r="D2782">
            <v>0</v>
          </cell>
          <cell r="E2782">
            <v>8010</v>
          </cell>
        </row>
        <row r="2783">
          <cell r="A2783">
            <v>105.90001650000001</v>
          </cell>
          <cell r="B2783" t="str">
            <v>Датчик уличный NTC 10кОм  для электрокотла</v>
          </cell>
          <cell r="C2783" t="str">
            <v>&gt;50</v>
          </cell>
          <cell r="D2783">
            <v>0</v>
          </cell>
          <cell r="E2783">
            <v>1071</v>
          </cell>
        </row>
        <row r="2784">
          <cell r="A2784" t="str">
            <v>105.9000165-1</v>
          </cell>
          <cell r="B2784" t="str">
            <v>Датчик бойлера NTC 50кОм  для электрокотла</v>
          </cell>
          <cell r="C2784">
            <v>44</v>
          </cell>
          <cell r="D2784">
            <v>0</v>
          </cell>
          <cell r="E2784">
            <v>1071</v>
          </cell>
        </row>
        <row r="2785">
          <cell r="A2785" t="str">
            <v>ANTEI RIB-300</v>
          </cell>
          <cell r="B2785" t="str">
            <v xml:space="preserve">Источник бесперебойного питания Kentatsu ANTEI RIB </v>
          </cell>
          <cell r="C2785" t="str">
            <v>&gt;50</v>
          </cell>
          <cell r="D2785">
            <v>0</v>
          </cell>
          <cell r="E2785">
            <v>9299</v>
          </cell>
        </row>
        <row r="2786">
          <cell r="A2786" t="str">
            <v>ANTEI RIB-3000</v>
          </cell>
          <cell r="B2786" t="str">
            <v xml:space="preserve">Источник бесперебойного питания Kentatsu ANTEI RIB </v>
          </cell>
          <cell r="C2786">
            <v>28</v>
          </cell>
          <cell r="D2786">
            <v>0</v>
          </cell>
          <cell r="E2786">
            <v>52599</v>
          </cell>
        </row>
        <row r="2787">
          <cell r="A2787" t="str">
            <v>ANTEI RIB-600</v>
          </cell>
          <cell r="B2787" t="str">
            <v xml:space="preserve">Источник бесперебойного питания Kentatsu ANTEI RIB </v>
          </cell>
          <cell r="C2787" t="str">
            <v>&gt;50</v>
          </cell>
          <cell r="D2787">
            <v>0</v>
          </cell>
          <cell r="E2787">
            <v>11499</v>
          </cell>
        </row>
        <row r="2788">
          <cell r="A2788" t="str">
            <v>FVT-08-100 Антиобледенитель</v>
          </cell>
          <cell r="B2788" t="str">
            <v>Коаксиальный комплект</v>
          </cell>
          <cell r="C2788" t="str">
            <v>&gt;50</v>
          </cell>
          <cell r="D2788">
            <v>0</v>
          </cell>
          <cell r="E2788"/>
        </row>
        <row r="2789">
          <cell r="A2789" t="str">
            <v>G20</v>
          </cell>
          <cell r="B2789" t="str">
            <v>Датчик уличный NTC 10кОм  для Kobold S</v>
          </cell>
          <cell r="C2789">
            <v>9</v>
          </cell>
          <cell r="D2789">
            <v>0</v>
          </cell>
          <cell r="E2789">
            <v>4287</v>
          </cell>
        </row>
        <row r="2790">
          <cell r="A2790" t="str">
            <v>Kobold PRO-05</v>
          </cell>
          <cell r="B2790" t="str">
            <v>Чугунный газовый котел с атмосферной горелкой</v>
          </cell>
          <cell r="C2790">
            <v>0</v>
          </cell>
          <cell r="D2790">
            <v>0</v>
          </cell>
          <cell r="E2790"/>
        </row>
        <row r="2791">
          <cell r="A2791" t="str">
            <v>Kobold PRO-06</v>
          </cell>
          <cell r="B2791" t="str">
            <v>Чугунный газовый котел с атмосферной горелкой</v>
          </cell>
          <cell r="C2791">
            <v>0</v>
          </cell>
          <cell r="D2791">
            <v>0</v>
          </cell>
          <cell r="E2791"/>
        </row>
        <row r="2792">
          <cell r="A2792" t="str">
            <v>Kobold PRO-07</v>
          </cell>
          <cell r="B2792" t="str">
            <v>Чугунный газовый котел с атмосферной горелкой</v>
          </cell>
          <cell r="C2792">
            <v>0</v>
          </cell>
          <cell r="D2792">
            <v>0</v>
          </cell>
          <cell r="E2792"/>
        </row>
        <row r="2793">
          <cell r="A2793" t="str">
            <v>Kobold PRO-08</v>
          </cell>
          <cell r="B2793" t="str">
            <v>Котел чугунный с атмосферной газовой горелкой</v>
          </cell>
          <cell r="C2793">
            <v>0</v>
          </cell>
          <cell r="D2793">
            <v>0</v>
          </cell>
          <cell r="E2793"/>
        </row>
        <row r="2794">
          <cell r="A2794" t="str">
            <v>Kobold PRO-09</v>
          </cell>
          <cell r="B2794" t="str">
            <v>Котел чугунный с атмосферной газовой горелкой</v>
          </cell>
          <cell r="C2794">
            <v>0</v>
          </cell>
          <cell r="D2794">
            <v>0</v>
          </cell>
          <cell r="E2794"/>
        </row>
        <row r="2795">
          <cell r="A2795" t="str">
            <v>Kobold PRO-10</v>
          </cell>
          <cell r="B2795" t="str">
            <v>Котел чугунный с атмосферной газовой горелкой</v>
          </cell>
          <cell r="C2795">
            <v>0</v>
          </cell>
          <cell r="D2795">
            <v>7</v>
          </cell>
          <cell r="E2795"/>
        </row>
        <row r="2796">
          <cell r="A2796" t="str">
            <v>Kobold PRO-11</v>
          </cell>
          <cell r="B2796" t="str">
            <v>Котел чугунный с атмосферной газовой горелкой</v>
          </cell>
          <cell r="C2796">
            <v>0</v>
          </cell>
          <cell r="D2796">
            <v>0</v>
          </cell>
          <cell r="E2796"/>
        </row>
        <row r="2797">
          <cell r="A2797" t="str">
            <v>Kobold PRO-12</v>
          </cell>
          <cell r="B2797" t="str">
            <v>Котел чугунный с атмосферной газовой горелкой</v>
          </cell>
          <cell r="C2797">
            <v>0</v>
          </cell>
          <cell r="D2797">
            <v>0</v>
          </cell>
          <cell r="E2797"/>
        </row>
        <row r="2798">
          <cell r="A2798" t="str">
            <v>Kobold PRO-13</v>
          </cell>
          <cell r="B2798" t="str">
            <v>Котел чугунный с атмосферной газовой горелкой</v>
          </cell>
          <cell r="C2798">
            <v>0</v>
          </cell>
          <cell r="D2798">
            <v>0</v>
          </cell>
          <cell r="E2798"/>
        </row>
        <row r="2799">
          <cell r="A2799" t="str">
            <v>Kobold PRO-14</v>
          </cell>
          <cell r="B2799" t="str">
            <v>Котел чугунный с атмосферной газовой горелкой</v>
          </cell>
          <cell r="C2799">
            <v>0</v>
          </cell>
          <cell r="D2799">
            <v>1</v>
          </cell>
          <cell r="E2799"/>
        </row>
        <row r="2800">
          <cell r="A2800" t="str">
            <v>Kobold PRO-15</v>
          </cell>
          <cell r="B2800" t="str">
            <v>Котел чугунный с атмосферной газовой горелкой</v>
          </cell>
          <cell r="C2800">
            <v>0</v>
          </cell>
          <cell r="D2800">
            <v>0</v>
          </cell>
          <cell r="E2800"/>
        </row>
        <row r="2801">
          <cell r="A2801" t="str">
            <v>Kobold PRO-16</v>
          </cell>
          <cell r="B2801" t="str">
            <v>Котел чугунный с атмосферной газовой горелкой</v>
          </cell>
          <cell r="C2801">
            <v>0</v>
          </cell>
          <cell r="D2801">
            <v>0</v>
          </cell>
          <cell r="E2801"/>
        </row>
        <row r="2802">
          <cell r="A2802" t="str">
            <v>Kobold S-03</v>
          </cell>
          <cell r="B2802" t="str">
            <v>Чугунный газовый котел с атмосферной горелкой и встроенной автоматикой</v>
          </cell>
          <cell r="C2802">
            <v>9</v>
          </cell>
          <cell r="D2802">
            <v>0</v>
          </cell>
          <cell r="E2802">
            <v>123499</v>
          </cell>
        </row>
        <row r="2803">
          <cell r="A2803" t="str">
            <v>Kobold S-04</v>
          </cell>
          <cell r="B2803" t="str">
            <v>Чугунный газовый котел с атмосферной горелкой</v>
          </cell>
          <cell r="C2803">
            <v>0</v>
          </cell>
          <cell r="D2803">
            <v>0</v>
          </cell>
          <cell r="E2803">
            <v>144099</v>
          </cell>
        </row>
        <row r="2804">
          <cell r="A2804" t="str">
            <v>Kobold S-05</v>
          </cell>
          <cell r="B2804" t="str">
            <v>Чугунный газовый котел с атмосферной горелкой</v>
          </cell>
          <cell r="C2804">
            <v>0</v>
          </cell>
          <cell r="D2804">
            <v>0</v>
          </cell>
          <cell r="E2804">
            <v>164599</v>
          </cell>
        </row>
        <row r="2805">
          <cell r="A2805" t="str">
            <v>Kobold S-06</v>
          </cell>
          <cell r="B2805" t="str">
            <v>Чугунный газовый котел с атмосферной горелкой</v>
          </cell>
          <cell r="C2805">
            <v>0</v>
          </cell>
          <cell r="D2805">
            <v>0</v>
          </cell>
          <cell r="E2805">
            <v>185199</v>
          </cell>
        </row>
        <row r="2806">
          <cell r="A2806" t="str">
            <v>Kobold S-07</v>
          </cell>
          <cell r="B2806" t="str">
            <v>Чугунный газовый котел с атмосферной горелкой</v>
          </cell>
          <cell r="C2806">
            <v>0</v>
          </cell>
          <cell r="D2806">
            <v>0</v>
          </cell>
          <cell r="E2806">
            <v>205799</v>
          </cell>
        </row>
        <row r="2807">
          <cell r="A2807" t="str">
            <v>MAX-09</v>
          </cell>
          <cell r="B2807" t="str">
            <v>Твердотопливный чугунный котел</v>
          </cell>
          <cell r="C2807">
            <v>0</v>
          </cell>
          <cell r="D2807">
            <v>1</v>
          </cell>
          <cell r="E2807">
            <v>313099</v>
          </cell>
        </row>
        <row r="2808">
          <cell r="A2808" t="str">
            <v>MAX-M-03</v>
          </cell>
          <cell r="B2808" t="str">
            <v>Твердотопливный чугунный котел</v>
          </cell>
          <cell r="C2808">
            <v>0</v>
          </cell>
          <cell r="D2808">
            <v>0</v>
          </cell>
          <cell r="E2808">
            <v>103099</v>
          </cell>
        </row>
        <row r="2809">
          <cell r="A2809" t="str">
            <v>MAX-M-04</v>
          </cell>
          <cell r="B2809" t="str">
            <v>Твердотопливный чугунный котел</v>
          </cell>
          <cell r="C2809">
            <v>0</v>
          </cell>
          <cell r="D2809">
            <v>0</v>
          </cell>
          <cell r="E2809">
            <v>125499</v>
          </cell>
        </row>
        <row r="2810">
          <cell r="A2810" t="str">
            <v>MAX-M-05</v>
          </cell>
          <cell r="B2810" t="str">
            <v>Твердотопливный чугунный котел</v>
          </cell>
          <cell r="C2810">
            <v>0</v>
          </cell>
          <cell r="D2810">
            <v>0</v>
          </cell>
          <cell r="E2810">
            <v>143699</v>
          </cell>
        </row>
        <row r="2811">
          <cell r="A2811" t="str">
            <v>MAX-M-06</v>
          </cell>
          <cell r="B2811" t="str">
            <v>Твердотопливный чугунный котел</v>
          </cell>
          <cell r="C2811">
            <v>0</v>
          </cell>
          <cell r="D2811">
            <v>0</v>
          </cell>
          <cell r="E2811">
            <v>162899</v>
          </cell>
        </row>
        <row r="2812">
          <cell r="A2812" t="str">
            <v>MAX-M-07</v>
          </cell>
          <cell r="B2812" t="str">
            <v>Твердотопливный чугунный котел</v>
          </cell>
          <cell r="C2812">
            <v>0</v>
          </cell>
          <cell r="D2812">
            <v>0</v>
          </cell>
          <cell r="E2812">
            <v>193999</v>
          </cell>
        </row>
        <row r="2813">
          <cell r="A2813" t="str">
            <v>MAX-M-08</v>
          </cell>
          <cell r="B2813" t="str">
            <v>Твердотопливный чугунный котел</v>
          </cell>
          <cell r="C2813">
            <v>0</v>
          </cell>
          <cell r="D2813">
            <v>0</v>
          </cell>
          <cell r="E2813">
            <v>247199</v>
          </cell>
        </row>
        <row r="2814">
          <cell r="A2814" t="str">
            <v>MAX-M-10</v>
          </cell>
          <cell r="B2814" t="str">
            <v>Твердотопливный чугунный котел</v>
          </cell>
          <cell r="C2814">
            <v>0</v>
          </cell>
          <cell r="D2814">
            <v>0</v>
          </cell>
          <cell r="E2814">
            <v>275999</v>
          </cell>
        </row>
        <row r="2815">
          <cell r="A2815" t="str">
            <v>Max-10</v>
          </cell>
          <cell r="B2815" t="str">
            <v>Твердотопливный чугунный котел</v>
          </cell>
          <cell r="C2815">
            <v>0</v>
          </cell>
          <cell r="D2815">
            <v>0</v>
          </cell>
          <cell r="E2815">
            <v>338299</v>
          </cell>
        </row>
        <row r="2816">
          <cell r="A2816" t="str">
            <v>NOBBY BASE (E) 24-2CS</v>
          </cell>
          <cell r="B2816" t="str">
            <v>Котел настенный газовый с раздельным теплообменником</v>
          </cell>
          <cell r="C2816">
            <v>0</v>
          </cell>
          <cell r="D2816" t="str">
            <v>&gt;50</v>
          </cell>
          <cell r="E2816">
            <v>54099</v>
          </cell>
        </row>
        <row r="2817">
          <cell r="A2817" t="str">
            <v>NOBBY BASE (E) 28-2CS</v>
          </cell>
          <cell r="B2817" t="str">
            <v>Котел настенный газовый с раздельным теплообменником</v>
          </cell>
          <cell r="C2817">
            <v>3</v>
          </cell>
          <cell r="D2817">
            <v>28</v>
          </cell>
          <cell r="E2817">
            <v>62699</v>
          </cell>
        </row>
        <row r="2818">
          <cell r="A2818" t="str">
            <v>NOBBY BASE (E) 32-2CS</v>
          </cell>
          <cell r="B2818" t="str">
            <v>Котел настенный газовый с раздельным теплообменником</v>
          </cell>
          <cell r="C2818">
            <v>25</v>
          </cell>
          <cell r="D2818">
            <v>0</v>
          </cell>
          <cell r="E2818">
            <v>85499</v>
          </cell>
        </row>
        <row r="2819">
          <cell r="A2819" t="str">
            <v>NOBBY BASE (E) 36-2CS</v>
          </cell>
          <cell r="B2819" t="str">
            <v>Котел настенный газовый с раздельным теплообменником</v>
          </cell>
          <cell r="C2819">
            <v>34</v>
          </cell>
          <cell r="D2819">
            <v>0</v>
          </cell>
          <cell r="E2819">
            <v>85499</v>
          </cell>
        </row>
        <row r="2820">
          <cell r="A2820" t="str">
            <v>NOBBY BASE (E) 40-2CS</v>
          </cell>
          <cell r="B2820" t="str">
            <v>Котел настенный газовый с раздельным теплообменником</v>
          </cell>
          <cell r="C2820">
            <v>2</v>
          </cell>
          <cell r="D2820">
            <v>0</v>
          </cell>
          <cell r="E2820">
            <v>119599</v>
          </cell>
        </row>
        <row r="2821">
          <cell r="A2821" t="str">
            <v>NOBBY BASE (E) 44-2CS</v>
          </cell>
          <cell r="B2821" t="str">
            <v>Котел настенный газовый с раздельным теплообменником</v>
          </cell>
          <cell r="C2821">
            <v>18</v>
          </cell>
          <cell r="D2821">
            <v>0</v>
          </cell>
          <cell r="E2821">
            <v>119599</v>
          </cell>
        </row>
        <row r="2822">
          <cell r="A2822" t="str">
            <v>NOBBY BASE (E) 50-2CS</v>
          </cell>
          <cell r="B2822" t="str">
            <v>Котел настенный газовый с раздельным теплообменником</v>
          </cell>
          <cell r="C2822">
            <v>11</v>
          </cell>
          <cell r="D2822">
            <v>0</v>
          </cell>
          <cell r="E2822">
            <v>119599</v>
          </cell>
        </row>
        <row r="2823">
          <cell r="A2823" t="str">
            <v>NOBBY BASE (E)/(T) 10-2CS</v>
          </cell>
          <cell r="B2823" t="str">
            <v>Котел настенный газовый двухконтурный с раздельными теплообменниками</v>
          </cell>
          <cell r="C2823">
            <v>0</v>
          </cell>
          <cell r="D2823">
            <v>0</v>
          </cell>
          <cell r="E2823"/>
        </row>
        <row r="2824">
          <cell r="A2824" t="str">
            <v>NOBBY BASE (E)/(T) 12-2CS</v>
          </cell>
          <cell r="B2824" t="str">
            <v>Котел настенный газовый двухконтурный с раздельными теплообменниками</v>
          </cell>
          <cell r="C2824">
            <v>0</v>
          </cell>
          <cell r="D2824">
            <v>0</v>
          </cell>
          <cell r="E2824"/>
        </row>
        <row r="2825">
          <cell r="A2825" t="str">
            <v>NOBBY BASE (E)/(T) 14-2CS</v>
          </cell>
          <cell r="B2825" t="str">
            <v>Котел настенный газовый двухконтурный с раздельными теплообменниками</v>
          </cell>
          <cell r="C2825">
            <v>0</v>
          </cell>
          <cell r="D2825">
            <v>0</v>
          </cell>
          <cell r="E2825"/>
        </row>
        <row r="2826">
          <cell r="A2826" t="str">
            <v>NOBBY BASE (E)/(T) 16-2CS</v>
          </cell>
          <cell r="B2826" t="str">
            <v>Котел настенный газовый двухконтурный с раздельными теплообменниками</v>
          </cell>
          <cell r="C2826">
            <v>0</v>
          </cell>
          <cell r="D2826">
            <v>0</v>
          </cell>
          <cell r="E2826"/>
        </row>
        <row r="2827">
          <cell r="A2827" t="str">
            <v>NOBBY BASE (E)/(T) 18-2CS</v>
          </cell>
          <cell r="B2827" t="str">
            <v>Котел настенный газовый двухконтурный с раздельными теплообменниками</v>
          </cell>
          <cell r="C2827">
            <v>0</v>
          </cell>
          <cell r="D2827">
            <v>0</v>
          </cell>
          <cell r="E2827"/>
        </row>
        <row r="2828">
          <cell r="A2828" t="str">
            <v>NOBBY BASE (E)/(T) 20-2CS</v>
          </cell>
          <cell r="B2828" t="str">
            <v>Котел настенный газовый двухконтурный с раздельными теплообменниками</v>
          </cell>
          <cell r="C2828">
            <v>0</v>
          </cell>
          <cell r="D2828">
            <v>0</v>
          </cell>
          <cell r="E2828"/>
        </row>
        <row r="2829">
          <cell r="A2829" t="str">
            <v>NOBBY BASE (E)/(T) 24-2CS</v>
          </cell>
          <cell r="B2829" t="str">
            <v>Котел настенный газовый двухконтурный с раздельными теплообменниками</v>
          </cell>
          <cell r="C2829">
            <v>4</v>
          </cell>
          <cell r="D2829" t="str">
            <v>&gt;50</v>
          </cell>
          <cell r="E2829">
            <v>39499</v>
          </cell>
        </row>
        <row r="2830">
          <cell r="A2830" t="str">
            <v>NOBBY BASE (S) 24-CS</v>
          </cell>
          <cell r="B2830" t="str">
            <v>Настенный газовый котел</v>
          </cell>
          <cell r="C2830">
            <v>3</v>
          </cell>
          <cell r="D2830">
            <v>31</v>
          </cell>
          <cell r="E2830">
            <v>44999</v>
          </cell>
        </row>
        <row r="2831">
          <cell r="A2831" t="str">
            <v>NOBBY BASE (S) 28-CS</v>
          </cell>
          <cell r="B2831" t="str">
            <v>Настенный газовый котел</v>
          </cell>
          <cell r="C2831">
            <v>4</v>
          </cell>
          <cell r="D2831">
            <v>36</v>
          </cell>
          <cell r="E2831">
            <v>48999</v>
          </cell>
        </row>
        <row r="2832">
          <cell r="A2832" t="str">
            <v>NOBBY BASE (S) 32-CS</v>
          </cell>
          <cell r="B2832" t="str">
            <v>Настенный газовый котел</v>
          </cell>
          <cell r="C2832">
            <v>6</v>
          </cell>
          <cell r="D2832">
            <v>12</v>
          </cell>
          <cell r="E2832">
            <v>72599</v>
          </cell>
        </row>
        <row r="2833">
          <cell r="A2833" t="str">
            <v>NOBBY BASE (S) 36-CS</v>
          </cell>
          <cell r="B2833" t="str">
            <v>Настенный газовый котел</v>
          </cell>
          <cell r="C2833">
            <v>5</v>
          </cell>
          <cell r="D2833">
            <v>38</v>
          </cell>
          <cell r="E2833">
            <v>72599</v>
          </cell>
        </row>
        <row r="2834">
          <cell r="A2834" t="str">
            <v>NOBBY BASE (S) 40-CS</v>
          </cell>
          <cell r="B2834" t="str">
            <v>Настенный газовый котел</v>
          </cell>
          <cell r="C2834">
            <v>7</v>
          </cell>
          <cell r="D2834">
            <v>23</v>
          </cell>
          <cell r="E2834">
            <v>104499</v>
          </cell>
        </row>
        <row r="2835">
          <cell r="A2835" t="str">
            <v>NOBBY BASE (S) 44-CS</v>
          </cell>
          <cell r="B2835" t="str">
            <v>Настенный газовый котел</v>
          </cell>
          <cell r="C2835">
            <v>6</v>
          </cell>
          <cell r="D2835">
            <v>8</v>
          </cell>
          <cell r="E2835">
            <v>97999</v>
          </cell>
        </row>
        <row r="2836">
          <cell r="A2836" t="str">
            <v>NOBBY BASE (S) 50-CS</v>
          </cell>
          <cell r="B2836" t="str">
            <v>Настенный газовый котел</v>
          </cell>
          <cell r="C2836">
            <v>0</v>
          </cell>
          <cell r="D2836">
            <v>0</v>
          </cell>
          <cell r="E2836">
            <v>104499</v>
          </cell>
        </row>
        <row r="2837">
          <cell r="A2837" t="str">
            <v>NOBBY BASE (S)/(E) 24-CS</v>
          </cell>
          <cell r="B2837" t="str">
            <v>Настенный газовый котел</v>
          </cell>
          <cell r="C2837">
            <v>4</v>
          </cell>
          <cell r="D2837">
            <v>24</v>
          </cell>
          <cell r="E2837">
            <v>55099</v>
          </cell>
        </row>
        <row r="2838">
          <cell r="A2838" t="str">
            <v>NOBBY BASE (S)/(E) 28-CS</v>
          </cell>
          <cell r="B2838" t="str">
            <v>Настенный газовый котел</v>
          </cell>
          <cell r="C2838">
            <v>4</v>
          </cell>
          <cell r="D2838">
            <v>21</v>
          </cell>
          <cell r="E2838">
            <v>63899</v>
          </cell>
        </row>
        <row r="2839">
          <cell r="A2839" t="str">
            <v>NOBBY BASE (S)/(E) 32-CS</v>
          </cell>
          <cell r="B2839" t="str">
            <v>Настенный газовый котел</v>
          </cell>
          <cell r="C2839">
            <v>16</v>
          </cell>
          <cell r="D2839">
            <v>0</v>
          </cell>
          <cell r="E2839">
            <v>89999</v>
          </cell>
        </row>
        <row r="2840">
          <cell r="A2840" t="str">
            <v>NOBBY BASE (S)/(E) 36-CS</v>
          </cell>
          <cell r="B2840" t="str">
            <v>Настенный газовый котел</v>
          </cell>
          <cell r="C2840">
            <v>0</v>
          </cell>
          <cell r="D2840">
            <v>0</v>
          </cell>
          <cell r="E2840">
            <v>89999</v>
          </cell>
        </row>
        <row r="2841">
          <cell r="A2841" t="str">
            <v>NOBBY BASE (S)/(E) 40-CS</v>
          </cell>
          <cell r="B2841" t="str">
            <v>Настенный газовый котел</v>
          </cell>
          <cell r="C2841">
            <v>13</v>
          </cell>
          <cell r="D2841">
            <v>0</v>
          </cell>
          <cell r="E2841">
            <v>116099</v>
          </cell>
        </row>
        <row r="2842">
          <cell r="A2842" t="str">
            <v>NOBBY BASE (S)/(E) 44-CS</v>
          </cell>
          <cell r="B2842" t="str">
            <v>Настенный газовый котел</v>
          </cell>
          <cell r="C2842">
            <v>23</v>
          </cell>
          <cell r="D2842">
            <v>0</v>
          </cell>
          <cell r="E2842">
            <v>113999</v>
          </cell>
        </row>
        <row r="2843">
          <cell r="A2843" t="str">
            <v>NOBBY BASE (S)/(E) 50-CS</v>
          </cell>
          <cell r="B2843" t="str">
            <v>Настенный газовый котел</v>
          </cell>
          <cell r="C2843">
            <v>0</v>
          </cell>
          <cell r="D2843">
            <v>0</v>
          </cell>
          <cell r="E2843">
            <v>116099</v>
          </cell>
        </row>
        <row r="2844">
          <cell r="A2844" t="str">
            <v>NOBBY BASE (S)/(E)/(T) 10-CS</v>
          </cell>
          <cell r="B2844" t="str">
            <v>Настенный газовый одноконтурный котел отопления с возможностью подключения бойлера косвенного нагрева</v>
          </cell>
          <cell r="C2844">
            <v>0</v>
          </cell>
          <cell r="D2844">
            <v>0</v>
          </cell>
          <cell r="E2844"/>
        </row>
        <row r="2845">
          <cell r="A2845" t="str">
            <v>NOBBY BASE (S)/(E)/(T) 12-CS</v>
          </cell>
          <cell r="B2845" t="str">
            <v>Настенный газовый одноконтурный котел отопления с возможностью подключения бойлера косвенного нагрева</v>
          </cell>
          <cell r="C2845">
            <v>0</v>
          </cell>
          <cell r="D2845">
            <v>0</v>
          </cell>
          <cell r="E2845"/>
        </row>
        <row r="2846">
          <cell r="A2846" t="str">
            <v>NOBBY BASE (S)/(E)/(T) 14-CS</v>
          </cell>
          <cell r="B2846" t="str">
            <v>Настенный газовый одноконтурный котел отопления с возможностью подключения бойлера косвенного нагрева</v>
          </cell>
          <cell r="C2846">
            <v>0</v>
          </cell>
          <cell r="D2846">
            <v>0</v>
          </cell>
          <cell r="E2846"/>
        </row>
        <row r="2847">
          <cell r="A2847" t="str">
            <v>NOBBY BASE (S)/(E)/(T) 16-CS</v>
          </cell>
          <cell r="B2847" t="str">
            <v>Настенный газовый одноконтурный котел отопления с возможностью подключения бойлера косвенного нагрева</v>
          </cell>
          <cell r="C2847">
            <v>0</v>
          </cell>
          <cell r="D2847">
            <v>0</v>
          </cell>
          <cell r="E2847"/>
        </row>
        <row r="2848">
          <cell r="A2848" t="str">
            <v>NOBBY BASE (S)/(E)/(T) 18-CS</v>
          </cell>
          <cell r="B2848" t="str">
            <v>Настенный газовый одноконтурный котел отопления с возможностью подключения бойлера косвенного нагрева</v>
          </cell>
          <cell r="C2848">
            <v>0</v>
          </cell>
          <cell r="D2848">
            <v>0</v>
          </cell>
          <cell r="E2848"/>
        </row>
        <row r="2849">
          <cell r="A2849" t="str">
            <v>NOBBY BASE (S)/(E)/(T) 20-CS</v>
          </cell>
          <cell r="B2849" t="str">
            <v>Настенный газовый одноконтурный котел отопления с возможностью подключения бойлера косвенного нагрева</v>
          </cell>
          <cell r="C2849">
            <v>0</v>
          </cell>
          <cell r="D2849">
            <v>0</v>
          </cell>
          <cell r="E2849"/>
        </row>
        <row r="2850">
          <cell r="A2850" t="str">
            <v>NOBBY BASE (S)/(E)/(T) 24-CS</v>
          </cell>
          <cell r="B2850" t="str">
            <v>Настенный газовый одноконтурный котел отопления с возможностью подключения бойлера косвенного нагрева</v>
          </cell>
          <cell r="C2850">
            <v>5</v>
          </cell>
          <cell r="D2850" t="str">
            <v>&gt;50</v>
          </cell>
          <cell r="E2850">
            <v>38299</v>
          </cell>
        </row>
        <row r="2851">
          <cell r="A2851" t="str">
            <v>NOBBY BASE 24-2CS</v>
          </cell>
          <cell r="B2851" t="str">
            <v>Котел настенный газовый с раздельным теплообменником</v>
          </cell>
          <cell r="C2851">
            <v>2</v>
          </cell>
          <cell r="D2851" t="str">
            <v>&gt;50</v>
          </cell>
          <cell r="E2851">
            <v>43299</v>
          </cell>
        </row>
        <row r="2852">
          <cell r="A2852" t="str">
            <v>NOBBY BASE 28-2CS</v>
          </cell>
          <cell r="B2852" t="str">
            <v>Котел настенный газовый с раздельным теплообменником</v>
          </cell>
          <cell r="C2852" t="str">
            <v>&gt;50</v>
          </cell>
          <cell r="D2852">
            <v>0</v>
          </cell>
          <cell r="E2852">
            <v>51799</v>
          </cell>
        </row>
        <row r="2853">
          <cell r="A2853" t="str">
            <v>NOBBY BASE 32-2CS</v>
          </cell>
          <cell r="B2853" t="str">
            <v>Котел настенный газовый с раздельным теплообменником</v>
          </cell>
          <cell r="C2853">
            <v>16</v>
          </cell>
          <cell r="D2853">
            <v>0</v>
          </cell>
          <cell r="E2853">
            <v>72599</v>
          </cell>
        </row>
        <row r="2854">
          <cell r="A2854" t="str">
            <v>NOBBY BASE 36-2CS</v>
          </cell>
          <cell r="B2854" t="str">
            <v>Котел настенный газовый с раздельным теплообменником</v>
          </cell>
          <cell r="C2854">
            <v>5</v>
          </cell>
          <cell r="D2854">
            <v>0</v>
          </cell>
          <cell r="E2854">
            <v>72599</v>
          </cell>
        </row>
        <row r="2855">
          <cell r="A2855" t="str">
            <v>NOBBY BASE 40-2CS</v>
          </cell>
          <cell r="B2855" t="str">
            <v>Котел настенный газовый с раздельным теплообменником</v>
          </cell>
          <cell r="C2855">
            <v>27</v>
          </cell>
          <cell r="D2855">
            <v>19</v>
          </cell>
          <cell r="E2855">
            <v>100299</v>
          </cell>
        </row>
        <row r="2856">
          <cell r="A2856" t="str">
            <v>NOBBY BASE 44-2CS</v>
          </cell>
          <cell r="B2856" t="str">
            <v>Котел настенный газовый с раздельным теплообменником</v>
          </cell>
          <cell r="C2856">
            <v>32</v>
          </cell>
          <cell r="D2856">
            <v>0</v>
          </cell>
          <cell r="E2856">
            <v>100299</v>
          </cell>
        </row>
        <row r="2857">
          <cell r="A2857" t="str">
            <v>NOBBY BASE 50-2CS</v>
          </cell>
          <cell r="B2857" t="str">
            <v>Котел настенный газовый с раздельным теплообменником</v>
          </cell>
          <cell r="C2857">
            <v>2</v>
          </cell>
          <cell r="D2857">
            <v>22</v>
          </cell>
          <cell r="E2857">
            <v>107399</v>
          </cell>
        </row>
        <row r="2858">
          <cell r="A2858" t="str">
            <v>NOBBY BASE ATMO (E) 24-2OC</v>
          </cell>
          <cell r="B2858" t="str">
            <v>Котел настенный газовый с раздельным теплообменником</v>
          </cell>
          <cell r="C2858">
            <v>4</v>
          </cell>
          <cell r="D2858">
            <v>8</v>
          </cell>
          <cell r="E2858">
            <v>55099</v>
          </cell>
        </row>
        <row r="2859">
          <cell r="A2859" t="str">
            <v>NOBBY BASE ATMO (E) 28-2OC</v>
          </cell>
          <cell r="B2859" t="str">
            <v>Котел настенный газовый с раздельным теплообменником</v>
          </cell>
          <cell r="C2859">
            <v>5</v>
          </cell>
          <cell r="D2859" t="str">
            <v>&gt;50</v>
          </cell>
          <cell r="E2859">
            <v>63799</v>
          </cell>
        </row>
        <row r="2860">
          <cell r="A2860" t="str">
            <v>NOBBY BASE ATMO (E) 32-2OC</v>
          </cell>
          <cell r="B2860" t="str">
            <v>Котел настенный газовый с раздельным теплообменником</v>
          </cell>
          <cell r="C2860">
            <v>0</v>
          </cell>
          <cell r="D2860">
            <v>0</v>
          </cell>
          <cell r="E2860">
            <v>78399</v>
          </cell>
        </row>
        <row r="2861">
          <cell r="A2861" t="str">
            <v>NOBBY BASE ATMO (S) 24-OC</v>
          </cell>
          <cell r="B2861" t="str">
            <v>Котел настенный газовый с раздельным теплообменником</v>
          </cell>
          <cell r="C2861">
            <v>25</v>
          </cell>
          <cell r="D2861">
            <v>8</v>
          </cell>
          <cell r="E2861">
            <v>43499</v>
          </cell>
        </row>
        <row r="2862">
          <cell r="A2862" t="str">
            <v>NOBBY BASE ATMO (S) 28-OC</v>
          </cell>
          <cell r="B2862" t="str">
            <v>Котел настенный газовый с раздельным теплообменником</v>
          </cell>
          <cell r="C2862" t="str">
            <v>&gt;50</v>
          </cell>
          <cell r="D2862">
            <v>0</v>
          </cell>
          <cell r="E2862">
            <v>49599</v>
          </cell>
        </row>
        <row r="2863">
          <cell r="A2863" t="str">
            <v>NOBBY BASE ATMO (S) 32-OC</v>
          </cell>
          <cell r="B2863" t="str">
            <v>Котел настенный газовый с раздельным теплообменником</v>
          </cell>
          <cell r="C2863">
            <v>8</v>
          </cell>
          <cell r="D2863">
            <v>0</v>
          </cell>
          <cell r="E2863">
            <v>60999</v>
          </cell>
        </row>
        <row r="2864">
          <cell r="A2864" t="str">
            <v>NOBBY BASE ATMO (S)/(E) 24-OC</v>
          </cell>
          <cell r="B2864" t="str">
            <v>Котел настенный газовый с раздельным теплообменником</v>
          </cell>
          <cell r="C2864">
            <v>0</v>
          </cell>
          <cell r="D2864">
            <v>0</v>
          </cell>
          <cell r="E2864">
            <v>53999</v>
          </cell>
        </row>
        <row r="2865">
          <cell r="A2865" t="str">
            <v>NOBBY BASE ATMO (S)/(E) 28-OC</v>
          </cell>
          <cell r="B2865" t="str">
            <v>Котел настенный газовый с раздельным теплообменником</v>
          </cell>
          <cell r="C2865">
            <v>0</v>
          </cell>
          <cell r="D2865">
            <v>0</v>
          </cell>
          <cell r="E2865">
            <v>66799</v>
          </cell>
        </row>
        <row r="2866">
          <cell r="A2866" t="str">
            <v>NOBBY BASE ATMO (S)/(E) 32-OC</v>
          </cell>
          <cell r="B2866" t="str">
            <v>Котел настенный газовый с раздельным теплообменником</v>
          </cell>
          <cell r="C2866">
            <v>0</v>
          </cell>
          <cell r="D2866">
            <v>0</v>
          </cell>
          <cell r="E2866">
            <v>72599</v>
          </cell>
        </row>
        <row r="2867">
          <cell r="A2867" t="str">
            <v>NOBBY BASE ATMO 24-2OC</v>
          </cell>
          <cell r="B2867" t="str">
            <v>Котел настенный газовый с раздельным теплообменником</v>
          </cell>
          <cell r="C2867" t="str">
            <v>&gt;50</v>
          </cell>
          <cell r="D2867" t="str">
            <v>&gt;50</v>
          </cell>
          <cell r="E2867">
            <v>44999</v>
          </cell>
        </row>
        <row r="2868">
          <cell r="A2868" t="str">
            <v>NOBBY BASE ATMO 28-2OC</v>
          </cell>
          <cell r="B2868" t="str">
            <v>Котел настенный газовый с раздельным теплообменником</v>
          </cell>
          <cell r="C2868" t="str">
            <v>&gt;50</v>
          </cell>
          <cell r="D2868" t="str">
            <v>&gt;50</v>
          </cell>
          <cell r="E2868">
            <v>50099</v>
          </cell>
        </row>
        <row r="2869">
          <cell r="A2869" t="str">
            <v>NOBBY BASE ATMO 32-2OC</v>
          </cell>
          <cell r="B2869" t="str">
            <v>Котел настенный газовый с раздельным теплообменником</v>
          </cell>
          <cell r="C2869">
            <v>21</v>
          </cell>
          <cell r="D2869">
            <v>0</v>
          </cell>
          <cell r="E2869">
            <v>58099</v>
          </cell>
        </row>
        <row r="2870">
          <cell r="A2870" t="str">
            <v>Nobby Balance Plus (S) 24-CS</v>
          </cell>
          <cell r="B2870" t="str">
            <v>Настенный газовый котел</v>
          </cell>
          <cell r="C2870">
            <v>18</v>
          </cell>
          <cell r="D2870" t="str">
            <v>&gt;50</v>
          </cell>
          <cell r="E2870">
            <v>44699</v>
          </cell>
        </row>
        <row r="2871">
          <cell r="A2871" t="str">
            <v>Nobby Balance Plus 12-2CS</v>
          </cell>
          <cell r="B2871" t="str">
            <v>Котел настенный газовый с раздельным теплообменником</v>
          </cell>
          <cell r="C2871">
            <v>5</v>
          </cell>
          <cell r="D2871">
            <v>7</v>
          </cell>
          <cell r="E2871">
            <v>45799</v>
          </cell>
        </row>
        <row r="2872">
          <cell r="A2872" t="str">
            <v>Nobby Balance Plus 18-2CS</v>
          </cell>
          <cell r="B2872" t="str">
            <v>Котел настенный газовый с раздельным теплообменником</v>
          </cell>
          <cell r="C2872">
            <v>13</v>
          </cell>
          <cell r="D2872" t="str">
            <v>&gt;50</v>
          </cell>
          <cell r="E2872">
            <v>45799</v>
          </cell>
        </row>
        <row r="2873">
          <cell r="A2873" t="str">
            <v>Nobby Balance Plus 24-2CS</v>
          </cell>
          <cell r="B2873" t="str">
            <v>Котел настенный газовый с раздельным теплообменником</v>
          </cell>
          <cell r="C2873">
            <v>2</v>
          </cell>
          <cell r="D2873" t="str">
            <v>&gt;50</v>
          </cell>
          <cell r="E2873">
            <v>46399</v>
          </cell>
        </row>
        <row r="2874">
          <cell r="A2874" t="str">
            <v>Nobby Electro KBC-16</v>
          </cell>
          <cell r="B2874" t="str">
            <v>Настенный электрический котел</v>
          </cell>
          <cell r="C2874">
            <v>1</v>
          </cell>
          <cell r="D2874">
            <v>0</v>
          </cell>
          <cell r="E2874">
            <v>38799</v>
          </cell>
        </row>
        <row r="2875">
          <cell r="A2875" t="str">
            <v>Nobby Electro KBC-20</v>
          </cell>
          <cell r="B2875" t="str">
            <v>Настенный электрический котел</v>
          </cell>
          <cell r="C2875">
            <v>1</v>
          </cell>
          <cell r="D2875">
            <v>0</v>
          </cell>
          <cell r="E2875">
            <v>40299</v>
          </cell>
        </row>
        <row r="2876">
          <cell r="A2876" t="str">
            <v>Nobby Electro KBC-23</v>
          </cell>
          <cell r="B2876" t="str">
            <v>Настенный электрический котел</v>
          </cell>
          <cell r="C2876">
            <v>0</v>
          </cell>
          <cell r="D2876">
            <v>0</v>
          </cell>
          <cell r="E2876">
            <v>42999</v>
          </cell>
        </row>
        <row r="2877">
          <cell r="A2877" t="str">
            <v>Nobby Electro KBC-26</v>
          </cell>
          <cell r="B2877" t="str">
            <v>Настенный электрический котел</v>
          </cell>
          <cell r="C2877">
            <v>2</v>
          </cell>
          <cell r="D2877">
            <v>0</v>
          </cell>
          <cell r="E2877">
            <v>43599</v>
          </cell>
        </row>
        <row r="2878">
          <cell r="A2878" t="str">
            <v>Nobby Electro KBK-39</v>
          </cell>
          <cell r="B2878" t="str">
            <v>Настенный электрический котел</v>
          </cell>
          <cell r="C2878">
            <v>0</v>
          </cell>
          <cell r="D2878">
            <v>0</v>
          </cell>
          <cell r="E2878">
            <v>81299</v>
          </cell>
        </row>
        <row r="2879">
          <cell r="A2879" t="str">
            <v>Nobby Electro KBK-52</v>
          </cell>
          <cell r="B2879" t="str">
            <v>Настенный электрический котел</v>
          </cell>
          <cell r="C2879">
            <v>0</v>
          </cell>
          <cell r="D2879">
            <v>0</v>
          </cell>
          <cell r="E2879">
            <v>90299</v>
          </cell>
        </row>
        <row r="2880">
          <cell r="A2880" t="str">
            <v>Nobby Electro KBO(E)-13</v>
          </cell>
          <cell r="B2880" t="str">
            <v>Настенный электрический котел</v>
          </cell>
          <cell r="C2880">
            <v>0</v>
          </cell>
          <cell r="D2880">
            <v>0</v>
          </cell>
          <cell r="E2880">
            <v>60999</v>
          </cell>
        </row>
        <row r="2881">
          <cell r="A2881" t="str">
            <v>Nobby Electro KBO(E)-14</v>
          </cell>
          <cell r="B2881" t="str">
            <v>Настенный электрический котел</v>
          </cell>
          <cell r="C2881">
            <v>4</v>
          </cell>
          <cell r="D2881" t="str">
            <v>&gt;50</v>
          </cell>
          <cell r="E2881">
            <v>63899</v>
          </cell>
        </row>
        <row r="2882">
          <cell r="A2882" t="str">
            <v>Nobby Electro KBO(E)-16</v>
          </cell>
          <cell r="B2882" t="str">
            <v>Настенный электрический котел</v>
          </cell>
          <cell r="C2882">
            <v>4</v>
          </cell>
          <cell r="D2882">
            <v>14</v>
          </cell>
          <cell r="E2882">
            <v>66799</v>
          </cell>
        </row>
        <row r="2883">
          <cell r="A2883" t="str">
            <v>Nobby Electro KBO(E)-20</v>
          </cell>
          <cell r="B2883" t="str">
            <v>Настенный электрический котел</v>
          </cell>
          <cell r="C2883">
            <v>14</v>
          </cell>
          <cell r="D2883">
            <v>27</v>
          </cell>
          <cell r="E2883">
            <v>59299</v>
          </cell>
        </row>
        <row r="2884">
          <cell r="A2884" t="str">
            <v>Nobby Electro KBO(E)-23</v>
          </cell>
          <cell r="B2884" t="str">
            <v>Настенный электрический котел</v>
          </cell>
          <cell r="C2884">
            <v>27</v>
          </cell>
          <cell r="D2884">
            <v>22</v>
          </cell>
          <cell r="E2884">
            <v>64999</v>
          </cell>
        </row>
        <row r="2885">
          <cell r="A2885" t="str">
            <v>Nobby Electro KBO(E)-26</v>
          </cell>
          <cell r="B2885" t="str">
            <v>Настенный электрический котел</v>
          </cell>
          <cell r="C2885">
            <v>14</v>
          </cell>
          <cell r="D2885">
            <v>15</v>
          </cell>
          <cell r="E2885">
            <v>75499</v>
          </cell>
        </row>
        <row r="2886">
          <cell r="A2886" t="str">
            <v>Nobby Electro KBO-05</v>
          </cell>
          <cell r="B2886" t="str">
            <v>Настенный электрический котел</v>
          </cell>
          <cell r="C2886">
            <v>0</v>
          </cell>
          <cell r="D2886">
            <v>0</v>
          </cell>
          <cell r="E2886">
            <v>39099</v>
          </cell>
        </row>
        <row r="2887">
          <cell r="A2887" t="str">
            <v>Nobby Electro KBO-07</v>
          </cell>
          <cell r="B2887" t="str">
            <v>Настенный электрический котел</v>
          </cell>
          <cell r="C2887">
            <v>0</v>
          </cell>
          <cell r="D2887">
            <v>0</v>
          </cell>
          <cell r="E2887">
            <v>40499</v>
          </cell>
        </row>
        <row r="2888">
          <cell r="A2888" t="str">
            <v>Nobby Electro KBO-09</v>
          </cell>
          <cell r="B2888" t="str">
            <v>Настенный электрический котел</v>
          </cell>
          <cell r="C2888">
            <v>6</v>
          </cell>
          <cell r="D2888">
            <v>0</v>
          </cell>
          <cell r="E2888">
            <v>41899</v>
          </cell>
        </row>
        <row r="2889">
          <cell r="A2889" t="str">
            <v>Nobby Electro KBO-11</v>
          </cell>
          <cell r="B2889" t="str">
            <v>Настенный электрический котел</v>
          </cell>
          <cell r="C2889">
            <v>3</v>
          </cell>
          <cell r="D2889" t="str">
            <v>&gt;50</v>
          </cell>
          <cell r="E2889">
            <v>43299</v>
          </cell>
        </row>
        <row r="2890">
          <cell r="A2890" t="str">
            <v>Nobby Electro KBO-13</v>
          </cell>
          <cell r="B2890" t="str">
            <v>Настенный электрический котел</v>
          </cell>
          <cell r="C2890">
            <v>46</v>
          </cell>
          <cell r="D2890" t="str">
            <v>&gt;50</v>
          </cell>
          <cell r="E2890">
            <v>44999</v>
          </cell>
        </row>
        <row r="2891">
          <cell r="A2891" t="str">
            <v>Nobby Electro KBO-14</v>
          </cell>
          <cell r="B2891" t="str">
            <v>Настенный электрический котел</v>
          </cell>
          <cell r="C2891" t="str">
            <v>&gt;50</v>
          </cell>
          <cell r="D2891" t="str">
            <v>&gt;50</v>
          </cell>
          <cell r="E2891">
            <v>49299</v>
          </cell>
        </row>
        <row r="2892">
          <cell r="A2892" t="str">
            <v>Nobby Electro KBO-16</v>
          </cell>
          <cell r="B2892" t="str">
            <v>Настенный электрический котел</v>
          </cell>
          <cell r="C2892">
            <v>11</v>
          </cell>
          <cell r="D2892">
            <v>8</v>
          </cell>
          <cell r="E2892">
            <v>50799</v>
          </cell>
        </row>
        <row r="2893">
          <cell r="A2893" t="str">
            <v>Nobby Electro KBO-20</v>
          </cell>
          <cell r="B2893" t="str">
            <v>Настенный электрический котел</v>
          </cell>
          <cell r="C2893">
            <v>2</v>
          </cell>
          <cell r="D2893">
            <v>0</v>
          </cell>
          <cell r="E2893">
            <v>52199</v>
          </cell>
        </row>
        <row r="2894">
          <cell r="A2894" t="str">
            <v>Nobby Electro KBO-23</v>
          </cell>
          <cell r="B2894" t="str">
            <v>Настенный электрический котел</v>
          </cell>
          <cell r="C2894">
            <v>4</v>
          </cell>
          <cell r="D2894">
            <v>18</v>
          </cell>
          <cell r="E2894">
            <v>53699</v>
          </cell>
        </row>
        <row r="2895">
          <cell r="A2895" t="str">
            <v>Nobby Electro KBO-26</v>
          </cell>
          <cell r="B2895" t="str">
            <v>Настенный электрический котел</v>
          </cell>
          <cell r="C2895">
            <v>3</v>
          </cell>
          <cell r="D2895">
            <v>33</v>
          </cell>
          <cell r="E2895">
            <v>55099</v>
          </cell>
        </row>
        <row r="2896">
          <cell r="A2896" t="str">
            <v>Nobby Electro KBP(E)-09</v>
          </cell>
          <cell r="B2896" t="str">
            <v>Котел настенный электрический с насосом и расширительным баком</v>
          </cell>
          <cell r="C2896">
            <v>1</v>
          </cell>
          <cell r="D2896">
            <v>15</v>
          </cell>
          <cell r="E2896">
            <v>54599</v>
          </cell>
        </row>
        <row r="2897">
          <cell r="A2897" t="str">
            <v>Nobby Electro KBP(E)-11</v>
          </cell>
          <cell r="B2897" t="str">
            <v>Котел настенный электрический с насосом и расширительным баком</v>
          </cell>
          <cell r="C2897">
            <v>8</v>
          </cell>
          <cell r="D2897">
            <v>13</v>
          </cell>
          <cell r="E2897">
            <v>55699</v>
          </cell>
        </row>
        <row r="2898">
          <cell r="A2898" t="str">
            <v>Nobby Electro KBP(E)-13</v>
          </cell>
          <cell r="B2898" t="str">
            <v>Котел настенный электрический с насосом и расширительным баком</v>
          </cell>
          <cell r="C2898">
            <v>6</v>
          </cell>
          <cell r="D2898">
            <v>21</v>
          </cell>
          <cell r="E2898">
            <v>56899</v>
          </cell>
        </row>
        <row r="2899">
          <cell r="A2899" t="str">
            <v>Nobby Electro KBQ-05</v>
          </cell>
          <cell r="B2899" t="str">
            <v>Настенный электрический котел</v>
          </cell>
          <cell r="C2899">
            <v>0</v>
          </cell>
          <cell r="D2899">
            <v>0</v>
          </cell>
          <cell r="E2899">
            <v>30699</v>
          </cell>
        </row>
        <row r="2900">
          <cell r="A2900" t="str">
            <v>Nobby Electro KBQ-07</v>
          </cell>
          <cell r="B2900" t="str">
            <v>Настенный электрический котел</v>
          </cell>
          <cell r="C2900">
            <v>0</v>
          </cell>
          <cell r="D2900">
            <v>0</v>
          </cell>
          <cell r="E2900">
            <v>30999</v>
          </cell>
        </row>
        <row r="2901">
          <cell r="A2901" t="str">
            <v>Nobby Electro KBQ-09</v>
          </cell>
          <cell r="B2901" t="str">
            <v>Настенный электрический котел</v>
          </cell>
          <cell r="C2901">
            <v>0</v>
          </cell>
          <cell r="D2901">
            <v>0</v>
          </cell>
          <cell r="E2901">
            <v>31599</v>
          </cell>
        </row>
        <row r="2902">
          <cell r="A2902" t="str">
            <v>Nobby Electro KBQ-11</v>
          </cell>
          <cell r="B2902" t="str">
            <v>Настенный электрический котел</v>
          </cell>
          <cell r="C2902">
            <v>0</v>
          </cell>
          <cell r="D2902">
            <v>0</v>
          </cell>
          <cell r="E2902">
            <v>32499</v>
          </cell>
        </row>
        <row r="2903">
          <cell r="A2903" t="str">
            <v>Nobby Electro KBQ-13</v>
          </cell>
          <cell r="B2903" t="str">
            <v>Настенный электрический котел</v>
          </cell>
          <cell r="C2903">
            <v>0</v>
          </cell>
          <cell r="D2903">
            <v>0</v>
          </cell>
          <cell r="E2903">
            <v>33399</v>
          </cell>
        </row>
        <row r="2904">
          <cell r="A2904" t="str">
            <v>Nobby Electro KBQ-14</v>
          </cell>
          <cell r="B2904" t="str">
            <v>Настенный электрический котел</v>
          </cell>
          <cell r="C2904">
            <v>0</v>
          </cell>
          <cell r="D2904">
            <v>0</v>
          </cell>
          <cell r="E2904">
            <v>36999</v>
          </cell>
        </row>
        <row r="2905">
          <cell r="A2905" t="str">
            <v>Nobby Electro KBX-09</v>
          </cell>
          <cell r="B2905" t="str">
            <v>Котел настенный электрический с насосом и расширительным баком</v>
          </cell>
          <cell r="C2905">
            <v>4</v>
          </cell>
          <cell r="D2905">
            <v>14</v>
          </cell>
          <cell r="E2905">
            <v>47899</v>
          </cell>
        </row>
        <row r="2906">
          <cell r="A2906" t="str">
            <v>Nobby Electro KBX-11</v>
          </cell>
          <cell r="B2906" t="str">
            <v>Котел настенный электрический с насосом и расширительным баком</v>
          </cell>
          <cell r="C2906">
            <v>2</v>
          </cell>
          <cell r="D2906" t="str">
            <v>&gt;50</v>
          </cell>
          <cell r="E2906">
            <v>47899</v>
          </cell>
        </row>
        <row r="2907">
          <cell r="A2907" t="str">
            <v>Nobby Electro KBX-13</v>
          </cell>
          <cell r="B2907" t="str">
            <v>Котел настенный электрический с насосом и расширительным баком</v>
          </cell>
          <cell r="C2907">
            <v>3</v>
          </cell>
          <cell r="D2907" t="str">
            <v>&gt;50</v>
          </cell>
          <cell r="E2907">
            <v>48999</v>
          </cell>
        </row>
        <row r="2908">
          <cell r="A2908" t="str">
            <v>Nobby Electro KBX-14</v>
          </cell>
          <cell r="B2908" t="str">
            <v>Котел настенный электрический с насосом и расширительным баком</v>
          </cell>
          <cell r="C2908">
            <v>5</v>
          </cell>
          <cell r="D2908" t="str">
            <v>&gt;50</v>
          </cell>
          <cell r="E2908">
            <v>52399</v>
          </cell>
        </row>
        <row r="2909">
          <cell r="A2909" t="str">
            <v>Nobby Smart II 24-2CSF</v>
          </cell>
          <cell r="B2909" t="str">
            <v>Котел настенный газовый с раздельным теплообменником</v>
          </cell>
          <cell r="C2909">
            <v>0</v>
          </cell>
          <cell r="D2909">
            <v>0</v>
          </cell>
          <cell r="E2909">
            <v>69499</v>
          </cell>
        </row>
        <row r="2910">
          <cell r="A2910" t="str">
            <v>Nobby Smart II 28-2CSF</v>
          </cell>
          <cell r="B2910" t="str">
            <v>Котел настенный газовый с раздельным теплообменником</v>
          </cell>
          <cell r="C2910">
            <v>13</v>
          </cell>
          <cell r="D2910" t="str">
            <v>&gt;50</v>
          </cell>
          <cell r="E2910">
            <v>74099</v>
          </cell>
        </row>
        <row r="2911">
          <cell r="A2911" t="str">
            <v>Nobby Smart II 32-2CSF</v>
          </cell>
          <cell r="B2911" t="str">
            <v>Котел настенный газовый с раздельным теплообменником</v>
          </cell>
          <cell r="C2911">
            <v>3</v>
          </cell>
          <cell r="D2911">
            <v>46</v>
          </cell>
          <cell r="E2911">
            <v>82699</v>
          </cell>
        </row>
        <row r="2912">
          <cell r="A2912" t="str">
            <v>VLK PRK-25</v>
          </cell>
          <cell r="B2912" t="str">
            <v>Стальной твердотопливный котел с автоматической загрузкой</v>
          </cell>
          <cell r="C2912">
            <v>0</v>
          </cell>
          <cell r="D2912">
            <v>0</v>
          </cell>
          <cell r="E2912">
            <v>207999</v>
          </cell>
        </row>
        <row r="2913">
          <cell r="A2913" t="str">
            <v>VLK PRK-35</v>
          </cell>
          <cell r="B2913" t="str">
            <v>Стальной твердотопливный котел с автоматической загрузкой</v>
          </cell>
          <cell r="C2913">
            <v>0</v>
          </cell>
          <cell r="D2913">
            <v>0</v>
          </cell>
          <cell r="E2913">
            <v>347899</v>
          </cell>
        </row>
        <row r="2914">
          <cell r="A2914" t="str">
            <v>VLK PRK-45</v>
          </cell>
          <cell r="B2914" t="str">
            <v>Стальной твердотопливный котел с автоматической загрузкой</v>
          </cell>
          <cell r="C2914">
            <v>0</v>
          </cell>
          <cell r="D2914">
            <v>0</v>
          </cell>
          <cell r="E2914">
            <v>359999</v>
          </cell>
        </row>
        <row r="2915">
          <cell r="A2915" t="str">
            <v>VLK SRK-25</v>
          </cell>
          <cell r="B2915" t="str">
            <v>Стальной твердотопливный котел с ручной загрузкой топлива</v>
          </cell>
          <cell r="C2915">
            <v>0</v>
          </cell>
          <cell r="D2915">
            <v>2</v>
          </cell>
          <cell r="E2915">
            <v>113199</v>
          </cell>
        </row>
        <row r="2916">
          <cell r="A2916" t="str">
            <v>VLK SRK-35</v>
          </cell>
          <cell r="B2916" t="str">
            <v>Стальной твердотопливный котел с ручной загрузкой топлива</v>
          </cell>
          <cell r="C2916">
            <v>0</v>
          </cell>
          <cell r="D2916">
            <v>2</v>
          </cell>
          <cell r="E2916">
            <v>78999</v>
          </cell>
        </row>
        <row r="2917">
          <cell r="A2917" t="str">
            <v>VLK SRK-45</v>
          </cell>
          <cell r="B2917" t="str">
            <v>Стальной твердотопливный котел с ручной загрузкой топлива</v>
          </cell>
          <cell r="C2917">
            <v>0</v>
          </cell>
          <cell r="D2917">
            <v>0</v>
          </cell>
          <cell r="E2917">
            <v>90499</v>
          </cell>
        </row>
        <row r="2918">
          <cell r="A2918" t="str">
            <v>KCB-01GC</v>
          </cell>
          <cell r="B2918" t="str">
            <v>Комнатный термостат</v>
          </cell>
          <cell r="C2918">
            <v>3</v>
          </cell>
          <cell r="D2918">
            <v>0</v>
          </cell>
          <cell r="E2918">
            <v>4599</v>
          </cell>
        </row>
        <row r="2919">
          <cell r="A2919" t="str">
            <v>KCW-01GC</v>
          </cell>
          <cell r="B2919" t="str">
            <v>Комнатный термостат</v>
          </cell>
          <cell r="C2919" t="str">
            <v>&gt;50</v>
          </cell>
          <cell r="D2919">
            <v>2</v>
          </cell>
          <cell r="E2919">
            <v>4599</v>
          </cell>
        </row>
        <row r="2920">
          <cell r="A2920"/>
          <cell r="B2920"/>
          <cell r="C2920"/>
          <cell r="D2920"/>
          <cell r="E2920"/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т1"/>
    </sheetNames>
    <sheetDataSet>
      <sheetData sheetId="0">
        <row r="1">
          <cell r="A1"/>
          <cell r="B1"/>
          <cell r="C1"/>
          <cell r="D1"/>
        </row>
        <row r="2">
          <cell r="A2"/>
          <cell r="B2"/>
          <cell r="C2"/>
          <cell r="D2"/>
        </row>
        <row r="3">
          <cell r="A3" t="str">
            <v>Артикул</v>
          </cell>
          <cell r="B3" t="str">
            <v>Наименование</v>
          </cell>
          <cell r="C3" t="str">
            <v>Остатки на складе</v>
          </cell>
          <cell r="D3" t="str">
            <v>Остатки в пути</v>
          </cell>
          <cell r="E3" t="str">
            <v>МПРЦ, RUR</v>
          </cell>
        </row>
        <row r="4">
          <cell r="A4" t="str">
            <v>SFP-3005TX</v>
          </cell>
          <cell r="B4" t="str">
            <v>Вентилятор бытовой напольный</v>
          </cell>
          <cell r="C4">
            <v>0</v>
          </cell>
          <cell r="D4">
            <v>0</v>
          </cell>
          <cell r="E4">
            <v>1199</v>
          </cell>
        </row>
        <row r="5">
          <cell r="A5" t="str">
            <v>SFP-3008JX</v>
          </cell>
          <cell r="B5" t="str">
            <v>Вентилятор напольный</v>
          </cell>
          <cell r="C5">
            <v>0</v>
          </cell>
          <cell r="D5">
            <v>0</v>
          </cell>
          <cell r="E5"/>
        </row>
        <row r="6">
          <cell r="A6" t="str">
            <v>SFP-4002MOR</v>
          </cell>
          <cell r="B6" t="str">
            <v>Вентилятор напольный</v>
          </cell>
          <cell r="C6">
            <v>0</v>
          </cell>
          <cell r="D6">
            <v>0</v>
          </cell>
          <cell r="E6">
            <v>2099</v>
          </cell>
        </row>
        <row r="7">
          <cell r="A7" t="str">
            <v>SFP-4002MX</v>
          </cell>
          <cell r="B7" t="str">
            <v>Вентилятор напольный</v>
          </cell>
          <cell r="C7">
            <v>0</v>
          </cell>
          <cell r="D7">
            <v>0</v>
          </cell>
          <cell r="E7">
            <v>1299</v>
          </cell>
        </row>
        <row r="8">
          <cell r="A8" t="str">
            <v>SFP-4003MX</v>
          </cell>
          <cell r="B8" t="str">
            <v>Вентилятор напольный</v>
          </cell>
          <cell r="C8">
            <v>0</v>
          </cell>
          <cell r="D8">
            <v>0</v>
          </cell>
          <cell r="E8">
            <v>1699</v>
          </cell>
        </row>
        <row r="9">
          <cell r="A9" t="str">
            <v>SFP-4004MOR</v>
          </cell>
          <cell r="B9" t="str">
            <v>Вентилятор напольный</v>
          </cell>
          <cell r="C9">
            <v>0</v>
          </cell>
          <cell r="D9">
            <v>0</v>
          </cell>
          <cell r="E9">
            <v>3699</v>
          </cell>
        </row>
        <row r="10">
          <cell r="A10" t="str">
            <v>SFP-4006TXR</v>
          </cell>
          <cell r="B10" t="str">
            <v>Вентилятор напольный</v>
          </cell>
          <cell r="C10">
            <v>0</v>
          </cell>
          <cell r="D10">
            <v>0</v>
          </cell>
          <cell r="E10">
            <v>2099</v>
          </cell>
        </row>
        <row r="11">
          <cell r="A11" t="str">
            <v>SFP-4007JO</v>
          </cell>
          <cell r="B11" t="str">
            <v>Вентилятор бытовой напольный</v>
          </cell>
          <cell r="C11">
            <v>0</v>
          </cell>
          <cell r="D11">
            <v>0</v>
          </cell>
          <cell r="E11">
            <v>2199</v>
          </cell>
        </row>
        <row r="12">
          <cell r="A12" t="str">
            <v>SFP-4103MX</v>
          </cell>
          <cell r="B12" t="str">
            <v>Вентилятор напольный</v>
          </cell>
          <cell r="C12">
            <v>0</v>
          </cell>
          <cell r="D12">
            <v>0</v>
          </cell>
          <cell r="E12">
            <v>1699</v>
          </cell>
        </row>
        <row r="13">
          <cell r="A13" t="str">
            <v>SFP-7001BT</v>
          </cell>
          <cell r="B13" t="str">
            <v>Вентилятор напольный</v>
          </cell>
          <cell r="C13">
            <v>0</v>
          </cell>
          <cell r="D13">
            <v>0</v>
          </cell>
          <cell r="E13">
            <v>1999</v>
          </cell>
        </row>
        <row r="14">
          <cell r="A14" t="str">
            <v>SFP-D4002MX</v>
          </cell>
          <cell r="B14" t="str">
            <v>Вентилятор бытовой</v>
          </cell>
          <cell r="C14">
            <v>0</v>
          </cell>
          <cell r="D14">
            <v>0</v>
          </cell>
          <cell r="E14"/>
        </row>
        <row r="15">
          <cell r="A15" t="str">
            <v>TFP-1503JC</v>
          </cell>
          <cell r="B15" t="str">
            <v>Вентилятор бытовой настольный</v>
          </cell>
          <cell r="C15">
            <v>0</v>
          </cell>
          <cell r="D15">
            <v>0</v>
          </cell>
          <cell r="E15">
            <v>1099</v>
          </cell>
        </row>
        <row r="16">
          <cell r="A16" t="str">
            <v>TFP-1513JC</v>
          </cell>
          <cell r="B16" t="str">
            <v>Вентилятор настольный</v>
          </cell>
          <cell r="C16">
            <v>0</v>
          </cell>
          <cell r="D16">
            <v>0</v>
          </cell>
          <cell r="E16">
            <v>799</v>
          </cell>
        </row>
        <row r="17">
          <cell r="A17" t="str">
            <v>TFP-1513TC</v>
          </cell>
          <cell r="B17" t="str">
            <v>Вентилятор настольный</v>
          </cell>
          <cell r="C17">
            <v>0</v>
          </cell>
          <cell r="D17">
            <v>0</v>
          </cell>
          <cell r="E17">
            <v>749</v>
          </cell>
        </row>
        <row r="18">
          <cell r="A18" t="str">
            <v>TFP-3003JD</v>
          </cell>
          <cell r="B18" t="str">
            <v>Вентилятор настольный</v>
          </cell>
          <cell r="C18">
            <v>0</v>
          </cell>
          <cell r="D18">
            <v>0</v>
          </cell>
          <cell r="E18">
            <v>1299</v>
          </cell>
        </row>
        <row r="19">
          <cell r="A19" t="str">
            <v>MC55W</v>
          </cell>
          <cell r="B19" t="str">
            <v>Воздухоочиститель</v>
          </cell>
          <cell r="C19">
            <v>0</v>
          </cell>
          <cell r="D19">
            <v>0</v>
          </cell>
          <cell r="E19">
            <v>89500</v>
          </cell>
        </row>
        <row r="20">
          <cell r="A20" t="str">
            <v>MC70L</v>
          </cell>
          <cell r="B20" t="str">
            <v>Воздухоочиститель</v>
          </cell>
          <cell r="C20">
            <v>0</v>
          </cell>
          <cell r="D20">
            <v>0</v>
          </cell>
          <cell r="E20">
            <v>57500</v>
          </cell>
        </row>
        <row r="21">
          <cell r="A21" t="str">
            <v>MCK55W</v>
          </cell>
          <cell r="B21" t="str">
            <v>Воздухоочиститель с увлажнением</v>
          </cell>
          <cell r="C21">
            <v>0</v>
          </cell>
          <cell r="D21">
            <v>0</v>
          </cell>
          <cell r="E21">
            <v>110200</v>
          </cell>
        </row>
        <row r="22">
          <cell r="A22" t="str">
            <v>MCK70YV</v>
          </cell>
          <cell r="B22" t="str">
            <v>Воздухоочиститель с увлажнением</v>
          </cell>
          <cell r="C22">
            <v>0</v>
          </cell>
          <cell r="D22">
            <v>0</v>
          </cell>
          <cell r="E22">
            <v>157500</v>
          </cell>
        </row>
        <row r="23">
          <cell r="A23" t="str">
            <v>FHP-1502-FCT</v>
          </cell>
          <cell r="B23" t="str">
            <v>Тепловентилятор</v>
          </cell>
          <cell r="C23">
            <v>0</v>
          </cell>
          <cell r="D23">
            <v>0</v>
          </cell>
          <cell r="E23">
            <v>1999</v>
          </cell>
        </row>
        <row r="24">
          <cell r="A24" t="str">
            <v>FHP-1820-FCT</v>
          </cell>
          <cell r="B24" t="str">
            <v>Тепловентилятор</v>
          </cell>
          <cell r="C24">
            <v>0</v>
          </cell>
          <cell r="D24">
            <v>0</v>
          </cell>
          <cell r="E24">
            <v>1890</v>
          </cell>
        </row>
        <row r="25">
          <cell r="A25" t="str">
            <v>FHP-2012-FWT</v>
          </cell>
          <cell r="B25" t="str">
            <v>Тепловентилятор</v>
          </cell>
          <cell r="C25">
            <v>0</v>
          </cell>
          <cell r="D25">
            <v>0</v>
          </cell>
          <cell r="E25">
            <v>1190</v>
          </cell>
        </row>
        <row r="26">
          <cell r="A26" t="str">
            <v>FHP-2022-FWT</v>
          </cell>
          <cell r="B26" t="str">
            <v>Тепловентилятор</v>
          </cell>
          <cell r="C26">
            <v>0</v>
          </cell>
          <cell r="D26">
            <v>0</v>
          </cell>
          <cell r="E26">
            <v>1290</v>
          </cell>
        </row>
        <row r="27">
          <cell r="A27" t="str">
            <v>FHP-2040-FWT</v>
          </cell>
          <cell r="B27" t="str">
            <v>Тепловентилятор</v>
          </cell>
          <cell r="C27">
            <v>0</v>
          </cell>
          <cell r="D27">
            <v>0</v>
          </cell>
          <cell r="E27">
            <v>1690</v>
          </cell>
        </row>
        <row r="28">
          <cell r="A28" t="str">
            <v>FHP-601-FWT</v>
          </cell>
          <cell r="B28" t="str">
            <v>Тепловентилятор</v>
          </cell>
          <cell r="C28">
            <v>0</v>
          </cell>
          <cell r="D28">
            <v>0</v>
          </cell>
          <cell r="E28">
            <v>999</v>
          </cell>
        </row>
        <row r="29">
          <cell r="A29" t="str">
            <v>IRP-1220-QWH</v>
          </cell>
          <cell r="B29" t="str">
            <v>Инфракрасный обогреватель</v>
          </cell>
          <cell r="C29">
            <v>0</v>
          </cell>
          <cell r="D29">
            <v>0</v>
          </cell>
          <cell r="E29">
            <v>2390</v>
          </cell>
        </row>
        <row r="30">
          <cell r="A30" t="str">
            <v>IRP-802-QTK</v>
          </cell>
          <cell r="B30" t="str">
            <v>Инфракрасный обогреватель</v>
          </cell>
          <cell r="C30">
            <v>0</v>
          </cell>
          <cell r="D30">
            <v>0</v>
          </cell>
          <cell r="E30">
            <v>1090</v>
          </cell>
        </row>
        <row r="31">
          <cell r="A31" t="str">
            <v>MHP-1500-MDBb</v>
          </cell>
          <cell r="B31" t="str">
            <v>Микатермический обогреватель</v>
          </cell>
          <cell r="C31">
            <v>0</v>
          </cell>
          <cell r="D31">
            <v>0</v>
          </cell>
          <cell r="E31">
            <v>8490</v>
          </cell>
        </row>
        <row r="32">
          <cell r="A32" t="str">
            <v>MHP-2220-MKB</v>
          </cell>
          <cell r="B32" t="str">
            <v>Микатермический обогреватель</v>
          </cell>
          <cell r="C32">
            <v>0</v>
          </cell>
          <cell r="D32">
            <v>0</v>
          </cell>
          <cell r="E32">
            <v>8190</v>
          </cell>
        </row>
        <row r="33">
          <cell r="A33" t="str">
            <v>MHP-2520-MKB</v>
          </cell>
          <cell r="B33" t="str">
            <v>Микатермический обогреватель</v>
          </cell>
          <cell r="C33">
            <v>0</v>
          </cell>
          <cell r="D33">
            <v>0</v>
          </cell>
          <cell r="E33">
            <v>9990</v>
          </cell>
        </row>
        <row r="34">
          <cell r="A34" t="str">
            <v>ORP-1125-HMC</v>
          </cell>
          <cell r="B34" t="str">
            <v>Радиатор масляный</v>
          </cell>
          <cell r="C34">
            <v>0</v>
          </cell>
          <cell r="D34">
            <v>0</v>
          </cell>
          <cell r="E34">
            <v>4990</v>
          </cell>
        </row>
        <row r="35">
          <cell r="A35" t="str">
            <v>ORP-1125-YMC</v>
          </cell>
          <cell r="B35" t="str">
            <v>Радиатор масляный</v>
          </cell>
          <cell r="C35">
            <v>0</v>
          </cell>
          <cell r="D35">
            <v>0</v>
          </cell>
          <cell r="E35">
            <v>4990</v>
          </cell>
        </row>
        <row r="36">
          <cell r="A36" t="str">
            <v>ORP-510-HMC</v>
          </cell>
          <cell r="B36" t="str">
            <v>Радиатор масляный</v>
          </cell>
          <cell r="C36">
            <v>0</v>
          </cell>
          <cell r="D36">
            <v>0</v>
          </cell>
          <cell r="E36">
            <v>2990</v>
          </cell>
        </row>
        <row r="37">
          <cell r="A37" t="str">
            <v>ORP-510-YMC</v>
          </cell>
          <cell r="B37" t="str">
            <v>Радиатор масляный</v>
          </cell>
          <cell r="C37">
            <v>0</v>
          </cell>
          <cell r="D37">
            <v>0</v>
          </cell>
          <cell r="E37">
            <v>2990</v>
          </cell>
        </row>
        <row r="38">
          <cell r="A38" t="str">
            <v>ORP-715-HMC</v>
          </cell>
          <cell r="B38" t="str">
            <v>Радиатор масляный</v>
          </cell>
          <cell r="C38">
            <v>0</v>
          </cell>
          <cell r="D38">
            <v>0</v>
          </cell>
          <cell r="E38">
            <v>3699</v>
          </cell>
        </row>
        <row r="39">
          <cell r="A39" t="str">
            <v>ORP-715-YMC</v>
          </cell>
          <cell r="B39" t="str">
            <v>Радиатор масляный</v>
          </cell>
          <cell r="C39">
            <v>0</v>
          </cell>
          <cell r="D39">
            <v>0</v>
          </cell>
          <cell r="E39">
            <v>3699</v>
          </cell>
        </row>
        <row r="40">
          <cell r="A40" t="str">
            <v>ORP-920-HMC</v>
          </cell>
          <cell r="B40" t="str">
            <v>Радиатор масляный</v>
          </cell>
          <cell r="C40">
            <v>0</v>
          </cell>
          <cell r="D40">
            <v>0</v>
          </cell>
          <cell r="E40">
            <v>4399</v>
          </cell>
        </row>
        <row r="41">
          <cell r="A41" t="str">
            <v>ORP-920-YMC</v>
          </cell>
          <cell r="B41" t="str">
            <v>Радиатор масляный</v>
          </cell>
          <cell r="C41">
            <v>0</v>
          </cell>
          <cell r="D41">
            <v>0</v>
          </cell>
          <cell r="E41">
            <v>4399</v>
          </cell>
        </row>
        <row r="42">
          <cell r="A42" t="str">
            <v>PHP-1000-MWB</v>
          </cell>
          <cell r="B42" t="str">
            <v>Конвектор электрический</v>
          </cell>
          <cell r="C42">
            <v>6</v>
          </cell>
          <cell r="D42">
            <v>0</v>
          </cell>
          <cell r="E42">
            <v>2999</v>
          </cell>
        </row>
        <row r="43">
          <cell r="A43" t="str">
            <v>PHP-1000-MXB</v>
          </cell>
          <cell r="B43" t="str">
            <v>Конвектор электрический</v>
          </cell>
          <cell r="C43">
            <v>0</v>
          </cell>
          <cell r="D43">
            <v>0</v>
          </cell>
          <cell r="E43">
            <v>3399</v>
          </cell>
        </row>
        <row r="44">
          <cell r="A44" t="str">
            <v>PHP-1008-MXR</v>
          </cell>
          <cell r="B44" t="str">
            <v>Конвектор электрический</v>
          </cell>
          <cell r="C44">
            <v>0</v>
          </cell>
          <cell r="D44">
            <v>0</v>
          </cell>
          <cell r="E44">
            <v>3399</v>
          </cell>
        </row>
        <row r="45">
          <cell r="A45" t="str">
            <v>PHP-1500-MWB</v>
          </cell>
          <cell r="B45" t="str">
            <v>Конвектор электрический</v>
          </cell>
          <cell r="C45">
            <v>0</v>
          </cell>
          <cell r="D45">
            <v>0</v>
          </cell>
          <cell r="E45">
            <v>3499</v>
          </cell>
        </row>
        <row r="46">
          <cell r="A46" t="str">
            <v>PHP-1500-MXB</v>
          </cell>
          <cell r="B46" t="str">
            <v>Конвектор электрический</v>
          </cell>
          <cell r="C46">
            <v>0</v>
          </cell>
          <cell r="D46">
            <v>0</v>
          </cell>
          <cell r="E46">
            <v>3990</v>
          </cell>
        </row>
        <row r="47">
          <cell r="A47" t="str">
            <v>PHP-1508-MXR</v>
          </cell>
          <cell r="B47" t="str">
            <v>Конвектор электрический</v>
          </cell>
          <cell r="C47">
            <v>0</v>
          </cell>
          <cell r="D47">
            <v>0</v>
          </cell>
          <cell r="E47">
            <v>3999</v>
          </cell>
        </row>
        <row r="48">
          <cell r="A48" t="str">
            <v>PHP-2000-MWB</v>
          </cell>
          <cell r="B48" t="str">
            <v>Конвектор электрический</v>
          </cell>
          <cell r="C48">
            <v>0</v>
          </cell>
          <cell r="D48">
            <v>0</v>
          </cell>
          <cell r="E48">
            <v>3999</v>
          </cell>
        </row>
        <row r="49">
          <cell r="A49" t="str">
            <v>PHP-2000-MXB</v>
          </cell>
          <cell r="B49" t="str">
            <v>Конвектор электрический</v>
          </cell>
          <cell r="C49">
            <v>0</v>
          </cell>
          <cell r="D49">
            <v>0</v>
          </cell>
          <cell r="E49">
            <v>4499</v>
          </cell>
        </row>
        <row r="50">
          <cell r="A50" t="str">
            <v>PHP-2008-MXR</v>
          </cell>
          <cell r="B50" t="str">
            <v>Конвектор электрический</v>
          </cell>
          <cell r="C50">
            <v>0</v>
          </cell>
          <cell r="D50">
            <v>0</v>
          </cell>
          <cell r="E50">
            <v>4499</v>
          </cell>
        </row>
        <row r="51">
          <cell r="A51" t="str">
            <v>AHR-G3020</v>
          </cell>
          <cell r="B51" t="str">
            <v>Увлажнитель воздуха</v>
          </cell>
          <cell r="C51">
            <v>0</v>
          </cell>
          <cell r="D51">
            <v>0</v>
          </cell>
          <cell r="E51">
            <v>3399</v>
          </cell>
        </row>
        <row r="52">
          <cell r="A52" t="str">
            <v>AHR-G3030</v>
          </cell>
          <cell r="B52" t="str">
            <v>Увлажнитель воздуха</v>
          </cell>
          <cell r="C52">
            <v>0</v>
          </cell>
          <cell r="D52">
            <v>0</v>
          </cell>
          <cell r="E52">
            <v>4999</v>
          </cell>
        </row>
        <row r="53">
          <cell r="A53" t="str">
            <v>AHR-R2310</v>
          </cell>
          <cell r="B53" t="str">
            <v>Увлажнитель воздуха</v>
          </cell>
          <cell r="C53">
            <v>0</v>
          </cell>
          <cell r="D53">
            <v>0</v>
          </cell>
          <cell r="E53">
            <v>1699</v>
          </cell>
        </row>
        <row r="54">
          <cell r="A54" t="str">
            <v>HUP-E3056-LA</v>
          </cell>
          <cell r="B54" t="str">
            <v>Увлажнитель воздуха</v>
          </cell>
          <cell r="C54">
            <v>0</v>
          </cell>
          <cell r="D54">
            <v>0</v>
          </cell>
          <cell r="E54">
            <v>5999</v>
          </cell>
        </row>
        <row r="55">
          <cell r="A55" t="str">
            <v>HUP-G1035-TAL</v>
          </cell>
          <cell r="B55" t="str">
            <v>Увлажнитель воздуха</v>
          </cell>
          <cell r="C55">
            <v>0</v>
          </cell>
          <cell r="D55">
            <v>0</v>
          </cell>
          <cell r="E55">
            <v>3299</v>
          </cell>
        </row>
        <row r="56">
          <cell r="A56" t="str">
            <v>HUP-G1132</v>
          </cell>
          <cell r="B56" t="str">
            <v>Увлажнитель воздуха</v>
          </cell>
          <cell r="C56">
            <v>0</v>
          </cell>
          <cell r="D56">
            <v>0</v>
          </cell>
          <cell r="E56">
            <v>2599</v>
          </cell>
        </row>
        <row r="57">
          <cell r="A57" t="str">
            <v>HUP-G3056-A</v>
          </cell>
          <cell r="B57" t="str">
            <v>Увлажнитель воздуха</v>
          </cell>
          <cell r="C57">
            <v>0</v>
          </cell>
          <cell r="D57">
            <v>0</v>
          </cell>
          <cell r="E57">
            <v>6999</v>
          </cell>
        </row>
        <row r="58">
          <cell r="A58" t="str">
            <v>HUP-G3150-A</v>
          </cell>
          <cell r="B58" t="str">
            <v>Увлажнитель воздуха</v>
          </cell>
          <cell r="C58">
            <v>0</v>
          </cell>
          <cell r="D58">
            <v>0</v>
          </cell>
          <cell r="E58">
            <v>5999</v>
          </cell>
        </row>
        <row r="59">
          <cell r="A59" t="str">
            <v>HUP-R1022</v>
          </cell>
          <cell r="B59" t="str">
            <v>Увлажнитель воздуха</v>
          </cell>
          <cell r="C59">
            <v>0</v>
          </cell>
          <cell r="D59">
            <v>0</v>
          </cell>
          <cell r="E59">
            <v>1699</v>
          </cell>
        </row>
        <row r="60">
          <cell r="A60" t="str">
            <v>HUP-R1060-TA</v>
          </cell>
          <cell r="B60" t="str">
            <v>Увлажнитель воздуха</v>
          </cell>
          <cell r="C60">
            <v>0</v>
          </cell>
          <cell r="D60">
            <v>0</v>
          </cell>
          <cell r="E60">
            <v>2999</v>
          </cell>
        </row>
        <row r="61">
          <cell r="A61" t="str">
            <v>HUP-R3135-TA</v>
          </cell>
          <cell r="B61" t="str">
            <v>Увлажнитель воздуха</v>
          </cell>
          <cell r="C61">
            <v>0</v>
          </cell>
          <cell r="D61">
            <v>0</v>
          </cell>
          <cell r="E61">
            <v>2999</v>
          </cell>
        </row>
        <row r="62">
          <cell r="A62" t="str">
            <v>HUP-R3155-TA</v>
          </cell>
          <cell r="B62" t="str">
            <v>Увлажнитель воздуха</v>
          </cell>
          <cell r="C62">
            <v>0</v>
          </cell>
          <cell r="D62">
            <v>0</v>
          </cell>
          <cell r="E62">
            <v>3999</v>
          </cell>
        </row>
        <row r="63">
          <cell r="A63" t="str">
            <v>HUP-W3040-A</v>
          </cell>
          <cell r="B63" t="str">
            <v>Увлажнитель воздуха</v>
          </cell>
          <cell r="C63">
            <v>0</v>
          </cell>
          <cell r="D63">
            <v>0</v>
          </cell>
          <cell r="E63">
            <v>3999</v>
          </cell>
        </row>
        <row r="64">
          <cell r="A64" t="str">
            <v>HUP-W3080-TA</v>
          </cell>
          <cell r="B64" t="str">
            <v>Увлажнитель воздуха</v>
          </cell>
          <cell r="C64">
            <v>0</v>
          </cell>
          <cell r="D64">
            <v>0</v>
          </cell>
          <cell r="E64">
            <v>6990</v>
          </cell>
        </row>
        <row r="65">
          <cell r="A65" t="str">
            <v>Компакт RR (L) E 310-1-V-Z2</v>
          </cell>
          <cell r="B65" t="str">
            <v>Вентиляционная установка</v>
          </cell>
          <cell r="C65">
            <v>0</v>
          </cell>
          <cell r="D65">
            <v>0</v>
          </cell>
          <cell r="E65">
            <v>488000</v>
          </cell>
        </row>
        <row r="66">
          <cell r="A66" t="str">
            <v>Компакт RR (L) E 510-1-V-Z2</v>
          </cell>
          <cell r="B66" t="str">
            <v>Вентиляционная установка</v>
          </cell>
          <cell r="C66">
            <v>0</v>
          </cell>
          <cell r="D66">
            <v>0</v>
          </cell>
          <cell r="E66">
            <v>612000</v>
          </cell>
        </row>
        <row r="67">
          <cell r="A67" t="str">
            <v>Компакт RR (L) E 700-2-F</v>
          </cell>
          <cell r="B67" t="str">
            <v>Вентиляционная установка</v>
          </cell>
          <cell r="C67">
            <v>0</v>
          </cell>
          <cell r="D67">
            <v>0</v>
          </cell>
          <cell r="E67">
            <v>557000</v>
          </cell>
        </row>
        <row r="68">
          <cell r="A68" t="str">
            <v>Компакт RR (R) E 310-1-V-Z2</v>
          </cell>
          <cell r="B68" t="str">
            <v>Вентиляционная установка</v>
          </cell>
          <cell r="C68">
            <v>0</v>
          </cell>
          <cell r="D68">
            <v>0</v>
          </cell>
          <cell r="E68">
            <v>488000</v>
          </cell>
        </row>
        <row r="69">
          <cell r="A69" t="str">
            <v>Компакт RR (R) E 510-1-V-Z2</v>
          </cell>
          <cell r="B69" t="str">
            <v>Вентиляционная установка</v>
          </cell>
          <cell r="C69">
            <v>0</v>
          </cell>
          <cell r="D69">
            <v>0</v>
          </cell>
          <cell r="E69">
            <v>612000</v>
          </cell>
        </row>
        <row r="70">
          <cell r="A70" t="str">
            <v>Компакт RR (R) E 700-2-F</v>
          </cell>
          <cell r="B70" t="str">
            <v>Вентиляционная установка</v>
          </cell>
          <cell r="C70">
            <v>0</v>
          </cell>
          <cell r="D70">
            <v>0</v>
          </cell>
          <cell r="E70">
            <v>557000</v>
          </cell>
        </row>
        <row r="71">
          <cell r="A71" t="str">
            <v>Компакт RR E 310-1-F-Z2</v>
          </cell>
          <cell r="B71" t="str">
            <v>Вентиляционная установка</v>
          </cell>
          <cell r="C71">
            <v>0</v>
          </cell>
          <cell r="D71">
            <v>0</v>
          </cell>
          <cell r="E71">
            <v>488000</v>
          </cell>
        </row>
        <row r="72">
          <cell r="A72" t="str">
            <v>Компакт RR E 510-1-F-Z2</v>
          </cell>
          <cell r="B72" t="str">
            <v>Вентиляционная установка</v>
          </cell>
          <cell r="C72">
            <v>0</v>
          </cell>
          <cell r="D72">
            <v>0</v>
          </cell>
          <cell r="E72">
            <v>531000</v>
          </cell>
        </row>
        <row r="73">
          <cell r="A73" t="str">
            <v>DCCOMUS1N</v>
          </cell>
          <cell r="B73" t="str">
            <v>Соединительный кабель</v>
          </cell>
          <cell r="C73">
            <v>0</v>
          </cell>
          <cell r="D73">
            <v>0</v>
          </cell>
          <cell r="E73">
            <v>490</v>
          </cell>
        </row>
        <row r="74">
          <cell r="A74" t="str">
            <v>KHHZ100HZAN1</v>
          </cell>
          <cell r="B74" t="str">
            <v>Инверторный компрессорно-конденсаторный блок</v>
          </cell>
          <cell r="C74">
            <v>0</v>
          </cell>
          <cell r="D74">
            <v>0</v>
          </cell>
          <cell r="E74"/>
        </row>
        <row r="75">
          <cell r="A75" t="str">
            <v>KHHZ1060HZAN3</v>
          </cell>
          <cell r="B75" t="str">
            <v>Инверторный компрессорно-конденсаторный блок</v>
          </cell>
          <cell r="C75">
            <v>0</v>
          </cell>
          <cell r="D75">
            <v>0</v>
          </cell>
          <cell r="E75"/>
        </row>
        <row r="76">
          <cell r="A76" t="str">
            <v>KHHZ140HZAN1</v>
          </cell>
          <cell r="B76" t="str">
            <v>Инверторный компрессорно-конденсаторный блок</v>
          </cell>
          <cell r="C76">
            <v>0</v>
          </cell>
          <cell r="D76">
            <v>5</v>
          </cell>
          <cell r="E76"/>
        </row>
        <row r="77">
          <cell r="A77" t="str">
            <v>KHHZ155HZAN1</v>
          </cell>
          <cell r="B77" t="str">
            <v>Инверторный компрессорно-конденсаторный блок</v>
          </cell>
          <cell r="C77">
            <v>0</v>
          </cell>
          <cell r="D77">
            <v>0</v>
          </cell>
          <cell r="E77"/>
        </row>
        <row r="78">
          <cell r="A78" t="str">
            <v>KHHZ224CZAN3</v>
          </cell>
          <cell r="B78" t="str">
            <v>Инверторный компрессорно-конденсаторный блок</v>
          </cell>
          <cell r="C78">
            <v>0</v>
          </cell>
          <cell r="D78">
            <v>6</v>
          </cell>
          <cell r="E78"/>
        </row>
        <row r="79">
          <cell r="A79" t="str">
            <v>KHHZ280CZAN3</v>
          </cell>
          <cell r="B79" t="str">
            <v>Инверторный компрессорно-конденсаторный блок</v>
          </cell>
          <cell r="C79">
            <v>0</v>
          </cell>
          <cell r="D79">
            <v>27</v>
          </cell>
          <cell r="E79"/>
        </row>
        <row r="80">
          <cell r="A80" t="str">
            <v>KHHZ335CZAN3</v>
          </cell>
          <cell r="B80" t="str">
            <v>Инверторный компрессорно-конденсаторный блок</v>
          </cell>
          <cell r="C80">
            <v>2</v>
          </cell>
          <cell r="D80">
            <v>3</v>
          </cell>
          <cell r="E80"/>
        </row>
        <row r="81">
          <cell r="A81" t="str">
            <v>KHHZ35HZAN1</v>
          </cell>
          <cell r="B81" t="str">
            <v>Инверторный компрессорно-конденсаторный блок</v>
          </cell>
          <cell r="C81">
            <v>0</v>
          </cell>
          <cell r="D81">
            <v>4</v>
          </cell>
          <cell r="E81"/>
        </row>
        <row r="82">
          <cell r="A82" t="str">
            <v>KHHZ450CZAN3</v>
          </cell>
          <cell r="B82" t="str">
            <v>Инверторный компрессорно-конденсаторный блок</v>
          </cell>
          <cell r="C82">
            <v>3</v>
          </cell>
          <cell r="D82">
            <v>1</v>
          </cell>
          <cell r="E82"/>
        </row>
        <row r="83">
          <cell r="A83" t="str">
            <v>KHHZ53HZAN1</v>
          </cell>
          <cell r="B83" t="str">
            <v>Инверторный компрессорно-конденсаторный блок</v>
          </cell>
          <cell r="C83">
            <v>0</v>
          </cell>
          <cell r="D83">
            <v>5</v>
          </cell>
          <cell r="E83"/>
        </row>
        <row r="84">
          <cell r="A84" t="str">
            <v>KHHZ560CZAN3</v>
          </cell>
          <cell r="B84" t="str">
            <v>Инверторный компрессорно-конденсаторный блок</v>
          </cell>
          <cell r="C84">
            <v>0</v>
          </cell>
          <cell r="D84">
            <v>2</v>
          </cell>
          <cell r="E84"/>
        </row>
        <row r="85">
          <cell r="A85" t="str">
            <v>KHHZ615CZAN3</v>
          </cell>
          <cell r="B85" t="str">
            <v>Инверторный компрессорно-конденсаторный блок</v>
          </cell>
          <cell r="C85">
            <v>0</v>
          </cell>
          <cell r="D85">
            <v>9</v>
          </cell>
          <cell r="E85"/>
        </row>
        <row r="86">
          <cell r="A86" t="str">
            <v>KHHZ62HZAN1</v>
          </cell>
          <cell r="B86" t="str">
            <v>Инверторный компрессорно-конденсаторный блок</v>
          </cell>
          <cell r="C86">
            <v>10</v>
          </cell>
          <cell r="D86">
            <v>6</v>
          </cell>
          <cell r="E86"/>
        </row>
        <row r="87">
          <cell r="A87" t="str">
            <v>KHHZ730CZAN3</v>
          </cell>
          <cell r="B87" t="str">
            <v>Инверторный компрессорно-конденсаторный блок</v>
          </cell>
          <cell r="C87">
            <v>0</v>
          </cell>
          <cell r="D87">
            <v>1</v>
          </cell>
          <cell r="E87"/>
        </row>
        <row r="88">
          <cell r="A88" t="str">
            <v>KSHV35HFAN1</v>
          </cell>
          <cell r="B88" t="str">
            <v>Внутренний блок кондиционера</v>
          </cell>
          <cell r="C88">
            <v>0</v>
          </cell>
          <cell r="D88">
            <v>11</v>
          </cell>
          <cell r="E88"/>
        </row>
        <row r="89">
          <cell r="A89" t="str">
            <v>KSUTA70HFAN1/-40</v>
          </cell>
          <cell r="B89" t="str">
            <v>Наружный блок кондиционера</v>
          </cell>
          <cell r="C89">
            <v>0</v>
          </cell>
          <cell r="D89">
            <v>0</v>
          </cell>
          <cell r="E89">
            <v>59030</v>
          </cell>
        </row>
        <row r="90">
          <cell r="A90" t="str">
            <v>KJR-120K/F-E</v>
          </cell>
          <cell r="B90" t="str">
            <v>Пульт дистанционного управления</v>
          </cell>
          <cell r="C90">
            <v>0</v>
          </cell>
          <cell r="D90">
            <v>0</v>
          </cell>
          <cell r="E90">
            <v>10990</v>
          </cell>
        </row>
        <row r="91">
          <cell r="A91" t="str">
            <v>A-Q4B</v>
          </cell>
          <cell r="B91" t="str">
            <v>Декоративная панель</v>
          </cell>
          <cell r="C91" t="str">
            <v>&gt;50</v>
          </cell>
          <cell r="D91">
            <v>0</v>
          </cell>
          <cell r="E91">
            <v>6200</v>
          </cell>
        </row>
        <row r="92">
          <cell r="A92" t="str">
            <v>A-Q4B2</v>
          </cell>
          <cell r="B92" t="str">
            <v>Декоративная панель</v>
          </cell>
          <cell r="C92" t="str">
            <v>&gt;50</v>
          </cell>
          <cell r="D92" t="str">
            <v>&gt;50</v>
          </cell>
          <cell r="E92">
            <v>6500</v>
          </cell>
        </row>
        <row r="93">
          <cell r="A93" t="str">
            <v>DPC04A</v>
          </cell>
          <cell r="B93" t="str">
            <v>Декоративная панель</v>
          </cell>
          <cell r="C93">
            <v>0</v>
          </cell>
          <cell r="D93">
            <v>0</v>
          </cell>
          <cell r="E93">
            <v>24730</v>
          </cell>
        </row>
        <row r="94">
          <cell r="A94" t="str">
            <v>DPC04B</v>
          </cell>
          <cell r="B94" t="str">
            <v>Декоративная панель</v>
          </cell>
          <cell r="C94">
            <v>0</v>
          </cell>
          <cell r="D94">
            <v>0</v>
          </cell>
          <cell r="E94">
            <v>24730</v>
          </cell>
        </row>
        <row r="95">
          <cell r="A95" t="str">
            <v>DPC04M</v>
          </cell>
          <cell r="B95" t="str">
            <v>Декоративная панель</v>
          </cell>
          <cell r="C95">
            <v>0</v>
          </cell>
          <cell r="D95">
            <v>0</v>
          </cell>
          <cell r="E95">
            <v>19500</v>
          </cell>
        </row>
        <row r="96">
          <cell r="A96" t="str">
            <v>DPC04MA</v>
          </cell>
          <cell r="B96" t="str">
            <v>Декоративная панель</v>
          </cell>
          <cell r="C96">
            <v>0</v>
          </cell>
          <cell r="D96">
            <v>0</v>
          </cell>
          <cell r="E96">
            <v>5169</v>
          </cell>
        </row>
        <row r="97">
          <cell r="A97" t="str">
            <v>DPC06L</v>
          </cell>
          <cell r="B97" t="str">
            <v>Декоративная панель</v>
          </cell>
          <cell r="C97">
            <v>5</v>
          </cell>
          <cell r="D97">
            <v>10</v>
          </cell>
          <cell r="E97">
            <v>9900</v>
          </cell>
        </row>
        <row r="98">
          <cell r="A98" t="str">
            <v>DPT03MA</v>
          </cell>
          <cell r="B98" t="str">
            <v>Декоративная панель</v>
          </cell>
          <cell r="C98">
            <v>2</v>
          </cell>
          <cell r="D98">
            <v>0</v>
          </cell>
          <cell r="E98">
            <v>3689</v>
          </cell>
        </row>
        <row r="99">
          <cell r="A99" t="str">
            <v>DPT05L</v>
          </cell>
          <cell r="B99" t="str">
            <v>Декоративная панель</v>
          </cell>
          <cell r="C99" t="str">
            <v>&gt;50</v>
          </cell>
          <cell r="D99">
            <v>5</v>
          </cell>
          <cell r="E99">
            <v>7000</v>
          </cell>
        </row>
        <row r="100">
          <cell r="A100" t="str">
            <v>DXA2A</v>
          </cell>
          <cell r="B100" t="str">
            <v>Модуль DX</v>
          </cell>
          <cell r="C100">
            <v>0</v>
          </cell>
          <cell r="D100">
            <v>0</v>
          </cell>
          <cell r="E100">
            <v>18400</v>
          </cell>
        </row>
        <row r="101">
          <cell r="A101" t="str">
            <v>DXA2B</v>
          </cell>
          <cell r="B101" t="str">
            <v>Модуль DX</v>
          </cell>
          <cell r="C101">
            <v>0</v>
          </cell>
          <cell r="D101">
            <v>0</v>
          </cell>
          <cell r="E101">
            <v>19100</v>
          </cell>
        </row>
        <row r="102">
          <cell r="A102" t="str">
            <v>DXA3A</v>
          </cell>
          <cell r="B102" t="str">
            <v>Модуль DX</v>
          </cell>
          <cell r="C102">
            <v>0</v>
          </cell>
          <cell r="D102">
            <v>0</v>
          </cell>
          <cell r="E102">
            <v>23900</v>
          </cell>
        </row>
        <row r="103">
          <cell r="A103" t="str">
            <v>DXA3B</v>
          </cell>
          <cell r="B103" t="str">
            <v>Модуль DX</v>
          </cell>
          <cell r="C103">
            <v>0</v>
          </cell>
          <cell r="D103">
            <v>0</v>
          </cell>
          <cell r="E103">
            <v>23900</v>
          </cell>
        </row>
        <row r="104">
          <cell r="A104" t="str">
            <v>DXB3A</v>
          </cell>
          <cell r="B104" t="str">
            <v>Модуль DX</v>
          </cell>
          <cell r="C104">
            <v>5</v>
          </cell>
          <cell r="D104">
            <v>0</v>
          </cell>
          <cell r="E104">
            <v>25600</v>
          </cell>
        </row>
        <row r="105">
          <cell r="A105" t="str">
            <v>DXB5A</v>
          </cell>
          <cell r="B105" t="str">
            <v>Модуль DX</v>
          </cell>
          <cell r="C105">
            <v>0</v>
          </cell>
          <cell r="D105">
            <v>0</v>
          </cell>
          <cell r="E105">
            <v>34200</v>
          </cell>
        </row>
        <row r="106">
          <cell r="A106" t="str">
            <v>MK3-1</v>
          </cell>
          <cell r="B106" t="str">
            <v>Монтажный комплект №3-1</v>
          </cell>
          <cell r="C106">
            <v>0</v>
          </cell>
          <cell r="D106">
            <v>0</v>
          </cell>
          <cell r="E106">
            <v>4350</v>
          </cell>
        </row>
        <row r="107">
          <cell r="A107" t="str">
            <v>MK3-2</v>
          </cell>
          <cell r="B107" t="str">
            <v>Монтажный комплект №3-2</v>
          </cell>
          <cell r="C107">
            <v>0</v>
          </cell>
          <cell r="D107">
            <v>3</v>
          </cell>
          <cell r="E107">
            <v>4950</v>
          </cell>
        </row>
        <row r="108">
          <cell r="A108" t="str">
            <v>MK3-3</v>
          </cell>
          <cell r="B108" t="str">
            <v>Монтажный комплект №3-3</v>
          </cell>
          <cell r="C108">
            <v>0</v>
          </cell>
          <cell r="D108" t="str">
            <v>&gt;50</v>
          </cell>
          <cell r="E108">
            <v>6250</v>
          </cell>
        </row>
        <row r="109">
          <cell r="A109" t="str">
            <v>MK5-1</v>
          </cell>
          <cell r="B109" t="str">
            <v>Монтажный комплект №5-1</v>
          </cell>
          <cell r="C109">
            <v>0</v>
          </cell>
          <cell r="D109">
            <v>0</v>
          </cell>
          <cell r="E109">
            <v>6000</v>
          </cell>
        </row>
        <row r="110">
          <cell r="A110" t="str">
            <v>MK5-2</v>
          </cell>
          <cell r="B110" t="str">
            <v>Монтажный комплект №5-2</v>
          </cell>
          <cell r="C110">
            <v>0</v>
          </cell>
          <cell r="D110" t="str">
            <v>&gt;50</v>
          </cell>
          <cell r="E110">
            <v>6850</v>
          </cell>
        </row>
        <row r="111">
          <cell r="A111" t="str">
            <v>MK5-3</v>
          </cell>
          <cell r="B111" t="str">
            <v>Монтажный комплект №5-3</v>
          </cell>
          <cell r="C111">
            <v>0</v>
          </cell>
          <cell r="D111">
            <v>20</v>
          </cell>
          <cell r="E111">
            <v>8650</v>
          </cell>
        </row>
        <row r="112">
          <cell r="A112" t="str">
            <v>W-CN10A</v>
          </cell>
          <cell r="B112" t="str">
            <v>Соединительный кабель</v>
          </cell>
          <cell r="C112">
            <v>0</v>
          </cell>
          <cell r="D112">
            <v>0</v>
          </cell>
          <cell r="E112"/>
        </row>
        <row r="113">
          <cell r="A113" t="str">
            <v>W-CN18</v>
          </cell>
          <cell r="B113" t="str">
            <v>Соединительный кабель</v>
          </cell>
          <cell r="C113">
            <v>0</v>
          </cell>
          <cell r="D113">
            <v>0</v>
          </cell>
          <cell r="E113"/>
        </row>
        <row r="114">
          <cell r="A114" t="str">
            <v>W-CN20</v>
          </cell>
          <cell r="B114" t="str">
            <v>Соединительный кабель</v>
          </cell>
          <cell r="C114">
            <v>0</v>
          </cell>
          <cell r="D114">
            <v>0</v>
          </cell>
          <cell r="E114"/>
        </row>
        <row r="115">
          <cell r="A115" t="str">
            <v>W-CN3</v>
          </cell>
          <cell r="B115" t="str">
            <v>Соединительный кабель</v>
          </cell>
          <cell r="C115">
            <v>0</v>
          </cell>
          <cell r="D115">
            <v>0</v>
          </cell>
          <cell r="E115"/>
        </row>
        <row r="116">
          <cell r="A116" t="str">
            <v>W-CN5</v>
          </cell>
          <cell r="B116" t="str">
            <v>Соединительный кабель</v>
          </cell>
          <cell r="C116">
            <v>0</v>
          </cell>
          <cell r="D116">
            <v>0</v>
          </cell>
          <cell r="E116"/>
        </row>
        <row r="117">
          <cell r="A117" t="str">
            <v>W-CN_WIRE</v>
          </cell>
          <cell r="B117" t="str">
            <v>Соединительный кабель</v>
          </cell>
          <cell r="C117">
            <v>0</v>
          </cell>
          <cell r="D117">
            <v>0</v>
          </cell>
          <cell r="E117"/>
        </row>
        <row r="118">
          <cell r="A118" t="str">
            <v>W-GR</v>
          </cell>
          <cell r="B118" t="str">
            <v>Соединительный кабель</v>
          </cell>
          <cell r="C118">
            <v>0</v>
          </cell>
          <cell r="D118">
            <v>0</v>
          </cell>
          <cell r="E118"/>
        </row>
        <row r="119">
          <cell r="A119" t="str">
            <v>W-S21</v>
          </cell>
          <cell r="B119" t="str">
            <v>Соединительный кабель</v>
          </cell>
          <cell r="C119">
            <v>0</v>
          </cell>
          <cell r="D119">
            <v>0</v>
          </cell>
          <cell r="E119"/>
        </row>
        <row r="120">
          <cell r="A120" t="str">
            <v>W-S21/P</v>
          </cell>
          <cell r="B120" t="str">
            <v>Соединительный кабель</v>
          </cell>
          <cell r="C120">
            <v>0</v>
          </cell>
          <cell r="D120">
            <v>0</v>
          </cell>
          <cell r="E120"/>
        </row>
        <row r="121">
          <cell r="A121" t="str">
            <v>W-S403</v>
          </cell>
          <cell r="B121" t="str">
            <v>Соединительный кабель</v>
          </cell>
          <cell r="C121">
            <v>0</v>
          </cell>
          <cell r="D121">
            <v>0</v>
          </cell>
          <cell r="E121"/>
        </row>
        <row r="122">
          <cell r="A122" t="str">
            <v>W-TC</v>
          </cell>
          <cell r="B122" t="str">
            <v>Соединительный кабель</v>
          </cell>
          <cell r="C122">
            <v>0</v>
          </cell>
          <cell r="D122">
            <v>0</v>
          </cell>
          <cell r="E122"/>
        </row>
        <row r="123">
          <cell r="A123" t="str">
            <v>BYCQ140E</v>
          </cell>
          <cell r="B123" t="str">
            <v>Декоративная панель</v>
          </cell>
          <cell r="C123">
            <v>0</v>
          </cell>
          <cell r="D123">
            <v>0</v>
          </cell>
          <cell r="E123">
            <v>80900</v>
          </cell>
        </row>
        <row r="124">
          <cell r="A124" t="str">
            <v>BYCQ140EB</v>
          </cell>
          <cell r="B124" t="str">
            <v>Декоративная панель</v>
          </cell>
          <cell r="C124">
            <v>0</v>
          </cell>
          <cell r="D124">
            <v>0</v>
          </cell>
          <cell r="E124">
            <v>126000</v>
          </cell>
        </row>
        <row r="125">
          <cell r="A125" t="str">
            <v>BYCQ140EGF</v>
          </cell>
          <cell r="B125" t="str">
            <v>Декоративная панель</v>
          </cell>
          <cell r="C125">
            <v>0</v>
          </cell>
          <cell r="D125">
            <v>0</v>
          </cell>
          <cell r="E125">
            <v>213100</v>
          </cell>
        </row>
        <row r="126">
          <cell r="A126" t="str">
            <v>BYCQ140EGFB</v>
          </cell>
          <cell r="B126" t="str">
            <v>Декоративная панель</v>
          </cell>
          <cell r="C126">
            <v>0</v>
          </cell>
          <cell r="D126">
            <v>0</v>
          </cell>
          <cell r="E126">
            <v>248800</v>
          </cell>
        </row>
        <row r="127">
          <cell r="A127" t="str">
            <v>BYCQ140EP</v>
          </cell>
          <cell r="B127" t="str">
            <v>Декоративная панель</v>
          </cell>
          <cell r="C127">
            <v>0</v>
          </cell>
          <cell r="D127">
            <v>0</v>
          </cell>
          <cell r="E127">
            <v>134900</v>
          </cell>
        </row>
        <row r="128">
          <cell r="A128" t="str">
            <v>BYCQ140EW</v>
          </cell>
          <cell r="B128" t="str">
            <v>Декоративная панель</v>
          </cell>
          <cell r="C128">
            <v>0</v>
          </cell>
          <cell r="D128">
            <v>3</v>
          </cell>
          <cell r="E128">
            <v>99200</v>
          </cell>
        </row>
        <row r="129">
          <cell r="A129" t="str">
            <v>BYFQ60B3</v>
          </cell>
          <cell r="B129" t="str">
            <v>Декоративная панель</v>
          </cell>
          <cell r="C129">
            <v>0</v>
          </cell>
          <cell r="D129">
            <v>0</v>
          </cell>
          <cell r="E129">
            <v>79300</v>
          </cell>
        </row>
        <row r="130">
          <cell r="A130" t="str">
            <v>BYFQ60CS</v>
          </cell>
          <cell r="B130" t="str">
            <v>Декоративная панель</v>
          </cell>
          <cell r="C130">
            <v>0</v>
          </cell>
          <cell r="D130">
            <v>0</v>
          </cell>
          <cell r="E130">
            <v>97100</v>
          </cell>
        </row>
        <row r="131">
          <cell r="A131" t="str">
            <v>BYFQ60CW</v>
          </cell>
          <cell r="B131" t="str">
            <v>Декоративная панель</v>
          </cell>
          <cell r="C131">
            <v>0</v>
          </cell>
          <cell r="D131">
            <v>0</v>
          </cell>
          <cell r="E131">
            <v>91400</v>
          </cell>
        </row>
        <row r="132">
          <cell r="A132" t="str">
            <v>KPU65-D</v>
          </cell>
          <cell r="B132" t="str">
            <v>Декоративная панель</v>
          </cell>
          <cell r="C132">
            <v>2</v>
          </cell>
          <cell r="D132">
            <v>0</v>
          </cell>
          <cell r="E132">
            <v>8000</v>
          </cell>
        </row>
        <row r="133">
          <cell r="A133" t="str">
            <v>KPU65-D4</v>
          </cell>
          <cell r="B133" t="str">
            <v>Декоративная панель</v>
          </cell>
          <cell r="C133">
            <v>40</v>
          </cell>
          <cell r="D133">
            <v>0</v>
          </cell>
          <cell r="E133">
            <v>8000</v>
          </cell>
        </row>
        <row r="134">
          <cell r="A134" t="str">
            <v>KPU95-D</v>
          </cell>
          <cell r="B134" t="str">
            <v>Декоративная панель</v>
          </cell>
          <cell r="C134">
            <v>0</v>
          </cell>
          <cell r="D134">
            <v>12</v>
          </cell>
          <cell r="E134"/>
        </row>
        <row r="135">
          <cell r="A135" t="str">
            <v>KPU95-D1</v>
          </cell>
          <cell r="B135" t="str">
            <v>Декоративная панель</v>
          </cell>
          <cell r="C135">
            <v>33</v>
          </cell>
          <cell r="D135">
            <v>1</v>
          </cell>
          <cell r="E135">
            <v>8600</v>
          </cell>
        </row>
        <row r="136">
          <cell r="A136" t="str">
            <v>KPU95-DR</v>
          </cell>
          <cell r="B136" t="str">
            <v>Декоративная панель</v>
          </cell>
          <cell r="C136">
            <v>0</v>
          </cell>
          <cell r="D136">
            <v>0</v>
          </cell>
          <cell r="E136">
            <v>11000</v>
          </cell>
        </row>
        <row r="137">
          <cell r="A137" t="str">
            <v>GAIA-D53</v>
          </cell>
          <cell r="B137" t="str">
            <v>Комплект приточного трубопровода</v>
          </cell>
          <cell r="C137" t="str">
            <v>&gt;50</v>
          </cell>
          <cell r="D137">
            <v>0</v>
          </cell>
          <cell r="E137">
            <v>1700</v>
          </cell>
        </row>
        <row r="138">
          <cell r="A138" t="str">
            <v>T-MBQ-02M4</v>
          </cell>
          <cell r="B138" t="str">
            <v>Декоративная панель</v>
          </cell>
          <cell r="C138">
            <v>0</v>
          </cell>
          <cell r="D138">
            <v>0</v>
          </cell>
          <cell r="E138">
            <v>11200</v>
          </cell>
        </row>
        <row r="139">
          <cell r="A139" t="str">
            <v>T-MBQ4-03A</v>
          </cell>
          <cell r="B139" t="str">
            <v>Декоративная панель</v>
          </cell>
          <cell r="C139">
            <v>0</v>
          </cell>
          <cell r="D139" t="str">
            <v>&gt;50</v>
          </cell>
          <cell r="E139">
            <v>3890</v>
          </cell>
        </row>
        <row r="140">
          <cell r="A140" t="str">
            <v>T-MBQ4-03AWD</v>
          </cell>
          <cell r="B140" t="str">
            <v>Декоративная панель</v>
          </cell>
          <cell r="C140">
            <v>13</v>
          </cell>
          <cell r="D140">
            <v>18</v>
          </cell>
          <cell r="E140">
            <v>9200</v>
          </cell>
        </row>
        <row r="141">
          <cell r="A141" t="str">
            <v>T-MBQ4-03E</v>
          </cell>
          <cell r="B141" t="str">
            <v>Декоративная панель</v>
          </cell>
          <cell r="C141">
            <v>0</v>
          </cell>
          <cell r="D141">
            <v>0</v>
          </cell>
          <cell r="E141">
            <v>3990</v>
          </cell>
        </row>
        <row r="142">
          <cell r="A142" t="str">
            <v>T-MBQ4-04A1</v>
          </cell>
          <cell r="B142" t="str">
            <v>Декоративная панель</v>
          </cell>
          <cell r="C142">
            <v>0</v>
          </cell>
          <cell r="D142">
            <v>0</v>
          </cell>
          <cell r="E142">
            <v>10100</v>
          </cell>
        </row>
        <row r="143">
          <cell r="A143" t="str">
            <v>T-MBQ4-04AWD</v>
          </cell>
          <cell r="B143" t="str">
            <v>Декоративная панель</v>
          </cell>
          <cell r="C143">
            <v>0</v>
          </cell>
          <cell r="D143">
            <v>0</v>
          </cell>
          <cell r="E143">
            <v>14200</v>
          </cell>
        </row>
        <row r="144">
          <cell r="A144" t="str">
            <v>KSRQ21HFAN1/-40</v>
          </cell>
          <cell r="B144" t="str">
            <v>Наружный блок кондиционера</v>
          </cell>
          <cell r="C144">
            <v>0</v>
          </cell>
          <cell r="D144">
            <v>0</v>
          </cell>
          <cell r="E144">
            <v>5500</v>
          </cell>
        </row>
        <row r="145">
          <cell r="A145" t="str">
            <v>ASITA20HW</v>
          </cell>
          <cell r="B145" t="str">
            <v>Внутренний блок кондиционера</v>
          </cell>
          <cell r="C145">
            <v>0</v>
          </cell>
          <cell r="D145">
            <v>0</v>
          </cell>
          <cell r="E145">
            <v>6100</v>
          </cell>
        </row>
        <row r="146">
          <cell r="A146" t="str">
            <v>ASITA25HW</v>
          </cell>
          <cell r="B146" t="str">
            <v>Внутренний блок кондиционера</v>
          </cell>
          <cell r="C146">
            <v>0</v>
          </cell>
          <cell r="D146">
            <v>0</v>
          </cell>
          <cell r="E146">
            <v>6700</v>
          </cell>
        </row>
        <row r="147">
          <cell r="A147" t="str">
            <v>ASITA35HW</v>
          </cell>
          <cell r="B147" t="str">
            <v>Внутренний блок кондиционера</v>
          </cell>
          <cell r="C147">
            <v>0</v>
          </cell>
          <cell r="D147">
            <v>0</v>
          </cell>
          <cell r="E147">
            <v>9100</v>
          </cell>
        </row>
        <row r="148">
          <cell r="A148" t="str">
            <v>ASITA50HW</v>
          </cell>
          <cell r="B148" t="str">
            <v>Внутренний блок кондиционера</v>
          </cell>
          <cell r="C148">
            <v>0</v>
          </cell>
          <cell r="D148">
            <v>0</v>
          </cell>
          <cell r="E148">
            <v>15000</v>
          </cell>
        </row>
        <row r="149">
          <cell r="A149" t="str">
            <v>ASITA70HW</v>
          </cell>
          <cell r="B149" t="str">
            <v>Внутренний блок кондиционера</v>
          </cell>
          <cell r="C149">
            <v>0</v>
          </cell>
          <cell r="D149">
            <v>0</v>
          </cell>
          <cell r="E149">
            <v>18800</v>
          </cell>
        </row>
        <row r="150">
          <cell r="A150" t="str">
            <v>ARC07-WDTE2/I</v>
          </cell>
          <cell r="B150" t="str">
            <v>Внутренний блок кондиционера</v>
          </cell>
          <cell r="C150">
            <v>0</v>
          </cell>
          <cell r="D150">
            <v>0</v>
          </cell>
          <cell r="E150">
            <v>7500</v>
          </cell>
        </row>
        <row r="151">
          <cell r="A151" t="str">
            <v>ARC09-WDTE2/I</v>
          </cell>
          <cell r="B151" t="str">
            <v>Внутренний блок кондиционера</v>
          </cell>
          <cell r="C151">
            <v>0</v>
          </cell>
          <cell r="D151">
            <v>0</v>
          </cell>
          <cell r="E151">
            <v>8500</v>
          </cell>
        </row>
        <row r="152">
          <cell r="A152" t="str">
            <v>ARC09-WNTE2/I</v>
          </cell>
          <cell r="B152" t="str">
            <v>Внутренний блок кондиционера</v>
          </cell>
          <cell r="C152">
            <v>0</v>
          </cell>
          <cell r="D152">
            <v>0</v>
          </cell>
          <cell r="E152">
            <v>6500</v>
          </cell>
        </row>
        <row r="153">
          <cell r="A153" t="str">
            <v>ARC18-WNTE2/I</v>
          </cell>
          <cell r="B153" t="str">
            <v>Внутренний блок кондиционера</v>
          </cell>
          <cell r="C153">
            <v>0</v>
          </cell>
          <cell r="D153">
            <v>0</v>
          </cell>
          <cell r="E153">
            <v>9000</v>
          </cell>
        </row>
        <row r="154">
          <cell r="A154" t="str">
            <v>ASX07F1</v>
          </cell>
          <cell r="B154" t="str">
            <v>Внутренний блок кондиционера</v>
          </cell>
          <cell r="C154">
            <v>0</v>
          </cell>
          <cell r="D154">
            <v>0</v>
          </cell>
          <cell r="E154">
            <v>6000</v>
          </cell>
        </row>
        <row r="155">
          <cell r="A155" t="str">
            <v>ASX07FZ1</v>
          </cell>
          <cell r="B155" t="str">
            <v>Внутренний блок кондиционера</v>
          </cell>
          <cell r="C155">
            <v>0</v>
          </cell>
          <cell r="D155">
            <v>0</v>
          </cell>
          <cell r="E155">
            <v>8800</v>
          </cell>
        </row>
        <row r="156">
          <cell r="A156" t="str">
            <v>ASX07H1</v>
          </cell>
          <cell r="B156" t="str">
            <v>Внутренний блок кондиционера</v>
          </cell>
          <cell r="C156">
            <v>0</v>
          </cell>
          <cell r="D156">
            <v>0</v>
          </cell>
          <cell r="E156">
            <v>6000</v>
          </cell>
        </row>
        <row r="157">
          <cell r="A157" t="str">
            <v>ASX07H1R</v>
          </cell>
          <cell r="B157" t="str">
            <v>Внутренний блок кондиционера</v>
          </cell>
          <cell r="C157">
            <v>0</v>
          </cell>
          <cell r="D157">
            <v>0</v>
          </cell>
          <cell r="E157">
            <v>6200</v>
          </cell>
        </row>
        <row r="158">
          <cell r="A158" t="str">
            <v>ASX07H1Z1R</v>
          </cell>
          <cell r="B158" t="str">
            <v>Внутренний блок кондиционера</v>
          </cell>
          <cell r="C158">
            <v>0</v>
          </cell>
          <cell r="D158">
            <v>0</v>
          </cell>
          <cell r="E158">
            <v>9100</v>
          </cell>
        </row>
        <row r="159">
          <cell r="A159" t="str">
            <v>ASX07HZ1</v>
          </cell>
          <cell r="B159" t="str">
            <v>Внутренний блок кондиционера</v>
          </cell>
          <cell r="C159">
            <v>0</v>
          </cell>
          <cell r="D159">
            <v>0</v>
          </cell>
          <cell r="E159">
            <v>8200</v>
          </cell>
        </row>
        <row r="160">
          <cell r="A160" t="str">
            <v>ASX07HZ1R</v>
          </cell>
          <cell r="B160" t="str">
            <v>Внутренний блок кондиционера</v>
          </cell>
          <cell r="C160">
            <v>0</v>
          </cell>
          <cell r="D160">
            <v>0</v>
          </cell>
          <cell r="E160">
            <v>9000</v>
          </cell>
        </row>
        <row r="161">
          <cell r="A161" t="str">
            <v>ASX09D1Z1R</v>
          </cell>
          <cell r="B161" t="str">
            <v>Внутренний блок кондиционера</v>
          </cell>
          <cell r="C161">
            <v>1</v>
          </cell>
          <cell r="D161">
            <v>0</v>
          </cell>
          <cell r="E161">
            <v>9100</v>
          </cell>
        </row>
        <row r="162">
          <cell r="A162" t="str">
            <v>ASX09F1</v>
          </cell>
          <cell r="B162" t="str">
            <v>Внутренний блок кондиционера</v>
          </cell>
          <cell r="C162">
            <v>0</v>
          </cell>
          <cell r="D162">
            <v>0</v>
          </cell>
          <cell r="E162">
            <v>6700</v>
          </cell>
        </row>
        <row r="163">
          <cell r="A163" t="str">
            <v>ASX09FZ1</v>
          </cell>
          <cell r="B163" t="str">
            <v>Внутренний блок кондиционера</v>
          </cell>
          <cell r="C163">
            <v>0</v>
          </cell>
          <cell r="D163">
            <v>0</v>
          </cell>
          <cell r="E163">
            <v>9200</v>
          </cell>
        </row>
        <row r="164">
          <cell r="A164" t="str">
            <v>ASX09H1</v>
          </cell>
          <cell r="B164" t="str">
            <v>Внутренний блок кондиционера</v>
          </cell>
          <cell r="C164">
            <v>0</v>
          </cell>
          <cell r="D164">
            <v>0</v>
          </cell>
          <cell r="E164">
            <v>6400</v>
          </cell>
        </row>
        <row r="165">
          <cell r="A165" t="str">
            <v>ASX09H1R</v>
          </cell>
          <cell r="B165" t="str">
            <v>Внутренний блок кондиционера</v>
          </cell>
          <cell r="C165">
            <v>16</v>
          </cell>
          <cell r="D165">
            <v>0</v>
          </cell>
          <cell r="E165">
            <v>6900</v>
          </cell>
        </row>
        <row r="166">
          <cell r="A166" t="str">
            <v>ASX09H1Z1R</v>
          </cell>
          <cell r="B166" t="str">
            <v>Внутренний блок кондиционера</v>
          </cell>
          <cell r="C166">
            <v>0</v>
          </cell>
          <cell r="D166">
            <v>0</v>
          </cell>
          <cell r="E166">
            <v>9700</v>
          </cell>
        </row>
        <row r="167">
          <cell r="A167" t="str">
            <v>ASX09HZ1</v>
          </cell>
          <cell r="B167" t="str">
            <v>Внутренний блок кондиционера</v>
          </cell>
          <cell r="C167">
            <v>2</v>
          </cell>
          <cell r="D167">
            <v>0</v>
          </cell>
          <cell r="E167">
            <v>9000</v>
          </cell>
        </row>
        <row r="168">
          <cell r="A168" t="str">
            <v>ASX09HZ1R</v>
          </cell>
          <cell r="B168" t="str">
            <v>Внутренний блок кондиционера</v>
          </cell>
          <cell r="C168">
            <v>0</v>
          </cell>
          <cell r="D168">
            <v>18</v>
          </cell>
          <cell r="E168">
            <v>9600</v>
          </cell>
        </row>
        <row r="169">
          <cell r="A169" t="str">
            <v>ASX12F1</v>
          </cell>
          <cell r="B169" t="str">
            <v>Внутренний блок кондиционера</v>
          </cell>
          <cell r="C169" t="str">
            <v>&gt;50</v>
          </cell>
          <cell r="D169">
            <v>0</v>
          </cell>
          <cell r="E169">
            <v>9100</v>
          </cell>
        </row>
        <row r="170">
          <cell r="A170" t="str">
            <v>ASX12FZ1</v>
          </cell>
          <cell r="B170" t="str">
            <v>Внутренний блок кондиционера</v>
          </cell>
          <cell r="C170">
            <v>9</v>
          </cell>
          <cell r="D170">
            <v>0</v>
          </cell>
          <cell r="E170">
            <v>10200</v>
          </cell>
        </row>
        <row r="171">
          <cell r="A171" t="str">
            <v>ASX12H1A</v>
          </cell>
          <cell r="B171" t="str">
            <v>Внутренний блок кондиционера</v>
          </cell>
          <cell r="C171">
            <v>0</v>
          </cell>
          <cell r="D171">
            <v>0</v>
          </cell>
          <cell r="E171">
            <v>9200</v>
          </cell>
        </row>
        <row r="172">
          <cell r="A172" t="str">
            <v>ASX12H1R</v>
          </cell>
          <cell r="B172" t="str">
            <v>Внутренний блок кондиционера</v>
          </cell>
          <cell r="C172" t="str">
            <v>&gt;50</v>
          </cell>
          <cell r="D172" t="str">
            <v>&gt;50</v>
          </cell>
          <cell r="E172">
            <v>9400</v>
          </cell>
        </row>
        <row r="173">
          <cell r="A173" t="str">
            <v>ASX12H1Z1R</v>
          </cell>
          <cell r="B173" t="str">
            <v>Внутренний блок кондиционера</v>
          </cell>
          <cell r="C173" t="str">
            <v>&gt;50</v>
          </cell>
          <cell r="D173">
            <v>0</v>
          </cell>
          <cell r="E173">
            <v>10600</v>
          </cell>
        </row>
        <row r="174">
          <cell r="A174" t="str">
            <v>ASX12HZ1</v>
          </cell>
          <cell r="B174" t="str">
            <v>Внутренний блок кондиционера</v>
          </cell>
          <cell r="C174">
            <v>0</v>
          </cell>
          <cell r="D174">
            <v>0</v>
          </cell>
          <cell r="E174">
            <v>10600</v>
          </cell>
        </row>
        <row r="175">
          <cell r="A175" t="str">
            <v>ASX12HZ1R</v>
          </cell>
          <cell r="B175" t="str">
            <v>Внутренний блок кондиционера</v>
          </cell>
          <cell r="C175">
            <v>0</v>
          </cell>
          <cell r="D175">
            <v>0</v>
          </cell>
          <cell r="E175">
            <v>10500</v>
          </cell>
        </row>
        <row r="176">
          <cell r="A176" t="str">
            <v>ASX18F1</v>
          </cell>
          <cell r="B176" t="str">
            <v>Внутренний блок кондиционера</v>
          </cell>
          <cell r="C176">
            <v>2</v>
          </cell>
          <cell r="D176">
            <v>0</v>
          </cell>
          <cell r="E176">
            <v>15000</v>
          </cell>
        </row>
        <row r="177">
          <cell r="A177" t="str">
            <v>ASX18FZ1</v>
          </cell>
          <cell r="B177" t="str">
            <v>Внутренний блок кондиционера</v>
          </cell>
          <cell r="C177" t="str">
            <v>&gt;50</v>
          </cell>
          <cell r="D177">
            <v>0</v>
          </cell>
          <cell r="E177">
            <v>17700</v>
          </cell>
        </row>
        <row r="178">
          <cell r="A178" t="str">
            <v>ASX18H1A</v>
          </cell>
          <cell r="B178" t="str">
            <v>Внутренний блок кондиционера</v>
          </cell>
          <cell r="C178">
            <v>0</v>
          </cell>
          <cell r="D178">
            <v>0</v>
          </cell>
          <cell r="E178">
            <v>16200</v>
          </cell>
        </row>
        <row r="179">
          <cell r="A179" t="str">
            <v>ASX18H1R</v>
          </cell>
          <cell r="B179" t="str">
            <v>Внутренний блок кондиционера</v>
          </cell>
          <cell r="C179">
            <v>43</v>
          </cell>
          <cell r="D179">
            <v>0</v>
          </cell>
          <cell r="E179">
            <v>15400</v>
          </cell>
        </row>
        <row r="180">
          <cell r="A180" t="str">
            <v>ASX18H1Z1R</v>
          </cell>
          <cell r="B180" t="str">
            <v>Внутренний блок кондиционера</v>
          </cell>
          <cell r="C180">
            <v>22</v>
          </cell>
          <cell r="D180">
            <v>0</v>
          </cell>
          <cell r="E180">
            <v>18500</v>
          </cell>
        </row>
        <row r="181">
          <cell r="A181" t="str">
            <v>ASX18HZ1</v>
          </cell>
          <cell r="B181" t="str">
            <v>Внутренний блок кондиционера</v>
          </cell>
          <cell r="C181">
            <v>0</v>
          </cell>
          <cell r="D181">
            <v>0</v>
          </cell>
          <cell r="E181">
            <v>18900</v>
          </cell>
        </row>
        <row r="182">
          <cell r="A182" t="str">
            <v>ASX18HZ1R</v>
          </cell>
          <cell r="B182" t="str">
            <v>Внутренний блок кондиционера</v>
          </cell>
          <cell r="C182">
            <v>0</v>
          </cell>
          <cell r="D182">
            <v>0</v>
          </cell>
          <cell r="E182">
            <v>18300</v>
          </cell>
        </row>
        <row r="183">
          <cell r="A183" t="str">
            <v>ASX24F1</v>
          </cell>
          <cell r="B183" t="str">
            <v>Внутренний блок кондиционера</v>
          </cell>
          <cell r="C183">
            <v>0</v>
          </cell>
          <cell r="D183">
            <v>0</v>
          </cell>
          <cell r="E183">
            <v>18800</v>
          </cell>
        </row>
        <row r="184">
          <cell r="A184" t="str">
            <v>ASX24FZ1</v>
          </cell>
          <cell r="B184" t="str">
            <v>Внутренний блок кондиционера</v>
          </cell>
          <cell r="C184">
            <v>14</v>
          </cell>
          <cell r="D184">
            <v>0</v>
          </cell>
          <cell r="E184">
            <v>22600</v>
          </cell>
        </row>
        <row r="185">
          <cell r="A185" t="str">
            <v>ASX24H1</v>
          </cell>
          <cell r="B185" t="str">
            <v>Внутренний блок кондиционера</v>
          </cell>
          <cell r="C185">
            <v>0</v>
          </cell>
          <cell r="D185">
            <v>0</v>
          </cell>
          <cell r="E185">
            <v>19900</v>
          </cell>
        </row>
        <row r="186">
          <cell r="A186" t="str">
            <v>ASX24H1R</v>
          </cell>
          <cell r="B186" t="str">
            <v>Внутренний блок кондиционера</v>
          </cell>
          <cell r="C186">
            <v>42</v>
          </cell>
          <cell r="D186">
            <v>0</v>
          </cell>
          <cell r="E186">
            <v>19400</v>
          </cell>
        </row>
        <row r="187">
          <cell r="A187" t="str">
            <v>ASX24H1Z1R</v>
          </cell>
          <cell r="B187" t="str">
            <v>Внутренний блок кондиционера</v>
          </cell>
          <cell r="C187" t="str">
            <v>&gt;50</v>
          </cell>
          <cell r="D187">
            <v>0</v>
          </cell>
          <cell r="E187">
            <v>23600</v>
          </cell>
        </row>
        <row r="188">
          <cell r="A188" t="str">
            <v>ASX24HZ1</v>
          </cell>
          <cell r="B188" t="str">
            <v>Внутренний блок кондиционера</v>
          </cell>
          <cell r="C188">
            <v>0</v>
          </cell>
          <cell r="D188">
            <v>0</v>
          </cell>
          <cell r="E188">
            <v>23200</v>
          </cell>
        </row>
        <row r="189">
          <cell r="A189" t="str">
            <v>ASX24HZ1R</v>
          </cell>
          <cell r="B189" t="str">
            <v>Внутренний блок кондиционера</v>
          </cell>
          <cell r="C189">
            <v>0</v>
          </cell>
          <cell r="D189">
            <v>0</v>
          </cell>
          <cell r="E189">
            <v>23400</v>
          </cell>
        </row>
        <row r="190">
          <cell r="A190" t="str">
            <v>CL6001iU W 26 E</v>
          </cell>
          <cell r="B190" t="str">
            <v>Внутренний блок кондиционера</v>
          </cell>
          <cell r="C190">
            <v>0</v>
          </cell>
          <cell r="D190">
            <v>0</v>
          </cell>
          <cell r="E190">
            <v>20400</v>
          </cell>
        </row>
        <row r="191">
          <cell r="A191" t="str">
            <v>CL6001iU W 70 E</v>
          </cell>
          <cell r="B191" t="str">
            <v>Внутренний блок кондиционера</v>
          </cell>
          <cell r="C191">
            <v>0</v>
          </cell>
          <cell r="D191">
            <v>0</v>
          </cell>
          <cell r="E191">
            <v>49400</v>
          </cell>
        </row>
        <row r="192">
          <cell r="A192" t="str">
            <v>CLL2000 W 23</v>
          </cell>
          <cell r="B192" t="str">
            <v>Внутренний блок кондиционера</v>
          </cell>
          <cell r="C192">
            <v>0</v>
          </cell>
          <cell r="D192">
            <v>0</v>
          </cell>
          <cell r="E192">
            <v>9300</v>
          </cell>
        </row>
        <row r="193">
          <cell r="A193" t="str">
            <v>CLL2000 W 26</v>
          </cell>
          <cell r="B193" t="str">
            <v>Внутренний блок кондиционера</v>
          </cell>
          <cell r="C193">
            <v>1</v>
          </cell>
          <cell r="D193">
            <v>0</v>
          </cell>
          <cell r="E193">
            <v>10500</v>
          </cell>
        </row>
        <row r="194">
          <cell r="A194" t="str">
            <v>CLL2000 W 35</v>
          </cell>
          <cell r="B194" t="str">
            <v>Внутренний блок кондиционера</v>
          </cell>
          <cell r="C194">
            <v>0</v>
          </cell>
          <cell r="D194">
            <v>0</v>
          </cell>
          <cell r="E194">
            <v>12600</v>
          </cell>
        </row>
        <row r="195">
          <cell r="A195" t="str">
            <v>CLL2000 W 53</v>
          </cell>
          <cell r="B195" t="str">
            <v>Внутренний блок кондиционера</v>
          </cell>
          <cell r="C195">
            <v>3</v>
          </cell>
          <cell r="D195">
            <v>0</v>
          </cell>
          <cell r="E195">
            <v>16000</v>
          </cell>
        </row>
        <row r="196">
          <cell r="A196" t="str">
            <v>CLL2000 W 70</v>
          </cell>
          <cell r="B196" t="str">
            <v>Внутренний блок кондиционера</v>
          </cell>
          <cell r="C196">
            <v>0</v>
          </cell>
          <cell r="D196">
            <v>0</v>
          </cell>
          <cell r="E196">
            <v>19500</v>
          </cell>
        </row>
        <row r="197">
          <cell r="A197" t="str">
            <v>CLL5000 W 22 E</v>
          </cell>
          <cell r="B197" t="str">
            <v>Внутренний блок кондиционера</v>
          </cell>
          <cell r="C197">
            <v>0</v>
          </cell>
          <cell r="D197">
            <v>0</v>
          </cell>
          <cell r="E197">
            <v>14100</v>
          </cell>
        </row>
        <row r="198">
          <cell r="A198" t="str">
            <v>CLL5000 W 28 E</v>
          </cell>
          <cell r="B198" t="str">
            <v>Внутренний блок кондиционера</v>
          </cell>
          <cell r="C198">
            <v>0</v>
          </cell>
          <cell r="D198">
            <v>0</v>
          </cell>
          <cell r="E198">
            <v>15000</v>
          </cell>
        </row>
        <row r="199">
          <cell r="A199" t="str">
            <v>CLL5000 W 34 E</v>
          </cell>
          <cell r="B199" t="str">
            <v>Внутренний блок кондиционера</v>
          </cell>
          <cell r="C199">
            <v>0</v>
          </cell>
          <cell r="D199">
            <v>0</v>
          </cell>
          <cell r="E199">
            <v>17100</v>
          </cell>
        </row>
        <row r="200">
          <cell r="A200" t="str">
            <v>Climate 5000 RAC 2,6-3 IBW</v>
          </cell>
          <cell r="B200" t="str">
            <v>Внутренний блок кондиционера</v>
          </cell>
          <cell r="C200">
            <v>0</v>
          </cell>
          <cell r="D200">
            <v>0</v>
          </cell>
          <cell r="E200">
            <v>12100</v>
          </cell>
        </row>
        <row r="201">
          <cell r="A201" t="str">
            <v>Climate 5000 RAC 5,3-3 IBW</v>
          </cell>
          <cell r="B201" t="str">
            <v>Внутренний блок кондиционера</v>
          </cell>
          <cell r="C201">
            <v>0</v>
          </cell>
          <cell r="D201">
            <v>0</v>
          </cell>
          <cell r="E201">
            <v>27800</v>
          </cell>
        </row>
        <row r="202">
          <cell r="A202" t="str">
            <v>Climate 5000 RAC 7-3 IBW</v>
          </cell>
          <cell r="B202" t="str">
            <v>Внутренний блок кондиционера</v>
          </cell>
          <cell r="C202">
            <v>0</v>
          </cell>
          <cell r="D202">
            <v>0</v>
          </cell>
          <cell r="E202">
            <v>38900</v>
          </cell>
        </row>
        <row r="203">
          <cell r="A203" t="str">
            <v>CU07GNR-I</v>
          </cell>
          <cell r="B203" t="str">
            <v>Внутренний блок кондиционера</v>
          </cell>
          <cell r="C203">
            <v>0</v>
          </cell>
          <cell r="D203">
            <v>0</v>
          </cell>
          <cell r="E203">
            <v>8100</v>
          </cell>
        </row>
        <row r="204">
          <cell r="A204" t="str">
            <v>CU07GR-I</v>
          </cell>
          <cell r="B204" t="str">
            <v>Внутренний блок кондиционера</v>
          </cell>
          <cell r="C204">
            <v>0</v>
          </cell>
          <cell r="D204">
            <v>0</v>
          </cell>
          <cell r="E204">
            <v>5500</v>
          </cell>
        </row>
        <row r="205">
          <cell r="A205" t="str">
            <v>CU09GNR-I</v>
          </cell>
          <cell r="B205" t="str">
            <v>Внутренний блок кондиционера</v>
          </cell>
          <cell r="C205">
            <v>0</v>
          </cell>
          <cell r="D205" t="str">
            <v>&gt;50</v>
          </cell>
          <cell r="E205">
            <v>8700</v>
          </cell>
        </row>
        <row r="206">
          <cell r="A206" t="str">
            <v>CU09GR-I</v>
          </cell>
          <cell r="B206" t="str">
            <v>Внутренний блок кондиционера</v>
          </cell>
          <cell r="C206">
            <v>0</v>
          </cell>
          <cell r="D206">
            <v>0</v>
          </cell>
          <cell r="E206">
            <v>6100</v>
          </cell>
        </row>
        <row r="207">
          <cell r="A207" t="str">
            <v>CU12GNR-I</v>
          </cell>
          <cell r="B207" t="str">
            <v>Внутренний блок кондиционера</v>
          </cell>
          <cell r="C207">
            <v>0</v>
          </cell>
          <cell r="D207" t="str">
            <v>&gt;50</v>
          </cell>
          <cell r="E207">
            <v>9500</v>
          </cell>
        </row>
        <row r="208">
          <cell r="A208" t="str">
            <v>CU12GR-I</v>
          </cell>
          <cell r="B208" t="str">
            <v>Внутренний блок кондиционера</v>
          </cell>
          <cell r="C208">
            <v>6</v>
          </cell>
          <cell r="D208">
            <v>2</v>
          </cell>
          <cell r="E208">
            <v>8600</v>
          </cell>
        </row>
        <row r="209">
          <cell r="A209" t="str">
            <v>CU18GNR-I</v>
          </cell>
          <cell r="B209" t="str">
            <v>Внутренний блок кондиционера</v>
          </cell>
          <cell r="C209">
            <v>8</v>
          </cell>
          <cell r="D209" t="str">
            <v>&gt;50</v>
          </cell>
          <cell r="E209">
            <v>18000</v>
          </cell>
        </row>
        <row r="210">
          <cell r="A210" t="str">
            <v>CU18GR-I</v>
          </cell>
          <cell r="B210" t="str">
            <v>Внутренний блок кондиционера</v>
          </cell>
          <cell r="C210">
            <v>0</v>
          </cell>
          <cell r="D210">
            <v>0</v>
          </cell>
          <cell r="E210">
            <v>14200</v>
          </cell>
        </row>
        <row r="211">
          <cell r="A211" t="str">
            <v>E20AVQ1_UNL_A</v>
          </cell>
          <cell r="B211" t="str">
            <v>Внутренний блок кондиционера</v>
          </cell>
          <cell r="C211">
            <v>0</v>
          </cell>
          <cell r="D211">
            <v>0</v>
          </cell>
          <cell r="E211">
            <v>8200</v>
          </cell>
        </row>
        <row r="212">
          <cell r="A212" t="str">
            <v>E25AVQ1_UNL_A</v>
          </cell>
          <cell r="B212" t="str">
            <v>Внутренний блок кондиционера</v>
          </cell>
          <cell r="C212">
            <v>0</v>
          </cell>
          <cell r="D212">
            <v>0</v>
          </cell>
          <cell r="E212">
            <v>8700</v>
          </cell>
        </row>
        <row r="213">
          <cell r="A213" t="str">
            <v>E35AVQ1_UNL_A</v>
          </cell>
          <cell r="B213" t="str">
            <v>Внутренний блок кондиционера</v>
          </cell>
          <cell r="C213">
            <v>0</v>
          </cell>
          <cell r="D213">
            <v>0</v>
          </cell>
          <cell r="E213">
            <v>11400</v>
          </cell>
        </row>
        <row r="214">
          <cell r="A214" t="str">
            <v>E50AVQ1_UNL_A</v>
          </cell>
          <cell r="B214" t="str">
            <v>Внутренний блок кондиционера</v>
          </cell>
          <cell r="C214">
            <v>0</v>
          </cell>
          <cell r="D214">
            <v>0</v>
          </cell>
          <cell r="E214">
            <v>17500</v>
          </cell>
        </row>
        <row r="215">
          <cell r="A215" t="str">
            <v>B20AVQ1_UNL_A</v>
          </cell>
          <cell r="B215" t="str">
            <v>Внутренний блок кондиционера</v>
          </cell>
          <cell r="C215">
            <v>0</v>
          </cell>
          <cell r="D215">
            <v>0</v>
          </cell>
          <cell r="E215">
            <v>8200</v>
          </cell>
        </row>
        <row r="216">
          <cell r="A216" t="str">
            <v>B25AVQ1_UNL_A</v>
          </cell>
          <cell r="B216" t="str">
            <v>Внутренний блок кондиционера</v>
          </cell>
          <cell r="C216">
            <v>0</v>
          </cell>
          <cell r="D216">
            <v>0</v>
          </cell>
          <cell r="E216">
            <v>8700</v>
          </cell>
        </row>
        <row r="217">
          <cell r="A217" t="str">
            <v>B35AVQ1_UNL_A</v>
          </cell>
          <cell r="B217" t="str">
            <v>Внутренний блок кондиционера</v>
          </cell>
          <cell r="C217">
            <v>0</v>
          </cell>
          <cell r="D217">
            <v>0</v>
          </cell>
          <cell r="E217">
            <v>11400</v>
          </cell>
        </row>
        <row r="218">
          <cell r="A218" t="str">
            <v>B50AVQ1_UNL_A</v>
          </cell>
          <cell r="B218" t="str">
            <v>Внутренний блок кондиционера</v>
          </cell>
          <cell r="C218">
            <v>0</v>
          </cell>
          <cell r="D218">
            <v>0</v>
          </cell>
          <cell r="E218">
            <v>17500</v>
          </cell>
        </row>
        <row r="219">
          <cell r="A219" t="str">
            <v>A20AVQ1_UNL_A</v>
          </cell>
          <cell r="B219" t="str">
            <v>Внутренний блок кондиционера</v>
          </cell>
          <cell r="C219">
            <v>0</v>
          </cell>
          <cell r="D219">
            <v>0</v>
          </cell>
          <cell r="E219">
            <v>8200</v>
          </cell>
        </row>
        <row r="220">
          <cell r="A220" t="str">
            <v>A20AVQ2_UNL</v>
          </cell>
          <cell r="B220" t="str">
            <v>Внутренний блок кондиционера</v>
          </cell>
          <cell r="C220">
            <v>1</v>
          </cell>
          <cell r="D220">
            <v>0</v>
          </cell>
          <cell r="E220">
            <v>12300</v>
          </cell>
        </row>
        <row r="221">
          <cell r="A221" t="str">
            <v>A25AVQ1_UNL_A</v>
          </cell>
          <cell r="B221" t="str">
            <v>Внутренний блок кондиционера</v>
          </cell>
          <cell r="C221">
            <v>0</v>
          </cell>
          <cell r="D221">
            <v>0</v>
          </cell>
          <cell r="E221">
            <v>8700</v>
          </cell>
        </row>
        <row r="222">
          <cell r="A222" t="str">
            <v>A25AVQ2_UNL</v>
          </cell>
          <cell r="B222" t="str">
            <v>Внутренний блок кондиционера</v>
          </cell>
          <cell r="C222">
            <v>0</v>
          </cell>
          <cell r="D222">
            <v>0</v>
          </cell>
          <cell r="E222">
            <v>12900</v>
          </cell>
        </row>
        <row r="223">
          <cell r="A223" t="str">
            <v>A35AVQ1_UNL_A</v>
          </cell>
          <cell r="B223" t="str">
            <v>Внутренний блок кондиционера</v>
          </cell>
          <cell r="C223">
            <v>0</v>
          </cell>
          <cell r="D223">
            <v>0</v>
          </cell>
          <cell r="E223">
            <v>11400</v>
          </cell>
        </row>
        <row r="224">
          <cell r="A224" t="str">
            <v>A35AVQ2_UNL</v>
          </cell>
          <cell r="B224" t="str">
            <v>Внутренний блок кондиционера</v>
          </cell>
          <cell r="C224">
            <v>0</v>
          </cell>
          <cell r="D224">
            <v>0</v>
          </cell>
          <cell r="E224">
            <v>15600</v>
          </cell>
        </row>
        <row r="225">
          <cell r="A225" t="str">
            <v>A50AVQ1_UNL_A</v>
          </cell>
          <cell r="B225" t="str">
            <v>Внутренний блок кондиционера</v>
          </cell>
          <cell r="C225">
            <v>0</v>
          </cell>
          <cell r="D225">
            <v>0</v>
          </cell>
          <cell r="E225">
            <v>17500</v>
          </cell>
        </row>
        <row r="226">
          <cell r="A226" t="str">
            <v>A50AVQ2_UNL</v>
          </cell>
          <cell r="B226" t="str">
            <v>Внутренний блок кондиционера</v>
          </cell>
          <cell r="C226">
            <v>0</v>
          </cell>
          <cell r="D226">
            <v>0</v>
          </cell>
          <cell r="E226">
            <v>21700</v>
          </cell>
        </row>
        <row r="227">
          <cell r="A227" t="str">
            <v>AIR20AVQ1</v>
          </cell>
          <cell r="B227" t="str">
            <v>Внутренний блок кондиционера</v>
          </cell>
          <cell r="C227">
            <v>0</v>
          </cell>
          <cell r="D227">
            <v>0</v>
          </cell>
          <cell r="E227">
            <v>6807</v>
          </cell>
        </row>
        <row r="228">
          <cell r="A228" t="str">
            <v>AIR20AVQ1R</v>
          </cell>
          <cell r="B228" t="str">
            <v>Внутренний блок кондиционера</v>
          </cell>
          <cell r="C228">
            <v>0</v>
          </cell>
          <cell r="D228">
            <v>0</v>
          </cell>
          <cell r="E228">
            <v>7557</v>
          </cell>
        </row>
        <row r="229">
          <cell r="A229" t="str">
            <v>AIR25AVQ1</v>
          </cell>
          <cell r="B229" t="str">
            <v>Внутренний блок кондиционера</v>
          </cell>
          <cell r="C229">
            <v>0</v>
          </cell>
          <cell r="D229">
            <v>0</v>
          </cell>
          <cell r="E229">
            <v>7407</v>
          </cell>
        </row>
        <row r="230">
          <cell r="A230" t="str">
            <v>AIR25AVQ1R</v>
          </cell>
          <cell r="B230" t="str">
            <v>Внутренний блок кондиционера</v>
          </cell>
          <cell r="C230">
            <v>0</v>
          </cell>
          <cell r="D230">
            <v>1</v>
          </cell>
          <cell r="E230">
            <v>8247</v>
          </cell>
        </row>
        <row r="231">
          <cell r="A231" t="str">
            <v>AIR25AVQS1R-1</v>
          </cell>
          <cell r="B231" t="str">
            <v>Внутренний блок кондиционера</v>
          </cell>
          <cell r="C231">
            <v>0</v>
          </cell>
          <cell r="D231">
            <v>0</v>
          </cell>
          <cell r="E231">
            <v>11997</v>
          </cell>
        </row>
        <row r="232">
          <cell r="A232" t="str">
            <v>AIR25AVQS1R-2</v>
          </cell>
          <cell r="B232" t="str">
            <v>Внутренний блок кондиционера</v>
          </cell>
          <cell r="C232">
            <v>0</v>
          </cell>
          <cell r="D232">
            <v>0</v>
          </cell>
          <cell r="E232">
            <v>13317</v>
          </cell>
        </row>
        <row r="233">
          <cell r="A233" t="str">
            <v>AIR35AVQ1</v>
          </cell>
          <cell r="B233" t="str">
            <v>Внутренний блок кондиционера</v>
          </cell>
          <cell r="C233">
            <v>0</v>
          </cell>
          <cell r="D233">
            <v>0</v>
          </cell>
          <cell r="E233">
            <v>10197</v>
          </cell>
        </row>
        <row r="234">
          <cell r="A234" t="str">
            <v>AIR35AVQ1R</v>
          </cell>
          <cell r="B234" t="str">
            <v>Внутренний блок кондиционера</v>
          </cell>
          <cell r="C234">
            <v>7</v>
          </cell>
          <cell r="D234">
            <v>11</v>
          </cell>
          <cell r="E234">
            <v>11337</v>
          </cell>
        </row>
        <row r="235">
          <cell r="A235" t="str">
            <v>AIR35AVQS1R</v>
          </cell>
          <cell r="B235" t="str">
            <v>Внутренний блок кондиционера</v>
          </cell>
          <cell r="C235">
            <v>0</v>
          </cell>
          <cell r="D235">
            <v>0</v>
          </cell>
          <cell r="E235">
            <v>14100</v>
          </cell>
        </row>
        <row r="236">
          <cell r="A236" t="str">
            <v>AIR35AVQS1R-1</v>
          </cell>
          <cell r="B236" t="str">
            <v>Внутренний блок кондиционера</v>
          </cell>
          <cell r="C236">
            <v>10</v>
          </cell>
          <cell r="D236">
            <v>0</v>
          </cell>
          <cell r="E236">
            <v>13347</v>
          </cell>
        </row>
        <row r="237">
          <cell r="A237" t="str">
            <v>AIR35AVQS1R-2</v>
          </cell>
          <cell r="B237" t="str">
            <v>Внутренний блок кондиционера</v>
          </cell>
          <cell r="C237">
            <v>0</v>
          </cell>
          <cell r="D237">
            <v>0</v>
          </cell>
          <cell r="E237">
            <v>14817</v>
          </cell>
        </row>
        <row r="238">
          <cell r="A238" t="str">
            <v>AIR50AVQ1</v>
          </cell>
          <cell r="B238" t="str">
            <v>Внутренний блок кондиционера</v>
          </cell>
          <cell r="C238">
            <v>3</v>
          </cell>
          <cell r="D238">
            <v>0</v>
          </cell>
          <cell r="E238">
            <v>17187</v>
          </cell>
        </row>
        <row r="239">
          <cell r="A239" t="str">
            <v>AIR50AVQ1R</v>
          </cell>
          <cell r="B239" t="str">
            <v>Внутренний блок кондиционера</v>
          </cell>
          <cell r="C239">
            <v>1</v>
          </cell>
          <cell r="D239">
            <v>23</v>
          </cell>
          <cell r="E239">
            <v>19107</v>
          </cell>
        </row>
        <row r="240">
          <cell r="A240" t="str">
            <v>AIR50AVQS1R-1</v>
          </cell>
          <cell r="B240" t="str">
            <v>Внутренний блок кондиционера</v>
          </cell>
          <cell r="C240">
            <v>1</v>
          </cell>
          <cell r="D240">
            <v>0</v>
          </cell>
          <cell r="E240">
            <v>23037</v>
          </cell>
        </row>
        <row r="241">
          <cell r="A241" t="str">
            <v>AIR50AVQS1R-2</v>
          </cell>
          <cell r="B241" t="str">
            <v>Внутренний блок кондиционера</v>
          </cell>
          <cell r="C241">
            <v>1</v>
          </cell>
          <cell r="D241">
            <v>0</v>
          </cell>
          <cell r="E241">
            <v>25587</v>
          </cell>
        </row>
        <row r="242">
          <cell r="A242" t="str">
            <v>AIR60AVQS1R</v>
          </cell>
          <cell r="B242" t="str">
            <v>Внутренний блок кондиционера</v>
          </cell>
          <cell r="C242">
            <v>0</v>
          </cell>
          <cell r="D242">
            <v>0</v>
          </cell>
          <cell r="E242">
            <v>32800</v>
          </cell>
        </row>
        <row r="243">
          <cell r="A243" t="str">
            <v>AIR60AVQS1R-1</v>
          </cell>
          <cell r="B243" t="str">
            <v>Внутренний блок кондиционера</v>
          </cell>
          <cell r="C243">
            <v>0</v>
          </cell>
          <cell r="D243">
            <v>0</v>
          </cell>
          <cell r="E243">
            <v>30927</v>
          </cell>
        </row>
        <row r="244">
          <cell r="A244" t="str">
            <v>AIR60AVQS1R-2</v>
          </cell>
          <cell r="B244" t="str">
            <v>Внутренний блок кондиционера</v>
          </cell>
          <cell r="C244" t="str">
            <v>&gt;50</v>
          </cell>
          <cell r="D244">
            <v>0</v>
          </cell>
          <cell r="E244">
            <v>34377</v>
          </cell>
        </row>
        <row r="245">
          <cell r="A245" t="str">
            <v>AIR70AVQ1</v>
          </cell>
          <cell r="B245" t="str">
            <v>Внутренний блок кондиционера</v>
          </cell>
          <cell r="C245">
            <v>0</v>
          </cell>
          <cell r="D245">
            <v>0</v>
          </cell>
          <cell r="E245">
            <v>20697</v>
          </cell>
        </row>
        <row r="246">
          <cell r="A246" t="str">
            <v>AIR70AVQ1R</v>
          </cell>
          <cell r="B246" t="str">
            <v>Внутренний блок кондиционера</v>
          </cell>
          <cell r="C246">
            <v>22</v>
          </cell>
          <cell r="D246">
            <v>0</v>
          </cell>
          <cell r="E246">
            <v>23007</v>
          </cell>
        </row>
        <row r="247">
          <cell r="A247" t="str">
            <v>ALP20AVQS1R</v>
          </cell>
          <cell r="B247" t="str">
            <v>Внутренний блок кондиционера</v>
          </cell>
          <cell r="C247">
            <v>0</v>
          </cell>
          <cell r="D247">
            <v>0</v>
          </cell>
          <cell r="E247">
            <v>11337</v>
          </cell>
        </row>
        <row r="248">
          <cell r="A248" t="str">
            <v>ALP25AVQS1R</v>
          </cell>
          <cell r="B248" t="str">
            <v>Внутренний блок кондиционера</v>
          </cell>
          <cell r="C248">
            <v>0</v>
          </cell>
          <cell r="D248">
            <v>0</v>
          </cell>
          <cell r="E248">
            <v>11997</v>
          </cell>
        </row>
        <row r="249">
          <cell r="A249" t="str">
            <v>ALP35AVQS1R</v>
          </cell>
          <cell r="B249" t="str">
            <v>Внутренний блок кондиционера</v>
          </cell>
          <cell r="C249">
            <v>0</v>
          </cell>
          <cell r="D249">
            <v>0</v>
          </cell>
          <cell r="E249">
            <v>13767</v>
          </cell>
        </row>
        <row r="250">
          <cell r="A250" t="str">
            <v>ALP50AVQS1R</v>
          </cell>
          <cell r="B250" t="str">
            <v>Внутренний блок кондиционера</v>
          </cell>
          <cell r="C250">
            <v>0</v>
          </cell>
          <cell r="D250">
            <v>0</v>
          </cell>
          <cell r="E250">
            <v>23217</v>
          </cell>
        </row>
        <row r="251">
          <cell r="A251" t="str">
            <v>ALP70AVQS1R</v>
          </cell>
          <cell r="B251" t="str">
            <v>Внутренний блок кондиционера</v>
          </cell>
          <cell r="C251">
            <v>0</v>
          </cell>
          <cell r="D251">
            <v>0</v>
          </cell>
          <cell r="E251">
            <v>29667</v>
          </cell>
        </row>
        <row r="252">
          <cell r="A252" t="str">
            <v>DA20DVQ1-B2</v>
          </cell>
          <cell r="B252" t="str">
            <v>Внутренний блок кондиционера</v>
          </cell>
          <cell r="C252">
            <v>0</v>
          </cell>
          <cell r="D252">
            <v>0</v>
          </cell>
          <cell r="E252">
            <v>10500</v>
          </cell>
        </row>
        <row r="253">
          <cell r="A253" t="str">
            <v>DA20EVQ1R</v>
          </cell>
          <cell r="B253" t="str">
            <v>Внутренний блок кондиционера</v>
          </cell>
          <cell r="C253">
            <v>0</v>
          </cell>
          <cell r="D253">
            <v>0</v>
          </cell>
          <cell r="E253">
            <v>7497</v>
          </cell>
        </row>
        <row r="254">
          <cell r="A254" t="str">
            <v>DA25DVQS1R-B1</v>
          </cell>
          <cell r="B254" t="str">
            <v>Внутренний блок кондиционера</v>
          </cell>
          <cell r="C254">
            <v>0</v>
          </cell>
          <cell r="D254">
            <v>0</v>
          </cell>
          <cell r="E254">
            <v>15300</v>
          </cell>
        </row>
        <row r="255">
          <cell r="A255" t="str">
            <v>DA25EVQ1</v>
          </cell>
          <cell r="B255" t="str">
            <v>Внутренний блок кондиционера</v>
          </cell>
          <cell r="C255">
            <v>0</v>
          </cell>
          <cell r="D255">
            <v>0</v>
          </cell>
          <cell r="E255">
            <v>7827</v>
          </cell>
        </row>
        <row r="256">
          <cell r="A256" t="str">
            <v>DA25EVQ1R</v>
          </cell>
          <cell r="B256" t="str">
            <v>Внутренний блок кондиционера</v>
          </cell>
          <cell r="C256">
            <v>0</v>
          </cell>
          <cell r="D256">
            <v>0</v>
          </cell>
          <cell r="E256">
            <v>8037</v>
          </cell>
        </row>
        <row r="257">
          <cell r="A257" t="str">
            <v>DA35DVQ1-B2</v>
          </cell>
          <cell r="B257" t="str">
            <v>Внутренний блок кондиционера</v>
          </cell>
          <cell r="C257">
            <v>0</v>
          </cell>
          <cell r="D257">
            <v>0</v>
          </cell>
          <cell r="E257">
            <v>13800</v>
          </cell>
        </row>
        <row r="258">
          <cell r="A258" t="str">
            <v>DA35EVQ1</v>
          </cell>
          <cell r="B258" t="str">
            <v>Внутренний блок кондиционера</v>
          </cell>
          <cell r="C258">
            <v>0</v>
          </cell>
          <cell r="D258">
            <v>0</v>
          </cell>
          <cell r="E258"/>
        </row>
        <row r="259">
          <cell r="A259" t="str">
            <v>DA35EVQ1-1</v>
          </cell>
          <cell r="B259" t="str">
            <v>Внутренний блок кондиционера</v>
          </cell>
          <cell r="C259">
            <v>0</v>
          </cell>
          <cell r="D259">
            <v>0</v>
          </cell>
          <cell r="E259">
            <v>10587</v>
          </cell>
        </row>
        <row r="260">
          <cell r="A260" t="str">
            <v>DA35EVQ1R</v>
          </cell>
          <cell r="B260" t="str">
            <v>Внутренний блок кондиционера</v>
          </cell>
          <cell r="C260">
            <v>0</v>
          </cell>
          <cell r="D260">
            <v>0</v>
          </cell>
          <cell r="E260">
            <v>11337</v>
          </cell>
        </row>
        <row r="261">
          <cell r="A261" t="str">
            <v>DA50DVQ1-B2</v>
          </cell>
          <cell r="B261" t="str">
            <v>Внутренний блок кондиционера</v>
          </cell>
          <cell r="C261">
            <v>0</v>
          </cell>
          <cell r="D261">
            <v>0</v>
          </cell>
          <cell r="E261">
            <v>21700</v>
          </cell>
        </row>
        <row r="262">
          <cell r="A262" t="str">
            <v>DA50DVQS1R-B1</v>
          </cell>
          <cell r="B262" t="str">
            <v>Внутренний блок кондиционера</v>
          </cell>
          <cell r="C262">
            <v>0</v>
          </cell>
          <cell r="D262">
            <v>0</v>
          </cell>
          <cell r="E262">
            <v>27600</v>
          </cell>
        </row>
        <row r="263">
          <cell r="A263" t="str">
            <v>DA50EVQ1-1</v>
          </cell>
          <cell r="B263" t="str">
            <v>Внутренний блок кондиционера</v>
          </cell>
          <cell r="C263">
            <v>0</v>
          </cell>
          <cell r="D263">
            <v>0</v>
          </cell>
          <cell r="E263">
            <v>16767</v>
          </cell>
        </row>
        <row r="264">
          <cell r="A264" t="str">
            <v>DA50EVQ1R</v>
          </cell>
          <cell r="B264" t="str">
            <v>Внутренний блок кондиционера</v>
          </cell>
          <cell r="C264">
            <v>0</v>
          </cell>
          <cell r="D264">
            <v>0</v>
          </cell>
          <cell r="E264">
            <v>17637</v>
          </cell>
        </row>
        <row r="265">
          <cell r="A265" t="str">
            <v>DA70DVQ1-B2</v>
          </cell>
          <cell r="B265" t="str">
            <v>Внутренний блок кондиционера</v>
          </cell>
          <cell r="C265">
            <v>0</v>
          </cell>
          <cell r="D265">
            <v>0</v>
          </cell>
          <cell r="E265">
            <v>27100</v>
          </cell>
        </row>
        <row r="266">
          <cell r="A266" t="str">
            <v>DA70DVQS1R-B1</v>
          </cell>
          <cell r="B266" t="str">
            <v>Внутренний блок кондиционера</v>
          </cell>
          <cell r="C266">
            <v>5</v>
          </cell>
          <cell r="D266">
            <v>0</v>
          </cell>
          <cell r="E266">
            <v>35700</v>
          </cell>
        </row>
        <row r="267">
          <cell r="A267" t="str">
            <v>DA70EVQ1-1</v>
          </cell>
          <cell r="B267" t="str">
            <v>Внутренний блок кондиционера</v>
          </cell>
          <cell r="C267">
            <v>0</v>
          </cell>
          <cell r="D267">
            <v>0</v>
          </cell>
          <cell r="E267">
            <v>21657</v>
          </cell>
        </row>
        <row r="268">
          <cell r="A268" t="str">
            <v>DA70EVQ1R</v>
          </cell>
          <cell r="B268" t="str">
            <v>Внутренний блок кондиционера</v>
          </cell>
          <cell r="C268">
            <v>0</v>
          </cell>
          <cell r="D268">
            <v>0</v>
          </cell>
          <cell r="E268">
            <v>23217</v>
          </cell>
        </row>
        <row r="269">
          <cell r="A269" t="str">
            <v>EVO25AVQS1R</v>
          </cell>
          <cell r="B269" t="str">
            <v>Внутренний блок кондиционера</v>
          </cell>
          <cell r="C269" t="str">
            <v>&gt;50</v>
          </cell>
          <cell r="D269">
            <v>0</v>
          </cell>
          <cell r="E269">
            <v>33387</v>
          </cell>
        </row>
        <row r="270">
          <cell r="A270" t="str">
            <v>EVO35AVQS1R</v>
          </cell>
          <cell r="B270" t="str">
            <v>Внутренний блок кондиционера</v>
          </cell>
          <cell r="C270">
            <v>33</v>
          </cell>
          <cell r="D270">
            <v>0</v>
          </cell>
          <cell r="E270">
            <v>35367</v>
          </cell>
        </row>
        <row r="271">
          <cell r="A271" t="str">
            <v>EVO50AVQS1R</v>
          </cell>
          <cell r="B271" t="str">
            <v>Внутренний блок кондиционера</v>
          </cell>
          <cell r="C271">
            <v>21</v>
          </cell>
          <cell r="D271">
            <v>0</v>
          </cell>
          <cell r="E271">
            <v>45087</v>
          </cell>
        </row>
        <row r="272">
          <cell r="A272" t="str">
            <v>EVO70AVQS1R</v>
          </cell>
          <cell r="B272" t="str">
            <v>Внутренний блок кондиционера</v>
          </cell>
          <cell r="C272">
            <v>1</v>
          </cell>
          <cell r="D272">
            <v>0</v>
          </cell>
          <cell r="E272">
            <v>45147</v>
          </cell>
        </row>
        <row r="273">
          <cell r="A273" t="str">
            <v>ICE20AVQ1</v>
          </cell>
          <cell r="B273" t="str">
            <v>Внутренний блок кондиционера</v>
          </cell>
          <cell r="C273" t="str">
            <v>&gt;50</v>
          </cell>
          <cell r="D273">
            <v>0</v>
          </cell>
          <cell r="E273">
            <v>7947</v>
          </cell>
        </row>
        <row r="274">
          <cell r="A274" t="str">
            <v>ICE20AVQ1-1</v>
          </cell>
          <cell r="B274" t="str">
            <v>Внутренний блок кондиционера</v>
          </cell>
          <cell r="C274">
            <v>1</v>
          </cell>
          <cell r="D274">
            <v>0</v>
          </cell>
          <cell r="E274">
            <v>8817</v>
          </cell>
        </row>
        <row r="275">
          <cell r="A275" t="str">
            <v>ICE20AVQS1R-1</v>
          </cell>
          <cell r="B275" t="str">
            <v>Внутренний блок кондиционера</v>
          </cell>
          <cell r="C275">
            <v>0</v>
          </cell>
          <cell r="D275">
            <v>0</v>
          </cell>
          <cell r="E275">
            <v>15690</v>
          </cell>
        </row>
        <row r="276">
          <cell r="A276" t="str">
            <v>ICE20AVQS1R-2</v>
          </cell>
          <cell r="B276" t="str">
            <v>Внутренний блок кондиционера</v>
          </cell>
          <cell r="C276">
            <v>0</v>
          </cell>
          <cell r="D276" t="str">
            <v>&gt;50</v>
          </cell>
          <cell r="E276">
            <v>12387</v>
          </cell>
        </row>
        <row r="277">
          <cell r="A277" t="str">
            <v>ICE25AVQ1</v>
          </cell>
          <cell r="B277" t="str">
            <v>Внутренний блок кондиционера</v>
          </cell>
          <cell r="C277">
            <v>0</v>
          </cell>
          <cell r="D277">
            <v>0</v>
          </cell>
          <cell r="E277">
            <v>8547</v>
          </cell>
        </row>
        <row r="278">
          <cell r="A278" t="str">
            <v>ICE25AVQ1-1</v>
          </cell>
          <cell r="B278" t="str">
            <v>Внутренний блок кондиционера</v>
          </cell>
          <cell r="C278">
            <v>16</v>
          </cell>
          <cell r="D278">
            <v>0</v>
          </cell>
          <cell r="E278">
            <v>9507</v>
          </cell>
        </row>
        <row r="279">
          <cell r="A279" t="str">
            <v>ICE25AVQS1R</v>
          </cell>
          <cell r="B279" t="str">
            <v>Внутренний блок кондиционера</v>
          </cell>
          <cell r="C279">
            <v>0</v>
          </cell>
          <cell r="D279">
            <v>0</v>
          </cell>
          <cell r="E279">
            <v>17300</v>
          </cell>
        </row>
        <row r="280">
          <cell r="A280" t="str">
            <v>ICE25AVQS1R-1</v>
          </cell>
          <cell r="B280" t="str">
            <v>Внутренний блок кондиционера</v>
          </cell>
          <cell r="C280">
            <v>0</v>
          </cell>
          <cell r="D280">
            <v>0</v>
          </cell>
          <cell r="E280">
            <v>16990</v>
          </cell>
        </row>
        <row r="281">
          <cell r="A281" t="str">
            <v>ICE25AVQS1R-2</v>
          </cell>
          <cell r="B281" t="str">
            <v>Внутренний блок кондиционера</v>
          </cell>
          <cell r="C281">
            <v>0</v>
          </cell>
          <cell r="D281">
            <v>0</v>
          </cell>
          <cell r="E281">
            <v>13617</v>
          </cell>
        </row>
        <row r="282">
          <cell r="A282" t="str">
            <v>ICE35AVQ1</v>
          </cell>
          <cell r="B282" t="str">
            <v>Внутренний блок кондиционера</v>
          </cell>
          <cell r="C282">
            <v>0</v>
          </cell>
          <cell r="D282">
            <v>0</v>
          </cell>
          <cell r="E282">
            <v>11247</v>
          </cell>
        </row>
        <row r="283">
          <cell r="A283" t="str">
            <v>ICE35AVQ1-1</v>
          </cell>
          <cell r="B283" t="str">
            <v>Внутренний блок кондиционера</v>
          </cell>
          <cell r="C283">
            <v>0</v>
          </cell>
          <cell r="D283">
            <v>0</v>
          </cell>
          <cell r="E283">
            <v>12507</v>
          </cell>
        </row>
        <row r="284">
          <cell r="A284" t="str">
            <v>ICE35AVQS1R</v>
          </cell>
          <cell r="B284" t="str">
            <v>Внутренний блок кондиционера</v>
          </cell>
          <cell r="C284">
            <v>0</v>
          </cell>
          <cell r="D284">
            <v>0</v>
          </cell>
          <cell r="E284">
            <v>17800</v>
          </cell>
        </row>
        <row r="285">
          <cell r="A285" t="str">
            <v>ICE35AVQS1R-1</v>
          </cell>
          <cell r="B285" t="str">
            <v>Внутренний блок кондиционера</v>
          </cell>
          <cell r="C285">
            <v>0</v>
          </cell>
          <cell r="D285">
            <v>0</v>
          </cell>
          <cell r="E285">
            <v>19390</v>
          </cell>
        </row>
        <row r="286">
          <cell r="A286" t="str">
            <v>ICE35AVQS1R-2</v>
          </cell>
          <cell r="B286" t="str">
            <v>Внутренний блок кондиционера</v>
          </cell>
          <cell r="C286">
            <v>0</v>
          </cell>
          <cell r="D286">
            <v>0</v>
          </cell>
          <cell r="E286">
            <v>15177</v>
          </cell>
        </row>
        <row r="287">
          <cell r="A287" t="str">
            <v>ICE50AVQ1</v>
          </cell>
          <cell r="B287" t="str">
            <v>Внутренний блок кондиционера</v>
          </cell>
          <cell r="C287">
            <v>0</v>
          </cell>
          <cell r="D287">
            <v>1</v>
          </cell>
          <cell r="E287">
            <v>19077</v>
          </cell>
        </row>
        <row r="288">
          <cell r="A288" t="str">
            <v>ICE50AVQ1-1</v>
          </cell>
          <cell r="B288" t="str">
            <v>Внутренний блок кондиционера</v>
          </cell>
          <cell r="C288">
            <v>0</v>
          </cell>
          <cell r="D288" t="str">
            <v>&gt;50</v>
          </cell>
          <cell r="E288">
            <v>21207</v>
          </cell>
        </row>
        <row r="289">
          <cell r="A289" t="str">
            <v>ICE50AVQS1R-1</v>
          </cell>
          <cell r="B289" t="str">
            <v>Внутренний блок кондиционера</v>
          </cell>
          <cell r="C289">
            <v>0</v>
          </cell>
          <cell r="D289">
            <v>46</v>
          </cell>
          <cell r="E289">
            <v>24290</v>
          </cell>
        </row>
        <row r="290">
          <cell r="A290" t="str">
            <v>ICE50AVQS1R-2</v>
          </cell>
          <cell r="B290" t="str">
            <v>Внутренний блок кондиционера</v>
          </cell>
          <cell r="C290">
            <v>0</v>
          </cell>
          <cell r="D290">
            <v>0</v>
          </cell>
          <cell r="E290">
            <v>26697</v>
          </cell>
        </row>
        <row r="291">
          <cell r="A291" t="str">
            <v>ICE60AVQ1</v>
          </cell>
          <cell r="B291" t="str">
            <v>Внутренний блок кондиционера</v>
          </cell>
          <cell r="C291">
            <v>0</v>
          </cell>
          <cell r="D291">
            <v>0</v>
          </cell>
          <cell r="E291">
            <v>23427</v>
          </cell>
        </row>
        <row r="292">
          <cell r="A292" t="str">
            <v>ICE60AVQ1-1</v>
          </cell>
          <cell r="B292" t="str">
            <v>Внутренний блок кондиционера</v>
          </cell>
          <cell r="C292">
            <v>13</v>
          </cell>
          <cell r="D292">
            <v>0</v>
          </cell>
          <cell r="E292">
            <v>26037</v>
          </cell>
        </row>
        <row r="293">
          <cell r="A293" t="str">
            <v>ICE70AVQS1R</v>
          </cell>
          <cell r="B293" t="str">
            <v>Внутренний блок кондиционера</v>
          </cell>
          <cell r="C293">
            <v>0</v>
          </cell>
          <cell r="D293">
            <v>0</v>
          </cell>
          <cell r="E293">
            <v>38600</v>
          </cell>
        </row>
        <row r="294">
          <cell r="A294" t="str">
            <v>ICE70AVQS1R-1</v>
          </cell>
          <cell r="B294" t="str">
            <v>Внутренний блок кондиционера</v>
          </cell>
          <cell r="C294">
            <v>0</v>
          </cell>
          <cell r="D294">
            <v>0</v>
          </cell>
          <cell r="E294">
            <v>33990</v>
          </cell>
        </row>
        <row r="295">
          <cell r="A295" t="str">
            <v>ICE70AVQS1R-2</v>
          </cell>
          <cell r="B295" t="str">
            <v>Внутренний блок кондиционера</v>
          </cell>
          <cell r="C295">
            <v>1</v>
          </cell>
          <cell r="D295">
            <v>0</v>
          </cell>
          <cell r="E295">
            <v>32877</v>
          </cell>
        </row>
        <row r="296">
          <cell r="A296" t="str">
            <v>ICE80AVQ1-1</v>
          </cell>
          <cell r="B296" t="str">
            <v>Внутренний блок кондиционера</v>
          </cell>
          <cell r="C296">
            <v>0</v>
          </cell>
          <cell r="D296">
            <v>0</v>
          </cell>
          <cell r="E296">
            <v>37947</v>
          </cell>
        </row>
        <row r="297">
          <cell r="A297" t="str">
            <v>ICE95AVQ1-1</v>
          </cell>
          <cell r="B297" t="str">
            <v>Внутренний блок кондиционера</v>
          </cell>
          <cell r="C297">
            <v>0</v>
          </cell>
          <cell r="D297">
            <v>0</v>
          </cell>
          <cell r="E297">
            <v>44337</v>
          </cell>
        </row>
        <row r="298">
          <cell r="A298" t="str">
            <v>MIR20AVQ1</v>
          </cell>
          <cell r="B298" t="str">
            <v>Внутренний блок кондиционера</v>
          </cell>
          <cell r="C298">
            <v>0</v>
          </cell>
          <cell r="D298">
            <v>0</v>
          </cell>
          <cell r="E298">
            <v>9297</v>
          </cell>
        </row>
        <row r="299">
          <cell r="A299" t="str">
            <v>MIR20AVQ1R</v>
          </cell>
          <cell r="B299" t="str">
            <v>Внутренний блок кондиционера</v>
          </cell>
          <cell r="C299">
            <v>0</v>
          </cell>
          <cell r="D299">
            <v>0</v>
          </cell>
          <cell r="E299">
            <v>10317</v>
          </cell>
        </row>
        <row r="300">
          <cell r="A300" t="str">
            <v>MIR25AVQ1</v>
          </cell>
          <cell r="B300" t="str">
            <v>Внутренний блок кондиционера</v>
          </cell>
          <cell r="C300" t="str">
            <v>&gt;50</v>
          </cell>
          <cell r="D300">
            <v>0</v>
          </cell>
          <cell r="E300">
            <v>9987</v>
          </cell>
        </row>
        <row r="301">
          <cell r="A301" t="str">
            <v>MIR25AVQ1R</v>
          </cell>
          <cell r="B301" t="str">
            <v>Внутренний блок кондиционера</v>
          </cell>
          <cell r="C301">
            <v>0</v>
          </cell>
          <cell r="D301">
            <v>0</v>
          </cell>
          <cell r="E301">
            <v>11097</v>
          </cell>
        </row>
        <row r="302">
          <cell r="A302" t="str">
            <v>MIR25AVQS1R</v>
          </cell>
          <cell r="B302" t="str">
            <v>Внутренний блок кондиционера</v>
          </cell>
          <cell r="C302">
            <v>0</v>
          </cell>
          <cell r="D302">
            <v>0</v>
          </cell>
          <cell r="E302">
            <v>16797</v>
          </cell>
        </row>
        <row r="303">
          <cell r="A303" t="str">
            <v>MIR25AVQS1R-1</v>
          </cell>
          <cell r="B303" t="str">
            <v>Внутренний блок кондиционера</v>
          </cell>
          <cell r="C303">
            <v>3</v>
          </cell>
          <cell r="D303">
            <v>0</v>
          </cell>
          <cell r="E303">
            <v>15927</v>
          </cell>
        </row>
        <row r="304">
          <cell r="A304" t="str">
            <v>MIR35AVQ1</v>
          </cell>
          <cell r="B304" t="str">
            <v>Внутренний блок кондиционера</v>
          </cell>
          <cell r="C304">
            <v>0</v>
          </cell>
          <cell r="D304">
            <v>0</v>
          </cell>
          <cell r="E304">
            <v>12807</v>
          </cell>
        </row>
        <row r="305">
          <cell r="A305" t="str">
            <v>MIR35AVQ1R</v>
          </cell>
          <cell r="B305" t="str">
            <v>Внутренний блок кондиционера</v>
          </cell>
          <cell r="C305">
            <v>34</v>
          </cell>
          <cell r="D305">
            <v>0</v>
          </cell>
          <cell r="E305">
            <v>14217</v>
          </cell>
        </row>
        <row r="306">
          <cell r="A306" t="str">
            <v>MIR35AVQS1R</v>
          </cell>
          <cell r="B306" t="str">
            <v>Внутренний блок кондиционера</v>
          </cell>
          <cell r="C306">
            <v>0</v>
          </cell>
          <cell r="D306">
            <v>0</v>
          </cell>
          <cell r="E306">
            <v>18297</v>
          </cell>
        </row>
        <row r="307">
          <cell r="A307" t="str">
            <v>MIR35AVQS1R-1</v>
          </cell>
          <cell r="B307" t="str">
            <v>Внутренний блок кондиционера</v>
          </cell>
          <cell r="C307">
            <v>3</v>
          </cell>
          <cell r="D307">
            <v>0</v>
          </cell>
          <cell r="E307">
            <v>17337</v>
          </cell>
        </row>
        <row r="308">
          <cell r="A308" t="str">
            <v>MIR50AVQ1</v>
          </cell>
          <cell r="B308" t="str">
            <v>Внутренний блок кондиционера</v>
          </cell>
          <cell r="C308">
            <v>0</v>
          </cell>
          <cell r="D308">
            <v>0</v>
          </cell>
          <cell r="E308">
            <v>20367</v>
          </cell>
        </row>
        <row r="309">
          <cell r="A309" t="str">
            <v>MIR50AVQ1R</v>
          </cell>
          <cell r="B309" t="str">
            <v>Внутренний блок кондиционера</v>
          </cell>
          <cell r="C309" t="str">
            <v>&gt;50</v>
          </cell>
          <cell r="D309">
            <v>0</v>
          </cell>
          <cell r="E309">
            <v>22647</v>
          </cell>
        </row>
        <row r="310">
          <cell r="A310" t="str">
            <v>MIR50AVQS1R-1</v>
          </cell>
          <cell r="B310" t="str">
            <v>Внутренний блок кондиционера</v>
          </cell>
          <cell r="C310" t="str">
            <v>&gt;50</v>
          </cell>
          <cell r="D310">
            <v>0</v>
          </cell>
          <cell r="E310">
            <v>28737</v>
          </cell>
        </row>
        <row r="311">
          <cell r="A311" t="str">
            <v>MIR70AVQ1</v>
          </cell>
          <cell r="B311" t="str">
            <v>Внутренний блок кондиционера</v>
          </cell>
          <cell r="C311">
            <v>0</v>
          </cell>
          <cell r="D311">
            <v>0</v>
          </cell>
          <cell r="E311">
            <v>24957</v>
          </cell>
        </row>
        <row r="312">
          <cell r="A312" t="str">
            <v>MIR70AVQ1R</v>
          </cell>
          <cell r="B312" t="str">
            <v>Внутренний блок кондиционера</v>
          </cell>
          <cell r="C312" t="str">
            <v>&gt;50</v>
          </cell>
          <cell r="D312">
            <v>0</v>
          </cell>
          <cell r="E312">
            <v>27717</v>
          </cell>
        </row>
        <row r="313">
          <cell r="A313" t="str">
            <v>MIR70AVQS1R</v>
          </cell>
          <cell r="B313" t="str">
            <v>Внутренний блок кондиционера</v>
          </cell>
          <cell r="C313">
            <v>0</v>
          </cell>
          <cell r="D313">
            <v>0</v>
          </cell>
          <cell r="E313">
            <v>40497</v>
          </cell>
        </row>
        <row r="314">
          <cell r="A314" t="str">
            <v>MIR70AVQS1R-1</v>
          </cell>
          <cell r="B314" t="str">
            <v>Внутренний блок кондиционера</v>
          </cell>
          <cell r="C314" t="str">
            <v>&gt;50</v>
          </cell>
          <cell r="D314">
            <v>0</v>
          </cell>
          <cell r="E314">
            <v>37887</v>
          </cell>
        </row>
        <row r="315">
          <cell r="A315" t="str">
            <v>SIB25AVQS1R</v>
          </cell>
          <cell r="B315" t="str">
            <v>Внутренний блок кондиционера</v>
          </cell>
          <cell r="C315">
            <v>0</v>
          </cell>
          <cell r="D315">
            <v>0</v>
          </cell>
          <cell r="E315">
            <v>19587</v>
          </cell>
        </row>
        <row r="316">
          <cell r="A316" t="str">
            <v>SIB35AVQS1R</v>
          </cell>
          <cell r="B316" t="str">
            <v>Внутренний блок кондиционера</v>
          </cell>
          <cell r="C316">
            <v>0</v>
          </cell>
          <cell r="D316">
            <v>0</v>
          </cell>
          <cell r="E316">
            <v>21567</v>
          </cell>
        </row>
        <row r="317">
          <cell r="A317" t="str">
            <v>SIB50AVQS1R</v>
          </cell>
          <cell r="B317" t="str">
            <v>Внутренний блок кондиционера</v>
          </cell>
          <cell r="C317">
            <v>0</v>
          </cell>
          <cell r="D317">
            <v>0</v>
          </cell>
          <cell r="E317">
            <v>32427</v>
          </cell>
        </row>
        <row r="318">
          <cell r="A318" t="str">
            <v>SIB70AVQS1R</v>
          </cell>
          <cell r="B318" t="str">
            <v>Внутренний блок кондиционера</v>
          </cell>
          <cell r="C318">
            <v>0</v>
          </cell>
          <cell r="D318">
            <v>0</v>
          </cell>
          <cell r="E318">
            <v>42717</v>
          </cell>
        </row>
        <row r="319">
          <cell r="A319" t="str">
            <v>UNI25AVQS1R</v>
          </cell>
          <cell r="B319" t="str">
            <v>Внутренний блок кондиционера</v>
          </cell>
          <cell r="C319" t="str">
            <v>&gt;50</v>
          </cell>
          <cell r="D319">
            <v>0</v>
          </cell>
          <cell r="E319">
            <v>21237</v>
          </cell>
        </row>
        <row r="320">
          <cell r="A320" t="str">
            <v>UNI35AVQS1R</v>
          </cell>
          <cell r="B320" t="str">
            <v>Внутренний блок кондиционера</v>
          </cell>
          <cell r="C320">
            <v>0</v>
          </cell>
          <cell r="D320">
            <v>0</v>
          </cell>
          <cell r="E320">
            <v>26877</v>
          </cell>
        </row>
        <row r="321">
          <cell r="A321" t="str">
            <v>FDXM25F9</v>
          </cell>
          <cell r="B321" t="str">
            <v>Внутренний блок кондиционера</v>
          </cell>
          <cell r="C321">
            <v>0</v>
          </cell>
          <cell r="D321">
            <v>0</v>
          </cell>
          <cell r="E321">
            <v>102500</v>
          </cell>
        </row>
        <row r="322">
          <cell r="A322" t="str">
            <v>FDXM35F9</v>
          </cell>
          <cell r="B322" t="str">
            <v>Внутренний блок кондиционера</v>
          </cell>
          <cell r="C322">
            <v>0</v>
          </cell>
          <cell r="D322">
            <v>0</v>
          </cell>
          <cell r="E322">
            <v>118800</v>
          </cell>
        </row>
        <row r="323">
          <cell r="A323" t="str">
            <v>FDXM50F9</v>
          </cell>
          <cell r="B323" t="str">
            <v>Внутренний блок кондиционера</v>
          </cell>
          <cell r="C323">
            <v>0</v>
          </cell>
          <cell r="D323">
            <v>0</v>
          </cell>
          <cell r="E323">
            <v>144000</v>
          </cell>
        </row>
        <row r="324">
          <cell r="A324" t="str">
            <v>FDXM60F9</v>
          </cell>
          <cell r="B324" t="str">
            <v>Внутренний блок кондиционера</v>
          </cell>
          <cell r="C324">
            <v>0</v>
          </cell>
          <cell r="D324">
            <v>0</v>
          </cell>
          <cell r="E324">
            <v>153200</v>
          </cell>
        </row>
        <row r="325">
          <cell r="A325" t="str">
            <v>FTXB20C</v>
          </cell>
          <cell r="B325" t="str">
            <v>Внутренний блок кондиционера</v>
          </cell>
          <cell r="C325">
            <v>0</v>
          </cell>
          <cell r="D325">
            <v>0</v>
          </cell>
          <cell r="E325">
            <v>24170</v>
          </cell>
        </row>
        <row r="326">
          <cell r="A326" t="str">
            <v>FTXF20B</v>
          </cell>
          <cell r="B326" t="str">
            <v>Внутренний блок кондиционера</v>
          </cell>
          <cell r="C326">
            <v>0</v>
          </cell>
          <cell r="D326" t="str">
            <v>&gt;50</v>
          </cell>
          <cell r="E326">
            <v>23900</v>
          </cell>
        </row>
        <row r="327">
          <cell r="A327" t="str">
            <v>FTXF20C</v>
          </cell>
          <cell r="B327" t="str">
            <v>Внутренний блок кондиционера</v>
          </cell>
          <cell r="C327">
            <v>0</v>
          </cell>
          <cell r="D327">
            <v>0</v>
          </cell>
          <cell r="E327">
            <v>23900</v>
          </cell>
        </row>
        <row r="328">
          <cell r="A328" t="str">
            <v>FTXF20D</v>
          </cell>
          <cell r="B328" t="str">
            <v>Внутренний блок кондиционера</v>
          </cell>
          <cell r="C328">
            <v>0</v>
          </cell>
          <cell r="D328">
            <v>0</v>
          </cell>
          <cell r="E328">
            <v>24200</v>
          </cell>
        </row>
        <row r="329">
          <cell r="A329" t="str">
            <v>FTXF20E</v>
          </cell>
          <cell r="B329" t="str">
            <v>Внутренний блок кондиционера</v>
          </cell>
          <cell r="C329">
            <v>0</v>
          </cell>
          <cell r="D329">
            <v>0</v>
          </cell>
          <cell r="E329">
            <v>35300</v>
          </cell>
        </row>
        <row r="330">
          <cell r="A330" t="str">
            <v>FTXF20F</v>
          </cell>
          <cell r="B330" t="str">
            <v>Внутренний блок кондиционера</v>
          </cell>
          <cell r="C330">
            <v>0</v>
          </cell>
          <cell r="D330">
            <v>0</v>
          </cell>
          <cell r="E330">
            <v>35900</v>
          </cell>
        </row>
        <row r="331">
          <cell r="A331" t="str">
            <v>FTXF25B</v>
          </cell>
          <cell r="B331" t="str">
            <v>Внутренний блок кондиционера</v>
          </cell>
          <cell r="C331">
            <v>0</v>
          </cell>
          <cell r="D331">
            <v>0</v>
          </cell>
          <cell r="E331">
            <v>24600</v>
          </cell>
        </row>
        <row r="332">
          <cell r="A332" t="str">
            <v>FTXF25D</v>
          </cell>
          <cell r="B332" t="str">
            <v>Внутренний блок кондиционера</v>
          </cell>
          <cell r="C332">
            <v>0</v>
          </cell>
          <cell r="D332">
            <v>0</v>
          </cell>
          <cell r="E332">
            <v>24800</v>
          </cell>
        </row>
        <row r="333">
          <cell r="A333" t="str">
            <v>FTXF25E</v>
          </cell>
          <cell r="B333" t="str">
            <v>Внутренний блок кондиционера</v>
          </cell>
          <cell r="C333">
            <v>4</v>
          </cell>
          <cell r="D333">
            <v>0</v>
          </cell>
          <cell r="E333">
            <v>36200</v>
          </cell>
        </row>
        <row r="334">
          <cell r="A334" t="str">
            <v>FTXF25F</v>
          </cell>
          <cell r="B334" t="str">
            <v>Внутренний блок кондиционера</v>
          </cell>
          <cell r="C334">
            <v>0</v>
          </cell>
          <cell r="D334">
            <v>0</v>
          </cell>
          <cell r="E334">
            <v>40300</v>
          </cell>
        </row>
        <row r="335">
          <cell r="A335" t="str">
            <v>FTXF35A</v>
          </cell>
          <cell r="B335" t="str">
            <v>Внутренний блок кондиционера</v>
          </cell>
          <cell r="C335">
            <v>0</v>
          </cell>
          <cell r="D335">
            <v>0</v>
          </cell>
          <cell r="E335">
            <v>30500</v>
          </cell>
        </row>
        <row r="336">
          <cell r="A336" t="str">
            <v>FTXF35D</v>
          </cell>
          <cell r="B336" t="str">
            <v>Внутренний блок кондиционера</v>
          </cell>
          <cell r="C336">
            <v>0</v>
          </cell>
          <cell r="D336">
            <v>0</v>
          </cell>
          <cell r="E336">
            <v>28500</v>
          </cell>
        </row>
        <row r="337">
          <cell r="A337" t="str">
            <v>FTXF35E</v>
          </cell>
          <cell r="B337" t="str">
            <v>Внутренний блок кондиционера</v>
          </cell>
          <cell r="C337">
            <v>0</v>
          </cell>
          <cell r="D337">
            <v>0</v>
          </cell>
          <cell r="E337">
            <v>41600</v>
          </cell>
        </row>
        <row r="338">
          <cell r="A338" t="str">
            <v>FTXF35F</v>
          </cell>
          <cell r="B338" t="str">
            <v>Внутренний блок кондиционера</v>
          </cell>
          <cell r="C338">
            <v>0</v>
          </cell>
          <cell r="D338">
            <v>0</v>
          </cell>
          <cell r="E338">
            <v>46300</v>
          </cell>
        </row>
        <row r="339">
          <cell r="A339" t="str">
            <v>FTXF42E</v>
          </cell>
          <cell r="B339" t="str">
            <v>Внутренний блок кондиционера</v>
          </cell>
          <cell r="C339">
            <v>0</v>
          </cell>
          <cell r="D339">
            <v>0</v>
          </cell>
          <cell r="E339">
            <v>69500</v>
          </cell>
        </row>
        <row r="340">
          <cell r="A340" t="str">
            <v>FTXF50D</v>
          </cell>
          <cell r="B340" t="str">
            <v>Внутренний блок кондиционера</v>
          </cell>
          <cell r="C340">
            <v>0</v>
          </cell>
          <cell r="D340">
            <v>0</v>
          </cell>
          <cell r="E340">
            <v>44900</v>
          </cell>
        </row>
        <row r="341">
          <cell r="A341" t="str">
            <v>FTXF50F</v>
          </cell>
          <cell r="B341" t="str">
            <v>Внутренний блок кондиционера</v>
          </cell>
          <cell r="C341">
            <v>0</v>
          </cell>
          <cell r="D341">
            <v>0</v>
          </cell>
          <cell r="E341">
            <v>76500</v>
          </cell>
        </row>
        <row r="342">
          <cell r="A342" t="str">
            <v>FTXF60D</v>
          </cell>
          <cell r="B342" t="str">
            <v>Внутренний блок кондиционера</v>
          </cell>
          <cell r="C342">
            <v>0</v>
          </cell>
          <cell r="D342">
            <v>0</v>
          </cell>
          <cell r="E342">
            <v>52900</v>
          </cell>
        </row>
        <row r="343">
          <cell r="A343" t="str">
            <v>FTXF60F</v>
          </cell>
          <cell r="B343" t="str">
            <v>Внутренний блок кондиционера</v>
          </cell>
          <cell r="C343">
            <v>0</v>
          </cell>
          <cell r="D343">
            <v>0</v>
          </cell>
          <cell r="E343">
            <v>85400</v>
          </cell>
        </row>
        <row r="344">
          <cell r="A344" t="str">
            <v>FTXF71A</v>
          </cell>
          <cell r="B344" t="str">
            <v>Внутренний блок кондиционера</v>
          </cell>
          <cell r="C344">
            <v>0</v>
          </cell>
          <cell r="D344">
            <v>0</v>
          </cell>
          <cell r="E344">
            <v>56100</v>
          </cell>
        </row>
        <row r="345">
          <cell r="A345" t="str">
            <v>FTXF71D</v>
          </cell>
          <cell r="B345" t="str">
            <v>Внутренний блок кондиционера</v>
          </cell>
          <cell r="C345">
            <v>0</v>
          </cell>
          <cell r="D345">
            <v>0</v>
          </cell>
          <cell r="E345">
            <v>58800</v>
          </cell>
        </row>
        <row r="346">
          <cell r="A346" t="str">
            <v>FTXF71F</v>
          </cell>
          <cell r="B346" t="str">
            <v>Внутренний блок кондиционера</v>
          </cell>
          <cell r="C346">
            <v>1</v>
          </cell>
          <cell r="D346">
            <v>0</v>
          </cell>
          <cell r="E346">
            <v>90400</v>
          </cell>
        </row>
        <row r="347">
          <cell r="A347" t="str">
            <v>FTXJ20AB</v>
          </cell>
          <cell r="B347" t="str">
            <v>Внутренний блок кондиционера</v>
          </cell>
          <cell r="C347">
            <v>0</v>
          </cell>
          <cell r="D347">
            <v>0</v>
          </cell>
          <cell r="E347">
            <v>124700</v>
          </cell>
        </row>
        <row r="348">
          <cell r="A348" t="str">
            <v>FTXJ20AB9</v>
          </cell>
          <cell r="B348" t="str">
            <v>Внутренний блок кондиционера</v>
          </cell>
          <cell r="C348">
            <v>0</v>
          </cell>
          <cell r="D348">
            <v>0</v>
          </cell>
          <cell r="E348">
            <v>158500</v>
          </cell>
        </row>
        <row r="349">
          <cell r="A349" t="str">
            <v>FTXJ20AS</v>
          </cell>
          <cell r="B349" t="str">
            <v>Внутренний блок кондиционера</v>
          </cell>
          <cell r="C349">
            <v>0</v>
          </cell>
          <cell r="D349">
            <v>0</v>
          </cell>
          <cell r="E349">
            <v>124700</v>
          </cell>
        </row>
        <row r="350">
          <cell r="A350" t="str">
            <v>FTXJ20AS9</v>
          </cell>
          <cell r="B350" t="str">
            <v>Внутренний блок кондиционера</v>
          </cell>
          <cell r="C350">
            <v>0</v>
          </cell>
          <cell r="D350">
            <v>0</v>
          </cell>
          <cell r="E350">
            <v>158500</v>
          </cell>
        </row>
        <row r="351">
          <cell r="A351" t="str">
            <v>FTXJ20AW</v>
          </cell>
          <cell r="B351" t="str">
            <v>Внутренний блок кондиционера</v>
          </cell>
          <cell r="C351">
            <v>0</v>
          </cell>
          <cell r="D351">
            <v>0</v>
          </cell>
          <cell r="E351">
            <v>116100</v>
          </cell>
        </row>
        <row r="352">
          <cell r="A352" t="str">
            <v>FTXJ20AW9</v>
          </cell>
          <cell r="B352" t="str">
            <v>Внутренний блок кондиционера</v>
          </cell>
          <cell r="C352">
            <v>0</v>
          </cell>
          <cell r="D352">
            <v>0</v>
          </cell>
          <cell r="E352">
            <v>146500</v>
          </cell>
        </row>
        <row r="353">
          <cell r="A353" t="str">
            <v>FTXJ20MW</v>
          </cell>
          <cell r="B353" t="str">
            <v>Внутренний блок кондиционера</v>
          </cell>
          <cell r="C353">
            <v>0</v>
          </cell>
          <cell r="D353">
            <v>0</v>
          </cell>
          <cell r="E353">
            <v>89500</v>
          </cell>
        </row>
        <row r="354">
          <cell r="A354" t="str">
            <v>FTXJ25AB</v>
          </cell>
          <cell r="B354" t="str">
            <v>Внутренний блок кондиционера</v>
          </cell>
          <cell r="C354">
            <v>0</v>
          </cell>
          <cell r="D354">
            <v>0</v>
          </cell>
          <cell r="E354">
            <v>134100</v>
          </cell>
        </row>
        <row r="355">
          <cell r="A355" t="str">
            <v>FTXJ25AB9</v>
          </cell>
          <cell r="B355" t="str">
            <v>Внутренний блок кондиционера</v>
          </cell>
          <cell r="C355">
            <v>0</v>
          </cell>
          <cell r="D355">
            <v>0</v>
          </cell>
          <cell r="E355">
            <v>169000</v>
          </cell>
        </row>
        <row r="356">
          <cell r="A356" t="str">
            <v>FTXJ25AS</v>
          </cell>
          <cell r="B356" t="str">
            <v>Внутренний блок кондиционера</v>
          </cell>
          <cell r="C356">
            <v>0</v>
          </cell>
          <cell r="D356">
            <v>0</v>
          </cell>
          <cell r="E356">
            <v>134100</v>
          </cell>
        </row>
        <row r="357">
          <cell r="A357" t="str">
            <v>FTXJ25AS9</v>
          </cell>
          <cell r="B357" t="str">
            <v>Внутренний блок кондиционера</v>
          </cell>
          <cell r="C357">
            <v>0</v>
          </cell>
          <cell r="D357">
            <v>0</v>
          </cell>
          <cell r="E357">
            <v>169000</v>
          </cell>
        </row>
        <row r="358">
          <cell r="A358" t="str">
            <v>FTXJ25AW</v>
          </cell>
          <cell r="B358" t="str">
            <v>Внутренний блок кондиционера</v>
          </cell>
          <cell r="C358">
            <v>0</v>
          </cell>
          <cell r="D358">
            <v>0</v>
          </cell>
          <cell r="E358">
            <v>125500</v>
          </cell>
        </row>
        <row r="359">
          <cell r="A359" t="str">
            <v>FTXJ25AW9</v>
          </cell>
          <cell r="B359" t="str">
            <v>Внутренний блок кондиционера</v>
          </cell>
          <cell r="C359">
            <v>0</v>
          </cell>
          <cell r="D359">
            <v>0</v>
          </cell>
          <cell r="E359">
            <v>162200</v>
          </cell>
        </row>
        <row r="360">
          <cell r="A360" t="str">
            <v>FTXJ35AB</v>
          </cell>
          <cell r="B360" t="str">
            <v>Внутренний блок кондиционера</v>
          </cell>
          <cell r="C360">
            <v>0</v>
          </cell>
          <cell r="D360">
            <v>0</v>
          </cell>
          <cell r="E360">
            <v>146300</v>
          </cell>
        </row>
        <row r="361">
          <cell r="A361" t="str">
            <v>FTXJ35AB9</v>
          </cell>
          <cell r="B361" t="str">
            <v>Внутренний блок кондиционера</v>
          </cell>
          <cell r="C361">
            <v>0</v>
          </cell>
          <cell r="D361">
            <v>0</v>
          </cell>
          <cell r="E361">
            <v>183800</v>
          </cell>
        </row>
        <row r="362">
          <cell r="A362" t="str">
            <v>FTXJ35AS</v>
          </cell>
          <cell r="B362" t="str">
            <v>Внутренний блок кондиционера</v>
          </cell>
          <cell r="C362">
            <v>0</v>
          </cell>
          <cell r="D362">
            <v>0</v>
          </cell>
          <cell r="E362">
            <v>146300</v>
          </cell>
        </row>
        <row r="363">
          <cell r="A363" t="str">
            <v>FTXJ35AS9</v>
          </cell>
          <cell r="B363" t="str">
            <v>Внутренний блок кондиционера</v>
          </cell>
          <cell r="C363">
            <v>0</v>
          </cell>
          <cell r="D363">
            <v>0</v>
          </cell>
          <cell r="E363">
            <v>182400</v>
          </cell>
        </row>
        <row r="364">
          <cell r="A364" t="str">
            <v>FTXJ35AW</v>
          </cell>
          <cell r="B364" t="str">
            <v>Внутренний блок кондиционера</v>
          </cell>
          <cell r="C364">
            <v>0</v>
          </cell>
          <cell r="D364">
            <v>0</v>
          </cell>
          <cell r="E364">
            <v>135100</v>
          </cell>
        </row>
        <row r="365">
          <cell r="A365" t="str">
            <v>FTXJ35AW9</v>
          </cell>
          <cell r="B365" t="str">
            <v>Внутренний блок кондиционера</v>
          </cell>
          <cell r="C365">
            <v>0</v>
          </cell>
          <cell r="D365">
            <v>0</v>
          </cell>
          <cell r="E365">
            <v>177200</v>
          </cell>
        </row>
        <row r="366">
          <cell r="A366" t="str">
            <v>FTXJ35MS</v>
          </cell>
          <cell r="B366" t="str">
            <v>Внутренний блок кондиционера</v>
          </cell>
          <cell r="C366">
            <v>0</v>
          </cell>
          <cell r="D366">
            <v>0</v>
          </cell>
          <cell r="E366">
            <v>115500</v>
          </cell>
        </row>
        <row r="367">
          <cell r="A367" t="str">
            <v>FTXJ50AB</v>
          </cell>
          <cell r="B367" t="str">
            <v>Внутренний блок кондиционера</v>
          </cell>
          <cell r="C367">
            <v>0</v>
          </cell>
          <cell r="D367">
            <v>0</v>
          </cell>
          <cell r="E367">
            <v>192346</v>
          </cell>
        </row>
        <row r="368">
          <cell r="A368" t="str">
            <v>FTXJ50AB9</v>
          </cell>
          <cell r="B368" t="str">
            <v>Внутренний блок кондиционера</v>
          </cell>
          <cell r="C368">
            <v>0</v>
          </cell>
          <cell r="D368">
            <v>0</v>
          </cell>
          <cell r="E368">
            <v>227100</v>
          </cell>
        </row>
        <row r="369">
          <cell r="A369" t="str">
            <v>FTXJ50AS</v>
          </cell>
          <cell r="B369" t="str">
            <v>Внутренний блок кондиционера</v>
          </cell>
          <cell r="C369">
            <v>0</v>
          </cell>
          <cell r="D369">
            <v>0</v>
          </cell>
          <cell r="E369">
            <v>165400</v>
          </cell>
        </row>
        <row r="370">
          <cell r="A370" t="str">
            <v>FTXJ50AS9</v>
          </cell>
          <cell r="B370" t="str">
            <v>Внутренний блок кондиционера</v>
          </cell>
          <cell r="C370">
            <v>0</v>
          </cell>
          <cell r="D370">
            <v>0</v>
          </cell>
          <cell r="E370">
            <v>221800</v>
          </cell>
        </row>
        <row r="371">
          <cell r="A371" t="str">
            <v>FTXJ50AW</v>
          </cell>
          <cell r="B371" t="str">
            <v>Внутренний блок кондиционера</v>
          </cell>
          <cell r="C371">
            <v>0</v>
          </cell>
          <cell r="D371">
            <v>0</v>
          </cell>
          <cell r="E371">
            <v>152100</v>
          </cell>
        </row>
        <row r="372">
          <cell r="A372" t="str">
            <v>FTXJ50AW9</v>
          </cell>
          <cell r="B372" t="str">
            <v>Внутренний блок кондиционера</v>
          </cell>
          <cell r="C372">
            <v>0</v>
          </cell>
          <cell r="D372">
            <v>0</v>
          </cell>
          <cell r="E372">
            <v>209500</v>
          </cell>
        </row>
        <row r="373">
          <cell r="A373" t="str">
            <v>FTXM20A</v>
          </cell>
          <cell r="B373" t="str">
            <v>Внутренний блок кондиционера</v>
          </cell>
          <cell r="C373">
            <v>0</v>
          </cell>
          <cell r="D373">
            <v>0</v>
          </cell>
          <cell r="E373">
            <v>80100</v>
          </cell>
        </row>
        <row r="374">
          <cell r="A374" t="str">
            <v>FTXM20R</v>
          </cell>
          <cell r="B374" t="str">
            <v>Внутренний блок кондиционера</v>
          </cell>
          <cell r="C374">
            <v>0</v>
          </cell>
          <cell r="D374">
            <v>0</v>
          </cell>
          <cell r="E374">
            <v>65600</v>
          </cell>
        </row>
        <row r="375">
          <cell r="A375" t="str">
            <v>FTXM25A</v>
          </cell>
          <cell r="B375" t="str">
            <v>Внутренний блок кондиционера</v>
          </cell>
          <cell r="C375">
            <v>0</v>
          </cell>
          <cell r="D375">
            <v>0</v>
          </cell>
          <cell r="E375">
            <v>102900</v>
          </cell>
        </row>
        <row r="376">
          <cell r="A376" t="str">
            <v>FTXM25R</v>
          </cell>
          <cell r="B376" t="str">
            <v>Внутренний блок кондиционера</v>
          </cell>
          <cell r="C376">
            <v>0</v>
          </cell>
          <cell r="D376">
            <v>0</v>
          </cell>
          <cell r="E376">
            <v>83200</v>
          </cell>
        </row>
        <row r="377">
          <cell r="A377" t="str">
            <v>FTXM35A</v>
          </cell>
          <cell r="B377" t="str">
            <v>Внутренний блок кондиционера</v>
          </cell>
          <cell r="C377">
            <v>0</v>
          </cell>
          <cell r="D377">
            <v>0</v>
          </cell>
          <cell r="E377">
            <v>120900</v>
          </cell>
        </row>
        <row r="378">
          <cell r="A378" t="str">
            <v>FTXM35R</v>
          </cell>
          <cell r="B378" t="str">
            <v>Внутренний блок кондиционера</v>
          </cell>
          <cell r="C378">
            <v>0</v>
          </cell>
          <cell r="D378">
            <v>0</v>
          </cell>
          <cell r="E378">
            <v>97300</v>
          </cell>
        </row>
        <row r="379">
          <cell r="A379" t="str">
            <v>FTXM42R</v>
          </cell>
          <cell r="B379" t="str">
            <v>Внутренний блок кондиционера</v>
          </cell>
          <cell r="C379">
            <v>0</v>
          </cell>
          <cell r="D379">
            <v>0</v>
          </cell>
          <cell r="E379">
            <v>105900</v>
          </cell>
        </row>
        <row r="380">
          <cell r="A380" t="str">
            <v>FTXM50A</v>
          </cell>
          <cell r="B380" t="str">
            <v>Внутренний блок кондиционера</v>
          </cell>
          <cell r="C380">
            <v>0</v>
          </cell>
          <cell r="D380">
            <v>0</v>
          </cell>
          <cell r="E380">
            <v>142200</v>
          </cell>
        </row>
        <row r="381">
          <cell r="A381" t="str">
            <v>FTXM50R</v>
          </cell>
          <cell r="B381" t="str">
            <v>Внутренний блок кондиционера</v>
          </cell>
          <cell r="C381">
            <v>0</v>
          </cell>
          <cell r="D381">
            <v>0</v>
          </cell>
          <cell r="E381">
            <v>116500</v>
          </cell>
        </row>
        <row r="382">
          <cell r="A382" t="str">
            <v>FTXM60A</v>
          </cell>
          <cell r="B382" t="str">
            <v>Внутренний блок кондиционера</v>
          </cell>
          <cell r="C382">
            <v>0</v>
          </cell>
          <cell r="D382">
            <v>0</v>
          </cell>
          <cell r="E382">
            <v>150300</v>
          </cell>
        </row>
        <row r="383">
          <cell r="A383" t="str">
            <v>FTXM60R</v>
          </cell>
          <cell r="B383" t="str">
            <v>Внутренний блок кондиционера</v>
          </cell>
          <cell r="C383">
            <v>0</v>
          </cell>
          <cell r="D383">
            <v>0</v>
          </cell>
          <cell r="E383">
            <v>150300</v>
          </cell>
        </row>
        <row r="384">
          <cell r="A384" t="str">
            <v>FTXM71A</v>
          </cell>
          <cell r="B384" t="str">
            <v>Внутренний блок кондиционера</v>
          </cell>
          <cell r="C384">
            <v>0</v>
          </cell>
          <cell r="D384">
            <v>0</v>
          </cell>
          <cell r="E384">
            <v>168700</v>
          </cell>
        </row>
        <row r="385">
          <cell r="A385" t="str">
            <v>FTXM71R</v>
          </cell>
          <cell r="B385" t="str">
            <v>Внутренний блок кондиционера</v>
          </cell>
          <cell r="C385">
            <v>0</v>
          </cell>
          <cell r="D385">
            <v>0</v>
          </cell>
          <cell r="E385">
            <v>156900</v>
          </cell>
        </row>
        <row r="386">
          <cell r="A386" t="str">
            <v>FTXP20N</v>
          </cell>
          <cell r="B386" t="str">
            <v>Внутренний блок кондиционера</v>
          </cell>
          <cell r="C386">
            <v>0</v>
          </cell>
          <cell r="D386">
            <v>0</v>
          </cell>
          <cell r="E386">
            <v>67200</v>
          </cell>
        </row>
        <row r="387">
          <cell r="A387" t="str">
            <v>FTXP25N</v>
          </cell>
          <cell r="B387" t="str">
            <v>Внутренний блок кондиционера</v>
          </cell>
          <cell r="C387">
            <v>0</v>
          </cell>
          <cell r="D387">
            <v>0</v>
          </cell>
          <cell r="E387">
            <v>71400</v>
          </cell>
        </row>
        <row r="388">
          <cell r="A388" t="str">
            <v>FTXP35N</v>
          </cell>
          <cell r="B388" t="str">
            <v>Внутренний блок кондиционера</v>
          </cell>
          <cell r="C388">
            <v>0</v>
          </cell>
          <cell r="D388">
            <v>0</v>
          </cell>
          <cell r="E388">
            <v>78700</v>
          </cell>
        </row>
        <row r="389">
          <cell r="A389" t="str">
            <v>FTXS20K</v>
          </cell>
          <cell r="B389" t="str">
            <v>Внутренний блок кондиционера</v>
          </cell>
          <cell r="C389">
            <v>0</v>
          </cell>
          <cell r="D389">
            <v>0</v>
          </cell>
          <cell r="E389">
            <v>35700</v>
          </cell>
        </row>
        <row r="390">
          <cell r="A390" t="str">
            <v>FTXS25K</v>
          </cell>
          <cell r="B390" t="str">
            <v>Внутренний блок кондиционера</v>
          </cell>
          <cell r="C390">
            <v>0</v>
          </cell>
          <cell r="D390">
            <v>0</v>
          </cell>
          <cell r="E390">
            <v>37500</v>
          </cell>
        </row>
        <row r="391">
          <cell r="A391" t="str">
            <v>FTXZ25N</v>
          </cell>
          <cell r="B391" t="str">
            <v>Внутренний блок кондиционера</v>
          </cell>
          <cell r="C391">
            <v>0</v>
          </cell>
          <cell r="D391">
            <v>0</v>
          </cell>
          <cell r="E391">
            <v>229700</v>
          </cell>
        </row>
        <row r="392">
          <cell r="A392" t="str">
            <v>FTXZ35N</v>
          </cell>
          <cell r="B392" t="str">
            <v>Внутренний блок кондиционера</v>
          </cell>
          <cell r="C392">
            <v>0</v>
          </cell>
          <cell r="D392">
            <v>0</v>
          </cell>
          <cell r="E392">
            <v>246200</v>
          </cell>
        </row>
        <row r="393">
          <cell r="A393" t="str">
            <v>FTXZ50N</v>
          </cell>
          <cell r="B393" t="str">
            <v>Внутренний блок кондиционера</v>
          </cell>
          <cell r="C393">
            <v>0</v>
          </cell>
          <cell r="D393">
            <v>0</v>
          </cell>
          <cell r="E393">
            <v>289000</v>
          </cell>
        </row>
        <row r="394">
          <cell r="A394" t="str">
            <v>FTYN20L</v>
          </cell>
          <cell r="B394" t="str">
            <v>Внутренний блок кондиционера</v>
          </cell>
          <cell r="C394">
            <v>0</v>
          </cell>
          <cell r="D394">
            <v>0</v>
          </cell>
          <cell r="E394">
            <v>15400</v>
          </cell>
        </row>
        <row r="395">
          <cell r="A395" t="str">
            <v>FTYN25L</v>
          </cell>
          <cell r="B395" t="str">
            <v>Внутренний блок кондиционера</v>
          </cell>
          <cell r="C395">
            <v>0</v>
          </cell>
          <cell r="D395">
            <v>15</v>
          </cell>
          <cell r="E395">
            <v>17000</v>
          </cell>
        </row>
        <row r="396">
          <cell r="A396" t="str">
            <v>FTYN35L</v>
          </cell>
          <cell r="B396" t="str">
            <v>Внутренний блок кондиционера</v>
          </cell>
          <cell r="C396">
            <v>0</v>
          </cell>
          <cell r="D396">
            <v>0</v>
          </cell>
          <cell r="E396">
            <v>18300</v>
          </cell>
        </row>
        <row r="397">
          <cell r="A397" t="str">
            <v>FTYN50L</v>
          </cell>
          <cell r="B397" t="str">
            <v>Внутренний блок кондиционера</v>
          </cell>
          <cell r="C397">
            <v>0</v>
          </cell>
          <cell r="D397">
            <v>0</v>
          </cell>
          <cell r="E397">
            <v>22200</v>
          </cell>
        </row>
        <row r="398">
          <cell r="A398" t="str">
            <v>FVXM25A</v>
          </cell>
          <cell r="B398" t="str">
            <v>Внутренний блок кондиционера</v>
          </cell>
          <cell r="C398">
            <v>0</v>
          </cell>
          <cell r="D398">
            <v>0</v>
          </cell>
          <cell r="E398">
            <v>190600</v>
          </cell>
        </row>
        <row r="399">
          <cell r="A399" t="str">
            <v>FVXM35A</v>
          </cell>
          <cell r="B399" t="str">
            <v>Внутренний блок кондиционера</v>
          </cell>
          <cell r="C399">
            <v>0</v>
          </cell>
          <cell r="D399">
            <v>0</v>
          </cell>
          <cell r="E399">
            <v>188500</v>
          </cell>
        </row>
        <row r="400">
          <cell r="A400" t="str">
            <v>FVXM50A</v>
          </cell>
          <cell r="B400" t="str">
            <v>Внутренний блок кондиционера</v>
          </cell>
          <cell r="C400">
            <v>0</v>
          </cell>
          <cell r="D400">
            <v>0</v>
          </cell>
          <cell r="E400">
            <v>200686</v>
          </cell>
        </row>
        <row r="401">
          <cell r="A401" t="str">
            <v>HAC-09F1AI</v>
          </cell>
          <cell r="B401" t="str">
            <v>Внутренний блок кондиционера</v>
          </cell>
          <cell r="C401">
            <v>0</v>
          </cell>
          <cell r="D401">
            <v>0</v>
          </cell>
          <cell r="E401">
            <v>5500</v>
          </cell>
        </row>
        <row r="402">
          <cell r="A402" t="str">
            <v>KSGA21HFAN1</v>
          </cell>
          <cell r="B402" t="str">
            <v>Внутренний блок кондиционера</v>
          </cell>
          <cell r="C402" t="str">
            <v>&gt;50</v>
          </cell>
          <cell r="D402">
            <v>4</v>
          </cell>
          <cell r="E402">
            <v>8400</v>
          </cell>
        </row>
        <row r="403">
          <cell r="A403" t="str">
            <v>KSGA21HFRN1</v>
          </cell>
          <cell r="B403" t="str">
            <v>Внутренний блок кондиционера</v>
          </cell>
          <cell r="C403">
            <v>0</v>
          </cell>
          <cell r="D403">
            <v>0</v>
          </cell>
          <cell r="E403">
            <v>8400</v>
          </cell>
        </row>
        <row r="404">
          <cell r="A404" t="str">
            <v>KSGA26HFAN1</v>
          </cell>
          <cell r="B404" t="str">
            <v>Внутренний блок кондиционера</v>
          </cell>
          <cell r="C404">
            <v>0</v>
          </cell>
          <cell r="D404">
            <v>0</v>
          </cell>
          <cell r="E404">
            <v>9100</v>
          </cell>
        </row>
        <row r="405">
          <cell r="A405" t="str">
            <v>KSGA26HFRN1</v>
          </cell>
          <cell r="B405" t="str">
            <v>Внутренний блок кондиционера</v>
          </cell>
          <cell r="C405">
            <v>0</v>
          </cell>
          <cell r="D405">
            <v>0</v>
          </cell>
          <cell r="E405">
            <v>9100</v>
          </cell>
        </row>
        <row r="406">
          <cell r="A406" t="str">
            <v>KSGA35HFAN1</v>
          </cell>
          <cell r="B406" t="str">
            <v>Внутренний блок кондиционера</v>
          </cell>
          <cell r="C406">
            <v>0</v>
          </cell>
          <cell r="D406">
            <v>0</v>
          </cell>
          <cell r="E406">
            <v>11700</v>
          </cell>
        </row>
        <row r="407">
          <cell r="A407" t="str">
            <v>KSGA35HFRN1</v>
          </cell>
          <cell r="B407" t="str">
            <v>Внутренний блок кондиционера</v>
          </cell>
          <cell r="C407">
            <v>0</v>
          </cell>
          <cell r="D407">
            <v>0</v>
          </cell>
          <cell r="E407">
            <v>11700</v>
          </cell>
        </row>
        <row r="408">
          <cell r="A408" t="str">
            <v>KSGA53HFAN1</v>
          </cell>
          <cell r="B408" t="str">
            <v>Внутренний блок кондиционера</v>
          </cell>
          <cell r="C408">
            <v>16</v>
          </cell>
          <cell r="D408">
            <v>0</v>
          </cell>
          <cell r="E408">
            <v>19900</v>
          </cell>
        </row>
        <row r="409">
          <cell r="A409" t="str">
            <v>KSGA53HFRN1</v>
          </cell>
          <cell r="B409" t="str">
            <v>Внутренний блок кондиционера</v>
          </cell>
          <cell r="C409">
            <v>0</v>
          </cell>
          <cell r="D409">
            <v>0</v>
          </cell>
          <cell r="E409">
            <v>19900</v>
          </cell>
        </row>
        <row r="410">
          <cell r="A410" t="str">
            <v>KSGA53HZRN1W</v>
          </cell>
          <cell r="B410" t="str">
            <v>Внутренний блок кондиционера</v>
          </cell>
          <cell r="C410">
            <v>0</v>
          </cell>
          <cell r="D410">
            <v>0</v>
          </cell>
          <cell r="E410">
            <v>24700</v>
          </cell>
        </row>
        <row r="411">
          <cell r="A411" t="str">
            <v>KSGA70HFAN1</v>
          </cell>
          <cell r="B411" t="str">
            <v>Внутренний блок кондиционера</v>
          </cell>
          <cell r="C411">
            <v>3</v>
          </cell>
          <cell r="D411">
            <v>0</v>
          </cell>
          <cell r="E411">
            <v>25100</v>
          </cell>
        </row>
        <row r="412">
          <cell r="A412" t="str">
            <v>KSGA70HFRN1</v>
          </cell>
          <cell r="B412" t="str">
            <v>Внутренний блок кондиционера</v>
          </cell>
          <cell r="C412">
            <v>0</v>
          </cell>
          <cell r="D412">
            <v>0</v>
          </cell>
          <cell r="E412">
            <v>25100</v>
          </cell>
        </row>
        <row r="413">
          <cell r="A413" t="str">
            <v>KSGA70HZRN1W</v>
          </cell>
          <cell r="B413" t="str">
            <v>Внутренний блок кондиционера</v>
          </cell>
          <cell r="C413">
            <v>0</v>
          </cell>
          <cell r="D413">
            <v>0</v>
          </cell>
          <cell r="E413">
            <v>31600</v>
          </cell>
        </row>
        <row r="414">
          <cell r="A414" t="str">
            <v>KSGAA35HZRN1W</v>
          </cell>
          <cell r="B414" t="str">
            <v>Внутренний блок кондиционера</v>
          </cell>
          <cell r="C414">
            <v>0</v>
          </cell>
          <cell r="D414">
            <v>0</v>
          </cell>
          <cell r="E414">
            <v>14600</v>
          </cell>
        </row>
        <row r="415">
          <cell r="A415" t="str">
            <v>KSGAB21HZRN1W</v>
          </cell>
          <cell r="B415" t="str">
            <v>Внутренний блок кондиционера</v>
          </cell>
          <cell r="C415">
            <v>0</v>
          </cell>
          <cell r="D415">
            <v>0</v>
          </cell>
          <cell r="E415">
            <v>11800</v>
          </cell>
        </row>
        <row r="416">
          <cell r="A416" t="str">
            <v>KSGAB26HZRN1W</v>
          </cell>
          <cell r="B416" t="str">
            <v>Внутренний блок кондиционера</v>
          </cell>
          <cell r="C416">
            <v>0</v>
          </cell>
          <cell r="D416">
            <v>0</v>
          </cell>
          <cell r="E416">
            <v>12600</v>
          </cell>
        </row>
        <row r="417">
          <cell r="A417" t="str">
            <v>KSGAT21HFRN1</v>
          </cell>
          <cell r="B417" t="str">
            <v>Внутренний блок кондиционера</v>
          </cell>
          <cell r="C417">
            <v>0</v>
          </cell>
          <cell r="D417">
            <v>0</v>
          </cell>
          <cell r="E417">
            <v>7800</v>
          </cell>
        </row>
        <row r="418">
          <cell r="A418" t="str">
            <v>KSGAT21HZRN1</v>
          </cell>
          <cell r="B418" t="str">
            <v>Внутренний блок кондиционера</v>
          </cell>
          <cell r="C418">
            <v>0</v>
          </cell>
          <cell r="D418">
            <v>0</v>
          </cell>
          <cell r="E418">
            <v>10600</v>
          </cell>
        </row>
        <row r="419">
          <cell r="A419" t="str">
            <v>KSGAT26HFRN1</v>
          </cell>
          <cell r="B419" t="str">
            <v>Внутренний блок кондиционера</v>
          </cell>
          <cell r="C419">
            <v>0</v>
          </cell>
          <cell r="D419">
            <v>0</v>
          </cell>
          <cell r="E419">
            <v>8400</v>
          </cell>
        </row>
        <row r="420">
          <cell r="A420" t="str">
            <v>KSGAT26HZRN1</v>
          </cell>
          <cell r="B420" t="str">
            <v>Внутренний блок кондиционера</v>
          </cell>
          <cell r="C420">
            <v>0</v>
          </cell>
          <cell r="D420">
            <v>0</v>
          </cell>
          <cell r="E420">
            <v>11400</v>
          </cell>
        </row>
        <row r="421">
          <cell r="A421" t="str">
            <v>KSGAT35HFRN1</v>
          </cell>
          <cell r="B421" t="str">
            <v>Внутренний блок кондиционера</v>
          </cell>
          <cell r="C421">
            <v>0</v>
          </cell>
          <cell r="D421" t="str">
            <v>&gt;50</v>
          </cell>
          <cell r="E421">
            <v>10900</v>
          </cell>
        </row>
        <row r="422">
          <cell r="A422" t="str">
            <v>KSGAT35HZRN1</v>
          </cell>
          <cell r="B422" t="str">
            <v>Внутренний блок кондиционера</v>
          </cell>
          <cell r="C422">
            <v>0</v>
          </cell>
          <cell r="D422">
            <v>2</v>
          </cell>
          <cell r="E422">
            <v>13100</v>
          </cell>
        </row>
        <row r="423">
          <cell r="A423" t="str">
            <v>KSGAT50HFRN1</v>
          </cell>
          <cell r="B423" t="str">
            <v>Внутренний блок кондиционера</v>
          </cell>
          <cell r="C423">
            <v>0</v>
          </cell>
          <cell r="D423" t="str">
            <v>&gt;50</v>
          </cell>
          <cell r="E423">
            <v>18500</v>
          </cell>
        </row>
        <row r="424">
          <cell r="A424" t="str">
            <v>KSGAT50HZRN1</v>
          </cell>
          <cell r="B424" t="str">
            <v>Внутренний блок кондиционера</v>
          </cell>
          <cell r="C424">
            <v>0</v>
          </cell>
          <cell r="D424">
            <v>0</v>
          </cell>
          <cell r="E424">
            <v>22300</v>
          </cell>
        </row>
        <row r="425">
          <cell r="A425" t="str">
            <v>KSGAT70HFRN1</v>
          </cell>
          <cell r="B425" t="str">
            <v>Внутренний блок кондиционера</v>
          </cell>
          <cell r="C425">
            <v>0</v>
          </cell>
          <cell r="D425">
            <v>19</v>
          </cell>
          <cell r="E425">
            <v>23300</v>
          </cell>
        </row>
        <row r="426">
          <cell r="A426" t="str">
            <v>KSGAT70HZRN1</v>
          </cell>
          <cell r="B426" t="str">
            <v>Внутренний блок кондиционера</v>
          </cell>
          <cell r="C426">
            <v>0</v>
          </cell>
          <cell r="D426">
            <v>38</v>
          </cell>
          <cell r="E426">
            <v>28600</v>
          </cell>
        </row>
        <row r="427">
          <cell r="A427" t="str">
            <v>KSGB35HFAN1</v>
          </cell>
          <cell r="B427" t="str">
            <v>Внутренний блок кондиционера</v>
          </cell>
          <cell r="C427">
            <v>0</v>
          </cell>
          <cell r="D427">
            <v>0</v>
          </cell>
          <cell r="E427">
            <v>14000</v>
          </cell>
        </row>
        <row r="428">
          <cell r="A428" t="str">
            <v>KSGH35HFAN1</v>
          </cell>
          <cell r="B428" t="str">
            <v>Внутренний блок кондиционера</v>
          </cell>
          <cell r="C428">
            <v>0</v>
          </cell>
          <cell r="D428">
            <v>0</v>
          </cell>
          <cell r="E428"/>
        </row>
        <row r="429">
          <cell r="A429" t="str">
            <v>KSGHA21HFRN1</v>
          </cell>
          <cell r="B429" t="str">
            <v>Внутренний блок кондиционера</v>
          </cell>
          <cell r="C429">
            <v>0</v>
          </cell>
          <cell r="D429">
            <v>0</v>
          </cell>
          <cell r="E429">
            <v>7800</v>
          </cell>
        </row>
        <row r="430">
          <cell r="A430" t="str">
            <v>KSGHA21HZRN1</v>
          </cell>
          <cell r="B430" t="str">
            <v>Внутренний блок кондиционера</v>
          </cell>
          <cell r="C430" t="str">
            <v>&gt;50</v>
          </cell>
          <cell r="D430">
            <v>0</v>
          </cell>
          <cell r="E430">
            <v>10600</v>
          </cell>
        </row>
        <row r="431">
          <cell r="A431" t="str">
            <v>KSGHA26HFRN1</v>
          </cell>
          <cell r="B431" t="str">
            <v>Внутренний блок кондиционера</v>
          </cell>
          <cell r="C431">
            <v>0</v>
          </cell>
          <cell r="D431">
            <v>0</v>
          </cell>
          <cell r="E431">
            <v>8400</v>
          </cell>
        </row>
        <row r="432">
          <cell r="A432" t="str">
            <v>KSGHA26HZRN1</v>
          </cell>
          <cell r="B432" t="str">
            <v>Внутренний блок кондиционера</v>
          </cell>
          <cell r="C432" t="str">
            <v>&gt;50</v>
          </cell>
          <cell r="D432">
            <v>0</v>
          </cell>
          <cell r="E432">
            <v>11400</v>
          </cell>
        </row>
        <row r="433">
          <cell r="A433" t="str">
            <v>KSGHA35HFRN1</v>
          </cell>
          <cell r="B433" t="str">
            <v>Внутренний блок кондиционера</v>
          </cell>
          <cell r="C433">
            <v>0</v>
          </cell>
          <cell r="D433" t="str">
            <v>&gt;50</v>
          </cell>
          <cell r="E433">
            <v>10900</v>
          </cell>
        </row>
        <row r="434">
          <cell r="A434" t="str">
            <v>KSGHA35HZRN1</v>
          </cell>
          <cell r="B434" t="str">
            <v>Внутренний блок кондиционера</v>
          </cell>
          <cell r="C434">
            <v>0</v>
          </cell>
          <cell r="D434">
            <v>0</v>
          </cell>
          <cell r="E434">
            <v>13100</v>
          </cell>
        </row>
        <row r="435">
          <cell r="A435" t="str">
            <v>KSGHA50HFRN1</v>
          </cell>
          <cell r="B435" t="str">
            <v>Внутренний блок кондиционера</v>
          </cell>
          <cell r="C435">
            <v>0</v>
          </cell>
          <cell r="D435" t="str">
            <v>&gt;50</v>
          </cell>
          <cell r="E435">
            <v>18500</v>
          </cell>
        </row>
        <row r="436">
          <cell r="A436" t="str">
            <v>KSGHA50HZRN1</v>
          </cell>
          <cell r="B436" t="str">
            <v>Внутренний блок кондиционера</v>
          </cell>
          <cell r="C436">
            <v>0</v>
          </cell>
          <cell r="D436">
            <v>0</v>
          </cell>
          <cell r="E436">
            <v>22300</v>
          </cell>
        </row>
        <row r="437">
          <cell r="A437" t="str">
            <v>KSGHA70HFRN1</v>
          </cell>
          <cell r="B437" t="str">
            <v>Внутренний блок кондиционера</v>
          </cell>
          <cell r="C437" t="str">
            <v>&gt;50</v>
          </cell>
          <cell r="D437">
            <v>0</v>
          </cell>
          <cell r="E437">
            <v>23300</v>
          </cell>
        </row>
        <row r="438">
          <cell r="A438" t="str">
            <v>KSGHA70HZRN1</v>
          </cell>
          <cell r="B438" t="str">
            <v>Внутренний блок кондиционера</v>
          </cell>
          <cell r="C438">
            <v>0</v>
          </cell>
          <cell r="D438">
            <v>0</v>
          </cell>
          <cell r="E438">
            <v>28600</v>
          </cell>
        </row>
        <row r="439">
          <cell r="A439" t="str">
            <v>KSGI21HFAN1</v>
          </cell>
          <cell r="B439" t="str">
            <v>Внутренний блок кондиционера</v>
          </cell>
          <cell r="C439">
            <v>0</v>
          </cell>
          <cell r="D439">
            <v>0</v>
          </cell>
          <cell r="E439">
            <v>8200</v>
          </cell>
        </row>
        <row r="440">
          <cell r="A440" t="str">
            <v>KSGI21HFRN1</v>
          </cell>
          <cell r="B440" t="str">
            <v>Внутренний блок кондиционера</v>
          </cell>
          <cell r="C440">
            <v>0</v>
          </cell>
          <cell r="D440">
            <v>0</v>
          </cell>
          <cell r="E440">
            <v>8200</v>
          </cell>
        </row>
        <row r="441">
          <cell r="A441" t="str">
            <v>KSGI26HFAN1</v>
          </cell>
          <cell r="B441" t="str">
            <v>Внутренний блок кондиционера</v>
          </cell>
          <cell r="C441">
            <v>29</v>
          </cell>
          <cell r="D441">
            <v>0</v>
          </cell>
          <cell r="E441">
            <v>8900</v>
          </cell>
        </row>
        <row r="442">
          <cell r="A442" t="str">
            <v>KSGI26HFRN1</v>
          </cell>
          <cell r="B442" t="str">
            <v>Внутренний блок кондиционера</v>
          </cell>
          <cell r="C442">
            <v>0</v>
          </cell>
          <cell r="D442">
            <v>0</v>
          </cell>
          <cell r="E442">
            <v>8900</v>
          </cell>
        </row>
        <row r="443">
          <cell r="A443" t="str">
            <v>KSGI35HFAN1</v>
          </cell>
          <cell r="B443" t="str">
            <v>Внутренний блок кондиционера</v>
          </cell>
          <cell r="C443" t="str">
            <v>&gt;50</v>
          </cell>
          <cell r="D443">
            <v>2</v>
          </cell>
          <cell r="E443">
            <v>11500</v>
          </cell>
        </row>
        <row r="444">
          <cell r="A444" t="str">
            <v>KSGI35HFRN1</v>
          </cell>
          <cell r="B444" t="str">
            <v>Внутренний блок кондиционера</v>
          </cell>
          <cell r="C444">
            <v>0</v>
          </cell>
          <cell r="D444">
            <v>0</v>
          </cell>
          <cell r="E444">
            <v>11500</v>
          </cell>
        </row>
        <row r="445">
          <cell r="A445" t="str">
            <v>KSGI53HFAN1</v>
          </cell>
          <cell r="B445" t="str">
            <v>Внутренний блок кондиционера</v>
          </cell>
          <cell r="C445">
            <v>0</v>
          </cell>
          <cell r="D445">
            <v>0</v>
          </cell>
          <cell r="E445">
            <v>19500</v>
          </cell>
        </row>
        <row r="446">
          <cell r="A446" t="str">
            <v>KSGI53HFRN1</v>
          </cell>
          <cell r="B446" t="str">
            <v>Внутренний блок кондиционера</v>
          </cell>
          <cell r="C446">
            <v>15</v>
          </cell>
          <cell r="D446">
            <v>0</v>
          </cell>
          <cell r="E446">
            <v>19500</v>
          </cell>
        </row>
        <row r="447">
          <cell r="A447" t="str">
            <v>KSGI70HFAN1</v>
          </cell>
          <cell r="B447" t="str">
            <v>Внутренний блок кондиционера</v>
          </cell>
          <cell r="C447">
            <v>10</v>
          </cell>
          <cell r="D447">
            <v>0</v>
          </cell>
          <cell r="E447">
            <v>24500</v>
          </cell>
        </row>
        <row r="448">
          <cell r="A448" t="str">
            <v>KSGI70HFRN1</v>
          </cell>
          <cell r="B448" t="str">
            <v>Внутренний блок кондиционера</v>
          </cell>
          <cell r="C448">
            <v>0</v>
          </cell>
          <cell r="D448">
            <v>0</v>
          </cell>
          <cell r="E448">
            <v>24500</v>
          </cell>
        </row>
        <row r="449">
          <cell r="A449" t="str">
            <v>KSGKU21HFRN1</v>
          </cell>
          <cell r="B449" t="str">
            <v>Внутренний блок кондиционера</v>
          </cell>
          <cell r="C449">
            <v>0</v>
          </cell>
          <cell r="D449">
            <v>0</v>
          </cell>
          <cell r="E449">
            <v>9000</v>
          </cell>
        </row>
        <row r="450">
          <cell r="A450" t="str">
            <v>KSGKU21HZRN1</v>
          </cell>
          <cell r="B450" t="str">
            <v>Внутренний блок кондиционера</v>
          </cell>
          <cell r="C450">
            <v>0</v>
          </cell>
          <cell r="D450">
            <v>0</v>
          </cell>
          <cell r="E450">
            <v>12700</v>
          </cell>
        </row>
        <row r="451">
          <cell r="A451" t="str">
            <v>KSGKU21HZRN1W</v>
          </cell>
          <cell r="B451" t="str">
            <v>Внутренний блок кондиционера</v>
          </cell>
          <cell r="C451">
            <v>0</v>
          </cell>
          <cell r="D451">
            <v>0</v>
          </cell>
          <cell r="E451">
            <v>13600</v>
          </cell>
        </row>
        <row r="452">
          <cell r="A452" t="str">
            <v>KSGKU26HFRN1</v>
          </cell>
          <cell r="B452" t="str">
            <v>Внутренний блок кондиционера</v>
          </cell>
          <cell r="C452">
            <v>0</v>
          </cell>
          <cell r="D452">
            <v>0</v>
          </cell>
          <cell r="E452">
            <v>9800</v>
          </cell>
        </row>
        <row r="453">
          <cell r="A453" t="str">
            <v>KSGKU26HZRN1</v>
          </cell>
          <cell r="B453" t="str">
            <v>Внутренний блок кондиционера</v>
          </cell>
          <cell r="C453">
            <v>0</v>
          </cell>
          <cell r="D453">
            <v>0</v>
          </cell>
          <cell r="E453">
            <v>13600</v>
          </cell>
        </row>
        <row r="454">
          <cell r="A454" t="str">
            <v>KSGKU26HZRN1W</v>
          </cell>
          <cell r="B454" t="str">
            <v>Внутренний блок кондиционера</v>
          </cell>
          <cell r="C454">
            <v>0</v>
          </cell>
          <cell r="D454">
            <v>0</v>
          </cell>
          <cell r="E454">
            <v>14300</v>
          </cell>
        </row>
        <row r="455">
          <cell r="A455" t="str">
            <v>KSGKU35HFRN1</v>
          </cell>
          <cell r="B455" t="str">
            <v>Внутренний блок кондиционера</v>
          </cell>
          <cell r="C455">
            <v>0</v>
          </cell>
          <cell r="D455">
            <v>0</v>
          </cell>
          <cell r="E455">
            <v>12600</v>
          </cell>
        </row>
        <row r="456">
          <cell r="A456" t="str">
            <v>KSGKU35HZRN1</v>
          </cell>
          <cell r="B456" t="str">
            <v>Внутренний блок кондиционера</v>
          </cell>
          <cell r="C456">
            <v>0</v>
          </cell>
          <cell r="D456">
            <v>0</v>
          </cell>
          <cell r="E456">
            <v>15800</v>
          </cell>
        </row>
        <row r="457">
          <cell r="A457" t="str">
            <v>KSGKU35HZRN1W</v>
          </cell>
          <cell r="B457" t="str">
            <v>Внутренний блок кондиционера</v>
          </cell>
          <cell r="C457">
            <v>0</v>
          </cell>
          <cell r="D457">
            <v>0</v>
          </cell>
          <cell r="E457">
            <v>16800</v>
          </cell>
        </row>
        <row r="458">
          <cell r="A458" t="str">
            <v>KSGKU50HZRN1</v>
          </cell>
          <cell r="B458" t="str">
            <v>Внутренний блок кондиционера</v>
          </cell>
          <cell r="C458">
            <v>0</v>
          </cell>
          <cell r="D458">
            <v>0</v>
          </cell>
          <cell r="E458">
            <v>26700</v>
          </cell>
        </row>
        <row r="459">
          <cell r="A459" t="str">
            <v>KSGKU50HZRN1W</v>
          </cell>
          <cell r="B459" t="str">
            <v>Внутренний блок кондиционера</v>
          </cell>
          <cell r="C459">
            <v>0</v>
          </cell>
          <cell r="D459">
            <v>0</v>
          </cell>
          <cell r="E459">
            <v>28500</v>
          </cell>
        </row>
        <row r="460">
          <cell r="A460" t="str">
            <v>KSGKU53HFRN1</v>
          </cell>
          <cell r="B460" t="str">
            <v>Внутренний блок кондиционера</v>
          </cell>
          <cell r="C460">
            <v>0</v>
          </cell>
          <cell r="D460">
            <v>0</v>
          </cell>
          <cell r="E460">
            <v>21500</v>
          </cell>
        </row>
        <row r="461">
          <cell r="A461" t="str">
            <v>KSGKU70HFRN1</v>
          </cell>
          <cell r="B461" t="str">
            <v>Внутренний блок кондиционера</v>
          </cell>
          <cell r="C461">
            <v>0</v>
          </cell>
          <cell r="D461">
            <v>0</v>
          </cell>
          <cell r="E461">
            <v>27100</v>
          </cell>
        </row>
        <row r="462">
          <cell r="A462" t="str">
            <v>KSGKU70HZRN1</v>
          </cell>
          <cell r="B462" t="str">
            <v>Внутренний блок кондиционера</v>
          </cell>
          <cell r="C462">
            <v>0</v>
          </cell>
          <cell r="D462">
            <v>0</v>
          </cell>
          <cell r="E462">
            <v>34200</v>
          </cell>
        </row>
        <row r="463">
          <cell r="A463" t="str">
            <v>KSGKU70HZRN1W</v>
          </cell>
          <cell r="B463" t="str">
            <v>Внутренний блок кондиционера</v>
          </cell>
          <cell r="C463">
            <v>0</v>
          </cell>
          <cell r="D463">
            <v>0</v>
          </cell>
          <cell r="E463">
            <v>36300</v>
          </cell>
        </row>
        <row r="464">
          <cell r="A464" t="str">
            <v>KSGN105HFAN1</v>
          </cell>
          <cell r="B464" t="str">
            <v>Внутренний блок кондиционера</v>
          </cell>
          <cell r="C464">
            <v>0</v>
          </cell>
          <cell r="D464">
            <v>0</v>
          </cell>
          <cell r="E464">
            <v>50400</v>
          </cell>
        </row>
        <row r="465">
          <cell r="A465" t="str">
            <v>KSGOM26HZRN1</v>
          </cell>
          <cell r="B465" t="str">
            <v>Внутренний блок кондиционера</v>
          </cell>
          <cell r="C465">
            <v>0</v>
          </cell>
          <cell r="D465">
            <v>0</v>
          </cell>
          <cell r="E465">
            <v>31290</v>
          </cell>
        </row>
        <row r="466">
          <cell r="A466" t="str">
            <v>KSGOM35HZRN1</v>
          </cell>
          <cell r="B466" t="str">
            <v>Внутренний блок кондиционера</v>
          </cell>
          <cell r="C466">
            <v>0</v>
          </cell>
          <cell r="D466">
            <v>0</v>
          </cell>
          <cell r="E466">
            <v>37290</v>
          </cell>
        </row>
        <row r="467">
          <cell r="A467" t="str">
            <v>KSGOT26HZRN1</v>
          </cell>
          <cell r="B467" t="str">
            <v>Внутренний блок кондиционера</v>
          </cell>
          <cell r="C467">
            <v>0</v>
          </cell>
          <cell r="D467">
            <v>0</v>
          </cell>
          <cell r="E467">
            <v>19300</v>
          </cell>
        </row>
        <row r="468">
          <cell r="A468" t="str">
            <v>KSGOT35HZRN1</v>
          </cell>
          <cell r="B468" t="str">
            <v>Внутренний блок кондиционера</v>
          </cell>
          <cell r="C468">
            <v>0</v>
          </cell>
          <cell r="D468">
            <v>0</v>
          </cell>
          <cell r="E468">
            <v>21200</v>
          </cell>
        </row>
        <row r="469">
          <cell r="A469" t="str">
            <v>KSGOT50HZRN1</v>
          </cell>
          <cell r="B469" t="str">
            <v>Внутренний блок кондиционера</v>
          </cell>
          <cell r="C469">
            <v>0</v>
          </cell>
          <cell r="D469">
            <v>0</v>
          </cell>
          <cell r="E469">
            <v>31900</v>
          </cell>
        </row>
        <row r="470">
          <cell r="A470" t="str">
            <v>KSGOT70HZRN1</v>
          </cell>
          <cell r="B470" t="str">
            <v>Внутренний блок кондиционера</v>
          </cell>
          <cell r="C470">
            <v>0</v>
          </cell>
          <cell r="D470">
            <v>0</v>
          </cell>
          <cell r="E470">
            <v>42100</v>
          </cell>
        </row>
        <row r="471">
          <cell r="A471" t="str">
            <v>KSGPA26HZRN1</v>
          </cell>
          <cell r="B471" t="str">
            <v>Внутренний блок кондиционера</v>
          </cell>
          <cell r="C471">
            <v>0</v>
          </cell>
          <cell r="D471">
            <v>0</v>
          </cell>
          <cell r="E471">
            <v>17400</v>
          </cell>
        </row>
        <row r="472">
          <cell r="A472" t="str">
            <v>KSGPA35HZRN1</v>
          </cell>
          <cell r="B472" t="str">
            <v>Внутренний блок кондиционера</v>
          </cell>
          <cell r="C472">
            <v>0</v>
          </cell>
          <cell r="D472">
            <v>0</v>
          </cell>
          <cell r="E472">
            <v>18800</v>
          </cell>
        </row>
        <row r="473">
          <cell r="A473" t="str">
            <v>KSGPA53HZRN1</v>
          </cell>
          <cell r="B473" t="str">
            <v>Внутренний блок кондиционера</v>
          </cell>
          <cell r="C473">
            <v>0</v>
          </cell>
          <cell r="D473">
            <v>35</v>
          </cell>
          <cell r="E473">
            <v>26900</v>
          </cell>
        </row>
        <row r="474">
          <cell r="A474" t="str">
            <v>KSGPA70HZRN1</v>
          </cell>
          <cell r="B474" t="str">
            <v>Внутренний блок кондиционера</v>
          </cell>
          <cell r="C474">
            <v>7</v>
          </cell>
          <cell r="D474">
            <v>22</v>
          </cell>
          <cell r="E474">
            <v>35000</v>
          </cell>
        </row>
        <row r="475">
          <cell r="A475" t="str">
            <v>KSGQ21HFAN1</v>
          </cell>
          <cell r="B475" t="str">
            <v>Внутренний блок кондиционера</v>
          </cell>
          <cell r="C475">
            <v>0</v>
          </cell>
          <cell r="D475">
            <v>0</v>
          </cell>
          <cell r="E475"/>
        </row>
        <row r="476">
          <cell r="A476" t="str">
            <v>KSGTA26HZRN1</v>
          </cell>
          <cell r="B476" t="str">
            <v>Внутренний блок кондиционера</v>
          </cell>
          <cell r="C476">
            <v>0</v>
          </cell>
          <cell r="D476">
            <v>0</v>
          </cell>
          <cell r="E476">
            <v>22700</v>
          </cell>
        </row>
        <row r="477">
          <cell r="A477" t="str">
            <v>KSGTA35HZRN1</v>
          </cell>
          <cell r="B477" t="str">
            <v>Внутренний блок кондиционера</v>
          </cell>
          <cell r="C477">
            <v>0</v>
          </cell>
          <cell r="D477">
            <v>0</v>
          </cell>
          <cell r="E477">
            <v>24700</v>
          </cell>
        </row>
        <row r="478">
          <cell r="A478" t="str">
            <v>KSGTI100HZAN1</v>
          </cell>
          <cell r="B478" t="str">
            <v>Внутренний блок кондиционера</v>
          </cell>
          <cell r="C478">
            <v>0</v>
          </cell>
          <cell r="D478">
            <v>0</v>
          </cell>
          <cell r="E478">
            <v>51400</v>
          </cell>
        </row>
        <row r="479">
          <cell r="A479" t="str">
            <v>KSGTI21HFAN1</v>
          </cell>
          <cell r="B479" t="str">
            <v>Внутренний блок кондиционера</v>
          </cell>
          <cell r="C479">
            <v>0</v>
          </cell>
          <cell r="D479">
            <v>0</v>
          </cell>
          <cell r="E479">
            <v>9200</v>
          </cell>
        </row>
        <row r="480">
          <cell r="A480" t="str">
            <v>KSGTI21HZRN1R</v>
          </cell>
          <cell r="B480" t="str">
            <v>Внутренний блок кондиционера</v>
          </cell>
          <cell r="C480">
            <v>0</v>
          </cell>
          <cell r="D480">
            <v>34</v>
          </cell>
          <cell r="E480">
            <v>13400</v>
          </cell>
        </row>
        <row r="481">
          <cell r="A481" t="str">
            <v>KSGTI26HFAN1</v>
          </cell>
          <cell r="B481" t="str">
            <v>Внутренний блок кондиционера</v>
          </cell>
          <cell r="C481">
            <v>0</v>
          </cell>
          <cell r="D481">
            <v>0</v>
          </cell>
          <cell r="E481">
            <v>10000</v>
          </cell>
        </row>
        <row r="482">
          <cell r="A482" t="str">
            <v>KSGTI26HZRN1R</v>
          </cell>
          <cell r="B482" t="str">
            <v>Внутренний блок кондиционера</v>
          </cell>
          <cell r="C482">
            <v>0</v>
          </cell>
          <cell r="D482">
            <v>0</v>
          </cell>
          <cell r="E482">
            <v>14500</v>
          </cell>
        </row>
        <row r="483">
          <cell r="A483" t="str">
            <v>KSGTI35HFAN1</v>
          </cell>
          <cell r="B483" t="str">
            <v>Внутренний блок кондиционера</v>
          </cell>
          <cell r="C483">
            <v>0</v>
          </cell>
          <cell r="D483">
            <v>0</v>
          </cell>
          <cell r="E483">
            <v>12900</v>
          </cell>
        </row>
        <row r="484">
          <cell r="A484" t="str">
            <v>KSGTI35HZRN1R</v>
          </cell>
          <cell r="B484" t="str">
            <v>Внутренний блок кондиционера</v>
          </cell>
          <cell r="C484">
            <v>0</v>
          </cell>
          <cell r="D484">
            <v>0</v>
          </cell>
          <cell r="E484">
            <v>16200</v>
          </cell>
        </row>
        <row r="485">
          <cell r="A485" t="str">
            <v>KSGTI50HFAN1</v>
          </cell>
          <cell r="B485" t="str">
            <v>Внутренний блок кондиционера</v>
          </cell>
          <cell r="C485">
            <v>42</v>
          </cell>
          <cell r="D485">
            <v>0</v>
          </cell>
          <cell r="E485">
            <v>21800</v>
          </cell>
        </row>
        <row r="486">
          <cell r="A486" t="str">
            <v>KSGTI50HZRN1R</v>
          </cell>
          <cell r="B486" t="str">
            <v>Внутренний блок кондиционера</v>
          </cell>
          <cell r="C486">
            <v>0</v>
          </cell>
          <cell r="D486">
            <v>0</v>
          </cell>
          <cell r="E486">
            <v>26100</v>
          </cell>
        </row>
        <row r="487">
          <cell r="A487" t="str">
            <v>KSGTI70HFAN1</v>
          </cell>
          <cell r="B487" t="str">
            <v>Внутренний блок кондиционера</v>
          </cell>
          <cell r="C487">
            <v>41</v>
          </cell>
          <cell r="D487">
            <v>0</v>
          </cell>
          <cell r="E487">
            <v>27600</v>
          </cell>
        </row>
        <row r="488">
          <cell r="A488" t="str">
            <v>KSGTI70HZRN1R</v>
          </cell>
          <cell r="B488" t="str">
            <v>Внутренний блок кондиционера</v>
          </cell>
          <cell r="C488">
            <v>0</v>
          </cell>
          <cell r="D488">
            <v>0</v>
          </cell>
          <cell r="E488">
            <v>34800</v>
          </cell>
        </row>
        <row r="489">
          <cell r="A489" t="str">
            <v>KSGTO26HZRN1</v>
          </cell>
          <cell r="B489" t="str">
            <v>Внутренний блок кондиционера</v>
          </cell>
          <cell r="C489">
            <v>0</v>
          </cell>
          <cell r="D489">
            <v>0</v>
          </cell>
          <cell r="E489">
            <v>33100</v>
          </cell>
        </row>
        <row r="490">
          <cell r="A490" t="str">
            <v>KSGTO35HZRN1</v>
          </cell>
          <cell r="B490" t="str">
            <v>Внутренний блок кондиционера</v>
          </cell>
          <cell r="C490">
            <v>18</v>
          </cell>
          <cell r="D490">
            <v>0</v>
          </cell>
          <cell r="E490">
            <v>35000</v>
          </cell>
        </row>
        <row r="491">
          <cell r="A491" t="str">
            <v>KSGTO50HZRN1</v>
          </cell>
          <cell r="B491" t="str">
            <v>Внутренний блок кондиционера</v>
          </cell>
          <cell r="C491">
            <v>0</v>
          </cell>
          <cell r="D491">
            <v>0</v>
          </cell>
          <cell r="E491">
            <v>44600</v>
          </cell>
        </row>
        <row r="492">
          <cell r="A492" t="str">
            <v>KSGTO70HZRN1</v>
          </cell>
          <cell r="B492" t="str">
            <v>Внутренний блок кондиционера</v>
          </cell>
          <cell r="C492">
            <v>0</v>
          </cell>
          <cell r="D492">
            <v>0</v>
          </cell>
          <cell r="E492">
            <v>50200</v>
          </cell>
        </row>
        <row r="493">
          <cell r="A493" t="str">
            <v>KSGU61HZAN1</v>
          </cell>
          <cell r="B493" t="str">
            <v>Внутренний блок кондиционера</v>
          </cell>
          <cell r="C493">
            <v>0</v>
          </cell>
          <cell r="D493">
            <v>0</v>
          </cell>
          <cell r="E493">
            <v>29000</v>
          </cell>
        </row>
        <row r="494">
          <cell r="A494" t="str">
            <v>KSGUA26HZRN1</v>
          </cell>
          <cell r="B494" t="str">
            <v>Внутренний блок кондиционера</v>
          </cell>
          <cell r="C494">
            <v>0</v>
          </cell>
          <cell r="D494">
            <v>0</v>
          </cell>
          <cell r="E494">
            <v>10500</v>
          </cell>
        </row>
        <row r="495">
          <cell r="A495" t="str">
            <v>KSGUA61HZRN1</v>
          </cell>
          <cell r="B495" t="str">
            <v>Внутренний блок кондиционера</v>
          </cell>
          <cell r="C495">
            <v>0</v>
          </cell>
          <cell r="D495">
            <v>0</v>
          </cell>
          <cell r="E495">
            <v>24000</v>
          </cell>
        </row>
        <row r="496">
          <cell r="A496" t="str">
            <v>KSGYK21HZRN1</v>
          </cell>
          <cell r="B496" t="str">
            <v>Внутренний блок кондиционера</v>
          </cell>
          <cell r="C496">
            <v>0</v>
          </cell>
          <cell r="D496">
            <v>0</v>
          </cell>
          <cell r="E496">
            <v>11200</v>
          </cell>
        </row>
        <row r="497">
          <cell r="A497" t="str">
            <v>KSGYK26HZRN1</v>
          </cell>
          <cell r="B497" t="str">
            <v>Внутренний блок кондиционера</v>
          </cell>
          <cell r="C497">
            <v>0</v>
          </cell>
          <cell r="D497">
            <v>0</v>
          </cell>
          <cell r="E497">
            <v>12000</v>
          </cell>
        </row>
        <row r="498">
          <cell r="A498" t="str">
            <v>KSGYK35HZRN1</v>
          </cell>
          <cell r="B498" t="str">
            <v>Внутренний блок кондиционера</v>
          </cell>
          <cell r="C498">
            <v>0</v>
          </cell>
          <cell r="D498">
            <v>0</v>
          </cell>
          <cell r="E498">
            <v>13800</v>
          </cell>
        </row>
        <row r="499">
          <cell r="A499" t="str">
            <v>KSGYK53HZRN1</v>
          </cell>
          <cell r="B499" t="str">
            <v>Внутренний блок кондиционера</v>
          </cell>
          <cell r="C499">
            <v>0</v>
          </cell>
          <cell r="D499">
            <v>0</v>
          </cell>
          <cell r="E499">
            <v>23500</v>
          </cell>
        </row>
        <row r="500">
          <cell r="A500" t="str">
            <v>KSGYK70HZRN1</v>
          </cell>
          <cell r="B500" t="str">
            <v>Внутренний блок кондиционера</v>
          </cell>
          <cell r="C500">
            <v>0</v>
          </cell>
          <cell r="D500">
            <v>0</v>
          </cell>
          <cell r="E500">
            <v>30100</v>
          </cell>
        </row>
        <row r="501">
          <cell r="A501" t="str">
            <v>MSAG1-07HRN1-I</v>
          </cell>
          <cell r="B501" t="str">
            <v>Внутренний блок кондиционера</v>
          </cell>
          <cell r="C501" t="str">
            <v>&gt;50</v>
          </cell>
          <cell r="D501">
            <v>0</v>
          </cell>
          <cell r="E501">
            <v>8907</v>
          </cell>
        </row>
        <row r="502">
          <cell r="A502" t="str">
            <v>MSAG1-07HRN8-I</v>
          </cell>
          <cell r="B502" t="str">
            <v>Внутренний блок кондиционера</v>
          </cell>
          <cell r="C502" t="str">
            <v>&gt;50</v>
          </cell>
          <cell r="D502">
            <v>0</v>
          </cell>
          <cell r="E502">
            <v>9177</v>
          </cell>
        </row>
        <row r="503">
          <cell r="A503" t="str">
            <v>MSAG1-07N8C2S-I</v>
          </cell>
          <cell r="B503" t="str">
            <v>Внутренний блок кондиционера</v>
          </cell>
          <cell r="C503">
            <v>0</v>
          </cell>
          <cell r="D503">
            <v>0</v>
          </cell>
          <cell r="E503">
            <v>12417</v>
          </cell>
        </row>
        <row r="504">
          <cell r="A504" t="str">
            <v>MSAG1-07N8C2U-I</v>
          </cell>
          <cell r="B504" t="str">
            <v>Внутренний блок кондиционера</v>
          </cell>
          <cell r="C504">
            <v>0</v>
          </cell>
          <cell r="D504">
            <v>0</v>
          </cell>
          <cell r="E504">
            <v>12100</v>
          </cell>
        </row>
        <row r="505">
          <cell r="A505" t="str">
            <v>MSAG1-09HRN1-I</v>
          </cell>
          <cell r="B505" t="str">
            <v>Внутренний блок кондиционера</v>
          </cell>
          <cell r="C505">
            <v>0</v>
          </cell>
          <cell r="D505">
            <v>0</v>
          </cell>
          <cell r="E505">
            <v>9657</v>
          </cell>
        </row>
        <row r="506">
          <cell r="A506" t="str">
            <v>MSAG1-09HRN8-I</v>
          </cell>
          <cell r="B506" t="str">
            <v>Внутренний блок кондиционера</v>
          </cell>
          <cell r="C506">
            <v>0</v>
          </cell>
          <cell r="D506">
            <v>0</v>
          </cell>
          <cell r="E506">
            <v>9957</v>
          </cell>
        </row>
        <row r="507">
          <cell r="A507" t="str">
            <v>MSAG1-09N8C2S-I</v>
          </cell>
          <cell r="B507" t="str">
            <v>Внутренний блок кондиционера</v>
          </cell>
          <cell r="C507">
            <v>0</v>
          </cell>
          <cell r="D507">
            <v>0</v>
          </cell>
          <cell r="E507">
            <v>13257</v>
          </cell>
        </row>
        <row r="508">
          <cell r="A508" t="str">
            <v>MSAG1-09N8C2U-I</v>
          </cell>
          <cell r="B508" t="str">
            <v>Внутренний блок кондиционера</v>
          </cell>
          <cell r="C508">
            <v>0</v>
          </cell>
          <cell r="D508">
            <v>0</v>
          </cell>
          <cell r="E508">
            <v>12900</v>
          </cell>
        </row>
        <row r="509">
          <cell r="A509" t="str">
            <v>MSAG1-12HRN1-I</v>
          </cell>
          <cell r="B509" t="str">
            <v>Внутренний блок кондиционера</v>
          </cell>
          <cell r="C509">
            <v>0</v>
          </cell>
          <cell r="D509">
            <v>0</v>
          </cell>
          <cell r="E509">
            <v>12507</v>
          </cell>
        </row>
        <row r="510">
          <cell r="A510" t="str">
            <v>MSAG1-12HRN8-I</v>
          </cell>
          <cell r="B510" t="str">
            <v>Внутренний блок кондиционера</v>
          </cell>
          <cell r="C510">
            <v>0</v>
          </cell>
          <cell r="D510">
            <v>0</v>
          </cell>
          <cell r="E510">
            <v>12897</v>
          </cell>
        </row>
        <row r="511">
          <cell r="A511" t="str">
            <v>MSAG1-12N8C2U-I</v>
          </cell>
          <cell r="B511" t="str">
            <v>Внутренний блок кондиционера</v>
          </cell>
          <cell r="C511">
            <v>0</v>
          </cell>
          <cell r="D511">
            <v>0</v>
          </cell>
          <cell r="E511">
            <v>15387</v>
          </cell>
        </row>
        <row r="512">
          <cell r="A512" t="str">
            <v>MSAG1-18HRN1-I</v>
          </cell>
          <cell r="B512" t="str">
            <v>Внутренний блок кондиционера</v>
          </cell>
          <cell r="C512">
            <v>0</v>
          </cell>
          <cell r="D512">
            <v>0</v>
          </cell>
          <cell r="E512">
            <v>21177</v>
          </cell>
        </row>
        <row r="513">
          <cell r="A513" t="str">
            <v>MSAG1-18HRN8-I</v>
          </cell>
          <cell r="B513" t="str">
            <v>Внутренний блок кондиционера</v>
          </cell>
          <cell r="C513">
            <v>0</v>
          </cell>
          <cell r="D513">
            <v>0</v>
          </cell>
          <cell r="E513">
            <v>21837</v>
          </cell>
        </row>
        <row r="514">
          <cell r="A514" t="str">
            <v>MSAG1-18N8D0-I</v>
          </cell>
          <cell r="B514" t="str">
            <v>Внутренний блок кондиционера</v>
          </cell>
          <cell r="C514">
            <v>0</v>
          </cell>
          <cell r="D514">
            <v>0</v>
          </cell>
          <cell r="E514">
            <v>26007</v>
          </cell>
        </row>
        <row r="515">
          <cell r="A515" t="str">
            <v>MSAG1-24HRN1-I</v>
          </cell>
          <cell r="B515" t="str">
            <v>Внутренний блок кондиционера</v>
          </cell>
          <cell r="C515">
            <v>0</v>
          </cell>
          <cell r="D515">
            <v>0</v>
          </cell>
          <cell r="E515">
            <v>26757</v>
          </cell>
        </row>
        <row r="516">
          <cell r="A516" t="str">
            <v>MSAG1-24HRN8-I</v>
          </cell>
          <cell r="B516" t="str">
            <v>Внутренний блок кондиционера</v>
          </cell>
          <cell r="C516">
            <v>0</v>
          </cell>
          <cell r="D516">
            <v>0</v>
          </cell>
          <cell r="E516">
            <v>27597</v>
          </cell>
        </row>
        <row r="517">
          <cell r="A517" t="str">
            <v>MSAG1-24N8D0-I</v>
          </cell>
          <cell r="B517" t="str">
            <v>Внутренний блок кондиционера</v>
          </cell>
          <cell r="C517">
            <v>0</v>
          </cell>
          <cell r="D517">
            <v>0</v>
          </cell>
          <cell r="E517">
            <v>33207</v>
          </cell>
        </row>
        <row r="518">
          <cell r="A518" t="str">
            <v>MSAG2-07HRN1-I</v>
          </cell>
          <cell r="B518" t="str">
            <v>Внутренний блок кондиционера</v>
          </cell>
          <cell r="C518" t="str">
            <v>&gt;50</v>
          </cell>
          <cell r="D518">
            <v>0</v>
          </cell>
          <cell r="E518">
            <v>8907</v>
          </cell>
        </row>
        <row r="519">
          <cell r="A519" t="str">
            <v>MSAG2-07HRN8-I</v>
          </cell>
          <cell r="B519" t="str">
            <v>Внутренний блок кондиционера</v>
          </cell>
          <cell r="C519" t="str">
            <v>&gt;50</v>
          </cell>
          <cell r="D519">
            <v>0</v>
          </cell>
          <cell r="E519">
            <v>9177</v>
          </cell>
        </row>
        <row r="520">
          <cell r="A520" t="str">
            <v>MSAG2-07N8C2-I</v>
          </cell>
          <cell r="B520" t="str">
            <v>Внутренний блок кондиционера</v>
          </cell>
          <cell r="C520">
            <v>0</v>
          </cell>
          <cell r="D520">
            <v>0</v>
          </cell>
          <cell r="E520">
            <v>12100</v>
          </cell>
        </row>
        <row r="521">
          <cell r="A521" t="str">
            <v>MSAG2-07N8C2S-I</v>
          </cell>
          <cell r="B521" t="str">
            <v>Внутренний блок кондиционера</v>
          </cell>
          <cell r="C521" t="str">
            <v>&gt;50</v>
          </cell>
          <cell r="D521">
            <v>0</v>
          </cell>
          <cell r="E521">
            <v>12417</v>
          </cell>
        </row>
        <row r="522">
          <cell r="A522" t="str">
            <v>MSAG2-09HRN1-I</v>
          </cell>
          <cell r="B522" t="str">
            <v>Внутренний блок кондиционера</v>
          </cell>
          <cell r="C522" t="str">
            <v>&gt;50</v>
          </cell>
          <cell r="D522">
            <v>0</v>
          </cell>
          <cell r="E522">
            <v>9657</v>
          </cell>
        </row>
        <row r="523">
          <cell r="A523" t="str">
            <v>MSAG2-09HRN8-I</v>
          </cell>
          <cell r="B523" t="str">
            <v>Внутренний блок кондиционера</v>
          </cell>
          <cell r="C523" t="str">
            <v>&gt;50</v>
          </cell>
          <cell r="D523">
            <v>0</v>
          </cell>
          <cell r="E523">
            <v>9957</v>
          </cell>
        </row>
        <row r="524">
          <cell r="A524" t="str">
            <v>MSAG2-09N8C2S-I</v>
          </cell>
          <cell r="B524" t="str">
            <v>Внутренний блок кондиционера</v>
          </cell>
          <cell r="C524">
            <v>0</v>
          </cell>
          <cell r="D524">
            <v>0</v>
          </cell>
          <cell r="E524">
            <v>13257</v>
          </cell>
        </row>
        <row r="525">
          <cell r="A525" t="str">
            <v>MSAG2-12HRN1-I</v>
          </cell>
          <cell r="B525" t="str">
            <v>Внутренний блок кондиционера</v>
          </cell>
          <cell r="C525">
            <v>0</v>
          </cell>
          <cell r="D525">
            <v>0</v>
          </cell>
          <cell r="E525">
            <v>12507</v>
          </cell>
        </row>
        <row r="526">
          <cell r="A526" t="str">
            <v>MSAG2-12HRN8-I</v>
          </cell>
          <cell r="B526" t="str">
            <v>Внутренний блок кондиционера</v>
          </cell>
          <cell r="C526">
            <v>0</v>
          </cell>
          <cell r="D526">
            <v>0</v>
          </cell>
          <cell r="E526">
            <v>12897</v>
          </cell>
        </row>
        <row r="527">
          <cell r="A527" t="str">
            <v>MSAG2-12N8C2U-I</v>
          </cell>
          <cell r="B527" t="str">
            <v>Внутренний блок кондиционера</v>
          </cell>
          <cell r="C527" t="str">
            <v>&gt;50</v>
          </cell>
          <cell r="D527">
            <v>0</v>
          </cell>
          <cell r="E527">
            <v>15387</v>
          </cell>
        </row>
        <row r="528">
          <cell r="A528" t="str">
            <v>MSAG2-18HRN1-I</v>
          </cell>
          <cell r="B528" t="str">
            <v>Внутренний блок кондиционера</v>
          </cell>
          <cell r="C528" t="str">
            <v>&gt;50</v>
          </cell>
          <cell r="D528">
            <v>1</v>
          </cell>
          <cell r="E528">
            <v>21177</v>
          </cell>
        </row>
        <row r="529">
          <cell r="A529" t="str">
            <v>MSAG2-18HRN8-I</v>
          </cell>
          <cell r="B529" t="str">
            <v>Внутренний блок кондиционера</v>
          </cell>
          <cell r="C529">
            <v>15</v>
          </cell>
          <cell r="D529">
            <v>22</v>
          </cell>
          <cell r="E529">
            <v>21837</v>
          </cell>
        </row>
        <row r="530">
          <cell r="A530" t="str">
            <v>MSAG2-18N8D0-I</v>
          </cell>
          <cell r="B530" t="str">
            <v>Внутренний блок кондиционера</v>
          </cell>
          <cell r="C530">
            <v>0</v>
          </cell>
          <cell r="D530">
            <v>0</v>
          </cell>
          <cell r="E530">
            <v>26007</v>
          </cell>
        </row>
        <row r="531">
          <cell r="A531" t="str">
            <v>MSAG2-24HRN1-I</v>
          </cell>
          <cell r="B531" t="str">
            <v>Внутренний блок кондиционера</v>
          </cell>
          <cell r="C531">
            <v>0</v>
          </cell>
          <cell r="D531">
            <v>1</v>
          </cell>
          <cell r="E531">
            <v>26757</v>
          </cell>
        </row>
        <row r="532">
          <cell r="A532" t="str">
            <v>MSAG2-24HRN8-I</v>
          </cell>
          <cell r="B532" t="str">
            <v>Внутренний блок кондиционера</v>
          </cell>
          <cell r="C532">
            <v>2</v>
          </cell>
          <cell r="D532">
            <v>0</v>
          </cell>
          <cell r="E532">
            <v>27597</v>
          </cell>
        </row>
        <row r="533">
          <cell r="A533" t="str">
            <v>MSAG2-24N8D0-I</v>
          </cell>
          <cell r="B533" t="str">
            <v>Внутренний блок кондиционера</v>
          </cell>
          <cell r="C533">
            <v>0</v>
          </cell>
          <cell r="D533">
            <v>0</v>
          </cell>
          <cell r="E533">
            <v>33207</v>
          </cell>
        </row>
        <row r="534">
          <cell r="A534" t="str">
            <v>MSAG4-07HRN1-I</v>
          </cell>
          <cell r="B534" t="str">
            <v>Внутренний блок кондиционера</v>
          </cell>
          <cell r="C534">
            <v>0</v>
          </cell>
          <cell r="D534">
            <v>0</v>
          </cell>
          <cell r="E534">
            <v>9777</v>
          </cell>
        </row>
        <row r="535">
          <cell r="A535" t="str">
            <v>MSAG4-07HRN8-I</v>
          </cell>
          <cell r="B535" t="str">
            <v>Внутренний блок кондиционера</v>
          </cell>
          <cell r="C535">
            <v>28</v>
          </cell>
          <cell r="D535">
            <v>0</v>
          </cell>
          <cell r="E535">
            <v>10857</v>
          </cell>
        </row>
        <row r="536">
          <cell r="A536" t="str">
            <v>MSAG4-09HRN1-I</v>
          </cell>
          <cell r="B536" t="str">
            <v>Внутренний блок кондиционера</v>
          </cell>
          <cell r="C536">
            <v>0</v>
          </cell>
          <cell r="D536">
            <v>0</v>
          </cell>
          <cell r="E536">
            <v>10497</v>
          </cell>
        </row>
        <row r="537">
          <cell r="A537" t="str">
            <v>MSAG4-09HRN8-I</v>
          </cell>
          <cell r="B537" t="str">
            <v>Внутренний блок кондиционера</v>
          </cell>
          <cell r="C537">
            <v>16</v>
          </cell>
          <cell r="D537">
            <v>0</v>
          </cell>
          <cell r="E537">
            <v>11667</v>
          </cell>
        </row>
        <row r="538">
          <cell r="A538" t="str">
            <v>MSAG4-12HRN1-I</v>
          </cell>
          <cell r="B538" t="str">
            <v>Внутренний блок кондиционера</v>
          </cell>
          <cell r="C538">
            <v>0</v>
          </cell>
          <cell r="D538">
            <v>0</v>
          </cell>
          <cell r="E538">
            <v>13437</v>
          </cell>
        </row>
        <row r="539">
          <cell r="A539" t="str">
            <v>MSAG4-12HRN8-I</v>
          </cell>
          <cell r="B539" t="str">
            <v>Внутренний блок кондиционера</v>
          </cell>
          <cell r="C539">
            <v>0</v>
          </cell>
          <cell r="D539">
            <v>0</v>
          </cell>
          <cell r="E539">
            <v>14937</v>
          </cell>
        </row>
        <row r="540">
          <cell r="A540" t="str">
            <v>MSAG4-18HRN1-I</v>
          </cell>
          <cell r="B540" t="str">
            <v>Внутренний блок кондиционера</v>
          </cell>
          <cell r="C540">
            <v>0</v>
          </cell>
          <cell r="D540">
            <v>0</v>
          </cell>
          <cell r="E540">
            <v>21387</v>
          </cell>
        </row>
        <row r="541">
          <cell r="A541" t="str">
            <v>MSAG4-18HRN8-I</v>
          </cell>
          <cell r="B541" t="str">
            <v>Внутренний блок кондиционера</v>
          </cell>
          <cell r="C541">
            <v>0</v>
          </cell>
          <cell r="D541">
            <v>0</v>
          </cell>
          <cell r="E541">
            <v>23757</v>
          </cell>
        </row>
        <row r="542">
          <cell r="A542" t="str">
            <v>MSAG4-24HRN1-I</v>
          </cell>
          <cell r="B542" t="str">
            <v>Внутренний блок кондиционера</v>
          </cell>
          <cell r="C542">
            <v>0</v>
          </cell>
          <cell r="D542">
            <v>0</v>
          </cell>
          <cell r="E542">
            <v>26247</v>
          </cell>
        </row>
        <row r="543">
          <cell r="A543" t="str">
            <v>MSAG4-24HRN8-I</v>
          </cell>
          <cell r="B543" t="str">
            <v>Внутренний блок кондиционера</v>
          </cell>
          <cell r="C543">
            <v>0</v>
          </cell>
          <cell r="D543">
            <v>0</v>
          </cell>
          <cell r="E543">
            <v>29157</v>
          </cell>
        </row>
        <row r="544">
          <cell r="A544" t="str">
            <v>MSAG4W-07N8C2S-I</v>
          </cell>
          <cell r="B544" t="str">
            <v>Внутренний блок кондиционера</v>
          </cell>
          <cell r="C544">
            <v>0</v>
          </cell>
          <cell r="D544">
            <v>0</v>
          </cell>
          <cell r="E544">
            <v>14997</v>
          </cell>
        </row>
        <row r="545">
          <cell r="A545" t="str">
            <v>MSAG4W-09N8C2S-I</v>
          </cell>
          <cell r="B545" t="str">
            <v>Внутренний блок кондиционера</v>
          </cell>
          <cell r="C545">
            <v>0</v>
          </cell>
          <cell r="D545">
            <v>0</v>
          </cell>
          <cell r="E545">
            <v>16977</v>
          </cell>
        </row>
        <row r="546">
          <cell r="A546" t="str">
            <v>MSAG4W-12N8C2-I</v>
          </cell>
          <cell r="B546" t="str">
            <v>Внутренний блок кондиционера</v>
          </cell>
          <cell r="C546">
            <v>0</v>
          </cell>
          <cell r="D546">
            <v>0</v>
          </cell>
          <cell r="E546">
            <v>18957</v>
          </cell>
        </row>
        <row r="547">
          <cell r="A547" t="str">
            <v>MSAG4W-18N8D0-I</v>
          </cell>
          <cell r="B547" t="str">
            <v>Внутренний блок кондиционера</v>
          </cell>
          <cell r="C547">
            <v>0</v>
          </cell>
          <cell r="D547">
            <v>0</v>
          </cell>
          <cell r="E547">
            <v>30447</v>
          </cell>
        </row>
        <row r="548">
          <cell r="A548" t="str">
            <v>MSAG4W-24N8D0-I</v>
          </cell>
          <cell r="B548" t="str">
            <v>Внутренний блок кондиционера</v>
          </cell>
          <cell r="C548">
            <v>0</v>
          </cell>
          <cell r="D548">
            <v>0</v>
          </cell>
          <cell r="E548">
            <v>39567</v>
          </cell>
        </row>
        <row r="549">
          <cell r="A549" t="str">
            <v>MSCA1BU-09HRFN8</v>
          </cell>
          <cell r="B549" t="str">
            <v>Внутренний блок кондиционера</v>
          </cell>
          <cell r="C549" t="str">
            <v>&gt;50</v>
          </cell>
          <cell r="D549">
            <v>0</v>
          </cell>
          <cell r="E549">
            <v>24507</v>
          </cell>
        </row>
        <row r="550">
          <cell r="A550" t="str">
            <v>MSCA1BU-12HRFN8</v>
          </cell>
          <cell r="B550" t="str">
            <v>Внутренний блок кондиционера</v>
          </cell>
          <cell r="C550">
            <v>42</v>
          </cell>
          <cell r="D550">
            <v>0</v>
          </cell>
          <cell r="E550">
            <v>25707</v>
          </cell>
        </row>
        <row r="551">
          <cell r="A551" t="str">
            <v>MSEAAU-09HRFN1(SP)</v>
          </cell>
          <cell r="B551" t="str">
            <v>Внутренний блок кондиционера</v>
          </cell>
          <cell r="C551">
            <v>0</v>
          </cell>
          <cell r="D551">
            <v>4</v>
          </cell>
          <cell r="E551"/>
        </row>
        <row r="552">
          <cell r="A552" t="str">
            <v>MSES-07N8D6-I</v>
          </cell>
          <cell r="B552" t="str">
            <v>Внутренний блок кондиционера</v>
          </cell>
          <cell r="C552">
            <v>0</v>
          </cell>
          <cell r="D552">
            <v>0</v>
          </cell>
          <cell r="E552">
            <v>13827</v>
          </cell>
        </row>
        <row r="553">
          <cell r="A553" t="str">
            <v>MSES-09N8D6-I</v>
          </cell>
          <cell r="B553" t="str">
            <v>Внутренний блок кондиционера</v>
          </cell>
          <cell r="C553">
            <v>0</v>
          </cell>
          <cell r="D553">
            <v>0</v>
          </cell>
          <cell r="E553">
            <v>14727</v>
          </cell>
        </row>
        <row r="554">
          <cell r="A554" t="str">
            <v>MSES-12N8D6-I</v>
          </cell>
          <cell r="B554" t="str">
            <v>Внутренний блок кондиционера</v>
          </cell>
          <cell r="C554">
            <v>0</v>
          </cell>
          <cell r="D554">
            <v>0</v>
          </cell>
          <cell r="E554">
            <v>17067</v>
          </cell>
        </row>
        <row r="555">
          <cell r="A555" t="str">
            <v>MSES-18N8D6-I</v>
          </cell>
          <cell r="B555" t="str">
            <v>Внутренний блок кондиционера</v>
          </cell>
          <cell r="C555">
            <v>0</v>
          </cell>
          <cell r="D555">
            <v>0</v>
          </cell>
          <cell r="E555">
            <v>28857</v>
          </cell>
        </row>
        <row r="556">
          <cell r="A556" t="str">
            <v>MSES-24N8D6-I</v>
          </cell>
          <cell r="B556" t="str">
            <v>Внутренний блок кондиционера</v>
          </cell>
          <cell r="C556">
            <v>0</v>
          </cell>
          <cell r="D556">
            <v>0</v>
          </cell>
          <cell r="E556">
            <v>36957</v>
          </cell>
        </row>
        <row r="557">
          <cell r="A557" t="str">
            <v>MSES1-07HRN8G1</v>
          </cell>
          <cell r="B557" t="str">
            <v>Внутренний блок кондиционера</v>
          </cell>
          <cell r="C557">
            <v>0</v>
          </cell>
          <cell r="D557">
            <v>0</v>
          </cell>
          <cell r="E557">
            <v>9477</v>
          </cell>
        </row>
        <row r="558">
          <cell r="A558" t="str">
            <v>MSES1-09HRN8G1</v>
          </cell>
          <cell r="B558" t="str">
            <v>Внутренний блок кондиционера</v>
          </cell>
          <cell r="C558">
            <v>0</v>
          </cell>
          <cell r="D558">
            <v>0</v>
          </cell>
          <cell r="E558">
            <v>10317</v>
          </cell>
        </row>
        <row r="559">
          <cell r="A559" t="str">
            <v>MSES1S-07FRN8G1</v>
          </cell>
          <cell r="B559" t="str">
            <v>Внутренний блок кондиционера</v>
          </cell>
          <cell r="C559" t="str">
            <v>&gt;50</v>
          </cell>
          <cell r="D559">
            <v>0</v>
          </cell>
          <cell r="E559">
            <v>13407</v>
          </cell>
        </row>
        <row r="560">
          <cell r="A560" t="str">
            <v>MSES1S-09FRN8G1</v>
          </cell>
          <cell r="B560" t="str">
            <v>Внутренний блок кондиционера</v>
          </cell>
          <cell r="C560">
            <v>0</v>
          </cell>
          <cell r="D560">
            <v>0</v>
          </cell>
          <cell r="E560">
            <v>14307</v>
          </cell>
        </row>
        <row r="561">
          <cell r="A561" t="str">
            <v>MSES1S-12FRN8G1</v>
          </cell>
          <cell r="B561" t="str">
            <v>Внутренний блок кондиционера</v>
          </cell>
          <cell r="C561">
            <v>0</v>
          </cell>
          <cell r="D561">
            <v>0</v>
          </cell>
          <cell r="E561">
            <v>16587</v>
          </cell>
        </row>
        <row r="562">
          <cell r="A562" t="str">
            <v>MSES1S-18FRN8G1</v>
          </cell>
          <cell r="B562" t="str">
            <v>Внутренний блок кондиционера</v>
          </cell>
          <cell r="C562">
            <v>0</v>
          </cell>
          <cell r="D562">
            <v>0</v>
          </cell>
          <cell r="E562">
            <v>28077</v>
          </cell>
        </row>
        <row r="563">
          <cell r="A563" t="str">
            <v>MSES1S-24FRN8G1</v>
          </cell>
          <cell r="B563" t="str">
            <v>Внутренний блок кондиционера</v>
          </cell>
          <cell r="C563">
            <v>0</v>
          </cell>
          <cell r="D563">
            <v>0</v>
          </cell>
          <cell r="E563">
            <v>35877</v>
          </cell>
        </row>
        <row r="564">
          <cell r="A564" t="str">
            <v>MSFA-09N8D6-I</v>
          </cell>
          <cell r="B564" t="str">
            <v>Внутренний блок кондиционера</v>
          </cell>
          <cell r="C564">
            <v>0</v>
          </cell>
          <cell r="D564">
            <v>0</v>
          </cell>
          <cell r="E564">
            <v>26800</v>
          </cell>
        </row>
        <row r="565">
          <cell r="A565" t="str">
            <v>MSFA1-09N8D6-I</v>
          </cell>
          <cell r="B565" t="str">
            <v>Внутренний блок кондиционера</v>
          </cell>
          <cell r="C565">
            <v>0</v>
          </cell>
          <cell r="D565">
            <v>0</v>
          </cell>
          <cell r="E565">
            <v>28300</v>
          </cell>
        </row>
        <row r="566">
          <cell r="A566" t="str">
            <v>MSFA1-12N8D6-I</v>
          </cell>
          <cell r="B566" t="str">
            <v>Внутренний блок кондиционера</v>
          </cell>
          <cell r="C566">
            <v>0</v>
          </cell>
          <cell r="D566">
            <v>0</v>
          </cell>
          <cell r="E566">
            <v>30200</v>
          </cell>
        </row>
        <row r="567">
          <cell r="A567" t="str">
            <v>MSFA2-09N8D6-I</v>
          </cell>
          <cell r="B567" t="str">
            <v>Внутренний блок кондиционера</v>
          </cell>
          <cell r="C567">
            <v>0</v>
          </cell>
          <cell r="D567">
            <v>0</v>
          </cell>
          <cell r="E567">
            <v>26390</v>
          </cell>
        </row>
        <row r="568">
          <cell r="A568" t="str">
            <v>MSFA2-12N8D6-I</v>
          </cell>
          <cell r="B568" t="str">
            <v>Внутренний блок кондиционера</v>
          </cell>
          <cell r="C568">
            <v>0</v>
          </cell>
          <cell r="D568">
            <v>0</v>
          </cell>
          <cell r="E568">
            <v>27590</v>
          </cell>
        </row>
        <row r="569">
          <cell r="A569" t="str">
            <v>MSFA2W-09N8D6-I</v>
          </cell>
          <cell r="B569" t="str">
            <v>Внутренний блок кондиционера</v>
          </cell>
          <cell r="C569">
            <v>0</v>
          </cell>
          <cell r="D569">
            <v>0</v>
          </cell>
          <cell r="E569">
            <v>22407</v>
          </cell>
        </row>
        <row r="570">
          <cell r="A570" t="str">
            <v>MSFA2W-12N8D6-I</v>
          </cell>
          <cell r="B570" t="str">
            <v>Внутренний блок кондиционера</v>
          </cell>
          <cell r="C570">
            <v>0</v>
          </cell>
          <cell r="D570">
            <v>0</v>
          </cell>
          <cell r="E570">
            <v>23367</v>
          </cell>
        </row>
        <row r="571">
          <cell r="A571" t="str">
            <v>MSFE-09N8D6-I</v>
          </cell>
          <cell r="B571" t="str">
            <v>Внутренний блок кондиционера</v>
          </cell>
          <cell r="C571">
            <v>0</v>
          </cell>
          <cell r="D571">
            <v>0</v>
          </cell>
          <cell r="E571">
            <v>16077</v>
          </cell>
        </row>
        <row r="572">
          <cell r="A572" t="str">
            <v>MSFE-12N8D6-I</v>
          </cell>
          <cell r="B572" t="str">
            <v>Внутренний блок кондиционера</v>
          </cell>
          <cell r="C572">
            <v>0</v>
          </cell>
          <cell r="D572">
            <v>0</v>
          </cell>
          <cell r="E572">
            <v>17217</v>
          </cell>
        </row>
        <row r="573">
          <cell r="A573" t="str">
            <v>MSFE-18N8D6-I</v>
          </cell>
          <cell r="B573" t="str">
            <v>Внутренний блок кондиционера</v>
          </cell>
          <cell r="C573">
            <v>0</v>
          </cell>
          <cell r="D573">
            <v>0</v>
          </cell>
          <cell r="E573">
            <v>23727</v>
          </cell>
        </row>
        <row r="574">
          <cell r="A574" t="str">
            <v>MSFE-24N8D6-I</v>
          </cell>
          <cell r="B574" t="str">
            <v>Внутренний блок кондиционера</v>
          </cell>
          <cell r="C574">
            <v>0</v>
          </cell>
          <cell r="D574">
            <v>0</v>
          </cell>
          <cell r="E574">
            <v>32007</v>
          </cell>
        </row>
        <row r="575">
          <cell r="A575" t="str">
            <v>MSHP-09N8D6-I</v>
          </cell>
          <cell r="B575" t="str">
            <v>Внутренний блок кондиционера</v>
          </cell>
          <cell r="C575">
            <v>0</v>
          </cell>
          <cell r="D575">
            <v>0</v>
          </cell>
          <cell r="E575">
            <v>31647</v>
          </cell>
        </row>
        <row r="576">
          <cell r="A576" t="str">
            <v>MSHP-12N8D6-I</v>
          </cell>
          <cell r="B576" t="str">
            <v>Внутренний блок кондиционера</v>
          </cell>
          <cell r="C576">
            <v>0</v>
          </cell>
          <cell r="D576">
            <v>0</v>
          </cell>
          <cell r="E576">
            <v>33207</v>
          </cell>
        </row>
        <row r="577">
          <cell r="A577" t="str">
            <v>MSHP-18N8D0-I</v>
          </cell>
          <cell r="B577" t="str">
            <v>Внутренний блок кондиционера</v>
          </cell>
          <cell r="C577">
            <v>0</v>
          </cell>
          <cell r="D577">
            <v>0</v>
          </cell>
          <cell r="E577">
            <v>42327</v>
          </cell>
        </row>
        <row r="578">
          <cell r="A578" t="str">
            <v>MSHP-24N8D0-I</v>
          </cell>
          <cell r="B578" t="str">
            <v>Внутренний блок кондиционера</v>
          </cell>
          <cell r="C578">
            <v>0</v>
          </cell>
          <cell r="D578">
            <v>0</v>
          </cell>
          <cell r="E578">
            <v>53667</v>
          </cell>
        </row>
        <row r="579">
          <cell r="A579" t="str">
            <v>MSMA1A-07HRN1</v>
          </cell>
          <cell r="B579" t="str">
            <v>Внутренний блок кондиционера</v>
          </cell>
          <cell r="C579">
            <v>0</v>
          </cell>
          <cell r="D579">
            <v>0</v>
          </cell>
          <cell r="E579"/>
        </row>
        <row r="580">
          <cell r="A580" t="str">
            <v>MSMBCU-18HRFN1(BW)</v>
          </cell>
          <cell r="B580" t="str">
            <v>Внутренний блок кондиционера</v>
          </cell>
          <cell r="C580">
            <v>0</v>
          </cell>
          <cell r="D580">
            <v>17</v>
          </cell>
          <cell r="E580"/>
        </row>
        <row r="581">
          <cell r="A581" t="str">
            <v>NAC-07F1AI</v>
          </cell>
          <cell r="B581" t="str">
            <v>Внутренний блок кондиционера</v>
          </cell>
          <cell r="C581">
            <v>0</v>
          </cell>
          <cell r="D581">
            <v>0</v>
          </cell>
          <cell r="E581"/>
        </row>
        <row r="582">
          <cell r="A582" t="str">
            <v>NAC-09F1AI</v>
          </cell>
          <cell r="B582" t="str">
            <v>Внутренний блок кондиционера</v>
          </cell>
          <cell r="C582">
            <v>0</v>
          </cell>
          <cell r="D582">
            <v>0</v>
          </cell>
          <cell r="E582"/>
        </row>
        <row r="583">
          <cell r="A583" t="str">
            <v>PRAW-07TEDA2/I</v>
          </cell>
          <cell r="B583" t="str">
            <v>Внутренний блок кондиционера</v>
          </cell>
          <cell r="C583">
            <v>0</v>
          </cell>
          <cell r="D583">
            <v>0</v>
          </cell>
          <cell r="E583">
            <v>7560</v>
          </cell>
        </row>
        <row r="584">
          <cell r="A584" t="str">
            <v>PRAW-07TENA2/I</v>
          </cell>
          <cell r="B584" t="str">
            <v>Внутренний блок кондиционера</v>
          </cell>
          <cell r="C584">
            <v>0</v>
          </cell>
          <cell r="D584">
            <v>0</v>
          </cell>
          <cell r="E584">
            <v>5400</v>
          </cell>
        </row>
        <row r="585">
          <cell r="A585" t="str">
            <v>PRAW-09TEDA2/I</v>
          </cell>
          <cell r="B585" t="str">
            <v>Внутренний блок кондиционера</v>
          </cell>
          <cell r="C585">
            <v>0</v>
          </cell>
          <cell r="D585">
            <v>0</v>
          </cell>
          <cell r="E585">
            <v>8370</v>
          </cell>
        </row>
        <row r="586">
          <cell r="A586" t="str">
            <v>PRAW-09TENA2/I</v>
          </cell>
          <cell r="B586" t="str">
            <v>Внутренний блок кондиционера</v>
          </cell>
          <cell r="C586">
            <v>0</v>
          </cell>
          <cell r="D586">
            <v>0</v>
          </cell>
          <cell r="E586">
            <v>5940</v>
          </cell>
        </row>
        <row r="587">
          <cell r="A587" t="str">
            <v>PRAW-12TENA2/I</v>
          </cell>
          <cell r="B587" t="str">
            <v>Внутренний блок кондиционера</v>
          </cell>
          <cell r="C587">
            <v>0</v>
          </cell>
          <cell r="D587">
            <v>0</v>
          </cell>
          <cell r="E587">
            <v>8640</v>
          </cell>
        </row>
        <row r="588">
          <cell r="A588" t="str">
            <v>PRAW-18TEDA2/I</v>
          </cell>
          <cell r="B588" t="str">
            <v>Внутренний блок кондиционера</v>
          </cell>
          <cell r="C588">
            <v>0</v>
          </cell>
          <cell r="D588">
            <v>0</v>
          </cell>
          <cell r="E588">
            <v>16740</v>
          </cell>
        </row>
        <row r="589">
          <cell r="A589" t="str">
            <v>PRAW-18TENA2/I</v>
          </cell>
          <cell r="B589" t="str">
            <v>Внутренний блок кондиционера</v>
          </cell>
          <cell r="C589">
            <v>0</v>
          </cell>
          <cell r="D589">
            <v>0</v>
          </cell>
          <cell r="E589">
            <v>14310</v>
          </cell>
        </row>
        <row r="590">
          <cell r="A590" t="str">
            <v>PRAW-24TEDA2/I</v>
          </cell>
          <cell r="B590" t="str">
            <v>Внутренний блок кондиционера</v>
          </cell>
          <cell r="C590">
            <v>0</v>
          </cell>
          <cell r="D590">
            <v>0</v>
          </cell>
          <cell r="E590">
            <v>20790</v>
          </cell>
        </row>
        <row r="591">
          <cell r="A591" t="str">
            <v>PRAW-24TENA2/I</v>
          </cell>
          <cell r="B591" t="str">
            <v>Внутренний блок кондиционера</v>
          </cell>
          <cell r="C591">
            <v>0</v>
          </cell>
          <cell r="D591">
            <v>0</v>
          </cell>
          <cell r="E591">
            <v>18090</v>
          </cell>
        </row>
        <row r="592">
          <cell r="A592" t="str">
            <v>ASITA20HW/ASOTA20HW</v>
          </cell>
          <cell r="B592" t="str">
            <v>Бытовой кондиционер</v>
          </cell>
          <cell r="C592">
            <v>0</v>
          </cell>
          <cell r="D592">
            <v>0</v>
          </cell>
          <cell r="E592">
            <v>20190</v>
          </cell>
        </row>
        <row r="593">
          <cell r="A593" t="str">
            <v>ASITA25HW/ASOTA25HW</v>
          </cell>
          <cell r="B593" t="str">
            <v>Бытовой кондиционер</v>
          </cell>
          <cell r="C593">
            <v>0</v>
          </cell>
          <cell r="D593">
            <v>0</v>
          </cell>
          <cell r="E593">
            <v>22190</v>
          </cell>
        </row>
        <row r="594">
          <cell r="A594" t="str">
            <v>ASITA35HW/ASOTA35HW</v>
          </cell>
          <cell r="B594" t="str">
            <v>Бытовой кондиционер</v>
          </cell>
          <cell r="C594">
            <v>0</v>
          </cell>
          <cell r="D594">
            <v>0</v>
          </cell>
          <cell r="E594">
            <v>30190</v>
          </cell>
        </row>
        <row r="595">
          <cell r="A595" t="str">
            <v>ASITA50HW/ASOTA50HW</v>
          </cell>
          <cell r="B595" t="str">
            <v>Бытовой кондиционер</v>
          </cell>
          <cell r="C595">
            <v>0</v>
          </cell>
          <cell r="D595">
            <v>0</v>
          </cell>
          <cell r="E595">
            <v>49890</v>
          </cell>
        </row>
        <row r="596">
          <cell r="A596" t="str">
            <v>ASITA70HW/ASOTA70HW</v>
          </cell>
          <cell r="B596" t="str">
            <v>Бытовой кондиционер</v>
          </cell>
          <cell r="C596">
            <v>0</v>
          </cell>
          <cell r="D596">
            <v>0</v>
          </cell>
          <cell r="E596">
            <v>62790</v>
          </cell>
        </row>
        <row r="597">
          <cell r="A597" t="str">
            <v>ARC07-WDTE2</v>
          </cell>
          <cell r="B597" t="str">
            <v>Бытовой кондиционер</v>
          </cell>
          <cell r="C597">
            <v>0</v>
          </cell>
          <cell r="D597">
            <v>0</v>
          </cell>
          <cell r="E597">
            <v>24990</v>
          </cell>
        </row>
        <row r="598">
          <cell r="A598" t="str">
            <v>ARC09-WDTE2</v>
          </cell>
          <cell r="B598" t="str">
            <v>Бытовой кондиционер</v>
          </cell>
          <cell r="C598">
            <v>0</v>
          </cell>
          <cell r="D598">
            <v>0</v>
          </cell>
          <cell r="E598">
            <v>26990</v>
          </cell>
        </row>
        <row r="599">
          <cell r="A599" t="str">
            <v>ARC09-WNTE2</v>
          </cell>
          <cell r="B599" t="str">
            <v>Бытовой кондиционер</v>
          </cell>
          <cell r="C599">
            <v>0</v>
          </cell>
          <cell r="D599">
            <v>0</v>
          </cell>
          <cell r="E599">
            <v>19990</v>
          </cell>
        </row>
        <row r="600">
          <cell r="A600" t="str">
            <v>ARC18-WNTE2</v>
          </cell>
          <cell r="B600" t="str">
            <v>Бытовой кондиционер</v>
          </cell>
          <cell r="C600">
            <v>0</v>
          </cell>
          <cell r="D600">
            <v>0</v>
          </cell>
          <cell r="E600">
            <v>40990</v>
          </cell>
        </row>
        <row r="601">
          <cell r="A601" t="str">
            <v>ASX07F1/ASB07F1</v>
          </cell>
          <cell r="B601" t="str">
            <v>Бытовой кондиционер</v>
          </cell>
          <cell r="C601">
            <v>0</v>
          </cell>
          <cell r="D601">
            <v>0</v>
          </cell>
          <cell r="E601">
            <v>19990</v>
          </cell>
        </row>
        <row r="602">
          <cell r="A602" t="str">
            <v>ASX07FZ1/ASB07FZ1</v>
          </cell>
          <cell r="B602" t="str">
            <v>Бытовой кондиционер</v>
          </cell>
          <cell r="C602">
            <v>0</v>
          </cell>
          <cell r="D602">
            <v>0</v>
          </cell>
          <cell r="E602">
            <v>29190</v>
          </cell>
        </row>
        <row r="603">
          <cell r="A603" t="str">
            <v>ASX07H1/ASB07H1</v>
          </cell>
          <cell r="B603" t="str">
            <v>Бытовой кондиционер</v>
          </cell>
          <cell r="C603">
            <v>0</v>
          </cell>
          <cell r="D603">
            <v>0</v>
          </cell>
          <cell r="E603">
            <v>19990</v>
          </cell>
        </row>
        <row r="604">
          <cell r="A604" t="str">
            <v>ASX07H1R/ASB07H1R</v>
          </cell>
          <cell r="B604" t="str">
            <v>Бытовой кондиционер</v>
          </cell>
          <cell r="C604">
            <v>0</v>
          </cell>
          <cell r="D604">
            <v>0</v>
          </cell>
          <cell r="E604">
            <v>20790</v>
          </cell>
        </row>
        <row r="605">
          <cell r="A605" t="str">
            <v>ASX07H1Z1R/ASB07H1Z1R</v>
          </cell>
          <cell r="B605" t="str">
            <v>Бытовой кондиционер</v>
          </cell>
          <cell r="C605">
            <v>0</v>
          </cell>
          <cell r="D605">
            <v>0</v>
          </cell>
          <cell r="E605">
            <v>30490</v>
          </cell>
        </row>
        <row r="606">
          <cell r="A606" t="str">
            <v>ASX07HZ1/ASB07HZ1</v>
          </cell>
          <cell r="B606" t="str">
            <v>Бытовой кондиционер</v>
          </cell>
          <cell r="C606">
            <v>0</v>
          </cell>
          <cell r="D606">
            <v>0</v>
          </cell>
          <cell r="E606">
            <v>27190</v>
          </cell>
        </row>
        <row r="607">
          <cell r="A607" t="str">
            <v>ASX07HZ1R/ASB07HZ1R</v>
          </cell>
          <cell r="B607" t="str">
            <v>Бытовой кондиционер</v>
          </cell>
          <cell r="C607">
            <v>0</v>
          </cell>
          <cell r="D607">
            <v>0</v>
          </cell>
          <cell r="E607">
            <v>30090</v>
          </cell>
        </row>
        <row r="608">
          <cell r="A608" t="str">
            <v>ASX09D1Z1R/ASB09D1Z1R</v>
          </cell>
          <cell r="B608" t="str">
            <v>Бытовой кондиционер</v>
          </cell>
          <cell r="C608">
            <v>0</v>
          </cell>
          <cell r="D608">
            <v>0</v>
          </cell>
          <cell r="E608">
            <v>27490</v>
          </cell>
        </row>
        <row r="609">
          <cell r="A609" t="str">
            <v>ASX09F1/ASB09F1</v>
          </cell>
          <cell r="B609" t="str">
            <v>Бытовой кондиционер</v>
          </cell>
          <cell r="C609">
            <v>0</v>
          </cell>
          <cell r="D609">
            <v>0</v>
          </cell>
          <cell r="E609">
            <v>22190</v>
          </cell>
        </row>
        <row r="610">
          <cell r="A610" t="str">
            <v>ASX09FZ1/ASB09FZ1</v>
          </cell>
          <cell r="B610" t="str">
            <v>Бытовой кондиционер</v>
          </cell>
          <cell r="C610">
            <v>0</v>
          </cell>
          <cell r="D610">
            <v>0</v>
          </cell>
          <cell r="E610">
            <v>30790</v>
          </cell>
        </row>
        <row r="611">
          <cell r="A611" t="str">
            <v>ASX09H1/ASB09H1</v>
          </cell>
          <cell r="B611" t="str">
            <v>Бытовой кондиционер</v>
          </cell>
          <cell r="C611">
            <v>0</v>
          </cell>
          <cell r="D611">
            <v>0</v>
          </cell>
          <cell r="E611">
            <v>21490</v>
          </cell>
        </row>
        <row r="612">
          <cell r="A612" t="str">
            <v>ASX09H1R/ASB09H1R</v>
          </cell>
          <cell r="B612" t="str">
            <v>Бытовой кондиционер</v>
          </cell>
          <cell r="C612">
            <v>9</v>
          </cell>
          <cell r="D612">
            <v>0</v>
          </cell>
          <cell r="E612">
            <v>22890</v>
          </cell>
        </row>
        <row r="613">
          <cell r="A613" t="str">
            <v>ASX09H1Z1R/ASB09H1Z1R</v>
          </cell>
          <cell r="B613" t="str">
            <v>Бытовой кондиционер</v>
          </cell>
          <cell r="C613">
            <v>0</v>
          </cell>
          <cell r="D613">
            <v>0</v>
          </cell>
          <cell r="E613">
            <v>32490</v>
          </cell>
        </row>
        <row r="614">
          <cell r="A614" t="str">
            <v>ASX09HZ1/ASB09HZ1</v>
          </cell>
          <cell r="B614" t="str">
            <v>Бытовой кондиционер</v>
          </cell>
          <cell r="C614">
            <v>0</v>
          </cell>
          <cell r="D614">
            <v>0</v>
          </cell>
          <cell r="E614">
            <v>29890</v>
          </cell>
        </row>
        <row r="615">
          <cell r="A615" t="str">
            <v>ASX09HZ1R/ASB09HZ1R</v>
          </cell>
          <cell r="B615" t="str">
            <v>Бытовой кондиционер</v>
          </cell>
          <cell r="C615">
            <v>0</v>
          </cell>
          <cell r="D615">
            <v>18</v>
          </cell>
          <cell r="E615">
            <v>31890</v>
          </cell>
        </row>
        <row r="616">
          <cell r="A616" t="str">
            <v>ASX12F1/ASB12F1</v>
          </cell>
          <cell r="B616" t="str">
            <v>Бытовой кондиционер</v>
          </cell>
          <cell r="C616" t="str">
            <v>&gt;50</v>
          </cell>
          <cell r="D616">
            <v>0</v>
          </cell>
          <cell r="E616">
            <v>30190</v>
          </cell>
        </row>
        <row r="617">
          <cell r="A617" t="str">
            <v>ASX12FZ1/ASB12FZ1</v>
          </cell>
          <cell r="B617" t="str">
            <v>Бытовой кондиционер</v>
          </cell>
          <cell r="C617">
            <v>6</v>
          </cell>
          <cell r="D617">
            <v>0</v>
          </cell>
          <cell r="E617">
            <v>33990</v>
          </cell>
        </row>
        <row r="618">
          <cell r="A618" t="str">
            <v>ASX12H1A/ASB12H1A</v>
          </cell>
          <cell r="B618" t="str">
            <v>Бытовой кондиционер</v>
          </cell>
          <cell r="C618">
            <v>0</v>
          </cell>
          <cell r="D618">
            <v>0</v>
          </cell>
          <cell r="E618">
            <v>30790</v>
          </cell>
        </row>
        <row r="619">
          <cell r="A619" t="str">
            <v>ASX12H1R/ASB12H1R</v>
          </cell>
          <cell r="B619" t="str">
            <v>Бытовой кондиционер</v>
          </cell>
          <cell r="C619" t="str">
            <v>&gt;50</v>
          </cell>
          <cell r="D619" t="str">
            <v>&gt;50</v>
          </cell>
          <cell r="E619">
            <v>31190</v>
          </cell>
        </row>
        <row r="620">
          <cell r="A620" t="str">
            <v>ASX12H1Z1R/ASB12H1Z1R</v>
          </cell>
          <cell r="B620" t="str">
            <v>Бытовой кондиционер</v>
          </cell>
          <cell r="C620" t="str">
            <v>&gt;50</v>
          </cell>
          <cell r="D620">
            <v>0</v>
          </cell>
          <cell r="E620">
            <v>35490</v>
          </cell>
        </row>
        <row r="621">
          <cell r="A621" t="str">
            <v>ASX12HZ1/ASB12HZ1</v>
          </cell>
          <cell r="B621" t="str">
            <v>Бытовой кондиционер</v>
          </cell>
          <cell r="C621">
            <v>0</v>
          </cell>
          <cell r="D621">
            <v>0</v>
          </cell>
          <cell r="E621">
            <v>35390</v>
          </cell>
        </row>
        <row r="622">
          <cell r="A622" t="str">
            <v>ASX12HZ1R/ASB12HZ1R</v>
          </cell>
          <cell r="B622" t="str">
            <v>Бытовой кондиционер</v>
          </cell>
          <cell r="C622">
            <v>0</v>
          </cell>
          <cell r="D622">
            <v>0</v>
          </cell>
          <cell r="E622">
            <v>35090</v>
          </cell>
        </row>
        <row r="623">
          <cell r="A623" t="str">
            <v>ASX18F1/ASB18F1</v>
          </cell>
          <cell r="B623" t="str">
            <v>Бытовой кондиционер</v>
          </cell>
          <cell r="C623">
            <v>0</v>
          </cell>
          <cell r="D623">
            <v>0</v>
          </cell>
          <cell r="E623">
            <v>49890</v>
          </cell>
        </row>
        <row r="624">
          <cell r="A624" t="str">
            <v>ASX18FZ1/ASB18FZ1</v>
          </cell>
          <cell r="B624" t="str">
            <v>Бытовой кондиционер</v>
          </cell>
          <cell r="C624" t="str">
            <v>&gt;50</v>
          </cell>
          <cell r="D624">
            <v>0</v>
          </cell>
          <cell r="E624">
            <v>58990</v>
          </cell>
        </row>
        <row r="625">
          <cell r="A625" t="str">
            <v>ASX18H1A/ASB18H1A</v>
          </cell>
          <cell r="B625" t="str">
            <v>Бытовой кондиционер</v>
          </cell>
          <cell r="C625">
            <v>0</v>
          </cell>
          <cell r="D625">
            <v>0</v>
          </cell>
          <cell r="E625">
            <v>53890</v>
          </cell>
        </row>
        <row r="626">
          <cell r="A626" t="str">
            <v>ASX18H1R/ASB18H1R</v>
          </cell>
          <cell r="B626" t="str">
            <v>Бытовой кондиционер</v>
          </cell>
          <cell r="C626">
            <v>43</v>
          </cell>
          <cell r="D626">
            <v>0</v>
          </cell>
          <cell r="E626">
            <v>51490</v>
          </cell>
        </row>
        <row r="627">
          <cell r="A627" t="str">
            <v>ASX18H1Z1R/ASB18H1Z1R</v>
          </cell>
          <cell r="B627" t="str">
            <v>Бытовой кондиционер</v>
          </cell>
          <cell r="C627">
            <v>22</v>
          </cell>
          <cell r="D627">
            <v>0</v>
          </cell>
          <cell r="E627">
            <v>61590</v>
          </cell>
        </row>
        <row r="628">
          <cell r="A628" t="str">
            <v>ASX18HZ1/ASB18HZ1</v>
          </cell>
          <cell r="B628" t="str">
            <v>Бытовой кондиционер</v>
          </cell>
          <cell r="C628">
            <v>0</v>
          </cell>
          <cell r="D628">
            <v>0</v>
          </cell>
          <cell r="E628">
            <v>62990</v>
          </cell>
        </row>
        <row r="629">
          <cell r="A629" t="str">
            <v>ASX18HZ1R/ASB18HZ1R</v>
          </cell>
          <cell r="B629" t="str">
            <v>Бытовой кондиционер</v>
          </cell>
          <cell r="C629">
            <v>0</v>
          </cell>
          <cell r="D629">
            <v>0</v>
          </cell>
          <cell r="E629">
            <v>60890</v>
          </cell>
        </row>
        <row r="630">
          <cell r="A630" t="str">
            <v>ASX24F1/ASB24F1</v>
          </cell>
          <cell r="B630" t="str">
            <v>Бытовой кондиционер</v>
          </cell>
          <cell r="C630">
            <v>0</v>
          </cell>
          <cell r="D630">
            <v>0</v>
          </cell>
          <cell r="E630">
            <v>62790</v>
          </cell>
        </row>
        <row r="631">
          <cell r="A631" t="str">
            <v>ASX24FZ1/ASB24FZ1</v>
          </cell>
          <cell r="B631" t="str">
            <v>Бытовой кондиционер</v>
          </cell>
          <cell r="C631">
            <v>12</v>
          </cell>
          <cell r="D631">
            <v>0</v>
          </cell>
          <cell r="E631">
            <v>75390</v>
          </cell>
        </row>
        <row r="632">
          <cell r="A632" t="str">
            <v>ASX24H1/ASB24H1</v>
          </cell>
          <cell r="B632" t="str">
            <v>Бытовой кондиционер</v>
          </cell>
          <cell r="C632">
            <v>0</v>
          </cell>
          <cell r="D632">
            <v>0</v>
          </cell>
          <cell r="E632">
            <v>66390</v>
          </cell>
        </row>
        <row r="633">
          <cell r="A633" t="str">
            <v>ASX24H1R/ASB24H1R</v>
          </cell>
          <cell r="B633" t="str">
            <v>Бытовой кондиционер</v>
          </cell>
          <cell r="C633">
            <v>42</v>
          </cell>
          <cell r="D633">
            <v>0</v>
          </cell>
          <cell r="E633">
            <v>64690</v>
          </cell>
        </row>
        <row r="634">
          <cell r="A634" t="str">
            <v>ASX24H1Z1R/ASB24H1Z1R</v>
          </cell>
          <cell r="B634" t="str">
            <v>Бытовой кондиционер</v>
          </cell>
          <cell r="C634" t="str">
            <v>&gt;50</v>
          </cell>
          <cell r="D634">
            <v>0</v>
          </cell>
          <cell r="E634">
            <v>78690</v>
          </cell>
        </row>
        <row r="635">
          <cell r="A635" t="str">
            <v>ASX24HZ1/ASB24HZ1</v>
          </cell>
          <cell r="B635" t="str">
            <v>Бытовой кондиционер</v>
          </cell>
          <cell r="C635">
            <v>0</v>
          </cell>
          <cell r="D635">
            <v>0</v>
          </cell>
          <cell r="E635">
            <v>77390</v>
          </cell>
        </row>
        <row r="636">
          <cell r="A636" t="str">
            <v>ASX24HZ1R/ASB24HZ1R</v>
          </cell>
          <cell r="B636" t="str">
            <v>Бытовой кондиционер</v>
          </cell>
          <cell r="C636">
            <v>0</v>
          </cell>
          <cell r="D636">
            <v>0</v>
          </cell>
          <cell r="E636">
            <v>77990</v>
          </cell>
        </row>
        <row r="637">
          <cell r="A637" t="str">
            <v>CL6001iU W 26 E/CL6001i 26 E</v>
          </cell>
          <cell r="B637" t="str">
            <v>Бытовой кондиционер</v>
          </cell>
          <cell r="C637">
            <v>0</v>
          </cell>
          <cell r="D637">
            <v>0</v>
          </cell>
          <cell r="E637">
            <v>67900</v>
          </cell>
        </row>
        <row r="638">
          <cell r="A638" t="str">
            <v>CL6001iU W 70 E/CL6001i 70 E</v>
          </cell>
          <cell r="B638" t="str">
            <v>Бытовой кондиционер</v>
          </cell>
          <cell r="C638">
            <v>0</v>
          </cell>
          <cell r="D638">
            <v>0</v>
          </cell>
          <cell r="E638">
            <v>154490</v>
          </cell>
        </row>
        <row r="639">
          <cell r="A639" t="str">
            <v>CLL2000 W 23/CLL2000 23</v>
          </cell>
          <cell r="B639" t="str">
            <v>Бытовой кондиционер</v>
          </cell>
          <cell r="C639">
            <v>0</v>
          </cell>
          <cell r="D639">
            <v>0</v>
          </cell>
          <cell r="E639">
            <v>30990</v>
          </cell>
        </row>
        <row r="640">
          <cell r="A640" t="str">
            <v>CLL2000 W 26/CLL2000 26</v>
          </cell>
          <cell r="B640" t="str">
            <v>Бытовой кондиционер</v>
          </cell>
          <cell r="C640">
            <v>0</v>
          </cell>
          <cell r="D640">
            <v>0</v>
          </cell>
          <cell r="E640">
            <v>34990</v>
          </cell>
        </row>
        <row r="641">
          <cell r="A641" t="str">
            <v>CLL2000 W 35/CLL2000 35</v>
          </cell>
          <cell r="B641" t="str">
            <v>Бытовой кондиционер</v>
          </cell>
          <cell r="C641">
            <v>0</v>
          </cell>
          <cell r="D641">
            <v>0</v>
          </cell>
          <cell r="E641">
            <v>41990</v>
          </cell>
        </row>
        <row r="642">
          <cell r="A642" t="str">
            <v>CLL2000 W 53/CLL2000 53</v>
          </cell>
          <cell r="B642" t="str">
            <v>Бытовой кондиционер</v>
          </cell>
          <cell r="C642">
            <v>0</v>
          </cell>
          <cell r="D642">
            <v>0</v>
          </cell>
          <cell r="E642">
            <v>53190</v>
          </cell>
        </row>
        <row r="643">
          <cell r="A643" t="str">
            <v>CLL2000 W 70/CLL2000 70</v>
          </cell>
          <cell r="B643" t="str">
            <v>Бытовой кондиционер</v>
          </cell>
          <cell r="C643">
            <v>0</v>
          </cell>
          <cell r="D643">
            <v>0</v>
          </cell>
          <cell r="E643">
            <v>64890</v>
          </cell>
        </row>
        <row r="644">
          <cell r="A644" t="str">
            <v>CLL5000 W 22 E/CLL5000 22 E</v>
          </cell>
          <cell r="B644" t="str">
            <v>Бытовой кондиционер</v>
          </cell>
          <cell r="C644">
            <v>0</v>
          </cell>
          <cell r="D644">
            <v>0</v>
          </cell>
          <cell r="E644">
            <v>46990</v>
          </cell>
        </row>
        <row r="645">
          <cell r="A645" t="str">
            <v>CLL5000 W 28 E/CLL5000 28 E</v>
          </cell>
          <cell r="B645" t="str">
            <v>Бытовой кондиционер</v>
          </cell>
          <cell r="C645">
            <v>0</v>
          </cell>
          <cell r="D645">
            <v>0</v>
          </cell>
          <cell r="E645">
            <v>49990</v>
          </cell>
        </row>
        <row r="646">
          <cell r="A646" t="str">
            <v>CLL5000 W 34 E/CLL5000 34 E</v>
          </cell>
          <cell r="B646" t="str">
            <v>Бытовой кондиционер</v>
          </cell>
          <cell r="C646">
            <v>0</v>
          </cell>
          <cell r="D646">
            <v>0</v>
          </cell>
          <cell r="E646">
            <v>56990</v>
          </cell>
        </row>
        <row r="647">
          <cell r="A647" t="str">
            <v>Climate 5000 RAC 2,6-3 IBW/Climate 5000 RAC 2,6-2 OUE</v>
          </cell>
          <cell r="B647" t="str">
            <v>Бытовой кондиционер</v>
          </cell>
          <cell r="C647">
            <v>0</v>
          </cell>
          <cell r="D647">
            <v>0</v>
          </cell>
          <cell r="E647">
            <v>40290</v>
          </cell>
        </row>
        <row r="648">
          <cell r="A648" t="str">
            <v>Climate 5000 RAC 5,3-3 IBW/Climate 5000 RAC 5,3-2 OUE</v>
          </cell>
          <cell r="B648" t="str">
            <v>Бытовой кондиционер</v>
          </cell>
          <cell r="C648">
            <v>0</v>
          </cell>
          <cell r="D648">
            <v>0</v>
          </cell>
          <cell r="E648">
            <v>77290</v>
          </cell>
        </row>
        <row r="649">
          <cell r="A649" t="str">
            <v>Climate 5000 RAC 7-3 IBW/Climate 5000 RAC 7-2 OUE</v>
          </cell>
          <cell r="B649" t="str">
            <v>Бытовой кондиционер</v>
          </cell>
          <cell r="C649">
            <v>0</v>
          </cell>
          <cell r="D649">
            <v>0</v>
          </cell>
          <cell r="E649">
            <v>99690</v>
          </cell>
        </row>
        <row r="650">
          <cell r="A650" t="str">
            <v>CU07GNR-I/CU07GNR-O</v>
          </cell>
          <cell r="B650" t="str">
            <v>Бытовой кондиционер</v>
          </cell>
          <cell r="C650">
            <v>0</v>
          </cell>
          <cell r="D650">
            <v>0</v>
          </cell>
          <cell r="E650">
            <v>27090</v>
          </cell>
        </row>
        <row r="651">
          <cell r="A651" t="str">
            <v>CU07GR-I/CU07GR-O</v>
          </cell>
          <cell r="B651" t="str">
            <v>Бытовой кондиционер</v>
          </cell>
          <cell r="C651">
            <v>0</v>
          </cell>
          <cell r="D651">
            <v>0</v>
          </cell>
          <cell r="E651">
            <v>18390</v>
          </cell>
        </row>
        <row r="652">
          <cell r="A652" t="str">
            <v>CU09GNR-I/CU09GNR-O</v>
          </cell>
          <cell r="B652" t="str">
            <v>Бытовой кондиционер</v>
          </cell>
          <cell r="C652">
            <v>0</v>
          </cell>
          <cell r="D652" t="str">
            <v>&gt;50</v>
          </cell>
          <cell r="E652">
            <v>28890</v>
          </cell>
        </row>
        <row r="653">
          <cell r="A653" t="str">
            <v>CU09GR-I/CU09GR-O</v>
          </cell>
          <cell r="B653" t="str">
            <v>Бытовой кондиционер</v>
          </cell>
          <cell r="C653">
            <v>0</v>
          </cell>
          <cell r="D653">
            <v>0</v>
          </cell>
          <cell r="E653">
            <v>20290</v>
          </cell>
        </row>
        <row r="654">
          <cell r="A654" t="str">
            <v>CU12GNR-I/CU12GNR-O</v>
          </cell>
          <cell r="B654" t="str">
            <v>Бытовой кондиционер</v>
          </cell>
          <cell r="C654">
            <v>0</v>
          </cell>
          <cell r="D654" t="str">
            <v>&gt;50</v>
          </cell>
          <cell r="E654">
            <v>31590</v>
          </cell>
        </row>
        <row r="655">
          <cell r="A655" t="str">
            <v>CU12GR-I/CU12GR-O</v>
          </cell>
          <cell r="B655" t="str">
            <v>Бытовой кондиционер</v>
          </cell>
          <cell r="C655">
            <v>5</v>
          </cell>
          <cell r="D655">
            <v>2</v>
          </cell>
          <cell r="E655">
            <v>28690</v>
          </cell>
        </row>
        <row r="656">
          <cell r="A656" t="str">
            <v>CU18GNR-I/CU18GNR-O</v>
          </cell>
          <cell r="B656" t="str">
            <v>Бытовой кондиционер</v>
          </cell>
          <cell r="C656">
            <v>8</v>
          </cell>
          <cell r="D656" t="str">
            <v>&gt;50</v>
          </cell>
          <cell r="E656">
            <v>59890</v>
          </cell>
        </row>
        <row r="657">
          <cell r="A657" t="str">
            <v>CU18GR-I/CU18GR-O</v>
          </cell>
          <cell r="B657" t="str">
            <v>Бытовой кондиционер</v>
          </cell>
          <cell r="C657">
            <v>0</v>
          </cell>
          <cell r="D657">
            <v>0</v>
          </cell>
          <cell r="E657">
            <v>47190</v>
          </cell>
        </row>
        <row r="658">
          <cell r="A658" t="str">
            <v>E20AVQ1_UNL_A/E20FV1_UNL_A</v>
          </cell>
          <cell r="B658" t="str">
            <v>Облачный кондиционер</v>
          </cell>
          <cell r="C658">
            <v>0</v>
          </cell>
          <cell r="D658">
            <v>0</v>
          </cell>
          <cell r="E658">
            <v>27190</v>
          </cell>
        </row>
        <row r="659">
          <cell r="A659" t="str">
            <v>E25AVQ1_UNL_A/E25FV1_UNL_A</v>
          </cell>
          <cell r="B659" t="str">
            <v>Облачный кондиционер</v>
          </cell>
          <cell r="C659">
            <v>0</v>
          </cell>
          <cell r="D659">
            <v>0</v>
          </cell>
          <cell r="E659">
            <v>29090</v>
          </cell>
        </row>
        <row r="660">
          <cell r="A660" t="str">
            <v>E35AVQ1_UNL_A/E35FV1_UNL_A</v>
          </cell>
          <cell r="B660" t="str">
            <v>Облачный кондиционер</v>
          </cell>
          <cell r="C660">
            <v>0</v>
          </cell>
          <cell r="D660">
            <v>0</v>
          </cell>
          <cell r="E660">
            <v>38090</v>
          </cell>
        </row>
        <row r="661">
          <cell r="A661" t="str">
            <v>E50AVQ1_UNL_A/E50FV1_UNL_A</v>
          </cell>
          <cell r="B661" t="str">
            <v>Облачный кондиционер</v>
          </cell>
          <cell r="C661">
            <v>0</v>
          </cell>
          <cell r="D661">
            <v>0</v>
          </cell>
          <cell r="E661">
            <v>58390</v>
          </cell>
        </row>
        <row r="662">
          <cell r="A662" t="str">
            <v>B20AVQ1_UNL_A/B20FV1_UNL_A</v>
          </cell>
          <cell r="B662" t="str">
            <v>Облачный кондиционер</v>
          </cell>
          <cell r="C662">
            <v>0</v>
          </cell>
          <cell r="D662">
            <v>0</v>
          </cell>
          <cell r="E662">
            <v>27190</v>
          </cell>
        </row>
        <row r="663">
          <cell r="A663" t="str">
            <v>B25AVQ1_UNL_A/B25FV1_UNL_A</v>
          </cell>
          <cell r="B663" t="str">
            <v>Облачный кондиционер</v>
          </cell>
          <cell r="C663">
            <v>0</v>
          </cell>
          <cell r="D663">
            <v>0</v>
          </cell>
          <cell r="E663">
            <v>29090</v>
          </cell>
        </row>
        <row r="664">
          <cell r="A664" t="str">
            <v>B35AVQ1_UNL_A/B35FV1_UNL_A</v>
          </cell>
          <cell r="B664" t="str">
            <v>Облачный кондиционер</v>
          </cell>
          <cell r="C664">
            <v>0</v>
          </cell>
          <cell r="D664">
            <v>0</v>
          </cell>
          <cell r="E664">
            <v>38090</v>
          </cell>
        </row>
        <row r="665">
          <cell r="A665" t="str">
            <v>B50AVQ1_UNL_A/B50FV1_UNL_A</v>
          </cell>
          <cell r="B665" t="str">
            <v>Облачный кондиционер</v>
          </cell>
          <cell r="C665">
            <v>0</v>
          </cell>
          <cell r="D665">
            <v>0</v>
          </cell>
          <cell r="E665">
            <v>58390</v>
          </cell>
        </row>
        <row r="666">
          <cell r="A666" t="str">
            <v>A20AVQ1_UNL_A/A20FV1_UNL_A</v>
          </cell>
          <cell r="B666" t="str">
            <v>Облачный кондиционер</v>
          </cell>
          <cell r="C666">
            <v>0</v>
          </cell>
          <cell r="D666">
            <v>0</v>
          </cell>
          <cell r="E666">
            <v>27190</v>
          </cell>
        </row>
        <row r="667">
          <cell r="A667" t="str">
            <v>A20AVQ2_UNL/A20FV2_UNL</v>
          </cell>
          <cell r="B667" t="str">
            <v>Облачный кондиционер</v>
          </cell>
          <cell r="C667">
            <v>1</v>
          </cell>
          <cell r="D667">
            <v>0</v>
          </cell>
          <cell r="E667">
            <v>41090</v>
          </cell>
        </row>
        <row r="668">
          <cell r="A668" t="str">
            <v>A25AVQ1_UNL_A/A25FV1_UNL_A</v>
          </cell>
          <cell r="B668" t="str">
            <v>Облачный кондиционер</v>
          </cell>
          <cell r="C668">
            <v>0</v>
          </cell>
          <cell r="D668">
            <v>0</v>
          </cell>
          <cell r="E668">
            <v>29090</v>
          </cell>
        </row>
        <row r="669">
          <cell r="A669" t="str">
            <v>A25AVQ2_UNL/A25FV2_UNL</v>
          </cell>
          <cell r="B669" t="str">
            <v>Облачный кондиционер</v>
          </cell>
          <cell r="C669">
            <v>0</v>
          </cell>
          <cell r="D669">
            <v>0</v>
          </cell>
          <cell r="E669">
            <v>43090</v>
          </cell>
        </row>
        <row r="670">
          <cell r="A670" t="str">
            <v>A35AVQ1_UNL_A/A35FV1_UNL_A</v>
          </cell>
          <cell r="B670" t="str">
            <v>Облачный кондиционер</v>
          </cell>
          <cell r="C670">
            <v>0</v>
          </cell>
          <cell r="D670">
            <v>0</v>
          </cell>
          <cell r="E670">
            <v>38090</v>
          </cell>
        </row>
        <row r="671">
          <cell r="A671" t="str">
            <v>A35AVQ2_UNL/A35FV2_UNL</v>
          </cell>
          <cell r="B671" t="str">
            <v>Облачный кондиционер</v>
          </cell>
          <cell r="C671">
            <v>0</v>
          </cell>
          <cell r="D671">
            <v>0</v>
          </cell>
          <cell r="E671">
            <v>51990</v>
          </cell>
        </row>
        <row r="672">
          <cell r="A672" t="str">
            <v>A50AVQ1_UNL_A/A50FV1_UNL_A</v>
          </cell>
          <cell r="B672" t="str">
            <v>Облачный кондиционер</v>
          </cell>
          <cell r="C672">
            <v>0</v>
          </cell>
          <cell r="D672">
            <v>0</v>
          </cell>
          <cell r="E672">
            <v>58390</v>
          </cell>
        </row>
        <row r="673">
          <cell r="A673" t="str">
            <v>A50AVQ2_UNL/A50FV2_UNL</v>
          </cell>
          <cell r="B673" t="str">
            <v>Облачный кондиционер</v>
          </cell>
          <cell r="C673">
            <v>0</v>
          </cell>
          <cell r="D673">
            <v>0</v>
          </cell>
          <cell r="E673">
            <v>72290</v>
          </cell>
        </row>
        <row r="674">
          <cell r="A674" t="str">
            <v>AIR20AVQ1/AIR20FV1</v>
          </cell>
          <cell r="B674" t="str">
            <v>Бытовой кондиционер</v>
          </cell>
          <cell r="C674">
            <v>0</v>
          </cell>
          <cell r="D674">
            <v>0</v>
          </cell>
          <cell r="E674">
            <v>22690</v>
          </cell>
        </row>
        <row r="675">
          <cell r="A675" t="str">
            <v>AIR20AVQ1R/AIR20FV1R</v>
          </cell>
          <cell r="B675" t="str">
            <v>Бытовой кондиционер</v>
          </cell>
          <cell r="C675">
            <v>0</v>
          </cell>
          <cell r="D675">
            <v>0</v>
          </cell>
          <cell r="E675">
            <v>25190</v>
          </cell>
        </row>
        <row r="676">
          <cell r="A676" t="str">
            <v>AIR25AVQ1/AIR25FV1</v>
          </cell>
          <cell r="B676" t="str">
            <v>Бытовой кондиционер</v>
          </cell>
          <cell r="C676">
            <v>0</v>
          </cell>
          <cell r="D676">
            <v>0</v>
          </cell>
          <cell r="E676">
            <v>24690</v>
          </cell>
        </row>
        <row r="677">
          <cell r="A677" t="str">
            <v>AIR25AVQ1R/AIR25FV1R</v>
          </cell>
          <cell r="B677" t="str">
            <v>Бытовой кондиционер</v>
          </cell>
          <cell r="C677">
            <v>0</v>
          </cell>
          <cell r="D677">
            <v>0</v>
          </cell>
          <cell r="E677">
            <v>27490</v>
          </cell>
        </row>
        <row r="678">
          <cell r="A678" t="str">
            <v>AIR25AVQS1R-1/AIR25FVS1R-1</v>
          </cell>
          <cell r="B678" t="str">
            <v>Бытовой кондиционер</v>
          </cell>
          <cell r="C678">
            <v>0</v>
          </cell>
          <cell r="D678">
            <v>0</v>
          </cell>
          <cell r="E678">
            <v>39990</v>
          </cell>
        </row>
        <row r="679">
          <cell r="A679" t="str">
            <v>AIR25AVQS1R-2/AIR25FVS1R-2</v>
          </cell>
          <cell r="B679" t="str">
            <v>Бытовой кондиционер</v>
          </cell>
          <cell r="C679">
            <v>0</v>
          </cell>
          <cell r="D679">
            <v>0</v>
          </cell>
          <cell r="E679">
            <v>44390</v>
          </cell>
        </row>
        <row r="680">
          <cell r="A680" t="str">
            <v>AIR35AVQ1/AIR35FV1</v>
          </cell>
          <cell r="B680" t="str">
            <v>Бытовой кондиционер</v>
          </cell>
          <cell r="C680">
            <v>0</v>
          </cell>
          <cell r="D680">
            <v>0</v>
          </cell>
          <cell r="E680">
            <v>33990</v>
          </cell>
        </row>
        <row r="681">
          <cell r="A681" t="str">
            <v>AIR35AVQ1R/AIR35FV1R</v>
          </cell>
          <cell r="B681" t="str">
            <v>Бытовой кондиционер</v>
          </cell>
          <cell r="C681">
            <v>2</v>
          </cell>
          <cell r="D681">
            <v>12</v>
          </cell>
          <cell r="E681">
            <v>37790</v>
          </cell>
        </row>
        <row r="682">
          <cell r="A682" t="str">
            <v>AIR35AVQS1R-1/AIR35FVS1R-1</v>
          </cell>
          <cell r="B682" t="str">
            <v>Бытовой кондиционер</v>
          </cell>
          <cell r="C682">
            <v>0</v>
          </cell>
          <cell r="D682">
            <v>0</v>
          </cell>
          <cell r="E682">
            <v>44490</v>
          </cell>
        </row>
        <row r="683">
          <cell r="A683" t="str">
            <v>AIR35AVQS1R-2/AIR35FVS1R-2</v>
          </cell>
          <cell r="B683" t="str">
            <v>Бытовой кондиционер</v>
          </cell>
          <cell r="C683">
            <v>0</v>
          </cell>
          <cell r="D683">
            <v>0</v>
          </cell>
          <cell r="E683">
            <v>49390</v>
          </cell>
        </row>
        <row r="684">
          <cell r="A684" t="str">
            <v>AIR35AVQS1R/AIR35FVS1R</v>
          </cell>
          <cell r="B684" t="str">
            <v>Бытовой кондиционер</v>
          </cell>
          <cell r="C684">
            <v>0</v>
          </cell>
          <cell r="D684">
            <v>0</v>
          </cell>
          <cell r="E684">
            <v>46990</v>
          </cell>
        </row>
        <row r="685">
          <cell r="A685" t="str">
            <v>AIR50AVQ1/AIR50FV1</v>
          </cell>
          <cell r="B685" t="str">
            <v>Бытовой кондиционер</v>
          </cell>
          <cell r="C685">
            <v>0</v>
          </cell>
          <cell r="D685">
            <v>0</v>
          </cell>
          <cell r="E685">
            <v>57290</v>
          </cell>
        </row>
        <row r="686">
          <cell r="A686" t="str">
            <v>AIR50AVQ1R/AIR50FV1R</v>
          </cell>
          <cell r="B686" t="str">
            <v>Бытовой кондиционер</v>
          </cell>
          <cell r="C686">
            <v>0</v>
          </cell>
          <cell r="D686">
            <v>17</v>
          </cell>
          <cell r="E686">
            <v>63690</v>
          </cell>
        </row>
        <row r="687">
          <cell r="A687" t="str">
            <v>AIR50AVQS1R-1/AIR50FVS1R-1</v>
          </cell>
          <cell r="B687" t="str">
            <v>Бытовой кондиционер</v>
          </cell>
          <cell r="C687">
            <v>0</v>
          </cell>
          <cell r="D687">
            <v>0</v>
          </cell>
          <cell r="E687">
            <v>76790</v>
          </cell>
        </row>
        <row r="688">
          <cell r="A688" t="str">
            <v>AIR50AVQS1R-2/AIR50FVS1R-2</v>
          </cell>
          <cell r="B688" t="str">
            <v>Бытовой кондиционер</v>
          </cell>
          <cell r="C688">
            <v>1</v>
          </cell>
          <cell r="D688">
            <v>0</v>
          </cell>
          <cell r="E688">
            <v>85290</v>
          </cell>
        </row>
        <row r="689">
          <cell r="A689" t="str">
            <v>AIR60AVQS1R-1/AIR60FVS1R-1</v>
          </cell>
          <cell r="B689" t="str">
            <v>Бытовой кондиционер</v>
          </cell>
          <cell r="C689">
            <v>0</v>
          </cell>
          <cell r="D689">
            <v>0</v>
          </cell>
          <cell r="E689">
            <v>103090</v>
          </cell>
        </row>
        <row r="690">
          <cell r="A690" t="str">
            <v>AIR60AVQS1R-2/AIR60FVS1R-2</v>
          </cell>
          <cell r="B690" t="str">
            <v>Бытовой кондиционер</v>
          </cell>
          <cell r="C690" t="str">
            <v>&gt;50</v>
          </cell>
          <cell r="D690">
            <v>0</v>
          </cell>
          <cell r="E690">
            <v>114590</v>
          </cell>
        </row>
        <row r="691">
          <cell r="A691" t="str">
            <v>AIR60AVQS1R/AIR60FVS1R</v>
          </cell>
          <cell r="B691" t="str">
            <v>Бытовой кондиционер</v>
          </cell>
          <cell r="C691">
            <v>0</v>
          </cell>
          <cell r="D691">
            <v>0</v>
          </cell>
          <cell r="E691">
            <v>109490</v>
          </cell>
        </row>
        <row r="692">
          <cell r="A692" t="str">
            <v>AIR70AVQ1/AIR70FV1</v>
          </cell>
          <cell r="B692" t="str">
            <v>Бытовой кондиционер</v>
          </cell>
          <cell r="C692">
            <v>0</v>
          </cell>
          <cell r="D692">
            <v>0</v>
          </cell>
          <cell r="E692">
            <v>68990</v>
          </cell>
        </row>
        <row r="693">
          <cell r="A693" t="str">
            <v>AIR70AVQ1R/AIR70FV1R</v>
          </cell>
          <cell r="B693" t="str">
            <v>Бытовой кондиционер</v>
          </cell>
          <cell r="C693">
            <v>22</v>
          </cell>
          <cell r="D693">
            <v>0</v>
          </cell>
          <cell r="E693">
            <v>76690</v>
          </cell>
        </row>
        <row r="694">
          <cell r="A694" t="str">
            <v>ALP20AVQS1R/ALP20FVS1R</v>
          </cell>
          <cell r="B694" t="str">
            <v>Бытовой кондиционер</v>
          </cell>
          <cell r="C694">
            <v>0</v>
          </cell>
          <cell r="D694">
            <v>0</v>
          </cell>
          <cell r="E694">
            <v>37790</v>
          </cell>
        </row>
        <row r="695">
          <cell r="A695" t="str">
            <v>ALP25AVQS1R/ALP25FVS1R</v>
          </cell>
          <cell r="B695" t="str">
            <v>Бытовой кондиционер</v>
          </cell>
          <cell r="C695">
            <v>0</v>
          </cell>
          <cell r="D695">
            <v>0</v>
          </cell>
          <cell r="E695">
            <v>39990</v>
          </cell>
        </row>
        <row r="696">
          <cell r="A696" t="str">
            <v>ALP35AVQS1R/ALP35FVS1R</v>
          </cell>
          <cell r="B696" t="str">
            <v>Бытовой кондиционер</v>
          </cell>
          <cell r="C696">
            <v>0</v>
          </cell>
          <cell r="D696">
            <v>0</v>
          </cell>
          <cell r="E696">
            <v>45890</v>
          </cell>
        </row>
        <row r="697">
          <cell r="A697" t="str">
            <v>ALP50AVQS1R/ALP50FVS1R</v>
          </cell>
          <cell r="B697" t="str">
            <v>Бытовой кондиционер</v>
          </cell>
          <cell r="C697">
            <v>0</v>
          </cell>
          <cell r="D697">
            <v>0</v>
          </cell>
          <cell r="E697">
            <v>77390</v>
          </cell>
        </row>
        <row r="698">
          <cell r="A698" t="str">
            <v>ALP70AVQS1R/ALP70FVS1R</v>
          </cell>
          <cell r="B698" t="str">
            <v>Бытовой кондиционер</v>
          </cell>
          <cell r="C698">
            <v>0</v>
          </cell>
          <cell r="D698">
            <v>0</v>
          </cell>
          <cell r="E698">
            <v>98890</v>
          </cell>
        </row>
        <row r="699">
          <cell r="A699" t="str">
            <v>DA20DVQ1-B2/DF20DV1-2</v>
          </cell>
          <cell r="B699" t="str">
            <v>Бытовой кондиционер</v>
          </cell>
          <cell r="C699">
            <v>0</v>
          </cell>
          <cell r="D699">
            <v>0</v>
          </cell>
          <cell r="E699">
            <v>33990</v>
          </cell>
        </row>
        <row r="700">
          <cell r="A700" t="str">
            <v>DA20EVQ1R/DF20EV1R</v>
          </cell>
          <cell r="B700" t="str">
            <v>Бытовой кондиционер</v>
          </cell>
          <cell r="C700">
            <v>0</v>
          </cell>
          <cell r="D700">
            <v>0</v>
          </cell>
          <cell r="E700">
            <v>24990</v>
          </cell>
        </row>
        <row r="701">
          <cell r="A701" t="str">
            <v>DA25DVQS1R-B1/DF25DVS1R-1</v>
          </cell>
          <cell r="B701" t="str">
            <v>Бытовой кондиционер</v>
          </cell>
          <cell r="C701">
            <v>0</v>
          </cell>
          <cell r="D701">
            <v>0</v>
          </cell>
          <cell r="E701">
            <v>49490</v>
          </cell>
        </row>
        <row r="702">
          <cell r="A702" t="str">
            <v>DA25EVQ1R/DF25EV1R</v>
          </cell>
          <cell r="B702" t="str">
            <v>Бытовой кондиционер</v>
          </cell>
          <cell r="C702">
            <v>0</v>
          </cell>
          <cell r="D702">
            <v>0</v>
          </cell>
          <cell r="E702">
            <v>26790</v>
          </cell>
        </row>
        <row r="703">
          <cell r="A703" t="str">
            <v>DA35DVQ1-B2/DF35DV1-2</v>
          </cell>
          <cell r="B703" t="str">
            <v>Бытовой кондиционер</v>
          </cell>
          <cell r="C703">
            <v>0</v>
          </cell>
          <cell r="D703">
            <v>0</v>
          </cell>
          <cell r="E703">
            <v>45990</v>
          </cell>
        </row>
        <row r="704">
          <cell r="A704" t="str">
            <v>DA35EVQ1-1/DF35EV1-1</v>
          </cell>
          <cell r="B704" t="str">
            <v>Бытовой кондиционер</v>
          </cell>
          <cell r="C704">
            <v>0</v>
          </cell>
          <cell r="D704">
            <v>0</v>
          </cell>
          <cell r="E704">
            <v>35290</v>
          </cell>
        </row>
        <row r="705">
          <cell r="A705" t="str">
            <v>DA35EVQ1/DF35EV1</v>
          </cell>
          <cell r="B705" t="str">
            <v>Бытовой кондиционер</v>
          </cell>
          <cell r="C705">
            <v>0</v>
          </cell>
          <cell r="D705">
            <v>0</v>
          </cell>
          <cell r="E705">
            <v>35290</v>
          </cell>
        </row>
        <row r="706">
          <cell r="A706" t="str">
            <v>DA35EVQ1R/DF35EV1R</v>
          </cell>
          <cell r="B706" t="str">
            <v>Бытовой кондиционер</v>
          </cell>
          <cell r="C706">
            <v>0</v>
          </cell>
          <cell r="D706">
            <v>0</v>
          </cell>
          <cell r="E706">
            <v>37790</v>
          </cell>
        </row>
        <row r="707">
          <cell r="A707" t="str">
            <v>DA50DVQ1-B2/DF50DV1-2</v>
          </cell>
          <cell r="B707" t="str">
            <v>Бытовой кондиционер</v>
          </cell>
          <cell r="C707">
            <v>0</v>
          </cell>
          <cell r="D707">
            <v>0</v>
          </cell>
          <cell r="E707">
            <v>72490</v>
          </cell>
        </row>
        <row r="708">
          <cell r="A708" t="str">
            <v>DA50DVQS1R-B1/DF50DVS1R-1</v>
          </cell>
          <cell r="B708" t="str">
            <v>Бытовой кондиционер</v>
          </cell>
          <cell r="C708">
            <v>0</v>
          </cell>
          <cell r="D708">
            <v>0</v>
          </cell>
          <cell r="E708">
            <v>91990</v>
          </cell>
        </row>
        <row r="709">
          <cell r="A709" t="str">
            <v>DA50EVQ1-1/DF50EV1-1</v>
          </cell>
          <cell r="B709" t="str">
            <v>Бытовой кондиционер</v>
          </cell>
          <cell r="C709">
            <v>0</v>
          </cell>
          <cell r="D709">
            <v>0</v>
          </cell>
          <cell r="E709">
            <v>55890</v>
          </cell>
        </row>
        <row r="710">
          <cell r="A710" t="str">
            <v>DA50EVQ1R/DF50EV1R</v>
          </cell>
          <cell r="B710" t="str">
            <v>Бытовой кондиционер</v>
          </cell>
          <cell r="C710">
            <v>0</v>
          </cell>
          <cell r="D710">
            <v>0</v>
          </cell>
          <cell r="E710">
            <v>58790</v>
          </cell>
        </row>
        <row r="711">
          <cell r="A711" t="str">
            <v>DA70DVQ1-B2/DF70DV1-2</v>
          </cell>
          <cell r="B711" t="str">
            <v>Бытовой кондиционер</v>
          </cell>
          <cell r="C711">
            <v>0</v>
          </cell>
          <cell r="D711">
            <v>0</v>
          </cell>
          <cell r="E711">
            <v>90490</v>
          </cell>
        </row>
        <row r="712">
          <cell r="A712" t="str">
            <v>DA70DVQS1R-B1/DF70DVS1R-1</v>
          </cell>
          <cell r="B712" t="str">
            <v>Бытовой кондиционер</v>
          </cell>
          <cell r="C712">
            <v>5</v>
          </cell>
          <cell r="D712">
            <v>0</v>
          </cell>
          <cell r="E712">
            <v>118990</v>
          </cell>
        </row>
        <row r="713">
          <cell r="A713" t="str">
            <v>DA70EVQ1-1/DF70EV1-1</v>
          </cell>
          <cell r="B713" t="str">
            <v>Бытовой кондиционер</v>
          </cell>
          <cell r="C713">
            <v>0</v>
          </cell>
          <cell r="D713">
            <v>0</v>
          </cell>
          <cell r="E713">
            <v>72190</v>
          </cell>
        </row>
        <row r="714">
          <cell r="A714" t="str">
            <v>DA70EVQ1R/DF70EV1R</v>
          </cell>
          <cell r="B714" t="str">
            <v>Бытовой кондиционер</v>
          </cell>
          <cell r="C714">
            <v>0</v>
          </cell>
          <cell r="D714">
            <v>0</v>
          </cell>
          <cell r="E714">
            <v>77390</v>
          </cell>
        </row>
        <row r="715">
          <cell r="A715" t="str">
            <v>EVO25AVQS1R/EVO25FVS1R</v>
          </cell>
          <cell r="B715" t="str">
            <v>Тепловой насос</v>
          </cell>
          <cell r="C715" t="str">
            <v>&gt;50</v>
          </cell>
          <cell r="D715">
            <v>0</v>
          </cell>
          <cell r="E715">
            <v>111290</v>
          </cell>
        </row>
        <row r="716">
          <cell r="A716" t="str">
            <v>EVO35AVQS1R/EVO35FVS1R</v>
          </cell>
          <cell r="B716" t="str">
            <v>Тепловой насос</v>
          </cell>
          <cell r="C716">
            <v>33</v>
          </cell>
          <cell r="D716">
            <v>0</v>
          </cell>
          <cell r="E716">
            <v>117890</v>
          </cell>
        </row>
        <row r="717">
          <cell r="A717" t="str">
            <v>EVO50AVQS1R/EVO50FVS1R</v>
          </cell>
          <cell r="B717" t="str">
            <v>Тепловой насос</v>
          </cell>
          <cell r="C717">
            <v>21</v>
          </cell>
          <cell r="D717">
            <v>0</v>
          </cell>
          <cell r="E717">
            <v>150290</v>
          </cell>
        </row>
        <row r="718">
          <cell r="A718" t="str">
            <v>EVO70AVQS1R/EVO70FVS1R</v>
          </cell>
          <cell r="B718" t="str">
            <v>Тепловой насос</v>
          </cell>
          <cell r="C718">
            <v>0</v>
          </cell>
          <cell r="D718">
            <v>0</v>
          </cell>
          <cell r="E718">
            <v>150490</v>
          </cell>
        </row>
        <row r="719">
          <cell r="A719" t="str">
            <v>ICE20AVQ1-1/ICE20FV1-1</v>
          </cell>
          <cell r="B719" t="str">
            <v>Бытовой кондиционер</v>
          </cell>
          <cell r="C719">
            <v>0</v>
          </cell>
          <cell r="D719">
            <v>0</v>
          </cell>
          <cell r="E719">
            <v>29390</v>
          </cell>
        </row>
        <row r="720">
          <cell r="A720" t="str">
            <v>ICE20AVQ1/ICE20FV1</v>
          </cell>
          <cell r="B720" t="str">
            <v>Бытовой кондиционер</v>
          </cell>
          <cell r="C720">
            <v>0</v>
          </cell>
          <cell r="D720">
            <v>0</v>
          </cell>
          <cell r="E720">
            <v>26490</v>
          </cell>
        </row>
        <row r="721">
          <cell r="A721" t="str">
            <v>ICE20AVQS1R-1/ICE20FVS1R-1</v>
          </cell>
          <cell r="B721" t="str">
            <v>Бытовой кондиционер</v>
          </cell>
          <cell r="C721">
            <v>0</v>
          </cell>
          <cell r="D721">
            <v>0</v>
          </cell>
          <cell r="E721">
            <v>48680</v>
          </cell>
        </row>
        <row r="722">
          <cell r="A722" t="str">
            <v>ICE20AVQS1R-2/ICE20FVS1R-2</v>
          </cell>
          <cell r="B722" t="str">
            <v>Бытовой кондиционер</v>
          </cell>
          <cell r="C722">
            <v>0</v>
          </cell>
          <cell r="D722" t="str">
            <v>&gt;50</v>
          </cell>
          <cell r="E722">
            <v>41290</v>
          </cell>
        </row>
        <row r="723">
          <cell r="A723" t="str">
            <v>ICE25AVQ1-1/ICE25FV1-1</v>
          </cell>
          <cell r="B723" t="str">
            <v>Бытовой кондиционер</v>
          </cell>
          <cell r="C723">
            <v>0</v>
          </cell>
          <cell r="D723">
            <v>0</v>
          </cell>
          <cell r="E723">
            <v>31690</v>
          </cell>
        </row>
        <row r="724">
          <cell r="A724" t="str">
            <v>ICE25AVQ1/ICE25FV1</v>
          </cell>
          <cell r="B724" t="str">
            <v>Бытовой кондиционер</v>
          </cell>
          <cell r="C724">
            <v>0</v>
          </cell>
          <cell r="D724">
            <v>0</v>
          </cell>
          <cell r="E724">
            <v>28490</v>
          </cell>
        </row>
        <row r="725">
          <cell r="A725" t="str">
            <v>ICE25AVQS1R-1/ICE25FVS1R-1</v>
          </cell>
          <cell r="B725" t="str">
            <v>Бытовой кондиционер</v>
          </cell>
          <cell r="C725">
            <v>0</v>
          </cell>
          <cell r="D725">
            <v>0</v>
          </cell>
          <cell r="E725">
            <v>50580</v>
          </cell>
        </row>
        <row r="726">
          <cell r="A726" t="str">
            <v>ICE25AVQS1R-2/ICE25FVS1R-2</v>
          </cell>
          <cell r="B726" t="str">
            <v>Бытовой кондиционер</v>
          </cell>
          <cell r="C726">
            <v>0</v>
          </cell>
          <cell r="D726">
            <v>0</v>
          </cell>
          <cell r="E726">
            <v>45390</v>
          </cell>
        </row>
        <row r="727">
          <cell r="A727" t="str">
            <v>ICE25AVQS1R/ICE25FVS1R</v>
          </cell>
          <cell r="B727" t="str">
            <v>Бытовой кондиционер</v>
          </cell>
          <cell r="C727">
            <v>0</v>
          </cell>
          <cell r="D727">
            <v>0</v>
          </cell>
          <cell r="E727">
            <v>43990</v>
          </cell>
        </row>
        <row r="728">
          <cell r="A728" t="str">
            <v>ICE35AVQ1-1/ICE35FV1-1</v>
          </cell>
          <cell r="B728" t="str">
            <v>Бытовой кондиционер</v>
          </cell>
          <cell r="C728">
            <v>0</v>
          </cell>
          <cell r="D728">
            <v>0</v>
          </cell>
          <cell r="E728">
            <v>41690</v>
          </cell>
        </row>
        <row r="729">
          <cell r="A729" t="str">
            <v>ICE35AVQ1/ICE35FV1</v>
          </cell>
          <cell r="B729" t="str">
            <v>Бытовой кондиционер</v>
          </cell>
          <cell r="C729">
            <v>0</v>
          </cell>
          <cell r="D729">
            <v>0</v>
          </cell>
          <cell r="E729">
            <v>37490</v>
          </cell>
        </row>
        <row r="730">
          <cell r="A730" t="str">
            <v>ICE35AVQS1R-1/ICE35FVS1R-1</v>
          </cell>
          <cell r="B730" t="str">
            <v>Бытовой кондиционер</v>
          </cell>
          <cell r="C730">
            <v>0</v>
          </cell>
          <cell r="D730">
            <v>0</v>
          </cell>
          <cell r="E730">
            <v>59980</v>
          </cell>
        </row>
        <row r="731">
          <cell r="A731" t="str">
            <v>ICE35AVQS1R-2/ICE35FVS1R-2</v>
          </cell>
          <cell r="B731" t="str">
            <v>Бытовой кондиционер</v>
          </cell>
          <cell r="C731">
            <v>0</v>
          </cell>
          <cell r="D731">
            <v>0</v>
          </cell>
          <cell r="E731">
            <v>50590</v>
          </cell>
        </row>
        <row r="732">
          <cell r="A732" t="str">
            <v>ICE35AVQS1R/ICE35FVS1R</v>
          </cell>
          <cell r="B732" t="str">
            <v>Бытовой кондиционер</v>
          </cell>
          <cell r="C732">
            <v>0</v>
          </cell>
          <cell r="D732">
            <v>0</v>
          </cell>
          <cell r="E732">
            <v>48790</v>
          </cell>
        </row>
        <row r="733">
          <cell r="A733" t="str">
            <v>ICE50AVQ1-1/ICE50FV1-1</v>
          </cell>
          <cell r="B733" t="str">
            <v>Бытовой кондиционер</v>
          </cell>
          <cell r="C733">
            <v>0</v>
          </cell>
          <cell r="D733" t="str">
            <v>&gt;50</v>
          </cell>
          <cell r="E733">
            <v>70690</v>
          </cell>
        </row>
        <row r="734">
          <cell r="A734" t="str">
            <v>ICE50AVQ1/ICE50FV1</v>
          </cell>
          <cell r="B734" t="str">
            <v>Бытовой кондиционер</v>
          </cell>
          <cell r="C734">
            <v>0</v>
          </cell>
          <cell r="D734">
            <v>0</v>
          </cell>
          <cell r="E734">
            <v>63590</v>
          </cell>
        </row>
        <row r="735">
          <cell r="A735" t="str">
            <v>ICE50AVQS1R-1/ICE50FVS1R-1</v>
          </cell>
          <cell r="B735" t="str">
            <v>Бытовой кондиционер</v>
          </cell>
          <cell r="C735">
            <v>0</v>
          </cell>
          <cell r="D735">
            <v>0</v>
          </cell>
          <cell r="E735">
            <v>93280</v>
          </cell>
        </row>
        <row r="736">
          <cell r="A736" t="str">
            <v>ICE50AVQS1R-2/ICE50FVS1R-2</v>
          </cell>
          <cell r="B736" t="str">
            <v>Бытовой кондиционер</v>
          </cell>
          <cell r="C736">
            <v>0</v>
          </cell>
          <cell r="D736">
            <v>0</v>
          </cell>
          <cell r="E736">
            <v>88990</v>
          </cell>
        </row>
        <row r="737">
          <cell r="A737" t="str">
            <v>ICE60AVQ1-1/ICE60FV1-1</v>
          </cell>
          <cell r="B737" t="str">
            <v>Бытовой кондиционер</v>
          </cell>
          <cell r="C737">
            <v>0</v>
          </cell>
          <cell r="D737">
            <v>0</v>
          </cell>
          <cell r="E737">
            <v>86790</v>
          </cell>
        </row>
        <row r="738">
          <cell r="A738" t="str">
            <v>ICE60AVQ1/ICE60FV1</v>
          </cell>
          <cell r="B738" t="str">
            <v>Бытовой кондиционер</v>
          </cell>
          <cell r="C738">
            <v>0</v>
          </cell>
          <cell r="D738">
            <v>0</v>
          </cell>
          <cell r="E738">
            <v>78090</v>
          </cell>
        </row>
        <row r="739">
          <cell r="A739" t="str">
            <v>ICE70AVQS1R-2/ICE70FVS1R-2</v>
          </cell>
          <cell r="B739" t="str">
            <v>Бытовой кондиционер</v>
          </cell>
          <cell r="C739">
            <v>0</v>
          </cell>
          <cell r="D739">
            <v>0</v>
          </cell>
          <cell r="E739">
            <v>109590</v>
          </cell>
        </row>
        <row r="740">
          <cell r="A740" t="str">
            <v>ICE80AVQ1-1/ICE80FV1-1</v>
          </cell>
          <cell r="B740" t="str">
            <v>Бытовой кондиционер</v>
          </cell>
          <cell r="C740">
            <v>0</v>
          </cell>
          <cell r="D740">
            <v>0</v>
          </cell>
          <cell r="E740">
            <v>126490</v>
          </cell>
        </row>
        <row r="741">
          <cell r="A741" t="str">
            <v>ICE95AVQ1-1/ICE95FV1-1</v>
          </cell>
          <cell r="B741" t="str">
            <v>Бытовой кондиционер</v>
          </cell>
          <cell r="C741">
            <v>0</v>
          </cell>
          <cell r="D741">
            <v>0</v>
          </cell>
          <cell r="E741">
            <v>147790</v>
          </cell>
        </row>
        <row r="742">
          <cell r="A742" t="str">
            <v>MIR20AVQ1/MIR20FV1</v>
          </cell>
          <cell r="B742" t="str">
            <v>Бытовой кондиционер</v>
          </cell>
          <cell r="C742">
            <v>0</v>
          </cell>
          <cell r="D742">
            <v>0</v>
          </cell>
          <cell r="E742">
            <v>30990</v>
          </cell>
        </row>
        <row r="743">
          <cell r="A743" t="str">
            <v>MIR20AVQ1R/MIR20FV1R</v>
          </cell>
          <cell r="B743" t="str">
            <v>Бытовой кондиционер</v>
          </cell>
          <cell r="C743">
            <v>0</v>
          </cell>
          <cell r="D743">
            <v>0</v>
          </cell>
          <cell r="E743">
            <v>34390</v>
          </cell>
        </row>
        <row r="744">
          <cell r="A744" t="str">
            <v>MIR25AVQ1/MIR25FV1</v>
          </cell>
          <cell r="B744" t="str">
            <v>Бытовой кондиционер</v>
          </cell>
          <cell r="C744" t="str">
            <v>&gt;50</v>
          </cell>
          <cell r="D744">
            <v>0</v>
          </cell>
          <cell r="E744">
            <v>33290</v>
          </cell>
        </row>
        <row r="745">
          <cell r="A745" t="str">
            <v>MIR25AVQ1R/MIR25FV1R</v>
          </cell>
          <cell r="B745" t="str">
            <v>Бытовой кондиционер</v>
          </cell>
          <cell r="C745">
            <v>0</v>
          </cell>
          <cell r="D745">
            <v>0</v>
          </cell>
          <cell r="E745">
            <v>36990</v>
          </cell>
        </row>
        <row r="746">
          <cell r="A746" t="str">
            <v>MIR25AVQS1R-1/MIR25FVS1R-1</v>
          </cell>
          <cell r="B746" t="str">
            <v>Бытовой кондиционер</v>
          </cell>
          <cell r="C746">
            <v>0</v>
          </cell>
          <cell r="D746">
            <v>0</v>
          </cell>
          <cell r="E746">
            <v>53090</v>
          </cell>
        </row>
        <row r="747">
          <cell r="A747" t="str">
            <v>MIR25AVQS1R/MIR25FVS1R</v>
          </cell>
          <cell r="B747" t="str">
            <v>Бытовой кондиционер</v>
          </cell>
          <cell r="C747">
            <v>0</v>
          </cell>
          <cell r="D747">
            <v>0</v>
          </cell>
          <cell r="E747">
            <v>55990</v>
          </cell>
        </row>
        <row r="748">
          <cell r="A748" t="str">
            <v>MIR35AVQ1/MIR35FV1</v>
          </cell>
          <cell r="B748" t="str">
            <v>Бытовой кондиционер</v>
          </cell>
          <cell r="C748">
            <v>0</v>
          </cell>
          <cell r="D748">
            <v>0</v>
          </cell>
          <cell r="E748">
            <v>42690</v>
          </cell>
        </row>
        <row r="749">
          <cell r="A749" t="str">
            <v>MIR35AVQ1R/MIR35FV1R</v>
          </cell>
          <cell r="B749" t="str">
            <v>Бытовой кондиционер</v>
          </cell>
          <cell r="C749">
            <v>33</v>
          </cell>
          <cell r="D749">
            <v>0</v>
          </cell>
          <cell r="E749">
            <v>47390</v>
          </cell>
        </row>
        <row r="750">
          <cell r="A750" t="str">
            <v>MIR35AVQS1R-1/MIR35FVS1R-1</v>
          </cell>
          <cell r="B750" t="str">
            <v>Бытовой кондиционер</v>
          </cell>
          <cell r="C750">
            <v>0</v>
          </cell>
          <cell r="D750">
            <v>0</v>
          </cell>
          <cell r="E750">
            <v>57790</v>
          </cell>
        </row>
        <row r="751">
          <cell r="A751" t="str">
            <v>MIR35AVQS1R/MIR35FVS1R</v>
          </cell>
          <cell r="B751" t="str">
            <v>Бытовой кондиционер</v>
          </cell>
          <cell r="C751">
            <v>0</v>
          </cell>
          <cell r="D751">
            <v>0</v>
          </cell>
          <cell r="E751">
            <v>60990</v>
          </cell>
        </row>
        <row r="752">
          <cell r="A752" t="str">
            <v>MIR50AVQ1/MIR50FV1</v>
          </cell>
          <cell r="B752" t="str">
            <v>Бытовой кондиционер</v>
          </cell>
          <cell r="C752">
            <v>0</v>
          </cell>
          <cell r="D752">
            <v>0</v>
          </cell>
          <cell r="E752">
            <v>67890</v>
          </cell>
        </row>
        <row r="753">
          <cell r="A753" t="str">
            <v>MIR50AVQ1R/MIR50FV1R</v>
          </cell>
          <cell r="B753" t="str">
            <v>Бытовой кондиционер</v>
          </cell>
          <cell r="C753" t="str">
            <v>&gt;50</v>
          </cell>
          <cell r="D753">
            <v>0</v>
          </cell>
          <cell r="E753">
            <v>75490</v>
          </cell>
        </row>
        <row r="754">
          <cell r="A754" t="str">
            <v>MIR50AVQS1R-1/MIR50FVS1R-1</v>
          </cell>
          <cell r="B754" t="str">
            <v>Бытовой кондиционер</v>
          </cell>
          <cell r="C754" t="str">
            <v>&gt;50</v>
          </cell>
          <cell r="D754">
            <v>0</v>
          </cell>
          <cell r="E754">
            <v>95790</v>
          </cell>
        </row>
        <row r="755">
          <cell r="A755" t="str">
            <v>MIR70AVQ1/MIR70FV1</v>
          </cell>
          <cell r="B755" t="str">
            <v>Бытовой кондиционер</v>
          </cell>
          <cell r="C755">
            <v>0</v>
          </cell>
          <cell r="D755">
            <v>0</v>
          </cell>
          <cell r="E755">
            <v>83190</v>
          </cell>
        </row>
        <row r="756">
          <cell r="A756" t="str">
            <v>MIR70AVQ1R/MIR70FV1R</v>
          </cell>
          <cell r="B756" t="str">
            <v>Бытовой кондиционер</v>
          </cell>
          <cell r="C756" t="str">
            <v>&gt;50</v>
          </cell>
          <cell r="D756">
            <v>0</v>
          </cell>
          <cell r="E756">
            <v>92390</v>
          </cell>
        </row>
        <row r="757">
          <cell r="A757" t="str">
            <v>MIR70AVQS1R-1/MIR70FVS1R-1</v>
          </cell>
          <cell r="B757" t="str">
            <v>Бытовой кондиционер</v>
          </cell>
          <cell r="C757" t="str">
            <v>&gt;50</v>
          </cell>
          <cell r="D757">
            <v>0</v>
          </cell>
          <cell r="E757">
            <v>126290</v>
          </cell>
        </row>
        <row r="758">
          <cell r="A758" t="str">
            <v>MIR70AVQS1R/MIR70FVS1R</v>
          </cell>
          <cell r="B758" t="str">
            <v>Бытовой кондиционер</v>
          </cell>
          <cell r="C758">
            <v>0</v>
          </cell>
          <cell r="D758">
            <v>0</v>
          </cell>
          <cell r="E758">
            <v>134990</v>
          </cell>
        </row>
        <row r="759">
          <cell r="A759" t="str">
            <v>SIB25AVQS1R/SIB25FVS1R</v>
          </cell>
          <cell r="B759" t="str">
            <v>Тепловой насос</v>
          </cell>
          <cell r="C759">
            <v>0</v>
          </cell>
          <cell r="D759">
            <v>0</v>
          </cell>
          <cell r="E759">
            <v>65290</v>
          </cell>
        </row>
        <row r="760">
          <cell r="A760" t="str">
            <v>SIB35AVQS1R/SIB35FVS1R</v>
          </cell>
          <cell r="B760" t="str">
            <v>Тепловой насос</v>
          </cell>
          <cell r="C760">
            <v>0</v>
          </cell>
          <cell r="D760">
            <v>0</v>
          </cell>
          <cell r="E760">
            <v>71890</v>
          </cell>
        </row>
        <row r="761">
          <cell r="A761" t="str">
            <v>SIB50AVQS1R/SIB50FVS1R</v>
          </cell>
          <cell r="B761" t="str">
            <v>Тепловой насос</v>
          </cell>
          <cell r="C761">
            <v>0</v>
          </cell>
          <cell r="D761">
            <v>0</v>
          </cell>
          <cell r="E761">
            <v>108090</v>
          </cell>
        </row>
        <row r="762">
          <cell r="A762" t="str">
            <v>SIB70AVQS1R/SIB70FVS1R</v>
          </cell>
          <cell r="B762" t="str">
            <v>Тепловой насос</v>
          </cell>
          <cell r="C762">
            <v>0</v>
          </cell>
          <cell r="D762">
            <v>0</v>
          </cell>
          <cell r="E762">
            <v>142390</v>
          </cell>
        </row>
        <row r="763">
          <cell r="A763" t="str">
            <v>UNI25AVQS1R/UNI25FVS1R</v>
          </cell>
          <cell r="B763" t="str">
            <v>Тепловой насос</v>
          </cell>
          <cell r="C763" t="str">
            <v>&gt;50</v>
          </cell>
          <cell r="D763">
            <v>0</v>
          </cell>
          <cell r="E763">
            <v>70790</v>
          </cell>
        </row>
        <row r="764">
          <cell r="A764" t="str">
            <v>UNI35AVQS1R/UNI35FVS1R</v>
          </cell>
          <cell r="B764" t="str">
            <v>Тепловой насос</v>
          </cell>
          <cell r="C764">
            <v>0</v>
          </cell>
          <cell r="D764">
            <v>0</v>
          </cell>
          <cell r="E764">
            <v>89590</v>
          </cell>
        </row>
        <row r="765">
          <cell r="A765" t="str">
            <v>FDXM25F9/RXM25R9</v>
          </cell>
          <cell r="B765" t="str">
            <v>Канальный кондиционер</v>
          </cell>
          <cell r="C765">
            <v>0</v>
          </cell>
          <cell r="D765">
            <v>0</v>
          </cell>
          <cell r="E765">
            <v>227400</v>
          </cell>
        </row>
        <row r="766">
          <cell r="A766" t="str">
            <v>FDXM35F9/RXM35R9</v>
          </cell>
          <cell r="B766" t="str">
            <v>Канальный кондиционер</v>
          </cell>
          <cell r="C766">
            <v>0</v>
          </cell>
          <cell r="D766">
            <v>0</v>
          </cell>
          <cell r="E766">
            <v>264800</v>
          </cell>
        </row>
        <row r="767">
          <cell r="A767" t="str">
            <v>FDXM50F9/RXM50R</v>
          </cell>
          <cell r="B767" t="str">
            <v>Канальный кондиционер</v>
          </cell>
          <cell r="C767">
            <v>0</v>
          </cell>
          <cell r="D767">
            <v>0</v>
          </cell>
          <cell r="E767">
            <v>360300</v>
          </cell>
        </row>
        <row r="768">
          <cell r="A768" t="str">
            <v>FDXM60F9/RXM60R</v>
          </cell>
          <cell r="B768" t="str">
            <v>Канальный кондиционер</v>
          </cell>
          <cell r="C768">
            <v>0</v>
          </cell>
          <cell r="D768">
            <v>0</v>
          </cell>
          <cell r="E768">
            <v>381800</v>
          </cell>
        </row>
        <row r="769">
          <cell r="A769" t="str">
            <v>FTXB20C/RXB20C/-30</v>
          </cell>
          <cell r="B769" t="str">
            <v>Бытовой кондиционер</v>
          </cell>
          <cell r="C769">
            <v>0</v>
          </cell>
          <cell r="D769">
            <v>0</v>
          </cell>
          <cell r="E769">
            <v>70400</v>
          </cell>
        </row>
        <row r="770">
          <cell r="A770" t="str">
            <v>FTXF20C/RXF20C</v>
          </cell>
          <cell r="B770" t="str">
            <v>Бытовой кондиционер</v>
          </cell>
          <cell r="C770">
            <v>0</v>
          </cell>
          <cell r="D770">
            <v>0</v>
          </cell>
          <cell r="E770">
            <v>79800</v>
          </cell>
        </row>
        <row r="771">
          <cell r="A771" t="str">
            <v>FTXF20D/RXF20D</v>
          </cell>
          <cell r="B771" t="str">
            <v>Бытовой кондиционер</v>
          </cell>
          <cell r="C771">
            <v>0</v>
          </cell>
          <cell r="D771">
            <v>0</v>
          </cell>
          <cell r="E771">
            <v>80600</v>
          </cell>
        </row>
        <row r="772">
          <cell r="A772" t="str">
            <v>FTXF20D/RXF20D/-40</v>
          </cell>
          <cell r="B772" t="str">
            <v>Бытовой кондиционер с низкотемпературной доработкой</v>
          </cell>
          <cell r="C772">
            <v>0</v>
          </cell>
          <cell r="D772">
            <v>0</v>
          </cell>
          <cell r="E772">
            <v>92600</v>
          </cell>
        </row>
        <row r="773">
          <cell r="A773" t="str">
            <v>FTXF20E/RXF20E</v>
          </cell>
          <cell r="B773" t="str">
            <v>Бытовой кондиционер</v>
          </cell>
          <cell r="C773">
            <v>0</v>
          </cell>
          <cell r="D773">
            <v>0</v>
          </cell>
          <cell r="E773">
            <v>117600</v>
          </cell>
        </row>
        <row r="774">
          <cell r="A774" t="str">
            <v>FTXF20E/RXF20E/-40</v>
          </cell>
          <cell r="B774" t="str">
            <v>Бытовой кондиционер с низкотемпературной доработкой</v>
          </cell>
          <cell r="C774">
            <v>0</v>
          </cell>
          <cell r="D774">
            <v>0</v>
          </cell>
          <cell r="E774">
            <v>129800</v>
          </cell>
        </row>
        <row r="775">
          <cell r="A775" t="str">
            <v>FTXF20F/RXF20F</v>
          </cell>
          <cell r="B775" t="str">
            <v>Бытовой кондиционер</v>
          </cell>
          <cell r="C775">
            <v>0</v>
          </cell>
          <cell r="D775">
            <v>0</v>
          </cell>
          <cell r="E775">
            <v>119700</v>
          </cell>
        </row>
        <row r="776">
          <cell r="A776" t="str">
            <v>FTXF25D/RXF25D</v>
          </cell>
          <cell r="B776" t="str">
            <v>Бытовой кондиционер</v>
          </cell>
          <cell r="C776">
            <v>0</v>
          </cell>
          <cell r="D776">
            <v>0</v>
          </cell>
          <cell r="E776">
            <v>82800</v>
          </cell>
        </row>
        <row r="777">
          <cell r="A777" t="str">
            <v>FTXF25D/RXF25D/-40</v>
          </cell>
          <cell r="B777" t="str">
            <v>Бытовой кондиционер с низкотемпературной доработкой</v>
          </cell>
          <cell r="C777">
            <v>0</v>
          </cell>
          <cell r="D777">
            <v>0</v>
          </cell>
          <cell r="E777">
            <v>94700</v>
          </cell>
        </row>
        <row r="778">
          <cell r="A778" t="str">
            <v>FTXF25E/RXF25E</v>
          </cell>
          <cell r="B778" t="str">
            <v>Бытовой кондиционер</v>
          </cell>
          <cell r="C778">
            <v>1</v>
          </cell>
          <cell r="D778">
            <v>0</v>
          </cell>
          <cell r="E778">
            <v>120700</v>
          </cell>
        </row>
        <row r="779">
          <cell r="A779" t="str">
            <v>FTXF25E/RXF25E/-40</v>
          </cell>
          <cell r="B779" t="str">
            <v>Бытовой кондиционер с низкотемпературной доработкой</v>
          </cell>
          <cell r="C779">
            <v>0</v>
          </cell>
          <cell r="D779">
            <v>0</v>
          </cell>
          <cell r="E779">
            <v>132800</v>
          </cell>
        </row>
        <row r="780">
          <cell r="A780" t="str">
            <v>FTXF25F/RXF25F</v>
          </cell>
          <cell r="B780" t="str">
            <v>Бытовой кондиционер</v>
          </cell>
          <cell r="C780">
            <v>0</v>
          </cell>
          <cell r="D780">
            <v>0</v>
          </cell>
          <cell r="E780">
            <v>134400</v>
          </cell>
        </row>
        <row r="781">
          <cell r="A781" t="str">
            <v>FTXF35D/RXF35D</v>
          </cell>
          <cell r="B781" t="str">
            <v>Бытовой кондиционер</v>
          </cell>
          <cell r="C781">
            <v>0</v>
          </cell>
          <cell r="D781">
            <v>0</v>
          </cell>
          <cell r="E781">
            <v>95000</v>
          </cell>
        </row>
        <row r="782">
          <cell r="A782" t="str">
            <v>FTXF35D/RXF35D/-40</v>
          </cell>
          <cell r="B782" t="str">
            <v>Бытовой кондиционер с низкотемпературной доработкой</v>
          </cell>
          <cell r="C782">
            <v>0</v>
          </cell>
          <cell r="D782">
            <v>0</v>
          </cell>
          <cell r="E782">
            <v>101500</v>
          </cell>
        </row>
        <row r="783">
          <cell r="A783" t="str">
            <v>FTXF35E/RXF35E</v>
          </cell>
          <cell r="B783" t="str">
            <v>Бытовой кондиционер</v>
          </cell>
          <cell r="C783">
            <v>0</v>
          </cell>
          <cell r="D783">
            <v>0</v>
          </cell>
          <cell r="E783">
            <v>138600</v>
          </cell>
        </row>
        <row r="784">
          <cell r="A784" t="str">
            <v>FTXF35E/RXF35E/-40</v>
          </cell>
          <cell r="B784" t="str">
            <v>Бытовой кондиционер с низкотемпературной доработкой</v>
          </cell>
          <cell r="C784">
            <v>0</v>
          </cell>
          <cell r="D784">
            <v>0</v>
          </cell>
          <cell r="E784">
            <v>142400</v>
          </cell>
        </row>
        <row r="785">
          <cell r="A785" t="str">
            <v>FTXF35F/RXF35F</v>
          </cell>
          <cell r="B785" t="str">
            <v>Бытовой кондиционер</v>
          </cell>
          <cell r="C785">
            <v>0</v>
          </cell>
          <cell r="D785">
            <v>0</v>
          </cell>
          <cell r="E785">
            <v>154300</v>
          </cell>
        </row>
        <row r="786">
          <cell r="A786" t="str">
            <v>FTXF42E/RXF42E</v>
          </cell>
          <cell r="B786" t="str">
            <v>Бытовой кондиционер</v>
          </cell>
          <cell r="C786">
            <v>0</v>
          </cell>
          <cell r="D786">
            <v>0</v>
          </cell>
          <cell r="E786">
            <v>216490</v>
          </cell>
        </row>
        <row r="787">
          <cell r="A787" t="str">
            <v>FTXF50D/RXF50D</v>
          </cell>
          <cell r="B787" t="str">
            <v>Бытовой кондиционер</v>
          </cell>
          <cell r="C787">
            <v>0</v>
          </cell>
          <cell r="D787">
            <v>0</v>
          </cell>
          <cell r="E787">
            <v>162100</v>
          </cell>
        </row>
        <row r="788">
          <cell r="A788" t="str">
            <v>FTXF50D/RXF50D/-40</v>
          </cell>
          <cell r="B788" t="str">
            <v>Бытовой кондиционер с низкотемпературной доработкой</v>
          </cell>
          <cell r="C788">
            <v>0</v>
          </cell>
          <cell r="D788">
            <v>0</v>
          </cell>
          <cell r="E788">
            <v>165000</v>
          </cell>
        </row>
        <row r="789">
          <cell r="A789" t="str">
            <v>FTXF50F/RXF50F</v>
          </cell>
          <cell r="B789" t="str">
            <v>Бытовой кондиционер</v>
          </cell>
          <cell r="C789">
            <v>0</v>
          </cell>
          <cell r="D789">
            <v>0</v>
          </cell>
          <cell r="E789">
            <v>255100</v>
          </cell>
        </row>
        <row r="790">
          <cell r="A790" t="str">
            <v>FTXF50F/RXF50F/-40</v>
          </cell>
          <cell r="B790" t="str">
            <v>Бытовой кондиционер</v>
          </cell>
          <cell r="C790">
            <v>0</v>
          </cell>
          <cell r="D790">
            <v>0</v>
          </cell>
          <cell r="E790">
            <v>270700</v>
          </cell>
        </row>
        <row r="791">
          <cell r="A791" t="str">
            <v>FTXF60D/RXF60D</v>
          </cell>
          <cell r="B791" t="str">
            <v>Бытовой кондиционер</v>
          </cell>
          <cell r="C791">
            <v>0</v>
          </cell>
          <cell r="D791">
            <v>0</v>
          </cell>
          <cell r="E791">
            <v>182800</v>
          </cell>
        </row>
        <row r="792">
          <cell r="A792" t="str">
            <v>FTXF60D/RXF60D/-40</v>
          </cell>
          <cell r="B792" t="str">
            <v>Бытовой кондиционер с низкотемпературной доработкой</v>
          </cell>
          <cell r="C792">
            <v>0</v>
          </cell>
          <cell r="D792">
            <v>0</v>
          </cell>
          <cell r="E792">
            <v>193500</v>
          </cell>
        </row>
        <row r="793">
          <cell r="A793" t="str">
            <v>FTXF60F/RXF60D9</v>
          </cell>
          <cell r="B793" t="str">
            <v>Бытовой кондиционер</v>
          </cell>
          <cell r="C793">
            <v>0</v>
          </cell>
          <cell r="D793">
            <v>0</v>
          </cell>
          <cell r="E793">
            <v>284600</v>
          </cell>
        </row>
        <row r="794">
          <cell r="A794" t="str">
            <v>FTXF60F/RXF60D9/-40</v>
          </cell>
          <cell r="B794" t="str">
            <v>Бытовой кондиционер</v>
          </cell>
          <cell r="C794">
            <v>0</v>
          </cell>
          <cell r="D794">
            <v>0</v>
          </cell>
          <cell r="E794">
            <v>300600</v>
          </cell>
        </row>
        <row r="795">
          <cell r="A795" t="str">
            <v>FTXF71D/RXF71D</v>
          </cell>
          <cell r="B795" t="str">
            <v>Бытовой кондиционер</v>
          </cell>
          <cell r="C795">
            <v>0</v>
          </cell>
          <cell r="D795">
            <v>0</v>
          </cell>
          <cell r="E795">
            <v>196100</v>
          </cell>
        </row>
        <row r="796">
          <cell r="A796" t="str">
            <v>FTXF71D/RXF71D/-40</v>
          </cell>
          <cell r="B796" t="str">
            <v>Бытовой кондиционер с низкотемпературной доработкой</v>
          </cell>
          <cell r="C796">
            <v>0</v>
          </cell>
          <cell r="D796">
            <v>0</v>
          </cell>
          <cell r="E796">
            <v>203200</v>
          </cell>
        </row>
        <row r="797">
          <cell r="A797" t="str">
            <v>FTXF71F/RXF71D9</v>
          </cell>
          <cell r="B797" t="str">
            <v>Бытовой кондиционер</v>
          </cell>
          <cell r="C797">
            <v>1</v>
          </cell>
          <cell r="D797">
            <v>0</v>
          </cell>
          <cell r="E797">
            <v>301300</v>
          </cell>
        </row>
        <row r="798">
          <cell r="A798" t="str">
            <v>FTXF71F/RXF71D9/-40</v>
          </cell>
          <cell r="B798" t="str">
            <v>Бытовой кондиционер</v>
          </cell>
          <cell r="C798">
            <v>0</v>
          </cell>
          <cell r="D798">
            <v>0</v>
          </cell>
          <cell r="E798">
            <v>317200</v>
          </cell>
        </row>
        <row r="799">
          <cell r="A799" t="str">
            <v>FTXJ20AB/RXJ20A</v>
          </cell>
          <cell r="B799" t="str">
            <v>Бытовой кондиционер</v>
          </cell>
          <cell r="C799">
            <v>0</v>
          </cell>
          <cell r="D799">
            <v>0</v>
          </cell>
          <cell r="E799">
            <v>240800</v>
          </cell>
        </row>
        <row r="800">
          <cell r="A800" t="str">
            <v>FTXJ20AB9/RXJ20A9</v>
          </cell>
          <cell r="B800" t="str">
            <v>Бытовой кондиционер</v>
          </cell>
          <cell r="C800">
            <v>0</v>
          </cell>
          <cell r="D800">
            <v>0</v>
          </cell>
          <cell r="E800">
            <v>305000</v>
          </cell>
        </row>
        <row r="801">
          <cell r="A801" t="str">
            <v>FTXJ20AS/RXJ20A</v>
          </cell>
          <cell r="B801" t="str">
            <v>Бытовой кондиционер</v>
          </cell>
          <cell r="C801">
            <v>0</v>
          </cell>
          <cell r="D801">
            <v>0</v>
          </cell>
          <cell r="E801">
            <v>240800</v>
          </cell>
        </row>
        <row r="802">
          <cell r="A802" t="str">
            <v>FTXJ20AS9/RXJ20A9</v>
          </cell>
          <cell r="B802" t="str">
            <v>Бытовой кондиционер</v>
          </cell>
          <cell r="C802">
            <v>0</v>
          </cell>
          <cell r="D802">
            <v>0</v>
          </cell>
          <cell r="E802">
            <v>305000</v>
          </cell>
        </row>
        <row r="803">
          <cell r="A803" t="str">
            <v>FTXJ20AW/RXJ20A</v>
          </cell>
          <cell r="B803" t="str">
            <v>Бытовой кондиционер</v>
          </cell>
          <cell r="C803">
            <v>0</v>
          </cell>
          <cell r="D803">
            <v>0</v>
          </cell>
          <cell r="E803">
            <v>232200</v>
          </cell>
        </row>
        <row r="804">
          <cell r="A804" t="str">
            <v>FTXJ20AW9/RXJ20A9</v>
          </cell>
          <cell r="B804" t="str">
            <v>Бытовой кондиционер</v>
          </cell>
          <cell r="C804">
            <v>0</v>
          </cell>
          <cell r="D804">
            <v>0</v>
          </cell>
          <cell r="E804">
            <v>293000</v>
          </cell>
        </row>
        <row r="805">
          <cell r="A805" t="str">
            <v>FTXJ25AB/RXJ25A</v>
          </cell>
          <cell r="B805" t="str">
            <v>Бытовой кондиционер</v>
          </cell>
          <cell r="C805">
            <v>0</v>
          </cell>
          <cell r="D805">
            <v>0</v>
          </cell>
          <cell r="E805">
            <v>259700</v>
          </cell>
        </row>
        <row r="806">
          <cell r="A806" t="str">
            <v>FTXJ25AB9/RXJ25A9</v>
          </cell>
          <cell r="B806" t="str">
            <v>Бытовой кондиционер</v>
          </cell>
          <cell r="C806">
            <v>0</v>
          </cell>
          <cell r="D806">
            <v>0</v>
          </cell>
          <cell r="E806">
            <v>331200</v>
          </cell>
        </row>
        <row r="807">
          <cell r="A807" t="str">
            <v>FTXJ25AS/RXJ25A</v>
          </cell>
          <cell r="B807" t="str">
            <v>Бытовой кондиционер</v>
          </cell>
          <cell r="C807">
            <v>0</v>
          </cell>
          <cell r="D807">
            <v>0</v>
          </cell>
          <cell r="E807">
            <v>259700</v>
          </cell>
        </row>
        <row r="808">
          <cell r="A808" t="str">
            <v>FTXJ25AS9/RXJ25A9</v>
          </cell>
          <cell r="B808" t="str">
            <v>Бытовой кондиционер</v>
          </cell>
          <cell r="C808">
            <v>0</v>
          </cell>
          <cell r="D808">
            <v>0</v>
          </cell>
          <cell r="E808">
            <v>331200</v>
          </cell>
        </row>
        <row r="809">
          <cell r="A809" t="str">
            <v>FTXJ25AW/RXJ25A</v>
          </cell>
          <cell r="B809" t="str">
            <v>Бытовой кондиционер</v>
          </cell>
          <cell r="C809">
            <v>0</v>
          </cell>
          <cell r="D809">
            <v>0</v>
          </cell>
          <cell r="E809">
            <v>251100</v>
          </cell>
        </row>
        <row r="810">
          <cell r="A810" t="str">
            <v>FTXJ25AW9/RXJ25A9</v>
          </cell>
          <cell r="B810" t="str">
            <v>Бытовой кондиционер</v>
          </cell>
          <cell r="C810">
            <v>0</v>
          </cell>
          <cell r="D810">
            <v>0</v>
          </cell>
          <cell r="E810">
            <v>324400</v>
          </cell>
        </row>
        <row r="811">
          <cell r="A811" t="str">
            <v>FTXJ35AB/RXJ35A</v>
          </cell>
          <cell r="B811" t="str">
            <v>Бытовой кондиционер</v>
          </cell>
          <cell r="C811">
            <v>0</v>
          </cell>
          <cell r="D811">
            <v>0</v>
          </cell>
          <cell r="E811">
            <v>311400</v>
          </cell>
        </row>
        <row r="812">
          <cell r="A812" t="str">
            <v>FTXJ35AB9/RXJ35A9</v>
          </cell>
          <cell r="B812" t="str">
            <v>Бытовой кондиционер</v>
          </cell>
          <cell r="C812">
            <v>0</v>
          </cell>
          <cell r="D812">
            <v>0</v>
          </cell>
          <cell r="E812">
            <v>400400</v>
          </cell>
        </row>
        <row r="813">
          <cell r="A813" t="str">
            <v>FTXJ35AS/RXJ35A</v>
          </cell>
          <cell r="B813" t="str">
            <v>Бытовой кондиционер</v>
          </cell>
          <cell r="C813">
            <v>0</v>
          </cell>
          <cell r="D813">
            <v>0</v>
          </cell>
          <cell r="E813">
            <v>311400</v>
          </cell>
        </row>
        <row r="814">
          <cell r="A814" t="str">
            <v>FTXJ35AS9/RXJ35A9</v>
          </cell>
          <cell r="B814" t="str">
            <v>Бытовой кондиционер</v>
          </cell>
          <cell r="C814">
            <v>0</v>
          </cell>
          <cell r="D814">
            <v>0</v>
          </cell>
          <cell r="E814">
            <v>399000</v>
          </cell>
        </row>
        <row r="815">
          <cell r="A815" t="str">
            <v>FTXJ35AW/RXJ35A</v>
          </cell>
          <cell r="B815" t="str">
            <v>Бытовой кондиционер</v>
          </cell>
          <cell r="C815">
            <v>0</v>
          </cell>
          <cell r="D815">
            <v>0</v>
          </cell>
          <cell r="E815">
            <v>300200</v>
          </cell>
        </row>
        <row r="816">
          <cell r="A816" t="str">
            <v>FTXJ35AW9/RXJ35A9</v>
          </cell>
          <cell r="B816" t="str">
            <v>Бытовой кондиционер</v>
          </cell>
          <cell r="C816">
            <v>0</v>
          </cell>
          <cell r="D816">
            <v>0</v>
          </cell>
          <cell r="E816">
            <v>393800</v>
          </cell>
        </row>
        <row r="817">
          <cell r="A817" t="str">
            <v>FTXJ35MS/RXJ35M</v>
          </cell>
          <cell r="B817" t="str">
            <v>Бытовой кондиционер</v>
          </cell>
          <cell r="C817">
            <v>0</v>
          </cell>
          <cell r="D817">
            <v>0</v>
          </cell>
          <cell r="E817">
            <v>205050</v>
          </cell>
        </row>
        <row r="818">
          <cell r="A818" t="str">
            <v>FTXJ50AB/RXJ50A</v>
          </cell>
          <cell r="B818" t="str">
            <v>Бытовой кондиционер</v>
          </cell>
          <cell r="C818">
            <v>0</v>
          </cell>
          <cell r="D818">
            <v>0</v>
          </cell>
          <cell r="E818">
            <v>402346</v>
          </cell>
        </row>
        <row r="819">
          <cell r="A819" t="str">
            <v>FTXJ50AB9/RXJ50A9</v>
          </cell>
          <cell r="B819" t="str">
            <v>Бытовой кондиционер</v>
          </cell>
          <cell r="C819">
            <v>0</v>
          </cell>
          <cell r="D819">
            <v>0</v>
          </cell>
          <cell r="E819">
            <v>516400</v>
          </cell>
        </row>
        <row r="820">
          <cell r="A820" t="str">
            <v>FTXJ50AS/RXJ50A</v>
          </cell>
          <cell r="B820" t="str">
            <v>Бытовой кондиционер</v>
          </cell>
          <cell r="C820">
            <v>0</v>
          </cell>
          <cell r="D820">
            <v>0</v>
          </cell>
          <cell r="E820">
            <v>375400</v>
          </cell>
        </row>
        <row r="821">
          <cell r="A821" t="str">
            <v>FTXJ50AS9/RXJ50A9</v>
          </cell>
          <cell r="B821" t="str">
            <v>Бытовой кондиционер</v>
          </cell>
          <cell r="C821">
            <v>0</v>
          </cell>
          <cell r="D821">
            <v>0</v>
          </cell>
          <cell r="E821">
            <v>511100</v>
          </cell>
        </row>
        <row r="822">
          <cell r="A822" t="str">
            <v>FTXJ50AW/RXJ50A</v>
          </cell>
          <cell r="B822" t="str">
            <v>Бытовой кондиционер</v>
          </cell>
          <cell r="C822">
            <v>0</v>
          </cell>
          <cell r="D822">
            <v>0</v>
          </cell>
          <cell r="E822">
            <v>362100</v>
          </cell>
        </row>
        <row r="823">
          <cell r="A823" t="str">
            <v>FTXJ50AW9/RXJ50A9</v>
          </cell>
          <cell r="B823" t="str">
            <v>Бытовой кондиционер</v>
          </cell>
          <cell r="C823">
            <v>0</v>
          </cell>
          <cell r="D823">
            <v>0</v>
          </cell>
          <cell r="E823">
            <v>498800</v>
          </cell>
        </row>
        <row r="824">
          <cell r="A824" t="str">
            <v>FTXM20A/RXM20A</v>
          </cell>
          <cell r="B824" t="str">
            <v>Бытовой кондиционер</v>
          </cell>
          <cell r="C824">
            <v>0</v>
          </cell>
          <cell r="D824">
            <v>0</v>
          </cell>
          <cell r="E824">
            <v>228900</v>
          </cell>
        </row>
        <row r="825">
          <cell r="A825" t="str">
            <v>FTXM20R/RXM20R9</v>
          </cell>
          <cell r="B825" t="str">
            <v>Бытовой кондиционер</v>
          </cell>
          <cell r="C825">
            <v>0</v>
          </cell>
          <cell r="D825">
            <v>0</v>
          </cell>
          <cell r="E825">
            <v>187500</v>
          </cell>
        </row>
        <row r="826">
          <cell r="A826" t="str">
            <v>FTXM25A/RXM25A</v>
          </cell>
          <cell r="B826" t="str">
            <v>Бытовой кондиционер</v>
          </cell>
          <cell r="C826">
            <v>0</v>
          </cell>
          <cell r="D826">
            <v>0</v>
          </cell>
          <cell r="E826">
            <v>229300</v>
          </cell>
        </row>
        <row r="827">
          <cell r="A827" t="str">
            <v>FTXM25A/RXM25A9</v>
          </cell>
          <cell r="B827" t="str">
            <v>Бытовой кондиционер</v>
          </cell>
          <cell r="C827">
            <v>0</v>
          </cell>
          <cell r="D827">
            <v>0</v>
          </cell>
          <cell r="E827">
            <v>257300</v>
          </cell>
        </row>
        <row r="828">
          <cell r="A828" t="str">
            <v>FTXM25R/RXM25R9</v>
          </cell>
          <cell r="B828" t="str">
            <v>Бытовой кондиционер</v>
          </cell>
          <cell r="C828">
            <v>0</v>
          </cell>
          <cell r="D828">
            <v>0</v>
          </cell>
          <cell r="E828">
            <v>208100</v>
          </cell>
        </row>
        <row r="829">
          <cell r="A829" t="str">
            <v>FTXM35A/RXM35A</v>
          </cell>
          <cell r="B829" t="str">
            <v>Бытовой кондиционер</v>
          </cell>
          <cell r="C829">
            <v>0</v>
          </cell>
          <cell r="D829">
            <v>0</v>
          </cell>
          <cell r="E829">
            <v>302300</v>
          </cell>
        </row>
        <row r="830">
          <cell r="A830" t="str">
            <v>FTXM35A/RXM35A9</v>
          </cell>
          <cell r="B830" t="str">
            <v>Бытовой кондиционер</v>
          </cell>
          <cell r="C830">
            <v>0</v>
          </cell>
          <cell r="D830">
            <v>0</v>
          </cell>
          <cell r="E830">
            <v>317500</v>
          </cell>
        </row>
        <row r="831">
          <cell r="A831" t="str">
            <v>FTXM35R/RXM35R9</v>
          </cell>
          <cell r="B831" t="str">
            <v>Бытовой кондиционер</v>
          </cell>
          <cell r="C831">
            <v>0</v>
          </cell>
          <cell r="D831">
            <v>0</v>
          </cell>
          <cell r="E831">
            <v>243300</v>
          </cell>
        </row>
        <row r="832">
          <cell r="A832" t="str">
            <v>FTXM42R/RXM42R</v>
          </cell>
          <cell r="B832" t="str">
            <v>Бытовой кондиционер</v>
          </cell>
          <cell r="C832">
            <v>0</v>
          </cell>
          <cell r="D832">
            <v>0</v>
          </cell>
          <cell r="E832">
            <v>302700</v>
          </cell>
        </row>
        <row r="833">
          <cell r="A833" t="str">
            <v>FTXM50A/RXM50A</v>
          </cell>
          <cell r="B833" t="str">
            <v>Бытовой кондиционер</v>
          </cell>
          <cell r="C833">
            <v>0</v>
          </cell>
          <cell r="D833">
            <v>0</v>
          </cell>
          <cell r="E833">
            <v>406300</v>
          </cell>
        </row>
        <row r="834">
          <cell r="A834" t="str">
            <v>FTXM50A/RXM50A8</v>
          </cell>
          <cell r="B834" t="str">
            <v>Бытовой кондиционер</v>
          </cell>
          <cell r="C834">
            <v>0</v>
          </cell>
          <cell r="D834">
            <v>0</v>
          </cell>
          <cell r="E834">
            <v>406300</v>
          </cell>
        </row>
        <row r="835">
          <cell r="A835" t="str">
            <v>FTXM50R/RXM50R</v>
          </cell>
          <cell r="B835" t="str">
            <v>Бытовой кондиционер</v>
          </cell>
          <cell r="C835">
            <v>0</v>
          </cell>
          <cell r="D835">
            <v>0</v>
          </cell>
          <cell r="E835">
            <v>332800</v>
          </cell>
        </row>
        <row r="836">
          <cell r="A836" t="str">
            <v>FTXM60A/RXM60A</v>
          </cell>
          <cell r="B836" t="str">
            <v>Бытовой кондиционер</v>
          </cell>
          <cell r="C836">
            <v>0</v>
          </cell>
          <cell r="D836">
            <v>0</v>
          </cell>
          <cell r="E836">
            <v>429400</v>
          </cell>
        </row>
        <row r="837">
          <cell r="A837" t="str">
            <v>FTXM60R/RXM60R</v>
          </cell>
          <cell r="B837" t="str">
            <v>Бытовой кондиционер</v>
          </cell>
          <cell r="C837">
            <v>0</v>
          </cell>
          <cell r="D837">
            <v>0</v>
          </cell>
          <cell r="E837">
            <v>378900</v>
          </cell>
        </row>
        <row r="838">
          <cell r="A838" t="str">
            <v>FTXM71A/RXM71A</v>
          </cell>
          <cell r="B838" t="str">
            <v>Бытовой кондиционер</v>
          </cell>
          <cell r="C838">
            <v>0</v>
          </cell>
          <cell r="D838">
            <v>0</v>
          </cell>
          <cell r="E838">
            <v>482000</v>
          </cell>
        </row>
        <row r="839">
          <cell r="A839" t="str">
            <v>FTXM71R/RXM71R</v>
          </cell>
          <cell r="B839" t="str">
            <v>Бытовой кондиционер</v>
          </cell>
          <cell r="C839">
            <v>0</v>
          </cell>
          <cell r="D839">
            <v>0</v>
          </cell>
          <cell r="E839">
            <v>395600</v>
          </cell>
        </row>
        <row r="840">
          <cell r="A840" t="str">
            <v>FTXS20K/RXS20L3</v>
          </cell>
          <cell r="B840" t="str">
            <v>Бытовой кондиционер</v>
          </cell>
          <cell r="C840">
            <v>0</v>
          </cell>
          <cell r="D840">
            <v>0</v>
          </cell>
          <cell r="E840">
            <v>101100</v>
          </cell>
        </row>
        <row r="841">
          <cell r="A841" t="str">
            <v>FTXS25K/RXS25L3</v>
          </cell>
          <cell r="B841" t="str">
            <v>Бытовой кондиционер</v>
          </cell>
          <cell r="C841">
            <v>0</v>
          </cell>
          <cell r="D841">
            <v>0</v>
          </cell>
          <cell r="E841">
            <v>103500</v>
          </cell>
        </row>
        <row r="842">
          <cell r="A842" t="str">
            <v>FTXZ25N/RXZ25N</v>
          </cell>
          <cell r="B842" t="str">
            <v>Бытовой кондиционер</v>
          </cell>
          <cell r="C842">
            <v>0</v>
          </cell>
          <cell r="D842">
            <v>0</v>
          </cell>
          <cell r="E842">
            <v>656300</v>
          </cell>
        </row>
        <row r="843">
          <cell r="A843" t="str">
            <v>FTXZ35N/RXZ35N</v>
          </cell>
          <cell r="B843" t="str">
            <v>Бытовой кондиционер</v>
          </cell>
          <cell r="C843">
            <v>0</v>
          </cell>
          <cell r="D843">
            <v>0</v>
          </cell>
          <cell r="E843">
            <v>703500</v>
          </cell>
        </row>
        <row r="844">
          <cell r="A844" t="str">
            <v>FTXZ50N/RXZ50N</v>
          </cell>
          <cell r="B844" t="str">
            <v>Бытовой кондиционер</v>
          </cell>
          <cell r="C844">
            <v>0</v>
          </cell>
          <cell r="D844">
            <v>0</v>
          </cell>
          <cell r="E844">
            <v>796800</v>
          </cell>
        </row>
        <row r="845">
          <cell r="A845" t="str">
            <v>FTYN25L/RYN25L</v>
          </cell>
          <cell r="B845" t="str">
            <v>Бытовой кондиционер</v>
          </cell>
          <cell r="C845">
            <v>0</v>
          </cell>
          <cell r="D845">
            <v>0</v>
          </cell>
          <cell r="E845">
            <v>48600</v>
          </cell>
        </row>
        <row r="846">
          <cell r="A846" t="str">
            <v>FTYN50L/RYN50L</v>
          </cell>
          <cell r="B846" t="str">
            <v>Бытовой кондиционер</v>
          </cell>
          <cell r="C846">
            <v>0</v>
          </cell>
          <cell r="D846">
            <v>0</v>
          </cell>
          <cell r="E846">
            <v>75800</v>
          </cell>
        </row>
        <row r="847">
          <cell r="A847" t="str">
            <v>FVXM25A/RXM25R9</v>
          </cell>
          <cell r="B847" t="str">
            <v>Напольный кондиционер</v>
          </cell>
          <cell r="C847">
            <v>0</v>
          </cell>
          <cell r="D847">
            <v>0</v>
          </cell>
          <cell r="E847">
            <v>315500</v>
          </cell>
        </row>
        <row r="848">
          <cell r="A848" t="str">
            <v>FVXM35A/RXM35R9</v>
          </cell>
          <cell r="B848" t="str">
            <v>Напольный кондиционер</v>
          </cell>
          <cell r="C848">
            <v>0</v>
          </cell>
          <cell r="D848">
            <v>0</v>
          </cell>
          <cell r="E848">
            <v>334500</v>
          </cell>
        </row>
        <row r="849">
          <cell r="A849" t="str">
            <v>FVXM50A/RXM50R</v>
          </cell>
          <cell r="B849" t="str">
            <v>Напольный кондиционер</v>
          </cell>
          <cell r="C849">
            <v>0</v>
          </cell>
          <cell r="D849">
            <v>0</v>
          </cell>
          <cell r="E849">
            <v>416986</v>
          </cell>
        </row>
        <row r="850">
          <cell r="A850" t="str">
            <v>HAC-09F1AI/HAC-09F1AO</v>
          </cell>
          <cell r="B850" t="str">
            <v>Бытовой кондиционер</v>
          </cell>
          <cell r="C850">
            <v>0</v>
          </cell>
          <cell r="D850">
            <v>0</v>
          </cell>
          <cell r="E850">
            <v>16990</v>
          </cell>
        </row>
        <row r="851">
          <cell r="A851" t="str">
            <v>KSGA21HFAN1/KSRA21HFAN1</v>
          </cell>
          <cell r="B851" t="str">
            <v>Бытовой кондиционер</v>
          </cell>
          <cell r="C851">
            <v>0</v>
          </cell>
          <cell r="D851">
            <v>0</v>
          </cell>
          <cell r="E851">
            <v>27890</v>
          </cell>
        </row>
        <row r="852">
          <cell r="A852" t="str">
            <v>KSGA21HFAN1/KSRA21HFAN1/-40</v>
          </cell>
          <cell r="B852" t="str">
            <v>Бытовой кондиционер с низкотемпературной доработкой</v>
          </cell>
          <cell r="C852">
            <v>0</v>
          </cell>
          <cell r="D852">
            <v>0</v>
          </cell>
          <cell r="E852">
            <v>34790</v>
          </cell>
        </row>
        <row r="853">
          <cell r="A853" t="str">
            <v>KSGA21HFRN1/KSRA21HFRN1</v>
          </cell>
          <cell r="B853" t="str">
            <v>Бытовой кондиционер</v>
          </cell>
          <cell r="C853">
            <v>0</v>
          </cell>
          <cell r="D853">
            <v>0</v>
          </cell>
          <cell r="E853">
            <v>27890</v>
          </cell>
        </row>
        <row r="854">
          <cell r="A854" t="str">
            <v>KSGA21HFRN1/KSRA21HFRN1/-40</v>
          </cell>
          <cell r="B854" t="str">
            <v>Бытовой кондиционер</v>
          </cell>
          <cell r="C854">
            <v>0</v>
          </cell>
          <cell r="D854">
            <v>0</v>
          </cell>
          <cell r="E854">
            <v>34790</v>
          </cell>
        </row>
        <row r="855">
          <cell r="A855" t="str">
            <v>KSGA26HFAN1/KSRA26HFAN1</v>
          </cell>
          <cell r="B855" t="str">
            <v>Бытовой кондиционер</v>
          </cell>
          <cell r="C855">
            <v>0</v>
          </cell>
          <cell r="D855">
            <v>0</v>
          </cell>
          <cell r="E855">
            <v>30290</v>
          </cell>
        </row>
        <row r="856">
          <cell r="A856" t="str">
            <v>KSGA26HFAN1/KSRA26HFAN1/-40</v>
          </cell>
          <cell r="B856" t="str">
            <v>Бытовой кондиционер с низкотемпературной доработкой</v>
          </cell>
          <cell r="C856">
            <v>0</v>
          </cell>
          <cell r="D856">
            <v>0</v>
          </cell>
          <cell r="E856">
            <v>37190</v>
          </cell>
        </row>
        <row r="857">
          <cell r="A857" t="str">
            <v>KSGA26HFRN1/KSRA26HFRN1</v>
          </cell>
          <cell r="B857" t="str">
            <v>Бытовой кондиционер</v>
          </cell>
          <cell r="C857">
            <v>0</v>
          </cell>
          <cell r="D857">
            <v>0</v>
          </cell>
          <cell r="E857">
            <v>30290</v>
          </cell>
        </row>
        <row r="858">
          <cell r="A858" t="str">
            <v>KSGA26HFRN1/KSRA26HFRN1/-40</v>
          </cell>
          <cell r="B858" t="str">
            <v>Бытовой кондиционер</v>
          </cell>
          <cell r="C858">
            <v>0</v>
          </cell>
          <cell r="D858">
            <v>0</v>
          </cell>
          <cell r="E858">
            <v>37190</v>
          </cell>
        </row>
        <row r="859">
          <cell r="A859" t="str">
            <v>KSGA35HFAN1/KSRA35HFAN1</v>
          </cell>
          <cell r="B859" t="str">
            <v>Бытовой кондиционер</v>
          </cell>
          <cell r="C859">
            <v>0</v>
          </cell>
          <cell r="D859">
            <v>0</v>
          </cell>
          <cell r="E859">
            <v>38990</v>
          </cell>
        </row>
        <row r="860">
          <cell r="A860" t="str">
            <v>KSGA35HFAN1/KSRA35HFAN1/-40</v>
          </cell>
          <cell r="B860" t="str">
            <v>Бытовой кондиционер с низкотемпературной доработкой</v>
          </cell>
          <cell r="C860">
            <v>0</v>
          </cell>
          <cell r="D860">
            <v>0</v>
          </cell>
          <cell r="E860">
            <v>45890</v>
          </cell>
        </row>
        <row r="861">
          <cell r="A861" t="str">
            <v>KSGA35HFRN1/KSRA35HFRN1</v>
          </cell>
          <cell r="B861" t="str">
            <v>Бытовой кондиционер</v>
          </cell>
          <cell r="C861">
            <v>0</v>
          </cell>
          <cell r="D861">
            <v>0</v>
          </cell>
          <cell r="E861">
            <v>38990</v>
          </cell>
        </row>
        <row r="862">
          <cell r="A862" t="str">
            <v>KSGA35HFRN1/KSRA35HFRN1/-40</v>
          </cell>
          <cell r="B862" t="str">
            <v>Бытовой кондиционер</v>
          </cell>
          <cell r="C862">
            <v>0</v>
          </cell>
          <cell r="D862">
            <v>0</v>
          </cell>
          <cell r="E862">
            <v>45890</v>
          </cell>
        </row>
        <row r="863">
          <cell r="A863" t="str">
            <v>KSGA53HFAN1/KSRA53HFAN1</v>
          </cell>
          <cell r="B863" t="str">
            <v>Бытовой кондиционер</v>
          </cell>
          <cell r="C863">
            <v>0</v>
          </cell>
          <cell r="D863">
            <v>0</v>
          </cell>
          <cell r="E863">
            <v>66190</v>
          </cell>
        </row>
        <row r="864">
          <cell r="A864" t="str">
            <v>KSGA53HFAN1/KSRA53HFAN1/-40</v>
          </cell>
          <cell r="B864" t="str">
            <v>Бытовой кондиционер с низкотемпературной доработкой</v>
          </cell>
          <cell r="C864">
            <v>0</v>
          </cell>
          <cell r="D864">
            <v>0</v>
          </cell>
          <cell r="E864">
            <v>73090</v>
          </cell>
        </row>
        <row r="865">
          <cell r="A865" t="str">
            <v>KSGA53HFRN1/KSRA53HFRN1</v>
          </cell>
          <cell r="B865" t="str">
            <v>Бытовой кондиционер</v>
          </cell>
          <cell r="C865">
            <v>0</v>
          </cell>
          <cell r="D865">
            <v>0</v>
          </cell>
          <cell r="E865">
            <v>66190</v>
          </cell>
        </row>
        <row r="866">
          <cell r="A866" t="str">
            <v>KSGA53HFRN1/KSRA53HFRN1/-40</v>
          </cell>
          <cell r="B866" t="str">
            <v>Бытовой кондиционер</v>
          </cell>
          <cell r="C866">
            <v>0</v>
          </cell>
          <cell r="D866">
            <v>0</v>
          </cell>
          <cell r="E866">
            <v>73090</v>
          </cell>
        </row>
        <row r="867">
          <cell r="A867" t="str">
            <v>KSGA53HZRN1W/KSRA53HZRN1</v>
          </cell>
          <cell r="B867" t="str">
            <v>Бытовой кондиционер</v>
          </cell>
          <cell r="C867">
            <v>0</v>
          </cell>
          <cell r="D867">
            <v>0</v>
          </cell>
          <cell r="E867">
            <v>82490</v>
          </cell>
        </row>
        <row r="868">
          <cell r="A868" t="str">
            <v>KSGA53HZRN1W/KSRA53HZRN1/-40</v>
          </cell>
          <cell r="B868" t="str">
            <v>Бытовой кондиционер с низкотемпературной доработкой</v>
          </cell>
          <cell r="C868">
            <v>0</v>
          </cell>
          <cell r="D868">
            <v>0</v>
          </cell>
          <cell r="E868">
            <v>89390</v>
          </cell>
        </row>
        <row r="869">
          <cell r="A869" t="str">
            <v>KSGA70HFAN1/KSRA70HFAN1</v>
          </cell>
          <cell r="B869" t="str">
            <v>Бытовой кондиционер</v>
          </cell>
          <cell r="C869">
            <v>0</v>
          </cell>
          <cell r="D869">
            <v>0</v>
          </cell>
          <cell r="E869">
            <v>83590</v>
          </cell>
        </row>
        <row r="870">
          <cell r="A870" t="str">
            <v>KSGA70HFAN1/KSRA70HFAN1/-40</v>
          </cell>
          <cell r="B870" t="str">
            <v>Бытовой кондиционер с низкотемпературной доработкой</v>
          </cell>
          <cell r="C870">
            <v>0</v>
          </cell>
          <cell r="D870">
            <v>0</v>
          </cell>
          <cell r="E870">
            <v>91690</v>
          </cell>
        </row>
        <row r="871">
          <cell r="A871" t="str">
            <v>KSGA70HFRN1/KSRA70HFRN1</v>
          </cell>
          <cell r="B871" t="str">
            <v>Бытовой кондиционер</v>
          </cell>
          <cell r="C871">
            <v>0</v>
          </cell>
          <cell r="D871">
            <v>0</v>
          </cell>
          <cell r="E871">
            <v>83590</v>
          </cell>
        </row>
        <row r="872">
          <cell r="A872" t="str">
            <v>KSGA70HFRN1/KSRA70HFRN1/-40</v>
          </cell>
          <cell r="B872" t="str">
            <v>Бытовой кондиционер</v>
          </cell>
          <cell r="C872">
            <v>0</v>
          </cell>
          <cell r="D872">
            <v>0</v>
          </cell>
          <cell r="E872">
            <v>91690</v>
          </cell>
        </row>
        <row r="873">
          <cell r="A873" t="str">
            <v>KSGA70HZRN1W/KSRA70HZRN1</v>
          </cell>
          <cell r="B873" t="str">
            <v>Бытовой кондиционер</v>
          </cell>
          <cell r="C873">
            <v>0</v>
          </cell>
          <cell r="D873">
            <v>0</v>
          </cell>
          <cell r="E873">
            <v>105490</v>
          </cell>
        </row>
        <row r="874">
          <cell r="A874" t="str">
            <v>KSGA70HZRN1W/KSRA70HZRN1/-40</v>
          </cell>
          <cell r="B874" t="str">
            <v>Бытовой кондиционер с низкотемпературной доработкой</v>
          </cell>
          <cell r="C874">
            <v>0</v>
          </cell>
          <cell r="D874">
            <v>0</v>
          </cell>
          <cell r="E874">
            <v>113590</v>
          </cell>
        </row>
        <row r="875">
          <cell r="A875" t="str">
            <v>KSGAA35HZRN1W/KSRAA35HZRN1</v>
          </cell>
          <cell r="B875" t="str">
            <v>Бытовой кондиционер</v>
          </cell>
          <cell r="C875">
            <v>0</v>
          </cell>
          <cell r="D875">
            <v>0</v>
          </cell>
          <cell r="E875">
            <v>48690</v>
          </cell>
        </row>
        <row r="876">
          <cell r="A876" t="str">
            <v>KSGAA35HZRN1W/KSRAA35HZRN1/-40</v>
          </cell>
          <cell r="B876" t="str">
            <v>Бытовой кондиционер с низкотемпературной доработкой</v>
          </cell>
          <cell r="C876">
            <v>0</v>
          </cell>
          <cell r="D876">
            <v>0</v>
          </cell>
          <cell r="E876">
            <v>54990</v>
          </cell>
        </row>
        <row r="877">
          <cell r="A877" t="str">
            <v>KSGAB21HZRN1W/KSRAB21HZRN1</v>
          </cell>
          <cell r="B877" t="str">
            <v>Бытовой кондиционер</v>
          </cell>
          <cell r="C877">
            <v>0</v>
          </cell>
          <cell r="D877">
            <v>0</v>
          </cell>
          <cell r="E877">
            <v>39490</v>
          </cell>
        </row>
        <row r="878">
          <cell r="A878" t="str">
            <v>KSGAB21HZRN1W/KSRAB21HZRN1/-40</v>
          </cell>
          <cell r="B878" t="str">
            <v>Бытовой кондиционер с низкотемпературной доработкой</v>
          </cell>
          <cell r="C878">
            <v>0</v>
          </cell>
          <cell r="D878">
            <v>0</v>
          </cell>
          <cell r="E878">
            <v>45790</v>
          </cell>
        </row>
        <row r="879">
          <cell r="A879" t="str">
            <v>KSGAB26HZRN1W/KSRAB26HZRN1</v>
          </cell>
          <cell r="B879" t="str">
            <v>Бытовой кондиционер</v>
          </cell>
          <cell r="C879">
            <v>0</v>
          </cell>
          <cell r="D879">
            <v>0</v>
          </cell>
          <cell r="E879">
            <v>42090</v>
          </cell>
        </row>
        <row r="880">
          <cell r="A880" t="str">
            <v>KSGAB26HZRN1W/KSRAB26HZRN1/-40</v>
          </cell>
          <cell r="B880" t="str">
            <v>Бытовой кондиционер с низкотемпературной доработкой</v>
          </cell>
          <cell r="C880">
            <v>0</v>
          </cell>
          <cell r="D880">
            <v>0</v>
          </cell>
          <cell r="E880">
            <v>48390</v>
          </cell>
        </row>
        <row r="881">
          <cell r="A881" t="str">
            <v>KSGAT21HFRN1/KSRAT21HFRN1</v>
          </cell>
          <cell r="B881" t="str">
            <v>Бытовой кондиционер</v>
          </cell>
          <cell r="C881">
            <v>0</v>
          </cell>
          <cell r="D881">
            <v>0</v>
          </cell>
          <cell r="E881">
            <v>25990</v>
          </cell>
        </row>
        <row r="882">
          <cell r="A882" t="str">
            <v>KSGAT21HZRN1/KSRAT21HZRN1</v>
          </cell>
          <cell r="B882" t="str">
            <v>Бытовой кондиционер</v>
          </cell>
          <cell r="C882">
            <v>0</v>
          </cell>
          <cell r="D882">
            <v>0</v>
          </cell>
          <cell r="E882">
            <v>35490</v>
          </cell>
        </row>
        <row r="883">
          <cell r="A883" t="str">
            <v>KSGAT26HFRN1/KSRAT26HFRN1</v>
          </cell>
          <cell r="B883" t="str">
            <v>Бытовой кондиционер</v>
          </cell>
          <cell r="C883">
            <v>0</v>
          </cell>
          <cell r="D883">
            <v>0</v>
          </cell>
          <cell r="E883">
            <v>27990</v>
          </cell>
        </row>
        <row r="884">
          <cell r="A884" t="str">
            <v>KSGAT26HZRN1/KSRAT26HZRN1</v>
          </cell>
          <cell r="B884" t="str">
            <v>Бытовой кондиционер</v>
          </cell>
          <cell r="C884">
            <v>0</v>
          </cell>
          <cell r="D884">
            <v>0</v>
          </cell>
          <cell r="E884">
            <v>38090</v>
          </cell>
        </row>
        <row r="885">
          <cell r="A885" t="str">
            <v>KSGAT35HFRN1/KSRAT35HFRN1</v>
          </cell>
          <cell r="B885" t="str">
            <v>Бытовой кондиционер</v>
          </cell>
          <cell r="C885">
            <v>0</v>
          </cell>
          <cell r="D885" t="str">
            <v>&gt;50</v>
          </cell>
          <cell r="E885">
            <v>36390</v>
          </cell>
        </row>
        <row r="886">
          <cell r="A886" t="str">
            <v>KSGAT35HZRN1/KSRAT35HZRN1</v>
          </cell>
          <cell r="B886" t="str">
            <v>Бытовой кондиционер</v>
          </cell>
          <cell r="C886">
            <v>0</v>
          </cell>
          <cell r="D886">
            <v>2</v>
          </cell>
          <cell r="E886">
            <v>43790</v>
          </cell>
        </row>
        <row r="887">
          <cell r="A887" t="str">
            <v>KSGAT50HFRN1/KSRAT50HFRN1</v>
          </cell>
          <cell r="B887" t="str">
            <v>Бытовой кондиционер</v>
          </cell>
          <cell r="C887">
            <v>0</v>
          </cell>
          <cell r="D887" t="str">
            <v>&gt;50</v>
          </cell>
          <cell r="E887">
            <v>61690</v>
          </cell>
        </row>
        <row r="888">
          <cell r="A888" t="str">
            <v>KSGAT50HZRN1/KSRAT50HZRN1</v>
          </cell>
          <cell r="B888" t="str">
            <v>Бытовой кондиционер</v>
          </cell>
          <cell r="C888">
            <v>0</v>
          </cell>
          <cell r="D888">
            <v>0</v>
          </cell>
          <cell r="E888">
            <v>74290</v>
          </cell>
        </row>
        <row r="889">
          <cell r="A889" t="str">
            <v>KSGAT70HFRN1/KSRAT70HFRN1</v>
          </cell>
          <cell r="B889" t="str">
            <v>Бытовой кондиционер</v>
          </cell>
          <cell r="C889">
            <v>0</v>
          </cell>
          <cell r="D889">
            <v>19</v>
          </cell>
          <cell r="E889">
            <v>77690</v>
          </cell>
        </row>
        <row r="890">
          <cell r="A890" t="str">
            <v>KSGAT70HZRN1/KSRAT70HZRN1</v>
          </cell>
          <cell r="B890" t="str">
            <v>Бытовой кондиционер</v>
          </cell>
          <cell r="C890">
            <v>0</v>
          </cell>
          <cell r="D890">
            <v>38</v>
          </cell>
          <cell r="E890">
            <v>95190</v>
          </cell>
        </row>
        <row r="891">
          <cell r="A891" t="str">
            <v>KSGB35HFAN1/KSRB35HFAN1</v>
          </cell>
          <cell r="B891" t="str">
            <v>Бытовой кондиционер</v>
          </cell>
          <cell r="C891">
            <v>0</v>
          </cell>
          <cell r="D891">
            <v>0</v>
          </cell>
          <cell r="E891">
            <v>41000</v>
          </cell>
        </row>
        <row r="892">
          <cell r="A892" t="str">
            <v>KSGH35HFAN1/KSRH35HFAN1</v>
          </cell>
          <cell r="B892" t="str">
            <v>Бытовой кондиционер</v>
          </cell>
          <cell r="C892">
            <v>0</v>
          </cell>
          <cell r="D892">
            <v>0</v>
          </cell>
          <cell r="E892"/>
        </row>
        <row r="893">
          <cell r="A893" t="str">
            <v>KSGHA21HFRN1/KSRHA21HFRN1</v>
          </cell>
          <cell r="B893" t="str">
            <v>Бытовой кондиционер</v>
          </cell>
          <cell r="C893">
            <v>0</v>
          </cell>
          <cell r="D893">
            <v>0</v>
          </cell>
          <cell r="E893">
            <v>25990</v>
          </cell>
        </row>
        <row r="894">
          <cell r="A894" t="str">
            <v>KSGHA21HZRN1/KSRHA21HZRN1</v>
          </cell>
          <cell r="B894" t="str">
            <v>Бытовой кондиционер</v>
          </cell>
          <cell r="C894" t="str">
            <v>&gt;50</v>
          </cell>
          <cell r="D894">
            <v>0</v>
          </cell>
          <cell r="E894">
            <v>35490</v>
          </cell>
        </row>
        <row r="895">
          <cell r="A895" t="str">
            <v>KSGHA26HFRN1/KSRHA26HFRN1</v>
          </cell>
          <cell r="B895" t="str">
            <v>Бытовой кондиционер</v>
          </cell>
          <cell r="C895">
            <v>0</v>
          </cell>
          <cell r="D895">
            <v>0</v>
          </cell>
          <cell r="E895">
            <v>27990</v>
          </cell>
        </row>
        <row r="896">
          <cell r="A896" t="str">
            <v>KSGHA26HZRN1/KSRHA26HZRN1</v>
          </cell>
          <cell r="B896" t="str">
            <v>Бытовой кондиционер</v>
          </cell>
          <cell r="C896" t="str">
            <v>&gt;50</v>
          </cell>
          <cell r="D896">
            <v>0</v>
          </cell>
          <cell r="E896">
            <v>38090</v>
          </cell>
        </row>
        <row r="897">
          <cell r="A897" t="str">
            <v>KSGHA35HFRN1/KSRHA35HFRN1</v>
          </cell>
          <cell r="B897" t="str">
            <v>Бытовой кондиционер</v>
          </cell>
          <cell r="C897">
            <v>0</v>
          </cell>
          <cell r="D897" t="str">
            <v>&gt;50</v>
          </cell>
          <cell r="E897">
            <v>36390</v>
          </cell>
        </row>
        <row r="898">
          <cell r="A898" t="str">
            <v>KSGHA35HZRN1/KSRHA35HZRN1</v>
          </cell>
          <cell r="B898" t="str">
            <v>Бытовой кондиционер</v>
          </cell>
          <cell r="C898">
            <v>0</v>
          </cell>
          <cell r="D898">
            <v>0</v>
          </cell>
          <cell r="E898">
            <v>43790</v>
          </cell>
        </row>
        <row r="899">
          <cell r="A899" t="str">
            <v>KSGHA50HFRN1/KSRHA50HFRN1</v>
          </cell>
          <cell r="B899" t="str">
            <v>Бытовой кондиционер</v>
          </cell>
          <cell r="C899">
            <v>0</v>
          </cell>
          <cell r="D899" t="str">
            <v>&gt;50</v>
          </cell>
          <cell r="E899">
            <v>61690</v>
          </cell>
        </row>
        <row r="900">
          <cell r="A900" t="str">
            <v>KSGHA50HZRN1/KSRHA50HZRN1</v>
          </cell>
          <cell r="B900" t="str">
            <v>Бытовой кондиционер</v>
          </cell>
          <cell r="C900">
            <v>0</v>
          </cell>
          <cell r="D900">
            <v>0</v>
          </cell>
          <cell r="E900">
            <v>74290</v>
          </cell>
        </row>
        <row r="901">
          <cell r="A901" t="str">
            <v>KSGHA70HFRN1/KSRHA70HFRN1</v>
          </cell>
          <cell r="B901" t="str">
            <v>Бытовой кондиционер</v>
          </cell>
          <cell r="C901" t="str">
            <v>&gt;50</v>
          </cell>
          <cell r="D901">
            <v>0</v>
          </cell>
          <cell r="E901">
            <v>77690</v>
          </cell>
        </row>
        <row r="902">
          <cell r="A902" t="str">
            <v>KSGHA70HZRN1/KSRHA70HZRN1</v>
          </cell>
          <cell r="B902" t="str">
            <v>Бытовой кондиционер</v>
          </cell>
          <cell r="C902">
            <v>0</v>
          </cell>
          <cell r="D902">
            <v>0</v>
          </cell>
          <cell r="E902">
            <v>95190</v>
          </cell>
        </row>
        <row r="903">
          <cell r="A903" t="str">
            <v>KSGI21HFAN1/KSRI21HFAN1</v>
          </cell>
          <cell r="B903" t="str">
            <v>Бытовой кондиционер</v>
          </cell>
          <cell r="C903">
            <v>0</v>
          </cell>
          <cell r="D903">
            <v>0</v>
          </cell>
          <cell r="E903">
            <v>27290</v>
          </cell>
        </row>
        <row r="904">
          <cell r="A904" t="str">
            <v>KSGI21HFAN1/KSRI21HFAN1/-40</v>
          </cell>
          <cell r="B904" t="str">
            <v>Бытовой кондиционер с низкотемпературной доработкой</v>
          </cell>
          <cell r="C904">
            <v>0</v>
          </cell>
          <cell r="D904">
            <v>0</v>
          </cell>
          <cell r="E904">
            <v>34190</v>
          </cell>
        </row>
        <row r="905">
          <cell r="A905" t="str">
            <v>KSGI21HFRN1/KSRI21HFRN1</v>
          </cell>
          <cell r="B905" t="str">
            <v>Бытовой кондиционер</v>
          </cell>
          <cell r="C905">
            <v>0</v>
          </cell>
          <cell r="D905">
            <v>0</v>
          </cell>
          <cell r="E905">
            <v>27290</v>
          </cell>
        </row>
        <row r="906">
          <cell r="A906" t="str">
            <v>KSGI21HFRN1/KSRI21HFRN1/-40</v>
          </cell>
          <cell r="B906" t="str">
            <v>Бытовой кондиционер</v>
          </cell>
          <cell r="C906">
            <v>0</v>
          </cell>
          <cell r="D906">
            <v>0</v>
          </cell>
          <cell r="E906">
            <v>34190</v>
          </cell>
        </row>
        <row r="907">
          <cell r="A907" t="str">
            <v>KSGI26HFAN1/KSRI26HFAN1</v>
          </cell>
          <cell r="B907" t="str">
            <v>Бытовой кондиционер</v>
          </cell>
          <cell r="C907">
            <v>0</v>
          </cell>
          <cell r="D907">
            <v>0</v>
          </cell>
          <cell r="E907">
            <v>29690</v>
          </cell>
        </row>
        <row r="908">
          <cell r="A908" t="str">
            <v>KSGI26HFAN1/KSRI26HFAN1/-40</v>
          </cell>
          <cell r="B908" t="str">
            <v>Бытовой кондиционер с низкотемпературной доработкой</v>
          </cell>
          <cell r="C908">
            <v>0</v>
          </cell>
          <cell r="D908">
            <v>0</v>
          </cell>
          <cell r="E908">
            <v>36590</v>
          </cell>
        </row>
        <row r="909">
          <cell r="A909" t="str">
            <v>KSGI26HFRN1/KSRI26HFRN1</v>
          </cell>
          <cell r="B909" t="str">
            <v>Бытовой кондиционер</v>
          </cell>
          <cell r="C909">
            <v>0</v>
          </cell>
          <cell r="D909">
            <v>0</v>
          </cell>
          <cell r="E909">
            <v>29690</v>
          </cell>
        </row>
        <row r="910">
          <cell r="A910" t="str">
            <v>KSGI26HFRN1/KSRI26HFRN1/-40</v>
          </cell>
          <cell r="B910" t="str">
            <v>Бытовой кондиционер</v>
          </cell>
          <cell r="C910">
            <v>0</v>
          </cell>
          <cell r="D910">
            <v>0</v>
          </cell>
          <cell r="E910">
            <v>36590</v>
          </cell>
        </row>
        <row r="911">
          <cell r="A911" t="str">
            <v>KSGI35HFAN1/KSRI35HFAN1</v>
          </cell>
          <cell r="B911" t="str">
            <v>Бытовой кондиционер</v>
          </cell>
          <cell r="C911">
            <v>0</v>
          </cell>
          <cell r="D911">
            <v>0</v>
          </cell>
          <cell r="E911">
            <v>38290</v>
          </cell>
        </row>
        <row r="912">
          <cell r="A912" t="str">
            <v>KSGI35HFAN1/KSRI35HFAN1/-40</v>
          </cell>
          <cell r="B912" t="str">
            <v>Бытовой кондиционер с низкотемпературной доработкой</v>
          </cell>
          <cell r="C912">
            <v>0</v>
          </cell>
          <cell r="D912">
            <v>0</v>
          </cell>
          <cell r="E912">
            <v>45190</v>
          </cell>
        </row>
        <row r="913">
          <cell r="A913" t="str">
            <v>KSGI35HFRN1/KSRI35HFRN1</v>
          </cell>
          <cell r="B913" t="str">
            <v>Бытовой кондиционер</v>
          </cell>
          <cell r="C913">
            <v>0</v>
          </cell>
          <cell r="D913">
            <v>0</v>
          </cell>
          <cell r="E913">
            <v>38290</v>
          </cell>
        </row>
        <row r="914">
          <cell r="A914" t="str">
            <v>KSGI35HFRN1/KSRI35HFRN1/-40</v>
          </cell>
          <cell r="B914" t="str">
            <v>Бытовой кондиционер</v>
          </cell>
          <cell r="C914">
            <v>0</v>
          </cell>
          <cell r="D914">
            <v>0</v>
          </cell>
          <cell r="E914">
            <v>45190</v>
          </cell>
        </row>
        <row r="915">
          <cell r="A915" t="str">
            <v>KSGI53HFAN1/KSRI53HFAN1</v>
          </cell>
          <cell r="B915" t="str">
            <v>Бытовой кондиционер</v>
          </cell>
          <cell r="C915">
            <v>0</v>
          </cell>
          <cell r="D915">
            <v>0</v>
          </cell>
          <cell r="E915">
            <v>64890</v>
          </cell>
        </row>
        <row r="916">
          <cell r="A916" t="str">
            <v>KSGI53HFAN1/KSRI53HFAN1/-40</v>
          </cell>
          <cell r="B916" t="str">
            <v>Бытовой кондиционер с низкотемпературной доработкой</v>
          </cell>
          <cell r="C916">
            <v>0</v>
          </cell>
          <cell r="D916">
            <v>0</v>
          </cell>
          <cell r="E916">
            <v>71790</v>
          </cell>
        </row>
        <row r="917">
          <cell r="A917" t="str">
            <v>KSGI53HFRN1/KSRI53HFRN1</v>
          </cell>
          <cell r="B917" t="str">
            <v>Бытовой кондиционер</v>
          </cell>
          <cell r="C917">
            <v>15</v>
          </cell>
          <cell r="D917">
            <v>0</v>
          </cell>
          <cell r="E917">
            <v>64890</v>
          </cell>
        </row>
        <row r="918">
          <cell r="A918" t="str">
            <v>KSGI53HFRN1/KSRI53HFRN1/-40</v>
          </cell>
          <cell r="B918" t="str">
            <v>Бытовой кондиционер</v>
          </cell>
          <cell r="C918">
            <v>0</v>
          </cell>
          <cell r="D918">
            <v>0</v>
          </cell>
          <cell r="E918">
            <v>71790</v>
          </cell>
        </row>
        <row r="919">
          <cell r="A919" t="str">
            <v>KSGI70HFAN1/KSRI70HFAN1</v>
          </cell>
          <cell r="B919" t="str">
            <v>Бытовой кондиционер</v>
          </cell>
          <cell r="C919">
            <v>0</v>
          </cell>
          <cell r="D919">
            <v>0</v>
          </cell>
          <cell r="E919">
            <v>81790</v>
          </cell>
        </row>
        <row r="920">
          <cell r="A920" t="str">
            <v>KSGI70HFAN1/KSRI70HFAN1/-40</v>
          </cell>
          <cell r="B920" t="str">
            <v>Бытовой кондиционер с низкотемпературной доработкой</v>
          </cell>
          <cell r="C920">
            <v>0</v>
          </cell>
          <cell r="D920">
            <v>0</v>
          </cell>
          <cell r="E920">
            <v>89890</v>
          </cell>
        </row>
        <row r="921">
          <cell r="A921" t="str">
            <v>KSGI70HFRN1/KSRI70HFRN1</v>
          </cell>
          <cell r="B921" t="str">
            <v>Бытовой кондиционер</v>
          </cell>
          <cell r="C921">
            <v>0</v>
          </cell>
          <cell r="D921">
            <v>0</v>
          </cell>
          <cell r="E921">
            <v>81790</v>
          </cell>
        </row>
        <row r="922">
          <cell r="A922" t="str">
            <v>KSGI70HFRN1/KSRI70HFRN1/-40</v>
          </cell>
          <cell r="B922" t="str">
            <v>Бытовой кондиционер</v>
          </cell>
          <cell r="C922">
            <v>0</v>
          </cell>
          <cell r="D922">
            <v>0</v>
          </cell>
          <cell r="E922">
            <v>89890</v>
          </cell>
        </row>
        <row r="923">
          <cell r="A923" t="str">
            <v>KSGKU21HFRN1/KSRKU21HFRN1</v>
          </cell>
          <cell r="B923" t="str">
            <v>Бытовой кондиционер</v>
          </cell>
          <cell r="C923">
            <v>0</v>
          </cell>
          <cell r="D923">
            <v>0</v>
          </cell>
          <cell r="E923">
            <v>30090</v>
          </cell>
        </row>
        <row r="924">
          <cell r="A924" t="str">
            <v>KSGKU21HZRN1/KSRKU21HZRN1</v>
          </cell>
          <cell r="B924" t="str">
            <v>Бытовой кондиционер</v>
          </cell>
          <cell r="C924">
            <v>0</v>
          </cell>
          <cell r="D924">
            <v>0</v>
          </cell>
          <cell r="E924">
            <v>42490</v>
          </cell>
        </row>
        <row r="925">
          <cell r="A925" t="str">
            <v>KSGKU21HZRN1W/KSRKU21HZRN1</v>
          </cell>
          <cell r="B925" t="str">
            <v>Бытовой кондиционер</v>
          </cell>
          <cell r="C925">
            <v>0</v>
          </cell>
          <cell r="D925">
            <v>0</v>
          </cell>
          <cell r="E925">
            <v>43390</v>
          </cell>
        </row>
        <row r="926">
          <cell r="A926" t="str">
            <v>KSGKU26HFRN1/KSRKU26HFRN1</v>
          </cell>
          <cell r="B926" t="str">
            <v>Бытовой кондиционер</v>
          </cell>
          <cell r="C926">
            <v>0</v>
          </cell>
          <cell r="D926">
            <v>0</v>
          </cell>
          <cell r="E926">
            <v>32790</v>
          </cell>
        </row>
        <row r="927">
          <cell r="A927" t="str">
            <v>KSGKU26HZRN1/KSRKU26HZRN1</v>
          </cell>
          <cell r="B927" t="str">
            <v>Бытовой кондиционер</v>
          </cell>
          <cell r="C927">
            <v>0</v>
          </cell>
          <cell r="D927">
            <v>0</v>
          </cell>
          <cell r="E927">
            <v>45390</v>
          </cell>
        </row>
        <row r="928">
          <cell r="A928" t="str">
            <v>KSGKU26HZRN1W/KSRKU26HZRN1</v>
          </cell>
          <cell r="B928" t="str">
            <v>Бытовой кондиционер</v>
          </cell>
          <cell r="C928">
            <v>0</v>
          </cell>
          <cell r="D928">
            <v>0</v>
          </cell>
          <cell r="E928">
            <v>46090</v>
          </cell>
        </row>
        <row r="929">
          <cell r="A929" t="str">
            <v>KSGKU35HFRN1/KSRKU35HFRN1</v>
          </cell>
          <cell r="B929" t="str">
            <v>Бытовой кондиционер</v>
          </cell>
          <cell r="C929">
            <v>0</v>
          </cell>
          <cell r="D929">
            <v>0</v>
          </cell>
          <cell r="E929">
            <v>42090</v>
          </cell>
        </row>
        <row r="930">
          <cell r="A930" t="str">
            <v>KSGKU35HZRN1/KSRKU35HZRN1</v>
          </cell>
          <cell r="B930" t="str">
            <v>Бытовой кондиционер</v>
          </cell>
          <cell r="C930">
            <v>0</v>
          </cell>
          <cell r="D930">
            <v>0</v>
          </cell>
          <cell r="E930">
            <v>52690</v>
          </cell>
        </row>
        <row r="931">
          <cell r="A931" t="str">
            <v>KSGKU35HZRN1W/KSRKU35HZRN1</v>
          </cell>
          <cell r="B931" t="str">
            <v>Бытовой кондиционер</v>
          </cell>
          <cell r="C931">
            <v>0</v>
          </cell>
          <cell r="D931">
            <v>0</v>
          </cell>
          <cell r="E931">
            <v>53690</v>
          </cell>
        </row>
        <row r="932">
          <cell r="A932" t="str">
            <v>KSGKU50HZRN1/KSRKU50HZRN1</v>
          </cell>
          <cell r="B932" t="str">
            <v>Бытовой кондиционер</v>
          </cell>
          <cell r="C932">
            <v>0</v>
          </cell>
          <cell r="D932">
            <v>0</v>
          </cell>
          <cell r="E932">
            <v>89090</v>
          </cell>
        </row>
        <row r="933">
          <cell r="A933" t="str">
            <v>KSGKU50HZRN1W/KSRKU50HZRN1</v>
          </cell>
          <cell r="B933" t="str">
            <v>Бытовой кондиционер</v>
          </cell>
          <cell r="C933">
            <v>0</v>
          </cell>
          <cell r="D933">
            <v>0</v>
          </cell>
          <cell r="E933">
            <v>90890</v>
          </cell>
        </row>
        <row r="934">
          <cell r="A934" t="str">
            <v>KSGKU53HFRN1/KSRKU53HFRN1</v>
          </cell>
          <cell r="B934" t="str">
            <v>Бытовой кондиционер</v>
          </cell>
          <cell r="C934">
            <v>0</v>
          </cell>
          <cell r="D934">
            <v>0</v>
          </cell>
          <cell r="E934">
            <v>71590</v>
          </cell>
        </row>
        <row r="935">
          <cell r="A935" t="str">
            <v>KSGKU70HFRN1/KSRKU70HFRN1</v>
          </cell>
          <cell r="B935" t="str">
            <v>Бытовой кондиционер</v>
          </cell>
          <cell r="C935">
            <v>0</v>
          </cell>
          <cell r="D935">
            <v>0</v>
          </cell>
          <cell r="E935">
            <v>90190</v>
          </cell>
        </row>
        <row r="936">
          <cell r="A936" t="str">
            <v>KSGKU70HZRN1/KSRKU70HZRN1</v>
          </cell>
          <cell r="B936" t="str">
            <v>Бытовой кондиционер</v>
          </cell>
          <cell r="C936">
            <v>0</v>
          </cell>
          <cell r="D936">
            <v>0</v>
          </cell>
          <cell r="E936">
            <v>113890</v>
          </cell>
        </row>
        <row r="937">
          <cell r="A937" t="str">
            <v>KSGKU70HZRN1W/KSRKU70HZRN1</v>
          </cell>
          <cell r="B937" t="str">
            <v>Бытовой кондиционер</v>
          </cell>
          <cell r="C937">
            <v>0</v>
          </cell>
          <cell r="D937">
            <v>0</v>
          </cell>
          <cell r="E937">
            <v>115990</v>
          </cell>
        </row>
        <row r="938">
          <cell r="A938" t="str">
            <v>KSGN105HFAN1/KSRN105HFAN1</v>
          </cell>
          <cell r="B938" t="str">
            <v>Бытовой кондиционер</v>
          </cell>
          <cell r="C938">
            <v>0</v>
          </cell>
          <cell r="D938">
            <v>0</v>
          </cell>
          <cell r="E938">
            <v>168090</v>
          </cell>
        </row>
        <row r="939">
          <cell r="A939" t="str">
            <v>KSGN105HFAN1/KSRN105HFAN1/-40</v>
          </cell>
          <cell r="B939" t="str">
            <v>Бытовой кондиционер с низкотемпературной доработкой</v>
          </cell>
          <cell r="C939">
            <v>0</v>
          </cell>
          <cell r="D939">
            <v>0</v>
          </cell>
          <cell r="E939">
            <v>177490</v>
          </cell>
        </row>
        <row r="940">
          <cell r="A940" t="str">
            <v>KSGOM26HZRN1/KSROM26HZRN1</v>
          </cell>
          <cell r="B940" t="str">
            <v>Бытовой кондиционер</v>
          </cell>
          <cell r="C940">
            <v>0</v>
          </cell>
          <cell r="D940">
            <v>0</v>
          </cell>
          <cell r="E940">
            <v>67190</v>
          </cell>
        </row>
        <row r="941">
          <cell r="A941" t="str">
            <v>KSGOM35HZRN1/KSROM35HZRN1</v>
          </cell>
          <cell r="B941" t="str">
            <v>Бытовой кондиционер</v>
          </cell>
          <cell r="C941">
            <v>0</v>
          </cell>
          <cell r="D941">
            <v>0</v>
          </cell>
          <cell r="E941">
            <v>79090</v>
          </cell>
        </row>
        <row r="942">
          <cell r="A942" t="str">
            <v>KSGOT26HZRN1/KSROT26HZRN1</v>
          </cell>
          <cell r="B942" t="str">
            <v>Тепловой насос</v>
          </cell>
          <cell r="C942">
            <v>0</v>
          </cell>
          <cell r="D942">
            <v>0</v>
          </cell>
          <cell r="E942">
            <v>64490</v>
          </cell>
        </row>
        <row r="943">
          <cell r="A943" t="str">
            <v>KSGOT35HZRN1/KSROT35HZRN1</v>
          </cell>
          <cell r="B943" t="str">
            <v>Тепловой насос</v>
          </cell>
          <cell r="C943">
            <v>0</v>
          </cell>
          <cell r="D943">
            <v>0</v>
          </cell>
          <cell r="E943">
            <v>70790</v>
          </cell>
        </row>
        <row r="944">
          <cell r="A944" t="str">
            <v>KSGOT50HZRN1/KSROT50HZRN1</v>
          </cell>
          <cell r="B944" t="str">
            <v>Тепловой насос</v>
          </cell>
          <cell r="C944">
            <v>0</v>
          </cell>
          <cell r="D944">
            <v>0</v>
          </cell>
          <cell r="E944">
            <v>106290</v>
          </cell>
        </row>
        <row r="945">
          <cell r="A945" t="str">
            <v>KSGOT70HZRN1/KSROT70HZRN1</v>
          </cell>
          <cell r="B945" t="str">
            <v>Тепловой насос</v>
          </cell>
          <cell r="C945">
            <v>0</v>
          </cell>
          <cell r="D945">
            <v>0</v>
          </cell>
          <cell r="E945">
            <v>140290</v>
          </cell>
        </row>
        <row r="946">
          <cell r="A946" t="str">
            <v>KSGPA26HZRN1/KSRPA26HZRN1</v>
          </cell>
          <cell r="B946" t="str">
            <v>Бытовой кондиционер</v>
          </cell>
          <cell r="C946">
            <v>0</v>
          </cell>
          <cell r="D946">
            <v>0</v>
          </cell>
          <cell r="E946">
            <v>58090</v>
          </cell>
        </row>
        <row r="947">
          <cell r="A947" t="str">
            <v>KSGPA35HZRN1/KSRPA35HZRN1</v>
          </cell>
          <cell r="B947" t="str">
            <v>Бытовой кондиционер</v>
          </cell>
          <cell r="C947">
            <v>0</v>
          </cell>
          <cell r="D947">
            <v>0</v>
          </cell>
          <cell r="E947">
            <v>62590</v>
          </cell>
        </row>
        <row r="948">
          <cell r="A948" t="str">
            <v>KSGPA53HZRN1/KSRPA53HZRN1</v>
          </cell>
          <cell r="B948" t="str">
            <v>Бытовой кондиционер</v>
          </cell>
          <cell r="C948">
            <v>0</v>
          </cell>
          <cell r="D948">
            <v>35</v>
          </cell>
          <cell r="E948">
            <v>89590</v>
          </cell>
        </row>
        <row r="949">
          <cell r="A949" t="str">
            <v>KSGPA70HZRN1/KSRPA70HZRN1</v>
          </cell>
          <cell r="B949" t="str">
            <v>Бытовой кондиционер</v>
          </cell>
          <cell r="C949">
            <v>0</v>
          </cell>
          <cell r="D949">
            <v>29</v>
          </cell>
          <cell r="E949">
            <v>116790</v>
          </cell>
        </row>
        <row r="950">
          <cell r="A950" t="str">
            <v>KSGQ21HFAN1/KSRQ21HFAN1/-40</v>
          </cell>
          <cell r="B950" t="str">
            <v>Бытовой кондиционер</v>
          </cell>
          <cell r="C950">
            <v>0</v>
          </cell>
          <cell r="D950">
            <v>0</v>
          </cell>
          <cell r="E950">
            <v>5500</v>
          </cell>
        </row>
        <row r="951">
          <cell r="A951" t="str">
            <v>KSGTA26HZRN1/KSRTA26HZRN1</v>
          </cell>
          <cell r="B951" t="str">
            <v>Тепловой насос</v>
          </cell>
          <cell r="C951">
            <v>0</v>
          </cell>
          <cell r="D951">
            <v>0</v>
          </cell>
          <cell r="E951">
            <v>75590</v>
          </cell>
        </row>
        <row r="952">
          <cell r="A952" t="str">
            <v>KSGTA35HZRN1/KSRTA35HZRN1</v>
          </cell>
          <cell r="B952" t="str">
            <v>Тепловой насос</v>
          </cell>
          <cell r="C952">
            <v>0</v>
          </cell>
          <cell r="D952">
            <v>0</v>
          </cell>
          <cell r="E952">
            <v>82490</v>
          </cell>
        </row>
        <row r="953">
          <cell r="A953" t="str">
            <v>KSGTI100HZAN1/KSRTI100HZAN1</v>
          </cell>
          <cell r="B953" t="str">
            <v>Бытовой кондиционер</v>
          </cell>
          <cell r="C953">
            <v>0</v>
          </cell>
          <cell r="D953">
            <v>0</v>
          </cell>
          <cell r="E953">
            <v>171490</v>
          </cell>
        </row>
        <row r="954">
          <cell r="A954" t="str">
            <v>KSGTI21HFAN1/KSRTI21HFAN1</v>
          </cell>
          <cell r="B954" t="str">
            <v>Бытовой кондиционер</v>
          </cell>
          <cell r="C954">
            <v>0</v>
          </cell>
          <cell r="D954">
            <v>0</v>
          </cell>
          <cell r="E954">
            <v>30590</v>
          </cell>
        </row>
        <row r="955">
          <cell r="A955" t="str">
            <v>KSGTI21HZRN1R/KSRTI21HZRN1R</v>
          </cell>
          <cell r="B955" t="str">
            <v>Бытовой кондиционер</v>
          </cell>
          <cell r="C955">
            <v>0</v>
          </cell>
          <cell r="D955">
            <v>32</v>
          </cell>
          <cell r="E955">
            <v>44690</v>
          </cell>
        </row>
        <row r="956">
          <cell r="A956" t="str">
            <v>KSGTI26HFAN1/KSRTI26HFAN1</v>
          </cell>
          <cell r="B956" t="str">
            <v>Бытовой кондиционер</v>
          </cell>
          <cell r="C956">
            <v>0</v>
          </cell>
          <cell r="D956">
            <v>0</v>
          </cell>
          <cell r="E956">
            <v>33190</v>
          </cell>
        </row>
        <row r="957">
          <cell r="A957" t="str">
            <v>KSGTI26HZRN1R/KSRTI26HZRN1R</v>
          </cell>
          <cell r="B957" t="str">
            <v>Бытовой кондиционер</v>
          </cell>
          <cell r="C957">
            <v>0</v>
          </cell>
          <cell r="D957">
            <v>0</v>
          </cell>
          <cell r="E957">
            <v>48190</v>
          </cell>
        </row>
        <row r="958">
          <cell r="A958" t="str">
            <v>KSGTI35HFAN1/KSRTI35HFAN1</v>
          </cell>
          <cell r="B958" t="str">
            <v>Бытовой кондиционер</v>
          </cell>
          <cell r="C958">
            <v>0</v>
          </cell>
          <cell r="D958">
            <v>0</v>
          </cell>
          <cell r="E958">
            <v>42990</v>
          </cell>
        </row>
        <row r="959">
          <cell r="A959" t="str">
            <v>KSGTI35HZRN1R/KSRTI35HZRN1R</v>
          </cell>
          <cell r="B959" t="str">
            <v>Бытовой кондиционер</v>
          </cell>
          <cell r="C959">
            <v>0</v>
          </cell>
          <cell r="D959">
            <v>0</v>
          </cell>
          <cell r="E959">
            <v>53990</v>
          </cell>
        </row>
        <row r="960">
          <cell r="A960" t="str">
            <v>KSGTI50HFAN1/KSRTI50HFAN1</v>
          </cell>
          <cell r="B960" t="str">
            <v>Бытовой кондиционер</v>
          </cell>
          <cell r="C960">
            <v>41</v>
          </cell>
          <cell r="D960">
            <v>0</v>
          </cell>
          <cell r="E960">
            <v>72790</v>
          </cell>
        </row>
        <row r="961">
          <cell r="A961" t="str">
            <v>KSGTI50HZRN1R/KSRTI50HZRN1R</v>
          </cell>
          <cell r="B961" t="str">
            <v>Бытовой кондиционер</v>
          </cell>
          <cell r="C961">
            <v>0</v>
          </cell>
          <cell r="D961">
            <v>0</v>
          </cell>
          <cell r="E961">
            <v>86990</v>
          </cell>
        </row>
        <row r="962">
          <cell r="A962" t="str">
            <v>KSGTI70HFAN1/KSRTI70HFAN1</v>
          </cell>
          <cell r="B962" t="str">
            <v>Бытовой кондиционер</v>
          </cell>
          <cell r="C962">
            <v>40</v>
          </cell>
          <cell r="D962">
            <v>0</v>
          </cell>
          <cell r="E962">
            <v>91990</v>
          </cell>
        </row>
        <row r="963">
          <cell r="A963" t="str">
            <v>KSGTI70HZRN1R/KSRTI70HZRN1R</v>
          </cell>
          <cell r="B963" t="str">
            <v>Бытовой кондиционер</v>
          </cell>
          <cell r="C963">
            <v>0</v>
          </cell>
          <cell r="D963">
            <v>0</v>
          </cell>
          <cell r="E963">
            <v>115990</v>
          </cell>
        </row>
        <row r="964">
          <cell r="A964" t="str">
            <v>KSGTO26HZRN1/KSRTO26HZRN1</v>
          </cell>
          <cell r="B964" t="str">
            <v>Тепловой насос</v>
          </cell>
          <cell r="C964">
            <v>0</v>
          </cell>
          <cell r="D964">
            <v>0</v>
          </cell>
          <cell r="E964">
            <v>110190</v>
          </cell>
        </row>
        <row r="965">
          <cell r="A965" t="str">
            <v>KSGTO35HZRN1/KSRTO35HZRN1</v>
          </cell>
          <cell r="B965" t="str">
            <v>Тепловой насос</v>
          </cell>
          <cell r="C965">
            <v>18</v>
          </cell>
          <cell r="D965">
            <v>0</v>
          </cell>
          <cell r="E965">
            <v>116790</v>
          </cell>
        </row>
        <row r="966">
          <cell r="A966" t="str">
            <v>KSGTO50HZRN1/KSRTO50HZRN1</v>
          </cell>
          <cell r="B966" t="str">
            <v>Тепловой насос</v>
          </cell>
          <cell r="C966">
            <v>0</v>
          </cell>
          <cell r="D966">
            <v>0</v>
          </cell>
          <cell r="E966">
            <v>148790</v>
          </cell>
        </row>
        <row r="967">
          <cell r="A967" t="str">
            <v>KSGTO70HZRN1/KSRTO70HZRN1</v>
          </cell>
          <cell r="B967" t="str">
            <v>Тепловой насос</v>
          </cell>
          <cell r="C967">
            <v>0</v>
          </cell>
          <cell r="D967">
            <v>0</v>
          </cell>
          <cell r="E967">
            <v>167490</v>
          </cell>
        </row>
        <row r="968">
          <cell r="A968" t="str">
            <v>KSGU61HZAN1/KSRU61HZAN1</v>
          </cell>
          <cell r="B968" t="str">
            <v>Бытовой кондиционер</v>
          </cell>
          <cell r="C968">
            <v>0</v>
          </cell>
          <cell r="D968">
            <v>0</v>
          </cell>
          <cell r="E968">
            <v>82800</v>
          </cell>
        </row>
        <row r="969">
          <cell r="A969" t="str">
            <v>KSGUA61HZRN1/KSRUA61HZRN1</v>
          </cell>
          <cell r="B969" t="str">
            <v>Бытовой кондиционер</v>
          </cell>
          <cell r="C969">
            <v>0</v>
          </cell>
          <cell r="D969">
            <v>0</v>
          </cell>
          <cell r="E969">
            <v>79990</v>
          </cell>
        </row>
        <row r="970">
          <cell r="A970" t="str">
            <v>KSGYK21HZRN1/KSRYK21HZRN1</v>
          </cell>
          <cell r="B970" t="str">
            <v>Бытовой кондиционер</v>
          </cell>
          <cell r="C970">
            <v>0</v>
          </cell>
          <cell r="D970">
            <v>0</v>
          </cell>
          <cell r="E970">
            <v>37490</v>
          </cell>
        </row>
        <row r="971">
          <cell r="A971" t="str">
            <v>KSGYK26HZRN1/KSRYK26HZRN1</v>
          </cell>
          <cell r="B971" t="str">
            <v>Бытовой кондиционер</v>
          </cell>
          <cell r="C971">
            <v>0</v>
          </cell>
          <cell r="D971">
            <v>0</v>
          </cell>
          <cell r="E971">
            <v>39990</v>
          </cell>
        </row>
        <row r="972">
          <cell r="A972" t="str">
            <v>KSGYK35HZRN1/KSRYK35HZRN1</v>
          </cell>
          <cell r="B972" t="str">
            <v>Бытовой кондиционер</v>
          </cell>
          <cell r="C972">
            <v>0</v>
          </cell>
          <cell r="D972">
            <v>0</v>
          </cell>
          <cell r="E972">
            <v>46090</v>
          </cell>
        </row>
        <row r="973">
          <cell r="A973" t="str">
            <v>KSGYK53HZRN1/KSRYK53HZRN1</v>
          </cell>
          <cell r="B973" t="str">
            <v>Бытовой кондиционер</v>
          </cell>
          <cell r="C973">
            <v>0</v>
          </cell>
          <cell r="D973">
            <v>0</v>
          </cell>
          <cell r="E973">
            <v>78290</v>
          </cell>
        </row>
        <row r="974">
          <cell r="A974" t="str">
            <v>KSGYK70HZRN1/KSRYK70HZRN1</v>
          </cell>
          <cell r="B974" t="str">
            <v>Бытовой кондиционер</v>
          </cell>
          <cell r="C974">
            <v>0</v>
          </cell>
          <cell r="D974">
            <v>0</v>
          </cell>
          <cell r="E974">
            <v>100190</v>
          </cell>
        </row>
        <row r="975">
          <cell r="A975" t="str">
            <v>MSAG1-07HRN1-I/MSAG1-07HRN1-O</v>
          </cell>
          <cell r="B975" t="str">
            <v>Бытовой кондиционер</v>
          </cell>
          <cell r="C975">
            <v>0</v>
          </cell>
          <cell r="D975">
            <v>0</v>
          </cell>
          <cell r="E975">
            <v>29690</v>
          </cell>
        </row>
        <row r="976">
          <cell r="A976" t="str">
            <v>MSAG1-07HRN1-I/MSAG1-07HRN1-O/-40</v>
          </cell>
          <cell r="B976" t="str">
            <v>Бытовой кондиционер с низкотемпературной доработкой</v>
          </cell>
          <cell r="C976">
            <v>0</v>
          </cell>
          <cell r="D976">
            <v>0</v>
          </cell>
          <cell r="E976">
            <v>36590</v>
          </cell>
        </row>
        <row r="977">
          <cell r="A977" t="str">
            <v>MSAG1-07HRN8-I/MSAG1-07HRN8-O</v>
          </cell>
          <cell r="B977" t="str">
            <v>Бытовой кондиционер</v>
          </cell>
          <cell r="C977" t="str">
            <v>&gt;50</v>
          </cell>
          <cell r="D977">
            <v>0</v>
          </cell>
          <cell r="E977">
            <v>30590</v>
          </cell>
        </row>
        <row r="978">
          <cell r="A978" t="str">
            <v>MSAG1-07N8C2S-I/MSAG1-07N8C2S-O</v>
          </cell>
          <cell r="B978" t="str">
            <v>Бытовой кондиционер</v>
          </cell>
          <cell r="C978">
            <v>0</v>
          </cell>
          <cell r="D978">
            <v>0</v>
          </cell>
          <cell r="E978">
            <v>41390</v>
          </cell>
        </row>
        <row r="979">
          <cell r="A979" t="str">
            <v>MSAG1-07N8C2U-I/MSAG1-07N8C2U-O</v>
          </cell>
          <cell r="B979" t="str">
            <v>Бытовой кондиционер</v>
          </cell>
          <cell r="C979">
            <v>0</v>
          </cell>
          <cell r="D979">
            <v>0</v>
          </cell>
          <cell r="E979">
            <v>40490</v>
          </cell>
        </row>
        <row r="980">
          <cell r="A980" t="str">
            <v>MSAG1-07N8C2U-I/MSAG1-07N8C2U-O/-40</v>
          </cell>
          <cell r="B980" t="str">
            <v>Бытовой кондиционер с низкотемпературной доработкой</v>
          </cell>
          <cell r="C980">
            <v>0</v>
          </cell>
          <cell r="D980">
            <v>0</v>
          </cell>
          <cell r="E980">
            <v>49490</v>
          </cell>
        </row>
        <row r="981">
          <cell r="A981" t="str">
            <v>MSAG1-09HRN1-I/MSAG1-09HRN1-O</v>
          </cell>
          <cell r="B981" t="str">
            <v>Бытовой кондиционер</v>
          </cell>
          <cell r="C981">
            <v>0</v>
          </cell>
          <cell r="D981">
            <v>0</v>
          </cell>
          <cell r="E981">
            <v>32190</v>
          </cell>
        </row>
        <row r="982">
          <cell r="A982" t="str">
            <v>MSAG1-09HRN1-I/MSAG1-09HRN1-O/-40</v>
          </cell>
          <cell r="B982" t="str">
            <v>Бытовой кондиционер с низкотемпературной доработкой</v>
          </cell>
          <cell r="C982">
            <v>0</v>
          </cell>
          <cell r="D982">
            <v>0</v>
          </cell>
          <cell r="E982">
            <v>39090</v>
          </cell>
        </row>
        <row r="983">
          <cell r="A983" t="str">
            <v>MSAG1-09HRN8-I/MSAG1-09HRN8-O</v>
          </cell>
          <cell r="B983" t="str">
            <v>Бытовой кондиционер</v>
          </cell>
          <cell r="C983">
            <v>0</v>
          </cell>
          <cell r="D983">
            <v>0</v>
          </cell>
          <cell r="E983">
            <v>33190</v>
          </cell>
        </row>
        <row r="984">
          <cell r="A984" t="str">
            <v>MSAG1-09N8C2S-I/MSAG1-09N8C2S-O</v>
          </cell>
          <cell r="B984" t="str">
            <v>Бытовой кондиционер</v>
          </cell>
          <cell r="C984">
            <v>0</v>
          </cell>
          <cell r="D984">
            <v>0</v>
          </cell>
          <cell r="E984">
            <v>44190</v>
          </cell>
        </row>
        <row r="985">
          <cell r="A985" t="str">
            <v>MSAG1-09N8C2U-I/MSAG1-09N8C2U-O/-40</v>
          </cell>
          <cell r="B985" t="str">
            <v>Бытовой кондиционер с низкотемпературной доработкой</v>
          </cell>
          <cell r="C985">
            <v>0</v>
          </cell>
          <cell r="D985">
            <v>0</v>
          </cell>
          <cell r="E985">
            <v>52390</v>
          </cell>
        </row>
        <row r="986">
          <cell r="A986" t="str">
            <v>MSAG1-12HRN1-I/MSAG1-12HRN1-O</v>
          </cell>
          <cell r="B986" t="str">
            <v>Бытовой кондиционер</v>
          </cell>
          <cell r="C986">
            <v>0</v>
          </cell>
          <cell r="D986">
            <v>0</v>
          </cell>
          <cell r="E986">
            <v>41690</v>
          </cell>
        </row>
        <row r="987">
          <cell r="A987" t="str">
            <v>MSAG1-12HRN1-I/MSAG1-12HRN1-O/-40</v>
          </cell>
          <cell r="B987" t="str">
            <v>Бытовой кондиционер с низкотемпературной доработкой</v>
          </cell>
          <cell r="C987">
            <v>0</v>
          </cell>
          <cell r="D987">
            <v>0</v>
          </cell>
          <cell r="E987">
            <v>48590</v>
          </cell>
        </row>
        <row r="988">
          <cell r="A988" t="str">
            <v>MSAG1-12HRN8-I/MSAG1-12HRN8-O</v>
          </cell>
          <cell r="B988" t="str">
            <v>Бытовой кондиционер</v>
          </cell>
          <cell r="C988">
            <v>0</v>
          </cell>
          <cell r="D988">
            <v>0</v>
          </cell>
          <cell r="E988">
            <v>42990</v>
          </cell>
        </row>
        <row r="989">
          <cell r="A989" t="str">
            <v>MSAG1-12N8C2U-I/MSAG1-12N8C2U-O</v>
          </cell>
          <cell r="B989" t="str">
            <v>Бытовой кондиционер</v>
          </cell>
          <cell r="C989">
            <v>0</v>
          </cell>
          <cell r="D989">
            <v>0</v>
          </cell>
          <cell r="E989">
            <v>51290</v>
          </cell>
        </row>
        <row r="990">
          <cell r="A990" t="str">
            <v>MSAG1-12N8C2U-I/MSAG1-12N8C2U-O/-40</v>
          </cell>
          <cell r="B990" t="str">
            <v>Бытовой кондиционер с низкотемпературной доработкой</v>
          </cell>
          <cell r="C990">
            <v>0</v>
          </cell>
          <cell r="D990">
            <v>0</v>
          </cell>
          <cell r="E990">
            <v>57590</v>
          </cell>
        </row>
        <row r="991">
          <cell r="A991" t="str">
            <v>MSAG1-18HRN1-I/MSAG1-18HRN1-O</v>
          </cell>
          <cell r="B991" t="str">
            <v>Бытовой кондиционер</v>
          </cell>
          <cell r="C991">
            <v>0</v>
          </cell>
          <cell r="D991">
            <v>0</v>
          </cell>
          <cell r="E991">
            <v>70590</v>
          </cell>
        </row>
        <row r="992">
          <cell r="A992" t="str">
            <v>MSAG1-18HRN1-I/MSAG1-18HRN1-O/-40</v>
          </cell>
          <cell r="B992" t="str">
            <v>Бытовой кондиционер с низкотемпературной доработкой</v>
          </cell>
          <cell r="C992">
            <v>0</v>
          </cell>
          <cell r="D992">
            <v>0</v>
          </cell>
          <cell r="E992">
            <v>77490</v>
          </cell>
        </row>
        <row r="993">
          <cell r="A993" t="str">
            <v>MSAG1-18HRN8-I/MSAG1-18HRN8-O</v>
          </cell>
          <cell r="B993" t="str">
            <v>Бытовой кондиционер</v>
          </cell>
          <cell r="C993">
            <v>0</v>
          </cell>
          <cell r="D993">
            <v>0</v>
          </cell>
          <cell r="E993">
            <v>72790</v>
          </cell>
        </row>
        <row r="994">
          <cell r="A994" t="str">
            <v>MSAG1-18N8D0-I/MSAG1-18N8D0-O</v>
          </cell>
          <cell r="B994" t="str">
            <v>Бытовой кондиционер</v>
          </cell>
          <cell r="C994">
            <v>0</v>
          </cell>
          <cell r="D994">
            <v>0</v>
          </cell>
          <cell r="E994">
            <v>86690</v>
          </cell>
        </row>
        <row r="995">
          <cell r="A995" t="str">
            <v>MSAG1-24HRN1-I/MSAG1-24HRN1-O</v>
          </cell>
          <cell r="B995" t="str">
            <v>Бытовой кондиционер</v>
          </cell>
          <cell r="C995">
            <v>0</v>
          </cell>
          <cell r="D995">
            <v>0</v>
          </cell>
          <cell r="E995">
            <v>89190</v>
          </cell>
        </row>
        <row r="996">
          <cell r="A996" t="str">
            <v>MSAG1-24HRN1-I/MSAG1-24HRN1-O/-40</v>
          </cell>
          <cell r="B996" t="str">
            <v>Бытовой кондиционер с низкотемпературной доработкой</v>
          </cell>
          <cell r="C996">
            <v>0</v>
          </cell>
          <cell r="D996">
            <v>0</v>
          </cell>
          <cell r="E996">
            <v>97290</v>
          </cell>
        </row>
        <row r="997">
          <cell r="A997" t="str">
            <v>MSAG1-24HRN8-I/MSAG1-24HRN8-O</v>
          </cell>
          <cell r="B997" t="str">
            <v>Бытовой кондиционер</v>
          </cell>
          <cell r="C997">
            <v>0</v>
          </cell>
          <cell r="D997">
            <v>0</v>
          </cell>
          <cell r="E997">
            <v>91990</v>
          </cell>
        </row>
        <row r="998">
          <cell r="A998" t="str">
            <v>MSAG1-24N8D0-I/MSAG1-24N8D0-O</v>
          </cell>
          <cell r="B998" t="str">
            <v>Бытовой кондиционер</v>
          </cell>
          <cell r="C998">
            <v>0</v>
          </cell>
          <cell r="D998">
            <v>0</v>
          </cell>
          <cell r="E998">
            <v>110690</v>
          </cell>
        </row>
        <row r="999">
          <cell r="A999" t="str">
            <v>MSAG2-07HRN1-I/MSAG2-07HRN1-O</v>
          </cell>
          <cell r="B999" t="str">
            <v>Бытовой кондиционер</v>
          </cell>
          <cell r="C999" t="str">
            <v>&gt;50</v>
          </cell>
          <cell r="D999">
            <v>0</v>
          </cell>
          <cell r="E999">
            <v>29690</v>
          </cell>
        </row>
        <row r="1000">
          <cell r="A1000" t="str">
            <v>MSAG2-07HRN8-I/MSAG2-07HRN8-O</v>
          </cell>
          <cell r="B1000" t="str">
            <v>Бытовой кондиционер</v>
          </cell>
          <cell r="C1000" t="str">
            <v>&gt;50</v>
          </cell>
          <cell r="D1000">
            <v>0</v>
          </cell>
          <cell r="E1000">
            <v>30590</v>
          </cell>
        </row>
        <row r="1001">
          <cell r="A1001" t="str">
            <v>MSAG2-07N8C2-I/MSAG2-07N8C2-O</v>
          </cell>
          <cell r="B1001" t="str">
            <v>Бытовой кондиционер</v>
          </cell>
          <cell r="C1001">
            <v>0</v>
          </cell>
          <cell r="D1001">
            <v>0</v>
          </cell>
          <cell r="E1001">
            <v>40490</v>
          </cell>
        </row>
        <row r="1002">
          <cell r="A1002" t="str">
            <v>MSAG2-07N8C2S-I/MSAG2-07N8C2S-O</v>
          </cell>
          <cell r="B1002" t="str">
            <v>Бытовой кондиционер</v>
          </cell>
          <cell r="C1002" t="str">
            <v>&gt;50</v>
          </cell>
          <cell r="D1002">
            <v>0</v>
          </cell>
          <cell r="E1002">
            <v>41390</v>
          </cell>
        </row>
        <row r="1003">
          <cell r="A1003" t="str">
            <v>MSAG2-09HRN1-I/MSAG2-09HRN1-O</v>
          </cell>
          <cell r="B1003" t="str">
            <v>Бытовой кондиционер</v>
          </cell>
          <cell r="C1003">
            <v>43</v>
          </cell>
          <cell r="D1003">
            <v>0</v>
          </cell>
          <cell r="E1003">
            <v>32190</v>
          </cell>
        </row>
        <row r="1004">
          <cell r="A1004" t="str">
            <v>MSAG2-09HRN8-I/MSAG2-09HRN8-O</v>
          </cell>
          <cell r="B1004" t="str">
            <v>Бытовой кондиционер</v>
          </cell>
          <cell r="C1004" t="str">
            <v>&gt;50</v>
          </cell>
          <cell r="D1004">
            <v>0</v>
          </cell>
          <cell r="E1004">
            <v>33190</v>
          </cell>
        </row>
        <row r="1005">
          <cell r="A1005" t="str">
            <v>MSAG2-09N8C2S-I/MSAG2-09N8C2S-O</v>
          </cell>
          <cell r="B1005" t="str">
            <v>Бытовой кондиционер</v>
          </cell>
          <cell r="C1005">
            <v>0</v>
          </cell>
          <cell r="D1005">
            <v>0</v>
          </cell>
          <cell r="E1005">
            <v>44190</v>
          </cell>
        </row>
        <row r="1006">
          <cell r="A1006" t="str">
            <v>MSAG2-12HRN1-I/MSAG2-12HRN1-O</v>
          </cell>
          <cell r="B1006" t="str">
            <v>Бытовой кондиционер</v>
          </cell>
          <cell r="C1006">
            <v>0</v>
          </cell>
          <cell r="D1006">
            <v>0</v>
          </cell>
          <cell r="E1006">
            <v>41690</v>
          </cell>
        </row>
        <row r="1007">
          <cell r="A1007" t="str">
            <v>MSAG2-12HRN8-I/MSAG2-12HRN8-O</v>
          </cell>
          <cell r="B1007" t="str">
            <v>Бытовой кондиционер</v>
          </cell>
          <cell r="C1007">
            <v>0</v>
          </cell>
          <cell r="D1007">
            <v>0</v>
          </cell>
          <cell r="E1007">
            <v>42990</v>
          </cell>
        </row>
        <row r="1008">
          <cell r="A1008" t="str">
            <v>MSAG2-12N8C2U-I/MSAG2-12N8C2U-O</v>
          </cell>
          <cell r="B1008" t="str">
            <v>Бытовой кондиционер</v>
          </cell>
          <cell r="C1008" t="str">
            <v>&gt;50</v>
          </cell>
          <cell r="D1008">
            <v>0</v>
          </cell>
          <cell r="E1008">
            <v>51290</v>
          </cell>
        </row>
        <row r="1009">
          <cell r="A1009" t="str">
            <v>MSAG2-18HRN1-I/MSAG2-18HRN1-O</v>
          </cell>
          <cell r="B1009" t="str">
            <v>Бытовой кондиционер</v>
          </cell>
          <cell r="C1009">
            <v>26</v>
          </cell>
          <cell r="D1009">
            <v>0</v>
          </cell>
          <cell r="E1009">
            <v>70590</v>
          </cell>
        </row>
        <row r="1010">
          <cell r="A1010" t="str">
            <v>MSAG2-18HRN8-I/MSAG2-18HRN8-O</v>
          </cell>
          <cell r="B1010" t="str">
            <v>Бытовой кондиционер</v>
          </cell>
          <cell r="C1010">
            <v>9</v>
          </cell>
          <cell r="D1010">
            <v>25</v>
          </cell>
          <cell r="E1010">
            <v>72790</v>
          </cell>
        </row>
        <row r="1011">
          <cell r="A1011" t="str">
            <v>MSAG2-18N8D0-I/MSAG2-18N8D0-O</v>
          </cell>
          <cell r="B1011" t="str">
            <v>Бытовой кондиционер</v>
          </cell>
          <cell r="C1011">
            <v>0</v>
          </cell>
          <cell r="D1011">
            <v>0</v>
          </cell>
          <cell r="E1011">
            <v>86690</v>
          </cell>
        </row>
        <row r="1012">
          <cell r="A1012" t="str">
            <v>MSAG2-24HRN1-I/MSAG2-24HRN1-O</v>
          </cell>
          <cell r="B1012" t="str">
            <v>Бытовой кондиционер</v>
          </cell>
          <cell r="C1012">
            <v>0</v>
          </cell>
          <cell r="D1012">
            <v>1</v>
          </cell>
          <cell r="E1012">
            <v>89190</v>
          </cell>
        </row>
        <row r="1013">
          <cell r="A1013" t="str">
            <v>MSAG2-24HRN8-I/MSAG2-24HRN8-O</v>
          </cell>
          <cell r="B1013" t="str">
            <v>Бытовой кондиционер</v>
          </cell>
          <cell r="C1013">
            <v>0</v>
          </cell>
          <cell r="D1013">
            <v>0</v>
          </cell>
          <cell r="E1013">
            <v>91990</v>
          </cell>
        </row>
        <row r="1014">
          <cell r="A1014" t="str">
            <v>MSAG2-24N8D0-I/MSAG2-24N8D0-O</v>
          </cell>
          <cell r="B1014" t="str">
            <v>Бытовой кондиционер</v>
          </cell>
          <cell r="C1014">
            <v>0</v>
          </cell>
          <cell r="D1014">
            <v>0</v>
          </cell>
          <cell r="E1014">
            <v>110690</v>
          </cell>
        </row>
        <row r="1015">
          <cell r="A1015" t="str">
            <v>MSAG4-07HRN1-I/MSAG4-07HRN1-O</v>
          </cell>
          <cell r="B1015" t="str">
            <v>Бытовой кондиционер</v>
          </cell>
          <cell r="C1015">
            <v>0</v>
          </cell>
          <cell r="D1015">
            <v>0</v>
          </cell>
          <cell r="E1015">
            <v>32590</v>
          </cell>
        </row>
        <row r="1016">
          <cell r="A1016" t="str">
            <v>MSAG4-07HRN8-I/MSAG4-07HRN8-O</v>
          </cell>
          <cell r="B1016" t="str">
            <v>Бытовой кондиционер</v>
          </cell>
          <cell r="C1016">
            <v>28</v>
          </cell>
          <cell r="D1016">
            <v>0</v>
          </cell>
          <cell r="E1016">
            <v>36190</v>
          </cell>
        </row>
        <row r="1017">
          <cell r="A1017" t="str">
            <v>MSAG4-09HRN1-I/MSAG4-09HRN1-O</v>
          </cell>
          <cell r="B1017" t="str">
            <v>Бытовой кондиционер</v>
          </cell>
          <cell r="C1017">
            <v>0</v>
          </cell>
          <cell r="D1017">
            <v>0</v>
          </cell>
          <cell r="E1017">
            <v>34990</v>
          </cell>
        </row>
        <row r="1018">
          <cell r="A1018" t="str">
            <v>MSAG4-09HRN8-I/MSAG4-09HRN8-O</v>
          </cell>
          <cell r="B1018" t="str">
            <v>Бытовой кондиционер</v>
          </cell>
          <cell r="C1018">
            <v>15</v>
          </cell>
          <cell r="D1018">
            <v>0</v>
          </cell>
          <cell r="E1018">
            <v>38890</v>
          </cell>
        </row>
        <row r="1019">
          <cell r="A1019" t="str">
            <v>MSAG4-12HRN1-I/MSAG4-12HRN1-O</v>
          </cell>
          <cell r="B1019" t="str">
            <v>Бытовой кондиционер</v>
          </cell>
          <cell r="C1019">
            <v>0</v>
          </cell>
          <cell r="D1019">
            <v>0</v>
          </cell>
          <cell r="E1019">
            <v>44790</v>
          </cell>
        </row>
        <row r="1020">
          <cell r="A1020" t="str">
            <v>MSAG4-12HRN8-I/MSAG4-12HRN8-O</v>
          </cell>
          <cell r="B1020" t="str">
            <v>Бытовой кондиционер</v>
          </cell>
          <cell r="C1020">
            <v>0</v>
          </cell>
          <cell r="D1020">
            <v>0</v>
          </cell>
          <cell r="E1020">
            <v>49790</v>
          </cell>
        </row>
        <row r="1021">
          <cell r="A1021" t="str">
            <v>MSAG4-18HRN1-I/MSAG4-18HRN1-O</v>
          </cell>
          <cell r="B1021" t="str">
            <v>Бытовой кондиционер</v>
          </cell>
          <cell r="C1021">
            <v>0</v>
          </cell>
          <cell r="D1021">
            <v>0</v>
          </cell>
          <cell r="E1021">
            <v>71290</v>
          </cell>
        </row>
        <row r="1022">
          <cell r="A1022" t="str">
            <v>MSAG4-18HRN8-I/MSAG4-18HRN8-O</v>
          </cell>
          <cell r="B1022" t="str">
            <v>Бытовой кондиционер</v>
          </cell>
          <cell r="C1022">
            <v>0</v>
          </cell>
          <cell r="D1022">
            <v>0</v>
          </cell>
          <cell r="E1022">
            <v>79190</v>
          </cell>
        </row>
        <row r="1023">
          <cell r="A1023" t="str">
            <v>MSAG4-24HRN1-I/MSAG4-24HRN1-O</v>
          </cell>
          <cell r="B1023" t="str">
            <v>Бытовой кондиционер</v>
          </cell>
          <cell r="C1023">
            <v>0</v>
          </cell>
          <cell r="D1023">
            <v>0</v>
          </cell>
          <cell r="E1023">
            <v>87490</v>
          </cell>
        </row>
        <row r="1024">
          <cell r="A1024" t="str">
            <v>MSAG4-24HRN8-I/MSAG4-24HRN8-O</v>
          </cell>
          <cell r="B1024" t="str">
            <v>Бытовой кондиционер</v>
          </cell>
          <cell r="C1024">
            <v>0</v>
          </cell>
          <cell r="D1024">
            <v>0</v>
          </cell>
          <cell r="E1024">
            <v>97190</v>
          </cell>
        </row>
        <row r="1025">
          <cell r="A1025" t="str">
            <v>MSAG4W-07N8C2S-I/MSAG4-07N8C2S-O</v>
          </cell>
          <cell r="B1025" t="str">
            <v>Бытовой кондиционер</v>
          </cell>
          <cell r="C1025">
            <v>0</v>
          </cell>
          <cell r="D1025">
            <v>0</v>
          </cell>
          <cell r="E1025">
            <v>49990</v>
          </cell>
        </row>
        <row r="1026">
          <cell r="A1026" t="str">
            <v>MSAG4W-09N8C2S-I/MSAG4-09N8C2S-O</v>
          </cell>
          <cell r="B1026" t="str">
            <v>Бытовой кондиционер</v>
          </cell>
          <cell r="C1026">
            <v>0</v>
          </cell>
          <cell r="D1026">
            <v>0</v>
          </cell>
          <cell r="E1026">
            <v>56590</v>
          </cell>
        </row>
        <row r="1027">
          <cell r="A1027" t="str">
            <v>MSAG4W-12N8C2-I/MSAG4-12N8C2-O</v>
          </cell>
          <cell r="B1027" t="str">
            <v>Бытовой кондиционер</v>
          </cell>
          <cell r="C1027">
            <v>0</v>
          </cell>
          <cell r="D1027">
            <v>0</v>
          </cell>
          <cell r="E1027">
            <v>63190</v>
          </cell>
        </row>
        <row r="1028">
          <cell r="A1028" t="str">
            <v>MSAG4W-18N8D0-I/MSAG4-18N8D0-O</v>
          </cell>
          <cell r="B1028" t="str">
            <v>Бытовой кондиционер</v>
          </cell>
          <cell r="C1028">
            <v>0</v>
          </cell>
          <cell r="D1028">
            <v>0</v>
          </cell>
          <cell r="E1028">
            <v>101490</v>
          </cell>
        </row>
        <row r="1029">
          <cell r="A1029" t="str">
            <v>MSAG4W-24N8D0-I/MSAG4-24N8D0-O</v>
          </cell>
          <cell r="B1029" t="str">
            <v>Бытовой кондиционер</v>
          </cell>
          <cell r="C1029">
            <v>0</v>
          </cell>
          <cell r="D1029">
            <v>0</v>
          </cell>
          <cell r="E1029">
            <v>131890</v>
          </cell>
        </row>
        <row r="1030">
          <cell r="A1030" t="str">
            <v>MSCA1BU-09HRFN8/MOX230-09HFN8-Q/GAIA-D53</v>
          </cell>
          <cell r="B1030" t="str">
            <v>Бытовой кондиционер</v>
          </cell>
          <cell r="C1030" t="str">
            <v>&gt;50</v>
          </cell>
          <cell r="D1030">
            <v>0</v>
          </cell>
          <cell r="E1030">
            <v>83390</v>
          </cell>
        </row>
        <row r="1031">
          <cell r="A1031" t="str">
            <v>MSCA1BU-12HRFN8/MOX230-12HFN8-Q/GAIA-D53</v>
          </cell>
          <cell r="B1031" t="str">
            <v>Бытовой кондиционер</v>
          </cell>
          <cell r="C1031">
            <v>40</v>
          </cell>
          <cell r="D1031">
            <v>0</v>
          </cell>
          <cell r="E1031">
            <v>87390</v>
          </cell>
        </row>
        <row r="1032">
          <cell r="A1032" t="str">
            <v>MSEAAU-09HRFN1(SP)/MOA01-09HFN1</v>
          </cell>
          <cell r="B1032" t="str">
            <v>Бытовой кондиционер</v>
          </cell>
          <cell r="C1032">
            <v>0</v>
          </cell>
          <cell r="D1032">
            <v>4</v>
          </cell>
          <cell r="E1032"/>
        </row>
        <row r="1033">
          <cell r="A1033" t="str">
            <v>MSES-07N8D6-I/MSES-07N8D6-O</v>
          </cell>
          <cell r="B1033" t="str">
            <v>Бытовой кондиционер</v>
          </cell>
          <cell r="C1033">
            <v>0</v>
          </cell>
          <cell r="D1033">
            <v>0</v>
          </cell>
          <cell r="E1033">
            <v>46090</v>
          </cell>
        </row>
        <row r="1034">
          <cell r="A1034" t="str">
            <v>MSES-09N8D6-I/MSES-09N8D6-O</v>
          </cell>
          <cell r="B1034" t="str">
            <v>Бытовой кондиционер</v>
          </cell>
          <cell r="C1034">
            <v>0</v>
          </cell>
          <cell r="D1034">
            <v>0</v>
          </cell>
          <cell r="E1034">
            <v>49090</v>
          </cell>
        </row>
        <row r="1035">
          <cell r="A1035" t="str">
            <v>MSES-12N8D6-I/MSES-12N8D6-O</v>
          </cell>
          <cell r="B1035" t="str">
            <v>Бытовой кондиционер</v>
          </cell>
          <cell r="C1035">
            <v>0</v>
          </cell>
          <cell r="D1035">
            <v>0</v>
          </cell>
          <cell r="E1035">
            <v>56890</v>
          </cell>
        </row>
        <row r="1036">
          <cell r="A1036" t="str">
            <v>MSES-18N8D6-I/MSES-18N8D6-O</v>
          </cell>
          <cell r="B1036" t="str">
            <v>Бытовой кондиционер</v>
          </cell>
          <cell r="C1036">
            <v>0</v>
          </cell>
          <cell r="D1036">
            <v>0</v>
          </cell>
          <cell r="E1036">
            <v>96190</v>
          </cell>
        </row>
        <row r="1037">
          <cell r="A1037" t="str">
            <v>MSES-24N8D6-I/MSES-24N8D6-O</v>
          </cell>
          <cell r="B1037" t="str">
            <v>Бытовой кондиционер</v>
          </cell>
          <cell r="C1037">
            <v>0</v>
          </cell>
          <cell r="D1037">
            <v>0</v>
          </cell>
          <cell r="E1037">
            <v>123190</v>
          </cell>
        </row>
        <row r="1038">
          <cell r="A1038" t="str">
            <v>MSES1-07HRN8G1/MOES1-07HRN8G1</v>
          </cell>
          <cell r="B1038" t="str">
            <v>Бытовой кондиционер</v>
          </cell>
          <cell r="C1038">
            <v>0</v>
          </cell>
          <cell r="D1038">
            <v>0</v>
          </cell>
          <cell r="E1038">
            <v>31590</v>
          </cell>
        </row>
        <row r="1039">
          <cell r="A1039" t="str">
            <v>MSES1-09HRN8G1/MOES1-09HRN8G1</v>
          </cell>
          <cell r="B1039" t="str">
            <v>Бытовой кондиционер</v>
          </cell>
          <cell r="C1039">
            <v>0</v>
          </cell>
          <cell r="D1039">
            <v>0</v>
          </cell>
          <cell r="E1039">
            <v>34390</v>
          </cell>
        </row>
        <row r="1040">
          <cell r="A1040" t="str">
            <v>MSES1S-07FRN8G1/MOES1-07FRN8G1</v>
          </cell>
          <cell r="B1040" t="str">
            <v>Бытовой кондиционер</v>
          </cell>
          <cell r="C1040" t="str">
            <v>&gt;50</v>
          </cell>
          <cell r="D1040">
            <v>0</v>
          </cell>
          <cell r="E1040">
            <v>44690</v>
          </cell>
        </row>
        <row r="1041">
          <cell r="A1041" t="str">
            <v>MSES1S-09FRN8G1/MOES1-09FRN8G1</v>
          </cell>
          <cell r="B1041" t="str">
            <v>Бытовой кондиционер</v>
          </cell>
          <cell r="C1041">
            <v>0</v>
          </cell>
          <cell r="D1041">
            <v>0</v>
          </cell>
          <cell r="E1041">
            <v>47690</v>
          </cell>
        </row>
        <row r="1042">
          <cell r="A1042" t="str">
            <v>MSES1S-12FRN8G1/MOES1-12FRN8G1</v>
          </cell>
          <cell r="B1042" t="str">
            <v>Бытовой кондиционер</v>
          </cell>
          <cell r="C1042">
            <v>0</v>
          </cell>
          <cell r="D1042">
            <v>0</v>
          </cell>
          <cell r="E1042">
            <v>55290</v>
          </cell>
        </row>
        <row r="1043">
          <cell r="A1043" t="str">
            <v>MSES1S-18FRN8G1/MOES1-18FRN8G1</v>
          </cell>
          <cell r="B1043" t="str">
            <v>Бытовой кондиционер</v>
          </cell>
          <cell r="C1043">
            <v>0</v>
          </cell>
          <cell r="D1043">
            <v>0</v>
          </cell>
          <cell r="E1043">
            <v>93590</v>
          </cell>
        </row>
        <row r="1044">
          <cell r="A1044" t="str">
            <v>MSES1S-24FRN8G1/MOES1-24FRN8G1</v>
          </cell>
          <cell r="B1044" t="str">
            <v>Бытовой кондиционер</v>
          </cell>
          <cell r="C1044">
            <v>0</v>
          </cell>
          <cell r="D1044">
            <v>0</v>
          </cell>
          <cell r="E1044">
            <v>119590</v>
          </cell>
        </row>
        <row r="1045">
          <cell r="A1045" t="str">
            <v>MSFA-09N8D6-I/MSFA-09N8D6-O</v>
          </cell>
          <cell r="B1045" t="str">
            <v>Бытовой кондиционер</v>
          </cell>
          <cell r="C1045">
            <v>0</v>
          </cell>
          <cell r="D1045">
            <v>0</v>
          </cell>
          <cell r="E1045">
            <v>74490</v>
          </cell>
        </row>
        <row r="1046">
          <cell r="A1046" t="str">
            <v>MSFA1-09N8D6-I/MSFA1-09N8D6-O</v>
          </cell>
          <cell r="B1046" t="str">
            <v>Бытовой кондиционер</v>
          </cell>
          <cell r="C1046">
            <v>0</v>
          </cell>
          <cell r="D1046">
            <v>0</v>
          </cell>
          <cell r="E1046">
            <v>80583</v>
          </cell>
        </row>
        <row r="1047">
          <cell r="A1047" t="str">
            <v>MSFA1-12N8D6-I/MSFA1-12N8D6-O</v>
          </cell>
          <cell r="B1047" t="str">
            <v>Бытовой кондиционер</v>
          </cell>
          <cell r="C1047">
            <v>0</v>
          </cell>
          <cell r="D1047">
            <v>0</v>
          </cell>
          <cell r="E1047">
            <v>84723</v>
          </cell>
        </row>
        <row r="1048">
          <cell r="A1048" t="str">
            <v>MSFA2-09N8D6-I/MSFA1-09N8D6-O</v>
          </cell>
          <cell r="B1048" t="str">
            <v>Бытовой кондиционер</v>
          </cell>
          <cell r="C1048">
            <v>0</v>
          </cell>
          <cell r="D1048">
            <v>0</v>
          </cell>
          <cell r="E1048">
            <v>78673</v>
          </cell>
        </row>
        <row r="1049">
          <cell r="A1049" t="str">
            <v>MSFA2-12N8D6-I/MSFA1-12N8D6-O</v>
          </cell>
          <cell r="B1049" t="str">
            <v>Бытовой кондиционер</v>
          </cell>
          <cell r="C1049">
            <v>0</v>
          </cell>
          <cell r="D1049">
            <v>0</v>
          </cell>
          <cell r="E1049">
            <v>82490</v>
          </cell>
        </row>
        <row r="1050">
          <cell r="A1050" t="str">
            <v>MSFA2W-09N8D6-I/MSFA1-09N8D6-O</v>
          </cell>
          <cell r="B1050" t="str">
            <v>Бытовой кондиционер</v>
          </cell>
          <cell r="C1050">
            <v>0</v>
          </cell>
          <cell r="D1050">
            <v>0</v>
          </cell>
          <cell r="E1050">
            <v>74690</v>
          </cell>
        </row>
        <row r="1051">
          <cell r="A1051" t="str">
            <v>MSFA2W-12N8D6-I/MSFA1-12N8D6-O</v>
          </cell>
          <cell r="B1051" t="str">
            <v>Бытовой кондиционер</v>
          </cell>
          <cell r="C1051">
            <v>0</v>
          </cell>
          <cell r="D1051">
            <v>0</v>
          </cell>
          <cell r="E1051">
            <v>77890</v>
          </cell>
        </row>
        <row r="1052">
          <cell r="A1052" t="str">
            <v>MSFE-09N8D6-I/MSFE-09N8D6-O</v>
          </cell>
          <cell r="B1052" t="str">
            <v>Бытовой кондиционер</v>
          </cell>
          <cell r="C1052">
            <v>0</v>
          </cell>
          <cell r="D1052">
            <v>0</v>
          </cell>
          <cell r="E1052">
            <v>53590</v>
          </cell>
        </row>
        <row r="1053">
          <cell r="A1053" t="str">
            <v>MSFE-12N8D6-I/MSFE-12N8D6-O</v>
          </cell>
          <cell r="B1053" t="str">
            <v>Бытовой кондиционер</v>
          </cell>
          <cell r="C1053">
            <v>0</v>
          </cell>
          <cell r="D1053">
            <v>0</v>
          </cell>
          <cell r="E1053">
            <v>57390</v>
          </cell>
        </row>
        <row r="1054">
          <cell r="A1054" t="str">
            <v>MSFE-18N8D6-I/MSFE-18N8D6-O</v>
          </cell>
          <cell r="B1054" t="str">
            <v>Бытовой кондиционер</v>
          </cell>
          <cell r="C1054">
            <v>0</v>
          </cell>
          <cell r="D1054">
            <v>0</v>
          </cell>
          <cell r="E1054">
            <v>79090</v>
          </cell>
        </row>
        <row r="1055">
          <cell r="A1055" t="str">
            <v>MSFE-24N8D6-I/MSFE-24N8D6-O</v>
          </cell>
          <cell r="B1055" t="str">
            <v>Бытовой кондиционер</v>
          </cell>
          <cell r="C1055">
            <v>0</v>
          </cell>
          <cell r="D1055">
            <v>0</v>
          </cell>
          <cell r="E1055">
            <v>106690</v>
          </cell>
        </row>
        <row r="1056">
          <cell r="A1056" t="str">
            <v>MSHP-09N8D6-I/MSHP-09N8D6-O</v>
          </cell>
          <cell r="B1056" t="str">
            <v>Тепловой насос</v>
          </cell>
          <cell r="C1056">
            <v>0</v>
          </cell>
          <cell r="D1056">
            <v>0</v>
          </cell>
          <cell r="E1056">
            <v>105490</v>
          </cell>
        </row>
        <row r="1057">
          <cell r="A1057" t="str">
            <v>MSHP-12N8D6-I/MSHP-12N8D6-O</v>
          </cell>
          <cell r="B1057" t="str">
            <v>Тепловой насос</v>
          </cell>
          <cell r="C1057">
            <v>0</v>
          </cell>
          <cell r="D1057">
            <v>0</v>
          </cell>
          <cell r="E1057">
            <v>110690</v>
          </cell>
        </row>
        <row r="1058">
          <cell r="A1058" t="str">
            <v>MSHP-18N8D0-I/MSHP-18N8D0-O</v>
          </cell>
          <cell r="B1058" t="str">
            <v>Тепловой насос</v>
          </cell>
          <cell r="C1058">
            <v>0</v>
          </cell>
          <cell r="D1058">
            <v>0</v>
          </cell>
          <cell r="E1058">
            <v>141090</v>
          </cell>
        </row>
        <row r="1059">
          <cell r="A1059" t="str">
            <v>MSHP-24N8D0-I/MSHP-24N8D0-O</v>
          </cell>
          <cell r="B1059" t="str">
            <v>Тепловой насос</v>
          </cell>
          <cell r="C1059">
            <v>0</v>
          </cell>
          <cell r="D1059">
            <v>0</v>
          </cell>
          <cell r="E1059">
            <v>178890</v>
          </cell>
        </row>
        <row r="1060">
          <cell r="A1060" t="str">
            <v>MSMA1A-07HRN1/MOAB02-07HN1</v>
          </cell>
          <cell r="B1060" t="str">
            <v>Бытовой кондиционер</v>
          </cell>
          <cell r="C1060">
            <v>0</v>
          </cell>
          <cell r="D1060">
            <v>0</v>
          </cell>
          <cell r="E1060"/>
        </row>
        <row r="1061">
          <cell r="A1061" t="str">
            <v>MSMBCU-18HRFN1(BW)/MOB02-19HFN1</v>
          </cell>
          <cell r="B1061" t="str">
            <v>Бытовой кондиционер</v>
          </cell>
          <cell r="C1061">
            <v>0</v>
          </cell>
          <cell r="D1061">
            <v>17</v>
          </cell>
          <cell r="E1061"/>
        </row>
        <row r="1062">
          <cell r="A1062" t="str">
            <v>NAC-07F1AI/NAC-07F1AO</v>
          </cell>
          <cell r="B1062" t="str">
            <v>Бытовой кондиционер</v>
          </cell>
          <cell r="C1062">
            <v>0</v>
          </cell>
          <cell r="D1062">
            <v>0</v>
          </cell>
          <cell r="E1062"/>
        </row>
        <row r="1063">
          <cell r="A1063" t="str">
            <v>NAC-09F1AI/NAC-09F1AO</v>
          </cell>
          <cell r="B1063" t="str">
            <v>Бытовой кондиционер</v>
          </cell>
          <cell r="C1063">
            <v>0</v>
          </cell>
          <cell r="D1063">
            <v>0</v>
          </cell>
          <cell r="E1063"/>
        </row>
        <row r="1064">
          <cell r="A1064" t="str">
            <v>PRAW-07TEDA2</v>
          </cell>
          <cell r="B1064" t="str">
            <v>Бытовой кондиционер</v>
          </cell>
          <cell r="C1064">
            <v>0</v>
          </cell>
          <cell r="D1064">
            <v>0</v>
          </cell>
          <cell r="E1064">
            <v>25199</v>
          </cell>
        </row>
        <row r="1065">
          <cell r="A1065" t="str">
            <v>PRAW-07TENA2</v>
          </cell>
          <cell r="B1065" t="str">
            <v>Бытовой кондиционер</v>
          </cell>
          <cell r="C1065">
            <v>0</v>
          </cell>
          <cell r="D1065">
            <v>0</v>
          </cell>
          <cell r="E1065">
            <v>17999</v>
          </cell>
        </row>
        <row r="1066">
          <cell r="A1066" t="str">
            <v>PRAW-09TEDA2</v>
          </cell>
          <cell r="B1066" t="str">
            <v>Бытовой кондиционер</v>
          </cell>
          <cell r="C1066">
            <v>0</v>
          </cell>
          <cell r="D1066">
            <v>0</v>
          </cell>
          <cell r="E1066">
            <v>27899</v>
          </cell>
        </row>
        <row r="1067">
          <cell r="A1067" t="str">
            <v>PRAW-09TENA2</v>
          </cell>
          <cell r="B1067" t="str">
            <v>Бытовой кондиционер</v>
          </cell>
          <cell r="C1067">
            <v>0</v>
          </cell>
          <cell r="D1067">
            <v>0</v>
          </cell>
          <cell r="E1067">
            <v>19799</v>
          </cell>
        </row>
        <row r="1068">
          <cell r="A1068" t="str">
            <v>PRAW-12TENA2</v>
          </cell>
          <cell r="B1068" t="str">
            <v>Бытовой кондиционер</v>
          </cell>
          <cell r="C1068">
            <v>0</v>
          </cell>
          <cell r="D1068">
            <v>0</v>
          </cell>
          <cell r="E1068">
            <v>28799</v>
          </cell>
        </row>
        <row r="1069">
          <cell r="A1069" t="str">
            <v>PRAW-18TEDA2</v>
          </cell>
          <cell r="B1069" t="str">
            <v>Бытовой кондиционер</v>
          </cell>
          <cell r="C1069">
            <v>0</v>
          </cell>
          <cell r="D1069">
            <v>0</v>
          </cell>
          <cell r="E1069">
            <v>55799</v>
          </cell>
        </row>
        <row r="1070">
          <cell r="A1070" t="str">
            <v>PRAW-18TENA2</v>
          </cell>
          <cell r="B1070" t="str">
            <v>Бытовой кондиционер</v>
          </cell>
          <cell r="C1070">
            <v>0</v>
          </cell>
          <cell r="D1070">
            <v>0</v>
          </cell>
          <cell r="E1070">
            <v>47699</v>
          </cell>
        </row>
        <row r="1071">
          <cell r="A1071" t="str">
            <v>PRAW-24TEDA2</v>
          </cell>
          <cell r="B1071" t="str">
            <v>Бытовой кондиционер</v>
          </cell>
          <cell r="C1071">
            <v>0</v>
          </cell>
          <cell r="D1071">
            <v>0</v>
          </cell>
          <cell r="E1071">
            <v>69299</v>
          </cell>
        </row>
        <row r="1072">
          <cell r="A1072" t="str">
            <v>PRAW-24TENA2</v>
          </cell>
          <cell r="B1072" t="str">
            <v>Бытовой кондиционер</v>
          </cell>
          <cell r="C1072">
            <v>0</v>
          </cell>
          <cell r="D1072">
            <v>0</v>
          </cell>
          <cell r="E1072">
            <v>60299</v>
          </cell>
        </row>
        <row r="1073">
          <cell r="A1073" t="str">
            <v>ASOTA20HW</v>
          </cell>
          <cell r="B1073" t="str">
            <v>Наружный блок кондиционера</v>
          </cell>
          <cell r="C1073">
            <v>0</v>
          </cell>
          <cell r="D1073">
            <v>0</v>
          </cell>
          <cell r="E1073">
            <v>14090</v>
          </cell>
        </row>
        <row r="1074">
          <cell r="A1074" t="str">
            <v>ASOTA25HW</v>
          </cell>
          <cell r="B1074" t="str">
            <v>Наружный блок кондиционера</v>
          </cell>
          <cell r="C1074">
            <v>0</v>
          </cell>
          <cell r="D1074">
            <v>0</v>
          </cell>
          <cell r="E1074">
            <v>15490</v>
          </cell>
        </row>
        <row r="1075">
          <cell r="A1075" t="str">
            <v>ASOTA35HW</v>
          </cell>
          <cell r="B1075" t="str">
            <v>Наружный блок кондиционера</v>
          </cell>
          <cell r="C1075">
            <v>0</v>
          </cell>
          <cell r="D1075">
            <v>0</v>
          </cell>
          <cell r="E1075">
            <v>21090</v>
          </cell>
        </row>
        <row r="1076">
          <cell r="A1076" t="str">
            <v>ASOTA50HW</v>
          </cell>
          <cell r="B1076" t="str">
            <v>Наружный блок кондиционера</v>
          </cell>
          <cell r="C1076">
            <v>0</v>
          </cell>
          <cell r="D1076">
            <v>0</v>
          </cell>
          <cell r="E1076">
            <v>34890</v>
          </cell>
        </row>
        <row r="1077">
          <cell r="A1077" t="str">
            <v>ASOTA70HW</v>
          </cell>
          <cell r="B1077" t="str">
            <v>Наружный блок кондиционера</v>
          </cell>
          <cell r="C1077">
            <v>0</v>
          </cell>
          <cell r="D1077">
            <v>0</v>
          </cell>
          <cell r="E1077">
            <v>43990</v>
          </cell>
        </row>
        <row r="1078">
          <cell r="A1078" t="str">
            <v>ARC07-WDTE2/O</v>
          </cell>
          <cell r="B1078" t="str">
            <v>Наружный блок кондиционера</v>
          </cell>
          <cell r="C1078">
            <v>0</v>
          </cell>
          <cell r="D1078">
            <v>0</v>
          </cell>
          <cell r="E1078">
            <v>17490</v>
          </cell>
        </row>
        <row r="1079">
          <cell r="A1079" t="str">
            <v>ARC09-WDTE2/O</v>
          </cell>
          <cell r="B1079" t="str">
            <v>Наружный блок кондиционера</v>
          </cell>
          <cell r="C1079">
            <v>0</v>
          </cell>
          <cell r="D1079">
            <v>0</v>
          </cell>
          <cell r="E1079">
            <v>18490</v>
          </cell>
        </row>
        <row r="1080">
          <cell r="A1080" t="str">
            <v>ARC09-WNTE2/O</v>
          </cell>
          <cell r="B1080" t="str">
            <v>Наружный блок кондиционера</v>
          </cell>
          <cell r="C1080">
            <v>0</v>
          </cell>
          <cell r="D1080">
            <v>0</v>
          </cell>
          <cell r="E1080">
            <v>13490</v>
          </cell>
        </row>
        <row r="1081">
          <cell r="A1081" t="str">
            <v>ARC18-WNTE2/O</v>
          </cell>
          <cell r="B1081" t="str">
            <v>Наружный блок кондиционера</v>
          </cell>
          <cell r="C1081">
            <v>0</v>
          </cell>
          <cell r="D1081">
            <v>0</v>
          </cell>
          <cell r="E1081">
            <v>31990</v>
          </cell>
        </row>
        <row r="1082">
          <cell r="A1082" t="str">
            <v>ASB07F1</v>
          </cell>
          <cell r="B1082" t="str">
            <v>Наружный блок кондиционера</v>
          </cell>
          <cell r="C1082">
            <v>0</v>
          </cell>
          <cell r="D1082">
            <v>0</v>
          </cell>
          <cell r="E1082">
            <v>13990</v>
          </cell>
        </row>
        <row r="1083">
          <cell r="A1083" t="str">
            <v>ASB07FZ1</v>
          </cell>
          <cell r="B1083" t="str">
            <v>Наружный блок кондиционера</v>
          </cell>
          <cell r="C1083">
            <v>2</v>
          </cell>
          <cell r="D1083">
            <v>0</v>
          </cell>
          <cell r="E1083">
            <v>20390</v>
          </cell>
        </row>
        <row r="1084">
          <cell r="A1084" t="str">
            <v>ASB07H1</v>
          </cell>
          <cell r="B1084" t="str">
            <v>Наружный блок кондиционера</v>
          </cell>
          <cell r="C1084">
            <v>0</v>
          </cell>
          <cell r="D1084">
            <v>0</v>
          </cell>
          <cell r="E1084">
            <v>13990</v>
          </cell>
        </row>
        <row r="1085">
          <cell r="A1085" t="str">
            <v>ASB07H1R</v>
          </cell>
          <cell r="B1085" t="str">
            <v>Наружный блок кондиционера</v>
          </cell>
          <cell r="C1085">
            <v>0</v>
          </cell>
          <cell r="D1085">
            <v>0</v>
          </cell>
          <cell r="E1085">
            <v>14590</v>
          </cell>
        </row>
        <row r="1086">
          <cell r="A1086" t="str">
            <v>ASB07H1Z1R</v>
          </cell>
          <cell r="B1086" t="str">
            <v>Наружный блок кондиционера</v>
          </cell>
          <cell r="C1086">
            <v>0</v>
          </cell>
          <cell r="D1086">
            <v>0</v>
          </cell>
          <cell r="E1086">
            <v>21390</v>
          </cell>
        </row>
        <row r="1087">
          <cell r="A1087" t="str">
            <v>ASB07HZ1</v>
          </cell>
          <cell r="B1087" t="str">
            <v>Наружный блок кондиционера</v>
          </cell>
          <cell r="C1087">
            <v>0</v>
          </cell>
          <cell r="D1087">
            <v>0</v>
          </cell>
          <cell r="E1087">
            <v>18990</v>
          </cell>
        </row>
        <row r="1088">
          <cell r="A1088" t="str">
            <v>ASB07HZ1R</v>
          </cell>
          <cell r="B1088" t="str">
            <v>Наружный блок кондиционера</v>
          </cell>
          <cell r="C1088">
            <v>0</v>
          </cell>
          <cell r="D1088">
            <v>0</v>
          </cell>
          <cell r="E1088">
            <v>21090</v>
          </cell>
        </row>
        <row r="1089">
          <cell r="A1089" t="str">
            <v>ASB09D1Z1R</v>
          </cell>
          <cell r="B1089" t="str">
            <v>Наружный блок кондиционера</v>
          </cell>
          <cell r="C1089">
            <v>0</v>
          </cell>
          <cell r="D1089">
            <v>0</v>
          </cell>
          <cell r="E1089">
            <v>18390</v>
          </cell>
        </row>
        <row r="1090">
          <cell r="A1090" t="str">
            <v>ASB09F1</v>
          </cell>
          <cell r="B1090" t="str">
            <v>Наружный блок кондиционера</v>
          </cell>
          <cell r="C1090">
            <v>0</v>
          </cell>
          <cell r="D1090">
            <v>0</v>
          </cell>
          <cell r="E1090">
            <v>15490</v>
          </cell>
        </row>
        <row r="1091">
          <cell r="A1091" t="str">
            <v>ASB09FZ1</v>
          </cell>
          <cell r="B1091" t="str">
            <v>Наружный блок кондиционера</v>
          </cell>
          <cell r="C1091">
            <v>0</v>
          </cell>
          <cell r="D1091">
            <v>0</v>
          </cell>
          <cell r="E1091">
            <v>21590</v>
          </cell>
        </row>
        <row r="1092">
          <cell r="A1092" t="str">
            <v>ASB09H1</v>
          </cell>
          <cell r="B1092" t="str">
            <v>Наружный блок кондиционера</v>
          </cell>
          <cell r="C1092">
            <v>0</v>
          </cell>
          <cell r="D1092">
            <v>0</v>
          </cell>
          <cell r="E1092">
            <v>15090</v>
          </cell>
        </row>
        <row r="1093">
          <cell r="A1093" t="str">
            <v>ASB09H1R</v>
          </cell>
          <cell r="B1093" t="str">
            <v>Наружный блок кондиционера</v>
          </cell>
          <cell r="C1093">
            <v>9</v>
          </cell>
          <cell r="D1093">
            <v>0</v>
          </cell>
          <cell r="E1093">
            <v>15990</v>
          </cell>
        </row>
        <row r="1094">
          <cell r="A1094" t="str">
            <v>ASB09H1Z1R</v>
          </cell>
          <cell r="B1094" t="str">
            <v>Наружный блок кондиционера</v>
          </cell>
          <cell r="C1094">
            <v>0</v>
          </cell>
          <cell r="D1094">
            <v>0</v>
          </cell>
          <cell r="E1094">
            <v>22790</v>
          </cell>
        </row>
        <row r="1095">
          <cell r="A1095" t="str">
            <v>ASB09HZ1</v>
          </cell>
          <cell r="B1095" t="str">
            <v>Наружный блок кондиционера</v>
          </cell>
          <cell r="C1095">
            <v>0</v>
          </cell>
          <cell r="D1095">
            <v>0</v>
          </cell>
          <cell r="E1095">
            <v>20890</v>
          </cell>
        </row>
        <row r="1096">
          <cell r="A1096" t="str">
            <v>ASB09HZ1R</v>
          </cell>
          <cell r="B1096" t="str">
            <v>Наружный блок кондиционера</v>
          </cell>
          <cell r="C1096">
            <v>0</v>
          </cell>
          <cell r="D1096">
            <v>19</v>
          </cell>
          <cell r="E1096">
            <v>22290</v>
          </cell>
        </row>
        <row r="1097">
          <cell r="A1097" t="str">
            <v>ASB12F1</v>
          </cell>
          <cell r="B1097" t="str">
            <v>Наружный блок кондиционера</v>
          </cell>
          <cell r="C1097" t="str">
            <v>&gt;50</v>
          </cell>
          <cell r="D1097">
            <v>0</v>
          </cell>
          <cell r="E1097">
            <v>21090</v>
          </cell>
        </row>
        <row r="1098">
          <cell r="A1098" t="str">
            <v>ASB12FZ1</v>
          </cell>
          <cell r="B1098" t="str">
            <v>Наружный блок кондиционера</v>
          </cell>
          <cell r="C1098">
            <v>6</v>
          </cell>
          <cell r="D1098">
            <v>0</v>
          </cell>
          <cell r="E1098">
            <v>23790</v>
          </cell>
        </row>
        <row r="1099">
          <cell r="A1099" t="str">
            <v>ASB12H1A</v>
          </cell>
          <cell r="B1099" t="str">
            <v>Наружный блок кондиционера</v>
          </cell>
          <cell r="C1099">
            <v>0</v>
          </cell>
          <cell r="D1099">
            <v>0</v>
          </cell>
          <cell r="E1099">
            <v>21590</v>
          </cell>
        </row>
        <row r="1100">
          <cell r="A1100" t="str">
            <v>ASB12H1R</v>
          </cell>
          <cell r="B1100" t="str">
            <v>Наружный блок кондиционера</v>
          </cell>
          <cell r="C1100" t="str">
            <v>&gt;50</v>
          </cell>
          <cell r="D1100" t="str">
            <v>&gt;50</v>
          </cell>
          <cell r="E1100">
            <v>21790</v>
          </cell>
        </row>
        <row r="1101">
          <cell r="A1101" t="str">
            <v>ASB12H1Z1R</v>
          </cell>
          <cell r="B1101" t="str">
            <v>Наружный блок кондиционера</v>
          </cell>
          <cell r="C1101" t="str">
            <v>&gt;50</v>
          </cell>
          <cell r="D1101">
            <v>0</v>
          </cell>
          <cell r="E1101">
            <v>24890</v>
          </cell>
        </row>
        <row r="1102">
          <cell r="A1102" t="str">
            <v>ASB12HZ1</v>
          </cell>
          <cell r="B1102" t="str">
            <v>Наружный блок кондиционера</v>
          </cell>
          <cell r="C1102">
            <v>2</v>
          </cell>
          <cell r="D1102">
            <v>0</v>
          </cell>
          <cell r="E1102">
            <v>24790</v>
          </cell>
        </row>
        <row r="1103">
          <cell r="A1103" t="str">
            <v>ASB12HZ1R</v>
          </cell>
          <cell r="B1103" t="str">
            <v>Наружный блок кондиционера</v>
          </cell>
          <cell r="C1103">
            <v>0</v>
          </cell>
          <cell r="D1103">
            <v>0</v>
          </cell>
          <cell r="E1103">
            <v>24590</v>
          </cell>
        </row>
        <row r="1104">
          <cell r="A1104" t="str">
            <v>ASB18F1</v>
          </cell>
          <cell r="B1104" t="str">
            <v>Наружный блок кондиционера</v>
          </cell>
          <cell r="C1104">
            <v>0</v>
          </cell>
          <cell r="D1104">
            <v>0</v>
          </cell>
          <cell r="E1104">
            <v>34890</v>
          </cell>
        </row>
        <row r="1105">
          <cell r="A1105" t="str">
            <v>ASB18FZ1</v>
          </cell>
          <cell r="B1105" t="str">
            <v>Наружный блок кондиционера</v>
          </cell>
          <cell r="C1105" t="str">
            <v>&gt;50</v>
          </cell>
          <cell r="D1105">
            <v>0</v>
          </cell>
          <cell r="E1105">
            <v>41290</v>
          </cell>
        </row>
        <row r="1106">
          <cell r="A1106" t="str">
            <v>ASB18H1A</v>
          </cell>
          <cell r="B1106" t="str">
            <v>Наружный блок кондиционера</v>
          </cell>
          <cell r="C1106">
            <v>0</v>
          </cell>
          <cell r="D1106">
            <v>0</v>
          </cell>
          <cell r="E1106">
            <v>37690</v>
          </cell>
        </row>
        <row r="1107">
          <cell r="A1107" t="str">
            <v>ASB18H1R</v>
          </cell>
          <cell r="B1107" t="str">
            <v>Наружный блок кондиционера</v>
          </cell>
          <cell r="C1107" t="str">
            <v>&gt;50</v>
          </cell>
          <cell r="D1107">
            <v>0</v>
          </cell>
          <cell r="E1107">
            <v>36090</v>
          </cell>
        </row>
        <row r="1108">
          <cell r="A1108" t="str">
            <v>ASB18H1Z1R</v>
          </cell>
          <cell r="B1108" t="str">
            <v>Наружный блок кондиционера</v>
          </cell>
          <cell r="C1108">
            <v>22</v>
          </cell>
          <cell r="D1108">
            <v>0</v>
          </cell>
          <cell r="E1108">
            <v>43090</v>
          </cell>
        </row>
        <row r="1109">
          <cell r="A1109" t="str">
            <v>ASB18HZ1</v>
          </cell>
          <cell r="B1109" t="str">
            <v>Наружный блок кондиционера</v>
          </cell>
          <cell r="C1109">
            <v>0</v>
          </cell>
          <cell r="D1109">
            <v>0</v>
          </cell>
          <cell r="E1109">
            <v>44090</v>
          </cell>
        </row>
        <row r="1110">
          <cell r="A1110" t="str">
            <v>ASB18HZ1R</v>
          </cell>
          <cell r="B1110" t="str">
            <v>Наружный блок кондиционера</v>
          </cell>
          <cell r="C1110">
            <v>0</v>
          </cell>
          <cell r="D1110">
            <v>0</v>
          </cell>
          <cell r="E1110">
            <v>42590</v>
          </cell>
        </row>
        <row r="1111">
          <cell r="A1111" t="str">
            <v>ASB24F1</v>
          </cell>
          <cell r="B1111" t="str">
            <v>Наружный блок кондиционера</v>
          </cell>
          <cell r="C1111">
            <v>0</v>
          </cell>
          <cell r="D1111">
            <v>0</v>
          </cell>
          <cell r="E1111">
            <v>43990</v>
          </cell>
        </row>
        <row r="1112">
          <cell r="A1112" t="str">
            <v>ASB24FZ1</v>
          </cell>
          <cell r="B1112" t="str">
            <v>Наружный блок кондиционера</v>
          </cell>
          <cell r="C1112">
            <v>12</v>
          </cell>
          <cell r="D1112">
            <v>0</v>
          </cell>
          <cell r="E1112">
            <v>52790</v>
          </cell>
        </row>
        <row r="1113">
          <cell r="A1113" t="str">
            <v>ASB24H1</v>
          </cell>
          <cell r="B1113" t="str">
            <v>Наружный блок кондиционера</v>
          </cell>
          <cell r="C1113">
            <v>0</v>
          </cell>
          <cell r="D1113">
            <v>0</v>
          </cell>
          <cell r="E1113">
            <v>46490</v>
          </cell>
        </row>
        <row r="1114">
          <cell r="A1114" t="str">
            <v>ASB24H1R</v>
          </cell>
          <cell r="B1114" t="str">
            <v>Наружный блок кондиционера</v>
          </cell>
          <cell r="C1114">
            <v>42</v>
          </cell>
          <cell r="D1114">
            <v>0</v>
          </cell>
          <cell r="E1114">
            <v>45290</v>
          </cell>
        </row>
        <row r="1115">
          <cell r="A1115" t="str">
            <v>ASB24H1Z1R</v>
          </cell>
          <cell r="B1115" t="str">
            <v>Наружный блок кондиционера</v>
          </cell>
          <cell r="C1115" t="str">
            <v>&gt;50</v>
          </cell>
          <cell r="D1115">
            <v>0</v>
          </cell>
          <cell r="E1115">
            <v>55090</v>
          </cell>
        </row>
        <row r="1116">
          <cell r="A1116" t="str">
            <v>ASB24HZ1</v>
          </cell>
          <cell r="B1116" t="str">
            <v>Наружный блок кондиционера</v>
          </cell>
          <cell r="C1116">
            <v>0</v>
          </cell>
          <cell r="D1116">
            <v>0</v>
          </cell>
          <cell r="E1116">
            <v>54190</v>
          </cell>
        </row>
        <row r="1117">
          <cell r="A1117" t="str">
            <v>ASB24HZ1R</v>
          </cell>
          <cell r="B1117" t="str">
            <v>Наружный блок кондиционера</v>
          </cell>
          <cell r="C1117">
            <v>0</v>
          </cell>
          <cell r="D1117">
            <v>0</v>
          </cell>
          <cell r="E1117">
            <v>54590</v>
          </cell>
        </row>
        <row r="1118">
          <cell r="A1118" t="str">
            <v>CL6001i 26 E</v>
          </cell>
          <cell r="B1118" t="str">
            <v>Наружный блок кондиционера</v>
          </cell>
          <cell r="C1118">
            <v>0</v>
          </cell>
          <cell r="D1118">
            <v>0</v>
          </cell>
          <cell r="E1118">
            <v>47500</v>
          </cell>
        </row>
        <row r="1119">
          <cell r="A1119" t="str">
            <v>CL6001i 70 E</v>
          </cell>
          <cell r="B1119" t="str">
            <v>Наружный блок кондиционера</v>
          </cell>
          <cell r="C1119">
            <v>0</v>
          </cell>
          <cell r="D1119">
            <v>0</v>
          </cell>
          <cell r="E1119">
            <v>105090</v>
          </cell>
        </row>
        <row r="1120">
          <cell r="A1120" t="str">
            <v>CLL2000 23</v>
          </cell>
          <cell r="B1120" t="str">
            <v>Наружный блок кондиционера</v>
          </cell>
          <cell r="C1120">
            <v>0</v>
          </cell>
          <cell r="D1120">
            <v>0</v>
          </cell>
          <cell r="E1120">
            <v>21690</v>
          </cell>
        </row>
        <row r="1121">
          <cell r="A1121" t="str">
            <v>CLL2000 26</v>
          </cell>
          <cell r="B1121" t="str">
            <v>Наружный блок кондиционера</v>
          </cell>
          <cell r="C1121">
            <v>0</v>
          </cell>
          <cell r="D1121">
            <v>0</v>
          </cell>
          <cell r="E1121">
            <v>24490</v>
          </cell>
        </row>
        <row r="1122">
          <cell r="A1122" t="str">
            <v>CLL2000 35</v>
          </cell>
          <cell r="B1122" t="str">
            <v>Наружный блок кондиционера</v>
          </cell>
          <cell r="C1122">
            <v>0</v>
          </cell>
          <cell r="D1122">
            <v>0</v>
          </cell>
          <cell r="E1122">
            <v>29390</v>
          </cell>
        </row>
        <row r="1123">
          <cell r="A1123" t="str">
            <v>CLL2000 53</v>
          </cell>
          <cell r="B1123" t="str">
            <v>Наружный блок кондиционера</v>
          </cell>
          <cell r="C1123">
            <v>0</v>
          </cell>
          <cell r="D1123">
            <v>0</v>
          </cell>
          <cell r="E1123">
            <v>37190</v>
          </cell>
        </row>
        <row r="1124">
          <cell r="A1124" t="str">
            <v>CLL2000 70</v>
          </cell>
          <cell r="B1124" t="str">
            <v>Наружный блок кондиционера</v>
          </cell>
          <cell r="C1124">
            <v>0</v>
          </cell>
          <cell r="D1124">
            <v>0</v>
          </cell>
          <cell r="E1124">
            <v>45390</v>
          </cell>
        </row>
        <row r="1125">
          <cell r="A1125" t="str">
            <v>CLL5000 22 E</v>
          </cell>
          <cell r="B1125" t="str">
            <v>Наружный блок кондиционера</v>
          </cell>
          <cell r="C1125">
            <v>0</v>
          </cell>
          <cell r="D1125">
            <v>0</v>
          </cell>
          <cell r="E1125">
            <v>32890</v>
          </cell>
        </row>
        <row r="1126">
          <cell r="A1126" t="str">
            <v>CLL5000 28 E</v>
          </cell>
          <cell r="B1126" t="str">
            <v>Наружный блок кондиционера</v>
          </cell>
          <cell r="C1126">
            <v>0</v>
          </cell>
          <cell r="D1126">
            <v>0</v>
          </cell>
          <cell r="E1126">
            <v>34990</v>
          </cell>
        </row>
        <row r="1127">
          <cell r="A1127" t="str">
            <v>CLL5000 34 E</v>
          </cell>
          <cell r="B1127" t="str">
            <v>Наружный блок кондиционера</v>
          </cell>
          <cell r="C1127">
            <v>0</v>
          </cell>
          <cell r="D1127">
            <v>0</v>
          </cell>
          <cell r="E1127">
            <v>39890</v>
          </cell>
        </row>
        <row r="1128">
          <cell r="A1128" t="str">
            <v>Climate 5000 RAC 2,6-2 OUE</v>
          </cell>
          <cell r="B1128" t="str">
            <v>Наружный блок кондиционера</v>
          </cell>
          <cell r="C1128">
            <v>0</v>
          </cell>
          <cell r="D1128">
            <v>0</v>
          </cell>
          <cell r="E1128">
            <v>28190</v>
          </cell>
        </row>
        <row r="1129">
          <cell r="A1129" t="str">
            <v>Climate 5000 RAC 5,3-2 OUE</v>
          </cell>
          <cell r="B1129" t="str">
            <v>Наружный блок кондиционера</v>
          </cell>
          <cell r="C1129">
            <v>0</v>
          </cell>
          <cell r="D1129">
            <v>0</v>
          </cell>
          <cell r="E1129">
            <v>49490</v>
          </cell>
        </row>
        <row r="1130">
          <cell r="A1130" t="str">
            <v>Climate 5000 RAC 7-2 OUE</v>
          </cell>
          <cell r="B1130" t="str">
            <v>Наружный блок кондиционера</v>
          </cell>
          <cell r="C1130">
            <v>0</v>
          </cell>
          <cell r="D1130">
            <v>0</v>
          </cell>
          <cell r="E1130">
            <v>60790</v>
          </cell>
        </row>
        <row r="1131">
          <cell r="A1131" t="str">
            <v>CU07GNR-O</v>
          </cell>
          <cell r="B1131" t="str">
            <v>Наружный блок кондиционера</v>
          </cell>
          <cell r="C1131">
            <v>0</v>
          </cell>
          <cell r="D1131">
            <v>0</v>
          </cell>
          <cell r="E1131">
            <v>18990</v>
          </cell>
        </row>
        <row r="1132">
          <cell r="A1132" t="str">
            <v>CU07GR-O</v>
          </cell>
          <cell r="B1132" t="str">
            <v>Наружный блок кондиционера</v>
          </cell>
          <cell r="C1132">
            <v>0</v>
          </cell>
          <cell r="D1132">
            <v>0</v>
          </cell>
          <cell r="E1132">
            <v>12890</v>
          </cell>
        </row>
        <row r="1133">
          <cell r="A1133" t="str">
            <v>CU09GNR-O</v>
          </cell>
          <cell r="B1133" t="str">
            <v>Наружный блок кондиционера</v>
          </cell>
          <cell r="C1133">
            <v>0</v>
          </cell>
          <cell r="D1133" t="str">
            <v>&gt;50</v>
          </cell>
          <cell r="E1133">
            <v>20190</v>
          </cell>
        </row>
        <row r="1134">
          <cell r="A1134" t="str">
            <v>CU09GR-O</v>
          </cell>
          <cell r="B1134" t="str">
            <v>Наружный блок кондиционера</v>
          </cell>
          <cell r="C1134">
            <v>0</v>
          </cell>
          <cell r="D1134">
            <v>0</v>
          </cell>
          <cell r="E1134">
            <v>14190</v>
          </cell>
        </row>
        <row r="1135">
          <cell r="A1135" t="str">
            <v>CU12GNR-O</v>
          </cell>
          <cell r="B1135" t="str">
            <v>Наружный блок кондиционера</v>
          </cell>
          <cell r="C1135">
            <v>0</v>
          </cell>
          <cell r="D1135" t="str">
            <v>&gt;50</v>
          </cell>
          <cell r="E1135">
            <v>22090</v>
          </cell>
        </row>
        <row r="1136">
          <cell r="A1136" t="str">
            <v>CU12GR-O</v>
          </cell>
          <cell r="B1136" t="str">
            <v>Наружный блок кондиционера</v>
          </cell>
          <cell r="C1136">
            <v>5</v>
          </cell>
          <cell r="D1136">
            <v>2</v>
          </cell>
          <cell r="E1136">
            <v>20090</v>
          </cell>
        </row>
        <row r="1137">
          <cell r="A1137" t="str">
            <v>CU18GNR-O</v>
          </cell>
          <cell r="B1137" t="str">
            <v>Наружный блок кондиционера</v>
          </cell>
          <cell r="C1137">
            <v>8</v>
          </cell>
          <cell r="D1137" t="str">
            <v>&gt;50</v>
          </cell>
          <cell r="E1137">
            <v>41890</v>
          </cell>
        </row>
        <row r="1138">
          <cell r="A1138" t="str">
            <v>CU18GR-O</v>
          </cell>
          <cell r="B1138" t="str">
            <v>Наружный блок кондиционера</v>
          </cell>
          <cell r="C1138">
            <v>2</v>
          </cell>
          <cell r="D1138">
            <v>0</v>
          </cell>
          <cell r="E1138">
            <v>32990</v>
          </cell>
        </row>
        <row r="1139">
          <cell r="A1139" t="str">
            <v>E20FV1_UNL_A</v>
          </cell>
          <cell r="B1139" t="str">
            <v>Наружный блок кондиционера</v>
          </cell>
          <cell r="C1139">
            <v>0</v>
          </cell>
          <cell r="D1139">
            <v>0</v>
          </cell>
          <cell r="E1139">
            <v>18990</v>
          </cell>
        </row>
        <row r="1140">
          <cell r="A1140" t="str">
            <v>E25FV1_UNL_A</v>
          </cell>
          <cell r="B1140" t="str">
            <v>Наружный блок кондиционера</v>
          </cell>
          <cell r="C1140">
            <v>0</v>
          </cell>
          <cell r="D1140">
            <v>0</v>
          </cell>
          <cell r="E1140">
            <v>20390</v>
          </cell>
        </row>
        <row r="1141">
          <cell r="A1141" t="str">
            <v>E35FV1_UNL_A</v>
          </cell>
          <cell r="B1141" t="str">
            <v>Наружный блок кондиционера</v>
          </cell>
          <cell r="C1141">
            <v>0</v>
          </cell>
          <cell r="D1141">
            <v>0</v>
          </cell>
          <cell r="E1141">
            <v>26690</v>
          </cell>
        </row>
        <row r="1142">
          <cell r="A1142" t="str">
            <v>E50FV1_UNL_A</v>
          </cell>
          <cell r="B1142" t="str">
            <v>Наружный блок кондиционера</v>
          </cell>
          <cell r="C1142">
            <v>0</v>
          </cell>
          <cell r="D1142">
            <v>0</v>
          </cell>
          <cell r="E1142">
            <v>40890</v>
          </cell>
        </row>
        <row r="1143">
          <cell r="A1143" t="str">
            <v>B20FV1_UNL_A</v>
          </cell>
          <cell r="B1143" t="str">
            <v>Наружный блок кондиционера</v>
          </cell>
          <cell r="C1143">
            <v>0</v>
          </cell>
          <cell r="D1143">
            <v>0</v>
          </cell>
          <cell r="E1143">
            <v>18990</v>
          </cell>
        </row>
        <row r="1144">
          <cell r="A1144" t="str">
            <v>B25FV1_UNL_A</v>
          </cell>
          <cell r="B1144" t="str">
            <v>Наружный блок кондиционера</v>
          </cell>
          <cell r="C1144">
            <v>0</v>
          </cell>
          <cell r="D1144">
            <v>0</v>
          </cell>
          <cell r="E1144">
            <v>20390</v>
          </cell>
        </row>
        <row r="1145">
          <cell r="A1145" t="str">
            <v>B35FV1_UNL_A</v>
          </cell>
          <cell r="B1145" t="str">
            <v>Наружный блок кондиционера</v>
          </cell>
          <cell r="C1145">
            <v>0</v>
          </cell>
          <cell r="D1145">
            <v>0</v>
          </cell>
          <cell r="E1145">
            <v>26690</v>
          </cell>
        </row>
        <row r="1146">
          <cell r="A1146" t="str">
            <v>B50FV1_UNL_A</v>
          </cell>
          <cell r="B1146" t="str">
            <v>Наружный блок кондиционера</v>
          </cell>
          <cell r="C1146">
            <v>0</v>
          </cell>
          <cell r="D1146">
            <v>0</v>
          </cell>
          <cell r="E1146">
            <v>40890</v>
          </cell>
        </row>
        <row r="1147">
          <cell r="A1147" t="str">
            <v>A20FV1_UNL_A</v>
          </cell>
          <cell r="B1147" t="str">
            <v>Наружный блок кондиционера</v>
          </cell>
          <cell r="C1147">
            <v>0</v>
          </cell>
          <cell r="D1147">
            <v>0</v>
          </cell>
          <cell r="E1147">
            <v>18990</v>
          </cell>
        </row>
        <row r="1148">
          <cell r="A1148" t="str">
            <v>A20FV2_UNL</v>
          </cell>
          <cell r="B1148" t="str">
            <v>Наружный блок кондиционера</v>
          </cell>
          <cell r="C1148">
            <v>1</v>
          </cell>
          <cell r="D1148">
            <v>0</v>
          </cell>
          <cell r="E1148">
            <v>28790</v>
          </cell>
        </row>
        <row r="1149">
          <cell r="A1149" t="str">
            <v>A25FV1_UNL_A</v>
          </cell>
          <cell r="B1149" t="str">
            <v>Наружный блок кондиционера</v>
          </cell>
          <cell r="C1149">
            <v>0</v>
          </cell>
          <cell r="D1149">
            <v>0</v>
          </cell>
          <cell r="E1149">
            <v>20390</v>
          </cell>
        </row>
        <row r="1150">
          <cell r="A1150" t="str">
            <v>A25FV2_UNL</v>
          </cell>
          <cell r="B1150" t="str">
            <v>Наружный блок кондиционера</v>
          </cell>
          <cell r="C1150">
            <v>0</v>
          </cell>
          <cell r="D1150">
            <v>0</v>
          </cell>
          <cell r="E1150">
            <v>30190</v>
          </cell>
        </row>
        <row r="1151">
          <cell r="A1151" t="str">
            <v>A35FV1_UNL_A</v>
          </cell>
          <cell r="B1151" t="str">
            <v>Наружный блок кондиционера</v>
          </cell>
          <cell r="C1151">
            <v>0</v>
          </cell>
          <cell r="D1151">
            <v>0</v>
          </cell>
          <cell r="E1151">
            <v>26690</v>
          </cell>
        </row>
        <row r="1152">
          <cell r="A1152" t="str">
            <v>A35FV2_UNL</v>
          </cell>
          <cell r="B1152" t="str">
            <v>Наружный блок кондиционера</v>
          </cell>
          <cell r="C1152">
            <v>0</v>
          </cell>
          <cell r="D1152">
            <v>0</v>
          </cell>
          <cell r="E1152">
            <v>36390</v>
          </cell>
        </row>
        <row r="1153">
          <cell r="A1153" t="str">
            <v>A50FV1_UNL_A</v>
          </cell>
          <cell r="B1153" t="str">
            <v>Наружный блок кондиционера</v>
          </cell>
          <cell r="C1153">
            <v>0</v>
          </cell>
          <cell r="D1153">
            <v>0</v>
          </cell>
          <cell r="E1153">
            <v>40890</v>
          </cell>
        </row>
        <row r="1154">
          <cell r="A1154" t="str">
            <v>A50FV2_UNL</v>
          </cell>
          <cell r="B1154" t="str">
            <v>Наружный блок кондиционера</v>
          </cell>
          <cell r="C1154">
            <v>0</v>
          </cell>
          <cell r="D1154">
            <v>0</v>
          </cell>
          <cell r="E1154">
            <v>50590</v>
          </cell>
        </row>
        <row r="1155">
          <cell r="A1155" t="str">
            <v>AIR20FV1</v>
          </cell>
          <cell r="B1155" t="str">
            <v>Наружный блок кондиционера</v>
          </cell>
          <cell r="C1155">
            <v>0</v>
          </cell>
          <cell r="D1155">
            <v>0</v>
          </cell>
          <cell r="E1155">
            <v>15883</v>
          </cell>
        </row>
        <row r="1156">
          <cell r="A1156" t="str">
            <v>AIR20FV1R</v>
          </cell>
          <cell r="B1156" t="str">
            <v>Наружный блок кондиционера</v>
          </cell>
          <cell r="C1156">
            <v>0</v>
          </cell>
          <cell r="D1156">
            <v>0</v>
          </cell>
          <cell r="E1156">
            <v>17633</v>
          </cell>
        </row>
        <row r="1157">
          <cell r="A1157" t="str">
            <v>AIR25FV1</v>
          </cell>
          <cell r="B1157" t="str">
            <v>Наружный блок кондиционера</v>
          </cell>
          <cell r="C1157">
            <v>0</v>
          </cell>
          <cell r="D1157">
            <v>0</v>
          </cell>
          <cell r="E1157">
            <v>17283</v>
          </cell>
        </row>
        <row r="1158">
          <cell r="A1158" t="str">
            <v>AIR25FV1R</v>
          </cell>
          <cell r="B1158" t="str">
            <v>Наружный блок кондиционера</v>
          </cell>
          <cell r="C1158">
            <v>0</v>
          </cell>
          <cell r="D1158">
            <v>0</v>
          </cell>
          <cell r="E1158">
            <v>19243</v>
          </cell>
        </row>
        <row r="1159">
          <cell r="A1159" t="str">
            <v>AIR25FVS1R-1</v>
          </cell>
          <cell r="B1159" t="str">
            <v>Наружный блок кондиционера</v>
          </cell>
          <cell r="C1159">
            <v>4</v>
          </cell>
          <cell r="D1159">
            <v>0</v>
          </cell>
          <cell r="E1159">
            <v>27993</v>
          </cell>
        </row>
        <row r="1160">
          <cell r="A1160" t="str">
            <v>AIR25FVS1R-2</v>
          </cell>
          <cell r="B1160" t="str">
            <v>Наружный блок кондиционера</v>
          </cell>
          <cell r="C1160">
            <v>0</v>
          </cell>
          <cell r="D1160">
            <v>3</v>
          </cell>
          <cell r="E1160">
            <v>31073</v>
          </cell>
        </row>
        <row r="1161">
          <cell r="A1161" t="str">
            <v>AIR35FV1</v>
          </cell>
          <cell r="B1161" t="str">
            <v>Наружный блок кондиционера</v>
          </cell>
          <cell r="C1161">
            <v>0</v>
          </cell>
          <cell r="D1161">
            <v>0</v>
          </cell>
          <cell r="E1161">
            <v>23793</v>
          </cell>
        </row>
        <row r="1162">
          <cell r="A1162" t="str">
            <v>AIR35FV1R</v>
          </cell>
          <cell r="B1162" t="str">
            <v>Наружный блок кондиционера</v>
          </cell>
          <cell r="C1162">
            <v>2</v>
          </cell>
          <cell r="D1162">
            <v>12</v>
          </cell>
          <cell r="E1162">
            <v>26453</v>
          </cell>
        </row>
        <row r="1163">
          <cell r="A1163" t="str">
            <v>AIR35FVS1R</v>
          </cell>
          <cell r="B1163" t="str">
            <v>Наружный блок кондиционера</v>
          </cell>
          <cell r="C1163">
            <v>0</v>
          </cell>
          <cell r="D1163">
            <v>0</v>
          </cell>
          <cell r="E1163">
            <v>32890</v>
          </cell>
        </row>
        <row r="1164">
          <cell r="A1164" t="str">
            <v>AIR35FVS1R-1</v>
          </cell>
          <cell r="B1164" t="str">
            <v>Наружный блок кондиционера</v>
          </cell>
          <cell r="C1164">
            <v>0</v>
          </cell>
          <cell r="D1164">
            <v>0</v>
          </cell>
          <cell r="E1164">
            <v>31143</v>
          </cell>
        </row>
        <row r="1165">
          <cell r="A1165" t="str">
            <v>AIR35FVS1R-2</v>
          </cell>
          <cell r="B1165" t="str">
            <v>Наружный блок кондиционера</v>
          </cell>
          <cell r="C1165">
            <v>19</v>
          </cell>
          <cell r="D1165">
            <v>0</v>
          </cell>
          <cell r="E1165">
            <v>34573</v>
          </cell>
        </row>
        <row r="1166">
          <cell r="A1166" t="str">
            <v>AIR50FV1</v>
          </cell>
          <cell r="B1166" t="str">
            <v>Наружный блок кондиционера</v>
          </cell>
          <cell r="C1166">
            <v>0</v>
          </cell>
          <cell r="D1166">
            <v>0</v>
          </cell>
          <cell r="E1166">
            <v>40103</v>
          </cell>
        </row>
        <row r="1167">
          <cell r="A1167" t="str">
            <v>AIR50FV1R</v>
          </cell>
          <cell r="B1167" t="str">
            <v>Наружный блок кондиционера</v>
          </cell>
          <cell r="C1167">
            <v>0</v>
          </cell>
          <cell r="D1167">
            <v>17</v>
          </cell>
          <cell r="E1167">
            <v>44583</v>
          </cell>
        </row>
        <row r="1168">
          <cell r="A1168" t="str">
            <v>AIR50FVS1R-1</v>
          </cell>
          <cell r="B1168" t="str">
            <v>Наружный блок кондиционера</v>
          </cell>
          <cell r="C1168">
            <v>0</v>
          </cell>
          <cell r="D1168">
            <v>0</v>
          </cell>
          <cell r="E1168">
            <v>53753</v>
          </cell>
        </row>
        <row r="1169">
          <cell r="A1169" t="str">
            <v>AIR50FVS1R-2</v>
          </cell>
          <cell r="B1169" t="str">
            <v>Наружный блок кондиционера</v>
          </cell>
          <cell r="C1169">
            <v>1</v>
          </cell>
          <cell r="D1169">
            <v>0</v>
          </cell>
          <cell r="E1169">
            <v>59703</v>
          </cell>
        </row>
        <row r="1170">
          <cell r="A1170" t="str">
            <v>AIR60FVS1R</v>
          </cell>
          <cell r="B1170" t="str">
            <v>Наружный блок кондиционера</v>
          </cell>
          <cell r="C1170">
            <v>0</v>
          </cell>
          <cell r="D1170">
            <v>0</v>
          </cell>
          <cell r="E1170">
            <v>76690</v>
          </cell>
        </row>
        <row r="1171">
          <cell r="A1171" t="str">
            <v>AIR60FVS1R-1</v>
          </cell>
          <cell r="B1171" t="str">
            <v>Наружный блок кондиционера</v>
          </cell>
          <cell r="C1171">
            <v>2</v>
          </cell>
          <cell r="D1171">
            <v>0</v>
          </cell>
          <cell r="E1171">
            <v>72163</v>
          </cell>
        </row>
        <row r="1172">
          <cell r="A1172" t="str">
            <v>AIR60FVS1R-2</v>
          </cell>
          <cell r="B1172" t="str">
            <v>Наружный блок кондиционера</v>
          </cell>
          <cell r="C1172" t="str">
            <v>&gt;50</v>
          </cell>
          <cell r="D1172">
            <v>0</v>
          </cell>
          <cell r="E1172">
            <v>80213</v>
          </cell>
        </row>
        <row r="1173">
          <cell r="A1173" t="str">
            <v>AIR70FV1</v>
          </cell>
          <cell r="B1173" t="str">
            <v>Наружный блок кондиционера</v>
          </cell>
          <cell r="C1173">
            <v>0</v>
          </cell>
          <cell r="D1173">
            <v>0</v>
          </cell>
          <cell r="E1173">
            <v>48293</v>
          </cell>
        </row>
        <row r="1174">
          <cell r="A1174" t="str">
            <v>AIR70FV1R</v>
          </cell>
          <cell r="B1174" t="str">
            <v>Наружный блок кондиционера</v>
          </cell>
          <cell r="C1174">
            <v>22</v>
          </cell>
          <cell r="D1174">
            <v>0</v>
          </cell>
          <cell r="E1174">
            <v>53683</v>
          </cell>
        </row>
        <row r="1175">
          <cell r="A1175" t="str">
            <v>ALP20FVS1R</v>
          </cell>
          <cell r="B1175" t="str">
            <v>Наружный блок кондиционера</v>
          </cell>
          <cell r="C1175">
            <v>0</v>
          </cell>
          <cell r="D1175">
            <v>0</v>
          </cell>
          <cell r="E1175">
            <v>26453</v>
          </cell>
        </row>
        <row r="1176">
          <cell r="A1176" t="str">
            <v>ALP25FVS1R</v>
          </cell>
          <cell r="B1176" t="str">
            <v>Наружный блок кондиционера</v>
          </cell>
          <cell r="C1176">
            <v>0</v>
          </cell>
          <cell r="D1176">
            <v>0</v>
          </cell>
          <cell r="E1176">
            <v>27993</v>
          </cell>
        </row>
        <row r="1177">
          <cell r="A1177" t="str">
            <v>ALP35FVS1R</v>
          </cell>
          <cell r="B1177" t="str">
            <v>Наружный блок кондиционера</v>
          </cell>
          <cell r="C1177">
            <v>0</v>
          </cell>
          <cell r="D1177">
            <v>0</v>
          </cell>
          <cell r="E1177">
            <v>32123</v>
          </cell>
        </row>
        <row r="1178">
          <cell r="A1178" t="str">
            <v>ALP50FVS1R</v>
          </cell>
          <cell r="B1178" t="str">
            <v>Наружный блок кондиционера</v>
          </cell>
          <cell r="C1178">
            <v>0</v>
          </cell>
          <cell r="D1178">
            <v>0</v>
          </cell>
          <cell r="E1178">
            <v>54173</v>
          </cell>
        </row>
        <row r="1179">
          <cell r="A1179" t="str">
            <v>ALP70FVS1R</v>
          </cell>
          <cell r="B1179" t="str">
            <v>Наружный блок кондиционера</v>
          </cell>
          <cell r="C1179">
            <v>0</v>
          </cell>
          <cell r="D1179">
            <v>0</v>
          </cell>
          <cell r="E1179">
            <v>69223</v>
          </cell>
        </row>
        <row r="1180">
          <cell r="A1180" t="str">
            <v>DF20DV1-2</v>
          </cell>
          <cell r="B1180" t="str">
            <v>Наружный блок кондиционера</v>
          </cell>
          <cell r="C1180">
            <v>0</v>
          </cell>
          <cell r="D1180">
            <v>0</v>
          </cell>
          <cell r="E1180">
            <v>23490</v>
          </cell>
        </row>
        <row r="1181">
          <cell r="A1181" t="str">
            <v>DF20EV1R</v>
          </cell>
          <cell r="B1181" t="str">
            <v>Наружный блок кондиционера</v>
          </cell>
          <cell r="C1181">
            <v>0</v>
          </cell>
          <cell r="D1181">
            <v>0</v>
          </cell>
          <cell r="E1181">
            <v>17493</v>
          </cell>
        </row>
        <row r="1182">
          <cell r="A1182" t="str">
            <v>DF25DV1-2</v>
          </cell>
          <cell r="B1182" t="str">
            <v>Наружный блок кондиционера</v>
          </cell>
          <cell r="C1182">
            <v>0</v>
          </cell>
          <cell r="D1182">
            <v>0</v>
          </cell>
          <cell r="E1182">
            <v>24490</v>
          </cell>
        </row>
        <row r="1183">
          <cell r="A1183" t="str">
            <v>DF25DVS1R</v>
          </cell>
          <cell r="B1183" t="str">
            <v>Наружный блок кондиционера</v>
          </cell>
          <cell r="C1183">
            <v>0</v>
          </cell>
          <cell r="D1183">
            <v>0</v>
          </cell>
          <cell r="E1183">
            <v>34690</v>
          </cell>
        </row>
        <row r="1184">
          <cell r="A1184" t="str">
            <v>DF25DVS1R-1</v>
          </cell>
          <cell r="B1184" t="str">
            <v>Наружный блок кондиционера</v>
          </cell>
          <cell r="C1184">
            <v>0</v>
          </cell>
          <cell r="D1184">
            <v>0</v>
          </cell>
          <cell r="E1184">
            <v>34190</v>
          </cell>
        </row>
        <row r="1185">
          <cell r="A1185" t="str">
            <v>DF25EV1</v>
          </cell>
          <cell r="B1185" t="str">
            <v>Наружный блок кондиционера</v>
          </cell>
          <cell r="C1185">
            <v>0</v>
          </cell>
          <cell r="D1185">
            <v>0</v>
          </cell>
          <cell r="E1185">
            <v>18263</v>
          </cell>
        </row>
        <row r="1186">
          <cell r="A1186" t="str">
            <v>DF25EV1R</v>
          </cell>
          <cell r="B1186" t="str">
            <v>Наружный блок кондиционера</v>
          </cell>
          <cell r="C1186">
            <v>0</v>
          </cell>
          <cell r="D1186">
            <v>0</v>
          </cell>
          <cell r="E1186">
            <v>18753</v>
          </cell>
        </row>
        <row r="1187">
          <cell r="A1187" t="str">
            <v>DF35DV1-2</v>
          </cell>
          <cell r="B1187" t="str">
            <v>Наружный блок кондиционера</v>
          </cell>
          <cell r="C1187">
            <v>0</v>
          </cell>
          <cell r="D1187">
            <v>0</v>
          </cell>
          <cell r="E1187">
            <v>32190</v>
          </cell>
        </row>
        <row r="1188">
          <cell r="A1188" t="str">
            <v>DF35EV1</v>
          </cell>
          <cell r="B1188" t="str">
            <v>Наружный блок кондиционера</v>
          </cell>
          <cell r="C1188">
            <v>0</v>
          </cell>
          <cell r="D1188">
            <v>0</v>
          </cell>
          <cell r="E1188">
            <v>24703</v>
          </cell>
        </row>
        <row r="1189">
          <cell r="A1189" t="str">
            <v>DF35EV1-1</v>
          </cell>
          <cell r="B1189" t="str">
            <v>Наружный блок кондиционера</v>
          </cell>
          <cell r="C1189">
            <v>0</v>
          </cell>
          <cell r="D1189">
            <v>0</v>
          </cell>
          <cell r="E1189">
            <v>24703</v>
          </cell>
        </row>
        <row r="1190">
          <cell r="A1190" t="str">
            <v>DF35EV1R</v>
          </cell>
          <cell r="B1190" t="str">
            <v>Наружный блок кондиционера</v>
          </cell>
          <cell r="C1190">
            <v>0</v>
          </cell>
          <cell r="D1190">
            <v>0</v>
          </cell>
          <cell r="E1190">
            <v>26453</v>
          </cell>
        </row>
        <row r="1191">
          <cell r="A1191" t="str">
            <v>DF50DV1-2</v>
          </cell>
          <cell r="B1191" t="str">
            <v>Наружный блок кондиционера</v>
          </cell>
          <cell r="C1191">
            <v>0</v>
          </cell>
          <cell r="D1191">
            <v>0</v>
          </cell>
          <cell r="E1191">
            <v>50790</v>
          </cell>
        </row>
        <row r="1192">
          <cell r="A1192" t="str">
            <v>DF50DVS1R-1</v>
          </cell>
          <cell r="B1192" t="str">
            <v>Наружный блок кондиционера</v>
          </cell>
          <cell r="C1192">
            <v>0</v>
          </cell>
          <cell r="D1192">
            <v>0</v>
          </cell>
          <cell r="E1192">
            <v>64390</v>
          </cell>
        </row>
        <row r="1193">
          <cell r="A1193" t="str">
            <v>DF50EV1-1</v>
          </cell>
          <cell r="B1193" t="str">
            <v>Наружный блок кондиционера</v>
          </cell>
          <cell r="C1193">
            <v>0</v>
          </cell>
          <cell r="D1193">
            <v>0</v>
          </cell>
          <cell r="E1193">
            <v>39123</v>
          </cell>
        </row>
        <row r="1194">
          <cell r="A1194" t="str">
            <v>DF50EV1R</v>
          </cell>
          <cell r="B1194" t="str">
            <v>Наружный блок кондиционера</v>
          </cell>
          <cell r="C1194">
            <v>0</v>
          </cell>
          <cell r="D1194">
            <v>0</v>
          </cell>
          <cell r="E1194">
            <v>41153</v>
          </cell>
        </row>
        <row r="1195">
          <cell r="A1195" t="str">
            <v>DF70DV1-2</v>
          </cell>
          <cell r="B1195" t="str">
            <v>Наружный блок кондиционера</v>
          </cell>
          <cell r="C1195">
            <v>0</v>
          </cell>
          <cell r="D1195">
            <v>0</v>
          </cell>
          <cell r="E1195">
            <v>63390</v>
          </cell>
        </row>
        <row r="1196">
          <cell r="A1196" t="str">
            <v>DF70DVS1R-1</v>
          </cell>
          <cell r="B1196" t="str">
            <v>Наружный блок кондиционера</v>
          </cell>
          <cell r="C1196">
            <v>5</v>
          </cell>
          <cell r="D1196">
            <v>0</v>
          </cell>
          <cell r="E1196">
            <v>83290</v>
          </cell>
        </row>
        <row r="1197">
          <cell r="A1197" t="str">
            <v>DF70EV1-1</v>
          </cell>
          <cell r="B1197" t="str">
            <v>Наружный блок кондиционера</v>
          </cell>
          <cell r="C1197">
            <v>0</v>
          </cell>
          <cell r="D1197">
            <v>0</v>
          </cell>
          <cell r="E1197">
            <v>50533</v>
          </cell>
        </row>
        <row r="1198">
          <cell r="A1198" t="str">
            <v>DF70EV1R</v>
          </cell>
          <cell r="B1198" t="str">
            <v>Наружный блок кондиционера</v>
          </cell>
          <cell r="C1198">
            <v>0</v>
          </cell>
          <cell r="D1198">
            <v>0</v>
          </cell>
          <cell r="E1198">
            <v>54173</v>
          </cell>
        </row>
        <row r="1199">
          <cell r="A1199" t="str">
            <v>EVO25FVS1R</v>
          </cell>
          <cell r="B1199" t="str">
            <v>Наружный блок кондиционера</v>
          </cell>
          <cell r="C1199" t="str">
            <v>&gt;50</v>
          </cell>
          <cell r="D1199">
            <v>0</v>
          </cell>
          <cell r="E1199">
            <v>77903</v>
          </cell>
        </row>
        <row r="1200">
          <cell r="A1200" t="str">
            <v>EVO35FVS1R</v>
          </cell>
          <cell r="B1200" t="str">
            <v>Наружный блок кондиционера</v>
          </cell>
          <cell r="C1200">
            <v>37</v>
          </cell>
          <cell r="D1200">
            <v>0</v>
          </cell>
          <cell r="E1200">
            <v>82523</v>
          </cell>
        </row>
        <row r="1201">
          <cell r="A1201" t="str">
            <v>EVO50FVS1R</v>
          </cell>
          <cell r="B1201" t="str">
            <v>Наружный блок кондиционера</v>
          </cell>
          <cell r="C1201">
            <v>24</v>
          </cell>
          <cell r="D1201">
            <v>0</v>
          </cell>
          <cell r="E1201">
            <v>105203</v>
          </cell>
        </row>
        <row r="1202">
          <cell r="A1202" t="str">
            <v>EVO70FVS1R</v>
          </cell>
          <cell r="B1202" t="str">
            <v>Наружный блок кондиционера</v>
          </cell>
          <cell r="C1202">
            <v>0</v>
          </cell>
          <cell r="D1202">
            <v>0</v>
          </cell>
          <cell r="E1202">
            <v>105343</v>
          </cell>
        </row>
        <row r="1203">
          <cell r="A1203" t="str">
            <v>ICE20FV1</v>
          </cell>
          <cell r="B1203" t="str">
            <v>Наружный блок кондиционера</v>
          </cell>
          <cell r="C1203">
            <v>0</v>
          </cell>
          <cell r="D1203">
            <v>0</v>
          </cell>
          <cell r="E1203">
            <v>18543</v>
          </cell>
        </row>
        <row r="1204">
          <cell r="A1204" t="str">
            <v>ICE20FV1-1</v>
          </cell>
          <cell r="B1204" t="str">
            <v>Наружный блок кондиционера</v>
          </cell>
          <cell r="C1204">
            <v>0</v>
          </cell>
          <cell r="D1204">
            <v>0</v>
          </cell>
          <cell r="E1204">
            <v>20573</v>
          </cell>
        </row>
        <row r="1205">
          <cell r="A1205" t="str">
            <v>ICE20FVS1R-1</v>
          </cell>
          <cell r="B1205" t="str">
            <v>Наружный блок кондиционера</v>
          </cell>
          <cell r="C1205">
            <v>0</v>
          </cell>
          <cell r="D1205">
            <v>0</v>
          </cell>
          <cell r="E1205">
            <v>32990</v>
          </cell>
        </row>
        <row r="1206">
          <cell r="A1206" t="str">
            <v>ICE20FVS1R-2</v>
          </cell>
          <cell r="B1206" t="str">
            <v>Наружный блок кондиционера</v>
          </cell>
          <cell r="C1206">
            <v>0</v>
          </cell>
          <cell r="D1206" t="str">
            <v>&gt;50</v>
          </cell>
          <cell r="E1206">
            <v>28903</v>
          </cell>
        </row>
        <row r="1207">
          <cell r="A1207" t="str">
            <v>ICE25FV1</v>
          </cell>
          <cell r="B1207" t="str">
            <v>Наружный блок кондиционера</v>
          </cell>
          <cell r="C1207">
            <v>0</v>
          </cell>
          <cell r="D1207">
            <v>0</v>
          </cell>
          <cell r="E1207">
            <v>19943</v>
          </cell>
        </row>
        <row r="1208">
          <cell r="A1208" t="str">
            <v>ICE25FV1-1</v>
          </cell>
          <cell r="B1208" t="str">
            <v>Наружный блок кондиционера</v>
          </cell>
          <cell r="C1208">
            <v>0</v>
          </cell>
          <cell r="D1208">
            <v>0</v>
          </cell>
          <cell r="E1208">
            <v>22183</v>
          </cell>
        </row>
        <row r="1209">
          <cell r="A1209" t="str">
            <v>ICE25FVS1R</v>
          </cell>
          <cell r="B1209" t="str">
            <v>Наружный блок кондиционера</v>
          </cell>
          <cell r="C1209">
            <v>0</v>
          </cell>
          <cell r="D1209">
            <v>0</v>
          </cell>
          <cell r="E1209">
            <v>26690</v>
          </cell>
        </row>
        <row r="1210">
          <cell r="A1210" t="str">
            <v>ICE25FVS1R-1</v>
          </cell>
          <cell r="B1210" t="str">
            <v>Наружный блок кондиционера</v>
          </cell>
          <cell r="C1210">
            <v>0</v>
          </cell>
          <cell r="D1210">
            <v>0</v>
          </cell>
          <cell r="E1210">
            <v>33590</v>
          </cell>
        </row>
        <row r="1211">
          <cell r="A1211" t="str">
            <v>ICE25FVS1R-2</v>
          </cell>
          <cell r="B1211" t="str">
            <v>Наружный блок кондиционера</v>
          </cell>
          <cell r="C1211">
            <v>0</v>
          </cell>
          <cell r="D1211">
            <v>0</v>
          </cell>
          <cell r="E1211">
            <v>31773</v>
          </cell>
        </row>
        <row r="1212">
          <cell r="A1212" t="str">
            <v>ICE35FV1</v>
          </cell>
          <cell r="B1212" t="str">
            <v>Наружный блок кондиционера</v>
          </cell>
          <cell r="C1212">
            <v>0</v>
          </cell>
          <cell r="D1212">
            <v>0</v>
          </cell>
          <cell r="E1212">
            <v>26243</v>
          </cell>
        </row>
        <row r="1213">
          <cell r="A1213" t="str">
            <v>ICE35FV1-1</v>
          </cell>
          <cell r="B1213" t="str">
            <v>Наружный блок кондиционера</v>
          </cell>
          <cell r="C1213">
            <v>0</v>
          </cell>
          <cell r="D1213">
            <v>0</v>
          </cell>
          <cell r="E1213">
            <v>29183</v>
          </cell>
        </row>
        <row r="1214">
          <cell r="A1214" t="str">
            <v>ICE35FVS1R</v>
          </cell>
          <cell r="B1214" t="str">
            <v>Наружный блок кондиционера</v>
          </cell>
          <cell r="C1214">
            <v>0</v>
          </cell>
          <cell r="D1214">
            <v>0</v>
          </cell>
          <cell r="E1214">
            <v>30990</v>
          </cell>
        </row>
        <row r="1215">
          <cell r="A1215" t="str">
            <v>ICE35FVS1R-1</v>
          </cell>
          <cell r="B1215" t="str">
            <v>Наружный блок кондиционера</v>
          </cell>
          <cell r="C1215">
            <v>0</v>
          </cell>
          <cell r="D1215">
            <v>0</v>
          </cell>
          <cell r="E1215">
            <v>40590</v>
          </cell>
        </row>
        <row r="1216">
          <cell r="A1216" t="str">
            <v>ICE35FVS1R-2</v>
          </cell>
          <cell r="B1216" t="str">
            <v>Наружный блок кондиционера</v>
          </cell>
          <cell r="C1216">
            <v>0</v>
          </cell>
          <cell r="D1216">
            <v>0</v>
          </cell>
          <cell r="E1216">
            <v>35413</v>
          </cell>
        </row>
        <row r="1217">
          <cell r="A1217" t="str">
            <v>ICE50FV1</v>
          </cell>
          <cell r="B1217" t="str">
            <v>Наружный блок кондиционера</v>
          </cell>
          <cell r="C1217">
            <v>0</v>
          </cell>
          <cell r="D1217">
            <v>0</v>
          </cell>
          <cell r="E1217">
            <v>44513</v>
          </cell>
        </row>
        <row r="1218">
          <cell r="A1218" t="str">
            <v>ICE50FV1-1</v>
          </cell>
          <cell r="B1218" t="str">
            <v>Наружный блок кондиционера</v>
          </cell>
          <cell r="C1218">
            <v>0</v>
          </cell>
          <cell r="D1218" t="str">
            <v>&gt;50</v>
          </cell>
          <cell r="E1218">
            <v>49483</v>
          </cell>
        </row>
        <row r="1219">
          <cell r="A1219" t="str">
            <v>ICE50FVS1R</v>
          </cell>
          <cell r="B1219" t="str">
            <v>Наружный блок кондиционера</v>
          </cell>
          <cell r="C1219">
            <v>4</v>
          </cell>
          <cell r="D1219">
            <v>0</v>
          </cell>
          <cell r="E1219">
            <v>56190</v>
          </cell>
        </row>
        <row r="1220">
          <cell r="A1220" t="str">
            <v>ICE50FVS1R-1</v>
          </cell>
          <cell r="B1220" t="str">
            <v>Наружный блок кондиционера</v>
          </cell>
          <cell r="C1220">
            <v>0</v>
          </cell>
          <cell r="D1220">
            <v>0</v>
          </cell>
          <cell r="E1220">
            <v>68990</v>
          </cell>
        </row>
        <row r="1221">
          <cell r="A1221" t="str">
            <v>ICE50FVS1R-2</v>
          </cell>
          <cell r="B1221" t="str">
            <v>Наружный блок кондиционера</v>
          </cell>
          <cell r="C1221">
            <v>0</v>
          </cell>
          <cell r="D1221">
            <v>0</v>
          </cell>
          <cell r="E1221">
            <v>62293</v>
          </cell>
        </row>
        <row r="1222">
          <cell r="A1222" t="str">
            <v>ICE60FV1</v>
          </cell>
          <cell r="B1222" t="str">
            <v>Наружный блок кондиционера</v>
          </cell>
          <cell r="C1222">
            <v>0</v>
          </cell>
          <cell r="D1222">
            <v>0</v>
          </cell>
          <cell r="E1222">
            <v>54663</v>
          </cell>
        </row>
        <row r="1223">
          <cell r="A1223" t="str">
            <v>ICE60FV1-1</v>
          </cell>
          <cell r="B1223" t="str">
            <v>Наружный блок кондиционера</v>
          </cell>
          <cell r="C1223">
            <v>0</v>
          </cell>
          <cell r="D1223">
            <v>0</v>
          </cell>
          <cell r="E1223">
            <v>60753</v>
          </cell>
        </row>
        <row r="1224">
          <cell r="A1224" t="str">
            <v>ICE70FVS1R-2</v>
          </cell>
          <cell r="B1224" t="str">
            <v>Наружный блок кондиционера</v>
          </cell>
          <cell r="C1224">
            <v>0</v>
          </cell>
          <cell r="D1224">
            <v>0</v>
          </cell>
          <cell r="E1224">
            <v>76713</v>
          </cell>
        </row>
        <row r="1225">
          <cell r="A1225" t="str">
            <v>ICE80FV1-1</v>
          </cell>
          <cell r="B1225" t="str">
            <v>Наружный блок кондиционера</v>
          </cell>
          <cell r="C1225">
            <v>0</v>
          </cell>
          <cell r="D1225">
            <v>0</v>
          </cell>
          <cell r="E1225">
            <v>88543</v>
          </cell>
        </row>
        <row r="1226">
          <cell r="A1226" t="str">
            <v>ICE95FV1-1</v>
          </cell>
          <cell r="B1226" t="str">
            <v>Наружный блок кондиционера</v>
          </cell>
          <cell r="C1226">
            <v>0</v>
          </cell>
          <cell r="D1226">
            <v>0</v>
          </cell>
          <cell r="E1226">
            <v>103453</v>
          </cell>
        </row>
        <row r="1227">
          <cell r="A1227" t="str">
            <v>MIR20FV1</v>
          </cell>
          <cell r="B1227" t="str">
            <v>Наружный блок кондиционера</v>
          </cell>
          <cell r="C1227">
            <v>2</v>
          </cell>
          <cell r="D1227">
            <v>0</v>
          </cell>
          <cell r="E1227">
            <v>21693</v>
          </cell>
        </row>
        <row r="1228">
          <cell r="A1228" t="str">
            <v>MIR20FV1R</v>
          </cell>
          <cell r="B1228" t="str">
            <v>Наружный блок кондиционера</v>
          </cell>
          <cell r="C1228">
            <v>24</v>
          </cell>
          <cell r="D1228">
            <v>0</v>
          </cell>
          <cell r="E1228">
            <v>24073</v>
          </cell>
        </row>
        <row r="1229">
          <cell r="A1229" t="str">
            <v>MIR25FV1</v>
          </cell>
          <cell r="B1229" t="str">
            <v>Наружный блок кондиционера</v>
          </cell>
          <cell r="C1229" t="str">
            <v>&gt;50</v>
          </cell>
          <cell r="D1229">
            <v>0</v>
          </cell>
          <cell r="E1229">
            <v>23303</v>
          </cell>
        </row>
        <row r="1230">
          <cell r="A1230" t="str">
            <v>MIR25FV1R</v>
          </cell>
          <cell r="B1230" t="str">
            <v>Наружный блок кондиционера</v>
          </cell>
          <cell r="C1230">
            <v>2</v>
          </cell>
          <cell r="D1230">
            <v>0</v>
          </cell>
          <cell r="E1230">
            <v>25893</v>
          </cell>
        </row>
        <row r="1231">
          <cell r="A1231" t="str">
            <v>MIR25FVS1R</v>
          </cell>
          <cell r="B1231" t="str">
            <v>Наружный блок кондиционера</v>
          </cell>
          <cell r="C1231">
            <v>8</v>
          </cell>
          <cell r="D1231">
            <v>0</v>
          </cell>
          <cell r="E1231">
            <v>39193</v>
          </cell>
        </row>
        <row r="1232">
          <cell r="A1232" t="str">
            <v>MIR25FVS1R-1</v>
          </cell>
          <cell r="B1232" t="str">
            <v>Наружный блок кондиционера</v>
          </cell>
          <cell r="C1232">
            <v>0</v>
          </cell>
          <cell r="D1232">
            <v>0</v>
          </cell>
          <cell r="E1232">
            <v>37163</v>
          </cell>
        </row>
        <row r="1233">
          <cell r="A1233" t="str">
            <v>MIR35FV1</v>
          </cell>
          <cell r="B1233" t="str">
            <v>Наружный блок кондиционера</v>
          </cell>
          <cell r="C1233">
            <v>1</v>
          </cell>
          <cell r="D1233">
            <v>0</v>
          </cell>
          <cell r="E1233">
            <v>29883</v>
          </cell>
        </row>
        <row r="1234">
          <cell r="A1234" t="str">
            <v>MIR35FV1R</v>
          </cell>
          <cell r="B1234" t="str">
            <v>Наружный блок кондиционера</v>
          </cell>
          <cell r="C1234">
            <v>33</v>
          </cell>
          <cell r="D1234">
            <v>0</v>
          </cell>
          <cell r="E1234">
            <v>33173</v>
          </cell>
        </row>
        <row r="1235">
          <cell r="A1235" t="str">
            <v>MIR35FVS1R</v>
          </cell>
          <cell r="B1235" t="str">
            <v>Наружный блок кондиционера</v>
          </cell>
          <cell r="C1235">
            <v>1</v>
          </cell>
          <cell r="D1235">
            <v>0</v>
          </cell>
          <cell r="E1235">
            <v>42693</v>
          </cell>
        </row>
        <row r="1236">
          <cell r="A1236" t="str">
            <v>MIR35FVS1R-1</v>
          </cell>
          <cell r="B1236" t="str">
            <v>Наружный блок кондиционера</v>
          </cell>
          <cell r="C1236">
            <v>0</v>
          </cell>
          <cell r="D1236">
            <v>0</v>
          </cell>
          <cell r="E1236">
            <v>40453</v>
          </cell>
        </row>
        <row r="1237">
          <cell r="A1237" t="str">
            <v>MIR50FV1</v>
          </cell>
          <cell r="B1237" t="str">
            <v>Наружный блок кондиционера</v>
          </cell>
          <cell r="C1237">
            <v>0</v>
          </cell>
          <cell r="D1237">
            <v>0</v>
          </cell>
          <cell r="E1237">
            <v>47523</v>
          </cell>
        </row>
        <row r="1238">
          <cell r="A1238" t="str">
            <v>MIR50FV1R</v>
          </cell>
          <cell r="B1238" t="str">
            <v>Наружный блок кондиционера</v>
          </cell>
          <cell r="C1238" t="str">
            <v>&gt;50</v>
          </cell>
          <cell r="D1238">
            <v>0</v>
          </cell>
          <cell r="E1238">
            <v>52843</v>
          </cell>
        </row>
        <row r="1239">
          <cell r="A1239" t="str">
            <v>MIR50FVS1R-1</v>
          </cell>
          <cell r="B1239" t="str">
            <v>Наружный блок кондиционера</v>
          </cell>
          <cell r="C1239" t="str">
            <v>&gt;50</v>
          </cell>
          <cell r="D1239">
            <v>0</v>
          </cell>
          <cell r="E1239">
            <v>67053</v>
          </cell>
        </row>
        <row r="1240">
          <cell r="A1240" t="str">
            <v>MIR70FV1</v>
          </cell>
          <cell r="B1240" t="str">
            <v>Наружный блок кондиционера</v>
          </cell>
          <cell r="C1240">
            <v>0</v>
          </cell>
          <cell r="D1240">
            <v>0</v>
          </cell>
          <cell r="E1240">
            <v>58233</v>
          </cell>
        </row>
        <row r="1241">
          <cell r="A1241" t="str">
            <v>MIR70FV1R</v>
          </cell>
          <cell r="B1241" t="str">
            <v>Наружный блок кондиционера</v>
          </cell>
          <cell r="C1241" t="str">
            <v>&gt;50</v>
          </cell>
          <cell r="D1241">
            <v>0</v>
          </cell>
          <cell r="E1241">
            <v>64673</v>
          </cell>
        </row>
        <row r="1242">
          <cell r="A1242" t="str">
            <v>MIR70FVS1R</v>
          </cell>
          <cell r="B1242" t="str">
            <v>Наружный блок кондиционера</v>
          </cell>
          <cell r="C1242">
            <v>0</v>
          </cell>
          <cell r="D1242">
            <v>0</v>
          </cell>
          <cell r="E1242">
            <v>94493</v>
          </cell>
        </row>
        <row r="1243">
          <cell r="A1243" t="str">
            <v>MIR70FVS1R-1</v>
          </cell>
          <cell r="B1243" t="str">
            <v>Наружный блок кондиционера</v>
          </cell>
          <cell r="C1243" t="str">
            <v>&gt;50</v>
          </cell>
          <cell r="D1243">
            <v>0</v>
          </cell>
          <cell r="E1243">
            <v>88403</v>
          </cell>
        </row>
        <row r="1244">
          <cell r="A1244" t="str">
            <v>SIB25FVS1R</v>
          </cell>
          <cell r="B1244" t="str">
            <v>Наружный блок кондиционера</v>
          </cell>
          <cell r="C1244">
            <v>0</v>
          </cell>
          <cell r="D1244">
            <v>0</v>
          </cell>
          <cell r="E1244">
            <v>45703</v>
          </cell>
        </row>
        <row r="1245">
          <cell r="A1245" t="str">
            <v>SIB35FVS1R</v>
          </cell>
          <cell r="B1245" t="str">
            <v>Наружный блок кондиционера</v>
          </cell>
          <cell r="C1245">
            <v>0</v>
          </cell>
          <cell r="D1245">
            <v>0</v>
          </cell>
          <cell r="E1245">
            <v>50323</v>
          </cell>
        </row>
        <row r="1246">
          <cell r="A1246" t="str">
            <v>SIB50FVS1R</v>
          </cell>
          <cell r="B1246" t="str">
            <v>Наружный блок кондиционера</v>
          </cell>
          <cell r="C1246">
            <v>0</v>
          </cell>
          <cell r="D1246">
            <v>0</v>
          </cell>
          <cell r="E1246">
            <v>75663</v>
          </cell>
        </row>
        <row r="1247">
          <cell r="A1247" t="str">
            <v>SIB70FVS1R</v>
          </cell>
          <cell r="B1247" t="str">
            <v>Наружный блок кондиционера</v>
          </cell>
          <cell r="C1247">
            <v>0</v>
          </cell>
          <cell r="D1247">
            <v>0</v>
          </cell>
          <cell r="E1247">
            <v>99673</v>
          </cell>
        </row>
        <row r="1248">
          <cell r="A1248" t="str">
            <v>UNI25FVS1R</v>
          </cell>
          <cell r="B1248" t="str">
            <v>Наружный блок кондиционера</v>
          </cell>
          <cell r="C1248" t="str">
            <v>&gt;50</v>
          </cell>
          <cell r="D1248">
            <v>0</v>
          </cell>
          <cell r="E1248">
            <v>49553</v>
          </cell>
        </row>
        <row r="1249">
          <cell r="A1249" t="str">
            <v>UNI35FVS1R</v>
          </cell>
          <cell r="B1249" t="str">
            <v>Наружный блок кондиционера</v>
          </cell>
          <cell r="C1249">
            <v>0</v>
          </cell>
          <cell r="D1249">
            <v>0</v>
          </cell>
          <cell r="E1249">
            <v>62713</v>
          </cell>
        </row>
        <row r="1250">
          <cell r="A1250" t="str">
            <v>RXB20C/-30</v>
          </cell>
          <cell r="B1250" t="str">
            <v>Наружный блок кондиционера</v>
          </cell>
          <cell r="C1250">
            <v>0</v>
          </cell>
          <cell r="D1250">
            <v>0</v>
          </cell>
          <cell r="E1250">
            <v>46230</v>
          </cell>
        </row>
        <row r="1251">
          <cell r="A1251" t="str">
            <v>RXF20C</v>
          </cell>
          <cell r="B1251" t="str">
            <v>Наружный блок кондиционера</v>
          </cell>
          <cell r="C1251">
            <v>0</v>
          </cell>
          <cell r="D1251">
            <v>0</v>
          </cell>
          <cell r="E1251">
            <v>55900</v>
          </cell>
        </row>
        <row r="1252">
          <cell r="A1252" t="str">
            <v>RXF20C/-40</v>
          </cell>
          <cell r="B1252" t="str">
            <v>Наружный блок кондиционера</v>
          </cell>
          <cell r="C1252">
            <v>0</v>
          </cell>
          <cell r="D1252">
            <v>0</v>
          </cell>
          <cell r="E1252">
            <v>80800</v>
          </cell>
        </row>
        <row r="1253">
          <cell r="A1253" t="str">
            <v>RXF20D</v>
          </cell>
          <cell r="B1253" t="str">
            <v>Наружный блок кондиционера</v>
          </cell>
          <cell r="C1253">
            <v>0</v>
          </cell>
          <cell r="D1253">
            <v>0</v>
          </cell>
          <cell r="E1253">
            <v>56400</v>
          </cell>
        </row>
        <row r="1254">
          <cell r="A1254" t="str">
            <v>RXF20D/-40</v>
          </cell>
          <cell r="B1254" t="str">
            <v>Наружный блок кондиционера</v>
          </cell>
          <cell r="C1254">
            <v>0</v>
          </cell>
          <cell r="D1254">
            <v>0</v>
          </cell>
          <cell r="E1254">
            <v>68400</v>
          </cell>
        </row>
        <row r="1255">
          <cell r="A1255" t="str">
            <v>RXF20E</v>
          </cell>
          <cell r="B1255" t="str">
            <v>Наружный блок кондиционера</v>
          </cell>
          <cell r="C1255">
            <v>0</v>
          </cell>
          <cell r="D1255">
            <v>0</v>
          </cell>
          <cell r="E1255">
            <v>82300</v>
          </cell>
        </row>
        <row r="1256">
          <cell r="A1256" t="str">
            <v>RXF20E/-40</v>
          </cell>
          <cell r="B1256" t="str">
            <v>Наружный блок кондиционера</v>
          </cell>
          <cell r="C1256">
            <v>0</v>
          </cell>
          <cell r="D1256">
            <v>0</v>
          </cell>
          <cell r="E1256">
            <v>94500</v>
          </cell>
        </row>
        <row r="1257">
          <cell r="A1257" t="str">
            <v>RXF20F</v>
          </cell>
          <cell r="B1257" t="str">
            <v>Наружный блок кондиционера</v>
          </cell>
          <cell r="C1257">
            <v>0</v>
          </cell>
          <cell r="D1257">
            <v>0</v>
          </cell>
          <cell r="E1257">
            <v>83800</v>
          </cell>
        </row>
        <row r="1258">
          <cell r="A1258" t="str">
            <v>RXF25D</v>
          </cell>
          <cell r="B1258" t="str">
            <v>Наружный блок кондиционера</v>
          </cell>
          <cell r="C1258">
            <v>0</v>
          </cell>
          <cell r="D1258">
            <v>0</v>
          </cell>
          <cell r="E1258">
            <v>58000</v>
          </cell>
        </row>
        <row r="1259">
          <cell r="A1259" t="str">
            <v>RXF25D/-40</v>
          </cell>
          <cell r="B1259" t="str">
            <v>Наружный блок кондиционера</v>
          </cell>
          <cell r="C1259">
            <v>0</v>
          </cell>
          <cell r="D1259">
            <v>0</v>
          </cell>
          <cell r="E1259">
            <v>69900</v>
          </cell>
        </row>
        <row r="1260">
          <cell r="A1260" t="str">
            <v>RXF25E</v>
          </cell>
          <cell r="B1260" t="str">
            <v>Наружный блок кондиционера</v>
          </cell>
          <cell r="C1260">
            <v>1</v>
          </cell>
          <cell r="D1260">
            <v>0</v>
          </cell>
          <cell r="E1260">
            <v>84500</v>
          </cell>
        </row>
        <row r="1261">
          <cell r="A1261" t="str">
            <v>RXF25E/-40</v>
          </cell>
          <cell r="B1261" t="str">
            <v>Наружный блок кондиционера</v>
          </cell>
          <cell r="C1261">
            <v>0</v>
          </cell>
          <cell r="D1261">
            <v>0</v>
          </cell>
          <cell r="E1261">
            <v>96600</v>
          </cell>
        </row>
        <row r="1262">
          <cell r="A1262" t="str">
            <v>RXF25F</v>
          </cell>
          <cell r="B1262" t="str">
            <v>Наружный блок кондиционера</v>
          </cell>
          <cell r="C1262">
            <v>0</v>
          </cell>
          <cell r="D1262">
            <v>0</v>
          </cell>
          <cell r="E1262">
            <v>94100</v>
          </cell>
        </row>
        <row r="1263">
          <cell r="A1263" t="str">
            <v>RXF25F/-40</v>
          </cell>
          <cell r="B1263" t="str">
            <v>Наружный блок кондиционера</v>
          </cell>
          <cell r="C1263">
            <v>0</v>
          </cell>
          <cell r="D1263">
            <v>0</v>
          </cell>
          <cell r="E1263">
            <v>110200</v>
          </cell>
        </row>
        <row r="1264">
          <cell r="A1264" t="str">
            <v>RXF35C</v>
          </cell>
          <cell r="B1264" t="str">
            <v>Наружный блок кондиционера</v>
          </cell>
          <cell r="C1264">
            <v>0</v>
          </cell>
          <cell r="D1264">
            <v>0</v>
          </cell>
          <cell r="E1264">
            <v>71300</v>
          </cell>
        </row>
        <row r="1265">
          <cell r="A1265" t="str">
            <v>RXF35C/-30</v>
          </cell>
          <cell r="B1265" t="str">
            <v>Наружный блок кондиционера</v>
          </cell>
          <cell r="C1265">
            <v>0</v>
          </cell>
          <cell r="D1265">
            <v>0</v>
          </cell>
          <cell r="E1265">
            <v>79800</v>
          </cell>
        </row>
        <row r="1266">
          <cell r="A1266" t="str">
            <v>RXF35D</v>
          </cell>
          <cell r="B1266" t="str">
            <v>Наружный блок кондиционера</v>
          </cell>
          <cell r="C1266">
            <v>0</v>
          </cell>
          <cell r="D1266">
            <v>0</v>
          </cell>
          <cell r="E1266">
            <v>66500</v>
          </cell>
        </row>
        <row r="1267">
          <cell r="A1267" t="str">
            <v>RXF35D/-40</v>
          </cell>
          <cell r="B1267" t="str">
            <v>Наружный блок кондиционера</v>
          </cell>
          <cell r="C1267">
            <v>0</v>
          </cell>
          <cell r="D1267">
            <v>0</v>
          </cell>
          <cell r="E1267">
            <v>73000</v>
          </cell>
        </row>
        <row r="1268">
          <cell r="A1268" t="str">
            <v>RXF35E</v>
          </cell>
          <cell r="B1268" t="str">
            <v>Наружный блок кондиционера</v>
          </cell>
          <cell r="C1268">
            <v>0</v>
          </cell>
          <cell r="D1268">
            <v>0</v>
          </cell>
          <cell r="E1268">
            <v>97000</v>
          </cell>
        </row>
        <row r="1269">
          <cell r="A1269" t="str">
            <v>RXF35E/-40</v>
          </cell>
          <cell r="B1269" t="str">
            <v>Наружный блок кондиционера</v>
          </cell>
          <cell r="C1269">
            <v>0</v>
          </cell>
          <cell r="D1269">
            <v>0</v>
          </cell>
          <cell r="E1269">
            <v>100800</v>
          </cell>
        </row>
        <row r="1270">
          <cell r="A1270" t="str">
            <v>RXF35F</v>
          </cell>
          <cell r="B1270" t="str">
            <v>Наружный блок кондиционера</v>
          </cell>
          <cell r="C1270">
            <v>0</v>
          </cell>
          <cell r="D1270">
            <v>0</v>
          </cell>
          <cell r="E1270">
            <v>108000</v>
          </cell>
        </row>
        <row r="1271">
          <cell r="A1271" t="str">
            <v>RXF42E</v>
          </cell>
          <cell r="B1271" t="str">
            <v>Наружный блок кондиционера</v>
          </cell>
          <cell r="C1271">
            <v>0</v>
          </cell>
          <cell r="D1271">
            <v>0</v>
          </cell>
          <cell r="E1271">
            <v>146990</v>
          </cell>
        </row>
        <row r="1272">
          <cell r="A1272" t="str">
            <v>RXF50D</v>
          </cell>
          <cell r="B1272" t="str">
            <v>Наружный блок кондиционера</v>
          </cell>
          <cell r="C1272">
            <v>0</v>
          </cell>
          <cell r="D1272">
            <v>0</v>
          </cell>
          <cell r="E1272">
            <v>117200</v>
          </cell>
        </row>
        <row r="1273">
          <cell r="A1273" t="str">
            <v>RXF50D/-40</v>
          </cell>
          <cell r="B1273" t="str">
            <v>Наружный блок кондиционера</v>
          </cell>
          <cell r="C1273">
            <v>0</v>
          </cell>
          <cell r="D1273">
            <v>0</v>
          </cell>
          <cell r="E1273">
            <v>120100</v>
          </cell>
        </row>
        <row r="1274">
          <cell r="A1274" t="str">
            <v>RXF50F</v>
          </cell>
          <cell r="B1274" t="str">
            <v>Наружный блок кондиционера</v>
          </cell>
          <cell r="C1274">
            <v>0</v>
          </cell>
          <cell r="D1274">
            <v>0</v>
          </cell>
          <cell r="E1274">
            <v>178600</v>
          </cell>
        </row>
        <row r="1275">
          <cell r="A1275" t="str">
            <v>RXF50F/-40</v>
          </cell>
          <cell r="B1275" t="str">
            <v>Наружный блок кондиционера</v>
          </cell>
          <cell r="C1275">
            <v>0</v>
          </cell>
          <cell r="D1275">
            <v>0</v>
          </cell>
          <cell r="E1275">
            <v>194200</v>
          </cell>
        </row>
        <row r="1276">
          <cell r="A1276" t="str">
            <v>RXF60B/-30</v>
          </cell>
          <cell r="B1276" t="str">
            <v>Наружный блок кондиционера</v>
          </cell>
          <cell r="C1276">
            <v>0</v>
          </cell>
          <cell r="D1276">
            <v>0</v>
          </cell>
          <cell r="E1276"/>
        </row>
        <row r="1277">
          <cell r="A1277" t="str">
            <v>RXF60D</v>
          </cell>
          <cell r="B1277" t="str">
            <v>Наружный блок кондиционера</v>
          </cell>
          <cell r="C1277">
            <v>0</v>
          </cell>
          <cell r="D1277">
            <v>0</v>
          </cell>
          <cell r="E1277">
            <v>129900</v>
          </cell>
        </row>
        <row r="1278">
          <cell r="A1278" t="str">
            <v>RXF60D/-40</v>
          </cell>
          <cell r="B1278" t="str">
            <v>Наружный блок кондиционера</v>
          </cell>
          <cell r="C1278">
            <v>0</v>
          </cell>
          <cell r="D1278">
            <v>0</v>
          </cell>
          <cell r="E1278">
            <v>140600</v>
          </cell>
        </row>
        <row r="1279">
          <cell r="A1279" t="str">
            <v>RXF60D9</v>
          </cell>
          <cell r="B1279" t="str">
            <v>Наружный блок кондиционера</v>
          </cell>
          <cell r="C1279">
            <v>0</v>
          </cell>
          <cell r="D1279">
            <v>0</v>
          </cell>
          <cell r="E1279">
            <v>199200</v>
          </cell>
        </row>
        <row r="1280">
          <cell r="A1280" t="str">
            <v>RXF60D9/-40</v>
          </cell>
          <cell r="B1280" t="str">
            <v>Наружный блок кондиционера</v>
          </cell>
          <cell r="C1280">
            <v>0</v>
          </cell>
          <cell r="D1280">
            <v>0</v>
          </cell>
          <cell r="E1280">
            <v>215200</v>
          </cell>
        </row>
        <row r="1281">
          <cell r="A1281" t="str">
            <v>RXF71D</v>
          </cell>
          <cell r="B1281" t="str">
            <v>Наружный блок кондиционера</v>
          </cell>
          <cell r="C1281">
            <v>0</v>
          </cell>
          <cell r="D1281">
            <v>0</v>
          </cell>
          <cell r="E1281">
            <v>137300</v>
          </cell>
        </row>
        <row r="1282">
          <cell r="A1282" t="str">
            <v>RXF71D/-40</v>
          </cell>
          <cell r="B1282" t="str">
            <v>Наружный блок кондиционера</v>
          </cell>
          <cell r="C1282">
            <v>0</v>
          </cell>
          <cell r="D1282">
            <v>0</v>
          </cell>
          <cell r="E1282">
            <v>144400</v>
          </cell>
        </row>
        <row r="1283">
          <cell r="A1283" t="str">
            <v>RXF71D9</v>
          </cell>
          <cell r="B1283" t="str">
            <v>Наружный блок кондиционера</v>
          </cell>
          <cell r="C1283">
            <v>1</v>
          </cell>
          <cell r="D1283">
            <v>0</v>
          </cell>
          <cell r="E1283">
            <v>210900</v>
          </cell>
        </row>
        <row r="1284">
          <cell r="A1284" t="str">
            <v>RXF71D9/-40</v>
          </cell>
          <cell r="B1284" t="str">
            <v>Наружный блок кондиционера</v>
          </cell>
          <cell r="C1284">
            <v>0</v>
          </cell>
          <cell r="D1284">
            <v>0</v>
          </cell>
          <cell r="E1284">
            <v>226800</v>
          </cell>
        </row>
        <row r="1285">
          <cell r="A1285" t="str">
            <v>RXJ20A</v>
          </cell>
          <cell r="B1285" t="str">
            <v>Наружный блок кондиционера</v>
          </cell>
          <cell r="C1285">
            <v>0</v>
          </cell>
          <cell r="D1285">
            <v>0</v>
          </cell>
          <cell r="E1285">
            <v>116100</v>
          </cell>
        </row>
        <row r="1286">
          <cell r="A1286" t="str">
            <v>RXJ20A9</v>
          </cell>
          <cell r="B1286" t="str">
            <v>Наружный блок кондиционера</v>
          </cell>
          <cell r="C1286">
            <v>0</v>
          </cell>
          <cell r="D1286">
            <v>0</v>
          </cell>
          <cell r="E1286">
            <v>146500</v>
          </cell>
        </row>
        <row r="1287">
          <cell r="A1287" t="str">
            <v>RXJ25A</v>
          </cell>
          <cell r="B1287" t="str">
            <v>Наружный блок кондиционера</v>
          </cell>
          <cell r="C1287">
            <v>0</v>
          </cell>
          <cell r="D1287">
            <v>0</v>
          </cell>
          <cell r="E1287">
            <v>125600</v>
          </cell>
        </row>
        <row r="1288">
          <cell r="A1288" t="str">
            <v>RXJ25A9</v>
          </cell>
          <cell r="B1288" t="str">
            <v>Наружный блок кондиционера</v>
          </cell>
          <cell r="C1288">
            <v>0</v>
          </cell>
          <cell r="D1288">
            <v>0</v>
          </cell>
          <cell r="E1288">
            <v>162200</v>
          </cell>
        </row>
        <row r="1289">
          <cell r="A1289" t="str">
            <v>RXJ35A</v>
          </cell>
          <cell r="B1289" t="str">
            <v>Наружный блок кондиционера</v>
          </cell>
          <cell r="C1289">
            <v>0</v>
          </cell>
          <cell r="D1289">
            <v>0</v>
          </cell>
          <cell r="E1289">
            <v>165100</v>
          </cell>
        </row>
        <row r="1290">
          <cell r="A1290" t="str">
            <v>RXJ35A9</v>
          </cell>
          <cell r="B1290" t="str">
            <v>Наружный блок кондиционера</v>
          </cell>
          <cell r="C1290">
            <v>0</v>
          </cell>
          <cell r="D1290">
            <v>0</v>
          </cell>
          <cell r="E1290">
            <v>216600</v>
          </cell>
        </row>
        <row r="1291">
          <cell r="A1291" t="str">
            <v>RXJ35M</v>
          </cell>
          <cell r="B1291" t="str">
            <v>Наружный блок кондиционера</v>
          </cell>
          <cell r="C1291">
            <v>0</v>
          </cell>
          <cell r="D1291">
            <v>0</v>
          </cell>
          <cell r="E1291">
            <v>89550</v>
          </cell>
        </row>
        <row r="1292">
          <cell r="A1292" t="str">
            <v>RXJ50A</v>
          </cell>
          <cell r="B1292" t="str">
            <v>Наружный блок кондиционера</v>
          </cell>
          <cell r="C1292">
            <v>0</v>
          </cell>
          <cell r="D1292">
            <v>0</v>
          </cell>
          <cell r="E1292">
            <v>210000</v>
          </cell>
        </row>
        <row r="1293">
          <cell r="A1293" t="str">
            <v>RXJ50A9</v>
          </cell>
          <cell r="B1293" t="str">
            <v>Наружный блок кондиционера</v>
          </cell>
          <cell r="C1293">
            <v>0</v>
          </cell>
          <cell r="D1293">
            <v>0</v>
          </cell>
          <cell r="E1293">
            <v>289300</v>
          </cell>
        </row>
        <row r="1294">
          <cell r="A1294" t="str">
            <v>RXM20A</v>
          </cell>
          <cell r="B1294" t="str">
            <v>Наружный блок кондиционера</v>
          </cell>
          <cell r="C1294">
            <v>0</v>
          </cell>
          <cell r="D1294">
            <v>0</v>
          </cell>
          <cell r="E1294">
            <v>148800</v>
          </cell>
        </row>
        <row r="1295">
          <cell r="A1295" t="str">
            <v>RXM20R9</v>
          </cell>
          <cell r="B1295" t="str">
            <v>Наружный блок кондиционера</v>
          </cell>
          <cell r="C1295">
            <v>0</v>
          </cell>
          <cell r="D1295">
            <v>0</v>
          </cell>
          <cell r="E1295">
            <v>121900</v>
          </cell>
        </row>
        <row r="1296">
          <cell r="A1296" t="str">
            <v>RXM25A</v>
          </cell>
          <cell r="B1296" t="str">
            <v>Наружный блок кондиционера</v>
          </cell>
          <cell r="C1296">
            <v>0</v>
          </cell>
          <cell r="D1296">
            <v>0</v>
          </cell>
          <cell r="E1296">
            <v>126400</v>
          </cell>
        </row>
        <row r="1297">
          <cell r="A1297" t="str">
            <v>RXM25A9</v>
          </cell>
          <cell r="B1297" t="str">
            <v>Наружный блок кондиционера</v>
          </cell>
          <cell r="C1297">
            <v>0</v>
          </cell>
          <cell r="D1297">
            <v>0</v>
          </cell>
          <cell r="E1297">
            <v>154400</v>
          </cell>
        </row>
        <row r="1298">
          <cell r="A1298" t="str">
            <v>RXM25R9</v>
          </cell>
          <cell r="B1298" t="str">
            <v>Наружный блок кондиционера</v>
          </cell>
          <cell r="C1298">
            <v>0</v>
          </cell>
          <cell r="D1298">
            <v>0</v>
          </cell>
          <cell r="E1298">
            <v>124900</v>
          </cell>
        </row>
        <row r="1299">
          <cell r="A1299" t="str">
            <v>RXM35A</v>
          </cell>
          <cell r="B1299" t="str">
            <v>Наружный блок кондиционера</v>
          </cell>
          <cell r="C1299">
            <v>2</v>
          </cell>
          <cell r="D1299">
            <v>0</v>
          </cell>
          <cell r="E1299">
            <v>181400</v>
          </cell>
        </row>
        <row r="1300">
          <cell r="A1300" t="str">
            <v>RXM35A9</v>
          </cell>
          <cell r="B1300" t="str">
            <v>Наружный блок кондиционера</v>
          </cell>
          <cell r="C1300">
            <v>0</v>
          </cell>
          <cell r="D1300">
            <v>0</v>
          </cell>
          <cell r="E1300">
            <v>196600</v>
          </cell>
        </row>
        <row r="1301">
          <cell r="A1301" t="str">
            <v>RXM35R9</v>
          </cell>
          <cell r="B1301" t="str">
            <v>Наружный блок кондиционера</v>
          </cell>
          <cell r="C1301">
            <v>0</v>
          </cell>
          <cell r="D1301">
            <v>0</v>
          </cell>
          <cell r="E1301">
            <v>146000</v>
          </cell>
        </row>
        <row r="1302">
          <cell r="A1302" t="str">
            <v>RXM42R</v>
          </cell>
          <cell r="B1302" t="str">
            <v>Наружный блок кондиционера</v>
          </cell>
          <cell r="C1302">
            <v>0</v>
          </cell>
          <cell r="D1302">
            <v>0</v>
          </cell>
          <cell r="E1302">
            <v>196800</v>
          </cell>
        </row>
        <row r="1303">
          <cell r="A1303" t="str">
            <v>RXM50A</v>
          </cell>
          <cell r="B1303" t="str">
            <v>Наружный блок кондиционера</v>
          </cell>
          <cell r="C1303">
            <v>0</v>
          </cell>
          <cell r="D1303">
            <v>0</v>
          </cell>
          <cell r="E1303">
            <v>264100</v>
          </cell>
        </row>
        <row r="1304">
          <cell r="A1304" t="str">
            <v>RXM50A8</v>
          </cell>
          <cell r="B1304" t="str">
            <v>Наружный блок кондиционера</v>
          </cell>
          <cell r="C1304">
            <v>0</v>
          </cell>
          <cell r="D1304">
            <v>0</v>
          </cell>
          <cell r="E1304">
            <v>264100</v>
          </cell>
        </row>
        <row r="1305">
          <cell r="A1305" t="str">
            <v>RXM50R</v>
          </cell>
          <cell r="B1305" t="str">
            <v>Наружный блок кондиционера</v>
          </cell>
          <cell r="C1305">
            <v>0</v>
          </cell>
          <cell r="D1305">
            <v>0</v>
          </cell>
          <cell r="E1305">
            <v>216300</v>
          </cell>
        </row>
        <row r="1306">
          <cell r="A1306" t="str">
            <v>RXM60A</v>
          </cell>
          <cell r="B1306" t="str">
            <v>Наружный блок кондиционера</v>
          </cell>
          <cell r="C1306">
            <v>0</v>
          </cell>
          <cell r="D1306">
            <v>0</v>
          </cell>
          <cell r="E1306">
            <v>279100</v>
          </cell>
        </row>
        <row r="1307">
          <cell r="A1307" t="str">
            <v>RXM60R</v>
          </cell>
          <cell r="B1307" t="str">
            <v>Наружный блок кондиционера</v>
          </cell>
          <cell r="C1307">
            <v>0</v>
          </cell>
          <cell r="D1307">
            <v>0</v>
          </cell>
          <cell r="E1307">
            <v>228600</v>
          </cell>
        </row>
        <row r="1308">
          <cell r="A1308" t="str">
            <v>RXM71A</v>
          </cell>
          <cell r="B1308" t="str">
            <v>Наружный блок кондиционера</v>
          </cell>
          <cell r="C1308">
            <v>0</v>
          </cell>
          <cell r="D1308">
            <v>0</v>
          </cell>
          <cell r="E1308">
            <v>313300</v>
          </cell>
        </row>
        <row r="1309">
          <cell r="A1309" t="str">
            <v>RXM71R</v>
          </cell>
          <cell r="B1309" t="str">
            <v>Наружный блок кондиционера</v>
          </cell>
          <cell r="C1309">
            <v>0</v>
          </cell>
          <cell r="D1309">
            <v>0</v>
          </cell>
          <cell r="E1309">
            <v>238700</v>
          </cell>
        </row>
        <row r="1310">
          <cell r="A1310" t="str">
            <v>RXP20M</v>
          </cell>
          <cell r="B1310" t="str">
            <v>Наружный блок кондиционера</v>
          </cell>
          <cell r="C1310">
            <v>0</v>
          </cell>
          <cell r="D1310">
            <v>20</v>
          </cell>
          <cell r="E1310">
            <v>58493</v>
          </cell>
        </row>
        <row r="1311">
          <cell r="A1311" t="str">
            <v>RXP25M</v>
          </cell>
          <cell r="B1311" t="str">
            <v>Наружный блок кондиционера</v>
          </cell>
          <cell r="C1311">
            <v>0</v>
          </cell>
          <cell r="D1311">
            <v>0</v>
          </cell>
          <cell r="E1311">
            <v>61743</v>
          </cell>
        </row>
        <row r="1312">
          <cell r="A1312" t="str">
            <v>RXS20L3</v>
          </cell>
          <cell r="B1312" t="str">
            <v>Наружный блок кондиционера</v>
          </cell>
          <cell r="C1312">
            <v>0</v>
          </cell>
          <cell r="D1312">
            <v>0</v>
          </cell>
          <cell r="E1312">
            <v>65400</v>
          </cell>
        </row>
        <row r="1313">
          <cell r="A1313" t="str">
            <v>RXS25L3</v>
          </cell>
          <cell r="B1313" t="str">
            <v>Наружный блок кондиционера</v>
          </cell>
          <cell r="C1313">
            <v>0</v>
          </cell>
          <cell r="D1313">
            <v>0</v>
          </cell>
          <cell r="E1313">
            <v>66000</v>
          </cell>
        </row>
        <row r="1314">
          <cell r="A1314" t="str">
            <v>RXZ25N</v>
          </cell>
          <cell r="B1314" t="str">
            <v>Наружный блок кондиционера</v>
          </cell>
          <cell r="C1314">
            <v>0</v>
          </cell>
          <cell r="D1314">
            <v>0</v>
          </cell>
          <cell r="E1314">
            <v>426600</v>
          </cell>
        </row>
        <row r="1315">
          <cell r="A1315" t="str">
            <v>RXZ35N</v>
          </cell>
          <cell r="B1315" t="str">
            <v>Наружный блок кондиционера</v>
          </cell>
          <cell r="C1315">
            <v>0</v>
          </cell>
          <cell r="D1315">
            <v>0</v>
          </cell>
          <cell r="E1315">
            <v>457300</v>
          </cell>
        </row>
        <row r="1316">
          <cell r="A1316" t="str">
            <v>RXZ50N</v>
          </cell>
          <cell r="B1316" t="str">
            <v>Наружный блок кондиционера</v>
          </cell>
          <cell r="C1316">
            <v>0</v>
          </cell>
          <cell r="D1316">
            <v>0</v>
          </cell>
          <cell r="E1316">
            <v>507800</v>
          </cell>
        </row>
        <row r="1317">
          <cell r="A1317" t="str">
            <v>RYN25L</v>
          </cell>
          <cell r="B1317" t="str">
            <v>Наружный блок кондиционера</v>
          </cell>
          <cell r="C1317">
            <v>0</v>
          </cell>
          <cell r="D1317">
            <v>0</v>
          </cell>
          <cell r="E1317">
            <v>31600</v>
          </cell>
        </row>
        <row r="1318">
          <cell r="A1318" t="str">
            <v>RYN50L</v>
          </cell>
          <cell r="B1318" t="str">
            <v>Наружный блок кондиционера</v>
          </cell>
          <cell r="C1318">
            <v>0</v>
          </cell>
          <cell r="D1318">
            <v>0</v>
          </cell>
          <cell r="E1318">
            <v>53600</v>
          </cell>
        </row>
        <row r="1319">
          <cell r="A1319" t="str">
            <v>HAC-09F1AO</v>
          </cell>
          <cell r="B1319" t="str">
            <v>Наружный блок кондиционера</v>
          </cell>
          <cell r="C1319">
            <v>0</v>
          </cell>
          <cell r="D1319">
            <v>0</v>
          </cell>
          <cell r="E1319">
            <v>11490</v>
          </cell>
        </row>
        <row r="1320">
          <cell r="A1320" t="str">
            <v>KSRA21HFAN1</v>
          </cell>
          <cell r="B1320" t="str">
            <v>Наружный блок кондиционера</v>
          </cell>
          <cell r="C1320">
            <v>0</v>
          </cell>
          <cell r="D1320">
            <v>0</v>
          </cell>
          <cell r="E1320">
            <v>19490</v>
          </cell>
        </row>
        <row r="1321">
          <cell r="A1321" t="str">
            <v>KSRA21HFAN1/-40</v>
          </cell>
          <cell r="B1321" t="str">
            <v>Наружный блок кондиционера</v>
          </cell>
          <cell r="C1321">
            <v>0</v>
          </cell>
          <cell r="D1321">
            <v>0</v>
          </cell>
          <cell r="E1321">
            <v>26390</v>
          </cell>
        </row>
        <row r="1322">
          <cell r="A1322" t="str">
            <v>KSRA21HFRN1</v>
          </cell>
          <cell r="B1322" t="str">
            <v>Наружный блок кондиционера</v>
          </cell>
          <cell r="C1322">
            <v>0</v>
          </cell>
          <cell r="D1322">
            <v>0</v>
          </cell>
          <cell r="E1322">
            <v>19490</v>
          </cell>
        </row>
        <row r="1323">
          <cell r="A1323" t="str">
            <v>KSRA21HFRN1/-40</v>
          </cell>
          <cell r="B1323" t="str">
            <v>Наружный блок кондиционера</v>
          </cell>
          <cell r="C1323">
            <v>0</v>
          </cell>
          <cell r="D1323">
            <v>0</v>
          </cell>
          <cell r="E1323">
            <v>26390</v>
          </cell>
        </row>
        <row r="1324">
          <cell r="A1324" t="str">
            <v>KSRA26HFAN1</v>
          </cell>
          <cell r="B1324" t="str">
            <v>Наружный блок кондиционера</v>
          </cell>
          <cell r="C1324">
            <v>0</v>
          </cell>
          <cell r="D1324">
            <v>0</v>
          </cell>
          <cell r="E1324">
            <v>21190</v>
          </cell>
        </row>
        <row r="1325">
          <cell r="A1325" t="str">
            <v>KSRA26HFAN1/-40</v>
          </cell>
          <cell r="B1325" t="str">
            <v>Наружный блок кондиционера</v>
          </cell>
          <cell r="C1325">
            <v>2</v>
          </cell>
          <cell r="D1325">
            <v>0</v>
          </cell>
          <cell r="E1325">
            <v>28090</v>
          </cell>
        </row>
        <row r="1326">
          <cell r="A1326" t="str">
            <v>KSRA26HFRN1</v>
          </cell>
          <cell r="B1326" t="str">
            <v>Наружный блок кондиционера</v>
          </cell>
          <cell r="C1326">
            <v>0</v>
          </cell>
          <cell r="D1326">
            <v>0</v>
          </cell>
          <cell r="E1326">
            <v>21190</v>
          </cell>
        </row>
        <row r="1327">
          <cell r="A1327" t="str">
            <v>KSRA26HFRN1/-40</v>
          </cell>
          <cell r="B1327" t="str">
            <v>Наружный блок кондиционера</v>
          </cell>
          <cell r="C1327">
            <v>0</v>
          </cell>
          <cell r="D1327">
            <v>0</v>
          </cell>
          <cell r="E1327">
            <v>28090</v>
          </cell>
        </row>
        <row r="1328">
          <cell r="A1328" t="str">
            <v>KSRA35HFAN1</v>
          </cell>
          <cell r="B1328" t="str">
            <v>Наружный блок кондиционера</v>
          </cell>
          <cell r="C1328">
            <v>0</v>
          </cell>
          <cell r="D1328">
            <v>0</v>
          </cell>
          <cell r="E1328">
            <v>27290</v>
          </cell>
        </row>
        <row r="1329">
          <cell r="A1329" t="str">
            <v>KSRA35HFAN1/-40</v>
          </cell>
          <cell r="B1329" t="str">
            <v>Наружный блок кондиционера</v>
          </cell>
          <cell r="C1329">
            <v>0</v>
          </cell>
          <cell r="D1329">
            <v>0</v>
          </cell>
          <cell r="E1329">
            <v>34190</v>
          </cell>
        </row>
        <row r="1330">
          <cell r="A1330" t="str">
            <v>KSRA35HFRN1</v>
          </cell>
          <cell r="B1330" t="str">
            <v>Наружный блок кондиционера</v>
          </cell>
          <cell r="C1330">
            <v>0</v>
          </cell>
          <cell r="D1330">
            <v>0</v>
          </cell>
          <cell r="E1330">
            <v>27290</v>
          </cell>
        </row>
        <row r="1331">
          <cell r="A1331" t="str">
            <v>KSRA35HFRN1/-40</v>
          </cell>
          <cell r="B1331" t="str">
            <v>Наружный блок кондиционера</v>
          </cell>
          <cell r="C1331">
            <v>0</v>
          </cell>
          <cell r="D1331">
            <v>0</v>
          </cell>
          <cell r="E1331">
            <v>34190</v>
          </cell>
        </row>
        <row r="1332">
          <cell r="A1332" t="str">
            <v>KSRA53HFAN1</v>
          </cell>
          <cell r="B1332" t="str">
            <v>Наружный блок кондиционера</v>
          </cell>
          <cell r="C1332">
            <v>0</v>
          </cell>
          <cell r="D1332">
            <v>0</v>
          </cell>
          <cell r="E1332">
            <v>46290</v>
          </cell>
        </row>
        <row r="1333">
          <cell r="A1333" t="str">
            <v>KSRA53HFAN1/-40</v>
          </cell>
          <cell r="B1333" t="str">
            <v>Наружный блок кондиционера</v>
          </cell>
          <cell r="C1333">
            <v>0</v>
          </cell>
          <cell r="D1333">
            <v>0</v>
          </cell>
          <cell r="E1333">
            <v>53190</v>
          </cell>
        </row>
        <row r="1334">
          <cell r="A1334" t="str">
            <v>KSRA53HFRN1</v>
          </cell>
          <cell r="B1334" t="str">
            <v>Наружный блок кондиционера</v>
          </cell>
          <cell r="C1334">
            <v>0</v>
          </cell>
          <cell r="D1334">
            <v>0</v>
          </cell>
          <cell r="E1334">
            <v>46290</v>
          </cell>
        </row>
        <row r="1335">
          <cell r="A1335" t="str">
            <v>KSRA53HFRN1/-40</v>
          </cell>
          <cell r="B1335" t="str">
            <v>Наружный блок кондиционера</v>
          </cell>
          <cell r="C1335">
            <v>0</v>
          </cell>
          <cell r="D1335">
            <v>0</v>
          </cell>
          <cell r="E1335">
            <v>53190</v>
          </cell>
        </row>
        <row r="1336">
          <cell r="A1336" t="str">
            <v>KSRA53HZRN1</v>
          </cell>
          <cell r="B1336" t="str">
            <v>Наружный блок кондиционера</v>
          </cell>
          <cell r="C1336">
            <v>0</v>
          </cell>
          <cell r="D1336">
            <v>0</v>
          </cell>
          <cell r="E1336">
            <v>57790</v>
          </cell>
        </row>
        <row r="1337">
          <cell r="A1337" t="str">
            <v>KSRA53HZRN1/-40</v>
          </cell>
          <cell r="B1337" t="str">
            <v>Наружный блок кондиционера</v>
          </cell>
          <cell r="C1337">
            <v>0</v>
          </cell>
          <cell r="D1337">
            <v>0</v>
          </cell>
          <cell r="E1337">
            <v>64690</v>
          </cell>
        </row>
        <row r="1338">
          <cell r="A1338" t="str">
            <v>KSRA70HFAN1</v>
          </cell>
          <cell r="B1338" t="str">
            <v>Наружный блок кондиционера</v>
          </cell>
          <cell r="C1338">
            <v>0</v>
          </cell>
          <cell r="D1338">
            <v>0</v>
          </cell>
          <cell r="E1338">
            <v>58490</v>
          </cell>
        </row>
        <row r="1339">
          <cell r="A1339" t="str">
            <v>KSRA70HFAN1/-40</v>
          </cell>
          <cell r="B1339" t="str">
            <v>Наружный блок кондиционера</v>
          </cell>
          <cell r="C1339">
            <v>0</v>
          </cell>
          <cell r="D1339">
            <v>0</v>
          </cell>
          <cell r="E1339">
            <v>66590</v>
          </cell>
        </row>
        <row r="1340">
          <cell r="A1340" t="str">
            <v>KSRA70HFRN1</v>
          </cell>
          <cell r="B1340" t="str">
            <v>Наружный блок кондиционера</v>
          </cell>
          <cell r="C1340">
            <v>0</v>
          </cell>
          <cell r="D1340">
            <v>0</v>
          </cell>
          <cell r="E1340">
            <v>58490</v>
          </cell>
        </row>
        <row r="1341">
          <cell r="A1341" t="str">
            <v>KSRA70HFRN1/-40</v>
          </cell>
          <cell r="B1341" t="str">
            <v>Наружный блок кондиционера</v>
          </cell>
          <cell r="C1341">
            <v>0</v>
          </cell>
          <cell r="D1341">
            <v>0</v>
          </cell>
          <cell r="E1341">
            <v>66590</v>
          </cell>
        </row>
        <row r="1342">
          <cell r="A1342" t="str">
            <v>KSRA70HZRN1</v>
          </cell>
          <cell r="B1342" t="str">
            <v>Наружный блок кондиционера</v>
          </cell>
          <cell r="C1342">
            <v>0</v>
          </cell>
          <cell r="D1342">
            <v>0</v>
          </cell>
          <cell r="E1342">
            <v>73890</v>
          </cell>
        </row>
        <row r="1343">
          <cell r="A1343" t="str">
            <v>KSRA70HZRN1/-40</v>
          </cell>
          <cell r="B1343" t="str">
            <v>Наружный блок кондиционера</v>
          </cell>
          <cell r="C1343">
            <v>0</v>
          </cell>
          <cell r="D1343">
            <v>0</v>
          </cell>
          <cell r="E1343">
            <v>81990</v>
          </cell>
        </row>
        <row r="1344">
          <cell r="A1344" t="str">
            <v>KSRAA21HZRN1/-40</v>
          </cell>
          <cell r="B1344" t="str">
            <v>Наружный блок кондиционера</v>
          </cell>
          <cell r="C1344">
            <v>0</v>
          </cell>
          <cell r="D1344">
            <v>0</v>
          </cell>
          <cell r="E1344">
            <v>33190</v>
          </cell>
        </row>
        <row r="1345">
          <cell r="A1345" t="str">
            <v>KSRAA26HZRN1/-40</v>
          </cell>
          <cell r="B1345" t="str">
            <v>Наружный блок кондиционера</v>
          </cell>
          <cell r="C1345">
            <v>0</v>
          </cell>
          <cell r="D1345">
            <v>0</v>
          </cell>
          <cell r="E1345">
            <v>34890</v>
          </cell>
        </row>
        <row r="1346">
          <cell r="A1346" t="str">
            <v>KSRAA35HZRN1</v>
          </cell>
          <cell r="B1346" t="str">
            <v>Наружный блок кондиционера</v>
          </cell>
          <cell r="C1346">
            <v>0</v>
          </cell>
          <cell r="D1346">
            <v>0</v>
          </cell>
          <cell r="E1346">
            <v>34090</v>
          </cell>
        </row>
        <row r="1347">
          <cell r="A1347" t="str">
            <v>KSRAA35HZRN1/-40</v>
          </cell>
          <cell r="B1347" t="str">
            <v>Наружный блок кондиционера</v>
          </cell>
          <cell r="C1347">
            <v>0</v>
          </cell>
          <cell r="D1347">
            <v>0</v>
          </cell>
          <cell r="E1347">
            <v>40390</v>
          </cell>
        </row>
        <row r="1348">
          <cell r="A1348" t="str">
            <v>KSRAB21HZRN1</v>
          </cell>
          <cell r="B1348" t="str">
            <v>Наружный блок кондиционера</v>
          </cell>
          <cell r="C1348">
            <v>0</v>
          </cell>
          <cell r="D1348">
            <v>0</v>
          </cell>
          <cell r="E1348">
            <v>27690</v>
          </cell>
        </row>
        <row r="1349">
          <cell r="A1349" t="str">
            <v>KSRAB21HZRN1/-40</v>
          </cell>
          <cell r="B1349" t="str">
            <v>Наружный блок кондиционера</v>
          </cell>
          <cell r="C1349">
            <v>0</v>
          </cell>
          <cell r="D1349">
            <v>0</v>
          </cell>
          <cell r="E1349">
            <v>33990</v>
          </cell>
        </row>
        <row r="1350">
          <cell r="A1350" t="str">
            <v>KSRAB26HZRN1</v>
          </cell>
          <cell r="B1350" t="str">
            <v>Наружный блок кондиционера</v>
          </cell>
          <cell r="C1350">
            <v>0</v>
          </cell>
          <cell r="D1350">
            <v>0</v>
          </cell>
          <cell r="E1350">
            <v>29490</v>
          </cell>
        </row>
        <row r="1351">
          <cell r="A1351" t="str">
            <v>KSRAB26HZRN1/-40</v>
          </cell>
          <cell r="B1351" t="str">
            <v>Наружный блок кондиционера</v>
          </cell>
          <cell r="C1351">
            <v>0</v>
          </cell>
          <cell r="D1351">
            <v>0</v>
          </cell>
          <cell r="E1351">
            <v>35790</v>
          </cell>
        </row>
        <row r="1352">
          <cell r="A1352" t="str">
            <v>KSRAT21HFRN1</v>
          </cell>
          <cell r="B1352" t="str">
            <v>Наружный блок кондиционера</v>
          </cell>
          <cell r="C1352">
            <v>1</v>
          </cell>
          <cell r="D1352">
            <v>0</v>
          </cell>
          <cell r="E1352">
            <v>18190</v>
          </cell>
        </row>
        <row r="1353">
          <cell r="A1353" t="str">
            <v>KSRAT21HZRN1</v>
          </cell>
          <cell r="B1353" t="str">
            <v>Наружный блок кондиционера</v>
          </cell>
          <cell r="C1353">
            <v>0</v>
          </cell>
          <cell r="D1353">
            <v>1</v>
          </cell>
          <cell r="E1353">
            <v>24890</v>
          </cell>
        </row>
        <row r="1354">
          <cell r="A1354" t="str">
            <v>KSRAT26HFRN1</v>
          </cell>
          <cell r="B1354" t="str">
            <v>Наружный блок кондиционера</v>
          </cell>
          <cell r="C1354">
            <v>0</v>
          </cell>
          <cell r="D1354">
            <v>1</v>
          </cell>
          <cell r="E1354">
            <v>19590</v>
          </cell>
        </row>
        <row r="1355">
          <cell r="A1355" t="str">
            <v>KSRAT26HZRN1</v>
          </cell>
          <cell r="B1355" t="str">
            <v>Наружный блок кондиционера</v>
          </cell>
          <cell r="C1355">
            <v>0</v>
          </cell>
          <cell r="D1355">
            <v>0</v>
          </cell>
          <cell r="E1355">
            <v>26690</v>
          </cell>
        </row>
        <row r="1356">
          <cell r="A1356" t="str">
            <v>KSRAT35HFRN1</v>
          </cell>
          <cell r="B1356" t="str">
            <v>Наружный блок кондиционера</v>
          </cell>
          <cell r="C1356">
            <v>0</v>
          </cell>
          <cell r="D1356" t="str">
            <v>&gt;50</v>
          </cell>
          <cell r="E1356">
            <v>25490</v>
          </cell>
        </row>
        <row r="1357">
          <cell r="A1357" t="str">
            <v>KSRAT35HZRN1</v>
          </cell>
          <cell r="B1357" t="str">
            <v>Наружный блок кондиционера</v>
          </cell>
          <cell r="C1357">
            <v>0</v>
          </cell>
          <cell r="D1357">
            <v>2</v>
          </cell>
          <cell r="E1357">
            <v>30690</v>
          </cell>
        </row>
        <row r="1358">
          <cell r="A1358" t="str">
            <v>KSRAT50HFRN1</v>
          </cell>
          <cell r="B1358" t="str">
            <v>Наружный блок кондиционера</v>
          </cell>
          <cell r="C1358">
            <v>0</v>
          </cell>
          <cell r="D1358" t="str">
            <v>&gt;50</v>
          </cell>
          <cell r="E1358">
            <v>43190</v>
          </cell>
        </row>
        <row r="1359">
          <cell r="A1359" t="str">
            <v>KSRAT50HZRN1</v>
          </cell>
          <cell r="B1359" t="str">
            <v>Наружный блок кондиционера</v>
          </cell>
          <cell r="C1359">
            <v>0</v>
          </cell>
          <cell r="D1359">
            <v>0</v>
          </cell>
          <cell r="E1359">
            <v>51990</v>
          </cell>
        </row>
        <row r="1360">
          <cell r="A1360" t="str">
            <v>KSRAT70HFRN1</v>
          </cell>
          <cell r="B1360" t="str">
            <v>Наружный блок кондиционера</v>
          </cell>
          <cell r="C1360">
            <v>0</v>
          </cell>
          <cell r="D1360">
            <v>19</v>
          </cell>
          <cell r="E1360">
            <v>54390</v>
          </cell>
        </row>
        <row r="1361">
          <cell r="A1361" t="str">
            <v>KSRAT70HZRN1</v>
          </cell>
          <cell r="B1361" t="str">
            <v>Наружный блок кондиционера</v>
          </cell>
          <cell r="C1361">
            <v>0</v>
          </cell>
          <cell r="D1361">
            <v>47</v>
          </cell>
          <cell r="E1361">
            <v>66590</v>
          </cell>
        </row>
        <row r="1362">
          <cell r="A1362" t="str">
            <v>KSRB35HFAN1</v>
          </cell>
          <cell r="B1362" t="str">
            <v>Наружный блок кондиционера</v>
          </cell>
          <cell r="C1362">
            <v>0</v>
          </cell>
          <cell r="D1362">
            <v>0</v>
          </cell>
          <cell r="E1362">
            <v>27000</v>
          </cell>
        </row>
        <row r="1363">
          <cell r="A1363" t="str">
            <v>KSRH21HFAN1</v>
          </cell>
          <cell r="B1363" t="str">
            <v>Наружный блок кондиционера</v>
          </cell>
          <cell r="C1363">
            <v>0</v>
          </cell>
          <cell r="D1363">
            <v>16</v>
          </cell>
          <cell r="E1363"/>
        </row>
        <row r="1364">
          <cell r="A1364" t="str">
            <v>KSRH35HFAN1</v>
          </cell>
          <cell r="B1364" t="str">
            <v>Наружный блок кондиционера</v>
          </cell>
          <cell r="C1364">
            <v>0</v>
          </cell>
          <cell r="D1364">
            <v>0</v>
          </cell>
          <cell r="E1364"/>
        </row>
        <row r="1365">
          <cell r="A1365" t="str">
            <v>KSRHA21HFRN1</v>
          </cell>
          <cell r="B1365" t="str">
            <v>Наружный блок кондиционера</v>
          </cell>
          <cell r="C1365">
            <v>0</v>
          </cell>
          <cell r="D1365">
            <v>0</v>
          </cell>
          <cell r="E1365">
            <v>18190</v>
          </cell>
        </row>
        <row r="1366">
          <cell r="A1366" t="str">
            <v>KSRHA21HZRN1</v>
          </cell>
          <cell r="B1366" t="str">
            <v>Наружный блок кондиционера</v>
          </cell>
          <cell r="C1366" t="str">
            <v>&gt;50</v>
          </cell>
          <cell r="D1366">
            <v>0</v>
          </cell>
          <cell r="E1366">
            <v>24890</v>
          </cell>
        </row>
        <row r="1367">
          <cell r="A1367" t="str">
            <v>KSRHA26HFRN1</v>
          </cell>
          <cell r="B1367" t="str">
            <v>Наружный блок кондиционера</v>
          </cell>
          <cell r="C1367">
            <v>0</v>
          </cell>
          <cell r="D1367">
            <v>0</v>
          </cell>
          <cell r="E1367">
            <v>19590</v>
          </cell>
        </row>
        <row r="1368">
          <cell r="A1368" t="str">
            <v>KSRHA26HZRN1</v>
          </cell>
          <cell r="B1368" t="str">
            <v>Наружный блок кондиционера</v>
          </cell>
          <cell r="C1368" t="str">
            <v>&gt;50</v>
          </cell>
          <cell r="D1368">
            <v>0</v>
          </cell>
          <cell r="E1368">
            <v>26690</v>
          </cell>
        </row>
        <row r="1369">
          <cell r="A1369" t="str">
            <v>KSRHA35HFRN1</v>
          </cell>
          <cell r="B1369" t="str">
            <v>Наружный блок кондиционера</v>
          </cell>
          <cell r="C1369">
            <v>0</v>
          </cell>
          <cell r="D1369" t="str">
            <v>&gt;50</v>
          </cell>
          <cell r="E1369">
            <v>25490</v>
          </cell>
        </row>
        <row r="1370">
          <cell r="A1370" t="str">
            <v>KSRHA35HZRN1</v>
          </cell>
          <cell r="B1370" t="str">
            <v>Наружный блок кондиционера</v>
          </cell>
          <cell r="C1370">
            <v>0</v>
          </cell>
          <cell r="D1370">
            <v>0</v>
          </cell>
          <cell r="E1370">
            <v>30690</v>
          </cell>
        </row>
        <row r="1371">
          <cell r="A1371" t="str">
            <v>KSRHA50HFRN1</v>
          </cell>
          <cell r="B1371" t="str">
            <v>Наружный блок кондиционера</v>
          </cell>
          <cell r="C1371">
            <v>0</v>
          </cell>
          <cell r="D1371" t="str">
            <v>&gt;50</v>
          </cell>
          <cell r="E1371">
            <v>43190</v>
          </cell>
        </row>
        <row r="1372">
          <cell r="A1372" t="str">
            <v>KSRHA50HZRN1</v>
          </cell>
          <cell r="B1372" t="str">
            <v>Наружный блок кондиционера</v>
          </cell>
          <cell r="C1372">
            <v>0</v>
          </cell>
          <cell r="D1372">
            <v>0</v>
          </cell>
          <cell r="E1372">
            <v>51990</v>
          </cell>
        </row>
        <row r="1373">
          <cell r="A1373" t="str">
            <v>KSRHA70HFRN1</v>
          </cell>
          <cell r="B1373" t="str">
            <v>Наружный блок кондиционера</v>
          </cell>
          <cell r="C1373" t="str">
            <v>&gt;50</v>
          </cell>
          <cell r="D1373">
            <v>0</v>
          </cell>
          <cell r="E1373">
            <v>54390</v>
          </cell>
        </row>
        <row r="1374">
          <cell r="A1374" t="str">
            <v>KSRHA70HZRN1</v>
          </cell>
          <cell r="B1374" t="str">
            <v>Наружный блок кондиционера</v>
          </cell>
          <cell r="C1374">
            <v>0</v>
          </cell>
          <cell r="D1374">
            <v>0</v>
          </cell>
          <cell r="E1374">
            <v>66590</v>
          </cell>
        </row>
        <row r="1375">
          <cell r="A1375" t="str">
            <v>KSRI21HFAN1</v>
          </cell>
          <cell r="B1375" t="str">
            <v>Наружный блок кондиционера</v>
          </cell>
          <cell r="C1375">
            <v>0</v>
          </cell>
          <cell r="D1375">
            <v>0</v>
          </cell>
          <cell r="E1375">
            <v>19090</v>
          </cell>
        </row>
        <row r="1376">
          <cell r="A1376" t="str">
            <v>KSRI21HFAN1/-40</v>
          </cell>
          <cell r="B1376" t="str">
            <v>Наружный блок кондиционера</v>
          </cell>
          <cell r="C1376">
            <v>0</v>
          </cell>
          <cell r="D1376">
            <v>0</v>
          </cell>
          <cell r="E1376">
            <v>25990</v>
          </cell>
        </row>
        <row r="1377">
          <cell r="A1377" t="str">
            <v>KSRI21HFRN1</v>
          </cell>
          <cell r="B1377" t="str">
            <v>Наружный блок кондиционера</v>
          </cell>
          <cell r="C1377">
            <v>0</v>
          </cell>
          <cell r="D1377">
            <v>0</v>
          </cell>
          <cell r="E1377">
            <v>19090</v>
          </cell>
        </row>
        <row r="1378">
          <cell r="A1378" t="str">
            <v>KSRI21HFRN1/-40</v>
          </cell>
          <cell r="B1378" t="str">
            <v>Наружный блок кондиционера</v>
          </cell>
          <cell r="C1378">
            <v>0</v>
          </cell>
          <cell r="D1378">
            <v>0</v>
          </cell>
          <cell r="E1378">
            <v>25990</v>
          </cell>
        </row>
        <row r="1379">
          <cell r="A1379" t="str">
            <v>KSRI26HFAN1</v>
          </cell>
          <cell r="B1379" t="str">
            <v>Наружный блок кондиционера</v>
          </cell>
          <cell r="C1379">
            <v>0</v>
          </cell>
          <cell r="D1379">
            <v>0</v>
          </cell>
          <cell r="E1379">
            <v>20790</v>
          </cell>
        </row>
        <row r="1380">
          <cell r="A1380" t="str">
            <v>KSRI26HFAN1/-40</v>
          </cell>
          <cell r="B1380" t="str">
            <v>Наружный блок кондиционера</v>
          </cell>
          <cell r="C1380">
            <v>0</v>
          </cell>
          <cell r="D1380">
            <v>0</v>
          </cell>
          <cell r="E1380">
            <v>27690</v>
          </cell>
        </row>
        <row r="1381">
          <cell r="A1381" t="str">
            <v>KSRI26HFRN1</v>
          </cell>
          <cell r="B1381" t="str">
            <v>Наружный блок кондиционера</v>
          </cell>
          <cell r="C1381">
            <v>0</v>
          </cell>
          <cell r="D1381">
            <v>0</v>
          </cell>
          <cell r="E1381">
            <v>20790</v>
          </cell>
        </row>
        <row r="1382">
          <cell r="A1382" t="str">
            <v>KSRI26HFRN1/-40</v>
          </cell>
          <cell r="B1382" t="str">
            <v>Наружный блок кондиционера</v>
          </cell>
          <cell r="C1382">
            <v>0</v>
          </cell>
          <cell r="D1382">
            <v>0</v>
          </cell>
          <cell r="E1382">
            <v>27690</v>
          </cell>
        </row>
        <row r="1383">
          <cell r="A1383" t="str">
            <v>KSRI35HFAN1</v>
          </cell>
          <cell r="B1383" t="str">
            <v>Наружный блок кондиционера</v>
          </cell>
          <cell r="C1383">
            <v>0</v>
          </cell>
          <cell r="D1383">
            <v>0</v>
          </cell>
          <cell r="E1383">
            <v>26790</v>
          </cell>
        </row>
        <row r="1384">
          <cell r="A1384" t="str">
            <v>KSRI35HFAN1/-40</v>
          </cell>
          <cell r="B1384" t="str">
            <v>Наружный блок кондиционера</v>
          </cell>
          <cell r="C1384">
            <v>0</v>
          </cell>
          <cell r="D1384">
            <v>0</v>
          </cell>
          <cell r="E1384">
            <v>33690</v>
          </cell>
        </row>
        <row r="1385">
          <cell r="A1385" t="str">
            <v>KSRI35HFRN1</v>
          </cell>
          <cell r="B1385" t="str">
            <v>Наружный блок кондиционера</v>
          </cell>
          <cell r="C1385">
            <v>0</v>
          </cell>
          <cell r="D1385">
            <v>0</v>
          </cell>
          <cell r="E1385">
            <v>26790</v>
          </cell>
        </row>
        <row r="1386">
          <cell r="A1386" t="str">
            <v>KSRI35HFRN1/-40</v>
          </cell>
          <cell r="B1386" t="str">
            <v>Наружный блок кондиционера</v>
          </cell>
          <cell r="C1386">
            <v>0</v>
          </cell>
          <cell r="D1386">
            <v>0</v>
          </cell>
          <cell r="E1386">
            <v>33690</v>
          </cell>
        </row>
        <row r="1387">
          <cell r="A1387" t="str">
            <v>KSRI53HFAN1</v>
          </cell>
          <cell r="B1387" t="str">
            <v>Наружный блок кондиционера</v>
          </cell>
          <cell r="C1387">
            <v>0</v>
          </cell>
          <cell r="D1387">
            <v>0</v>
          </cell>
          <cell r="E1387">
            <v>45390</v>
          </cell>
        </row>
        <row r="1388">
          <cell r="A1388" t="str">
            <v>KSRI53HFAN1/-40</v>
          </cell>
          <cell r="B1388" t="str">
            <v>Наружный блок кондиционера</v>
          </cell>
          <cell r="C1388">
            <v>0</v>
          </cell>
          <cell r="D1388">
            <v>0</v>
          </cell>
          <cell r="E1388">
            <v>52290</v>
          </cell>
        </row>
        <row r="1389">
          <cell r="A1389" t="str">
            <v>KSRI53HFRN1</v>
          </cell>
          <cell r="B1389" t="str">
            <v>Наружный блок кондиционера</v>
          </cell>
          <cell r="C1389">
            <v>15</v>
          </cell>
          <cell r="D1389">
            <v>41</v>
          </cell>
          <cell r="E1389">
            <v>45390</v>
          </cell>
        </row>
        <row r="1390">
          <cell r="A1390" t="str">
            <v>KSRI53HFRN1/-40</v>
          </cell>
          <cell r="B1390" t="str">
            <v>Наружный блок кондиционера</v>
          </cell>
          <cell r="C1390">
            <v>0</v>
          </cell>
          <cell r="D1390">
            <v>0</v>
          </cell>
          <cell r="E1390">
            <v>52290</v>
          </cell>
        </row>
        <row r="1391">
          <cell r="A1391" t="str">
            <v>KSRI70HFAN1</v>
          </cell>
          <cell r="B1391" t="str">
            <v>Наружный блок кондиционера</v>
          </cell>
          <cell r="C1391">
            <v>0</v>
          </cell>
          <cell r="D1391">
            <v>0</v>
          </cell>
          <cell r="E1391">
            <v>57290</v>
          </cell>
        </row>
        <row r="1392">
          <cell r="A1392" t="str">
            <v>KSRI70HFAN1/-40</v>
          </cell>
          <cell r="B1392" t="str">
            <v>Наружный блок кондиционера</v>
          </cell>
          <cell r="C1392">
            <v>0</v>
          </cell>
          <cell r="D1392">
            <v>0</v>
          </cell>
          <cell r="E1392">
            <v>65390</v>
          </cell>
        </row>
        <row r="1393">
          <cell r="A1393" t="str">
            <v>KSRI70HFRN1</v>
          </cell>
          <cell r="B1393" t="str">
            <v>Наружный блок кондиционера</v>
          </cell>
          <cell r="C1393">
            <v>0</v>
          </cell>
          <cell r="D1393">
            <v>0</v>
          </cell>
          <cell r="E1393">
            <v>57290</v>
          </cell>
        </row>
        <row r="1394">
          <cell r="A1394" t="str">
            <v>KSRI70HFRN1/-40</v>
          </cell>
          <cell r="B1394" t="str">
            <v>Наружный блок кондиционера</v>
          </cell>
          <cell r="C1394">
            <v>0</v>
          </cell>
          <cell r="D1394">
            <v>0</v>
          </cell>
          <cell r="E1394">
            <v>65390</v>
          </cell>
        </row>
        <row r="1395">
          <cell r="A1395" t="str">
            <v>KSRKU21HFRN1</v>
          </cell>
          <cell r="B1395" t="str">
            <v>Наружный блок кондиционера</v>
          </cell>
          <cell r="C1395">
            <v>0</v>
          </cell>
          <cell r="D1395">
            <v>0</v>
          </cell>
          <cell r="E1395">
            <v>21090</v>
          </cell>
        </row>
        <row r="1396">
          <cell r="A1396" t="str">
            <v>KSRKU21HZRN1</v>
          </cell>
          <cell r="B1396" t="str">
            <v>Наружный блок кондиционера</v>
          </cell>
          <cell r="C1396">
            <v>0</v>
          </cell>
          <cell r="D1396">
            <v>0</v>
          </cell>
          <cell r="E1396">
            <v>29790</v>
          </cell>
        </row>
        <row r="1397">
          <cell r="A1397" t="str">
            <v>KSRKU21HZRN1/-40</v>
          </cell>
          <cell r="B1397" t="str">
            <v>Наружный блок кондиционера</v>
          </cell>
          <cell r="C1397">
            <v>0</v>
          </cell>
          <cell r="D1397">
            <v>0</v>
          </cell>
          <cell r="E1397">
            <v>36090</v>
          </cell>
        </row>
        <row r="1398">
          <cell r="A1398" t="str">
            <v>KSRKU26HFRN1</v>
          </cell>
          <cell r="B1398" t="str">
            <v>Наружный блок кондиционера</v>
          </cell>
          <cell r="C1398">
            <v>0</v>
          </cell>
          <cell r="D1398">
            <v>0</v>
          </cell>
          <cell r="E1398">
            <v>22990</v>
          </cell>
        </row>
        <row r="1399">
          <cell r="A1399" t="str">
            <v>KSRKU26HZRN1</v>
          </cell>
          <cell r="B1399" t="str">
            <v>Наружный блок кондиционера</v>
          </cell>
          <cell r="C1399">
            <v>0</v>
          </cell>
          <cell r="D1399">
            <v>0</v>
          </cell>
          <cell r="E1399">
            <v>31790</v>
          </cell>
        </row>
        <row r="1400">
          <cell r="A1400" t="str">
            <v>KSRKU26HZRN1/-40</v>
          </cell>
          <cell r="B1400" t="str">
            <v>Наружный блок кондиционера</v>
          </cell>
          <cell r="C1400">
            <v>0</v>
          </cell>
          <cell r="D1400">
            <v>0</v>
          </cell>
          <cell r="E1400">
            <v>38090</v>
          </cell>
        </row>
        <row r="1401">
          <cell r="A1401" t="str">
            <v>KSRKU35HFRN1</v>
          </cell>
          <cell r="B1401" t="str">
            <v>Наружный блок кондиционера</v>
          </cell>
          <cell r="C1401">
            <v>0</v>
          </cell>
          <cell r="D1401">
            <v>0</v>
          </cell>
          <cell r="E1401">
            <v>29490</v>
          </cell>
        </row>
        <row r="1402">
          <cell r="A1402" t="str">
            <v>KSRKU35HZRN1</v>
          </cell>
          <cell r="B1402" t="str">
            <v>Наружный блок кондиционера</v>
          </cell>
          <cell r="C1402">
            <v>0</v>
          </cell>
          <cell r="D1402">
            <v>0</v>
          </cell>
          <cell r="E1402">
            <v>36890</v>
          </cell>
        </row>
        <row r="1403">
          <cell r="A1403" t="str">
            <v>KSRKU35HZRN1/-40</v>
          </cell>
          <cell r="B1403" t="str">
            <v>Наружный блок кондиционера</v>
          </cell>
          <cell r="C1403">
            <v>0</v>
          </cell>
          <cell r="D1403">
            <v>0</v>
          </cell>
          <cell r="E1403">
            <v>43190</v>
          </cell>
        </row>
        <row r="1404">
          <cell r="A1404" t="str">
            <v>KSRKU50HZRN1</v>
          </cell>
          <cell r="B1404" t="str">
            <v>Наружный блок кондиционера</v>
          </cell>
          <cell r="C1404">
            <v>0</v>
          </cell>
          <cell r="D1404">
            <v>0</v>
          </cell>
          <cell r="E1404">
            <v>62390</v>
          </cell>
        </row>
        <row r="1405">
          <cell r="A1405" t="str">
            <v>KSRKU50HZRN1/-40</v>
          </cell>
          <cell r="B1405" t="str">
            <v>Наружный блок кондиционера</v>
          </cell>
          <cell r="C1405">
            <v>0</v>
          </cell>
          <cell r="D1405">
            <v>0</v>
          </cell>
          <cell r="E1405">
            <v>69290</v>
          </cell>
        </row>
        <row r="1406">
          <cell r="A1406" t="str">
            <v>KSRKU53HFRN1</v>
          </cell>
          <cell r="B1406" t="str">
            <v>Наружный блок кондиционера</v>
          </cell>
          <cell r="C1406">
            <v>0</v>
          </cell>
          <cell r="D1406">
            <v>0</v>
          </cell>
          <cell r="E1406">
            <v>50090</v>
          </cell>
        </row>
        <row r="1407">
          <cell r="A1407" t="str">
            <v>KSRKU70HFRN1</v>
          </cell>
          <cell r="B1407" t="str">
            <v>Наружный блок кондиционера</v>
          </cell>
          <cell r="C1407">
            <v>0</v>
          </cell>
          <cell r="D1407">
            <v>0</v>
          </cell>
          <cell r="E1407">
            <v>63090</v>
          </cell>
        </row>
        <row r="1408">
          <cell r="A1408" t="str">
            <v>KSRKU70HZRN1</v>
          </cell>
          <cell r="B1408" t="str">
            <v>Наружный блок кондиционера</v>
          </cell>
          <cell r="C1408">
            <v>0</v>
          </cell>
          <cell r="D1408">
            <v>0</v>
          </cell>
          <cell r="E1408">
            <v>79690</v>
          </cell>
        </row>
        <row r="1409">
          <cell r="A1409" t="str">
            <v>KSRKU70HZRN1/-40</v>
          </cell>
          <cell r="B1409" t="str">
            <v>Наружный блок кондиционера</v>
          </cell>
          <cell r="C1409">
            <v>0</v>
          </cell>
          <cell r="D1409">
            <v>0</v>
          </cell>
          <cell r="E1409">
            <v>87790</v>
          </cell>
        </row>
        <row r="1410">
          <cell r="A1410" t="str">
            <v>KSRN105HFAN1</v>
          </cell>
          <cell r="B1410" t="str">
            <v>Наружный блок кондиционера</v>
          </cell>
          <cell r="C1410">
            <v>0</v>
          </cell>
          <cell r="D1410">
            <v>0</v>
          </cell>
          <cell r="E1410">
            <v>117690</v>
          </cell>
        </row>
        <row r="1411">
          <cell r="A1411" t="str">
            <v>KSRN105HFAN1/-40</v>
          </cell>
          <cell r="B1411" t="str">
            <v>Наружный блок кондиционера</v>
          </cell>
          <cell r="C1411">
            <v>0</v>
          </cell>
          <cell r="D1411">
            <v>0</v>
          </cell>
          <cell r="E1411">
            <v>127090</v>
          </cell>
        </row>
        <row r="1412">
          <cell r="A1412" t="str">
            <v>KSROM26HZRN1</v>
          </cell>
          <cell r="B1412" t="str">
            <v>Наружный блок кондиционера</v>
          </cell>
          <cell r="C1412">
            <v>29</v>
          </cell>
          <cell r="D1412">
            <v>0</v>
          </cell>
          <cell r="E1412">
            <v>35900</v>
          </cell>
        </row>
        <row r="1413">
          <cell r="A1413" t="str">
            <v>KSROM35HZRN1</v>
          </cell>
          <cell r="B1413" t="str">
            <v>Наружный блок кондиционера</v>
          </cell>
          <cell r="C1413">
            <v>0</v>
          </cell>
          <cell r="D1413">
            <v>0</v>
          </cell>
          <cell r="E1413">
            <v>41800</v>
          </cell>
        </row>
        <row r="1414">
          <cell r="A1414" t="str">
            <v>KSROT26HZRN1</v>
          </cell>
          <cell r="B1414" t="str">
            <v>Наружный блок кондиционера</v>
          </cell>
          <cell r="C1414">
            <v>0</v>
          </cell>
          <cell r="D1414">
            <v>0</v>
          </cell>
          <cell r="E1414">
            <v>45190</v>
          </cell>
        </row>
        <row r="1415">
          <cell r="A1415" t="str">
            <v>KSROT35HZRN1</v>
          </cell>
          <cell r="B1415" t="str">
            <v>Наружный блок кондиционера</v>
          </cell>
          <cell r="C1415">
            <v>0</v>
          </cell>
          <cell r="D1415">
            <v>0</v>
          </cell>
          <cell r="E1415">
            <v>49590</v>
          </cell>
        </row>
        <row r="1416">
          <cell r="A1416" t="str">
            <v>KSROT50HZRN1</v>
          </cell>
          <cell r="B1416" t="str">
            <v>Наружный блок кондиционера</v>
          </cell>
          <cell r="C1416">
            <v>0</v>
          </cell>
          <cell r="D1416">
            <v>0</v>
          </cell>
          <cell r="E1416">
            <v>74390</v>
          </cell>
        </row>
        <row r="1417">
          <cell r="A1417" t="str">
            <v>KSROT70HZRN1</v>
          </cell>
          <cell r="B1417" t="str">
            <v>Наружный блок кондиционера</v>
          </cell>
          <cell r="C1417">
            <v>0</v>
          </cell>
          <cell r="D1417">
            <v>0</v>
          </cell>
          <cell r="E1417">
            <v>98190</v>
          </cell>
        </row>
        <row r="1418">
          <cell r="A1418" t="str">
            <v>KSRPA26HZRN1</v>
          </cell>
          <cell r="B1418" t="str">
            <v>Наружный блок кондиционера</v>
          </cell>
          <cell r="C1418">
            <v>5</v>
          </cell>
          <cell r="D1418">
            <v>1</v>
          </cell>
          <cell r="E1418">
            <v>40690</v>
          </cell>
        </row>
        <row r="1419">
          <cell r="A1419" t="str">
            <v>KSRPA35HZRN1</v>
          </cell>
          <cell r="B1419" t="str">
            <v>Наружный блок кондиционера</v>
          </cell>
          <cell r="C1419">
            <v>18</v>
          </cell>
          <cell r="D1419" t="str">
            <v>&gt;50</v>
          </cell>
          <cell r="E1419">
            <v>43790</v>
          </cell>
        </row>
        <row r="1420">
          <cell r="A1420" t="str">
            <v>KSRPA53HZRN1</v>
          </cell>
          <cell r="B1420" t="str">
            <v>Наружный блок кондиционера</v>
          </cell>
          <cell r="C1420">
            <v>0</v>
          </cell>
          <cell r="D1420" t="str">
            <v>&gt;50</v>
          </cell>
          <cell r="E1420">
            <v>62690</v>
          </cell>
        </row>
        <row r="1421">
          <cell r="A1421" t="str">
            <v>KSRPA70HZRN1</v>
          </cell>
          <cell r="B1421" t="str">
            <v>Наружный блок кондиционера</v>
          </cell>
          <cell r="C1421">
            <v>0</v>
          </cell>
          <cell r="D1421">
            <v>33</v>
          </cell>
          <cell r="E1421">
            <v>81790</v>
          </cell>
        </row>
        <row r="1422">
          <cell r="A1422" t="str">
            <v>KSRTA26HZRN1</v>
          </cell>
          <cell r="B1422" t="str">
            <v>Наружный блок кондиционера</v>
          </cell>
          <cell r="C1422">
            <v>0</v>
          </cell>
          <cell r="D1422">
            <v>0</v>
          </cell>
          <cell r="E1422">
            <v>52890</v>
          </cell>
        </row>
        <row r="1423">
          <cell r="A1423" t="str">
            <v>KSRTA35HZRN1</v>
          </cell>
          <cell r="B1423" t="str">
            <v>Наружный блок кондиционера</v>
          </cell>
          <cell r="C1423">
            <v>0</v>
          </cell>
          <cell r="D1423">
            <v>0</v>
          </cell>
          <cell r="E1423">
            <v>57790</v>
          </cell>
        </row>
        <row r="1424">
          <cell r="A1424" t="str">
            <v>KSRTI100HZAN1</v>
          </cell>
          <cell r="B1424" t="str">
            <v>Наружный блок кондиционера</v>
          </cell>
          <cell r="C1424">
            <v>0</v>
          </cell>
          <cell r="D1424">
            <v>0</v>
          </cell>
          <cell r="E1424">
            <v>120090</v>
          </cell>
        </row>
        <row r="1425">
          <cell r="A1425" t="str">
            <v>KSRTI21HFAN1</v>
          </cell>
          <cell r="B1425" t="str">
            <v>Наружный блок кондиционера</v>
          </cell>
          <cell r="C1425">
            <v>3</v>
          </cell>
          <cell r="D1425">
            <v>0</v>
          </cell>
          <cell r="E1425">
            <v>21390</v>
          </cell>
        </row>
        <row r="1426">
          <cell r="A1426" t="str">
            <v>KSRTI21HZRN1R</v>
          </cell>
          <cell r="B1426" t="str">
            <v>Наружный блок кондиционера</v>
          </cell>
          <cell r="C1426">
            <v>0</v>
          </cell>
          <cell r="D1426">
            <v>32</v>
          </cell>
          <cell r="E1426">
            <v>31290</v>
          </cell>
        </row>
        <row r="1427">
          <cell r="A1427" t="str">
            <v>KSRTI26HFAN1</v>
          </cell>
          <cell r="B1427" t="str">
            <v>Наружный блок кондиционера</v>
          </cell>
          <cell r="C1427">
            <v>0</v>
          </cell>
          <cell r="D1427">
            <v>0</v>
          </cell>
          <cell r="E1427">
            <v>23190</v>
          </cell>
        </row>
        <row r="1428">
          <cell r="A1428" t="str">
            <v>KSRTI26HZRN1R</v>
          </cell>
          <cell r="B1428" t="str">
            <v>Наружный блок кондиционера</v>
          </cell>
          <cell r="C1428">
            <v>0</v>
          </cell>
          <cell r="D1428">
            <v>0</v>
          </cell>
          <cell r="E1428">
            <v>33690</v>
          </cell>
        </row>
        <row r="1429">
          <cell r="A1429" t="str">
            <v>KSRTI35HFAN1</v>
          </cell>
          <cell r="B1429" t="str">
            <v>Наружный блок кондиционера</v>
          </cell>
          <cell r="C1429">
            <v>0</v>
          </cell>
          <cell r="D1429">
            <v>0</v>
          </cell>
          <cell r="E1429">
            <v>30090</v>
          </cell>
        </row>
        <row r="1430">
          <cell r="A1430" t="str">
            <v>KSRTI35HZRN1R</v>
          </cell>
          <cell r="B1430" t="str">
            <v>Наружный блок кондиционера</v>
          </cell>
          <cell r="C1430">
            <v>0</v>
          </cell>
          <cell r="D1430">
            <v>0</v>
          </cell>
          <cell r="E1430">
            <v>37790</v>
          </cell>
        </row>
        <row r="1431">
          <cell r="A1431" t="str">
            <v>KSRTI50HFAN1</v>
          </cell>
          <cell r="B1431" t="str">
            <v>Наружный блок кондиционера</v>
          </cell>
          <cell r="C1431">
            <v>41</v>
          </cell>
          <cell r="D1431">
            <v>0</v>
          </cell>
          <cell r="E1431">
            <v>50990</v>
          </cell>
        </row>
        <row r="1432">
          <cell r="A1432" t="str">
            <v>KSRTI50HZRN1R</v>
          </cell>
          <cell r="B1432" t="str">
            <v>Наружный блок кондиционера</v>
          </cell>
          <cell r="C1432">
            <v>0</v>
          </cell>
          <cell r="D1432">
            <v>0</v>
          </cell>
          <cell r="E1432">
            <v>60890</v>
          </cell>
        </row>
        <row r="1433">
          <cell r="A1433" t="str">
            <v>KSRTI70HFAN1</v>
          </cell>
          <cell r="B1433" t="str">
            <v>Наружный блок кондиционера</v>
          </cell>
          <cell r="C1433">
            <v>40</v>
          </cell>
          <cell r="D1433">
            <v>0</v>
          </cell>
          <cell r="E1433">
            <v>64390</v>
          </cell>
        </row>
        <row r="1434">
          <cell r="A1434" t="str">
            <v>KSRTI70HZRN1R</v>
          </cell>
          <cell r="B1434" t="str">
            <v>Наружный блок кондиционера</v>
          </cell>
          <cell r="C1434">
            <v>0</v>
          </cell>
          <cell r="D1434">
            <v>0</v>
          </cell>
          <cell r="E1434">
            <v>81190</v>
          </cell>
        </row>
        <row r="1435">
          <cell r="A1435" t="str">
            <v>KSRTO26HZRN1</v>
          </cell>
          <cell r="B1435" t="str">
            <v>Наружный блок кондиционера</v>
          </cell>
          <cell r="C1435">
            <v>0</v>
          </cell>
          <cell r="D1435">
            <v>0</v>
          </cell>
          <cell r="E1435">
            <v>77090</v>
          </cell>
        </row>
        <row r="1436">
          <cell r="A1436" t="str">
            <v>KSRTO35HZRN1</v>
          </cell>
          <cell r="B1436" t="str">
            <v>Наружный блок кондиционера</v>
          </cell>
          <cell r="C1436">
            <v>20</v>
          </cell>
          <cell r="D1436">
            <v>0</v>
          </cell>
          <cell r="E1436">
            <v>81790</v>
          </cell>
        </row>
        <row r="1437">
          <cell r="A1437" t="str">
            <v>KSRTO50HZRN1</v>
          </cell>
          <cell r="B1437" t="str">
            <v>Наружный блок кондиционера</v>
          </cell>
          <cell r="C1437">
            <v>0</v>
          </cell>
          <cell r="D1437">
            <v>0</v>
          </cell>
          <cell r="E1437">
            <v>104190</v>
          </cell>
        </row>
        <row r="1438">
          <cell r="A1438" t="str">
            <v>KSRTO70HZRN1</v>
          </cell>
          <cell r="B1438" t="str">
            <v>Наружный блок кондиционера</v>
          </cell>
          <cell r="C1438">
            <v>0</v>
          </cell>
          <cell r="D1438">
            <v>0</v>
          </cell>
          <cell r="E1438">
            <v>117290</v>
          </cell>
        </row>
        <row r="1439">
          <cell r="A1439" t="str">
            <v>KSRU61HZAN1</v>
          </cell>
          <cell r="B1439" t="str">
            <v>Наружный блок кондиционера</v>
          </cell>
          <cell r="C1439">
            <v>0</v>
          </cell>
          <cell r="D1439">
            <v>3</v>
          </cell>
          <cell r="E1439">
            <v>53800</v>
          </cell>
        </row>
        <row r="1440">
          <cell r="A1440" t="str">
            <v>KSRUA61HZRN1</v>
          </cell>
          <cell r="B1440" t="str">
            <v>Наружный блок кондиционера</v>
          </cell>
          <cell r="C1440">
            <v>0</v>
          </cell>
          <cell r="D1440">
            <v>0</v>
          </cell>
          <cell r="E1440">
            <v>55990</v>
          </cell>
        </row>
        <row r="1441">
          <cell r="A1441" t="str">
            <v>KSRYK21HZRN1</v>
          </cell>
          <cell r="B1441" t="str">
            <v>Наружный блок кондиционера</v>
          </cell>
          <cell r="C1441">
            <v>0</v>
          </cell>
          <cell r="D1441">
            <v>0</v>
          </cell>
          <cell r="E1441">
            <v>26290</v>
          </cell>
        </row>
        <row r="1442">
          <cell r="A1442" t="str">
            <v>KSRYK26HZRN1</v>
          </cell>
          <cell r="B1442" t="str">
            <v>Наружный блок кондиционера</v>
          </cell>
          <cell r="C1442">
            <v>0</v>
          </cell>
          <cell r="D1442">
            <v>0</v>
          </cell>
          <cell r="E1442">
            <v>27990</v>
          </cell>
        </row>
        <row r="1443">
          <cell r="A1443" t="str">
            <v>KSRYK35HZRN1</v>
          </cell>
          <cell r="B1443" t="str">
            <v>Наружный блок кондиционера</v>
          </cell>
          <cell r="C1443">
            <v>0</v>
          </cell>
          <cell r="D1443">
            <v>0</v>
          </cell>
          <cell r="E1443">
            <v>32290</v>
          </cell>
        </row>
        <row r="1444">
          <cell r="A1444" t="str">
            <v>KSRYK53HZRN1</v>
          </cell>
          <cell r="B1444" t="str">
            <v>Наружный блок кондиционера</v>
          </cell>
          <cell r="C1444">
            <v>0</v>
          </cell>
          <cell r="D1444">
            <v>0</v>
          </cell>
          <cell r="E1444">
            <v>54790</v>
          </cell>
        </row>
        <row r="1445">
          <cell r="A1445" t="str">
            <v>KSRYK70HZRN1</v>
          </cell>
          <cell r="B1445" t="str">
            <v>Наружный блок кондиционера</v>
          </cell>
          <cell r="C1445">
            <v>0</v>
          </cell>
          <cell r="D1445">
            <v>0</v>
          </cell>
          <cell r="E1445">
            <v>70090</v>
          </cell>
        </row>
        <row r="1446">
          <cell r="A1446" t="str">
            <v>MOA01-09HFN1</v>
          </cell>
          <cell r="B1446" t="str">
            <v>Наружный блок кондиционера</v>
          </cell>
          <cell r="C1446">
            <v>0</v>
          </cell>
          <cell r="D1446">
            <v>6</v>
          </cell>
          <cell r="E1446"/>
        </row>
        <row r="1447">
          <cell r="A1447" t="str">
            <v>MOAB02-07HN1</v>
          </cell>
          <cell r="B1447" t="str">
            <v>Наружный блок кондиционера</v>
          </cell>
          <cell r="C1447">
            <v>0</v>
          </cell>
          <cell r="D1447">
            <v>2</v>
          </cell>
          <cell r="E1447"/>
        </row>
        <row r="1448">
          <cell r="A1448" t="str">
            <v>MOB02-19HFN1</v>
          </cell>
          <cell r="B1448" t="str">
            <v>Наружный блок кондиционера</v>
          </cell>
          <cell r="C1448">
            <v>0</v>
          </cell>
          <cell r="D1448">
            <v>30</v>
          </cell>
          <cell r="E1448"/>
        </row>
        <row r="1449">
          <cell r="A1449" t="str">
            <v>MOES1-07FRN8G1</v>
          </cell>
          <cell r="B1449" t="str">
            <v>Наружный блок кондиционера</v>
          </cell>
          <cell r="C1449" t="str">
            <v>&gt;50</v>
          </cell>
          <cell r="D1449">
            <v>0</v>
          </cell>
          <cell r="E1449">
            <v>31283</v>
          </cell>
        </row>
        <row r="1450">
          <cell r="A1450" t="str">
            <v>MOES1-07HRN8G1</v>
          </cell>
          <cell r="B1450" t="str">
            <v>Наружный блок кондиционера</v>
          </cell>
          <cell r="C1450">
            <v>0</v>
          </cell>
          <cell r="D1450">
            <v>0</v>
          </cell>
          <cell r="E1450">
            <v>22113</v>
          </cell>
        </row>
        <row r="1451">
          <cell r="A1451" t="str">
            <v>MOES1-09FRN8G1</v>
          </cell>
          <cell r="B1451" t="str">
            <v>Наружный блок кондиционера</v>
          </cell>
          <cell r="C1451">
            <v>0</v>
          </cell>
          <cell r="D1451">
            <v>0</v>
          </cell>
          <cell r="E1451">
            <v>33383</v>
          </cell>
        </row>
        <row r="1452">
          <cell r="A1452" t="str">
            <v>MOES1-09HRN8G1</v>
          </cell>
          <cell r="B1452" t="str">
            <v>Наружный блок кондиционера</v>
          </cell>
          <cell r="C1452">
            <v>0</v>
          </cell>
          <cell r="D1452">
            <v>0</v>
          </cell>
          <cell r="E1452">
            <v>24073</v>
          </cell>
        </row>
        <row r="1453">
          <cell r="A1453" t="str">
            <v>MOES1-12FRN8G1</v>
          </cell>
          <cell r="B1453" t="str">
            <v>Наружный блок кондиционера</v>
          </cell>
          <cell r="C1453">
            <v>0</v>
          </cell>
          <cell r="D1453">
            <v>0</v>
          </cell>
          <cell r="E1453">
            <v>38703</v>
          </cell>
        </row>
        <row r="1454">
          <cell r="A1454" t="str">
            <v>MOES1-18FRN8G1</v>
          </cell>
          <cell r="B1454" t="str">
            <v>Наружный блок кондиционера</v>
          </cell>
          <cell r="C1454">
            <v>0</v>
          </cell>
          <cell r="D1454">
            <v>0</v>
          </cell>
          <cell r="E1454">
            <v>65513</v>
          </cell>
        </row>
        <row r="1455">
          <cell r="A1455" t="str">
            <v>MOES1-24FRN8G1</v>
          </cell>
          <cell r="B1455" t="str">
            <v>Наружный блок кондиционера</v>
          </cell>
          <cell r="C1455">
            <v>0</v>
          </cell>
          <cell r="D1455">
            <v>0</v>
          </cell>
          <cell r="E1455">
            <v>83713</v>
          </cell>
        </row>
        <row r="1456">
          <cell r="A1456" t="str">
            <v>MOX230-09HFN8-Q</v>
          </cell>
          <cell r="B1456" t="str">
            <v>Наружный блок кондиционера</v>
          </cell>
          <cell r="C1456" t="str">
            <v>&gt;50</v>
          </cell>
          <cell r="D1456">
            <v>0</v>
          </cell>
          <cell r="E1456">
            <v>57183</v>
          </cell>
        </row>
        <row r="1457">
          <cell r="A1457" t="str">
            <v>MOX230-12HFN8-Q</v>
          </cell>
          <cell r="B1457" t="str">
            <v>Наружный блок кондиционера</v>
          </cell>
          <cell r="C1457">
            <v>40</v>
          </cell>
          <cell r="D1457">
            <v>0</v>
          </cell>
          <cell r="E1457">
            <v>59983</v>
          </cell>
        </row>
        <row r="1458">
          <cell r="A1458" t="str">
            <v>MSAG1-07HRN1-O</v>
          </cell>
          <cell r="B1458" t="str">
            <v>Наружный блок кондиционера</v>
          </cell>
          <cell r="C1458">
            <v>0</v>
          </cell>
          <cell r="D1458">
            <v>0</v>
          </cell>
          <cell r="E1458">
            <v>20783</v>
          </cell>
        </row>
        <row r="1459">
          <cell r="A1459" t="str">
            <v>MSAG1-07HRN1-O/-40</v>
          </cell>
          <cell r="B1459" t="str">
            <v>Наружный блок кондиционера</v>
          </cell>
          <cell r="C1459">
            <v>0</v>
          </cell>
          <cell r="D1459">
            <v>0</v>
          </cell>
          <cell r="E1459">
            <v>27683</v>
          </cell>
        </row>
        <row r="1460">
          <cell r="A1460" t="str">
            <v>MSAG1-07HRN8-O</v>
          </cell>
          <cell r="B1460" t="str">
            <v>Наружный блок кондиционера</v>
          </cell>
          <cell r="C1460" t="str">
            <v>&gt;50</v>
          </cell>
          <cell r="D1460">
            <v>0</v>
          </cell>
          <cell r="E1460">
            <v>21413</v>
          </cell>
        </row>
        <row r="1461">
          <cell r="A1461" t="str">
            <v>MSAG1-07N8C2S-O</v>
          </cell>
          <cell r="B1461" t="str">
            <v>Наружный блок кондиционера</v>
          </cell>
          <cell r="C1461">
            <v>0</v>
          </cell>
          <cell r="D1461">
            <v>0</v>
          </cell>
          <cell r="E1461">
            <v>28973</v>
          </cell>
        </row>
        <row r="1462">
          <cell r="A1462" t="str">
            <v>MSAG1-07N8C2U-O</v>
          </cell>
          <cell r="B1462" t="str">
            <v>Наружный блок кондиционера</v>
          </cell>
          <cell r="C1462">
            <v>0</v>
          </cell>
          <cell r="D1462">
            <v>0</v>
          </cell>
          <cell r="E1462">
            <v>28390</v>
          </cell>
        </row>
        <row r="1463">
          <cell r="A1463" t="str">
            <v>MSAG1-07N8C2U-O/-40</v>
          </cell>
          <cell r="B1463" t="str">
            <v>Наружный блок кондиционера</v>
          </cell>
          <cell r="C1463">
            <v>0</v>
          </cell>
          <cell r="D1463">
            <v>0</v>
          </cell>
          <cell r="E1463">
            <v>37390</v>
          </cell>
        </row>
        <row r="1464">
          <cell r="A1464" t="str">
            <v>MSAG1-09HRN1-O</v>
          </cell>
          <cell r="B1464" t="str">
            <v>Наружный блок кондиционера</v>
          </cell>
          <cell r="C1464">
            <v>0</v>
          </cell>
          <cell r="D1464">
            <v>0</v>
          </cell>
          <cell r="E1464">
            <v>22533</v>
          </cell>
        </row>
        <row r="1465">
          <cell r="A1465" t="str">
            <v>MSAG1-09HRN1-O/-40</v>
          </cell>
          <cell r="B1465" t="str">
            <v>Наружный блок кондиционера</v>
          </cell>
          <cell r="C1465">
            <v>0</v>
          </cell>
          <cell r="D1465">
            <v>0</v>
          </cell>
          <cell r="E1465">
            <v>29433</v>
          </cell>
        </row>
        <row r="1466">
          <cell r="A1466" t="str">
            <v>MSAG1-09HRN8-O</v>
          </cell>
          <cell r="B1466" t="str">
            <v>Наружный блок кондиционера</v>
          </cell>
          <cell r="C1466">
            <v>0</v>
          </cell>
          <cell r="D1466">
            <v>0</v>
          </cell>
          <cell r="E1466">
            <v>23233</v>
          </cell>
        </row>
        <row r="1467">
          <cell r="A1467" t="str">
            <v>MSAG1-09N8C2S-O</v>
          </cell>
          <cell r="B1467" t="str">
            <v>Наружный блок кондиционера</v>
          </cell>
          <cell r="C1467">
            <v>0</v>
          </cell>
          <cell r="D1467">
            <v>0</v>
          </cell>
          <cell r="E1467">
            <v>30933</v>
          </cell>
        </row>
        <row r="1468">
          <cell r="A1468" t="str">
            <v>MSAG1-09N8C2U-O/-40</v>
          </cell>
          <cell r="B1468" t="str">
            <v>Наружный блок кондиционера</v>
          </cell>
          <cell r="C1468">
            <v>0</v>
          </cell>
          <cell r="D1468">
            <v>0</v>
          </cell>
          <cell r="E1468">
            <v>39490</v>
          </cell>
        </row>
        <row r="1469">
          <cell r="A1469" t="str">
            <v>MSAG1-12HRN1-O</v>
          </cell>
          <cell r="B1469" t="str">
            <v>Наружный блок кондиционера</v>
          </cell>
          <cell r="C1469">
            <v>0</v>
          </cell>
          <cell r="D1469">
            <v>0</v>
          </cell>
          <cell r="E1469">
            <v>29183</v>
          </cell>
        </row>
        <row r="1470">
          <cell r="A1470" t="str">
            <v>MSAG1-12HRN1-O/-40</v>
          </cell>
          <cell r="B1470" t="str">
            <v>Наружный блок кондиционера</v>
          </cell>
          <cell r="C1470">
            <v>0</v>
          </cell>
          <cell r="D1470">
            <v>0</v>
          </cell>
          <cell r="E1470">
            <v>36083</v>
          </cell>
        </row>
        <row r="1471">
          <cell r="A1471" t="str">
            <v>MSAG1-12HRN8-O</v>
          </cell>
          <cell r="B1471" t="str">
            <v>Наружный блок кондиционера</v>
          </cell>
          <cell r="C1471">
            <v>0</v>
          </cell>
          <cell r="D1471">
            <v>0</v>
          </cell>
          <cell r="E1471">
            <v>30093</v>
          </cell>
        </row>
        <row r="1472">
          <cell r="A1472" t="str">
            <v>MSAG1-12N8C2U-O</v>
          </cell>
          <cell r="B1472" t="str">
            <v>Наружный блок кондиционера</v>
          </cell>
          <cell r="C1472">
            <v>0</v>
          </cell>
          <cell r="D1472">
            <v>0</v>
          </cell>
          <cell r="E1472">
            <v>35903</v>
          </cell>
        </row>
        <row r="1473">
          <cell r="A1473" t="str">
            <v>MSAG1-12N8C2U-O/-40</v>
          </cell>
          <cell r="B1473" t="str">
            <v>Наружный блок кондиционера</v>
          </cell>
          <cell r="C1473">
            <v>0</v>
          </cell>
          <cell r="D1473">
            <v>0</v>
          </cell>
          <cell r="E1473">
            <v>42203</v>
          </cell>
        </row>
        <row r="1474">
          <cell r="A1474" t="str">
            <v>MSAG1-18HRN1-O</v>
          </cell>
          <cell r="B1474" t="str">
            <v>Наружный блок кондиционера</v>
          </cell>
          <cell r="C1474">
            <v>0</v>
          </cell>
          <cell r="D1474">
            <v>0</v>
          </cell>
          <cell r="E1474">
            <v>49413</v>
          </cell>
        </row>
        <row r="1475">
          <cell r="A1475" t="str">
            <v>MSAG1-18HRN1-O/-40</v>
          </cell>
          <cell r="B1475" t="str">
            <v>Наружный блок кондиционера</v>
          </cell>
          <cell r="C1475">
            <v>0</v>
          </cell>
          <cell r="D1475">
            <v>0</v>
          </cell>
          <cell r="E1475">
            <v>56313</v>
          </cell>
        </row>
        <row r="1476">
          <cell r="A1476" t="str">
            <v>MSAG1-18HRN8-O</v>
          </cell>
          <cell r="B1476" t="str">
            <v>Наружный блок кондиционера</v>
          </cell>
          <cell r="C1476">
            <v>0</v>
          </cell>
          <cell r="D1476">
            <v>0</v>
          </cell>
          <cell r="E1476">
            <v>50953</v>
          </cell>
        </row>
        <row r="1477">
          <cell r="A1477" t="str">
            <v>MSAG1-18N8D0-O</v>
          </cell>
          <cell r="B1477" t="str">
            <v>Наружный блок кондиционера</v>
          </cell>
          <cell r="C1477">
            <v>0</v>
          </cell>
          <cell r="D1477">
            <v>0</v>
          </cell>
          <cell r="E1477">
            <v>60683</v>
          </cell>
        </row>
        <row r="1478">
          <cell r="A1478" t="str">
            <v>MSAG1-24HRN1-O</v>
          </cell>
          <cell r="B1478" t="str">
            <v>Наружный блок кондиционера</v>
          </cell>
          <cell r="C1478">
            <v>0</v>
          </cell>
          <cell r="D1478">
            <v>0</v>
          </cell>
          <cell r="E1478">
            <v>62433</v>
          </cell>
        </row>
        <row r="1479">
          <cell r="A1479" t="str">
            <v>MSAG1-24HRN1-O/-40</v>
          </cell>
          <cell r="B1479" t="str">
            <v>Наружный блок кондиционера</v>
          </cell>
          <cell r="C1479">
            <v>0</v>
          </cell>
          <cell r="D1479">
            <v>0</v>
          </cell>
          <cell r="E1479">
            <v>70533</v>
          </cell>
        </row>
        <row r="1480">
          <cell r="A1480" t="str">
            <v>MSAG1-24HRN8-O</v>
          </cell>
          <cell r="B1480" t="str">
            <v>Наружный блок кондиционера</v>
          </cell>
          <cell r="C1480">
            <v>0</v>
          </cell>
          <cell r="D1480">
            <v>0</v>
          </cell>
          <cell r="E1480">
            <v>64393</v>
          </cell>
        </row>
        <row r="1481">
          <cell r="A1481" t="str">
            <v>MSAG1-24N8D0-O</v>
          </cell>
          <cell r="B1481" t="str">
            <v>Наружный блок кондиционера</v>
          </cell>
          <cell r="C1481">
            <v>0</v>
          </cell>
          <cell r="D1481">
            <v>0</v>
          </cell>
          <cell r="E1481">
            <v>77483</v>
          </cell>
        </row>
        <row r="1482">
          <cell r="A1482" t="str">
            <v>MSAG2-07HRN1-O</v>
          </cell>
          <cell r="B1482" t="str">
            <v>Наружный блок кондиционера</v>
          </cell>
          <cell r="C1482" t="str">
            <v>&gt;50</v>
          </cell>
          <cell r="D1482">
            <v>0</v>
          </cell>
          <cell r="E1482">
            <v>20783</v>
          </cell>
        </row>
        <row r="1483">
          <cell r="A1483" t="str">
            <v>MSAG2-07HRN8-O</v>
          </cell>
          <cell r="B1483" t="str">
            <v>Наружный блок кондиционера</v>
          </cell>
          <cell r="C1483" t="str">
            <v>&gt;50</v>
          </cell>
          <cell r="D1483">
            <v>0</v>
          </cell>
          <cell r="E1483">
            <v>21413</v>
          </cell>
        </row>
        <row r="1484">
          <cell r="A1484" t="str">
            <v>MSAG2-07N8C2-O</v>
          </cell>
          <cell r="B1484" t="str">
            <v>Наружный блок кондиционера</v>
          </cell>
          <cell r="C1484">
            <v>0</v>
          </cell>
          <cell r="D1484">
            <v>0</v>
          </cell>
          <cell r="E1484">
            <v>28390</v>
          </cell>
        </row>
        <row r="1485">
          <cell r="A1485" t="str">
            <v>MSAG2-07N8C2S-O</v>
          </cell>
          <cell r="B1485" t="str">
            <v>Наружный блок кондиционера</v>
          </cell>
          <cell r="C1485" t="str">
            <v>&gt;50</v>
          </cell>
          <cell r="D1485">
            <v>0</v>
          </cell>
          <cell r="E1485">
            <v>28973</v>
          </cell>
        </row>
        <row r="1486">
          <cell r="A1486" t="str">
            <v>MSAG2-09HRN1-O</v>
          </cell>
          <cell r="B1486" t="str">
            <v>Наружный блок кондиционера</v>
          </cell>
          <cell r="C1486">
            <v>43</v>
          </cell>
          <cell r="D1486">
            <v>0</v>
          </cell>
          <cell r="E1486">
            <v>22533</v>
          </cell>
        </row>
        <row r="1487">
          <cell r="A1487" t="str">
            <v>MSAG2-09HRN8-O</v>
          </cell>
          <cell r="B1487" t="str">
            <v>Наружный блок кондиционера</v>
          </cell>
          <cell r="C1487" t="str">
            <v>&gt;50</v>
          </cell>
          <cell r="D1487">
            <v>0</v>
          </cell>
          <cell r="E1487">
            <v>23233</v>
          </cell>
        </row>
        <row r="1488">
          <cell r="A1488" t="str">
            <v>MSAG2-09N8C2S-O</v>
          </cell>
          <cell r="B1488" t="str">
            <v>Наружный блок кондиционера</v>
          </cell>
          <cell r="C1488">
            <v>0</v>
          </cell>
          <cell r="D1488">
            <v>0</v>
          </cell>
          <cell r="E1488">
            <v>30933</v>
          </cell>
        </row>
        <row r="1489">
          <cell r="A1489" t="str">
            <v>MSAG2-12HRN1-O</v>
          </cell>
          <cell r="B1489" t="str">
            <v>Наружный блок кондиционера</v>
          </cell>
          <cell r="C1489">
            <v>0</v>
          </cell>
          <cell r="D1489">
            <v>0</v>
          </cell>
          <cell r="E1489">
            <v>29183</v>
          </cell>
        </row>
        <row r="1490">
          <cell r="A1490" t="str">
            <v>MSAG2-12HRN8-O</v>
          </cell>
          <cell r="B1490" t="str">
            <v>Наружный блок кондиционера</v>
          </cell>
          <cell r="C1490">
            <v>0</v>
          </cell>
          <cell r="D1490">
            <v>0</v>
          </cell>
          <cell r="E1490">
            <v>30093</v>
          </cell>
        </row>
        <row r="1491">
          <cell r="A1491" t="str">
            <v>MSAG2-12N8C2U-O</v>
          </cell>
          <cell r="B1491" t="str">
            <v>Наружный блок кондиционера</v>
          </cell>
          <cell r="C1491" t="str">
            <v>&gt;50</v>
          </cell>
          <cell r="D1491">
            <v>0</v>
          </cell>
          <cell r="E1491">
            <v>35903</v>
          </cell>
        </row>
        <row r="1492">
          <cell r="A1492" t="str">
            <v>MSAG2-18HRN1-O</v>
          </cell>
          <cell r="B1492" t="str">
            <v>Наружный блок кондиционера</v>
          </cell>
          <cell r="C1492">
            <v>26</v>
          </cell>
          <cell r="D1492">
            <v>0</v>
          </cell>
          <cell r="E1492">
            <v>49413</v>
          </cell>
        </row>
        <row r="1493">
          <cell r="A1493" t="str">
            <v>MSAG2-18HRN8-O</v>
          </cell>
          <cell r="B1493" t="str">
            <v>Наружный блок кондиционера</v>
          </cell>
          <cell r="C1493">
            <v>9</v>
          </cell>
          <cell r="D1493">
            <v>25</v>
          </cell>
          <cell r="E1493">
            <v>50953</v>
          </cell>
        </row>
        <row r="1494">
          <cell r="A1494" t="str">
            <v>MSAG2-18N8D0-O</v>
          </cell>
          <cell r="B1494" t="str">
            <v>Наружный блок кондиционера</v>
          </cell>
          <cell r="C1494">
            <v>0</v>
          </cell>
          <cell r="D1494">
            <v>0</v>
          </cell>
          <cell r="E1494">
            <v>60683</v>
          </cell>
        </row>
        <row r="1495">
          <cell r="A1495" t="str">
            <v>MSAG2-24HRN1-O</v>
          </cell>
          <cell r="B1495" t="str">
            <v>Наружный блок кондиционера</v>
          </cell>
          <cell r="C1495">
            <v>1</v>
          </cell>
          <cell r="D1495">
            <v>1</v>
          </cell>
          <cell r="E1495">
            <v>62433</v>
          </cell>
        </row>
        <row r="1496">
          <cell r="A1496" t="str">
            <v>MSAG2-24HRN8-O</v>
          </cell>
          <cell r="B1496" t="str">
            <v>Наружный блок кондиционера</v>
          </cell>
          <cell r="C1496">
            <v>0</v>
          </cell>
          <cell r="D1496">
            <v>0</v>
          </cell>
          <cell r="E1496">
            <v>64393</v>
          </cell>
        </row>
        <row r="1497">
          <cell r="A1497" t="str">
            <v>MSAG2-24N8D0-O</v>
          </cell>
          <cell r="B1497" t="str">
            <v>Наружный блок кондиционера</v>
          </cell>
          <cell r="C1497">
            <v>0</v>
          </cell>
          <cell r="D1497">
            <v>0</v>
          </cell>
          <cell r="E1497">
            <v>77483</v>
          </cell>
        </row>
        <row r="1498">
          <cell r="A1498" t="str">
            <v>MSAG4-07HRN1-O</v>
          </cell>
          <cell r="B1498" t="str">
            <v>Наружный блок кондиционера</v>
          </cell>
          <cell r="C1498">
            <v>0</v>
          </cell>
          <cell r="D1498">
            <v>0</v>
          </cell>
          <cell r="E1498">
            <v>22813</v>
          </cell>
        </row>
        <row r="1499">
          <cell r="A1499" t="str">
            <v>MSAG4-07HRN8-O</v>
          </cell>
          <cell r="B1499" t="str">
            <v>Наружный блок кондиционера</v>
          </cell>
          <cell r="C1499">
            <v>29</v>
          </cell>
          <cell r="D1499">
            <v>0</v>
          </cell>
          <cell r="E1499">
            <v>25333</v>
          </cell>
        </row>
        <row r="1500">
          <cell r="A1500" t="str">
            <v>MSAG4-07N8C2S-O</v>
          </cell>
          <cell r="B1500" t="str">
            <v>Наружный блок кондиционера</v>
          </cell>
          <cell r="C1500">
            <v>0</v>
          </cell>
          <cell r="D1500">
            <v>0</v>
          </cell>
          <cell r="E1500">
            <v>34993</v>
          </cell>
        </row>
        <row r="1501">
          <cell r="A1501" t="str">
            <v>MSAG4-09HRN1-O</v>
          </cell>
          <cell r="B1501" t="str">
            <v>Наружный блок кондиционера</v>
          </cell>
          <cell r="C1501">
            <v>0</v>
          </cell>
          <cell r="D1501">
            <v>0</v>
          </cell>
          <cell r="E1501">
            <v>24493</v>
          </cell>
        </row>
        <row r="1502">
          <cell r="A1502" t="str">
            <v>MSAG4-09HRN8-O</v>
          </cell>
          <cell r="B1502" t="str">
            <v>Наружный блок кондиционера</v>
          </cell>
          <cell r="C1502">
            <v>15</v>
          </cell>
          <cell r="D1502">
            <v>0</v>
          </cell>
          <cell r="E1502">
            <v>27223</v>
          </cell>
        </row>
        <row r="1503">
          <cell r="A1503" t="str">
            <v>MSAG4-09N8C2S-O</v>
          </cell>
          <cell r="B1503" t="str">
            <v>Наружный блок кондиционера</v>
          </cell>
          <cell r="C1503">
            <v>0</v>
          </cell>
          <cell r="D1503">
            <v>0</v>
          </cell>
          <cell r="E1503">
            <v>39613</v>
          </cell>
        </row>
        <row r="1504">
          <cell r="A1504" t="str">
            <v>MSAG4-12HRN1-O</v>
          </cell>
          <cell r="B1504" t="str">
            <v>Наружный блок кондиционера</v>
          </cell>
          <cell r="C1504">
            <v>0</v>
          </cell>
          <cell r="D1504">
            <v>0</v>
          </cell>
          <cell r="E1504">
            <v>31353</v>
          </cell>
        </row>
        <row r="1505">
          <cell r="A1505" t="str">
            <v>MSAG4-12HRN8-O</v>
          </cell>
          <cell r="B1505" t="str">
            <v>Наружный блок кондиционера</v>
          </cell>
          <cell r="C1505">
            <v>0</v>
          </cell>
          <cell r="D1505">
            <v>0</v>
          </cell>
          <cell r="E1505">
            <v>34853</v>
          </cell>
        </row>
        <row r="1506">
          <cell r="A1506" t="str">
            <v>MSAG4-12N8C2-O</v>
          </cell>
          <cell r="B1506" t="str">
            <v>Наружный блок кондиционера</v>
          </cell>
          <cell r="C1506">
            <v>0</v>
          </cell>
          <cell r="D1506">
            <v>0</v>
          </cell>
          <cell r="E1506">
            <v>44233</v>
          </cell>
        </row>
        <row r="1507">
          <cell r="A1507" t="str">
            <v>MSAG4-18HRN1-O</v>
          </cell>
          <cell r="B1507" t="str">
            <v>Наружный блок кондиционера</v>
          </cell>
          <cell r="C1507">
            <v>3</v>
          </cell>
          <cell r="D1507">
            <v>0</v>
          </cell>
          <cell r="E1507">
            <v>49903</v>
          </cell>
        </row>
        <row r="1508">
          <cell r="A1508" t="str">
            <v>MSAG4-18HRN8-O</v>
          </cell>
          <cell r="B1508" t="str">
            <v>Наружный блок кондиционера</v>
          </cell>
          <cell r="C1508">
            <v>0</v>
          </cell>
          <cell r="D1508">
            <v>0</v>
          </cell>
          <cell r="E1508">
            <v>55433</v>
          </cell>
        </row>
        <row r="1509">
          <cell r="A1509" t="str">
            <v>MSAG4-18N8D0-O</v>
          </cell>
          <cell r="B1509" t="str">
            <v>Наружный блок кондиционера</v>
          </cell>
          <cell r="C1509">
            <v>0</v>
          </cell>
          <cell r="D1509">
            <v>0</v>
          </cell>
          <cell r="E1509">
            <v>71043</v>
          </cell>
        </row>
        <row r="1510">
          <cell r="A1510" t="str">
            <v>MSAG4-24HRN1-O</v>
          </cell>
          <cell r="B1510" t="str">
            <v>Наружный блок кондиционера</v>
          </cell>
          <cell r="C1510">
            <v>0</v>
          </cell>
          <cell r="D1510">
            <v>0</v>
          </cell>
          <cell r="E1510">
            <v>61243</v>
          </cell>
        </row>
        <row r="1511">
          <cell r="A1511" t="str">
            <v>MSAG4-24HRN8-O</v>
          </cell>
          <cell r="B1511" t="str">
            <v>Наружный блок кондиционера</v>
          </cell>
          <cell r="C1511">
            <v>0</v>
          </cell>
          <cell r="D1511">
            <v>0</v>
          </cell>
          <cell r="E1511">
            <v>68033</v>
          </cell>
        </row>
        <row r="1512">
          <cell r="A1512" t="str">
            <v>MSAG4-24N8D0-O</v>
          </cell>
          <cell r="B1512" t="str">
            <v>Наружный блок кондиционера</v>
          </cell>
          <cell r="C1512">
            <v>0</v>
          </cell>
          <cell r="D1512">
            <v>0</v>
          </cell>
          <cell r="E1512">
            <v>92323</v>
          </cell>
        </row>
        <row r="1513">
          <cell r="A1513" t="str">
            <v>MSES-07N8D6-O</v>
          </cell>
          <cell r="B1513" t="str">
            <v>Наружный блок кондиционера</v>
          </cell>
          <cell r="C1513">
            <v>0</v>
          </cell>
          <cell r="D1513">
            <v>0</v>
          </cell>
          <cell r="E1513">
            <v>32263</v>
          </cell>
        </row>
        <row r="1514">
          <cell r="A1514" t="str">
            <v>MSES-09N8D6-O</v>
          </cell>
          <cell r="B1514" t="str">
            <v>Наружный блок кондиционера</v>
          </cell>
          <cell r="C1514">
            <v>0</v>
          </cell>
          <cell r="D1514">
            <v>0</v>
          </cell>
          <cell r="E1514">
            <v>34363</v>
          </cell>
        </row>
        <row r="1515">
          <cell r="A1515" t="str">
            <v>MSES-12N8D6-O</v>
          </cell>
          <cell r="B1515" t="str">
            <v>Наружный блок кондиционера</v>
          </cell>
          <cell r="C1515">
            <v>0</v>
          </cell>
          <cell r="D1515">
            <v>0</v>
          </cell>
          <cell r="E1515">
            <v>39823</v>
          </cell>
        </row>
        <row r="1516">
          <cell r="A1516" t="str">
            <v>MSES-18N8D6-O</v>
          </cell>
          <cell r="B1516" t="str">
            <v>Наружный блок кондиционера</v>
          </cell>
          <cell r="C1516">
            <v>0</v>
          </cell>
          <cell r="D1516">
            <v>0</v>
          </cell>
          <cell r="E1516">
            <v>67333</v>
          </cell>
        </row>
        <row r="1517">
          <cell r="A1517" t="str">
            <v>MSES-24N8D6-O</v>
          </cell>
          <cell r="B1517" t="str">
            <v>Наружный блок кондиционера</v>
          </cell>
          <cell r="C1517">
            <v>0</v>
          </cell>
          <cell r="D1517">
            <v>0</v>
          </cell>
          <cell r="E1517">
            <v>86233</v>
          </cell>
        </row>
        <row r="1518">
          <cell r="A1518" t="str">
            <v>MSFA-09N8D6-O</v>
          </cell>
          <cell r="B1518" t="str">
            <v>Наружный блок кондиционера</v>
          </cell>
          <cell r="C1518">
            <v>0</v>
          </cell>
          <cell r="D1518">
            <v>2</v>
          </cell>
          <cell r="E1518">
            <v>47690</v>
          </cell>
        </row>
        <row r="1519">
          <cell r="A1519" t="str">
            <v>MSFA-12N8D6-O</v>
          </cell>
          <cell r="B1519" t="str">
            <v>Наружный блок кондиционера</v>
          </cell>
          <cell r="C1519">
            <v>0</v>
          </cell>
          <cell r="D1519">
            <v>11</v>
          </cell>
          <cell r="E1519">
            <v>52887</v>
          </cell>
        </row>
        <row r="1520">
          <cell r="A1520" t="str">
            <v>MSFA1-09N8D6-O</v>
          </cell>
          <cell r="B1520" t="str">
            <v>Наружный блок кондиционера</v>
          </cell>
          <cell r="C1520" t="str">
            <v>&gt;50</v>
          </cell>
          <cell r="D1520">
            <v>0</v>
          </cell>
          <cell r="E1520">
            <v>52283</v>
          </cell>
        </row>
        <row r="1521">
          <cell r="A1521" t="str">
            <v>MSFA1-12N8D6-O</v>
          </cell>
          <cell r="B1521" t="str">
            <v>Наружный блок кондиционера</v>
          </cell>
          <cell r="C1521">
            <v>0</v>
          </cell>
          <cell r="D1521">
            <v>0</v>
          </cell>
          <cell r="E1521">
            <v>54523</v>
          </cell>
        </row>
        <row r="1522">
          <cell r="A1522" t="str">
            <v>MSFE-09N8D6-O</v>
          </cell>
          <cell r="B1522" t="str">
            <v>Наружный блок кондиционера</v>
          </cell>
          <cell r="C1522" t="str">
            <v>&gt;50</v>
          </cell>
          <cell r="D1522">
            <v>0</v>
          </cell>
          <cell r="E1522">
            <v>37513</v>
          </cell>
        </row>
        <row r="1523">
          <cell r="A1523" t="str">
            <v>MSFE-12N8D6-O</v>
          </cell>
          <cell r="B1523" t="str">
            <v>Наружный блок кондиционера</v>
          </cell>
          <cell r="C1523">
            <v>0</v>
          </cell>
          <cell r="D1523">
            <v>0</v>
          </cell>
          <cell r="E1523">
            <v>40173</v>
          </cell>
        </row>
        <row r="1524">
          <cell r="A1524" t="str">
            <v>MSFE-18N8D6-O</v>
          </cell>
          <cell r="B1524" t="str">
            <v>Наружный блок кондиционера</v>
          </cell>
          <cell r="C1524">
            <v>0</v>
          </cell>
          <cell r="D1524">
            <v>8</v>
          </cell>
          <cell r="E1524">
            <v>55363</v>
          </cell>
        </row>
        <row r="1525">
          <cell r="A1525" t="str">
            <v>MSFE-24N8D6-O</v>
          </cell>
          <cell r="B1525" t="str">
            <v>Наружный блок кондиционера</v>
          </cell>
          <cell r="C1525">
            <v>0</v>
          </cell>
          <cell r="D1525">
            <v>0</v>
          </cell>
          <cell r="E1525">
            <v>74683</v>
          </cell>
        </row>
        <row r="1526">
          <cell r="A1526" t="str">
            <v>MSHP-09N8D6-O</v>
          </cell>
          <cell r="B1526" t="str">
            <v>Наружный блок кондиционера</v>
          </cell>
          <cell r="C1526">
            <v>0</v>
          </cell>
          <cell r="D1526">
            <v>0</v>
          </cell>
          <cell r="E1526">
            <v>73843</v>
          </cell>
        </row>
        <row r="1527">
          <cell r="A1527" t="str">
            <v>MSHP-12N8D6-O</v>
          </cell>
          <cell r="B1527" t="str">
            <v>Наружный блок кондиционера</v>
          </cell>
          <cell r="C1527">
            <v>0</v>
          </cell>
          <cell r="D1527">
            <v>0</v>
          </cell>
          <cell r="E1527">
            <v>77483</v>
          </cell>
        </row>
        <row r="1528">
          <cell r="A1528" t="str">
            <v>MSHP-18N8D0-O</v>
          </cell>
          <cell r="B1528" t="str">
            <v>Наружный блок кондиционера</v>
          </cell>
          <cell r="C1528">
            <v>0</v>
          </cell>
          <cell r="D1528">
            <v>0</v>
          </cell>
          <cell r="E1528">
            <v>98763</v>
          </cell>
        </row>
        <row r="1529">
          <cell r="A1529" t="str">
            <v>MSHP-24N8D0-O</v>
          </cell>
          <cell r="B1529" t="str">
            <v>Наружный блок кондиционера</v>
          </cell>
          <cell r="C1529">
            <v>0</v>
          </cell>
          <cell r="D1529">
            <v>0</v>
          </cell>
          <cell r="E1529">
            <v>125223</v>
          </cell>
        </row>
        <row r="1530">
          <cell r="A1530" t="str">
            <v>NAC-07F1AO</v>
          </cell>
          <cell r="B1530" t="str">
            <v>Наружный блок кондиционера</v>
          </cell>
          <cell r="C1530">
            <v>0</v>
          </cell>
          <cell r="D1530">
            <v>0</v>
          </cell>
          <cell r="E1530"/>
        </row>
        <row r="1531">
          <cell r="A1531" t="str">
            <v>NAC-09F1AO</v>
          </cell>
          <cell r="B1531" t="str">
            <v>Наружный блок кондиционера</v>
          </cell>
          <cell r="C1531">
            <v>0</v>
          </cell>
          <cell r="D1531">
            <v>0</v>
          </cell>
          <cell r="E1531"/>
        </row>
        <row r="1532">
          <cell r="A1532" t="str">
            <v>PRAW-07TEDA2/O</v>
          </cell>
          <cell r="B1532" t="str">
            <v>Наружный блок кондиционера</v>
          </cell>
          <cell r="C1532">
            <v>0</v>
          </cell>
          <cell r="D1532">
            <v>0</v>
          </cell>
          <cell r="E1532">
            <v>17639</v>
          </cell>
        </row>
        <row r="1533">
          <cell r="A1533" t="str">
            <v>PRAW-07TENA2/O</v>
          </cell>
          <cell r="B1533" t="str">
            <v>Наружный блок кондиционера</v>
          </cell>
          <cell r="C1533">
            <v>0</v>
          </cell>
          <cell r="D1533">
            <v>0</v>
          </cell>
          <cell r="E1533">
            <v>12599</v>
          </cell>
        </row>
        <row r="1534">
          <cell r="A1534" t="str">
            <v>PRAW-09TEDA2/O</v>
          </cell>
          <cell r="B1534" t="str">
            <v>Наружный блок кондиционера</v>
          </cell>
          <cell r="C1534">
            <v>0</v>
          </cell>
          <cell r="D1534">
            <v>0</v>
          </cell>
          <cell r="E1534">
            <v>19529</v>
          </cell>
        </row>
        <row r="1535">
          <cell r="A1535" t="str">
            <v>PRAW-09TENA2/O</v>
          </cell>
          <cell r="B1535" t="str">
            <v>Наружный блок кондиционера</v>
          </cell>
          <cell r="C1535">
            <v>0</v>
          </cell>
          <cell r="D1535">
            <v>0</v>
          </cell>
          <cell r="E1535">
            <v>13859</v>
          </cell>
        </row>
        <row r="1536">
          <cell r="A1536" t="str">
            <v>PRAW-12TENA2/O</v>
          </cell>
          <cell r="B1536" t="str">
            <v>Наружный блок кондиционера</v>
          </cell>
          <cell r="C1536">
            <v>0</v>
          </cell>
          <cell r="D1536">
            <v>0</v>
          </cell>
          <cell r="E1536">
            <v>20159</v>
          </cell>
        </row>
        <row r="1537">
          <cell r="A1537" t="str">
            <v>PRAW-18TEDA2/O</v>
          </cell>
          <cell r="B1537" t="str">
            <v>Наружный блок кондиционера</v>
          </cell>
          <cell r="C1537">
            <v>0</v>
          </cell>
          <cell r="D1537">
            <v>0</v>
          </cell>
          <cell r="E1537">
            <v>39059</v>
          </cell>
        </row>
        <row r="1538">
          <cell r="A1538" t="str">
            <v>PRAW-18TENA2/O</v>
          </cell>
          <cell r="B1538" t="str">
            <v>Наружный блок кондиционера</v>
          </cell>
          <cell r="C1538">
            <v>0</v>
          </cell>
          <cell r="D1538">
            <v>0</v>
          </cell>
          <cell r="E1538">
            <v>33389</v>
          </cell>
        </row>
        <row r="1539">
          <cell r="A1539" t="str">
            <v>PRAW-24TEDA2/O</v>
          </cell>
          <cell r="B1539" t="str">
            <v>Наружный блок кондиционера</v>
          </cell>
          <cell r="C1539">
            <v>0</v>
          </cell>
          <cell r="D1539">
            <v>0</v>
          </cell>
          <cell r="E1539">
            <v>48509</v>
          </cell>
        </row>
        <row r="1540">
          <cell r="A1540" t="str">
            <v>PRAW-24TENA2/O</v>
          </cell>
          <cell r="B1540" t="str">
            <v>Наружный блок кондиционера</v>
          </cell>
          <cell r="C1540">
            <v>0</v>
          </cell>
          <cell r="D1540">
            <v>0</v>
          </cell>
          <cell r="E1540">
            <v>42209</v>
          </cell>
        </row>
        <row r="1541">
          <cell r="A1541" t="str">
            <v>MVUC200CCU-VA3</v>
          </cell>
          <cell r="B1541" t="str">
            <v>Компрессорно-конденсаторный блок</v>
          </cell>
          <cell r="C1541">
            <v>0</v>
          </cell>
          <cell r="D1541">
            <v>0</v>
          </cell>
          <cell r="E1541"/>
        </row>
        <row r="1542">
          <cell r="A1542" t="str">
            <v>MVUC224CCU-VA3</v>
          </cell>
          <cell r="B1542" t="str">
            <v>Компрессорно-конденсаторный блок</v>
          </cell>
          <cell r="C1542">
            <v>0</v>
          </cell>
          <cell r="D1542">
            <v>0</v>
          </cell>
          <cell r="E1542"/>
        </row>
        <row r="1543">
          <cell r="A1543" t="str">
            <v>MVUC260CCU-VA3</v>
          </cell>
          <cell r="B1543" t="str">
            <v>Компрессорно-конденсаторный блок</v>
          </cell>
          <cell r="C1543">
            <v>0</v>
          </cell>
          <cell r="D1543">
            <v>1</v>
          </cell>
          <cell r="E1543"/>
        </row>
        <row r="1544">
          <cell r="A1544" t="str">
            <v>MVUC280CCU-VA3</v>
          </cell>
          <cell r="B1544" t="str">
            <v>Компрессорно-конденсаторный блок</v>
          </cell>
          <cell r="C1544">
            <v>1</v>
          </cell>
          <cell r="D1544">
            <v>5</v>
          </cell>
          <cell r="E1544"/>
        </row>
        <row r="1545">
          <cell r="A1545" t="str">
            <v>MVUC335CCU-VA3</v>
          </cell>
          <cell r="B1545" t="str">
            <v>Компрессорно-конденсаторный блок</v>
          </cell>
          <cell r="C1545">
            <v>5</v>
          </cell>
          <cell r="D1545">
            <v>1</v>
          </cell>
          <cell r="E1545"/>
        </row>
        <row r="1546">
          <cell r="A1546" t="str">
            <v>MVUC400CCU-VA3</v>
          </cell>
          <cell r="B1546" t="str">
            <v>Компрессорно-конденсаторный блок</v>
          </cell>
          <cell r="C1546">
            <v>0</v>
          </cell>
          <cell r="D1546">
            <v>0</v>
          </cell>
          <cell r="E1546"/>
        </row>
        <row r="1547">
          <cell r="A1547" t="str">
            <v>MVUC450CCU-VA3</v>
          </cell>
          <cell r="B1547" t="str">
            <v>Компрессорно-конденсаторный блок</v>
          </cell>
          <cell r="C1547">
            <v>0</v>
          </cell>
          <cell r="D1547">
            <v>3</v>
          </cell>
          <cell r="E1547"/>
        </row>
        <row r="1548">
          <cell r="A1548" t="str">
            <v>MVUC500CCU-VA3</v>
          </cell>
          <cell r="B1548" t="str">
            <v>Компрессорно-конденсаторный блок</v>
          </cell>
          <cell r="C1548">
            <v>0</v>
          </cell>
          <cell r="D1548">
            <v>0</v>
          </cell>
          <cell r="E1548"/>
        </row>
        <row r="1549">
          <cell r="A1549" t="str">
            <v>MVUC560CCU-VA3</v>
          </cell>
          <cell r="B1549" t="str">
            <v>Компрессорно-конденсаторный блок</v>
          </cell>
          <cell r="C1549">
            <v>3</v>
          </cell>
          <cell r="D1549">
            <v>0</v>
          </cell>
          <cell r="E1549"/>
        </row>
        <row r="1550">
          <cell r="A1550" t="str">
            <v>MVUC615CCU-VA3</v>
          </cell>
          <cell r="B1550" t="str">
            <v>Компрессорно-конденсаторный блок</v>
          </cell>
          <cell r="C1550">
            <v>8</v>
          </cell>
          <cell r="D1550">
            <v>1</v>
          </cell>
          <cell r="E1550"/>
        </row>
        <row r="1551">
          <cell r="A1551" t="str">
            <v>MVUC670CCU-VA3</v>
          </cell>
          <cell r="B1551" t="str">
            <v>Компрессорно-конденсаторный блок</v>
          </cell>
          <cell r="C1551">
            <v>0</v>
          </cell>
          <cell r="D1551">
            <v>0</v>
          </cell>
          <cell r="E1551"/>
        </row>
        <row r="1552">
          <cell r="A1552" t="str">
            <v>MVUC730CCU-VA3</v>
          </cell>
          <cell r="B1552" t="str">
            <v>Компрессорно-конденсаторный блок</v>
          </cell>
          <cell r="C1552">
            <v>0</v>
          </cell>
          <cell r="D1552">
            <v>0</v>
          </cell>
          <cell r="E1552"/>
        </row>
        <row r="1553">
          <cell r="A1553" t="str">
            <v>MVUC785CCU-VA3</v>
          </cell>
          <cell r="B1553" t="str">
            <v>Компрессорно-конденсаторный блок</v>
          </cell>
          <cell r="C1553">
            <v>0</v>
          </cell>
          <cell r="D1553">
            <v>0</v>
          </cell>
          <cell r="E1553"/>
        </row>
        <row r="1554">
          <cell r="A1554" t="str">
            <v>MVUC850CCU-VA3</v>
          </cell>
          <cell r="B1554" t="str">
            <v>Компрессорно-конденсаторный блок</v>
          </cell>
          <cell r="C1554">
            <v>0</v>
          </cell>
          <cell r="D1554">
            <v>0</v>
          </cell>
          <cell r="E1554"/>
        </row>
        <row r="1555">
          <cell r="A1555" t="str">
            <v>MVUH100CCU-VA1</v>
          </cell>
          <cell r="B1555" t="str">
            <v>Компрессорно-конденсаторный блок</v>
          </cell>
          <cell r="C1555">
            <v>0</v>
          </cell>
          <cell r="D1555">
            <v>5</v>
          </cell>
          <cell r="E1555"/>
        </row>
        <row r="1556">
          <cell r="A1556" t="str">
            <v>MVUH1060CCU-VA3</v>
          </cell>
          <cell r="B1556" t="str">
            <v>Компрессорно-конденсаторный блок</v>
          </cell>
          <cell r="C1556">
            <v>0</v>
          </cell>
          <cell r="D1556">
            <v>7</v>
          </cell>
          <cell r="E1556"/>
        </row>
        <row r="1557">
          <cell r="A1557" t="str">
            <v>MVUH120CCU-VA1</v>
          </cell>
          <cell r="B1557" t="str">
            <v>Компрессорно-конденсаторный блок</v>
          </cell>
          <cell r="C1557">
            <v>0</v>
          </cell>
          <cell r="D1557">
            <v>0</v>
          </cell>
          <cell r="E1557"/>
        </row>
        <row r="1558">
          <cell r="A1558" t="str">
            <v>MVUH140CCU-VA1</v>
          </cell>
          <cell r="B1558" t="str">
            <v>Компрессорно-конденсаторный блок</v>
          </cell>
          <cell r="C1558">
            <v>0</v>
          </cell>
          <cell r="D1558">
            <v>3</v>
          </cell>
          <cell r="E1558"/>
        </row>
        <row r="1559">
          <cell r="A1559" t="str">
            <v>MVUH160CCU-VA1</v>
          </cell>
          <cell r="B1559" t="str">
            <v>Компрессорно-конденсаторный блок</v>
          </cell>
          <cell r="C1559">
            <v>0</v>
          </cell>
          <cell r="D1559">
            <v>6</v>
          </cell>
          <cell r="E1559"/>
        </row>
        <row r="1560">
          <cell r="A1560" t="str">
            <v>MVUH180CCU-VA1</v>
          </cell>
          <cell r="B1560" t="str">
            <v>Компрессорно-конденсаторный блок</v>
          </cell>
          <cell r="C1560">
            <v>0</v>
          </cell>
          <cell r="D1560">
            <v>4</v>
          </cell>
          <cell r="E1560"/>
        </row>
        <row r="1561">
          <cell r="A1561" t="str">
            <v>MVUH35CCU-VA1</v>
          </cell>
          <cell r="B1561" t="str">
            <v>Компрессорно-конденсаторный блок</v>
          </cell>
          <cell r="C1561">
            <v>0</v>
          </cell>
          <cell r="D1561">
            <v>0</v>
          </cell>
          <cell r="E1561"/>
        </row>
        <row r="1562">
          <cell r="A1562" t="str">
            <v>MVUH50CCU-VA1</v>
          </cell>
          <cell r="B1562" t="str">
            <v>Компрессорно-конденсаторный блок</v>
          </cell>
          <cell r="C1562">
            <v>0</v>
          </cell>
          <cell r="D1562">
            <v>2</v>
          </cell>
          <cell r="E1562"/>
        </row>
        <row r="1563">
          <cell r="A1563" t="str">
            <v>MVUH60CCU-VA1</v>
          </cell>
          <cell r="B1563" t="str">
            <v>Компрессорно-конденсаторный блок</v>
          </cell>
          <cell r="C1563">
            <v>3</v>
          </cell>
          <cell r="D1563">
            <v>4</v>
          </cell>
          <cell r="E1563"/>
        </row>
        <row r="1564">
          <cell r="A1564" t="str">
            <v>MVUH80CCU-VA1</v>
          </cell>
          <cell r="B1564" t="str">
            <v>Компрессорно-конденсаторный блок</v>
          </cell>
          <cell r="C1564">
            <v>0</v>
          </cell>
          <cell r="D1564">
            <v>0</v>
          </cell>
          <cell r="E1564"/>
        </row>
        <row r="1565">
          <cell r="A1565" t="str">
            <v>MPPDA-09CRN7-Q</v>
          </cell>
          <cell r="B1565" t="str">
            <v>Мобильный кондиционер</v>
          </cell>
          <cell r="C1565">
            <v>0</v>
          </cell>
          <cell r="D1565">
            <v>0</v>
          </cell>
          <cell r="E1565">
            <v>42990</v>
          </cell>
        </row>
        <row r="1566">
          <cell r="A1566" t="str">
            <v>MPPDB-12CRN7-Q</v>
          </cell>
          <cell r="B1566" t="str">
            <v>Мобильный кондиционер</v>
          </cell>
          <cell r="C1566">
            <v>0</v>
          </cell>
          <cell r="D1566">
            <v>0</v>
          </cell>
          <cell r="E1566">
            <v>44990</v>
          </cell>
        </row>
        <row r="1567">
          <cell r="A1567" t="str">
            <v>MPPDB-12HRN1-Q</v>
          </cell>
          <cell r="B1567" t="str">
            <v>Мобильный кондиционер</v>
          </cell>
          <cell r="C1567">
            <v>0</v>
          </cell>
          <cell r="D1567">
            <v>0</v>
          </cell>
          <cell r="E1567">
            <v>49990</v>
          </cell>
        </row>
        <row r="1568">
          <cell r="A1568" t="str">
            <v>MPPHA-07CRN7-Q</v>
          </cell>
          <cell r="B1568" t="str">
            <v>Мобильный кондиционер</v>
          </cell>
          <cell r="C1568">
            <v>0</v>
          </cell>
          <cell r="D1568">
            <v>0</v>
          </cell>
          <cell r="E1568">
            <v>27990</v>
          </cell>
        </row>
        <row r="1569">
          <cell r="A1569" t="str">
            <v>MPPHA-09CRN7-Q</v>
          </cell>
          <cell r="B1569" t="str">
            <v>Мобильный кондиционер</v>
          </cell>
          <cell r="C1569">
            <v>0</v>
          </cell>
          <cell r="D1569">
            <v>0</v>
          </cell>
          <cell r="E1569">
            <v>29990</v>
          </cell>
        </row>
        <row r="1570">
          <cell r="A1570" t="str">
            <v>MPPT-12CRFN7-Q</v>
          </cell>
          <cell r="B1570" t="str">
            <v>Мобильный кондиционер</v>
          </cell>
          <cell r="C1570">
            <v>0</v>
          </cell>
          <cell r="D1570">
            <v>0</v>
          </cell>
          <cell r="E1570">
            <v>56990</v>
          </cell>
        </row>
        <row r="1571">
          <cell r="A1571" t="str">
            <v>MPPT-12CRN7-Q</v>
          </cell>
          <cell r="B1571" t="str">
            <v>Мобильный кондиционер</v>
          </cell>
          <cell r="C1571">
            <v>0</v>
          </cell>
          <cell r="D1571">
            <v>0</v>
          </cell>
          <cell r="E1571">
            <v>41999</v>
          </cell>
        </row>
        <row r="1572">
          <cell r="A1572" t="str">
            <v>K3MRR60HZRN1</v>
          </cell>
          <cell r="B1572" t="str">
            <v>Наружный блок кондиционера</v>
          </cell>
          <cell r="C1572">
            <v>12</v>
          </cell>
          <cell r="D1572">
            <v>0</v>
          </cell>
          <cell r="E1572"/>
        </row>
        <row r="1573">
          <cell r="A1573" t="str">
            <v>ASX07MH1Z1R</v>
          </cell>
          <cell r="B1573" t="str">
            <v>Внутренний блок мультисистемы</v>
          </cell>
          <cell r="C1573" t="str">
            <v>&gt;50</v>
          </cell>
          <cell r="D1573">
            <v>45</v>
          </cell>
          <cell r="E1573">
            <v>14290</v>
          </cell>
        </row>
        <row r="1574">
          <cell r="A1574" t="str">
            <v>ASX07MHZ1R</v>
          </cell>
          <cell r="B1574" t="str">
            <v>Внутренний блок мультисистемы</v>
          </cell>
          <cell r="C1574" t="str">
            <v>&gt;50</v>
          </cell>
          <cell r="D1574">
            <v>0</v>
          </cell>
          <cell r="E1574">
            <v>13790</v>
          </cell>
        </row>
        <row r="1575">
          <cell r="A1575" t="str">
            <v>ASX09MCZ1R</v>
          </cell>
          <cell r="B1575" t="str">
            <v>Внутренний блок мультисистемы</v>
          </cell>
          <cell r="C1575">
            <v>25</v>
          </cell>
          <cell r="D1575">
            <v>0</v>
          </cell>
          <cell r="E1575">
            <v>24790</v>
          </cell>
        </row>
        <row r="1576">
          <cell r="A1576" t="str">
            <v>ASX09MCZ1R/A-Q4B</v>
          </cell>
          <cell r="B1576" t="str">
            <v>Внутренний блок мультисистемы</v>
          </cell>
          <cell r="C1576">
            <v>25</v>
          </cell>
          <cell r="D1576">
            <v>0</v>
          </cell>
          <cell r="E1576">
            <v>30990</v>
          </cell>
        </row>
        <row r="1577">
          <cell r="A1577" t="str">
            <v>ASX09MCZ1R1</v>
          </cell>
          <cell r="B1577" t="str">
            <v>Внутренний блок мультисистемы</v>
          </cell>
          <cell r="C1577">
            <v>13</v>
          </cell>
          <cell r="D1577">
            <v>19</v>
          </cell>
          <cell r="E1577">
            <v>26190</v>
          </cell>
        </row>
        <row r="1578">
          <cell r="A1578" t="str">
            <v>ASX09MCZ1R1/A-Q4B2</v>
          </cell>
          <cell r="B1578" t="str">
            <v>Внутренний блок мультисистемы</v>
          </cell>
          <cell r="C1578">
            <v>13</v>
          </cell>
          <cell r="D1578">
            <v>19</v>
          </cell>
          <cell r="E1578">
            <v>32690</v>
          </cell>
        </row>
        <row r="1579">
          <cell r="A1579" t="str">
            <v>ASX09MDZ1R</v>
          </cell>
          <cell r="B1579" t="str">
            <v>Внутренний блок мультисистемы</v>
          </cell>
          <cell r="C1579">
            <v>32</v>
          </cell>
          <cell r="D1579">
            <v>0</v>
          </cell>
          <cell r="E1579">
            <v>29190</v>
          </cell>
        </row>
        <row r="1580">
          <cell r="A1580" t="str">
            <v>ASX09MDZ1R1</v>
          </cell>
          <cell r="B1580" t="str">
            <v>Внутренний блок мультисистемы</v>
          </cell>
          <cell r="C1580">
            <v>24</v>
          </cell>
          <cell r="D1580">
            <v>36</v>
          </cell>
          <cell r="E1580">
            <v>30690</v>
          </cell>
        </row>
        <row r="1581">
          <cell r="A1581" t="str">
            <v>ASX09MH1Z1R</v>
          </cell>
          <cell r="B1581" t="str">
            <v>Внутренний блок мультисистемы</v>
          </cell>
          <cell r="C1581">
            <v>3</v>
          </cell>
          <cell r="D1581">
            <v>0</v>
          </cell>
          <cell r="E1581">
            <v>14990</v>
          </cell>
        </row>
        <row r="1582">
          <cell r="A1582" t="str">
            <v>ASX09MHZ1R</v>
          </cell>
          <cell r="B1582" t="str">
            <v>Внутренний блок мультисистемы</v>
          </cell>
          <cell r="C1582">
            <v>0</v>
          </cell>
          <cell r="D1582">
            <v>0</v>
          </cell>
          <cell r="E1582">
            <v>14590</v>
          </cell>
        </row>
        <row r="1583">
          <cell r="A1583" t="str">
            <v>ASX12MCZ1R</v>
          </cell>
          <cell r="B1583" t="str">
            <v>Внутренний блок мультисистемы</v>
          </cell>
          <cell r="C1583">
            <v>9</v>
          </cell>
          <cell r="D1583">
            <v>0</v>
          </cell>
          <cell r="E1583">
            <v>26490</v>
          </cell>
        </row>
        <row r="1584">
          <cell r="A1584" t="str">
            <v>ASX12MCZ1R/A-Q4B</v>
          </cell>
          <cell r="B1584" t="str">
            <v>Внутренний блок мультисистемы</v>
          </cell>
          <cell r="C1584">
            <v>9</v>
          </cell>
          <cell r="D1584">
            <v>0</v>
          </cell>
          <cell r="E1584">
            <v>32690</v>
          </cell>
        </row>
        <row r="1585">
          <cell r="A1585" t="str">
            <v>ASX12MCZ1R1</v>
          </cell>
          <cell r="B1585" t="str">
            <v>Внутренний блок мультисистемы</v>
          </cell>
          <cell r="C1585">
            <v>20</v>
          </cell>
          <cell r="D1585">
            <v>17</v>
          </cell>
          <cell r="E1585">
            <v>28190</v>
          </cell>
        </row>
        <row r="1586">
          <cell r="A1586" t="str">
            <v>ASX12MCZ1R1/A-Q4B2</v>
          </cell>
          <cell r="B1586" t="str">
            <v>Внутренний блок мультисистемы</v>
          </cell>
          <cell r="C1586">
            <v>20</v>
          </cell>
          <cell r="D1586">
            <v>17</v>
          </cell>
          <cell r="E1586">
            <v>34690</v>
          </cell>
        </row>
        <row r="1587">
          <cell r="A1587" t="str">
            <v>ASX12MDZ1R</v>
          </cell>
          <cell r="B1587" t="str">
            <v>Внутренний блок мультисистемы</v>
          </cell>
          <cell r="C1587">
            <v>12</v>
          </cell>
          <cell r="D1587">
            <v>0</v>
          </cell>
          <cell r="E1587">
            <v>30090</v>
          </cell>
        </row>
        <row r="1588">
          <cell r="A1588" t="str">
            <v>ASX12MDZ1R1</v>
          </cell>
          <cell r="B1588" t="str">
            <v>Внутренний блок мультисистемы</v>
          </cell>
          <cell r="C1588">
            <v>20</v>
          </cell>
          <cell r="D1588">
            <v>19</v>
          </cell>
          <cell r="E1588">
            <v>31690</v>
          </cell>
        </row>
        <row r="1589">
          <cell r="A1589" t="str">
            <v>ASX12MH1Z1R</v>
          </cell>
          <cell r="B1589" t="str">
            <v>Внутренний блок мультисистемы</v>
          </cell>
          <cell r="C1589">
            <v>0</v>
          </cell>
          <cell r="D1589">
            <v>0</v>
          </cell>
          <cell r="E1589">
            <v>16590</v>
          </cell>
        </row>
        <row r="1590">
          <cell r="A1590" t="str">
            <v>ASX12MHZ1R</v>
          </cell>
          <cell r="B1590" t="str">
            <v>Внутренний блок мультисистемы</v>
          </cell>
          <cell r="C1590">
            <v>41</v>
          </cell>
          <cell r="D1590">
            <v>0</v>
          </cell>
          <cell r="E1590">
            <v>16090</v>
          </cell>
        </row>
        <row r="1591">
          <cell r="A1591" t="str">
            <v>ASX18MCZ1R</v>
          </cell>
          <cell r="B1591" t="str">
            <v>Внутренний блок мультисистемы</v>
          </cell>
          <cell r="C1591">
            <v>12</v>
          </cell>
          <cell r="D1591">
            <v>0</v>
          </cell>
          <cell r="E1591">
            <v>29390</v>
          </cell>
        </row>
        <row r="1592">
          <cell r="A1592" t="str">
            <v>ASX18MCZ1R/A-Q4B</v>
          </cell>
          <cell r="B1592" t="str">
            <v>Внутренний блок мультисистемы</v>
          </cell>
          <cell r="C1592">
            <v>12</v>
          </cell>
          <cell r="D1592">
            <v>0</v>
          </cell>
          <cell r="E1592">
            <v>35590</v>
          </cell>
        </row>
        <row r="1593">
          <cell r="A1593" t="str">
            <v>ASX18MCZ1R1</v>
          </cell>
          <cell r="B1593" t="str">
            <v>Внутренний блок мультисистемы</v>
          </cell>
          <cell r="C1593">
            <v>18</v>
          </cell>
          <cell r="D1593">
            <v>16</v>
          </cell>
          <cell r="E1593">
            <v>31290</v>
          </cell>
        </row>
        <row r="1594">
          <cell r="A1594" t="str">
            <v>ASX18MCZ1R1/A-Q4B2</v>
          </cell>
          <cell r="B1594" t="str">
            <v>Внутренний блок мультисистемы</v>
          </cell>
          <cell r="C1594">
            <v>18</v>
          </cell>
          <cell r="D1594">
            <v>16</v>
          </cell>
          <cell r="E1594">
            <v>37790</v>
          </cell>
        </row>
        <row r="1595">
          <cell r="A1595" t="str">
            <v>ASX18MDZ1R</v>
          </cell>
          <cell r="B1595" t="str">
            <v>Внутренний блок мультисистемы</v>
          </cell>
          <cell r="C1595">
            <v>10</v>
          </cell>
          <cell r="D1595">
            <v>0</v>
          </cell>
          <cell r="E1595">
            <v>37090</v>
          </cell>
        </row>
        <row r="1596">
          <cell r="A1596" t="str">
            <v>ASX18MDZ1R1</v>
          </cell>
          <cell r="B1596" t="str">
            <v>Внутренний блок мультисистемы</v>
          </cell>
          <cell r="C1596">
            <v>16</v>
          </cell>
          <cell r="D1596">
            <v>19</v>
          </cell>
          <cell r="E1596">
            <v>39190</v>
          </cell>
        </row>
        <row r="1597">
          <cell r="A1597" t="str">
            <v>ASX18MH1Z1R</v>
          </cell>
          <cell r="B1597" t="str">
            <v>Внутренний блок мультисистемы</v>
          </cell>
          <cell r="C1597">
            <v>44</v>
          </cell>
          <cell r="D1597">
            <v>0</v>
          </cell>
          <cell r="E1597">
            <v>19090</v>
          </cell>
        </row>
        <row r="1598">
          <cell r="A1598" t="str">
            <v>ASX18MHZ1R</v>
          </cell>
          <cell r="B1598" t="str">
            <v>Внутренний блок мультисистемы</v>
          </cell>
          <cell r="C1598">
            <v>35</v>
          </cell>
          <cell r="D1598">
            <v>0</v>
          </cell>
          <cell r="E1598">
            <v>18590</v>
          </cell>
        </row>
        <row r="1599">
          <cell r="A1599" t="str">
            <v>DA25AMKS1R</v>
          </cell>
          <cell r="B1599" t="str">
            <v>Внутренний блок мультисистемы</v>
          </cell>
          <cell r="C1599">
            <v>1</v>
          </cell>
          <cell r="D1599">
            <v>0</v>
          </cell>
          <cell r="E1599">
            <v>41590</v>
          </cell>
        </row>
        <row r="1600">
          <cell r="A1600" t="str">
            <v>DA25AMMS1R</v>
          </cell>
          <cell r="B1600" t="str">
            <v>Внутренний блок мультисистемы</v>
          </cell>
          <cell r="C1600">
            <v>0</v>
          </cell>
          <cell r="D1600">
            <v>0</v>
          </cell>
          <cell r="E1600">
            <v>33490</v>
          </cell>
        </row>
        <row r="1601">
          <cell r="A1601" t="str">
            <v>DA35AMFS1R</v>
          </cell>
          <cell r="B1601" t="str">
            <v>Внутренний блок мультисистемы</v>
          </cell>
          <cell r="C1601">
            <v>0</v>
          </cell>
          <cell r="D1601">
            <v>0</v>
          </cell>
          <cell r="E1601">
            <v>33201</v>
          </cell>
        </row>
        <row r="1602">
          <cell r="A1602" t="str">
            <v>DA35AMFS1R/DPT03MA</v>
          </cell>
          <cell r="B1602" t="str">
            <v>Внутренний блок мультисистемы</v>
          </cell>
          <cell r="C1602">
            <v>0</v>
          </cell>
          <cell r="D1602">
            <v>0</v>
          </cell>
          <cell r="E1602">
            <v>36890</v>
          </cell>
        </row>
        <row r="1603">
          <cell r="A1603" t="str">
            <v>DA35AMKS1R</v>
          </cell>
          <cell r="B1603" t="str">
            <v>Внутренний блок мультисистемы</v>
          </cell>
          <cell r="C1603">
            <v>1</v>
          </cell>
          <cell r="D1603">
            <v>0</v>
          </cell>
          <cell r="E1603">
            <v>42790</v>
          </cell>
        </row>
        <row r="1604">
          <cell r="A1604" t="str">
            <v>DA35AMMS1R</v>
          </cell>
          <cell r="B1604" t="str">
            <v>Внутренний блок мультисистемы</v>
          </cell>
          <cell r="C1604">
            <v>0</v>
          </cell>
          <cell r="D1604">
            <v>0</v>
          </cell>
          <cell r="E1604">
            <v>34390</v>
          </cell>
        </row>
        <row r="1605">
          <cell r="A1605" t="str">
            <v>DA50AMFS1R</v>
          </cell>
          <cell r="B1605" t="str">
            <v>Внутренний блок мультисистемы</v>
          </cell>
          <cell r="C1605">
            <v>3</v>
          </cell>
          <cell r="D1605">
            <v>0</v>
          </cell>
          <cell r="E1605">
            <v>34401</v>
          </cell>
        </row>
        <row r="1606">
          <cell r="A1606" t="str">
            <v>DA50AMFS1R/DPT03MA</v>
          </cell>
          <cell r="B1606" t="str">
            <v>Внутренний блок мультисистемы</v>
          </cell>
          <cell r="C1606">
            <v>2</v>
          </cell>
          <cell r="D1606">
            <v>0</v>
          </cell>
          <cell r="E1606">
            <v>38090</v>
          </cell>
        </row>
        <row r="1607">
          <cell r="A1607" t="str">
            <v>DA50AMKS1R</v>
          </cell>
          <cell r="B1607" t="str">
            <v>Внутренний блок мультисистемы</v>
          </cell>
          <cell r="C1607">
            <v>0</v>
          </cell>
          <cell r="D1607">
            <v>0</v>
          </cell>
          <cell r="E1607">
            <v>43690</v>
          </cell>
        </row>
        <row r="1608">
          <cell r="A1608" t="str">
            <v>DA50AMMS1R</v>
          </cell>
          <cell r="B1608" t="str">
            <v>Внутренний блок мультисистемы</v>
          </cell>
          <cell r="C1608">
            <v>6</v>
          </cell>
          <cell r="D1608">
            <v>0</v>
          </cell>
          <cell r="E1608">
            <v>37290</v>
          </cell>
        </row>
        <row r="1609">
          <cell r="A1609" t="str">
            <v>DA60AMMS1R</v>
          </cell>
          <cell r="B1609" t="str">
            <v>Внутренний блок мультисистемы</v>
          </cell>
          <cell r="C1609">
            <v>17</v>
          </cell>
          <cell r="D1609">
            <v>0</v>
          </cell>
          <cell r="E1609">
            <v>43090</v>
          </cell>
        </row>
        <row r="1610">
          <cell r="A1610" t="str">
            <v>DA70AMCS1R</v>
          </cell>
          <cell r="B1610" t="str">
            <v>Внутренний блок мультисистемы</v>
          </cell>
          <cell r="C1610">
            <v>0</v>
          </cell>
          <cell r="D1610">
            <v>0</v>
          </cell>
          <cell r="E1610">
            <v>46521</v>
          </cell>
        </row>
        <row r="1611">
          <cell r="A1611" t="str">
            <v>DA70AMCS1R/DPC04MA</v>
          </cell>
          <cell r="B1611" t="str">
            <v>Внутренний блок мультисистемы</v>
          </cell>
          <cell r="C1611">
            <v>0</v>
          </cell>
          <cell r="D1611">
            <v>0</v>
          </cell>
          <cell r="E1611">
            <v>51690</v>
          </cell>
        </row>
        <row r="1612">
          <cell r="A1612" t="str">
            <v>DA70AMKS1R</v>
          </cell>
          <cell r="B1612" t="str">
            <v>Внутренний блок мультисистемы</v>
          </cell>
          <cell r="C1612">
            <v>0</v>
          </cell>
          <cell r="D1612">
            <v>0</v>
          </cell>
          <cell r="E1612">
            <v>50890</v>
          </cell>
        </row>
        <row r="1613">
          <cell r="A1613" t="str">
            <v>DA70AMMS1R</v>
          </cell>
          <cell r="B1613" t="str">
            <v>Внутренний блок мультисистемы</v>
          </cell>
          <cell r="C1613">
            <v>9</v>
          </cell>
          <cell r="D1613">
            <v>0</v>
          </cell>
          <cell r="E1613">
            <v>57190</v>
          </cell>
        </row>
        <row r="1614">
          <cell r="A1614" t="str">
            <v>KMGA26HZRN1</v>
          </cell>
          <cell r="B1614" t="str">
            <v>Внутренний блок мультисистемы</v>
          </cell>
          <cell r="C1614">
            <v>0</v>
          </cell>
          <cell r="D1614">
            <v>0</v>
          </cell>
          <cell r="E1614">
            <v>15490</v>
          </cell>
        </row>
        <row r="1615">
          <cell r="A1615" t="str">
            <v>KMGA35HZRN1</v>
          </cell>
          <cell r="B1615" t="str">
            <v>Внутренний блок мультисистемы</v>
          </cell>
          <cell r="C1615">
            <v>0</v>
          </cell>
          <cell r="D1615">
            <v>0</v>
          </cell>
          <cell r="E1615">
            <v>16390</v>
          </cell>
        </row>
        <row r="1616">
          <cell r="A1616" t="str">
            <v>KMGA53HZRN1</v>
          </cell>
          <cell r="B1616" t="str">
            <v>Внутренний блок мультисистемы</v>
          </cell>
          <cell r="C1616">
            <v>0</v>
          </cell>
          <cell r="D1616">
            <v>39</v>
          </cell>
          <cell r="E1616">
            <v>24490</v>
          </cell>
        </row>
        <row r="1617">
          <cell r="A1617" t="str">
            <v>KMGA70HZRN1</v>
          </cell>
          <cell r="B1617" t="str">
            <v>Внутренний блок мультисистемы</v>
          </cell>
          <cell r="C1617">
            <v>0</v>
          </cell>
          <cell r="D1617">
            <v>0</v>
          </cell>
          <cell r="E1617">
            <v>31090</v>
          </cell>
        </row>
        <row r="1618">
          <cell r="A1618" t="str">
            <v>KMGBB35HZAN1</v>
          </cell>
          <cell r="B1618" t="str">
            <v>Внутренний блок мультисистемы</v>
          </cell>
          <cell r="C1618">
            <v>0</v>
          </cell>
          <cell r="D1618" t="str">
            <v>&gt;50</v>
          </cell>
          <cell r="E1618">
            <v>14700</v>
          </cell>
        </row>
        <row r="1619">
          <cell r="A1619" t="str">
            <v>KMGKU21HZRN1</v>
          </cell>
          <cell r="B1619" t="str">
            <v>Внутренний блок мультисистемы</v>
          </cell>
          <cell r="C1619">
            <v>0</v>
          </cell>
          <cell r="D1619">
            <v>0</v>
          </cell>
          <cell r="E1619">
            <v>15190</v>
          </cell>
        </row>
        <row r="1620">
          <cell r="A1620" t="str">
            <v>KMGKU26HZRN1</v>
          </cell>
          <cell r="B1620" t="str">
            <v>Внутренний блок мультисистемы</v>
          </cell>
          <cell r="C1620">
            <v>0</v>
          </cell>
          <cell r="D1620">
            <v>0</v>
          </cell>
          <cell r="E1620">
            <v>16190</v>
          </cell>
        </row>
        <row r="1621">
          <cell r="A1621" t="str">
            <v>KMGKU35HZRN1</v>
          </cell>
          <cell r="B1621" t="str">
            <v>Внутренний блок мультисистемы</v>
          </cell>
          <cell r="C1621">
            <v>0</v>
          </cell>
          <cell r="D1621">
            <v>0</v>
          </cell>
          <cell r="E1621">
            <v>17290</v>
          </cell>
        </row>
        <row r="1622">
          <cell r="A1622" t="str">
            <v>KMGKU53HZRN1</v>
          </cell>
          <cell r="B1622" t="str">
            <v>Внутренний блок мультисистемы</v>
          </cell>
          <cell r="C1622">
            <v>0</v>
          </cell>
          <cell r="D1622">
            <v>0</v>
          </cell>
          <cell r="E1622">
            <v>25790</v>
          </cell>
        </row>
        <row r="1623">
          <cell r="A1623" t="str">
            <v>KMGP26HZRN1</v>
          </cell>
          <cell r="B1623" t="str">
            <v>Внутренний блок мультисистемы</v>
          </cell>
          <cell r="C1623">
            <v>0</v>
          </cell>
          <cell r="D1623">
            <v>0</v>
          </cell>
          <cell r="E1623">
            <v>17290</v>
          </cell>
        </row>
        <row r="1624">
          <cell r="A1624" t="str">
            <v>KMGP35HZRN1</v>
          </cell>
          <cell r="B1624" t="str">
            <v>Внутренний блок мультисистемы</v>
          </cell>
          <cell r="C1624">
            <v>0</v>
          </cell>
          <cell r="D1624">
            <v>0</v>
          </cell>
          <cell r="E1624">
            <v>18390</v>
          </cell>
        </row>
        <row r="1625">
          <cell r="A1625" t="str">
            <v>KMGP53HZRN1</v>
          </cell>
          <cell r="B1625" t="str">
            <v>Внутренний блок мультисистемы</v>
          </cell>
          <cell r="C1625">
            <v>0</v>
          </cell>
          <cell r="D1625">
            <v>0</v>
          </cell>
          <cell r="E1625">
            <v>27190</v>
          </cell>
        </row>
        <row r="1626">
          <cell r="A1626" t="str">
            <v>KMGP70HZRN1</v>
          </cell>
          <cell r="B1626" t="str">
            <v>Внутренний блок мультисистемы</v>
          </cell>
          <cell r="C1626">
            <v>0</v>
          </cell>
          <cell r="D1626">
            <v>0</v>
          </cell>
          <cell r="E1626">
            <v>34590</v>
          </cell>
        </row>
        <row r="1627">
          <cell r="A1627" t="str">
            <v>KMKA20HZRN1R</v>
          </cell>
          <cell r="B1627" t="str">
            <v>Внутренний блок мультисистемы</v>
          </cell>
          <cell r="C1627">
            <v>0</v>
          </cell>
          <cell r="D1627">
            <v>0</v>
          </cell>
          <cell r="E1627">
            <v>36390</v>
          </cell>
        </row>
        <row r="1628">
          <cell r="A1628" t="str">
            <v>KMKA25HZRN1R</v>
          </cell>
          <cell r="B1628" t="str">
            <v>Внутренний блок мультисистемы</v>
          </cell>
          <cell r="C1628">
            <v>0</v>
          </cell>
          <cell r="D1628" t="str">
            <v>&gt;50</v>
          </cell>
          <cell r="E1628">
            <v>37490</v>
          </cell>
        </row>
        <row r="1629">
          <cell r="A1629" t="str">
            <v>KMKB35HZRN1R</v>
          </cell>
          <cell r="B1629" t="str">
            <v>Внутренний блок мультисистемы</v>
          </cell>
          <cell r="C1629">
            <v>0</v>
          </cell>
          <cell r="D1629" t="str">
            <v>&gt;50</v>
          </cell>
          <cell r="E1629">
            <v>38590</v>
          </cell>
        </row>
        <row r="1630">
          <cell r="A1630" t="str">
            <v>KMKB50HZRN1R</v>
          </cell>
          <cell r="B1630" t="str">
            <v>Внутренний блок мультисистемы</v>
          </cell>
          <cell r="C1630">
            <v>19</v>
          </cell>
          <cell r="D1630" t="str">
            <v>&gt;50</v>
          </cell>
          <cell r="E1630">
            <v>47590</v>
          </cell>
        </row>
        <row r="1631">
          <cell r="A1631" t="str">
            <v>KMKM20HZRN1R</v>
          </cell>
          <cell r="B1631" t="str">
            <v>Внутренний блок мультисистемы</v>
          </cell>
          <cell r="C1631">
            <v>0</v>
          </cell>
          <cell r="D1631">
            <v>0</v>
          </cell>
          <cell r="E1631">
            <v>38290</v>
          </cell>
        </row>
        <row r="1632">
          <cell r="A1632" t="str">
            <v>KMKM25HZRN1R</v>
          </cell>
          <cell r="B1632" t="str">
            <v>Внутренний блок мультисистемы</v>
          </cell>
          <cell r="C1632">
            <v>0</v>
          </cell>
          <cell r="D1632">
            <v>0</v>
          </cell>
          <cell r="E1632">
            <v>39390</v>
          </cell>
        </row>
        <row r="1633">
          <cell r="A1633" t="str">
            <v>KMKM35HZRN1R</v>
          </cell>
          <cell r="B1633" t="str">
            <v>Внутренний блок мультисистемы</v>
          </cell>
          <cell r="C1633">
            <v>0</v>
          </cell>
          <cell r="D1633">
            <v>0</v>
          </cell>
          <cell r="E1633">
            <v>41090</v>
          </cell>
        </row>
        <row r="1634">
          <cell r="A1634" t="str">
            <v>KMKM50HZRN1R</v>
          </cell>
          <cell r="B1634" t="str">
            <v>Внутренний блок мультисистемы</v>
          </cell>
          <cell r="C1634">
            <v>0</v>
          </cell>
          <cell r="D1634">
            <v>0</v>
          </cell>
          <cell r="E1634">
            <v>49990</v>
          </cell>
        </row>
        <row r="1635">
          <cell r="A1635" t="str">
            <v>KMZA20HZRN1</v>
          </cell>
          <cell r="B1635" t="str">
            <v>Внутренний блок мультисистемы</v>
          </cell>
          <cell r="C1635">
            <v>44</v>
          </cell>
          <cell r="D1635">
            <v>1</v>
          </cell>
          <cell r="E1635">
            <v>31390</v>
          </cell>
        </row>
        <row r="1636">
          <cell r="A1636" t="str">
            <v>KMZA20HZRN1/KPU65-D</v>
          </cell>
          <cell r="B1636" t="str">
            <v>Внутренний блок мультисистемы</v>
          </cell>
          <cell r="C1636">
            <v>2</v>
          </cell>
          <cell r="D1636">
            <v>0</v>
          </cell>
          <cell r="E1636">
            <v>39390</v>
          </cell>
        </row>
        <row r="1637">
          <cell r="A1637" t="str">
            <v>KMZA25HZRN1</v>
          </cell>
          <cell r="B1637" t="str">
            <v>Внутренний блок мультисистемы</v>
          </cell>
          <cell r="C1637">
            <v>10</v>
          </cell>
          <cell r="D1637">
            <v>0</v>
          </cell>
          <cell r="E1637">
            <v>33290</v>
          </cell>
        </row>
        <row r="1638">
          <cell r="A1638" t="str">
            <v>KMZA25HZRN1/KPU65-D</v>
          </cell>
          <cell r="B1638" t="str">
            <v>Внутренний блок мультисистемы</v>
          </cell>
          <cell r="C1638">
            <v>2</v>
          </cell>
          <cell r="D1638">
            <v>0</v>
          </cell>
          <cell r="E1638">
            <v>41290</v>
          </cell>
        </row>
        <row r="1639">
          <cell r="A1639" t="str">
            <v>KMZAA20HZRN1</v>
          </cell>
          <cell r="B1639" t="str">
            <v>Внутренний блок мультисистемы</v>
          </cell>
          <cell r="C1639">
            <v>0</v>
          </cell>
          <cell r="D1639">
            <v>7</v>
          </cell>
          <cell r="E1639">
            <v>29090</v>
          </cell>
        </row>
        <row r="1640">
          <cell r="A1640" t="str">
            <v>KMZAA20HZRN1/KPU65-D4</v>
          </cell>
          <cell r="B1640" t="str">
            <v>Внутренний блок мультисистемы</v>
          </cell>
          <cell r="C1640">
            <v>0</v>
          </cell>
          <cell r="D1640">
            <v>7</v>
          </cell>
          <cell r="E1640">
            <v>37090</v>
          </cell>
        </row>
        <row r="1641">
          <cell r="A1641" t="str">
            <v>KMZAA25HZRN1</v>
          </cell>
          <cell r="B1641" t="str">
            <v>Внутренний блок мультисистемы</v>
          </cell>
          <cell r="C1641">
            <v>0</v>
          </cell>
          <cell r="D1641">
            <v>0</v>
          </cell>
          <cell r="E1641">
            <v>31290</v>
          </cell>
        </row>
        <row r="1642">
          <cell r="A1642" t="str">
            <v>KMZAA25HZRN1/KPU65-D4</v>
          </cell>
          <cell r="B1642" t="str">
            <v>Внутренний блок мультисистемы</v>
          </cell>
          <cell r="C1642">
            <v>0</v>
          </cell>
          <cell r="D1642">
            <v>0</v>
          </cell>
          <cell r="E1642">
            <v>39290</v>
          </cell>
        </row>
        <row r="1643">
          <cell r="A1643" t="str">
            <v>KMZB35HZRN1</v>
          </cell>
          <cell r="B1643" t="str">
            <v>Внутренний блок мультисистемы</v>
          </cell>
          <cell r="C1643">
            <v>9</v>
          </cell>
          <cell r="D1643">
            <v>0</v>
          </cell>
          <cell r="E1643">
            <v>36290</v>
          </cell>
        </row>
        <row r="1644">
          <cell r="A1644" t="str">
            <v>KMZB35HZRN1/KPU65-D</v>
          </cell>
          <cell r="B1644" t="str">
            <v>Внутренний блок мультисистемы</v>
          </cell>
          <cell r="C1644">
            <v>2</v>
          </cell>
          <cell r="D1644">
            <v>0</v>
          </cell>
          <cell r="E1644">
            <v>44290</v>
          </cell>
        </row>
        <row r="1645">
          <cell r="A1645" t="str">
            <v>KMZB50HZRN1</v>
          </cell>
          <cell r="B1645" t="str">
            <v>Внутренний блок мультисистемы</v>
          </cell>
          <cell r="C1645">
            <v>0</v>
          </cell>
          <cell r="D1645">
            <v>0</v>
          </cell>
          <cell r="E1645">
            <v>37190</v>
          </cell>
        </row>
        <row r="1646">
          <cell r="A1646" t="str">
            <v>KMZB50HZRN1/KPU65-D</v>
          </cell>
          <cell r="B1646" t="str">
            <v>Внутренний блок мультисистемы</v>
          </cell>
          <cell r="C1646">
            <v>0</v>
          </cell>
          <cell r="D1646">
            <v>0</v>
          </cell>
          <cell r="E1646">
            <v>45190</v>
          </cell>
        </row>
        <row r="1647">
          <cell r="A1647" t="str">
            <v>KMZBA35HZRN1</v>
          </cell>
          <cell r="B1647" t="str">
            <v>Внутренний блок мультисистемы</v>
          </cell>
          <cell r="C1647">
            <v>0</v>
          </cell>
          <cell r="D1647">
            <v>37</v>
          </cell>
          <cell r="E1647">
            <v>34690</v>
          </cell>
        </row>
        <row r="1648">
          <cell r="A1648" t="str">
            <v>KMZBA35HZRN1/KPU65-D4</v>
          </cell>
          <cell r="B1648" t="str">
            <v>Внутренний блок мультисистемы</v>
          </cell>
          <cell r="C1648">
            <v>0</v>
          </cell>
          <cell r="D1648">
            <v>37</v>
          </cell>
          <cell r="E1648">
            <v>42690</v>
          </cell>
        </row>
        <row r="1649">
          <cell r="A1649" t="str">
            <v>KMZBA50HZRN1</v>
          </cell>
          <cell r="B1649" t="str">
            <v>Внутренний блок мультисистемы</v>
          </cell>
          <cell r="C1649">
            <v>0</v>
          </cell>
          <cell r="D1649">
            <v>0</v>
          </cell>
          <cell r="E1649">
            <v>35690</v>
          </cell>
        </row>
        <row r="1650">
          <cell r="A1650" t="str">
            <v>KMZBA50HZRN1/KPU65-D4</v>
          </cell>
          <cell r="B1650" t="str">
            <v>Внутренний блок мультисистемы</v>
          </cell>
          <cell r="C1650">
            <v>0</v>
          </cell>
          <cell r="D1650">
            <v>0</v>
          </cell>
          <cell r="E1650">
            <v>43690</v>
          </cell>
        </row>
        <row r="1651">
          <cell r="A1651" t="str">
            <v>MCA3I-07NXD0</v>
          </cell>
          <cell r="B1651" t="str">
            <v>Внутренний блок мультисистемы</v>
          </cell>
          <cell r="C1651">
            <v>13</v>
          </cell>
          <cell r="D1651">
            <v>0</v>
          </cell>
          <cell r="E1651">
            <v>34790</v>
          </cell>
        </row>
        <row r="1652">
          <cell r="A1652" t="str">
            <v>MCA3I-07NXD0/T-MBQ4-03E</v>
          </cell>
          <cell r="B1652" t="str">
            <v>Внутренний блок мультисистемы</v>
          </cell>
          <cell r="C1652">
            <v>0</v>
          </cell>
          <cell r="D1652">
            <v>0</v>
          </cell>
          <cell r="E1652">
            <v>38780</v>
          </cell>
        </row>
        <row r="1653">
          <cell r="A1653" t="str">
            <v>MCA3I-09NXD0</v>
          </cell>
          <cell r="B1653" t="str">
            <v>Внутренний блок мультисистемы</v>
          </cell>
          <cell r="C1653">
            <v>5</v>
          </cell>
          <cell r="D1653">
            <v>0</v>
          </cell>
          <cell r="E1653">
            <v>37190</v>
          </cell>
        </row>
        <row r="1654">
          <cell r="A1654" t="str">
            <v>MCA3I-09NXD0/T-MBQ4-03E</v>
          </cell>
          <cell r="B1654" t="str">
            <v>Внутренний блок мультисистемы</v>
          </cell>
          <cell r="C1654">
            <v>0</v>
          </cell>
          <cell r="D1654">
            <v>0</v>
          </cell>
          <cell r="E1654">
            <v>41180</v>
          </cell>
        </row>
        <row r="1655">
          <cell r="A1655" t="str">
            <v>MCA3U-12HRFNX(GA)</v>
          </cell>
          <cell r="B1655" t="str">
            <v>Внутренний блок мультисистемы</v>
          </cell>
          <cell r="C1655">
            <v>0</v>
          </cell>
          <cell r="D1655">
            <v>5</v>
          </cell>
          <cell r="E1655">
            <v>40790</v>
          </cell>
        </row>
        <row r="1656">
          <cell r="A1656" t="str">
            <v>MCA3U-12HRFNX(GA)/T-MBQ4-03E</v>
          </cell>
          <cell r="B1656" t="str">
            <v>Внутренний блок мультисистемы</v>
          </cell>
          <cell r="C1656">
            <v>0</v>
          </cell>
          <cell r="D1656">
            <v>0</v>
          </cell>
          <cell r="E1656">
            <v>44780</v>
          </cell>
        </row>
        <row r="1657">
          <cell r="A1657" t="str">
            <v>MCA3U-18HRFNX(GA)</v>
          </cell>
          <cell r="B1657" t="str">
            <v>Внутренний блок мультисистемы</v>
          </cell>
          <cell r="C1657">
            <v>0</v>
          </cell>
          <cell r="D1657">
            <v>0</v>
          </cell>
          <cell r="E1657">
            <v>41990</v>
          </cell>
        </row>
        <row r="1658">
          <cell r="A1658" t="str">
            <v>MCA3U-18HRFNX(GA)/T-MBQ4-03E</v>
          </cell>
          <cell r="B1658" t="str">
            <v>Внутренний блок мультисистемы</v>
          </cell>
          <cell r="C1658">
            <v>0</v>
          </cell>
          <cell r="D1658">
            <v>0</v>
          </cell>
          <cell r="E1658">
            <v>45980</v>
          </cell>
        </row>
        <row r="1659">
          <cell r="A1659" t="str">
            <v>MMAG2-09N8D0-I</v>
          </cell>
          <cell r="B1659" t="str">
            <v>Внутренний блок мультисистемы</v>
          </cell>
          <cell r="C1659">
            <v>19</v>
          </cell>
          <cell r="D1659" t="str">
            <v>&gt;50</v>
          </cell>
          <cell r="E1659">
            <v>18090</v>
          </cell>
        </row>
        <row r="1660">
          <cell r="A1660" t="str">
            <v>MMAG2-12N8D0-I</v>
          </cell>
          <cell r="B1660" t="str">
            <v>Внутренний блок мультисистемы</v>
          </cell>
          <cell r="C1660">
            <v>0</v>
          </cell>
          <cell r="D1660" t="str">
            <v>&gt;50</v>
          </cell>
          <cell r="E1660">
            <v>20390</v>
          </cell>
        </row>
        <row r="1661">
          <cell r="A1661" t="str">
            <v>MMAG2-18N8D0-I</v>
          </cell>
          <cell r="B1661" t="str">
            <v>Внутренний блок мультисистемы</v>
          </cell>
          <cell r="C1661">
            <v>32</v>
          </cell>
          <cell r="D1661">
            <v>40</v>
          </cell>
          <cell r="E1661">
            <v>28990</v>
          </cell>
        </row>
        <row r="1662">
          <cell r="A1662" t="str">
            <v>MMAG2-24N8D0-I</v>
          </cell>
          <cell r="B1662" t="str">
            <v>Внутренний блок мультисистемы</v>
          </cell>
          <cell r="C1662">
            <v>11</v>
          </cell>
          <cell r="D1662">
            <v>0</v>
          </cell>
          <cell r="E1662">
            <v>40190</v>
          </cell>
        </row>
        <row r="1663">
          <cell r="A1663" t="str">
            <v>MMAG4-09N8D0-I</v>
          </cell>
          <cell r="B1663" t="str">
            <v>Внутренний блок мультисистемы</v>
          </cell>
          <cell r="C1663">
            <v>0</v>
          </cell>
          <cell r="D1663" t="str">
            <v>&gt;50</v>
          </cell>
          <cell r="E1663">
            <v>24990</v>
          </cell>
        </row>
        <row r="1664">
          <cell r="A1664" t="str">
            <v>MMAG4-12N8D0-I</v>
          </cell>
          <cell r="B1664" t="str">
            <v>Внутренний блок мультисистемы</v>
          </cell>
          <cell r="C1664">
            <v>0</v>
          </cell>
          <cell r="D1664">
            <v>1</v>
          </cell>
          <cell r="E1664">
            <v>26990</v>
          </cell>
        </row>
        <row r="1665">
          <cell r="A1665" t="str">
            <v>MMAG4-18N8D0-I</v>
          </cell>
          <cell r="B1665" t="str">
            <v>Внутренний блок мультисистемы</v>
          </cell>
          <cell r="C1665">
            <v>0</v>
          </cell>
          <cell r="D1665">
            <v>25</v>
          </cell>
          <cell r="E1665">
            <v>37890</v>
          </cell>
        </row>
        <row r="1666">
          <cell r="A1666" t="str">
            <v>MMAG4-24N8D0-I</v>
          </cell>
          <cell r="B1666" t="str">
            <v>Внутренний блок мультисистемы</v>
          </cell>
          <cell r="C1666">
            <v>6</v>
          </cell>
          <cell r="D1666">
            <v>28</v>
          </cell>
          <cell r="E1666">
            <v>46490</v>
          </cell>
        </row>
        <row r="1667">
          <cell r="A1667" t="str">
            <v>MMCA1BU-09HRFN8</v>
          </cell>
          <cell r="B1667" t="str">
            <v>Внутренний блок мультисистемы</v>
          </cell>
          <cell r="C1667">
            <v>0</v>
          </cell>
          <cell r="D1667">
            <v>0</v>
          </cell>
          <cell r="E1667">
            <v>44690</v>
          </cell>
        </row>
        <row r="1668">
          <cell r="A1668" t="str">
            <v>MMCA1BU-12HRFN8</v>
          </cell>
          <cell r="B1668" t="str">
            <v>Внутренний блок мультисистемы</v>
          </cell>
          <cell r="C1668">
            <v>0</v>
          </cell>
          <cell r="D1668">
            <v>0</v>
          </cell>
          <cell r="E1668">
            <v>48590</v>
          </cell>
        </row>
        <row r="1669">
          <cell r="A1669" t="str">
            <v>MMCA4U-07HRFNX-Q(GA)</v>
          </cell>
          <cell r="B1669" t="str">
            <v>Внутренний блок мультисистемы</v>
          </cell>
          <cell r="C1669">
            <v>0</v>
          </cell>
          <cell r="D1669">
            <v>0</v>
          </cell>
          <cell r="E1669">
            <v>35890</v>
          </cell>
        </row>
        <row r="1670">
          <cell r="A1670" t="str">
            <v>MMCA4U-07HRFNX-Q(GA)/T-MBQ4-03A</v>
          </cell>
          <cell r="B1670" t="str">
            <v>Внутренний блок мультисистемы</v>
          </cell>
          <cell r="C1670">
            <v>0</v>
          </cell>
          <cell r="D1670">
            <v>0</v>
          </cell>
          <cell r="E1670">
            <v>39780</v>
          </cell>
        </row>
        <row r="1671">
          <cell r="A1671" t="str">
            <v>MMCA4U-09HRFNX-Q(GA)</v>
          </cell>
          <cell r="B1671" t="str">
            <v>Внутренний блок мультисистемы</v>
          </cell>
          <cell r="C1671">
            <v>0</v>
          </cell>
          <cell r="D1671">
            <v>22</v>
          </cell>
          <cell r="E1671">
            <v>38390</v>
          </cell>
        </row>
        <row r="1672">
          <cell r="A1672" t="str">
            <v>MMCA4U-09HRFNX-Q(GA)/T-MBQ4-03A</v>
          </cell>
          <cell r="B1672" t="str">
            <v>Внутренний блок мультисистемы</v>
          </cell>
          <cell r="C1672">
            <v>0</v>
          </cell>
          <cell r="D1672">
            <v>22</v>
          </cell>
          <cell r="E1672">
            <v>42280</v>
          </cell>
        </row>
        <row r="1673">
          <cell r="A1673" t="str">
            <v>MMCA4U-12HRFNX-Q(GA)</v>
          </cell>
          <cell r="B1673" t="str">
            <v>Внутренний блок мультисистемы</v>
          </cell>
          <cell r="C1673">
            <v>0</v>
          </cell>
          <cell r="D1673">
            <v>20</v>
          </cell>
          <cell r="E1673">
            <v>42090</v>
          </cell>
        </row>
        <row r="1674">
          <cell r="A1674" t="str">
            <v>MMCA4U-12HRFNX-Q(GA)/T-MBQ4-03A</v>
          </cell>
          <cell r="B1674" t="str">
            <v>Внутренний блок мультисистемы</v>
          </cell>
          <cell r="C1674">
            <v>0</v>
          </cell>
          <cell r="D1674">
            <v>20</v>
          </cell>
          <cell r="E1674">
            <v>45980</v>
          </cell>
        </row>
        <row r="1675">
          <cell r="A1675" t="str">
            <v>MMCA4U-18HRFNX-Q(GA)</v>
          </cell>
          <cell r="B1675" t="str">
            <v>Внутренний блок мультисистемы</v>
          </cell>
          <cell r="C1675">
            <v>0</v>
          </cell>
          <cell r="D1675">
            <v>0</v>
          </cell>
          <cell r="E1675">
            <v>43290</v>
          </cell>
        </row>
        <row r="1676">
          <cell r="A1676" t="str">
            <v>MMCA4U-18HRFNX-Q(GA)/T-MBQ4-03A</v>
          </cell>
          <cell r="B1676" t="str">
            <v>Внутренний блок мультисистемы</v>
          </cell>
          <cell r="C1676">
            <v>0</v>
          </cell>
          <cell r="D1676">
            <v>0</v>
          </cell>
          <cell r="E1676">
            <v>47180</v>
          </cell>
        </row>
        <row r="1677">
          <cell r="A1677" t="str">
            <v>MMCBU-09HRFN8</v>
          </cell>
          <cell r="B1677" t="str">
            <v>Внутренний блок мультисистемы</v>
          </cell>
          <cell r="C1677">
            <v>0</v>
          </cell>
          <cell r="D1677">
            <v>0</v>
          </cell>
          <cell r="E1677">
            <v>72600</v>
          </cell>
        </row>
        <row r="1678">
          <cell r="A1678" t="str">
            <v>MMCBU-12HRFN8</v>
          </cell>
          <cell r="B1678" t="str">
            <v>Внутренний блок мультисистемы</v>
          </cell>
          <cell r="C1678">
            <v>0</v>
          </cell>
          <cell r="D1678">
            <v>0</v>
          </cell>
          <cell r="E1678">
            <v>74500</v>
          </cell>
        </row>
        <row r="1679">
          <cell r="A1679" t="str">
            <v>MMCBU-18HRFN8</v>
          </cell>
          <cell r="B1679" t="str">
            <v>Внутренний блок мультисистемы</v>
          </cell>
          <cell r="C1679">
            <v>0</v>
          </cell>
          <cell r="D1679">
            <v>0</v>
          </cell>
          <cell r="E1679">
            <v>81500</v>
          </cell>
        </row>
        <row r="1680">
          <cell r="A1680" t="str">
            <v>MMFA2U-12HRFNX-Q(GA)</v>
          </cell>
          <cell r="B1680" t="str">
            <v>Внутренний блок мультисистемы</v>
          </cell>
          <cell r="C1680">
            <v>0</v>
          </cell>
          <cell r="D1680">
            <v>0</v>
          </cell>
          <cell r="E1680">
            <v>40190</v>
          </cell>
        </row>
        <row r="1681">
          <cell r="A1681" t="str">
            <v>MMFA2U-17HRFNX-Q(GA)</v>
          </cell>
          <cell r="B1681" t="str">
            <v>Внутренний блок мультисистемы</v>
          </cell>
          <cell r="C1681">
            <v>0</v>
          </cell>
          <cell r="D1681">
            <v>0</v>
          </cell>
          <cell r="E1681">
            <v>41490</v>
          </cell>
        </row>
        <row r="1682">
          <cell r="A1682" t="str">
            <v>MMFE-09N8D6-I</v>
          </cell>
          <cell r="B1682" t="str">
            <v>Внутренний блок мультисистемы</v>
          </cell>
          <cell r="C1682">
            <v>0</v>
          </cell>
          <cell r="D1682">
            <v>0</v>
          </cell>
          <cell r="E1682">
            <v>25990</v>
          </cell>
        </row>
        <row r="1683">
          <cell r="A1683" t="str">
            <v>MMFE-12N8D6-I</v>
          </cell>
          <cell r="B1683" t="str">
            <v>Внутренний блок мультисистемы</v>
          </cell>
          <cell r="C1683">
            <v>0</v>
          </cell>
          <cell r="D1683">
            <v>0</v>
          </cell>
          <cell r="E1683">
            <v>26990</v>
          </cell>
        </row>
        <row r="1684">
          <cell r="A1684" t="str">
            <v>MMFE-18N8D6-I</v>
          </cell>
          <cell r="B1684" t="str">
            <v>Внутренний блок мультисистемы</v>
          </cell>
          <cell r="C1684">
            <v>45</v>
          </cell>
          <cell r="D1684">
            <v>0</v>
          </cell>
          <cell r="E1684">
            <v>37590</v>
          </cell>
        </row>
        <row r="1685">
          <cell r="A1685" t="str">
            <v>MMFE-24N8D6-I</v>
          </cell>
          <cell r="B1685" t="str">
            <v>Внутренний блок мультисистемы</v>
          </cell>
          <cell r="C1685">
            <v>0</v>
          </cell>
          <cell r="D1685">
            <v>0</v>
          </cell>
          <cell r="E1685">
            <v>44490</v>
          </cell>
        </row>
        <row r="1686">
          <cell r="A1686" t="str">
            <v>MTIU-07NXD0P</v>
          </cell>
          <cell r="B1686" t="str">
            <v>Внутренний блок мультисистемы</v>
          </cell>
          <cell r="C1686">
            <v>11</v>
          </cell>
          <cell r="D1686">
            <v>0</v>
          </cell>
          <cell r="E1686">
            <v>43200</v>
          </cell>
        </row>
        <row r="1687">
          <cell r="A1687" t="str">
            <v>MTIU-07W1NXD0P</v>
          </cell>
          <cell r="B1687" t="str">
            <v>Внутренний блок мультисистемы</v>
          </cell>
          <cell r="C1687">
            <v>0</v>
          </cell>
          <cell r="D1687">
            <v>16</v>
          </cell>
          <cell r="E1687">
            <v>44490</v>
          </cell>
        </row>
        <row r="1688">
          <cell r="A1688" t="str">
            <v>MTIU-09NXD0P</v>
          </cell>
          <cell r="B1688" t="str">
            <v>Внутренний блок мультисистемы</v>
          </cell>
          <cell r="C1688">
            <v>0</v>
          </cell>
          <cell r="D1688">
            <v>0</v>
          </cell>
          <cell r="E1688">
            <v>43500</v>
          </cell>
        </row>
        <row r="1689">
          <cell r="A1689" t="str">
            <v>MTIU-09W1NXD0P</v>
          </cell>
          <cell r="B1689" t="str">
            <v>Внутренний блок мультисистемы</v>
          </cell>
          <cell r="C1689">
            <v>12</v>
          </cell>
          <cell r="D1689">
            <v>26</v>
          </cell>
          <cell r="E1689">
            <v>44690</v>
          </cell>
        </row>
        <row r="1690">
          <cell r="A1690" t="str">
            <v>MTIU-12HW1FNXP(GA)</v>
          </cell>
          <cell r="B1690" t="str">
            <v>Внутренний блок мультисистемы</v>
          </cell>
          <cell r="C1690">
            <v>0</v>
          </cell>
          <cell r="D1690">
            <v>11</v>
          </cell>
          <cell r="E1690">
            <v>47490</v>
          </cell>
        </row>
        <row r="1691">
          <cell r="A1691" t="str">
            <v>MTIU-18HW1FNXP(GA)</v>
          </cell>
          <cell r="B1691" t="str">
            <v>Внутренний блок мультисистемы</v>
          </cell>
          <cell r="C1691">
            <v>0</v>
          </cell>
          <cell r="D1691">
            <v>28</v>
          </cell>
          <cell r="E1691">
            <v>52890</v>
          </cell>
        </row>
        <row r="1692">
          <cell r="A1692" t="str">
            <v>MTIU-18HWFNX(GA)</v>
          </cell>
          <cell r="B1692" t="str">
            <v>Внутренний блок мультисистемы</v>
          </cell>
          <cell r="C1692">
            <v>0</v>
          </cell>
          <cell r="D1692">
            <v>0</v>
          </cell>
          <cell r="E1692">
            <v>51800</v>
          </cell>
        </row>
        <row r="1693">
          <cell r="A1693" t="str">
            <v>ASB14M2Z1R</v>
          </cell>
          <cell r="B1693" t="str">
            <v>Наружный блок мультисистемы</v>
          </cell>
          <cell r="C1693">
            <v>0</v>
          </cell>
          <cell r="D1693">
            <v>0</v>
          </cell>
          <cell r="E1693">
            <v>46290</v>
          </cell>
        </row>
        <row r="1694">
          <cell r="A1694" t="str">
            <v>ASB14M2Z1R1</v>
          </cell>
          <cell r="B1694" t="str">
            <v>Наружный блок кондиционера</v>
          </cell>
          <cell r="C1694">
            <v>0</v>
          </cell>
          <cell r="D1694">
            <v>0</v>
          </cell>
          <cell r="E1694">
            <v>47490</v>
          </cell>
        </row>
        <row r="1695">
          <cell r="A1695" t="str">
            <v>ASB18M2Z1R</v>
          </cell>
          <cell r="B1695" t="str">
            <v>Наружный блок мультисистемы</v>
          </cell>
          <cell r="C1695">
            <v>38</v>
          </cell>
          <cell r="D1695">
            <v>0</v>
          </cell>
          <cell r="E1695">
            <v>54190</v>
          </cell>
        </row>
        <row r="1696">
          <cell r="A1696" t="str">
            <v>ASB21M3Z1R</v>
          </cell>
          <cell r="B1696" t="str">
            <v>Наружный блок мультисистемы</v>
          </cell>
          <cell r="C1696">
            <v>0</v>
          </cell>
          <cell r="D1696">
            <v>0</v>
          </cell>
          <cell r="E1696">
            <v>66590</v>
          </cell>
        </row>
        <row r="1697">
          <cell r="A1697" t="str">
            <v>ASB27M3Z1R</v>
          </cell>
          <cell r="B1697" t="str">
            <v>Наружный блок мультисистемы</v>
          </cell>
          <cell r="C1697">
            <v>0</v>
          </cell>
          <cell r="D1697">
            <v>0</v>
          </cell>
          <cell r="E1697">
            <v>77690</v>
          </cell>
        </row>
        <row r="1698">
          <cell r="A1698" t="str">
            <v>ASB32M4Z1R</v>
          </cell>
          <cell r="B1698" t="str">
            <v>Наружный блок мультисистемы</v>
          </cell>
          <cell r="C1698">
            <v>32</v>
          </cell>
          <cell r="D1698">
            <v>0</v>
          </cell>
          <cell r="E1698">
            <v>108790</v>
          </cell>
        </row>
        <row r="1699">
          <cell r="A1699" t="str">
            <v>ASB42M5Z1R</v>
          </cell>
          <cell r="B1699" t="str">
            <v>Наружный блок мультисистемы</v>
          </cell>
          <cell r="C1699" t="str">
            <v>&gt;50</v>
          </cell>
          <cell r="D1699">
            <v>0</v>
          </cell>
          <cell r="E1699">
            <v>130990</v>
          </cell>
        </row>
        <row r="1700">
          <cell r="A1700" t="str">
            <v>DF100A4MS1R1</v>
          </cell>
          <cell r="B1700" t="str">
            <v>Наружный блок мультисистемы</v>
          </cell>
          <cell r="C1700">
            <v>4</v>
          </cell>
          <cell r="D1700">
            <v>0</v>
          </cell>
          <cell r="E1700">
            <v>169090</v>
          </cell>
        </row>
        <row r="1701">
          <cell r="A1701" t="str">
            <v>DF125A5MS1R1</v>
          </cell>
          <cell r="B1701" t="str">
            <v>Наружный блок мультисистемы</v>
          </cell>
          <cell r="C1701">
            <v>0</v>
          </cell>
          <cell r="D1701">
            <v>0</v>
          </cell>
          <cell r="E1701">
            <v>191990</v>
          </cell>
        </row>
        <row r="1702">
          <cell r="A1702" t="str">
            <v>DF40A2MS1R</v>
          </cell>
          <cell r="B1702" t="str">
            <v>Наружный блок мультисистемы</v>
          </cell>
          <cell r="C1702">
            <v>0</v>
          </cell>
          <cell r="D1702">
            <v>0</v>
          </cell>
          <cell r="E1702">
            <v>66490</v>
          </cell>
        </row>
        <row r="1703">
          <cell r="A1703" t="str">
            <v>DF50A2MS1R</v>
          </cell>
          <cell r="B1703" t="str">
            <v>Наружный блок мультисистемы</v>
          </cell>
          <cell r="C1703">
            <v>0</v>
          </cell>
          <cell r="D1703">
            <v>0</v>
          </cell>
          <cell r="E1703">
            <v>80890</v>
          </cell>
        </row>
        <row r="1704">
          <cell r="A1704" t="str">
            <v>DF60A3MS1R</v>
          </cell>
          <cell r="B1704" t="str">
            <v>Наружный блок мультисистемы</v>
          </cell>
          <cell r="C1704">
            <v>0</v>
          </cell>
          <cell r="D1704">
            <v>0</v>
          </cell>
          <cell r="E1704">
            <v>100590</v>
          </cell>
        </row>
        <row r="1705">
          <cell r="A1705" t="str">
            <v>DF70A3MS1R</v>
          </cell>
          <cell r="B1705" t="str">
            <v>Наружный блок мультисистемы</v>
          </cell>
          <cell r="C1705">
            <v>0</v>
          </cell>
          <cell r="D1705">
            <v>0</v>
          </cell>
          <cell r="E1705">
            <v>109590</v>
          </cell>
        </row>
        <row r="1706">
          <cell r="A1706" t="str">
            <v>DF80A4MS1R</v>
          </cell>
          <cell r="B1706" t="str">
            <v>Наружный блок мультисистемы</v>
          </cell>
          <cell r="C1706">
            <v>0</v>
          </cell>
          <cell r="D1706">
            <v>0</v>
          </cell>
          <cell r="E1706">
            <v>128690</v>
          </cell>
        </row>
        <row r="1707">
          <cell r="A1707" t="str">
            <v>2MXM40A</v>
          </cell>
          <cell r="B1707" t="str">
            <v>Наружный блок мультисистемы</v>
          </cell>
          <cell r="C1707">
            <v>0</v>
          </cell>
          <cell r="D1707">
            <v>0</v>
          </cell>
          <cell r="E1707">
            <v>223600</v>
          </cell>
        </row>
        <row r="1708">
          <cell r="A1708" t="str">
            <v>2MXM40N9</v>
          </cell>
          <cell r="B1708" t="str">
            <v>Наружный блок мультисистемы</v>
          </cell>
          <cell r="C1708">
            <v>0</v>
          </cell>
          <cell r="D1708">
            <v>0</v>
          </cell>
          <cell r="E1708">
            <v>223600</v>
          </cell>
        </row>
        <row r="1709">
          <cell r="A1709" t="str">
            <v>2MXM50A</v>
          </cell>
          <cell r="B1709" t="str">
            <v>Наружный блок мультисистемы</v>
          </cell>
          <cell r="C1709">
            <v>0</v>
          </cell>
          <cell r="D1709">
            <v>0</v>
          </cell>
          <cell r="E1709">
            <v>259700</v>
          </cell>
        </row>
        <row r="1710">
          <cell r="A1710" t="str">
            <v>2MXM68A9</v>
          </cell>
          <cell r="B1710" t="str">
            <v>Наружный блок кондиционера</v>
          </cell>
          <cell r="C1710">
            <v>0</v>
          </cell>
          <cell r="D1710">
            <v>0</v>
          </cell>
          <cell r="E1710">
            <v>365400</v>
          </cell>
        </row>
        <row r="1711">
          <cell r="A1711" t="str">
            <v>3MXM52A</v>
          </cell>
          <cell r="B1711" t="str">
            <v>Наружный блок мультисистемы</v>
          </cell>
          <cell r="C1711">
            <v>0</v>
          </cell>
          <cell r="D1711">
            <v>0</v>
          </cell>
          <cell r="E1711">
            <v>380100</v>
          </cell>
        </row>
        <row r="1712">
          <cell r="A1712" t="str">
            <v>3MXM68A</v>
          </cell>
          <cell r="B1712" t="str">
            <v>Наружный блок мультисистемы</v>
          </cell>
          <cell r="C1712">
            <v>0</v>
          </cell>
          <cell r="D1712">
            <v>0</v>
          </cell>
          <cell r="E1712">
            <v>459900</v>
          </cell>
        </row>
        <row r="1713">
          <cell r="A1713" t="str">
            <v>4MXM68A</v>
          </cell>
          <cell r="B1713" t="str">
            <v>Наружный блок мультисистемы</v>
          </cell>
          <cell r="C1713">
            <v>0</v>
          </cell>
          <cell r="D1713">
            <v>0</v>
          </cell>
          <cell r="E1713">
            <v>465100</v>
          </cell>
        </row>
        <row r="1714">
          <cell r="A1714" t="str">
            <v>4MXM80A</v>
          </cell>
          <cell r="B1714" t="str">
            <v>Наружный блок мультисистемы</v>
          </cell>
          <cell r="C1714">
            <v>0</v>
          </cell>
          <cell r="D1714">
            <v>0</v>
          </cell>
          <cell r="E1714">
            <v>561700</v>
          </cell>
        </row>
        <row r="1715">
          <cell r="A1715" t="str">
            <v>5MXM90A9</v>
          </cell>
          <cell r="B1715" t="str">
            <v>Наружный блок кондиционера</v>
          </cell>
          <cell r="C1715">
            <v>0</v>
          </cell>
          <cell r="D1715">
            <v>0</v>
          </cell>
          <cell r="E1715">
            <v>620500</v>
          </cell>
        </row>
        <row r="1716">
          <cell r="A1716" t="str">
            <v>K2MRB40HZRN1</v>
          </cell>
          <cell r="B1716" t="str">
            <v>Наружный блок мультисистемы</v>
          </cell>
          <cell r="C1716">
            <v>0</v>
          </cell>
          <cell r="D1716">
            <v>0</v>
          </cell>
          <cell r="E1716">
            <v>67990</v>
          </cell>
        </row>
        <row r="1717">
          <cell r="A1717" t="str">
            <v>K2MRB50HZRN1</v>
          </cell>
          <cell r="B1717" t="str">
            <v>Наружный блок мультисистемы</v>
          </cell>
          <cell r="C1717">
            <v>0</v>
          </cell>
          <cell r="D1717">
            <v>0</v>
          </cell>
          <cell r="E1717">
            <v>82690</v>
          </cell>
        </row>
        <row r="1718">
          <cell r="A1718" t="str">
            <v>K3MRB60HZRN1</v>
          </cell>
          <cell r="B1718" t="str">
            <v>Наружный блок мультисистемы</v>
          </cell>
          <cell r="C1718">
            <v>0</v>
          </cell>
          <cell r="D1718">
            <v>0</v>
          </cell>
          <cell r="E1718">
            <v>102790</v>
          </cell>
        </row>
        <row r="1719">
          <cell r="A1719" t="str">
            <v>K3MRB80HZRN1</v>
          </cell>
          <cell r="B1719" t="str">
            <v>Наружный блок мультисистемы</v>
          </cell>
          <cell r="C1719">
            <v>0</v>
          </cell>
          <cell r="D1719">
            <v>0</v>
          </cell>
          <cell r="E1719">
            <v>112090</v>
          </cell>
        </row>
        <row r="1720">
          <cell r="A1720" t="str">
            <v>K4MRA100HZRN1</v>
          </cell>
          <cell r="B1720" t="str">
            <v>Наружный блок мультисистемы</v>
          </cell>
          <cell r="C1720">
            <v>2</v>
          </cell>
          <cell r="D1720">
            <v>0</v>
          </cell>
          <cell r="E1720">
            <v>172990</v>
          </cell>
        </row>
        <row r="1721">
          <cell r="A1721" t="str">
            <v>K4MRA80HZRN1</v>
          </cell>
          <cell r="B1721" t="str">
            <v>Наружный блок мультисистемы</v>
          </cell>
          <cell r="C1721">
            <v>0</v>
          </cell>
          <cell r="D1721">
            <v>0</v>
          </cell>
          <cell r="E1721">
            <v>131490</v>
          </cell>
        </row>
        <row r="1722">
          <cell r="A1722" t="str">
            <v>K5MRB120HZRN1</v>
          </cell>
          <cell r="B1722" t="str">
            <v>Наружный блок мультисистемы</v>
          </cell>
          <cell r="C1722">
            <v>0</v>
          </cell>
          <cell r="D1722">
            <v>0</v>
          </cell>
          <cell r="E1722">
            <v>186490</v>
          </cell>
        </row>
        <row r="1723">
          <cell r="A1723" t="str">
            <v>K5MRBA120HZRN1</v>
          </cell>
          <cell r="B1723" t="str">
            <v>Наружный блок мультисистемы</v>
          </cell>
          <cell r="C1723">
            <v>0</v>
          </cell>
          <cell r="D1723">
            <v>0</v>
          </cell>
          <cell r="E1723">
            <v>196290</v>
          </cell>
        </row>
        <row r="1724">
          <cell r="A1724" t="str">
            <v>M2OE-18HFN8-Q1</v>
          </cell>
          <cell r="B1724" t="str">
            <v>Наружный блок мультисистемы</v>
          </cell>
          <cell r="C1724">
            <v>0</v>
          </cell>
          <cell r="D1724">
            <v>0</v>
          </cell>
          <cell r="E1724">
            <v>96990</v>
          </cell>
        </row>
        <row r="1725">
          <cell r="A1725" t="str">
            <v>M2OH-14HFN8-Q1</v>
          </cell>
          <cell r="B1725" t="str">
            <v>Наружный блок мультисистемы</v>
          </cell>
          <cell r="C1725">
            <v>0</v>
          </cell>
          <cell r="D1725">
            <v>0</v>
          </cell>
          <cell r="E1725">
            <v>79790</v>
          </cell>
        </row>
        <row r="1726">
          <cell r="A1726" t="str">
            <v>M3OA-27HFN8-Q1</v>
          </cell>
          <cell r="B1726" t="str">
            <v>Наружный блок мультисистемы</v>
          </cell>
          <cell r="C1726">
            <v>0</v>
          </cell>
          <cell r="D1726">
            <v>0</v>
          </cell>
          <cell r="E1726">
            <v>131490</v>
          </cell>
        </row>
        <row r="1727">
          <cell r="A1727" t="str">
            <v>M3OG-21HFN8-Q1</v>
          </cell>
          <cell r="B1727" t="str">
            <v>Наружный блок мультисистемы</v>
          </cell>
          <cell r="C1727">
            <v>0</v>
          </cell>
          <cell r="D1727">
            <v>0</v>
          </cell>
          <cell r="E1727">
            <v>120590</v>
          </cell>
        </row>
        <row r="1728">
          <cell r="A1728" t="str">
            <v>M4OB-36HFN8-Q1</v>
          </cell>
          <cell r="B1728" t="str">
            <v>Наружный блок мультисистемы</v>
          </cell>
          <cell r="C1728">
            <v>0</v>
          </cell>
          <cell r="D1728">
            <v>0</v>
          </cell>
          <cell r="E1728">
            <v>202990</v>
          </cell>
        </row>
        <row r="1729">
          <cell r="A1729" t="str">
            <v>M4OE-28HFN8-Q1</v>
          </cell>
          <cell r="B1729" t="str">
            <v>Наружный блок мультисистемы</v>
          </cell>
          <cell r="C1729">
            <v>0</v>
          </cell>
          <cell r="D1729">
            <v>0</v>
          </cell>
          <cell r="E1729">
            <v>154290</v>
          </cell>
        </row>
        <row r="1730">
          <cell r="A1730" t="str">
            <v>M5OE-42HFN8-Q1</v>
          </cell>
          <cell r="B1730" t="str">
            <v>Наружный блок мультисистемы</v>
          </cell>
          <cell r="C1730">
            <v>0</v>
          </cell>
          <cell r="D1730">
            <v>0</v>
          </cell>
          <cell r="E1730">
            <v>218790</v>
          </cell>
        </row>
        <row r="1731">
          <cell r="A1731" t="str">
            <v>ASJC05-NM1A</v>
          </cell>
          <cell r="B1731" t="str">
            <v>Оконный кондиционер</v>
          </cell>
          <cell r="C1731" t="str">
            <v>&gt;50</v>
          </cell>
          <cell r="D1731">
            <v>0</v>
          </cell>
          <cell r="E1731">
            <v>25500</v>
          </cell>
        </row>
        <row r="1732">
          <cell r="A1732" t="str">
            <v>ASJC07-NM1A</v>
          </cell>
          <cell r="B1732" t="str">
            <v>Оконный кондиционер</v>
          </cell>
          <cell r="C1732" t="str">
            <v>&gt;50</v>
          </cell>
          <cell r="D1732">
            <v>0</v>
          </cell>
          <cell r="E1732">
            <v>31800</v>
          </cell>
        </row>
        <row r="1733">
          <cell r="A1733" t="str">
            <v>ASJC09-NM1A</v>
          </cell>
          <cell r="B1733" t="str">
            <v>Оконный кондиционер</v>
          </cell>
          <cell r="C1733">
            <v>13</v>
          </cell>
          <cell r="D1733">
            <v>0</v>
          </cell>
          <cell r="E1733">
            <v>34000</v>
          </cell>
        </row>
        <row r="1734">
          <cell r="A1734" t="str">
            <v>ASJC12-NM1A</v>
          </cell>
          <cell r="B1734" t="str">
            <v>Оконный кондиционер</v>
          </cell>
          <cell r="C1734">
            <v>0</v>
          </cell>
          <cell r="D1734">
            <v>0</v>
          </cell>
          <cell r="E1734">
            <v>45600</v>
          </cell>
        </row>
        <row r="1735">
          <cell r="A1735" t="str">
            <v>DA100ALHS1R</v>
          </cell>
          <cell r="B1735" t="str">
            <v>Внутренний блок кондиционера</v>
          </cell>
          <cell r="C1735">
            <v>0</v>
          </cell>
          <cell r="D1735">
            <v>0</v>
          </cell>
          <cell r="E1735">
            <v>69920</v>
          </cell>
        </row>
        <row r="1736">
          <cell r="A1736" t="str">
            <v>DA100ALKS1R</v>
          </cell>
          <cell r="B1736" t="str">
            <v>Внутренний блок кондиционера</v>
          </cell>
          <cell r="C1736">
            <v>0</v>
          </cell>
          <cell r="D1736">
            <v>13</v>
          </cell>
          <cell r="E1736">
            <v>52520</v>
          </cell>
        </row>
        <row r="1737">
          <cell r="A1737" t="str">
            <v>DA100BLCS1R1</v>
          </cell>
          <cell r="B1737" t="str">
            <v>Внутренний блок кондиционера</v>
          </cell>
          <cell r="C1737">
            <v>0</v>
          </cell>
          <cell r="D1737">
            <v>0</v>
          </cell>
          <cell r="E1737">
            <v>51390</v>
          </cell>
        </row>
        <row r="1738">
          <cell r="A1738" t="str">
            <v>DA100BLHS1R1</v>
          </cell>
          <cell r="B1738" t="str">
            <v>Внутренний блок кондиционера</v>
          </cell>
          <cell r="C1738">
            <v>10</v>
          </cell>
          <cell r="D1738">
            <v>0</v>
          </cell>
          <cell r="E1738">
            <v>66390</v>
          </cell>
        </row>
        <row r="1739">
          <cell r="A1739" t="str">
            <v>DA100BLKS1R1</v>
          </cell>
          <cell r="B1739" t="str">
            <v>Внутренний блок кондиционера</v>
          </cell>
          <cell r="C1739">
            <v>0</v>
          </cell>
          <cell r="D1739">
            <v>0</v>
          </cell>
          <cell r="E1739">
            <v>69590</v>
          </cell>
        </row>
        <row r="1740">
          <cell r="A1740" t="str">
            <v>DA140ALCS1R</v>
          </cell>
          <cell r="B1740" t="str">
            <v>Внутренний блок кондиционера</v>
          </cell>
          <cell r="C1740">
            <v>0</v>
          </cell>
          <cell r="D1740">
            <v>0</v>
          </cell>
          <cell r="E1740">
            <v>56290</v>
          </cell>
        </row>
        <row r="1741">
          <cell r="A1741" t="str">
            <v>DA140ALHS1R</v>
          </cell>
          <cell r="B1741" t="str">
            <v>Внутренний блок кондиционера</v>
          </cell>
          <cell r="C1741">
            <v>2</v>
          </cell>
          <cell r="D1741">
            <v>1</v>
          </cell>
          <cell r="E1741">
            <v>86480</v>
          </cell>
        </row>
        <row r="1742">
          <cell r="A1742" t="str">
            <v>DA140ALKS1R</v>
          </cell>
          <cell r="B1742" t="str">
            <v>Внутренний блок кондиционера</v>
          </cell>
          <cell r="C1742">
            <v>0</v>
          </cell>
          <cell r="D1742">
            <v>0</v>
          </cell>
          <cell r="E1742">
            <v>60310</v>
          </cell>
        </row>
        <row r="1743">
          <cell r="A1743" t="str">
            <v>DA140BLCS1R1</v>
          </cell>
          <cell r="B1743" t="str">
            <v>Внутренний блок кондиционера</v>
          </cell>
          <cell r="C1743">
            <v>0</v>
          </cell>
          <cell r="D1743">
            <v>0</v>
          </cell>
          <cell r="E1743">
            <v>63690</v>
          </cell>
        </row>
        <row r="1744">
          <cell r="A1744" t="str">
            <v>DA140BLHS1R1</v>
          </cell>
          <cell r="B1744" t="str">
            <v>Внутренний блок кондиционера</v>
          </cell>
          <cell r="C1744">
            <v>28</v>
          </cell>
          <cell r="D1744">
            <v>0</v>
          </cell>
          <cell r="E1744">
            <v>82090</v>
          </cell>
        </row>
        <row r="1745">
          <cell r="A1745" t="str">
            <v>DA140BLKS1R1</v>
          </cell>
          <cell r="B1745" t="str">
            <v>Внутренний блок кондиционера</v>
          </cell>
          <cell r="C1745">
            <v>0</v>
          </cell>
          <cell r="D1745">
            <v>0</v>
          </cell>
          <cell r="E1745">
            <v>86590</v>
          </cell>
        </row>
        <row r="1746">
          <cell r="A1746" t="str">
            <v>DA160ALCS1R</v>
          </cell>
          <cell r="B1746" t="str">
            <v>Внутренний блок кондиционера</v>
          </cell>
          <cell r="C1746">
            <v>0</v>
          </cell>
          <cell r="D1746">
            <v>0</v>
          </cell>
          <cell r="E1746">
            <v>63690</v>
          </cell>
        </row>
        <row r="1747">
          <cell r="A1747" t="str">
            <v>DA160ALKS1R</v>
          </cell>
          <cell r="B1747" t="str">
            <v>Внутренний блок кондиционера</v>
          </cell>
          <cell r="C1747">
            <v>0</v>
          </cell>
          <cell r="D1747">
            <v>0</v>
          </cell>
          <cell r="E1747">
            <v>86120</v>
          </cell>
        </row>
        <row r="1748">
          <cell r="A1748" t="str">
            <v>DA160BLCS1R1</v>
          </cell>
          <cell r="B1748" t="str">
            <v>Внутренний блок кондиционера</v>
          </cell>
          <cell r="C1748">
            <v>8</v>
          </cell>
          <cell r="D1748">
            <v>11</v>
          </cell>
          <cell r="E1748">
            <v>71890</v>
          </cell>
        </row>
        <row r="1749">
          <cell r="A1749" t="str">
            <v>DA160BLHS1R1</v>
          </cell>
          <cell r="B1749" t="str">
            <v>Внутренний блок кондиционера</v>
          </cell>
          <cell r="C1749">
            <v>0</v>
          </cell>
          <cell r="D1749">
            <v>0</v>
          </cell>
          <cell r="E1749">
            <v>81790</v>
          </cell>
        </row>
        <row r="1750">
          <cell r="A1750" t="str">
            <v>DA160BLKS1R1</v>
          </cell>
          <cell r="B1750" t="str">
            <v>Внутренний блок кондиционера</v>
          </cell>
          <cell r="C1750">
            <v>0</v>
          </cell>
          <cell r="D1750">
            <v>0</v>
          </cell>
          <cell r="E1750">
            <v>85890</v>
          </cell>
        </row>
        <row r="1751">
          <cell r="A1751" t="str">
            <v>DA35ALFS1R</v>
          </cell>
          <cell r="B1751" t="str">
            <v>Внутренний блок кондиционера</v>
          </cell>
          <cell r="C1751">
            <v>13</v>
          </cell>
          <cell r="D1751">
            <v>0</v>
          </cell>
          <cell r="E1751">
            <v>22790</v>
          </cell>
        </row>
        <row r="1752">
          <cell r="A1752" t="str">
            <v>DA35BLFS1R1</v>
          </cell>
          <cell r="B1752" t="str">
            <v>Внутренний блок кондиционера</v>
          </cell>
          <cell r="C1752">
            <v>17</v>
          </cell>
          <cell r="D1752">
            <v>1</v>
          </cell>
          <cell r="E1752">
            <v>26190</v>
          </cell>
        </row>
        <row r="1753">
          <cell r="A1753" t="str">
            <v>DA35BLKS1R1</v>
          </cell>
          <cell r="B1753" t="str">
            <v>Внутренний блок кондиционера</v>
          </cell>
          <cell r="C1753">
            <v>2</v>
          </cell>
          <cell r="D1753">
            <v>11</v>
          </cell>
          <cell r="E1753">
            <v>31290</v>
          </cell>
        </row>
        <row r="1754">
          <cell r="A1754" t="str">
            <v>DA35BLMS1R1</v>
          </cell>
          <cell r="B1754" t="str">
            <v>Внутренний блок кондиционера</v>
          </cell>
          <cell r="C1754">
            <v>0</v>
          </cell>
          <cell r="D1754">
            <v>0</v>
          </cell>
          <cell r="E1754">
            <v>34690</v>
          </cell>
        </row>
        <row r="1755">
          <cell r="A1755" t="str">
            <v>DA50ALFS1R</v>
          </cell>
          <cell r="B1755" t="str">
            <v>Внутренний блок кондиционера</v>
          </cell>
          <cell r="C1755">
            <v>1</v>
          </cell>
          <cell r="D1755">
            <v>0</v>
          </cell>
          <cell r="E1755">
            <v>34310</v>
          </cell>
        </row>
        <row r="1756">
          <cell r="A1756" t="str">
            <v>DA50ALKS1R</v>
          </cell>
          <cell r="B1756" t="str">
            <v>Внутренний блок кондиционера</v>
          </cell>
          <cell r="C1756">
            <v>0</v>
          </cell>
          <cell r="D1756">
            <v>0</v>
          </cell>
          <cell r="E1756">
            <v>32890</v>
          </cell>
        </row>
        <row r="1757">
          <cell r="A1757" t="str">
            <v>DA50ALMS1R</v>
          </cell>
          <cell r="B1757" t="str">
            <v>Внутренний блок кондиционера</v>
          </cell>
          <cell r="C1757">
            <v>0</v>
          </cell>
          <cell r="D1757">
            <v>0</v>
          </cell>
          <cell r="E1757">
            <v>44280</v>
          </cell>
        </row>
        <row r="1758">
          <cell r="A1758" t="str">
            <v>DA50BLFS1R1</v>
          </cell>
          <cell r="B1758" t="str">
            <v>Внутренний блок кондиционера</v>
          </cell>
          <cell r="C1758">
            <v>15</v>
          </cell>
          <cell r="D1758">
            <v>0</v>
          </cell>
          <cell r="E1758">
            <v>28890</v>
          </cell>
        </row>
        <row r="1759">
          <cell r="A1759" t="str">
            <v>DA50BLKS1R1</v>
          </cell>
          <cell r="B1759" t="str">
            <v>Внутренний блок кондиционера</v>
          </cell>
          <cell r="C1759">
            <v>0</v>
          </cell>
          <cell r="D1759">
            <v>0</v>
          </cell>
          <cell r="E1759">
            <v>37490</v>
          </cell>
        </row>
        <row r="1760">
          <cell r="A1760" t="str">
            <v>DA50BLMS1R1</v>
          </cell>
          <cell r="B1760" t="str">
            <v>Внутренний блок кондиционера</v>
          </cell>
          <cell r="C1760">
            <v>37</v>
          </cell>
          <cell r="D1760">
            <v>0</v>
          </cell>
          <cell r="E1760">
            <v>35990</v>
          </cell>
        </row>
        <row r="1761">
          <cell r="A1761" t="str">
            <v>DA70ALCS1R</v>
          </cell>
          <cell r="B1761" t="str">
            <v>Внутренний блок кондиционера</v>
          </cell>
          <cell r="C1761">
            <v>0</v>
          </cell>
          <cell r="D1761">
            <v>0</v>
          </cell>
          <cell r="E1761">
            <v>31890</v>
          </cell>
        </row>
        <row r="1762">
          <cell r="A1762" t="str">
            <v>DA70ALKS1R</v>
          </cell>
          <cell r="B1762" t="str">
            <v>Внутренний блок кондиционера</v>
          </cell>
          <cell r="C1762">
            <v>0</v>
          </cell>
          <cell r="D1762">
            <v>0</v>
          </cell>
          <cell r="E1762">
            <v>43890</v>
          </cell>
        </row>
        <row r="1763">
          <cell r="A1763" t="str">
            <v>DA70BLCS1R1</v>
          </cell>
          <cell r="B1763" t="str">
            <v>Внутренний блок кондиционера</v>
          </cell>
          <cell r="C1763">
            <v>0</v>
          </cell>
          <cell r="D1763">
            <v>0</v>
          </cell>
          <cell r="E1763">
            <v>36490</v>
          </cell>
        </row>
        <row r="1764">
          <cell r="A1764" t="str">
            <v>DA70BLHS1R1</v>
          </cell>
          <cell r="B1764" t="str">
            <v>Внутренний блок кондиционера</v>
          </cell>
          <cell r="C1764">
            <v>0</v>
          </cell>
          <cell r="D1764">
            <v>0</v>
          </cell>
          <cell r="E1764">
            <v>41590</v>
          </cell>
        </row>
        <row r="1765">
          <cell r="A1765" t="str">
            <v>DA70BLKS1R1</v>
          </cell>
          <cell r="B1765" t="str">
            <v>Внутренний блок кондиционера</v>
          </cell>
          <cell r="C1765">
            <v>3</v>
          </cell>
          <cell r="D1765">
            <v>0</v>
          </cell>
          <cell r="E1765">
            <v>52290</v>
          </cell>
        </row>
        <row r="1766">
          <cell r="A1766" t="str">
            <v>FAA100B</v>
          </cell>
          <cell r="B1766" t="str">
            <v>Внутренний блок кондиционера</v>
          </cell>
          <cell r="C1766">
            <v>0</v>
          </cell>
          <cell r="D1766">
            <v>0</v>
          </cell>
          <cell r="E1766">
            <v>349600</v>
          </cell>
        </row>
        <row r="1767">
          <cell r="A1767" t="str">
            <v>FAA71B</v>
          </cell>
          <cell r="B1767" t="str">
            <v>Внутренний блок кондиционера</v>
          </cell>
          <cell r="C1767">
            <v>0</v>
          </cell>
          <cell r="D1767">
            <v>0</v>
          </cell>
          <cell r="E1767">
            <v>281400</v>
          </cell>
        </row>
        <row r="1768">
          <cell r="A1768" t="str">
            <v>FBA100A</v>
          </cell>
          <cell r="B1768" t="str">
            <v>Внутренний блок кондиционера</v>
          </cell>
          <cell r="C1768">
            <v>0</v>
          </cell>
          <cell r="D1768">
            <v>0</v>
          </cell>
          <cell r="E1768">
            <v>297100</v>
          </cell>
        </row>
        <row r="1769">
          <cell r="A1769" t="str">
            <v>FBA125A</v>
          </cell>
          <cell r="B1769" t="str">
            <v>Внутренний блок кондиционера</v>
          </cell>
          <cell r="C1769">
            <v>0</v>
          </cell>
          <cell r="D1769">
            <v>0</v>
          </cell>
          <cell r="E1769">
            <v>317100</v>
          </cell>
        </row>
        <row r="1770">
          <cell r="A1770" t="str">
            <v>FBA140A</v>
          </cell>
          <cell r="B1770" t="str">
            <v>Внутренний блок кондиционера</v>
          </cell>
          <cell r="C1770">
            <v>0</v>
          </cell>
          <cell r="D1770">
            <v>0</v>
          </cell>
          <cell r="E1770">
            <v>328600</v>
          </cell>
        </row>
        <row r="1771">
          <cell r="A1771" t="str">
            <v>FBA35A9</v>
          </cell>
          <cell r="B1771" t="str">
            <v>Внутренний блок кондиционера</v>
          </cell>
          <cell r="C1771">
            <v>0</v>
          </cell>
          <cell r="D1771">
            <v>0</v>
          </cell>
          <cell r="E1771">
            <v>166900</v>
          </cell>
        </row>
        <row r="1772">
          <cell r="A1772" t="str">
            <v>FBA50A9</v>
          </cell>
          <cell r="B1772" t="str">
            <v>Внутренний блок кондиционера</v>
          </cell>
          <cell r="C1772">
            <v>0</v>
          </cell>
          <cell r="D1772">
            <v>0</v>
          </cell>
          <cell r="E1772">
            <v>177400</v>
          </cell>
        </row>
        <row r="1773">
          <cell r="A1773" t="str">
            <v>FBA60A9</v>
          </cell>
          <cell r="B1773" t="str">
            <v>Внутренний блок кондиционера</v>
          </cell>
          <cell r="C1773">
            <v>0</v>
          </cell>
          <cell r="D1773">
            <v>0</v>
          </cell>
          <cell r="E1773">
            <v>196300</v>
          </cell>
        </row>
        <row r="1774">
          <cell r="A1774" t="str">
            <v>FBA71A9</v>
          </cell>
          <cell r="B1774" t="str">
            <v>Внутренний блок кондиционера</v>
          </cell>
          <cell r="C1774">
            <v>0</v>
          </cell>
          <cell r="D1774">
            <v>0</v>
          </cell>
          <cell r="E1774">
            <v>250900</v>
          </cell>
        </row>
        <row r="1775">
          <cell r="A1775" t="str">
            <v>FCAG100B</v>
          </cell>
          <cell r="B1775" t="str">
            <v>Внутренний блок кондиционера</v>
          </cell>
          <cell r="C1775">
            <v>0</v>
          </cell>
          <cell r="D1775">
            <v>0</v>
          </cell>
          <cell r="E1775">
            <v>240400</v>
          </cell>
        </row>
        <row r="1776">
          <cell r="A1776" t="str">
            <v>FCAG125B</v>
          </cell>
          <cell r="B1776" t="str">
            <v>Внутренний блок кондиционера</v>
          </cell>
          <cell r="C1776">
            <v>0</v>
          </cell>
          <cell r="D1776">
            <v>0</v>
          </cell>
          <cell r="E1776">
            <v>256200</v>
          </cell>
        </row>
        <row r="1777">
          <cell r="A1777" t="str">
            <v>FCAG140B</v>
          </cell>
          <cell r="B1777" t="str">
            <v>Внутренний блок кондиционера</v>
          </cell>
          <cell r="C1777">
            <v>0</v>
          </cell>
          <cell r="D1777">
            <v>0</v>
          </cell>
          <cell r="E1777">
            <v>268800</v>
          </cell>
        </row>
        <row r="1778">
          <cell r="A1778" t="str">
            <v>FCAG35B</v>
          </cell>
          <cell r="B1778" t="str">
            <v>Внутренний блок кондиционера</v>
          </cell>
          <cell r="C1778">
            <v>0</v>
          </cell>
          <cell r="D1778">
            <v>0</v>
          </cell>
          <cell r="E1778">
            <v>158500</v>
          </cell>
        </row>
        <row r="1779">
          <cell r="A1779" t="str">
            <v>FCAG50B</v>
          </cell>
          <cell r="B1779" t="str">
            <v>Внутренний блок кондиционера</v>
          </cell>
          <cell r="C1779">
            <v>0</v>
          </cell>
          <cell r="D1779">
            <v>0</v>
          </cell>
          <cell r="E1779">
            <v>171100</v>
          </cell>
        </row>
        <row r="1780">
          <cell r="A1780" t="str">
            <v>FCAG60B</v>
          </cell>
          <cell r="B1780" t="str">
            <v>Внутренний блок кондиционера</v>
          </cell>
          <cell r="C1780">
            <v>0</v>
          </cell>
          <cell r="D1780">
            <v>5</v>
          </cell>
          <cell r="E1780">
            <v>184800</v>
          </cell>
        </row>
        <row r="1781">
          <cell r="A1781" t="str">
            <v>FCAG71B</v>
          </cell>
          <cell r="B1781" t="str">
            <v>Внутренний блок кондиционера</v>
          </cell>
          <cell r="C1781">
            <v>0</v>
          </cell>
          <cell r="D1781">
            <v>0</v>
          </cell>
          <cell r="E1781">
            <v>200500</v>
          </cell>
        </row>
        <row r="1782">
          <cell r="A1782" t="str">
            <v>FDA125A</v>
          </cell>
          <cell r="B1782" t="str">
            <v>Внутренний блок кондиционера</v>
          </cell>
          <cell r="C1782">
            <v>0</v>
          </cell>
          <cell r="D1782">
            <v>0</v>
          </cell>
          <cell r="E1782">
            <v>315000</v>
          </cell>
        </row>
        <row r="1783">
          <cell r="A1783" t="str">
            <v>FDA200A</v>
          </cell>
          <cell r="B1783" t="str">
            <v>Внутренний блок кондиционера</v>
          </cell>
          <cell r="C1783">
            <v>0</v>
          </cell>
          <cell r="D1783">
            <v>0</v>
          </cell>
          <cell r="E1783">
            <v>492400</v>
          </cell>
        </row>
        <row r="1784">
          <cell r="A1784" t="str">
            <v>FDA250A</v>
          </cell>
          <cell r="B1784" t="str">
            <v>Внутренний блок кондиционера</v>
          </cell>
          <cell r="C1784">
            <v>0</v>
          </cell>
          <cell r="D1784">
            <v>0</v>
          </cell>
          <cell r="E1784">
            <v>759100</v>
          </cell>
        </row>
        <row r="1785">
          <cell r="A1785" t="str">
            <v>FFA25A9</v>
          </cell>
          <cell r="B1785" t="str">
            <v>Внутренний блок кондиционера</v>
          </cell>
          <cell r="C1785">
            <v>0</v>
          </cell>
          <cell r="D1785">
            <v>16</v>
          </cell>
          <cell r="E1785">
            <v>183700</v>
          </cell>
        </row>
        <row r="1786">
          <cell r="A1786" t="str">
            <v>FFA35A9</v>
          </cell>
          <cell r="B1786" t="str">
            <v>Внутренний блок кондиционера</v>
          </cell>
          <cell r="C1786">
            <v>0</v>
          </cell>
          <cell r="D1786">
            <v>0</v>
          </cell>
          <cell r="E1786">
            <v>194200</v>
          </cell>
        </row>
        <row r="1787">
          <cell r="A1787" t="str">
            <v>FFA50A9</v>
          </cell>
          <cell r="B1787" t="str">
            <v>Внутренний блок кондиционера</v>
          </cell>
          <cell r="C1787">
            <v>0</v>
          </cell>
          <cell r="D1787">
            <v>0</v>
          </cell>
          <cell r="E1787">
            <v>235200</v>
          </cell>
        </row>
        <row r="1788">
          <cell r="A1788" t="str">
            <v>FFA60A9</v>
          </cell>
          <cell r="B1788" t="str">
            <v>Внутренний блок кондиционера</v>
          </cell>
          <cell r="C1788">
            <v>0</v>
          </cell>
          <cell r="D1788">
            <v>15</v>
          </cell>
          <cell r="E1788">
            <v>247800</v>
          </cell>
        </row>
        <row r="1789">
          <cell r="A1789" t="str">
            <v>FHA100A</v>
          </cell>
          <cell r="B1789" t="str">
            <v>Внутренний блок кондиционера</v>
          </cell>
          <cell r="C1789">
            <v>0</v>
          </cell>
          <cell r="D1789">
            <v>0</v>
          </cell>
          <cell r="E1789">
            <v>364300</v>
          </cell>
        </row>
        <row r="1790">
          <cell r="A1790" t="str">
            <v>FHA125A</v>
          </cell>
          <cell r="B1790" t="str">
            <v>Внутренний блок кондиционера</v>
          </cell>
          <cell r="C1790">
            <v>0</v>
          </cell>
          <cell r="D1790">
            <v>0</v>
          </cell>
          <cell r="E1790">
            <v>421000</v>
          </cell>
        </row>
        <row r="1791">
          <cell r="A1791" t="str">
            <v>FHA140A</v>
          </cell>
          <cell r="B1791" t="str">
            <v>Внутренний блок кондиционера</v>
          </cell>
          <cell r="C1791">
            <v>0</v>
          </cell>
          <cell r="D1791">
            <v>0</v>
          </cell>
          <cell r="E1791">
            <v>426300</v>
          </cell>
        </row>
        <row r="1792">
          <cell r="A1792" t="str">
            <v>FHA35A9</v>
          </cell>
          <cell r="B1792" t="str">
            <v>Внутренний блок кондиционера</v>
          </cell>
          <cell r="C1792">
            <v>0</v>
          </cell>
          <cell r="D1792">
            <v>0</v>
          </cell>
          <cell r="E1792">
            <v>283500</v>
          </cell>
        </row>
        <row r="1793">
          <cell r="A1793" t="str">
            <v>FHA50A9</v>
          </cell>
          <cell r="B1793" t="str">
            <v>Внутренний блок кондиционера</v>
          </cell>
          <cell r="C1793">
            <v>0</v>
          </cell>
          <cell r="D1793">
            <v>0</v>
          </cell>
          <cell r="E1793">
            <v>306600</v>
          </cell>
        </row>
        <row r="1794">
          <cell r="A1794" t="str">
            <v>FHA60A9</v>
          </cell>
          <cell r="B1794" t="str">
            <v>Внутренний блок кондиционера</v>
          </cell>
          <cell r="C1794">
            <v>0</v>
          </cell>
          <cell r="D1794">
            <v>0</v>
          </cell>
          <cell r="E1794">
            <v>322300</v>
          </cell>
        </row>
        <row r="1795">
          <cell r="A1795" t="str">
            <v>FHA71A9</v>
          </cell>
          <cell r="B1795" t="str">
            <v>Внутренний блок кондиционера</v>
          </cell>
          <cell r="C1795">
            <v>0</v>
          </cell>
          <cell r="D1795">
            <v>0</v>
          </cell>
          <cell r="E1795">
            <v>333900</v>
          </cell>
        </row>
        <row r="1796">
          <cell r="A1796" t="str">
            <v>FNA25A9</v>
          </cell>
          <cell r="B1796" t="str">
            <v>Внутренний блок кондиционера</v>
          </cell>
          <cell r="C1796">
            <v>0</v>
          </cell>
          <cell r="D1796">
            <v>0</v>
          </cell>
          <cell r="E1796">
            <v>158500</v>
          </cell>
        </row>
        <row r="1797">
          <cell r="A1797" t="str">
            <v>FNA35A9</v>
          </cell>
          <cell r="B1797" t="str">
            <v>Внутренний блок кондиционера</v>
          </cell>
          <cell r="C1797">
            <v>0</v>
          </cell>
          <cell r="D1797">
            <v>0</v>
          </cell>
          <cell r="E1797">
            <v>150100</v>
          </cell>
        </row>
        <row r="1798">
          <cell r="A1798" t="str">
            <v>FNA50A9</v>
          </cell>
          <cell r="B1798" t="str">
            <v>Внутренний блок кондиционера</v>
          </cell>
          <cell r="C1798">
            <v>0</v>
          </cell>
          <cell r="D1798">
            <v>0</v>
          </cell>
          <cell r="E1798">
            <v>177400</v>
          </cell>
        </row>
        <row r="1799">
          <cell r="A1799" t="str">
            <v>FNA60A9</v>
          </cell>
          <cell r="B1799" t="str">
            <v>Внутренний блок кондиционера</v>
          </cell>
          <cell r="C1799">
            <v>0</v>
          </cell>
          <cell r="D1799">
            <v>0</v>
          </cell>
          <cell r="E1799">
            <v>207900</v>
          </cell>
        </row>
        <row r="1800">
          <cell r="A1800" t="str">
            <v>FUA100A</v>
          </cell>
          <cell r="B1800" t="str">
            <v>Внутренний блок кондиционера</v>
          </cell>
          <cell r="C1800">
            <v>0</v>
          </cell>
          <cell r="D1800">
            <v>4</v>
          </cell>
          <cell r="E1800">
            <v>531300</v>
          </cell>
        </row>
        <row r="1801">
          <cell r="A1801" t="str">
            <v>FUA125A</v>
          </cell>
          <cell r="B1801" t="str">
            <v>Внутренний блок кондиционера</v>
          </cell>
          <cell r="C1801">
            <v>0</v>
          </cell>
          <cell r="D1801">
            <v>0</v>
          </cell>
          <cell r="E1801">
            <v>550200</v>
          </cell>
        </row>
        <row r="1802">
          <cell r="A1802" t="str">
            <v>FUA71A</v>
          </cell>
          <cell r="B1802" t="str">
            <v>Внутренний блок кондиционера</v>
          </cell>
          <cell r="C1802">
            <v>0</v>
          </cell>
          <cell r="D1802">
            <v>2</v>
          </cell>
          <cell r="E1802">
            <v>495600</v>
          </cell>
        </row>
        <row r="1803">
          <cell r="A1803" t="str">
            <v>FVA140A</v>
          </cell>
          <cell r="B1803" t="str">
            <v>Внутренний блок кондиционера</v>
          </cell>
          <cell r="C1803">
            <v>0</v>
          </cell>
          <cell r="D1803">
            <v>0</v>
          </cell>
          <cell r="E1803">
            <v>412600</v>
          </cell>
        </row>
        <row r="1804">
          <cell r="A1804" t="str">
            <v>KSCB105HZAN1</v>
          </cell>
          <cell r="B1804" t="str">
            <v>Внутренний блок кондиционера</v>
          </cell>
          <cell r="C1804">
            <v>0</v>
          </cell>
          <cell r="D1804">
            <v>0</v>
          </cell>
          <cell r="E1804">
            <v>66300</v>
          </cell>
        </row>
        <row r="1805">
          <cell r="A1805" t="str">
            <v>KSCB105HZRN1W</v>
          </cell>
          <cell r="B1805" t="str">
            <v>Внутренний блок кондиционера</v>
          </cell>
          <cell r="C1805">
            <v>0</v>
          </cell>
          <cell r="D1805">
            <v>0</v>
          </cell>
          <cell r="E1805">
            <v>68990</v>
          </cell>
        </row>
        <row r="1806">
          <cell r="A1806" t="str">
            <v>KSCB140HZRN1W</v>
          </cell>
          <cell r="B1806" t="str">
            <v>Внутренний блок кондиционера</v>
          </cell>
          <cell r="C1806">
            <v>0</v>
          </cell>
          <cell r="D1806">
            <v>0</v>
          </cell>
          <cell r="E1806">
            <v>85390</v>
          </cell>
        </row>
        <row r="1807">
          <cell r="A1807" t="str">
            <v>KSCB165HZAN1</v>
          </cell>
          <cell r="B1807" t="str">
            <v>Внутренний блок кондиционера</v>
          </cell>
          <cell r="C1807">
            <v>0</v>
          </cell>
          <cell r="D1807">
            <v>0</v>
          </cell>
          <cell r="E1807">
            <v>98008</v>
          </cell>
        </row>
        <row r="1808">
          <cell r="A1808" t="str">
            <v>KSCB165HZRN1W</v>
          </cell>
          <cell r="B1808" t="str">
            <v>Внутренний блок кондиционера</v>
          </cell>
          <cell r="C1808">
            <v>0</v>
          </cell>
          <cell r="D1808">
            <v>0</v>
          </cell>
          <cell r="E1808">
            <v>84990</v>
          </cell>
        </row>
        <row r="1809">
          <cell r="A1809" t="str">
            <v>KSCB53HZAN1</v>
          </cell>
          <cell r="B1809" t="str">
            <v>Внутренний блок кондиционера</v>
          </cell>
          <cell r="C1809">
            <v>9</v>
          </cell>
          <cell r="D1809">
            <v>0</v>
          </cell>
          <cell r="E1809">
            <v>37000</v>
          </cell>
        </row>
        <row r="1810">
          <cell r="A1810" t="str">
            <v>KSCB53HZRN1W</v>
          </cell>
          <cell r="B1810" t="str">
            <v>Внутренний блок кондиционера</v>
          </cell>
          <cell r="C1810">
            <v>1</v>
          </cell>
          <cell r="D1810">
            <v>0</v>
          </cell>
          <cell r="E1810">
            <v>37490</v>
          </cell>
        </row>
        <row r="1811">
          <cell r="A1811" t="str">
            <v>KSCB70HZAN1</v>
          </cell>
          <cell r="B1811" t="str">
            <v>Внутренний блок кондиционера</v>
          </cell>
          <cell r="C1811">
            <v>2</v>
          </cell>
          <cell r="D1811">
            <v>0</v>
          </cell>
          <cell r="E1811">
            <v>40790</v>
          </cell>
        </row>
        <row r="1812">
          <cell r="A1812" t="str">
            <v>KSCB70HZRN1W</v>
          </cell>
          <cell r="B1812" t="str">
            <v>Внутренний блок кондиционера</v>
          </cell>
          <cell r="C1812">
            <v>2</v>
          </cell>
          <cell r="D1812">
            <v>0</v>
          </cell>
          <cell r="E1812">
            <v>43290</v>
          </cell>
        </row>
        <row r="1813">
          <cell r="A1813" t="str">
            <v>KSFV140XFAN3</v>
          </cell>
          <cell r="B1813" t="str">
            <v>Внутренний блок кондиционера</v>
          </cell>
          <cell r="C1813">
            <v>18</v>
          </cell>
          <cell r="D1813">
            <v>35</v>
          </cell>
          <cell r="E1813">
            <v>90790</v>
          </cell>
        </row>
        <row r="1814">
          <cell r="A1814" t="str">
            <v>KSFV176XFAN3</v>
          </cell>
          <cell r="B1814" t="str">
            <v>Внутренний блок кондиционера</v>
          </cell>
          <cell r="C1814">
            <v>0</v>
          </cell>
          <cell r="D1814">
            <v>0</v>
          </cell>
          <cell r="E1814">
            <v>105190</v>
          </cell>
        </row>
        <row r="1815">
          <cell r="A1815" t="str">
            <v>KSFV70XFAN1</v>
          </cell>
          <cell r="B1815" t="str">
            <v>Внутренний блок кондиционера</v>
          </cell>
          <cell r="C1815">
            <v>0</v>
          </cell>
          <cell r="D1815">
            <v>0</v>
          </cell>
          <cell r="E1815">
            <v>53190</v>
          </cell>
        </row>
        <row r="1816">
          <cell r="A1816" t="str">
            <v>KSFY70XFAN1</v>
          </cell>
          <cell r="B1816" t="str">
            <v>Внутренний блок кондиционера</v>
          </cell>
          <cell r="C1816">
            <v>0</v>
          </cell>
          <cell r="D1816">
            <v>0</v>
          </cell>
          <cell r="E1816">
            <v>52300</v>
          </cell>
        </row>
        <row r="1817">
          <cell r="A1817" t="str">
            <v>KSHE176HFAN3</v>
          </cell>
          <cell r="B1817" t="str">
            <v>Внутренний блок кондиционера</v>
          </cell>
          <cell r="C1817">
            <v>0</v>
          </cell>
          <cell r="D1817">
            <v>0</v>
          </cell>
          <cell r="E1817">
            <v>52890</v>
          </cell>
        </row>
        <row r="1818">
          <cell r="A1818" t="str">
            <v>KSHF105HFAN3</v>
          </cell>
          <cell r="B1818" t="str">
            <v>Внутренний блок кондиционера</v>
          </cell>
          <cell r="C1818">
            <v>0</v>
          </cell>
          <cell r="D1818">
            <v>0</v>
          </cell>
          <cell r="E1818">
            <v>62290</v>
          </cell>
        </row>
        <row r="1819">
          <cell r="A1819" t="str">
            <v>KSHF140HFAN3</v>
          </cell>
          <cell r="B1819" t="str">
            <v>Внутренний блок кондиционера</v>
          </cell>
          <cell r="C1819">
            <v>0</v>
          </cell>
          <cell r="D1819">
            <v>0</v>
          </cell>
          <cell r="E1819">
            <v>52490</v>
          </cell>
        </row>
        <row r="1820">
          <cell r="A1820" t="str">
            <v>KSHFA70HFAN1</v>
          </cell>
          <cell r="B1820" t="str">
            <v>Внутренний блок кондиционера</v>
          </cell>
          <cell r="C1820">
            <v>0</v>
          </cell>
          <cell r="D1820">
            <v>0</v>
          </cell>
          <cell r="E1820">
            <v>44690</v>
          </cell>
        </row>
        <row r="1821">
          <cell r="A1821" t="str">
            <v>KSHFB53HFAN1</v>
          </cell>
          <cell r="B1821" t="str">
            <v>Внутренний блок кондиционера</v>
          </cell>
          <cell r="C1821">
            <v>0</v>
          </cell>
          <cell r="D1821">
            <v>0</v>
          </cell>
          <cell r="E1821">
            <v>35990</v>
          </cell>
        </row>
        <row r="1822">
          <cell r="A1822" t="str">
            <v>KSHG105HFAN1</v>
          </cell>
          <cell r="B1822" t="str">
            <v>Внутренний блок кондиционера</v>
          </cell>
          <cell r="C1822">
            <v>0</v>
          </cell>
          <cell r="D1822">
            <v>0</v>
          </cell>
          <cell r="E1822">
            <v>62290</v>
          </cell>
        </row>
        <row r="1823">
          <cell r="A1823" t="str">
            <v>KSHG140HFAN1</v>
          </cell>
          <cell r="B1823" t="str">
            <v>Внутренний блок кондиционера</v>
          </cell>
          <cell r="C1823">
            <v>0</v>
          </cell>
          <cell r="D1823">
            <v>0</v>
          </cell>
          <cell r="E1823">
            <v>69090</v>
          </cell>
        </row>
        <row r="1824">
          <cell r="A1824" t="str">
            <v>KSHG176HFAN1</v>
          </cell>
          <cell r="B1824" t="str">
            <v>Внутренний блок кондиционера</v>
          </cell>
          <cell r="C1824">
            <v>0</v>
          </cell>
          <cell r="D1824">
            <v>0</v>
          </cell>
          <cell r="E1824">
            <v>82090</v>
          </cell>
        </row>
        <row r="1825">
          <cell r="A1825" t="str">
            <v>KSHG70HFAN1</v>
          </cell>
          <cell r="B1825" t="str">
            <v>Внутренний блок кондиционера</v>
          </cell>
          <cell r="C1825">
            <v>0</v>
          </cell>
          <cell r="D1825">
            <v>0</v>
          </cell>
          <cell r="E1825">
            <v>44690</v>
          </cell>
        </row>
        <row r="1826">
          <cell r="A1826" t="str">
            <v>KSKG105HFAN1</v>
          </cell>
          <cell r="B1826" t="str">
            <v>Внутренний блок кондиционера</v>
          </cell>
          <cell r="C1826">
            <v>0</v>
          </cell>
          <cell r="D1826">
            <v>0</v>
          </cell>
          <cell r="E1826">
            <v>68390</v>
          </cell>
        </row>
        <row r="1827">
          <cell r="A1827" t="str">
            <v>KSKG140HFAN1</v>
          </cell>
          <cell r="B1827" t="str">
            <v>Внутренний блок кондиционера</v>
          </cell>
          <cell r="C1827">
            <v>0</v>
          </cell>
          <cell r="D1827">
            <v>0</v>
          </cell>
          <cell r="E1827">
            <v>78990</v>
          </cell>
        </row>
        <row r="1828">
          <cell r="A1828" t="str">
            <v>KSKG176HFAN1</v>
          </cell>
          <cell r="B1828" t="str">
            <v>Внутренний блок кондиционера</v>
          </cell>
          <cell r="C1828">
            <v>0</v>
          </cell>
          <cell r="D1828">
            <v>0</v>
          </cell>
          <cell r="E1828">
            <v>90390</v>
          </cell>
        </row>
        <row r="1829">
          <cell r="A1829" t="str">
            <v>KSKG70HFAN1</v>
          </cell>
          <cell r="B1829" t="str">
            <v>Внутренний блок кондиционера</v>
          </cell>
          <cell r="C1829">
            <v>0</v>
          </cell>
          <cell r="D1829">
            <v>0</v>
          </cell>
          <cell r="E1829">
            <v>50290</v>
          </cell>
        </row>
        <row r="1830">
          <cell r="A1830" t="str">
            <v>KSKR105HFAN3R</v>
          </cell>
          <cell r="B1830" t="str">
            <v>Внутренний блок кондиционера</v>
          </cell>
          <cell r="C1830">
            <v>0</v>
          </cell>
          <cell r="D1830">
            <v>0</v>
          </cell>
          <cell r="E1830">
            <v>63800</v>
          </cell>
        </row>
        <row r="1831">
          <cell r="A1831" t="str">
            <v>KSKR140HFAN3R</v>
          </cell>
          <cell r="B1831" t="str">
            <v>Внутренний блок кондиционера</v>
          </cell>
          <cell r="C1831">
            <v>0</v>
          </cell>
          <cell r="D1831">
            <v>0</v>
          </cell>
          <cell r="E1831">
            <v>57000</v>
          </cell>
        </row>
        <row r="1832">
          <cell r="A1832" t="str">
            <v>KSKR176HFAN3R</v>
          </cell>
          <cell r="B1832" t="str">
            <v>Внутренний блок кондиционера</v>
          </cell>
          <cell r="C1832">
            <v>0</v>
          </cell>
          <cell r="D1832">
            <v>0</v>
          </cell>
          <cell r="E1832">
            <v>55300</v>
          </cell>
        </row>
        <row r="1833">
          <cell r="A1833" t="str">
            <v>KSKRA53HFAN1R</v>
          </cell>
          <cell r="B1833" t="str">
            <v>Внутренний блок кондиционера</v>
          </cell>
          <cell r="C1833">
            <v>0</v>
          </cell>
          <cell r="D1833">
            <v>0</v>
          </cell>
          <cell r="E1833">
            <v>37490</v>
          </cell>
        </row>
        <row r="1834">
          <cell r="A1834" t="str">
            <v>KSKRA70HFAN1R</v>
          </cell>
          <cell r="B1834" t="str">
            <v>Внутренний блок кондиционера</v>
          </cell>
          <cell r="C1834">
            <v>0</v>
          </cell>
          <cell r="D1834">
            <v>0</v>
          </cell>
          <cell r="E1834">
            <v>46800</v>
          </cell>
        </row>
        <row r="1835">
          <cell r="A1835" t="str">
            <v>KSMB105HZAN1R</v>
          </cell>
          <cell r="B1835" t="str">
            <v>Внутренний блок кондиционера</v>
          </cell>
          <cell r="C1835">
            <v>26</v>
          </cell>
          <cell r="D1835">
            <v>0</v>
          </cell>
          <cell r="E1835">
            <v>69300</v>
          </cell>
        </row>
        <row r="1836">
          <cell r="A1836" t="str">
            <v>KSMB105HZRN1W</v>
          </cell>
          <cell r="B1836" t="str">
            <v>Внутренний блок кондиционера</v>
          </cell>
          <cell r="C1836">
            <v>0</v>
          </cell>
          <cell r="D1836">
            <v>0</v>
          </cell>
          <cell r="E1836">
            <v>72290</v>
          </cell>
        </row>
        <row r="1837">
          <cell r="A1837" t="str">
            <v>KSMB140HZAN1R</v>
          </cell>
          <cell r="B1837" t="str">
            <v>Внутренний блок кондиционера</v>
          </cell>
          <cell r="C1837">
            <v>0</v>
          </cell>
          <cell r="D1837">
            <v>0</v>
          </cell>
          <cell r="E1837">
            <v>72190</v>
          </cell>
        </row>
        <row r="1838">
          <cell r="A1838" t="str">
            <v>KSMB140HZRN1W</v>
          </cell>
          <cell r="B1838" t="str">
            <v>Внутренний блок кондиционера</v>
          </cell>
          <cell r="C1838">
            <v>0</v>
          </cell>
          <cell r="D1838">
            <v>0</v>
          </cell>
          <cell r="E1838">
            <v>89990</v>
          </cell>
        </row>
        <row r="1839">
          <cell r="A1839" t="str">
            <v>KSMB165HZAN1R</v>
          </cell>
          <cell r="B1839" t="str">
            <v>Внутренний блок кондиционера</v>
          </cell>
          <cell r="C1839">
            <v>0</v>
          </cell>
          <cell r="D1839">
            <v>0</v>
          </cell>
          <cell r="E1839">
            <v>84200</v>
          </cell>
        </row>
        <row r="1840">
          <cell r="A1840" t="str">
            <v>KSMB165HZRN1W</v>
          </cell>
          <cell r="B1840" t="str">
            <v>Внутренний блок кондиционера</v>
          </cell>
          <cell r="C1840">
            <v>0</v>
          </cell>
          <cell r="D1840">
            <v>0</v>
          </cell>
          <cell r="E1840">
            <v>89190</v>
          </cell>
        </row>
        <row r="1841">
          <cell r="A1841" t="str">
            <v>KSMB35HZRN1W</v>
          </cell>
          <cell r="B1841" t="str">
            <v>Внутренний блок кондиционера</v>
          </cell>
          <cell r="C1841">
            <v>0</v>
          </cell>
          <cell r="D1841">
            <v>0</v>
          </cell>
          <cell r="E1841">
            <v>32390</v>
          </cell>
        </row>
        <row r="1842">
          <cell r="A1842" t="str">
            <v>KSMB53HZAN1R</v>
          </cell>
          <cell r="B1842" t="str">
            <v>Внутренний блок кондиционера</v>
          </cell>
          <cell r="C1842">
            <v>0</v>
          </cell>
          <cell r="D1842">
            <v>0</v>
          </cell>
          <cell r="E1842">
            <v>46194</v>
          </cell>
        </row>
        <row r="1843">
          <cell r="A1843" t="str">
            <v>KSMB53HZRN1W</v>
          </cell>
          <cell r="B1843" t="str">
            <v>Внутренний блок кондиционера</v>
          </cell>
          <cell r="C1843">
            <v>0</v>
          </cell>
          <cell r="D1843">
            <v>0</v>
          </cell>
          <cell r="E1843">
            <v>38990</v>
          </cell>
        </row>
        <row r="1844">
          <cell r="A1844" t="str">
            <v>KSMB70HZRN1W</v>
          </cell>
          <cell r="B1844" t="str">
            <v>Внутренний блок кондиционера</v>
          </cell>
          <cell r="C1844">
            <v>0</v>
          </cell>
          <cell r="D1844">
            <v>0</v>
          </cell>
          <cell r="E1844">
            <v>54390</v>
          </cell>
        </row>
        <row r="1845">
          <cell r="A1845" t="str">
            <v>KSMD105HZRN1W</v>
          </cell>
          <cell r="B1845" t="str">
            <v>Внутренний блок кондиционера</v>
          </cell>
          <cell r="C1845">
            <v>0</v>
          </cell>
          <cell r="D1845">
            <v>0</v>
          </cell>
          <cell r="E1845">
            <v>72290</v>
          </cell>
        </row>
        <row r="1846">
          <cell r="A1846" t="str">
            <v>KSMD140HZRN1W</v>
          </cell>
          <cell r="B1846" t="str">
            <v>Внутренний блок кондиционера</v>
          </cell>
          <cell r="C1846">
            <v>0</v>
          </cell>
          <cell r="D1846">
            <v>0</v>
          </cell>
          <cell r="E1846">
            <v>89990</v>
          </cell>
        </row>
        <row r="1847">
          <cell r="A1847" t="str">
            <v>KSMD165HZRN1W</v>
          </cell>
          <cell r="B1847" t="str">
            <v>Внутренний блок кондиционера</v>
          </cell>
          <cell r="C1847">
            <v>0</v>
          </cell>
          <cell r="D1847">
            <v>0</v>
          </cell>
          <cell r="E1847">
            <v>89190</v>
          </cell>
        </row>
        <row r="1848">
          <cell r="A1848" t="str">
            <v>KSMD35HZRN1W</v>
          </cell>
          <cell r="B1848" t="str">
            <v>Внутренний блок кондиционера</v>
          </cell>
          <cell r="C1848">
            <v>0</v>
          </cell>
          <cell r="D1848">
            <v>0</v>
          </cell>
          <cell r="E1848">
            <v>32390</v>
          </cell>
        </row>
        <row r="1849">
          <cell r="A1849" t="str">
            <v>KSMD53HZRN1W</v>
          </cell>
          <cell r="B1849" t="str">
            <v>Внутренний блок кондиционера</v>
          </cell>
          <cell r="C1849">
            <v>0</v>
          </cell>
          <cell r="D1849">
            <v>0</v>
          </cell>
          <cell r="E1849">
            <v>38990</v>
          </cell>
        </row>
        <row r="1850">
          <cell r="A1850" t="str">
            <v>KSMD70HZRN1W</v>
          </cell>
          <cell r="B1850" t="str">
            <v>Внутренний блок кондиционера</v>
          </cell>
          <cell r="C1850">
            <v>0</v>
          </cell>
          <cell r="D1850">
            <v>0</v>
          </cell>
          <cell r="E1850">
            <v>54390</v>
          </cell>
        </row>
        <row r="1851">
          <cell r="A1851" t="str">
            <v>KSTR140HFAN3R</v>
          </cell>
          <cell r="B1851" t="str">
            <v>Внутренний блок кондиционера</v>
          </cell>
          <cell r="C1851">
            <v>0</v>
          </cell>
          <cell r="D1851">
            <v>0</v>
          </cell>
          <cell r="E1851">
            <v>103390</v>
          </cell>
        </row>
        <row r="1852">
          <cell r="A1852" t="str">
            <v>KSTR176HFAN3R</v>
          </cell>
          <cell r="B1852" t="str">
            <v>Внутренний блок кондиционера</v>
          </cell>
          <cell r="C1852">
            <v>0</v>
          </cell>
          <cell r="D1852">
            <v>0</v>
          </cell>
          <cell r="E1852">
            <v>96590</v>
          </cell>
        </row>
        <row r="1853">
          <cell r="A1853" t="str">
            <v>KSTU280HZAN1</v>
          </cell>
          <cell r="B1853" t="str">
            <v>Внутренний блок кондиционера</v>
          </cell>
          <cell r="C1853">
            <v>0</v>
          </cell>
          <cell r="D1853">
            <v>0</v>
          </cell>
          <cell r="E1853">
            <v>243790</v>
          </cell>
        </row>
        <row r="1854">
          <cell r="A1854" t="str">
            <v>KSTU440HFAN1</v>
          </cell>
          <cell r="B1854" t="str">
            <v>Внутренний блок кондиционера</v>
          </cell>
          <cell r="C1854">
            <v>0</v>
          </cell>
          <cell r="D1854">
            <v>40</v>
          </cell>
          <cell r="E1854">
            <v>419090</v>
          </cell>
        </row>
        <row r="1855">
          <cell r="A1855" t="str">
            <v>KSTU560HFAN1</v>
          </cell>
          <cell r="B1855" t="str">
            <v>Внутренний блок кондиционера</v>
          </cell>
          <cell r="C1855">
            <v>0</v>
          </cell>
          <cell r="D1855">
            <v>16</v>
          </cell>
          <cell r="E1855">
            <v>445690</v>
          </cell>
        </row>
        <row r="1856">
          <cell r="A1856" t="str">
            <v>KSTUA280HZAN1</v>
          </cell>
          <cell r="B1856" t="str">
            <v>Внутренний блок кондиционера</v>
          </cell>
          <cell r="C1856">
            <v>0</v>
          </cell>
          <cell r="D1856">
            <v>0</v>
          </cell>
          <cell r="E1856">
            <v>209290</v>
          </cell>
        </row>
        <row r="1857">
          <cell r="A1857" t="str">
            <v>KSVB105HZRN1W</v>
          </cell>
          <cell r="B1857" t="str">
            <v>Внутренний блок кондиционера</v>
          </cell>
          <cell r="C1857">
            <v>0</v>
          </cell>
          <cell r="D1857">
            <v>0</v>
          </cell>
          <cell r="E1857">
            <v>54490</v>
          </cell>
        </row>
        <row r="1858">
          <cell r="A1858" t="str">
            <v>KSVB140HZRN1W</v>
          </cell>
          <cell r="B1858" t="str">
            <v>Внутренний блок кондиционера</v>
          </cell>
          <cell r="C1858">
            <v>0</v>
          </cell>
          <cell r="D1858">
            <v>0</v>
          </cell>
          <cell r="E1858">
            <v>67290</v>
          </cell>
        </row>
        <row r="1859">
          <cell r="A1859" t="str">
            <v>KSVB165HZAN1R</v>
          </cell>
          <cell r="B1859" t="str">
            <v>Внутренний блок кондиционера</v>
          </cell>
          <cell r="C1859">
            <v>1</v>
          </cell>
          <cell r="D1859">
            <v>0</v>
          </cell>
          <cell r="E1859">
            <v>71300</v>
          </cell>
        </row>
        <row r="1860">
          <cell r="A1860" t="str">
            <v>KSVB165HZRN1W</v>
          </cell>
          <cell r="B1860" t="str">
            <v>Внутренний блок кондиционера</v>
          </cell>
          <cell r="C1860">
            <v>0</v>
          </cell>
          <cell r="D1860">
            <v>0</v>
          </cell>
          <cell r="E1860">
            <v>75790</v>
          </cell>
        </row>
        <row r="1861">
          <cell r="A1861" t="str">
            <v>KSVB70HZAN1R</v>
          </cell>
          <cell r="B1861" t="str">
            <v>Внутренний блок кондиционера</v>
          </cell>
          <cell r="C1861">
            <v>0</v>
          </cell>
          <cell r="D1861">
            <v>0</v>
          </cell>
          <cell r="E1861">
            <v>39800</v>
          </cell>
        </row>
        <row r="1862">
          <cell r="A1862" t="str">
            <v>KSVB70HZRN1W</v>
          </cell>
          <cell r="B1862" t="str">
            <v>Внутренний блок кондиционера</v>
          </cell>
          <cell r="C1862">
            <v>0</v>
          </cell>
          <cell r="D1862">
            <v>0</v>
          </cell>
          <cell r="E1862">
            <v>38990</v>
          </cell>
        </row>
        <row r="1863">
          <cell r="A1863" t="str">
            <v>KSVG105HFAN1</v>
          </cell>
          <cell r="B1863" t="str">
            <v>Внутренний блок кондиционера</v>
          </cell>
          <cell r="C1863">
            <v>0</v>
          </cell>
          <cell r="D1863">
            <v>0</v>
          </cell>
          <cell r="E1863">
            <v>47490</v>
          </cell>
        </row>
        <row r="1864">
          <cell r="A1864" t="str">
            <v>KSVG140HFAN1</v>
          </cell>
          <cell r="B1864" t="str">
            <v>Внутренний блок кондиционера</v>
          </cell>
          <cell r="C1864">
            <v>0</v>
          </cell>
          <cell r="D1864">
            <v>0</v>
          </cell>
          <cell r="E1864">
            <v>57290</v>
          </cell>
        </row>
        <row r="1865">
          <cell r="A1865" t="str">
            <v>KSVG176HFAN1</v>
          </cell>
          <cell r="B1865" t="str">
            <v>Внутренний блок кондиционера</v>
          </cell>
          <cell r="C1865">
            <v>0</v>
          </cell>
          <cell r="D1865">
            <v>0</v>
          </cell>
          <cell r="E1865">
            <v>78290</v>
          </cell>
        </row>
        <row r="1866">
          <cell r="A1866" t="str">
            <v>KSVG70HFAN1</v>
          </cell>
          <cell r="B1866" t="str">
            <v>Внутренний блок кондиционера</v>
          </cell>
          <cell r="C1866">
            <v>0</v>
          </cell>
          <cell r="D1866">
            <v>0</v>
          </cell>
          <cell r="E1866">
            <v>33890</v>
          </cell>
        </row>
        <row r="1867">
          <cell r="A1867" t="str">
            <v>KSVT105HFAN3R</v>
          </cell>
          <cell r="B1867" t="str">
            <v>Внутренний блок кондиционера</v>
          </cell>
          <cell r="C1867">
            <v>0</v>
          </cell>
          <cell r="D1867">
            <v>0</v>
          </cell>
          <cell r="E1867">
            <v>47490</v>
          </cell>
        </row>
        <row r="1868">
          <cell r="A1868" t="str">
            <v>KSVT140HFAN3R</v>
          </cell>
          <cell r="B1868" t="str">
            <v>Внутренний блок кондиционера</v>
          </cell>
          <cell r="C1868">
            <v>0</v>
          </cell>
          <cell r="D1868">
            <v>0</v>
          </cell>
          <cell r="E1868">
            <v>40690</v>
          </cell>
        </row>
        <row r="1869">
          <cell r="A1869" t="str">
            <v>KSVT176HFAN3R</v>
          </cell>
          <cell r="B1869" t="str">
            <v>Внутренний блок кондиционера</v>
          </cell>
          <cell r="C1869">
            <v>0</v>
          </cell>
          <cell r="D1869">
            <v>0</v>
          </cell>
          <cell r="E1869">
            <v>49090</v>
          </cell>
        </row>
        <row r="1870">
          <cell r="A1870" t="str">
            <v>KSVT70HFAN1R</v>
          </cell>
          <cell r="B1870" t="str">
            <v>Внутренний блок кондиционера</v>
          </cell>
          <cell r="C1870">
            <v>0</v>
          </cell>
          <cell r="D1870">
            <v>0</v>
          </cell>
          <cell r="E1870">
            <v>33890</v>
          </cell>
        </row>
        <row r="1871">
          <cell r="A1871" t="str">
            <v>KSZB35HZAN1R</v>
          </cell>
          <cell r="B1871" t="str">
            <v>Внутренний блок кондиционера</v>
          </cell>
          <cell r="C1871">
            <v>0</v>
          </cell>
          <cell r="D1871">
            <v>0</v>
          </cell>
          <cell r="E1871">
            <v>27800</v>
          </cell>
        </row>
        <row r="1872">
          <cell r="A1872" t="str">
            <v>KSZB35HZRN1W</v>
          </cell>
          <cell r="B1872" t="str">
            <v>Внутренний блок кондиционера</v>
          </cell>
          <cell r="C1872">
            <v>0</v>
          </cell>
          <cell r="D1872">
            <v>0</v>
          </cell>
          <cell r="E1872">
            <v>27890</v>
          </cell>
        </row>
        <row r="1873">
          <cell r="A1873" t="str">
            <v>KSZB53HZAN1R</v>
          </cell>
          <cell r="B1873" t="str">
            <v>Внутренний блок кондиционера</v>
          </cell>
          <cell r="C1873">
            <v>0</v>
          </cell>
          <cell r="D1873">
            <v>0</v>
          </cell>
          <cell r="E1873">
            <v>30300</v>
          </cell>
        </row>
        <row r="1874">
          <cell r="A1874" t="str">
            <v>KSZB53HZRN1W</v>
          </cell>
          <cell r="B1874" t="str">
            <v>Внутренний блок кондиционера</v>
          </cell>
          <cell r="C1874">
            <v>0</v>
          </cell>
          <cell r="D1874">
            <v>0</v>
          </cell>
          <cell r="E1874">
            <v>30790</v>
          </cell>
        </row>
        <row r="1875">
          <cell r="A1875" t="str">
            <v>KSZG35HFAN1</v>
          </cell>
          <cell r="B1875" t="str">
            <v>Внутренний блок кондиционера</v>
          </cell>
          <cell r="C1875">
            <v>0</v>
          </cell>
          <cell r="D1875">
            <v>0</v>
          </cell>
          <cell r="E1875">
            <v>24190</v>
          </cell>
        </row>
        <row r="1876">
          <cell r="A1876" t="str">
            <v>KSZG53HFAN1</v>
          </cell>
          <cell r="B1876" t="str">
            <v>Внутренний блок кондиционера</v>
          </cell>
          <cell r="C1876">
            <v>0</v>
          </cell>
          <cell r="D1876">
            <v>0</v>
          </cell>
          <cell r="E1876">
            <v>26090</v>
          </cell>
        </row>
        <row r="1877">
          <cell r="A1877" t="str">
            <v>KSZT35HFAN1</v>
          </cell>
          <cell r="B1877" t="str">
            <v>Внутренний блок кондиционера</v>
          </cell>
          <cell r="C1877">
            <v>0</v>
          </cell>
          <cell r="D1877">
            <v>0</v>
          </cell>
          <cell r="E1877">
            <v>23200</v>
          </cell>
        </row>
        <row r="1878">
          <cell r="A1878" t="str">
            <v>KSZTA35HFAN1R</v>
          </cell>
          <cell r="B1878" t="str">
            <v>Внутренний блок кондиционера</v>
          </cell>
          <cell r="C1878">
            <v>0</v>
          </cell>
          <cell r="D1878">
            <v>0</v>
          </cell>
          <cell r="E1878">
            <v>24190</v>
          </cell>
        </row>
        <row r="1879">
          <cell r="A1879" t="str">
            <v>KSZTA53HFAN1R</v>
          </cell>
          <cell r="B1879" t="str">
            <v>Внутренний блок кондиционера</v>
          </cell>
          <cell r="C1879">
            <v>0</v>
          </cell>
          <cell r="D1879">
            <v>0</v>
          </cell>
          <cell r="E1879">
            <v>26090</v>
          </cell>
        </row>
        <row r="1880">
          <cell r="A1880" t="str">
            <v>MCA3-12HRN1-Q</v>
          </cell>
          <cell r="B1880" t="str">
            <v>Внутренний блок кондиционера</v>
          </cell>
          <cell r="C1880">
            <v>4</v>
          </cell>
          <cell r="D1880">
            <v>0</v>
          </cell>
          <cell r="E1880">
            <v>17990</v>
          </cell>
        </row>
        <row r="1881">
          <cell r="A1881" t="str">
            <v>MCA3-12HRN1-QC2</v>
          </cell>
          <cell r="B1881" t="str">
            <v>Внутренний блок кондиционера</v>
          </cell>
          <cell r="C1881">
            <v>0</v>
          </cell>
          <cell r="D1881">
            <v>0</v>
          </cell>
          <cell r="E1881">
            <v>25800</v>
          </cell>
        </row>
        <row r="1882">
          <cell r="A1882" t="str">
            <v>MCA3-18HRN1-QB6</v>
          </cell>
          <cell r="B1882" t="str">
            <v>Внутренний блок кондиционера</v>
          </cell>
          <cell r="C1882">
            <v>0</v>
          </cell>
          <cell r="D1882">
            <v>0</v>
          </cell>
          <cell r="E1882">
            <v>27800</v>
          </cell>
        </row>
        <row r="1883">
          <cell r="A1883" t="str">
            <v>MCA4U-12HRFNX-Q(GA)</v>
          </cell>
          <cell r="B1883" t="str">
            <v>Внутренний блок кондиционера</v>
          </cell>
          <cell r="C1883">
            <v>39</v>
          </cell>
          <cell r="D1883">
            <v>17</v>
          </cell>
          <cell r="E1883">
            <v>33890</v>
          </cell>
        </row>
        <row r="1884">
          <cell r="A1884" t="str">
            <v>MCA4U-18HRFNX-Q(GA)</v>
          </cell>
          <cell r="B1884" t="str">
            <v>Внутренний блок кондиционера</v>
          </cell>
          <cell r="C1884">
            <v>0</v>
          </cell>
          <cell r="D1884">
            <v>0</v>
          </cell>
          <cell r="E1884">
            <v>41390</v>
          </cell>
        </row>
        <row r="1885">
          <cell r="A1885" t="str">
            <v>MCBU-09HRFN8</v>
          </cell>
          <cell r="B1885" t="str">
            <v>Внутренний блок кондиционера с декоративной панелью</v>
          </cell>
          <cell r="C1885">
            <v>0</v>
          </cell>
          <cell r="D1885">
            <v>0</v>
          </cell>
          <cell r="E1885">
            <v>44190</v>
          </cell>
        </row>
        <row r="1886">
          <cell r="A1886" t="str">
            <v>MCBU-12HRFN8</v>
          </cell>
          <cell r="B1886" t="str">
            <v>Внутренний блок кондиционера с декоративной панелью</v>
          </cell>
          <cell r="C1886">
            <v>0</v>
          </cell>
          <cell r="D1886">
            <v>0</v>
          </cell>
          <cell r="E1886">
            <v>56980</v>
          </cell>
        </row>
        <row r="1887">
          <cell r="A1887" t="str">
            <v>MCBU-18HRFN8</v>
          </cell>
          <cell r="B1887" t="str">
            <v>Внутренний блок кондиционера с декоративной панелью</v>
          </cell>
          <cell r="C1887">
            <v>0</v>
          </cell>
          <cell r="D1887">
            <v>0</v>
          </cell>
          <cell r="E1887">
            <v>56890</v>
          </cell>
        </row>
        <row r="1888">
          <cell r="A1888" t="str">
            <v>MCD1-24HRFNX(GA)</v>
          </cell>
          <cell r="B1888" t="str">
            <v>Внутренний блок кондиционера</v>
          </cell>
          <cell r="C1888">
            <v>0</v>
          </cell>
          <cell r="D1888">
            <v>0</v>
          </cell>
          <cell r="E1888">
            <v>36639</v>
          </cell>
        </row>
        <row r="1889">
          <cell r="A1889" t="str">
            <v>MCD1-24HRFNX(GA)-B</v>
          </cell>
          <cell r="B1889" t="str">
            <v>Внутренний блок кондиционера</v>
          </cell>
          <cell r="C1889">
            <v>0</v>
          </cell>
          <cell r="D1889">
            <v>0</v>
          </cell>
          <cell r="E1889">
            <v>52490</v>
          </cell>
        </row>
        <row r="1890">
          <cell r="A1890" t="str">
            <v>MCD1-24HRN1-Q</v>
          </cell>
          <cell r="B1890" t="str">
            <v>Внутренний блок кондиционера</v>
          </cell>
          <cell r="C1890">
            <v>0</v>
          </cell>
          <cell r="D1890">
            <v>0</v>
          </cell>
          <cell r="E1890">
            <v>35900</v>
          </cell>
        </row>
        <row r="1891">
          <cell r="A1891" t="str">
            <v>MCD1-36HRFN8(GA)-B</v>
          </cell>
          <cell r="B1891" t="str">
            <v>Внутренний блок кондиционера</v>
          </cell>
          <cell r="C1891">
            <v>0</v>
          </cell>
          <cell r="D1891">
            <v>0</v>
          </cell>
          <cell r="E1891">
            <v>81790</v>
          </cell>
        </row>
        <row r="1892">
          <cell r="A1892" t="str">
            <v>MCD1-36HRN1-R</v>
          </cell>
          <cell r="B1892" t="str">
            <v>Внутренний блок кондиционера</v>
          </cell>
          <cell r="C1892">
            <v>0</v>
          </cell>
          <cell r="D1892">
            <v>0</v>
          </cell>
          <cell r="E1892">
            <v>50500</v>
          </cell>
        </row>
        <row r="1893">
          <cell r="A1893" t="str">
            <v>MCD1-48HRFNX(GA)-B</v>
          </cell>
          <cell r="B1893" t="str">
            <v>Внутренний блок кондиционера</v>
          </cell>
          <cell r="C1893">
            <v>0</v>
          </cell>
          <cell r="D1893">
            <v>0</v>
          </cell>
          <cell r="E1893">
            <v>97390</v>
          </cell>
        </row>
        <row r="1894">
          <cell r="A1894" t="str">
            <v>MCD1-48HRN1-R</v>
          </cell>
          <cell r="B1894" t="str">
            <v>Внутренний блок кондиционера</v>
          </cell>
          <cell r="C1894">
            <v>0</v>
          </cell>
          <cell r="D1894">
            <v>0</v>
          </cell>
          <cell r="E1894">
            <v>60900</v>
          </cell>
        </row>
        <row r="1895">
          <cell r="A1895" t="str">
            <v>MCD1-55HRFNX(GA)-B</v>
          </cell>
          <cell r="B1895" t="str">
            <v>Внутренний блок кондиционера</v>
          </cell>
          <cell r="C1895">
            <v>0</v>
          </cell>
          <cell r="D1895">
            <v>0</v>
          </cell>
          <cell r="E1895">
            <v>117590</v>
          </cell>
        </row>
        <row r="1896">
          <cell r="A1896" t="str">
            <v>MCD1-60HRN1-R</v>
          </cell>
          <cell r="B1896" t="str">
            <v>Внутренний блок кондиционера</v>
          </cell>
          <cell r="C1896">
            <v>3</v>
          </cell>
          <cell r="D1896">
            <v>0</v>
          </cell>
          <cell r="E1896">
            <v>72900</v>
          </cell>
        </row>
        <row r="1897">
          <cell r="A1897" t="str">
            <v>MFA2U-12HRFNX-Q(GA)</v>
          </cell>
          <cell r="B1897" t="str">
            <v>Внутренний блок кондиционера</v>
          </cell>
          <cell r="C1897">
            <v>0</v>
          </cell>
          <cell r="D1897">
            <v>0</v>
          </cell>
          <cell r="E1897">
            <v>31490</v>
          </cell>
        </row>
        <row r="1898">
          <cell r="A1898" t="str">
            <v>MFA2U-17HRFNX-Q(GA)</v>
          </cell>
          <cell r="B1898" t="str">
            <v>Внутренний блок кондиционера</v>
          </cell>
          <cell r="C1898">
            <v>0</v>
          </cell>
          <cell r="D1898">
            <v>0</v>
          </cell>
          <cell r="E1898">
            <v>36890</v>
          </cell>
        </row>
        <row r="1899">
          <cell r="A1899" t="str">
            <v>MFJ-48ARN1-R</v>
          </cell>
          <cell r="B1899" t="str">
            <v>Внутренний блок кондиционера</v>
          </cell>
          <cell r="C1899">
            <v>0</v>
          </cell>
          <cell r="D1899" t="str">
            <v>&gt;50</v>
          </cell>
          <cell r="E1899">
            <v>121490</v>
          </cell>
        </row>
        <row r="1900">
          <cell r="A1900" t="str">
            <v>MFM-50ARN1-R</v>
          </cell>
          <cell r="B1900" t="str">
            <v>Внутренний блок кондиционера</v>
          </cell>
          <cell r="C1900">
            <v>0</v>
          </cell>
          <cell r="D1900">
            <v>0</v>
          </cell>
          <cell r="E1900">
            <v>140890</v>
          </cell>
        </row>
        <row r="1901">
          <cell r="A1901" t="str">
            <v>MFPA-24ARN1-QB6</v>
          </cell>
          <cell r="B1901" t="str">
            <v>Внутренний блок кондиционера</v>
          </cell>
          <cell r="C1901">
            <v>0</v>
          </cell>
          <cell r="D1901">
            <v>31</v>
          </cell>
          <cell r="E1901">
            <v>58590</v>
          </cell>
        </row>
        <row r="1902">
          <cell r="A1902" t="str">
            <v>MFYA400-24ARFN1-Q</v>
          </cell>
          <cell r="B1902" t="str">
            <v>Внутренний блок кондиционера</v>
          </cell>
          <cell r="C1902">
            <v>0</v>
          </cell>
          <cell r="D1902">
            <v>0</v>
          </cell>
          <cell r="E1902">
            <v>59390</v>
          </cell>
        </row>
        <row r="1903">
          <cell r="A1903" t="str">
            <v>MFYC400-24HRFN8-Q</v>
          </cell>
          <cell r="B1903" t="str">
            <v>Внутренний блок кондиционера</v>
          </cell>
          <cell r="C1903">
            <v>0</v>
          </cell>
          <cell r="D1903">
            <v>0</v>
          </cell>
          <cell r="E1903">
            <v>56290</v>
          </cell>
        </row>
        <row r="1904">
          <cell r="A1904" t="str">
            <v>MHA-150HWN1</v>
          </cell>
          <cell r="B1904" t="str">
            <v>Внутренний блок кондиционера</v>
          </cell>
          <cell r="C1904">
            <v>0</v>
          </cell>
          <cell r="D1904">
            <v>10</v>
          </cell>
          <cell r="E1904">
            <v>439990</v>
          </cell>
        </row>
        <row r="1905">
          <cell r="A1905" t="str">
            <v>MHA-192HWN1</v>
          </cell>
          <cell r="B1905" t="str">
            <v>Внутренний блок кондиционера</v>
          </cell>
          <cell r="C1905">
            <v>0</v>
          </cell>
          <cell r="D1905">
            <v>2</v>
          </cell>
          <cell r="E1905">
            <v>467990</v>
          </cell>
        </row>
        <row r="1906">
          <cell r="A1906" t="str">
            <v>MHA-96HWAN1</v>
          </cell>
          <cell r="B1906" t="str">
            <v>Внутренний блок кондиционера</v>
          </cell>
          <cell r="C1906">
            <v>0</v>
          </cell>
          <cell r="D1906">
            <v>0</v>
          </cell>
          <cell r="E1906">
            <v>264490</v>
          </cell>
        </row>
        <row r="1907">
          <cell r="A1907" t="str">
            <v>MHG-48HWN1-R(A)</v>
          </cell>
          <cell r="B1907" t="str">
            <v>Внутренний блок кондиционера</v>
          </cell>
          <cell r="C1907">
            <v>0</v>
          </cell>
          <cell r="D1907">
            <v>0</v>
          </cell>
          <cell r="E1907">
            <v>96190</v>
          </cell>
        </row>
        <row r="1908">
          <cell r="A1908" t="str">
            <v>MHG-48HWN1P-R(A)</v>
          </cell>
          <cell r="B1908" t="str">
            <v>Внутренний блок кондиционера</v>
          </cell>
          <cell r="C1908">
            <v>34</v>
          </cell>
          <cell r="D1908">
            <v>0</v>
          </cell>
          <cell r="E1908">
            <v>124390</v>
          </cell>
        </row>
        <row r="1909">
          <cell r="A1909" t="str">
            <v>MHG-60HWN1-R(A)</v>
          </cell>
          <cell r="B1909" t="str">
            <v>Внутренний блок кондиционера</v>
          </cell>
          <cell r="C1909">
            <v>0</v>
          </cell>
          <cell r="D1909">
            <v>0</v>
          </cell>
          <cell r="E1909">
            <v>92190</v>
          </cell>
        </row>
        <row r="1910">
          <cell r="A1910" t="str">
            <v>MHG-60HWN1P-R(A)</v>
          </cell>
          <cell r="B1910" t="str">
            <v>Внутренний блок кондиционера</v>
          </cell>
          <cell r="C1910">
            <v>0</v>
          </cell>
          <cell r="D1910">
            <v>0</v>
          </cell>
          <cell r="E1910">
            <v>119790</v>
          </cell>
        </row>
        <row r="1911">
          <cell r="A1911" t="str">
            <v>MTI-18HW1N1P-QB6</v>
          </cell>
          <cell r="B1911" t="str">
            <v>Внутренний блок кондиционера</v>
          </cell>
          <cell r="C1911">
            <v>0</v>
          </cell>
          <cell r="D1911">
            <v>0</v>
          </cell>
          <cell r="E1911">
            <v>41190</v>
          </cell>
        </row>
        <row r="1912">
          <cell r="A1912" t="str">
            <v>MTI-18HWN1-QB6</v>
          </cell>
          <cell r="B1912" t="str">
            <v>Внутренний блок кондиционера</v>
          </cell>
          <cell r="C1912">
            <v>0</v>
          </cell>
          <cell r="D1912">
            <v>0</v>
          </cell>
          <cell r="E1912">
            <v>39443</v>
          </cell>
        </row>
        <row r="1913">
          <cell r="A1913" t="str">
            <v>MTI-18HWN1P-QB6</v>
          </cell>
          <cell r="B1913" t="str">
            <v>Внутренний блок кондиционера</v>
          </cell>
          <cell r="C1913">
            <v>0</v>
          </cell>
          <cell r="D1913">
            <v>0</v>
          </cell>
          <cell r="E1913">
            <v>30990</v>
          </cell>
        </row>
        <row r="1914">
          <cell r="A1914" t="str">
            <v>MTI-24HW1FNXP(GA)</v>
          </cell>
          <cell r="B1914" t="str">
            <v>Внутренний блок кондиционера</v>
          </cell>
          <cell r="C1914">
            <v>0</v>
          </cell>
          <cell r="D1914">
            <v>0</v>
          </cell>
          <cell r="E1914">
            <v>61390</v>
          </cell>
        </row>
        <row r="1915">
          <cell r="A1915" t="str">
            <v>MTI-24HW1N1P-Q(A)</v>
          </cell>
          <cell r="B1915" t="str">
            <v>Внутренний блок кондиционера</v>
          </cell>
          <cell r="C1915">
            <v>0</v>
          </cell>
          <cell r="D1915">
            <v>0</v>
          </cell>
          <cell r="E1915">
            <v>53600</v>
          </cell>
        </row>
        <row r="1916">
          <cell r="A1916" t="str">
            <v>MTI-24HWFNXP(GA)</v>
          </cell>
          <cell r="B1916" t="str">
            <v>Внутренний блок кондиционера</v>
          </cell>
          <cell r="C1916">
            <v>0</v>
          </cell>
          <cell r="D1916">
            <v>0</v>
          </cell>
          <cell r="E1916">
            <v>48990</v>
          </cell>
        </row>
        <row r="1917">
          <cell r="A1917" t="str">
            <v>MTI-24HWN1-Q(A)</v>
          </cell>
          <cell r="B1917" t="str">
            <v>Внутренний блок кондиционера</v>
          </cell>
          <cell r="C1917">
            <v>1</v>
          </cell>
          <cell r="D1917">
            <v>0</v>
          </cell>
          <cell r="E1917">
            <v>50076</v>
          </cell>
        </row>
        <row r="1918">
          <cell r="A1918" t="str">
            <v>MTI-36HW1FNXP(GA)</v>
          </cell>
          <cell r="B1918" t="str">
            <v>Внутренний блок кондиционера</v>
          </cell>
          <cell r="C1918">
            <v>0</v>
          </cell>
          <cell r="D1918">
            <v>0</v>
          </cell>
          <cell r="E1918">
            <v>91990</v>
          </cell>
        </row>
        <row r="1919">
          <cell r="A1919" t="str">
            <v>MTI-36HW1N1P-R</v>
          </cell>
          <cell r="B1919" t="str">
            <v>Внутренний блок кондиционера</v>
          </cell>
          <cell r="C1919">
            <v>0</v>
          </cell>
          <cell r="D1919">
            <v>0</v>
          </cell>
          <cell r="E1919">
            <v>73000</v>
          </cell>
        </row>
        <row r="1920">
          <cell r="A1920" t="str">
            <v>MTI-36HWFNXP(GA)</v>
          </cell>
          <cell r="B1920" t="str">
            <v>Внутренний блок кондиционера</v>
          </cell>
          <cell r="C1920">
            <v>0</v>
          </cell>
          <cell r="D1920">
            <v>0</v>
          </cell>
          <cell r="E1920">
            <v>74580</v>
          </cell>
        </row>
        <row r="1921">
          <cell r="A1921" t="str">
            <v>MTI-36HWN1-R</v>
          </cell>
          <cell r="B1921" t="str">
            <v>Внутренний блок кондиционера</v>
          </cell>
          <cell r="C1921">
            <v>0</v>
          </cell>
          <cell r="D1921">
            <v>0</v>
          </cell>
          <cell r="E1921">
            <v>56490</v>
          </cell>
        </row>
        <row r="1922">
          <cell r="A1922" t="str">
            <v>MTI-36HWN1P-R</v>
          </cell>
          <cell r="B1922" t="str">
            <v>Внутренний блок кондиционера</v>
          </cell>
          <cell r="C1922">
            <v>10</v>
          </cell>
          <cell r="D1922">
            <v>0</v>
          </cell>
          <cell r="E1922">
            <v>56490</v>
          </cell>
        </row>
        <row r="1923">
          <cell r="A1923" t="str">
            <v>MTI-48HW1FNXP(GA)</v>
          </cell>
          <cell r="B1923" t="str">
            <v>Внутренний блок кондиционера</v>
          </cell>
          <cell r="C1923">
            <v>0</v>
          </cell>
          <cell r="D1923">
            <v>0</v>
          </cell>
          <cell r="E1923">
            <v>112290</v>
          </cell>
        </row>
        <row r="1924">
          <cell r="A1924" t="str">
            <v>MTI-48HW1N1P-R</v>
          </cell>
          <cell r="B1924" t="str">
            <v>Внутренний блок кондиционера</v>
          </cell>
          <cell r="C1924">
            <v>0</v>
          </cell>
          <cell r="D1924">
            <v>0</v>
          </cell>
          <cell r="E1924">
            <v>84400</v>
          </cell>
        </row>
        <row r="1925">
          <cell r="A1925" t="str">
            <v>MTI-48HWN1-R</v>
          </cell>
          <cell r="B1925" t="str">
            <v>Внутренний блок кондиционера</v>
          </cell>
          <cell r="C1925">
            <v>0</v>
          </cell>
          <cell r="D1925">
            <v>0</v>
          </cell>
          <cell r="E1925">
            <v>79550</v>
          </cell>
        </row>
        <row r="1926">
          <cell r="A1926" t="str">
            <v>MTI-55HW1FNXP(GA)</v>
          </cell>
          <cell r="B1926" t="str">
            <v>Внутренний блок кондиционера</v>
          </cell>
          <cell r="C1926">
            <v>0</v>
          </cell>
          <cell r="D1926">
            <v>0</v>
          </cell>
          <cell r="E1926">
            <v>136990</v>
          </cell>
        </row>
        <row r="1927">
          <cell r="A1927" t="str">
            <v>MTI-60HW1N1P-R</v>
          </cell>
          <cell r="B1927" t="str">
            <v>Внутренний блок кондиционера</v>
          </cell>
          <cell r="C1927">
            <v>0</v>
          </cell>
          <cell r="D1927">
            <v>0</v>
          </cell>
          <cell r="E1927">
            <v>86100</v>
          </cell>
        </row>
        <row r="1928">
          <cell r="A1928" t="str">
            <v>MTI-60HWN1-R</v>
          </cell>
          <cell r="B1928" t="str">
            <v>Внутренний блок кондиционера</v>
          </cell>
          <cell r="C1928">
            <v>0</v>
          </cell>
          <cell r="D1928">
            <v>0</v>
          </cell>
          <cell r="E1928">
            <v>75920</v>
          </cell>
        </row>
        <row r="1929">
          <cell r="A1929" t="str">
            <v>MTI-60HWN1P-R</v>
          </cell>
          <cell r="B1929" t="str">
            <v>Внутренний блок кондиционера</v>
          </cell>
          <cell r="C1929">
            <v>8</v>
          </cell>
          <cell r="D1929">
            <v>0</v>
          </cell>
          <cell r="E1929">
            <v>69790</v>
          </cell>
        </row>
        <row r="1930">
          <cell r="A1930" t="str">
            <v>MUE-18HRN1-Q2</v>
          </cell>
          <cell r="B1930" t="str">
            <v>Внутренний блок кондиционера</v>
          </cell>
          <cell r="C1930">
            <v>0</v>
          </cell>
          <cell r="D1930">
            <v>0</v>
          </cell>
          <cell r="E1930">
            <v>41190</v>
          </cell>
        </row>
        <row r="1931">
          <cell r="A1931" t="str">
            <v>MUE-24HRFNX(GA)</v>
          </cell>
          <cell r="B1931" t="str">
            <v>Внутренний блок кондиционера</v>
          </cell>
          <cell r="C1931">
            <v>0</v>
          </cell>
          <cell r="D1931">
            <v>12</v>
          </cell>
          <cell r="E1931">
            <v>55790</v>
          </cell>
        </row>
        <row r="1932">
          <cell r="A1932" t="str">
            <v>MUE-24HRN1-Q</v>
          </cell>
          <cell r="B1932" t="str">
            <v>Внутренний блок кондиционера</v>
          </cell>
          <cell r="C1932">
            <v>0</v>
          </cell>
          <cell r="D1932">
            <v>0</v>
          </cell>
          <cell r="E1932">
            <v>48600</v>
          </cell>
        </row>
        <row r="1933">
          <cell r="A1933" t="str">
            <v>MUE-36HRFNX(GA)</v>
          </cell>
          <cell r="B1933" t="str">
            <v>Внутренний блок кондиционера</v>
          </cell>
          <cell r="C1933">
            <v>0</v>
          </cell>
          <cell r="D1933">
            <v>0</v>
          </cell>
          <cell r="E1933">
            <v>82990</v>
          </cell>
        </row>
        <row r="1934">
          <cell r="A1934" t="str">
            <v>MUE-36HRN1-R</v>
          </cell>
          <cell r="B1934" t="str">
            <v>Внутренний блок кондиционера</v>
          </cell>
          <cell r="C1934">
            <v>0</v>
          </cell>
          <cell r="D1934">
            <v>0</v>
          </cell>
          <cell r="E1934">
            <v>67800</v>
          </cell>
        </row>
        <row r="1935">
          <cell r="A1935" t="str">
            <v>MUE-48HRFNX(GA)</v>
          </cell>
          <cell r="B1935" t="str">
            <v>Внутренний блок кондиционера</v>
          </cell>
          <cell r="C1935">
            <v>0</v>
          </cell>
          <cell r="D1935">
            <v>0</v>
          </cell>
          <cell r="E1935">
            <v>109590</v>
          </cell>
        </row>
        <row r="1936">
          <cell r="A1936" t="str">
            <v>MUE-48HRN1-R(A)</v>
          </cell>
          <cell r="B1936" t="str">
            <v>Внутренний блок кондиционера</v>
          </cell>
          <cell r="C1936">
            <v>0</v>
          </cell>
          <cell r="D1936">
            <v>0</v>
          </cell>
          <cell r="E1936">
            <v>75500</v>
          </cell>
        </row>
        <row r="1937">
          <cell r="A1937" t="str">
            <v>MUE-55HRFNX(GA)</v>
          </cell>
          <cell r="B1937" t="str">
            <v>Внутренний блок кондиционера</v>
          </cell>
          <cell r="C1937">
            <v>0</v>
          </cell>
          <cell r="D1937">
            <v>0</v>
          </cell>
          <cell r="E1937">
            <v>120190</v>
          </cell>
        </row>
        <row r="1938">
          <cell r="A1938" t="str">
            <v>MUE-60HRN1-R</v>
          </cell>
          <cell r="B1938" t="str">
            <v>Внутренний блок кондиционера</v>
          </cell>
          <cell r="C1938">
            <v>0</v>
          </cell>
          <cell r="D1938">
            <v>0</v>
          </cell>
          <cell r="E1938">
            <v>78900</v>
          </cell>
        </row>
        <row r="1939">
          <cell r="A1939" t="str">
            <v>MUEU-18HRFNX(GA)</v>
          </cell>
          <cell r="B1939" t="str">
            <v>Внутренний блок кондиционера</v>
          </cell>
          <cell r="C1939">
            <v>3</v>
          </cell>
          <cell r="D1939">
            <v>8</v>
          </cell>
          <cell r="E1939">
            <v>47190</v>
          </cell>
        </row>
        <row r="1940">
          <cell r="A1940" t="str">
            <v>DA100ALHS1R/DF100ALS1R</v>
          </cell>
          <cell r="B1940" t="str">
            <v>Канальный кондиционер</v>
          </cell>
          <cell r="C1940">
            <v>0</v>
          </cell>
          <cell r="D1940">
            <v>0</v>
          </cell>
          <cell r="E1940">
            <v>199100</v>
          </cell>
        </row>
        <row r="1941">
          <cell r="A1941" t="str">
            <v>DA100ALKS1R/DF100ALS1R</v>
          </cell>
          <cell r="B1941" t="str">
            <v>Напольно-потолочный кондиционер</v>
          </cell>
          <cell r="C1941">
            <v>0</v>
          </cell>
          <cell r="D1941">
            <v>0</v>
          </cell>
          <cell r="E1941">
            <v>181700</v>
          </cell>
        </row>
        <row r="1942">
          <cell r="A1942" t="str">
            <v>DA100BLCS1R1/DF100BLS1R1/DPC06L</v>
          </cell>
          <cell r="B1942" t="str">
            <v>Кассетный кондиционер</v>
          </cell>
          <cell r="C1942">
            <v>0</v>
          </cell>
          <cell r="D1942">
            <v>0</v>
          </cell>
          <cell r="E1942">
            <v>153190</v>
          </cell>
        </row>
        <row r="1943">
          <cell r="A1943" t="str">
            <v>DA100BLHS1R1/DF100BLS1R1</v>
          </cell>
          <cell r="B1943" t="str">
            <v>Канальный кондиционер</v>
          </cell>
          <cell r="C1943">
            <v>1</v>
          </cell>
          <cell r="D1943">
            <v>0</v>
          </cell>
          <cell r="E1943">
            <v>158290</v>
          </cell>
        </row>
        <row r="1944">
          <cell r="A1944" t="str">
            <v>DA100BLKS1R1/DF100BLS1R1</v>
          </cell>
          <cell r="B1944" t="str">
            <v>Напольно-потолочный кондиционер</v>
          </cell>
          <cell r="C1944">
            <v>0</v>
          </cell>
          <cell r="D1944">
            <v>0</v>
          </cell>
          <cell r="E1944">
            <v>161490</v>
          </cell>
        </row>
        <row r="1945">
          <cell r="A1945" t="str">
            <v>DA140ALCS1R/DF140ALS3R/DPC06L</v>
          </cell>
          <cell r="B1945" t="str">
            <v>Кассетный кондиционер</v>
          </cell>
          <cell r="C1945">
            <v>0</v>
          </cell>
          <cell r="D1945">
            <v>0</v>
          </cell>
          <cell r="E1945">
            <v>165590</v>
          </cell>
        </row>
        <row r="1946">
          <cell r="A1946" t="str">
            <v>DA140ALHS1R/DF140ALS3R</v>
          </cell>
          <cell r="B1946" t="str">
            <v>Канальный кондиционер</v>
          </cell>
          <cell r="C1946">
            <v>0</v>
          </cell>
          <cell r="D1946">
            <v>0</v>
          </cell>
          <cell r="E1946">
            <v>185880</v>
          </cell>
        </row>
        <row r="1947">
          <cell r="A1947" t="str">
            <v>DA140ALKS1R/DF140ALS3R</v>
          </cell>
          <cell r="B1947" t="str">
            <v>Напольно-потолочный кондиционер</v>
          </cell>
          <cell r="C1947">
            <v>0</v>
          </cell>
          <cell r="D1947">
            <v>0</v>
          </cell>
          <cell r="E1947">
            <v>159710</v>
          </cell>
        </row>
        <row r="1948">
          <cell r="A1948" t="str">
            <v>DA140BLCS1R1/DF140BLS3R1/DPC06L</v>
          </cell>
          <cell r="B1948" t="str">
            <v>Кассетный кондиционер</v>
          </cell>
          <cell r="C1948">
            <v>0</v>
          </cell>
          <cell r="D1948">
            <v>0</v>
          </cell>
          <cell r="E1948">
            <v>183990</v>
          </cell>
        </row>
        <row r="1949">
          <cell r="A1949" t="str">
            <v>DA140BLHS1R1/DF140BLS3R1</v>
          </cell>
          <cell r="B1949" t="str">
            <v>Канальный кондиционер</v>
          </cell>
          <cell r="C1949">
            <v>0</v>
          </cell>
          <cell r="D1949">
            <v>0</v>
          </cell>
          <cell r="E1949">
            <v>192490</v>
          </cell>
        </row>
        <row r="1950">
          <cell r="A1950" t="str">
            <v>DA140BLKS1R1/DF140BLS3R1</v>
          </cell>
          <cell r="B1950" t="str">
            <v>Напольно-потолочный кондиционер</v>
          </cell>
          <cell r="C1950">
            <v>0</v>
          </cell>
          <cell r="D1950">
            <v>0</v>
          </cell>
          <cell r="E1950">
            <v>196990</v>
          </cell>
        </row>
        <row r="1951">
          <cell r="A1951" t="str">
            <v>DA160ALCS1R/DF160ALS3R/DPC06L</v>
          </cell>
          <cell r="B1951" t="str">
            <v>Кассетный кондиционер</v>
          </cell>
          <cell r="C1951">
            <v>0</v>
          </cell>
          <cell r="D1951">
            <v>0</v>
          </cell>
          <cell r="E1951">
            <v>183990</v>
          </cell>
        </row>
        <row r="1952">
          <cell r="A1952" t="str">
            <v>DA160ALKS1R/DF160ALS3R</v>
          </cell>
          <cell r="B1952" t="str">
            <v>Напольно-потолочный кондиционер</v>
          </cell>
          <cell r="C1952">
            <v>0</v>
          </cell>
          <cell r="D1952">
            <v>0</v>
          </cell>
          <cell r="E1952">
            <v>196520</v>
          </cell>
        </row>
        <row r="1953">
          <cell r="A1953" t="str">
            <v>DA160BLCS1R1/DF160BLS3R1/DPC06L</v>
          </cell>
          <cell r="B1953" t="str">
            <v>Кассетный кондиционер</v>
          </cell>
          <cell r="C1953">
            <v>2</v>
          </cell>
          <cell r="D1953">
            <v>9</v>
          </cell>
          <cell r="E1953">
            <v>204490</v>
          </cell>
        </row>
        <row r="1954">
          <cell r="A1954" t="str">
            <v>DA160BLHS1R1/DF160BLS3R1</v>
          </cell>
          <cell r="B1954" t="str">
            <v>Канальный кондиционер</v>
          </cell>
          <cell r="C1954">
            <v>0</v>
          </cell>
          <cell r="D1954">
            <v>0</v>
          </cell>
          <cell r="E1954">
            <v>204490</v>
          </cell>
        </row>
        <row r="1955">
          <cell r="A1955" t="str">
            <v>DA160BLKS1R1/DF160BLS3R1</v>
          </cell>
          <cell r="B1955" t="str">
            <v>Напольно-потолочный кондиционер</v>
          </cell>
          <cell r="C1955">
            <v>0</v>
          </cell>
          <cell r="D1955">
            <v>0</v>
          </cell>
          <cell r="E1955">
            <v>208590</v>
          </cell>
        </row>
        <row r="1956">
          <cell r="A1956" t="str">
            <v>DA35ALFS1R/DF35ALS1R/DPT05L</v>
          </cell>
          <cell r="B1956" t="str">
            <v>Кассетный кондиционер</v>
          </cell>
          <cell r="C1956">
            <v>13</v>
          </cell>
          <cell r="D1956">
            <v>0</v>
          </cell>
          <cell r="E1956">
            <v>74590</v>
          </cell>
        </row>
        <row r="1957">
          <cell r="A1957" t="str">
            <v>DA35BLFS1R1/DF35BLS1R1/DPT05L</v>
          </cell>
          <cell r="B1957" t="str">
            <v>Кассетный кондиционер</v>
          </cell>
          <cell r="C1957">
            <v>17</v>
          </cell>
          <cell r="D1957">
            <v>1</v>
          </cell>
          <cell r="E1957">
            <v>82890</v>
          </cell>
        </row>
        <row r="1958">
          <cell r="A1958" t="str">
            <v>DA35BLKS1R1/DF35BLS1R1</v>
          </cell>
          <cell r="B1958" t="str">
            <v>Напольно-потолочный кондиционер</v>
          </cell>
          <cell r="C1958">
            <v>2</v>
          </cell>
          <cell r="D1958">
            <v>11</v>
          </cell>
          <cell r="E1958">
            <v>80990</v>
          </cell>
        </row>
        <row r="1959">
          <cell r="A1959" t="str">
            <v>DA35BLMS1R1/DF35BLS1R1</v>
          </cell>
          <cell r="B1959" t="str">
            <v>Канальный кондиционер</v>
          </cell>
          <cell r="C1959">
            <v>0</v>
          </cell>
          <cell r="D1959">
            <v>0</v>
          </cell>
          <cell r="E1959">
            <v>84390</v>
          </cell>
        </row>
        <row r="1960">
          <cell r="A1960" t="str">
            <v>DA50ALFS1R/DF50ALS1R/DPT05L</v>
          </cell>
          <cell r="B1960" t="str">
            <v>Кассетный кондиционер</v>
          </cell>
          <cell r="C1960">
            <v>0</v>
          </cell>
          <cell r="D1960">
            <v>0</v>
          </cell>
          <cell r="E1960">
            <v>90610</v>
          </cell>
        </row>
        <row r="1961">
          <cell r="A1961" t="str">
            <v>DA50ALKS1R/DF50ALS1R</v>
          </cell>
          <cell r="B1961" t="str">
            <v>Напольно-потолочный кондиционер</v>
          </cell>
          <cell r="C1961">
            <v>0</v>
          </cell>
          <cell r="D1961">
            <v>0</v>
          </cell>
          <cell r="E1961">
            <v>82190</v>
          </cell>
        </row>
        <row r="1962">
          <cell r="A1962" t="str">
            <v>DA50ALMS1R/DF50ALS1R</v>
          </cell>
          <cell r="B1962" t="str">
            <v>Канальный кондиционер</v>
          </cell>
          <cell r="C1962">
            <v>0</v>
          </cell>
          <cell r="D1962">
            <v>0</v>
          </cell>
          <cell r="E1962">
            <v>93580</v>
          </cell>
        </row>
        <row r="1963">
          <cell r="A1963" t="str">
            <v>DA50BLFS1R1/DF50BLS1R1/DPT05L</v>
          </cell>
          <cell r="B1963" t="str">
            <v>Кассетный кондиционер</v>
          </cell>
          <cell r="C1963">
            <v>15</v>
          </cell>
          <cell r="D1963">
            <v>0</v>
          </cell>
          <cell r="E1963">
            <v>89690</v>
          </cell>
        </row>
        <row r="1964">
          <cell r="A1964" t="str">
            <v>DA50BLKS1R1/DF50BLS1R1</v>
          </cell>
          <cell r="B1964" t="str">
            <v>Напольно-потолочный кондиционер</v>
          </cell>
          <cell r="C1964">
            <v>0</v>
          </cell>
          <cell r="D1964">
            <v>0</v>
          </cell>
          <cell r="E1964">
            <v>91290</v>
          </cell>
        </row>
        <row r="1965">
          <cell r="A1965" t="str">
            <v>DA50BLMS1R1/DF50BLS1R1</v>
          </cell>
          <cell r="B1965" t="str">
            <v>Канальный кондиционер</v>
          </cell>
          <cell r="C1965">
            <v>37</v>
          </cell>
          <cell r="D1965">
            <v>0</v>
          </cell>
          <cell r="E1965">
            <v>89790</v>
          </cell>
        </row>
        <row r="1966">
          <cell r="A1966" t="str">
            <v>DA70ALCS1R/DF70ALS1R/DPC06L</v>
          </cell>
          <cell r="B1966" t="str">
            <v>Кассетный кондиционер</v>
          </cell>
          <cell r="C1966">
            <v>0</v>
          </cell>
          <cell r="D1966">
            <v>0</v>
          </cell>
          <cell r="E1966">
            <v>104390</v>
          </cell>
        </row>
        <row r="1967">
          <cell r="A1967" t="str">
            <v>DA70ALKS1R/DF70ALS1R</v>
          </cell>
          <cell r="B1967" t="str">
            <v>Напольно-потолочный кондиционер</v>
          </cell>
          <cell r="C1967">
            <v>0</v>
          </cell>
          <cell r="D1967">
            <v>0</v>
          </cell>
          <cell r="E1967">
            <v>106490</v>
          </cell>
        </row>
        <row r="1968">
          <cell r="A1968" t="str">
            <v>DA70BLCS1R1/DF70BLS1R1/DPC06L</v>
          </cell>
          <cell r="B1968" t="str">
            <v>Кассетный кондиционер</v>
          </cell>
          <cell r="C1968">
            <v>0</v>
          </cell>
          <cell r="D1968">
            <v>0</v>
          </cell>
          <cell r="E1968">
            <v>115990</v>
          </cell>
        </row>
        <row r="1969">
          <cell r="A1969" t="str">
            <v>DA70BLHS1R1/DF70BLS1R1</v>
          </cell>
          <cell r="B1969" t="str">
            <v>Канальный кондиционер</v>
          </cell>
          <cell r="C1969">
            <v>0</v>
          </cell>
          <cell r="D1969">
            <v>0</v>
          </cell>
          <cell r="E1969">
            <v>111190</v>
          </cell>
        </row>
        <row r="1970">
          <cell r="A1970" t="str">
            <v>DA70BLKS1R1/DF70BLS1R1</v>
          </cell>
          <cell r="B1970" t="str">
            <v>Напольно-потолочный кондиционер</v>
          </cell>
          <cell r="C1970">
            <v>0</v>
          </cell>
          <cell r="D1970">
            <v>0</v>
          </cell>
          <cell r="E1970">
            <v>121890</v>
          </cell>
        </row>
        <row r="1971">
          <cell r="A1971" t="str">
            <v>FAA100B/RZAG100NV1</v>
          </cell>
          <cell r="B1971" t="str">
            <v>Настенный кондиционер</v>
          </cell>
          <cell r="C1971">
            <v>0</v>
          </cell>
          <cell r="D1971">
            <v>0</v>
          </cell>
          <cell r="E1971">
            <v>1064600</v>
          </cell>
        </row>
        <row r="1972">
          <cell r="A1972" t="str">
            <v>FAA100B/RZAG100NY1</v>
          </cell>
          <cell r="B1972" t="str">
            <v>Настенный кондиционер</v>
          </cell>
          <cell r="C1972">
            <v>0</v>
          </cell>
          <cell r="D1972">
            <v>0</v>
          </cell>
          <cell r="E1972">
            <v>1064600</v>
          </cell>
        </row>
        <row r="1973">
          <cell r="A1973" t="str">
            <v>FAA100B/RZASG100MV1</v>
          </cell>
          <cell r="B1973" t="str">
            <v>Настенный кондиционер</v>
          </cell>
          <cell r="C1973">
            <v>0</v>
          </cell>
          <cell r="D1973">
            <v>0</v>
          </cell>
          <cell r="E1973">
            <v>833600</v>
          </cell>
        </row>
        <row r="1974">
          <cell r="A1974" t="str">
            <v>FAA100B/RZASG100MY1</v>
          </cell>
          <cell r="B1974" t="str">
            <v>Настенный кондиционер</v>
          </cell>
          <cell r="C1974">
            <v>0</v>
          </cell>
          <cell r="D1974">
            <v>0</v>
          </cell>
          <cell r="E1974">
            <v>831590</v>
          </cell>
        </row>
        <row r="1975">
          <cell r="A1975" t="str">
            <v>FAA71B/RZAG71NV1</v>
          </cell>
          <cell r="B1975" t="str">
            <v>Настенный кондиционер</v>
          </cell>
          <cell r="C1975">
            <v>0</v>
          </cell>
          <cell r="D1975">
            <v>0</v>
          </cell>
          <cell r="E1975">
            <v>853600</v>
          </cell>
        </row>
        <row r="1976">
          <cell r="A1976" t="str">
            <v>FAA71B/RZAG71NY1</v>
          </cell>
          <cell r="B1976" t="str">
            <v>Настенный кондиционер</v>
          </cell>
          <cell r="C1976">
            <v>0</v>
          </cell>
          <cell r="D1976">
            <v>0</v>
          </cell>
          <cell r="E1976">
            <v>853600</v>
          </cell>
        </row>
        <row r="1977">
          <cell r="A1977" t="str">
            <v>FAA71B/RZASG71MV1</v>
          </cell>
          <cell r="B1977" t="str">
            <v>Настенный кондиционер</v>
          </cell>
          <cell r="C1977">
            <v>0</v>
          </cell>
          <cell r="D1977">
            <v>0</v>
          </cell>
          <cell r="E1977">
            <v>705600</v>
          </cell>
        </row>
        <row r="1978">
          <cell r="A1978" t="str">
            <v>FBA100A/RZAG100NV1</v>
          </cell>
          <cell r="B1978" t="str">
            <v>Канальный кондиционер</v>
          </cell>
          <cell r="C1978">
            <v>0</v>
          </cell>
          <cell r="D1978">
            <v>0</v>
          </cell>
          <cell r="E1978">
            <v>1012100</v>
          </cell>
        </row>
        <row r="1979">
          <cell r="A1979" t="str">
            <v>FBA100A/RZAG100NY1</v>
          </cell>
          <cell r="B1979" t="str">
            <v>Канальный кондиционер</v>
          </cell>
          <cell r="C1979">
            <v>0</v>
          </cell>
          <cell r="D1979">
            <v>0</v>
          </cell>
          <cell r="E1979">
            <v>1012100</v>
          </cell>
        </row>
        <row r="1980">
          <cell r="A1980" t="str">
            <v>FBA100A/RZASG100MV1</v>
          </cell>
          <cell r="B1980" t="str">
            <v>Канальный кондиционер</v>
          </cell>
          <cell r="C1980">
            <v>0</v>
          </cell>
          <cell r="D1980">
            <v>0</v>
          </cell>
          <cell r="E1980">
            <v>781100</v>
          </cell>
        </row>
        <row r="1981">
          <cell r="A1981" t="str">
            <v>FBA100A/RZASG100MY1</v>
          </cell>
          <cell r="B1981" t="str">
            <v>Канальный кондиционер</v>
          </cell>
          <cell r="C1981">
            <v>0</v>
          </cell>
          <cell r="D1981">
            <v>0</v>
          </cell>
          <cell r="E1981">
            <v>779090</v>
          </cell>
        </row>
        <row r="1982">
          <cell r="A1982" t="str">
            <v>FBA125A/RZAG125NY1</v>
          </cell>
          <cell r="B1982" t="str">
            <v>Канальный кондиционер</v>
          </cell>
          <cell r="C1982">
            <v>0</v>
          </cell>
          <cell r="D1982">
            <v>0</v>
          </cell>
          <cell r="E1982">
            <v>1039500</v>
          </cell>
        </row>
        <row r="1983">
          <cell r="A1983" t="str">
            <v>FBA125A/RZASG125MV1</v>
          </cell>
          <cell r="B1983" t="str">
            <v>Канальный кондиционер</v>
          </cell>
          <cell r="C1983">
            <v>0</v>
          </cell>
          <cell r="D1983">
            <v>0</v>
          </cell>
          <cell r="E1983">
            <v>844200</v>
          </cell>
        </row>
        <row r="1984">
          <cell r="A1984" t="str">
            <v>FBA125A/RZASG125MY1</v>
          </cell>
          <cell r="B1984" t="str">
            <v>Канальный кондиционер</v>
          </cell>
          <cell r="C1984">
            <v>0</v>
          </cell>
          <cell r="D1984">
            <v>0</v>
          </cell>
          <cell r="E1984">
            <v>867300</v>
          </cell>
        </row>
        <row r="1985">
          <cell r="A1985" t="str">
            <v>FBA140A/RZAG140NV1</v>
          </cell>
          <cell r="B1985" t="str">
            <v>Канальный кондиционер</v>
          </cell>
          <cell r="C1985">
            <v>0</v>
          </cell>
          <cell r="D1985">
            <v>0</v>
          </cell>
          <cell r="E1985">
            <v>1143400</v>
          </cell>
        </row>
        <row r="1986">
          <cell r="A1986" t="str">
            <v>FBA140A/RZAG140NY1</v>
          </cell>
          <cell r="B1986" t="str">
            <v>Канальный кондиционер</v>
          </cell>
          <cell r="C1986">
            <v>0</v>
          </cell>
          <cell r="D1986">
            <v>0</v>
          </cell>
          <cell r="E1986">
            <v>1143400</v>
          </cell>
        </row>
        <row r="1987">
          <cell r="A1987" t="str">
            <v>FBA140A/RZASG140MV1</v>
          </cell>
          <cell r="B1987" t="str">
            <v>Канальный кондиционер</v>
          </cell>
          <cell r="C1987">
            <v>0</v>
          </cell>
          <cell r="D1987">
            <v>0</v>
          </cell>
          <cell r="E1987">
            <v>894500</v>
          </cell>
        </row>
        <row r="1988">
          <cell r="A1988" t="str">
            <v>FBA140A/RZASG140MY1</v>
          </cell>
          <cell r="B1988" t="str">
            <v>Канальный кондиционер</v>
          </cell>
          <cell r="C1988">
            <v>0</v>
          </cell>
          <cell r="D1988">
            <v>0</v>
          </cell>
          <cell r="E1988">
            <v>905000</v>
          </cell>
        </row>
        <row r="1989">
          <cell r="A1989" t="str">
            <v>FBA35A9/RXM35R9</v>
          </cell>
          <cell r="B1989" t="str">
            <v>Канальный кондиционер</v>
          </cell>
          <cell r="C1989">
            <v>0</v>
          </cell>
          <cell r="D1989">
            <v>0</v>
          </cell>
          <cell r="E1989">
            <v>312900</v>
          </cell>
        </row>
        <row r="1990">
          <cell r="A1990" t="str">
            <v>FBA50A9/RXM50R</v>
          </cell>
          <cell r="B1990" t="str">
            <v>Канальный кондиционер</v>
          </cell>
          <cell r="C1990">
            <v>0</v>
          </cell>
          <cell r="D1990">
            <v>0</v>
          </cell>
          <cell r="E1990">
            <v>393700</v>
          </cell>
        </row>
        <row r="1991">
          <cell r="A1991" t="str">
            <v>FBA60A9/RXM60R</v>
          </cell>
          <cell r="B1991" t="str">
            <v>Канальный кондиционер</v>
          </cell>
          <cell r="C1991">
            <v>0</v>
          </cell>
          <cell r="D1991">
            <v>0</v>
          </cell>
          <cell r="E1991">
            <v>424900</v>
          </cell>
        </row>
        <row r="1992">
          <cell r="A1992" t="str">
            <v>FBA71A9/RZAG71NV1</v>
          </cell>
          <cell r="B1992" t="str">
            <v>Канальный кондиционер</v>
          </cell>
          <cell r="C1992">
            <v>0</v>
          </cell>
          <cell r="D1992">
            <v>0</v>
          </cell>
          <cell r="E1992">
            <v>823100</v>
          </cell>
        </row>
        <row r="1993">
          <cell r="A1993" t="str">
            <v>FBA71A9/RZAG71NY1</v>
          </cell>
          <cell r="B1993" t="str">
            <v>Канальный кондиционер</v>
          </cell>
          <cell r="C1993">
            <v>0</v>
          </cell>
          <cell r="D1993">
            <v>0</v>
          </cell>
          <cell r="E1993">
            <v>823100</v>
          </cell>
        </row>
        <row r="1994">
          <cell r="A1994" t="str">
            <v>FBA71A9/RZASG71MV1</v>
          </cell>
          <cell r="B1994" t="str">
            <v>Канальный кондиционер</v>
          </cell>
          <cell r="C1994">
            <v>0</v>
          </cell>
          <cell r="D1994">
            <v>0</v>
          </cell>
          <cell r="E1994">
            <v>675100</v>
          </cell>
        </row>
        <row r="1995">
          <cell r="A1995" t="str">
            <v>FCAG100B/RZAG100NV1/BYCQ140E</v>
          </cell>
          <cell r="B1995" t="str">
            <v>Кассетный кондиционер</v>
          </cell>
          <cell r="C1995">
            <v>0</v>
          </cell>
          <cell r="D1995">
            <v>0</v>
          </cell>
          <cell r="E1995">
            <v>1036300</v>
          </cell>
        </row>
        <row r="1996">
          <cell r="A1996" t="str">
            <v>FCAG100B/RZAG100NY1/BYCQ140E</v>
          </cell>
          <cell r="B1996" t="str">
            <v>Кассетный кондиционер</v>
          </cell>
          <cell r="C1996">
            <v>0</v>
          </cell>
          <cell r="D1996">
            <v>0</v>
          </cell>
          <cell r="E1996">
            <v>1036300</v>
          </cell>
        </row>
        <row r="1997">
          <cell r="A1997" t="str">
            <v>FCAG100B/RZASG100MV1/BYCQ140E</v>
          </cell>
          <cell r="B1997" t="str">
            <v>Кассетный кондиционер</v>
          </cell>
          <cell r="C1997">
            <v>0</v>
          </cell>
          <cell r="D1997">
            <v>0</v>
          </cell>
          <cell r="E1997">
            <v>805300</v>
          </cell>
        </row>
        <row r="1998">
          <cell r="A1998" t="str">
            <v>FCAG100B/RZASG100MY1/BYCQ140E</v>
          </cell>
          <cell r="B1998" t="str">
            <v>Кассетный кондиционер</v>
          </cell>
          <cell r="C1998">
            <v>0</v>
          </cell>
          <cell r="D1998">
            <v>0</v>
          </cell>
          <cell r="E1998">
            <v>803290</v>
          </cell>
        </row>
        <row r="1999">
          <cell r="A1999" t="str">
            <v>FCAG125B/RZAG125NV1/BYCQ140E</v>
          </cell>
          <cell r="B1999" t="str">
            <v>Кассетный кондиционер</v>
          </cell>
          <cell r="C1999">
            <v>0</v>
          </cell>
          <cell r="D1999">
            <v>0</v>
          </cell>
          <cell r="E1999">
            <v>1059500</v>
          </cell>
        </row>
        <row r="2000">
          <cell r="A2000" t="str">
            <v>FCAG125B/RZAG125NY1/BYCQ140E</v>
          </cell>
          <cell r="B2000" t="str">
            <v>Кассетный кондиционер</v>
          </cell>
          <cell r="C2000">
            <v>0</v>
          </cell>
          <cell r="D2000">
            <v>0</v>
          </cell>
          <cell r="E2000">
            <v>1059500</v>
          </cell>
        </row>
        <row r="2001">
          <cell r="A2001" t="str">
            <v>FCAG125B/RZASG125MV1/BYCQ140E</v>
          </cell>
          <cell r="B2001" t="str">
            <v>Кассетный кондиционер</v>
          </cell>
          <cell r="C2001">
            <v>0</v>
          </cell>
          <cell r="D2001">
            <v>0</v>
          </cell>
          <cell r="E2001">
            <v>864200</v>
          </cell>
        </row>
        <row r="2002">
          <cell r="A2002" t="str">
            <v>FCAG125B/RZASG125MY1/BYCQ140E</v>
          </cell>
          <cell r="B2002" t="str">
            <v>Кассетный кондиционер</v>
          </cell>
          <cell r="C2002">
            <v>0</v>
          </cell>
          <cell r="D2002">
            <v>0</v>
          </cell>
          <cell r="E2002">
            <v>887300</v>
          </cell>
        </row>
        <row r="2003">
          <cell r="A2003" t="str">
            <v>FCAG140B/RZAG140NV1/BYCQ140E</v>
          </cell>
          <cell r="B2003" t="str">
            <v>Кассетный кондиционер</v>
          </cell>
          <cell r="C2003">
            <v>0</v>
          </cell>
          <cell r="D2003">
            <v>0</v>
          </cell>
          <cell r="E2003">
            <v>1164500</v>
          </cell>
        </row>
        <row r="2004">
          <cell r="A2004" t="str">
            <v>FCAG140B/RZAG140NY1/BYCQ140E</v>
          </cell>
          <cell r="B2004" t="str">
            <v>Кассетный кондиционер</v>
          </cell>
          <cell r="C2004">
            <v>0</v>
          </cell>
          <cell r="D2004">
            <v>0</v>
          </cell>
          <cell r="E2004">
            <v>1164500</v>
          </cell>
        </row>
        <row r="2005">
          <cell r="A2005" t="str">
            <v>FCAG140B/RZASG140MV1/BYCQ140E</v>
          </cell>
          <cell r="B2005" t="str">
            <v>Кассетный кондиционер</v>
          </cell>
          <cell r="C2005">
            <v>0</v>
          </cell>
          <cell r="D2005">
            <v>0</v>
          </cell>
          <cell r="E2005">
            <v>915600</v>
          </cell>
        </row>
        <row r="2006">
          <cell r="A2006" t="str">
            <v>FCAG140B/RZASG140MY1/BYCQ140E</v>
          </cell>
          <cell r="B2006" t="str">
            <v>Кассетный кондиционер</v>
          </cell>
          <cell r="C2006">
            <v>0</v>
          </cell>
          <cell r="D2006">
            <v>0</v>
          </cell>
          <cell r="E2006">
            <v>926100</v>
          </cell>
        </row>
        <row r="2007">
          <cell r="A2007" t="str">
            <v>FCAG35B/RXM35R9/BYCQ140E</v>
          </cell>
          <cell r="B2007" t="str">
            <v>Кассетный кондиционер</v>
          </cell>
          <cell r="C2007">
            <v>0</v>
          </cell>
          <cell r="D2007">
            <v>0</v>
          </cell>
          <cell r="E2007">
            <v>385400</v>
          </cell>
        </row>
        <row r="2008">
          <cell r="A2008" t="str">
            <v>FCAG50B/RXM50R/BYCQ140E</v>
          </cell>
          <cell r="B2008" t="str">
            <v>Кассетный кондиционер</v>
          </cell>
          <cell r="C2008">
            <v>0</v>
          </cell>
          <cell r="D2008">
            <v>0</v>
          </cell>
          <cell r="E2008">
            <v>468300</v>
          </cell>
        </row>
        <row r="2009">
          <cell r="A2009" t="str">
            <v>FCAG60B/RXM60R/BYCQ140E</v>
          </cell>
          <cell r="B2009" t="str">
            <v>Кассетный кондиционер</v>
          </cell>
          <cell r="C2009">
            <v>0</v>
          </cell>
          <cell r="D2009">
            <v>0</v>
          </cell>
          <cell r="E2009">
            <v>494300</v>
          </cell>
        </row>
        <row r="2010">
          <cell r="A2010" t="str">
            <v>FCAG71B/RZAG71NV1/BYCQ140E</v>
          </cell>
          <cell r="B2010" t="str">
            <v>Кассетный кондиционер</v>
          </cell>
          <cell r="C2010">
            <v>0</v>
          </cell>
          <cell r="D2010">
            <v>0</v>
          </cell>
          <cell r="E2010">
            <v>853600</v>
          </cell>
        </row>
        <row r="2011">
          <cell r="A2011" t="str">
            <v>FCAG71B/RZAG71NY1/BYCQ140E</v>
          </cell>
          <cell r="B2011" t="str">
            <v>Кассетный кондиционер</v>
          </cell>
          <cell r="C2011">
            <v>0</v>
          </cell>
          <cell r="D2011">
            <v>0</v>
          </cell>
          <cell r="E2011">
            <v>853600</v>
          </cell>
        </row>
        <row r="2012">
          <cell r="A2012" t="str">
            <v>FCAG71B/RZASG71MV1/BYCQ140E</v>
          </cell>
          <cell r="B2012" t="str">
            <v>Кассетный кондиционер</v>
          </cell>
          <cell r="C2012">
            <v>0</v>
          </cell>
          <cell r="D2012">
            <v>0</v>
          </cell>
          <cell r="E2012">
            <v>705600</v>
          </cell>
        </row>
        <row r="2013">
          <cell r="A2013" t="str">
            <v>FDA125A/RZAG125NV1</v>
          </cell>
          <cell r="B2013" t="str">
            <v>Канальный кондиционер</v>
          </cell>
          <cell r="C2013">
            <v>0</v>
          </cell>
          <cell r="D2013">
            <v>0</v>
          </cell>
          <cell r="E2013">
            <v>1037400</v>
          </cell>
        </row>
        <row r="2014">
          <cell r="A2014" t="str">
            <v>FDA125A/RZAG125NY1</v>
          </cell>
          <cell r="B2014" t="str">
            <v>Канальный кондиционер</v>
          </cell>
          <cell r="C2014">
            <v>0</v>
          </cell>
          <cell r="D2014">
            <v>0</v>
          </cell>
          <cell r="E2014">
            <v>1037400</v>
          </cell>
        </row>
        <row r="2015">
          <cell r="A2015" t="str">
            <v>FDA125A/RZASG125MV1</v>
          </cell>
          <cell r="B2015" t="str">
            <v>Канальный кондиционер</v>
          </cell>
          <cell r="C2015">
            <v>0</v>
          </cell>
          <cell r="D2015">
            <v>0</v>
          </cell>
          <cell r="E2015">
            <v>842100</v>
          </cell>
        </row>
        <row r="2016">
          <cell r="A2016" t="str">
            <v>FDA125A/RZASG125MY1</v>
          </cell>
          <cell r="B2016" t="str">
            <v>Канальный кондиционер</v>
          </cell>
          <cell r="C2016">
            <v>0</v>
          </cell>
          <cell r="D2016">
            <v>0</v>
          </cell>
          <cell r="E2016">
            <v>865200</v>
          </cell>
        </row>
        <row r="2017">
          <cell r="A2017" t="str">
            <v>FDA200A/RZA200D</v>
          </cell>
          <cell r="B2017" t="str">
            <v>Канальный кондиционер</v>
          </cell>
          <cell r="C2017">
            <v>0</v>
          </cell>
          <cell r="D2017">
            <v>0</v>
          </cell>
          <cell r="E2017">
            <v>1562300</v>
          </cell>
        </row>
        <row r="2018">
          <cell r="A2018" t="str">
            <v>FDA250A/RZA250D</v>
          </cell>
          <cell r="B2018" t="str">
            <v>Канальный кондиционер</v>
          </cell>
          <cell r="C2018">
            <v>0</v>
          </cell>
          <cell r="D2018">
            <v>0</v>
          </cell>
          <cell r="E2018">
            <v>1884700</v>
          </cell>
        </row>
        <row r="2019">
          <cell r="A2019" t="str">
            <v>FFA25A9/RXM25R9/BYFQ60B3</v>
          </cell>
          <cell r="B2019" t="str">
            <v>Кассетный кондиционер</v>
          </cell>
          <cell r="C2019">
            <v>0</v>
          </cell>
          <cell r="D2019">
            <v>0</v>
          </cell>
          <cell r="E2019">
            <v>387900</v>
          </cell>
        </row>
        <row r="2020">
          <cell r="A2020" t="str">
            <v>FFA35A9/RXM35R9/BYFQ60B3</v>
          </cell>
          <cell r="B2020" t="str">
            <v>Кассетный кондиционер</v>
          </cell>
          <cell r="C2020">
            <v>0</v>
          </cell>
          <cell r="D2020">
            <v>0</v>
          </cell>
          <cell r="E2020">
            <v>419500</v>
          </cell>
        </row>
        <row r="2021">
          <cell r="A2021" t="str">
            <v>FFA50A9/RXM50R/BYFQ60B3</v>
          </cell>
          <cell r="B2021" t="str">
            <v>Кассетный кондиционер</v>
          </cell>
          <cell r="C2021">
            <v>0</v>
          </cell>
          <cell r="D2021">
            <v>0</v>
          </cell>
          <cell r="E2021">
            <v>530800</v>
          </cell>
        </row>
        <row r="2022">
          <cell r="A2022" t="str">
            <v>FHA100A/RZAG100NV1</v>
          </cell>
          <cell r="B2022" t="str">
            <v>Подпотолочный кондиционер</v>
          </cell>
          <cell r="C2022">
            <v>0</v>
          </cell>
          <cell r="D2022">
            <v>0</v>
          </cell>
          <cell r="E2022">
            <v>1079300</v>
          </cell>
        </row>
        <row r="2023">
          <cell r="A2023" t="str">
            <v>FHA100A/RZAG100NY1</v>
          </cell>
          <cell r="B2023" t="str">
            <v>Подпотолочный кондиционер</v>
          </cell>
          <cell r="C2023">
            <v>0</v>
          </cell>
          <cell r="D2023">
            <v>0</v>
          </cell>
          <cell r="E2023">
            <v>1079300</v>
          </cell>
        </row>
        <row r="2024">
          <cell r="A2024" t="str">
            <v>FHA100A/RZASG100MV1</v>
          </cell>
          <cell r="B2024" t="str">
            <v>Подпотолочный кондиционер</v>
          </cell>
          <cell r="C2024">
            <v>0</v>
          </cell>
          <cell r="D2024">
            <v>0</v>
          </cell>
          <cell r="E2024">
            <v>848300</v>
          </cell>
        </row>
        <row r="2025">
          <cell r="A2025" t="str">
            <v>FHA100A/RZASG100MY1</v>
          </cell>
          <cell r="B2025" t="str">
            <v>Подпотолочный кондиционер</v>
          </cell>
          <cell r="C2025">
            <v>0</v>
          </cell>
          <cell r="D2025">
            <v>0</v>
          </cell>
          <cell r="E2025">
            <v>846290</v>
          </cell>
        </row>
        <row r="2026">
          <cell r="A2026" t="str">
            <v>FHA125A/RZAG125NV1</v>
          </cell>
          <cell r="B2026" t="str">
            <v>Подпотолочный кондиционер</v>
          </cell>
          <cell r="C2026">
            <v>0</v>
          </cell>
          <cell r="D2026">
            <v>0</v>
          </cell>
          <cell r="E2026">
            <v>1143400</v>
          </cell>
        </row>
        <row r="2027">
          <cell r="A2027" t="str">
            <v>FHA125A/RZAG125NY1</v>
          </cell>
          <cell r="B2027" t="str">
            <v>Подпотолочный кондиционер</v>
          </cell>
          <cell r="C2027">
            <v>0</v>
          </cell>
          <cell r="D2027">
            <v>0</v>
          </cell>
          <cell r="E2027">
            <v>1143400</v>
          </cell>
        </row>
        <row r="2028">
          <cell r="A2028" t="str">
            <v>FHA125A/RZASG125MV1</v>
          </cell>
          <cell r="B2028" t="str">
            <v>Подпотолочный кондиционер</v>
          </cell>
          <cell r="C2028">
            <v>0</v>
          </cell>
          <cell r="D2028">
            <v>0</v>
          </cell>
          <cell r="E2028">
            <v>948100</v>
          </cell>
        </row>
        <row r="2029">
          <cell r="A2029" t="str">
            <v>FHA125A/RZASG125MY1</v>
          </cell>
          <cell r="B2029" t="str">
            <v>Подпотолочный кондиционер</v>
          </cell>
          <cell r="C2029">
            <v>0</v>
          </cell>
          <cell r="D2029">
            <v>0</v>
          </cell>
          <cell r="E2029">
            <v>971200</v>
          </cell>
        </row>
        <row r="2030">
          <cell r="A2030" t="str">
            <v>FHA140A/RZAG140NV1</v>
          </cell>
          <cell r="B2030" t="str">
            <v>Подпотолочный кондиционер</v>
          </cell>
          <cell r="C2030">
            <v>0</v>
          </cell>
          <cell r="D2030">
            <v>0</v>
          </cell>
          <cell r="E2030">
            <v>1241100</v>
          </cell>
        </row>
        <row r="2031">
          <cell r="A2031" t="str">
            <v>FHA140A/RZAG140NY1</v>
          </cell>
          <cell r="B2031" t="str">
            <v>Подпотолочный кондиционер</v>
          </cell>
          <cell r="C2031">
            <v>0</v>
          </cell>
          <cell r="D2031">
            <v>0</v>
          </cell>
          <cell r="E2031">
            <v>1241100</v>
          </cell>
        </row>
        <row r="2032">
          <cell r="A2032" t="str">
            <v>FHA140A/RZASG140MV1</v>
          </cell>
          <cell r="B2032" t="str">
            <v>Подпотолочный кондиционер</v>
          </cell>
          <cell r="C2032">
            <v>0</v>
          </cell>
          <cell r="D2032">
            <v>0</v>
          </cell>
          <cell r="E2032">
            <v>992200</v>
          </cell>
        </row>
        <row r="2033">
          <cell r="A2033" t="str">
            <v>FHA140A/RZASG140MY1</v>
          </cell>
          <cell r="B2033" t="str">
            <v>Подпотолочный кондиционер</v>
          </cell>
          <cell r="C2033">
            <v>0</v>
          </cell>
          <cell r="D2033">
            <v>0</v>
          </cell>
          <cell r="E2033">
            <v>1002700</v>
          </cell>
        </row>
        <row r="2034">
          <cell r="A2034" t="str">
            <v>FHA35A9/RXM35R9</v>
          </cell>
          <cell r="B2034" t="str">
            <v>Подпотолочный кондиционер</v>
          </cell>
          <cell r="C2034">
            <v>0</v>
          </cell>
          <cell r="D2034">
            <v>0</v>
          </cell>
          <cell r="E2034">
            <v>429500</v>
          </cell>
        </row>
        <row r="2035">
          <cell r="A2035" t="str">
            <v>FHA50A9/RXM50R</v>
          </cell>
          <cell r="B2035" t="str">
            <v>Подпотолочный кондиционер</v>
          </cell>
          <cell r="C2035">
            <v>0</v>
          </cell>
          <cell r="D2035">
            <v>0</v>
          </cell>
          <cell r="E2035">
            <v>522900</v>
          </cell>
        </row>
        <row r="2036">
          <cell r="A2036" t="str">
            <v>FHA60A9/RXM60R</v>
          </cell>
          <cell r="B2036" t="str">
            <v>Подпотолочный кондиционер</v>
          </cell>
          <cell r="C2036">
            <v>0</v>
          </cell>
          <cell r="D2036">
            <v>0</v>
          </cell>
          <cell r="E2036">
            <v>550900</v>
          </cell>
        </row>
        <row r="2037">
          <cell r="A2037" t="str">
            <v>FHA71A9/RZAG71NV1</v>
          </cell>
          <cell r="B2037" t="str">
            <v>Подпотолочный кондиционер</v>
          </cell>
          <cell r="C2037">
            <v>0</v>
          </cell>
          <cell r="D2037">
            <v>0</v>
          </cell>
          <cell r="E2037">
            <v>906100</v>
          </cell>
        </row>
        <row r="2038">
          <cell r="A2038" t="str">
            <v>FHA71A9/RZAG71NY1</v>
          </cell>
          <cell r="B2038" t="str">
            <v>Подпотолочный кондиционер</v>
          </cell>
          <cell r="C2038">
            <v>0</v>
          </cell>
          <cell r="D2038">
            <v>0</v>
          </cell>
          <cell r="E2038">
            <v>906100</v>
          </cell>
        </row>
        <row r="2039">
          <cell r="A2039" t="str">
            <v>FHA71A9/RZASG71MV1</v>
          </cell>
          <cell r="B2039" t="str">
            <v>Подпотолочный кондиционер</v>
          </cell>
          <cell r="C2039">
            <v>0</v>
          </cell>
          <cell r="D2039">
            <v>0</v>
          </cell>
          <cell r="E2039">
            <v>758100</v>
          </cell>
        </row>
        <row r="2040">
          <cell r="A2040" t="str">
            <v>FNA25A9/RXM25R9</v>
          </cell>
          <cell r="B2040" t="str">
            <v>Напольный кондиционер</v>
          </cell>
          <cell r="C2040">
            <v>0</v>
          </cell>
          <cell r="D2040">
            <v>0</v>
          </cell>
          <cell r="E2040">
            <v>283400</v>
          </cell>
        </row>
        <row r="2041">
          <cell r="A2041" t="str">
            <v>FNA35A9/RXM35R9</v>
          </cell>
          <cell r="B2041" t="str">
            <v>Напольный кондиционер</v>
          </cell>
          <cell r="C2041">
            <v>0</v>
          </cell>
          <cell r="D2041">
            <v>0</v>
          </cell>
          <cell r="E2041">
            <v>296100</v>
          </cell>
        </row>
        <row r="2042">
          <cell r="A2042" t="str">
            <v>FNA50A9/RXM50R</v>
          </cell>
          <cell r="B2042" t="str">
            <v>Напольный кондиционер</v>
          </cell>
          <cell r="C2042">
            <v>0</v>
          </cell>
          <cell r="D2042">
            <v>0</v>
          </cell>
          <cell r="E2042">
            <v>393700</v>
          </cell>
        </row>
        <row r="2043">
          <cell r="A2043" t="str">
            <v>FNA60A9/RXM60R</v>
          </cell>
          <cell r="B2043" t="str">
            <v>Напольный кондиционер</v>
          </cell>
          <cell r="C2043">
            <v>0</v>
          </cell>
          <cell r="D2043">
            <v>0</v>
          </cell>
          <cell r="E2043">
            <v>436500</v>
          </cell>
        </row>
        <row r="2044">
          <cell r="A2044" t="str">
            <v>FUA100A/RZAG100NV1</v>
          </cell>
          <cell r="B2044" t="str">
            <v>Подпотолочный кондиционер</v>
          </cell>
          <cell r="C2044">
            <v>0</v>
          </cell>
          <cell r="D2044">
            <v>0</v>
          </cell>
          <cell r="E2044">
            <v>1246300</v>
          </cell>
        </row>
        <row r="2045">
          <cell r="A2045" t="str">
            <v>FUA100A/RZAG100NY1</v>
          </cell>
          <cell r="B2045" t="str">
            <v>Подпотолочный кондиционер</v>
          </cell>
          <cell r="C2045">
            <v>0</v>
          </cell>
          <cell r="D2045">
            <v>0</v>
          </cell>
          <cell r="E2045">
            <v>1246300</v>
          </cell>
        </row>
        <row r="2046">
          <cell r="A2046" t="str">
            <v>FUA100A/RZASG100MV1</v>
          </cell>
          <cell r="B2046" t="str">
            <v>Подпотолочный кондиционер</v>
          </cell>
          <cell r="C2046">
            <v>0</v>
          </cell>
          <cell r="D2046">
            <v>0</v>
          </cell>
          <cell r="E2046">
            <v>1015300</v>
          </cell>
        </row>
        <row r="2047">
          <cell r="A2047" t="str">
            <v>FUA100A/RZASG100MY1</v>
          </cell>
          <cell r="B2047" t="str">
            <v>Подпотолочный кондиционер</v>
          </cell>
          <cell r="C2047">
            <v>0</v>
          </cell>
          <cell r="D2047">
            <v>0</v>
          </cell>
          <cell r="E2047">
            <v>1013290</v>
          </cell>
        </row>
        <row r="2048">
          <cell r="A2048" t="str">
            <v>FUA125A/RZAG125NV1</v>
          </cell>
          <cell r="B2048" t="str">
            <v>Подпотолочный кондиционер</v>
          </cell>
          <cell r="C2048">
            <v>0</v>
          </cell>
          <cell r="D2048">
            <v>0</v>
          </cell>
          <cell r="E2048">
            <v>1272600</v>
          </cell>
        </row>
        <row r="2049">
          <cell r="A2049" t="str">
            <v>FUA125A/RZAG125NY1</v>
          </cell>
          <cell r="B2049" t="str">
            <v>Подпотолочный кондиционер</v>
          </cell>
          <cell r="C2049">
            <v>0</v>
          </cell>
          <cell r="D2049">
            <v>0</v>
          </cell>
          <cell r="E2049">
            <v>1272600</v>
          </cell>
        </row>
        <row r="2050">
          <cell r="A2050" t="str">
            <v>FUA125A/RZASG125MV1</v>
          </cell>
          <cell r="B2050" t="str">
            <v>Подпотолочный кондиционер</v>
          </cell>
          <cell r="C2050">
            <v>0</v>
          </cell>
          <cell r="D2050">
            <v>0</v>
          </cell>
          <cell r="E2050">
            <v>1077300</v>
          </cell>
        </row>
        <row r="2051">
          <cell r="A2051" t="str">
            <v>FUA125A/RZASG125MY1</v>
          </cell>
          <cell r="B2051" t="str">
            <v>Подпотолочный кондиционер</v>
          </cell>
          <cell r="C2051">
            <v>0</v>
          </cell>
          <cell r="D2051">
            <v>0</v>
          </cell>
          <cell r="E2051">
            <v>1100400</v>
          </cell>
        </row>
        <row r="2052">
          <cell r="A2052" t="str">
            <v>FUA71A/RZAG71NV1</v>
          </cell>
          <cell r="B2052" t="str">
            <v>Подпотолочный кондиционер</v>
          </cell>
          <cell r="C2052">
            <v>0</v>
          </cell>
          <cell r="D2052">
            <v>0</v>
          </cell>
          <cell r="E2052">
            <v>1067800</v>
          </cell>
        </row>
        <row r="2053">
          <cell r="A2053" t="str">
            <v>FUA71A/RZAG71NY1</v>
          </cell>
          <cell r="B2053" t="str">
            <v>Подпотолочный кондиционер</v>
          </cell>
          <cell r="C2053">
            <v>0</v>
          </cell>
          <cell r="D2053">
            <v>0</v>
          </cell>
          <cell r="E2053">
            <v>1067800</v>
          </cell>
        </row>
        <row r="2054">
          <cell r="A2054" t="str">
            <v>FUA71A/RZASG71MV1</v>
          </cell>
          <cell r="B2054" t="str">
            <v>Подпотолочный кондиционер</v>
          </cell>
          <cell r="C2054">
            <v>0</v>
          </cell>
          <cell r="D2054">
            <v>0</v>
          </cell>
          <cell r="E2054">
            <v>919800</v>
          </cell>
        </row>
        <row r="2055">
          <cell r="A2055" t="str">
            <v>FVA140A/RZAG140NV1</v>
          </cell>
          <cell r="B2055" t="str">
            <v>Напольный кондиционер</v>
          </cell>
          <cell r="C2055">
            <v>0</v>
          </cell>
          <cell r="D2055">
            <v>0</v>
          </cell>
          <cell r="E2055">
            <v>1227400</v>
          </cell>
        </row>
        <row r="2056">
          <cell r="A2056" t="str">
            <v>FVA140A/RZAG140NY1</v>
          </cell>
          <cell r="B2056" t="str">
            <v>Напольный кондиционер</v>
          </cell>
          <cell r="C2056">
            <v>0</v>
          </cell>
          <cell r="D2056">
            <v>0</v>
          </cell>
          <cell r="E2056">
            <v>1227400</v>
          </cell>
        </row>
        <row r="2057">
          <cell r="A2057" t="str">
            <v>FVA140A/RZASG140MV1</v>
          </cell>
          <cell r="B2057" t="str">
            <v>Напольный кондиционер</v>
          </cell>
          <cell r="C2057">
            <v>0</v>
          </cell>
          <cell r="D2057">
            <v>0</v>
          </cell>
          <cell r="E2057">
            <v>978500</v>
          </cell>
        </row>
        <row r="2058">
          <cell r="A2058" t="str">
            <v>FVA140A/RZASG140MY1</v>
          </cell>
          <cell r="B2058" t="str">
            <v>Напольный кондиционер</v>
          </cell>
          <cell r="C2058">
            <v>0</v>
          </cell>
          <cell r="D2058">
            <v>0</v>
          </cell>
          <cell r="E2058">
            <v>989000</v>
          </cell>
        </row>
        <row r="2059">
          <cell r="A2059" t="str">
            <v>KSCB105HZAN1/KSUNB105HZAN3</v>
          </cell>
          <cell r="B2059" t="str">
            <v>Напольно-потолочный кондиционер</v>
          </cell>
          <cell r="C2059">
            <v>0</v>
          </cell>
          <cell r="D2059">
            <v>0</v>
          </cell>
          <cell r="E2059">
            <v>145090</v>
          </cell>
        </row>
        <row r="2060">
          <cell r="A2060" t="str">
            <v>KSCB105HZRN1W/KSUNB105HZRN1</v>
          </cell>
          <cell r="B2060" t="str">
            <v>Напольно-потолочный кондиционер</v>
          </cell>
          <cell r="C2060">
            <v>0</v>
          </cell>
          <cell r="D2060">
            <v>0</v>
          </cell>
          <cell r="E2060">
            <v>164490</v>
          </cell>
        </row>
        <row r="2061">
          <cell r="A2061" t="str">
            <v>KSCB140HZRN1W/KSUNB140HZRN3</v>
          </cell>
          <cell r="B2061" t="str">
            <v>Напольно-потолочный кондиционер</v>
          </cell>
          <cell r="C2061">
            <v>0</v>
          </cell>
          <cell r="D2061">
            <v>0</v>
          </cell>
          <cell r="E2061">
            <v>200090</v>
          </cell>
        </row>
        <row r="2062">
          <cell r="A2062" t="str">
            <v>KSCB165HZAN1/KSUNB165HZAN3</v>
          </cell>
          <cell r="B2062" t="str">
            <v>Напольно-потолочный кондиционер</v>
          </cell>
          <cell r="C2062">
            <v>0</v>
          </cell>
          <cell r="D2062">
            <v>0</v>
          </cell>
          <cell r="E2062">
            <v>204998</v>
          </cell>
        </row>
        <row r="2063">
          <cell r="A2063" t="str">
            <v>KSCB165HZRN1W/KSUNB165HZRN3</v>
          </cell>
          <cell r="B2063" t="str">
            <v>Напольно-потолочный кондиционер</v>
          </cell>
          <cell r="C2063">
            <v>0</v>
          </cell>
          <cell r="D2063">
            <v>0</v>
          </cell>
          <cell r="E2063">
            <v>212490</v>
          </cell>
        </row>
        <row r="2064">
          <cell r="A2064" t="str">
            <v>KSCB53HZAN1/KSUNB53HZAN1</v>
          </cell>
          <cell r="B2064" t="str">
            <v>Напольно-потолочный кондиционер</v>
          </cell>
          <cell r="C2064">
            <v>0</v>
          </cell>
          <cell r="D2064">
            <v>0</v>
          </cell>
          <cell r="E2064">
            <v>82390</v>
          </cell>
        </row>
        <row r="2065">
          <cell r="A2065" t="str">
            <v>KSCB53HZRN1W/KSUNB53HZRN1</v>
          </cell>
          <cell r="B2065" t="str">
            <v>Напольно-потолочный кондиционер</v>
          </cell>
          <cell r="C2065">
            <v>0</v>
          </cell>
          <cell r="D2065">
            <v>0</v>
          </cell>
          <cell r="E2065">
            <v>93390</v>
          </cell>
        </row>
        <row r="2066">
          <cell r="A2066" t="str">
            <v>KSCB70HZAN1/KSUNB70HZAN1</v>
          </cell>
          <cell r="B2066" t="str">
            <v>Напольно-потолочный кондиционер</v>
          </cell>
          <cell r="C2066">
            <v>0</v>
          </cell>
          <cell r="D2066">
            <v>0</v>
          </cell>
          <cell r="E2066">
            <v>101990</v>
          </cell>
        </row>
        <row r="2067">
          <cell r="A2067" t="str">
            <v>KSCB70HZRN1W/KSUNB70HZRN1</v>
          </cell>
          <cell r="B2067" t="str">
            <v>Напольно-потолочный кондиционер</v>
          </cell>
          <cell r="C2067">
            <v>1</v>
          </cell>
          <cell r="D2067">
            <v>0</v>
          </cell>
          <cell r="E2067">
            <v>115590</v>
          </cell>
        </row>
        <row r="2068">
          <cell r="A2068" t="str">
            <v>KSFV140XFAN3/KSUT140HFAN3L</v>
          </cell>
          <cell r="B2068" t="str">
            <v>Напольный кондиционер</v>
          </cell>
          <cell r="C2068">
            <v>0</v>
          </cell>
          <cell r="D2068">
            <v>0</v>
          </cell>
          <cell r="E2068">
            <v>207190</v>
          </cell>
        </row>
        <row r="2069">
          <cell r="A2069" t="str">
            <v>KSFV176XFAN3/KSUT176HFAN3L</v>
          </cell>
          <cell r="B2069" t="str">
            <v>Напольный кондиционер</v>
          </cell>
          <cell r="C2069">
            <v>0</v>
          </cell>
          <cell r="D2069">
            <v>0</v>
          </cell>
          <cell r="E2069">
            <v>241290</v>
          </cell>
        </row>
        <row r="2070">
          <cell r="A2070" t="str">
            <v>KSFV70XFAN1/KSRT70HFAN1L</v>
          </cell>
          <cell r="B2070" t="str">
            <v>Напольный кондиционер</v>
          </cell>
          <cell r="C2070">
            <v>0</v>
          </cell>
          <cell r="D2070">
            <v>0</v>
          </cell>
          <cell r="E2070">
            <v>133090</v>
          </cell>
        </row>
        <row r="2071">
          <cell r="A2071" t="str">
            <v>KSFY70XFAN1/KSRY70HFAN1</v>
          </cell>
          <cell r="B2071" t="str">
            <v>Напольный кондиционер</v>
          </cell>
          <cell r="C2071">
            <v>0</v>
          </cell>
          <cell r="D2071">
            <v>0</v>
          </cell>
          <cell r="E2071">
            <v>107300</v>
          </cell>
        </row>
        <row r="2072">
          <cell r="A2072" t="str">
            <v>KSHE176HFAN3/KSUT176HFAN3L</v>
          </cell>
          <cell r="B2072" t="str">
            <v>Напольно-потолочный кондиционер</v>
          </cell>
          <cell r="C2072">
            <v>0</v>
          </cell>
          <cell r="D2072">
            <v>0</v>
          </cell>
          <cell r="E2072">
            <v>188990</v>
          </cell>
        </row>
        <row r="2073">
          <cell r="A2073" t="str">
            <v>KSHF105HFAN3/KSUR105HFAN3L</v>
          </cell>
          <cell r="B2073" t="str">
            <v>Напольно-потолочный кондиционер</v>
          </cell>
          <cell r="C2073">
            <v>0</v>
          </cell>
          <cell r="D2073">
            <v>0</v>
          </cell>
          <cell r="E2073">
            <v>147390</v>
          </cell>
        </row>
        <row r="2074">
          <cell r="A2074" t="str">
            <v>KSHF140HFAN3/KSUT140HFAN3/-40</v>
          </cell>
          <cell r="B2074" t="str">
            <v>Напольно-потолочный кондиционер с низкотемпературной доработкой</v>
          </cell>
          <cell r="C2074">
            <v>0</v>
          </cell>
          <cell r="D2074">
            <v>0</v>
          </cell>
          <cell r="E2074">
            <v>143480</v>
          </cell>
        </row>
        <row r="2075">
          <cell r="A2075" t="str">
            <v>KSHF140HFAN3/KSUT140HFAN3L</v>
          </cell>
          <cell r="B2075" t="str">
            <v>Напольно-потолочный кондиционер</v>
          </cell>
          <cell r="C2075">
            <v>0</v>
          </cell>
          <cell r="D2075">
            <v>0</v>
          </cell>
          <cell r="E2075">
            <v>168890</v>
          </cell>
        </row>
        <row r="2076">
          <cell r="A2076" t="str">
            <v>KSHFA70HFAN1/KSUTB70HFAN1L</v>
          </cell>
          <cell r="B2076" t="str">
            <v>Напольно-потолочный кондиционер</v>
          </cell>
          <cell r="C2076">
            <v>0</v>
          </cell>
          <cell r="D2076">
            <v>0</v>
          </cell>
          <cell r="E2076">
            <v>109390</v>
          </cell>
        </row>
        <row r="2077">
          <cell r="A2077" t="str">
            <v>KSHFB53HFAN1/KSUTA53HFAN1L</v>
          </cell>
          <cell r="B2077" t="str">
            <v>Напольно-потолочный кондиционер</v>
          </cell>
          <cell r="C2077">
            <v>0</v>
          </cell>
          <cell r="D2077">
            <v>0</v>
          </cell>
          <cell r="E2077">
            <v>84990</v>
          </cell>
        </row>
        <row r="2078">
          <cell r="A2078" t="str">
            <v>KSHG105HFAN1/KSUTG105HFAN3</v>
          </cell>
          <cell r="B2078" t="str">
            <v>Напольно-потолочный кондиционер</v>
          </cell>
          <cell r="C2078">
            <v>0</v>
          </cell>
          <cell r="D2078">
            <v>0</v>
          </cell>
          <cell r="E2078">
            <v>147390</v>
          </cell>
        </row>
        <row r="2079">
          <cell r="A2079" t="str">
            <v>KSHG140HFAN1/KSUTG140HFAN3</v>
          </cell>
          <cell r="B2079" t="str">
            <v>Напольно-потолочный кондиционер</v>
          </cell>
          <cell r="C2079">
            <v>0</v>
          </cell>
          <cell r="D2079">
            <v>0</v>
          </cell>
          <cell r="E2079">
            <v>168890</v>
          </cell>
        </row>
        <row r="2080">
          <cell r="A2080" t="str">
            <v>KSHG176HFAN1/KSUTG176HFAN3</v>
          </cell>
          <cell r="B2080" t="str">
            <v>Напольно-потолочный кондиционер</v>
          </cell>
          <cell r="C2080">
            <v>0</v>
          </cell>
          <cell r="D2080">
            <v>0</v>
          </cell>
          <cell r="E2080">
            <v>188990</v>
          </cell>
        </row>
        <row r="2081">
          <cell r="A2081" t="str">
            <v>KSHG70HFAN1/KSUTG70HFAN1</v>
          </cell>
          <cell r="B2081" t="str">
            <v>Напольно-потолочный кондиционер</v>
          </cell>
          <cell r="C2081">
            <v>0</v>
          </cell>
          <cell r="D2081">
            <v>0</v>
          </cell>
          <cell r="E2081">
            <v>109390</v>
          </cell>
        </row>
        <row r="2082">
          <cell r="A2082" t="str">
            <v>KSKG105HFAN1/KSUTG105HFAN3</v>
          </cell>
          <cell r="B2082" t="str">
            <v>Канальный кондиционер</v>
          </cell>
          <cell r="C2082">
            <v>0</v>
          </cell>
          <cell r="D2082">
            <v>0</v>
          </cell>
          <cell r="E2082">
            <v>153490</v>
          </cell>
        </row>
        <row r="2083">
          <cell r="A2083" t="str">
            <v>KSKG140HFAN1/KSUTG140HFAN3</v>
          </cell>
          <cell r="B2083" t="str">
            <v>Канальный кондиционер</v>
          </cell>
          <cell r="C2083">
            <v>0</v>
          </cell>
          <cell r="D2083">
            <v>0</v>
          </cell>
          <cell r="E2083">
            <v>178790</v>
          </cell>
        </row>
        <row r="2084">
          <cell r="A2084" t="str">
            <v>KSKG176HFAN1/KSUTG176HFAN3</v>
          </cell>
          <cell r="B2084" t="str">
            <v>Канальный кондиционер</v>
          </cell>
          <cell r="C2084">
            <v>0</v>
          </cell>
          <cell r="D2084">
            <v>0</v>
          </cell>
          <cell r="E2084">
            <v>197290</v>
          </cell>
        </row>
        <row r="2085">
          <cell r="A2085" t="str">
            <v>KSKG70HFAN1/KSUTG70HFAN1</v>
          </cell>
          <cell r="B2085" t="str">
            <v>Канальный кондиционер</v>
          </cell>
          <cell r="C2085">
            <v>0</v>
          </cell>
          <cell r="D2085">
            <v>0</v>
          </cell>
          <cell r="E2085">
            <v>114990</v>
          </cell>
        </row>
        <row r="2086">
          <cell r="A2086" t="str">
            <v>KSKR105HFAN3R/KSUR105HFAN3L</v>
          </cell>
          <cell r="B2086" t="str">
            <v>Канальный кондиционер</v>
          </cell>
          <cell r="C2086">
            <v>0</v>
          </cell>
          <cell r="D2086">
            <v>0</v>
          </cell>
          <cell r="E2086">
            <v>148900</v>
          </cell>
        </row>
        <row r="2087">
          <cell r="A2087" t="str">
            <v>KSKR140HFAN3R/KSUT140HFAN3L</v>
          </cell>
          <cell r="B2087" t="str">
            <v>Канальный кондиционер</v>
          </cell>
          <cell r="C2087">
            <v>0</v>
          </cell>
          <cell r="D2087">
            <v>0</v>
          </cell>
          <cell r="E2087">
            <v>173400</v>
          </cell>
        </row>
        <row r="2088">
          <cell r="A2088" t="str">
            <v>KSKR176HFAN3R/KSUT176HFAN3L</v>
          </cell>
          <cell r="B2088" t="str">
            <v>Канальный кондиционер</v>
          </cell>
          <cell r="C2088">
            <v>0</v>
          </cell>
          <cell r="D2088">
            <v>0</v>
          </cell>
          <cell r="E2088">
            <v>191400</v>
          </cell>
        </row>
        <row r="2089">
          <cell r="A2089" t="str">
            <v>KSKRA53HFAN1R/KSUTA53HFAN1L</v>
          </cell>
          <cell r="B2089" t="str">
            <v>Канальный кондиционер</v>
          </cell>
          <cell r="C2089">
            <v>0</v>
          </cell>
          <cell r="D2089">
            <v>0</v>
          </cell>
          <cell r="E2089">
            <v>86490</v>
          </cell>
        </row>
        <row r="2090">
          <cell r="A2090" t="str">
            <v>KSKRA70HFAN1R/KSUTB70HFAN1L</v>
          </cell>
          <cell r="B2090" t="str">
            <v>Канальный кондиционер</v>
          </cell>
          <cell r="C2090">
            <v>0</v>
          </cell>
          <cell r="D2090">
            <v>0</v>
          </cell>
          <cell r="E2090">
            <v>111500</v>
          </cell>
        </row>
        <row r="2091">
          <cell r="A2091" t="str">
            <v>KSMB105HZAN1R/KSUNB105HZAN3</v>
          </cell>
          <cell r="B2091" t="str">
            <v>Канальный кондиционер</v>
          </cell>
          <cell r="C2091">
            <v>0</v>
          </cell>
          <cell r="D2091">
            <v>1</v>
          </cell>
          <cell r="E2091">
            <v>148090</v>
          </cell>
        </row>
        <row r="2092">
          <cell r="A2092" t="str">
            <v>KSMB105HZRN1W/KSUNB105HZRN1</v>
          </cell>
          <cell r="B2092" t="str">
            <v>Канальный кондиционер</v>
          </cell>
          <cell r="C2092">
            <v>0</v>
          </cell>
          <cell r="D2092">
            <v>0</v>
          </cell>
          <cell r="E2092">
            <v>167790</v>
          </cell>
        </row>
        <row r="2093">
          <cell r="A2093" t="str">
            <v>KSMB140HZAN1R/KSUNB140HZAN3</v>
          </cell>
          <cell r="B2093" t="str">
            <v>Канальный кондиционер</v>
          </cell>
          <cell r="C2093">
            <v>0</v>
          </cell>
          <cell r="D2093">
            <v>0</v>
          </cell>
          <cell r="E2093">
            <v>180590</v>
          </cell>
        </row>
        <row r="2094">
          <cell r="A2094" t="str">
            <v>KSMB140HZRN1W/KSUNB140HZRN3</v>
          </cell>
          <cell r="B2094" t="str">
            <v>Канальный кондиционер</v>
          </cell>
          <cell r="C2094">
            <v>0</v>
          </cell>
          <cell r="D2094">
            <v>0</v>
          </cell>
          <cell r="E2094">
            <v>204690</v>
          </cell>
        </row>
        <row r="2095">
          <cell r="A2095" t="str">
            <v>KSMB165HZAN1R/KSUNB165HZAN3</v>
          </cell>
          <cell r="B2095" t="str">
            <v>Канальный кондиционер</v>
          </cell>
          <cell r="C2095">
            <v>0</v>
          </cell>
          <cell r="D2095">
            <v>0</v>
          </cell>
          <cell r="E2095">
            <v>191190</v>
          </cell>
        </row>
        <row r="2096">
          <cell r="A2096" t="str">
            <v>KSMB165HZRN1W/KSUNB165HZRN3</v>
          </cell>
          <cell r="B2096" t="str">
            <v>Канальный кондиционер</v>
          </cell>
          <cell r="C2096">
            <v>0</v>
          </cell>
          <cell r="D2096">
            <v>0</v>
          </cell>
          <cell r="E2096">
            <v>216690</v>
          </cell>
        </row>
        <row r="2097">
          <cell r="A2097" t="str">
            <v>KSMB35HZRN1W/KSUNB35HZRN1</v>
          </cell>
          <cell r="B2097" t="str">
            <v>Канальный кондиционер</v>
          </cell>
          <cell r="C2097">
            <v>0</v>
          </cell>
          <cell r="D2097">
            <v>0</v>
          </cell>
          <cell r="E2097">
            <v>84090</v>
          </cell>
        </row>
        <row r="2098">
          <cell r="A2098" t="str">
            <v>KSMB53HZAN1R/KSUNB53HZAN1</v>
          </cell>
          <cell r="B2098" t="str">
            <v>Канальный кондиционер</v>
          </cell>
          <cell r="C2098">
            <v>0</v>
          </cell>
          <cell r="D2098">
            <v>0</v>
          </cell>
          <cell r="E2098">
            <v>91584</v>
          </cell>
        </row>
        <row r="2099">
          <cell r="A2099" t="str">
            <v>KSMB53HZRN1W/KSUNB53HZRN1</v>
          </cell>
          <cell r="B2099" t="str">
            <v>Канальный кондиционер</v>
          </cell>
          <cell r="C2099">
            <v>0</v>
          </cell>
          <cell r="D2099">
            <v>0</v>
          </cell>
          <cell r="E2099">
            <v>94890</v>
          </cell>
        </row>
        <row r="2100">
          <cell r="A2100" t="str">
            <v>KSMB70HZRN1W/KSUNB70HZRN1</v>
          </cell>
          <cell r="B2100" t="str">
            <v>Канальный кондиционер</v>
          </cell>
          <cell r="C2100">
            <v>0</v>
          </cell>
          <cell r="D2100">
            <v>0</v>
          </cell>
          <cell r="E2100">
            <v>126690</v>
          </cell>
        </row>
        <row r="2101">
          <cell r="A2101" t="str">
            <v>KSMD105HZRN1W/KSUNB105HZRN1</v>
          </cell>
          <cell r="B2101" t="str">
            <v>Канальный кондиционер</v>
          </cell>
          <cell r="C2101">
            <v>0</v>
          </cell>
          <cell r="D2101">
            <v>0</v>
          </cell>
          <cell r="E2101">
            <v>167790</v>
          </cell>
        </row>
        <row r="2102">
          <cell r="A2102" t="str">
            <v>KSMD140HZRN1W/KSUNB140HZRN3</v>
          </cell>
          <cell r="B2102" t="str">
            <v>Канальный кондиционер</v>
          </cell>
          <cell r="C2102">
            <v>0</v>
          </cell>
          <cell r="D2102">
            <v>0</v>
          </cell>
          <cell r="E2102">
            <v>204690</v>
          </cell>
        </row>
        <row r="2103">
          <cell r="A2103" t="str">
            <v>KSMD165HZRN1W/KSUNB165HZRN3</v>
          </cell>
          <cell r="B2103" t="str">
            <v>Канальный кондиционер</v>
          </cell>
          <cell r="C2103">
            <v>0</v>
          </cell>
          <cell r="D2103">
            <v>0</v>
          </cell>
          <cell r="E2103">
            <v>216690</v>
          </cell>
        </row>
        <row r="2104">
          <cell r="A2104" t="str">
            <v>KSMD35HZRN1W/KSUNB35HZRN1</v>
          </cell>
          <cell r="B2104" t="str">
            <v>Канальный кондиционер</v>
          </cell>
          <cell r="C2104">
            <v>0</v>
          </cell>
          <cell r="D2104">
            <v>0</v>
          </cell>
          <cell r="E2104">
            <v>84090</v>
          </cell>
        </row>
        <row r="2105">
          <cell r="A2105" t="str">
            <v>KSMD53HZRN1W/KSUNB53HZRN1</v>
          </cell>
          <cell r="B2105" t="str">
            <v>Канальный кондиционер</v>
          </cell>
          <cell r="C2105">
            <v>0</v>
          </cell>
          <cell r="D2105">
            <v>0</v>
          </cell>
          <cell r="E2105">
            <v>94890</v>
          </cell>
        </row>
        <row r="2106">
          <cell r="A2106" t="str">
            <v>KSMD70HZRN1W/KSUNB70HZRN1</v>
          </cell>
          <cell r="B2106" t="str">
            <v>Канальный кондиционер</v>
          </cell>
          <cell r="C2106">
            <v>0</v>
          </cell>
          <cell r="D2106">
            <v>0</v>
          </cell>
          <cell r="E2106">
            <v>126690</v>
          </cell>
        </row>
        <row r="2107">
          <cell r="A2107" t="str">
            <v>KSTR140HFAN3R/KSUT140HFAN3L</v>
          </cell>
          <cell r="B2107" t="str">
            <v>Канальный кондиционер</v>
          </cell>
          <cell r="C2107">
            <v>0</v>
          </cell>
          <cell r="D2107">
            <v>0</v>
          </cell>
          <cell r="E2107">
            <v>219790</v>
          </cell>
        </row>
        <row r="2108">
          <cell r="A2108" t="str">
            <v>KSTR176HFAN3R/KSUT176HFAN3L</v>
          </cell>
          <cell r="B2108" t="str">
            <v>Канальный кондиционер</v>
          </cell>
          <cell r="C2108">
            <v>0</v>
          </cell>
          <cell r="D2108">
            <v>0</v>
          </cell>
          <cell r="E2108">
            <v>232690</v>
          </cell>
        </row>
        <row r="2109">
          <cell r="A2109" t="str">
            <v>KSTU280HZAN1/KSUR280HZAN3</v>
          </cell>
          <cell r="B2109" t="str">
            <v>Канальный кондиционер высоконапорный</v>
          </cell>
          <cell r="C2109">
            <v>0</v>
          </cell>
          <cell r="D2109">
            <v>0</v>
          </cell>
          <cell r="E2109">
            <v>609390</v>
          </cell>
        </row>
        <row r="2110">
          <cell r="A2110" t="str">
            <v>KSTU440HFAN1/KSUR440HFAN3</v>
          </cell>
          <cell r="B2110" t="str">
            <v>Канальный кондиционер</v>
          </cell>
          <cell r="C2110">
            <v>0</v>
          </cell>
          <cell r="D2110">
            <v>37</v>
          </cell>
          <cell r="E2110">
            <v>1047690</v>
          </cell>
        </row>
        <row r="2111">
          <cell r="A2111" t="str">
            <v>KSTU560HFAN1/KSUR560HFAN3</v>
          </cell>
          <cell r="B2111" t="str">
            <v>Канальный кондиционер</v>
          </cell>
          <cell r="C2111">
            <v>0</v>
          </cell>
          <cell r="D2111">
            <v>14</v>
          </cell>
          <cell r="E2111">
            <v>1114190</v>
          </cell>
        </row>
        <row r="2112">
          <cell r="A2112" t="str">
            <v>KSTUA280HZAN1/KSURA280HZAN3</v>
          </cell>
          <cell r="B2112" t="str">
            <v>Канальный кондиционер высоконапорный</v>
          </cell>
          <cell r="C2112">
            <v>0</v>
          </cell>
          <cell r="D2112">
            <v>0</v>
          </cell>
          <cell r="E2112">
            <v>523290</v>
          </cell>
        </row>
        <row r="2113">
          <cell r="A2113" t="str">
            <v>KSVB105HZRN1W/KSUNB105HZRN1/KPU95-DR</v>
          </cell>
          <cell r="B2113" t="str">
            <v>Кассетный кондиционер</v>
          </cell>
          <cell r="C2113">
            <v>0</v>
          </cell>
          <cell r="D2113">
            <v>0</v>
          </cell>
          <cell r="E2113">
            <v>160990</v>
          </cell>
        </row>
        <row r="2114">
          <cell r="A2114" t="str">
            <v>KSVB140HZRN1W/KSUNB140HZRN3/KPU95-DR</v>
          </cell>
          <cell r="B2114" t="str">
            <v>Кассетный кондиционер</v>
          </cell>
          <cell r="C2114">
            <v>0</v>
          </cell>
          <cell r="D2114">
            <v>0</v>
          </cell>
          <cell r="E2114">
            <v>192990</v>
          </cell>
        </row>
        <row r="2115">
          <cell r="A2115" t="str">
            <v>KSVB165HZAN1R/KSUNB165HZAN3/KPU95-DR</v>
          </cell>
          <cell r="B2115" t="str">
            <v>Кассетный кондиционер</v>
          </cell>
          <cell r="C2115">
            <v>0</v>
          </cell>
          <cell r="D2115">
            <v>0</v>
          </cell>
          <cell r="E2115">
            <v>189290</v>
          </cell>
        </row>
        <row r="2116">
          <cell r="A2116" t="str">
            <v>KSVB165HZRN1W/KSUNB165HZRN3/KPU95-DR</v>
          </cell>
          <cell r="B2116" t="str">
            <v>Кассетный кондиционер</v>
          </cell>
          <cell r="C2116">
            <v>0</v>
          </cell>
          <cell r="D2116">
            <v>0</v>
          </cell>
          <cell r="E2116">
            <v>214290</v>
          </cell>
        </row>
        <row r="2117">
          <cell r="A2117" t="str">
            <v>KSVB70HZAN1R/KSUNB70HZAN1/KPU95-DR</v>
          </cell>
          <cell r="B2117" t="str">
            <v>Кассетный кондиционер</v>
          </cell>
          <cell r="C2117">
            <v>0</v>
          </cell>
          <cell r="D2117">
            <v>0</v>
          </cell>
          <cell r="E2117">
            <v>112000</v>
          </cell>
        </row>
        <row r="2118">
          <cell r="A2118" t="str">
            <v>KSVB70HZRN1W/KSUNB70HZRN1/KPU95-DR</v>
          </cell>
          <cell r="B2118" t="str">
            <v>Кассетный кондиционер</v>
          </cell>
          <cell r="C2118">
            <v>0</v>
          </cell>
          <cell r="D2118">
            <v>0</v>
          </cell>
          <cell r="E2118">
            <v>122290</v>
          </cell>
        </row>
        <row r="2119">
          <cell r="A2119" t="str">
            <v>KSVG105HFAN1/KSUTG105HFAN3/KPU95-DR</v>
          </cell>
          <cell r="B2119" t="str">
            <v>Кассетный кондиционер</v>
          </cell>
          <cell r="C2119">
            <v>0</v>
          </cell>
          <cell r="D2119">
            <v>0</v>
          </cell>
          <cell r="E2119">
            <v>143590</v>
          </cell>
        </row>
        <row r="2120">
          <cell r="A2120" t="str">
            <v>KSVG140HFAN1/KSUTG140HFAN3/KPU95-DR</v>
          </cell>
          <cell r="B2120" t="str">
            <v>Кассетный кондиционер</v>
          </cell>
          <cell r="C2120">
            <v>0</v>
          </cell>
          <cell r="D2120">
            <v>0</v>
          </cell>
          <cell r="E2120">
            <v>168090</v>
          </cell>
        </row>
        <row r="2121">
          <cell r="A2121" t="str">
            <v>KSVG176HFAN1/KSUTG176HFAN3/KPU95-DR</v>
          </cell>
          <cell r="B2121" t="str">
            <v>Кассетный кондиционер</v>
          </cell>
          <cell r="C2121">
            <v>0</v>
          </cell>
          <cell r="D2121">
            <v>0</v>
          </cell>
          <cell r="E2121">
            <v>196190</v>
          </cell>
        </row>
        <row r="2122">
          <cell r="A2122" t="str">
            <v>KSVG70HFAN1/KSUTG70HFAN1/KPU95-DR</v>
          </cell>
          <cell r="B2122" t="str">
            <v>Кассетный кондиционер</v>
          </cell>
          <cell r="C2122">
            <v>0</v>
          </cell>
          <cell r="D2122">
            <v>0</v>
          </cell>
          <cell r="E2122">
            <v>109590</v>
          </cell>
        </row>
        <row r="2123">
          <cell r="A2123" t="str">
            <v>KSVT105HFAN3R/KSUR105HFAN3L/KPU95-DR</v>
          </cell>
          <cell r="B2123" t="str">
            <v>Кассетный кондиционер</v>
          </cell>
          <cell r="C2123">
            <v>0</v>
          </cell>
          <cell r="D2123">
            <v>0</v>
          </cell>
          <cell r="E2123">
            <v>143590</v>
          </cell>
        </row>
        <row r="2124">
          <cell r="A2124" t="str">
            <v>KSVT140HFAN3R/KSUT140HFAN3L/KPU95-DR</v>
          </cell>
          <cell r="B2124" t="str">
            <v>Кассетный кондиционер</v>
          </cell>
          <cell r="C2124">
            <v>0</v>
          </cell>
          <cell r="D2124">
            <v>0</v>
          </cell>
          <cell r="E2124">
            <v>168090</v>
          </cell>
        </row>
        <row r="2125">
          <cell r="A2125" t="str">
            <v>KSVT176HFAN3R/KSUT176HFAN3L/KPU95-DR</v>
          </cell>
          <cell r="B2125" t="str">
            <v>Кассетный кондиционер</v>
          </cell>
          <cell r="C2125">
            <v>0</v>
          </cell>
          <cell r="D2125">
            <v>0</v>
          </cell>
          <cell r="E2125">
            <v>196190</v>
          </cell>
        </row>
        <row r="2126">
          <cell r="A2126" t="str">
            <v>KSVT70HFAN1R/KSUTB70HFAN1L/KPU95-DR</v>
          </cell>
          <cell r="B2126" t="str">
            <v>Кассетный кондиционер</v>
          </cell>
          <cell r="C2126">
            <v>0</v>
          </cell>
          <cell r="D2126">
            <v>0</v>
          </cell>
          <cell r="E2126">
            <v>109590</v>
          </cell>
        </row>
        <row r="2127">
          <cell r="A2127" t="str">
            <v>KSZB35HZAN1R/KSUNB35HZAN1/KPU65-D</v>
          </cell>
          <cell r="B2127" t="str">
            <v>Кассетный кондиционер</v>
          </cell>
          <cell r="C2127">
            <v>0</v>
          </cell>
          <cell r="D2127">
            <v>0</v>
          </cell>
          <cell r="E2127">
            <v>77490</v>
          </cell>
        </row>
        <row r="2128">
          <cell r="A2128" t="str">
            <v>KSZB35HZRN1W/KSUNB35HZRN1/KPU65-D4</v>
          </cell>
          <cell r="B2128" t="str">
            <v>Кассетный кондиционер</v>
          </cell>
          <cell r="C2128">
            <v>0</v>
          </cell>
          <cell r="D2128">
            <v>0</v>
          </cell>
          <cell r="E2128">
            <v>87590</v>
          </cell>
        </row>
        <row r="2129">
          <cell r="A2129" t="str">
            <v>KSZB53HZAN1R/KSUNB53HZAN1/KPU65-D</v>
          </cell>
          <cell r="B2129" t="str">
            <v>Кассетный кондиционер</v>
          </cell>
          <cell r="C2129">
            <v>0</v>
          </cell>
          <cell r="D2129">
            <v>0</v>
          </cell>
          <cell r="E2129">
            <v>83690</v>
          </cell>
        </row>
        <row r="2130">
          <cell r="A2130" t="str">
            <v>KSZB53HZRN1W/KSUNB53HZRN1/KPU65-D4</v>
          </cell>
          <cell r="B2130" t="str">
            <v>Кассетный кондиционер</v>
          </cell>
          <cell r="C2130">
            <v>0</v>
          </cell>
          <cell r="D2130">
            <v>0</v>
          </cell>
          <cell r="E2130">
            <v>94690</v>
          </cell>
        </row>
        <row r="2131">
          <cell r="A2131" t="str">
            <v>KSZG35HFAN1/KSUTG35HFAN1/KPU65-D4</v>
          </cell>
          <cell r="B2131" t="str">
            <v>Кассетный кондиционер</v>
          </cell>
          <cell r="C2131">
            <v>0</v>
          </cell>
          <cell r="D2131">
            <v>0</v>
          </cell>
          <cell r="E2131">
            <v>78290</v>
          </cell>
        </row>
        <row r="2132">
          <cell r="A2132" t="str">
            <v>KSZG53HFAN1/KSUTG53HFAN1/KPU65-D4</v>
          </cell>
          <cell r="B2132" t="str">
            <v>Кассетный кондиционер</v>
          </cell>
          <cell r="C2132">
            <v>0</v>
          </cell>
          <cell r="D2132">
            <v>0</v>
          </cell>
          <cell r="E2132">
            <v>83090</v>
          </cell>
        </row>
        <row r="2133">
          <cell r="A2133" t="str">
            <v>KSZT35HFAN1/KSUT35HFAN1/KPU65-D</v>
          </cell>
          <cell r="B2133" t="str">
            <v>Кассетный кондиционер</v>
          </cell>
          <cell r="C2133">
            <v>0</v>
          </cell>
          <cell r="D2133">
            <v>0</v>
          </cell>
          <cell r="E2133">
            <v>74900</v>
          </cell>
        </row>
        <row r="2134">
          <cell r="A2134" t="str">
            <v>KSZTA35HFAN1R/KSUTA35HFAN1L/KPU65-D</v>
          </cell>
          <cell r="B2134" t="str">
            <v>Кассетный кондиционер</v>
          </cell>
          <cell r="C2134">
            <v>0</v>
          </cell>
          <cell r="D2134">
            <v>0</v>
          </cell>
          <cell r="E2134">
            <v>78290</v>
          </cell>
        </row>
        <row r="2135">
          <cell r="A2135" t="str">
            <v>KSZTA53HFAN1R/KSUTA53HFAN1L/KPU65-D</v>
          </cell>
          <cell r="B2135" t="str">
            <v>Кассетный кондиционер</v>
          </cell>
          <cell r="C2135">
            <v>0</v>
          </cell>
          <cell r="D2135">
            <v>0</v>
          </cell>
          <cell r="E2135">
            <v>83090</v>
          </cell>
        </row>
        <row r="2136">
          <cell r="A2136" t="str">
            <v>MCA3-12HRN1-Q/MOU-12HN1-Q/T-MBQ4-03E</v>
          </cell>
          <cell r="B2136" t="str">
            <v>Кассетный кондиционер</v>
          </cell>
          <cell r="C2136">
            <v>0</v>
          </cell>
          <cell r="D2136">
            <v>0</v>
          </cell>
          <cell r="E2136">
            <v>60680</v>
          </cell>
        </row>
        <row r="2137">
          <cell r="A2137" t="str">
            <v>MCA3-12HRN1-QC2/MOX330-12HN1-LQ/T-MBQ4-03E</v>
          </cell>
          <cell r="B2137" t="str">
            <v>Кассетный кондиционер</v>
          </cell>
          <cell r="C2137">
            <v>0</v>
          </cell>
          <cell r="D2137">
            <v>0</v>
          </cell>
          <cell r="E2137">
            <v>78990</v>
          </cell>
        </row>
        <row r="2138">
          <cell r="A2138" t="str">
            <v>MCA3-12HRN1-QC2/MOX330-12HN1-Q/T-MBQ4-03E</v>
          </cell>
          <cell r="B2138" t="str">
            <v>Кассетный кондиционер</v>
          </cell>
          <cell r="C2138">
            <v>0</v>
          </cell>
          <cell r="D2138">
            <v>0</v>
          </cell>
          <cell r="E2138">
            <v>70190</v>
          </cell>
        </row>
        <row r="2139">
          <cell r="A2139" t="str">
            <v>MCA3-18HRN1-QB6/MOX330U-18HN1-LQB6/T-MBQ4-03E</v>
          </cell>
          <cell r="B2139" t="str">
            <v>Кассетный кондиционер</v>
          </cell>
          <cell r="C2139">
            <v>0</v>
          </cell>
          <cell r="D2139">
            <v>0</v>
          </cell>
          <cell r="E2139">
            <v>84090</v>
          </cell>
        </row>
        <row r="2140">
          <cell r="A2140" t="str">
            <v>MCA3-18HRN1-QB6/MOX330U-18HN1-QB6/-40/T-MBQ4-03E</v>
          </cell>
          <cell r="B2140" t="str">
            <v>Кассетный кондиционер с низкотемпературной доработкой</v>
          </cell>
          <cell r="C2140">
            <v>0</v>
          </cell>
          <cell r="D2140">
            <v>0</v>
          </cell>
          <cell r="E2140">
            <v>94347</v>
          </cell>
        </row>
        <row r="2141">
          <cell r="A2141" t="str">
            <v>MCA3-18HRN1-QB6/MOX330U-18HN1-QB6/T-MBQ4-03E</v>
          </cell>
          <cell r="B2141" t="str">
            <v>Кассетный кондиционер</v>
          </cell>
          <cell r="C2141">
            <v>0</v>
          </cell>
          <cell r="D2141">
            <v>0</v>
          </cell>
          <cell r="E2141">
            <v>75290</v>
          </cell>
        </row>
        <row r="2142">
          <cell r="A2142" t="str">
            <v>MCA3U-12HRFNX(GA)/MOX230-12HFN8-Q(GA)/T-MBQ4-03E</v>
          </cell>
          <cell r="B2142" t="str">
            <v>Кассетный кондиционер</v>
          </cell>
          <cell r="C2142">
            <v>0</v>
          </cell>
          <cell r="D2142">
            <v>0</v>
          </cell>
          <cell r="E2142">
            <v>106290</v>
          </cell>
        </row>
        <row r="2143">
          <cell r="A2143" t="str">
            <v>MCA3U-18HRFNX(GA)/MOX330U-18HFN8-Q(GA)/T-MBQ4-03E</v>
          </cell>
          <cell r="B2143" t="str">
            <v>Кассетный кондиционер</v>
          </cell>
          <cell r="C2143">
            <v>0</v>
          </cell>
          <cell r="D2143">
            <v>0</v>
          </cell>
          <cell r="E2143">
            <v>118090</v>
          </cell>
        </row>
        <row r="2144">
          <cell r="A2144" t="str">
            <v>MCA4U-12HRFNX-Q(GA)/MOX230-12HFN8-Q(GA)/T-MBQ4-03AWD</v>
          </cell>
          <cell r="B2144" t="str">
            <v>Кассетный кондиционер</v>
          </cell>
          <cell r="C2144">
            <v>0</v>
          </cell>
          <cell r="D2144">
            <v>0</v>
          </cell>
          <cell r="E2144">
            <v>104600</v>
          </cell>
        </row>
        <row r="2145">
          <cell r="A2145" t="str">
            <v>MCA4U-18HRFNX-Q(GA)/MOX330U-18HFN8-Q(GA)/T-MBQ4-03AWD</v>
          </cell>
          <cell r="B2145" t="str">
            <v>Кассетный кондиционер</v>
          </cell>
          <cell r="C2145">
            <v>0</v>
          </cell>
          <cell r="D2145">
            <v>0</v>
          </cell>
          <cell r="E2145">
            <v>122700</v>
          </cell>
        </row>
        <row r="2146">
          <cell r="A2146" t="str">
            <v>MCBU-09HRFN8/MOX230-09HFN8-Q(GA)</v>
          </cell>
          <cell r="B2146" t="str">
            <v>Кассетный кондиционер (панель в комплекте)</v>
          </cell>
          <cell r="C2146">
            <v>0</v>
          </cell>
          <cell r="D2146">
            <v>0</v>
          </cell>
          <cell r="E2146">
            <v>110390</v>
          </cell>
        </row>
        <row r="2147">
          <cell r="A2147" t="str">
            <v>MCBU-12HRFN8/MOX230-12HFN8-Q(GA)</v>
          </cell>
          <cell r="B2147" t="str">
            <v>Кассетный кондиционер (панель в комплекте)</v>
          </cell>
          <cell r="C2147">
            <v>0</v>
          </cell>
          <cell r="D2147">
            <v>0</v>
          </cell>
          <cell r="E2147">
            <v>118490</v>
          </cell>
        </row>
        <row r="2148">
          <cell r="A2148" t="str">
            <v>MCBU-18HRFN8/MOX430-18HFN8-QC4GW</v>
          </cell>
          <cell r="B2148" t="str">
            <v>Кассетный кондиционер (панель в комплекте)</v>
          </cell>
          <cell r="C2148">
            <v>0</v>
          </cell>
          <cell r="D2148">
            <v>0</v>
          </cell>
          <cell r="E2148">
            <v>142190</v>
          </cell>
        </row>
        <row r="2149">
          <cell r="A2149" t="str">
            <v>MCD1-24HRFNX(GA)-B/MOX430U-24HFN8-Q(GA)/T-MBQ4-04AWD</v>
          </cell>
          <cell r="B2149" t="str">
            <v>Кассетный кондиционер</v>
          </cell>
          <cell r="C2149">
            <v>0</v>
          </cell>
          <cell r="D2149">
            <v>0</v>
          </cell>
          <cell r="E2149">
            <v>161800</v>
          </cell>
        </row>
        <row r="2150">
          <cell r="A2150" t="str">
            <v>MCD1-24HRFNX(GA)/MOX430U-24HFN8-Q(GA)/T-MBQ4-04A1</v>
          </cell>
          <cell r="B2150" t="str">
            <v>Кассетный кондиционер</v>
          </cell>
          <cell r="C2150">
            <v>0</v>
          </cell>
          <cell r="D2150">
            <v>0</v>
          </cell>
          <cell r="E2150">
            <v>141849</v>
          </cell>
        </row>
        <row r="2151">
          <cell r="A2151" t="str">
            <v>MCD1-24HRN1-Q/MOX430U-24HN1-Q/-40/T-MBQ4-04A1</v>
          </cell>
          <cell r="B2151" t="str">
            <v>Кассетный кондиционер с низкотемпературной доработкой</v>
          </cell>
          <cell r="C2151">
            <v>0</v>
          </cell>
          <cell r="D2151">
            <v>0</v>
          </cell>
          <cell r="E2151">
            <v>125624</v>
          </cell>
        </row>
        <row r="2152">
          <cell r="A2152" t="str">
            <v>MCD1-24HRN1-Q/MOX430U-24HN1-Q/T-MBQ4-04A1</v>
          </cell>
          <cell r="B2152" t="str">
            <v>Кассетный кондиционер</v>
          </cell>
          <cell r="C2152">
            <v>0</v>
          </cell>
          <cell r="D2152">
            <v>0</v>
          </cell>
          <cell r="E2152">
            <v>110224</v>
          </cell>
        </row>
        <row r="2153">
          <cell r="A2153" t="str">
            <v>MCD1-24HRN1-Q/MOX431U-24HN1-LQ/T-MBQ4-04A1</v>
          </cell>
          <cell r="B2153" t="str">
            <v>Кассетный кондиционер</v>
          </cell>
          <cell r="C2153">
            <v>0</v>
          </cell>
          <cell r="D2153">
            <v>0</v>
          </cell>
          <cell r="E2153">
            <v>115100</v>
          </cell>
        </row>
        <row r="2154">
          <cell r="A2154" t="str">
            <v>MCD1-24HRN1-Q/MOX431U-24HN1-Q/T-MBQ4-04A1</v>
          </cell>
          <cell r="B2154" t="str">
            <v>Кассетный кондиционер</v>
          </cell>
          <cell r="C2154">
            <v>0</v>
          </cell>
          <cell r="D2154">
            <v>0</v>
          </cell>
          <cell r="E2154">
            <v>102600</v>
          </cell>
        </row>
        <row r="2155">
          <cell r="A2155" t="str">
            <v>MCD1-36HRFN8(GA)-B/MOD30U-36HFN8-R(GA)/T-MBQ4-04AWD</v>
          </cell>
          <cell r="B2155" t="str">
            <v>Кассетный кондиционер</v>
          </cell>
          <cell r="C2155">
            <v>0</v>
          </cell>
          <cell r="D2155">
            <v>0</v>
          </cell>
          <cell r="E2155">
            <v>232700</v>
          </cell>
        </row>
        <row r="2156">
          <cell r="A2156" t="str">
            <v>MCD1-36HRN1-R/MOU-36HN1-LR/T-MBQ4-04A1</v>
          </cell>
          <cell r="B2156" t="str">
            <v>Кассетный кондиционер</v>
          </cell>
          <cell r="C2156">
            <v>0</v>
          </cell>
          <cell r="D2156">
            <v>0</v>
          </cell>
          <cell r="E2156">
            <v>151400</v>
          </cell>
        </row>
        <row r="2157">
          <cell r="A2157" t="str">
            <v>MCD1-36HRN1-R/MOU-36HN1-R/-40/T-MBQ4-04A1</v>
          </cell>
          <cell r="B2157" t="str">
            <v>Кассетный кондиционер с низкотемпературной доработкой</v>
          </cell>
          <cell r="C2157">
            <v>0</v>
          </cell>
          <cell r="D2157">
            <v>0</v>
          </cell>
          <cell r="E2157">
            <v>162762</v>
          </cell>
        </row>
        <row r="2158">
          <cell r="A2158" t="str">
            <v>MCD1-48HRFNX(GA)-B/MOE30U-48HFN8-R(GA)/T-MBQ4-04AWD</v>
          </cell>
          <cell r="B2158" t="str">
            <v>Кассетный кондиционер</v>
          </cell>
          <cell r="C2158">
            <v>0</v>
          </cell>
          <cell r="D2158">
            <v>0</v>
          </cell>
          <cell r="E2158">
            <v>270500</v>
          </cell>
        </row>
        <row r="2159">
          <cell r="A2159" t="str">
            <v>MCD1-48HRN1-R/MOU-48HN1-LRR/T-MBQ4-04A1</v>
          </cell>
          <cell r="B2159" t="str">
            <v>Кассетный кондиционер</v>
          </cell>
          <cell r="C2159">
            <v>0</v>
          </cell>
          <cell r="D2159">
            <v>0</v>
          </cell>
          <cell r="E2159">
            <v>177400</v>
          </cell>
        </row>
        <row r="2160">
          <cell r="A2160" t="str">
            <v>MCD1-55HRFNX(GA)-B/MOE30U-55HFN8-R(GA)/T-MBQ4-04AWD</v>
          </cell>
          <cell r="B2160" t="str">
            <v>Кассетный кондиционер</v>
          </cell>
          <cell r="C2160">
            <v>0</v>
          </cell>
          <cell r="D2160">
            <v>0</v>
          </cell>
          <cell r="E2160">
            <v>319600</v>
          </cell>
        </row>
        <row r="2161">
          <cell r="A2161" t="str">
            <v>MCD1-60HRN1-R/MOU-55HN1-LR/T-MBQ4-04A1</v>
          </cell>
          <cell r="B2161" t="str">
            <v>Кассетный кондиционер</v>
          </cell>
          <cell r="C2161">
            <v>0</v>
          </cell>
          <cell r="D2161">
            <v>0</v>
          </cell>
          <cell r="E2161">
            <v>207500</v>
          </cell>
        </row>
        <row r="2162">
          <cell r="A2162" t="str">
            <v>MFA2U-12HRFNX-Q(GA)/MOX230-12HFN8-Q(GA)</v>
          </cell>
          <cell r="B2162" t="str">
            <v>Консольный кондиционер</v>
          </cell>
          <cell r="C2162">
            <v>0</v>
          </cell>
          <cell r="D2162">
            <v>0</v>
          </cell>
          <cell r="E2162">
            <v>93000</v>
          </cell>
        </row>
        <row r="2163">
          <cell r="A2163" t="str">
            <v>MFA2U-17HRFNX-Q(GA)/MOX330U-18HFN8-Q(GA)</v>
          </cell>
          <cell r="B2163" t="str">
            <v>Консольный кондиционер</v>
          </cell>
          <cell r="C2163">
            <v>0</v>
          </cell>
          <cell r="D2163">
            <v>0</v>
          </cell>
          <cell r="E2163">
            <v>109000</v>
          </cell>
        </row>
        <row r="2164">
          <cell r="A2164" t="str">
            <v>MFJ-48ARN1-R/MOU-48HN1-LRR</v>
          </cell>
          <cell r="B2164" t="str">
            <v>Напольный кондиционер</v>
          </cell>
          <cell r="C2164">
            <v>0</v>
          </cell>
          <cell r="D2164">
            <v>33</v>
          </cell>
          <cell r="E2164">
            <v>227890</v>
          </cell>
        </row>
        <row r="2165">
          <cell r="A2165" t="str">
            <v>MFM-50ARN1-R/MOU-55HN1-LR</v>
          </cell>
          <cell r="B2165" t="str">
            <v>Напольный кондиционер</v>
          </cell>
          <cell r="C2165">
            <v>0</v>
          </cell>
          <cell r="D2165">
            <v>0</v>
          </cell>
          <cell r="E2165">
            <v>265390</v>
          </cell>
        </row>
        <row r="2166">
          <cell r="A2166" t="str">
            <v>MFPA-24ARN1-QB6/MOX430-24HN1-LQB6</v>
          </cell>
          <cell r="B2166" t="str">
            <v>Напольный кондиционер</v>
          </cell>
          <cell r="C2166">
            <v>0</v>
          </cell>
          <cell r="D2166">
            <v>21</v>
          </cell>
          <cell r="E2166">
            <v>146390</v>
          </cell>
        </row>
        <row r="2167">
          <cell r="A2167" t="str">
            <v>MFPA-24ARN1-QB6/MOX430-24HN1-QB6</v>
          </cell>
          <cell r="B2167" t="str">
            <v>Напольный кондиционер</v>
          </cell>
          <cell r="C2167">
            <v>0</v>
          </cell>
          <cell r="D2167">
            <v>4</v>
          </cell>
          <cell r="E2167">
            <v>125478</v>
          </cell>
        </row>
        <row r="2168">
          <cell r="A2168" t="str">
            <v>MFYA400-24ARFN1-Q/MOX401UL-24AFN1-Q</v>
          </cell>
          <cell r="B2168" t="str">
            <v>Напольный кондиционер</v>
          </cell>
          <cell r="C2168">
            <v>0</v>
          </cell>
          <cell r="D2168">
            <v>0</v>
          </cell>
          <cell r="E2168">
            <v>148390</v>
          </cell>
        </row>
        <row r="2169">
          <cell r="A2169" t="str">
            <v>MFYC400-24HRFN8-Q/MOX430UL-24HFN8-Q</v>
          </cell>
          <cell r="B2169" t="str">
            <v>Колонный кондиционер</v>
          </cell>
          <cell r="C2169">
            <v>0</v>
          </cell>
          <cell r="D2169">
            <v>0</v>
          </cell>
          <cell r="E2169">
            <v>152290</v>
          </cell>
        </row>
        <row r="2170">
          <cell r="A2170" t="str">
            <v>MHA-150HWN1/MOV-150HN1-R</v>
          </cell>
          <cell r="B2170" t="str">
            <v>Канальный кондиционер</v>
          </cell>
          <cell r="C2170">
            <v>0</v>
          </cell>
          <cell r="D2170">
            <v>10</v>
          </cell>
          <cell r="E2170">
            <v>1100090</v>
          </cell>
        </row>
        <row r="2171">
          <cell r="A2171" t="str">
            <v>MHA-192HWN1/MOV-192HN1-R</v>
          </cell>
          <cell r="B2171" t="str">
            <v>Канальный кондиционер</v>
          </cell>
          <cell r="C2171">
            <v>0</v>
          </cell>
          <cell r="D2171">
            <v>2</v>
          </cell>
          <cell r="E2171">
            <v>1169890</v>
          </cell>
        </row>
        <row r="2172">
          <cell r="A2172" t="str">
            <v>MHA-96HWAN1/MOUB-96HD1N1-R</v>
          </cell>
          <cell r="B2172" t="str">
            <v>Канальный кондиционер высокой производительности</v>
          </cell>
          <cell r="C2172">
            <v>0</v>
          </cell>
          <cell r="D2172">
            <v>0</v>
          </cell>
          <cell r="E2172">
            <v>661190</v>
          </cell>
        </row>
        <row r="2173">
          <cell r="A2173" t="str">
            <v>MHG-48HWN1P-R(A)/MOU-48HN1-LRR</v>
          </cell>
          <cell r="B2173" t="str">
            <v>Канальный кондиционер</v>
          </cell>
          <cell r="C2173">
            <v>3</v>
          </cell>
          <cell r="D2173">
            <v>30</v>
          </cell>
          <cell r="E2173">
            <v>230790</v>
          </cell>
        </row>
        <row r="2174">
          <cell r="A2174" t="str">
            <v>MHG-60HWN1P-R(A)/MOU-55HN1-LR</v>
          </cell>
          <cell r="B2174" t="str">
            <v>Канальный кондиционер</v>
          </cell>
          <cell r="C2174">
            <v>0</v>
          </cell>
          <cell r="D2174">
            <v>0</v>
          </cell>
          <cell r="E2174">
            <v>244290</v>
          </cell>
        </row>
        <row r="2175">
          <cell r="A2175" t="str">
            <v>MTI-18HW1N1P-QB6/MOX330U-18HN1-LQB6</v>
          </cell>
          <cell r="B2175" t="str">
            <v>Канальный кондиционер</v>
          </cell>
          <cell r="C2175">
            <v>0</v>
          </cell>
          <cell r="D2175">
            <v>0</v>
          </cell>
          <cell r="E2175">
            <v>93490</v>
          </cell>
        </row>
        <row r="2176">
          <cell r="A2176" t="str">
            <v>MTI-18HW1N1P-QB6/MOX330U-18HN1-QB6/-40</v>
          </cell>
          <cell r="B2176" t="str">
            <v>Канальный кондиционер с низкотемпературной доработкой</v>
          </cell>
          <cell r="C2176">
            <v>0</v>
          </cell>
          <cell r="D2176">
            <v>0</v>
          </cell>
          <cell r="E2176">
            <v>103747</v>
          </cell>
        </row>
        <row r="2177">
          <cell r="A2177" t="str">
            <v>MTI-18HWN1-QB6/MOX330U-18HN1-QB6</v>
          </cell>
          <cell r="B2177" t="str">
            <v>Канальный кондиционер</v>
          </cell>
          <cell r="C2177">
            <v>0</v>
          </cell>
          <cell r="D2177">
            <v>0</v>
          </cell>
          <cell r="E2177">
            <v>82943</v>
          </cell>
        </row>
        <row r="2178">
          <cell r="A2178" t="str">
            <v>MTI-24HW1FNXP(GA)/MOX430U-24HFN8-Q(GA)</v>
          </cell>
          <cell r="B2178" t="str">
            <v>Канальный кондиционер</v>
          </cell>
          <cell r="C2178">
            <v>0</v>
          </cell>
          <cell r="D2178">
            <v>0</v>
          </cell>
          <cell r="E2178">
            <v>156500</v>
          </cell>
        </row>
        <row r="2179">
          <cell r="A2179" t="str">
            <v>MTI-24HW1N1P-Q(A)/MOX431U-24HN1-LQ</v>
          </cell>
          <cell r="B2179" t="str">
            <v>Канальный кондиционер</v>
          </cell>
          <cell r="C2179">
            <v>0</v>
          </cell>
          <cell r="D2179">
            <v>0</v>
          </cell>
          <cell r="E2179">
            <v>122700</v>
          </cell>
        </row>
        <row r="2180">
          <cell r="A2180" t="str">
            <v>MTI-24HWN1-Q(A)/MOX430U-24HN1-Q</v>
          </cell>
          <cell r="B2180" t="str">
            <v>Канальный кондиционер</v>
          </cell>
          <cell r="C2180">
            <v>0</v>
          </cell>
          <cell r="D2180">
            <v>0</v>
          </cell>
          <cell r="E2180">
            <v>114300</v>
          </cell>
        </row>
        <row r="2181">
          <cell r="A2181" t="str">
            <v>MTI-36HW1FNXP(GA)/MOD30U-36HFN8-R(GA)</v>
          </cell>
          <cell r="B2181" t="str">
            <v>Канальный кондиционер</v>
          </cell>
          <cell r="C2181">
            <v>0</v>
          </cell>
          <cell r="D2181">
            <v>0</v>
          </cell>
          <cell r="E2181">
            <v>228700</v>
          </cell>
        </row>
        <row r="2182">
          <cell r="A2182" t="str">
            <v>MTI-36HW1N1P-R/MOU-36HN1-LR</v>
          </cell>
          <cell r="B2182" t="str">
            <v>Канальный кондиционер</v>
          </cell>
          <cell r="C2182">
            <v>0</v>
          </cell>
          <cell r="D2182">
            <v>0</v>
          </cell>
          <cell r="E2182">
            <v>163800</v>
          </cell>
        </row>
        <row r="2183">
          <cell r="A2183" t="str">
            <v>MTI-36HWFNXP(GA)/MOD30U-36HFN8-R(GA)</v>
          </cell>
          <cell r="B2183" t="str">
            <v>Канальный кондиционер</v>
          </cell>
          <cell r="C2183">
            <v>0</v>
          </cell>
          <cell r="D2183">
            <v>0</v>
          </cell>
          <cell r="E2183">
            <v>211290</v>
          </cell>
        </row>
        <row r="2184">
          <cell r="A2184" t="str">
            <v>MTI-36HWN1-R/MOU-36HN1-R/-40</v>
          </cell>
          <cell r="B2184" t="str">
            <v>Канальный кондиционер с низкотемпературной доработкой</v>
          </cell>
          <cell r="C2184">
            <v>0</v>
          </cell>
          <cell r="D2184">
            <v>0</v>
          </cell>
          <cell r="E2184">
            <v>158652</v>
          </cell>
        </row>
        <row r="2185">
          <cell r="A2185" t="str">
            <v>MTI-36HWN1P-R/MOU-36HN1-R/-40</v>
          </cell>
          <cell r="B2185" t="str">
            <v>Канальный кондиционер с низкотемпературной доработкой</v>
          </cell>
          <cell r="C2185">
            <v>0</v>
          </cell>
          <cell r="D2185">
            <v>0</v>
          </cell>
          <cell r="E2185">
            <v>158652</v>
          </cell>
        </row>
        <row r="2186">
          <cell r="A2186" t="str">
            <v>MTI-48HW1FNXP(GA)/MOE30U-48HFN8-R(GA)</v>
          </cell>
          <cell r="B2186" t="str">
            <v>Канальный кондиционер</v>
          </cell>
          <cell r="C2186">
            <v>0</v>
          </cell>
          <cell r="D2186">
            <v>0</v>
          </cell>
          <cell r="E2186">
            <v>271200</v>
          </cell>
        </row>
        <row r="2187">
          <cell r="A2187" t="str">
            <v>MTI-48HW1N1P-R/MOU-48HN1-LRR</v>
          </cell>
          <cell r="B2187" t="str">
            <v>Канальный кондиционер</v>
          </cell>
          <cell r="C2187">
            <v>0</v>
          </cell>
          <cell r="D2187">
            <v>0</v>
          </cell>
          <cell r="E2187">
            <v>190800</v>
          </cell>
        </row>
        <row r="2188">
          <cell r="A2188" t="str">
            <v>MTI-55HW1FNXP(GA)/MOE30U-55HFN8-R(GA)</v>
          </cell>
          <cell r="B2188" t="str">
            <v>Канальный кондиционер</v>
          </cell>
          <cell r="C2188">
            <v>0</v>
          </cell>
          <cell r="D2188">
            <v>0</v>
          </cell>
          <cell r="E2188">
            <v>324800</v>
          </cell>
        </row>
        <row r="2189">
          <cell r="A2189" t="str">
            <v>MTI-60HW1N1P-R/MOU-55HN1-LR</v>
          </cell>
          <cell r="B2189" t="str">
            <v>Канальный кондиционер</v>
          </cell>
          <cell r="C2189">
            <v>0</v>
          </cell>
          <cell r="D2189">
            <v>0</v>
          </cell>
          <cell r="E2189">
            <v>210600</v>
          </cell>
        </row>
        <row r="2190">
          <cell r="A2190" t="str">
            <v>MTIU-12HW1FNXP(GA)/MOX230-12HFN8-Q(GA)</v>
          </cell>
          <cell r="B2190" t="str">
            <v>Канальный кондиционер</v>
          </cell>
          <cell r="C2190">
            <v>0</v>
          </cell>
          <cell r="D2190">
            <v>0</v>
          </cell>
          <cell r="E2190">
            <v>109000</v>
          </cell>
        </row>
        <row r="2191">
          <cell r="A2191" t="str">
            <v>MTIU-18HW1FNXP(GA)/MOX330U-18HFN8-Q(GA)</v>
          </cell>
          <cell r="B2191" t="str">
            <v>Канальный кондиционер</v>
          </cell>
          <cell r="C2191">
            <v>0</v>
          </cell>
          <cell r="D2191">
            <v>18</v>
          </cell>
          <cell r="E2191">
            <v>125000</v>
          </cell>
        </row>
        <row r="2192">
          <cell r="A2192" t="str">
            <v>MTIU-18HWFNX(GA)/MOX330U-18HFN8-Q(GA)</v>
          </cell>
          <cell r="B2192" t="str">
            <v>Канальный кондиционер</v>
          </cell>
          <cell r="C2192">
            <v>0</v>
          </cell>
          <cell r="D2192">
            <v>0</v>
          </cell>
          <cell r="E2192">
            <v>123910</v>
          </cell>
        </row>
        <row r="2193">
          <cell r="A2193" t="str">
            <v>MUE-18HRN1-Q2/MOX330U-18HN1-LQB6</v>
          </cell>
          <cell r="B2193" t="str">
            <v>Напольно-потолочный кондиционер</v>
          </cell>
          <cell r="C2193">
            <v>0</v>
          </cell>
          <cell r="D2193">
            <v>0</v>
          </cell>
          <cell r="E2193">
            <v>93490</v>
          </cell>
        </row>
        <row r="2194">
          <cell r="A2194" t="str">
            <v>MUE-18HRN1-Q2/MOX330U-18HN1-QB6/-40</v>
          </cell>
          <cell r="B2194" t="str">
            <v>Напольно-потолочный кондиционер с низкотемпературной доработкой</v>
          </cell>
          <cell r="C2194">
            <v>0</v>
          </cell>
          <cell r="D2194">
            <v>0</v>
          </cell>
          <cell r="E2194">
            <v>103747</v>
          </cell>
        </row>
        <row r="2195">
          <cell r="A2195" t="str">
            <v>MUE-24HRFNX(GA)/MOX430U-24HFN8-Q(GA)</v>
          </cell>
          <cell r="B2195" t="str">
            <v>Напольно-потолочный кондиционер</v>
          </cell>
          <cell r="C2195">
            <v>0</v>
          </cell>
          <cell r="D2195">
            <v>0</v>
          </cell>
          <cell r="E2195">
            <v>150900</v>
          </cell>
        </row>
        <row r="2196">
          <cell r="A2196" t="str">
            <v>MUE-24HRN1-Q/MOX431U-24HN1-LQ</v>
          </cell>
          <cell r="B2196" t="str">
            <v>Напольно-потолочный кондиционер</v>
          </cell>
          <cell r="C2196">
            <v>0</v>
          </cell>
          <cell r="D2196">
            <v>0</v>
          </cell>
          <cell r="E2196">
            <v>117700</v>
          </cell>
        </row>
        <row r="2197">
          <cell r="A2197" t="str">
            <v>MUE-24HRN1-Q/MOX431U-24HN1-Q</v>
          </cell>
          <cell r="B2197" t="str">
            <v>Напольно-потолочный кондиционер</v>
          </cell>
          <cell r="C2197">
            <v>0</v>
          </cell>
          <cell r="D2197">
            <v>0</v>
          </cell>
          <cell r="E2197">
            <v>105200</v>
          </cell>
        </row>
        <row r="2198">
          <cell r="A2198" t="str">
            <v>MUE-36HRFNX(GA)/MOD30U-36HFN8-R(GA)</v>
          </cell>
          <cell r="B2198" t="str">
            <v>Напольно-потолочный кондиционер</v>
          </cell>
          <cell r="C2198">
            <v>0</v>
          </cell>
          <cell r="D2198">
            <v>0</v>
          </cell>
          <cell r="E2198">
            <v>219700</v>
          </cell>
        </row>
        <row r="2199">
          <cell r="A2199" t="str">
            <v>MUE-36HRN1-R/MOU-36HN1-LR</v>
          </cell>
          <cell r="B2199" t="str">
            <v>Напольно-потолочный кондиционер</v>
          </cell>
          <cell r="C2199">
            <v>0</v>
          </cell>
          <cell r="D2199">
            <v>0</v>
          </cell>
          <cell r="E2199">
            <v>158600</v>
          </cell>
        </row>
        <row r="2200">
          <cell r="A2200" t="str">
            <v>MUE-36HRN1-R/MOU-36HN1-R/-40</v>
          </cell>
          <cell r="B2200" t="str">
            <v>Напольно-потолочный кондиционер с низкотемпературной доработкой</v>
          </cell>
          <cell r="C2200">
            <v>0</v>
          </cell>
          <cell r="D2200">
            <v>0</v>
          </cell>
          <cell r="E2200">
            <v>169962</v>
          </cell>
        </row>
        <row r="2201">
          <cell r="A2201" t="str">
            <v>MUE-48HRFNX(GA)/MOE30U-48HFN8-R(GA)</v>
          </cell>
          <cell r="B2201" t="str">
            <v>Напольно-потолочный кондиционер</v>
          </cell>
          <cell r="C2201">
            <v>0</v>
          </cell>
          <cell r="D2201">
            <v>0</v>
          </cell>
          <cell r="E2201">
            <v>268500</v>
          </cell>
        </row>
        <row r="2202">
          <cell r="A2202" t="str">
            <v>MUE-48HRN1-R(A)/MOU-48HN1-LRR</v>
          </cell>
          <cell r="B2202" t="str">
            <v>Напольно-потолочный кондиционер</v>
          </cell>
          <cell r="C2202">
            <v>0</v>
          </cell>
          <cell r="D2202">
            <v>0</v>
          </cell>
          <cell r="E2202">
            <v>181900</v>
          </cell>
        </row>
        <row r="2203">
          <cell r="A2203" t="str">
            <v>MUE-55HRFNX(GA)/MOE30U-55HFN8-R(GA)</v>
          </cell>
          <cell r="B2203" t="str">
            <v>Напольно-потолочный кондиционер</v>
          </cell>
          <cell r="C2203">
            <v>0</v>
          </cell>
          <cell r="D2203">
            <v>0</v>
          </cell>
          <cell r="E2203">
            <v>308000</v>
          </cell>
        </row>
        <row r="2204">
          <cell r="A2204" t="str">
            <v>MUE-60HRN1-R/MOU-55HN1-LR</v>
          </cell>
          <cell r="B2204" t="str">
            <v>Напольно-потолочный кондиционер</v>
          </cell>
          <cell r="C2204">
            <v>0</v>
          </cell>
          <cell r="D2204">
            <v>0</v>
          </cell>
          <cell r="E2204">
            <v>203400</v>
          </cell>
        </row>
        <row r="2205">
          <cell r="A2205" t="str">
            <v>MUEU-18HRFNX(GA)/MOX330U-18HFN8-Q(GA)</v>
          </cell>
          <cell r="B2205" t="str">
            <v>Напольно-потолочный кондиционер</v>
          </cell>
          <cell r="C2205">
            <v>0</v>
          </cell>
          <cell r="D2205">
            <v>11</v>
          </cell>
          <cell r="E2205">
            <v>119300</v>
          </cell>
        </row>
        <row r="2206">
          <cell r="A2206" t="str">
            <v>DF100ALS1R</v>
          </cell>
          <cell r="B2206" t="str">
            <v>Наружный блок кондиционера</v>
          </cell>
          <cell r="C2206">
            <v>0</v>
          </cell>
          <cell r="D2206">
            <v>0</v>
          </cell>
          <cell r="E2206">
            <v>129180</v>
          </cell>
        </row>
        <row r="2207">
          <cell r="A2207" t="str">
            <v>DF100BLS1R1</v>
          </cell>
          <cell r="B2207" t="str">
            <v>Наружный блок кондиционера</v>
          </cell>
          <cell r="C2207">
            <v>1</v>
          </cell>
          <cell r="D2207">
            <v>0</v>
          </cell>
          <cell r="E2207">
            <v>91900</v>
          </cell>
        </row>
        <row r="2208">
          <cell r="A2208" t="str">
            <v>DF140ALS3R</v>
          </cell>
          <cell r="B2208" t="str">
            <v>Наружный блок кондиционера</v>
          </cell>
          <cell r="C2208">
            <v>0</v>
          </cell>
          <cell r="D2208">
            <v>0</v>
          </cell>
          <cell r="E2208">
            <v>99400</v>
          </cell>
        </row>
        <row r="2209">
          <cell r="A2209" t="str">
            <v>DF140BLS3R1</v>
          </cell>
          <cell r="B2209" t="str">
            <v>Наружный блок кондиционера</v>
          </cell>
          <cell r="C2209">
            <v>0</v>
          </cell>
          <cell r="D2209">
            <v>0</v>
          </cell>
          <cell r="E2209">
            <v>110400</v>
          </cell>
        </row>
        <row r="2210">
          <cell r="A2210" t="str">
            <v>DF160ALS3R</v>
          </cell>
          <cell r="B2210" t="str">
            <v>Наружный блок кондиционера</v>
          </cell>
          <cell r="C2210">
            <v>0</v>
          </cell>
          <cell r="D2210">
            <v>0</v>
          </cell>
          <cell r="E2210">
            <v>110400</v>
          </cell>
        </row>
        <row r="2211">
          <cell r="A2211" t="str">
            <v>DF160BLS3R1</v>
          </cell>
          <cell r="B2211" t="str">
            <v>Наружный блок кондиционера</v>
          </cell>
          <cell r="C2211">
            <v>2</v>
          </cell>
          <cell r="D2211">
            <v>9</v>
          </cell>
          <cell r="E2211">
            <v>122700</v>
          </cell>
        </row>
        <row r="2212">
          <cell r="A2212" t="str">
            <v>DF35ALS1R</v>
          </cell>
          <cell r="B2212" t="str">
            <v>Наружный блок кондиционера</v>
          </cell>
          <cell r="C2212">
            <v>20</v>
          </cell>
          <cell r="D2212">
            <v>2</v>
          </cell>
          <cell r="E2212">
            <v>44800</v>
          </cell>
        </row>
        <row r="2213">
          <cell r="A2213" t="str">
            <v>DF35BLS1R1</v>
          </cell>
          <cell r="B2213" t="str">
            <v>Наружный блок кондиционера</v>
          </cell>
          <cell r="C2213">
            <v>37</v>
          </cell>
          <cell r="D2213">
            <v>21</v>
          </cell>
          <cell r="E2213">
            <v>49700</v>
          </cell>
        </row>
        <row r="2214">
          <cell r="A2214" t="str">
            <v>DF50ALS1R</v>
          </cell>
          <cell r="B2214" t="str">
            <v>Наружный блок кондиционера</v>
          </cell>
          <cell r="C2214">
            <v>0</v>
          </cell>
          <cell r="D2214">
            <v>0</v>
          </cell>
          <cell r="E2214">
            <v>49300</v>
          </cell>
        </row>
        <row r="2215">
          <cell r="A2215" t="str">
            <v>DF50BLS1R1</v>
          </cell>
          <cell r="B2215" t="str">
            <v>Наружный блок кондиционера</v>
          </cell>
          <cell r="C2215">
            <v>43</v>
          </cell>
          <cell r="D2215">
            <v>0</v>
          </cell>
          <cell r="E2215">
            <v>53800</v>
          </cell>
        </row>
        <row r="2216">
          <cell r="A2216" t="str">
            <v>DF70ALS1R</v>
          </cell>
          <cell r="B2216" t="str">
            <v>Наружный блок кондиционера</v>
          </cell>
          <cell r="C2216">
            <v>0</v>
          </cell>
          <cell r="D2216">
            <v>0</v>
          </cell>
          <cell r="E2216">
            <v>62600</v>
          </cell>
        </row>
        <row r="2217">
          <cell r="A2217" t="str">
            <v>DF70BLS1R1</v>
          </cell>
          <cell r="B2217" t="str">
            <v>Наружный блок кондиционера</v>
          </cell>
          <cell r="C2217">
            <v>0</v>
          </cell>
          <cell r="D2217">
            <v>0</v>
          </cell>
          <cell r="E2217">
            <v>69600</v>
          </cell>
        </row>
        <row r="2218">
          <cell r="A2218" t="str">
            <v>RZA200D</v>
          </cell>
          <cell r="B2218" t="str">
            <v>Наружный блок кондиционера</v>
          </cell>
          <cell r="C2218">
            <v>0</v>
          </cell>
          <cell r="D2218">
            <v>0</v>
          </cell>
          <cell r="E2218">
            <v>1069900</v>
          </cell>
        </row>
        <row r="2219">
          <cell r="A2219" t="str">
            <v>RZA250D</v>
          </cell>
          <cell r="B2219" t="str">
            <v>Наружный блок кондиционера</v>
          </cell>
          <cell r="C2219">
            <v>0</v>
          </cell>
          <cell r="D2219">
            <v>1</v>
          </cell>
          <cell r="E2219">
            <v>1125600</v>
          </cell>
        </row>
        <row r="2220">
          <cell r="A2220" t="str">
            <v>RZAG100NV1</v>
          </cell>
          <cell r="B2220" t="str">
            <v>Наружный блок кондиционера</v>
          </cell>
          <cell r="C2220">
            <v>0</v>
          </cell>
          <cell r="D2220">
            <v>0</v>
          </cell>
          <cell r="E2220">
            <v>715000</v>
          </cell>
        </row>
        <row r="2221">
          <cell r="A2221" t="str">
            <v>RZAG100NY1</v>
          </cell>
          <cell r="B2221" t="str">
            <v>Наружный блок кондиционера</v>
          </cell>
          <cell r="C2221">
            <v>0</v>
          </cell>
          <cell r="D2221">
            <v>0</v>
          </cell>
          <cell r="E2221">
            <v>715000</v>
          </cell>
        </row>
        <row r="2222">
          <cell r="A2222" t="str">
            <v>RZAG125NV1</v>
          </cell>
          <cell r="B2222" t="str">
            <v>Наружный блок кондиционера</v>
          </cell>
          <cell r="C2222">
            <v>0</v>
          </cell>
          <cell r="D2222">
            <v>0</v>
          </cell>
          <cell r="E2222">
            <v>722400</v>
          </cell>
        </row>
        <row r="2223">
          <cell r="A2223" t="str">
            <v>RZAG125NY1</v>
          </cell>
          <cell r="B2223" t="str">
            <v>Наружный блок кондиционера</v>
          </cell>
          <cell r="C2223">
            <v>0</v>
          </cell>
          <cell r="D2223">
            <v>0</v>
          </cell>
          <cell r="E2223">
            <v>722400</v>
          </cell>
        </row>
        <row r="2224">
          <cell r="A2224" t="str">
            <v>RZAG140NV1</v>
          </cell>
          <cell r="B2224" t="str">
            <v>Наружный блок кондиционера</v>
          </cell>
          <cell r="C2224">
            <v>0</v>
          </cell>
          <cell r="D2224">
            <v>0</v>
          </cell>
          <cell r="E2224">
            <v>814800</v>
          </cell>
        </row>
        <row r="2225">
          <cell r="A2225" t="str">
            <v>RZAG140NY1</v>
          </cell>
          <cell r="B2225" t="str">
            <v>Наружный блок кондиционера</v>
          </cell>
          <cell r="C2225">
            <v>0</v>
          </cell>
          <cell r="D2225">
            <v>0</v>
          </cell>
          <cell r="E2225">
            <v>814800</v>
          </cell>
        </row>
        <row r="2226">
          <cell r="A2226" t="str">
            <v>RZAG35A</v>
          </cell>
          <cell r="B2226" t="str">
            <v>Наружный блок кондиционера</v>
          </cell>
          <cell r="C2226">
            <v>0</v>
          </cell>
          <cell r="D2226">
            <v>0</v>
          </cell>
          <cell r="E2226">
            <v>218990</v>
          </cell>
        </row>
        <row r="2227">
          <cell r="A2227" t="str">
            <v>RZAG71NV1</v>
          </cell>
          <cell r="B2227" t="str">
            <v>Наружный блок кондиционера</v>
          </cell>
          <cell r="C2227">
            <v>0</v>
          </cell>
          <cell r="D2227">
            <v>0</v>
          </cell>
          <cell r="E2227">
            <v>572200</v>
          </cell>
        </row>
        <row r="2228">
          <cell r="A2228" t="str">
            <v>RZAG71NY1</v>
          </cell>
          <cell r="B2228" t="str">
            <v>Наружный блок кондиционера</v>
          </cell>
          <cell r="C2228">
            <v>0</v>
          </cell>
          <cell r="D2228">
            <v>0</v>
          </cell>
          <cell r="E2228">
            <v>572200</v>
          </cell>
        </row>
        <row r="2229">
          <cell r="A2229" t="str">
            <v>RZASG100MV1</v>
          </cell>
          <cell r="B2229" t="str">
            <v>Наружный блок кондиционера</v>
          </cell>
          <cell r="C2229">
            <v>0</v>
          </cell>
          <cell r="D2229">
            <v>0</v>
          </cell>
          <cell r="E2229">
            <v>484000</v>
          </cell>
        </row>
        <row r="2230">
          <cell r="A2230" t="str">
            <v>RZASG100MY1</v>
          </cell>
          <cell r="B2230" t="str">
            <v>Наружный блок кондиционера</v>
          </cell>
          <cell r="C2230">
            <v>0</v>
          </cell>
          <cell r="D2230">
            <v>0</v>
          </cell>
          <cell r="E2230">
            <v>481990</v>
          </cell>
        </row>
        <row r="2231">
          <cell r="A2231" t="str">
            <v>RZASG125MV1</v>
          </cell>
          <cell r="B2231" t="str">
            <v>Наружный блок кондиционера</v>
          </cell>
          <cell r="C2231">
            <v>0</v>
          </cell>
          <cell r="D2231">
            <v>0</v>
          </cell>
          <cell r="E2231">
            <v>527100</v>
          </cell>
        </row>
        <row r="2232">
          <cell r="A2232" t="str">
            <v>RZASG125MY1</v>
          </cell>
          <cell r="B2232" t="str">
            <v>Наружный блок кондиционера</v>
          </cell>
          <cell r="C2232">
            <v>0</v>
          </cell>
          <cell r="D2232">
            <v>0</v>
          </cell>
          <cell r="E2232">
            <v>550200</v>
          </cell>
        </row>
        <row r="2233">
          <cell r="A2233" t="str">
            <v>RZASG140MV1</v>
          </cell>
          <cell r="B2233" t="str">
            <v>Наружный блок кондиционера</v>
          </cell>
          <cell r="C2233">
            <v>0</v>
          </cell>
          <cell r="D2233">
            <v>0</v>
          </cell>
          <cell r="E2233">
            <v>565900</v>
          </cell>
        </row>
        <row r="2234">
          <cell r="A2234" t="str">
            <v>RZASG140MY1</v>
          </cell>
          <cell r="B2234" t="str">
            <v>Наружный блок кондиционера</v>
          </cell>
          <cell r="C2234">
            <v>0</v>
          </cell>
          <cell r="D2234">
            <v>0</v>
          </cell>
          <cell r="E2234">
            <v>576400</v>
          </cell>
        </row>
        <row r="2235">
          <cell r="A2235" t="str">
            <v>RZASG71MV1</v>
          </cell>
          <cell r="B2235" t="str">
            <v>Наружный блок кондиционера</v>
          </cell>
          <cell r="C2235">
            <v>0</v>
          </cell>
          <cell r="D2235">
            <v>0</v>
          </cell>
          <cell r="E2235">
            <v>424200</v>
          </cell>
        </row>
        <row r="2236">
          <cell r="A2236" t="str">
            <v>RZQG100L8Y/-40</v>
          </cell>
          <cell r="B2236" t="str">
            <v>Наружный блок кондиционера</v>
          </cell>
          <cell r="C2236">
            <v>0</v>
          </cell>
          <cell r="D2236">
            <v>0</v>
          </cell>
          <cell r="E2236"/>
        </row>
        <row r="2237">
          <cell r="A2237" t="str">
            <v>RZQSG140L9V</v>
          </cell>
          <cell r="B2237" t="str">
            <v>Наружный блок кондиционера</v>
          </cell>
          <cell r="C2237">
            <v>0</v>
          </cell>
          <cell r="D2237">
            <v>0</v>
          </cell>
          <cell r="E2237">
            <v>460200</v>
          </cell>
        </row>
        <row r="2238">
          <cell r="A2238" t="str">
            <v>RZQSG140L9V/-40</v>
          </cell>
          <cell r="B2238" t="str">
            <v>Наружный блок кондиционера</v>
          </cell>
          <cell r="C2238">
            <v>0</v>
          </cell>
          <cell r="D2238">
            <v>0</v>
          </cell>
          <cell r="E2238">
            <v>621500</v>
          </cell>
        </row>
        <row r="2239">
          <cell r="A2239" t="str">
            <v>RZQSG140LY</v>
          </cell>
          <cell r="B2239" t="str">
            <v>Наружный блок кондиционера</v>
          </cell>
          <cell r="C2239">
            <v>0</v>
          </cell>
          <cell r="D2239">
            <v>0</v>
          </cell>
          <cell r="E2239">
            <v>497000</v>
          </cell>
        </row>
        <row r="2240">
          <cell r="A2240" t="str">
            <v>RZQSG140LY/-40</v>
          </cell>
          <cell r="B2240" t="str">
            <v>Наружный блок кондиционера</v>
          </cell>
          <cell r="C2240">
            <v>0</v>
          </cell>
          <cell r="D2240">
            <v>0</v>
          </cell>
          <cell r="E2240"/>
        </row>
        <row r="2241">
          <cell r="A2241" t="str">
            <v>KSRT70HFAN1L</v>
          </cell>
          <cell r="B2241" t="str">
            <v>Наружный блок кондиционера</v>
          </cell>
          <cell r="C2241">
            <v>0</v>
          </cell>
          <cell r="D2241">
            <v>1</v>
          </cell>
          <cell r="E2241">
            <v>79900</v>
          </cell>
        </row>
        <row r="2242">
          <cell r="A2242" t="str">
            <v>KSRT70HFAN1L/-40</v>
          </cell>
          <cell r="B2242" t="str">
            <v>Наружный блок кондиционера</v>
          </cell>
          <cell r="C2242">
            <v>0</v>
          </cell>
          <cell r="D2242">
            <v>0</v>
          </cell>
          <cell r="E2242">
            <v>98700</v>
          </cell>
        </row>
        <row r="2243">
          <cell r="A2243" t="str">
            <v>KSRY70HFAN1</v>
          </cell>
          <cell r="B2243" t="str">
            <v>Наружный блок кондиционера</v>
          </cell>
          <cell r="C2243">
            <v>0</v>
          </cell>
          <cell r="D2243">
            <v>5</v>
          </cell>
          <cell r="E2243">
            <v>55000</v>
          </cell>
        </row>
        <row r="2244">
          <cell r="A2244" t="str">
            <v>KSUNB105HZAN3</v>
          </cell>
          <cell r="B2244" t="str">
            <v>Наружный блок кондиционера</v>
          </cell>
          <cell r="C2244">
            <v>0</v>
          </cell>
          <cell r="D2244">
            <v>1</v>
          </cell>
          <cell r="E2244">
            <v>78790</v>
          </cell>
        </row>
        <row r="2245">
          <cell r="A2245" t="str">
            <v>KSUNB105HZRN1</v>
          </cell>
          <cell r="B2245" t="str">
            <v>Наружный блок кондиционера</v>
          </cell>
          <cell r="C2245">
            <v>0</v>
          </cell>
          <cell r="D2245">
            <v>0</v>
          </cell>
          <cell r="E2245">
            <v>95500</v>
          </cell>
        </row>
        <row r="2246">
          <cell r="A2246" t="str">
            <v>KSUNB140HZAN3</v>
          </cell>
          <cell r="B2246" t="str">
            <v>Наружный блок кондиционера</v>
          </cell>
          <cell r="C2246">
            <v>2</v>
          </cell>
          <cell r="D2246">
            <v>0</v>
          </cell>
          <cell r="E2246">
            <v>108400</v>
          </cell>
        </row>
        <row r="2247">
          <cell r="A2247" t="str">
            <v>KSUNB140HZRN3</v>
          </cell>
          <cell r="B2247" t="str">
            <v>Наружный блок кондиционера</v>
          </cell>
          <cell r="C2247">
            <v>1</v>
          </cell>
          <cell r="D2247">
            <v>0</v>
          </cell>
          <cell r="E2247">
            <v>114700</v>
          </cell>
        </row>
        <row r="2248">
          <cell r="A2248" t="str">
            <v>KSUNB165HZAN3</v>
          </cell>
          <cell r="B2248" t="str">
            <v>Наружный блок кондиционера</v>
          </cell>
          <cell r="C2248">
            <v>0</v>
          </cell>
          <cell r="D2248">
            <v>0</v>
          </cell>
          <cell r="E2248">
            <v>106990</v>
          </cell>
        </row>
        <row r="2249">
          <cell r="A2249" t="str">
            <v>KSUNB165HZRN3</v>
          </cell>
          <cell r="B2249" t="str">
            <v>Наружный блок кондиционера</v>
          </cell>
          <cell r="C2249">
            <v>0</v>
          </cell>
          <cell r="D2249">
            <v>0</v>
          </cell>
          <cell r="E2249">
            <v>127500</v>
          </cell>
        </row>
        <row r="2250">
          <cell r="A2250" t="str">
            <v>KSUNB35HZAN1</v>
          </cell>
          <cell r="B2250" t="str">
            <v>Наружный блок кондиционера</v>
          </cell>
          <cell r="C2250">
            <v>0</v>
          </cell>
          <cell r="D2250">
            <v>0</v>
          </cell>
          <cell r="E2250">
            <v>41690</v>
          </cell>
        </row>
        <row r="2251">
          <cell r="A2251" t="str">
            <v>KSUNB35HZRN1</v>
          </cell>
          <cell r="B2251" t="str">
            <v>Наружный блок кондиционера</v>
          </cell>
          <cell r="C2251">
            <v>0</v>
          </cell>
          <cell r="D2251">
            <v>0</v>
          </cell>
          <cell r="E2251">
            <v>51700</v>
          </cell>
        </row>
        <row r="2252">
          <cell r="A2252" t="str">
            <v>KSUNB53HZAN1</v>
          </cell>
          <cell r="B2252" t="str">
            <v>Наружный блок кондиционера</v>
          </cell>
          <cell r="C2252">
            <v>0</v>
          </cell>
          <cell r="D2252">
            <v>0</v>
          </cell>
          <cell r="E2252">
            <v>45390</v>
          </cell>
        </row>
        <row r="2253">
          <cell r="A2253" t="str">
            <v>KSUNB53HZRN1</v>
          </cell>
          <cell r="B2253" t="str">
            <v>Наружный блок кондиционера</v>
          </cell>
          <cell r="C2253">
            <v>0</v>
          </cell>
          <cell r="D2253">
            <v>0</v>
          </cell>
          <cell r="E2253">
            <v>55900</v>
          </cell>
        </row>
        <row r="2254">
          <cell r="A2254" t="str">
            <v>KSUNB70HZAN1</v>
          </cell>
          <cell r="B2254" t="str">
            <v>Наружный блок кондиционера</v>
          </cell>
          <cell r="C2254">
            <v>0</v>
          </cell>
          <cell r="D2254">
            <v>0</v>
          </cell>
          <cell r="E2254">
            <v>61200</v>
          </cell>
        </row>
        <row r="2255">
          <cell r="A2255" t="str">
            <v>KSUNB70HZRN1</v>
          </cell>
          <cell r="B2255" t="str">
            <v>Наружный блок кондиционера</v>
          </cell>
          <cell r="C2255">
            <v>1</v>
          </cell>
          <cell r="D2255">
            <v>0</v>
          </cell>
          <cell r="E2255">
            <v>72300</v>
          </cell>
        </row>
        <row r="2256">
          <cell r="A2256" t="str">
            <v>KSUR105HFAN3L</v>
          </cell>
          <cell r="B2256" t="str">
            <v>Наружный блок кондиционера</v>
          </cell>
          <cell r="C2256">
            <v>0</v>
          </cell>
          <cell r="D2256">
            <v>0</v>
          </cell>
          <cell r="E2256">
            <v>85100</v>
          </cell>
        </row>
        <row r="2257">
          <cell r="A2257" t="str">
            <v>KSUR105HFAN3L/-40</v>
          </cell>
          <cell r="B2257" t="str">
            <v>Наружный блок кондиционера</v>
          </cell>
          <cell r="C2257">
            <v>0</v>
          </cell>
          <cell r="D2257">
            <v>0</v>
          </cell>
          <cell r="E2257">
            <v>103900</v>
          </cell>
        </row>
        <row r="2258">
          <cell r="A2258" t="str">
            <v>KSUR280HZAN3</v>
          </cell>
          <cell r="B2258" t="str">
            <v>Наружный блок кондиционера</v>
          </cell>
          <cell r="C2258">
            <v>0</v>
          </cell>
          <cell r="D2258">
            <v>0</v>
          </cell>
          <cell r="E2258">
            <v>365600</v>
          </cell>
        </row>
        <row r="2259">
          <cell r="A2259" t="str">
            <v>KSUR440HFAN3</v>
          </cell>
          <cell r="B2259" t="str">
            <v>Наружный блок кондиционера</v>
          </cell>
          <cell r="C2259">
            <v>0</v>
          </cell>
          <cell r="D2259">
            <v>37</v>
          </cell>
          <cell r="E2259">
            <v>628600</v>
          </cell>
        </row>
        <row r="2260">
          <cell r="A2260" t="str">
            <v>KSUR560HFAN3</v>
          </cell>
          <cell r="B2260" t="str">
            <v>Наружный блок кондиционера</v>
          </cell>
          <cell r="C2260">
            <v>0</v>
          </cell>
          <cell r="D2260">
            <v>14</v>
          </cell>
          <cell r="E2260">
            <v>668500</v>
          </cell>
        </row>
        <row r="2261">
          <cell r="A2261" t="str">
            <v>KSURA280HZAN3</v>
          </cell>
          <cell r="B2261" t="str">
            <v>Наружный блок кондиционера</v>
          </cell>
          <cell r="C2261">
            <v>0</v>
          </cell>
          <cell r="D2261">
            <v>7</v>
          </cell>
          <cell r="E2261">
            <v>314000</v>
          </cell>
        </row>
        <row r="2262">
          <cell r="A2262" t="str">
            <v>KSUT140HFAN3/-40</v>
          </cell>
          <cell r="B2262" t="str">
            <v>Наружный блок кондиционера</v>
          </cell>
          <cell r="C2262">
            <v>0</v>
          </cell>
          <cell r="D2262">
            <v>0</v>
          </cell>
          <cell r="E2262">
            <v>90990</v>
          </cell>
        </row>
        <row r="2263">
          <cell r="A2263" t="str">
            <v>KSUT140HFAN3L</v>
          </cell>
          <cell r="B2263" t="str">
            <v>Наружный блок кондиционера</v>
          </cell>
          <cell r="C2263">
            <v>0</v>
          </cell>
          <cell r="D2263">
            <v>0</v>
          </cell>
          <cell r="E2263">
            <v>116400</v>
          </cell>
        </row>
        <row r="2264">
          <cell r="A2264" t="str">
            <v>KSUT140HFAN3L/-40</v>
          </cell>
          <cell r="B2264" t="str">
            <v>Наружный блок кондиционера</v>
          </cell>
          <cell r="C2264">
            <v>0</v>
          </cell>
          <cell r="D2264">
            <v>0</v>
          </cell>
          <cell r="E2264">
            <v>137700</v>
          </cell>
        </row>
        <row r="2265">
          <cell r="A2265" t="str">
            <v>KSUT176HFAN3L</v>
          </cell>
          <cell r="B2265" t="str">
            <v>Наружный блок кондиционера</v>
          </cell>
          <cell r="C2265">
            <v>0</v>
          </cell>
          <cell r="D2265">
            <v>0</v>
          </cell>
          <cell r="E2265">
            <v>136100</v>
          </cell>
        </row>
        <row r="2266">
          <cell r="A2266" t="str">
            <v>KSUT176HFAN3L/-40</v>
          </cell>
          <cell r="B2266" t="str">
            <v>Наружный блок кондиционера</v>
          </cell>
          <cell r="C2266">
            <v>0</v>
          </cell>
          <cell r="D2266">
            <v>0</v>
          </cell>
          <cell r="E2266">
            <v>159900</v>
          </cell>
        </row>
        <row r="2267">
          <cell r="A2267" t="str">
            <v>KSUT35HFAN1</v>
          </cell>
          <cell r="B2267" t="str">
            <v>Наружный блок кондиционера</v>
          </cell>
          <cell r="C2267">
            <v>0</v>
          </cell>
          <cell r="D2267">
            <v>0</v>
          </cell>
          <cell r="E2267">
            <v>43700</v>
          </cell>
        </row>
        <row r="2268">
          <cell r="A2268" t="str">
            <v>KSUTA35HFAN1L</v>
          </cell>
          <cell r="B2268" t="str">
            <v>Наружный блок кондиционера</v>
          </cell>
          <cell r="C2268">
            <v>0</v>
          </cell>
          <cell r="D2268">
            <v>0</v>
          </cell>
          <cell r="E2268">
            <v>46100</v>
          </cell>
        </row>
        <row r="2269">
          <cell r="A2269" t="str">
            <v>KSUTA35HFAN1L/-40</v>
          </cell>
          <cell r="B2269" t="str">
            <v>Наружный блок кондиционера</v>
          </cell>
          <cell r="C2269">
            <v>0</v>
          </cell>
          <cell r="D2269">
            <v>0</v>
          </cell>
          <cell r="E2269">
            <v>64900</v>
          </cell>
        </row>
        <row r="2270">
          <cell r="A2270" t="str">
            <v>KSUTA53HFAN1L</v>
          </cell>
          <cell r="B2270" t="str">
            <v>Наружный блок кондиционера</v>
          </cell>
          <cell r="C2270">
            <v>0</v>
          </cell>
          <cell r="D2270">
            <v>0</v>
          </cell>
          <cell r="E2270">
            <v>49000</v>
          </cell>
        </row>
        <row r="2271">
          <cell r="A2271" t="str">
            <v>KSUTA53HFAN1L/-40</v>
          </cell>
          <cell r="B2271" t="str">
            <v>Наружный блок кондиционера</v>
          </cell>
          <cell r="C2271">
            <v>0</v>
          </cell>
          <cell r="D2271">
            <v>0</v>
          </cell>
          <cell r="E2271">
            <v>67800</v>
          </cell>
        </row>
        <row r="2272">
          <cell r="A2272" t="str">
            <v>KSUTB70HFAN1L</v>
          </cell>
          <cell r="B2272" t="str">
            <v>Наружный блок кондиционера</v>
          </cell>
          <cell r="C2272">
            <v>0</v>
          </cell>
          <cell r="D2272">
            <v>0</v>
          </cell>
          <cell r="E2272">
            <v>64700</v>
          </cell>
        </row>
        <row r="2273">
          <cell r="A2273" t="str">
            <v>KSUTB70HFAN1L/-40</v>
          </cell>
          <cell r="B2273" t="str">
            <v>Наружный блок кондиционера</v>
          </cell>
          <cell r="C2273">
            <v>0</v>
          </cell>
          <cell r="D2273">
            <v>0</v>
          </cell>
          <cell r="E2273">
            <v>83500</v>
          </cell>
        </row>
        <row r="2274">
          <cell r="A2274" t="str">
            <v>KSUTG105HFAN3</v>
          </cell>
          <cell r="B2274" t="str">
            <v>Наружный блок кондиционера</v>
          </cell>
          <cell r="C2274">
            <v>0</v>
          </cell>
          <cell r="D2274">
            <v>0</v>
          </cell>
          <cell r="E2274">
            <v>85100</v>
          </cell>
        </row>
        <row r="2275">
          <cell r="A2275" t="str">
            <v>KSUTG140HFAN3</v>
          </cell>
          <cell r="B2275" t="str">
            <v>Наружный блок кондиционера</v>
          </cell>
          <cell r="C2275">
            <v>0</v>
          </cell>
          <cell r="D2275">
            <v>0</v>
          </cell>
          <cell r="E2275">
            <v>99800</v>
          </cell>
        </row>
        <row r="2276">
          <cell r="A2276" t="str">
            <v>KSUTG176HFAN3</v>
          </cell>
          <cell r="B2276" t="str">
            <v>Наружный блок кондиционера</v>
          </cell>
          <cell r="C2276">
            <v>0</v>
          </cell>
          <cell r="D2276">
            <v>0</v>
          </cell>
          <cell r="E2276">
            <v>106900</v>
          </cell>
        </row>
        <row r="2277">
          <cell r="A2277" t="str">
            <v>KSUTG35HFAN1</v>
          </cell>
          <cell r="B2277" t="str">
            <v>Наружный блок кондиционера</v>
          </cell>
          <cell r="C2277">
            <v>0</v>
          </cell>
          <cell r="D2277">
            <v>0</v>
          </cell>
          <cell r="E2277">
            <v>46100</v>
          </cell>
        </row>
        <row r="2278">
          <cell r="A2278" t="str">
            <v>KSUTG53HFAN1</v>
          </cell>
          <cell r="B2278" t="str">
            <v>Наружный блок кондиционера</v>
          </cell>
          <cell r="C2278">
            <v>0</v>
          </cell>
          <cell r="D2278">
            <v>0</v>
          </cell>
          <cell r="E2278">
            <v>49000</v>
          </cell>
        </row>
        <row r="2279">
          <cell r="A2279" t="str">
            <v>KSUTG70HFAN1</v>
          </cell>
          <cell r="B2279" t="str">
            <v>Наружный блок кондиционера</v>
          </cell>
          <cell r="C2279">
            <v>0</v>
          </cell>
          <cell r="D2279">
            <v>0</v>
          </cell>
          <cell r="E2279">
            <v>64700</v>
          </cell>
        </row>
        <row r="2280">
          <cell r="A2280" t="str">
            <v>MOD30U-36HFN8-R(GA)</v>
          </cell>
          <cell r="B2280" t="str">
            <v>Наружный блок кондиционера</v>
          </cell>
          <cell r="C2280">
            <v>0</v>
          </cell>
          <cell r="D2280">
            <v>0</v>
          </cell>
          <cell r="E2280">
            <v>136710</v>
          </cell>
        </row>
        <row r="2281">
          <cell r="A2281" t="str">
            <v>MOE30U-48HFN8-R(GA)</v>
          </cell>
          <cell r="B2281" t="str">
            <v>Наружный блок кондиционера</v>
          </cell>
          <cell r="C2281">
            <v>0</v>
          </cell>
          <cell r="D2281">
            <v>0</v>
          </cell>
          <cell r="E2281">
            <v>158910</v>
          </cell>
        </row>
        <row r="2282">
          <cell r="A2282" t="str">
            <v>MOE30U-55HFN8-R(GA)</v>
          </cell>
          <cell r="B2282" t="str">
            <v>Наружный блок кондиционера</v>
          </cell>
          <cell r="C2282">
            <v>0</v>
          </cell>
          <cell r="D2282">
            <v>0</v>
          </cell>
          <cell r="E2282">
            <v>187810</v>
          </cell>
        </row>
        <row r="2283">
          <cell r="A2283" t="str">
            <v>MOU-12HN1-Q</v>
          </cell>
          <cell r="B2283" t="str">
            <v>Наружный блок кондиционера</v>
          </cell>
          <cell r="C2283">
            <v>0</v>
          </cell>
          <cell r="D2283">
            <v>0</v>
          </cell>
          <cell r="E2283">
            <v>37400</v>
          </cell>
        </row>
        <row r="2284">
          <cell r="A2284" t="str">
            <v>MOU-36HN1-LR</v>
          </cell>
          <cell r="B2284" t="str">
            <v>Наружный блок кондиционера</v>
          </cell>
          <cell r="C2284">
            <v>1</v>
          </cell>
          <cell r="D2284">
            <v>0</v>
          </cell>
          <cell r="E2284">
            <v>90800</v>
          </cell>
        </row>
        <row r="2285">
          <cell r="A2285" t="str">
            <v>MOU-36HN1-R/-40</v>
          </cell>
          <cell r="B2285" t="str">
            <v>Наружный блок кондиционера</v>
          </cell>
          <cell r="C2285">
            <v>0</v>
          </cell>
          <cell r="D2285">
            <v>0</v>
          </cell>
          <cell r="E2285">
            <v>102162</v>
          </cell>
        </row>
        <row r="2286">
          <cell r="A2286" t="str">
            <v>MOU-48HN1-LRR</v>
          </cell>
          <cell r="B2286" t="str">
            <v>Наружный блок кондиционера</v>
          </cell>
          <cell r="C2286">
            <v>3</v>
          </cell>
          <cell r="D2286">
            <v>30</v>
          </cell>
          <cell r="E2286">
            <v>106400</v>
          </cell>
        </row>
        <row r="2287">
          <cell r="A2287" t="str">
            <v>MOU-55HN1-LR</v>
          </cell>
          <cell r="B2287" t="str">
            <v>Наружный блок кондиционера</v>
          </cell>
          <cell r="C2287">
            <v>0</v>
          </cell>
          <cell r="D2287">
            <v>14</v>
          </cell>
          <cell r="E2287">
            <v>124500</v>
          </cell>
        </row>
        <row r="2288">
          <cell r="A2288" t="str">
            <v>MOUB-96HD1N1-R</v>
          </cell>
          <cell r="B2288" t="str">
            <v>Наружный блок кондиционера</v>
          </cell>
          <cell r="C2288">
            <v>0</v>
          </cell>
          <cell r="D2288">
            <v>33</v>
          </cell>
          <cell r="E2288">
            <v>396700</v>
          </cell>
        </row>
        <row r="2289">
          <cell r="A2289" t="str">
            <v>MOV-150HN1-R</v>
          </cell>
          <cell r="B2289" t="str">
            <v>Наружный блок кондиционера</v>
          </cell>
          <cell r="C2289">
            <v>0</v>
          </cell>
          <cell r="D2289">
            <v>20</v>
          </cell>
          <cell r="E2289">
            <v>660100</v>
          </cell>
        </row>
        <row r="2290">
          <cell r="A2290" t="str">
            <v>MOV-192HN1-R</v>
          </cell>
          <cell r="B2290" t="str">
            <v>Наружный блок кондиционера</v>
          </cell>
          <cell r="C2290">
            <v>0</v>
          </cell>
          <cell r="D2290">
            <v>10</v>
          </cell>
          <cell r="E2290">
            <v>701900</v>
          </cell>
        </row>
        <row r="2291">
          <cell r="A2291" t="str">
            <v>MOX230-09HFN8-Q(GA)</v>
          </cell>
          <cell r="B2291" t="str">
            <v>Наружный блок кондиционера</v>
          </cell>
          <cell r="C2291">
            <v>0</v>
          </cell>
          <cell r="D2291">
            <v>0</v>
          </cell>
          <cell r="E2291">
            <v>66200</v>
          </cell>
        </row>
        <row r="2292">
          <cell r="A2292" t="str">
            <v>MOX230-12HFN8-Q(GA)</v>
          </cell>
          <cell r="B2292" t="str">
            <v>Наружный блок кондиционера</v>
          </cell>
          <cell r="C2292">
            <v>0</v>
          </cell>
          <cell r="D2292">
            <v>0</v>
          </cell>
          <cell r="E2292">
            <v>61510</v>
          </cell>
        </row>
        <row r="2293">
          <cell r="A2293" t="str">
            <v>MOX330-12HN1-LQ</v>
          </cell>
          <cell r="B2293" t="str">
            <v>Наружный блок кондиционера</v>
          </cell>
          <cell r="C2293">
            <v>0</v>
          </cell>
          <cell r="D2293">
            <v>0</v>
          </cell>
          <cell r="E2293">
            <v>49200</v>
          </cell>
        </row>
        <row r="2294">
          <cell r="A2294" t="str">
            <v>MOX330-12HN1-Q</v>
          </cell>
          <cell r="B2294" t="str">
            <v>Наружный блок кондиционера</v>
          </cell>
          <cell r="C2294">
            <v>0</v>
          </cell>
          <cell r="D2294">
            <v>0</v>
          </cell>
          <cell r="E2294">
            <v>40400</v>
          </cell>
        </row>
        <row r="2295">
          <cell r="A2295" t="str">
            <v>MOX330U-18HFN8-Q(GA)</v>
          </cell>
          <cell r="B2295" t="str">
            <v>Наружный блок кондиционера</v>
          </cell>
          <cell r="C2295">
            <v>0</v>
          </cell>
          <cell r="D2295">
            <v>18</v>
          </cell>
          <cell r="E2295">
            <v>72110</v>
          </cell>
        </row>
        <row r="2296">
          <cell r="A2296" t="str">
            <v>MOX330U-18HN1-LQB6</v>
          </cell>
          <cell r="B2296" t="str">
            <v>Наружный блок кондиционера</v>
          </cell>
          <cell r="C2296">
            <v>0</v>
          </cell>
          <cell r="D2296">
            <v>1</v>
          </cell>
          <cell r="E2296">
            <v>52300</v>
          </cell>
        </row>
        <row r="2297">
          <cell r="A2297" t="str">
            <v>MOX330U-18HN1-QB6</v>
          </cell>
          <cell r="B2297" t="str">
            <v>Наружный блок кондиционера</v>
          </cell>
          <cell r="C2297">
            <v>0</v>
          </cell>
          <cell r="D2297">
            <v>0</v>
          </cell>
          <cell r="E2297">
            <v>43500</v>
          </cell>
        </row>
        <row r="2298">
          <cell r="A2298" t="str">
            <v>MOX330U-18HN1-QB6/-40</v>
          </cell>
          <cell r="B2298" t="str">
            <v>Наружный блок кондиционера</v>
          </cell>
          <cell r="C2298">
            <v>0</v>
          </cell>
          <cell r="D2298">
            <v>0</v>
          </cell>
          <cell r="E2298">
            <v>62557</v>
          </cell>
        </row>
        <row r="2299">
          <cell r="A2299" t="str">
            <v>MOX401UL-24AFN1-Q</v>
          </cell>
          <cell r="B2299" t="str">
            <v>Наружный блок кондиционера</v>
          </cell>
          <cell r="C2299">
            <v>0</v>
          </cell>
          <cell r="D2299">
            <v>0</v>
          </cell>
          <cell r="E2299">
            <v>89000</v>
          </cell>
        </row>
        <row r="2300">
          <cell r="A2300" t="str">
            <v>MOX430-18HFN8-QC4GW</v>
          </cell>
          <cell r="B2300" t="str">
            <v>Наружный блок кондиционера</v>
          </cell>
          <cell r="C2300">
            <v>0</v>
          </cell>
          <cell r="D2300">
            <v>0</v>
          </cell>
          <cell r="E2300">
            <v>85300</v>
          </cell>
        </row>
        <row r="2301">
          <cell r="A2301" t="str">
            <v>MOX430-24HN1-LQB6</v>
          </cell>
          <cell r="B2301" t="str">
            <v>Наружный блок кондиционера</v>
          </cell>
          <cell r="C2301">
            <v>0</v>
          </cell>
          <cell r="D2301">
            <v>21</v>
          </cell>
          <cell r="E2301">
            <v>87800</v>
          </cell>
        </row>
        <row r="2302">
          <cell r="A2302" t="str">
            <v>MOX430-24HN1-QB6</v>
          </cell>
          <cell r="B2302" t="str">
            <v>Наружный блок кондиционера</v>
          </cell>
          <cell r="C2302">
            <v>1</v>
          </cell>
          <cell r="D2302">
            <v>3</v>
          </cell>
          <cell r="E2302">
            <v>66888</v>
          </cell>
        </row>
        <row r="2303">
          <cell r="A2303" t="str">
            <v>MOX430U-24HFN8-Q(GA)</v>
          </cell>
          <cell r="B2303" t="str">
            <v>Наружный блок кондиционера</v>
          </cell>
          <cell r="C2303">
            <v>0</v>
          </cell>
          <cell r="D2303">
            <v>0</v>
          </cell>
          <cell r="E2303">
            <v>95110</v>
          </cell>
        </row>
        <row r="2304">
          <cell r="A2304" t="str">
            <v>MOX430U-24HN1-Q</v>
          </cell>
          <cell r="B2304" t="str">
            <v>Наружный блок кондиционера</v>
          </cell>
          <cell r="C2304">
            <v>0</v>
          </cell>
          <cell r="D2304">
            <v>0</v>
          </cell>
          <cell r="E2304">
            <v>64224</v>
          </cell>
        </row>
        <row r="2305">
          <cell r="A2305" t="str">
            <v>MOX430U-24HN1-Q/-40</v>
          </cell>
          <cell r="B2305" t="str">
            <v>Наружный блок кондиционера</v>
          </cell>
          <cell r="C2305">
            <v>0</v>
          </cell>
          <cell r="D2305">
            <v>0</v>
          </cell>
          <cell r="E2305">
            <v>79624</v>
          </cell>
        </row>
        <row r="2306">
          <cell r="A2306" t="str">
            <v>MOX430UL-24HFN8-Q</v>
          </cell>
          <cell r="B2306" t="str">
            <v>Наружный блок кондиционера</v>
          </cell>
          <cell r="C2306">
            <v>0</v>
          </cell>
          <cell r="D2306">
            <v>0</v>
          </cell>
          <cell r="E2306">
            <v>96000</v>
          </cell>
        </row>
        <row r="2307">
          <cell r="A2307" t="str">
            <v>MOX431U-24HN1-LQ</v>
          </cell>
          <cell r="B2307" t="str">
            <v>Наружный блок кондиционера</v>
          </cell>
          <cell r="C2307">
            <v>0</v>
          </cell>
          <cell r="D2307">
            <v>0</v>
          </cell>
          <cell r="E2307">
            <v>69100</v>
          </cell>
        </row>
        <row r="2308">
          <cell r="A2308" t="str">
            <v>MOX431U-24HN1-Q</v>
          </cell>
          <cell r="B2308" t="str">
            <v>Наружный блок кондиционера</v>
          </cell>
          <cell r="C2308">
            <v>0</v>
          </cell>
          <cell r="D2308">
            <v>0</v>
          </cell>
          <cell r="E2308">
            <v>56600</v>
          </cell>
        </row>
        <row r="2309">
          <cell r="A2309" t="str">
            <v>DATA100ALCS1</v>
          </cell>
          <cell r="B2309" t="str">
            <v>Внутренний блок кондиционера</v>
          </cell>
          <cell r="C2309">
            <v>0</v>
          </cell>
          <cell r="D2309">
            <v>0</v>
          </cell>
          <cell r="E2309">
            <v>90416</v>
          </cell>
        </row>
        <row r="2310">
          <cell r="A2310" t="str">
            <v>DATA120ALCS1</v>
          </cell>
          <cell r="B2310" t="str">
            <v>Внутренний блок кондиционера</v>
          </cell>
          <cell r="C2310">
            <v>0</v>
          </cell>
          <cell r="D2310">
            <v>0</v>
          </cell>
          <cell r="E2310">
            <v>96187</v>
          </cell>
        </row>
        <row r="2311">
          <cell r="A2311" t="str">
            <v>DATA120ALKS1</v>
          </cell>
          <cell r="B2311" t="str">
            <v>Внутренний блок кондиционера</v>
          </cell>
          <cell r="C2311">
            <v>10</v>
          </cell>
          <cell r="D2311">
            <v>0</v>
          </cell>
          <cell r="E2311">
            <v>74256</v>
          </cell>
        </row>
        <row r="2312">
          <cell r="A2312" t="str">
            <v>DATA120ALMS1</v>
          </cell>
          <cell r="B2312" t="str">
            <v>Внутренний блок кондиционера</v>
          </cell>
          <cell r="C2312">
            <v>0</v>
          </cell>
          <cell r="D2312">
            <v>0</v>
          </cell>
          <cell r="E2312">
            <v>78040</v>
          </cell>
        </row>
        <row r="2313">
          <cell r="A2313" t="str">
            <v>DATA140ALCS1</v>
          </cell>
          <cell r="B2313" t="str">
            <v>Внутренний блок кондиционера</v>
          </cell>
          <cell r="C2313">
            <v>0</v>
          </cell>
          <cell r="D2313">
            <v>0</v>
          </cell>
          <cell r="E2313">
            <v>153258</v>
          </cell>
        </row>
        <row r="2314">
          <cell r="A2314" t="str">
            <v>DATA140ALKS1</v>
          </cell>
          <cell r="B2314" t="str">
            <v>Внутренний блок кондиционера</v>
          </cell>
          <cell r="C2314">
            <v>1</v>
          </cell>
          <cell r="D2314">
            <v>0</v>
          </cell>
          <cell r="E2314">
            <v>144281</v>
          </cell>
        </row>
        <row r="2315">
          <cell r="A2315" t="str">
            <v>DATA140ALMS1</v>
          </cell>
          <cell r="B2315" t="str">
            <v>Внутренний блок кондиционера</v>
          </cell>
          <cell r="C2315">
            <v>0</v>
          </cell>
          <cell r="D2315">
            <v>0</v>
          </cell>
          <cell r="E2315">
            <v>121837</v>
          </cell>
        </row>
        <row r="2316">
          <cell r="A2316" t="str">
            <v>DATA160ALCS1</v>
          </cell>
          <cell r="B2316" t="str">
            <v>Внутренний блок кондиционера</v>
          </cell>
          <cell r="C2316">
            <v>0</v>
          </cell>
          <cell r="D2316">
            <v>0</v>
          </cell>
          <cell r="E2316">
            <v>168583</v>
          </cell>
        </row>
        <row r="2317">
          <cell r="A2317" t="str">
            <v>DATA160ALMS1</v>
          </cell>
          <cell r="B2317" t="str">
            <v>Внутренний блок кондиционера</v>
          </cell>
          <cell r="C2317">
            <v>0</v>
          </cell>
          <cell r="D2317">
            <v>10</v>
          </cell>
          <cell r="E2317">
            <v>126711</v>
          </cell>
        </row>
        <row r="2318">
          <cell r="A2318" t="str">
            <v>DATA70ALKS1</v>
          </cell>
          <cell r="B2318" t="str">
            <v>Внутренний блок кондиционера</v>
          </cell>
          <cell r="C2318">
            <v>0</v>
          </cell>
          <cell r="D2318">
            <v>0</v>
          </cell>
          <cell r="E2318">
            <v>56109</v>
          </cell>
        </row>
        <row r="2319">
          <cell r="A2319" t="str">
            <v>DATA70ALQS1</v>
          </cell>
          <cell r="B2319" t="str">
            <v>Внутренний блок кондиционера</v>
          </cell>
          <cell r="C2319">
            <v>0</v>
          </cell>
          <cell r="D2319">
            <v>0</v>
          </cell>
          <cell r="E2319">
            <v>34050</v>
          </cell>
        </row>
        <row r="2320">
          <cell r="A2320" t="str">
            <v>DATA80ALKS1</v>
          </cell>
          <cell r="B2320" t="str">
            <v>Внутренний блок кондиционера</v>
          </cell>
          <cell r="C2320">
            <v>0</v>
          </cell>
          <cell r="D2320">
            <v>0</v>
          </cell>
          <cell r="E2320">
            <v>71755</v>
          </cell>
        </row>
        <row r="2321">
          <cell r="A2321" t="str">
            <v>DATA80ALQS1</v>
          </cell>
          <cell r="B2321" t="str">
            <v>Внутренний блок кондиционера</v>
          </cell>
          <cell r="C2321">
            <v>0</v>
          </cell>
          <cell r="D2321">
            <v>6</v>
          </cell>
          <cell r="E2321">
            <v>44245</v>
          </cell>
        </row>
        <row r="2322">
          <cell r="A2322" t="str">
            <v>DATA90ALMS1</v>
          </cell>
          <cell r="B2322" t="str">
            <v>Внутренний блок кондиционера</v>
          </cell>
          <cell r="C2322">
            <v>0</v>
          </cell>
          <cell r="D2322">
            <v>0</v>
          </cell>
          <cell r="E2322">
            <v>74320</v>
          </cell>
        </row>
        <row r="2323">
          <cell r="A2323" t="str">
            <v>DATA90ALQS1</v>
          </cell>
          <cell r="B2323" t="str">
            <v>Внутренний блок кондиционера</v>
          </cell>
          <cell r="C2323">
            <v>0</v>
          </cell>
          <cell r="D2323">
            <v>0</v>
          </cell>
          <cell r="E2323">
            <v>45528</v>
          </cell>
        </row>
        <row r="2324">
          <cell r="A2324" t="str">
            <v>DATA100ALCS1/DFTA100ALS1/-40/DPC04A</v>
          </cell>
          <cell r="B2324" t="str">
            <v>Кассетный кондиционер для технологического охлаждения</v>
          </cell>
          <cell r="C2324">
            <v>0</v>
          </cell>
          <cell r="D2324">
            <v>0</v>
          </cell>
          <cell r="E2324">
            <v>339070</v>
          </cell>
        </row>
        <row r="2325">
          <cell r="A2325" t="str">
            <v>DATA120ALCS1/DFTA120ALS1/-40/DPC04A</v>
          </cell>
          <cell r="B2325" t="str">
            <v>Кассетный кондиционер для технологического охлаждения</v>
          </cell>
          <cell r="C2325">
            <v>0</v>
          </cell>
          <cell r="D2325">
            <v>0</v>
          </cell>
          <cell r="E2325">
            <v>345611</v>
          </cell>
        </row>
        <row r="2326">
          <cell r="A2326" t="str">
            <v>DATA120ALKS1/DFTA120ALS1/-40</v>
          </cell>
          <cell r="B2326" t="str">
            <v>Напольно-потолочный кондиционер для технологического охлаждения</v>
          </cell>
          <cell r="C2326">
            <v>0</v>
          </cell>
          <cell r="D2326">
            <v>0</v>
          </cell>
          <cell r="E2326">
            <v>298950</v>
          </cell>
        </row>
        <row r="2327">
          <cell r="A2327" t="str">
            <v>DATA120ALMS1/DFTA120ALS1/-40</v>
          </cell>
          <cell r="B2327" t="str">
            <v>Канальный кондиционер для технологического охлаждения</v>
          </cell>
          <cell r="C2327">
            <v>0</v>
          </cell>
          <cell r="D2327">
            <v>0</v>
          </cell>
          <cell r="E2327">
            <v>302734</v>
          </cell>
        </row>
        <row r="2328">
          <cell r="A2328" t="str">
            <v>DATA140ALCS1/DFTA140ALS1/-40/DPC04A</v>
          </cell>
          <cell r="B2328" t="str">
            <v>Кассетный кондиционер для технологического охлаждения</v>
          </cell>
          <cell r="C2328">
            <v>0</v>
          </cell>
          <cell r="D2328">
            <v>0</v>
          </cell>
          <cell r="E2328">
            <v>466550</v>
          </cell>
        </row>
        <row r="2329">
          <cell r="A2329" t="str">
            <v>DATA140ALKS1/DFTA140ALS1/-40</v>
          </cell>
          <cell r="B2329" t="str">
            <v>Напольно-потолочный кондиционер для технологического охлаждения</v>
          </cell>
          <cell r="C2329">
            <v>1</v>
          </cell>
          <cell r="D2329">
            <v>0</v>
          </cell>
          <cell r="E2329">
            <v>432843</v>
          </cell>
        </row>
        <row r="2330">
          <cell r="A2330" t="str">
            <v>DATA140ALMS1/DFTA140ALS1/-40</v>
          </cell>
          <cell r="B2330" t="str">
            <v>Канальный кондиционер для технологического охлаждения</v>
          </cell>
          <cell r="C2330">
            <v>0</v>
          </cell>
          <cell r="D2330">
            <v>0</v>
          </cell>
          <cell r="E2330">
            <v>410399</v>
          </cell>
        </row>
        <row r="2331">
          <cell r="A2331" t="str">
            <v>DATA160ALCS1/DFTA160ALS1/-40/DPC04B</v>
          </cell>
          <cell r="B2331" t="str">
            <v>Кассетный кондиционер для технологического охлаждения</v>
          </cell>
          <cell r="C2331">
            <v>0</v>
          </cell>
          <cell r="D2331">
            <v>0</v>
          </cell>
          <cell r="E2331"/>
        </row>
        <row r="2332">
          <cell r="A2332" t="str">
            <v>DATA160ALMS1/DFTA160ALS1/-40</v>
          </cell>
          <cell r="B2332" t="str">
            <v>Канальный кондиционер для технологического охлаждения</v>
          </cell>
          <cell r="C2332">
            <v>0</v>
          </cell>
          <cell r="D2332">
            <v>0</v>
          </cell>
          <cell r="E2332">
            <v>450734</v>
          </cell>
        </row>
        <row r="2333">
          <cell r="A2333" t="str">
            <v>DATA70ALKS1/DFTA80ALS1/-40</v>
          </cell>
          <cell r="B2333" t="str">
            <v>Напольно-потолочный кондиционер для технологического охлаждения</v>
          </cell>
          <cell r="C2333">
            <v>0</v>
          </cell>
          <cell r="D2333">
            <v>0</v>
          </cell>
          <cell r="E2333">
            <v>233286</v>
          </cell>
        </row>
        <row r="2334">
          <cell r="A2334" t="str">
            <v>DATA70ALQS1/DFTA80ALS1/-40</v>
          </cell>
          <cell r="B2334" t="str">
            <v>Настенный кондиционер для технологического охлаждения</v>
          </cell>
          <cell r="C2334">
            <v>0</v>
          </cell>
          <cell r="D2334">
            <v>0</v>
          </cell>
          <cell r="E2334">
            <v>211227</v>
          </cell>
        </row>
        <row r="2335">
          <cell r="A2335" t="str">
            <v>DATA80ALKS1/DFTA80ALS1/-40</v>
          </cell>
          <cell r="B2335" t="str">
            <v>Напольно-потолочный кондиционер для технологического охлаждения</v>
          </cell>
          <cell r="C2335">
            <v>0</v>
          </cell>
          <cell r="D2335">
            <v>0</v>
          </cell>
          <cell r="E2335">
            <v>248932</v>
          </cell>
        </row>
        <row r="2336">
          <cell r="A2336" t="str">
            <v>DATA80ALQS1/DFTA80ALS1/-40</v>
          </cell>
          <cell r="B2336" t="str">
            <v>Настенный кондиционер для технологического охлаждения</v>
          </cell>
          <cell r="C2336">
            <v>0</v>
          </cell>
          <cell r="D2336">
            <v>0</v>
          </cell>
          <cell r="E2336">
            <v>221422</v>
          </cell>
        </row>
        <row r="2337">
          <cell r="A2337" t="str">
            <v>DATA90ALMS1/DFTA100ALS1/-40</v>
          </cell>
          <cell r="B2337" t="str">
            <v>Канальный кондиционер для технологического охлаждения</v>
          </cell>
          <cell r="C2337">
            <v>0</v>
          </cell>
          <cell r="D2337">
            <v>0</v>
          </cell>
          <cell r="E2337">
            <v>298244</v>
          </cell>
        </row>
        <row r="2338">
          <cell r="A2338" t="str">
            <v>DATA90ALQS1/DFTA100ALS1/-40</v>
          </cell>
          <cell r="B2338" t="str">
            <v>Настенный кондиционер для технологического охлаждения</v>
          </cell>
          <cell r="C2338">
            <v>0</v>
          </cell>
          <cell r="D2338">
            <v>0</v>
          </cell>
          <cell r="E2338">
            <v>269452</v>
          </cell>
        </row>
        <row r="2339">
          <cell r="A2339" t="str">
            <v>DFTA100ALS1/-40</v>
          </cell>
          <cell r="B2339" t="str">
            <v>Наружный блок кондиционера</v>
          </cell>
          <cell r="C2339">
            <v>0</v>
          </cell>
          <cell r="D2339">
            <v>0</v>
          </cell>
          <cell r="E2339">
            <v>223924</v>
          </cell>
        </row>
        <row r="2340">
          <cell r="A2340" t="str">
            <v>DFTA120ALS1/-40</v>
          </cell>
          <cell r="B2340" t="str">
            <v>Наружный блок кондиционера</v>
          </cell>
          <cell r="C2340">
            <v>0</v>
          </cell>
          <cell r="D2340">
            <v>0</v>
          </cell>
          <cell r="E2340">
            <v>224694</v>
          </cell>
        </row>
        <row r="2341">
          <cell r="A2341" t="str">
            <v>DFTA140ALS1/-40</v>
          </cell>
          <cell r="B2341" t="str">
            <v>Наружный блок кондиционера</v>
          </cell>
          <cell r="C2341">
            <v>1</v>
          </cell>
          <cell r="D2341">
            <v>0</v>
          </cell>
          <cell r="E2341">
            <v>288562</v>
          </cell>
        </row>
        <row r="2342">
          <cell r="A2342" t="str">
            <v>DFTA160ALS1/-40</v>
          </cell>
          <cell r="B2342" t="str">
            <v>Наружный блок кондиционера</v>
          </cell>
          <cell r="C2342">
            <v>0</v>
          </cell>
          <cell r="D2342">
            <v>0</v>
          </cell>
          <cell r="E2342">
            <v>324023</v>
          </cell>
        </row>
        <row r="2343">
          <cell r="A2343" t="str">
            <v>DFTA80ALS1/-40</v>
          </cell>
          <cell r="B2343" t="str">
            <v>Наружный блок кондиционера</v>
          </cell>
          <cell r="C2343">
            <v>0</v>
          </cell>
          <cell r="D2343">
            <v>0</v>
          </cell>
          <cell r="E2343">
            <v>177177</v>
          </cell>
        </row>
        <row r="2344">
          <cell r="A2344" t="str">
            <v>AWC-M20</v>
          </cell>
          <cell r="B2344" t="str">
            <v>Пульт управления проводной</v>
          </cell>
          <cell r="C2344">
            <v>0</v>
          </cell>
          <cell r="D2344">
            <v>0</v>
          </cell>
          <cell r="E2344">
            <v>7400</v>
          </cell>
        </row>
        <row r="2345">
          <cell r="A2345" t="str">
            <v>AF-X</v>
          </cell>
          <cell r="B2345" t="str">
            <v>Адаптер</v>
          </cell>
          <cell r="C2345">
            <v>0</v>
          </cell>
          <cell r="D2345">
            <v>0</v>
          </cell>
          <cell r="E2345"/>
        </row>
        <row r="2346">
          <cell r="A2346" t="str">
            <v>AF-X-D</v>
          </cell>
          <cell r="B2346" t="str">
            <v>Адаптер</v>
          </cell>
          <cell r="C2346">
            <v>0</v>
          </cell>
          <cell r="D2346">
            <v>0</v>
          </cell>
          <cell r="E2346"/>
        </row>
        <row r="2347">
          <cell r="A2347" t="str">
            <v>AF-X12</v>
          </cell>
          <cell r="B2347" t="str">
            <v>Адаптер</v>
          </cell>
          <cell r="C2347">
            <v>0</v>
          </cell>
          <cell r="D2347">
            <v>0</v>
          </cell>
          <cell r="E2347"/>
        </row>
        <row r="2348">
          <cell r="A2348" t="str">
            <v>AF-XS</v>
          </cell>
          <cell r="B2348" t="str">
            <v>Адаптер</v>
          </cell>
          <cell r="C2348">
            <v>0</v>
          </cell>
          <cell r="D2348">
            <v>0</v>
          </cell>
          <cell r="E2348"/>
        </row>
        <row r="2349">
          <cell r="A2349" t="str">
            <v>CPK-Di</v>
          </cell>
          <cell r="B2349" t="str">
            <v>Согласователь работы кондиционеров</v>
          </cell>
          <cell r="C2349">
            <v>0</v>
          </cell>
          <cell r="D2349">
            <v>0</v>
          </cell>
          <cell r="E2349"/>
        </row>
        <row r="2350">
          <cell r="A2350" t="str">
            <v>CPK-Di m</v>
          </cell>
          <cell r="B2350" t="str">
            <v>Согласователь работы кондиционеров</v>
          </cell>
          <cell r="C2350">
            <v>0</v>
          </cell>
          <cell r="D2350">
            <v>0</v>
          </cell>
          <cell r="E2350"/>
        </row>
        <row r="2351">
          <cell r="A2351" t="str">
            <v>CTRL-AC-LF-CN-3</v>
          </cell>
          <cell r="B2351" t="str">
            <v>Wi-Fi модуль для полупромышленных систем</v>
          </cell>
          <cell r="C2351">
            <v>0</v>
          </cell>
          <cell r="D2351">
            <v>0</v>
          </cell>
          <cell r="E2351">
            <v>5490</v>
          </cell>
        </row>
        <row r="2352">
          <cell r="A2352" t="str">
            <v>CTRL-AC-LF-DA-3</v>
          </cell>
          <cell r="B2352" t="str">
            <v>Wi-Fi модуль для полупромышленных систем</v>
          </cell>
          <cell r="C2352">
            <v>0</v>
          </cell>
          <cell r="D2352">
            <v>0</v>
          </cell>
          <cell r="E2352">
            <v>5990</v>
          </cell>
        </row>
        <row r="2353">
          <cell r="A2353" t="str">
            <v>CTRL-AC-S-31</v>
          </cell>
          <cell r="B2353" t="str">
            <v>Wi-Fi модуль для сплит-систем</v>
          </cell>
          <cell r="C2353">
            <v>0</v>
          </cell>
          <cell r="D2353">
            <v>0</v>
          </cell>
          <cell r="E2353">
            <v>5650</v>
          </cell>
        </row>
        <row r="2354">
          <cell r="A2354" t="str">
            <v>CTRL-AC-S-32</v>
          </cell>
          <cell r="B2354" t="str">
            <v>Wi-Fi модуль для сплит-систем</v>
          </cell>
          <cell r="C2354">
            <v>0</v>
          </cell>
          <cell r="D2354">
            <v>0</v>
          </cell>
          <cell r="E2354">
            <v>2490</v>
          </cell>
        </row>
        <row r="2355">
          <cell r="A2355" t="str">
            <v>D-BT</v>
          </cell>
          <cell r="B2355" t="str">
            <v>Пульт управления Вluetooth</v>
          </cell>
          <cell r="C2355">
            <v>0</v>
          </cell>
          <cell r="D2355">
            <v>0</v>
          </cell>
          <cell r="E2355">
            <v>2990</v>
          </cell>
        </row>
        <row r="2356">
          <cell r="A2356" t="str">
            <v>DC18W</v>
          </cell>
          <cell r="B2356" t="str">
            <v>Проводной пульт управления</v>
          </cell>
          <cell r="C2356">
            <v>0</v>
          </cell>
          <cell r="D2356">
            <v>0</v>
          </cell>
          <cell r="E2356">
            <v>6930</v>
          </cell>
        </row>
        <row r="2357">
          <cell r="A2357" t="str">
            <v>DC25W</v>
          </cell>
          <cell r="B2357" t="str">
            <v>Проводной пульт управления</v>
          </cell>
          <cell r="C2357">
            <v>0</v>
          </cell>
          <cell r="D2357">
            <v>0</v>
          </cell>
          <cell r="E2357">
            <v>7750</v>
          </cell>
        </row>
        <row r="2358">
          <cell r="A2358" t="str">
            <v>DC50W</v>
          </cell>
          <cell r="B2358" t="str">
            <v>Проводной пульт управления</v>
          </cell>
          <cell r="C2358">
            <v>0</v>
          </cell>
          <cell r="D2358">
            <v>39</v>
          </cell>
          <cell r="E2358">
            <v>8151</v>
          </cell>
        </row>
        <row r="2359">
          <cell r="A2359" t="str">
            <v>DC60W</v>
          </cell>
          <cell r="B2359" t="str">
            <v>Пульт управления проводной</v>
          </cell>
          <cell r="C2359">
            <v>0</v>
          </cell>
          <cell r="D2359">
            <v>0</v>
          </cell>
          <cell r="E2359">
            <v>12190</v>
          </cell>
        </row>
        <row r="2360">
          <cell r="A2360" t="str">
            <v>DCCOMDA11</v>
          </cell>
          <cell r="B2360" t="str">
            <v>Кабель-переходник</v>
          </cell>
          <cell r="C2360">
            <v>0</v>
          </cell>
          <cell r="D2360">
            <v>0</v>
          </cell>
          <cell r="E2360"/>
        </row>
        <row r="2361">
          <cell r="A2361" t="str">
            <v>DCCOMDA12</v>
          </cell>
          <cell r="B2361" t="str">
            <v>Кабель-переходник</v>
          </cell>
          <cell r="C2361">
            <v>0</v>
          </cell>
          <cell r="D2361">
            <v>0</v>
          </cell>
          <cell r="E2361">
            <v>590</v>
          </cell>
        </row>
        <row r="2362">
          <cell r="A2362" t="str">
            <v>DCCOMME11</v>
          </cell>
          <cell r="B2362" t="str">
            <v>Кабель-переходник</v>
          </cell>
          <cell r="C2362">
            <v>0</v>
          </cell>
          <cell r="D2362">
            <v>0</v>
          </cell>
          <cell r="E2362"/>
        </row>
        <row r="2363">
          <cell r="A2363" t="str">
            <v>DCCOMUS10</v>
          </cell>
          <cell r="B2363" t="str">
            <v>Кабель-переходник</v>
          </cell>
          <cell r="C2363">
            <v>0</v>
          </cell>
          <cell r="D2363">
            <v>0</v>
          </cell>
          <cell r="E2363">
            <v>490</v>
          </cell>
        </row>
        <row r="2364">
          <cell r="A2364" t="str">
            <v>DCCOMUS1A</v>
          </cell>
          <cell r="B2364" t="str">
            <v>Кабель-переходник</v>
          </cell>
          <cell r="C2364">
            <v>0</v>
          </cell>
          <cell r="D2364">
            <v>0</v>
          </cell>
          <cell r="E2364">
            <v>490</v>
          </cell>
        </row>
        <row r="2365">
          <cell r="A2365" t="str">
            <v>DCCOMUS1B</v>
          </cell>
          <cell r="B2365" t="str">
            <v>Кабель-переходник</v>
          </cell>
          <cell r="C2365">
            <v>0</v>
          </cell>
          <cell r="D2365">
            <v>0</v>
          </cell>
          <cell r="E2365">
            <v>490</v>
          </cell>
        </row>
        <row r="2366">
          <cell r="A2366" t="str">
            <v>DCCOMUS1C</v>
          </cell>
          <cell r="B2366" t="str">
            <v>Кабель-переходник</v>
          </cell>
          <cell r="C2366">
            <v>6</v>
          </cell>
          <cell r="D2366">
            <v>0</v>
          </cell>
          <cell r="E2366">
            <v>490</v>
          </cell>
        </row>
        <row r="2367">
          <cell r="A2367" t="str">
            <v>DCCOMUS1D</v>
          </cell>
          <cell r="B2367" t="str">
            <v>Кабель-переходник</v>
          </cell>
          <cell r="C2367">
            <v>0</v>
          </cell>
          <cell r="D2367">
            <v>0</v>
          </cell>
          <cell r="E2367">
            <v>490</v>
          </cell>
        </row>
        <row r="2368">
          <cell r="A2368" t="str">
            <v>DCCOMUS1E</v>
          </cell>
          <cell r="B2368" t="str">
            <v>Кабель-переходник</v>
          </cell>
          <cell r="C2368">
            <v>0</v>
          </cell>
          <cell r="D2368">
            <v>0</v>
          </cell>
          <cell r="E2368">
            <v>490</v>
          </cell>
        </row>
        <row r="2369">
          <cell r="A2369" t="str">
            <v>DCCOMUS1F</v>
          </cell>
          <cell r="B2369" t="str">
            <v>Кабель-переходник</v>
          </cell>
          <cell r="C2369">
            <v>0</v>
          </cell>
          <cell r="D2369">
            <v>0</v>
          </cell>
          <cell r="E2369">
            <v>490</v>
          </cell>
        </row>
        <row r="2370">
          <cell r="A2370" t="str">
            <v>DCCOMUS1G</v>
          </cell>
          <cell r="B2370" t="str">
            <v>Кабель-переходник</v>
          </cell>
          <cell r="C2370">
            <v>0</v>
          </cell>
          <cell r="D2370">
            <v>0</v>
          </cell>
          <cell r="E2370">
            <v>490</v>
          </cell>
        </row>
        <row r="2371">
          <cell r="A2371" t="str">
            <v>DCCOMUS1H</v>
          </cell>
          <cell r="B2371" t="str">
            <v>Кабель-переходник</v>
          </cell>
          <cell r="C2371">
            <v>0</v>
          </cell>
          <cell r="D2371">
            <v>0</v>
          </cell>
          <cell r="E2371">
            <v>490</v>
          </cell>
        </row>
        <row r="2372">
          <cell r="A2372" t="str">
            <v>DCCOMUS1I</v>
          </cell>
          <cell r="B2372" t="str">
            <v>Кабель-переходник</v>
          </cell>
          <cell r="C2372">
            <v>0</v>
          </cell>
          <cell r="D2372">
            <v>0</v>
          </cell>
          <cell r="E2372">
            <v>490</v>
          </cell>
        </row>
        <row r="2373">
          <cell r="A2373" t="str">
            <v>DCCOMUS1J</v>
          </cell>
          <cell r="B2373" t="str">
            <v>Кабель-переходник</v>
          </cell>
          <cell r="C2373">
            <v>0</v>
          </cell>
          <cell r="D2373">
            <v>0</v>
          </cell>
          <cell r="E2373">
            <v>490</v>
          </cell>
        </row>
        <row r="2374">
          <cell r="A2374" t="str">
            <v>DCCOMUS1K</v>
          </cell>
          <cell r="B2374" t="str">
            <v>Кабель-переходник</v>
          </cell>
          <cell r="C2374">
            <v>0</v>
          </cell>
          <cell r="D2374">
            <v>0</v>
          </cell>
          <cell r="E2374">
            <v>490</v>
          </cell>
        </row>
        <row r="2375">
          <cell r="A2375" t="str">
            <v>DCCOMUS1L</v>
          </cell>
          <cell r="B2375" t="str">
            <v>Кабель-переходник</v>
          </cell>
          <cell r="C2375">
            <v>0</v>
          </cell>
          <cell r="D2375">
            <v>0</v>
          </cell>
          <cell r="E2375">
            <v>490</v>
          </cell>
        </row>
        <row r="2376">
          <cell r="A2376" t="str">
            <v>DCCOMUS1M</v>
          </cell>
          <cell r="B2376" t="str">
            <v>Кабель-переходник</v>
          </cell>
          <cell r="C2376">
            <v>0</v>
          </cell>
          <cell r="D2376">
            <v>0</v>
          </cell>
          <cell r="E2376">
            <v>490</v>
          </cell>
        </row>
        <row r="2377">
          <cell r="A2377" t="str">
            <v>DCM-BMS-01</v>
          </cell>
          <cell r="B2377" t="str">
            <v>Контроллер централизованного управления климатическими системами</v>
          </cell>
          <cell r="C2377">
            <v>0</v>
          </cell>
          <cell r="D2377">
            <v>0</v>
          </cell>
          <cell r="E2377">
            <v>267450</v>
          </cell>
        </row>
        <row r="2378">
          <cell r="A2378" t="str">
            <v>DCM-NET-01</v>
          </cell>
          <cell r="B2378" t="str">
            <v>Контроллер централизованного управления климатическими системами</v>
          </cell>
          <cell r="C2378">
            <v>0</v>
          </cell>
          <cell r="D2378">
            <v>0</v>
          </cell>
          <cell r="E2378">
            <v>195150</v>
          </cell>
        </row>
        <row r="2379">
          <cell r="A2379" t="str">
            <v>DRC01</v>
          </cell>
          <cell r="B2379" t="str">
            <v>Беспроводной пульт управления</v>
          </cell>
          <cell r="C2379">
            <v>0</v>
          </cell>
          <cell r="D2379">
            <v>0</v>
          </cell>
          <cell r="E2379">
            <v>1800</v>
          </cell>
        </row>
        <row r="2380">
          <cell r="A2380" t="str">
            <v>DRC12</v>
          </cell>
          <cell r="B2380" t="str">
            <v>Беспроводной пульт управления</v>
          </cell>
          <cell r="C2380">
            <v>0</v>
          </cell>
          <cell r="D2380">
            <v>0</v>
          </cell>
          <cell r="E2380">
            <v>4418</v>
          </cell>
        </row>
        <row r="2381">
          <cell r="A2381" t="str">
            <v>DW01-B</v>
          </cell>
          <cell r="B2381" t="str">
            <v>Wi-Fi модуль для сплит-систем</v>
          </cell>
          <cell r="C2381">
            <v>0</v>
          </cell>
          <cell r="D2381">
            <v>0</v>
          </cell>
          <cell r="E2381">
            <v>5390</v>
          </cell>
        </row>
        <row r="2382">
          <cell r="A2382" t="str">
            <v>DW01-BL</v>
          </cell>
          <cell r="B2382" t="str">
            <v>Wi-Fi модуль для полупромышленных систем</v>
          </cell>
          <cell r="C2382">
            <v>0</v>
          </cell>
          <cell r="D2382">
            <v>0</v>
          </cell>
          <cell r="E2382">
            <v>6090</v>
          </cell>
        </row>
        <row r="2383">
          <cell r="A2383" t="str">
            <v>DW02-B</v>
          </cell>
          <cell r="B2383" t="str">
            <v>Wi-Fi модуль для сплит-систем</v>
          </cell>
          <cell r="C2383">
            <v>0</v>
          </cell>
          <cell r="D2383">
            <v>0</v>
          </cell>
          <cell r="E2383">
            <v>5390</v>
          </cell>
        </row>
        <row r="2384">
          <cell r="A2384" t="str">
            <v>DW11-B</v>
          </cell>
          <cell r="B2384" t="str">
            <v>Wi-Fi модуль для сплит-систем</v>
          </cell>
          <cell r="C2384">
            <v>0</v>
          </cell>
          <cell r="D2384">
            <v>0</v>
          </cell>
          <cell r="E2384">
            <v>5390</v>
          </cell>
        </row>
        <row r="2385">
          <cell r="A2385" t="str">
            <v>DW11-BL</v>
          </cell>
          <cell r="B2385" t="str">
            <v>Wi-Fi модуль для полупромышленных систем</v>
          </cell>
          <cell r="C2385">
            <v>0</v>
          </cell>
          <cell r="D2385">
            <v>0</v>
          </cell>
          <cell r="E2385">
            <v>6090</v>
          </cell>
        </row>
        <row r="2386">
          <cell r="A2386" t="str">
            <v>DW12-BL</v>
          </cell>
          <cell r="B2386" t="str">
            <v>Wi-Fi модуль для полупромышленных систем</v>
          </cell>
          <cell r="C2386">
            <v>0</v>
          </cell>
          <cell r="D2386">
            <v>0</v>
          </cell>
          <cell r="E2386">
            <v>5240</v>
          </cell>
        </row>
        <row r="2387">
          <cell r="A2387" t="str">
            <v>DW21-B</v>
          </cell>
          <cell r="B2387" t="str">
            <v>Wi-Fi модуль для сплит-систем</v>
          </cell>
          <cell r="C2387">
            <v>0</v>
          </cell>
          <cell r="D2387">
            <v>0</v>
          </cell>
          <cell r="E2387">
            <v>5400</v>
          </cell>
        </row>
        <row r="2388">
          <cell r="A2388" t="str">
            <v>DW21-BL</v>
          </cell>
          <cell r="B2388" t="str">
            <v>Wi-Fi модуль для полупромышленных систем</v>
          </cell>
          <cell r="C2388">
            <v>0</v>
          </cell>
          <cell r="D2388">
            <v>0</v>
          </cell>
          <cell r="E2388">
            <v>5740</v>
          </cell>
        </row>
        <row r="2389">
          <cell r="A2389" t="str">
            <v>DW22-B</v>
          </cell>
          <cell r="B2389" t="str">
            <v>Wi-Fi модуль для сплит-систем</v>
          </cell>
          <cell r="C2389">
            <v>0</v>
          </cell>
          <cell r="D2389">
            <v>0</v>
          </cell>
          <cell r="E2389">
            <v>3090</v>
          </cell>
        </row>
        <row r="2390">
          <cell r="A2390" t="str">
            <v>BRC073</v>
          </cell>
          <cell r="B2390" t="str">
            <v>Проводной пульт управления</v>
          </cell>
          <cell r="C2390">
            <v>0</v>
          </cell>
          <cell r="D2390">
            <v>0</v>
          </cell>
          <cell r="E2390">
            <v>48300</v>
          </cell>
        </row>
        <row r="2391">
          <cell r="A2391" t="str">
            <v>BRC1D52</v>
          </cell>
          <cell r="B2391" t="str">
            <v>Проводной пульт управления</v>
          </cell>
          <cell r="C2391">
            <v>0</v>
          </cell>
          <cell r="D2391">
            <v>0</v>
          </cell>
          <cell r="E2391">
            <v>15700</v>
          </cell>
        </row>
        <row r="2392">
          <cell r="A2392" t="str">
            <v>BRC1H52K</v>
          </cell>
          <cell r="B2392" t="str">
            <v>Проводной пульт управления</v>
          </cell>
          <cell r="C2392">
            <v>0</v>
          </cell>
          <cell r="D2392">
            <v>0</v>
          </cell>
          <cell r="E2392">
            <v>46200</v>
          </cell>
        </row>
        <row r="2393">
          <cell r="A2393" t="str">
            <v>BRC1H52S</v>
          </cell>
          <cell r="B2393" t="str">
            <v>Проводной пульт управления</v>
          </cell>
          <cell r="C2393">
            <v>0</v>
          </cell>
          <cell r="D2393">
            <v>0</v>
          </cell>
          <cell r="E2393">
            <v>46200</v>
          </cell>
        </row>
        <row r="2394">
          <cell r="A2394" t="str">
            <v>BRC1H52W</v>
          </cell>
          <cell r="B2394" t="str">
            <v>Проводной пульт управления</v>
          </cell>
          <cell r="C2394">
            <v>0</v>
          </cell>
          <cell r="D2394">
            <v>0</v>
          </cell>
          <cell r="E2394">
            <v>46200</v>
          </cell>
        </row>
        <row r="2395">
          <cell r="A2395" t="str">
            <v>BRC4C65</v>
          </cell>
          <cell r="B2395" t="str">
            <v>Беспроводной пульт управления</v>
          </cell>
          <cell r="C2395">
            <v>0</v>
          </cell>
          <cell r="D2395">
            <v>0</v>
          </cell>
          <cell r="E2395">
            <v>64600</v>
          </cell>
        </row>
        <row r="2396">
          <cell r="A2396" t="str">
            <v>BRC7C58</v>
          </cell>
          <cell r="B2396" t="str">
            <v>Беспроводной пульт управления</v>
          </cell>
          <cell r="C2396">
            <v>0</v>
          </cell>
          <cell r="D2396">
            <v>0</v>
          </cell>
          <cell r="E2396">
            <v>92400</v>
          </cell>
        </row>
        <row r="2397">
          <cell r="A2397" t="str">
            <v>BRC7EA631</v>
          </cell>
          <cell r="B2397" t="str">
            <v>Беспроводной пульт управления</v>
          </cell>
          <cell r="C2397">
            <v>0</v>
          </cell>
          <cell r="D2397">
            <v>0</v>
          </cell>
          <cell r="E2397"/>
        </row>
        <row r="2398">
          <cell r="A2398" t="str">
            <v>BRC7EA632</v>
          </cell>
          <cell r="B2398" t="str">
            <v>Беспроводной пульт управления</v>
          </cell>
          <cell r="C2398">
            <v>0</v>
          </cell>
          <cell r="D2398">
            <v>0</v>
          </cell>
          <cell r="E2398"/>
        </row>
        <row r="2399">
          <cell r="A2399" t="str">
            <v>BRC7EB518</v>
          </cell>
          <cell r="B2399" t="str">
            <v>Беспроводной пульт управления</v>
          </cell>
          <cell r="C2399">
            <v>0</v>
          </cell>
          <cell r="D2399">
            <v>0</v>
          </cell>
          <cell r="E2399">
            <v>46700</v>
          </cell>
        </row>
        <row r="2400">
          <cell r="A2400" t="str">
            <v>BRC7EB530W</v>
          </cell>
          <cell r="B2400" t="str">
            <v>Беспроводной пульт управления</v>
          </cell>
          <cell r="C2400">
            <v>0</v>
          </cell>
          <cell r="D2400">
            <v>0</v>
          </cell>
          <cell r="E2400">
            <v>37800</v>
          </cell>
        </row>
        <row r="2401">
          <cell r="A2401" t="str">
            <v>BRC7F530W</v>
          </cell>
          <cell r="B2401" t="str">
            <v>Беспроводной пульт управления</v>
          </cell>
          <cell r="C2401">
            <v>0</v>
          </cell>
          <cell r="D2401">
            <v>0</v>
          </cell>
          <cell r="E2401">
            <v>39400</v>
          </cell>
        </row>
        <row r="2402">
          <cell r="A2402" t="str">
            <v>BRC7FA532F</v>
          </cell>
          <cell r="B2402" t="str">
            <v>Беспроводной пульт управления</v>
          </cell>
          <cell r="C2402">
            <v>0</v>
          </cell>
          <cell r="D2402">
            <v>0</v>
          </cell>
          <cell r="E2402">
            <v>35200</v>
          </cell>
        </row>
        <row r="2403">
          <cell r="A2403" t="str">
            <v>BRC7GA53</v>
          </cell>
          <cell r="B2403" t="str">
            <v>Беспроводной пульт управления</v>
          </cell>
          <cell r="C2403">
            <v>0</v>
          </cell>
          <cell r="D2403">
            <v>0</v>
          </cell>
          <cell r="E2403">
            <v>29000</v>
          </cell>
        </row>
        <row r="2404">
          <cell r="A2404" t="str">
            <v>KIC-110H</v>
          </cell>
          <cell r="B2404" t="str">
            <v>Беспроводной пульт управления</v>
          </cell>
          <cell r="C2404">
            <v>0</v>
          </cell>
          <cell r="D2404">
            <v>0</v>
          </cell>
          <cell r="E2404">
            <v>1790</v>
          </cell>
        </row>
        <row r="2405">
          <cell r="A2405" t="str">
            <v>KIC-111H</v>
          </cell>
          <cell r="B2405" t="str">
            <v>Беспроводной пульт управления</v>
          </cell>
          <cell r="C2405">
            <v>0</v>
          </cell>
          <cell r="D2405">
            <v>0</v>
          </cell>
          <cell r="E2405">
            <v>1000</v>
          </cell>
        </row>
        <row r="2406">
          <cell r="A2406" t="str">
            <v>KIC-112H</v>
          </cell>
          <cell r="B2406" t="str">
            <v>Беспроводной пульт управления</v>
          </cell>
          <cell r="C2406">
            <v>0</v>
          </cell>
          <cell r="D2406">
            <v>0</v>
          </cell>
          <cell r="E2406">
            <v>1790</v>
          </cell>
        </row>
        <row r="2407">
          <cell r="A2407" t="str">
            <v>KIC-85H</v>
          </cell>
          <cell r="B2407" t="str">
            <v>Беспроводной пульт управления</v>
          </cell>
          <cell r="C2407">
            <v>0</v>
          </cell>
          <cell r="D2407">
            <v>0</v>
          </cell>
          <cell r="E2407">
            <v>3600</v>
          </cell>
        </row>
        <row r="2408">
          <cell r="A2408" t="str">
            <v>KWC-22</v>
          </cell>
          <cell r="B2408" t="str">
            <v>Проводной пульт управления</v>
          </cell>
          <cell r="C2408">
            <v>0</v>
          </cell>
          <cell r="D2408">
            <v>0</v>
          </cell>
          <cell r="E2408">
            <v>4100</v>
          </cell>
        </row>
        <row r="2409">
          <cell r="A2409" t="str">
            <v>KWC-41</v>
          </cell>
          <cell r="B2409" t="str">
            <v>Проводной пульт для DX PRO</v>
          </cell>
          <cell r="C2409">
            <v>0</v>
          </cell>
          <cell r="D2409">
            <v>0</v>
          </cell>
          <cell r="E2409">
            <v>12000</v>
          </cell>
        </row>
        <row r="2410">
          <cell r="A2410" t="str">
            <v>KJR-12B/DP(T)-E</v>
          </cell>
          <cell r="B2410" t="str">
            <v>Проводной пульт управления</v>
          </cell>
          <cell r="C2410">
            <v>0</v>
          </cell>
          <cell r="D2410">
            <v>0</v>
          </cell>
          <cell r="E2410">
            <v>4000</v>
          </cell>
        </row>
        <row r="2411">
          <cell r="A2411" t="str">
            <v>KJR-12B/DP(T)-E-2</v>
          </cell>
          <cell r="B2411" t="str">
            <v>Проводной пульт управления</v>
          </cell>
          <cell r="C2411">
            <v>0</v>
          </cell>
          <cell r="D2411">
            <v>0</v>
          </cell>
          <cell r="E2411">
            <v>4000</v>
          </cell>
        </row>
        <row r="2412">
          <cell r="A2412" t="str">
            <v>KJR-29B1/BK-E</v>
          </cell>
          <cell r="B2412" t="str">
            <v>Проводной пульт управления</v>
          </cell>
          <cell r="C2412">
            <v>0</v>
          </cell>
          <cell r="D2412">
            <v>0</v>
          </cell>
          <cell r="E2412">
            <v>7000</v>
          </cell>
        </row>
        <row r="2413">
          <cell r="A2413" t="str">
            <v>RG10A(B2S)/BGEF</v>
          </cell>
          <cell r="B2413" t="str">
            <v>Беспроводной пульт управления</v>
          </cell>
          <cell r="C2413">
            <v>0</v>
          </cell>
          <cell r="D2413">
            <v>0</v>
          </cell>
          <cell r="E2413">
            <v>1000</v>
          </cell>
        </row>
        <row r="2414">
          <cell r="A2414" t="str">
            <v>RG10B(B)/BGEF</v>
          </cell>
          <cell r="B2414" t="str">
            <v>Беспроводной пульт управления</v>
          </cell>
          <cell r="C2414">
            <v>0</v>
          </cell>
          <cell r="D2414">
            <v>0</v>
          </cell>
          <cell r="E2414"/>
        </row>
        <row r="2415">
          <cell r="A2415" t="str">
            <v>RG10B(B2)/BGEF</v>
          </cell>
          <cell r="B2415" t="str">
            <v>Беспроводной пульт управления</v>
          </cell>
          <cell r="C2415">
            <v>0</v>
          </cell>
          <cell r="D2415">
            <v>0</v>
          </cell>
          <cell r="E2415"/>
        </row>
        <row r="2416">
          <cell r="A2416" t="str">
            <v>RG10F(B)/BGEF</v>
          </cell>
          <cell r="B2416" t="str">
            <v>Беспроводной пульт управления</v>
          </cell>
          <cell r="C2416">
            <v>0</v>
          </cell>
          <cell r="D2416">
            <v>0</v>
          </cell>
          <cell r="E2416"/>
        </row>
        <row r="2417">
          <cell r="A2417" t="str">
            <v>RG70E/BGEF</v>
          </cell>
          <cell r="B2417" t="str">
            <v>Беспроводной пульт управления</v>
          </cell>
          <cell r="C2417">
            <v>0</v>
          </cell>
          <cell r="D2417">
            <v>0</v>
          </cell>
          <cell r="E2417">
            <v>2900</v>
          </cell>
        </row>
        <row r="2418">
          <cell r="A2418" t="str">
            <v>FWC06BF</v>
          </cell>
          <cell r="B2418" t="str">
            <v>Фанкойл</v>
          </cell>
          <cell r="C2418">
            <v>0</v>
          </cell>
          <cell r="D2418">
            <v>0</v>
          </cell>
          <cell r="E2418"/>
        </row>
        <row r="2419">
          <cell r="A2419" t="str">
            <v>FWC06BT</v>
          </cell>
          <cell r="B2419" t="str">
            <v>Фанкойл</v>
          </cell>
          <cell r="C2419">
            <v>0</v>
          </cell>
          <cell r="D2419">
            <v>0</v>
          </cell>
          <cell r="E2419"/>
        </row>
        <row r="2420">
          <cell r="A2420" t="str">
            <v>FWC07BF</v>
          </cell>
          <cell r="B2420" t="str">
            <v>Фанкойл</v>
          </cell>
          <cell r="C2420">
            <v>0</v>
          </cell>
          <cell r="D2420">
            <v>0</v>
          </cell>
          <cell r="E2420"/>
        </row>
        <row r="2421">
          <cell r="A2421" t="str">
            <v>FWC07BT</v>
          </cell>
          <cell r="B2421" t="str">
            <v>Фанкойл</v>
          </cell>
          <cell r="C2421">
            <v>0</v>
          </cell>
          <cell r="D2421">
            <v>0</v>
          </cell>
          <cell r="E2421"/>
        </row>
        <row r="2422">
          <cell r="A2422" t="str">
            <v>FWC08BF</v>
          </cell>
          <cell r="B2422" t="str">
            <v>Фанкойл</v>
          </cell>
          <cell r="C2422">
            <v>0</v>
          </cell>
          <cell r="D2422">
            <v>0</v>
          </cell>
          <cell r="E2422"/>
        </row>
        <row r="2423">
          <cell r="A2423" t="str">
            <v>FWC08BT</v>
          </cell>
          <cell r="B2423" t="str">
            <v>Фанкойл</v>
          </cell>
          <cell r="C2423">
            <v>0</v>
          </cell>
          <cell r="D2423">
            <v>0</v>
          </cell>
          <cell r="E2423"/>
        </row>
        <row r="2424">
          <cell r="A2424" t="str">
            <v>FWC09BF</v>
          </cell>
          <cell r="B2424" t="str">
            <v>Фанкойл</v>
          </cell>
          <cell r="C2424">
            <v>0</v>
          </cell>
          <cell r="D2424">
            <v>0</v>
          </cell>
          <cell r="E2424"/>
        </row>
        <row r="2425">
          <cell r="A2425" t="str">
            <v>FWC09BT</v>
          </cell>
          <cell r="B2425" t="str">
            <v>Фанкойл</v>
          </cell>
          <cell r="C2425">
            <v>0</v>
          </cell>
          <cell r="D2425">
            <v>0</v>
          </cell>
          <cell r="E2425"/>
        </row>
        <row r="2426">
          <cell r="A2426" t="str">
            <v>FWD04AF</v>
          </cell>
          <cell r="B2426" t="str">
            <v>Фанкойл</v>
          </cell>
          <cell r="C2426">
            <v>0</v>
          </cell>
          <cell r="D2426">
            <v>1</v>
          </cell>
          <cell r="E2426"/>
        </row>
        <row r="2427">
          <cell r="A2427" t="str">
            <v>FWD04AT</v>
          </cell>
          <cell r="B2427" t="str">
            <v>Фанкойл</v>
          </cell>
          <cell r="C2427">
            <v>0</v>
          </cell>
          <cell r="D2427">
            <v>0</v>
          </cell>
          <cell r="E2427"/>
        </row>
        <row r="2428">
          <cell r="A2428" t="str">
            <v>FWD06AF</v>
          </cell>
          <cell r="B2428" t="str">
            <v>Фанкойл</v>
          </cell>
          <cell r="C2428">
            <v>0</v>
          </cell>
          <cell r="D2428">
            <v>0</v>
          </cell>
          <cell r="E2428"/>
        </row>
        <row r="2429">
          <cell r="A2429" t="str">
            <v>FWD06AT</v>
          </cell>
          <cell r="B2429" t="str">
            <v>Фанкойл</v>
          </cell>
          <cell r="C2429">
            <v>0</v>
          </cell>
          <cell r="D2429">
            <v>0</v>
          </cell>
          <cell r="E2429"/>
        </row>
        <row r="2430">
          <cell r="A2430" t="str">
            <v>FWD08AF</v>
          </cell>
          <cell r="B2430" t="str">
            <v>Фанкойл</v>
          </cell>
          <cell r="C2430">
            <v>0</v>
          </cell>
          <cell r="D2430">
            <v>0</v>
          </cell>
          <cell r="E2430"/>
        </row>
        <row r="2431">
          <cell r="A2431" t="str">
            <v>FWD08AT</v>
          </cell>
          <cell r="B2431" t="str">
            <v>Фанкойл</v>
          </cell>
          <cell r="C2431">
            <v>0</v>
          </cell>
          <cell r="D2431">
            <v>0</v>
          </cell>
          <cell r="E2431"/>
        </row>
        <row r="2432">
          <cell r="A2432" t="str">
            <v>FWD10AF</v>
          </cell>
          <cell r="B2432" t="str">
            <v>Фанкойл</v>
          </cell>
          <cell r="C2432">
            <v>0</v>
          </cell>
          <cell r="D2432">
            <v>0</v>
          </cell>
          <cell r="E2432"/>
        </row>
        <row r="2433">
          <cell r="A2433" t="str">
            <v>FWD10AT</v>
          </cell>
          <cell r="B2433" t="str">
            <v>Фанкойл</v>
          </cell>
          <cell r="C2433">
            <v>0</v>
          </cell>
          <cell r="D2433">
            <v>0</v>
          </cell>
          <cell r="E2433"/>
        </row>
        <row r="2434">
          <cell r="A2434" t="str">
            <v>FWD12AF</v>
          </cell>
          <cell r="B2434" t="str">
            <v>Фанкойл</v>
          </cell>
          <cell r="C2434">
            <v>0</v>
          </cell>
          <cell r="D2434">
            <v>0</v>
          </cell>
          <cell r="E2434"/>
        </row>
        <row r="2435">
          <cell r="A2435" t="str">
            <v>FWD12AT</v>
          </cell>
          <cell r="B2435" t="str">
            <v>Фанкойл</v>
          </cell>
          <cell r="C2435">
            <v>0</v>
          </cell>
          <cell r="D2435">
            <v>0</v>
          </cell>
          <cell r="E2435"/>
        </row>
        <row r="2436">
          <cell r="A2436" t="str">
            <v>FWD16AF</v>
          </cell>
          <cell r="B2436" t="str">
            <v>Фанкойл</v>
          </cell>
          <cell r="C2436">
            <v>0</v>
          </cell>
          <cell r="D2436">
            <v>0</v>
          </cell>
          <cell r="E2436"/>
        </row>
        <row r="2437">
          <cell r="A2437" t="str">
            <v>FWD16AT</v>
          </cell>
          <cell r="B2437" t="str">
            <v>Фанкойл</v>
          </cell>
          <cell r="C2437">
            <v>0</v>
          </cell>
          <cell r="D2437">
            <v>0</v>
          </cell>
          <cell r="E2437"/>
        </row>
        <row r="2438">
          <cell r="A2438" t="str">
            <v>FWD18AF</v>
          </cell>
          <cell r="B2438" t="str">
            <v>Фанкойл</v>
          </cell>
          <cell r="C2438">
            <v>0</v>
          </cell>
          <cell r="D2438">
            <v>0</v>
          </cell>
          <cell r="E2438"/>
        </row>
        <row r="2439">
          <cell r="A2439" t="str">
            <v>FWD18AT</v>
          </cell>
          <cell r="B2439" t="str">
            <v>Фанкойл</v>
          </cell>
          <cell r="C2439">
            <v>0</v>
          </cell>
          <cell r="D2439">
            <v>2</v>
          </cell>
          <cell r="E2439"/>
        </row>
        <row r="2440">
          <cell r="A2440" t="str">
            <v>FWF02BF</v>
          </cell>
          <cell r="B2440" t="str">
            <v>Фанкойл</v>
          </cell>
          <cell r="C2440">
            <v>0</v>
          </cell>
          <cell r="D2440">
            <v>0</v>
          </cell>
          <cell r="E2440"/>
        </row>
        <row r="2441">
          <cell r="A2441" t="str">
            <v>FWF02BT</v>
          </cell>
          <cell r="B2441" t="str">
            <v>Фанкойл</v>
          </cell>
          <cell r="C2441">
            <v>0</v>
          </cell>
          <cell r="D2441">
            <v>0</v>
          </cell>
          <cell r="E2441"/>
        </row>
        <row r="2442">
          <cell r="A2442" t="str">
            <v>FWF03BF</v>
          </cell>
          <cell r="B2442" t="str">
            <v>Фанкойл</v>
          </cell>
          <cell r="C2442">
            <v>0</v>
          </cell>
          <cell r="D2442">
            <v>0</v>
          </cell>
          <cell r="E2442"/>
        </row>
        <row r="2443">
          <cell r="A2443" t="str">
            <v>FWF03BT</v>
          </cell>
          <cell r="B2443" t="str">
            <v>Фанкойл</v>
          </cell>
          <cell r="C2443">
            <v>0</v>
          </cell>
          <cell r="D2443">
            <v>0</v>
          </cell>
          <cell r="E2443"/>
        </row>
        <row r="2444">
          <cell r="A2444" t="str">
            <v>FWF04BF</v>
          </cell>
          <cell r="B2444" t="str">
            <v>Фанкойл</v>
          </cell>
          <cell r="C2444">
            <v>0</v>
          </cell>
          <cell r="D2444">
            <v>0</v>
          </cell>
          <cell r="E2444"/>
        </row>
        <row r="2445">
          <cell r="A2445" t="str">
            <v>FWF04BT</v>
          </cell>
          <cell r="B2445" t="str">
            <v>Фанкойл</v>
          </cell>
          <cell r="C2445">
            <v>0</v>
          </cell>
          <cell r="D2445">
            <v>0</v>
          </cell>
          <cell r="E2445"/>
        </row>
        <row r="2446">
          <cell r="A2446" t="str">
            <v>FWF05BF</v>
          </cell>
          <cell r="B2446" t="str">
            <v>Фанкойл</v>
          </cell>
          <cell r="C2446">
            <v>0</v>
          </cell>
          <cell r="D2446">
            <v>0</v>
          </cell>
          <cell r="E2446"/>
        </row>
        <row r="2447">
          <cell r="A2447" t="str">
            <v>FWF05BT</v>
          </cell>
          <cell r="B2447" t="str">
            <v>Фанкойл</v>
          </cell>
          <cell r="C2447">
            <v>0</v>
          </cell>
          <cell r="D2447">
            <v>0</v>
          </cell>
          <cell r="E2447"/>
        </row>
        <row r="2448">
          <cell r="A2448" t="str">
            <v>KFGC20H0EN1</v>
          </cell>
          <cell r="B2448" t="str">
            <v>Настенный фанкойл</v>
          </cell>
          <cell r="C2448">
            <v>0</v>
          </cell>
          <cell r="D2448">
            <v>0</v>
          </cell>
          <cell r="E2448"/>
        </row>
        <row r="2449">
          <cell r="A2449" t="str">
            <v>KFGC26H0EN1</v>
          </cell>
          <cell r="B2449" t="str">
            <v>Настенный фанкойл</v>
          </cell>
          <cell r="C2449">
            <v>0</v>
          </cell>
          <cell r="D2449">
            <v>0</v>
          </cell>
          <cell r="E2449"/>
        </row>
        <row r="2450">
          <cell r="A2450" t="str">
            <v>KFGC30H0EN1</v>
          </cell>
          <cell r="B2450" t="str">
            <v>Настенный фанкойл</v>
          </cell>
          <cell r="C2450">
            <v>0</v>
          </cell>
          <cell r="D2450">
            <v>0</v>
          </cell>
          <cell r="E2450"/>
        </row>
        <row r="2451">
          <cell r="A2451" t="str">
            <v>KFGC40H0EN1</v>
          </cell>
          <cell r="B2451" t="str">
            <v>Настенный фанкойл</v>
          </cell>
          <cell r="C2451">
            <v>0</v>
          </cell>
          <cell r="D2451">
            <v>0</v>
          </cell>
          <cell r="E2451"/>
        </row>
        <row r="2452">
          <cell r="A2452" t="str">
            <v>KFGC46H0EN1</v>
          </cell>
          <cell r="B2452" t="str">
            <v>Настенный фанкойл</v>
          </cell>
          <cell r="C2452">
            <v>0</v>
          </cell>
          <cell r="D2452">
            <v>48</v>
          </cell>
          <cell r="E2452"/>
        </row>
        <row r="2453">
          <cell r="A2453" t="str">
            <v>KFHF12H0EN1-3R</v>
          </cell>
          <cell r="B2453" t="str">
            <v>Напольно-потолочный фанкойл без корпуса</v>
          </cell>
          <cell r="C2453">
            <v>0</v>
          </cell>
          <cell r="D2453">
            <v>25</v>
          </cell>
          <cell r="E2453"/>
        </row>
        <row r="2454">
          <cell r="A2454" t="str">
            <v>KFHF20H0EN1-3R</v>
          </cell>
          <cell r="B2454" t="str">
            <v>Напольно-потолочный фанкойл без корпуса</v>
          </cell>
          <cell r="C2454">
            <v>1</v>
          </cell>
          <cell r="D2454">
            <v>16</v>
          </cell>
          <cell r="E2454"/>
        </row>
        <row r="2455">
          <cell r="A2455" t="str">
            <v>KFHF20H0EN1-4R</v>
          </cell>
          <cell r="B2455" t="str">
            <v>Напольно-потолочный фанкойл без корпуса</v>
          </cell>
          <cell r="C2455">
            <v>0</v>
          </cell>
          <cell r="D2455">
            <v>0</v>
          </cell>
          <cell r="E2455"/>
        </row>
        <row r="2456">
          <cell r="A2456" t="str">
            <v>KFHF23H0EN1-4R</v>
          </cell>
          <cell r="B2456" t="str">
            <v>Напольно-потолочный фанкойл без корпуса</v>
          </cell>
          <cell r="C2456">
            <v>0</v>
          </cell>
          <cell r="D2456">
            <v>0</v>
          </cell>
          <cell r="E2456"/>
        </row>
        <row r="2457">
          <cell r="A2457" t="str">
            <v>KFHF32H0EN1-3R</v>
          </cell>
          <cell r="B2457" t="str">
            <v>Напольно-потолочный фанкойл без корпуса</v>
          </cell>
          <cell r="C2457">
            <v>0</v>
          </cell>
          <cell r="D2457">
            <v>0</v>
          </cell>
          <cell r="E2457"/>
        </row>
        <row r="2458">
          <cell r="A2458" t="str">
            <v>KFHF35H0EN1-4R</v>
          </cell>
          <cell r="B2458" t="str">
            <v>Напольно-потолочный фанкойл без корпуса</v>
          </cell>
          <cell r="C2458">
            <v>0</v>
          </cell>
          <cell r="D2458">
            <v>0</v>
          </cell>
          <cell r="E2458"/>
        </row>
        <row r="2459">
          <cell r="A2459" t="str">
            <v>KFHF38H0EN1-3R</v>
          </cell>
          <cell r="B2459" t="str">
            <v>Напольно-потолочный фанкойл без корпуса</v>
          </cell>
          <cell r="C2459">
            <v>31</v>
          </cell>
          <cell r="D2459">
            <v>0</v>
          </cell>
          <cell r="E2459"/>
        </row>
        <row r="2460">
          <cell r="A2460" t="str">
            <v>KFHF43H0EN1-4R</v>
          </cell>
          <cell r="B2460" t="str">
            <v>Напольно-потолочный фанкойл без корпуса</v>
          </cell>
          <cell r="C2460">
            <v>0</v>
          </cell>
          <cell r="D2460">
            <v>0</v>
          </cell>
          <cell r="E2460"/>
        </row>
        <row r="2461">
          <cell r="A2461" t="str">
            <v>KFHF50H0EN1-3R</v>
          </cell>
          <cell r="B2461" t="str">
            <v>Напольно-потолочный фанкойл без корпуса</v>
          </cell>
          <cell r="C2461">
            <v>16</v>
          </cell>
          <cell r="D2461">
            <v>7</v>
          </cell>
          <cell r="E2461"/>
        </row>
        <row r="2462">
          <cell r="A2462" t="str">
            <v>KFHF58H0EN1-4R</v>
          </cell>
          <cell r="B2462" t="str">
            <v>Напольно-потолочный фанкойл без корпуса</v>
          </cell>
          <cell r="C2462">
            <v>0</v>
          </cell>
          <cell r="D2462">
            <v>0</v>
          </cell>
          <cell r="E2462"/>
        </row>
        <row r="2463">
          <cell r="A2463" t="str">
            <v>KFHF62H0EN1-3R</v>
          </cell>
          <cell r="B2463" t="str">
            <v>Напольно-потолочный фанкойл без корпуса</v>
          </cell>
          <cell r="C2463">
            <v>4</v>
          </cell>
          <cell r="D2463">
            <v>5</v>
          </cell>
          <cell r="E2463"/>
        </row>
        <row r="2464">
          <cell r="A2464" t="str">
            <v>KFHF75H0EN1-4R</v>
          </cell>
          <cell r="B2464" t="str">
            <v>Напольно-потолочный фанкойл без корпуса</v>
          </cell>
          <cell r="C2464">
            <v>0</v>
          </cell>
          <cell r="D2464">
            <v>0</v>
          </cell>
          <cell r="E2464"/>
        </row>
        <row r="2465">
          <cell r="A2465" t="str">
            <v>KFHH12H0EN1-3R</v>
          </cell>
          <cell r="B2465" t="str">
            <v>Напольно-потолочный фанкойл в корпусе</v>
          </cell>
          <cell r="C2465">
            <v>5</v>
          </cell>
          <cell r="D2465">
            <v>0</v>
          </cell>
          <cell r="E2465"/>
        </row>
        <row r="2466">
          <cell r="A2466" t="str">
            <v>KFHH20H0EN1-3R</v>
          </cell>
          <cell r="B2466" t="str">
            <v>Напольно-потолочный фанкойл в корпусе</v>
          </cell>
          <cell r="C2466">
            <v>1</v>
          </cell>
          <cell r="D2466">
            <v>0</v>
          </cell>
          <cell r="E2466"/>
        </row>
        <row r="2467">
          <cell r="A2467" t="str">
            <v>KFHH20H0EN1-4R</v>
          </cell>
          <cell r="B2467" t="str">
            <v>Напольно-потолочный фанкойл в корпусе</v>
          </cell>
          <cell r="C2467">
            <v>0</v>
          </cell>
          <cell r="D2467">
            <v>0</v>
          </cell>
          <cell r="E2467"/>
        </row>
        <row r="2468">
          <cell r="A2468" t="str">
            <v>KFHH23H0EN1-4R</v>
          </cell>
          <cell r="B2468" t="str">
            <v>Напольно-потолочный фанкойл в корпусе</v>
          </cell>
          <cell r="C2468">
            <v>0</v>
          </cell>
          <cell r="D2468">
            <v>0</v>
          </cell>
          <cell r="E2468"/>
        </row>
        <row r="2469">
          <cell r="A2469" t="str">
            <v>KFHH32H0EN1-3R</v>
          </cell>
          <cell r="B2469" t="str">
            <v>Напольно-потолочный фанкойл в корпусе</v>
          </cell>
          <cell r="C2469">
            <v>5</v>
          </cell>
          <cell r="D2469">
            <v>0</v>
          </cell>
          <cell r="E2469"/>
        </row>
        <row r="2470">
          <cell r="A2470" t="str">
            <v>KFHH35H0EN1-4R</v>
          </cell>
          <cell r="B2470" t="str">
            <v>Напольно-потолочный фанкойл в корпусе</v>
          </cell>
          <cell r="C2470">
            <v>0</v>
          </cell>
          <cell r="D2470">
            <v>0</v>
          </cell>
          <cell r="E2470"/>
        </row>
        <row r="2471">
          <cell r="A2471" t="str">
            <v>KFHH38H0EN1-3R</v>
          </cell>
          <cell r="B2471" t="str">
            <v>Напольно-потолочный фанкойл в корпусе</v>
          </cell>
          <cell r="C2471">
            <v>4</v>
          </cell>
          <cell r="D2471">
            <v>0</v>
          </cell>
          <cell r="E2471"/>
        </row>
        <row r="2472">
          <cell r="A2472" t="str">
            <v>KFHH43H0EN1-4R</v>
          </cell>
          <cell r="B2472" t="str">
            <v>Напольно-потолочный фанкойл в корпусе</v>
          </cell>
          <cell r="C2472">
            <v>0</v>
          </cell>
          <cell r="D2472">
            <v>0</v>
          </cell>
          <cell r="E2472"/>
        </row>
        <row r="2473">
          <cell r="A2473" t="str">
            <v>KFHH50H0EN1-3R</v>
          </cell>
          <cell r="B2473" t="str">
            <v>Напольно-потолочный фанкойл в корпусе</v>
          </cell>
          <cell r="C2473">
            <v>3</v>
          </cell>
          <cell r="D2473">
            <v>0</v>
          </cell>
          <cell r="E2473"/>
        </row>
        <row r="2474">
          <cell r="A2474" t="str">
            <v>KFHH58H0EN1-4R</v>
          </cell>
          <cell r="B2474" t="str">
            <v>Напольно-потолочный фанкойл в корпусе</v>
          </cell>
          <cell r="C2474">
            <v>0</v>
          </cell>
          <cell r="D2474">
            <v>0</v>
          </cell>
          <cell r="E2474"/>
        </row>
        <row r="2475">
          <cell r="A2475" t="str">
            <v>KFHH62H0EN1-3R</v>
          </cell>
          <cell r="B2475" t="str">
            <v>Напольно-потолочный фанкойл в корпусе</v>
          </cell>
          <cell r="C2475">
            <v>5</v>
          </cell>
          <cell r="D2475">
            <v>0</v>
          </cell>
          <cell r="E2475"/>
        </row>
        <row r="2476">
          <cell r="A2476" t="str">
            <v>KFHH75H0EN1-4R</v>
          </cell>
          <cell r="B2476" t="str">
            <v>Напольно-потолочный фанкойл в корпусе</v>
          </cell>
          <cell r="C2476">
            <v>0</v>
          </cell>
          <cell r="D2476">
            <v>0</v>
          </cell>
          <cell r="E2476"/>
        </row>
        <row r="2477">
          <cell r="A2477" t="str">
            <v>KFKD112H0EN1</v>
          </cell>
          <cell r="B2477" t="str">
            <v>Фанкойл</v>
          </cell>
          <cell r="C2477">
            <v>0</v>
          </cell>
          <cell r="D2477">
            <v>0</v>
          </cell>
          <cell r="E2477"/>
        </row>
        <row r="2478">
          <cell r="A2478" t="str">
            <v>KFKD140H0EN1</v>
          </cell>
          <cell r="B2478" t="str">
            <v>Фанкойл</v>
          </cell>
          <cell r="C2478">
            <v>0</v>
          </cell>
          <cell r="D2478">
            <v>0</v>
          </cell>
          <cell r="E2478"/>
        </row>
        <row r="2479">
          <cell r="A2479" t="str">
            <v>KFKD20H0EN1</v>
          </cell>
          <cell r="B2479" t="str">
            <v>Фанкойл</v>
          </cell>
          <cell r="C2479">
            <v>0</v>
          </cell>
          <cell r="D2479">
            <v>0</v>
          </cell>
          <cell r="E2479"/>
        </row>
        <row r="2480">
          <cell r="A2480" t="str">
            <v>KFKD30H0EN1</v>
          </cell>
          <cell r="B2480" t="str">
            <v>Фанкойл</v>
          </cell>
          <cell r="C2480">
            <v>0</v>
          </cell>
          <cell r="D2480">
            <v>0</v>
          </cell>
          <cell r="E2480"/>
        </row>
        <row r="2481">
          <cell r="A2481" t="str">
            <v>KFKD38H0EN1</v>
          </cell>
          <cell r="B2481" t="str">
            <v>Фанкойл</v>
          </cell>
          <cell r="C2481">
            <v>0</v>
          </cell>
          <cell r="D2481">
            <v>0</v>
          </cell>
          <cell r="E2481"/>
        </row>
        <row r="2482">
          <cell r="A2482" t="str">
            <v>KFKD48H0EN1</v>
          </cell>
          <cell r="B2482" t="str">
            <v>Фанкойл</v>
          </cell>
          <cell r="C2482">
            <v>0</v>
          </cell>
          <cell r="D2482">
            <v>0</v>
          </cell>
          <cell r="E2482"/>
        </row>
        <row r="2483">
          <cell r="A2483" t="str">
            <v>KFKD57H0EN1</v>
          </cell>
          <cell r="B2483" t="str">
            <v>Фанкойл</v>
          </cell>
          <cell r="C2483">
            <v>0</v>
          </cell>
          <cell r="D2483">
            <v>0</v>
          </cell>
          <cell r="E2483"/>
        </row>
        <row r="2484">
          <cell r="A2484" t="str">
            <v>KFKD70H0EN1</v>
          </cell>
          <cell r="B2484" t="str">
            <v>Фанкойл</v>
          </cell>
          <cell r="C2484">
            <v>0</v>
          </cell>
          <cell r="D2484">
            <v>0</v>
          </cell>
          <cell r="E2484"/>
        </row>
        <row r="2485">
          <cell r="A2485" t="str">
            <v>KFKD89H0EN1</v>
          </cell>
          <cell r="B2485" t="str">
            <v>Фанкойл</v>
          </cell>
          <cell r="C2485">
            <v>0</v>
          </cell>
          <cell r="D2485">
            <v>0</v>
          </cell>
          <cell r="E2485"/>
        </row>
        <row r="2486">
          <cell r="A2486" t="str">
            <v>KFKF112H0EN1</v>
          </cell>
          <cell r="B2486" t="str">
            <v>Канальный фанкойл средненапорный</v>
          </cell>
          <cell r="C2486">
            <v>10</v>
          </cell>
          <cell r="D2486">
            <v>14</v>
          </cell>
          <cell r="E2486"/>
        </row>
        <row r="2487">
          <cell r="A2487" t="str">
            <v>KFKF130H0EN1</v>
          </cell>
          <cell r="B2487" t="str">
            <v>Канальный фанкойл средненапорный</v>
          </cell>
          <cell r="C2487">
            <v>8</v>
          </cell>
          <cell r="D2487">
            <v>9</v>
          </cell>
          <cell r="E2487"/>
        </row>
        <row r="2488">
          <cell r="A2488" t="str">
            <v>KFKF25H0EN1</v>
          </cell>
          <cell r="B2488" t="str">
            <v>Канальный фанкойл средненапорный</v>
          </cell>
          <cell r="C2488">
            <v>0</v>
          </cell>
          <cell r="D2488" t="str">
            <v>&gt;50</v>
          </cell>
          <cell r="E2488"/>
        </row>
        <row r="2489">
          <cell r="A2489" t="str">
            <v>KFKF34H0EN1</v>
          </cell>
          <cell r="B2489" t="str">
            <v>Канальный фанкойл средненапорный</v>
          </cell>
          <cell r="C2489">
            <v>0</v>
          </cell>
          <cell r="D2489" t="str">
            <v>&gt;50</v>
          </cell>
          <cell r="E2489"/>
        </row>
        <row r="2490">
          <cell r="A2490" t="str">
            <v>KFKF44H0EN1</v>
          </cell>
          <cell r="B2490" t="str">
            <v>Канальный фанкойл средненапорный</v>
          </cell>
          <cell r="C2490">
            <v>23</v>
          </cell>
          <cell r="D2490" t="str">
            <v>&gt;50</v>
          </cell>
          <cell r="E2490"/>
        </row>
        <row r="2491">
          <cell r="A2491" t="str">
            <v>KFKF50H0EN1</v>
          </cell>
          <cell r="B2491" t="str">
            <v>Канальный фанкойл средненапорный</v>
          </cell>
          <cell r="C2491">
            <v>8</v>
          </cell>
          <cell r="D2491" t="str">
            <v>&gt;50</v>
          </cell>
          <cell r="E2491"/>
        </row>
        <row r="2492">
          <cell r="A2492" t="str">
            <v>KFKF60H0EN1</v>
          </cell>
          <cell r="B2492" t="str">
            <v>Канальный фанкойл средненапорный</v>
          </cell>
          <cell r="C2492">
            <v>11</v>
          </cell>
          <cell r="D2492" t="str">
            <v>&gt;50</v>
          </cell>
          <cell r="E2492"/>
        </row>
        <row r="2493">
          <cell r="A2493" t="str">
            <v>KFKF72H0EN1</v>
          </cell>
          <cell r="B2493" t="str">
            <v>Канальный фанкойл средненапорный</v>
          </cell>
          <cell r="C2493">
            <v>24</v>
          </cell>
          <cell r="D2493">
            <v>13</v>
          </cell>
          <cell r="E2493"/>
        </row>
        <row r="2494">
          <cell r="A2494" t="str">
            <v>KFKF80H0EN1</v>
          </cell>
          <cell r="B2494" t="str">
            <v>Канальный фанкойл средненапорный</v>
          </cell>
          <cell r="C2494">
            <v>9</v>
          </cell>
          <cell r="D2494">
            <v>8</v>
          </cell>
          <cell r="E2494"/>
        </row>
        <row r="2495">
          <cell r="A2495" t="str">
            <v>KFKF92H0EN1</v>
          </cell>
          <cell r="B2495" t="str">
            <v>Канальный фанкойл средненапорный</v>
          </cell>
          <cell r="C2495">
            <v>0</v>
          </cell>
          <cell r="D2495">
            <v>14</v>
          </cell>
          <cell r="E2495"/>
        </row>
        <row r="2496">
          <cell r="A2496" t="str">
            <v>KFTE112H0EN1</v>
          </cell>
          <cell r="B2496" t="str">
            <v>Канальный фанкойл высоконапорный</v>
          </cell>
          <cell r="C2496">
            <v>0</v>
          </cell>
          <cell r="D2496">
            <v>25</v>
          </cell>
          <cell r="E2496"/>
        </row>
        <row r="2497">
          <cell r="A2497" t="str">
            <v>KFTE120H0EN1</v>
          </cell>
          <cell r="B2497" t="str">
            <v>Канальный фанкойл высоконапорный</v>
          </cell>
          <cell r="C2497">
            <v>0</v>
          </cell>
          <cell r="D2497">
            <v>12</v>
          </cell>
          <cell r="E2497"/>
        </row>
        <row r="2498">
          <cell r="A2498" t="str">
            <v>KFTE140H0EN1</v>
          </cell>
          <cell r="B2498" t="str">
            <v>Канальный фанкойл высоконапорный</v>
          </cell>
          <cell r="C2498">
            <v>0</v>
          </cell>
          <cell r="D2498">
            <v>21</v>
          </cell>
          <cell r="E2498"/>
        </row>
        <row r="2499">
          <cell r="A2499" t="str">
            <v>KFTE158H0EN1</v>
          </cell>
          <cell r="B2499" t="str">
            <v>Канальный фанкойл высоконапорный</v>
          </cell>
          <cell r="C2499">
            <v>5</v>
          </cell>
          <cell r="D2499">
            <v>12</v>
          </cell>
          <cell r="E2499"/>
        </row>
        <row r="2500">
          <cell r="A2500" t="str">
            <v>KFTE200H0EN1</v>
          </cell>
          <cell r="B2500" t="str">
            <v>Канальный фанкойл высоконапорный</v>
          </cell>
          <cell r="C2500">
            <v>0</v>
          </cell>
          <cell r="D2500">
            <v>4</v>
          </cell>
          <cell r="E2500"/>
        </row>
        <row r="2501">
          <cell r="A2501" t="str">
            <v>KFTE65H0EN1</v>
          </cell>
          <cell r="B2501" t="str">
            <v>Канальный фанкойл высоконапорный</v>
          </cell>
          <cell r="C2501">
            <v>0</v>
          </cell>
          <cell r="D2501">
            <v>43</v>
          </cell>
          <cell r="E2501"/>
        </row>
        <row r="2502">
          <cell r="A2502" t="str">
            <v>KFTE89H0EN1</v>
          </cell>
          <cell r="B2502" t="str">
            <v>Канальный фанкойл высоконапорный</v>
          </cell>
          <cell r="C2502">
            <v>0</v>
          </cell>
          <cell r="D2502">
            <v>20</v>
          </cell>
          <cell r="E2502"/>
        </row>
        <row r="2503">
          <cell r="A2503" t="str">
            <v>KFVE112H0EN1D</v>
          </cell>
          <cell r="B2503" t="str">
            <v>Кассетный фанкойл 900x900</v>
          </cell>
          <cell r="C2503">
            <v>12</v>
          </cell>
          <cell r="D2503">
            <v>32</v>
          </cell>
          <cell r="E2503"/>
        </row>
        <row r="2504">
          <cell r="A2504" t="str">
            <v>KFVE140H0EN1D</v>
          </cell>
          <cell r="B2504" t="str">
            <v>Кассетный фанкойл 900x900</v>
          </cell>
          <cell r="C2504">
            <v>0</v>
          </cell>
          <cell r="D2504">
            <v>0</v>
          </cell>
          <cell r="E2504"/>
        </row>
        <row r="2505">
          <cell r="A2505" t="str">
            <v>KFVE57H0EN1D</v>
          </cell>
          <cell r="B2505" t="str">
            <v>Кассетный фанкойл 900x900</v>
          </cell>
          <cell r="C2505">
            <v>0</v>
          </cell>
          <cell r="D2505">
            <v>0</v>
          </cell>
          <cell r="E2505"/>
        </row>
        <row r="2506">
          <cell r="A2506" t="str">
            <v>KFVE70H0EN1D</v>
          </cell>
          <cell r="B2506" t="str">
            <v>Кассетный фанкойл 900x900</v>
          </cell>
          <cell r="C2506">
            <v>0</v>
          </cell>
          <cell r="D2506" t="str">
            <v>&gt;50</v>
          </cell>
          <cell r="E2506"/>
        </row>
        <row r="2507">
          <cell r="A2507" t="str">
            <v>KFVE78H0EN1D</v>
          </cell>
          <cell r="B2507" t="str">
            <v>Кассетный фанкойл 900x900</v>
          </cell>
          <cell r="C2507">
            <v>0</v>
          </cell>
          <cell r="D2507">
            <v>28</v>
          </cell>
          <cell r="E2507"/>
        </row>
        <row r="2508">
          <cell r="A2508" t="str">
            <v>KFVE89H0EN1D</v>
          </cell>
          <cell r="B2508" t="str">
            <v>Кассетный фанкойл 900x900</v>
          </cell>
          <cell r="C2508">
            <v>0</v>
          </cell>
          <cell r="D2508">
            <v>0</v>
          </cell>
          <cell r="E2508"/>
        </row>
        <row r="2509">
          <cell r="A2509" t="str">
            <v>KFZH30H0EN1</v>
          </cell>
          <cell r="B2509" t="str">
            <v>Кассетный фанкойл 600x600</v>
          </cell>
          <cell r="C2509">
            <v>30</v>
          </cell>
          <cell r="D2509" t="str">
            <v>&gt;50</v>
          </cell>
          <cell r="E2509"/>
        </row>
        <row r="2510">
          <cell r="A2510" t="str">
            <v>KFZH38H0EN1</v>
          </cell>
          <cell r="B2510" t="str">
            <v>Кассетный фанкойл 600x600</v>
          </cell>
          <cell r="C2510">
            <v>0</v>
          </cell>
          <cell r="D2510" t="str">
            <v>&gt;50</v>
          </cell>
          <cell r="E2510"/>
        </row>
        <row r="2511">
          <cell r="A2511" t="str">
            <v>KFZH43H0EN1</v>
          </cell>
          <cell r="B2511" t="str">
            <v>Кассетный фанкойл 600x600</v>
          </cell>
          <cell r="C2511">
            <v>0</v>
          </cell>
          <cell r="D2511" t="str">
            <v>&gt;50</v>
          </cell>
          <cell r="E2511"/>
        </row>
        <row r="2512">
          <cell r="A2512" t="str">
            <v>KFZH48H0EN1</v>
          </cell>
          <cell r="B2512" t="str">
            <v>Кассетный фанкойл 600x600</v>
          </cell>
          <cell r="C2512">
            <v>0</v>
          </cell>
          <cell r="D2512" t="str">
            <v>&gt;50</v>
          </cell>
          <cell r="E2512"/>
        </row>
        <row r="2513">
          <cell r="A2513" t="str">
            <v>KQKD102H0EN1</v>
          </cell>
          <cell r="B2513" t="str">
            <v>Канальный фанкойл средненапорный</v>
          </cell>
          <cell r="C2513">
            <v>14</v>
          </cell>
          <cell r="D2513">
            <v>0</v>
          </cell>
          <cell r="E2513"/>
        </row>
        <row r="2514">
          <cell r="A2514" t="str">
            <v>KQKD115H0EN1</v>
          </cell>
          <cell r="B2514" t="str">
            <v>Канальный фанкойл средненапорный</v>
          </cell>
          <cell r="C2514">
            <v>20</v>
          </cell>
          <cell r="D2514">
            <v>0</v>
          </cell>
          <cell r="E2514"/>
        </row>
        <row r="2515">
          <cell r="A2515" t="str">
            <v>KQKD20H0EN1</v>
          </cell>
          <cell r="B2515" t="str">
            <v>Канальный фанкойл средненапорный</v>
          </cell>
          <cell r="C2515">
            <v>1</v>
          </cell>
          <cell r="D2515">
            <v>28</v>
          </cell>
          <cell r="E2515"/>
        </row>
        <row r="2516">
          <cell r="A2516" t="str">
            <v>KQKD27H0EN1</v>
          </cell>
          <cell r="B2516" t="str">
            <v>Канальный фанкойл средненапорный</v>
          </cell>
          <cell r="C2516">
            <v>0</v>
          </cell>
          <cell r="D2516">
            <v>0</v>
          </cell>
          <cell r="E2516"/>
        </row>
        <row r="2517">
          <cell r="A2517" t="str">
            <v>KQKD38H0EN1</v>
          </cell>
          <cell r="B2517" t="str">
            <v>Канальный фанкойл средненапорный</v>
          </cell>
          <cell r="C2517">
            <v>0</v>
          </cell>
          <cell r="D2517">
            <v>2</v>
          </cell>
          <cell r="E2517"/>
        </row>
        <row r="2518">
          <cell r="A2518" t="str">
            <v>KQKD43H0EN1</v>
          </cell>
          <cell r="B2518" t="str">
            <v>Канальный фанкойл средненапорный</v>
          </cell>
          <cell r="C2518">
            <v>0</v>
          </cell>
          <cell r="D2518">
            <v>0</v>
          </cell>
          <cell r="E2518"/>
        </row>
        <row r="2519">
          <cell r="A2519" t="str">
            <v>KQKD50H0EN1</v>
          </cell>
          <cell r="B2519" t="str">
            <v>Канальный фанкойл средненапорный</v>
          </cell>
          <cell r="C2519">
            <v>0</v>
          </cell>
          <cell r="D2519">
            <v>0</v>
          </cell>
          <cell r="E2519"/>
        </row>
        <row r="2520">
          <cell r="A2520" t="str">
            <v>KQKD68H0EN1</v>
          </cell>
          <cell r="B2520" t="str">
            <v>Канальный фанкойл средненапорный</v>
          </cell>
          <cell r="C2520">
            <v>0</v>
          </cell>
          <cell r="D2520">
            <v>1</v>
          </cell>
          <cell r="E2520"/>
        </row>
        <row r="2521">
          <cell r="A2521" t="str">
            <v>KQKD78H0EN1</v>
          </cell>
          <cell r="B2521" t="str">
            <v>Канальный фанкойл средненапорный</v>
          </cell>
          <cell r="C2521">
            <v>0</v>
          </cell>
          <cell r="D2521">
            <v>0</v>
          </cell>
          <cell r="E2521"/>
        </row>
        <row r="2522">
          <cell r="A2522" t="str">
            <v>KQVE105H0EN1D</v>
          </cell>
          <cell r="B2522" t="str">
            <v>Кассетный фанкойл 900x900</v>
          </cell>
          <cell r="C2522">
            <v>0</v>
          </cell>
          <cell r="D2522">
            <v>0</v>
          </cell>
          <cell r="E2522"/>
        </row>
        <row r="2523">
          <cell r="A2523" t="str">
            <v>KQVE50H0EN1D</v>
          </cell>
          <cell r="B2523" t="str">
            <v>Кассетный фанкойл 900x900</v>
          </cell>
          <cell r="C2523">
            <v>0</v>
          </cell>
          <cell r="D2523">
            <v>0</v>
          </cell>
          <cell r="E2523"/>
        </row>
        <row r="2524">
          <cell r="A2524" t="str">
            <v>KQVE60H0EN1D</v>
          </cell>
          <cell r="B2524" t="str">
            <v>Кассетный фанкойл 900x900</v>
          </cell>
          <cell r="C2524">
            <v>0</v>
          </cell>
          <cell r="D2524">
            <v>1</v>
          </cell>
          <cell r="E2524"/>
        </row>
        <row r="2525">
          <cell r="A2525" t="str">
            <v>KQVE62H0EN1D</v>
          </cell>
          <cell r="B2525" t="str">
            <v>Кассетный фанкойл 900x900</v>
          </cell>
          <cell r="C2525">
            <v>0</v>
          </cell>
          <cell r="D2525">
            <v>12</v>
          </cell>
          <cell r="E2525"/>
        </row>
        <row r="2526">
          <cell r="A2526" t="str">
            <v>KQVE67H0EN1D</v>
          </cell>
          <cell r="B2526" t="str">
            <v>Кассетный фанкойл 900x900</v>
          </cell>
          <cell r="C2526">
            <v>0</v>
          </cell>
          <cell r="D2526">
            <v>21</v>
          </cell>
          <cell r="E2526"/>
        </row>
        <row r="2527">
          <cell r="A2527" t="str">
            <v>KQVE93H0EN1D</v>
          </cell>
          <cell r="B2527" t="str">
            <v>Кассетный фанкойл 900x900</v>
          </cell>
          <cell r="C2527">
            <v>0</v>
          </cell>
          <cell r="D2527">
            <v>15</v>
          </cell>
          <cell r="E2527"/>
        </row>
        <row r="2528">
          <cell r="A2528" t="str">
            <v>KQZE25H0EN1</v>
          </cell>
          <cell r="B2528" t="str">
            <v>Кассетный фанкойл 600x600</v>
          </cell>
          <cell r="C2528">
            <v>0</v>
          </cell>
          <cell r="D2528">
            <v>0</v>
          </cell>
          <cell r="E2528"/>
        </row>
        <row r="2529">
          <cell r="A2529" t="str">
            <v>KQZE30H0EN1</v>
          </cell>
          <cell r="B2529" t="str">
            <v>Кассетный фанкойл 600x600</v>
          </cell>
          <cell r="C2529">
            <v>0</v>
          </cell>
          <cell r="D2529">
            <v>0</v>
          </cell>
          <cell r="E2529"/>
        </row>
        <row r="2530">
          <cell r="A2530" t="str">
            <v>KQZE32H0EN1</v>
          </cell>
          <cell r="B2530" t="str">
            <v>Кассетный фанкойл 600x600</v>
          </cell>
          <cell r="C2530">
            <v>16</v>
          </cell>
          <cell r="D2530">
            <v>0</v>
          </cell>
          <cell r="E2530"/>
        </row>
        <row r="2531">
          <cell r="A2531" t="str">
            <v>KQZE35H0EN1</v>
          </cell>
          <cell r="B2531" t="str">
            <v>Кассетный фанкойл 600x600</v>
          </cell>
          <cell r="C2531">
            <v>13</v>
          </cell>
          <cell r="D2531">
            <v>0</v>
          </cell>
          <cell r="E2531"/>
        </row>
        <row r="2532">
          <cell r="A2532" t="str">
            <v>MK02A3HCBS</v>
          </cell>
          <cell r="B2532" t="str">
            <v>Фанкойл</v>
          </cell>
          <cell r="C2532">
            <v>0</v>
          </cell>
          <cell r="D2532">
            <v>0</v>
          </cell>
          <cell r="E2532"/>
        </row>
        <row r="2533">
          <cell r="A2533" t="str">
            <v>MK02A3SCBS</v>
          </cell>
          <cell r="B2533" t="str">
            <v>Фанкойл</v>
          </cell>
          <cell r="C2533">
            <v>0</v>
          </cell>
          <cell r="D2533">
            <v>0</v>
          </cell>
          <cell r="E2533"/>
        </row>
        <row r="2534">
          <cell r="A2534" t="str">
            <v>MK02A3UCBS</v>
          </cell>
          <cell r="B2534" t="str">
            <v>Фанкойл</v>
          </cell>
          <cell r="C2534">
            <v>0</v>
          </cell>
          <cell r="D2534" t="str">
            <v>&gt;50</v>
          </cell>
          <cell r="E2534"/>
        </row>
        <row r="2535">
          <cell r="A2535" t="str">
            <v>MK03A3HCBS</v>
          </cell>
          <cell r="B2535" t="str">
            <v>Фанкойл</v>
          </cell>
          <cell r="C2535">
            <v>0</v>
          </cell>
          <cell r="D2535">
            <v>0</v>
          </cell>
          <cell r="E2535"/>
        </row>
        <row r="2536">
          <cell r="A2536" t="str">
            <v>MK03A3SCBS</v>
          </cell>
          <cell r="B2536" t="str">
            <v>Фанкойл</v>
          </cell>
          <cell r="C2536">
            <v>0</v>
          </cell>
          <cell r="D2536">
            <v>0</v>
          </cell>
          <cell r="E2536"/>
        </row>
        <row r="2537">
          <cell r="A2537" t="str">
            <v>MK03A3UCBS</v>
          </cell>
          <cell r="B2537" t="str">
            <v>Фанкойл</v>
          </cell>
          <cell r="C2537" t="str">
            <v>&gt;50</v>
          </cell>
          <cell r="D2537" t="str">
            <v>&gt;50</v>
          </cell>
          <cell r="E2537"/>
        </row>
        <row r="2538">
          <cell r="A2538" t="str">
            <v>MK04A3HCBS</v>
          </cell>
          <cell r="B2538" t="str">
            <v>Фанкойл</v>
          </cell>
          <cell r="C2538">
            <v>0</v>
          </cell>
          <cell r="D2538">
            <v>0</v>
          </cell>
          <cell r="E2538"/>
        </row>
        <row r="2539">
          <cell r="A2539" t="str">
            <v>MK04A3SCBS</v>
          </cell>
          <cell r="B2539" t="str">
            <v>Фанкойл</v>
          </cell>
          <cell r="C2539">
            <v>0</v>
          </cell>
          <cell r="D2539">
            <v>0</v>
          </cell>
          <cell r="E2539"/>
        </row>
        <row r="2540">
          <cell r="A2540" t="str">
            <v>MK04A3UCBS</v>
          </cell>
          <cell r="B2540" t="str">
            <v>Фанкойл</v>
          </cell>
          <cell r="C2540">
            <v>40</v>
          </cell>
          <cell r="D2540">
            <v>31</v>
          </cell>
          <cell r="E2540"/>
        </row>
        <row r="2541">
          <cell r="A2541" t="str">
            <v>MK05A3HCBS</v>
          </cell>
          <cell r="B2541" t="str">
            <v>Фанкойл</v>
          </cell>
          <cell r="C2541">
            <v>0</v>
          </cell>
          <cell r="D2541">
            <v>0</v>
          </cell>
          <cell r="E2541"/>
        </row>
        <row r="2542">
          <cell r="A2542" t="str">
            <v>MK05A3SCBS</v>
          </cell>
          <cell r="B2542" t="str">
            <v>Фанкойл</v>
          </cell>
          <cell r="C2542">
            <v>0</v>
          </cell>
          <cell r="D2542">
            <v>0</v>
          </cell>
          <cell r="E2542"/>
        </row>
        <row r="2543">
          <cell r="A2543" t="str">
            <v>MK05A3UCBS</v>
          </cell>
          <cell r="B2543" t="str">
            <v>Фанкойл</v>
          </cell>
          <cell r="C2543">
            <v>0</v>
          </cell>
          <cell r="D2543" t="str">
            <v>&gt;50</v>
          </cell>
          <cell r="E2543"/>
        </row>
        <row r="2544">
          <cell r="A2544" t="str">
            <v>MK06A3HCBS</v>
          </cell>
          <cell r="B2544" t="str">
            <v>Фанкойл</v>
          </cell>
          <cell r="C2544">
            <v>0</v>
          </cell>
          <cell r="D2544">
            <v>0</v>
          </cell>
          <cell r="E2544"/>
        </row>
        <row r="2545">
          <cell r="A2545" t="str">
            <v>MK06A3SCBS</v>
          </cell>
          <cell r="B2545" t="str">
            <v>Фанкойл</v>
          </cell>
          <cell r="C2545">
            <v>0</v>
          </cell>
          <cell r="D2545">
            <v>0</v>
          </cell>
          <cell r="E2545"/>
        </row>
        <row r="2546">
          <cell r="A2546" t="str">
            <v>MK06A3UCBS</v>
          </cell>
          <cell r="B2546" t="str">
            <v>Фанкойл</v>
          </cell>
          <cell r="C2546">
            <v>0</v>
          </cell>
          <cell r="D2546" t="str">
            <v>&gt;50</v>
          </cell>
          <cell r="E2546"/>
        </row>
        <row r="2547">
          <cell r="A2547" t="str">
            <v>MK07A3HCBS</v>
          </cell>
          <cell r="B2547" t="str">
            <v>Фанкойл</v>
          </cell>
          <cell r="C2547">
            <v>0</v>
          </cell>
          <cell r="D2547">
            <v>0</v>
          </cell>
          <cell r="E2547"/>
        </row>
        <row r="2548">
          <cell r="A2548" t="str">
            <v>MK07A3SCBS</v>
          </cell>
          <cell r="B2548" t="str">
            <v>Фанкойл</v>
          </cell>
          <cell r="C2548">
            <v>0</v>
          </cell>
          <cell r="D2548">
            <v>0</v>
          </cell>
          <cell r="E2548"/>
        </row>
        <row r="2549">
          <cell r="A2549" t="str">
            <v>MK07A3UCBS</v>
          </cell>
          <cell r="B2549" t="str">
            <v>Фанкойл</v>
          </cell>
          <cell r="C2549">
            <v>0</v>
          </cell>
          <cell r="D2549">
            <v>38</v>
          </cell>
          <cell r="E2549"/>
        </row>
        <row r="2550">
          <cell r="A2550" t="str">
            <v>MK08A3HCBS</v>
          </cell>
          <cell r="B2550" t="str">
            <v>Фанкойл</v>
          </cell>
          <cell r="C2550">
            <v>0</v>
          </cell>
          <cell r="D2550">
            <v>0</v>
          </cell>
          <cell r="E2550"/>
        </row>
        <row r="2551">
          <cell r="A2551" t="str">
            <v>MK08A3SCBS</v>
          </cell>
          <cell r="B2551" t="str">
            <v>Фанкойл</v>
          </cell>
          <cell r="C2551">
            <v>0</v>
          </cell>
          <cell r="D2551">
            <v>0</v>
          </cell>
          <cell r="E2551"/>
        </row>
        <row r="2552">
          <cell r="A2552" t="str">
            <v>MK08A3UCBS</v>
          </cell>
          <cell r="B2552" t="str">
            <v>Фанкойл</v>
          </cell>
          <cell r="C2552">
            <v>12</v>
          </cell>
          <cell r="D2552">
            <v>0</v>
          </cell>
          <cell r="E2552"/>
        </row>
        <row r="2553">
          <cell r="A2553" t="str">
            <v>MK10A3HCBS</v>
          </cell>
          <cell r="B2553" t="str">
            <v>Фанкойл</v>
          </cell>
          <cell r="C2553">
            <v>0</v>
          </cell>
          <cell r="D2553">
            <v>0</v>
          </cell>
          <cell r="E2553"/>
        </row>
        <row r="2554">
          <cell r="A2554" t="str">
            <v>MK10A3SCBS</v>
          </cell>
          <cell r="B2554" t="str">
            <v>Фанкойл</v>
          </cell>
          <cell r="C2554">
            <v>0</v>
          </cell>
          <cell r="D2554">
            <v>0</v>
          </cell>
          <cell r="E2554"/>
        </row>
        <row r="2555">
          <cell r="A2555" t="str">
            <v>MK10A3UCBS</v>
          </cell>
          <cell r="B2555" t="str">
            <v>Фанкойл</v>
          </cell>
          <cell r="C2555">
            <v>0</v>
          </cell>
          <cell r="D2555">
            <v>11</v>
          </cell>
          <cell r="E2555"/>
        </row>
        <row r="2556">
          <cell r="A2556" t="str">
            <v>MK12A3HCBS</v>
          </cell>
          <cell r="B2556" t="str">
            <v>Фанкойл</v>
          </cell>
          <cell r="C2556">
            <v>0</v>
          </cell>
          <cell r="D2556">
            <v>0</v>
          </cell>
          <cell r="E2556"/>
        </row>
        <row r="2557">
          <cell r="A2557" t="str">
            <v>MK12A3SCBS</v>
          </cell>
          <cell r="B2557" t="str">
            <v>Фанкойл</v>
          </cell>
          <cell r="C2557">
            <v>0</v>
          </cell>
          <cell r="D2557">
            <v>0</v>
          </cell>
          <cell r="E2557"/>
        </row>
        <row r="2558">
          <cell r="A2558" t="str">
            <v>MK12A3UCBS</v>
          </cell>
          <cell r="B2558" t="str">
            <v>Фанкойл</v>
          </cell>
          <cell r="C2558">
            <v>0</v>
          </cell>
          <cell r="D2558">
            <v>8</v>
          </cell>
          <cell r="E2558"/>
        </row>
        <row r="2559">
          <cell r="A2559" t="str">
            <v>MK14A3HCBS</v>
          </cell>
          <cell r="B2559" t="str">
            <v>Фанкойл</v>
          </cell>
          <cell r="C2559">
            <v>0</v>
          </cell>
          <cell r="D2559">
            <v>0</v>
          </cell>
          <cell r="E2559"/>
        </row>
        <row r="2560">
          <cell r="A2560" t="str">
            <v>MK14A3SCBS</v>
          </cell>
          <cell r="B2560" t="str">
            <v>Фанкойл</v>
          </cell>
          <cell r="C2560">
            <v>0</v>
          </cell>
          <cell r="D2560">
            <v>0</v>
          </cell>
          <cell r="E2560"/>
        </row>
        <row r="2561">
          <cell r="A2561" t="str">
            <v>MK14A3UCBS</v>
          </cell>
          <cell r="B2561" t="str">
            <v>Фанкойл</v>
          </cell>
          <cell r="C2561">
            <v>0</v>
          </cell>
          <cell r="D2561">
            <v>8</v>
          </cell>
          <cell r="E2561"/>
        </row>
        <row r="2562">
          <cell r="A2562" t="str">
            <v>MKA-1200FA</v>
          </cell>
          <cell r="B2562" t="str">
            <v>Фанкойл</v>
          </cell>
          <cell r="C2562">
            <v>0</v>
          </cell>
          <cell r="D2562">
            <v>0</v>
          </cell>
          <cell r="E2562"/>
        </row>
        <row r="2563">
          <cell r="A2563" t="str">
            <v>MKA-1200RA</v>
          </cell>
          <cell r="B2563" t="str">
            <v>Фанкойл</v>
          </cell>
          <cell r="C2563">
            <v>0</v>
          </cell>
          <cell r="D2563">
            <v>0</v>
          </cell>
          <cell r="E2563"/>
        </row>
        <row r="2564">
          <cell r="A2564" t="str">
            <v>MKA-1500FA</v>
          </cell>
          <cell r="B2564" t="str">
            <v>Фанкойл</v>
          </cell>
          <cell r="C2564">
            <v>0</v>
          </cell>
          <cell r="D2564">
            <v>0</v>
          </cell>
          <cell r="E2564"/>
        </row>
        <row r="2565">
          <cell r="A2565" t="str">
            <v>MKA-1500RA</v>
          </cell>
          <cell r="B2565" t="str">
            <v>Фанкойл</v>
          </cell>
          <cell r="C2565">
            <v>0</v>
          </cell>
          <cell r="D2565">
            <v>0</v>
          </cell>
          <cell r="E2565"/>
        </row>
        <row r="2566">
          <cell r="A2566" t="str">
            <v>MKA-600FA</v>
          </cell>
          <cell r="B2566" t="str">
            <v>Фанкойл</v>
          </cell>
          <cell r="C2566">
            <v>0</v>
          </cell>
          <cell r="D2566">
            <v>0</v>
          </cell>
          <cell r="E2566"/>
        </row>
        <row r="2567">
          <cell r="A2567" t="str">
            <v>MKA-600RA</v>
          </cell>
          <cell r="B2567" t="str">
            <v>Фанкойл</v>
          </cell>
          <cell r="C2567">
            <v>0</v>
          </cell>
          <cell r="D2567">
            <v>0</v>
          </cell>
          <cell r="E2567"/>
        </row>
        <row r="2568">
          <cell r="A2568" t="str">
            <v>MKA-750FA</v>
          </cell>
          <cell r="B2568" t="str">
            <v>Фанкойл</v>
          </cell>
          <cell r="C2568">
            <v>0</v>
          </cell>
          <cell r="D2568">
            <v>0</v>
          </cell>
          <cell r="E2568"/>
        </row>
        <row r="2569">
          <cell r="A2569" t="str">
            <v>MKA-750RA</v>
          </cell>
          <cell r="B2569" t="str">
            <v>Фанкойл</v>
          </cell>
          <cell r="C2569">
            <v>0</v>
          </cell>
          <cell r="D2569">
            <v>0</v>
          </cell>
          <cell r="E2569"/>
        </row>
        <row r="2570">
          <cell r="A2570" t="str">
            <v>MKA-850FA</v>
          </cell>
          <cell r="B2570" t="str">
            <v>Фанкойл</v>
          </cell>
          <cell r="C2570">
            <v>0</v>
          </cell>
          <cell r="D2570">
            <v>0</v>
          </cell>
          <cell r="E2570"/>
        </row>
        <row r="2571">
          <cell r="A2571" t="str">
            <v>MKA-850RA</v>
          </cell>
          <cell r="B2571" t="str">
            <v>Фанкойл</v>
          </cell>
          <cell r="C2571">
            <v>0</v>
          </cell>
          <cell r="D2571">
            <v>0</v>
          </cell>
          <cell r="E2571"/>
        </row>
        <row r="2572">
          <cell r="A2572" t="str">
            <v>MKA-950FA</v>
          </cell>
          <cell r="B2572" t="str">
            <v>Фанкойл</v>
          </cell>
          <cell r="C2572">
            <v>0</v>
          </cell>
          <cell r="D2572">
            <v>8</v>
          </cell>
          <cell r="E2572"/>
        </row>
        <row r="2573">
          <cell r="A2573" t="str">
            <v>MKA-950RA</v>
          </cell>
          <cell r="B2573" t="str">
            <v>Фанкойл</v>
          </cell>
          <cell r="C2573">
            <v>0</v>
          </cell>
          <cell r="D2573">
            <v>0</v>
          </cell>
          <cell r="E2573"/>
        </row>
        <row r="2574">
          <cell r="A2574" t="str">
            <v>MKA-V1200FA</v>
          </cell>
          <cell r="B2574" t="str">
            <v>Кассетный фанкойл 900x900</v>
          </cell>
          <cell r="C2574">
            <v>0</v>
          </cell>
          <cell r="D2574">
            <v>0</v>
          </cell>
          <cell r="E2574"/>
        </row>
        <row r="2575">
          <cell r="A2575" t="str">
            <v>MKA-V1200R</v>
          </cell>
          <cell r="B2575" t="str">
            <v>Кассетный фанкойл 900x900</v>
          </cell>
          <cell r="C2575">
            <v>24</v>
          </cell>
          <cell r="D2575">
            <v>0</v>
          </cell>
          <cell r="E2575"/>
        </row>
        <row r="2576">
          <cell r="A2576" t="str">
            <v>MKA-V1500FA</v>
          </cell>
          <cell r="B2576" t="str">
            <v>Кассетный фанкойл 900x900</v>
          </cell>
          <cell r="C2576">
            <v>0</v>
          </cell>
          <cell r="D2576">
            <v>0</v>
          </cell>
          <cell r="E2576"/>
        </row>
        <row r="2577">
          <cell r="A2577" t="str">
            <v>MKA-V1500R</v>
          </cell>
          <cell r="B2577" t="str">
            <v>Кассетный фанкойл 900x900</v>
          </cell>
          <cell r="C2577">
            <v>0</v>
          </cell>
          <cell r="D2577">
            <v>0</v>
          </cell>
          <cell r="E2577"/>
        </row>
        <row r="2578">
          <cell r="A2578" t="str">
            <v>MKA-V600FA</v>
          </cell>
          <cell r="B2578" t="str">
            <v>Кассетный фанкойл 900x900</v>
          </cell>
          <cell r="C2578">
            <v>0</v>
          </cell>
          <cell r="D2578">
            <v>0</v>
          </cell>
          <cell r="E2578"/>
        </row>
        <row r="2579">
          <cell r="A2579" t="str">
            <v>MKA-V600R</v>
          </cell>
          <cell r="B2579" t="str">
            <v>Кассетный фанкойл 900x900</v>
          </cell>
          <cell r="C2579">
            <v>0</v>
          </cell>
          <cell r="D2579">
            <v>0</v>
          </cell>
          <cell r="E2579"/>
        </row>
        <row r="2580">
          <cell r="A2580" t="str">
            <v>MKA-V750FA</v>
          </cell>
          <cell r="B2580" t="str">
            <v>Кассетный фанкойл 900x900</v>
          </cell>
          <cell r="C2580">
            <v>0</v>
          </cell>
          <cell r="D2580">
            <v>0</v>
          </cell>
          <cell r="E2580"/>
        </row>
        <row r="2581">
          <cell r="A2581" t="str">
            <v>MKA-V750R</v>
          </cell>
          <cell r="B2581" t="str">
            <v>Кассетный фанкойл 900x900</v>
          </cell>
          <cell r="C2581">
            <v>0</v>
          </cell>
          <cell r="D2581">
            <v>0</v>
          </cell>
          <cell r="E2581"/>
        </row>
        <row r="2582">
          <cell r="A2582" t="str">
            <v>MKA-V850FA</v>
          </cell>
          <cell r="B2582" t="str">
            <v>Кассетный фанкойл 900x900</v>
          </cell>
          <cell r="C2582">
            <v>0</v>
          </cell>
          <cell r="D2582">
            <v>0</v>
          </cell>
          <cell r="E2582"/>
        </row>
        <row r="2583">
          <cell r="A2583" t="str">
            <v>MKA-V850R</v>
          </cell>
          <cell r="B2583" t="str">
            <v>Кассетный фанкойл 900x900</v>
          </cell>
          <cell r="C2583">
            <v>0</v>
          </cell>
          <cell r="D2583">
            <v>0</v>
          </cell>
          <cell r="E2583"/>
        </row>
        <row r="2584">
          <cell r="A2584" t="str">
            <v>MKA-V950FA</v>
          </cell>
          <cell r="B2584" t="str">
            <v>Кассетный фанкойл 900x900</v>
          </cell>
          <cell r="C2584">
            <v>0</v>
          </cell>
          <cell r="D2584">
            <v>0</v>
          </cell>
          <cell r="E2584"/>
        </row>
        <row r="2585">
          <cell r="A2585" t="str">
            <v>MKA-V950R</v>
          </cell>
          <cell r="B2585" t="str">
            <v>Кассетный фанкойл 900x900</v>
          </cell>
          <cell r="C2585">
            <v>0</v>
          </cell>
          <cell r="D2585">
            <v>0</v>
          </cell>
          <cell r="E2585"/>
        </row>
        <row r="2586">
          <cell r="A2586" t="str">
            <v>MKC-300R-BA</v>
          </cell>
          <cell r="B2586" t="str">
            <v>Фанкойл</v>
          </cell>
          <cell r="C2586">
            <v>0</v>
          </cell>
          <cell r="D2586">
            <v>0</v>
          </cell>
          <cell r="E2586"/>
        </row>
        <row r="2587">
          <cell r="A2587" t="str">
            <v>MKC-400R-B</v>
          </cell>
          <cell r="B2587" t="str">
            <v>Фанкойл</v>
          </cell>
          <cell r="C2587">
            <v>0</v>
          </cell>
          <cell r="D2587">
            <v>0</v>
          </cell>
          <cell r="E2587"/>
        </row>
        <row r="2588">
          <cell r="A2588" t="str">
            <v>MKC-V300R-B</v>
          </cell>
          <cell r="B2588" t="str">
            <v>Кассетный фанкойл однопоточный</v>
          </cell>
          <cell r="C2588">
            <v>0</v>
          </cell>
          <cell r="D2588">
            <v>0</v>
          </cell>
          <cell r="E2588"/>
        </row>
        <row r="2589">
          <cell r="A2589" t="str">
            <v>MKC-V400R-B</v>
          </cell>
          <cell r="B2589" t="str">
            <v>Кассетный фанкойл однопоточный</v>
          </cell>
          <cell r="C2589">
            <v>0</v>
          </cell>
          <cell r="D2589">
            <v>0</v>
          </cell>
          <cell r="E2589"/>
        </row>
        <row r="2590">
          <cell r="A2590" t="str">
            <v>MKC-V600R-B</v>
          </cell>
          <cell r="B2590" t="str">
            <v>Кассетный фанкойл однопоточный</v>
          </cell>
          <cell r="C2590">
            <v>0</v>
          </cell>
          <cell r="D2590">
            <v>0</v>
          </cell>
          <cell r="E2590"/>
        </row>
        <row r="2591">
          <cell r="A2591" t="str">
            <v>MKD-300A</v>
          </cell>
          <cell r="B2591" t="str">
            <v>Фанкойл</v>
          </cell>
          <cell r="C2591">
            <v>0</v>
          </cell>
          <cell r="D2591">
            <v>0</v>
          </cell>
          <cell r="E2591"/>
        </row>
        <row r="2592">
          <cell r="A2592" t="str">
            <v>MKD-300SA</v>
          </cell>
          <cell r="B2592" t="str">
            <v>Фанкойл</v>
          </cell>
          <cell r="C2592">
            <v>0</v>
          </cell>
          <cell r="D2592">
            <v>4</v>
          </cell>
          <cell r="E2592"/>
        </row>
        <row r="2593">
          <cell r="A2593" t="str">
            <v>MKD-400A</v>
          </cell>
          <cell r="B2593" t="str">
            <v>Фанкойл</v>
          </cell>
          <cell r="C2593">
            <v>0</v>
          </cell>
          <cell r="D2593">
            <v>0</v>
          </cell>
          <cell r="E2593"/>
        </row>
        <row r="2594">
          <cell r="A2594" t="str">
            <v>MKD-400SA</v>
          </cell>
          <cell r="B2594" t="str">
            <v>Фанкойл</v>
          </cell>
          <cell r="C2594">
            <v>0</v>
          </cell>
          <cell r="D2594">
            <v>5</v>
          </cell>
          <cell r="E2594"/>
        </row>
        <row r="2595">
          <cell r="A2595" t="str">
            <v>MKD-450</v>
          </cell>
          <cell r="B2595" t="str">
            <v>Фанкойл</v>
          </cell>
          <cell r="C2595">
            <v>0</v>
          </cell>
          <cell r="D2595">
            <v>0</v>
          </cell>
          <cell r="E2595"/>
        </row>
        <row r="2596">
          <cell r="A2596" t="str">
            <v>MKD-450S</v>
          </cell>
          <cell r="B2596" t="str">
            <v>Фанкойл</v>
          </cell>
          <cell r="C2596">
            <v>0</v>
          </cell>
          <cell r="D2596">
            <v>0</v>
          </cell>
          <cell r="E2596"/>
        </row>
        <row r="2597">
          <cell r="A2597" t="str">
            <v>MKD-500A</v>
          </cell>
          <cell r="B2597" t="str">
            <v>Фанкойл</v>
          </cell>
          <cell r="C2597">
            <v>0</v>
          </cell>
          <cell r="D2597">
            <v>0</v>
          </cell>
          <cell r="E2597"/>
        </row>
        <row r="2598">
          <cell r="A2598" t="str">
            <v>MKD-500SA</v>
          </cell>
          <cell r="B2598" t="str">
            <v>Фанкойл</v>
          </cell>
          <cell r="C2598">
            <v>0</v>
          </cell>
          <cell r="D2598">
            <v>0</v>
          </cell>
          <cell r="E2598"/>
        </row>
        <row r="2599">
          <cell r="A2599" t="str">
            <v>MKD-V300</v>
          </cell>
          <cell r="B2599" t="str">
            <v>Кассетный фанкойл 600x600</v>
          </cell>
          <cell r="C2599" t="str">
            <v>&gt;50</v>
          </cell>
          <cell r="D2599">
            <v>10</v>
          </cell>
          <cell r="E2599"/>
        </row>
        <row r="2600">
          <cell r="A2600" t="str">
            <v>MKD-V300FA</v>
          </cell>
          <cell r="B2600" t="str">
            <v>Кассетный фанкойл 600x600</v>
          </cell>
          <cell r="C2600">
            <v>0</v>
          </cell>
          <cell r="D2600">
            <v>0</v>
          </cell>
          <cell r="E2600"/>
        </row>
        <row r="2601">
          <cell r="A2601" t="str">
            <v>MKD-V400</v>
          </cell>
          <cell r="B2601" t="str">
            <v>Кассетный фанкойл 600x600</v>
          </cell>
          <cell r="C2601" t="str">
            <v>&gt;50</v>
          </cell>
          <cell r="D2601">
            <v>4</v>
          </cell>
          <cell r="E2601"/>
        </row>
        <row r="2602">
          <cell r="A2602" t="str">
            <v>MKD-V400FA</v>
          </cell>
          <cell r="B2602" t="str">
            <v>Кассетный фанкойл 600x600</v>
          </cell>
          <cell r="C2602">
            <v>0</v>
          </cell>
          <cell r="D2602">
            <v>0</v>
          </cell>
          <cell r="E2602"/>
        </row>
        <row r="2603">
          <cell r="A2603" t="str">
            <v>MKD-V500</v>
          </cell>
          <cell r="B2603" t="str">
            <v>Кассетный фанкойл 600x600</v>
          </cell>
          <cell r="C2603">
            <v>14</v>
          </cell>
          <cell r="D2603">
            <v>30</v>
          </cell>
          <cell r="E2603"/>
        </row>
        <row r="2604">
          <cell r="A2604" t="str">
            <v>MKD-V500FA</v>
          </cell>
          <cell r="B2604" t="str">
            <v>Кассетный фанкойл 600x600</v>
          </cell>
          <cell r="C2604">
            <v>0</v>
          </cell>
          <cell r="D2604">
            <v>0</v>
          </cell>
          <cell r="E2604"/>
        </row>
        <row r="2605">
          <cell r="A2605" t="str">
            <v>MKG-250-C</v>
          </cell>
          <cell r="B2605" t="str">
            <v>Фанкойл</v>
          </cell>
          <cell r="C2605">
            <v>0</v>
          </cell>
          <cell r="D2605">
            <v>0</v>
          </cell>
          <cell r="E2605"/>
        </row>
        <row r="2606">
          <cell r="A2606" t="str">
            <v>MKG-250-D</v>
          </cell>
          <cell r="B2606" t="str">
            <v>Фанкойл</v>
          </cell>
          <cell r="C2606">
            <v>0</v>
          </cell>
          <cell r="D2606">
            <v>0</v>
          </cell>
          <cell r="E2606"/>
        </row>
        <row r="2607">
          <cell r="A2607" t="str">
            <v>MKG-300-C</v>
          </cell>
          <cell r="B2607" t="str">
            <v>Фанкойл</v>
          </cell>
          <cell r="C2607">
            <v>0</v>
          </cell>
          <cell r="D2607">
            <v>0</v>
          </cell>
          <cell r="E2607"/>
        </row>
        <row r="2608">
          <cell r="A2608" t="str">
            <v>MKG-300-D</v>
          </cell>
          <cell r="B2608" t="str">
            <v>Фанкойл</v>
          </cell>
          <cell r="C2608">
            <v>0</v>
          </cell>
          <cell r="D2608">
            <v>0</v>
          </cell>
          <cell r="E2608"/>
        </row>
        <row r="2609">
          <cell r="A2609" t="str">
            <v>MKG-400-C</v>
          </cell>
          <cell r="B2609" t="str">
            <v>Фанкойл</v>
          </cell>
          <cell r="C2609">
            <v>0</v>
          </cell>
          <cell r="D2609">
            <v>0</v>
          </cell>
          <cell r="E2609"/>
        </row>
        <row r="2610">
          <cell r="A2610" t="str">
            <v>MKG-400-D</v>
          </cell>
          <cell r="B2610" t="str">
            <v>Фанкойл</v>
          </cell>
          <cell r="C2610">
            <v>0</v>
          </cell>
          <cell r="D2610">
            <v>0</v>
          </cell>
          <cell r="E2610"/>
        </row>
        <row r="2611">
          <cell r="A2611" t="str">
            <v>MKG-500-C</v>
          </cell>
          <cell r="B2611" t="str">
            <v>Фанкойл</v>
          </cell>
          <cell r="C2611">
            <v>0</v>
          </cell>
          <cell r="D2611">
            <v>0</v>
          </cell>
          <cell r="E2611"/>
        </row>
        <row r="2612">
          <cell r="A2612" t="str">
            <v>MKG-500-D</v>
          </cell>
          <cell r="B2612" t="str">
            <v>Фанкойл</v>
          </cell>
          <cell r="C2612">
            <v>0</v>
          </cell>
          <cell r="D2612">
            <v>0</v>
          </cell>
          <cell r="E2612"/>
        </row>
        <row r="2613">
          <cell r="A2613" t="str">
            <v>MKG-600-C</v>
          </cell>
          <cell r="B2613" t="str">
            <v>Фанкойл</v>
          </cell>
          <cell r="C2613">
            <v>0</v>
          </cell>
          <cell r="D2613">
            <v>0</v>
          </cell>
          <cell r="E2613"/>
        </row>
        <row r="2614">
          <cell r="A2614" t="str">
            <v>MKG-600-D</v>
          </cell>
          <cell r="B2614" t="str">
            <v>Фанкойл</v>
          </cell>
          <cell r="C2614">
            <v>0</v>
          </cell>
          <cell r="D2614">
            <v>0</v>
          </cell>
          <cell r="E2614"/>
        </row>
        <row r="2615">
          <cell r="A2615" t="str">
            <v>MKG-V250C</v>
          </cell>
          <cell r="B2615" t="str">
            <v>Настенный фанкойл</v>
          </cell>
          <cell r="C2615">
            <v>0</v>
          </cell>
          <cell r="D2615">
            <v>0</v>
          </cell>
          <cell r="E2615"/>
        </row>
        <row r="2616">
          <cell r="A2616" t="str">
            <v>MKG-V250D</v>
          </cell>
          <cell r="B2616" t="str">
            <v>Настенный фанкойл</v>
          </cell>
          <cell r="C2616">
            <v>0</v>
          </cell>
          <cell r="D2616">
            <v>0</v>
          </cell>
          <cell r="E2616"/>
        </row>
        <row r="2617">
          <cell r="A2617" t="str">
            <v>MKG-V300C</v>
          </cell>
          <cell r="B2617" t="str">
            <v>Настенный фанкойл</v>
          </cell>
          <cell r="C2617">
            <v>0</v>
          </cell>
          <cell r="D2617">
            <v>19</v>
          </cell>
          <cell r="E2617"/>
        </row>
        <row r="2618">
          <cell r="A2618" t="str">
            <v>MKG-V300D</v>
          </cell>
          <cell r="B2618" t="str">
            <v>Настенный фанкойл</v>
          </cell>
          <cell r="C2618">
            <v>0</v>
          </cell>
          <cell r="D2618">
            <v>0</v>
          </cell>
          <cell r="E2618"/>
        </row>
        <row r="2619">
          <cell r="A2619" t="str">
            <v>MKG-V400C</v>
          </cell>
          <cell r="B2619" t="str">
            <v>Настенный фанкойл</v>
          </cell>
          <cell r="C2619">
            <v>9</v>
          </cell>
          <cell r="D2619">
            <v>16</v>
          </cell>
          <cell r="E2619"/>
        </row>
        <row r="2620">
          <cell r="A2620" t="str">
            <v>MKG-V400D</v>
          </cell>
          <cell r="B2620" t="str">
            <v>Настенный фанкойл</v>
          </cell>
          <cell r="C2620">
            <v>0</v>
          </cell>
          <cell r="D2620">
            <v>0</v>
          </cell>
          <cell r="E2620"/>
        </row>
        <row r="2621">
          <cell r="A2621" t="str">
            <v>MKG-V500C</v>
          </cell>
          <cell r="B2621" t="str">
            <v>Настенный фанкойл</v>
          </cell>
          <cell r="C2621">
            <v>1</v>
          </cell>
          <cell r="D2621">
            <v>19</v>
          </cell>
          <cell r="E2621"/>
        </row>
        <row r="2622">
          <cell r="A2622" t="str">
            <v>MKG-V500D</v>
          </cell>
          <cell r="B2622" t="str">
            <v>Настенный фанкойл</v>
          </cell>
          <cell r="C2622">
            <v>0</v>
          </cell>
          <cell r="D2622">
            <v>0</v>
          </cell>
          <cell r="E2622"/>
        </row>
        <row r="2623">
          <cell r="A2623" t="str">
            <v>MKG-V600C</v>
          </cell>
          <cell r="B2623" t="str">
            <v>Настенный фанкойл</v>
          </cell>
          <cell r="C2623">
            <v>0</v>
          </cell>
          <cell r="D2623">
            <v>19</v>
          </cell>
          <cell r="E2623"/>
        </row>
        <row r="2624">
          <cell r="A2624" t="str">
            <v>MKG-V600D</v>
          </cell>
          <cell r="B2624" t="str">
            <v>Настенный фанкойл</v>
          </cell>
          <cell r="C2624">
            <v>0</v>
          </cell>
          <cell r="D2624">
            <v>0</v>
          </cell>
          <cell r="E2624"/>
        </row>
        <row r="2625">
          <cell r="A2625" t="str">
            <v>MKH1-150-R3</v>
          </cell>
          <cell r="B2625" t="str">
            <v>Фанкойл</v>
          </cell>
          <cell r="C2625">
            <v>0</v>
          </cell>
          <cell r="D2625">
            <v>0</v>
          </cell>
          <cell r="E2625"/>
        </row>
        <row r="2626">
          <cell r="A2626" t="str">
            <v>MKH1-150-R4</v>
          </cell>
          <cell r="B2626" t="str">
            <v>Фанкойл</v>
          </cell>
          <cell r="C2626">
            <v>0</v>
          </cell>
          <cell r="D2626">
            <v>0</v>
          </cell>
          <cell r="E2626"/>
        </row>
        <row r="2627">
          <cell r="A2627" t="str">
            <v>MKH1-150F-R4</v>
          </cell>
          <cell r="B2627" t="str">
            <v>Фанкойл</v>
          </cell>
          <cell r="C2627">
            <v>0</v>
          </cell>
          <cell r="D2627">
            <v>0</v>
          </cell>
          <cell r="E2627"/>
        </row>
        <row r="2628">
          <cell r="A2628" t="str">
            <v>MKH1-250-R3</v>
          </cell>
          <cell r="B2628" t="str">
            <v>Фанкойл</v>
          </cell>
          <cell r="C2628">
            <v>0</v>
          </cell>
          <cell r="D2628">
            <v>0</v>
          </cell>
          <cell r="E2628"/>
        </row>
        <row r="2629">
          <cell r="A2629" t="str">
            <v>MKH1-250-R4</v>
          </cell>
          <cell r="B2629" t="str">
            <v>Фанкойл</v>
          </cell>
          <cell r="C2629">
            <v>0</v>
          </cell>
          <cell r="D2629">
            <v>0</v>
          </cell>
          <cell r="E2629"/>
        </row>
        <row r="2630">
          <cell r="A2630" t="str">
            <v>MKH1-250F-R4</v>
          </cell>
          <cell r="B2630" t="str">
            <v>Фанкойл</v>
          </cell>
          <cell r="C2630">
            <v>0</v>
          </cell>
          <cell r="D2630">
            <v>0</v>
          </cell>
          <cell r="E2630"/>
        </row>
        <row r="2631">
          <cell r="A2631" t="str">
            <v>MKH1-350-R3</v>
          </cell>
          <cell r="B2631" t="str">
            <v>Фанкойл</v>
          </cell>
          <cell r="C2631">
            <v>0</v>
          </cell>
          <cell r="D2631">
            <v>0</v>
          </cell>
          <cell r="E2631"/>
        </row>
        <row r="2632">
          <cell r="A2632" t="str">
            <v>MKH1-350-R4</v>
          </cell>
          <cell r="B2632" t="str">
            <v>Фанкойл</v>
          </cell>
          <cell r="C2632">
            <v>0</v>
          </cell>
          <cell r="D2632">
            <v>0</v>
          </cell>
          <cell r="E2632"/>
        </row>
        <row r="2633">
          <cell r="A2633" t="str">
            <v>MKH1-350F-R4</v>
          </cell>
          <cell r="B2633" t="str">
            <v>Фанкойл</v>
          </cell>
          <cell r="C2633">
            <v>0</v>
          </cell>
          <cell r="D2633">
            <v>0</v>
          </cell>
          <cell r="E2633"/>
        </row>
        <row r="2634">
          <cell r="A2634" t="str">
            <v>MKH1-500-R3</v>
          </cell>
          <cell r="B2634" t="str">
            <v>Фанкойл</v>
          </cell>
          <cell r="C2634">
            <v>0</v>
          </cell>
          <cell r="D2634">
            <v>0</v>
          </cell>
          <cell r="E2634"/>
        </row>
        <row r="2635">
          <cell r="A2635" t="str">
            <v>MKH1-500-R4</v>
          </cell>
          <cell r="B2635" t="str">
            <v>Фанкойл</v>
          </cell>
          <cell r="C2635">
            <v>0</v>
          </cell>
          <cell r="D2635">
            <v>0</v>
          </cell>
          <cell r="E2635"/>
        </row>
        <row r="2636">
          <cell r="A2636" t="str">
            <v>MKH1-500F-R4</v>
          </cell>
          <cell r="B2636" t="str">
            <v>Фанкойл</v>
          </cell>
          <cell r="C2636">
            <v>0</v>
          </cell>
          <cell r="D2636">
            <v>0</v>
          </cell>
          <cell r="E2636"/>
        </row>
        <row r="2637">
          <cell r="A2637" t="str">
            <v>MKH1-700-R3</v>
          </cell>
          <cell r="B2637" t="str">
            <v>Фанкойл</v>
          </cell>
          <cell r="C2637">
            <v>0</v>
          </cell>
          <cell r="D2637">
            <v>0</v>
          </cell>
          <cell r="E2637"/>
        </row>
        <row r="2638">
          <cell r="A2638" t="str">
            <v>MKH1-700-R4</v>
          </cell>
          <cell r="B2638" t="str">
            <v>Фанкойл</v>
          </cell>
          <cell r="C2638">
            <v>0</v>
          </cell>
          <cell r="D2638">
            <v>0</v>
          </cell>
          <cell r="E2638"/>
        </row>
        <row r="2639">
          <cell r="A2639" t="str">
            <v>MKH1-700F-R4</v>
          </cell>
          <cell r="B2639" t="str">
            <v>Фанкойл</v>
          </cell>
          <cell r="C2639">
            <v>0</v>
          </cell>
          <cell r="D2639">
            <v>0</v>
          </cell>
          <cell r="E2639"/>
        </row>
        <row r="2640">
          <cell r="A2640" t="str">
            <v>MKH1-800-R3</v>
          </cell>
          <cell r="B2640" t="str">
            <v>Фанкойл</v>
          </cell>
          <cell r="C2640">
            <v>0</v>
          </cell>
          <cell r="D2640">
            <v>0</v>
          </cell>
          <cell r="E2640"/>
        </row>
        <row r="2641">
          <cell r="A2641" t="str">
            <v>MKH1-800-R4</v>
          </cell>
          <cell r="B2641" t="str">
            <v>Фанкойл</v>
          </cell>
          <cell r="C2641">
            <v>0</v>
          </cell>
          <cell r="D2641">
            <v>0</v>
          </cell>
          <cell r="E2641"/>
        </row>
        <row r="2642">
          <cell r="A2642" t="str">
            <v>MKH1-800F-R4</v>
          </cell>
          <cell r="B2642" t="str">
            <v>Фанкойл</v>
          </cell>
          <cell r="C2642">
            <v>0</v>
          </cell>
          <cell r="D2642">
            <v>0</v>
          </cell>
          <cell r="E2642"/>
        </row>
        <row r="2643">
          <cell r="A2643" t="str">
            <v>MKH1-V150-R3</v>
          </cell>
          <cell r="B2643" t="str">
            <v>Напольно-потолочный фанкойл в корпусе</v>
          </cell>
          <cell r="C2643">
            <v>0</v>
          </cell>
          <cell r="D2643">
            <v>0</v>
          </cell>
          <cell r="E2643"/>
        </row>
        <row r="2644">
          <cell r="A2644" t="str">
            <v>MKH1-V150-R4</v>
          </cell>
          <cell r="B2644" t="str">
            <v>Напольно-потолочный фанкойл в корпусе</v>
          </cell>
          <cell r="C2644">
            <v>0</v>
          </cell>
          <cell r="D2644">
            <v>0</v>
          </cell>
          <cell r="E2644"/>
        </row>
        <row r="2645">
          <cell r="A2645" t="str">
            <v>MKH1-V150F-R4</v>
          </cell>
          <cell r="B2645" t="str">
            <v>Напольно-потолочный фанкойл в корпусе</v>
          </cell>
          <cell r="C2645">
            <v>0</v>
          </cell>
          <cell r="D2645">
            <v>0</v>
          </cell>
          <cell r="E2645"/>
        </row>
        <row r="2646">
          <cell r="A2646" t="str">
            <v>MKH1-V250-R3</v>
          </cell>
          <cell r="B2646" t="str">
            <v>Напольно-потолочный фанкойл в корпусе</v>
          </cell>
          <cell r="C2646">
            <v>0</v>
          </cell>
          <cell r="D2646">
            <v>0</v>
          </cell>
          <cell r="E2646"/>
        </row>
        <row r="2647">
          <cell r="A2647" t="str">
            <v>MKH1-V250-R4</v>
          </cell>
          <cell r="B2647" t="str">
            <v>Напольно-потолочный фанкойл в корпусе</v>
          </cell>
          <cell r="C2647">
            <v>0</v>
          </cell>
          <cell r="D2647">
            <v>0</v>
          </cell>
          <cell r="E2647"/>
        </row>
        <row r="2648">
          <cell r="A2648" t="str">
            <v>MKH1-V250F-R4</v>
          </cell>
          <cell r="B2648" t="str">
            <v>Напольно-потолочный фанкойл в корпусе</v>
          </cell>
          <cell r="C2648">
            <v>0</v>
          </cell>
          <cell r="D2648">
            <v>0</v>
          </cell>
          <cell r="E2648"/>
        </row>
        <row r="2649">
          <cell r="A2649" t="str">
            <v>MKH1-V350-R3</v>
          </cell>
          <cell r="B2649" t="str">
            <v>Напольно-потолочный фанкойл в корпусе</v>
          </cell>
          <cell r="C2649">
            <v>0</v>
          </cell>
          <cell r="D2649">
            <v>0</v>
          </cell>
          <cell r="E2649"/>
        </row>
        <row r="2650">
          <cell r="A2650" t="str">
            <v>MKH1-V350-R4</v>
          </cell>
          <cell r="B2650" t="str">
            <v>Напольно-потолочный фанкойл в корпусе</v>
          </cell>
          <cell r="C2650">
            <v>0</v>
          </cell>
          <cell r="D2650">
            <v>0</v>
          </cell>
          <cell r="E2650"/>
        </row>
        <row r="2651">
          <cell r="A2651" t="str">
            <v>MKH1-V350F-R4</v>
          </cell>
          <cell r="B2651" t="str">
            <v>Напольно-потолочный фанкойл в корпусе</v>
          </cell>
          <cell r="C2651">
            <v>0</v>
          </cell>
          <cell r="D2651">
            <v>0</v>
          </cell>
          <cell r="E2651"/>
        </row>
        <row r="2652">
          <cell r="A2652" t="str">
            <v>MKH1-V500-R3</v>
          </cell>
          <cell r="B2652" t="str">
            <v>Напольно-потолочный фанкойл в корпусе</v>
          </cell>
          <cell r="C2652">
            <v>0</v>
          </cell>
          <cell r="D2652">
            <v>0</v>
          </cell>
          <cell r="E2652"/>
        </row>
        <row r="2653">
          <cell r="A2653" t="str">
            <v>MKH1-V500-R4</v>
          </cell>
          <cell r="B2653" t="str">
            <v>Напольно-потолочный фанкойл в корпусе</v>
          </cell>
          <cell r="C2653">
            <v>0</v>
          </cell>
          <cell r="D2653">
            <v>0</v>
          </cell>
          <cell r="E2653"/>
        </row>
        <row r="2654">
          <cell r="A2654" t="str">
            <v>MKH1-V500F-R4</v>
          </cell>
          <cell r="B2654" t="str">
            <v>Напольно-потолочный фанкойл в корпусе</v>
          </cell>
          <cell r="C2654">
            <v>0</v>
          </cell>
          <cell r="D2654">
            <v>0</v>
          </cell>
          <cell r="E2654"/>
        </row>
        <row r="2655">
          <cell r="A2655" t="str">
            <v>MKH1-V700-R3</v>
          </cell>
          <cell r="B2655" t="str">
            <v>Напольно-потолочный фанкойл в корпусе</v>
          </cell>
          <cell r="C2655">
            <v>0</v>
          </cell>
          <cell r="D2655">
            <v>0</v>
          </cell>
          <cell r="E2655"/>
        </row>
        <row r="2656">
          <cell r="A2656" t="str">
            <v>MKH1-V700-R4</v>
          </cell>
          <cell r="B2656" t="str">
            <v>Напольно-потолочный фанкойл в корпусе</v>
          </cell>
          <cell r="C2656">
            <v>0</v>
          </cell>
          <cell r="D2656">
            <v>0</v>
          </cell>
          <cell r="E2656"/>
        </row>
        <row r="2657">
          <cell r="A2657" t="str">
            <v>MKH1-V700F-R4</v>
          </cell>
          <cell r="B2657" t="str">
            <v>Напольно-потолочный фанкойл в корпусе</v>
          </cell>
          <cell r="C2657">
            <v>0</v>
          </cell>
          <cell r="D2657">
            <v>0</v>
          </cell>
          <cell r="E2657"/>
        </row>
        <row r="2658">
          <cell r="A2658" t="str">
            <v>MKH1-V800-R3</v>
          </cell>
          <cell r="B2658" t="str">
            <v>Напольно-потолочный фанкойл в корпусе</v>
          </cell>
          <cell r="C2658">
            <v>0</v>
          </cell>
          <cell r="D2658">
            <v>0</v>
          </cell>
          <cell r="E2658"/>
        </row>
        <row r="2659">
          <cell r="A2659" t="str">
            <v>MKH1-V800-R4</v>
          </cell>
          <cell r="B2659" t="str">
            <v>Напольно-потолочный фанкойл в корпусе</v>
          </cell>
          <cell r="C2659">
            <v>0</v>
          </cell>
          <cell r="D2659">
            <v>0</v>
          </cell>
          <cell r="E2659"/>
        </row>
        <row r="2660">
          <cell r="A2660" t="str">
            <v>MKH1-V800F-R4</v>
          </cell>
          <cell r="B2660" t="str">
            <v>Напольно-потолочный фанкойл в корпусе</v>
          </cell>
          <cell r="C2660">
            <v>0</v>
          </cell>
          <cell r="D2660">
            <v>0</v>
          </cell>
          <cell r="E2660"/>
        </row>
        <row r="2661">
          <cell r="A2661" t="str">
            <v>MKH2-150-R3</v>
          </cell>
          <cell r="B2661" t="str">
            <v>Фанкойл</v>
          </cell>
          <cell r="C2661">
            <v>0</v>
          </cell>
          <cell r="D2661">
            <v>0</v>
          </cell>
          <cell r="E2661"/>
        </row>
        <row r="2662">
          <cell r="A2662" t="str">
            <v>MKH2-150-R4</v>
          </cell>
          <cell r="B2662" t="str">
            <v>Фанкойл</v>
          </cell>
          <cell r="C2662">
            <v>0</v>
          </cell>
          <cell r="D2662">
            <v>0</v>
          </cell>
          <cell r="E2662"/>
        </row>
        <row r="2663">
          <cell r="A2663" t="str">
            <v>MKH2-150F-R4</v>
          </cell>
          <cell r="B2663" t="str">
            <v>Фанкойл</v>
          </cell>
          <cell r="C2663">
            <v>0</v>
          </cell>
          <cell r="D2663">
            <v>0</v>
          </cell>
          <cell r="E2663"/>
        </row>
        <row r="2664">
          <cell r="A2664" t="str">
            <v>MKH2-250-R3</v>
          </cell>
          <cell r="B2664" t="str">
            <v>Фанкойл</v>
          </cell>
          <cell r="C2664">
            <v>0</v>
          </cell>
          <cell r="D2664">
            <v>0</v>
          </cell>
          <cell r="E2664"/>
        </row>
        <row r="2665">
          <cell r="A2665" t="str">
            <v>MKH2-250-R4</v>
          </cell>
          <cell r="B2665" t="str">
            <v>Фанкойл</v>
          </cell>
          <cell r="C2665">
            <v>0</v>
          </cell>
          <cell r="D2665">
            <v>0</v>
          </cell>
          <cell r="E2665"/>
        </row>
        <row r="2666">
          <cell r="A2666" t="str">
            <v>MKH2-250F-R4</v>
          </cell>
          <cell r="B2666" t="str">
            <v>Фанкойл</v>
          </cell>
          <cell r="C2666">
            <v>0</v>
          </cell>
          <cell r="D2666">
            <v>0</v>
          </cell>
          <cell r="E2666"/>
        </row>
        <row r="2667">
          <cell r="A2667" t="str">
            <v>MKH2-350-R3</v>
          </cell>
          <cell r="B2667" t="str">
            <v>Фанкойл</v>
          </cell>
          <cell r="C2667">
            <v>0</v>
          </cell>
          <cell r="D2667">
            <v>0</v>
          </cell>
          <cell r="E2667"/>
        </row>
        <row r="2668">
          <cell r="A2668" t="str">
            <v>MKH2-350-R4</v>
          </cell>
          <cell r="B2668" t="str">
            <v>Фанкойл</v>
          </cell>
          <cell r="C2668">
            <v>0</v>
          </cell>
          <cell r="D2668">
            <v>0</v>
          </cell>
          <cell r="E2668"/>
        </row>
        <row r="2669">
          <cell r="A2669" t="str">
            <v>MKH2-350F-R4</v>
          </cell>
          <cell r="B2669" t="str">
            <v>Фанкойл</v>
          </cell>
          <cell r="C2669">
            <v>0</v>
          </cell>
          <cell r="D2669">
            <v>0</v>
          </cell>
          <cell r="E2669"/>
        </row>
        <row r="2670">
          <cell r="A2670" t="str">
            <v>MKH2-500-R3</v>
          </cell>
          <cell r="B2670" t="str">
            <v>Фанкойл</v>
          </cell>
          <cell r="C2670">
            <v>0</v>
          </cell>
          <cell r="D2670">
            <v>0</v>
          </cell>
          <cell r="E2670"/>
        </row>
        <row r="2671">
          <cell r="A2671" t="str">
            <v>MKH2-500-R4</v>
          </cell>
          <cell r="B2671" t="str">
            <v>Фанкойл</v>
          </cell>
          <cell r="C2671">
            <v>0</v>
          </cell>
          <cell r="D2671">
            <v>0</v>
          </cell>
          <cell r="E2671"/>
        </row>
        <row r="2672">
          <cell r="A2672" t="str">
            <v>MKH2-500F-R4</v>
          </cell>
          <cell r="B2672" t="str">
            <v>Фанкойл</v>
          </cell>
          <cell r="C2672">
            <v>0</v>
          </cell>
          <cell r="D2672">
            <v>0</v>
          </cell>
          <cell r="E2672"/>
        </row>
        <row r="2673">
          <cell r="A2673" t="str">
            <v>MKH2-700-R3</v>
          </cell>
          <cell r="B2673" t="str">
            <v>Фанкойл</v>
          </cell>
          <cell r="C2673">
            <v>0</v>
          </cell>
          <cell r="D2673">
            <v>0</v>
          </cell>
          <cell r="E2673"/>
        </row>
        <row r="2674">
          <cell r="A2674" t="str">
            <v>MKH2-700-R4</v>
          </cell>
          <cell r="B2674" t="str">
            <v>Фанкойл</v>
          </cell>
          <cell r="C2674">
            <v>0</v>
          </cell>
          <cell r="D2674">
            <v>0</v>
          </cell>
          <cell r="E2674"/>
        </row>
        <row r="2675">
          <cell r="A2675" t="str">
            <v>MKH2-700F-R4</v>
          </cell>
          <cell r="B2675" t="str">
            <v>Фанкойл</v>
          </cell>
          <cell r="C2675">
            <v>0</v>
          </cell>
          <cell r="D2675">
            <v>0</v>
          </cell>
          <cell r="E2675"/>
        </row>
        <row r="2676">
          <cell r="A2676" t="str">
            <v>MKH2-800-R3</v>
          </cell>
          <cell r="B2676" t="str">
            <v>Фанкойл</v>
          </cell>
          <cell r="C2676">
            <v>0</v>
          </cell>
          <cell r="D2676">
            <v>0</v>
          </cell>
          <cell r="E2676"/>
        </row>
        <row r="2677">
          <cell r="A2677" t="str">
            <v>MKH2-800-R4</v>
          </cell>
          <cell r="B2677" t="str">
            <v>Фанкойл</v>
          </cell>
          <cell r="C2677">
            <v>0</v>
          </cell>
          <cell r="D2677">
            <v>0</v>
          </cell>
          <cell r="E2677"/>
        </row>
        <row r="2678">
          <cell r="A2678" t="str">
            <v>MKH2-800F-R4</v>
          </cell>
          <cell r="B2678" t="str">
            <v>Фанкойл</v>
          </cell>
          <cell r="C2678">
            <v>0</v>
          </cell>
          <cell r="D2678">
            <v>0</v>
          </cell>
          <cell r="E2678"/>
        </row>
        <row r="2679">
          <cell r="A2679" t="str">
            <v>MKH2-V150-R3</v>
          </cell>
          <cell r="B2679" t="str">
            <v>Напольно-потолочный фанкойл в корпусе</v>
          </cell>
          <cell r="C2679">
            <v>0</v>
          </cell>
          <cell r="D2679">
            <v>0</v>
          </cell>
          <cell r="E2679"/>
        </row>
        <row r="2680">
          <cell r="A2680" t="str">
            <v>MKH2-V150-R4</v>
          </cell>
          <cell r="B2680" t="str">
            <v>Напольно-потолочный фанкойл в корпусе</v>
          </cell>
          <cell r="C2680">
            <v>0</v>
          </cell>
          <cell r="D2680">
            <v>0</v>
          </cell>
          <cell r="E2680"/>
        </row>
        <row r="2681">
          <cell r="A2681" t="str">
            <v>MKH2-V150F-R4</v>
          </cell>
          <cell r="B2681" t="str">
            <v>Напольно-потолочный фанкойл в корпусе</v>
          </cell>
          <cell r="C2681">
            <v>0</v>
          </cell>
          <cell r="D2681">
            <v>0</v>
          </cell>
          <cell r="E2681"/>
        </row>
        <row r="2682">
          <cell r="A2682" t="str">
            <v>MKH2-V250-R3</v>
          </cell>
          <cell r="B2682" t="str">
            <v>Напольно-потолочный фанкойл в корпусе</v>
          </cell>
          <cell r="C2682">
            <v>0</v>
          </cell>
          <cell r="D2682">
            <v>0</v>
          </cell>
          <cell r="E2682"/>
        </row>
        <row r="2683">
          <cell r="A2683" t="str">
            <v>MKH2-V250-R4</v>
          </cell>
          <cell r="B2683" t="str">
            <v>Напольно-потолочный фанкойл в корпусе</v>
          </cell>
          <cell r="C2683">
            <v>0</v>
          </cell>
          <cell r="D2683">
            <v>0</v>
          </cell>
          <cell r="E2683"/>
        </row>
        <row r="2684">
          <cell r="A2684" t="str">
            <v>MKH2-V250F-R4</v>
          </cell>
          <cell r="B2684" t="str">
            <v>Напольно-потолочный фанкойл в корпусе</v>
          </cell>
          <cell r="C2684">
            <v>0</v>
          </cell>
          <cell r="D2684">
            <v>0</v>
          </cell>
          <cell r="E2684"/>
        </row>
        <row r="2685">
          <cell r="A2685" t="str">
            <v>MKH2-V350-R3</v>
          </cell>
          <cell r="B2685" t="str">
            <v>Напольно-потолочный фанкойл в корпусе</v>
          </cell>
          <cell r="C2685">
            <v>0</v>
          </cell>
          <cell r="D2685">
            <v>0</v>
          </cell>
          <cell r="E2685"/>
        </row>
        <row r="2686">
          <cell r="A2686" t="str">
            <v>MKH2-V350-R4</v>
          </cell>
          <cell r="B2686" t="str">
            <v>Напольно-потолочный фанкойл в корпусе</v>
          </cell>
          <cell r="C2686">
            <v>0</v>
          </cell>
          <cell r="D2686">
            <v>0</v>
          </cell>
          <cell r="E2686"/>
        </row>
        <row r="2687">
          <cell r="A2687" t="str">
            <v>MKH2-V350F-R4</v>
          </cell>
          <cell r="B2687" t="str">
            <v>Напольно-потолочный фанкойл в корпусе</v>
          </cell>
          <cell r="C2687">
            <v>0</v>
          </cell>
          <cell r="D2687">
            <v>0</v>
          </cell>
          <cell r="E2687"/>
        </row>
        <row r="2688">
          <cell r="A2688" t="str">
            <v>MKH2-V500-R3</v>
          </cell>
          <cell r="B2688" t="str">
            <v>Напольно-потолочный фанкойл в корпусе</v>
          </cell>
          <cell r="C2688">
            <v>0</v>
          </cell>
          <cell r="D2688">
            <v>0</v>
          </cell>
          <cell r="E2688"/>
        </row>
        <row r="2689">
          <cell r="A2689" t="str">
            <v>MKH2-V500-R4</v>
          </cell>
          <cell r="B2689" t="str">
            <v>Напольно-потолочный фанкойл в корпусе</v>
          </cell>
          <cell r="C2689">
            <v>0</v>
          </cell>
          <cell r="D2689">
            <v>0</v>
          </cell>
          <cell r="E2689"/>
        </row>
        <row r="2690">
          <cell r="A2690" t="str">
            <v>MKH2-V500F-R4</v>
          </cell>
          <cell r="B2690" t="str">
            <v>Напольно-потолочный фанкойл в корпусе</v>
          </cell>
          <cell r="C2690">
            <v>0</v>
          </cell>
          <cell r="D2690">
            <v>0</v>
          </cell>
          <cell r="E2690"/>
        </row>
        <row r="2691">
          <cell r="A2691" t="str">
            <v>MKH2-V700-R3</v>
          </cell>
          <cell r="B2691" t="str">
            <v>Напольно-потолочный фанкойл в корпусе</v>
          </cell>
          <cell r="C2691">
            <v>0</v>
          </cell>
          <cell r="D2691">
            <v>0</v>
          </cell>
          <cell r="E2691"/>
        </row>
        <row r="2692">
          <cell r="A2692" t="str">
            <v>MKH2-V700-R4</v>
          </cell>
          <cell r="B2692" t="str">
            <v>Напольно-потолочный фанкойл в корпусе</v>
          </cell>
          <cell r="C2692">
            <v>0</v>
          </cell>
          <cell r="D2692">
            <v>0</v>
          </cell>
          <cell r="E2692"/>
        </row>
        <row r="2693">
          <cell r="A2693" t="str">
            <v>MKH2-V700F-R4</v>
          </cell>
          <cell r="B2693" t="str">
            <v>Напольно-потолочный фанкойл в корпусе</v>
          </cell>
          <cell r="C2693">
            <v>0</v>
          </cell>
          <cell r="D2693">
            <v>0</v>
          </cell>
          <cell r="E2693"/>
        </row>
        <row r="2694">
          <cell r="A2694" t="str">
            <v>MKH2-V800-R3</v>
          </cell>
          <cell r="B2694" t="str">
            <v>Напольно-потолочный фанкойл в корпусе</v>
          </cell>
          <cell r="C2694">
            <v>0</v>
          </cell>
          <cell r="D2694">
            <v>0</v>
          </cell>
          <cell r="E2694"/>
        </row>
        <row r="2695">
          <cell r="A2695" t="str">
            <v>MKH2-V800-R4</v>
          </cell>
          <cell r="B2695" t="str">
            <v>Напольно-потолочный фанкойл в корпусе</v>
          </cell>
          <cell r="C2695">
            <v>0</v>
          </cell>
          <cell r="D2695">
            <v>0</v>
          </cell>
          <cell r="E2695"/>
        </row>
        <row r="2696">
          <cell r="A2696" t="str">
            <v>MKH2-V800F-R4</v>
          </cell>
          <cell r="B2696" t="str">
            <v>Напольно-потолочный фанкойл в корпусе</v>
          </cell>
          <cell r="C2696">
            <v>0</v>
          </cell>
          <cell r="D2696">
            <v>0</v>
          </cell>
          <cell r="E2696"/>
        </row>
        <row r="2697">
          <cell r="A2697" t="str">
            <v>MKH3-150-R3</v>
          </cell>
          <cell r="B2697" t="str">
            <v>Фанкойл</v>
          </cell>
          <cell r="C2697">
            <v>0</v>
          </cell>
          <cell r="D2697">
            <v>0</v>
          </cell>
          <cell r="E2697"/>
        </row>
        <row r="2698">
          <cell r="A2698" t="str">
            <v>MKH3-150-R4</v>
          </cell>
          <cell r="B2698" t="str">
            <v>Фанкойл</v>
          </cell>
          <cell r="C2698">
            <v>0</v>
          </cell>
          <cell r="D2698">
            <v>0</v>
          </cell>
          <cell r="E2698"/>
        </row>
        <row r="2699">
          <cell r="A2699" t="str">
            <v>MKH3-150F-R4</v>
          </cell>
          <cell r="B2699" t="str">
            <v>Фанкойл</v>
          </cell>
          <cell r="C2699">
            <v>0</v>
          </cell>
          <cell r="D2699">
            <v>0</v>
          </cell>
          <cell r="E2699"/>
        </row>
        <row r="2700">
          <cell r="A2700" t="str">
            <v>MKH3-250-R3</v>
          </cell>
          <cell r="B2700" t="str">
            <v>Фанкойл</v>
          </cell>
          <cell r="C2700">
            <v>0</v>
          </cell>
          <cell r="D2700">
            <v>0</v>
          </cell>
          <cell r="E2700"/>
        </row>
        <row r="2701">
          <cell r="A2701" t="str">
            <v>MKH3-250-R4</v>
          </cell>
          <cell r="B2701" t="str">
            <v>Фанкойл</v>
          </cell>
          <cell r="C2701">
            <v>0</v>
          </cell>
          <cell r="D2701">
            <v>0</v>
          </cell>
          <cell r="E2701"/>
        </row>
        <row r="2702">
          <cell r="A2702" t="str">
            <v>MKH3-250F-R4</v>
          </cell>
          <cell r="B2702" t="str">
            <v>Фанкойл</v>
          </cell>
          <cell r="C2702">
            <v>0</v>
          </cell>
          <cell r="D2702">
            <v>0</v>
          </cell>
          <cell r="E2702"/>
        </row>
        <row r="2703">
          <cell r="A2703" t="str">
            <v>MKH3-350-R3</v>
          </cell>
          <cell r="B2703" t="str">
            <v>Фанкойл</v>
          </cell>
          <cell r="C2703">
            <v>0</v>
          </cell>
          <cell r="D2703">
            <v>0</v>
          </cell>
          <cell r="E2703"/>
        </row>
        <row r="2704">
          <cell r="A2704" t="str">
            <v>MKH3-350-R4</v>
          </cell>
          <cell r="B2704" t="str">
            <v>Фанкойл</v>
          </cell>
          <cell r="C2704">
            <v>0</v>
          </cell>
          <cell r="D2704">
            <v>0</v>
          </cell>
          <cell r="E2704"/>
        </row>
        <row r="2705">
          <cell r="A2705" t="str">
            <v>MKH3-350F-R4</v>
          </cell>
          <cell r="B2705" t="str">
            <v>Фанкойл</v>
          </cell>
          <cell r="C2705">
            <v>0</v>
          </cell>
          <cell r="D2705">
            <v>0</v>
          </cell>
          <cell r="E2705"/>
        </row>
        <row r="2706">
          <cell r="A2706" t="str">
            <v>MKH3-500-R3</v>
          </cell>
          <cell r="B2706" t="str">
            <v>Фанкойл</v>
          </cell>
          <cell r="C2706">
            <v>0</v>
          </cell>
          <cell r="D2706">
            <v>0</v>
          </cell>
          <cell r="E2706"/>
        </row>
        <row r="2707">
          <cell r="A2707" t="str">
            <v>MKH3-500-R4</v>
          </cell>
          <cell r="B2707" t="str">
            <v>Фанкойл</v>
          </cell>
          <cell r="C2707">
            <v>0</v>
          </cell>
          <cell r="D2707">
            <v>0</v>
          </cell>
          <cell r="E2707"/>
        </row>
        <row r="2708">
          <cell r="A2708" t="str">
            <v>MKH3-500F-R4</v>
          </cell>
          <cell r="B2708" t="str">
            <v>Фанкойл</v>
          </cell>
          <cell r="C2708">
            <v>0</v>
          </cell>
          <cell r="D2708">
            <v>0</v>
          </cell>
          <cell r="E2708"/>
        </row>
        <row r="2709">
          <cell r="A2709" t="str">
            <v>MKH3-700-R3</v>
          </cell>
          <cell r="B2709" t="str">
            <v>Фанкойл</v>
          </cell>
          <cell r="C2709">
            <v>0</v>
          </cell>
          <cell r="D2709">
            <v>0</v>
          </cell>
          <cell r="E2709"/>
        </row>
        <row r="2710">
          <cell r="A2710" t="str">
            <v>MKH3-700-R4</v>
          </cell>
          <cell r="B2710" t="str">
            <v>Фанкойл</v>
          </cell>
          <cell r="C2710">
            <v>0</v>
          </cell>
          <cell r="D2710">
            <v>0</v>
          </cell>
          <cell r="E2710"/>
        </row>
        <row r="2711">
          <cell r="A2711" t="str">
            <v>MKH3-700F-R4</v>
          </cell>
          <cell r="B2711" t="str">
            <v>Фанкойл</v>
          </cell>
          <cell r="C2711">
            <v>0</v>
          </cell>
          <cell r="D2711">
            <v>0</v>
          </cell>
          <cell r="E2711"/>
        </row>
        <row r="2712">
          <cell r="A2712" t="str">
            <v>MKH3-800-R3</v>
          </cell>
          <cell r="B2712" t="str">
            <v>Фанкойл</v>
          </cell>
          <cell r="C2712">
            <v>0</v>
          </cell>
          <cell r="D2712">
            <v>0</v>
          </cell>
          <cell r="E2712"/>
        </row>
        <row r="2713">
          <cell r="A2713" t="str">
            <v>MKH3-800-R4</v>
          </cell>
          <cell r="B2713" t="str">
            <v>Фанкойл</v>
          </cell>
          <cell r="C2713">
            <v>0</v>
          </cell>
          <cell r="D2713">
            <v>0</v>
          </cell>
          <cell r="E2713"/>
        </row>
        <row r="2714">
          <cell r="A2714" t="str">
            <v>MKH3-800F-R4</v>
          </cell>
          <cell r="B2714" t="str">
            <v>Фанкойл</v>
          </cell>
          <cell r="C2714">
            <v>0</v>
          </cell>
          <cell r="D2714">
            <v>0</v>
          </cell>
          <cell r="E2714"/>
        </row>
        <row r="2715">
          <cell r="A2715" t="str">
            <v>MKH3-V150-R3</v>
          </cell>
          <cell r="B2715" t="str">
            <v>Напольно-потолочный фанкойл без корпуса</v>
          </cell>
          <cell r="C2715">
            <v>0</v>
          </cell>
          <cell r="D2715">
            <v>0</v>
          </cell>
          <cell r="E2715"/>
        </row>
        <row r="2716">
          <cell r="A2716" t="str">
            <v>MKH3-V150-R4</v>
          </cell>
          <cell r="B2716" t="str">
            <v>Напольно-потолочный фанкойл без корпуса</v>
          </cell>
          <cell r="C2716">
            <v>0</v>
          </cell>
          <cell r="D2716">
            <v>0</v>
          </cell>
          <cell r="E2716"/>
        </row>
        <row r="2717">
          <cell r="A2717" t="str">
            <v>MKH3-V150F-R4</v>
          </cell>
          <cell r="B2717" t="str">
            <v>Напольно-потолочный фанкойл без корпуса</v>
          </cell>
          <cell r="C2717">
            <v>0</v>
          </cell>
          <cell r="D2717">
            <v>0</v>
          </cell>
          <cell r="E2717"/>
        </row>
        <row r="2718">
          <cell r="A2718" t="str">
            <v>MKH3-V250-R3</v>
          </cell>
          <cell r="B2718" t="str">
            <v>Напольно-потолочный фанкойл без корпуса</v>
          </cell>
          <cell r="C2718">
            <v>0</v>
          </cell>
          <cell r="D2718">
            <v>0</v>
          </cell>
          <cell r="E2718"/>
        </row>
        <row r="2719">
          <cell r="A2719" t="str">
            <v>MKH3-V250-R4</v>
          </cell>
          <cell r="B2719" t="str">
            <v>Напольно-потолочный фанкойл без корпуса</v>
          </cell>
          <cell r="C2719">
            <v>0</v>
          </cell>
          <cell r="D2719">
            <v>0</v>
          </cell>
          <cell r="E2719"/>
        </row>
        <row r="2720">
          <cell r="A2720" t="str">
            <v>MKH3-V250F-R4</v>
          </cell>
          <cell r="B2720" t="str">
            <v>Напольно-потолочный фанкойл без корпуса</v>
          </cell>
          <cell r="C2720">
            <v>0</v>
          </cell>
          <cell r="D2720">
            <v>0</v>
          </cell>
          <cell r="E2720"/>
        </row>
        <row r="2721">
          <cell r="A2721" t="str">
            <v>MKH3-V350-R3</v>
          </cell>
          <cell r="B2721" t="str">
            <v>Напольно-потолочный фанкойл без корпуса</v>
          </cell>
          <cell r="C2721">
            <v>0</v>
          </cell>
          <cell r="D2721">
            <v>0</v>
          </cell>
          <cell r="E2721"/>
        </row>
        <row r="2722">
          <cell r="A2722" t="str">
            <v>MKH3-V350-R4</v>
          </cell>
          <cell r="B2722" t="str">
            <v>Напольно-потолочный фанкойл без корпуса</v>
          </cell>
          <cell r="C2722">
            <v>0</v>
          </cell>
          <cell r="D2722">
            <v>0</v>
          </cell>
          <cell r="E2722"/>
        </row>
        <row r="2723">
          <cell r="A2723" t="str">
            <v>MKH3-V350F-R4</v>
          </cell>
          <cell r="B2723" t="str">
            <v>Напольно-потолочный фанкойл без корпуса</v>
          </cell>
          <cell r="C2723">
            <v>0</v>
          </cell>
          <cell r="D2723">
            <v>0</v>
          </cell>
          <cell r="E2723"/>
        </row>
        <row r="2724">
          <cell r="A2724" t="str">
            <v>MKH3-V500-R3</v>
          </cell>
          <cell r="B2724" t="str">
            <v>Напольно-потолочный фанкойл без корпуса</v>
          </cell>
          <cell r="C2724">
            <v>0</v>
          </cell>
          <cell r="D2724">
            <v>0</v>
          </cell>
          <cell r="E2724"/>
        </row>
        <row r="2725">
          <cell r="A2725" t="str">
            <v>MKH3-V500-R4</v>
          </cell>
          <cell r="B2725" t="str">
            <v>Напольно-потолочный фанкойл без корпуса</v>
          </cell>
          <cell r="C2725">
            <v>0</v>
          </cell>
          <cell r="D2725">
            <v>0</v>
          </cell>
          <cell r="E2725"/>
        </row>
        <row r="2726">
          <cell r="A2726" t="str">
            <v>MKH3-V500F-R4</v>
          </cell>
          <cell r="B2726" t="str">
            <v>Напольно-потолочный фанкойл без корпуса</v>
          </cell>
          <cell r="C2726">
            <v>0</v>
          </cell>
          <cell r="D2726">
            <v>0</v>
          </cell>
          <cell r="E2726"/>
        </row>
        <row r="2727">
          <cell r="A2727" t="str">
            <v>MKH3-V700-R3</v>
          </cell>
          <cell r="B2727" t="str">
            <v>Напольно-потолочный фанкойл без корпуса</v>
          </cell>
          <cell r="C2727">
            <v>0</v>
          </cell>
          <cell r="D2727">
            <v>0</v>
          </cell>
          <cell r="E2727"/>
        </row>
        <row r="2728">
          <cell r="A2728" t="str">
            <v>MKH3-V700-R4</v>
          </cell>
          <cell r="B2728" t="str">
            <v>Напольно-потолочный фанкойл без корпуса</v>
          </cell>
          <cell r="C2728">
            <v>0</v>
          </cell>
          <cell r="D2728">
            <v>0</v>
          </cell>
          <cell r="E2728"/>
        </row>
        <row r="2729">
          <cell r="A2729" t="str">
            <v>MKH3-V700F-R4</v>
          </cell>
          <cell r="B2729" t="str">
            <v>Напольно-потолочный фанкойл без корпуса</v>
          </cell>
          <cell r="C2729">
            <v>0</v>
          </cell>
          <cell r="D2729">
            <v>0</v>
          </cell>
          <cell r="E2729"/>
        </row>
        <row r="2730">
          <cell r="A2730" t="str">
            <v>MKH3-V800-R3</v>
          </cell>
          <cell r="B2730" t="str">
            <v>Напольно-потолочный фанкойл без корпуса</v>
          </cell>
          <cell r="C2730">
            <v>0</v>
          </cell>
          <cell r="D2730">
            <v>0</v>
          </cell>
          <cell r="E2730"/>
        </row>
        <row r="2731">
          <cell r="A2731" t="str">
            <v>MKH3-V800-R4</v>
          </cell>
          <cell r="B2731" t="str">
            <v>Напольно-потолочный фанкойл без корпуса</v>
          </cell>
          <cell r="C2731">
            <v>0</v>
          </cell>
          <cell r="D2731">
            <v>0</v>
          </cell>
          <cell r="E2731"/>
        </row>
        <row r="2732">
          <cell r="A2732" t="str">
            <v>MKH3-V800F-R4</v>
          </cell>
          <cell r="B2732" t="str">
            <v>Напольно-потолочный фанкойл без корпуса</v>
          </cell>
          <cell r="C2732">
            <v>0</v>
          </cell>
          <cell r="D2732">
            <v>0</v>
          </cell>
          <cell r="E2732"/>
        </row>
        <row r="2733">
          <cell r="A2733" t="str">
            <v>MKT2-V1000</v>
          </cell>
          <cell r="B2733" t="str">
            <v>Канальный фанкойл средненапорный</v>
          </cell>
          <cell r="C2733">
            <v>0</v>
          </cell>
          <cell r="D2733">
            <v>0</v>
          </cell>
          <cell r="E2733"/>
        </row>
        <row r="2734">
          <cell r="A2734" t="str">
            <v>MKT2-V1200</v>
          </cell>
          <cell r="B2734" t="str">
            <v>Канальный фанкойл средненапорный</v>
          </cell>
          <cell r="C2734">
            <v>0</v>
          </cell>
          <cell r="D2734">
            <v>0</v>
          </cell>
          <cell r="E2734"/>
        </row>
        <row r="2735">
          <cell r="A2735" t="str">
            <v>MKT2-V200</v>
          </cell>
          <cell r="B2735" t="str">
            <v>Канальный фанкойл средненапорный</v>
          </cell>
          <cell r="C2735">
            <v>0</v>
          </cell>
          <cell r="D2735">
            <v>0</v>
          </cell>
          <cell r="E2735"/>
        </row>
        <row r="2736">
          <cell r="A2736" t="str">
            <v>MKT2-V300</v>
          </cell>
          <cell r="B2736" t="str">
            <v>Канальный фанкойл средненапорный</v>
          </cell>
          <cell r="C2736">
            <v>0</v>
          </cell>
          <cell r="D2736">
            <v>0</v>
          </cell>
          <cell r="E2736"/>
        </row>
        <row r="2737">
          <cell r="A2737" t="str">
            <v>MKT2-V400</v>
          </cell>
          <cell r="B2737" t="str">
            <v>Канальный фанкойл средненапорный</v>
          </cell>
          <cell r="C2737">
            <v>0</v>
          </cell>
          <cell r="D2737">
            <v>0</v>
          </cell>
          <cell r="E2737"/>
        </row>
        <row r="2738">
          <cell r="A2738" t="str">
            <v>MKT2-V500</v>
          </cell>
          <cell r="B2738" t="str">
            <v>Канальный фанкойл средненапорный</v>
          </cell>
          <cell r="C2738">
            <v>0</v>
          </cell>
          <cell r="D2738">
            <v>0</v>
          </cell>
          <cell r="E2738"/>
        </row>
        <row r="2739">
          <cell r="A2739" t="str">
            <v>MKT2-V600</v>
          </cell>
          <cell r="B2739" t="str">
            <v>Канальный фанкойл средненапорный</v>
          </cell>
          <cell r="C2739">
            <v>0</v>
          </cell>
          <cell r="D2739">
            <v>0</v>
          </cell>
          <cell r="E2739"/>
        </row>
        <row r="2740">
          <cell r="A2740" t="str">
            <v>MKT2-V800</v>
          </cell>
          <cell r="B2740" t="str">
            <v>Канальный фанкойл средненапорный</v>
          </cell>
          <cell r="C2740">
            <v>0</v>
          </cell>
          <cell r="D2740">
            <v>0</v>
          </cell>
          <cell r="E2740"/>
        </row>
        <row r="2741">
          <cell r="A2741" t="str">
            <v>MKT3-1000FG50</v>
          </cell>
          <cell r="B2741" t="str">
            <v>Фанкойл</v>
          </cell>
          <cell r="C2741">
            <v>0</v>
          </cell>
          <cell r="D2741">
            <v>0</v>
          </cell>
          <cell r="E2741"/>
        </row>
        <row r="2742">
          <cell r="A2742" t="str">
            <v>MKT3-1200FG50</v>
          </cell>
          <cell r="B2742" t="str">
            <v>Фанкойл</v>
          </cell>
          <cell r="C2742">
            <v>0</v>
          </cell>
          <cell r="D2742">
            <v>0</v>
          </cell>
          <cell r="E2742"/>
        </row>
        <row r="2743">
          <cell r="A2743" t="str">
            <v>MKT3-1400FG50</v>
          </cell>
          <cell r="B2743" t="str">
            <v>Фанкойл</v>
          </cell>
          <cell r="C2743">
            <v>0</v>
          </cell>
          <cell r="D2743">
            <v>0</v>
          </cell>
          <cell r="E2743"/>
        </row>
        <row r="2744">
          <cell r="A2744" t="str">
            <v>MKT3-200FG50</v>
          </cell>
          <cell r="B2744" t="str">
            <v>Фанкойл</v>
          </cell>
          <cell r="C2744">
            <v>0</v>
          </cell>
          <cell r="D2744">
            <v>0</v>
          </cell>
          <cell r="E2744"/>
        </row>
        <row r="2745">
          <cell r="A2745" t="str">
            <v>MKT3-300FG50</v>
          </cell>
          <cell r="B2745" t="str">
            <v>Фанкойл</v>
          </cell>
          <cell r="C2745">
            <v>0</v>
          </cell>
          <cell r="D2745">
            <v>0</v>
          </cell>
          <cell r="E2745"/>
        </row>
        <row r="2746">
          <cell r="A2746" t="str">
            <v>MKT3-400FG50</v>
          </cell>
          <cell r="B2746" t="str">
            <v>Фанкойл</v>
          </cell>
          <cell r="C2746">
            <v>0</v>
          </cell>
          <cell r="D2746">
            <v>0</v>
          </cell>
          <cell r="E2746"/>
        </row>
        <row r="2747">
          <cell r="A2747" t="str">
            <v>MKT3-500FG50</v>
          </cell>
          <cell r="B2747" t="str">
            <v>Фанкойл</v>
          </cell>
          <cell r="C2747">
            <v>0</v>
          </cell>
          <cell r="D2747">
            <v>0</v>
          </cell>
          <cell r="E2747"/>
        </row>
        <row r="2748">
          <cell r="A2748" t="str">
            <v>MKT3-600FG50</v>
          </cell>
          <cell r="B2748" t="str">
            <v>Фанкойл</v>
          </cell>
          <cell r="C2748">
            <v>0</v>
          </cell>
          <cell r="D2748">
            <v>0</v>
          </cell>
          <cell r="E2748"/>
        </row>
        <row r="2749">
          <cell r="A2749" t="str">
            <v>MKT3-800FG50</v>
          </cell>
          <cell r="B2749" t="str">
            <v>Фанкойл</v>
          </cell>
          <cell r="C2749">
            <v>0</v>
          </cell>
          <cell r="D2749">
            <v>0</v>
          </cell>
          <cell r="E2749"/>
        </row>
        <row r="2750">
          <cell r="A2750" t="str">
            <v>MKT3-V1000</v>
          </cell>
          <cell r="B2750" t="str">
            <v>Канальный фанкойл средненапорный</v>
          </cell>
          <cell r="C2750">
            <v>0</v>
          </cell>
          <cell r="D2750">
            <v>0</v>
          </cell>
          <cell r="E2750"/>
        </row>
        <row r="2751">
          <cell r="A2751" t="str">
            <v>MKT3-V1000F</v>
          </cell>
          <cell r="B2751" t="str">
            <v>Канальный фанкойл средненапорный</v>
          </cell>
          <cell r="C2751">
            <v>0</v>
          </cell>
          <cell r="D2751">
            <v>0</v>
          </cell>
          <cell r="E2751"/>
        </row>
        <row r="2752">
          <cell r="A2752" t="str">
            <v>MKT3-V1200</v>
          </cell>
          <cell r="B2752" t="str">
            <v>Канальный фанкойл средненапорный</v>
          </cell>
          <cell r="C2752">
            <v>0</v>
          </cell>
          <cell r="D2752">
            <v>0</v>
          </cell>
          <cell r="E2752"/>
        </row>
        <row r="2753">
          <cell r="A2753" t="str">
            <v>MKT3-V1200F</v>
          </cell>
          <cell r="B2753" t="str">
            <v>Канальный фанкойл средненапорный</v>
          </cell>
          <cell r="C2753">
            <v>0</v>
          </cell>
          <cell r="D2753">
            <v>0</v>
          </cell>
          <cell r="E2753"/>
        </row>
        <row r="2754">
          <cell r="A2754" t="str">
            <v>MKT3-V200</v>
          </cell>
          <cell r="B2754" t="str">
            <v>Канальный фанкойл средненапорный</v>
          </cell>
          <cell r="C2754">
            <v>0</v>
          </cell>
          <cell r="D2754">
            <v>0</v>
          </cell>
          <cell r="E2754"/>
        </row>
        <row r="2755">
          <cell r="A2755" t="str">
            <v>MKT3-V200F</v>
          </cell>
          <cell r="B2755" t="str">
            <v>Канальный фанкойл средненапорный</v>
          </cell>
          <cell r="C2755">
            <v>0</v>
          </cell>
          <cell r="D2755">
            <v>0</v>
          </cell>
          <cell r="E2755"/>
        </row>
        <row r="2756">
          <cell r="A2756" t="str">
            <v>MKT3-V300</v>
          </cell>
          <cell r="B2756" t="str">
            <v>Канальный фанкойл средненапорный</v>
          </cell>
          <cell r="C2756">
            <v>0</v>
          </cell>
          <cell r="D2756">
            <v>0</v>
          </cell>
          <cell r="E2756"/>
        </row>
        <row r="2757">
          <cell r="A2757" t="str">
            <v>MKT3-V300F</v>
          </cell>
          <cell r="B2757" t="str">
            <v>Канальный фанкойл средненапорный</v>
          </cell>
          <cell r="C2757">
            <v>0</v>
          </cell>
          <cell r="D2757">
            <v>0</v>
          </cell>
          <cell r="E2757"/>
        </row>
        <row r="2758">
          <cell r="A2758" t="str">
            <v>MKT3-V400</v>
          </cell>
          <cell r="B2758" t="str">
            <v>Канальный фанкойл средненапорный</v>
          </cell>
          <cell r="C2758">
            <v>0</v>
          </cell>
          <cell r="D2758">
            <v>0</v>
          </cell>
          <cell r="E2758"/>
        </row>
        <row r="2759">
          <cell r="A2759" t="str">
            <v>MKT3-V400F</v>
          </cell>
          <cell r="B2759" t="str">
            <v>Канальный фанкойл средненапорный</v>
          </cell>
          <cell r="C2759">
            <v>0</v>
          </cell>
          <cell r="D2759">
            <v>0</v>
          </cell>
          <cell r="E2759"/>
        </row>
        <row r="2760">
          <cell r="A2760" t="str">
            <v>MKT3-V500</v>
          </cell>
          <cell r="B2760" t="str">
            <v>Канальный фанкойл средненапорный</v>
          </cell>
          <cell r="C2760">
            <v>0</v>
          </cell>
          <cell r="D2760">
            <v>0</v>
          </cell>
          <cell r="E2760"/>
        </row>
        <row r="2761">
          <cell r="A2761" t="str">
            <v>MKT3-V500F</v>
          </cell>
          <cell r="B2761" t="str">
            <v>Канальный фанкойл средненапорный</v>
          </cell>
          <cell r="C2761">
            <v>0</v>
          </cell>
          <cell r="D2761">
            <v>0</v>
          </cell>
          <cell r="E2761"/>
        </row>
        <row r="2762">
          <cell r="A2762" t="str">
            <v>MKT3-V600</v>
          </cell>
          <cell r="B2762" t="str">
            <v>Канальный фанкойл средненапорный</v>
          </cell>
          <cell r="C2762">
            <v>0</v>
          </cell>
          <cell r="D2762">
            <v>0</v>
          </cell>
          <cell r="E2762"/>
        </row>
        <row r="2763">
          <cell r="A2763" t="str">
            <v>MKT3-V600F</v>
          </cell>
          <cell r="B2763" t="str">
            <v>Канальный фанкойл средненапорный</v>
          </cell>
          <cell r="C2763">
            <v>0</v>
          </cell>
          <cell r="D2763">
            <v>0</v>
          </cell>
          <cell r="E2763"/>
        </row>
        <row r="2764">
          <cell r="A2764" t="str">
            <v>MKT3-V800</v>
          </cell>
          <cell r="B2764" t="str">
            <v>Канальный фанкойл средненапорный</v>
          </cell>
          <cell r="C2764">
            <v>0</v>
          </cell>
          <cell r="D2764">
            <v>0</v>
          </cell>
          <cell r="E2764"/>
        </row>
        <row r="2765">
          <cell r="A2765" t="str">
            <v>MKT3-V800F</v>
          </cell>
          <cell r="B2765" t="str">
            <v>Канальный фанкойл средненапорный</v>
          </cell>
          <cell r="C2765">
            <v>0</v>
          </cell>
          <cell r="D2765">
            <v>0</v>
          </cell>
          <cell r="E2765"/>
        </row>
        <row r="2766">
          <cell r="A2766" t="str">
            <v>MKT3H-1000G70A</v>
          </cell>
          <cell r="B2766" t="str">
            <v>Фанкойл</v>
          </cell>
          <cell r="C2766">
            <v>0</v>
          </cell>
          <cell r="D2766">
            <v>0</v>
          </cell>
          <cell r="E2766"/>
        </row>
        <row r="2767">
          <cell r="A2767" t="str">
            <v>MKT3H-1200G70A</v>
          </cell>
          <cell r="B2767" t="str">
            <v>Фанкойл</v>
          </cell>
          <cell r="C2767">
            <v>0</v>
          </cell>
          <cell r="D2767">
            <v>0</v>
          </cell>
          <cell r="E2767"/>
        </row>
        <row r="2768">
          <cell r="A2768" t="str">
            <v>MKT3H-1400G70A</v>
          </cell>
          <cell r="B2768" t="str">
            <v>Фанкойл</v>
          </cell>
          <cell r="C2768">
            <v>0</v>
          </cell>
          <cell r="D2768">
            <v>0</v>
          </cell>
          <cell r="E2768"/>
        </row>
        <row r="2769">
          <cell r="A2769" t="str">
            <v>MKT3H-1600G100A</v>
          </cell>
          <cell r="B2769" t="str">
            <v>Фанкойл</v>
          </cell>
          <cell r="C2769">
            <v>0</v>
          </cell>
          <cell r="D2769">
            <v>0</v>
          </cell>
          <cell r="E2769"/>
        </row>
        <row r="2770">
          <cell r="A2770" t="str">
            <v>MKT3H-1800G100A</v>
          </cell>
          <cell r="B2770" t="str">
            <v>Фанкойл</v>
          </cell>
          <cell r="C2770">
            <v>0</v>
          </cell>
          <cell r="D2770">
            <v>0</v>
          </cell>
          <cell r="E2770"/>
        </row>
        <row r="2771">
          <cell r="A2771" t="str">
            <v>MKT3H-2200G100A</v>
          </cell>
          <cell r="B2771" t="str">
            <v>Фанкойл</v>
          </cell>
          <cell r="C2771">
            <v>0</v>
          </cell>
          <cell r="D2771">
            <v>0</v>
          </cell>
          <cell r="E2771"/>
        </row>
        <row r="2772">
          <cell r="A2772" t="str">
            <v>MKT3H-800G70A</v>
          </cell>
          <cell r="B2772" t="str">
            <v>Фанкойл</v>
          </cell>
          <cell r="C2772">
            <v>0</v>
          </cell>
          <cell r="D2772">
            <v>0</v>
          </cell>
          <cell r="E2772"/>
        </row>
        <row r="2773">
          <cell r="A2773" t="str">
            <v>MKT4-V1000</v>
          </cell>
          <cell r="B2773" t="str">
            <v>Канальный фанкойл средненапорный</v>
          </cell>
          <cell r="C2773">
            <v>0</v>
          </cell>
          <cell r="D2773">
            <v>0</v>
          </cell>
          <cell r="E2773"/>
        </row>
        <row r="2774">
          <cell r="A2774" t="str">
            <v>MKT4-V1200</v>
          </cell>
          <cell r="B2774" t="str">
            <v>Канальный фанкойл средненапорный</v>
          </cell>
          <cell r="C2774">
            <v>0</v>
          </cell>
          <cell r="D2774">
            <v>0</v>
          </cell>
          <cell r="E2774"/>
        </row>
        <row r="2775">
          <cell r="A2775" t="str">
            <v>MKT4-V200</v>
          </cell>
          <cell r="B2775" t="str">
            <v>Канальный фанкойл средненапорный</v>
          </cell>
          <cell r="C2775">
            <v>0</v>
          </cell>
          <cell r="D2775">
            <v>0</v>
          </cell>
          <cell r="E2775"/>
        </row>
        <row r="2776">
          <cell r="A2776" t="str">
            <v>MKT4-V300</v>
          </cell>
          <cell r="B2776" t="str">
            <v>Канальный фанкойл средненапорный</v>
          </cell>
          <cell r="C2776">
            <v>0</v>
          </cell>
          <cell r="D2776">
            <v>0</v>
          </cell>
          <cell r="E2776"/>
        </row>
        <row r="2777">
          <cell r="A2777" t="str">
            <v>MKT4-V400</v>
          </cell>
          <cell r="B2777" t="str">
            <v>Канальный фанкойл средненапорный</v>
          </cell>
          <cell r="C2777">
            <v>0</v>
          </cell>
          <cell r="D2777">
            <v>0</v>
          </cell>
          <cell r="E2777"/>
        </row>
        <row r="2778">
          <cell r="A2778" t="str">
            <v>MKT4-V500</v>
          </cell>
          <cell r="B2778" t="str">
            <v>Канальный фанкойл средненапорный</v>
          </cell>
          <cell r="C2778">
            <v>0</v>
          </cell>
          <cell r="D2778">
            <v>0</v>
          </cell>
          <cell r="E2778"/>
        </row>
        <row r="2779">
          <cell r="A2779" t="str">
            <v>MKT4-V600</v>
          </cell>
          <cell r="B2779" t="str">
            <v>Канальный фанкойл средненапорный</v>
          </cell>
          <cell r="C2779">
            <v>0</v>
          </cell>
          <cell r="D2779">
            <v>0</v>
          </cell>
          <cell r="E2779"/>
        </row>
        <row r="2780">
          <cell r="A2780" t="str">
            <v>MKT4-V800</v>
          </cell>
          <cell r="B2780" t="str">
            <v>Канальный фанкойл средненапорный</v>
          </cell>
          <cell r="C2780">
            <v>0</v>
          </cell>
          <cell r="D2780">
            <v>0</v>
          </cell>
          <cell r="E2780"/>
        </row>
        <row r="2781">
          <cell r="A2781">
            <v>104.90005960000001</v>
          </cell>
          <cell r="B2781" t="str">
            <v>3-х ходовой клапан с приводом для бойлера</v>
          </cell>
          <cell r="C2781">
            <v>0</v>
          </cell>
          <cell r="D2781">
            <v>0</v>
          </cell>
          <cell r="E2781">
            <v>7743</v>
          </cell>
        </row>
        <row r="2782">
          <cell r="A2782" t="str">
            <v>104.9000596-136</v>
          </cell>
          <cell r="B2782" t="str">
            <v>Комплект 3-х ходовой клапан с приводом + датчик бойлера NTC 50кОм</v>
          </cell>
          <cell r="C2782">
            <v>0</v>
          </cell>
          <cell r="D2782">
            <v>0</v>
          </cell>
          <cell r="E2782">
            <v>8010</v>
          </cell>
        </row>
        <row r="2783">
          <cell r="A2783">
            <v>105.90001650000001</v>
          </cell>
          <cell r="B2783" t="str">
            <v>Датчик уличный NTC 10кОм  для электрокотла</v>
          </cell>
          <cell r="C2783">
            <v>0</v>
          </cell>
          <cell r="D2783">
            <v>0</v>
          </cell>
          <cell r="E2783">
            <v>1071</v>
          </cell>
        </row>
        <row r="2784">
          <cell r="A2784" t="str">
            <v>105.9000165-1</v>
          </cell>
          <cell r="B2784" t="str">
            <v>Датчик бойлера NTC 50кОм  для электрокотла</v>
          </cell>
          <cell r="C2784">
            <v>0</v>
          </cell>
          <cell r="D2784">
            <v>0</v>
          </cell>
          <cell r="E2784">
            <v>1071</v>
          </cell>
        </row>
        <row r="2785">
          <cell r="A2785" t="str">
            <v>ANTEI RIB-300</v>
          </cell>
          <cell r="B2785" t="str">
            <v xml:space="preserve">Источник бесперебойного питания Kentatsu ANTEI RIB </v>
          </cell>
          <cell r="C2785">
            <v>0</v>
          </cell>
          <cell r="D2785">
            <v>0</v>
          </cell>
          <cell r="E2785">
            <v>9299</v>
          </cell>
        </row>
        <row r="2786">
          <cell r="A2786" t="str">
            <v>ANTEI RIB-3000</v>
          </cell>
          <cell r="B2786" t="str">
            <v xml:space="preserve">Источник бесперебойного питания Kentatsu ANTEI RIB </v>
          </cell>
          <cell r="C2786">
            <v>0</v>
          </cell>
          <cell r="D2786">
            <v>0</v>
          </cell>
          <cell r="E2786">
            <v>52599</v>
          </cell>
        </row>
        <row r="2787">
          <cell r="A2787" t="str">
            <v>ANTEI RIB-600</v>
          </cell>
          <cell r="B2787" t="str">
            <v xml:space="preserve">Источник бесперебойного питания Kentatsu ANTEI RIB </v>
          </cell>
          <cell r="C2787">
            <v>0</v>
          </cell>
          <cell r="D2787">
            <v>0</v>
          </cell>
          <cell r="E2787">
            <v>11499</v>
          </cell>
        </row>
        <row r="2788">
          <cell r="A2788" t="str">
            <v>FVT-08-100 Антиобледенитель</v>
          </cell>
          <cell r="B2788" t="str">
            <v>Коаксиальный комплект</v>
          </cell>
          <cell r="C2788">
            <v>0</v>
          </cell>
          <cell r="D2788">
            <v>0</v>
          </cell>
          <cell r="E2788"/>
        </row>
        <row r="2789">
          <cell r="A2789" t="str">
            <v>G20</v>
          </cell>
          <cell r="B2789" t="str">
            <v>Датчик уличный NTC 10кОм  для Kobold S</v>
          </cell>
          <cell r="C2789">
            <v>0</v>
          </cell>
          <cell r="D2789">
            <v>0</v>
          </cell>
          <cell r="E2789">
            <v>4287</v>
          </cell>
        </row>
        <row r="2790">
          <cell r="A2790" t="str">
            <v>Kobold PRO-05</v>
          </cell>
          <cell r="B2790" t="str">
            <v>Чугунный газовый котел с атмосферной горелкой</v>
          </cell>
          <cell r="C2790">
            <v>0</v>
          </cell>
          <cell r="D2790">
            <v>0</v>
          </cell>
          <cell r="E2790"/>
        </row>
        <row r="2791">
          <cell r="A2791" t="str">
            <v>Kobold PRO-06</v>
          </cell>
          <cell r="B2791" t="str">
            <v>Чугунный газовый котел с атмосферной горелкой</v>
          </cell>
          <cell r="C2791">
            <v>0</v>
          </cell>
          <cell r="D2791">
            <v>0</v>
          </cell>
          <cell r="E2791"/>
        </row>
        <row r="2792">
          <cell r="A2792" t="str">
            <v>Kobold PRO-07</v>
          </cell>
          <cell r="B2792" t="str">
            <v>Чугунный газовый котел с атмосферной горелкой</v>
          </cell>
          <cell r="C2792">
            <v>0</v>
          </cell>
          <cell r="D2792">
            <v>0</v>
          </cell>
          <cell r="E2792"/>
        </row>
        <row r="2793">
          <cell r="A2793" t="str">
            <v>Kobold PRO-08</v>
          </cell>
          <cell r="B2793" t="str">
            <v>Котел чугунный с атмосферной газовой горелкой</v>
          </cell>
          <cell r="C2793">
            <v>0</v>
          </cell>
          <cell r="D2793">
            <v>0</v>
          </cell>
          <cell r="E2793"/>
        </row>
        <row r="2794">
          <cell r="A2794" t="str">
            <v>Kobold PRO-09</v>
          </cell>
          <cell r="B2794" t="str">
            <v>Котел чугунный с атмосферной газовой горелкой</v>
          </cell>
          <cell r="C2794">
            <v>0</v>
          </cell>
          <cell r="D2794">
            <v>0</v>
          </cell>
          <cell r="E2794"/>
        </row>
        <row r="2795">
          <cell r="A2795" t="str">
            <v>Kobold PRO-10</v>
          </cell>
          <cell r="B2795" t="str">
            <v>Котел чугунный с атмосферной газовой горелкой</v>
          </cell>
          <cell r="C2795">
            <v>2</v>
          </cell>
          <cell r="D2795">
            <v>5</v>
          </cell>
          <cell r="E2795"/>
        </row>
        <row r="2796">
          <cell r="A2796" t="str">
            <v>Kobold PRO-11</v>
          </cell>
          <cell r="B2796" t="str">
            <v>Котел чугунный с атмосферной газовой горелкой</v>
          </cell>
          <cell r="C2796">
            <v>0</v>
          </cell>
          <cell r="D2796">
            <v>0</v>
          </cell>
          <cell r="E2796"/>
        </row>
        <row r="2797">
          <cell r="A2797" t="str">
            <v>Kobold PRO-12</v>
          </cell>
          <cell r="B2797" t="str">
            <v>Котел чугунный с атмосферной газовой горелкой</v>
          </cell>
          <cell r="C2797">
            <v>0</v>
          </cell>
          <cell r="D2797">
            <v>0</v>
          </cell>
          <cell r="E2797"/>
        </row>
        <row r="2798">
          <cell r="A2798" t="str">
            <v>Kobold PRO-13</v>
          </cell>
          <cell r="B2798" t="str">
            <v>Котел чугунный с атмосферной газовой горелкой</v>
          </cell>
          <cell r="C2798">
            <v>0</v>
          </cell>
          <cell r="D2798">
            <v>0</v>
          </cell>
          <cell r="E2798"/>
        </row>
        <row r="2799">
          <cell r="A2799" t="str">
            <v>Kobold PRO-14</v>
          </cell>
          <cell r="B2799" t="str">
            <v>Котел чугунный с атмосферной газовой горелкой</v>
          </cell>
          <cell r="C2799">
            <v>0</v>
          </cell>
          <cell r="D2799">
            <v>1</v>
          </cell>
          <cell r="E2799"/>
        </row>
        <row r="2800">
          <cell r="A2800" t="str">
            <v>Kobold PRO-15</v>
          </cell>
          <cell r="B2800" t="str">
            <v>Котел чугунный с атмосферной газовой горелкой</v>
          </cell>
          <cell r="C2800">
            <v>0</v>
          </cell>
          <cell r="D2800">
            <v>0</v>
          </cell>
          <cell r="E2800"/>
        </row>
        <row r="2801">
          <cell r="A2801" t="str">
            <v>Kobold PRO-16</v>
          </cell>
          <cell r="B2801" t="str">
            <v>Котел чугунный с атмосферной газовой горелкой</v>
          </cell>
          <cell r="C2801">
            <v>0</v>
          </cell>
          <cell r="D2801">
            <v>0</v>
          </cell>
          <cell r="E2801"/>
        </row>
        <row r="2802">
          <cell r="A2802" t="str">
            <v>Kobold S-03</v>
          </cell>
          <cell r="B2802" t="str">
            <v>Чугунный газовый котел с атмосферной горелкой и встроенной автоматикой</v>
          </cell>
          <cell r="C2802">
            <v>0</v>
          </cell>
          <cell r="D2802">
            <v>0</v>
          </cell>
          <cell r="E2802">
            <v>123499</v>
          </cell>
        </row>
        <row r="2803">
          <cell r="A2803" t="str">
            <v>Kobold S-04</v>
          </cell>
          <cell r="B2803" t="str">
            <v>Чугунный газовый котел с атмосферной горелкой</v>
          </cell>
          <cell r="C2803">
            <v>0</v>
          </cell>
          <cell r="D2803">
            <v>0</v>
          </cell>
          <cell r="E2803">
            <v>144099</v>
          </cell>
        </row>
        <row r="2804">
          <cell r="A2804" t="str">
            <v>Kobold S-05</v>
          </cell>
          <cell r="B2804" t="str">
            <v>Чугунный газовый котел с атмосферной горелкой</v>
          </cell>
          <cell r="C2804">
            <v>0</v>
          </cell>
          <cell r="D2804">
            <v>0</v>
          </cell>
          <cell r="E2804">
            <v>164599</v>
          </cell>
        </row>
        <row r="2805">
          <cell r="A2805" t="str">
            <v>Kobold S-06</v>
          </cell>
          <cell r="B2805" t="str">
            <v>Чугунный газовый котел с атмосферной горелкой</v>
          </cell>
          <cell r="C2805">
            <v>0</v>
          </cell>
          <cell r="D2805">
            <v>0</v>
          </cell>
          <cell r="E2805">
            <v>185199</v>
          </cell>
        </row>
        <row r="2806">
          <cell r="A2806" t="str">
            <v>Kobold S-07</v>
          </cell>
          <cell r="B2806" t="str">
            <v>Чугунный газовый котел с атмосферной горелкой</v>
          </cell>
          <cell r="C2806">
            <v>0</v>
          </cell>
          <cell r="D2806">
            <v>0</v>
          </cell>
          <cell r="E2806">
            <v>205799</v>
          </cell>
        </row>
        <row r="2807">
          <cell r="A2807" t="str">
            <v>MAX-09</v>
          </cell>
          <cell r="B2807" t="str">
            <v>Твердотопливный чугунный котел</v>
          </cell>
          <cell r="C2807">
            <v>1</v>
          </cell>
          <cell r="D2807">
            <v>0</v>
          </cell>
          <cell r="E2807">
            <v>313099</v>
          </cell>
        </row>
        <row r="2808">
          <cell r="A2808" t="str">
            <v>MAX-M-03</v>
          </cell>
          <cell r="B2808" t="str">
            <v>Твердотопливный чугунный котел</v>
          </cell>
          <cell r="C2808">
            <v>0</v>
          </cell>
          <cell r="D2808">
            <v>0</v>
          </cell>
          <cell r="E2808">
            <v>103099</v>
          </cell>
        </row>
        <row r="2809">
          <cell r="A2809" t="str">
            <v>MAX-M-04</v>
          </cell>
          <cell r="B2809" t="str">
            <v>Твердотопливный чугунный котел</v>
          </cell>
          <cell r="C2809">
            <v>0</v>
          </cell>
          <cell r="D2809">
            <v>0</v>
          </cell>
          <cell r="E2809">
            <v>125499</v>
          </cell>
        </row>
        <row r="2810">
          <cell r="A2810" t="str">
            <v>MAX-M-05</v>
          </cell>
          <cell r="B2810" t="str">
            <v>Твердотопливный чугунный котел</v>
          </cell>
          <cell r="C2810">
            <v>0</v>
          </cell>
          <cell r="D2810">
            <v>0</v>
          </cell>
          <cell r="E2810">
            <v>143699</v>
          </cell>
        </row>
        <row r="2811">
          <cell r="A2811" t="str">
            <v>MAX-M-06</v>
          </cell>
          <cell r="B2811" t="str">
            <v>Твердотопливный чугунный котел</v>
          </cell>
          <cell r="C2811">
            <v>0</v>
          </cell>
          <cell r="D2811">
            <v>0</v>
          </cell>
          <cell r="E2811">
            <v>162899</v>
          </cell>
        </row>
        <row r="2812">
          <cell r="A2812" t="str">
            <v>MAX-M-07</v>
          </cell>
          <cell r="B2812" t="str">
            <v>Твердотопливный чугунный котел</v>
          </cell>
          <cell r="C2812">
            <v>0</v>
          </cell>
          <cell r="D2812">
            <v>0</v>
          </cell>
          <cell r="E2812">
            <v>193999</v>
          </cell>
        </row>
        <row r="2813">
          <cell r="A2813" t="str">
            <v>MAX-M-08</v>
          </cell>
          <cell r="B2813" t="str">
            <v>Твердотопливный чугунный котел</v>
          </cell>
          <cell r="C2813">
            <v>0</v>
          </cell>
          <cell r="D2813">
            <v>0</v>
          </cell>
          <cell r="E2813">
            <v>247199</v>
          </cell>
        </row>
        <row r="2814">
          <cell r="A2814" t="str">
            <v>MAX-M-10</v>
          </cell>
          <cell r="B2814" t="str">
            <v>Твердотопливный чугунный котел</v>
          </cell>
          <cell r="C2814">
            <v>0</v>
          </cell>
          <cell r="D2814">
            <v>0</v>
          </cell>
          <cell r="E2814">
            <v>275999</v>
          </cell>
        </row>
        <row r="2815">
          <cell r="A2815" t="str">
            <v>Max-10</v>
          </cell>
          <cell r="B2815" t="str">
            <v>Твердотопливный чугунный котел</v>
          </cell>
          <cell r="C2815">
            <v>0</v>
          </cell>
          <cell r="D2815">
            <v>0</v>
          </cell>
          <cell r="E2815">
            <v>338299</v>
          </cell>
        </row>
        <row r="2816">
          <cell r="A2816" t="str">
            <v>NOBBY BASE (E) 24-2CS</v>
          </cell>
          <cell r="B2816" t="str">
            <v>Котел настенный газовый с раздельным теплообменником</v>
          </cell>
          <cell r="C2816" t="str">
            <v>&gt;50</v>
          </cell>
          <cell r="D2816">
            <v>0</v>
          </cell>
          <cell r="E2816">
            <v>54099</v>
          </cell>
        </row>
        <row r="2817">
          <cell r="A2817" t="str">
            <v>NOBBY BASE (E) 28-2CS</v>
          </cell>
          <cell r="B2817" t="str">
            <v>Котел настенный газовый с раздельным теплообменником</v>
          </cell>
          <cell r="C2817">
            <v>28</v>
          </cell>
          <cell r="D2817">
            <v>0</v>
          </cell>
          <cell r="E2817">
            <v>62699</v>
          </cell>
        </row>
        <row r="2818">
          <cell r="A2818" t="str">
            <v>NOBBY BASE (E) 32-2CS</v>
          </cell>
          <cell r="B2818" t="str">
            <v>Котел настенный газовый с раздельным теплообменником</v>
          </cell>
          <cell r="C2818">
            <v>0</v>
          </cell>
          <cell r="D2818">
            <v>0</v>
          </cell>
          <cell r="E2818">
            <v>85499</v>
          </cell>
        </row>
        <row r="2819">
          <cell r="A2819" t="str">
            <v>NOBBY BASE (E) 36-2CS</v>
          </cell>
          <cell r="B2819" t="str">
            <v>Котел настенный газовый с раздельным теплообменником</v>
          </cell>
          <cell r="C2819">
            <v>0</v>
          </cell>
          <cell r="D2819">
            <v>0</v>
          </cell>
          <cell r="E2819">
            <v>85499</v>
          </cell>
        </row>
        <row r="2820">
          <cell r="A2820" t="str">
            <v>NOBBY BASE (E) 40-2CS</v>
          </cell>
          <cell r="B2820" t="str">
            <v>Котел настенный газовый с раздельным теплообменником</v>
          </cell>
          <cell r="C2820">
            <v>0</v>
          </cell>
          <cell r="D2820">
            <v>0</v>
          </cell>
          <cell r="E2820">
            <v>119599</v>
          </cell>
        </row>
        <row r="2821">
          <cell r="A2821" t="str">
            <v>NOBBY BASE (E) 44-2CS</v>
          </cell>
          <cell r="B2821" t="str">
            <v>Котел настенный газовый с раздельным теплообменником</v>
          </cell>
          <cell r="C2821">
            <v>0</v>
          </cell>
          <cell r="D2821">
            <v>0</v>
          </cell>
          <cell r="E2821">
            <v>119599</v>
          </cell>
        </row>
        <row r="2822">
          <cell r="A2822" t="str">
            <v>NOBBY BASE (E) 50-2CS</v>
          </cell>
          <cell r="B2822" t="str">
            <v>Котел настенный газовый с раздельным теплообменником</v>
          </cell>
          <cell r="C2822">
            <v>0</v>
          </cell>
          <cell r="D2822">
            <v>0</v>
          </cell>
          <cell r="E2822">
            <v>119599</v>
          </cell>
        </row>
        <row r="2823">
          <cell r="A2823" t="str">
            <v>NOBBY BASE (E)/(T) 10-2CS</v>
          </cell>
          <cell r="B2823" t="str">
            <v>Котел настенный газовый двухконтурный с раздельными теплообменниками</v>
          </cell>
          <cell r="C2823">
            <v>0</v>
          </cell>
          <cell r="D2823">
            <v>0</v>
          </cell>
          <cell r="E2823"/>
        </row>
        <row r="2824">
          <cell r="A2824" t="str">
            <v>NOBBY BASE (E)/(T) 12-2CS</v>
          </cell>
          <cell r="B2824" t="str">
            <v>Котел настенный газовый двухконтурный с раздельными теплообменниками</v>
          </cell>
          <cell r="C2824">
            <v>0</v>
          </cell>
          <cell r="D2824">
            <v>0</v>
          </cell>
          <cell r="E2824"/>
        </row>
        <row r="2825">
          <cell r="A2825" t="str">
            <v>NOBBY BASE (E)/(T) 14-2CS</v>
          </cell>
          <cell r="B2825" t="str">
            <v>Котел настенный газовый двухконтурный с раздельными теплообменниками</v>
          </cell>
          <cell r="C2825">
            <v>0</v>
          </cell>
          <cell r="D2825">
            <v>0</v>
          </cell>
          <cell r="E2825"/>
        </row>
        <row r="2826">
          <cell r="A2826" t="str">
            <v>NOBBY BASE (E)/(T) 16-2CS</v>
          </cell>
          <cell r="B2826" t="str">
            <v>Котел настенный газовый двухконтурный с раздельными теплообменниками</v>
          </cell>
          <cell r="C2826">
            <v>0</v>
          </cell>
          <cell r="D2826">
            <v>0</v>
          </cell>
          <cell r="E2826"/>
        </row>
        <row r="2827">
          <cell r="A2827" t="str">
            <v>NOBBY BASE (E)/(T) 18-2CS</v>
          </cell>
          <cell r="B2827" t="str">
            <v>Котел настенный газовый двухконтурный с раздельными теплообменниками</v>
          </cell>
          <cell r="C2827">
            <v>0</v>
          </cell>
          <cell r="D2827">
            <v>0</v>
          </cell>
          <cell r="E2827"/>
        </row>
        <row r="2828">
          <cell r="A2828" t="str">
            <v>NOBBY BASE (E)/(T) 20-2CS</v>
          </cell>
          <cell r="B2828" t="str">
            <v>Котел настенный газовый двухконтурный с раздельными теплообменниками</v>
          </cell>
          <cell r="C2828">
            <v>0</v>
          </cell>
          <cell r="D2828">
            <v>0</v>
          </cell>
          <cell r="E2828"/>
        </row>
        <row r="2829">
          <cell r="A2829" t="str">
            <v>NOBBY BASE (E)/(T) 24-2CS</v>
          </cell>
          <cell r="B2829" t="str">
            <v>Котел настенный газовый двухконтурный с раздельными теплообменниками</v>
          </cell>
          <cell r="C2829">
            <v>0</v>
          </cell>
          <cell r="D2829">
            <v>5</v>
          </cell>
          <cell r="E2829">
            <v>39499</v>
          </cell>
        </row>
        <row r="2830">
          <cell r="A2830" t="str">
            <v>NOBBY BASE (S) 24-CS</v>
          </cell>
          <cell r="B2830" t="str">
            <v>Настенный газовый котел</v>
          </cell>
          <cell r="C2830">
            <v>0</v>
          </cell>
          <cell r="D2830">
            <v>0</v>
          </cell>
          <cell r="E2830">
            <v>44999</v>
          </cell>
        </row>
        <row r="2831">
          <cell r="A2831" t="str">
            <v>NOBBY BASE (S) 28-CS</v>
          </cell>
          <cell r="B2831" t="str">
            <v>Настенный газовый котел</v>
          </cell>
          <cell r="C2831">
            <v>0</v>
          </cell>
          <cell r="D2831">
            <v>0</v>
          </cell>
          <cell r="E2831">
            <v>48999</v>
          </cell>
        </row>
        <row r="2832">
          <cell r="A2832" t="str">
            <v>NOBBY BASE (S) 32-CS</v>
          </cell>
          <cell r="B2832" t="str">
            <v>Настенный газовый котел</v>
          </cell>
          <cell r="C2832">
            <v>0</v>
          </cell>
          <cell r="D2832">
            <v>0</v>
          </cell>
          <cell r="E2832">
            <v>72599</v>
          </cell>
        </row>
        <row r="2833">
          <cell r="A2833" t="str">
            <v>NOBBY BASE (S) 36-CS</v>
          </cell>
          <cell r="B2833" t="str">
            <v>Настенный газовый котел</v>
          </cell>
          <cell r="C2833">
            <v>0</v>
          </cell>
          <cell r="D2833">
            <v>0</v>
          </cell>
          <cell r="E2833">
            <v>72599</v>
          </cell>
        </row>
        <row r="2834">
          <cell r="A2834" t="str">
            <v>NOBBY BASE (S) 40-CS</v>
          </cell>
          <cell r="B2834" t="str">
            <v>Настенный газовый котел</v>
          </cell>
          <cell r="C2834">
            <v>23</v>
          </cell>
          <cell r="D2834">
            <v>0</v>
          </cell>
          <cell r="E2834">
            <v>104499</v>
          </cell>
        </row>
        <row r="2835">
          <cell r="A2835" t="str">
            <v>NOBBY BASE (S) 44-CS</v>
          </cell>
          <cell r="B2835" t="str">
            <v>Настенный газовый котел</v>
          </cell>
          <cell r="C2835">
            <v>8</v>
          </cell>
          <cell r="D2835">
            <v>0</v>
          </cell>
          <cell r="E2835">
            <v>97999</v>
          </cell>
        </row>
        <row r="2836">
          <cell r="A2836" t="str">
            <v>NOBBY BASE (S) 50-CS</v>
          </cell>
          <cell r="B2836" t="str">
            <v>Настенный газовый котел</v>
          </cell>
          <cell r="C2836">
            <v>0</v>
          </cell>
          <cell r="D2836">
            <v>0</v>
          </cell>
          <cell r="E2836">
            <v>104499</v>
          </cell>
        </row>
        <row r="2837">
          <cell r="A2837" t="str">
            <v>NOBBY BASE (S)/(E) 24-CS</v>
          </cell>
          <cell r="B2837" t="str">
            <v>Настенный газовый котел</v>
          </cell>
          <cell r="C2837">
            <v>0</v>
          </cell>
          <cell r="D2837">
            <v>0</v>
          </cell>
          <cell r="E2837">
            <v>55099</v>
          </cell>
        </row>
        <row r="2838">
          <cell r="A2838" t="str">
            <v>NOBBY BASE (S)/(E) 28-CS</v>
          </cell>
          <cell r="B2838" t="str">
            <v>Настенный газовый котел</v>
          </cell>
          <cell r="C2838">
            <v>21</v>
          </cell>
          <cell r="D2838">
            <v>0</v>
          </cell>
          <cell r="E2838">
            <v>63899</v>
          </cell>
        </row>
        <row r="2839">
          <cell r="A2839" t="str">
            <v>NOBBY BASE (S)/(E) 32-CS</v>
          </cell>
          <cell r="B2839" t="str">
            <v>Настенный газовый котел</v>
          </cell>
          <cell r="C2839">
            <v>0</v>
          </cell>
          <cell r="D2839">
            <v>0</v>
          </cell>
          <cell r="E2839">
            <v>89999</v>
          </cell>
        </row>
        <row r="2840">
          <cell r="A2840" t="str">
            <v>NOBBY BASE (S)/(E) 36-CS</v>
          </cell>
          <cell r="B2840" t="str">
            <v>Настенный газовый котел</v>
          </cell>
          <cell r="C2840">
            <v>0</v>
          </cell>
          <cell r="D2840">
            <v>0</v>
          </cell>
          <cell r="E2840">
            <v>89999</v>
          </cell>
        </row>
        <row r="2841">
          <cell r="A2841" t="str">
            <v>NOBBY BASE (S)/(E) 40-CS</v>
          </cell>
          <cell r="B2841" t="str">
            <v>Настенный газовый котел</v>
          </cell>
          <cell r="C2841">
            <v>0</v>
          </cell>
          <cell r="D2841">
            <v>0</v>
          </cell>
          <cell r="E2841">
            <v>116099</v>
          </cell>
        </row>
        <row r="2842">
          <cell r="A2842" t="str">
            <v>NOBBY BASE (S)/(E) 44-CS</v>
          </cell>
          <cell r="B2842" t="str">
            <v>Настенный газовый котел</v>
          </cell>
          <cell r="C2842">
            <v>0</v>
          </cell>
          <cell r="D2842">
            <v>0</v>
          </cell>
          <cell r="E2842">
            <v>113999</v>
          </cell>
        </row>
        <row r="2843">
          <cell r="A2843" t="str">
            <v>NOBBY BASE (S)/(E) 50-CS</v>
          </cell>
          <cell r="B2843" t="str">
            <v>Настенный газовый котел</v>
          </cell>
          <cell r="C2843">
            <v>0</v>
          </cell>
          <cell r="D2843">
            <v>0</v>
          </cell>
          <cell r="E2843">
            <v>116099</v>
          </cell>
        </row>
        <row r="2844">
          <cell r="A2844" t="str">
            <v>NOBBY BASE (S)/(E)/(T) 10-CS</v>
          </cell>
          <cell r="B2844" t="str">
            <v>Настенный газовый одноконтурный котел отопления с возможностью подключения бойлера косвенного нагрева</v>
          </cell>
          <cell r="C2844">
            <v>0</v>
          </cell>
          <cell r="D2844">
            <v>0</v>
          </cell>
          <cell r="E2844"/>
        </row>
        <row r="2845">
          <cell r="A2845" t="str">
            <v>NOBBY BASE (S)/(E)/(T) 12-CS</v>
          </cell>
          <cell r="B2845" t="str">
            <v>Настенный газовый одноконтурный котел отопления с возможностью подключения бойлера косвенного нагрева</v>
          </cell>
          <cell r="C2845">
            <v>0</v>
          </cell>
          <cell r="D2845">
            <v>0</v>
          </cell>
          <cell r="E2845"/>
        </row>
        <row r="2846">
          <cell r="A2846" t="str">
            <v>NOBBY BASE (S)/(E)/(T) 14-CS</v>
          </cell>
          <cell r="B2846" t="str">
            <v>Настенный газовый одноконтурный котел отопления с возможностью подключения бойлера косвенного нагрева</v>
          </cell>
          <cell r="C2846">
            <v>0</v>
          </cell>
          <cell r="D2846">
            <v>0</v>
          </cell>
          <cell r="E2846"/>
        </row>
        <row r="2847">
          <cell r="A2847" t="str">
            <v>NOBBY BASE (S)/(E)/(T) 16-CS</v>
          </cell>
          <cell r="B2847" t="str">
            <v>Настенный газовый одноконтурный котел отопления с возможностью подключения бойлера косвенного нагрева</v>
          </cell>
          <cell r="C2847">
            <v>0</v>
          </cell>
          <cell r="D2847">
            <v>0</v>
          </cell>
          <cell r="E2847"/>
        </row>
        <row r="2848">
          <cell r="A2848" t="str">
            <v>NOBBY BASE (S)/(E)/(T) 18-CS</v>
          </cell>
          <cell r="B2848" t="str">
            <v>Настенный газовый одноконтурный котел отопления с возможностью подключения бойлера косвенного нагрева</v>
          </cell>
          <cell r="C2848">
            <v>0</v>
          </cell>
          <cell r="D2848">
            <v>0</v>
          </cell>
          <cell r="E2848"/>
        </row>
        <row r="2849">
          <cell r="A2849" t="str">
            <v>NOBBY BASE (S)/(E)/(T) 20-CS</v>
          </cell>
          <cell r="B2849" t="str">
            <v>Настенный газовый одноконтурный котел отопления с возможностью подключения бойлера косвенного нагрева</v>
          </cell>
          <cell r="C2849">
            <v>0</v>
          </cell>
          <cell r="D2849">
            <v>0</v>
          </cell>
          <cell r="E2849"/>
        </row>
        <row r="2850">
          <cell r="A2850" t="str">
            <v>NOBBY BASE (S)/(E)/(T) 24-CS</v>
          </cell>
          <cell r="B2850" t="str">
            <v>Настенный газовый одноконтурный котел отопления с возможностью подключения бойлера косвенного нагрева</v>
          </cell>
          <cell r="C2850">
            <v>0</v>
          </cell>
          <cell r="D2850" t="str">
            <v>&gt;50</v>
          </cell>
          <cell r="E2850">
            <v>38299</v>
          </cell>
        </row>
        <row r="2851">
          <cell r="A2851" t="str">
            <v>NOBBY BASE 24-2CS</v>
          </cell>
          <cell r="B2851" t="str">
            <v>Котел настенный газовый с раздельным теплообменником</v>
          </cell>
          <cell r="C2851" t="str">
            <v>&gt;50</v>
          </cell>
          <cell r="D2851">
            <v>0</v>
          </cell>
          <cell r="E2851">
            <v>43299</v>
          </cell>
        </row>
        <row r="2852">
          <cell r="A2852" t="str">
            <v>NOBBY BASE 28-2CS</v>
          </cell>
          <cell r="B2852" t="str">
            <v>Котел настенный газовый с раздельным теплообменником</v>
          </cell>
          <cell r="C2852">
            <v>0</v>
          </cell>
          <cell r="D2852">
            <v>0</v>
          </cell>
          <cell r="E2852">
            <v>51799</v>
          </cell>
        </row>
        <row r="2853">
          <cell r="A2853" t="str">
            <v>NOBBY BASE 32-2CS</v>
          </cell>
          <cell r="B2853" t="str">
            <v>Котел настенный газовый с раздельным теплообменником</v>
          </cell>
          <cell r="C2853">
            <v>0</v>
          </cell>
          <cell r="D2853">
            <v>0</v>
          </cell>
          <cell r="E2853">
            <v>72599</v>
          </cell>
        </row>
        <row r="2854">
          <cell r="A2854" t="str">
            <v>NOBBY BASE 36-2CS</v>
          </cell>
          <cell r="B2854" t="str">
            <v>Котел настенный газовый с раздельным теплообменником</v>
          </cell>
          <cell r="C2854">
            <v>0</v>
          </cell>
          <cell r="D2854">
            <v>0</v>
          </cell>
          <cell r="E2854">
            <v>72599</v>
          </cell>
        </row>
        <row r="2855">
          <cell r="A2855" t="str">
            <v>NOBBY BASE 40-2CS</v>
          </cell>
          <cell r="B2855" t="str">
            <v>Котел настенный газовый с раздельным теплообменником</v>
          </cell>
          <cell r="C2855">
            <v>0</v>
          </cell>
          <cell r="D2855">
            <v>0</v>
          </cell>
          <cell r="E2855">
            <v>100299</v>
          </cell>
        </row>
        <row r="2856">
          <cell r="A2856" t="str">
            <v>NOBBY BASE 44-2CS</v>
          </cell>
          <cell r="B2856" t="str">
            <v>Котел настенный газовый с раздельным теплообменником</v>
          </cell>
          <cell r="C2856">
            <v>0</v>
          </cell>
          <cell r="D2856">
            <v>0</v>
          </cell>
          <cell r="E2856">
            <v>100299</v>
          </cell>
        </row>
        <row r="2857">
          <cell r="A2857" t="str">
            <v>NOBBY BASE 50-2CS</v>
          </cell>
          <cell r="B2857" t="str">
            <v>Котел настенный газовый с раздельным теплообменником</v>
          </cell>
          <cell r="C2857">
            <v>0</v>
          </cell>
          <cell r="D2857">
            <v>0</v>
          </cell>
          <cell r="E2857">
            <v>107399</v>
          </cell>
        </row>
        <row r="2858">
          <cell r="A2858" t="str">
            <v>NOBBY BASE ATMO (E) 24-2OC</v>
          </cell>
          <cell r="B2858" t="str">
            <v>Котел настенный газовый с раздельным теплообменником</v>
          </cell>
          <cell r="C2858">
            <v>0</v>
          </cell>
          <cell r="D2858">
            <v>0</v>
          </cell>
          <cell r="E2858">
            <v>55099</v>
          </cell>
        </row>
        <row r="2859">
          <cell r="A2859" t="str">
            <v>NOBBY BASE ATMO (E) 28-2OC</v>
          </cell>
          <cell r="B2859" t="str">
            <v>Котел настенный газовый с раздельным теплообменником</v>
          </cell>
          <cell r="C2859">
            <v>15</v>
          </cell>
          <cell r="D2859">
            <v>0</v>
          </cell>
          <cell r="E2859">
            <v>63799</v>
          </cell>
        </row>
        <row r="2860">
          <cell r="A2860" t="str">
            <v>NOBBY BASE ATMO (E) 32-2OC</v>
          </cell>
          <cell r="B2860" t="str">
            <v>Котел настенный газовый с раздельным теплообменником</v>
          </cell>
          <cell r="C2860">
            <v>0</v>
          </cell>
          <cell r="D2860">
            <v>0</v>
          </cell>
          <cell r="E2860">
            <v>78399</v>
          </cell>
        </row>
        <row r="2861">
          <cell r="A2861" t="str">
            <v>NOBBY BASE ATMO (S) 24-OC</v>
          </cell>
          <cell r="B2861" t="str">
            <v>Котел настенный газовый с раздельным теплообменником</v>
          </cell>
          <cell r="C2861">
            <v>2</v>
          </cell>
          <cell r="D2861">
            <v>0</v>
          </cell>
          <cell r="E2861">
            <v>43499</v>
          </cell>
        </row>
        <row r="2862">
          <cell r="A2862" t="str">
            <v>NOBBY BASE ATMO (S) 28-OC</v>
          </cell>
          <cell r="B2862" t="str">
            <v>Котел настенный газовый с раздельным теплообменником</v>
          </cell>
          <cell r="C2862">
            <v>0</v>
          </cell>
          <cell r="D2862">
            <v>0</v>
          </cell>
          <cell r="E2862">
            <v>49599</v>
          </cell>
        </row>
        <row r="2863">
          <cell r="A2863" t="str">
            <v>NOBBY BASE ATMO (S) 32-OC</v>
          </cell>
          <cell r="B2863" t="str">
            <v>Котел настенный газовый с раздельным теплообменником</v>
          </cell>
          <cell r="C2863">
            <v>0</v>
          </cell>
          <cell r="D2863">
            <v>0</v>
          </cell>
          <cell r="E2863">
            <v>60999</v>
          </cell>
        </row>
        <row r="2864">
          <cell r="A2864" t="str">
            <v>NOBBY BASE ATMO (S)/(E) 24-OC</v>
          </cell>
          <cell r="B2864" t="str">
            <v>Котел настенный газовый с раздельным теплообменником</v>
          </cell>
          <cell r="C2864">
            <v>0</v>
          </cell>
          <cell r="D2864">
            <v>0</v>
          </cell>
          <cell r="E2864">
            <v>53999</v>
          </cell>
        </row>
        <row r="2865">
          <cell r="A2865" t="str">
            <v>NOBBY BASE ATMO (S)/(E) 28-OC</v>
          </cell>
          <cell r="B2865" t="str">
            <v>Котел настенный газовый с раздельным теплообменником</v>
          </cell>
          <cell r="C2865">
            <v>0</v>
          </cell>
          <cell r="D2865">
            <v>0</v>
          </cell>
          <cell r="E2865">
            <v>66799</v>
          </cell>
        </row>
        <row r="2866">
          <cell r="A2866" t="str">
            <v>NOBBY BASE ATMO (S)/(E) 32-OC</v>
          </cell>
          <cell r="B2866" t="str">
            <v>Котел настенный газовый с раздельным теплообменником</v>
          </cell>
          <cell r="C2866">
            <v>0</v>
          </cell>
          <cell r="D2866">
            <v>0</v>
          </cell>
          <cell r="E2866">
            <v>72599</v>
          </cell>
        </row>
        <row r="2867">
          <cell r="A2867" t="str">
            <v>NOBBY BASE ATMO 24-2OC</v>
          </cell>
          <cell r="B2867" t="str">
            <v>Котел настенный газовый с раздельным теплообменником</v>
          </cell>
          <cell r="C2867">
            <v>0</v>
          </cell>
          <cell r="D2867">
            <v>0</v>
          </cell>
          <cell r="E2867">
            <v>44999</v>
          </cell>
        </row>
        <row r="2868">
          <cell r="A2868" t="str">
            <v>NOBBY BASE ATMO 28-2OC</v>
          </cell>
          <cell r="B2868" t="str">
            <v>Котел настенный газовый с раздельным теплообменником</v>
          </cell>
          <cell r="C2868">
            <v>0</v>
          </cell>
          <cell r="D2868">
            <v>0</v>
          </cell>
          <cell r="E2868">
            <v>50099</v>
          </cell>
        </row>
        <row r="2869">
          <cell r="A2869" t="str">
            <v>NOBBY BASE ATMO 32-2OC</v>
          </cell>
          <cell r="B2869" t="str">
            <v>Котел настенный газовый с раздельным теплообменником</v>
          </cell>
          <cell r="C2869">
            <v>0</v>
          </cell>
          <cell r="D2869">
            <v>0</v>
          </cell>
          <cell r="E2869">
            <v>58099</v>
          </cell>
        </row>
        <row r="2870">
          <cell r="A2870" t="str">
            <v>Nobby Balance Plus (S) 24-CS</v>
          </cell>
          <cell r="B2870" t="str">
            <v>Настенный газовый котел</v>
          </cell>
          <cell r="C2870">
            <v>17</v>
          </cell>
          <cell r="D2870">
            <v>0</v>
          </cell>
          <cell r="E2870">
            <v>44699</v>
          </cell>
        </row>
        <row r="2871">
          <cell r="A2871" t="str">
            <v>Nobby Balance Plus 12-2CS</v>
          </cell>
          <cell r="B2871" t="str">
            <v>Котел настенный газовый с раздельным теплообменником</v>
          </cell>
          <cell r="C2871">
            <v>0</v>
          </cell>
          <cell r="D2871">
            <v>0</v>
          </cell>
          <cell r="E2871">
            <v>45799</v>
          </cell>
        </row>
        <row r="2872">
          <cell r="A2872" t="str">
            <v>Nobby Balance Plus 18-2CS</v>
          </cell>
          <cell r="B2872" t="str">
            <v>Котел настенный газовый с раздельным теплообменником</v>
          </cell>
          <cell r="C2872" t="str">
            <v>&gt;50</v>
          </cell>
          <cell r="D2872">
            <v>0</v>
          </cell>
          <cell r="E2872">
            <v>45799</v>
          </cell>
        </row>
        <row r="2873">
          <cell r="A2873" t="str">
            <v>Nobby Balance Plus 24-2CS</v>
          </cell>
          <cell r="B2873" t="str">
            <v>Котел настенный газовый с раздельным теплообменником</v>
          </cell>
          <cell r="C2873" t="str">
            <v>&gt;50</v>
          </cell>
          <cell r="D2873">
            <v>0</v>
          </cell>
          <cell r="E2873">
            <v>46399</v>
          </cell>
        </row>
        <row r="2874">
          <cell r="A2874" t="str">
            <v>Nobby Electro KBC-16</v>
          </cell>
          <cell r="B2874" t="str">
            <v>Настенный электрический котел</v>
          </cell>
          <cell r="C2874">
            <v>0</v>
          </cell>
          <cell r="D2874">
            <v>0</v>
          </cell>
          <cell r="E2874">
            <v>38799</v>
          </cell>
        </row>
        <row r="2875">
          <cell r="A2875" t="str">
            <v>Nobby Electro KBC-20</v>
          </cell>
          <cell r="B2875" t="str">
            <v>Настенный электрический котел</v>
          </cell>
          <cell r="C2875">
            <v>0</v>
          </cell>
          <cell r="D2875">
            <v>0</v>
          </cell>
          <cell r="E2875">
            <v>40299</v>
          </cell>
        </row>
        <row r="2876">
          <cell r="A2876" t="str">
            <v>Nobby Electro KBC-23</v>
          </cell>
          <cell r="B2876" t="str">
            <v>Настенный электрический котел</v>
          </cell>
          <cell r="C2876">
            <v>0</v>
          </cell>
          <cell r="D2876">
            <v>0</v>
          </cell>
          <cell r="E2876">
            <v>42999</v>
          </cell>
        </row>
        <row r="2877">
          <cell r="A2877" t="str">
            <v>Nobby Electro KBC-26</v>
          </cell>
          <cell r="B2877" t="str">
            <v>Настенный электрический котел</v>
          </cell>
          <cell r="C2877">
            <v>0</v>
          </cell>
          <cell r="D2877">
            <v>0</v>
          </cell>
          <cell r="E2877">
            <v>43599</v>
          </cell>
        </row>
        <row r="2878">
          <cell r="A2878" t="str">
            <v>Nobby Electro KBK-39</v>
          </cell>
          <cell r="B2878" t="str">
            <v>Настенный электрический котел</v>
          </cell>
          <cell r="C2878">
            <v>0</v>
          </cell>
          <cell r="D2878">
            <v>0</v>
          </cell>
          <cell r="E2878">
            <v>81299</v>
          </cell>
        </row>
        <row r="2879">
          <cell r="A2879" t="str">
            <v>Nobby Electro KBK-52</v>
          </cell>
          <cell r="B2879" t="str">
            <v>Настенный электрический котел</v>
          </cell>
          <cell r="C2879">
            <v>0</v>
          </cell>
          <cell r="D2879">
            <v>0</v>
          </cell>
          <cell r="E2879">
            <v>90299</v>
          </cell>
        </row>
        <row r="2880">
          <cell r="A2880" t="str">
            <v>Nobby Electro KBO(E)-13</v>
          </cell>
          <cell r="B2880" t="str">
            <v>Настенный электрический котел</v>
          </cell>
          <cell r="C2880">
            <v>0</v>
          </cell>
          <cell r="D2880">
            <v>0</v>
          </cell>
          <cell r="E2880">
            <v>60999</v>
          </cell>
        </row>
        <row r="2881">
          <cell r="A2881" t="str">
            <v>Nobby Electro KBO(E)-14</v>
          </cell>
          <cell r="B2881" t="str">
            <v>Настенный электрический котел</v>
          </cell>
          <cell r="C2881">
            <v>0</v>
          </cell>
          <cell r="D2881">
            <v>0</v>
          </cell>
          <cell r="E2881">
            <v>63899</v>
          </cell>
        </row>
        <row r="2882">
          <cell r="A2882" t="str">
            <v>Nobby Electro KBO(E)-16</v>
          </cell>
          <cell r="B2882" t="str">
            <v>Настенный электрический котел</v>
          </cell>
          <cell r="C2882">
            <v>2</v>
          </cell>
          <cell r="D2882">
            <v>0</v>
          </cell>
          <cell r="E2882">
            <v>66799</v>
          </cell>
        </row>
        <row r="2883">
          <cell r="A2883" t="str">
            <v>Nobby Electro KBO(E)-20</v>
          </cell>
          <cell r="B2883" t="str">
            <v>Настенный электрический котел</v>
          </cell>
          <cell r="C2883">
            <v>16</v>
          </cell>
          <cell r="D2883">
            <v>0</v>
          </cell>
          <cell r="E2883">
            <v>59299</v>
          </cell>
        </row>
        <row r="2884">
          <cell r="A2884" t="str">
            <v>Nobby Electro KBO(E)-23</v>
          </cell>
          <cell r="B2884" t="str">
            <v>Настенный электрический котел</v>
          </cell>
          <cell r="C2884">
            <v>13</v>
          </cell>
          <cell r="D2884">
            <v>0</v>
          </cell>
          <cell r="E2884">
            <v>64999</v>
          </cell>
        </row>
        <row r="2885">
          <cell r="A2885" t="str">
            <v>Nobby Electro KBO(E)-26</v>
          </cell>
          <cell r="B2885" t="str">
            <v>Настенный электрический котел</v>
          </cell>
          <cell r="C2885">
            <v>8</v>
          </cell>
          <cell r="D2885">
            <v>0</v>
          </cell>
          <cell r="E2885">
            <v>75499</v>
          </cell>
        </row>
        <row r="2886">
          <cell r="A2886" t="str">
            <v>Nobby Electro KBO-05</v>
          </cell>
          <cell r="B2886" t="str">
            <v>Настенный электрический котел</v>
          </cell>
          <cell r="C2886">
            <v>0</v>
          </cell>
          <cell r="D2886">
            <v>0</v>
          </cell>
          <cell r="E2886">
            <v>39099</v>
          </cell>
        </row>
        <row r="2887">
          <cell r="A2887" t="str">
            <v>Nobby Electro KBO-07</v>
          </cell>
          <cell r="B2887" t="str">
            <v>Настенный электрический котел</v>
          </cell>
          <cell r="C2887">
            <v>0</v>
          </cell>
          <cell r="D2887">
            <v>0</v>
          </cell>
          <cell r="E2887">
            <v>40499</v>
          </cell>
        </row>
        <row r="2888">
          <cell r="A2888" t="str">
            <v>Nobby Electro KBO-09</v>
          </cell>
          <cell r="B2888" t="str">
            <v>Настенный электрический котел</v>
          </cell>
          <cell r="C2888">
            <v>0</v>
          </cell>
          <cell r="D2888">
            <v>0</v>
          </cell>
          <cell r="E2888">
            <v>41899</v>
          </cell>
        </row>
        <row r="2889">
          <cell r="A2889" t="str">
            <v>Nobby Electro KBO-11</v>
          </cell>
          <cell r="B2889" t="str">
            <v>Настенный электрический котел</v>
          </cell>
          <cell r="C2889">
            <v>0</v>
          </cell>
          <cell r="D2889">
            <v>0</v>
          </cell>
          <cell r="E2889">
            <v>43299</v>
          </cell>
        </row>
        <row r="2890">
          <cell r="A2890" t="str">
            <v>Nobby Electro KBO-13</v>
          </cell>
          <cell r="B2890" t="str">
            <v>Настенный электрический котел</v>
          </cell>
          <cell r="C2890" t="str">
            <v>&gt;50</v>
          </cell>
          <cell r="D2890">
            <v>0</v>
          </cell>
          <cell r="E2890">
            <v>44999</v>
          </cell>
        </row>
        <row r="2891">
          <cell r="A2891" t="str">
            <v>Nobby Electro KBO-14</v>
          </cell>
          <cell r="B2891" t="str">
            <v>Настенный электрический котел</v>
          </cell>
          <cell r="C2891">
            <v>0</v>
          </cell>
          <cell r="D2891">
            <v>0</v>
          </cell>
          <cell r="E2891">
            <v>49299</v>
          </cell>
        </row>
        <row r="2892">
          <cell r="A2892" t="str">
            <v>Nobby Electro KBO-16</v>
          </cell>
          <cell r="B2892" t="str">
            <v>Настенный электрический котел</v>
          </cell>
          <cell r="C2892">
            <v>0</v>
          </cell>
          <cell r="D2892">
            <v>0</v>
          </cell>
          <cell r="E2892">
            <v>50799</v>
          </cell>
        </row>
        <row r="2893">
          <cell r="A2893" t="str">
            <v>Nobby Electro KBO-20</v>
          </cell>
          <cell r="B2893" t="str">
            <v>Настенный электрический котел</v>
          </cell>
          <cell r="C2893">
            <v>0</v>
          </cell>
          <cell r="D2893">
            <v>0</v>
          </cell>
          <cell r="E2893">
            <v>52199</v>
          </cell>
        </row>
        <row r="2894">
          <cell r="A2894" t="str">
            <v>Nobby Electro KBO-23</v>
          </cell>
          <cell r="B2894" t="str">
            <v>Настенный электрический котел</v>
          </cell>
          <cell r="C2894">
            <v>0</v>
          </cell>
          <cell r="D2894">
            <v>0</v>
          </cell>
          <cell r="E2894">
            <v>53699</v>
          </cell>
        </row>
        <row r="2895">
          <cell r="A2895" t="str">
            <v>Nobby Electro KBO-26</v>
          </cell>
          <cell r="B2895" t="str">
            <v>Настенный электрический котел</v>
          </cell>
          <cell r="C2895">
            <v>15</v>
          </cell>
          <cell r="D2895">
            <v>0</v>
          </cell>
          <cell r="E2895">
            <v>55099</v>
          </cell>
        </row>
        <row r="2896">
          <cell r="A2896" t="str">
            <v>Nobby Electro KBP(E)-09</v>
          </cell>
          <cell r="B2896" t="str">
            <v>Котел настенный электрический с насосом и расширительным баком</v>
          </cell>
          <cell r="C2896">
            <v>15</v>
          </cell>
          <cell r="D2896">
            <v>0</v>
          </cell>
          <cell r="E2896">
            <v>54599</v>
          </cell>
        </row>
        <row r="2897">
          <cell r="A2897" t="str">
            <v>Nobby Electro KBP(E)-11</v>
          </cell>
          <cell r="B2897" t="str">
            <v>Котел настенный электрический с насосом и расширительным баком</v>
          </cell>
          <cell r="C2897">
            <v>13</v>
          </cell>
          <cell r="D2897">
            <v>0</v>
          </cell>
          <cell r="E2897">
            <v>55699</v>
          </cell>
        </row>
        <row r="2898">
          <cell r="A2898" t="str">
            <v>Nobby Electro KBP(E)-13</v>
          </cell>
          <cell r="B2898" t="str">
            <v>Котел настенный электрический с насосом и расширительным баком</v>
          </cell>
          <cell r="C2898">
            <v>21</v>
          </cell>
          <cell r="D2898">
            <v>0</v>
          </cell>
          <cell r="E2898">
            <v>56899</v>
          </cell>
        </row>
        <row r="2899">
          <cell r="A2899" t="str">
            <v>Nobby Electro KBQ-05</v>
          </cell>
          <cell r="B2899" t="str">
            <v>Настенный электрический котел</v>
          </cell>
          <cell r="C2899">
            <v>0</v>
          </cell>
          <cell r="D2899">
            <v>0</v>
          </cell>
          <cell r="E2899">
            <v>30699</v>
          </cell>
        </row>
        <row r="2900">
          <cell r="A2900" t="str">
            <v>Nobby Electro KBQ-07</v>
          </cell>
          <cell r="B2900" t="str">
            <v>Настенный электрический котел</v>
          </cell>
          <cell r="C2900">
            <v>0</v>
          </cell>
          <cell r="D2900">
            <v>0</v>
          </cell>
          <cell r="E2900">
            <v>30999</v>
          </cell>
        </row>
        <row r="2901">
          <cell r="A2901" t="str">
            <v>Nobby Electro KBQ-09</v>
          </cell>
          <cell r="B2901" t="str">
            <v>Настенный электрический котел</v>
          </cell>
          <cell r="C2901">
            <v>0</v>
          </cell>
          <cell r="D2901">
            <v>0</v>
          </cell>
          <cell r="E2901">
            <v>31599</v>
          </cell>
        </row>
        <row r="2902">
          <cell r="A2902" t="str">
            <v>Nobby Electro KBQ-11</v>
          </cell>
          <cell r="B2902" t="str">
            <v>Настенный электрический котел</v>
          </cell>
          <cell r="C2902">
            <v>0</v>
          </cell>
          <cell r="D2902">
            <v>0</v>
          </cell>
          <cell r="E2902">
            <v>32499</v>
          </cell>
        </row>
        <row r="2903">
          <cell r="A2903" t="str">
            <v>Nobby Electro KBQ-13</v>
          </cell>
          <cell r="B2903" t="str">
            <v>Настенный электрический котел</v>
          </cell>
          <cell r="C2903">
            <v>0</v>
          </cell>
          <cell r="D2903">
            <v>0</v>
          </cell>
          <cell r="E2903">
            <v>33399</v>
          </cell>
        </row>
        <row r="2904">
          <cell r="A2904" t="str">
            <v>Nobby Electro KBQ-14</v>
          </cell>
          <cell r="B2904" t="str">
            <v>Настенный электрический котел</v>
          </cell>
          <cell r="C2904">
            <v>0</v>
          </cell>
          <cell r="D2904">
            <v>0</v>
          </cell>
          <cell r="E2904">
            <v>36999</v>
          </cell>
        </row>
        <row r="2905">
          <cell r="A2905" t="str">
            <v>Nobby Electro KBX-09</v>
          </cell>
          <cell r="B2905" t="str">
            <v>Котел настенный электрический с насосом и расширительным баком</v>
          </cell>
          <cell r="C2905">
            <v>14</v>
          </cell>
          <cell r="D2905">
            <v>0</v>
          </cell>
          <cell r="E2905">
            <v>47899</v>
          </cell>
        </row>
        <row r="2906">
          <cell r="A2906" t="str">
            <v>Nobby Electro KBX-11</v>
          </cell>
          <cell r="B2906" t="str">
            <v>Котел настенный электрический с насосом и расширительным баком</v>
          </cell>
          <cell r="C2906" t="str">
            <v>&gt;50</v>
          </cell>
          <cell r="D2906">
            <v>0</v>
          </cell>
          <cell r="E2906">
            <v>47899</v>
          </cell>
        </row>
        <row r="2907">
          <cell r="A2907" t="str">
            <v>Nobby Electro KBX-13</v>
          </cell>
          <cell r="B2907" t="str">
            <v>Котел настенный электрический с насосом и расширительным баком</v>
          </cell>
          <cell r="C2907" t="str">
            <v>&gt;50</v>
          </cell>
          <cell r="D2907">
            <v>0</v>
          </cell>
          <cell r="E2907">
            <v>48999</v>
          </cell>
        </row>
        <row r="2908">
          <cell r="A2908" t="str">
            <v>Nobby Electro KBX-14</v>
          </cell>
          <cell r="B2908" t="str">
            <v>Котел настенный электрический с насосом и расширительным баком</v>
          </cell>
          <cell r="C2908" t="str">
            <v>&gt;50</v>
          </cell>
          <cell r="D2908">
            <v>0</v>
          </cell>
          <cell r="E2908">
            <v>52399</v>
          </cell>
        </row>
        <row r="2909">
          <cell r="A2909" t="str">
            <v>Nobby Smart II 24-2CSF</v>
          </cell>
          <cell r="B2909" t="str">
            <v>Котел настенный газовый с раздельным теплообменником</v>
          </cell>
          <cell r="C2909">
            <v>0</v>
          </cell>
          <cell r="D2909">
            <v>0</v>
          </cell>
          <cell r="E2909">
            <v>69499</v>
          </cell>
        </row>
        <row r="2910">
          <cell r="A2910" t="str">
            <v>Nobby Smart II 28-2CSF</v>
          </cell>
          <cell r="B2910" t="str">
            <v>Котел настенный газовый с раздельным теплообменником</v>
          </cell>
          <cell r="C2910" t="str">
            <v>&gt;50</v>
          </cell>
          <cell r="D2910">
            <v>0</v>
          </cell>
          <cell r="E2910">
            <v>74099</v>
          </cell>
        </row>
        <row r="2911">
          <cell r="A2911" t="str">
            <v>Nobby Smart II 32-2CSF</v>
          </cell>
          <cell r="B2911" t="str">
            <v>Котел настенный газовый с раздельным теплообменником</v>
          </cell>
          <cell r="C2911">
            <v>46</v>
          </cell>
          <cell r="D2911">
            <v>0</v>
          </cell>
          <cell r="E2911">
            <v>82699</v>
          </cell>
        </row>
        <row r="2912">
          <cell r="A2912" t="str">
            <v>VLK PRK-25</v>
          </cell>
          <cell r="B2912" t="str">
            <v>Стальной твердотопливный котел с автоматической загрузкой</v>
          </cell>
          <cell r="C2912">
            <v>0</v>
          </cell>
          <cell r="D2912">
            <v>0</v>
          </cell>
          <cell r="E2912">
            <v>207999</v>
          </cell>
        </row>
        <row r="2913">
          <cell r="A2913" t="str">
            <v>VLK PRK-35</v>
          </cell>
          <cell r="B2913" t="str">
            <v>Стальной твердотопливный котел с автоматической загрузкой</v>
          </cell>
          <cell r="C2913">
            <v>0</v>
          </cell>
          <cell r="D2913">
            <v>0</v>
          </cell>
          <cell r="E2913">
            <v>347899</v>
          </cell>
        </row>
        <row r="2914">
          <cell r="A2914" t="str">
            <v>VLK PRK-45</v>
          </cell>
          <cell r="B2914" t="str">
            <v>Стальной твердотопливный котел с автоматической загрузкой</v>
          </cell>
          <cell r="C2914">
            <v>0</v>
          </cell>
          <cell r="D2914">
            <v>0</v>
          </cell>
          <cell r="E2914">
            <v>359999</v>
          </cell>
        </row>
        <row r="2915">
          <cell r="A2915" t="str">
            <v>VLK SRK-25</v>
          </cell>
          <cell r="B2915" t="str">
            <v>Стальной твердотопливный котел с ручной загрузкой топлива</v>
          </cell>
          <cell r="C2915">
            <v>0</v>
          </cell>
          <cell r="D2915">
            <v>2</v>
          </cell>
          <cell r="E2915">
            <v>113199</v>
          </cell>
        </row>
        <row r="2916">
          <cell r="A2916" t="str">
            <v>VLK SRK-35</v>
          </cell>
          <cell r="B2916" t="str">
            <v>Стальной твердотопливный котел с ручной загрузкой топлива</v>
          </cell>
          <cell r="C2916">
            <v>0</v>
          </cell>
          <cell r="D2916">
            <v>2</v>
          </cell>
          <cell r="E2916">
            <v>78999</v>
          </cell>
        </row>
        <row r="2917">
          <cell r="A2917" t="str">
            <v>VLK SRK-45</v>
          </cell>
          <cell r="B2917" t="str">
            <v>Стальной твердотопливный котел с ручной загрузкой топлива</v>
          </cell>
          <cell r="C2917">
            <v>0</v>
          </cell>
          <cell r="D2917">
            <v>0</v>
          </cell>
          <cell r="E2917">
            <v>90499</v>
          </cell>
        </row>
        <row r="2918">
          <cell r="A2918" t="str">
            <v>KCB-01GC</v>
          </cell>
          <cell r="B2918" t="str">
            <v>Комнатный термостат</v>
          </cell>
          <cell r="C2918">
            <v>0</v>
          </cell>
          <cell r="D2918">
            <v>0</v>
          </cell>
          <cell r="E2918">
            <v>4599</v>
          </cell>
        </row>
        <row r="2919">
          <cell r="A2919" t="str">
            <v>KCW-01GC</v>
          </cell>
          <cell r="B2919" t="str">
            <v>Комнатный термостат</v>
          </cell>
          <cell r="C2919">
            <v>0</v>
          </cell>
          <cell r="D2919">
            <v>0</v>
          </cell>
          <cell r="E2919">
            <v>4599</v>
          </cell>
        </row>
        <row r="2920">
          <cell r="A2920"/>
          <cell r="B2920"/>
          <cell r="C2920"/>
          <cell r="D2920"/>
          <cell r="E2920"/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т1"/>
    </sheetNames>
    <sheetDataSet>
      <sheetData sheetId="0">
        <row r="1">
          <cell r="A1"/>
          <cell r="B1"/>
          <cell r="C1"/>
          <cell r="D1"/>
        </row>
        <row r="2">
          <cell r="A2"/>
          <cell r="B2"/>
          <cell r="C2"/>
          <cell r="D2"/>
        </row>
        <row r="3">
          <cell r="A3" t="str">
            <v>Артикул</v>
          </cell>
          <cell r="B3" t="str">
            <v>Наименование</v>
          </cell>
          <cell r="C3" t="str">
            <v>Остатки на складе</v>
          </cell>
          <cell r="D3" t="str">
            <v>Остатки в пути</v>
          </cell>
          <cell r="E3" t="str">
            <v>МПРЦ, RUR</v>
          </cell>
        </row>
        <row r="4">
          <cell r="A4" t="str">
            <v>SFP-3005TX</v>
          </cell>
          <cell r="B4" t="str">
            <v>Вентилятор бытовой напольный</v>
          </cell>
          <cell r="C4">
            <v>0</v>
          </cell>
          <cell r="D4">
            <v>0</v>
          </cell>
          <cell r="E4">
            <v>1199</v>
          </cell>
        </row>
        <row r="5">
          <cell r="A5" t="str">
            <v>SFP-3008JX</v>
          </cell>
          <cell r="B5" t="str">
            <v>Вентилятор напольный</v>
          </cell>
          <cell r="C5">
            <v>0</v>
          </cell>
          <cell r="D5">
            <v>0</v>
          </cell>
          <cell r="E5"/>
        </row>
        <row r="6">
          <cell r="A6" t="str">
            <v>SFP-4002MOR</v>
          </cell>
          <cell r="B6" t="str">
            <v>Вентилятор напольный</v>
          </cell>
          <cell r="C6">
            <v>0</v>
          </cell>
          <cell r="D6">
            <v>0</v>
          </cell>
          <cell r="E6">
            <v>2099</v>
          </cell>
        </row>
        <row r="7">
          <cell r="A7" t="str">
            <v>SFP-4002MX</v>
          </cell>
          <cell r="B7" t="str">
            <v>Вентилятор напольный</v>
          </cell>
          <cell r="C7">
            <v>0</v>
          </cell>
          <cell r="D7">
            <v>0</v>
          </cell>
          <cell r="E7">
            <v>1299</v>
          </cell>
        </row>
        <row r="8">
          <cell r="A8" t="str">
            <v>SFP-4003MX</v>
          </cell>
          <cell r="B8" t="str">
            <v>Вентилятор напольный</v>
          </cell>
          <cell r="C8">
            <v>0</v>
          </cell>
          <cell r="D8">
            <v>0</v>
          </cell>
          <cell r="E8">
            <v>1699</v>
          </cell>
        </row>
        <row r="9">
          <cell r="A9" t="str">
            <v>SFP-4004MOR</v>
          </cell>
          <cell r="B9" t="str">
            <v>Вентилятор напольный</v>
          </cell>
          <cell r="C9">
            <v>0</v>
          </cell>
          <cell r="D9">
            <v>0</v>
          </cell>
          <cell r="E9">
            <v>3699</v>
          </cell>
        </row>
        <row r="10">
          <cell r="A10" t="str">
            <v>SFP-4006TXR</v>
          </cell>
          <cell r="B10" t="str">
            <v>Вентилятор напольный</v>
          </cell>
          <cell r="C10">
            <v>0</v>
          </cell>
          <cell r="D10">
            <v>0</v>
          </cell>
          <cell r="E10">
            <v>2099</v>
          </cell>
        </row>
        <row r="11">
          <cell r="A11" t="str">
            <v>SFP-4007JO</v>
          </cell>
          <cell r="B11" t="str">
            <v>Вентилятор бытовой напольный</v>
          </cell>
          <cell r="C11">
            <v>0</v>
          </cell>
          <cell r="D11">
            <v>0</v>
          </cell>
          <cell r="E11">
            <v>2199</v>
          </cell>
        </row>
        <row r="12">
          <cell r="A12" t="str">
            <v>SFP-4103MX</v>
          </cell>
          <cell r="B12" t="str">
            <v>Вентилятор напольный</v>
          </cell>
          <cell r="C12">
            <v>0</v>
          </cell>
          <cell r="D12">
            <v>0</v>
          </cell>
          <cell r="E12">
            <v>1699</v>
          </cell>
        </row>
        <row r="13">
          <cell r="A13" t="str">
            <v>SFP-7001BT</v>
          </cell>
          <cell r="B13" t="str">
            <v>Вентилятор напольный</v>
          </cell>
          <cell r="C13">
            <v>0</v>
          </cell>
          <cell r="D13">
            <v>0</v>
          </cell>
          <cell r="E13">
            <v>1999</v>
          </cell>
        </row>
        <row r="14">
          <cell r="A14" t="str">
            <v>SFP-D4002MX</v>
          </cell>
          <cell r="B14" t="str">
            <v>Вентилятор бытовой</v>
          </cell>
          <cell r="C14">
            <v>0</v>
          </cell>
          <cell r="D14">
            <v>0</v>
          </cell>
          <cell r="E14"/>
        </row>
        <row r="15">
          <cell r="A15" t="str">
            <v>TFP-1503JC</v>
          </cell>
          <cell r="B15" t="str">
            <v>Вентилятор бытовой настольный</v>
          </cell>
          <cell r="C15">
            <v>0</v>
          </cell>
          <cell r="D15">
            <v>0</v>
          </cell>
          <cell r="E15">
            <v>1099</v>
          </cell>
        </row>
        <row r="16">
          <cell r="A16" t="str">
            <v>TFP-1513JC</v>
          </cell>
          <cell r="B16" t="str">
            <v>Вентилятор настольный</v>
          </cell>
          <cell r="C16">
            <v>0</v>
          </cell>
          <cell r="D16">
            <v>0</v>
          </cell>
          <cell r="E16">
            <v>799</v>
          </cell>
        </row>
        <row r="17">
          <cell r="A17" t="str">
            <v>TFP-1513TC</v>
          </cell>
          <cell r="B17" t="str">
            <v>Вентилятор настольный</v>
          </cell>
          <cell r="C17">
            <v>0</v>
          </cell>
          <cell r="D17">
            <v>0</v>
          </cell>
          <cell r="E17">
            <v>749</v>
          </cell>
        </row>
        <row r="18">
          <cell r="A18" t="str">
            <v>TFP-3003JD</v>
          </cell>
          <cell r="B18" t="str">
            <v>Вентилятор настольный</v>
          </cell>
          <cell r="C18">
            <v>0</v>
          </cell>
          <cell r="D18">
            <v>0</v>
          </cell>
          <cell r="E18">
            <v>1299</v>
          </cell>
        </row>
        <row r="19">
          <cell r="A19" t="str">
            <v>MC55W</v>
          </cell>
          <cell r="B19" t="str">
            <v>Воздухоочиститель</v>
          </cell>
          <cell r="C19">
            <v>0</v>
          </cell>
          <cell r="D19">
            <v>0</v>
          </cell>
          <cell r="E19">
            <v>89500</v>
          </cell>
        </row>
        <row r="20">
          <cell r="A20" t="str">
            <v>MC70L</v>
          </cell>
          <cell r="B20" t="str">
            <v>Воздухоочиститель</v>
          </cell>
          <cell r="C20">
            <v>0</v>
          </cell>
          <cell r="D20">
            <v>0</v>
          </cell>
          <cell r="E20">
            <v>57500</v>
          </cell>
        </row>
        <row r="21">
          <cell r="A21" t="str">
            <v>MCK55W</v>
          </cell>
          <cell r="B21" t="str">
            <v>Воздухоочиститель с увлажнением</v>
          </cell>
          <cell r="C21">
            <v>0</v>
          </cell>
          <cell r="D21">
            <v>0</v>
          </cell>
          <cell r="E21">
            <v>110200</v>
          </cell>
        </row>
        <row r="22">
          <cell r="A22" t="str">
            <v>MCK70YV</v>
          </cell>
          <cell r="B22" t="str">
            <v>Воздухоочиститель с увлажнением</v>
          </cell>
          <cell r="C22">
            <v>0</v>
          </cell>
          <cell r="D22">
            <v>0</v>
          </cell>
          <cell r="E22">
            <v>157500</v>
          </cell>
        </row>
        <row r="23">
          <cell r="A23" t="str">
            <v>FHP-1502-FCT</v>
          </cell>
          <cell r="B23" t="str">
            <v>Тепловентилятор</v>
          </cell>
          <cell r="C23">
            <v>0</v>
          </cell>
          <cell r="D23">
            <v>0</v>
          </cell>
          <cell r="E23">
            <v>1999</v>
          </cell>
        </row>
        <row r="24">
          <cell r="A24" t="str">
            <v>FHP-1820-FCT</v>
          </cell>
          <cell r="B24" t="str">
            <v>Тепловентилятор</v>
          </cell>
          <cell r="C24">
            <v>0</v>
          </cell>
          <cell r="D24">
            <v>0</v>
          </cell>
          <cell r="E24">
            <v>1890</v>
          </cell>
        </row>
        <row r="25">
          <cell r="A25" t="str">
            <v>FHP-2012-FWT</v>
          </cell>
          <cell r="B25" t="str">
            <v>Тепловентилятор</v>
          </cell>
          <cell r="C25">
            <v>0</v>
          </cell>
          <cell r="D25">
            <v>0</v>
          </cell>
          <cell r="E25">
            <v>1190</v>
          </cell>
        </row>
        <row r="26">
          <cell r="A26" t="str">
            <v>FHP-2022-FWT</v>
          </cell>
          <cell r="B26" t="str">
            <v>Тепловентилятор</v>
          </cell>
          <cell r="C26">
            <v>0</v>
          </cell>
          <cell r="D26">
            <v>0</v>
          </cell>
          <cell r="E26">
            <v>1290</v>
          </cell>
        </row>
        <row r="27">
          <cell r="A27" t="str">
            <v>FHP-2040-FWT</v>
          </cell>
          <cell r="B27" t="str">
            <v>Тепловентилятор</v>
          </cell>
          <cell r="C27">
            <v>0</v>
          </cell>
          <cell r="D27">
            <v>0</v>
          </cell>
          <cell r="E27">
            <v>1690</v>
          </cell>
        </row>
        <row r="28">
          <cell r="A28" t="str">
            <v>FHP-601-FWT</v>
          </cell>
          <cell r="B28" t="str">
            <v>Тепловентилятор</v>
          </cell>
          <cell r="C28">
            <v>0</v>
          </cell>
          <cell r="D28">
            <v>0</v>
          </cell>
          <cell r="E28">
            <v>999</v>
          </cell>
        </row>
        <row r="29">
          <cell r="A29" t="str">
            <v>IRP-1220-QWH</v>
          </cell>
          <cell r="B29" t="str">
            <v>Инфракрасный обогреватель</v>
          </cell>
          <cell r="C29">
            <v>0</v>
          </cell>
          <cell r="D29">
            <v>0</v>
          </cell>
          <cell r="E29">
            <v>2390</v>
          </cell>
        </row>
        <row r="30">
          <cell r="A30" t="str">
            <v>IRP-802-QTK</v>
          </cell>
          <cell r="B30" t="str">
            <v>Инфракрасный обогреватель</v>
          </cell>
          <cell r="C30">
            <v>0</v>
          </cell>
          <cell r="D30">
            <v>0</v>
          </cell>
          <cell r="E30">
            <v>1090</v>
          </cell>
        </row>
        <row r="31">
          <cell r="A31" t="str">
            <v>MHP-1500-MDBb</v>
          </cell>
          <cell r="B31" t="str">
            <v>Микатермический обогреватель</v>
          </cell>
          <cell r="C31">
            <v>0</v>
          </cell>
          <cell r="D31">
            <v>0</v>
          </cell>
          <cell r="E31">
            <v>8490</v>
          </cell>
        </row>
        <row r="32">
          <cell r="A32" t="str">
            <v>MHP-2220-MKB</v>
          </cell>
          <cell r="B32" t="str">
            <v>Микатермический обогреватель</v>
          </cell>
          <cell r="C32">
            <v>0</v>
          </cell>
          <cell r="D32">
            <v>0</v>
          </cell>
          <cell r="E32">
            <v>8190</v>
          </cell>
        </row>
        <row r="33">
          <cell r="A33" t="str">
            <v>MHP-2520-MKB</v>
          </cell>
          <cell r="B33" t="str">
            <v>Микатермический обогреватель</v>
          </cell>
          <cell r="C33">
            <v>0</v>
          </cell>
          <cell r="D33">
            <v>0</v>
          </cell>
          <cell r="E33">
            <v>9990</v>
          </cell>
        </row>
        <row r="34">
          <cell r="A34" t="str">
            <v>ORP-1125-HMC</v>
          </cell>
          <cell r="B34" t="str">
            <v>Радиатор масляный</v>
          </cell>
          <cell r="C34">
            <v>0</v>
          </cell>
          <cell r="D34">
            <v>0</v>
          </cell>
          <cell r="E34">
            <v>4990</v>
          </cell>
        </row>
        <row r="35">
          <cell r="A35" t="str">
            <v>ORP-1125-YMC</v>
          </cell>
          <cell r="B35" t="str">
            <v>Радиатор масляный</v>
          </cell>
          <cell r="C35">
            <v>0</v>
          </cell>
          <cell r="D35">
            <v>0</v>
          </cell>
          <cell r="E35">
            <v>4990</v>
          </cell>
        </row>
        <row r="36">
          <cell r="A36" t="str">
            <v>ORP-510-HMC</v>
          </cell>
          <cell r="B36" t="str">
            <v>Радиатор масляный</v>
          </cell>
          <cell r="C36">
            <v>0</v>
          </cell>
          <cell r="D36">
            <v>0</v>
          </cell>
          <cell r="E36">
            <v>2990</v>
          </cell>
        </row>
        <row r="37">
          <cell r="A37" t="str">
            <v>ORP-510-YMC</v>
          </cell>
          <cell r="B37" t="str">
            <v>Радиатор масляный</v>
          </cell>
          <cell r="C37">
            <v>0</v>
          </cell>
          <cell r="D37">
            <v>0</v>
          </cell>
          <cell r="E37">
            <v>2990</v>
          </cell>
        </row>
        <row r="38">
          <cell r="A38" t="str">
            <v>ORP-715-HMC</v>
          </cell>
          <cell r="B38" t="str">
            <v>Радиатор масляный</v>
          </cell>
          <cell r="C38">
            <v>0</v>
          </cell>
          <cell r="D38">
            <v>0</v>
          </cell>
          <cell r="E38">
            <v>3699</v>
          </cell>
        </row>
        <row r="39">
          <cell r="A39" t="str">
            <v>ORP-715-YMC</v>
          </cell>
          <cell r="B39" t="str">
            <v>Радиатор масляный</v>
          </cell>
          <cell r="C39">
            <v>0</v>
          </cell>
          <cell r="D39">
            <v>0</v>
          </cell>
          <cell r="E39">
            <v>3699</v>
          </cell>
        </row>
        <row r="40">
          <cell r="A40" t="str">
            <v>ORP-920-HMC</v>
          </cell>
          <cell r="B40" t="str">
            <v>Радиатор масляный</v>
          </cell>
          <cell r="C40">
            <v>0</v>
          </cell>
          <cell r="D40">
            <v>0</v>
          </cell>
          <cell r="E40">
            <v>4399</v>
          </cell>
        </row>
        <row r="41">
          <cell r="A41" t="str">
            <v>ORP-920-YMC</v>
          </cell>
          <cell r="B41" t="str">
            <v>Радиатор масляный</v>
          </cell>
          <cell r="C41">
            <v>0</v>
          </cell>
          <cell r="D41">
            <v>0</v>
          </cell>
          <cell r="E41">
            <v>4399</v>
          </cell>
        </row>
        <row r="42">
          <cell r="A42" t="str">
            <v>PHP-1000-MWB</v>
          </cell>
          <cell r="B42" t="str">
            <v>Конвектор электрический</v>
          </cell>
          <cell r="C42">
            <v>0</v>
          </cell>
          <cell r="D42">
            <v>0</v>
          </cell>
          <cell r="E42">
            <v>2999</v>
          </cell>
        </row>
        <row r="43">
          <cell r="A43" t="str">
            <v>PHP-1000-MXB</v>
          </cell>
          <cell r="B43" t="str">
            <v>Конвектор электрический</v>
          </cell>
          <cell r="C43">
            <v>0</v>
          </cell>
          <cell r="D43">
            <v>0</v>
          </cell>
          <cell r="E43">
            <v>3399</v>
          </cell>
        </row>
        <row r="44">
          <cell r="A44" t="str">
            <v>PHP-1008-MXR</v>
          </cell>
          <cell r="B44" t="str">
            <v>Конвектор электрический</v>
          </cell>
          <cell r="C44">
            <v>0</v>
          </cell>
          <cell r="D44">
            <v>0</v>
          </cell>
          <cell r="E44">
            <v>3399</v>
          </cell>
        </row>
        <row r="45">
          <cell r="A45" t="str">
            <v>PHP-1500-MWB</v>
          </cell>
          <cell r="B45" t="str">
            <v>Конвектор электрический</v>
          </cell>
          <cell r="C45">
            <v>0</v>
          </cell>
          <cell r="D45">
            <v>0</v>
          </cell>
          <cell r="E45">
            <v>3499</v>
          </cell>
        </row>
        <row r="46">
          <cell r="A46" t="str">
            <v>PHP-1500-MXB</v>
          </cell>
          <cell r="B46" t="str">
            <v>Конвектор электрический</v>
          </cell>
          <cell r="C46">
            <v>0</v>
          </cell>
          <cell r="D46">
            <v>0</v>
          </cell>
          <cell r="E46">
            <v>3990</v>
          </cell>
        </row>
        <row r="47">
          <cell r="A47" t="str">
            <v>PHP-1508-MXR</v>
          </cell>
          <cell r="B47" t="str">
            <v>Конвектор электрический</v>
          </cell>
          <cell r="C47">
            <v>0</v>
          </cell>
          <cell r="D47">
            <v>0</v>
          </cell>
          <cell r="E47">
            <v>3999</v>
          </cell>
        </row>
        <row r="48">
          <cell r="A48" t="str">
            <v>PHP-2000-MWB</v>
          </cell>
          <cell r="B48" t="str">
            <v>Конвектор электрический</v>
          </cell>
          <cell r="C48">
            <v>0</v>
          </cell>
          <cell r="D48">
            <v>0</v>
          </cell>
          <cell r="E48">
            <v>3999</v>
          </cell>
        </row>
        <row r="49">
          <cell r="A49" t="str">
            <v>PHP-2000-MXB</v>
          </cell>
          <cell r="B49" t="str">
            <v>Конвектор электрический</v>
          </cell>
          <cell r="C49">
            <v>0</v>
          </cell>
          <cell r="D49">
            <v>0</v>
          </cell>
          <cell r="E49">
            <v>4499</v>
          </cell>
        </row>
        <row r="50">
          <cell r="A50" t="str">
            <v>PHP-2008-MXR</v>
          </cell>
          <cell r="B50" t="str">
            <v>Конвектор электрический</v>
          </cell>
          <cell r="C50">
            <v>0</v>
          </cell>
          <cell r="D50">
            <v>0</v>
          </cell>
          <cell r="E50">
            <v>4499</v>
          </cell>
        </row>
        <row r="51">
          <cell r="A51" t="str">
            <v>AHR-G3020</v>
          </cell>
          <cell r="B51" t="str">
            <v>Увлажнитель воздуха</v>
          </cell>
          <cell r="C51">
            <v>0</v>
          </cell>
          <cell r="D51">
            <v>0</v>
          </cell>
          <cell r="E51">
            <v>3399</v>
          </cell>
        </row>
        <row r="52">
          <cell r="A52" t="str">
            <v>AHR-G3030</v>
          </cell>
          <cell r="B52" t="str">
            <v>Увлажнитель воздуха</v>
          </cell>
          <cell r="C52">
            <v>0</v>
          </cell>
          <cell r="D52">
            <v>0</v>
          </cell>
          <cell r="E52">
            <v>4999</v>
          </cell>
        </row>
        <row r="53">
          <cell r="A53" t="str">
            <v>AHR-R2310</v>
          </cell>
          <cell r="B53" t="str">
            <v>Увлажнитель воздуха</v>
          </cell>
          <cell r="C53">
            <v>0</v>
          </cell>
          <cell r="D53">
            <v>0</v>
          </cell>
          <cell r="E53">
            <v>1699</v>
          </cell>
        </row>
        <row r="54">
          <cell r="A54" t="str">
            <v>HUP-E3056-LA</v>
          </cell>
          <cell r="B54" t="str">
            <v>Увлажнитель воздуха</v>
          </cell>
          <cell r="C54">
            <v>0</v>
          </cell>
          <cell r="D54">
            <v>0</v>
          </cell>
          <cell r="E54">
            <v>5999</v>
          </cell>
        </row>
        <row r="55">
          <cell r="A55" t="str">
            <v>HUP-G1035-TAL</v>
          </cell>
          <cell r="B55" t="str">
            <v>Увлажнитель воздуха</v>
          </cell>
          <cell r="C55">
            <v>0</v>
          </cell>
          <cell r="D55">
            <v>0</v>
          </cell>
          <cell r="E55">
            <v>3299</v>
          </cell>
        </row>
        <row r="56">
          <cell r="A56" t="str">
            <v>HUP-G1132</v>
          </cell>
          <cell r="B56" t="str">
            <v>Увлажнитель воздуха</v>
          </cell>
          <cell r="C56">
            <v>0</v>
          </cell>
          <cell r="D56">
            <v>0</v>
          </cell>
          <cell r="E56">
            <v>2599</v>
          </cell>
        </row>
        <row r="57">
          <cell r="A57" t="str">
            <v>HUP-G3056-A</v>
          </cell>
          <cell r="B57" t="str">
            <v>Увлажнитель воздуха</v>
          </cell>
          <cell r="C57">
            <v>0</v>
          </cell>
          <cell r="D57">
            <v>0</v>
          </cell>
          <cell r="E57">
            <v>6999</v>
          </cell>
        </row>
        <row r="58">
          <cell r="A58" t="str">
            <v>HUP-G3150-A</v>
          </cell>
          <cell r="B58" t="str">
            <v>Увлажнитель воздуха</v>
          </cell>
          <cell r="C58">
            <v>0</v>
          </cell>
          <cell r="D58">
            <v>0</v>
          </cell>
          <cell r="E58">
            <v>5999</v>
          </cell>
        </row>
        <row r="59">
          <cell r="A59" t="str">
            <v>HUP-R1022</v>
          </cell>
          <cell r="B59" t="str">
            <v>Увлажнитель воздуха</v>
          </cell>
          <cell r="C59">
            <v>0</v>
          </cell>
          <cell r="D59">
            <v>0</v>
          </cell>
          <cell r="E59">
            <v>1699</v>
          </cell>
        </row>
        <row r="60">
          <cell r="A60" t="str">
            <v>HUP-R1060-TA</v>
          </cell>
          <cell r="B60" t="str">
            <v>Увлажнитель воздуха</v>
          </cell>
          <cell r="C60">
            <v>0</v>
          </cell>
          <cell r="D60">
            <v>0</v>
          </cell>
          <cell r="E60">
            <v>2999</v>
          </cell>
        </row>
        <row r="61">
          <cell r="A61" t="str">
            <v>HUP-R3135-TA</v>
          </cell>
          <cell r="B61" t="str">
            <v>Увлажнитель воздуха</v>
          </cell>
          <cell r="C61">
            <v>0</v>
          </cell>
          <cell r="D61">
            <v>0</v>
          </cell>
          <cell r="E61">
            <v>2999</v>
          </cell>
        </row>
        <row r="62">
          <cell r="A62" t="str">
            <v>HUP-R3155-TA</v>
          </cell>
          <cell r="B62" t="str">
            <v>Увлажнитель воздуха</v>
          </cell>
          <cell r="C62">
            <v>0</v>
          </cell>
          <cell r="D62">
            <v>0</v>
          </cell>
          <cell r="E62">
            <v>3999</v>
          </cell>
        </row>
        <row r="63">
          <cell r="A63" t="str">
            <v>HUP-W3040-A</v>
          </cell>
          <cell r="B63" t="str">
            <v>Увлажнитель воздуха</v>
          </cell>
          <cell r="C63">
            <v>0</v>
          </cell>
          <cell r="D63">
            <v>0</v>
          </cell>
          <cell r="E63">
            <v>3999</v>
          </cell>
        </row>
        <row r="64">
          <cell r="A64" t="str">
            <v>HUP-W3080-TA</v>
          </cell>
          <cell r="B64" t="str">
            <v>Увлажнитель воздуха</v>
          </cell>
          <cell r="C64">
            <v>0</v>
          </cell>
          <cell r="D64">
            <v>0</v>
          </cell>
          <cell r="E64">
            <v>6990</v>
          </cell>
        </row>
        <row r="65">
          <cell r="A65" t="str">
            <v>Компакт RR (L) E 310-1-V-Z2</v>
          </cell>
          <cell r="B65" t="str">
            <v>Вентиляционная установка</v>
          </cell>
          <cell r="C65">
            <v>0</v>
          </cell>
          <cell r="D65">
            <v>0</v>
          </cell>
          <cell r="E65">
            <v>488000</v>
          </cell>
        </row>
        <row r="66">
          <cell r="A66" t="str">
            <v>Компакт RR (L) E 510-1-V-Z2</v>
          </cell>
          <cell r="B66" t="str">
            <v>Вентиляционная установка</v>
          </cell>
          <cell r="C66">
            <v>0</v>
          </cell>
          <cell r="D66">
            <v>0</v>
          </cell>
          <cell r="E66">
            <v>612000</v>
          </cell>
        </row>
        <row r="67">
          <cell r="A67" t="str">
            <v>Компакт RR (L) E 700-2-F</v>
          </cell>
          <cell r="B67" t="str">
            <v>Вентиляционная установка</v>
          </cell>
          <cell r="C67">
            <v>0</v>
          </cell>
          <cell r="D67">
            <v>0</v>
          </cell>
          <cell r="E67">
            <v>557000</v>
          </cell>
        </row>
        <row r="68">
          <cell r="A68" t="str">
            <v>Компакт RR (R) E 310-1-V-Z2</v>
          </cell>
          <cell r="B68" t="str">
            <v>Вентиляционная установка</v>
          </cell>
          <cell r="C68">
            <v>0</v>
          </cell>
          <cell r="D68">
            <v>0</v>
          </cell>
          <cell r="E68">
            <v>488000</v>
          </cell>
        </row>
        <row r="69">
          <cell r="A69" t="str">
            <v>Компакт RR (R) E 510-1-V-Z2</v>
          </cell>
          <cell r="B69" t="str">
            <v>Вентиляционная установка</v>
          </cell>
          <cell r="C69">
            <v>0</v>
          </cell>
          <cell r="D69">
            <v>0</v>
          </cell>
          <cell r="E69">
            <v>612000</v>
          </cell>
        </row>
        <row r="70">
          <cell r="A70" t="str">
            <v>Компакт RR (R) E 700-2-F</v>
          </cell>
          <cell r="B70" t="str">
            <v>Вентиляционная установка</v>
          </cell>
          <cell r="C70">
            <v>0</v>
          </cell>
          <cell r="D70">
            <v>0</v>
          </cell>
          <cell r="E70">
            <v>557000</v>
          </cell>
        </row>
        <row r="71">
          <cell r="A71" t="str">
            <v>Компакт RR E 310-1-F-Z2</v>
          </cell>
          <cell r="B71" t="str">
            <v>Вентиляционная установка</v>
          </cell>
          <cell r="C71">
            <v>0</v>
          </cell>
          <cell r="D71">
            <v>0</v>
          </cell>
          <cell r="E71">
            <v>488000</v>
          </cell>
        </row>
        <row r="72">
          <cell r="A72" t="str">
            <v>Компакт RR E 510-1-F-Z2</v>
          </cell>
          <cell r="B72" t="str">
            <v>Вентиляционная установка</v>
          </cell>
          <cell r="C72">
            <v>0</v>
          </cell>
          <cell r="D72">
            <v>0</v>
          </cell>
          <cell r="E72">
            <v>531000</v>
          </cell>
        </row>
        <row r="73">
          <cell r="A73" t="str">
            <v>DCCOMUS1N</v>
          </cell>
          <cell r="B73" t="str">
            <v>Соединительный кабель</v>
          </cell>
          <cell r="C73">
            <v>0</v>
          </cell>
          <cell r="D73">
            <v>0</v>
          </cell>
          <cell r="E73">
            <v>490</v>
          </cell>
        </row>
        <row r="74">
          <cell r="A74" t="str">
            <v>KHHZ100HZAN1</v>
          </cell>
          <cell r="B74" t="str">
            <v>Инверторный компрессорно-конденсаторный блок</v>
          </cell>
          <cell r="C74">
            <v>0</v>
          </cell>
          <cell r="D74">
            <v>0</v>
          </cell>
          <cell r="E74"/>
        </row>
        <row r="75">
          <cell r="A75" t="str">
            <v>KHHZ1060HZAN3</v>
          </cell>
          <cell r="B75" t="str">
            <v>Инверторный компрессорно-конденсаторный блок</v>
          </cell>
          <cell r="C75">
            <v>0</v>
          </cell>
          <cell r="D75">
            <v>0</v>
          </cell>
          <cell r="E75"/>
        </row>
        <row r="76">
          <cell r="A76" t="str">
            <v>KHHZ140HZAN1</v>
          </cell>
          <cell r="B76" t="str">
            <v>Инверторный компрессорно-конденсаторный блок</v>
          </cell>
          <cell r="C76">
            <v>0</v>
          </cell>
          <cell r="D76">
            <v>0</v>
          </cell>
          <cell r="E76"/>
        </row>
        <row r="77">
          <cell r="A77" t="str">
            <v>KHHZ155HZAN1</v>
          </cell>
          <cell r="B77" t="str">
            <v>Инверторный компрессорно-конденсаторный блок</v>
          </cell>
          <cell r="C77">
            <v>0</v>
          </cell>
          <cell r="D77">
            <v>0</v>
          </cell>
          <cell r="E77"/>
        </row>
        <row r="78">
          <cell r="A78" t="str">
            <v>KHHZ224CZAN3</v>
          </cell>
          <cell r="B78" t="str">
            <v>Инверторный компрессорно-конденсаторный блок</v>
          </cell>
          <cell r="C78">
            <v>0</v>
          </cell>
          <cell r="D78">
            <v>0</v>
          </cell>
          <cell r="E78"/>
        </row>
        <row r="79">
          <cell r="A79" t="str">
            <v>KHHZ280CZAN3</v>
          </cell>
          <cell r="B79" t="str">
            <v>Инверторный компрессорно-конденсаторный блок</v>
          </cell>
          <cell r="C79">
            <v>0</v>
          </cell>
          <cell r="D79">
            <v>0</v>
          </cell>
          <cell r="E79"/>
        </row>
        <row r="80">
          <cell r="A80" t="str">
            <v>KHHZ335CZAN3</v>
          </cell>
          <cell r="B80" t="str">
            <v>Инверторный компрессорно-конденсаторный блок</v>
          </cell>
          <cell r="C80">
            <v>0</v>
          </cell>
          <cell r="D80">
            <v>0</v>
          </cell>
          <cell r="E80"/>
        </row>
        <row r="81">
          <cell r="A81" t="str">
            <v>KHHZ35HZAN1</v>
          </cell>
          <cell r="B81" t="str">
            <v>Инверторный компрессорно-конденсаторный блок</v>
          </cell>
          <cell r="C81">
            <v>0</v>
          </cell>
          <cell r="D81">
            <v>0</v>
          </cell>
          <cell r="E81"/>
        </row>
        <row r="82">
          <cell r="A82" t="str">
            <v>KHHZ450CZAN3</v>
          </cell>
          <cell r="B82" t="str">
            <v>Инверторный компрессорно-конденсаторный блок</v>
          </cell>
          <cell r="C82">
            <v>0</v>
          </cell>
          <cell r="D82">
            <v>0</v>
          </cell>
          <cell r="E82"/>
        </row>
        <row r="83">
          <cell r="A83" t="str">
            <v>KHHZ53HZAN1</v>
          </cell>
          <cell r="B83" t="str">
            <v>Инверторный компрессорно-конденсаторный блок</v>
          </cell>
          <cell r="C83">
            <v>0</v>
          </cell>
          <cell r="D83">
            <v>0</v>
          </cell>
          <cell r="E83"/>
        </row>
        <row r="84">
          <cell r="A84" t="str">
            <v>KHHZ560CZAN3</v>
          </cell>
          <cell r="B84" t="str">
            <v>Инверторный компрессорно-конденсаторный блок</v>
          </cell>
          <cell r="C84">
            <v>0</v>
          </cell>
          <cell r="D84">
            <v>0</v>
          </cell>
          <cell r="E84"/>
        </row>
        <row r="85">
          <cell r="A85" t="str">
            <v>KHHZ615CZAN3</v>
          </cell>
          <cell r="B85" t="str">
            <v>Инверторный компрессорно-конденсаторный блок</v>
          </cell>
          <cell r="C85">
            <v>0</v>
          </cell>
          <cell r="D85">
            <v>0</v>
          </cell>
          <cell r="E85"/>
        </row>
        <row r="86">
          <cell r="A86" t="str">
            <v>KHHZ62HZAN1</v>
          </cell>
          <cell r="B86" t="str">
            <v>Инверторный компрессорно-конденсаторный блок</v>
          </cell>
          <cell r="C86">
            <v>0</v>
          </cell>
          <cell r="D86">
            <v>0</v>
          </cell>
          <cell r="E86"/>
        </row>
        <row r="87">
          <cell r="A87" t="str">
            <v>KHHZ730CZAN3</v>
          </cell>
          <cell r="B87" t="str">
            <v>Инверторный компрессорно-конденсаторный блок</v>
          </cell>
          <cell r="C87">
            <v>0</v>
          </cell>
          <cell r="D87">
            <v>0</v>
          </cell>
          <cell r="E87"/>
        </row>
        <row r="88">
          <cell r="A88" t="str">
            <v>KSHV35HFAN1</v>
          </cell>
          <cell r="B88" t="str">
            <v>Внутренний блок кондиционера</v>
          </cell>
          <cell r="C88">
            <v>0</v>
          </cell>
          <cell r="D88">
            <v>0</v>
          </cell>
          <cell r="E88"/>
        </row>
        <row r="89">
          <cell r="A89" t="str">
            <v>KSUTA70HFAN1/-40</v>
          </cell>
          <cell r="B89" t="str">
            <v>Наружный блок кондиционера</v>
          </cell>
          <cell r="C89">
            <v>0</v>
          </cell>
          <cell r="D89">
            <v>0</v>
          </cell>
          <cell r="E89">
            <v>59030</v>
          </cell>
        </row>
        <row r="90">
          <cell r="A90" t="str">
            <v>KJR-120K/F-E</v>
          </cell>
          <cell r="B90" t="str">
            <v>Пульт дистанционного управления</v>
          </cell>
          <cell r="C90">
            <v>0</v>
          </cell>
          <cell r="D90">
            <v>0</v>
          </cell>
          <cell r="E90">
            <v>10990</v>
          </cell>
        </row>
        <row r="91">
          <cell r="A91" t="str">
            <v>A-Q4B</v>
          </cell>
          <cell r="B91" t="str">
            <v>Декоративная панель</v>
          </cell>
          <cell r="C91">
            <v>0</v>
          </cell>
          <cell r="D91">
            <v>0</v>
          </cell>
          <cell r="E91">
            <v>6200</v>
          </cell>
        </row>
        <row r="92">
          <cell r="A92" t="str">
            <v>A-Q4B2</v>
          </cell>
          <cell r="B92" t="str">
            <v>Декоративная панель</v>
          </cell>
          <cell r="C92" t="str">
            <v>&gt;50</v>
          </cell>
          <cell r="D92">
            <v>0</v>
          </cell>
          <cell r="E92">
            <v>6500</v>
          </cell>
        </row>
        <row r="93">
          <cell r="A93" t="str">
            <v>DPC04A</v>
          </cell>
          <cell r="B93" t="str">
            <v>Декоративная панель</v>
          </cell>
          <cell r="C93">
            <v>0</v>
          </cell>
          <cell r="D93">
            <v>0</v>
          </cell>
          <cell r="E93">
            <v>24730</v>
          </cell>
        </row>
        <row r="94">
          <cell r="A94" t="str">
            <v>DPC04B</v>
          </cell>
          <cell r="B94" t="str">
            <v>Декоративная панель</v>
          </cell>
          <cell r="C94">
            <v>0</v>
          </cell>
          <cell r="D94">
            <v>0</v>
          </cell>
          <cell r="E94">
            <v>24730</v>
          </cell>
        </row>
        <row r="95">
          <cell r="A95" t="str">
            <v>DPC04M</v>
          </cell>
          <cell r="B95" t="str">
            <v>Декоративная панель</v>
          </cell>
          <cell r="C95">
            <v>0</v>
          </cell>
          <cell r="D95">
            <v>0</v>
          </cell>
          <cell r="E95">
            <v>19500</v>
          </cell>
        </row>
        <row r="96">
          <cell r="A96" t="str">
            <v>DPC04MA</v>
          </cell>
          <cell r="B96" t="str">
            <v>Декоративная панель</v>
          </cell>
          <cell r="C96">
            <v>0</v>
          </cell>
          <cell r="D96">
            <v>0</v>
          </cell>
          <cell r="E96">
            <v>5169</v>
          </cell>
        </row>
        <row r="97">
          <cell r="A97" t="str">
            <v>DPC06L</v>
          </cell>
          <cell r="B97" t="str">
            <v>Декоративная панель</v>
          </cell>
          <cell r="C97">
            <v>0</v>
          </cell>
          <cell r="D97">
            <v>0</v>
          </cell>
          <cell r="E97">
            <v>9900</v>
          </cell>
        </row>
        <row r="98">
          <cell r="A98" t="str">
            <v>DPT03MA</v>
          </cell>
          <cell r="B98" t="str">
            <v>Декоративная панель</v>
          </cell>
          <cell r="C98">
            <v>0</v>
          </cell>
          <cell r="D98">
            <v>0</v>
          </cell>
          <cell r="E98">
            <v>3689</v>
          </cell>
        </row>
        <row r="99">
          <cell r="A99" t="str">
            <v>DPT05L</v>
          </cell>
          <cell r="B99" t="str">
            <v>Декоративная панель</v>
          </cell>
          <cell r="C99">
            <v>0</v>
          </cell>
          <cell r="D99">
            <v>0</v>
          </cell>
          <cell r="E99">
            <v>7000</v>
          </cell>
        </row>
        <row r="100">
          <cell r="A100" t="str">
            <v>DXA2A</v>
          </cell>
          <cell r="B100" t="str">
            <v>Модуль DX</v>
          </cell>
          <cell r="C100">
            <v>0</v>
          </cell>
          <cell r="D100">
            <v>0</v>
          </cell>
          <cell r="E100">
            <v>18400</v>
          </cell>
        </row>
        <row r="101">
          <cell r="A101" t="str">
            <v>DXA2B</v>
          </cell>
          <cell r="B101" t="str">
            <v>Модуль DX</v>
          </cell>
          <cell r="C101">
            <v>0</v>
          </cell>
          <cell r="D101">
            <v>0</v>
          </cell>
          <cell r="E101">
            <v>19100</v>
          </cell>
        </row>
        <row r="102">
          <cell r="A102" t="str">
            <v>DXA3A</v>
          </cell>
          <cell r="B102" t="str">
            <v>Модуль DX</v>
          </cell>
          <cell r="C102">
            <v>0</v>
          </cell>
          <cell r="D102">
            <v>0</v>
          </cell>
          <cell r="E102">
            <v>23900</v>
          </cell>
        </row>
        <row r="103">
          <cell r="A103" t="str">
            <v>DXA3B</v>
          </cell>
          <cell r="B103" t="str">
            <v>Модуль DX</v>
          </cell>
          <cell r="C103">
            <v>0</v>
          </cell>
          <cell r="D103">
            <v>0</v>
          </cell>
          <cell r="E103">
            <v>23900</v>
          </cell>
        </row>
        <row r="104">
          <cell r="A104" t="str">
            <v>DXB3A</v>
          </cell>
          <cell r="B104" t="str">
            <v>Модуль DX</v>
          </cell>
          <cell r="C104">
            <v>0</v>
          </cell>
          <cell r="D104">
            <v>0</v>
          </cell>
          <cell r="E104">
            <v>25600</v>
          </cell>
        </row>
        <row r="105">
          <cell r="A105" t="str">
            <v>DXB5A</v>
          </cell>
          <cell r="B105" t="str">
            <v>Модуль DX</v>
          </cell>
          <cell r="C105">
            <v>0</v>
          </cell>
          <cell r="D105">
            <v>0</v>
          </cell>
          <cell r="E105">
            <v>34200</v>
          </cell>
        </row>
        <row r="106">
          <cell r="A106" t="str">
            <v>MK3-1</v>
          </cell>
          <cell r="B106" t="str">
            <v>Монтажный комплект №3-1</v>
          </cell>
          <cell r="C106">
            <v>0</v>
          </cell>
          <cell r="D106">
            <v>0</v>
          </cell>
          <cell r="E106">
            <v>4350</v>
          </cell>
        </row>
        <row r="107">
          <cell r="A107" t="str">
            <v>MK3-2</v>
          </cell>
          <cell r="B107" t="str">
            <v>Монтажный комплект №3-2</v>
          </cell>
          <cell r="C107">
            <v>0</v>
          </cell>
          <cell r="D107">
            <v>0</v>
          </cell>
          <cell r="E107">
            <v>4950</v>
          </cell>
        </row>
        <row r="108">
          <cell r="A108" t="str">
            <v>MK3-3</v>
          </cell>
          <cell r="B108" t="str">
            <v>Монтажный комплект №3-3</v>
          </cell>
          <cell r="C108">
            <v>0</v>
          </cell>
          <cell r="D108">
            <v>0</v>
          </cell>
          <cell r="E108">
            <v>6250</v>
          </cell>
        </row>
        <row r="109">
          <cell r="A109" t="str">
            <v>MK5-1</v>
          </cell>
          <cell r="B109" t="str">
            <v>Монтажный комплект №5-1</v>
          </cell>
          <cell r="C109">
            <v>0</v>
          </cell>
          <cell r="D109">
            <v>0</v>
          </cell>
          <cell r="E109">
            <v>6000</v>
          </cell>
        </row>
        <row r="110">
          <cell r="A110" t="str">
            <v>MK5-2</v>
          </cell>
          <cell r="B110" t="str">
            <v>Монтажный комплект №5-2</v>
          </cell>
          <cell r="C110">
            <v>0</v>
          </cell>
          <cell r="D110">
            <v>0</v>
          </cell>
          <cell r="E110">
            <v>6850</v>
          </cell>
        </row>
        <row r="111">
          <cell r="A111" t="str">
            <v>MK5-3</v>
          </cell>
          <cell r="B111" t="str">
            <v>Монтажный комплект №5-3</v>
          </cell>
          <cell r="C111">
            <v>0</v>
          </cell>
          <cell r="D111">
            <v>0</v>
          </cell>
          <cell r="E111">
            <v>8650</v>
          </cell>
        </row>
        <row r="112">
          <cell r="A112" t="str">
            <v>W-CN10A</v>
          </cell>
          <cell r="B112" t="str">
            <v>Соединительный кабель</v>
          </cell>
          <cell r="C112">
            <v>0</v>
          </cell>
          <cell r="D112">
            <v>0</v>
          </cell>
          <cell r="E112"/>
        </row>
        <row r="113">
          <cell r="A113" t="str">
            <v>W-CN18</v>
          </cell>
          <cell r="B113" t="str">
            <v>Соединительный кабель</v>
          </cell>
          <cell r="C113">
            <v>0</v>
          </cell>
          <cell r="D113">
            <v>0</v>
          </cell>
          <cell r="E113"/>
        </row>
        <row r="114">
          <cell r="A114" t="str">
            <v>W-CN20</v>
          </cell>
          <cell r="B114" t="str">
            <v>Соединительный кабель</v>
          </cell>
          <cell r="C114">
            <v>0</v>
          </cell>
          <cell r="D114">
            <v>0</v>
          </cell>
          <cell r="E114"/>
        </row>
        <row r="115">
          <cell r="A115" t="str">
            <v>W-CN3</v>
          </cell>
          <cell r="B115" t="str">
            <v>Соединительный кабель</v>
          </cell>
          <cell r="C115">
            <v>0</v>
          </cell>
          <cell r="D115">
            <v>0</v>
          </cell>
          <cell r="E115"/>
        </row>
        <row r="116">
          <cell r="A116" t="str">
            <v>W-CN5</v>
          </cell>
          <cell r="B116" t="str">
            <v>Соединительный кабель</v>
          </cell>
          <cell r="C116">
            <v>0</v>
          </cell>
          <cell r="D116">
            <v>0</v>
          </cell>
          <cell r="E116"/>
        </row>
        <row r="117">
          <cell r="A117" t="str">
            <v>W-CN_WIRE</v>
          </cell>
          <cell r="B117" t="str">
            <v>Соединительный кабель</v>
          </cell>
          <cell r="C117">
            <v>0</v>
          </cell>
          <cell r="D117">
            <v>0</v>
          </cell>
          <cell r="E117"/>
        </row>
        <row r="118">
          <cell r="A118" t="str">
            <v>W-GR</v>
          </cell>
          <cell r="B118" t="str">
            <v>Соединительный кабель</v>
          </cell>
          <cell r="C118">
            <v>0</v>
          </cell>
          <cell r="D118">
            <v>0</v>
          </cell>
          <cell r="E118"/>
        </row>
        <row r="119">
          <cell r="A119" t="str">
            <v>W-S21</v>
          </cell>
          <cell r="B119" t="str">
            <v>Соединительный кабель</v>
          </cell>
          <cell r="C119">
            <v>0</v>
          </cell>
          <cell r="D119">
            <v>0</v>
          </cell>
          <cell r="E119"/>
        </row>
        <row r="120">
          <cell r="A120" t="str">
            <v>W-S21/P</v>
          </cell>
          <cell r="B120" t="str">
            <v>Соединительный кабель</v>
          </cell>
          <cell r="C120">
            <v>0</v>
          </cell>
          <cell r="D120">
            <v>0</v>
          </cell>
          <cell r="E120"/>
        </row>
        <row r="121">
          <cell r="A121" t="str">
            <v>W-S403</v>
          </cell>
          <cell r="B121" t="str">
            <v>Соединительный кабель</v>
          </cell>
          <cell r="C121">
            <v>0</v>
          </cell>
          <cell r="D121">
            <v>0</v>
          </cell>
          <cell r="E121"/>
        </row>
        <row r="122">
          <cell r="A122" t="str">
            <v>W-TC</v>
          </cell>
          <cell r="B122" t="str">
            <v>Соединительный кабель</v>
          </cell>
          <cell r="C122">
            <v>0</v>
          </cell>
          <cell r="D122">
            <v>0</v>
          </cell>
          <cell r="E122"/>
        </row>
        <row r="123">
          <cell r="A123" t="str">
            <v>BYCQ140E</v>
          </cell>
          <cell r="B123" t="str">
            <v>Декоративная панель</v>
          </cell>
          <cell r="C123">
            <v>0</v>
          </cell>
          <cell r="D123">
            <v>0</v>
          </cell>
          <cell r="E123">
            <v>80900</v>
          </cell>
        </row>
        <row r="124">
          <cell r="A124" t="str">
            <v>BYCQ140EB</v>
          </cell>
          <cell r="B124" t="str">
            <v>Декоративная панель</v>
          </cell>
          <cell r="C124">
            <v>0</v>
          </cell>
          <cell r="D124">
            <v>0</v>
          </cell>
          <cell r="E124">
            <v>126000</v>
          </cell>
        </row>
        <row r="125">
          <cell r="A125" t="str">
            <v>BYCQ140EGF</v>
          </cell>
          <cell r="B125" t="str">
            <v>Декоративная панель</v>
          </cell>
          <cell r="C125">
            <v>0</v>
          </cell>
          <cell r="D125">
            <v>0</v>
          </cell>
          <cell r="E125">
            <v>213100</v>
          </cell>
        </row>
        <row r="126">
          <cell r="A126" t="str">
            <v>BYCQ140EGFB</v>
          </cell>
          <cell r="B126" t="str">
            <v>Декоративная панель</v>
          </cell>
          <cell r="C126">
            <v>0</v>
          </cell>
          <cell r="D126">
            <v>0</v>
          </cell>
          <cell r="E126">
            <v>248800</v>
          </cell>
        </row>
        <row r="127">
          <cell r="A127" t="str">
            <v>BYCQ140EP</v>
          </cell>
          <cell r="B127" t="str">
            <v>Декоративная панель</v>
          </cell>
          <cell r="C127">
            <v>0</v>
          </cell>
          <cell r="D127">
            <v>0</v>
          </cell>
          <cell r="E127">
            <v>134900</v>
          </cell>
        </row>
        <row r="128">
          <cell r="A128" t="str">
            <v>BYCQ140EW</v>
          </cell>
          <cell r="B128" t="str">
            <v>Декоративная панель</v>
          </cell>
          <cell r="C128">
            <v>0</v>
          </cell>
          <cell r="D128">
            <v>0</v>
          </cell>
          <cell r="E128">
            <v>99200</v>
          </cell>
        </row>
        <row r="129">
          <cell r="A129" t="str">
            <v>BYFQ60B3</v>
          </cell>
          <cell r="B129" t="str">
            <v>Декоративная панель</v>
          </cell>
          <cell r="C129">
            <v>0</v>
          </cell>
          <cell r="D129">
            <v>0</v>
          </cell>
          <cell r="E129">
            <v>79300</v>
          </cell>
        </row>
        <row r="130">
          <cell r="A130" t="str">
            <v>BYFQ60CS</v>
          </cell>
          <cell r="B130" t="str">
            <v>Декоративная панель</v>
          </cell>
          <cell r="C130">
            <v>0</v>
          </cell>
          <cell r="D130">
            <v>0</v>
          </cell>
          <cell r="E130">
            <v>97100</v>
          </cell>
        </row>
        <row r="131">
          <cell r="A131" t="str">
            <v>BYFQ60CW</v>
          </cell>
          <cell r="B131" t="str">
            <v>Декоративная панель</v>
          </cell>
          <cell r="C131">
            <v>0</v>
          </cell>
          <cell r="D131">
            <v>0</v>
          </cell>
          <cell r="E131">
            <v>91400</v>
          </cell>
        </row>
        <row r="132">
          <cell r="A132" t="str">
            <v>KPU65-D</v>
          </cell>
          <cell r="B132" t="str">
            <v>Декоративная панель</v>
          </cell>
          <cell r="C132">
            <v>0</v>
          </cell>
          <cell r="D132">
            <v>0</v>
          </cell>
          <cell r="E132">
            <v>8000</v>
          </cell>
        </row>
        <row r="133">
          <cell r="A133" t="str">
            <v>KPU65-D4</v>
          </cell>
          <cell r="B133" t="str">
            <v>Декоративная панель</v>
          </cell>
          <cell r="C133">
            <v>0</v>
          </cell>
          <cell r="D133">
            <v>0</v>
          </cell>
          <cell r="E133">
            <v>8000</v>
          </cell>
        </row>
        <row r="134">
          <cell r="A134" t="str">
            <v>KPU95-D</v>
          </cell>
          <cell r="B134" t="str">
            <v>Декоративная панель</v>
          </cell>
          <cell r="C134">
            <v>0</v>
          </cell>
          <cell r="D134">
            <v>0</v>
          </cell>
          <cell r="E134"/>
        </row>
        <row r="135">
          <cell r="A135" t="str">
            <v>KPU95-D1</v>
          </cell>
          <cell r="B135" t="str">
            <v>Декоративная панель</v>
          </cell>
          <cell r="C135">
            <v>0</v>
          </cell>
          <cell r="D135">
            <v>0</v>
          </cell>
          <cell r="E135">
            <v>8600</v>
          </cell>
        </row>
        <row r="136">
          <cell r="A136" t="str">
            <v>KPU95-DR</v>
          </cell>
          <cell r="B136" t="str">
            <v>Декоративная панель</v>
          </cell>
          <cell r="C136">
            <v>0</v>
          </cell>
          <cell r="D136">
            <v>0</v>
          </cell>
          <cell r="E136">
            <v>11000</v>
          </cell>
        </row>
        <row r="137">
          <cell r="A137" t="str">
            <v>GAIA-D53</v>
          </cell>
          <cell r="B137" t="str">
            <v>Комплект приточного трубопровода</v>
          </cell>
          <cell r="C137">
            <v>0</v>
          </cell>
          <cell r="D137">
            <v>0</v>
          </cell>
          <cell r="E137">
            <v>1700</v>
          </cell>
        </row>
        <row r="138">
          <cell r="A138" t="str">
            <v>T-MBQ-02M4</v>
          </cell>
          <cell r="B138" t="str">
            <v>Декоративная панель</v>
          </cell>
          <cell r="C138">
            <v>0</v>
          </cell>
          <cell r="D138">
            <v>0</v>
          </cell>
          <cell r="E138">
            <v>11200</v>
          </cell>
        </row>
        <row r="139">
          <cell r="A139" t="str">
            <v>T-MBQ4-03A</v>
          </cell>
          <cell r="B139" t="str">
            <v>Декоративная панель</v>
          </cell>
          <cell r="C139">
            <v>0</v>
          </cell>
          <cell r="D139">
            <v>0</v>
          </cell>
          <cell r="E139">
            <v>3890</v>
          </cell>
        </row>
        <row r="140">
          <cell r="A140" t="str">
            <v>T-MBQ4-03AWD</v>
          </cell>
          <cell r="B140" t="str">
            <v>Декоративная панель</v>
          </cell>
          <cell r="C140">
            <v>0</v>
          </cell>
          <cell r="D140">
            <v>0</v>
          </cell>
          <cell r="E140">
            <v>9200</v>
          </cell>
        </row>
        <row r="141">
          <cell r="A141" t="str">
            <v>T-MBQ4-03E</v>
          </cell>
          <cell r="B141" t="str">
            <v>Декоративная панель</v>
          </cell>
          <cell r="C141">
            <v>0</v>
          </cell>
          <cell r="D141">
            <v>0</v>
          </cell>
          <cell r="E141">
            <v>3990</v>
          </cell>
        </row>
        <row r="142">
          <cell r="A142" t="str">
            <v>T-MBQ4-04A1</v>
          </cell>
          <cell r="B142" t="str">
            <v>Декоративная панель</v>
          </cell>
          <cell r="C142">
            <v>0</v>
          </cell>
          <cell r="D142">
            <v>0</v>
          </cell>
          <cell r="E142">
            <v>10100</v>
          </cell>
        </row>
        <row r="143">
          <cell r="A143" t="str">
            <v>T-MBQ4-04AWD</v>
          </cell>
          <cell r="B143" t="str">
            <v>Декоративная панель</v>
          </cell>
          <cell r="C143">
            <v>0</v>
          </cell>
          <cell r="D143">
            <v>0</v>
          </cell>
          <cell r="E143">
            <v>14200</v>
          </cell>
        </row>
        <row r="144">
          <cell r="A144" t="str">
            <v>KSRQ21HFAN1/-40</v>
          </cell>
          <cell r="B144" t="str">
            <v>Наружный блок кондиционера</v>
          </cell>
          <cell r="C144">
            <v>0</v>
          </cell>
          <cell r="D144">
            <v>0</v>
          </cell>
          <cell r="E144">
            <v>5500</v>
          </cell>
        </row>
        <row r="145">
          <cell r="A145" t="str">
            <v>ASITA20HW</v>
          </cell>
          <cell r="B145" t="str">
            <v>Внутренний блок кондиционера</v>
          </cell>
          <cell r="C145">
            <v>0</v>
          </cell>
          <cell r="D145">
            <v>0</v>
          </cell>
          <cell r="E145">
            <v>6100</v>
          </cell>
        </row>
        <row r="146">
          <cell r="A146" t="str">
            <v>ASITA25HW</v>
          </cell>
          <cell r="B146" t="str">
            <v>Внутренний блок кондиционера</v>
          </cell>
          <cell r="C146">
            <v>0</v>
          </cell>
          <cell r="D146">
            <v>0</v>
          </cell>
          <cell r="E146">
            <v>6700</v>
          </cell>
        </row>
        <row r="147">
          <cell r="A147" t="str">
            <v>ASITA35HW</v>
          </cell>
          <cell r="B147" t="str">
            <v>Внутренний блок кондиционера</v>
          </cell>
          <cell r="C147">
            <v>0</v>
          </cell>
          <cell r="D147">
            <v>0</v>
          </cell>
          <cell r="E147">
            <v>9100</v>
          </cell>
        </row>
        <row r="148">
          <cell r="A148" t="str">
            <v>ASITA50HW</v>
          </cell>
          <cell r="B148" t="str">
            <v>Внутренний блок кондиционера</v>
          </cell>
          <cell r="C148">
            <v>0</v>
          </cell>
          <cell r="D148">
            <v>0</v>
          </cell>
          <cell r="E148">
            <v>15000</v>
          </cell>
        </row>
        <row r="149">
          <cell r="A149" t="str">
            <v>ASITA70HW</v>
          </cell>
          <cell r="B149" t="str">
            <v>Внутренний блок кондиционера</v>
          </cell>
          <cell r="C149">
            <v>0</v>
          </cell>
          <cell r="D149">
            <v>0</v>
          </cell>
          <cell r="E149">
            <v>18800</v>
          </cell>
        </row>
        <row r="150">
          <cell r="A150" t="str">
            <v>ARC07-WDTE2/I</v>
          </cell>
          <cell r="B150" t="str">
            <v>Внутренний блок кондиционера</v>
          </cell>
          <cell r="C150">
            <v>0</v>
          </cell>
          <cell r="D150">
            <v>0</v>
          </cell>
          <cell r="E150">
            <v>7500</v>
          </cell>
        </row>
        <row r="151">
          <cell r="A151" t="str">
            <v>ARC09-WDTE2/I</v>
          </cell>
          <cell r="B151" t="str">
            <v>Внутренний блок кондиционера</v>
          </cell>
          <cell r="C151">
            <v>0</v>
          </cell>
          <cell r="D151">
            <v>0</v>
          </cell>
          <cell r="E151">
            <v>8500</v>
          </cell>
        </row>
        <row r="152">
          <cell r="A152" t="str">
            <v>ARC09-WNTE2/I</v>
          </cell>
          <cell r="B152" t="str">
            <v>Внутренний блок кондиционера</v>
          </cell>
          <cell r="C152">
            <v>0</v>
          </cell>
          <cell r="D152">
            <v>0</v>
          </cell>
          <cell r="E152">
            <v>6500</v>
          </cell>
        </row>
        <row r="153">
          <cell r="A153" t="str">
            <v>ARC18-WNTE2/I</v>
          </cell>
          <cell r="B153" t="str">
            <v>Внутренний блок кондиционера</v>
          </cell>
          <cell r="C153">
            <v>0</v>
          </cell>
          <cell r="D153">
            <v>0</v>
          </cell>
          <cell r="E153">
            <v>9000</v>
          </cell>
        </row>
        <row r="154">
          <cell r="A154" t="str">
            <v>ASX07F1</v>
          </cell>
          <cell r="B154" t="str">
            <v>Внутренний блок кондиционера</v>
          </cell>
          <cell r="C154">
            <v>0</v>
          </cell>
          <cell r="D154">
            <v>0</v>
          </cell>
          <cell r="E154">
            <v>6000</v>
          </cell>
        </row>
        <row r="155">
          <cell r="A155" t="str">
            <v>ASX07FZ1</v>
          </cell>
          <cell r="B155" t="str">
            <v>Внутренний блок кондиционера</v>
          </cell>
          <cell r="C155">
            <v>0</v>
          </cell>
          <cell r="D155">
            <v>0</v>
          </cell>
          <cell r="E155">
            <v>8800</v>
          </cell>
        </row>
        <row r="156">
          <cell r="A156" t="str">
            <v>ASX07H1</v>
          </cell>
          <cell r="B156" t="str">
            <v>Внутренний блок кондиционера</v>
          </cell>
          <cell r="C156">
            <v>0</v>
          </cell>
          <cell r="D156">
            <v>0</v>
          </cell>
          <cell r="E156">
            <v>6000</v>
          </cell>
        </row>
        <row r="157">
          <cell r="A157" t="str">
            <v>ASX07H1R</v>
          </cell>
          <cell r="B157" t="str">
            <v>Внутренний блок кондиционера</v>
          </cell>
          <cell r="C157">
            <v>0</v>
          </cell>
          <cell r="D157">
            <v>0</v>
          </cell>
          <cell r="E157">
            <v>6200</v>
          </cell>
        </row>
        <row r="158">
          <cell r="A158" t="str">
            <v>ASX07H1Z1R</v>
          </cell>
          <cell r="B158" t="str">
            <v>Внутренний блок кондиционера</v>
          </cell>
          <cell r="C158">
            <v>0</v>
          </cell>
          <cell r="D158">
            <v>0</v>
          </cell>
          <cell r="E158">
            <v>9100</v>
          </cell>
        </row>
        <row r="159">
          <cell r="A159" t="str">
            <v>ASX07HZ1</v>
          </cell>
          <cell r="B159" t="str">
            <v>Внутренний блок кондиционера</v>
          </cell>
          <cell r="C159">
            <v>0</v>
          </cell>
          <cell r="D159">
            <v>0</v>
          </cell>
          <cell r="E159">
            <v>8200</v>
          </cell>
        </row>
        <row r="160">
          <cell r="A160" t="str">
            <v>ASX07HZ1R</v>
          </cell>
          <cell r="B160" t="str">
            <v>Внутренний блок кондиционера</v>
          </cell>
          <cell r="C160">
            <v>0</v>
          </cell>
          <cell r="D160">
            <v>0</v>
          </cell>
          <cell r="E160">
            <v>9000</v>
          </cell>
        </row>
        <row r="161">
          <cell r="A161" t="str">
            <v>ASX09D1Z1R</v>
          </cell>
          <cell r="B161" t="str">
            <v>Внутренний блок кондиционера</v>
          </cell>
          <cell r="C161">
            <v>0</v>
          </cell>
          <cell r="D161">
            <v>0</v>
          </cell>
          <cell r="E161">
            <v>9100</v>
          </cell>
        </row>
        <row r="162">
          <cell r="A162" t="str">
            <v>ASX09F1</v>
          </cell>
          <cell r="B162" t="str">
            <v>Внутренний блок кондиционера</v>
          </cell>
          <cell r="C162">
            <v>0</v>
          </cell>
          <cell r="D162">
            <v>0</v>
          </cell>
          <cell r="E162">
            <v>6700</v>
          </cell>
        </row>
        <row r="163">
          <cell r="A163" t="str">
            <v>ASX09FZ1</v>
          </cell>
          <cell r="B163" t="str">
            <v>Внутренний блок кондиционера</v>
          </cell>
          <cell r="C163">
            <v>0</v>
          </cell>
          <cell r="D163">
            <v>0</v>
          </cell>
          <cell r="E163">
            <v>9200</v>
          </cell>
        </row>
        <row r="164">
          <cell r="A164" t="str">
            <v>ASX09H1</v>
          </cell>
          <cell r="B164" t="str">
            <v>Внутренний блок кондиционера</v>
          </cell>
          <cell r="C164">
            <v>0</v>
          </cell>
          <cell r="D164">
            <v>0</v>
          </cell>
          <cell r="E164">
            <v>6400</v>
          </cell>
        </row>
        <row r="165">
          <cell r="A165" t="str">
            <v>ASX09H1R</v>
          </cell>
          <cell r="B165" t="str">
            <v>Внутренний блок кондиционера</v>
          </cell>
          <cell r="C165">
            <v>0</v>
          </cell>
          <cell r="D165">
            <v>0</v>
          </cell>
          <cell r="E165">
            <v>6900</v>
          </cell>
        </row>
        <row r="166">
          <cell r="A166" t="str">
            <v>ASX09H1Z1R</v>
          </cell>
          <cell r="B166" t="str">
            <v>Внутренний блок кондиционера</v>
          </cell>
          <cell r="C166">
            <v>0</v>
          </cell>
          <cell r="D166">
            <v>0</v>
          </cell>
          <cell r="E166">
            <v>9700</v>
          </cell>
        </row>
        <row r="167">
          <cell r="A167" t="str">
            <v>ASX09HZ1</v>
          </cell>
          <cell r="B167" t="str">
            <v>Внутренний блок кондиционера</v>
          </cell>
          <cell r="C167">
            <v>0</v>
          </cell>
          <cell r="D167">
            <v>0</v>
          </cell>
          <cell r="E167">
            <v>9000</v>
          </cell>
        </row>
        <row r="168">
          <cell r="A168" t="str">
            <v>ASX09HZ1R</v>
          </cell>
          <cell r="B168" t="str">
            <v>Внутренний блок кондиционера</v>
          </cell>
          <cell r="C168">
            <v>0</v>
          </cell>
          <cell r="D168">
            <v>0</v>
          </cell>
          <cell r="E168">
            <v>9600</v>
          </cell>
        </row>
        <row r="169">
          <cell r="A169" t="str">
            <v>ASX12F1</v>
          </cell>
          <cell r="B169" t="str">
            <v>Внутренний блок кондиционера</v>
          </cell>
          <cell r="C169">
            <v>0</v>
          </cell>
          <cell r="D169">
            <v>0</v>
          </cell>
          <cell r="E169">
            <v>9100</v>
          </cell>
        </row>
        <row r="170">
          <cell r="A170" t="str">
            <v>ASX12FZ1</v>
          </cell>
          <cell r="B170" t="str">
            <v>Внутренний блок кондиционера</v>
          </cell>
          <cell r="C170">
            <v>0</v>
          </cell>
          <cell r="D170">
            <v>0</v>
          </cell>
          <cell r="E170">
            <v>10200</v>
          </cell>
        </row>
        <row r="171">
          <cell r="A171" t="str">
            <v>ASX12H1A</v>
          </cell>
          <cell r="B171" t="str">
            <v>Внутренний блок кондиционера</v>
          </cell>
          <cell r="C171">
            <v>0</v>
          </cell>
          <cell r="D171">
            <v>0</v>
          </cell>
          <cell r="E171">
            <v>9200</v>
          </cell>
        </row>
        <row r="172">
          <cell r="A172" t="str">
            <v>ASX12H1R</v>
          </cell>
          <cell r="B172" t="str">
            <v>Внутренний блок кондиционера</v>
          </cell>
          <cell r="C172" t="str">
            <v>&gt;50</v>
          </cell>
          <cell r="D172">
            <v>0</v>
          </cell>
          <cell r="E172">
            <v>9400</v>
          </cell>
        </row>
        <row r="173">
          <cell r="A173" t="str">
            <v>ASX12H1Z1R</v>
          </cell>
          <cell r="B173" t="str">
            <v>Внутренний блок кондиционера</v>
          </cell>
          <cell r="C173">
            <v>0</v>
          </cell>
          <cell r="D173">
            <v>0</v>
          </cell>
          <cell r="E173">
            <v>10600</v>
          </cell>
        </row>
        <row r="174">
          <cell r="A174" t="str">
            <v>ASX12HZ1</v>
          </cell>
          <cell r="B174" t="str">
            <v>Внутренний блок кондиционера</v>
          </cell>
          <cell r="C174">
            <v>0</v>
          </cell>
          <cell r="D174">
            <v>0</v>
          </cell>
          <cell r="E174">
            <v>10600</v>
          </cell>
        </row>
        <row r="175">
          <cell r="A175" t="str">
            <v>ASX12HZ1R</v>
          </cell>
          <cell r="B175" t="str">
            <v>Внутренний блок кондиционера</v>
          </cell>
          <cell r="C175">
            <v>0</v>
          </cell>
          <cell r="D175">
            <v>0</v>
          </cell>
          <cell r="E175">
            <v>10500</v>
          </cell>
        </row>
        <row r="176">
          <cell r="A176" t="str">
            <v>ASX18F1</v>
          </cell>
          <cell r="B176" t="str">
            <v>Внутренний блок кондиционера</v>
          </cell>
          <cell r="C176">
            <v>0</v>
          </cell>
          <cell r="D176">
            <v>0</v>
          </cell>
          <cell r="E176">
            <v>15000</v>
          </cell>
        </row>
        <row r="177">
          <cell r="A177" t="str">
            <v>ASX18FZ1</v>
          </cell>
          <cell r="B177" t="str">
            <v>Внутренний блок кондиционера</v>
          </cell>
          <cell r="C177">
            <v>0</v>
          </cell>
          <cell r="D177">
            <v>0</v>
          </cell>
          <cell r="E177">
            <v>17700</v>
          </cell>
        </row>
        <row r="178">
          <cell r="A178" t="str">
            <v>ASX18H1A</v>
          </cell>
          <cell r="B178" t="str">
            <v>Внутренний блок кондиционера</v>
          </cell>
          <cell r="C178">
            <v>0</v>
          </cell>
          <cell r="D178">
            <v>0</v>
          </cell>
          <cell r="E178">
            <v>16200</v>
          </cell>
        </row>
        <row r="179">
          <cell r="A179" t="str">
            <v>ASX18H1R</v>
          </cell>
          <cell r="B179" t="str">
            <v>Внутренний блок кондиционера</v>
          </cell>
          <cell r="C179">
            <v>0</v>
          </cell>
          <cell r="D179">
            <v>0</v>
          </cell>
          <cell r="E179">
            <v>15400</v>
          </cell>
        </row>
        <row r="180">
          <cell r="A180" t="str">
            <v>ASX18H1Z1R</v>
          </cell>
          <cell r="B180" t="str">
            <v>Внутренний блок кондиционера</v>
          </cell>
          <cell r="C180">
            <v>0</v>
          </cell>
          <cell r="D180">
            <v>0</v>
          </cell>
          <cell r="E180">
            <v>18500</v>
          </cell>
        </row>
        <row r="181">
          <cell r="A181" t="str">
            <v>ASX18HZ1</v>
          </cell>
          <cell r="B181" t="str">
            <v>Внутренний блок кондиционера</v>
          </cell>
          <cell r="C181">
            <v>0</v>
          </cell>
          <cell r="D181">
            <v>0</v>
          </cell>
          <cell r="E181">
            <v>18900</v>
          </cell>
        </row>
        <row r="182">
          <cell r="A182" t="str">
            <v>ASX18HZ1R</v>
          </cell>
          <cell r="B182" t="str">
            <v>Внутренний блок кондиционера</v>
          </cell>
          <cell r="C182">
            <v>0</v>
          </cell>
          <cell r="D182">
            <v>0</v>
          </cell>
          <cell r="E182">
            <v>18300</v>
          </cell>
        </row>
        <row r="183">
          <cell r="A183" t="str">
            <v>ASX24F1</v>
          </cell>
          <cell r="B183" t="str">
            <v>Внутренний блок кондиционера</v>
          </cell>
          <cell r="C183">
            <v>0</v>
          </cell>
          <cell r="D183">
            <v>0</v>
          </cell>
          <cell r="E183">
            <v>18800</v>
          </cell>
        </row>
        <row r="184">
          <cell r="A184" t="str">
            <v>ASX24FZ1</v>
          </cell>
          <cell r="B184" t="str">
            <v>Внутренний блок кондиционера</v>
          </cell>
          <cell r="C184">
            <v>0</v>
          </cell>
          <cell r="D184">
            <v>0</v>
          </cell>
          <cell r="E184">
            <v>22600</v>
          </cell>
        </row>
        <row r="185">
          <cell r="A185" t="str">
            <v>ASX24H1</v>
          </cell>
          <cell r="B185" t="str">
            <v>Внутренний блок кондиционера</v>
          </cell>
          <cell r="C185">
            <v>0</v>
          </cell>
          <cell r="D185">
            <v>0</v>
          </cell>
          <cell r="E185">
            <v>19900</v>
          </cell>
        </row>
        <row r="186">
          <cell r="A186" t="str">
            <v>ASX24H1R</v>
          </cell>
          <cell r="B186" t="str">
            <v>Внутренний блок кондиционера</v>
          </cell>
          <cell r="C186">
            <v>0</v>
          </cell>
          <cell r="D186">
            <v>0</v>
          </cell>
          <cell r="E186">
            <v>19400</v>
          </cell>
        </row>
        <row r="187">
          <cell r="A187" t="str">
            <v>ASX24H1Z1R</v>
          </cell>
          <cell r="B187" t="str">
            <v>Внутренний блок кондиционера</v>
          </cell>
          <cell r="C187">
            <v>0</v>
          </cell>
          <cell r="D187">
            <v>0</v>
          </cell>
          <cell r="E187">
            <v>23600</v>
          </cell>
        </row>
        <row r="188">
          <cell r="A188" t="str">
            <v>ASX24HZ1</v>
          </cell>
          <cell r="B188" t="str">
            <v>Внутренний блок кондиционера</v>
          </cell>
          <cell r="C188">
            <v>0</v>
          </cell>
          <cell r="D188">
            <v>0</v>
          </cell>
          <cell r="E188">
            <v>23200</v>
          </cell>
        </row>
        <row r="189">
          <cell r="A189" t="str">
            <v>ASX24HZ1R</v>
          </cell>
          <cell r="B189" t="str">
            <v>Внутренний блок кондиционера</v>
          </cell>
          <cell r="C189">
            <v>0</v>
          </cell>
          <cell r="D189">
            <v>0</v>
          </cell>
          <cell r="E189">
            <v>23400</v>
          </cell>
        </row>
        <row r="190">
          <cell r="A190" t="str">
            <v>CL6001iU W 26 E</v>
          </cell>
          <cell r="B190" t="str">
            <v>Внутренний блок кондиционера</v>
          </cell>
          <cell r="C190">
            <v>0</v>
          </cell>
          <cell r="D190">
            <v>0</v>
          </cell>
          <cell r="E190">
            <v>20400</v>
          </cell>
        </row>
        <row r="191">
          <cell r="A191" t="str">
            <v>CL6001iU W 70 E</v>
          </cell>
          <cell r="B191" t="str">
            <v>Внутренний блок кондиционера</v>
          </cell>
          <cell r="C191">
            <v>0</v>
          </cell>
          <cell r="D191">
            <v>0</v>
          </cell>
          <cell r="E191">
            <v>49400</v>
          </cell>
        </row>
        <row r="192">
          <cell r="A192" t="str">
            <v>CLL2000 W 23</v>
          </cell>
          <cell r="B192" t="str">
            <v>Внутренний блок кондиционера</v>
          </cell>
          <cell r="C192">
            <v>0</v>
          </cell>
          <cell r="D192">
            <v>0</v>
          </cell>
          <cell r="E192">
            <v>9300</v>
          </cell>
        </row>
        <row r="193">
          <cell r="A193" t="str">
            <v>CLL2000 W 26</v>
          </cell>
          <cell r="B193" t="str">
            <v>Внутренний блок кондиционера</v>
          </cell>
          <cell r="C193">
            <v>0</v>
          </cell>
          <cell r="D193">
            <v>0</v>
          </cell>
          <cell r="E193">
            <v>10500</v>
          </cell>
        </row>
        <row r="194">
          <cell r="A194" t="str">
            <v>CLL2000 W 35</v>
          </cell>
          <cell r="B194" t="str">
            <v>Внутренний блок кондиционера</v>
          </cell>
          <cell r="C194">
            <v>0</v>
          </cell>
          <cell r="D194">
            <v>0</v>
          </cell>
          <cell r="E194">
            <v>12600</v>
          </cell>
        </row>
        <row r="195">
          <cell r="A195" t="str">
            <v>CLL2000 W 53</v>
          </cell>
          <cell r="B195" t="str">
            <v>Внутренний блок кондиционера</v>
          </cell>
          <cell r="C195">
            <v>0</v>
          </cell>
          <cell r="D195">
            <v>0</v>
          </cell>
          <cell r="E195">
            <v>16000</v>
          </cell>
        </row>
        <row r="196">
          <cell r="A196" t="str">
            <v>CLL2000 W 70</v>
          </cell>
          <cell r="B196" t="str">
            <v>Внутренний блок кондиционера</v>
          </cell>
          <cell r="C196">
            <v>0</v>
          </cell>
          <cell r="D196">
            <v>0</v>
          </cell>
          <cell r="E196">
            <v>19500</v>
          </cell>
        </row>
        <row r="197">
          <cell r="A197" t="str">
            <v>CLL5000 W 22 E</v>
          </cell>
          <cell r="B197" t="str">
            <v>Внутренний блок кондиционера</v>
          </cell>
          <cell r="C197">
            <v>0</v>
          </cell>
          <cell r="D197">
            <v>0</v>
          </cell>
          <cell r="E197">
            <v>14100</v>
          </cell>
        </row>
        <row r="198">
          <cell r="A198" t="str">
            <v>CLL5000 W 28 E</v>
          </cell>
          <cell r="B198" t="str">
            <v>Внутренний блок кондиционера</v>
          </cell>
          <cell r="C198">
            <v>0</v>
          </cell>
          <cell r="D198">
            <v>0</v>
          </cell>
          <cell r="E198">
            <v>15000</v>
          </cell>
        </row>
        <row r="199">
          <cell r="A199" t="str">
            <v>CLL5000 W 34 E</v>
          </cell>
          <cell r="B199" t="str">
            <v>Внутренний блок кондиционера</v>
          </cell>
          <cell r="C199">
            <v>0</v>
          </cell>
          <cell r="D199">
            <v>0</v>
          </cell>
          <cell r="E199">
            <v>17100</v>
          </cell>
        </row>
        <row r="200">
          <cell r="A200" t="str">
            <v>Climate 5000 RAC 2,6-3 IBW</v>
          </cell>
          <cell r="B200" t="str">
            <v>Внутренний блок кондиционера</v>
          </cell>
          <cell r="C200">
            <v>0</v>
          </cell>
          <cell r="D200">
            <v>0</v>
          </cell>
          <cell r="E200">
            <v>12100</v>
          </cell>
        </row>
        <row r="201">
          <cell r="A201" t="str">
            <v>Climate 5000 RAC 5,3-3 IBW</v>
          </cell>
          <cell r="B201" t="str">
            <v>Внутренний блок кондиционера</v>
          </cell>
          <cell r="C201">
            <v>0</v>
          </cell>
          <cell r="D201">
            <v>0</v>
          </cell>
          <cell r="E201">
            <v>27800</v>
          </cell>
        </row>
        <row r="202">
          <cell r="A202" t="str">
            <v>Climate 5000 RAC 7-3 IBW</v>
          </cell>
          <cell r="B202" t="str">
            <v>Внутренний блок кондиционера</v>
          </cell>
          <cell r="C202">
            <v>0</v>
          </cell>
          <cell r="D202">
            <v>0</v>
          </cell>
          <cell r="E202">
            <v>38900</v>
          </cell>
        </row>
        <row r="203">
          <cell r="A203" t="str">
            <v>CU07GNR-I</v>
          </cell>
          <cell r="B203" t="str">
            <v>Внутренний блок кондиционера</v>
          </cell>
          <cell r="C203">
            <v>0</v>
          </cell>
          <cell r="D203">
            <v>0</v>
          </cell>
          <cell r="E203">
            <v>8100</v>
          </cell>
        </row>
        <row r="204">
          <cell r="A204" t="str">
            <v>CU07GR-I</v>
          </cell>
          <cell r="B204" t="str">
            <v>Внутренний блок кондиционера</v>
          </cell>
          <cell r="C204">
            <v>0</v>
          </cell>
          <cell r="D204">
            <v>0</v>
          </cell>
          <cell r="E204">
            <v>5500</v>
          </cell>
        </row>
        <row r="205">
          <cell r="A205" t="str">
            <v>CU09GNR-I</v>
          </cell>
          <cell r="B205" t="str">
            <v>Внутренний блок кондиционера</v>
          </cell>
          <cell r="C205">
            <v>0</v>
          </cell>
          <cell r="D205">
            <v>0</v>
          </cell>
          <cell r="E205">
            <v>8700</v>
          </cell>
        </row>
        <row r="206">
          <cell r="A206" t="str">
            <v>CU09GR-I</v>
          </cell>
          <cell r="B206" t="str">
            <v>Внутренний блок кондиционера</v>
          </cell>
          <cell r="C206">
            <v>0</v>
          </cell>
          <cell r="D206">
            <v>0</v>
          </cell>
          <cell r="E206">
            <v>6100</v>
          </cell>
        </row>
        <row r="207">
          <cell r="A207" t="str">
            <v>CU12GNR-I</v>
          </cell>
          <cell r="B207" t="str">
            <v>Внутренний блок кондиционера</v>
          </cell>
          <cell r="C207">
            <v>0</v>
          </cell>
          <cell r="D207">
            <v>0</v>
          </cell>
          <cell r="E207">
            <v>9500</v>
          </cell>
        </row>
        <row r="208">
          <cell r="A208" t="str">
            <v>CU12GR-I</v>
          </cell>
          <cell r="B208" t="str">
            <v>Внутренний блок кондиционера</v>
          </cell>
          <cell r="C208">
            <v>0</v>
          </cell>
          <cell r="D208">
            <v>0</v>
          </cell>
          <cell r="E208">
            <v>8600</v>
          </cell>
        </row>
        <row r="209">
          <cell r="A209" t="str">
            <v>CU18GNR-I</v>
          </cell>
          <cell r="B209" t="str">
            <v>Внутренний блок кондиционера</v>
          </cell>
          <cell r="C209">
            <v>0</v>
          </cell>
          <cell r="D209">
            <v>0</v>
          </cell>
          <cell r="E209">
            <v>18000</v>
          </cell>
        </row>
        <row r="210">
          <cell r="A210" t="str">
            <v>CU18GR-I</v>
          </cell>
          <cell r="B210" t="str">
            <v>Внутренний блок кондиционера</v>
          </cell>
          <cell r="C210">
            <v>0</v>
          </cell>
          <cell r="D210">
            <v>0</v>
          </cell>
          <cell r="E210">
            <v>14200</v>
          </cell>
        </row>
        <row r="211">
          <cell r="A211" t="str">
            <v>E20AVQ1_UNL_A</v>
          </cell>
          <cell r="B211" t="str">
            <v>Внутренний блок кондиционера</v>
          </cell>
          <cell r="C211">
            <v>0</v>
          </cell>
          <cell r="D211">
            <v>0</v>
          </cell>
          <cell r="E211">
            <v>8200</v>
          </cell>
        </row>
        <row r="212">
          <cell r="A212" t="str">
            <v>E25AVQ1_UNL_A</v>
          </cell>
          <cell r="B212" t="str">
            <v>Внутренний блок кондиционера</v>
          </cell>
          <cell r="C212">
            <v>0</v>
          </cell>
          <cell r="D212">
            <v>0</v>
          </cell>
          <cell r="E212">
            <v>8700</v>
          </cell>
        </row>
        <row r="213">
          <cell r="A213" t="str">
            <v>E35AVQ1_UNL_A</v>
          </cell>
          <cell r="B213" t="str">
            <v>Внутренний блок кондиционера</v>
          </cell>
          <cell r="C213">
            <v>0</v>
          </cell>
          <cell r="D213">
            <v>0</v>
          </cell>
          <cell r="E213">
            <v>11400</v>
          </cell>
        </row>
        <row r="214">
          <cell r="A214" t="str">
            <v>E50AVQ1_UNL_A</v>
          </cell>
          <cell r="B214" t="str">
            <v>Внутренний блок кондиционера</v>
          </cell>
          <cell r="C214">
            <v>0</v>
          </cell>
          <cell r="D214">
            <v>0</v>
          </cell>
          <cell r="E214">
            <v>17500</v>
          </cell>
        </row>
        <row r="215">
          <cell r="A215" t="str">
            <v>B20AVQ1_UNL_A</v>
          </cell>
          <cell r="B215" t="str">
            <v>Внутренний блок кондиционера</v>
          </cell>
          <cell r="C215">
            <v>0</v>
          </cell>
          <cell r="D215">
            <v>0</v>
          </cell>
          <cell r="E215">
            <v>8200</v>
          </cell>
        </row>
        <row r="216">
          <cell r="A216" t="str">
            <v>B25AVQ1_UNL_A</v>
          </cell>
          <cell r="B216" t="str">
            <v>Внутренний блок кондиционера</v>
          </cell>
          <cell r="C216">
            <v>0</v>
          </cell>
          <cell r="D216">
            <v>0</v>
          </cell>
          <cell r="E216">
            <v>8700</v>
          </cell>
        </row>
        <row r="217">
          <cell r="A217" t="str">
            <v>B35AVQ1_UNL_A</v>
          </cell>
          <cell r="B217" t="str">
            <v>Внутренний блок кондиционера</v>
          </cell>
          <cell r="C217">
            <v>0</v>
          </cell>
          <cell r="D217">
            <v>0</v>
          </cell>
          <cell r="E217">
            <v>11400</v>
          </cell>
        </row>
        <row r="218">
          <cell r="A218" t="str">
            <v>B50AVQ1_UNL_A</v>
          </cell>
          <cell r="B218" t="str">
            <v>Внутренний блок кондиционера</v>
          </cell>
          <cell r="C218">
            <v>0</v>
          </cell>
          <cell r="D218">
            <v>0</v>
          </cell>
          <cell r="E218">
            <v>17500</v>
          </cell>
        </row>
        <row r="219">
          <cell r="A219" t="str">
            <v>A20AVQ1_UNL_A</v>
          </cell>
          <cell r="B219" t="str">
            <v>Внутренний блок кондиционера</v>
          </cell>
          <cell r="C219">
            <v>0</v>
          </cell>
          <cell r="D219">
            <v>0</v>
          </cell>
          <cell r="E219">
            <v>8200</v>
          </cell>
        </row>
        <row r="220">
          <cell r="A220" t="str">
            <v>A20AVQ2_UNL</v>
          </cell>
          <cell r="B220" t="str">
            <v>Внутренний блок кондиционера</v>
          </cell>
          <cell r="C220">
            <v>0</v>
          </cell>
          <cell r="D220">
            <v>0</v>
          </cell>
          <cell r="E220">
            <v>12300</v>
          </cell>
        </row>
        <row r="221">
          <cell r="A221" t="str">
            <v>A25AVQ1_UNL_A</v>
          </cell>
          <cell r="B221" t="str">
            <v>Внутренний блок кондиционера</v>
          </cell>
          <cell r="C221">
            <v>0</v>
          </cell>
          <cell r="D221">
            <v>0</v>
          </cell>
          <cell r="E221">
            <v>8700</v>
          </cell>
        </row>
        <row r="222">
          <cell r="A222" t="str">
            <v>A25AVQ2_UNL</v>
          </cell>
          <cell r="B222" t="str">
            <v>Внутренний блок кондиционера</v>
          </cell>
          <cell r="C222">
            <v>0</v>
          </cell>
          <cell r="D222">
            <v>0</v>
          </cell>
          <cell r="E222">
            <v>12900</v>
          </cell>
        </row>
        <row r="223">
          <cell r="A223" t="str">
            <v>A35AVQ1_UNL_A</v>
          </cell>
          <cell r="B223" t="str">
            <v>Внутренний блок кондиционера</v>
          </cell>
          <cell r="C223">
            <v>0</v>
          </cell>
          <cell r="D223">
            <v>0</v>
          </cell>
          <cell r="E223">
            <v>11400</v>
          </cell>
        </row>
        <row r="224">
          <cell r="A224" t="str">
            <v>A35AVQ2_UNL</v>
          </cell>
          <cell r="B224" t="str">
            <v>Внутренний блок кондиционера</v>
          </cell>
          <cell r="C224">
            <v>0</v>
          </cell>
          <cell r="D224">
            <v>0</v>
          </cell>
          <cell r="E224">
            <v>15600</v>
          </cell>
        </row>
        <row r="225">
          <cell r="A225" t="str">
            <v>A50AVQ1_UNL_A</v>
          </cell>
          <cell r="B225" t="str">
            <v>Внутренний блок кондиционера</v>
          </cell>
          <cell r="C225">
            <v>0</v>
          </cell>
          <cell r="D225">
            <v>0</v>
          </cell>
          <cell r="E225">
            <v>17500</v>
          </cell>
        </row>
        <row r="226">
          <cell r="A226" t="str">
            <v>A50AVQ2_UNL</v>
          </cell>
          <cell r="B226" t="str">
            <v>Внутренний блок кондиционера</v>
          </cell>
          <cell r="C226">
            <v>0</v>
          </cell>
          <cell r="D226">
            <v>0</v>
          </cell>
          <cell r="E226">
            <v>21700</v>
          </cell>
        </row>
        <row r="227">
          <cell r="A227" t="str">
            <v>AIR20AVQ1</v>
          </cell>
          <cell r="B227" t="str">
            <v>Внутренний блок кондиционера</v>
          </cell>
          <cell r="C227">
            <v>0</v>
          </cell>
          <cell r="D227">
            <v>0</v>
          </cell>
          <cell r="E227">
            <v>6807</v>
          </cell>
        </row>
        <row r="228">
          <cell r="A228" t="str">
            <v>AIR20AVQ1R</v>
          </cell>
          <cell r="B228" t="str">
            <v>Внутренний блок кондиционера</v>
          </cell>
          <cell r="C228">
            <v>0</v>
          </cell>
          <cell r="D228">
            <v>0</v>
          </cell>
          <cell r="E228">
            <v>7557</v>
          </cell>
        </row>
        <row r="229">
          <cell r="A229" t="str">
            <v>AIR25AVQ1</v>
          </cell>
          <cell r="B229" t="str">
            <v>Внутренний блок кондиционера</v>
          </cell>
          <cell r="C229">
            <v>0</v>
          </cell>
          <cell r="D229">
            <v>0</v>
          </cell>
          <cell r="E229">
            <v>7407</v>
          </cell>
        </row>
        <row r="230">
          <cell r="A230" t="str">
            <v>AIR25AVQ1R</v>
          </cell>
          <cell r="B230" t="str">
            <v>Внутренний блок кондиционера</v>
          </cell>
          <cell r="C230">
            <v>1</v>
          </cell>
          <cell r="D230">
            <v>0</v>
          </cell>
          <cell r="E230">
            <v>8247</v>
          </cell>
        </row>
        <row r="231">
          <cell r="A231" t="str">
            <v>AIR25AVQS1R-1</v>
          </cell>
          <cell r="B231" t="str">
            <v>Внутренний блок кондиционера</v>
          </cell>
          <cell r="C231">
            <v>0</v>
          </cell>
          <cell r="D231">
            <v>0</v>
          </cell>
          <cell r="E231">
            <v>11997</v>
          </cell>
        </row>
        <row r="232">
          <cell r="A232" t="str">
            <v>AIR25AVQS1R-2</v>
          </cell>
          <cell r="B232" t="str">
            <v>Внутренний блок кондиционера</v>
          </cell>
          <cell r="C232">
            <v>0</v>
          </cell>
          <cell r="D232">
            <v>0</v>
          </cell>
          <cell r="E232">
            <v>13317</v>
          </cell>
        </row>
        <row r="233">
          <cell r="A233" t="str">
            <v>AIR35AVQ1</v>
          </cell>
          <cell r="B233" t="str">
            <v>Внутренний блок кондиционера</v>
          </cell>
          <cell r="C233">
            <v>0</v>
          </cell>
          <cell r="D233">
            <v>0</v>
          </cell>
          <cell r="E233">
            <v>10197</v>
          </cell>
        </row>
        <row r="234">
          <cell r="A234" t="str">
            <v>AIR35AVQ1R</v>
          </cell>
          <cell r="B234" t="str">
            <v>Внутренний блок кондиционера</v>
          </cell>
          <cell r="C234">
            <v>11</v>
          </cell>
          <cell r="D234">
            <v>0</v>
          </cell>
          <cell r="E234">
            <v>11337</v>
          </cell>
        </row>
        <row r="235">
          <cell r="A235" t="str">
            <v>AIR35AVQS1R</v>
          </cell>
          <cell r="B235" t="str">
            <v>Внутренний блок кондиционера</v>
          </cell>
          <cell r="C235">
            <v>0</v>
          </cell>
          <cell r="D235">
            <v>0</v>
          </cell>
          <cell r="E235">
            <v>14100</v>
          </cell>
        </row>
        <row r="236">
          <cell r="A236" t="str">
            <v>AIR35AVQS1R-1</v>
          </cell>
          <cell r="B236" t="str">
            <v>Внутренний блок кондиционера</v>
          </cell>
          <cell r="C236">
            <v>0</v>
          </cell>
          <cell r="D236">
            <v>0</v>
          </cell>
          <cell r="E236">
            <v>13347</v>
          </cell>
        </row>
        <row r="237">
          <cell r="A237" t="str">
            <v>AIR35AVQS1R-2</v>
          </cell>
          <cell r="B237" t="str">
            <v>Внутренний блок кондиционера</v>
          </cell>
          <cell r="C237">
            <v>0</v>
          </cell>
          <cell r="D237">
            <v>0</v>
          </cell>
          <cell r="E237">
            <v>14817</v>
          </cell>
        </row>
        <row r="238">
          <cell r="A238" t="str">
            <v>AIR50AVQ1</v>
          </cell>
          <cell r="B238" t="str">
            <v>Внутренний блок кондиционера</v>
          </cell>
          <cell r="C238">
            <v>0</v>
          </cell>
          <cell r="D238">
            <v>0</v>
          </cell>
          <cell r="E238">
            <v>17187</v>
          </cell>
        </row>
        <row r="239">
          <cell r="A239" t="str">
            <v>AIR50AVQ1R</v>
          </cell>
          <cell r="B239" t="str">
            <v>Внутренний блок кондиционера</v>
          </cell>
          <cell r="C239">
            <v>23</v>
          </cell>
          <cell r="D239">
            <v>0</v>
          </cell>
          <cell r="E239">
            <v>19107</v>
          </cell>
        </row>
        <row r="240">
          <cell r="A240" t="str">
            <v>AIR50AVQS1R-1</v>
          </cell>
          <cell r="B240" t="str">
            <v>Внутренний блок кондиционера</v>
          </cell>
          <cell r="C240">
            <v>0</v>
          </cell>
          <cell r="D240">
            <v>0</v>
          </cell>
          <cell r="E240">
            <v>23037</v>
          </cell>
        </row>
        <row r="241">
          <cell r="A241" t="str">
            <v>AIR50AVQS1R-2</v>
          </cell>
          <cell r="B241" t="str">
            <v>Внутренний блок кондиционера</v>
          </cell>
          <cell r="C241">
            <v>0</v>
          </cell>
          <cell r="D241">
            <v>0</v>
          </cell>
          <cell r="E241">
            <v>25587</v>
          </cell>
        </row>
        <row r="242">
          <cell r="A242" t="str">
            <v>AIR60AVQS1R</v>
          </cell>
          <cell r="B242" t="str">
            <v>Внутренний блок кондиционера</v>
          </cell>
          <cell r="C242">
            <v>0</v>
          </cell>
          <cell r="D242">
            <v>0</v>
          </cell>
          <cell r="E242">
            <v>32800</v>
          </cell>
        </row>
        <row r="243">
          <cell r="A243" t="str">
            <v>AIR60AVQS1R-1</v>
          </cell>
          <cell r="B243" t="str">
            <v>Внутренний блок кондиционера</v>
          </cell>
          <cell r="C243">
            <v>0</v>
          </cell>
          <cell r="D243">
            <v>0</v>
          </cell>
          <cell r="E243">
            <v>30927</v>
          </cell>
        </row>
        <row r="244">
          <cell r="A244" t="str">
            <v>AIR60AVQS1R-2</v>
          </cell>
          <cell r="B244" t="str">
            <v>Внутренний блок кондиционера</v>
          </cell>
          <cell r="C244">
            <v>0</v>
          </cell>
          <cell r="D244">
            <v>0</v>
          </cell>
          <cell r="E244">
            <v>34377</v>
          </cell>
        </row>
        <row r="245">
          <cell r="A245" t="str">
            <v>AIR70AVQ1</v>
          </cell>
          <cell r="B245" t="str">
            <v>Внутренний блок кондиционера</v>
          </cell>
          <cell r="C245">
            <v>0</v>
          </cell>
          <cell r="D245">
            <v>0</v>
          </cell>
          <cell r="E245">
            <v>20697</v>
          </cell>
        </row>
        <row r="246">
          <cell r="A246" t="str">
            <v>AIR70AVQ1R</v>
          </cell>
          <cell r="B246" t="str">
            <v>Внутренний блок кондиционера</v>
          </cell>
          <cell r="C246">
            <v>0</v>
          </cell>
          <cell r="D246">
            <v>0</v>
          </cell>
          <cell r="E246">
            <v>23007</v>
          </cell>
        </row>
        <row r="247">
          <cell r="A247" t="str">
            <v>ALP20AVQS1R</v>
          </cell>
          <cell r="B247" t="str">
            <v>Внутренний блок кондиционера</v>
          </cell>
          <cell r="C247">
            <v>0</v>
          </cell>
          <cell r="D247">
            <v>0</v>
          </cell>
          <cell r="E247">
            <v>11337</v>
          </cell>
        </row>
        <row r="248">
          <cell r="A248" t="str">
            <v>ALP25AVQS1R</v>
          </cell>
          <cell r="B248" t="str">
            <v>Внутренний блок кондиционера</v>
          </cell>
          <cell r="C248">
            <v>0</v>
          </cell>
          <cell r="D248">
            <v>0</v>
          </cell>
          <cell r="E248">
            <v>11997</v>
          </cell>
        </row>
        <row r="249">
          <cell r="A249" t="str">
            <v>ALP35AVQS1R</v>
          </cell>
          <cell r="B249" t="str">
            <v>Внутренний блок кондиционера</v>
          </cell>
          <cell r="C249">
            <v>0</v>
          </cell>
          <cell r="D249">
            <v>0</v>
          </cell>
          <cell r="E249">
            <v>13767</v>
          </cell>
        </row>
        <row r="250">
          <cell r="A250" t="str">
            <v>ALP50AVQS1R</v>
          </cell>
          <cell r="B250" t="str">
            <v>Внутренний блок кондиционера</v>
          </cell>
          <cell r="C250">
            <v>0</v>
          </cell>
          <cell r="D250">
            <v>0</v>
          </cell>
          <cell r="E250">
            <v>23217</v>
          </cell>
        </row>
        <row r="251">
          <cell r="A251" t="str">
            <v>ALP70AVQS1R</v>
          </cell>
          <cell r="B251" t="str">
            <v>Внутренний блок кондиционера</v>
          </cell>
          <cell r="C251">
            <v>0</v>
          </cell>
          <cell r="D251">
            <v>0</v>
          </cell>
          <cell r="E251">
            <v>29667</v>
          </cell>
        </row>
        <row r="252">
          <cell r="A252" t="str">
            <v>DA20DVQ1-B2</v>
          </cell>
          <cell r="B252" t="str">
            <v>Внутренний блок кондиционера</v>
          </cell>
          <cell r="C252">
            <v>0</v>
          </cell>
          <cell r="D252">
            <v>0</v>
          </cell>
          <cell r="E252">
            <v>10500</v>
          </cell>
        </row>
        <row r="253">
          <cell r="A253" t="str">
            <v>DA20EVQ1R</v>
          </cell>
          <cell r="B253" t="str">
            <v>Внутренний блок кондиционера</v>
          </cell>
          <cell r="C253">
            <v>0</v>
          </cell>
          <cell r="D253">
            <v>0</v>
          </cell>
          <cell r="E253">
            <v>7497</v>
          </cell>
        </row>
        <row r="254">
          <cell r="A254" t="str">
            <v>DA25DVQS1R-B1</v>
          </cell>
          <cell r="B254" t="str">
            <v>Внутренний блок кондиционера</v>
          </cell>
          <cell r="C254">
            <v>0</v>
          </cell>
          <cell r="D254">
            <v>0</v>
          </cell>
          <cell r="E254">
            <v>15300</v>
          </cell>
        </row>
        <row r="255">
          <cell r="A255" t="str">
            <v>DA25EVQ1</v>
          </cell>
          <cell r="B255" t="str">
            <v>Внутренний блок кондиционера</v>
          </cell>
          <cell r="C255">
            <v>0</v>
          </cell>
          <cell r="D255">
            <v>0</v>
          </cell>
          <cell r="E255">
            <v>7827</v>
          </cell>
        </row>
        <row r="256">
          <cell r="A256" t="str">
            <v>DA25EVQ1R</v>
          </cell>
          <cell r="B256" t="str">
            <v>Внутренний блок кондиционера</v>
          </cell>
          <cell r="C256">
            <v>0</v>
          </cell>
          <cell r="D256">
            <v>0</v>
          </cell>
          <cell r="E256">
            <v>8037</v>
          </cell>
        </row>
        <row r="257">
          <cell r="A257" t="str">
            <v>DA35DVQ1-B2</v>
          </cell>
          <cell r="B257" t="str">
            <v>Внутренний блок кондиционера</v>
          </cell>
          <cell r="C257">
            <v>0</v>
          </cell>
          <cell r="D257">
            <v>0</v>
          </cell>
          <cell r="E257">
            <v>13800</v>
          </cell>
        </row>
        <row r="258">
          <cell r="A258" t="str">
            <v>DA35EVQ1</v>
          </cell>
          <cell r="B258" t="str">
            <v>Внутренний блок кондиционера</v>
          </cell>
          <cell r="C258">
            <v>0</v>
          </cell>
          <cell r="D258">
            <v>0</v>
          </cell>
          <cell r="E258"/>
        </row>
        <row r="259">
          <cell r="A259" t="str">
            <v>DA35EVQ1-1</v>
          </cell>
          <cell r="B259" t="str">
            <v>Внутренний блок кондиционера</v>
          </cell>
          <cell r="C259">
            <v>0</v>
          </cell>
          <cell r="D259">
            <v>0</v>
          </cell>
          <cell r="E259">
            <v>10587</v>
          </cell>
        </row>
        <row r="260">
          <cell r="A260" t="str">
            <v>DA35EVQ1R</v>
          </cell>
          <cell r="B260" t="str">
            <v>Внутренний блок кондиционера</v>
          </cell>
          <cell r="C260">
            <v>0</v>
          </cell>
          <cell r="D260">
            <v>0</v>
          </cell>
          <cell r="E260">
            <v>11337</v>
          </cell>
        </row>
        <row r="261">
          <cell r="A261" t="str">
            <v>DA50DVQ1-B2</v>
          </cell>
          <cell r="B261" t="str">
            <v>Внутренний блок кондиционера</v>
          </cell>
          <cell r="C261">
            <v>0</v>
          </cell>
          <cell r="D261">
            <v>0</v>
          </cell>
          <cell r="E261">
            <v>21700</v>
          </cell>
        </row>
        <row r="262">
          <cell r="A262" t="str">
            <v>DA50DVQS1R-B1</v>
          </cell>
          <cell r="B262" t="str">
            <v>Внутренний блок кондиционера</v>
          </cell>
          <cell r="C262">
            <v>0</v>
          </cell>
          <cell r="D262">
            <v>0</v>
          </cell>
          <cell r="E262">
            <v>27600</v>
          </cell>
        </row>
        <row r="263">
          <cell r="A263" t="str">
            <v>DA50EVQ1-1</v>
          </cell>
          <cell r="B263" t="str">
            <v>Внутренний блок кондиционера</v>
          </cell>
          <cell r="C263">
            <v>0</v>
          </cell>
          <cell r="D263">
            <v>0</v>
          </cell>
          <cell r="E263">
            <v>16767</v>
          </cell>
        </row>
        <row r="264">
          <cell r="A264" t="str">
            <v>DA50EVQ1R</v>
          </cell>
          <cell r="B264" t="str">
            <v>Внутренний блок кондиционера</v>
          </cell>
          <cell r="C264">
            <v>0</v>
          </cell>
          <cell r="D264">
            <v>0</v>
          </cell>
          <cell r="E264">
            <v>17637</v>
          </cell>
        </row>
        <row r="265">
          <cell r="A265" t="str">
            <v>DA70DVQ1-B2</v>
          </cell>
          <cell r="B265" t="str">
            <v>Внутренний блок кондиционера</v>
          </cell>
          <cell r="C265">
            <v>0</v>
          </cell>
          <cell r="D265">
            <v>0</v>
          </cell>
          <cell r="E265">
            <v>27100</v>
          </cell>
        </row>
        <row r="266">
          <cell r="A266" t="str">
            <v>DA70DVQS1R-B1</v>
          </cell>
          <cell r="B266" t="str">
            <v>Внутренний блок кондиционера</v>
          </cell>
          <cell r="C266">
            <v>0</v>
          </cell>
          <cell r="D266">
            <v>0</v>
          </cell>
          <cell r="E266">
            <v>35700</v>
          </cell>
        </row>
        <row r="267">
          <cell r="A267" t="str">
            <v>DA70EVQ1-1</v>
          </cell>
          <cell r="B267" t="str">
            <v>Внутренний блок кондиционера</v>
          </cell>
          <cell r="C267">
            <v>0</v>
          </cell>
          <cell r="D267">
            <v>0</v>
          </cell>
          <cell r="E267">
            <v>21657</v>
          </cell>
        </row>
        <row r="268">
          <cell r="A268" t="str">
            <v>DA70EVQ1R</v>
          </cell>
          <cell r="B268" t="str">
            <v>Внутренний блок кондиционера</v>
          </cell>
          <cell r="C268">
            <v>0</v>
          </cell>
          <cell r="D268">
            <v>0</v>
          </cell>
          <cell r="E268">
            <v>23217</v>
          </cell>
        </row>
        <row r="269">
          <cell r="A269" t="str">
            <v>EVO25AVQS1R</v>
          </cell>
          <cell r="B269" t="str">
            <v>Внутренний блок кондиционера</v>
          </cell>
          <cell r="C269">
            <v>0</v>
          </cell>
          <cell r="D269">
            <v>0</v>
          </cell>
          <cell r="E269">
            <v>33387</v>
          </cell>
        </row>
        <row r="270">
          <cell r="A270" t="str">
            <v>EVO35AVQS1R</v>
          </cell>
          <cell r="B270" t="str">
            <v>Внутренний блок кондиционера</v>
          </cell>
          <cell r="C270">
            <v>0</v>
          </cell>
          <cell r="D270">
            <v>0</v>
          </cell>
          <cell r="E270">
            <v>35367</v>
          </cell>
        </row>
        <row r="271">
          <cell r="A271" t="str">
            <v>EVO50AVQS1R</v>
          </cell>
          <cell r="B271" t="str">
            <v>Внутренний блок кондиционера</v>
          </cell>
          <cell r="C271">
            <v>0</v>
          </cell>
          <cell r="D271">
            <v>0</v>
          </cell>
          <cell r="E271">
            <v>45087</v>
          </cell>
        </row>
        <row r="272">
          <cell r="A272" t="str">
            <v>EVO70AVQS1R</v>
          </cell>
          <cell r="B272" t="str">
            <v>Внутренний блок кондиционера</v>
          </cell>
          <cell r="C272">
            <v>0</v>
          </cell>
          <cell r="D272">
            <v>0</v>
          </cell>
          <cell r="E272">
            <v>45147</v>
          </cell>
        </row>
        <row r="273">
          <cell r="A273" t="str">
            <v>ICE20AVQ1</v>
          </cell>
          <cell r="B273" t="str">
            <v>Внутренний блок кондиционера</v>
          </cell>
          <cell r="C273">
            <v>0</v>
          </cell>
          <cell r="D273">
            <v>0</v>
          </cell>
          <cell r="E273">
            <v>7947</v>
          </cell>
        </row>
        <row r="274">
          <cell r="A274" t="str">
            <v>ICE20AVQ1-1</v>
          </cell>
          <cell r="B274" t="str">
            <v>Внутренний блок кондиционера</v>
          </cell>
          <cell r="C274">
            <v>0</v>
          </cell>
          <cell r="D274">
            <v>0</v>
          </cell>
          <cell r="E274">
            <v>8817</v>
          </cell>
        </row>
        <row r="275">
          <cell r="A275" t="str">
            <v>ICE20AVQS1R-1</v>
          </cell>
          <cell r="B275" t="str">
            <v>Внутренний блок кондиционера</v>
          </cell>
          <cell r="C275">
            <v>0</v>
          </cell>
          <cell r="D275">
            <v>0</v>
          </cell>
          <cell r="E275">
            <v>15690</v>
          </cell>
        </row>
        <row r="276">
          <cell r="A276" t="str">
            <v>ICE20AVQS1R-2</v>
          </cell>
          <cell r="B276" t="str">
            <v>Внутренний блок кондиционера</v>
          </cell>
          <cell r="C276" t="str">
            <v>&gt;50</v>
          </cell>
          <cell r="D276">
            <v>0</v>
          </cell>
          <cell r="E276">
            <v>12387</v>
          </cell>
        </row>
        <row r="277">
          <cell r="A277" t="str">
            <v>ICE25AVQ1</v>
          </cell>
          <cell r="B277" t="str">
            <v>Внутренний блок кондиционера</v>
          </cell>
          <cell r="C277">
            <v>0</v>
          </cell>
          <cell r="D277">
            <v>0</v>
          </cell>
          <cell r="E277">
            <v>8547</v>
          </cell>
        </row>
        <row r="278">
          <cell r="A278" t="str">
            <v>ICE25AVQ1-1</v>
          </cell>
          <cell r="B278" t="str">
            <v>Внутренний блок кондиционера</v>
          </cell>
          <cell r="C278">
            <v>0</v>
          </cell>
          <cell r="D278">
            <v>0</v>
          </cell>
          <cell r="E278">
            <v>9507</v>
          </cell>
        </row>
        <row r="279">
          <cell r="A279" t="str">
            <v>ICE25AVQS1R</v>
          </cell>
          <cell r="B279" t="str">
            <v>Внутренний блок кондиционера</v>
          </cell>
          <cell r="C279">
            <v>0</v>
          </cell>
          <cell r="D279">
            <v>0</v>
          </cell>
          <cell r="E279">
            <v>17300</v>
          </cell>
        </row>
        <row r="280">
          <cell r="A280" t="str">
            <v>ICE25AVQS1R-1</v>
          </cell>
          <cell r="B280" t="str">
            <v>Внутренний блок кондиционера</v>
          </cell>
          <cell r="C280">
            <v>0</v>
          </cell>
          <cell r="D280">
            <v>0</v>
          </cell>
          <cell r="E280">
            <v>16990</v>
          </cell>
        </row>
        <row r="281">
          <cell r="A281" t="str">
            <v>ICE25AVQS1R-2</v>
          </cell>
          <cell r="B281" t="str">
            <v>Внутренний блок кондиционера</v>
          </cell>
          <cell r="C281">
            <v>0</v>
          </cell>
          <cell r="D281">
            <v>0</v>
          </cell>
          <cell r="E281">
            <v>13617</v>
          </cell>
        </row>
        <row r="282">
          <cell r="A282" t="str">
            <v>ICE35AVQ1</v>
          </cell>
          <cell r="B282" t="str">
            <v>Внутренний блок кондиционера</v>
          </cell>
          <cell r="C282">
            <v>0</v>
          </cell>
          <cell r="D282">
            <v>0</v>
          </cell>
          <cell r="E282">
            <v>11247</v>
          </cell>
        </row>
        <row r="283">
          <cell r="A283" t="str">
            <v>ICE35AVQ1-1</v>
          </cell>
          <cell r="B283" t="str">
            <v>Внутренний блок кондиционера</v>
          </cell>
          <cell r="C283">
            <v>0</v>
          </cell>
          <cell r="D283">
            <v>0</v>
          </cell>
          <cell r="E283">
            <v>12507</v>
          </cell>
        </row>
        <row r="284">
          <cell r="A284" t="str">
            <v>ICE35AVQS1R</v>
          </cell>
          <cell r="B284" t="str">
            <v>Внутренний блок кондиционера</v>
          </cell>
          <cell r="C284">
            <v>0</v>
          </cell>
          <cell r="D284">
            <v>0</v>
          </cell>
          <cell r="E284">
            <v>17800</v>
          </cell>
        </row>
        <row r="285">
          <cell r="A285" t="str">
            <v>ICE35AVQS1R-1</v>
          </cell>
          <cell r="B285" t="str">
            <v>Внутренний блок кондиционера</v>
          </cell>
          <cell r="C285">
            <v>0</v>
          </cell>
          <cell r="D285">
            <v>0</v>
          </cell>
          <cell r="E285">
            <v>19390</v>
          </cell>
        </row>
        <row r="286">
          <cell r="A286" t="str">
            <v>ICE35AVQS1R-2</v>
          </cell>
          <cell r="B286" t="str">
            <v>Внутренний блок кондиционера</v>
          </cell>
          <cell r="C286">
            <v>0</v>
          </cell>
          <cell r="D286">
            <v>0</v>
          </cell>
          <cell r="E286">
            <v>15177</v>
          </cell>
        </row>
        <row r="287">
          <cell r="A287" t="str">
            <v>ICE50AVQ1</v>
          </cell>
          <cell r="B287" t="str">
            <v>Внутренний блок кондиционера</v>
          </cell>
          <cell r="C287">
            <v>0</v>
          </cell>
          <cell r="D287">
            <v>0</v>
          </cell>
          <cell r="E287">
            <v>19077</v>
          </cell>
        </row>
        <row r="288">
          <cell r="A288" t="str">
            <v>ICE50AVQ1-1</v>
          </cell>
          <cell r="B288" t="str">
            <v>Внутренний блок кондиционера</v>
          </cell>
          <cell r="C288" t="str">
            <v>&gt;50</v>
          </cell>
          <cell r="D288">
            <v>0</v>
          </cell>
          <cell r="E288">
            <v>21207</v>
          </cell>
        </row>
        <row r="289">
          <cell r="A289" t="str">
            <v>ICE50AVQS1R-1</v>
          </cell>
          <cell r="B289" t="str">
            <v>Внутренний блок кондиционера</v>
          </cell>
          <cell r="C289">
            <v>0</v>
          </cell>
          <cell r="D289">
            <v>0</v>
          </cell>
          <cell r="E289">
            <v>24290</v>
          </cell>
        </row>
        <row r="290">
          <cell r="A290" t="str">
            <v>ICE50AVQS1R-2</v>
          </cell>
          <cell r="B290" t="str">
            <v>Внутренний блок кондиционера</v>
          </cell>
          <cell r="C290">
            <v>0</v>
          </cell>
          <cell r="D290">
            <v>0</v>
          </cell>
          <cell r="E290">
            <v>26697</v>
          </cell>
        </row>
        <row r="291">
          <cell r="A291" t="str">
            <v>ICE60AVQ1</v>
          </cell>
          <cell r="B291" t="str">
            <v>Внутренний блок кондиционера</v>
          </cell>
          <cell r="C291">
            <v>0</v>
          </cell>
          <cell r="D291">
            <v>0</v>
          </cell>
          <cell r="E291">
            <v>23427</v>
          </cell>
        </row>
        <row r="292">
          <cell r="A292" t="str">
            <v>ICE60AVQ1-1</v>
          </cell>
          <cell r="B292" t="str">
            <v>Внутренний блок кондиционера</v>
          </cell>
          <cell r="C292">
            <v>0</v>
          </cell>
          <cell r="D292">
            <v>0</v>
          </cell>
          <cell r="E292">
            <v>26037</v>
          </cell>
        </row>
        <row r="293">
          <cell r="A293" t="str">
            <v>ICE70AVQS1R</v>
          </cell>
          <cell r="B293" t="str">
            <v>Внутренний блок кондиционера</v>
          </cell>
          <cell r="C293">
            <v>0</v>
          </cell>
          <cell r="D293">
            <v>0</v>
          </cell>
          <cell r="E293">
            <v>38600</v>
          </cell>
        </row>
        <row r="294">
          <cell r="A294" t="str">
            <v>ICE70AVQS1R-1</v>
          </cell>
          <cell r="B294" t="str">
            <v>Внутренний блок кондиционера</v>
          </cell>
          <cell r="C294">
            <v>0</v>
          </cell>
          <cell r="D294">
            <v>0</v>
          </cell>
          <cell r="E294">
            <v>33990</v>
          </cell>
        </row>
        <row r="295">
          <cell r="A295" t="str">
            <v>ICE70AVQS1R-2</v>
          </cell>
          <cell r="B295" t="str">
            <v>Внутренний блок кондиционера</v>
          </cell>
          <cell r="C295">
            <v>0</v>
          </cell>
          <cell r="D295">
            <v>0</v>
          </cell>
          <cell r="E295">
            <v>32877</v>
          </cell>
        </row>
        <row r="296">
          <cell r="A296" t="str">
            <v>ICE80AVQ1-1</v>
          </cell>
          <cell r="B296" t="str">
            <v>Внутренний блок кондиционера</v>
          </cell>
          <cell r="C296">
            <v>0</v>
          </cell>
          <cell r="D296">
            <v>0</v>
          </cell>
          <cell r="E296">
            <v>37947</v>
          </cell>
        </row>
        <row r="297">
          <cell r="A297" t="str">
            <v>ICE95AVQ1-1</v>
          </cell>
          <cell r="B297" t="str">
            <v>Внутренний блок кондиционера</v>
          </cell>
          <cell r="C297">
            <v>0</v>
          </cell>
          <cell r="D297">
            <v>0</v>
          </cell>
          <cell r="E297">
            <v>44337</v>
          </cell>
        </row>
        <row r="298">
          <cell r="A298" t="str">
            <v>MIR20AVQ1</v>
          </cell>
          <cell r="B298" t="str">
            <v>Внутренний блок кондиционера</v>
          </cell>
          <cell r="C298">
            <v>0</v>
          </cell>
          <cell r="D298">
            <v>0</v>
          </cell>
          <cell r="E298">
            <v>9297</v>
          </cell>
        </row>
        <row r="299">
          <cell r="A299" t="str">
            <v>MIR20AVQ1R</v>
          </cell>
          <cell r="B299" t="str">
            <v>Внутренний блок кондиционера</v>
          </cell>
          <cell r="C299">
            <v>0</v>
          </cell>
          <cell r="D299">
            <v>0</v>
          </cell>
          <cell r="E299">
            <v>10317</v>
          </cell>
        </row>
        <row r="300">
          <cell r="A300" t="str">
            <v>MIR25AVQ1</v>
          </cell>
          <cell r="B300" t="str">
            <v>Внутренний блок кондиционера</v>
          </cell>
          <cell r="C300">
            <v>0</v>
          </cell>
          <cell r="D300">
            <v>0</v>
          </cell>
          <cell r="E300">
            <v>9987</v>
          </cell>
        </row>
        <row r="301">
          <cell r="A301" t="str">
            <v>MIR25AVQ1R</v>
          </cell>
          <cell r="B301" t="str">
            <v>Внутренний блок кондиционера</v>
          </cell>
          <cell r="C301">
            <v>0</v>
          </cell>
          <cell r="D301">
            <v>0</v>
          </cell>
          <cell r="E301">
            <v>11097</v>
          </cell>
        </row>
        <row r="302">
          <cell r="A302" t="str">
            <v>MIR25AVQS1R</v>
          </cell>
          <cell r="B302" t="str">
            <v>Внутренний блок кондиционера</v>
          </cell>
          <cell r="C302">
            <v>0</v>
          </cell>
          <cell r="D302">
            <v>0</v>
          </cell>
          <cell r="E302">
            <v>16797</v>
          </cell>
        </row>
        <row r="303">
          <cell r="A303" t="str">
            <v>MIR25AVQS1R-1</v>
          </cell>
          <cell r="B303" t="str">
            <v>Внутренний блок кондиционера</v>
          </cell>
          <cell r="C303">
            <v>0</v>
          </cell>
          <cell r="D303">
            <v>0</v>
          </cell>
          <cell r="E303">
            <v>15927</v>
          </cell>
        </row>
        <row r="304">
          <cell r="A304" t="str">
            <v>MIR35AVQ1</v>
          </cell>
          <cell r="B304" t="str">
            <v>Внутренний блок кондиционера</v>
          </cell>
          <cell r="C304">
            <v>0</v>
          </cell>
          <cell r="D304">
            <v>0</v>
          </cell>
          <cell r="E304">
            <v>12807</v>
          </cell>
        </row>
        <row r="305">
          <cell r="A305" t="str">
            <v>MIR35AVQ1R</v>
          </cell>
          <cell r="B305" t="str">
            <v>Внутренний блок кондиционера</v>
          </cell>
          <cell r="C305">
            <v>0</v>
          </cell>
          <cell r="D305">
            <v>0</v>
          </cell>
          <cell r="E305">
            <v>14217</v>
          </cell>
        </row>
        <row r="306">
          <cell r="A306" t="str">
            <v>MIR35AVQS1R</v>
          </cell>
          <cell r="B306" t="str">
            <v>Внутренний блок кондиционера</v>
          </cell>
          <cell r="C306">
            <v>0</v>
          </cell>
          <cell r="D306">
            <v>0</v>
          </cell>
          <cell r="E306">
            <v>18297</v>
          </cell>
        </row>
        <row r="307">
          <cell r="A307" t="str">
            <v>MIR35AVQS1R-1</v>
          </cell>
          <cell r="B307" t="str">
            <v>Внутренний блок кондиционера</v>
          </cell>
          <cell r="C307">
            <v>0</v>
          </cell>
          <cell r="D307">
            <v>0</v>
          </cell>
          <cell r="E307">
            <v>17337</v>
          </cell>
        </row>
        <row r="308">
          <cell r="A308" t="str">
            <v>MIR50AVQ1</v>
          </cell>
          <cell r="B308" t="str">
            <v>Внутренний блок кондиционера</v>
          </cell>
          <cell r="C308">
            <v>0</v>
          </cell>
          <cell r="D308">
            <v>0</v>
          </cell>
          <cell r="E308">
            <v>20367</v>
          </cell>
        </row>
        <row r="309">
          <cell r="A309" t="str">
            <v>MIR50AVQ1R</v>
          </cell>
          <cell r="B309" t="str">
            <v>Внутренний блок кондиционера</v>
          </cell>
          <cell r="C309">
            <v>0</v>
          </cell>
          <cell r="D309">
            <v>0</v>
          </cell>
          <cell r="E309">
            <v>22647</v>
          </cell>
        </row>
        <row r="310">
          <cell r="A310" t="str">
            <v>MIR50AVQS1R-1</v>
          </cell>
          <cell r="B310" t="str">
            <v>Внутренний блок кондиционера</v>
          </cell>
          <cell r="C310">
            <v>0</v>
          </cell>
          <cell r="D310">
            <v>0</v>
          </cell>
          <cell r="E310">
            <v>28737</v>
          </cell>
        </row>
        <row r="311">
          <cell r="A311" t="str">
            <v>MIR70AVQ1</v>
          </cell>
          <cell r="B311" t="str">
            <v>Внутренний блок кондиционера</v>
          </cell>
          <cell r="C311">
            <v>0</v>
          </cell>
          <cell r="D311">
            <v>0</v>
          </cell>
          <cell r="E311">
            <v>24957</v>
          </cell>
        </row>
        <row r="312">
          <cell r="A312" t="str">
            <v>MIR70AVQ1R</v>
          </cell>
          <cell r="B312" t="str">
            <v>Внутренний блок кондиционера</v>
          </cell>
          <cell r="C312">
            <v>0</v>
          </cell>
          <cell r="D312">
            <v>0</v>
          </cell>
          <cell r="E312">
            <v>27717</v>
          </cell>
        </row>
        <row r="313">
          <cell r="A313" t="str">
            <v>MIR70AVQS1R</v>
          </cell>
          <cell r="B313" t="str">
            <v>Внутренний блок кондиционера</v>
          </cell>
          <cell r="C313">
            <v>0</v>
          </cell>
          <cell r="D313">
            <v>0</v>
          </cell>
          <cell r="E313">
            <v>40497</v>
          </cell>
        </row>
        <row r="314">
          <cell r="A314" t="str">
            <v>MIR70AVQS1R-1</v>
          </cell>
          <cell r="B314" t="str">
            <v>Внутренний блок кондиционера</v>
          </cell>
          <cell r="C314">
            <v>0</v>
          </cell>
          <cell r="D314">
            <v>0</v>
          </cell>
          <cell r="E314">
            <v>37887</v>
          </cell>
        </row>
        <row r="315">
          <cell r="A315" t="str">
            <v>SIB25AVQS1R</v>
          </cell>
          <cell r="B315" t="str">
            <v>Внутренний блок кондиционера</v>
          </cell>
          <cell r="C315">
            <v>0</v>
          </cell>
          <cell r="D315">
            <v>0</v>
          </cell>
          <cell r="E315">
            <v>19587</v>
          </cell>
        </row>
        <row r="316">
          <cell r="A316" t="str">
            <v>SIB35AVQS1R</v>
          </cell>
          <cell r="B316" t="str">
            <v>Внутренний блок кондиционера</v>
          </cell>
          <cell r="C316">
            <v>0</v>
          </cell>
          <cell r="D316">
            <v>0</v>
          </cell>
          <cell r="E316">
            <v>21567</v>
          </cell>
        </row>
        <row r="317">
          <cell r="A317" t="str">
            <v>SIB50AVQS1R</v>
          </cell>
          <cell r="B317" t="str">
            <v>Внутренний блок кондиционера</v>
          </cell>
          <cell r="C317">
            <v>0</v>
          </cell>
          <cell r="D317">
            <v>0</v>
          </cell>
          <cell r="E317">
            <v>32427</v>
          </cell>
        </row>
        <row r="318">
          <cell r="A318" t="str">
            <v>SIB70AVQS1R</v>
          </cell>
          <cell r="B318" t="str">
            <v>Внутренний блок кондиционера</v>
          </cell>
          <cell r="C318">
            <v>0</v>
          </cell>
          <cell r="D318">
            <v>0</v>
          </cell>
          <cell r="E318">
            <v>42717</v>
          </cell>
        </row>
        <row r="319">
          <cell r="A319" t="str">
            <v>UNI25AVQS1R</v>
          </cell>
          <cell r="B319" t="str">
            <v>Внутренний блок кондиционера</v>
          </cell>
          <cell r="C319">
            <v>0</v>
          </cell>
          <cell r="D319">
            <v>0</v>
          </cell>
          <cell r="E319">
            <v>21237</v>
          </cell>
        </row>
        <row r="320">
          <cell r="A320" t="str">
            <v>UNI35AVQS1R</v>
          </cell>
          <cell r="B320" t="str">
            <v>Внутренний блок кондиционера</v>
          </cell>
          <cell r="C320">
            <v>0</v>
          </cell>
          <cell r="D320">
            <v>0</v>
          </cell>
          <cell r="E320">
            <v>26877</v>
          </cell>
        </row>
        <row r="321">
          <cell r="A321" t="str">
            <v>FDXM25F9</v>
          </cell>
          <cell r="B321" t="str">
            <v>Внутренний блок кондиционера</v>
          </cell>
          <cell r="C321">
            <v>0</v>
          </cell>
          <cell r="D321">
            <v>0</v>
          </cell>
          <cell r="E321">
            <v>102500</v>
          </cell>
        </row>
        <row r="322">
          <cell r="A322" t="str">
            <v>FDXM35F9</v>
          </cell>
          <cell r="B322" t="str">
            <v>Внутренний блок кондиционера</v>
          </cell>
          <cell r="C322">
            <v>0</v>
          </cell>
          <cell r="D322">
            <v>0</v>
          </cell>
          <cell r="E322">
            <v>118800</v>
          </cell>
        </row>
        <row r="323">
          <cell r="A323" t="str">
            <v>FDXM50F9</v>
          </cell>
          <cell r="B323" t="str">
            <v>Внутренний блок кондиционера</v>
          </cell>
          <cell r="C323">
            <v>0</v>
          </cell>
          <cell r="D323">
            <v>0</v>
          </cell>
          <cell r="E323">
            <v>144000</v>
          </cell>
        </row>
        <row r="324">
          <cell r="A324" t="str">
            <v>FDXM60F9</v>
          </cell>
          <cell r="B324" t="str">
            <v>Внутренний блок кондиционера</v>
          </cell>
          <cell r="C324">
            <v>0</v>
          </cell>
          <cell r="D324">
            <v>0</v>
          </cell>
          <cell r="E324">
            <v>153200</v>
          </cell>
        </row>
        <row r="325">
          <cell r="A325" t="str">
            <v>FTXB20C</v>
          </cell>
          <cell r="B325" t="str">
            <v>Внутренний блок кондиционера</v>
          </cell>
          <cell r="C325">
            <v>0</v>
          </cell>
          <cell r="D325">
            <v>0</v>
          </cell>
          <cell r="E325">
            <v>24170</v>
          </cell>
        </row>
        <row r="326">
          <cell r="A326" t="str">
            <v>FTXF20B</v>
          </cell>
          <cell r="B326" t="str">
            <v>Внутренний блок кондиционера</v>
          </cell>
          <cell r="C326">
            <v>0</v>
          </cell>
          <cell r="D326">
            <v>0</v>
          </cell>
          <cell r="E326">
            <v>23900</v>
          </cell>
        </row>
        <row r="327">
          <cell r="A327" t="str">
            <v>FTXF20C</v>
          </cell>
          <cell r="B327" t="str">
            <v>Внутренний блок кондиционера</v>
          </cell>
          <cell r="C327">
            <v>0</v>
          </cell>
          <cell r="D327">
            <v>0</v>
          </cell>
          <cell r="E327">
            <v>23900</v>
          </cell>
        </row>
        <row r="328">
          <cell r="A328" t="str">
            <v>FTXF20D</v>
          </cell>
          <cell r="B328" t="str">
            <v>Внутренний блок кондиционера</v>
          </cell>
          <cell r="C328">
            <v>0</v>
          </cell>
          <cell r="D328">
            <v>0</v>
          </cell>
          <cell r="E328">
            <v>24200</v>
          </cell>
        </row>
        <row r="329">
          <cell r="A329" t="str">
            <v>FTXF20E</v>
          </cell>
          <cell r="B329" t="str">
            <v>Внутренний блок кондиционера</v>
          </cell>
          <cell r="C329">
            <v>0</v>
          </cell>
          <cell r="D329">
            <v>0</v>
          </cell>
          <cell r="E329">
            <v>35300</v>
          </cell>
        </row>
        <row r="330">
          <cell r="A330" t="str">
            <v>FTXF20F</v>
          </cell>
          <cell r="B330" t="str">
            <v>Внутренний блок кондиционера</v>
          </cell>
          <cell r="C330">
            <v>0</v>
          </cell>
          <cell r="D330">
            <v>0</v>
          </cell>
          <cell r="E330">
            <v>35900</v>
          </cell>
        </row>
        <row r="331">
          <cell r="A331" t="str">
            <v>FTXF25B</v>
          </cell>
          <cell r="B331" t="str">
            <v>Внутренний блок кондиционера</v>
          </cell>
          <cell r="C331">
            <v>0</v>
          </cell>
          <cell r="D331">
            <v>0</v>
          </cell>
          <cell r="E331">
            <v>24600</v>
          </cell>
        </row>
        <row r="332">
          <cell r="A332" t="str">
            <v>FTXF25D</v>
          </cell>
          <cell r="B332" t="str">
            <v>Внутренний блок кондиционера</v>
          </cell>
          <cell r="C332">
            <v>0</v>
          </cell>
          <cell r="D332">
            <v>0</v>
          </cell>
          <cell r="E332">
            <v>24800</v>
          </cell>
        </row>
        <row r="333">
          <cell r="A333" t="str">
            <v>FTXF25E</v>
          </cell>
          <cell r="B333" t="str">
            <v>Внутренний блок кондиционера</v>
          </cell>
          <cell r="C333">
            <v>0</v>
          </cell>
          <cell r="D333">
            <v>0</v>
          </cell>
          <cell r="E333">
            <v>36200</v>
          </cell>
        </row>
        <row r="334">
          <cell r="A334" t="str">
            <v>FTXF25F</v>
          </cell>
          <cell r="B334" t="str">
            <v>Внутренний блок кондиционера</v>
          </cell>
          <cell r="C334">
            <v>0</v>
          </cell>
          <cell r="D334">
            <v>0</v>
          </cell>
          <cell r="E334">
            <v>40300</v>
          </cell>
        </row>
        <row r="335">
          <cell r="A335" t="str">
            <v>FTXF35A</v>
          </cell>
          <cell r="B335" t="str">
            <v>Внутренний блок кондиционера</v>
          </cell>
          <cell r="C335">
            <v>0</v>
          </cell>
          <cell r="D335">
            <v>0</v>
          </cell>
          <cell r="E335">
            <v>30500</v>
          </cell>
        </row>
        <row r="336">
          <cell r="A336" t="str">
            <v>FTXF35D</v>
          </cell>
          <cell r="B336" t="str">
            <v>Внутренний блок кондиционера</v>
          </cell>
          <cell r="C336">
            <v>0</v>
          </cell>
          <cell r="D336">
            <v>0</v>
          </cell>
          <cell r="E336">
            <v>28500</v>
          </cell>
        </row>
        <row r="337">
          <cell r="A337" t="str">
            <v>FTXF35E</v>
          </cell>
          <cell r="B337" t="str">
            <v>Внутренний блок кондиционера</v>
          </cell>
          <cell r="C337">
            <v>0</v>
          </cell>
          <cell r="D337">
            <v>0</v>
          </cell>
          <cell r="E337">
            <v>41600</v>
          </cell>
        </row>
        <row r="338">
          <cell r="A338" t="str">
            <v>FTXF35F</v>
          </cell>
          <cell r="B338" t="str">
            <v>Внутренний блок кондиционера</v>
          </cell>
          <cell r="C338">
            <v>0</v>
          </cell>
          <cell r="D338">
            <v>0</v>
          </cell>
          <cell r="E338">
            <v>46300</v>
          </cell>
        </row>
        <row r="339">
          <cell r="A339" t="str">
            <v>FTXF42E</v>
          </cell>
          <cell r="B339" t="str">
            <v>Внутренний блок кондиционера</v>
          </cell>
          <cell r="C339">
            <v>0</v>
          </cell>
          <cell r="D339">
            <v>0</v>
          </cell>
          <cell r="E339">
            <v>69500</v>
          </cell>
        </row>
        <row r="340">
          <cell r="A340" t="str">
            <v>FTXF50D</v>
          </cell>
          <cell r="B340" t="str">
            <v>Внутренний блок кондиционера</v>
          </cell>
          <cell r="C340">
            <v>0</v>
          </cell>
          <cell r="D340">
            <v>0</v>
          </cell>
          <cell r="E340">
            <v>44900</v>
          </cell>
        </row>
        <row r="341">
          <cell r="A341" t="str">
            <v>FTXF50F</v>
          </cell>
          <cell r="B341" t="str">
            <v>Внутренний блок кондиционера</v>
          </cell>
          <cell r="C341">
            <v>0</v>
          </cell>
          <cell r="D341">
            <v>0</v>
          </cell>
          <cell r="E341">
            <v>76500</v>
          </cell>
        </row>
        <row r="342">
          <cell r="A342" t="str">
            <v>FTXF60D</v>
          </cell>
          <cell r="B342" t="str">
            <v>Внутренний блок кондиционера</v>
          </cell>
          <cell r="C342">
            <v>0</v>
          </cell>
          <cell r="D342">
            <v>0</v>
          </cell>
          <cell r="E342">
            <v>52900</v>
          </cell>
        </row>
        <row r="343">
          <cell r="A343" t="str">
            <v>FTXF60F</v>
          </cell>
          <cell r="B343" t="str">
            <v>Внутренний блок кондиционера</v>
          </cell>
          <cell r="C343">
            <v>0</v>
          </cell>
          <cell r="D343">
            <v>0</v>
          </cell>
          <cell r="E343">
            <v>85400</v>
          </cell>
        </row>
        <row r="344">
          <cell r="A344" t="str">
            <v>FTXF71A</v>
          </cell>
          <cell r="B344" t="str">
            <v>Внутренний блок кондиционера</v>
          </cell>
          <cell r="C344">
            <v>0</v>
          </cell>
          <cell r="D344">
            <v>0</v>
          </cell>
          <cell r="E344">
            <v>56100</v>
          </cell>
        </row>
        <row r="345">
          <cell r="A345" t="str">
            <v>FTXF71D</v>
          </cell>
          <cell r="B345" t="str">
            <v>Внутренний блок кондиционера</v>
          </cell>
          <cell r="C345">
            <v>0</v>
          </cell>
          <cell r="D345">
            <v>0</v>
          </cell>
          <cell r="E345">
            <v>58800</v>
          </cell>
        </row>
        <row r="346">
          <cell r="A346" t="str">
            <v>FTXF71F</v>
          </cell>
          <cell r="B346" t="str">
            <v>Внутренний блок кондиционера</v>
          </cell>
          <cell r="C346">
            <v>0</v>
          </cell>
          <cell r="D346">
            <v>0</v>
          </cell>
          <cell r="E346">
            <v>90400</v>
          </cell>
        </row>
        <row r="347">
          <cell r="A347" t="str">
            <v>FTXJ20AB</v>
          </cell>
          <cell r="B347" t="str">
            <v>Внутренний блок кондиционера</v>
          </cell>
          <cell r="C347">
            <v>0</v>
          </cell>
          <cell r="D347">
            <v>0</v>
          </cell>
          <cell r="E347">
            <v>124700</v>
          </cell>
        </row>
        <row r="348">
          <cell r="A348" t="str">
            <v>FTXJ20AB9</v>
          </cell>
          <cell r="B348" t="str">
            <v>Внутренний блок кондиционера</v>
          </cell>
          <cell r="C348">
            <v>0</v>
          </cell>
          <cell r="D348">
            <v>0</v>
          </cell>
          <cell r="E348">
            <v>158500</v>
          </cell>
        </row>
        <row r="349">
          <cell r="A349" t="str">
            <v>FTXJ20AS</v>
          </cell>
          <cell r="B349" t="str">
            <v>Внутренний блок кондиционера</v>
          </cell>
          <cell r="C349">
            <v>0</v>
          </cell>
          <cell r="D349">
            <v>0</v>
          </cell>
          <cell r="E349">
            <v>124700</v>
          </cell>
        </row>
        <row r="350">
          <cell r="A350" t="str">
            <v>FTXJ20AS9</v>
          </cell>
          <cell r="B350" t="str">
            <v>Внутренний блок кондиционера</v>
          </cell>
          <cell r="C350">
            <v>0</v>
          </cell>
          <cell r="D350">
            <v>0</v>
          </cell>
          <cell r="E350">
            <v>158500</v>
          </cell>
        </row>
        <row r="351">
          <cell r="A351" t="str">
            <v>FTXJ20AW</v>
          </cell>
          <cell r="B351" t="str">
            <v>Внутренний блок кондиционера</v>
          </cell>
          <cell r="C351">
            <v>0</v>
          </cell>
          <cell r="D351">
            <v>0</v>
          </cell>
          <cell r="E351">
            <v>116100</v>
          </cell>
        </row>
        <row r="352">
          <cell r="A352" t="str">
            <v>FTXJ20AW9</v>
          </cell>
          <cell r="B352" t="str">
            <v>Внутренний блок кондиционера</v>
          </cell>
          <cell r="C352">
            <v>0</v>
          </cell>
          <cell r="D352">
            <v>0</v>
          </cell>
          <cell r="E352">
            <v>146500</v>
          </cell>
        </row>
        <row r="353">
          <cell r="A353" t="str">
            <v>FTXJ20MW</v>
          </cell>
          <cell r="B353" t="str">
            <v>Внутренний блок кондиционера</v>
          </cell>
          <cell r="C353">
            <v>0</v>
          </cell>
          <cell r="D353">
            <v>0</v>
          </cell>
          <cell r="E353">
            <v>89500</v>
          </cell>
        </row>
        <row r="354">
          <cell r="A354" t="str">
            <v>FTXJ25AB</v>
          </cell>
          <cell r="B354" t="str">
            <v>Внутренний блок кондиционера</v>
          </cell>
          <cell r="C354">
            <v>0</v>
          </cell>
          <cell r="D354">
            <v>0</v>
          </cell>
          <cell r="E354">
            <v>134100</v>
          </cell>
        </row>
        <row r="355">
          <cell r="A355" t="str">
            <v>FTXJ25AB9</v>
          </cell>
          <cell r="B355" t="str">
            <v>Внутренний блок кондиционера</v>
          </cell>
          <cell r="C355">
            <v>0</v>
          </cell>
          <cell r="D355">
            <v>0</v>
          </cell>
          <cell r="E355">
            <v>169000</v>
          </cell>
        </row>
        <row r="356">
          <cell r="A356" t="str">
            <v>FTXJ25AS</v>
          </cell>
          <cell r="B356" t="str">
            <v>Внутренний блок кондиционера</v>
          </cell>
          <cell r="C356">
            <v>0</v>
          </cell>
          <cell r="D356">
            <v>0</v>
          </cell>
          <cell r="E356">
            <v>134100</v>
          </cell>
        </row>
        <row r="357">
          <cell r="A357" t="str">
            <v>FTXJ25AS9</v>
          </cell>
          <cell r="B357" t="str">
            <v>Внутренний блок кондиционера</v>
          </cell>
          <cell r="C357">
            <v>0</v>
          </cell>
          <cell r="D357">
            <v>0</v>
          </cell>
          <cell r="E357">
            <v>169000</v>
          </cell>
        </row>
        <row r="358">
          <cell r="A358" t="str">
            <v>FTXJ25AW</v>
          </cell>
          <cell r="B358" t="str">
            <v>Внутренний блок кондиционера</v>
          </cell>
          <cell r="C358">
            <v>0</v>
          </cell>
          <cell r="D358">
            <v>0</v>
          </cell>
          <cell r="E358">
            <v>125500</v>
          </cell>
        </row>
        <row r="359">
          <cell r="A359" t="str">
            <v>FTXJ25AW9</v>
          </cell>
          <cell r="B359" t="str">
            <v>Внутренний блок кондиционера</v>
          </cell>
          <cell r="C359">
            <v>0</v>
          </cell>
          <cell r="D359">
            <v>0</v>
          </cell>
          <cell r="E359">
            <v>162200</v>
          </cell>
        </row>
        <row r="360">
          <cell r="A360" t="str">
            <v>FTXJ35AB</v>
          </cell>
          <cell r="B360" t="str">
            <v>Внутренний блок кондиционера</v>
          </cell>
          <cell r="C360">
            <v>0</v>
          </cell>
          <cell r="D360">
            <v>0</v>
          </cell>
          <cell r="E360">
            <v>146300</v>
          </cell>
        </row>
        <row r="361">
          <cell r="A361" t="str">
            <v>FTXJ35AB9</v>
          </cell>
          <cell r="B361" t="str">
            <v>Внутренний блок кондиционера</v>
          </cell>
          <cell r="C361">
            <v>0</v>
          </cell>
          <cell r="D361">
            <v>0</v>
          </cell>
          <cell r="E361">
            <v>183800</v>
          </cell>
        </row>
        <row r="362">
          <cell r="A362" t="str">
            <v>FTXJ35AS</v>
          </cell>
          <cell r="B362" t="str">
            <v>Внутренний блок кондиционера</v>
          </cell>
          <cell r="C362">
            <v>0</v>
          </cell>
          <cell r="D362">
            <v>0</v>
          </cell>
          <cell r="E362">
            <v>146300</v>
          </cell>
        </row>
        <row r="363">
          <cell r="A363" t="str">
            <v>FTXJ35AS9</v>
          </cell>
          <cell r="B363" t="str">
            <v>Внутренний блок кондиционера</v>
          </cell>
          <cell r="C363">
            <v>0</v>
          </cell>
          <cell r="D363">
            <v>0</v>
          </cell>
          <cell r="E363">
            <v>182400</v>
          </cell>
        </row>
        <row r="364">
          <cell r="A364" t="str">
            <v>FTXJ35AW</v>
          </cell>
          <cell r="B364" t="str">
            <v>Внутренний блок кондиционера</v>
          </cell>
          <cell r="C364">
            <v>0</v>
          </cell>
          <cell r="D364">
            <v>0</v>
          </cell>
          <cell r="E364">
            <v>135100</v>
          </cell>
        </row>
        <row r="365">
          <cell r="A365" t="str">
            <v>FTXJ35AW9</v>
          </cell>
          <cell r="B365" t="str">
            <v>Внутренний блок кондиционера</v>
          </cell>
          <cell r="C365">
            <v>0</v>
          </cell>
          <cell r="D365">
            <v>0</v>
          </cell>
          <cell r="E365">
            <v>177200</v>
          </cell>
        </row>
        <row r="366">
          <cell r="A366" t="str">
            <v>FTXJ35MS</v>
          </cell>
          <cell r="B366" t="str">
            <v>Внутренний блок кондиционера</v>
          </cell>
          <cell r="C366">
            <v>0</v>
          </cell>
          <cell r="D366">
            <v>0</v>
          </cell>
          <cell r="E366">
            <v>115500</v>
          </cell>
        </row>
        <row r="367">
          <cell r="A367" t="str">
            <v>FTXJ50AB</v>
          </cell>
          <cell r="B367" t="str">
            <v>Внутренний блок кондиционера</v>
          </cell>
          <cell r="C367">
            <v>0</v>
          </cell>
          <cell r="D367">
            <v>0</v>
          </cell>
          <cell r="E367">
            <v>192346</v>
          </cell>
        </row>
        <row r="368">
          <cell r="A368" t="str">
            <v>FTXJ50AB9</v>
          </cell>
          <cell r="B368" t="str">
            <v>Внутренний блок кондиционера</v>
          </cell>
          <cell r="C368">
            <v>0</v>
          </cell>
          <cell r="D368">
            <v>0</v>
          </cell>
          <cell r="E368">
            <v>227100</v>
          </cell>
        </row>
        <row r="369">
          <cell r="A369" t="str">
            <v>FTXJ50AS</v>
          </cell>
          <cell r="B369" t="str">
            <v>Внутренний блок кондиционера</v>
          </cell>
          <cell r="C369">
            <v>0</v>
          </cell>
          <cell r="D369">
            <v>0</v>
          </cell>
          <cell r="E369">
            <v>165400</v>
          </cell>
        </row>
        <row r="370">
          <cell r="A370" t="str">
            <v>FTXJ50AS9</v>
          </cell>
          <cell r="B370" t="str">
            <v>Внутренний блок кондиционера</v>
          </cell>
          <cell r="C370">
            <v>0</v>
          </cell>
          <cell r="D370">
            <v>0</v>
          </cell>
          <cell r="E370">
            <v>221800</v>
          </cell>
        </row>
        <row r="371">
          <cell r="A371" t="str">
            <v>FTXJ50AW</v>
          </cell>
          <cell r="B371" t="str">
            <v>Внутренний блок кондиционера</v>
          </cell>
          <cell r="C371">
            <v>0</v>
          </cell>
          <cell r="D371">
            <v>0</v>
          </cell>
          <cell r="E371">
            <v>152100</v>
          </cell>
        </row>
        <row r="372">
          <cell r="A372" t="str">
            <v>FTXJ50AW9</v>
          </cell>
          <cell r="B372" t="str">
            <v>Внутренний блок кондиционера</v>
          </cell>
          <cell r="C372">
            <v>0</v>
          </cell>
          <cell r="D372">
            <v>0</v>
          </cell>
          <cell r="E372">
            <v>209500</v>
          </cell>
        </row>
        <row r="373">
          <cell r="A373" t="str">
            <v>FTXM20A</v>
          </cell>
          <cell r="B373" t="str">
            <v>Внутренний блок кондиционера</v>
          </cell>
          <cell r="C373">
            <v>0</v>
          </cell>
          <cell r="D373">
            <v>0</v>
          </cell>
          <cell r="E373">
            <v>80100</v>
          </cell>
        </row>
        <row r="374">
          <cell r="A374" t="str">
            <v>FTXM20R</v>
          </cell>
          <cell r="B374" t="str">
            <v>Внутренний блок кондиционера</v>
          </cell>
          <cell r="C374">
            <v>0</v>
          </cell>
          <cell r="D374">
            <v>0</v>
          </cell>
          <cell r="E374">
            <v>65600</v>
          </cell>
        </row>
        <row r="375">
          <cell r="A375" t="str">
            <v>FTXM25A</v>
          </cell>
          <cell r="B375" t="str">
            <v>Внутренний блок кондиционера</v>
          </cell>
          <cell r="C375">
            <v>0</v>
          </cell>
          <cell r="D375">
            <v>0</v>
          </cell>
          <cell r="E375">
            <v>102900</v>
          </cell>
        </row>
        <row r="376">
          <cell r="A376" t="str">
            <v>FTXM25R</v>
          </cell>
          <cell r="B376" t="str">
            <v>Внутренний блок кондиционера</v>
          </cell>
          <cell r="C376">
            <v>0</v>
          </cell>
          <cell r="D376">
            <v>0</v>
          </cell>
          <cell r="E376">
            <v>83200</v>
          </cell>
        </row>
        <row r="377">
          <cell r="A377" t="str">
            <v>FTXM35A</v>
          </cell>
          <cell r="B377" t="str">
            <v>Внутренний блок кондиционера</v>
          </cell>
          <cell r="C377">
            <v>0</v>
          </cell>
          <cell r="D377">
            <v>0</v>
          </cell>
          <cell r="E377">
            <v>120900</v>
          </cell>
        </row>
        <row r="378">
          <cell r="A378" t="str">
            <v>FTXM35R</v>
          </cell>
          <cell r="B378" t="str">
            <v>Внутренний блок кондиционера</v>
          </cell>
          <cell r="C378">
            <v>0</v>
          </cell>
          <cell r="D378">
            <v>0</v>
          </cell>
          <cell r="E378">
            <v>97300</v>
          </cell>
        </row>
        <row r="379">
          <cell r="A379" t="str">
            <v>FTXM42R</v>
          </cell>
          <cell r="B379" t="str">
            <v>Внутренний блок кондиционера</v>
          </cell>
          <cell r="C379">
            <v>0</v>
          </cell>
          <cell r="D379">
            <v>0</v>
          </cell>
          <cell r="E379">
            <v>105900</v>
          </cell>
        </row>
        <row r="380">
          <cell r="A380" t="str">
            <v>FTXM50A</v>
          </cell>
          <cell r="B380" t="str">
            <v>Внутренний блок кондиционера</v>
          </cell>
          <cell r="C380">
            <v>0</v>
          </cell>
          <cell r="D380">
            <v>0</v>
          </cell>
          <cell r="E380">
            <v>142200</v>
          </cell>
        </row>
        <row r="381">
          <cell r="A381" t="str">
            <v>FTXM50R</v>
          </cell>
          <cell r="B381" t="str">
            <v>Внутренний блок кондиционера</v>
          </cell>
          <cell r="C381">
            <v>0</v>
          </cell>
          <cell r="D381">
            <v>0</v>
          </cell>
          <cell r="E381">
            <v>116500</v>
          </cell>
        </row>
        <row r="382">
          <cell r="A382" t="str">
            <v>FTXM60A</v>
          </cell>
          <cell r="B382" t="str">
            <v>Внутренний блок кондиционера</v>
          </cell>
          <cell r="C382">
            <v>0</v>
          </cell>
          <cell r="D382">
            <v>0</v>
          </cell>
          <cell r="E382">
            <v>150300</v>
          </cell>
        </row>
        <row r="383">
          <cell r="A383" t="str">
            <v>FTXM60R</v>
          </cell>
          <cell r="B383" t="str">
            <v>Внутренний блок кондиционера</v>
          </cell>
          <cell r="C383">
            <v>0</v>
          </cell>
          <cell r="D383">
            <v>0</v>
          </cell>
          <cell r="E383">
            <v>150300</v>
          </cell>
        </row>
        <row r="384">
          <cell r="A384" t="str">
            <v>FTXM71A</v>
          </cell>
          <cell r="B384" t="str">
            <v>Внутренний блок кондиционера</v>
          </cell>
          <cell r="C384">
            <v>0</v>
          </cell>
          <cell r="D384">
            <v>0</v>
          </cell>
          <cell r="E384">
            <v>168700</v>
          </cell>
        </row>
        <row r="385">
          <cell r="A385" t="str">
            <v>FTXM71R</v>
          </cell>
          <cell r="B385" t="str">
            <v>Внутренний блок кондиционера</v>
          </cell>
          <cell r="C385">
            <v>0</v>
          </cell>
          <cell r="D385">
            <v>0</v>
          </cell>
          <cell r="E385">
            <v>156900</v>
          </cell>
        </row>
        <row r="386">
          <cell r="A386" t="str">
            <v>FTXP20N</v>
          </cell>
          <cell r="B386" t="str">
            <v>Внутренний блок кондиционера</v>
          </cell>
          <cell r="C386">
            <v>0</v>
          </cell>
          <cell r="D386">
            <v>0</v>
          </cell>
          <cell r="E386">
            <v>67200</v>
          </cell>
        </row>
        <row r="387">
          <cell r="A387" t="str">
            <v>FTXP25N</v>
          </cell>
          <cell r="B387" t="str">
            <v>Внутренний блок кондиционера</v>
          </cell>
          <cell r="C387">
            <v>0</v>
          </cell>
          <cell r="D387">
            <v>0</v>
          </cell>
          <cell r="E387">
            <v>71400</v>
          </cell>
        </row>
        <row r="388">
          <cell r="A388" t="str">
            <v>FTXP35N</v>
          </cell>
          <cell r="B388" t="str">
            <v>Внутренний блок кондиционера</v>
          </cell>
          <cell r="C388">
            <v>0</v>
          </cell>
          <cell r="D388">
            <v>0</v>
          </cell>
          <cell r="E388">
            <v>78700</v>
          </cell>
        </row>
        <row r="389">
          <cell r="A389" t="str">
            <v>FTXS20K</v>
          </cell>
          <cell r="B389" t="str">
            <v>Внутренний блок кондиционера</v>
          </cell>
          <cell r="C389">
            <v>0</v>
          </cell>
          <cell r="D389">
            <v>0</v>
          </cell>
          <cell r="E389">
            <v>35700</v>
          </cell>
        </row>
        <row r="390">
          <cell r="A390" t="str">
            <v>FTXS25K</v>
          </cell>
          <cell r="B390" t="str">
            <v>Внутренний блок кондиционера</v>
          </cell>
          <cell r="C390">
            <v>0</v>
          </cell>
          <cell r="D390">
            <v>0</v>
          </cell>
          <cell r="E390">
            <v>37500</v>
          </cell>
        </row>
        <row r="391">
          <cell r="A391" t="str">
            <v>FTXZ25N</v>
          </cell>
          <cell r="B391" t="str">
            <v>Внутренний блок кондиционера</v>
          </cell>
          <cell r="C391">
            <v>0</v>
          </cell>
          <cell r="D391">
            <v>0</v>
          </cell>
          <cell r="E391">
            <v>229700</v>
          </cell>
        </row>
        <row r="392">
          <cell r="A392" t="str">
            <v>FTXZ35N</v>
          </cell>
          <cell r="B392" t="str">
            <v>Внутренний блок кондиционера</v>
          </cell>
          <cell r="C392">
            <v>0</v>
          </cell>
          <cell r="D392">
            <v>0</v>
          </cell>
          <cell r="E392">
            <v>246200</v>
          </cell>
        </row>
        <row r="393">
          <cell r="A393" t="str">
            <v>FTXZ50N</v>
          </cell>
          <cell r="B393" t="str">
            <v>Внутренний блок кондиционера</v>
          </cell>
          <cell r="C393">
            <v>0</v>
          </cell>
          <cell r="D393">
            <v>0</v>
          </cell>
          <cell r="E393">
            <v>289000</v>
          </cell>
        </row>
        <row r="394">
          <cell r="A394" t="str">
            <v>FTYN20L</v>
          </cell>
          <cell r="B394" t="str">
            <v>Внутренний блок кондиционера</v>
          </cell>
          <cell r="C394">
            <v>0</v>
          </cell>
          <cell r="D394">
            <v>0</v>
          </cell>
          <cell r="E394">
            <v>15400</v>
          </cell>
        </row>
        <row r="395">
          <cell r="A395" t="str">
            <v>FTYN25L</v>
          </cell>
          <cell r="B395" t="str">
            <v>Внутренний блок кондиционера</v>
          </cell>
          <cell r="C395">
            <v>0</v>
          </cell>
          <cell r="D395">
            <v>0</v>
          </cell>
          <cell r="E395">
            <v>17000</v>
          </cell>
        </row>
        <row r="396">
          <cell r="A396" t="str">
            <v>FTYN35L</v>
          </cell>
          <cell r="B396" t="str">
            <v>Внутренний блок кондиционера</v>
          </cell>
          <cell r="C396">
            <v>0</v>
          </cell>
          <cell r="D396">
            <v>0</v>
          </cell>
          <cell r="E396">
            <v>18300</v>
          </cell>
        </row>
        <row r="397">
          <cell r="A397" t="str">
            <v>FTYN50L</v>
          </cell>
          <cell r="B397" t="str">
            <v>Внутренний блок кондиционера</v>
          </cell>
          <cell r="C397">
            <v>0</v>
          </cell>
          <cell r="D397">
            <v>0</v>
          </cell>
          <cell r="E397">
            <v>22200</v>
          </cell>
        </row>
        <row r="398">
          <cell r="A398" t="str">
            <v>FVXM25A</v>
          </cell>
          <cell r="B398" t="str">
            <v>Внутренний блок кондиционера</v>
          </cell>
          <cell r="C398">
            <v>0</v>
          </cell>
          <cell r="D398">
            <v>0</v>
          </cell>
          <cell r="E398">
            <v>190600</v>
          </cell>
        </row>
        <row r="399">
          <cell r="A399" t="str">
            <v>FVXM35A</v>
          </cell>
          <cell r="B399" t="str">
            <v>Внутренний блок кондиционера</v>
          </cell>
          <cell r="C399">
            <v>0</v>
          </cell>
          <cell r="D399">
            <v>0</v>
          </cell>
          <cell r="E399">
            <v>188500</v>
          </cell>
        </row>
        <row r="400">
          <cell r="A400" t="str">
            <v>FVXM50A</v>
          </cell>
          <cell r="B400" t="str">
            <v>Внутренний блок кондиционера</v>
          </cell>
          <cell r="C400">
            <v>0</v>
          </cell>
          <cell r="D400">
            <v>0</v>
          </cell>
          <cell r="E400">
            <v>200686</v>
          </cell>
        </row>
        <row r="401">
          <cell r="A401" t="str">
            <v>HAC-09F1AI</v>
          </cell>
          <cell r="B401" t="str">
            <v>Внутренний блок кондиционера</v>
          </cell>
          <cell r="C401">
            <v>0</v>
          </cell>
          <cell r="D401">
            <v>0</v>
          </cell>
          <cell r="E401">
            <v>5500</v>
          </cell>
        </row>
        <row r="402">
          <cell r="A402" t="str">
            <v>KSGA21HFAN1</v>
          </cell>
          <cell r="B402" t="str">
            <v>Внутренний блок кондиционера</v>
          </cell>
          <cell r="C402">
            <v>4</v>
          </cell>
          <cell r="D402">
            <v>0</v>
          </cell>
          <cell r="E402">
            <v>8400</v>
          </cell>
        </row>
        <row r="403">
          <cell r="A403" t="str">
            <v>KSGA21HFRN1</v>
          </cell>
          <cell r="B403" t="str">
            <v>Внутренний блок кондиционера</v>
          </cell>
          <cell r="C403">
            <v>0</v>
          </cell>
          <cell r="D403">
            <v>0</v>
          </cell>
          <cell r="E403">
            <v>8400</v>
          </cell>
        </row>
        <row r="404">
          <cell r="A404" t="str">
            <v>KSGA26HFAN1</v>
          </cell>
          <cell r="B404" t="str">
            <v>Внутренний блок кондиционера</v>
          </cell>
          <cell r="C404">
            <v>0</v>
          </cell>
          <cell r="D404">
            <v>0</v>
          </cell>
          <cell r="E404">
            <v>9100</v>
          </cell>
        </row>
        <row r="405">
          <cell r="A405" t="str">
            <v>KSGA26HFRN1</v>
          </cell>
          <cell r="B405" t="str">
            <v>Внутренний блок кондиционера</v>
          </cell>
          <cell r="C405">
            <v>0</v>
          </cell>
          <cell r="D405">
            <v>0</v>
          </cell>
          <cell r="E405">
            <v>9100</v>
          </cell>
        </row>
        <row r="406">
          <cell r="A406" t="str">
            <v>KSGA35HFAN1</v>
          </cell>
          <cell r="B406" t="str">
            <v>Внутренний блок кондиционера</v>
          </cell>
          <cell r="C406">
            <v>0</v>
          </cell>
          <cell r="D406">
            <v>0</v>
          </cell>
          <cell r="E406">
            <v>11700</v>
          </cell>
        </row>
        <row r="407">
          <cell r="A407" t="str">
            <v>KSGA35HFRN1</v>
          </cell>
          <cell r="B407" t="str">
            <v>Внутренний блок кондиционера</v>
          </cell>
          <cell r="C407">
            <v>0</v>
          </cell>
          <cell r="D407">
            <v>0</v>
          </cell>
          <cell r="E407">
            <v>11700</v>
          </cell>
        </row>
        <row r="408">
          <cell r="A408" t="str">
            <v>KSGA53HFAN1</v>
          </cell>
          <cell r="B408" t="str">
            <v>Внутренний блок кондиционера</v>
          </cell>
          <cell r="C408">
            <v>0</v>
          </cell>
          <cell r="D408">
            <v>0</v>
          </cell>
          <cell r="E408">
            <v>19900</v>
          </cell>
        </row>
        <row r="409">
          <cell r="A409" t="str">
            <v>KSGA53HFRN1</v>
          </cell>
          <cell r="B409" t="str">
            <v>Внутренний блок кондиционера</v>
          </cell>
          <cell r="C409">
            <v>0</v>
          </cell>
          <cell r="D409">
            <v>0</v>
          </cell>
          <cell r="E409">
            <v>19900</v>
          </cell>
        </row>
        <row r="410">
          <cell r="A410" t="str">
            <v>KSGA53HZRN1W</v>
          </cell>
          <cell r="B410" t="str">
            <v>Внутренний блок кондиционера</v>
          </cell>
          <cell r="C410">
            <v>0</v>
          </cell>
          <cell r="D410">
            <v>0</v>
          </cell>
          <cell r="E410">
            <v>24700</v>
          </cell>
        </row>
        <row r="411">
          <cell r="A411" t="str">
            <v>KSGA70HFAN1</v>
          </cell>
          <cell r="B411" t="str">
            <v>Внутренний блок кондиционера</v>
          </cell>
          <cell r="C411">
            <v>0</v>
          </cell>
          <cell r="D411">
            <v>0</v>
          </cell>
          <cell r="E411">
            <v>25100</v>
          </cell>
        </row>
        <row r="412">
          <cell r="A412" t="str">
            <v>KSGA70HFRN1</v>
          </cell>
          <cell r="B412" t="str">
            <v>Внутренний блок кондиционера</v>
          </cell>
          <cell r="C412">
            <v>0</v>
          </cell>
          <cell r="D412">
            <v>0</v>
          </cell>
          <cell r="E412">
            <v>25100</v>
          </cell>
        </row>
        <row r="413">
          <cell r="A413" t="str">
            <v>KSGA70HZRN1W</v>
          </cell>
          <cell r="B413" t="str">
            <v>Внутренний блок кондиционера</v>
          </cell>
          <cell r="C413">
            <v>0</v>
          </cell>
          <cell r="D413">
            <v>0</v>
          </cell>
          <cell r="E413">
            <v>31600</v>
          </cell>
        </row>
        <row r="414">
          <cell r="A414" t="str">
            <v>KSGAA35HZRN1W</v>
          </cell>
          <cell r="B414" t="str">
            <v>Внутренний блок кондиционера</v>
          </cell>
          <cell r="C414">
            <v>0</v>
          </cell>
          <cell r="D414">
            <v>0</v>
          </cell>
          <cell r="E414">
            <v>14600</v>
          </cell>
        </row>
        <row r="415">
          <cell r="A415" t="str">
            <v>KSGAB21HZRN1W</v>
          </cell>
          <cell r="B415" t="str">
            <v>Внутренний блок кондиционера</v>
          </cell>
          <cell r="C415">
            <v>0</v>
          </cell>
          <cell r="D415">
            <v>0</v>
          </cell>
          <cell r="E415">
            <v>11800</v>
          </cell>
        </row>
        <row r="416">
          <cell r="A416" t="str">
            <v>KSGAB26HZRN1W</v>
          </cell>
          <cell r="B416" t="str">
            <v>Внутренний блок кондиционера</v>
          </cell>
          <cell r="C416">
            <v>0</v>
          </cell>
          <cell r="D416">
            <v>0</v>
          </cell>
          <cell r="E416">
            <v>12600</v>
          </cell>
        </row>
        <row r="417">
          <cell r="A417" t="str">
            <v>KSGAT21HFRN1</v>
          </cell>
          <cell r="B417" t="str">
            <v>Внутренний блок кондиционера</v>
          </cell>
          <cell r="C417">
            <v>0</v>
          </cell>
          <cell r="D417">
            <v>0</v>
          </cell>
          <cell r="E417">
            <v>7800</v>
          </cell>
        </row>
        <row r="418">
          <cell r="A418" t="str">
            <v>KSGAT21HZRN1</v>
          </cell>
          <cell r="B418" t="str">
            <v>Внутренний блок кондиционера</v>
          </cell>
          <cell r="C418">
            <v>0</v>
          </cell>
          <cell r="D418">
            <v>0</v>
          </cell>
          <cell r="E418">
            <v>10600</v>
          </cell>
        </row>
        <row r="419">
          <cell r="A419" t="str">
            <v>KSGAT26HFRN1</v>
          </cell>
          <cell r="B419" t="str">
            <v>Внутренний блок кондиционера</v>
          </cell>
          <cell r="C419">
            <v>0</v>
          </cell>
          <cell r="D419">
            <v>0</v>
          </cell>
          <cell r="E419">
            <v>8400</v>
          </cell>
        </row>
        <row r="420">
          <cell r="A420" t="str">
            <v>KSGAT26HZRN1</v>
          </cell>
          <cell r="B420" t="str">
            <v>Внутренний блок кондиционера</v>
          </cell>
          <cell r="C420">
            <v>0</v>
          </cell>
          <cell r="D420">
            <v>0</v>
          </cell>
          <cell r="E420">
            <v>11400</v>
          </cell>
        </row>
        <row r="421">
          <cell r="A421" t="str">
            <v>KSGAT35HFRN1</v>
          </cell>
          <cell r="B421" t="str">
            <v>Внутренний блок кондиционера</v>
          </cell>
          <cell r="C421" t="str">
            <v>&gt;50</v>
          </cell>
          <cell r="D421">
            <v>0</v>
          </cell>
          <cell r="E421">
            <v>10900</v>
          </cell>
        </row>
        <row r="422">
          <cell r="A422" t="str">
            <v>KSGAT35HZRN1</v>
          </cell>
          <cell r="B422" t="str">
            <v>Внутренний блок кондиционера</v>
          </cell>
          <cell r="C422">
            <v>2</v>
          </cell>
          <cell r="D422">
            <v>0</v>
          </cell>
          <cell r="E422">
            <v>13100</v>
          </cell>
        </row>
        <row r="423">
          <cell r="A423" t="str">
            <v>KSGAT50HFRN1</v>
          </cell>
          <cell r="B423" t="str">
            <v>Внутренний блок кондиционера</v>
          </cell>
          <cell r="C423" t="str">
            <v>&gt;50</v>
          </cell>
          <cell r="D423">
            <v>0</v>
          </cell>
          <cell r="E423">
            <v>18500</v>
          </cell>
        </row>
        <row r="424">
          <cell r="A424" t="str">
            <v>KSGAT50HZRN1</v>
          </cell>
          <cell r="B424" t="str">
            <v>Внутренний блок кондиционера</v>
          </cell>
          <cell r="C424">
            <v>0</v>
          </cell>
          <cell r="D424">
            <v>0</v>
          </cell>
          <cell r="E424">
            <v>22300</v>
          </cell>
        </row>
        <row r="425">
          <cell r="A425" t="str">
            <v>KSGAT70HFRN1</v>
          </cell>
          <cell r="B425" t="str">
            <v>Внутренний блок кондиционера</v>
          </cell>
          <cell r="C425">
            <v>19</v>
          </cell>
          <cell r="D425">
            <v>0</v>
          </cell>
          <cell r="E425">
            <v>23300</v>
          </cell>
        </row>
        <row r="426">
          <cell r="A426" t="str">
            <v>KSGAT70HZRN1</v>
          </cell>
          <cell r="B426" t="str">
            <v>Внутренний блок кондиционера</v>
          </cell>
          <cell r="C426">
            <v>38</v>
          </cell>
          <cell r="D426">
            <v>0</v>
          </cell>
          <cell r="E426">
            <v>28600</v>
          </cell>
        </row>
        <row r="427">
          <cell r="A427" t="str">
            <v>KSGB35HFAN1</v>
          </cell>
          <cell r="B427" t="str">
            <v>Внутренний блок кондиционера</v>
          </cell>
          <cell r="C427">
            <v>0</v>
          </cell>
          <cell r="D427">
            <v>0</v>
          </cell>
          <cell r="E427">
            <v>14000</v>
          </cell>
        </row>
        <row r="428">
          <cell r="A428" t="str">
            <v>KSGH35HFAN1</v>
          </cell>
          <cell r="B428" t="str">
            <v>Внутренний блок кондиционера</v>
          </cell>
          <cell r="C428">
            <v>0</v>
          </cell>
          <cell r="D428">
            <v>0</v>
          </cell>
          <cell r="E428"/>
        </row>
        <row r="429">
          <cell r="A429" t="str">
            <v>KSGHA21HFRN1</v>
          </cell>
          <cell r="B429" t="str">
            <v>Внутренний блок кондиционера</v>
          </cell>
          <cell r="C429">
            <v>0</v>
          </cell>
          <cell r="D429">
            <v>0</v>
          </cell>
          <cell r="E429">
            <v>7800</v>
          </cell>
        </row>
        <row r="430">
          <cell r="A430" t="str">
            <v>KSGHA21HZRN1</v>
          </cell>
          <cell r="B430" t="str">
            <v>Внутренний блок кондиционера</v>
          </cell>
          <cell r="C430">
            <v>0</v>
          </cell>
          <cell r="D430">
            <v>0</v>
          </cell>
          <cell r="E430">
            <v>10600</v>
          </cell>
        </row>
        <row r="431">
          <cell r="A431" t="str">
            <v>KSGHA26HFRN1</v>
          </cell>
          <cell r="B431" t="str">
            <v>Внутренний блок кондиционера</v>
          </cell>
          <cell r="C431">
            <v>0</v>
          </cell>
          <cell r="D431">
            <v>0</v>
          </cell>
          <cell r="E431">
            <v>8400</v>
          </cell>
        </row>
        <row r="432">
          <cell r="A432" t="str">
            <v>KSGHA26HZRN1</v>
          </cell>
          <cell r="B432" t="str">
            <v>Внутренний блок кондиционера</v>
          </cell>
          <cell r="C432">
            <v>0</v>
          </cell>
          <cell r="D432">
            <v>0</v>
          </cell>
          <cell r="E432">
            <v>11400</v>
          </cell>
        </row>
        <row r="433">
          <cell r="A433" t="str">
            <v>KSGHA35HFRN1</v>
          </cell>
          <cell r="B433" t="str">
            <v>Внутренний блок кондиционера</v>
          </cell>
          <cell r="C433" t="str">
            <v>&gt;50</v>
          </cell>
          <cell r="D433">
            <v>0</v>
          </cell>
          <cell r="E433">
            <v>10900</v>
          </cell>
        </row>
        <row r="434">
          <cell r="A434" t="str">
            <v>KSGHA35HZRN1</v>
          </cell>
          <cell r="B434" t="str">
            <v>Внутренний блок кондиционера</v>
          </cell>
          <cell r="C434">
            <v>0</v>
          </cell>
          <cell r="D434">
            <v>0</v>
          </cell>
          <cell r="E434">
            <v>13100</v>
          </cell>
        </row>
        <row r="435">
          <cell r="A435" t="str">
            <v>KSGHA50HFRN1</v>
          </cell>
          <cell r="B435" t="str">
            <v>Внутренний блок кондиционера</v>
          </cell>
          <cell r="C435" t="str">
            <v>&gt;50</v>
          </cell>
          <cell r="D435">
            <v>0</v>
          </cell>
          <cell r="E435">
            <v>18500</v>
          </cell>
        </row>
        <row r="436">
          <cell r="A436" t="str">
            <v>KSGHA50HZRN1</v>
          </cell>
          <cell r="B436" t="str">
            <v>Внутренний блок кондиционера</v>
          </cell>
          <cell r="C436">
            <v>0</v>
          </cell>
          <cell r="D436">
            <v>0</v>
          </cell>
          <cell r="E436">
            <v>22300</v>
          </cell>
        </row>
        <row r="437">
          <cell r="A437" t="str">
            <v>KSGHA70HFRN1</v>
          </cell>
          <cell r="B437" t="str">
            <v>Внутренний блок кондиционера</v>
          </cell>
          <cell r="C437">
            <v>0</v>
          </cell>
          <cell r="D437">
            <v>0</v>
          </cell>
          <cell r="E437">
            <v>23300</v>
          </cell>
        </row>
        <row r="438">
          <cell r="A438" t="str">
            <v>KSGHA70HZRN1</v>
          </cell>
          <cell r="B438" t="str">
            <v>Внутренний блок кондиционера</v>
          </cell>
          <cell r="C438">
            <v>0</v>
          </cell>
          <cell r="D438">
            <v>0</v>
          </cell>
          <cell r="E438">
            <v>28600</v>
          </cell>
        </row>
        <row r="439">
          <cell r="A439" t="str">
            <v>KSGI21HFAN1</v>
          </cell>
          <cell r="B439" t="str">
            <v>Внутренний блок кондиционера</v>
          </cell>
          <cell r="C439">
            <v>0</v>
          </cell>
          <cell r="D439">
            <v>0</v>
          </cell>
          <cell r="E439">
            <v>8200</v>
          </cell>
        </row>
        <row r="440">
          <cell r="A440" t="str">
            <v>KSGI21HFRN1</v>
          </cell>
          <cell r="B440" t="str">
            <v>Внутренний блок кондиционера</v>
          </cell>
          <cell r="C440">
            <v>0</v>
          </cell>
          <cell r="D440">
            <v>0</v>
          </cell>
          <cell r="E440">
            <v>8200</v>
          </cell>
        </row>
        <row r="441">
          <cell r="A441" t="str">
            <v>KSGI26HFAN1</v>
          </cell>
          <cell r="B441" t="str">
            <v>Внутренний блок кондиционера</v>
          </cell>
          <cell r="C441">
            <v>0</v>
          </cell>
          <cell r="D441">
            <v>0</v>
          </cell>
          <cell r="E441">
            <v>8900</v>
          </cell>
        </row>
        <row r="442">
          <cell r="A442" t="str">
            <v>KSGI26HFRN1</v>
          </cell>
          <cell r="B442" t="str">
            <v>Внутренний блок кондиционера</v>
          </cell>
          <cell r="C442">
            <v>0</v>
          </cell>
          <cell r="D442">
            <v>0</v>
          </cell>
          <cell r="E442">
            <v>8900</v>
          </cell>
        </row>
        <row r="443">
          <cell r="A443" t="str">
            <v>KSGI35HFAN1</v>
          </cell>
          <cell r="B443" t="str">
            <v>Внутренний блок кондиционера</v>
          </cell>
          <cell r="C443">
            <v>2</v>
          </cell>
          <cell r="D443">
            <v>0</v>
          </cell>
          <cell r="E443">
            <v>11500</v>
          </cell>
        </row>
        <row r="444">
          <cell r="A444" t="str">
            <v>KSGI35HFRN1</v>
          </cell>
          <cell r="B444" t="str">
            <v>Внутренний блок кондиционера</v>
          </cell>
          <cell r="C444">
            <v>0</v>
          </cell>
          <cell r="D444">
            <v>0</v>
          </cell>
          <cell r="E444">
            <v>11500</v>
          </cell>
        </row>
        <row r="445">
          <cell r="A445" t="str">
            <v>KSGI53HFAN1</v>
          </cell>
          <cell r="B445" t="str">
            <v>Внутренний блок кондиционера</v>
          </cell>
          <cell r="C445">
            <v>0</v>
          </cell>
          <cell r="D445">
            <v>0</v>
          </cell>
          <cell r="E445">
            <v>19500</v>
          </cell>
        </row>
        <row r="446">
          <cell r="A446" t="str">
            <v>KSGI53HFRN1</v>
          </cell>
          <cell r="B446" t="str">
            <v>Внутренний блок кондиционера</v>
          </cell>
          <cell r="C446">
            <v>0</v>
          </cell>
          <cell r="D446">
            <v>0</v>
          </cell>
          <cell r="E446">
            <v>19500</v>
          </cell>
        </row>
        <row r="447">
          <cell r="A447" t="str">
            <v>KSGI70HFAN1</v>
          </cell>
          <cell r="B447" t="str">
            <v>Внутренний блок кондиционера</v>
          </cell>
          <cell r="C447">
            <v>0</v>
          </cell>
          <cell r="D447">
            <v>0</v>
          </cell>
          <cell r="E447">
            <v>24500</v>
          </cell>
        </row>
        <row r="448">
          <cell r="A448" t="str">
            <v>KSGI70HFRN1</v>
          </cell>
          <cell r="B448" t="str">
            <v>Внутренний блок кондиционера</v>
          </cell>
          <cell r="C448">
            <v>0</v>
          </cell>
          <cell r="D448">
            <v>0</v>
          </cell>
          <cell r="E448">
            <v>24500</v>
          </cell>
        </row>
        <row r="449">
          <cell r="A449" t="str">
            <v>KSGKU21HFRN1</v>
          </cell>
          <cell r="B449" t="str">
            <v>Внутренний блок кондиционера</v>
          </cell>
          <cell r="C449">
            <v>0</v>
          </cell>
          <cell r="D449">
            <v>0</v>
          </cell>
          <cell r="E449">
            <v>9000</v>
          </cell>
        </row>
        <row r="450">
          <cell r="A450" t="str">
            <v>KSGKU21HZRN1</v>
          </cell>
          <cell r="B450" t="str">
            <v>Внутренний блок кондиционера</v>
          </cell>
          <cell r="C450">
            <v>0</v>
          </cell>
          <cell r="D450">
            <v>0</v>
          </cell>
          <cell r="E450">
            <v>12700</v>
          </cell>
        </row>
        <row r="451">
          <cell r="A451" t="str">
            <v>KSGKU21HZRN1W</v>
          </cell>
          <cell r="B451" t="str">
            <v>Внутренний блок кондиционера</v>
          </cell>
          <cell r="C451">
            <v>0</v>
          </cell>
          <cell r="D451">
            <v>0</v>
          </cell>
          <cell r="E451">
            <v>13600</v>
          </cell>
        </row>
        <row r="452">
          <cell r="A452" t="str">
            <v>KSGKU26HFRN1</v>
          </cell>
          <cell r="B452" t="str">
            <v>Внутренний блок кондиционера</v>
          </cell>
          <cell r="C452">
            <v>0</v>
          </cell>
          <cell r="D452">
            <v>0</v>
          </cell>
          <cell r="E452">
            <v>9800</v>
          </cell>
        </row>
        <row r="453">
          <cell r="A453" t="str">
            <v>KSGKU26HZRN1</v>
          </cell>
          <cell r="B453" t="str">
            <v>Внутренний блок кондиционера</v>
          </cell>
          <cell r="C453">
            <v>0</v>
          </cell>
          <cell r="D453">
            <v>0</v>
          </cell>
          <cell r="E453">
            <v>13600</v>
          </cell>
        </row>
        <row r="454">
          <cell r="A454" t="str">
            <v>KSGKU26HZRN1W</v>
          </cell>
          <cell r="B454" t="str">
            <v>Внутренний блок кондиционера</v>
          </cell>
          <cell r="C454">
            <v>0</v>
          </cell>
          <cell r="D454">
            <v>0</v>
          </cell>
          <cell r="E454">
            <v>14300</v>
          </cell>
        </row>
        <row r="455">
          <cell r="A455" t="str">
            <v>KSGKU35HFRN1</v>
          </cell>
          <cell r="B455" t="str">
            <v>Внутренний блок кондиционера</v>
          </cell>
          <cell r="C455">
            <v>0</v>
          </cell>
          <cell r="D455">
            <v>0</v>
          </cell>
          <cell r="E455">
            <v>12600</v>
          </cell>
        </row>
        <row r="456">
          <cell r="A456" t="str">
            <v>KSGKU35HZRN1</v>
          </cell>
          <cell r="B456" t="str">
            <v>Внутренний блок кондиционера</v>
          </cell>
          <cell r="C456">
            <v>0</v>
          </cell>
          <cell r="D456">
            <v>0</v>
          </cell>
          <cell r="E456">
            <v>15800</v>
          </cell>
        </row>
        <row r="457">
          <cell r="A457" t="str">
            <v>KSGKU35HZRN1W</v>
          </cell>
          <cell r="B457" t="str">
            <v>Внутренний блок кондиционера</v>
          </cell>
          <cell r="C457">
            <v>0</v>
          </cell>
          <cell r="D457">
            <v>0</v>
          </cell>
          <cell r="E457">
            <v>16800</v>
          </cell>
        </row>
        <row r="458">
          <cell r="A458" t="str">
            <v>KSGKU50HZRN1</v>
          </cell>
          <cell r="B458" t="str">
            <v>Внутренний блок кондиционера</v>
          </cell>
          <cell r="C458">
            <v>0</v>
          </cell>
          <cell r="D458">
            <v>0</v>
          </cell>
          <cell r="E458">
            <v>26700</v>
          </cell>
        </row>
        <row r="459">
          <cell r="A459" t="str">
            <v>KSGKU50HZRN1W</v>
          </cell>
          <cell r="B459" t="str">
            <v>Внутренний блок кондиционера</v>
          </cell>
          <cell r="C459">
            <v>0</v>
          </cell>
          <cell r="D459">
            <v>0</v>
          </cell>
          <cell r="E459">
            <v>28500</v>
          </cell>
        </row>
        <row r="460">
          <cell r="A460" t="str">
            <v>KSGKU53HFRN1</v>
          </cell>
          <cell r="B460" t="str">
            <v>Внутренний блок кондиционера</v>
          </cell>
          <cell r="C460">
            <v>0</v>
          </cell>
          <cell r="D460">
            <v>0</v>
          </cell>
          <cell r="E460">
            <v>21500</v>
          </cell>
        </row>
        <row r="461">
          <cell r="A461" t="str">
            <v>KSGKU70HFRN1</v>
          </cell>
          <cell r="B461" t="str">
            <v>Внутренний блок кондиционера</v>
          </cell>
          <cell r="C461">
            <v>0</v>
          </cell>
          <cell r="D461">
            <v>0</v>
          </cell>
          <cell r="E461">
            <v>27100</v>
          </cell>
        </row>
        <row r="462">
          <cell r="A462" t="str">
            <v>KSGKU70HZRN1</v>
          </cell>
          <cell r="B462" t="str">
            <v>Внутренний блок кондиционера</v>
          </cell>
          <cell r="C462">
            <v>0</v>
          </cell>
          <cell r="D462">
            <v>0</v>
          </cell>
          <cell r="E462">
            <v>34200</v>
          </cell>
        </row>
        <row r="463">
          <cell r="A463" t="str">
            <v>KSGKU70HZRN1W</v>
          </cell>
          <cell r="B463" t="str">
            <v>Внутренний блок кондиционера</v>
          </cell>
          <cell r="C463">
            <v>0</v>
          </cell>
          <cell r="D463">
            <v>0</v>
          </cell>
          <cell r="E463">
            <v>36300</v>
          </cell>
        </row>
        <row r="464">
          <cell r="A464" t="str">
            <v>KSGN105HFAN1</v>
          </cell>
          <cell r="B464" t="str">
            <v>Внутренний блок кондиционера</v>
          </cell>
          <cell r="C464">
            <v>0</v>
          </cell>
          <cell r="D464">
            <v>0</v>
          </cell>
          <cell r="E464">
            <v>50400</v>
          </cell>
        </row>
        <row r="465">
          <cell r="A465" t="str">
            <v>KSGOM26HZRN1</v>
          </cell>
          <cell r="B465" t="str">
            <v>Внутренний блок кондиционера</v>
          </cell>
          <cell r="C465">
            <v>0</v>
          </cell>
          <cell r="D465">
            <v>0</v>
          </cell>
          <cell r="E465">
            <v>31290</v>
          </cell>
        </row>
        <row r="466">
          <cell r="A466" t="str">
            <v>KSGOM35HZRN1</v>
          </cell>
          <cell r="B466" t="str">
            <v>Внутренний блок кондиционера</v>
          </cell>
          <cell r="C466">
            <v>0</v>
          </cell>
          <cell r="D466">
            <v>0</v>
          </cell>
          <cell r="E466">
            <v>37290</v>
          </cell>
        </row>
        <row r="467">
          <cell r="A467" t="str">
            <v>KSGOT26HZRN1</v>
          </cell>
          <cell r="B467" t="str">
            <v>Внутренний блок кондиционера</v>
          </cell>
          <cell r="C467">
            <v>0</v>
          </cell>
          <cell r="D467">
            <v>0</v>
          </cell>
          <cell r="E467">
            <v>19300</v>
          </cell>
        </row>
        <row r="468">
          <cell r="A468" t="str">
            <v>KSGOT35HZRN1</v>
          </cell>
          <cell r="B468" t="str">
            <v>Внутренний блок кондиционера</v>
          </cell>
          <cell r="C468">
            <v>0</v>
          </cell>
          <cell r="D468">
            <v>0</v>
          </cell>
          <cell r="E468">
            <v>21200</v>
          </cell>
        </row>
        <row r="469">
          <cell r="A469" t="str">
            <v>KSGOT50HZRN1</v>
          </cell>
          <cell r="B469" t="str">
            <v>Внутренний блок кондиционера</v>
          </cell>
          <cell r="C469">
            <v>0</v>
          </cell>
          <cell r="D469">
            <v>0</v>
          </cell>
          <cell r="E469">
            <v>31900</v>
          </cell>
        </row>
        <row r="470">
          <cell r="A470" t="str">
            <v>KSGOT70HZRN1</v>
          </cell>
          <cell r="B470" t="str">
            <v>Внутренний блок кондиционера</v>
          </cell>
          <cell r="C470">
            <v>0</v>
          </cell>
          <cell r="D470">
            <v>0</v>
          </cell>
          <cell r="E470">
            <v>42100</v>
          </cell>
        </row>
        <row r="471">
          <cell r="A471" t="str">
            <v>KSGPA26HZRN1</v>
          </cell>
          <cell r="B471" t="str">
            <v>Внутренний блок кондиционера</v>
          </cell>
          <cell r="C471">
            <v>0</v>
          </cell>
          <cell r="D471">
            <v>0</v>
          </cell>
          <cell r="E471">
            <v>17400</v>
          </cell>
        </row>
        <row r="472">
          <cell r="A472" t="str">
            <v>KSGPA35HZRN1</v>
          </cell>
          <cell r="B472" t="str">
            <v>Внутренний блок кондиционера</v>
          </cell>
          <cell r="C472">
            <v>0</v>
          </cell>
          <cell r="D472">
            <v>0</v>
          </cell>
          <cell r="E472">
            <v>18800</v>
          </cell>
        </row>
        <row r="473">
          <cell r="A473" t="str">
            <v>KSGPA53HZRN1</v>
          </cell>
          <cell r="B473" t="str">
            <v>Внутренний блок кондиционера</v>
          </cell>
          <cell r="C473">
            <v>35</v>
          </cell>
          <cell r="D473">
            <v>0</v>
          </cell>
          <cell r="E473">
            <v>26900</v>
          </cell>
        </row>
        <row r="474">
          <cell r="A474" t="str">
            <v>KSGPA70HZRN1</v>
          </cell>
          <cell r="B474" t="str">
            <v>Внутренний блок кондиционера</v>
          </cell>
          <cell r="C474">
            <v>22</v>
          </cell>
          <cell r="D474">
            <v>0</v>
          </cell>
          <cell r="E474">
            <v>35000</v>
          </cell>
        </row>
        <row r="475">
          <cell r="A475" t="str">
            <v>KSGQ21HFAN1</v>
          </cell>
          <cell r="B475" t="str">
            <v>Внутренний блок кондиционера</v>
          </cell>
          <cell r="C475">
            <v>0</v>
          </cell>
          <cell r="D475">
            <v>0</v>
          </cell>
          <cell r="E475"/>
        </row>
        <row r="476">
          <cell r="A476" t="str">
            <v>KSGTA26HZRN1</v>
          </cell>
          <cell r="B476" t="str">
            <v>Внутренний блок кондиционера</v>
          </cell>
          <cell r="C476">
            <v>0</v>
          </cell>
          <cell r="D476">
            <v>0</v>
          </cell>
          <cell r="E476">
            <v>22700</v>
          </cell>
        </row>
        <row r="477">
          <cell r="A477" t="str">
            <v>KSGTA35HZRN1</v>
          </cell>
          <cell r="B477" t="str">
            <v>Внутренний блок кондиционера</v>
          </cell>
          <cell r="C477">
            <v>0</v>
          </cell>
          <cell r="D477">
            <v>0</v>
          </cell>
          <cell r="E477">
            <v>24700</v>
          </cell>
        </row>
        <row r="478">
          <cell r="A478" t="str">
            <v>KSGTI100HZAN1</v>
          </cell>
          <cell r="B478" t="str">
            <v>Внутренний блок кондиционера</v>
          </cell>
          <cell r="C478">
            <v>0</v>
          </cell>
          <cell r="D478">
            <v>0</v>
          </cell>
          <cell r="E478">
            <v>51400</v>
          </cell>
        </row>
        <row r="479">
          <cell r="A479" t="str">
            <v>KSGTI21HFAN1</v>
          </cell>
          <cell r="B479" t="str">
            <v>Внутренний блок кондиционера</v>
          </cell>
          <cell r="C479">
            <v>0</v>
          </cell>
          <cell r="D479">
            <v>0</v>
          </cell>
          <cell r="E479">
            <v>9200</v>
          </cell>
        </row>
        <row r="480">
          <cell r="A480" t="str">
            <v>KSGTI21HZRN1R</v>
          </cell>
          <cell r="B480" t="str">
            <v>Внутренний блок кондиционера</v>
          </cell>
          <cell r="C480">
            <v>34</v>
          </cell>
          <cell r="D480">
            <v>0</v>
          </cell>
          <cell r="E480">
            <v>13400</v>
          </cell>
        </row>
        <row r="481">
          <cell r="A481" t="str">
            <v>KSGTI26HFAN1</v>
          </cell>
          <cell r="B481" t="str">
            <v>Внутренний блок кондиционера</v>
          </cell>
          <cell r="C481">
            <v>0</v>
          </cell>
          <cell r="D481">
            <v>0</v>
          </cell>
          <cell r="E481">
            <v>10000</v>
          </cell>
        </row>
        <row r="482">
          <cell r="A482" t="str">
            <v>KSGTI26HZRN1R</v>
          </cell>
          <cell r="B482" t="str">
            <v>Внутренний блок кондиционера</v>
          </cell>
          <cell r="C482">
            <v>0</v>
          </cell>
          <cell r="D482">
            <v>0</v>
          </cell>
          <cell r="E482">
            <v>14500</v>
          </cell>
        </row>
        <row r="483">
          <cell r="A483" t="str">
            <v>KSGTI35HFAN1</v>
          </cell>
          <cell r="B483" t="str">
            <v>Внутренний блок кондиционера</v>
          </cell>
          <cell r="C483">
            <v>0</v>
          </cell>
          <cell r="D483">
            <v>0</v>
          </cell>
          <cell r="E483">
            <v>12900</v>
          </cell>
        </row>
        <row r="484">
          <cell r="A484" t="str">
            <v>KSGTI35HZRN1R</v>
          </cell>
          <cell r="B484" t="str">
            <v>Внутренний блок кондиционера</v>
          </cell>
          <cell r="C484">
            <v>0</v>
          </cell>
          <cell r="D484">
            <v>0</v>
          </cell>
          <cell r="E484">
            <v>16200</v>
          </cell>
        </row>
        <row r="485">
          <cell r="A485" t="str">
            <v>KSGTI50HFAN1</v>
          </cell>
          <cell r="B485" t="str">
            <v>Внутренний блок кондиционера</v>
          </cell>
          <cell r="C485">
            <v>0</v>
          </cell>
          <cell r="D485">
            <v>0</v>
          </cell>
          <cell r="E485">
            <v>21800</v>
          </cell>
        </row>
        <row r="486">
          <cell r="A486" t="str">
            <v>KSGTI50HZRN1R</v>
          </cell>
          <cell r="B486" t="str">
            <v>Внутренний блок кондиционера</v>
          </cell>
          <cell r="C486">
            <v>0</v>
          </cell>
          <cell r="D486">
            <v>0</v>
          </cell>
          <cell r="E486">
            <v>26100</v>
          </cell>
        </row>
        <row r="487">
          <cell r="A487" t="str">
            <v>KSGTI70HFAN1</v>
          </cell>
          <cell r="B487" t="str">
            <v>Внутренний блок кондиционера</v>
          </cell>
          <cell r="C487">
            <v>0</v>
          </cell>
          <cell r="D487">
            <v>0</v>
          </cell>
          <cell r="E487">
            <v>27600</v>
          </cell>
        </row>
        <row r="488">
          <cell r="A488" t="str">
            <v>KSGTI70HZRN1R</v>
          </cell>
          <cell r="B488" t="str">
            <v>Внутренний блок кондиционера</v>
          </cell>
          <cell r="C488">
            <v>0</v>
          </cell>
          <cell r="D488">
            <v>0</v>
          </cell>
          <cell r="E488">
            <v>34800</v>
          </cell>
        </row>
        <row r="489">
          <cell r="A489" t="str">
            <v>KSGTO26HZRN1</v>
          </cell>
          <cell r="B489" t="str">
            <v>Внутренний блок кондиционера</v>
          </cell>
          <cell r="C489">
            <v>0</v>
          </cell>
          <cell r="D489">
            <v>0</v>
          </cell>
          <cell r="E489">
            <v>33100</v>
          </cell>
        </row>
        <row r="490">
          <cell r="A490" t="str">
            <v>KSGTO35HZRN1</v>
          </cell>
          <cell r="B490" t="str">
            <v>Внутренний блок кондиционера</v>
          </cell>
          <cell r="C490">
            <v>0</v>
          </cell>
          <cell r="D490">
            <v>0</v>
          </cell>
          <cell r="E490">
            <v>35000</v>
          </cell>
        </row>
        <row r="491">
          <cell r="A491" t="str">
            <v>KSGTO50HZRN1</v>
          </cell>
          <cell r="B491" t="str">
            <v>Внутренний блок кондиционера</v>
          </cell>
          <cell r="C491">
            <v>0</v>
          </cell>
          <cell r="D491">
            <v>0</v>
          </cell>
          <cell r="E491">
            <v>44600</v>
          </cell>
        </row>
        <row r="492">
          <cell r="A492" t="str">
            <v>KSGTO70HZRN1</v>
          </cell>
          <cell r="B492" t="str">
            <v>Внутренний блок кондиционера</v>
          </cell>
          <cell r="C492">
            <v>0</v>
          </cell>
          <cell r="D492">
            <v>0</v>
          </cell>
          <cell r="E492">
            <v>50200</v>
          </cell>
        </row>
        <row r="493">
          <cell r="A493" t="str">
            <v>KSGU61HZAN1</v>
          </cell>
          <cell r="B493" t="str">
            <v>Внутренний блок кондиционера</v>
          </cell>
          <cell r="C493">
            <v>0</v>
          </cell>
          <cell r="D493">
            <v>0</v>
          </cell>
          <cell r="E493">
            <v>29000</v>
          </cell>
        </row>
        <row r="494">
          <cell r="A494" t="str">
            <v>KSGUA26HZRN1</v>
          </cell>
          <cell r="B494" t="str">
            <v>Внутренний блок кондиционера</v>
          </cell>
          <cell r="C494">
            <v>0</v>
          </cell>
          <cell r="D494">
            <v>0</v>
          </cell>
          <cell r="E494">
            <v>10500</v>
          </cell>
        </row>
        <row r="495">
          <cell r="A495" t="str">
            <v>KSGUA61HZRN1</v>
          </cell>
          <cell r="B495" t="str">
            <v>Внутренний блок кондиционера</v>
          </cell>
          <cell r="C495">
            <v>0</v>
          </cell>
          <cell r="D495">
            <v>0</v>
          </cell>
          <cell r="E495">
            <v>24000</v>
          </cell>
        </row>
        <row r="496">
          <cell r="A496" t="str">
            <v>KSGYK21HZRN1</v>
          </cell>
          <cell r="B496" t="str">
            <v>Внутренний блок кондиционера</v>
          </cell>
          <cell r="C496">
            <v>0</v>
          </cell>
          <cell r="D496">
            <v>0</v>
          </cell>
          <cell r="E496">
            <v>11200</v>
          </cell>
        </row>
        <row r="497">
          <cell r="A497" t="str">
            <v>KSGYK26HZRN1</v>
          </cell>
          <cell r="B497" t="str">
            <v>Внутренний блок кондиционера</v>
          </cell>
          <cell r="C497">
            <v>0</v>
          </cell>
          <cell r="D497">
            <v>0</v>
          </cell>
          <cell r="E497">
            <v>12000</v>
          </cell>
        </row>
        <row r="498">
          <cell r="A498" t="str">
            <v>KSGYK35HZRN1</v>
          </cell>
          <cell r="B498" t="str">
            <v>Внутренний блок кондиционера</v>
          </cell>
          <cell r="C498">
            <v>0</v>
          </cell>
          <cell r="D498">
            <v>0</v>
          </cell>
          <cell r="E498">
            <v>13800</v>
          </cell>
        </row>
        <row r="499">
          <cell r="A499" t="str">
            <v>KSGYK53HZRN1</v>
          </cell>
          <cell r="B499" t="str">
            <v>Внутренний блок кондиционера</v>
          </cell>
          <cell r="C499">
            <v>0</v>
          </cell>
          <cell r="D499">
            <v>0</v>
          </cell>
          <cell r="E499">
            <v>23500</v>
          </cell>
        </row>
        <row r="500">
          <cell r="A500" t="str">
            <v>KSGYK70HZRN1</v>
          </cell>
          <cell r="B500" t="str">
            <v>Внутренний блок кондиционера</v>
          </cell>
          <cell r="C500">
            <v>0</v>
          </cell>
          <cell r="D500">
            <v>0</v>
          </cell>
          <cell r="E500">
            <v>30100</v>
          </cell>
        </row>
        <row r="501">
          <cell r="A501" t="str">
            <v>MSAG1-07HRN1-I</v>
          </cell>
          <cell r="B501" t="str">
            <v>Внутренний блок кондиционера</v>
          </cell>
          <cell r="C501">
            <v>0</v>
          </cell>
          <cell r="D501">
            <v>0</v>
          </cell>
          <cell r="E501">
            <v>8907</v>
          </cell>
        </row>
        <row r="502">
          <cell r="A502" t="str">
            <v>MSAG1-07HRN8-I</v>
          </cell>
          <cell r="B502" t="str">
            <v>Внутренний блок кондиционера</v>
          </cell>
          <cell r="C502">
            <v>0</v>
          </cell>
          <cell r="D502">
            <v>0</v>
          </cell>
          <cell r="E502">
            <v>9177</v>
          </cell>
        </row>
        <row r="503">
          <cell r="A503" t="str">
            <v>MSAG1-07N8C2S-I</v>
          </cell>
          <cell r="B503" t="str">
            <v>Внутренний блок кондиционера</v>
          </cell>
          <cell r="C503">
            <v>0</v>
          </cell>
          <cell r="D503">
            <v>0</v>
          </cell>
          <cell r="E503">
            <v>12417</v>
          </cell>
        </row>
        <row r="504">
          <cell r="A504" t="str">
            <v>MSAG1-07N8C2U-I</v>
          </cell>
          <cell r="B504" t="str">
            <v>Внутренний блок кондиционера</v>
          </cell>
          <cell r="C504">
            <v>0</v>
          </cell>
          <cell r="D504">
            <v>0</v>
          </cell>
          <cell r="E504">
            <v>12100</v>
          </cell>
        </row>
        <row r="505">
          <cell r="A505" t="str">
            <v>MSAG1-09HRN1-I</v>
          </cell>
          <cell r="B505" t="str">
            <v>Внутренний блок кондиционера</v>
          </cell>
          <cell r="C505">
            <v>0</v>
          </cell>
          <cell r="D505">
            <v>0</v>
          </cell>
          <cell r="E505">
            <v>9657</v>
          </cell>
        </row>
        <row r="506">
          <cell r="A506" t="str">
            <v>MSAG1-09HRN8-I</v>
          </cell>
          <cell r="B506" t="str">
            <v>Внутренний блок кондиционера</v>
          </cell>
          <cell r="C506">
            <v>0</v>
          </cell>
          <cell r="D506">
            <v>0</v>
          </cell>
          <cell r="E506">
            <v>9957</v>
          </cell>
        </row>
        <row r="507">
          <cell r="A507" t="str">
            <v>MSAG1-09N8C2S-I</v>
          </cell>
          <cell r="B507" t="str">
            <v>Внутренний блок кондиционера</v>
          </cell>
          <cell r="C507">
            <v>0</v>
          </cell>
          <cell r="D507">
            <v>0</v>
          </cell>
          <cell r="E507">
            <v>13257</v>
          </cell>
        </row>
        <row r="508">
          <cell r="A508" t="str">
            <v>MSAG1-09N8C2U-I</v>
          </cell>
          <cell r="B508" t="str">
            <v>Внутренний блок кондиционера</v>
          </cell>
          <cell r="C508">
            <v>0</v>
          </cell>
          <cell r="D508">
            <v>0</v>
          </cell>
          <cell r="E508">
            <v>12900</v>
          </cell>
        </row>
        <row r="509">
          <cell r="A509" t="str">
            <v>MSAG1-12HRN1-I</v>
          </cell>
          <cell r="B509" t="str">
            <v>Внутренний блок кондиционера</v>
          </cell>
          <cell r="C509">
            <v>0</v>
          </cell>
          <cell r="D509">
            <v>0</v>
          </cell>
          <cell r="E509">
            <v>12507</v>
          </cell>
        </row>
        <row r="510">
          <cell r="A510" t="str">
            <v>MSAG1-12HRN8-I</v>
          </cell>
          <cell r="B510" t="str">
            <v>Внутренний блок кондиционера</v>
          </cell>
          <cell r="C510">
            <v>0</v>
          </cell>
          <cell r="D510">
            <v>0</v>
          </cell>
          <cell r="E510">
            <v>12897</v>
          </cell>
        </row>
        <row r="511">
          <cell r="A511" t="str">
            <v>MSAG1-12N8C2U-I</v>
          </cell>
          <cell r="B511" t="str">
            <v>Внутренний блок кондиционера</v>
          </cell>
          <cell r="C511">
            <v>0</v>
          </cell>
          <cell r="D511">
            <v>0</v>
          </cell>
          <cell r="E511">
            <v>15387</v>
          </cell>
        </row>
        <row r="512">
          <cell r="A512" t="str">
            <v>MSAG1-18HRN1-I</v>
          </cell>
          <cell r="B512" t="str">
            <v>Внутренний блок кондиционера</v>
          </cell>
          <cell r="C512">
            <v>0</v>
          </cell>
          <cell r="D512">
            <v>0</v>
          </cell>
          <cell r="E512">
            <v>21177</v>
          </cell>
        </row>
        <row r="513">
          <cell r="A513" t="str">
            <v>MSAG1-18HRN8-I</v>
          </cell>
          <cell r="B513" t="str">
            <v>Внутренний блок кондиционера</v>
          </cell>
          <cell r="C513">
            <v>0</v>
          </cell>
          <cell r="D513">
            <v>0</v>
          </cell>
          <cell r="E513">
            <v>21837</v>
          </cell>
        </row>
        <row r="514">
          <cell r="A514" t="str">
            <v>MSAG1-18N8D0-I</v>
          </cell>
          <cell r="B514" t="str">
            <v>Внутренний блок кондиционера</v>
          </cell>
          <cell r="C514">
            <v>0</v>
          </cell>
          <cell r="D514">
            <v>0</v>
          </cell>
          <cell r="E514">
            <v>26007</v>
          </cell>
        </row>
        <row r="515">
          <cell r="A515" t="str">
            <v>MSAG1-24HRN1-I</v>
          </cell>
          <cell r="B515" t="str">
            <v>Внутренний блок кондиционера</v>
          </cell>
          <cell r="C515">
            <v>0</v>
          </cell>
          <cell r="D515">
            <v>0</v>
          </cell>
          <cell r="E515">
            <v>26757</v>
          </cell>
        </row>
        <row r="516">
          <cell r="A516" t="str">
            <v>MSAG1-24HRN8-I</v>
          </cell>
          <cell r="B516" t="str">
            <v>Внутренний блок кондиционера</v>
          </cell>
          <cell r="C516">
            <v>0</v>
          </cell>
          <cell r="D516">
            <v>0</v>
          </cell>
          <cell r="E516">
            <v>27597</v>
          </cell>
        </row>
        <row r="517">
          <cell r="A517" t="str">
            <v>MSAG1-24N8D0-I</v>
          </cell>
          <cell r="B517" t="str">
            <v>Внутренний блок кондиционера</v>
          </cell>
          <cell r="C517">
            <v>0</v>
          </cell>
          <cell r="D517">
            <v>0</v>
          </cell>
          <cell r="E517">
            <v>33207</v>
          </cell>
        </row>
        <row r="518">
          <cell r="A518" t="str">
            <v>MSAG2-07HRN1-I</v>
          </cell>
          <cell r="B518" t="str">
            <v>Внутренний блок кондиционера</v>
          </cell>
          <cell r="C518">
            <v>0</v>
          </cell>
          <cell r="D518">
            <v>0</v>
          </cell>
          <cell r="E518">
            <v>8907</v>
          </cell>
        </row>
        <row r="519">
          <cell r="A519" t="str">
            <v>MSAG2-07HRN8-I</v>
          </cell>
          <cell r="B519" t="str">
            <v>Внутренний блок кондиционера</v>
          </cell>
          <cell r="C519">
            <v>0</v>
          </cell>
          <cell r="D519">
            <v>0</v>
          </cell>
          <cell r="E519">
            <v>9177</v>
          </cell>
        </row>
        <row r="520">
          <cell r="A520" t="str">
            <v>MSAG2-07N8C2-I</v>
          </cell>
          <cell r="B520" t="str">
            <v>Внутренний блок кондиционера</v>
          </cell>
          <cell r="C520">
            <v>0</v>
          </cell>
          <cell r="D520">
            <v>0</v>
          </cell>
          <cell r="E520">
            <v>12100</v>
          </cell>
        </row>
        <row r="521">
          <cell r="A521" t="str">
            <v>MSAG2-07N8C2S-I</v>
          </cell>
          <cell r="B521" t="str">
            <v>Внутренний блок кондиционера</v>
          </cell>
          <cell r="C521">
            <v>0</v>
          </cell>
          <cell r="D521">
            <v>0</v>
          </cell>
          <cell r="E521">
            <v>12417</v>
          </cell>
        </row>
        <row r="522">
          <cell r="A522" t="str">
            <v>MSAG2-09HRN1-I</v>
          </cell>
          <cell r="B522" t="str">
            <v>Внутренний блок кондиционера</v>
          </cell>
          <cell r="C522">
            <v>0</v>
          </cell>
          <cell r="D522">
            <v>0</v>
          </cell>
          <cell r="E522">
            <v>9657</v>
          </cell>
        </row>
        <row r="523">
          <cell r="A523" t="str">
            <v>MSAG2-09HRN8-I</v>
          </cell>
          <cell r="B523" t="str">
            <v>Внутренний блок кондиционера</v>
          </cell>
          <cell r="C523">
            <v>0</v>
          </cell>
          <cell r="D523">
            <v>0</v>
          </cell>
          <cell r="E523">
            <v>9957</v>
          </cell>
        </row>
        <row r="524">
          <cell r="A524" t="str">
            <v>MSAG2-09N8C2S-I</v>
          </cell>
          <cell r="B524" t="str">
            <v>Внутренний блок кондиционера</v>
          </cell>
          <cell r="C524">
            <v>0</v>
          </cell>
          <cell r="D524">
            <v>0</v>
          </cell>
          <cell r="E524">
            <v>13257</v>
          </cell>
        </row>
        <row r="525">
          <cell r="A525" t="str">
            <v>MSAG2-12HRN1-I</v>
          </cell>
          <cell r="B525" t="str">
            <v>Внутренний блок кондиционера</v>
          </cell>
          <cell r="C525">
            <v>0</v>
          </cell>
          <cell r="D525">
            <v>0</v>
          </cell>
          <cell r="E525">
            <v>12507</v>
          </cell>
        </row>
        <row r="526">
          <cell r="A526" t="str">
            <v>MSAG2-12HRN8-I</v>
          </cell>
          <cell r="B526" t="str">
            <v>Внутренний блок кондиционера</v>
          </cell>
          <cell r="C526">
            <v>0</v>
          </cell>
          <cell r="D526">
            <v>0</v>
          </cell>
          <cell r="E526">
            <v>12897</v>
          </cell>
        </row>
        <row r="527">
          <cell r="A527" t="str">
            <v>MSAG2-12N8C2U-I</v>
          </cell>
          <cell r="B527" t="str">
            <v>Внутренний блок кондиционера</v>
          </cell>
          <cell r="C527">
            <v>0</v>
          </cell>
          <cell r="D527">
            <v>0</v>
          </cell>
          <cell r="E527">
            <v>15387</v>
          </cell>
        </row>
        <row r="528">
          <cell r="A528" t="str">
            <v>MSAG2-18HRN1-I</v>
          </cell>
          <cell r="B528" t="str">
            <v>Внутренний блок кондиционера</v>
          </cell>
          <cell r="C528">
            <v>0</v>
          </cell>
          <cell r="D528">
            <v>0</v>
          </cell>
          <cell r="E528">
            <v>21177</v>
          </cell>
        </row>
        <row r="529">
          <cell r="A529" t="str">
            <v>MSAG2-18HRN8-I</v>
          </cell>
          <cell r="B529" t="str">
            <v>Внутренний блок кондиционера</v>
          </cell>
          <cell r="C529">
            <v>22</v>
          </cell>
          <cell r="D529">
            <v>0</v>
          </cell>
          <cell r="E529">
            <v>21837</v>
          </cell>
        </row>
        <row r="530">
          <cell r="A530" t="str">
            <v>MSAG2-18N8D0-I</v>
          </cell>
          <cell r="B530" t="str">
            <v>Внутренний блок кондиционера</v>
          </cell>
          <cell r="C530">
            <v>0</v>
          </cell>
          <cell r="D530">
            <v>0</v>
          </cell>
          <cell r="E530">
            <v>26007</v>
          </cell>
        </row>
        <row r="531">
          <cell r="A531" t="str">
            <v>MSAG2-24HRN1-I</v>
          </cell>
          <cell r="B531" t="str">
            <v>Внутренний блок кондиционера</v>
          </cell>
          <cell r="C531">
            <v>1</v>
          </cell>
          <cell r="D531">
            <v>0</v>
          </cell>
          <cell r="E531">
            <v>26757</v>
          </cell>
        </row>
        <row r="532">
          <cell r="A532" t="str">
            <v>MSAG2-24HRN8-I</v>
          </cell>
          <cell r="B532" t="str">
            <v>Внутренний блок кондиционера</v>
          </cell>
          <cell r="C532">
            <v>0</v>
          </cell>
          <cell r="D532">
            <v>0</v>
          </cell>
          <cell r="E532">
            <v>27597</v>
          </cell>
        </row>
        <row r="533">
          <cell r="A533" t="str">
            <v>MSAG2-24N8D0-I</v>
          </cell>
          <cell r="B533" t="str">
            <v>Внутренний блок кондиционера</v>
          </cell>
          <cell r="C533">
            <v>0</v>
          </cell>
          <cell r="D533">
            <v>0</v>
          </cell>
          <cell r="E533">
            <v>33207</v>
          </cell>
        </row>
        <row r="534">
          <cell r="A534" t="str">
            <v>MSAG4-07HRN1-I</v>
          </cell>
          <cell r="B534" t="str">
            <v>Внутренний блок кондиционера</v>
          </cell>
          <cell r="C534">
            <v>0</v>
          </cell>
          <cell r="D534">
            <v>0</v>
          </cell>
          <cell r="E534">
            <v>9777</v>
          </cell>
        </row>
        <row r="535">
          <cell r="A535" t="str">
            <v>MSAG4-07HRN8-I</v>
          </cell>
          <cell r="B535" t="str">
            <v>Внутренний блок кондиционера</v>
          </cell>
          <cell r="C535">
            <v>0</v>
          </cell>
          <cell r="D535">
            <v>0</v>
          </cell>
          <cell r="E535">
            <v>10857</v>
          </cell>
        </row>
        <row r="536">
          <cell r="A536" t="str">
            <v>MSAG4-09HRN1-I</v>
          </cell>
          <cell r="B536" t="str">
            <v>Внутренний блок кондиционера</v>
          </cell>
          <cell r="C536">
            <v>0</v>
          </cell>
          <cell r="D536">
            <v>0</v>
          </cell>
          <cell r="E536">
            <v>10497</v>
          </cell>
        </row>
        <row r="537">
          <cell r="A537" t="str">
            <v>MSAG4-09HRN8-I</v>
          </cell>
          <cell r="B537" t="str">
            <v>Внутренний блок кондиционера</v>
          </cell>
          <cell r="C537">
            <v>0</v>
          </cell>
          <cell r="D537">
            <v>0</v>
          </cell>
          <cell r="E537">
            <v>11667</v>
          </cell>
        </row>
        <row r="538">
          <cell r="A538" t="str">
            <v>MSAG4-12HRN1-I</v>
          </cell>
          <cell r="B538" t="str">
            <v>Внутренний блок кондиционера</v>
          </cell>
          <cell r="C538">
            <v>0</v>
          </cell>
          <cell r="D538">
            <v>0</v>
          </cell>
          <cell r="E538">
            <v>13437</v>
          </cell>
        </row>
        <row r="539">
          <cell r="A539" t="str">
            <v>MSAG4-12HRN8-I</v>
          </cell>
          <cell r="B539" t="str">
            <v>Внутренний блок кондиционера</v>
          </cell>
          <cell r="C539">
            <v>0</v>
          </cell>
          <cell r="D539">
            <v>0</v>
          </cell>
          <cell r="E539">
            <v>14937</v>
          </cell>
        </row>
        <row r="540">
          <cell r="A540" t="str">
            <v>MSAG4-18HRN1-I</v>
          </cell>
          <cell r="B540" t="str">
            <v>Внутренний блок кондиционера</v>
          </cell>
          <cell r="C540">
            <v>0</v>
          </cell>
          <cell r="D540">
            <v>0</v>
          </cell>
          <cell r="E540">
            <v>21387</v>
          </cell>
        </row>
        <row r="541">
          <cell r="A541" t="str">
            <v>MSAG4-18HRN8-I</v>
          </cell>
          <cell r="B541" t="str">
            <v>Внутренний блок кондиционера</v>
          </cell>
          <cell r="C541">
            <v>0</v>
          </cell>
          <cell r="D541">
            <v>0</v>
          </cell>
          <cell r="E541">
            <v>23757</v>
          </cell>
        </row>
        <row r="542">
          <cell r="A542" t="str">
            <v>MSAG4-24HRN1-I</v>
          </cell>
          <cell r="B542" t="str">
            <v>Внутренний блок кондиционера</v>
          </cell>
          <cell r="C542">
            <v>0</v>
          </cell>
          <cell r="D542">
            <v>0</v>
          </cell>
          <cell r="E542">
            <v>26247</v>
          </cell>
        </row>
        <row r="543">
          <cell r="A543" t="str">
            <v>MSAG4-24HRN8-I</v>
          </cell>
          <cell r="B543" t="str">
            <v>Внутренний блок кондиционера</v>
          </cell>
          <cell r="C543">
            <v>0</v>
          </cell>
          <cell r="D543">
            <v>0</v>
          </cell>
          <cell r="E543">
            <v>29157</v>
          </cell>
        </row>
        <row r="544">
          <cell r="A544" t="str">
            <v>MSAG4W-07N8C2S-I</v>
          </cell>
          <cell r="B544" t="str">
            <v>Внутренний блок кондиционера</v>
          </cell>
          <cell r="C544">
            <v>0</v>
          </cell>
          <cell r="D544">
            <v>0</v>
          </cell>
          <cell r="E544">
            <v>14997</v>
          </cell>
        </row>
        <row r="545">
          <cell r="A545" t="str">
            <v>MSAG4W-09N8C2S-I</v>
          </cell>
          <cell r="B545" t="str">
            <v>Внутренний блок кондиционера</v>
          </cell>
          <cell r="C545">
            <v>0</v>
          </cell>
          <cell r="D545">
            <v>0</v>
          </cell>
          <cell r="E545">
            <v>16977</v>
          </cell>
        </row>
        <row r="546">
          <cell r="A546" t="str">
            <v>MSAG4W-12N8C2-I</v>
          </cell>
          <cell r="B546" t="str">
            <v>Внутренний блок кондиционера</v>
          </cell>
          <cell r="C546">
            <v>0</v>
          </cell>
          <cell r="D546">
            <v>0</v>
          </cell>
          <cell r="E546">
            <v>18957</v>
          </cell>
        </row>
        <row r="547">
          <cell r="A547" t="str">
            <v>MSAG4W-18N8D0-I</v>
          </cell>
          <cell r="B547" t="str">
            <v>Внутренний блок кондиционера</v>
          </cell>
          <cell r="C547">
            <v>0</v>
          </cell>
          <cell r="D547">
            <v>0</v>
          </cell>
          <cell r="E547">
            <v>30447</v>
          </cell>
        </row>
        <row r="548">
          <cell r="A548" t="str">
            <v>MSAG4W-24N8D0-I</v>
          </cell>
          <cell r="B548" t="str">
            <v>Внутренний блок кондиционера</v>
          </cell>
          <cell r="C548">
            <v>0</v>
          </cell>
          <cell r="D548">
            <v>0</v>
          </cell>
          <cell r="E548">
            <v>39567</v>
          </cell>
        </row>
        <row r="549">
          <cell r="A549" t="str">
            <v>MSCA1BU-09HRFN8</v>
          </cell>
          <cell r="B549" t="str">
            <v>Внутренний блок кондиционера</v>
          </cell>
          <cell r="C549">
            <v>0</v>
          </cell>
          <cell r="D549">
            <v>0</v>
          </cell>
          <cell r="E549">
            <v>24507</v>
          </cell>
        </row>
        <row r="550">
          <cell r="A550" t="str">
            <v>MSCA1BU-12HRFN8</v>
          </cell>
          <cell r="B550" t="str">
            <v>Внутренний блок кондиционера</v>
          </cell>
          <cell r="C550">
            <v>0</v>
          </cell>
          <cell r="D550">
            <v>0</v>
          </cell>
          <cell r="E550">
            <v>25707</v>
          </cell>
        </row>
        <row r="551">
          <cell r="A551" t="str">
            <v>MSEAAU-09HRFN1(SP)</v>
          </cell>
          <cell r="B551" t="str">
            <v>Внутренний блок кондиционера</v>
          </cell>
          <cell r="C551">
            <v>0</v>
          </cell>
          <cell r="D551">
            <v>0</v>
          </cell>
          <cell r="E551"/>
        </row>
        <row r="552">
          <cell r="A552" t="str">
            <v>MSES-07N8D6-I</v>
          </cell>
          <cell r="B552" t="str">
            <v>Внутренний блок кондиционера</v>
          </cell>
          <cell r="C552">
            <v>0</v>
          </cell>
          <cell r="D552">
            <v>0</v>
          </cell>
          <cell r="E552">
            <v>13827</v>
          </cell>
        </row>
        <row r="553">
          <cell r="A553" t="str">
            <v>MSES-09N8D6-I</v>
          </cell>
          <cell r="B553" t="str">
            <v>Внутренний блок кондиционера</v>
          </cell>
          <cell r="C553">
            <v>0</v>
          </cell>
          <cell r="D553">
            <v>0</v>
          </cell>
          <cell r="E553">
            <v>14727</v>
          </cell>
        </row>
        <row r="554">
          <cell r="A554" t="str">
            <v>MSES-12N8D6-I</v>
          </cell>
          <cell r="B554" t="str">
            <v>Внутренний блок кондиционера</v>
          </cell>
          <cell r="C554">
            <v>0</v>
          </cell>
          <cell r="D554">
            <v>0</v>
          </cell>
          <cell r="E554">
            <v>17067</v>
          </cell>
        </row>
        <row r="555">
          <cell r="A555" t="str">
            <v>MSES-18N8D6-I</v>
          </cell>
          <cell r="B555" t="str">
            <v>Внутренний блок кондиционера</v>
          </cell>
          <cell r="C555">
            <v>0</v>
          </cell>
          <cell r="D555">
            <v>0</v>
          </cell>
          <cell r="E555">
            <v>28857</v>
          </cell>
        </row>
        <row r="556">
          <cell r="A556" t="str">
            <v>MSES-24N8D6-I</v>
          </cell>
          <cell r="B556" t="str">
            <v>Внутренний блок кондиционера</v>
          </cell>
          <cell r="C556">
            <v>0</v>
          </cell>
          <cell r="D556">
            <v>0</v>
          </cell>
          <cell r="E556">
            <v>36957</v>
          </cell>
        </row>
        <row r="557">
          <cell r="A557" t="str">
            <v>MSES1-07HRN8G1</v>
          </cell>
          <cell r="B557" t="str">
            <v>Внутренний блок кондиционера</v>
          </cell>
          <cell r="C557">
            <v>0</v>
          </cell>
          <cell r="D557">
            <v>0</v>
          </cell>
          <cell r="E557">
            <v>9477</v>
          </cell>
        </row>
        <row r="558">
          <cell r="A558" t="str">
            <v>MSES1-09HRN8G1</v>
          </cell>
          <cell r="B558" t="str">
            <v>Внутренний блок кондиционера</v>
          </cell>
          <cell r="C558">
            <v>0</v>
          </cell>
          <cell r="D558">
            <v>0</v>
          </cell>
          <cell r="E558">
            <v>10317</v>
          </cell>
        </row>
        <row r="559">
          <cell r="A559" t="str">
            <v>MSES1S-07FRN8G1</v>
          </cell>
          <cell r="B559" t="str">
            <v>Внутренний блок кондиционера</v>
          </cell>
          <cell r="C559">
            <v>0</v>
          </cell>
          <cell r="D559">
            <v>0</v>
          </cell>
          <cell r="E559">
            <v>13407</v>
          </cell>
        </row>
        <row r="560">
          <cell r="A560" t="str">
            <v>MSES1S-09FRN8G1</v>
          </cell>
          <cell r="B560" t="str">
            <v>Внутренний блок кондиционера</v>
          </cell>
          <cell r="C560">
            <v>0</v>
          </cell>
          <cell r="D560">
            <v>0</v>
          </cell>
          <cell r="E560">
            <v>14307</v>
          </cell>
        </row>
        <row r="561">
          <cell r="A561" t="str">
            <v>MSES1S-12FRN8G1</v>
          </cell>
          <cell r="B561" t="str">
            <v>Внутренний блок кондиционера</v>
          </cell>
          <cell r="C561">
            <v>0</v>
          </cell>
          <cell r="D561">
            <v>0</v>
          </cell>
          <cell r="E561">
            <v>16587</v>
          </cell>
        </row>
        <row r="562">
          <cell r="A562" t="str">
            <v>MSES1S-18FRN8G1</v>
          </cell>
          <cell r="B562" t="str">
            <v>Внутренний блок кондиционера</v>
          </cell>
          <cell r="C562">
            <v>0</v>
          </cell>
          <cell r="D562">
            <v>0</v>
          </cell>
          <cell r="E562">
            <v>28077</v>
          </cell>
        </row>
        <row r="563">
          <cell r="A563" t="str">
            <v>MSES1S-24FRN8G1</v>
          </cell>
          <cell r="B563" t="str">
            <v>Внутренний блок кондиционера</v>
          </cell>
          <cell r="C563">
            <v>0</v>
          </cell>
          <cell r="D563">
            <v>0</v>
          </cell>
          <cell r="E563">
            <v>35877</v>
          </cell>
        </row>
        <row r="564">
          <cell r="A564" t="str">
            <v>MSFA-09N8D6-I</v>
          </cell>
          <cell r="B564" t="str">
            <v>Внутренний блок кондиционера</v>
          </cell>
          <cell r="C564">
            <v>0</v>
          </cell>
          <cell r="D564">
            <v>0</v>
          </cell>
          <cell r="E564">
            <v>26800</v>
          </cell>
        </row>
        <row r="565">
          <cell r="A565" t="str">
            <v>MSFA1-09N8D6-I</v>
          </cell>
          <cell r="B565" t="str">
            <v>Внутренний блок кондиционера</v>
          </cell>
          <cell r="C565">
            <v>0</v>
          </cell>
          <cell r="D565">
            <v>0</v>
          </cell>
          <cell r="E565">
            <v>28300</v>
          </cell>
        </row>
        <row r="566">
          <cell r="A566" t="str">
            <v>MSFA1-12N8D6-I</v>
          </cell>
          <cell r="B566" t="str">
            <v>Внутренний блок кондиционера</v>
          </cell>
          <cell r="C566">
            <v>0</v>
          </cell>
          <cell r="D566">
            <v>0</v>
          </cell>
          <cell r="E566">
            <v>30200</v>
          </cell>
        </row>
        <row r="567">
          <cell r="A567" t="str">
            <v>MSFA2-09N8D6-I</v>
          </cell>
          <cell r="B567" t="str">
            <v>Внутренний блок кондиционера</v>
          </cell>
          <cell r="C567">
            <v>0</v>
          </cell>
          <cell r="D567">
            <v>0</v>
          </cell>
          <cell r="E567">
            <v>26390</v>
          </cell>
        </row>
        <row r="568">
          <cell r="A568" t="str">
            <v>MSFA2-12N8D6-I</v>
          </cell>
          <cell r="B568" t="str">
            <v>Внутренний блок кондиционера</v>
          </cell>
          <cell r="C568">
            <v>0</v>
          </cell>
          <cell r="D568">
            <v>0</v>
          </cell>
          <cell r="E568">
            <v>27590</v>
          </cell>
        </row>
        <row r="569">
          <cell r="A569" t="str">
            <v>MSFA2W-09N8D6-I</v>
          </cell>
          <cell r="B569" t="str">
            <v>Внутренний блок кондиционера</v>
          </cell>
          <cell r="C569">
            <v>0</v>
          </cell>
          <cell r="D569">
            <v>0</v>
          </cell>
          <cell r="E569">
            <v>22407</v>
          </cell>
        </row>
        <row r="570">
          <cell r="A570" t="str">
            <v>MSFA2W-12N8D6-I</v>
          </cell>
          <cell r="B570" t="str">
            <v>Внутренний блок кондиционера</v>
          </cell>
          <cell r="C570">
            <v>0</v>
          </cell>
          <cell r="D570">
            <v>0</v>
          </cell>
          <cell r="E570">
            <v>23367</v>
          </cell>
        </row>
        <row r="571">
          <cell r="A571" t="str">
            <v>MSFE-09N8D6-I</v>
          </cell>
          <cell r="B571" t="str">
            <v>Внутренний блок кондиционера</v>
          </cell>
          <cell r="C571">
            <v>0</v>
          </cell>
          <cell r="D571">
            <v>0</v>
          </cell>
          <cell r="E571">
            <v>16077</v>
          </cell>
        </row>
        <row r="572">
          <cell r="A572" t="str">
            <v>MSFE-12N8D6-I</v>
          </cell>
          <cell r="B572" t="str">
            <v>Внутренний блок кондиционера</v>
          </cell>
          <cell r="C572">
            <v>0</v>
          </cell>
          <cell r="D572">
            <v>0</v>
          </cell>
          <cell r="E572">
            <v>17217</v>
          </cell>
        </row>
        <row r="573">
          <cell r="A573" t="str">
            <v>MSFE-18N8D6-I</v>
          </cell>
          <cell r="B573" t="str">
            <v>Внутренний блок кондиционера</v>
          </cell>
          <cell r="C573">
            <v>0</v>
          </cell>
          <cell r="D573">
            <v>0</v>
          </cell>
          <cell r="E573">
            <v>23727</v>
          </cell>
        </row>
        <row r="574">
          <cell r="A574" t="str">
            <v>MSFE-24N8D6-I</v>
          </cell>
          <cell r="B574" t="str">
            <v>Внутренний блок кондиционера</v>
          </cell>
          <cell r="C574">
            <v>0</v>
          </cell>
          <cell r="D574">
            <v>0</v>
          </cell>
          <cell r="E574">
            <v>32007</v>
          </cell>
        </row>
        <row r="575">
          <cell r="A575" t="str">
            <v>MSHP-09N8D6-I</v>
          </cell>
          <cell r="B575" t="str">
            <v>Внутренний блок кондиционера</v>
          </cell>
          <cell r="C575">
            <v>0</v>
          </cell>
          <cell r="D575">
            <v>0</v>
          </cell>
          <cell r="E575">
            <v>31647</v>
          </cell>
        </row>
        <row r="576">
          <cell r="A576" t="str">
            <v>MSHP-12N8D6-I</v>
          </cell>
          <cell r="B576" t="str">
            <v>Внутренний блок кондиционера</v>
          </cell>
          <cell r="C576">
            <v>0</v>
          </cell>
          <cell r="D576">
            <v>0</v>
          </cell>
          <cell r="E576">
            <v>33207</v>
          </cell>
        </row>
        <row r="577">
          <cell r="A577" t="str">
            <v>MSHP-18N8D0-I</v>
          </cell>
          <cell r="B577" t="str">
            <v>Внутренний блок кондиционера</v>
          </cell>
          <cell r="C577">
            <v>0</v>
          </cell>
          <cell r="D577">
            <v>0</v>
          </cell>
          <cell r="E577">
            <v>42327</v>
          </cell>
        </row>
        <row r="578">
          <cell r="A578" t="str">
            <v>MSHP-24N8D0-I</v>
          </cell>
          <cell r="B578" t="str">
            <v>Внутренний блок кондиционера</v>
          </cell>
          <cell r="C578">
            <v>0</v>
          </cell>
          <cell r="D578">
            <v>0</v>
          </cell>
          <cell r="E578">
            <v>53667</v>
          </cell>
        </row>
        <row r="579">
          <cell r="A579" t="str">
            <v>MSMA1A-07HRN1</v>
          </cell>
          <cell r="B579" t="str">
            <v>Внутренний блок кондиционера</v>
          </cell>
          <cell r="C579">
            <v>0</v>
          </cell>
          <cell r="D579">
            <v>0</v>
          </cell>
          <cell r="E579"/>
        </row>
        <row r="580">
          <cell r="A580" t="str">
            <v>MSMBCU-18HRFN1(BW)</v>
          </cell>
          <cell r="B580" t="str">
            <v>Внутренний блок кондиционера</v>
          </cell>
          <cell r="C580">
            <v>0</v>
          </cell>
          <cell r="D580">
            <v>0</v>
          </cell>
          <cell r="E580"/>
        </row>
        <row r="581">
          <cell r="A581" t="str">
            <v>NAC-07F1AI</v>
          </cell>
          <cell r="B581" t="str">
            <v>Внутренний блок кондиционера</v>
          </cell>
          <cell r="C581">
            <v>0</v>
          </cell>
          <cell r="D581">
            <v>0</v>
          </cell>
          <cell r="E581"/>
        </row>
        <row r="582">
          <cell r="A582" t="str">
            <v>NAC-09F1AI</v>
          </cell>
          <cell r="B582" t="str">
            <v>Внутренний блок кондиционера</v>
          </cell>
          <cell r="C582">
            <v>0</v>
          </cell>
          <cell r="D582">
            <v>0</v>
          </cell>
          <cell r="E582"/>
        </row>
        <row r="583">
          <cell r="A583" t="str">
            <v>PRAW-07TEDA2/I</v>
          </cell>
          <cell r="B583" t="str">
            <v>Внутренний блок кондиционера</v>
          </cell>
          <cell r="C583">
            <v>0</v>
          </cell>
          <cell r="D583">
            <v>0</v>
          </cell>
          <cell r="E583">
            <v>7560</v>
          </cell>
        </row>
        <row r="584">
          <cell r="A584" t="str">
            <v>PRAW-07TENA2/I</v>
          </cell>
          <cell r="B584" t="str">
            <v>Внутренний блок кондиционера</v>
          </cell>
          <cell r="C584">
            <v>0</v>
          </cell>
          <cell r="D584">
            <v>0</v>
          </cell>
          <cell r="E584">
            <v>5400</v>
          </cell>
        </row>
        <row r="585">
          <cell r="A585" t="str">
            <v>PRAW-09TEDA2/I</v>
          </cell>
          <cell r="B585" t="str">
            <v>Внутренний блок кондиционера</v>
          </cell>
          <cell r="C585">
            <v>0</v>
          </cell>
          <cell r="D585">
            <v>0</v>
          </cell>
          <cell r="E585">
            <v>8370</v>
          </cell>
        </row>
        <row r="586">
          <cell r="A586" t="str">
            <v>PRAW-09TENA2/I</v>
          </cell>
          <cell r="B586" t="str">
            <v>Внутренний блок кондиционера</v>
          </cell>
          <cell r="C586">
            <v>0</v>
          </cell>
          <cell r="D586">
            <v>0</v>
          </cell>
          <cell r="E586">
            <v>5940</v>
          </cell>
        </row>
        <row r="587">
          <cell r="A587" t="str">
            <v>PRAW-12TENA2/I</v>
          </cell>
          <cell r="B587" t="str">
            <v>Внутренний блок кондиционера</v>
          </cell>
          <cell r="C587">
            <v>0</v>
          </cell>
          <cell r="D587">
            <v>0</v>
          </cell>
          <cell r="E587">
            <v>8640</v>
          </cell>
        </row>
        <row r="588">
          <cell r="A588" t="str">
            <v>PRAW-18TEDA2/I</v>
          </cell>
          <cell r="B588" t="str">
            <v>Внутренний блок кондиционера</v>
          </cell>
          <cell r="C588">
            <v>0</v>
          </cell>
          <cell r="D588">
            <v>0</v>
          </cell>
          <cell r="E588">
            <v>16740</v>
          </cell>
        </row>
        <row r="589">
          <cell r="A589" t="str">
            <v>PRAW-18TENA2/I</v>
          </cell>
          <cell r="B589" t="str">
            <v>Внутренний блок кондиционера</v>
          </cell>
          <cell r="C589">
            <v>0</v>
          </cell>
          <cell r="D589">
            <v>0</v>
          </cell>
          <cell r="E589">
            <v>14310</v>
          </cell>
        </row>
        <row r="590">
          <cell r="A590" t="str">
            <v>PRAW-24TEDA2/I</v>
          </cell>
          <cell r="B590" t="str">
            <v>Внутренний блок кондиционера</v>
          </cell>
          <cell r="C590">
            <v>0</v>
          </cell>
          <cell r="D590">
            <v>0</v>
          </cell>
          <cell r="E590">
            <v>20790</v>
          </cell>
        </row>
        <row r="591">
          <cell r="A591" t="str">
            <v>PRAW-24TENA2/I</v>
          </cell>
          <cell r="B591" t="str">
            <v>Внутренний блок кондиционера</v>
          </cell>
          <cell r="C591">
            <v>0</v>
          </cell>
          <cell r="D591">
            <v>0</v>
          </cell>
          <cell r="E591">
            <v>18090</v>
          </cell>
        </row>
        <row r="592">
          <cell r="A592" t="str">
            <v>ASITA20HW/ASOTA20HW</v>
          </cell>
          <cell r="B592" t="str">
            <v>Бытовой кондиционер</v>
          </cell>
          <cell r="C592">
            <v>0</v>
          </cell>
          <cell r="D592">
            <v>0</v>
          </cell>
          <cell r="E592">
            <v>20190</v>
          </cell>
        </row>
        <row r="593">
          <cell r="A593" t="str">
            <v>ASITA25HW/ASOTA25HW</v>
          </cell>
          <cell r="B593" t="str">
            <v>Бытовой кондиционер</v>
          </cell>
          <cell r="C593">
            <v>0</v>
          </cell>
          <cell r="D593">
            <v>0</v>
          </cell>
          <cell r="E593">
            <v>22190</v>
          </cell>
        </row>
        <row r="594">
          <cell r="A594" t="str">
            <v>ASITA35HW/ASOTA35HW</v>
          </cell>
          <cell r="B594" t="str">
            <v>Бытовой кондиционер</v>
          </cell>
          <cell r="C594">
            <v>0</v>
          </cell>
          <cell r="D594">
            <v>0</v>
          </cell>
          <cell r="E594">
            <v>30190</v>
          </cell>
        </row>
        <row r="595">
          <cell r="A595" t="str">
            <v>ASITA50HW/ASOTA50HW</v>
          </cell>
          <cell r="B595" t="str">
            <v>Бытовой кондиционер</v>
          </cell>
          <cell r="C595">
            <v>0</v>
          </cell>
          <cell r="D595">
            <v>0</v>
          </cell>
          <cell r="E595">
            <v>49890</v>
          </cell>
        </row>
        <row r="596">
          <cell r="A596" t="str">
            <v>ASITA70HW/ASOTA70HW</v>
          </cell>
          <cell r="B596" t="str">
            <v>Бытовой кондиционер</v>
          </cell>
          <cell r="C596">
            <v>0</v>
          </cell>
          <cell r="D596">
            <v>0</v>
          </cell>
          <cell r="E596">
            <v>62790</v>
          </cell>
        </row>
        <row r="597">
          <cell r="A597" t="str">
            <v>ARC07-WDTE2</v>
          </cell>
          <cell r="B597" t="str">
            <v>Бытовой кондиционер</v>
          </cell>
          <cell r="C597">
            <v>0</v>
          </cell>
          <cell r="D597">
            <v>0</v>
          </cell>
          <cell r="E597">
            <v>24990</v>
          </cell>
        </row>
        <row r="598">
          <cell r="A598" t="str">
            <v>ARC09-WDTE2</v>
          </cell>
          <cell r="B598" t="str">
            <v>Бытовой кондиционер</v>
          </cell>
          <cell r="C598">
            <v>0</v>
          </cell>
          <cell r="D598">
            <v>0</v>
          </cell>
          <cell r="E598">
            <v>26990</v>
          </cell>
        </row>
        <row r="599">
          <cell r="A599" t="str">
            <v>ARC09-WNTE2</v>
          </cell>
          <cell r="B599" t="str">
            <v>Бытовой кондиционер</v>
          </cell>
          <cell r="C599">
            <v>0</v>
          </cell>
          <cell r="D599">
            <v>0</v>
          </cell>
          <cell r="E599">
            <v>19990</v>
          </cell>
        </row>
        <row r="600">
          <cell r="A600" t="str">
            <v>ARC18-WNTE2</v>
          </cell>
          <cell r="B600" t="str">
            <v>Бытовой кондиционер</v>
          </cell>
          <cell r="C600">
            <v>0</v>
          </cell>
          <cell r="D600">
            <v>0</v>
          </cell>
          <cell r="E600">
            <v>40990</v>
          </cell>
        </row>
        <row r="601">
          <cell r="A601" t="str">
            <v>ASX07F1/ASB07F1</v>
          </cell>
          <cell r="B601" t="str">
            <v>Бытовой кондиционер</v>
          </cell>
          <cell r="C601">
            <v>0</v>
          </cell>
          <cell r="D601">
            <v>0</v>
          </cell>
          <cell r="E601">
            <v>19990</v>
          </cell>
        </row>
        <row r="602">
          <cell r="A602" t="str">
            <v>ASX07FZ1/ASB07FZ1</v>
          </cell>
          <cell r="B602" t="str">
            <v>Бытовой кондиционер</v>
          </cell>
          <cell r="C602">
            <v>0</v>
          </cell>
          <cell r="D602">
            <v>0</v>
          </cell>
          <cell r="E602">
            <v>29190</v>
          </cell>
        </row>
        <row r="603">
          <cell r="A603" t="str">
            <v>ASX07H1/ASB07H1</v>
          </cell>
          <cell r="B603" t="str">
            <v>Бытовой кондиционер</v>
          </cell>
          <cell r="C603">
            <v>0</v>
          </cell>
          <cell r="D603">
            <v>0</v>
          </cell>
          <cell r="E603">
            <v>19990</v>
          </cell>
        </row>
        <row r="604">
          <cell r="A604" t="str">
            <v>ASX07H1R/ASB07H1R</v>
          </cell>
          <cell r="B604" t="str">
            <v>Бытовой кондиционер</v>
          </cell>
          <cell r="C604">
            <v>0</v>
          </cell>
          <cell r="D604">
            <v>0</v>
          </cell>
          <cell r="E604">
            <v>20790</v>
          </cell>
        </row>
        <row r="605">
          <cell r="A605" t="str">
            <v>ASX07H1Z1R/ASB07H1Z1R</v>
          </cell>
          <cell r="B605" t="str">
            <v>Бытовой кондиционер</v>
          </cell>
          <cell r="C605">
            <v>0</v>
          </cell>
          <cell r="D605">
            <v>0</v>
          </cell>
          <cell r="E605">
            <v>30490</v>
          </cell>
        </row>
        <row r="606">
          <cell r="A606" t="str">
            <v>ASX07HZ1/ASB07HZ1</v>
          </cell>
          <cell r="B606" t="str">
            <v>Бытовой кондиционер</v>
          </cell>
          <cell r="C606">
            <v>0</v>
          </cell>
          <cell r="D606">
            <v>0</v>
          </cell>
          <cell r="E606">
            <v>27190</v>
          </cell>
        </row>
        <row r="607">
          <cell r="A607" t="str">
            <v>ASX07HZ1R/ASB07HZ1R</v>
          </cell>
          <cell r="B607" t="str">
            <v>Бытовой кондиционер</v>
          </cell>
          <cell r="C607">
            <v>0</v>
          </cell>
          <cell r="D607">
            <v>0</v>
          </cell>
          <cell r="E607">
            <v>30090</v>
          </cell>
        </row>
        <row r="608">
          <cell r="A608" t="str">
            <v>ASX09D1Z1R/ASB09D1Z1R</v>
          </cell>
          <cell r="B608" t="str">
            <v>Бытовой кондиционер</v>
          </cell>
          <cell r="C608">
            <v>0</v>
          </cell>
          <cell r="D608">
            <v>0</v>
          </cell>
          <cell r="E608">
            <v>27490</v>
          </cell>
        </row>
        <row r="609">
          <cell r="A609" t="str">
            <v>ASX09F1/ASB09F1</v>
          </cell>
          <cell r="B609" t="str">
            <v>Бытовой кондиционер</v>
          </cell>
          <cell r="C609">
            <v>0</v>
          </cell>
          <cell r="D609">
            <v>0</v>
          </cell>
          <cell r="E609">
            <v>22190</v>
          </cell>
        </row>
        <row r="610">
          <cell r="A610" t="str">
            <v>ASX09FZ1/ASB09FZ1</v>
          </cell>
          <cell r="B610" t="str">
            <v>Бытовой кондиционер</v>
          </cell>
          <cell r="C610">
            <v>0</v>
          </cell>
          <cell r="D610">
            <v>0</v>
          </cell>
          <cell r="E610">
            <v>30790</v>
          </cell>
        </row>
        <row r="611">
          <cell r="A611" t="str">
            <v>ASX09H1/ASB09H1</v>
          </cell>
          <cell r="B611" t="str">
            <v>Бытовой кондиционер</v>
          </cell>
          <cell r="C611">
            <v>0</v>
          </cell>
          <cell r="D611">
            <v>0</v>
          </cell>
          <cell r="E611">
            <v>21490</v>
          </cell>
        </row>
        <row r="612">
          <cell r="A612" t="str">
            <v>ASX09H1R/ASB09H1R</v>
          </cell>
          <cell r="B612" t="str">
            <v>Бытовой кондиционер</v>
          </cell>
          <cell r="C612">
            <v>0</v>
          </cell>
          <cell r="D612">
            <v>0</v>
          </cell>
          <cell r="E612">
            <v>22890</v>
          </cell>
        </row>
        <row r="613">
          <cell r="A613" t="str">
            <v>ASX09H1Z1R/ASB09H1Z1R</v>
          </cell>
          <cell r="B613" t="str">
            <v>Бытовой кондиционер</v>
          </cell>
          <cell r="C613">
            <v>0</v>
          </cell>
          <cell r="D613">
            <v>0</v>
          </cell>
          <cell r="E613">
            <v>32490</v>
          </cell>
        </row>
        <row r="614">
          <cell r="A614" t="str">
            <v>ASX09HZ1/ASB09HZ1</v>
          </cell>
          <cell r="B614" t="str">
            <v>Бытовой кондиционер</v>
          </cell>
          <cell r="C614">
            <v>0</v>
          </cell>
          <cell r="D614">
            <v>0</v>
          </cell>
          <cell r="E614">
            <v>29890</v>
          </cell>
        </row>
        <row r="615">
          <cell r="A615" t="str">
            <v>ASX09HZ1R/ASB09HZ1R</v>
          </cell>
          <cell r="B615" t="str">
            <v>Бытовой кондиционер</v>
          </cell>
          <cell r="C615">
            <v>0</v>
          </cell>
          <cell r="D615">
            <v>0</v>
          </cell>
          <cell r="E615">
            <v>31890</v>
          </cell>
        </row>
        <row r="616">
          <cell r="A616" t="str">
            <v>ASX12F1/ASB12F1</v>
          </cell>
          <cell r="B616" t="str">
            <v>Бытовой кондиционер</v>
          </cell>
          <cell r="C616">
            <v>0</v>
          </cell>
          <cell r="D616">
            <v>0</v>
          </cell>
          <cell r="E616">
            <v>30190</v>
          </cell>
        </row>
        <row r="617">
          <cell r="A617" t="str">
            <v>ASX12FZ1/ASB12FZ1</v>
          </cell>
          <cell r="B617" t="str">
            <v>Бытовой кондиционер</v>
          </cell>
          <cell r="C617">
            <v>0</v>
          </cell>
          <cell r="D617">
            <v>0</v>
          </cell>
          <cell r="E617">
            <v>33990</v>
          </cell>
        </row>
        <row r="618">
          <cell r="A618" t="str">
            <v>ASX12H1A/ASB12H1A</v>
          </cell>
          <cell r="B618" t="str">
            <v>Бытовой кондиционер</v>
          </cell>
          <cell r="C618">
            <v>0</v>
          </cell>
          <cell r="D618">
            <v>0</v>
          </cell>
          <cell r="E618">
            <v>30790</v>
          </cell>
        </row>
        <row r="619">
          <cell r="A619" t="str">
            <v>ASX12H1R/ASB12H1R</v>
          </cell>
          <cell r="B619" t="str">
            <v>Бытовой кондиционер</v>
          </cell>
          <cell r="C619" t="str">
            <v>&gt;50</v>
          </cell>
          <cell r="D619">
            <v>0</v>
          </cell>
          <cell r="E619">
            <v>31190</v>
          </cell>
        </row>
        <row r="620">
          <cell r="A620" t="str">
            <v>ASX12H1Z1R/ASB12H1Z1R</v>
          </cell>
          <cell r="B620" t="str">
            <v>Бытовой кондиционер</v>
          </cell>
          <cell r="C620">
            <v>0</v>
          </cell>
          <cell r="D620">
            <v>0</v>
          </cell>
          <cell r="E620">
            <v>35490</v>
          </cell>
        </row>
        <row r="621">
          <cell r="A621" t="str">
            <v>ASX12HZ1/ASB12HZ1</v>
          </cell>
          <cell r="B621" t="str">
            <v>Бытовой кондиционер</v>
          </cell>
          <cell r="C621">
            <v>0</v>
          </cell>
          <cell r="D621">
            <v>0</v>
          </cell>
          <cell r="E621">
            <v>35390</v>
          </cell>
        </row>
        <row r="622">
          <cell r="A622" t="str">
            <v>ASX12HZ1R/ASB12HZ1R</v>
          </cell>
          <cell r="B622" t="str">
            <v>Бытовой кондиционер</v>
          </cell>
          <cell r="C622">
            <v>0</v>
          </cell>
          <cell r="D622">
            <v>0</v>
          </cell>
          <cell r="E622">
            <v>35090</v>
          </cell>
        </row>
        <row r="623">
          <cell r="A623" t="str">
            <v>ASX18F1/ASB18F1</v>
          </cell>
          <cell r="B623" t="str">
            <v>Бытовой кондиционер</v>
          </cell>
          <cell r="C623">
            <v>0</v>
          </cell>
          <cell r="D623">
            <v>0</v>
          </cell>
          <cell r="E623">
            <v>49890</v>
          </cell>
        </row>
        <row r="624">
          <cell r="A624" t="str">
            <v>ASX18FZ1/ASB18FZ1</v>
          </cell>
          <cell r="B624" t="str">
            <v>Бытовой кондиционер</v>
          </cell>
          <cell r="C624">
            <v>0</v>
          </cell>
          <cell r="D624">
            <v>0</v>
          </cell>
          <cell r="E624">
            <v>58990</v>
          </cell>
        </row>
        <row r="625">
          <cell r="A625" t="str">
            <v>ASX18H1A/ASB18H1A</v>
          </cell>
          <cell r="B625" t="str">
            <v>Бытовой кондиционер</v>
          </cell>
          <cell r="C625">
            <v>0</v>
          </cell>
          <cell r="D625">
            <v>0</v>
          </cell>
          <cell r="E625">
            <v>53890</v>
          </cell>
        </row>
        <row r="626">
          <cell r="A626" t="str">
            <v>ASX18H1R/ASB18H1R</v>
          </cell>
          <cell r="B626" t="str">
            <v>Бытовой кондиционер</v>
          </cell>
          <cell r="C626">
            <v>0</v>
          </cell>
          <cell r="D626">
            <v>0</v>
          </cell>
          <cell r="E626">
            <v>51490</v>
          </cell>
        </row>
        <row r="627">
          <cell r="A627" t="str">
            <v>ASX18H1Z1R/ASB18H1Z1R</v>
          </cell>
          <cell r="B627" t="str">
            <v>Бытовой кондиционер</v>
          </cell>
          <cell r="C627">
            <v>0</v>
          </cell>
          <cell r="D627">
            <v>0</v>
          </cell>
          <cell r="E627">
            <v>61590</v>
          </cell>
        </row>
        <row r="628">
          <cell r="A628" t="str">
            <v>ASX18HZ1/ASB18HZ1</v>
          </cell>
          <cell r="B628" t="str">
            <v>Бытовой кондиционер</v>
          </cell>
          <cell r="C628">
            <v>0</v>
          </cell>
          <cell r="D628">
            <v>0</v>
          </cell>
          <cell r="E628">
            <v>62990</v>
          </cell>
        </row>
        <row r="629">
          <cell r="A629" t="str">
            <v>ASX18HZ1R/ASB18HZ1R</v>
          </cell>
          <cell r="B629" t="str">
            <v>Бытовой кондиционер</v>
          </cell>
          <cell r="C629">
            <v>0</v>
          </cell>
          <cell r="D629">
            <v>0</v>
          </cell>
          <cell r="E629">
            <v>60890</v>
          </cell>
        </row>
        <row r="630">
          <cell r="A630" t="str">
            <v>ASX24F1/ASB24F1</v>
          </cell>
          <cell r="B630" t="str">
            <v>Бытовой кондиционер</v>
          </cell>
          <cell r="C630">
            <v>0</v>
          </cell>
          <cell r="D630">
            <v>0</v>
          </cell>
          <cell r="E630">
            <v>62790</v>
          </cell>
        </row>
        <row r="631">
          <cell r="A631" t="str">
            <v>ASX24FZ1/ASB24FZ1</v>
          </cell>
          <cell r="B631" t="str">
            <v>Бытовой кондиционер</v>
          </cell>
          <cell r="C631">
            <v>0</v>
          </cell>
          <cell r="D631">
            <v>0</v>
          </cell>
          <cell r="E631">
            <v>75390</v>
          </cell>
        </row>
        <row r="632">
          <cell r="A632" t="str">
            <v>ASX24H1/ASB24H1</v>
          </cell>
          <cell r="B632" t="str">
            <v>Бытовой кондиционер</v>
          </cell>
          <cell r="C632">
            <v>0</v>
          </cell>
          <cell r="D632">
            <v>0</v>
          </cell>
          <cell r="E632">
            <v>66390</v>
          </cell>
        </row>
        <row r="633">
          <cell r="A633" t="str">
            <v>ASX24H1R/ASB24H1R</v>
          </cell>
          <cell r="B633" t="str">
            <v>Бытовой кондиционер</v>
          </cell>
          <cell r="C633">
            <v>0</v>
          </cell>
          <cell r="D633">
            <v>0</v>
          </cell>
          <cell r="E633">
            <v>64690</v>
          </cell>
        </row>
        <row r="634">
          <cell r="A634" t="str">
            <v>ASX24H1Z1R/ASB24H1Z1R</v>
          </cell>
          <cell r="B634" t="str">
            <v>Бытовой кондиционер</v>
          </cell>
          <cell r="C634">
            <v>0</v>
          </cell>
          <cell r="D634">
            <v>0</v>
          </cell>
          <cell r="E634">
            <v>78690</v>
          </cell>
        </row>
        <row r="635">
          <cell r="A635" t="str">
            <v>ASX24HZ1/ASB24HZ1</v>
          </cell>
          <cell r="B635" t="str">
            <v>Бытовой кондиционер</v>
          </cell>
          <cell r="C635">
            <v>0</v>
          </cell>
          <cell r="D635">
            <v>0</v>
          </cell>
          <cell r="E635">
            <v>77390</v>
          </cell>
        </row>
        <row r="636">
          <cell r="A636" t="str">
            <v>ASX24HZ1R/ASB24HZ1R</v>
          </cell>
          <cell r="B636" t="str">
            <v>Бытовой кондиционер</v>
          </cell>
          <cell r="C636">
            <v>0</v>
          </cell>
          <cell r="D636">
            <v>0</v>
          </cell>
          <cell r="E636">
            <v>77990</v>
          </cell>
        </row>
        <row r="637">
          <cell r="A637" t="str">
            <v>CL6001iU W 26 E/CL6001i 26 E</v>
          </cell>
          <cell r="B637" t="str">
            <v>Бытовой кондиционер</v>
          </cell>
          <cell r="C637">
            <v>0</v>
          </cell>
          <cell r="D637">
            <v>0</v>
          </cell>
          <cell r="E637">
            <v>67900</v>
          </cell>
        </row>
        <row r="638">
          <cell r="A638" t="str">
            <v>CL6001iU W 70 E/CL6001i 70 E</v>
          </cell>
          <cell r="B638" t="str">
            <v>Бытовой кондиционер</v>
          </cell>
          <cell r="C638">
            <v>0</v>
          </cell>
          <cell r="D638">
            <v>0</v>
          </cell>
          <cell r="E638">
            <v>154490</v>
          </cell>
        </row>
        <row r="639">
          <cell r="A639" t="str">
            <v>CLL2000 W 23/CLL2000 23</v>
          </cell>
          <cell r="B639" t="str">
            <v>Бытовой кондиционер</v>
          </cell>
          <cell r="C639">
            <v>0</v>
          </cell>
          <cell r="D639">
            <v>0</v>
          </cell>
          <cell r="E639">
            <v>30990</v>
          </cell>
        </row>
        <row r="640">
          <cell r="A640" t="str">
            <v>CLL2000 W 26/CLL2000 26</v>
          </cell>
          <cell r="B640" t="str">
            <v>Бытовой кондиционер</v>
          </cell>
          <cell r="C640">
            <v>0</v>
          </cell>
          <cell r="D640">
            <v>0</v>
          </cell>
          <cell r="E640">
            <v>34990</v>
          </cell>
        </row>
        <row r="641">
          <cell r="A641" t="str">
            <v>CLL2000 W 35/CLL2000 35</v>
          </cell>
          <cell r="B641" t="str">
            <v>Бытовой кондиционер</v>
          </cell>
          <cell r="C641">
            <v>0</v>
          </cell>
          <cell r="D641">
            <v>0</v>
          </cell>
          <cell r="E641">
            <v>41990</v>
          </cell>
        </row>
        <row r="642">
          <cell r="A642" t="str">
            <v>CLL2000 W 53/CLL2000 53</v>
          </cell>
          <cell r="B642" t="str">
            <v>Бытовой кондиционер</v>
          </cell>
          <cell r="C642">
            <v>0</v>
          </cell>
          <cell r="D642">
            <v>0</v>
          </cell>
          <cell r="E642">
            <v>53190</v>
          </cell>
        </row>
        <row r="643">
          <cell r="A643" t="str">
            <v>CLL2000 W 70/CLL2000 70</v>
          </cell>
          <cell r="B643" t="str">
            <v>Бытовой кондиционер</v>
          </cell>
          <cell r="C643">
            <v>0</v>
          </cell>
          <cell r="D643">
            <v>0</v>
          </cell>
          <cell r="E643">
            <v>64890</v>
          </cell>
        </row>
        <row r="644">
          <cell r="A644" t="str">
            <v>CLL5000 W 22 E/CLL5000 22 E</v>
          </cell>
          <cell r="B644" t="str">
            <v>Бытовой кондиционер</v>
          </cell>
          <cell r="C644">
            <v>0</v>
          </cell>
          <cell r="D644">
            <v>0</v>
          </cell>
          <cell r="E644">
            <v>46990</v>
          </cell>
        </row>
        <row r="645">
          <cell r="A645" t="str">
            <v>CLL5000 W 28 E/CLL5000 28 E</v>
          </cell>
          <cell r="B645" t="str">
            <v>Бытовой кондиционер</v>
          </cell>
          <cell r="C645">
            <v>0</v>
          </cell>
          <cell r="D645">
            <v>0</v>
          </cell>
          <cell r="E645">
            <v>49990</v>
          </cell>
        </row>
        <row r="646">
          <cell r="A646" t="str">
            <v>CLL5000 W 34 E/CLL5000 34 E</v>
          </cell>
          <cell r="B646" t="str">
            <v>Бытовой кондиционер</v>
          </cell>
          <cell r="C646">
            <v>0</v>
          </cell>
          <cell r="D646">
            <v>0</v>
          </cell>
          <cell r="E646">
            <v>56990</v>
          </cell>
        </row>
        <row r="647">
          <cell r="A647" t="str">
            <v>Climate 5000 RAC 2,6-3 IBW/Climate 5000 RAC 2,6-2 OUE</v>
          </cell>
          <cell r="B647" t="str">
            <v>Бытовой кондиционер</v>
          </cell>
          <cell r="C647">
            <v>0</v>
          </cell>
          <cell r="D647">
            <v>0</v>
          </cell>
          <cell r="E647">
            <v>40290</v>
          </cell>
        </row>
        <row r="648">
          <cell r="A648" t="str">
            <v>Climate 5000 RAC 5,3-3 IBW/Climate 5000 RAC 5,3-2 OUE</v>
          </cell>
          <cell r="B648" t="str">
            <v>Бытовой кондиционер</v>
          </cell>
          <cell r="C648">
            <v>0</v>
          </cell>
          <cell r="D648">
            <v>0</v>
          </cell>
          <cell r="E648">
            <v>77290</v>
          </cell>
        </row>
        <row r="649">
          <cell r="A649" t="str">
            <v>Climate 5000 RAC 7-3 IBW/Climate 5000 RAC 7-2 OUE</v>
          </cell>
          <cell r="B649" t="str">
            <v>Бытовой кондиционер</v>
          </cell>
          <cell r="C649">
            <v>0</v>
          </cell>
          <cell r="D649">
            <v>0</v>
          </cell>
          <cell r="E649">
            <v>99690</v>
          </cell>
        </row>
        <row r="650">
          <cell r="A650" t="str">
            <v>CU07GNR-I/CU07GNR-O</v>
          </cell>
          <cell r="B650" t="str">
            <v>Бытовой кондиционер</v>
          </cell>
          <cell r="C650">
            <v>0</v>
          </cell>
          <cell r="D650">
            <v>0</v>
          </cell>
          <cell r="E650">
            <v>27090</v>
          </cell>
        </row>
        <row r="651">
          <cell r="A651" t="str">
            <v>CU07GR-I/CU07GR-O</v>
          </cell>
          <cell r="B651" t="str">
            <v>Бытовой кондиционер</v>
          </cell>
          <cell r="C651">
            <v>0</v>
          </cell>
          <cell r="D651">
            <v>0</v>
          </cell>
          <cell r="E651">
            <v>18390</v>
          </cell>
        </row>
        <row r="652">
          <cell r="A652" t="str">
            <v>CU09GNR-I/CU09GNR-O</v>
          </cell>
          <cell r="B652" t="str">
            <v>Бытовой кондиционер</v>
          </cell>
          <cell r="C652">
            <v>0</v>
          </cell>
          <cell r="D652">
            <v>0</v>
          </cell>
          <cell r="E652">
            <v>28890</v>
          </cell>
        </row>
        <row r="653">
          <cell r="A653" t="str">
            <v>CU09GR-I/CU09GR-O</v>
          </cell>
          <cell r="B653" t="str">
            <v>Бытовой кондиционер</v>
          </cell>
          <cell r="C653">
            <v>0</v>
          </cell>
          <cell r="D653">
            <v>0</v>
          </cell>
          <cell r="E653">
            <v>20290</v>
          </cell>
        </row>
        <row r="654">
          <cell r="A654" t="str">
            <v>CU12GNR-I/CU12GNR-O</v>
          </cell>
          <cell r="B654" t="str">
            <v>Бытовой кондиционер</v>
          </cell>
          <cell r="C654">
            <v>0</v>
          </cell>
          <cell r="D654">
            <v>0</v>
          </cell>
          <cell r="E654">
            <v>31590</v>
          </cell>
        </row>
        <row r="655">
          <cell r="A655" t="str">
            <v>CU12GR-I/CU12GR-O</v>
          </cell>
          <cell r="B655" t="str">
            <v>Бытовой кондиционер</v>
          </cell>
          <cell r="C655">
            <v>0</v>
          </cell>
          <cell r="D655">
            <v>0</v>
          </cell>
          <cell r="E655">
            <v>28690</v>
          </cell>
        </row>
        <row r="656">
          <cell r="A656" t="str">
            <v>CU18GNR-I/CU18GNR-O</v>
          </cell>
          <cell r="B656" t="str">
            <v>Бытовой кондиционер</v>
          </cell>
          <cell r="C656">
            <v>0</v>
          </cell>
          <cell r="D656">
            <v>0</v>
          </cell>
          <cell r="E656">
            <v>59890</v>
          </cell>
        </row>
        <row r="657">
          <cell r="A657" t="str">
            <v>CU18GR-I/CU18GR-O</v>
          </cell>
          <cell r="B657" t="str">
            <v>Бытовой кондиционер</v>
          </cell>
          <cell r="C657">
            <v>0</v>
          </cell>
          <cell r="D657">
            <v>0</v>
          </cell>
          <cell r="E657">
            <v>47190</v>
          </cell>
        </row>
        <row r="658">
          <cell r="A658" t="str">
            <v>E20AVQ1_UNL_A/E20FV1_UNL_A</v>
          </cell>
          <cell r="B658" t="str">
            <v>Облачный кондиционер</v>
          </cell>
          <cell r="C658">
            <v>0</v>
          </cell>
          <cell r="D658">
            <v>0</v>
          </cell>
          <cell r="E658">
            <v>27190</v>
          </cell>
        </row>
        <row r="659">
          <cell r="A659" t="str">
            <v>E25AVQ1_UNL_A/E25FV1_UNL_A</v>
          </cell>
          <cell r="B659" t="str">
            <v>Облачный кондиционер</v>
          </cell>
          <cell r="C659">
            <v>0</v>
          </cell>
          <cell r="D659">
            <v>0</v>
          </cell>
          <cell r="E659">
            <v>29090</v>
          </cell>
        </row>
        <row r="660">
          <cell r="A660" t="str">
            <v>E35AVQ1_UNL_A/E35FV1_UNL_A</v>
          </cell>
          <cell r="B660" t="str">
            <v>Облачный кондиционер</v>
          </cell>
          <cell r="C660">
            <v>0</v>
          </cell>
          <cell r="D660">
            <v>0</v>
          </cell>
          <cell r="E660">
            <v>38090</v>
          </cell>
        </row>
        <row r="661">
          <cell r="A661" t="str">
            <v>E50AVQ1_UNL_A/E50FV1_UNL_A</v>
          </cell>
          <cell r="B661" t="str">
            <v>Облачный кондиционер</v>
          </cell>
          <cell r="C661">
            <v>0</v>
          </cell>
          <cell r="D661">
            <v>0</v>
          </cell>
          <cell r="E661">
            <v>58390</v>
          </cell>
        </row>
        <row r="662">
          <cell r="A662" t="str">
            <v>B20AVQ1_UNL_A/B20FV1_UNL_A</v>
          </cell>
          <cell r="B662" t="str">
            <v>Облачный кондиционер</v>
          </cell>
          <cell r="C662">
            <v>0</v>
          </cell>
          <cell r="D662">
            <v>0</v>
          </cell>
          <cell r="E662">
            <v>27190</v>
          </cell>
        </row>
        <row r="663">
          <cell r="A663" t="str">
            <v>B25AVQ1_UNL_A/B25FV1_UNL_A</v>
          </cell>
          <cell r="B663" t="str">
            <v>Облачный кондиционер</v>
          </cell>
          <cell r="C663">
            <v>0</v>
          </cell>
          <cell r="D663">
            <v>0</v>
          </cell>
          <cell r="E663">
            <v>29090</v>
          </cell>
        </row>
        <row r="664">
          <cell r="A664" t="str">
            <v>B35AVQ1_UNL_A/B35FV1_UNL_A</v>
          </cell>
          <cell r="B664" t="str">
            <v>Облачный кондиционер</v>
          </cell>
          <cell r="C664">
            <v>0</v>
          </cell>
          <cell r="D664">
            <v>0</v>
          </cell>
          <cell r="E664">
            <v>38090</v>
          </cell>
        </row>
        <row r="665">
          <cell r="A665" t="str">
            <v>B50AVQ1_UNL_A/B50FV1_UNL_A</v>
          </cell>
          <cell r="B665" t="str">
            <v>Облачный кондиционер</v>
          </cell>
          <cell r="C665">
            <v>0</v>
          </cell>
          <cell r="D665">
            <v>0</v>
          </cell>
          <cell r="E665">
            <v>58390</v>
          </cell>
        </row>
        <row r="666">
          <cell r="A666" t="str">
            <v>A20AVQ1_UNL_A/A20FV1_UNL_A</v>
          </cell>
          <cell r="B666" t="str">
            <v>Облачный кондиционер</v>
          </cell>
          <cell r="C666">
            <v>0</v>
          </cell>
          <cell r="D666">
            <v>0</v>
          </cell>
          <cell r="E666">
            <v>27190</v>
          </cell>
        </row>
        <row r="667">
          <cell r="A667" t="str">
            <v>A20AVQ2_UNL/A20FV2_UNL</v>
          </cell>
          <cell r="B667" t="str">
            <v>Облачный кондиционер</v>
          </cell>
          <cell r="C667">
            <v>0</v>
          </cell>
          <cell r="D667">
            <v>0</v>
          </cell>
          <cell r="E667">
            <v>41090</v>
          </cell>
        </row>
        <row r="668">
          <cell r="A668" t="str">
            <v>A25AVQ1_UNL_A/A25FV1_UNL_A</v>
          </cell>
          <cell r="B668" t="str">
            <v>Облачный кондиционер</v>
          </cell>
          <cell r="C668">
            <v>0</v>
          </cell>
          <cell r="D668">
            <v>0</v>
          </cell>
          <cell r="E668">
            <v>29090</v>
          </cell>
        </row>
        <row r="669">
          <cell r="A669" t="str">
            <v>A25AVQ2_UNL/A25FV2_UNL</v>
          </cell>
          <cell r="B669" t="str">
            <v>Облачный кондиционер</v>
          </cell>
          <cell r="C669">
            <v>0</v>
          </cell>
          <cell r="D669">
            <v>0</v>
          </cell>
          <cell r="E669">
            <v>43090</v>
          </cell>
        </row>
        <row r="670">
          <cell r="A670" t="str">
            <v>A35AVQ1_UNL_A/A35FV1_UNL_A</v>
          </cell>
          <cell r="B670" t="str">
            <v>Облачный кондиционер</v>
          </cell>
          <cell r="C670">
            <v>0</v>
          </cell>
          <cell r="D670">
            <v>0</v>
          </cell>
          <cell r="E670">
            <v>38090</v>
          </cell>
        </row>
        <row r="671">
          <cell r="A671" t="str">
            <v>A35AVQ2_UNL/A35FV2_UNL</v>
          </cell>
          <cell r="B671" t="str">
            <v>Облачный кондиционер</v>
          </cell>
          <cell r="C671">
            <v>0</v>
          </cell>
          <cell r="D671">
            <v>0</v>
          </cell>
          <cell r="E671">
            <v>51990</v>
          </cell>
        </row>
        <row r="672">
          <cell r="A672" t="str">
            <v>A50AVQ1_UNL_A/A50FV1_UNL_A</v>
          </cell>
          <cell r="B672" t="str">
            <v>Облачный кондиционер</v>
          </cell>
          <cell r="C672">
            <v>0</v>
          </cell>
          <cell r="D672">
            <v>0</v>
          </cell>
          <cell r="E672">
            <v>58390</v>
          </cell>
        </row>
        <row r="673">
          <cell r="A673" t="str">
            <v>A50AVQ2_UNL/A50FV2_UNL</v>
          </cell>
          <cell r="B673" t="str">
            <v>Облачный кондиционер</v>
          </cell>
          <cell r="C673">
            <v>0</v>
          </cell>
          <cell r="D673">
            <v>0</v>
          </cell>
          <cell r="E673">
            <v>72290</v>
          </cell>
        </row>
        <row r="674">
          <cell r="A674" t="str">
            <v>AIR20AVQ1/AIR20FV1</v>
          </cell>
          <cell r="B674" t="str">
            <v>Бытовой кондиционер</v>
          </cell>
          <cell r="C674">
            <v>0</v>
          </cell>
          <cell r="D674">
            <v>0</v>
          </cell>
          <cell r="E674">
            <v>22690</v>
          </cell>
        </row>
        <row r="675">
          <cell r="A675" t="str">
            <v>AIR20AVQ1R/AIR20FV1R</v>
          </cell>
          <cell r="B675" t="str">
            <v>Бытовой кондиционер</v>
          </cell>
          <cell r="C675">
            <v>0</v>
          </cell>
          <cell r="D675">
            <v>0</v>
          </cell>
          <cell r="E675">
            <v>25190</v>
          </cell>
        </row>
        <row r="676">
          <cell r="A676" t="str">
            <v>AIR25AVQ1/AIR25FV1</v>
          </cell>
          <cell r="B676" t="str">
            <v>Бытовой кондиционер</v>
          </cell>
          <cell r="C676">
            <v>0</v>
          </cell>
          <cell r="D676">
            <v>0</v>
          </cell>
          <cell r="E676">
            <v>24690</v>
          </cell>
        </row>
        <row r="677">
          <cell r="A677" t="str">
            <v>AIR25AVQ1R/AIR25FV1R</v>
          </cell>
          <cell r="B677" t="str">
            <v>Бытовой кондиционер</v>
          </cell>
          <cell r="C677">
            <v>0</v>
          </cell>
          <cell r="D677">
            <v>0</v>
          </cell>
          <cell r="E677">
            <v>27490</v>
          </cell>
        </row>
        <row r="678">
          <cell r="A678" t="str">
            <v>AIR25AVQS1R-1/AIR25FVS1R-1</v>
          </cell>
          <cell r="B678" t="str">
            <v>Бытовой кондиционер</v>
          </cell>
          <cell r="C678">
            <v>0</v>
          </cell>
          <cell r="D678">
            <v>0</v>
          </cell>
          <cell r="E678">
            <v>39990</v>
          </cell>
        </row>
        <row r="679">
          <cell r="A679" t="str">
            <v>AIR25AVQS1R-2/AIR25FVS1R-2</v>
          </cell>
          <cell r="B679" t="str">
            <v>Бытовой кондиционер</v>
          </cell>
          <cell r="C679">
            <v>0</v>
          </cell>
          <cell r="D679">
            <v>0</v>
          </cell>
          <cell r="E679">
            <v>44390</v>
          </cell>
        </row>
        <row r="680">
          <cell r="A680" t="str">
            <v>AIR35AVQ1/AIR35FV1</v>
          </cell>
          <cell r="B680" t="str">
            <v>Бытовой кондиционер</v>
          </cell>
          <cell r="C680">
            <v>0</v>
          </cell>
          <cell r="D680">
            <v>0</v>
          </cell>
          <cell r="E680">
            <v>33990</v>
          </cell>
        </row>
        <row r="681">
          <cell r="A681" t="str">
            <v>AIR35AVQ1R/AIR35FV1R</v>
          </cell>
          <cell r="B681" t="str">
            <v>Бытовой кондиционер</v>
          </cell>
          <cell r="C681">
            <v>11</v>
          </cell>
          <cell r="D681">
            <v>0</v>
          </cell>
          <cell r="E681">
            <v>37790</v>
          </cell>
        </row>
        <row r="682">
          <cell r="A682" t="str">
            <v>AIR35AVQS1R-1/AIR35FVS1R-1</v>
          </cell>
          <cell r="B682" t="str">
            <v>Бытовой кондиционер</v>
          </cell>
          <cell r="C682">
            <v>0</v>
          </cell>
          <cell r="D682">
            <v>0</v>
          </cell>
          <cell r="E682">
            <v>44490</v>
          </cell>
        </row>
        <row r="683">
          <cell r="A683" t="str">
            <v>AIR35AVQS1R-2/AIR35FVS1R-2</v>
          </cell>
          <cell r="B683" t="str">
            <v>Бытовой кондиционер</v>
          </cell>
          <cell r="C683">
            <v>0</v>
          </cell>
          <cell r="D683">
            <v>0</v>
          </cell>
          <cell r="E683">
            <v>49390</v>
          </cell>
        </row>
        <row r="684">
          <cell r="A684" t="str">
            <v>AIR35AVQS1R/AIR35FVS1R</v>
          </cell>
          <cell r="B684" t="str">
            <v>Бытовой кондиционер</v>
          </cell>
          <cell r="C684">
            <v>0</v>
          </cell>
          <cell r="D684">
            <v>0</v>
          </cell>
          <cell r="E684">
            <v>46990</v>
          </cell>
        </row>
        <row r="685">
          <cell r="A685" t="str">
            <v>AIR50AVQ1/AIR50FV1</v>
          </cell>
          <cell r="B685" t="str">
            <v>Бытовой кондиционер</v>
          </cell>
          <cell r="C685">
            <v>0</v>
          </cell>
          <cell r="D685">
            <v>0</v>
          </cell>
          <cell r="E685">
            <v>57290</v>
          </cell>
        </row>
        <row r="686">
          <cell r="A686" t="str">
            <v>AIR50AVQ1R/AIR50FV1R</v>
          </cell>
          <cell r="B686" t="str">
            <v>Бытовой кондиционер</v>
          </cell>
          <cell r="C686">
            <v>17</v>
          </cell>
          <cell r="D686">
            <v>0</v>
          </cell>
          <cell r="E686">
            <v>63690</v>
          </cell>
        </row>
        <row r="687">
          <cell r="A687" t="str">
            <v>AIR50AVQS1R-1/AIR50FVS1R-1</v>
          </cell>
          <cell r="B687" t="str">
            <v>Бытовой кондиционер</v>
          </cell>
          <cell r="C687">
            <v>0</v>
          </cell>
          <cell r="D687">
            <v>0</v>
          </cell>
          <cell r="E687">
            <v>76790</v>
          </cell>
        </row>
        <row r="688">
          <cell r="A688" t="str">
            <v>AIR50AVQS1R-2/AIR50FVS1R-2</v>
          </cell>
          <cell r="B688" t="str">
            <v>Бытовой кондиционер</v>
          </cell>
          <cell r="C688">
            <v>0</v>
          </cell>
          <cell r="D688">
            <v>0</v>
          </cell>
          <cell r="E688">
            <v>85290</v>
          </cell>
        </row>
        <row r="689">
          <cell r="A689" t="str">
            <v>AIR60AVQS1R-1/AIR60FVS1R-1</v>
          </cell>
          <cell r="B689" t="str">
            <v>Бытовой кондиционер</v>
          </cell>
          <cell r="C689">
            <v>0</v>
          </cell>
          <cell r="D689">
            <v>0</v>
          </cell>
          <cell r="E689">
            <v>103090</v>
          </cell>
        </row>
        <row r="690">
          <cell r="A690" t="str">
            <v>AIR60AVQS1R-2/AIR60FVS1R-2</v>
          </cell>
          <cell r="B690" t="str">
            <v>Бытовой кондиционер</v>
          </cell>
          <cell r="C690">
            <v>0</v>
          </cell>
          <cell r="D690">
            <v>0</v>
          </cell>
          <cell r="E690">
            <v>114590</v>
          </cell>
        </row>
        <row r="691">
          <cell r="A691" t="str">
            <v>AIR60AVQS1R/AIR60FVS1R</v>
          </cell>
          <cell r="B691" t="str">
            <v>Бытовой кондиционер</v>
          </cell>
          <cell r="C691">
            <v>0</v>
          </cell>
          <cell r="D691">
            <v>0</v>
          </cell>
          <cell r="E691">
            <v>109490</v>
          </cell>
        </row>
        <row r="692">
          <cell r="A692" t="str">
            <v>AIR70AVQ1/AIR70FV1</v>
          </cell>
          <cell r="B692" t="str">
            <v>Бытовой кондиционер</v>
          </cell>
          <cell r="C692">
            <v>0</v>
          </cell>
          <cell r="D692">
            <v>0</v>
          </cell>
          <cell r="E692">
            <v>68990</v>
          </cell>
        </row>
        <row r="693">
          <cell r="A693" t="str">
            <v>AIR70AVQ1R/AIR70FV1R</v>
          </cell>
          <cell r="B693" t="str">
            <v>Бытовой кондиционер</v>
          </cell>
          <cell r="C693">
            <v>0</v>
          </cell>
          <cell r="D693">
            <v>0</v>
          </cell>
          <cell r="E693">
            <v>76690</v>
          </cell>
        </row>
        <row r="694">
          <cell r="A694" t="str">
            <v>ALP20AVQS1R/ALP20FVS1R</v>
          </cell>
          <cell r="B694" t="str">
            <v>Бытовой кондиционер</v>
          </cell>
          <cell r="C694">
            <v>0</v>
          </cell>
          <cell r="D694">
            <v>0</v>
          </cell>
          <cell r="E694">
            <v>37790</v>
          </cell>
        </row>
        <row r="695">
          <cell r="A695" t="str">
            <v>ALP25AVQS1R/ALP25FVS1R</v>
          </cell>
          <cell r="B695" t="str">
            <v>Бытовой кондиционер</v>
          </cell>
          <cell r="C695">
            <v>0</v>
          </cell>
          <cell r="D695">
            <v>0</v>
          </cell>
          <cell r="E695">
            <v>39990</v>
          </cell>
        </row>
        <row r="696">
          <cell r="A696" t="str">
            <v>ALP35AVQS1R/ALP35FVS1R</v>
          </cell>
          <cell r="B696" t="str">
            <v>Бытовой кондиционер</v>
          </cell>
          <cell r="C696">
            <v>0</v>
          </cell>
          <cell r="D696">
            <v>0</v>
          </cell>
          <cell r="E696">
            <v>45890</v>
          </cell>
        </row>
        <row r="697">
          <cell r="A697" t="str">
            <v>ALP50AVQS1R/ALP50FVS1R</v>
          </cell>
          <cell r="B697" t="str">
            <v>Бытовой кондиционер</v>
          </cell>
          <cell r="C697">
            <v>0</v>
          </cell>
          <cell r="D697">
            <v>0</v>
          </cell>
          <cell r="E697">
            <v>77390</v>
          </cell>
        </row>
        <row r="698">
          <cell r="A698" t="str">
            <v>ALP70AVQS1R/ALP70FVS1R</v>
          </cell>
          <cell r="B698" t="str">
            <v>Бытовой кондиционер</v>
          </cell>
          <cell r="C698">
            <v>0</v>
          </cell>
          <cell r="D698">
            <v>0</v>
          </cell>
          <cell r="E698">
            <v>98890</v>
          </cell>
        </row>
        <row r="699">
          <cell r="A699" t="str">
            <v>DA20DVQ1-B2/DF20DV1-2</v>
          </cell>
          <cell r="B699" t="str">
            <v>Бытовой кондиционер</v>
          </cell>
          <cell r="C699">
            <v>0</v>
          </cell>
          <cell r="D699">
            <v>0</v>
          </cell>
          <cell r="E699">
            <v>33990</v>
          </cell>
        </row>
        <row r="700">
          <cell r="A700" t="str">
            <v>DA20EVQ1R/DF20EV1R</v>
          </cell>
          <cell r="B700" t="str">
            <v>Бытовой кондиционер</v>
          </cell>
          <cell r="C700">
            <v>0</v>
          </cell>
          <cell r="D700">
            <v>0</v>
          </cell>
          <cell r="E700">
            <v>24990</v>
          </cell>
        </row>
        <row r="701">
          <cell r="A701" t="str">
            <v>DA25DVQS1R-B1/DF25DVS1R-1</v>
          </cell>
          <cell r="B701" t="str">
            <v>Бытовой кондиционер</v>
          </cell>
          <cell r="C701">
            <v>0</v>
          </cell>
          <cell r="D701">
            <v>0</v>
          </cell>
          <cell r="E701">
            <v>49490</v>
          </cell>
        </row>
        <row r="702">
          <cell r="A702" t="str">
            <v>DA25EVQ1R/DF25EV1R</v>
          </cell>
          <cell r="B702" t="str">
            <v>Бытовой кондиционер</v>
          </cell>
          <cell r="C702">
            <v>0</v>
          </cell>
          <cell r="D702">
            <v>0</v>
          </cell>
          <cell r="E702">
            <v>26790</v>
          </cell>
        </row>
        <row r="703">
          <cell r="A703" t="str">
            <v>DA35DVQ1-B2/DF35DV1-2</v>
          </cell>
          <cell r="B703" t="str">
            <v>Бытовой кондиционер</v>
          </cell>
          <cell r="C703">
            <v>0</v>
          </cell>
          <cell r="D703">
            <v>0</v>
          </cell>
          <cell r="E703">
            <v>45990</v>
          </cell>
        </row>
        <row r="704">
          <cell r="A704" t="str">
            <v>DA35EVQ1-1/DF35EV1-1</v>
          </cell>
          <cell r="B704" t="str">
            <v>Бытовой кондиционер</v>
          </cell>
          <cell r="C704">
            <v>0</v>
          </cell>
          <cell r="D704">
            <v>0</v>
          </cell>
          <cell r="E704">
            <v>35290</v>
          </cell>
        </row>
        <row r="705">
          <cell r="A705" t="str">
            <v>DA35EVQ1/DF35EV1</v>
          </cell>
          <cell r="B705" t="str">
            <v>Бытовой кондиционер</v>
          </cell>
          <cell r="C705">
            <v>0</v>
          </cell>
          <cell r="D705">
            <v>0</v>
          </cell>
          <cell r="E705">
            <v>35290</v>
          </cell>
        </row>
        <row r="706">
          <cell r="A706" t="str">
            <v>DA35EVQ1R/DF35EV1R</v>
          </cell>
          <cell r="B706" t="str">
            <v>Бытовой кондиционер</v>
          </cell>
          <cell r="C706">
            <v>0</v>
          </cell>
          <cell r="D706">
            <v>0</v>
          </cell>
          <cell r="E706">
            <v>37790</v>
          </cell>
        </row>
        <row r="707">
          <cell r="A707" t="str">
            <v>DA50DVQ1-B2/DF50DV1-2</v>
          </cell>
          <cell r="B707" t="str">
            <v>Бытовой кондиционер</v>
          </cell>
          <cell r="C707">
            <v>0</v>
          </cell>
          <cell r="D707">
            <v>0</v>
          </cell>
          <cell r="E707">
            <v>72490</v>
          </cell>
        </row>
        <row r="708">
          <cell r="A708" t="str">
            <v>DA50DVQS1R-B1/DF50DVS1R-1</v>
          </cell>
          <cell r="B708" t="str">
            <v>Бытовой кондиционер</v>
          </cell>
          <cell r="C708">
            <v>0</v>
          </cell>
          <cell r="D708">
            <v>0</v>
          </cell>
          <cell r="E708">
            <v>91990</v>
          </cell>
        </row>
        <row r="709">
          <cell r="A709" t="str">
            <v>DA50EVQ1-1/DF50EV1-1</v>
          </cell>
          <cell r="B709" t="str">
            <v>Бытовой кондиционер</v>
          </cell>
          <cell r="C709">
            <v>0</v>
          </cell>
          <cell r="D709">
            <v>0</v>
          </cell>
          <cell r="E709">
            <v>55890</v>
          </cell>
        </row>
        <row r="710">
          <cell r="A710" t="str">
            <v>DA50EVQ1R/DF50EV1R</v>
          </cell>
          <cell r="B710" t="str">
            <v>Бытовой кондиционер</v>
          </cell>
          <cell r="C710">
            <v>0</v>
          </cell>
          <cell r="D710">
            <v>0</v>
          </cell>
          <cell r="E710">
            <v>58790</v>
          </cell>
        </row>
        <row r="711">
          <cell r="A711" t="str">
            <v>DA70DVQ1-B2/DF70DV1-2</v>
          </cell>
          <cell r="B711" t="str">
            <v>Бытовой кондиционер</v>
          </cell>
          <cell r="C711">
            <v>0</v>
          </cell>
          <cell r="D711">
            <v>0</v>
          </cell>
          <cell r="E711">
            <v>90490</v>
          </cell>
        </row>
        <row r="712">
          <cell r="A712" t="str">
            <v>DA70DVQS1R-B1/DF70DVS1R-1</v>
          </cell>
          <cell r="B712" t="str">
            <v>Бытовой кондиционер</v>
          </cell>
          <cell r="C712">
            <v>0</v>
          </cell>
          <cell r="D712">
            <v>0</v>
          </cell>
          <cell r="E712">
            <v>118990</v>
          </cell>
        </row>
        <row r="713">
          <cell r="A713" t="str">
            <v>DA70EVQ1-1/DF70EV1-1</v>
          </cell>
          <cell r="B713" t="str">
            <v>Бытовой кондиционер</v>
          </cell>
          <cell r="C713">
            <v>0</v>
          </cell>
          <cell r="D713">
            <v>0</v>
          </cell>
          <cell r="E713">
            <v>72190</v>
          </cell>
        </row>
        <row r="714">
          <cell r="A714" t="str">
            <v>DA70EVQ1R/DF70EV1R</v>
          </cell>
          <cell r="B714" t="str">
            <v>Бытовой кондиционер</v>
          </cell>
          <cell r="C714">
            <v>0</v>
          </cell>
          <cell r="D714">
            <v>0</v>
          </cell>
          <cell r="E714">
            <v>77390</v>
          </cell>
        </row>
        <row r="715">
          <cell r="A715" t="str">
            <v>EVO25AVQS1R/EVO25FVS1R</v>
          </cell>
          <cell r="B715" t="str">
            <v>Тепловой насос</v>
          </cell>
          <cell r="C715">
            <v>0</v>
          </cell>
          <cell r="D715">
            <v>0</v>
          </cell>
          <cell r="E715">
            <v>111290</v>
          </cell>
        </row>
        <row r="716">
          <cell r="A716" t="str">
            <v>EVO35AVQS1R/EVO35FVS1R</v>
          </cell>
          <cell r="B716" t="str">
            <v>Тепловой насос</v>
          </cell>
          <cell r="C716">
            <v>0</v>
          </cell>
          <cell r="D716">
            <v>0</v>
          </cell>
          <cell r="E716">
            <v>117890</v>
          </cell>
        </row>
        <row r="717">
          <cell r="A717" t="str">
            <v>EVO50AVQS1R/EVO50FVS1R</v>
          </cell>
          <cell r="B717" t="str">
            <v>Тепловой насос</v>
          </cell>
          <cell r="C717">
            <v>0</v>
          </cell>
          <cell r="D717">
            <v>0</v>
          </cell>
          <cell r="E717">
            <v>150290</v>
          </cell>
        </row>
        <row r="718">
          <cell r="A718" t="str">
            <v>EVO70AVQS1R/EVO70FVS1R</v>
          </cell>
          <cell r="B718" t="str">
            <v>Тепловой насос</v>
          </cell>
          <cell r="C718">
            <v>0</v>
          </cell>
          <cell r="D718">
            <v>0</v>
          </cell>
          <cell r="E718">
            <v>150490</v>
          </cell>
        </row>
        <row r="719">
          <cell r="A719" t="str">
            <v>ICE20AVQ1-1/ICE20FV1-1</v>
          </cell>
          <cell r="B719" t="str">
            <v>Бытовой кондиционер</v>
          </cell>
          <cell r="C719">
            <v>0</v>
          </cell>
          <cell r="D719">
            <v>0</v>
          </cell>
          <cell r="E719">
            <v>29390</v>
          </cell>
        </row>
        <row r="720">
          <cell r="A720" t="str">
            <v>ICE20AVQ1/ICE20FV1</v>
          </cell>
          <cell r="B720" t="str">
            <v>Бытовой кондиционер</v>
          </cell>
          <cell r="C720">
            <v>0</v>
          </cell>
          <cell r="D720">
            <v>0</v>
          </cell>
          <cell r="E720">
            <v>26490</v>
          </cell>
        </row>
        <row r="721">
          <cell r="A721" t="str">
            <v>ICE20AVQS1R-1/ICE20FVS1R-1</v>
          </cell>
          <cell r="B721" t="str">
            <v>Бытовой кондиционер</v>
          </cell>
          <cell r="C721">
            <v>0</v>
          </cell>
          <cell r="D721">
            <v>0</v>
          </cell>
          <cell r="E721">
            <v>48680</v>
          </cell>
        </row>
        <row r="722">
          <cell r="A722" t="str">
            <v>ICE20AVQS1R-2/ICE20FVS1R-2</v>
          </cell>
          <cell r="B722" t="str">
            <v>Бытовой кондиционер</v>
          </cell>
          <cell r="C722" t="str">
            <v>&gt;50</v>
          </cell>
          <cell r="D722">
            <v>0</v>
          </cell>
          <cell r="E722">
            <v>41290</v>
          </cell>
        </row>
        <row r="723">
          <cell r="A723" t="str">
            <v>ICE25AVQ1-1/ICE25FV1-1</v>
          </cell>
          <cell r="B723" t="str">
            <v>Бытовой кондиционер</v>
          </cell>
          <cell r="C723">
            <v>0</v>
          </cell>
          <cell r="D723">
            <v>0</v>
          </cell>
          <cell r="E723">
            <v>31690</v>
          </cell>
        </row>
        <row r="724">
          <cell r="A724" t="str">
            <v>ICE25AVQ1/ICE25FV1</v>
          </cell>
          <cell r="B724" t="str">
            <v>Бытовой кондиционер</v>
          </cell>
          <cell r="C724">
            <v>0</v>
          </cell>
          <cell r="D724">
            <v>0</v>
          </cell>
          <cell r="E724">
            <v>28490</v>
          </cell>
        </row>
        <row r="725">
          <cell r="A725" t="str">
            <v>ICE25AVQS1R-1/ICE25FVS1R-1</v>
          </cell>
          <cell r="B725" t="str">
            <v>Бытовой кондиционер</v>
          </cell>
          <cell r="C725">
            <v>0</v>
          </cell>
          <cell r="D725">
            <v>0</v>
          </cell>
          <cell r="E725">
            <v>50580</v>
          </cell>
        </row>
        <row r="726">
          <cell r="A726" t="str">
            <v>ICE25AVQS1R-2/ICE25FVS1R-2</v>
          </cell>
          <cell r="B726" t="str">
            <v>Бытовой кондиционер</v>
          </cell>
          <cell r="C726">
            <v>0</v>
          </cell>
          <cell r="D726">
            <v>0</v>
          </cell>
          <cell r="E726">
            <v>45390</v>
          </cell>
        </row>
        <row r="727">
          <cell r="A727" t="str">
            <v>ICE25AVQS1R/ICE25FVS1R</v>
          </cell>
          <cell r="B727" t="str">
            <v>Бытовой кондиционер</v>
          </cell>
          <cell r="C727">
            <v>0</v>
          </cell>
          <cell r="D727">
            <v>0</v>
          </cell>
          <cell r="E727">
            <v>43990</v>
          </cell>
        </row>
        <row r="728">
          <cell r="A728" t="str">
            <v>ICE35AVQ1-1/ICE35FV1-1</v>
          </cell>
          <cell r="B728" t="str">
            <v>Бытовой кондиционер</v>
          </cell>
          <cell r="C728">
            <v>0</v>
          </cell>
          <cell r="D728">
            <v>0</v>
          </cell>
          <cell r="E728">
            <v>41690</v>
          </cell>
        </row>
        <row r="729">
          <cell r="A729" t="str">
            <v>ICE35AVQ1/ICE35FV1</v>
          </cell>
          <cell r="B729" t="str">
            <v>Бытовой кондиционер</v>
          </cell>
          <cell r="C729">
            <v>0</v>
          </cell>
          <cell r="D729">
            <v>0</v>
          </cell>
          <cell r="E729">
            <v>37490</v>
          </cell>
        </row>
        <row r="730">
          <cell r="A730" t="str">
            <v>ICE35AVQS1R-1/ICE35FVS1R-1</v>
          </cell>
          <cell r="B730" t="str">
            <v>Бытовой кондиционер</v>
          </cell>
          <cell r="C730">
            <v>0</v>
          </cell>
          <cell r="D730">
            <v>0</v>
          </cell>
          <cell r="E730">
            <v>59980</v>
          </cell>
        </row>
        <row r="731">
          <cell r="A731" t="str">
            <v>ICE35AVQS1R-2/ICE35FVS1R-2</v>
          </cell>
          <cell r="B731" t="str">
            <v>Бытовой кондиционер</v>
          </cell>
          <cell r="C731">
            <v>0</v>
          </cell>
          <cell r="D731">
            <v>0</v>
          </cell>
          <cell r="E731">
            <v>50590</v>
          </cell>
        </row>
        <row r="732">
          <cell r="A732" t="str">
            <v>ICE35AVQS1R/ICE35FVS1R</v>
          </cell>
          <cell r="B732" t="str">
            <v>Бытовой кондиционер</v>
          </cell>
          <cell r="C732">
            <v>0</v>
          </cell>
          <cell r="D732">
            <v>0</v>
          </cell>
          <cell r="E732">
            <v>48790</v>
          </cell>
        </row>
        <row r="733">
          <cell r="A733" t="str">
            <v>ICE50AVQ1-1/ICE50FV1-1</v>
          </cell>
          <cell r="B733" t="str">
            <v>Бытовой кондиционер</v>
          </cell>
          <cell r="C733" t="str">
            <v>&gt;50</v>
          </cell>
          <cell r="D733">
            <v>0</v>
          </cell>
          <cell r="E733">
            <v>70690</v>
          </cell>
        </row>
        <row r="734">
          <cell r="A734" t="str">
            <v>ICE50AVQ1/ICE50FV1</v>
          </cell>
          <cell r="B734" t="str">
            <v>Бытовой кондиционер</v>
          </cell>
          <cell r="C734">
            <v>0</v>
          </cell>
          <cell r="D734">
            <v>0</v>
          </cell>
          <cell r="E734">
            <v>63590</v>
          </cell>
        </row>
        <row r="735">
          <cell r="A735" t="str">
            <v>ICE50AVQS1R-1/ICE50FVS1R-1</v>
          </cell>
          <cell r="B735" t="str">
            <v>Бытовой кондиционер</v>
          </cell>
          <cell r="C735">
            <v>0</v>
          </cell>
          <cell r="D735">
            <v>0</v>
          </cell>
          <cell r="E735">
            <v>93280</v>
          </cell>
        </row>
        <row r="736">
          <cell r="A736" t="str">
            <v>ICE50AVQS1R-2/ICE50FVS1R-2</v>
          </cell>
          <cell r="B736" t="str">
            <v>Бытовой кондиционер</v>
          </cell>
          <cell r="C736">
            <v>0</v>
          </cell>
          <cell r="D736">
            <v>0</v>
          </cell>
          <cell r="E736">
            <v>88990</v>
          </cell>
        </row>
        <row r="737">
          <cell r="A737" t="str">
            <v>ICE60AVQ1-1/ICE60FV1-1</v>
          </cell>
          <cell r="B737" t="str">
            <v>Бытовой кондиционер</v>
          </cell>
          <cell r="C737">
            <v>0</v>
          </cell>
          <cell r="D737">
            <v>0</v>
          </cell>
          <cell r="E737">
            <v>86790</v>
          </cell>
        </row>
        <row r="738">
          <cell r="A738" t="str">
            <v>ICE60AVQ1/ICE60FV1</v>
          </cell>
          <cell r="B738" t="str">
            <v>Бытовой кондиционер</v>
          </cell>
          <cell r="C738">
            <v>0</v>
          </cell>
          <cell r="D738">
            <v>0</v>
          </cell>
          <cell r="E738">
            <v>78090</v>
          </cell>
        </row>
        <row r="739">
          <cell r="A739" t="str">
            <v>ICE70AVQS1R-2/ICE70FVS1R-2</v>
          </cell>
          <cell r="B739" t="str">
            <v>Бытовой кондиционер</v>
          </cell>
          <cell r="C739">
            <v>0</v>
          </cell>
          <cell r="D739">
            <v>0</v>
          </cell>
          <cell r="E739">
            <v>109590</v>
          </cell>
        </row>
        <row r="740">
          <cell r="A740" t="str">
            <v>ICE80AVQ1-1/ICE80FV1-1</v>
          </cell>
          <cell r="B740" t="str">
            <v>Бытовой кондиционер</v>
          </cell>
          <cell r="C740">
            <v>0</v>
          </cell>
          <cell r="D740">
            <v>0</v>
          </cell>
          <cell r="E740">
            <v>126490</v>
          </cell>
        </row>
        <row r="741">
          <cell r="A741" t="str">
            <v>ICE95AVQ1-1/ICE95FV1-1</v>
          </cell>
          <cell r="B741" t="str">
            <v>Бытовой кондиционер</v>
          </cell>
          <cell r="C741">
            <v>0</v>
          </cell>
          <cell r="D741">
            <v>0</v>
          </cell>
          <cell r="E741">
            <v>147790</v>
          </cell>
        </row>
        <row r="742">
          <cell r="A742" t="str">
            <v>MIR20AVQ1/MIR20FV1</v>
          </cell>
          <cell r="B742" t="str">
            <v>Бытовой кондиционер</v>
          </cell>
          <cell r="C742">
            <v>0</v>
          </cell>
          <cell r="D742">
            <v>0</v>
          </cell>
          <cell r="E742">
            <v>30990</v>
          </cell>
        </row>
        <row r="743">
          <cell r="A743" t="str">
            <v>MIR20AVQ1R/MIR20FV1R</v>
          </cell>
          <cell r="B743" t="str">
            <v>Бытовой кондиционер</v>
          </cell>
          <cell r="C743">
            <v>0</v>
          </cell>
          <cell r="D743">
            <v>0</v>
          </cell>
          <cell r="E743">
            <v>34390</v>
          </cell>
        </row>
        <row r="744">
          <cell r="A744" t="str">
            <v>MIR25AVQ1/MIR25FV1</v>
          </cell>
          <cell r="B744" t="str">
            <v>Бытовой кондиционер</v>
          </cell>
          <cell r="C744">
            <v>0</v>
          </cell>
          <cell r="D744">
            <v>0</v>
          </cell>
          <cell r="E744">
            <v>33290</v>
          </cell>
        </row>
        <row r="745">
          <cell r="A745" t="str">
            <v>MIR25AVQ1R/MIR25FV1R</v>
          </cell>
          <cell r="B745" t="str">
            <v>Бытовой кондиционер</v>
          </cell>
          <cell r="C745">
            <v>0</v>
          </cell>
          <cell r="D745">
            <v>0</v>
          </cell>
          <cell r="E745">
            <v>36990</v>
          </cell>
        </row>
        <row r="746">
          <cell r="A746" t="str">
            <v>MIR25AVQS1R-1/MIR25FVS1R-1</v>
          </cell>
          <cell r="B746" t="str">
            <v>Бытовой кондиционер</v>
          </cell>
          <cell r="C746">
            <v>0</v>
          </cell>
          <cell r="D746">
            <v>0</v>
          </cell>
          <cell r="E746">
            <v>53090</v>
          </cell>
        </row>
        <row r="747">
          <cell r="A747" t="str">
            <v>MIR25AVQS1R/MIR25FVS1R</v>
          </cell>
          <cell r="B747" t="str">
            <v>Бытовой кондиционер</v>
          </cell>
          <cell r="C747">
            <v>0</v>
          </cell>
          <cell r="D747">
            <v>0</v>
          </cell>
          <cell r="E747">
            <v>55990</v>
          </cell>
        </row>
        <row r="748">
          <cell r="A748" t="str">
            <v>MIR35AVQ1/MIR35FV1</v>
          </cell>
          <cell r="B748" t="str">
            <v>Бытовой кондиционер</v>
          </cell>
          <cell r="C748">
            <v>0</v>
          </cell>
          <cell r="D748">
            <v>0</v>
          </cell>
          <cell r="E748">
            <v>42690</v>
          </cell>
        </row>
        <row r="749">
          <cell r="A749" t="str">
            <v>MIR35AVQ1R/MIR35FV1R</v>
          </cell>
          <cell r="B749" t="str">
            <v>Бытовой кондиционер</v>
          </cell>
          <cell r="C749">
            <v>0</v>
          </cell>
          <cell r="D749">
            <v>0</v>
          </cell>
          <cell r="E749">
            <v>47390</v>
          </cell>
        </row>
        <row r="750">
          <cell r="A750" t="str">
            <v>MIR35AVQS1R-1/MIR35FVS1R-1</v>
          </cell>
          <cell r="B750" t="str">
            <v>Бытовой кондиционер</v>
          </cell>
          <cell r="C750">
            <v>0</v>
          </cell>
          <cell r="D750">
            <v>0</v>
          </cell>
          <cell r="E750">
            <v>57790</v>
          </cell>
        </row>
        <row r="751">
          <cell r="A751" t="str">
            <v>MIR35AVQS1R/MIR35FVS1R</v>
          </cell>
          <cell r="B751" t="str">
            <v>Бытовой кондиционер</v>
          </cell>
          <cell r="C751">
            <v>0</v>
          </cell>
          <cell r="D751">
            <v>0</v>
          </cell>
          <cell r="E751">
            <v>60990</v>
          </cell>
        </row>
        <row r="752">
          <cell r="A752" t="str">
            <v>MIR50AVQ1/MIR50FV1</v>
          </cell>
          <cell r="B752" t="str">
            <v>Бытовой кондиционер</v>
          </cell>
          <cell r="C752">
            <v>0</v>
          </cell>
          <cell r="D752">
            <v>0</v>
          </cell>
          <cell r="E752">
            <v>67890</v>
          </cell>
        </row>
        <row r="753">
          <cell r="A753" t="str">
            <v>MIR50AVQ1R/MIR50FV1R</v>
          </cell>
          <cell r="B753" t="str">
            <v>Бытовой кондиционер</v>
          </cell>
          <cell r="C753">
            <v>0</v>
          </cell>
          <cell r="D753">
            <v>0</v>
          </cell>
          <cell r="E753">
            <v>75490</v>
          </cell>
        </row>
        <row r="754">
          <cell r="A754" t="str">
            <v>MIR50AVQS1R-1/MIR50FVS1R-1</v>
          </cell>
          <cell r="B754" t="str">
            <v>Бытовой кондиционер</v>
          </cell>
          <cell r="C754">
            <v>0</v>
          </cell>
          <cell r="D754">
            <v>0</v>
          </cell>
          <cell r="E754">
            <v>95790</v>
          </cell>
        </row>
        <row r="755">
          <cell r="A755" t="str">
            <v>MIR70AVQ1/MIR70FV1</v>
          </cell>
          <cell r="B755" t="str">
            <v>Бытовой кондиционер</v>
          </cell>
          <cell r="C755">
            <v>0</v>
          </cell>
          <cell r="D755">
            <v>0</v>
          </cell>
          <cell r="E755">
            <v>83190</v>
          </cell>
        </row>
        <row r="756">
          <cell r="A756" t="str">
            <v>MIR70AVQ1R/MIR70FV1R</v>
          </cell>
          <cell r="B756" t="str">
            <v>Бытовой кондиционер</v>
          </cell>
          <cell r="C756">
            <v>0</v>
          </cell>
          <cell r="D756">
            <v>0</v>
          </cell>
          <cell r="E756">
            <v>92390</v>
          </cell>
        </row>
        <row r="757">
          <cell r="A757" t="str">
            <v>MIR70AVQS1R-1/MIR70FVS1R-1</v>
          </cell>
          <cell r="B757" t="str">
            <v>Бытовой кондиционер</v>
          </cell>
          <cell r="C757">
            <v>0</v>
          </cell>
          <cell r="D757">
            <v>0</v>
          </cell>
          <cell r="E757">
            <v>126290</v>
          </cell>
        </row>
        <row r="758">
          <cell r="A758" t="str">
            <v>MIR70AVQS1R/MIR70FVS1R</v>
          </cell>
          <cell r="B758" t="str">
            <v>Бытовой кондиционер</v>
          </cell>
          <cell r="C758">
            <v>0</v>
          </cell>
          <cell r="D758">
            <v>0</v>
          </cell>
          <cell r="E758">
            <v>134990</v>
          </cell>
        </row>
        <row r="759">
          <cell r="A759" t="str">
            <v>SIB25AVQS1R/SIB25FVS1R</v>
          </cell>
          <cell r="B759" t="str">
            <v>Тепловой насос</v>
          </cell>
          <cell r="C759">
            <v>0</v>
          </cell>
          <cell r="D759">
            <v>0</v>
          </cell>
          <cell r="E759">
            <v>65290</v>
          </cell>
        </row>
        <row r="760">
          <cell r="A760" t="str">
            <v>SIB35AVQS1R/SIB35FVS1R</v>
          </cell>
          <cell r="B760" t="str">
            <v>Тепловой насос</v>
          </cell>
          <cell r="C760">
            <v>0</v>
          </cell>
          <cell r="D760">
            <v>0</v>
          </cell>
          <cell r="E760">
            <v>71890</v>
          </cell>
        </row>
        <row r="761">
          <cell r="A761" t="str">
            <v>SIB50AVQS1R/SIB50FVS1R</v>
          </cell>
          <cell r="B761" t="str">
            <v>Тепловой насос</v>
          </cell>
          <cell r="C761">
            <v>0</v>
          </cell>
          <cell r="D761">
            <v>0</v>
          </cell>
          <cell r="E761">
            <v>108090</v>
          </cell>
        </row>
        <row r="762">
          <cell r="A762" t="str">
            <v>SIB70AVQS1R/SIB70FVS1R</v>
          </cell>
          <cell r="B762" t="str">
            <v>Тепловой насос</v>
          </cell>
          <cell r="C762">
            <v>0</v>
          </cell>
          <cell r="D762">
            <v>0</v>
          </cell>
          <cell r="E762">
            <v>142390</v>
          </cell>
        </row>
        <row r="763">
          <cell r="A763" t="str">
            <v>UNI25AVQS1R/UNI25FVS1R</v>
          </cell>
          <cell r="B763" t="str">
            <v>Тепловой насос</v>
          </cell>
          <cell r="C763">
            <v>0</v>
          </cell>
          <cell r="D763">
            <v>0</v>
          </cell>
          <cell r="E763">
            <v>70790</v>
          </cell>
        </row>
        <row r="764">
          <cell r="A764" t="str">
            <v>UNI35AVQS1R/UNI35FVS1R</v>
          </cell>
          <cell r="B764" t="str">
            <v>Тепловой насос</v>
          </cell>
          <cell r="C764">
            <v>0</v>
          </cell>
          <cell r="D764">
            <v>0</v>
          </cell>
          <cell r="E764">
            <v>89590</v>
          </cell>
        </row>
        <row r="765">
          <cell r="A765" t="str">
            <v>FDXM25F9/RXM25R9</v>
          </cell>
          <cell r="B765" t="str">
            <v>Канальный кондиционер</v>
          </cell>
          <cell r="C765">
            <v>0</v>
          </cell>
          <cell r="D765">
            <v>0</v>
          </cell>
          <cell r="E765">
            <v>227400</v>
          </cell>
        </row>
        <row r="766">
          <cell r="A766" t="str">
            <v>FDXM35F9/RXM35R9</v>
          </cell>
          <cell r="B766" t="str">
            <v>Канальный кондиционер</v>
          </cell>
          <cell r="C766">
            <v>0</v>
          </cell>
          <cell r="D766">
            <v>0</v>
          </cell>
          <cell r="E766">
            <v>264800</v>
          </cell>
        </row>
        <row r="767">
          <cell r="A767" t="str">
            <v>FDXM50F9/RXM50R</v>
          </cell>
          <cell r="B767" t="str">
            <v>Канальный кондиционер</v>
          </cell>
          <cell r="C767">
            <v>0</v>
          </cell>
          <cell r="D767">
            <v>0</v>
          </cell>
          <cell r="E767">
            <v>360300</v>
          </cell>
        </row>
        <row r="768">
          <cell r="A768" t="str">
            <v>FDXM60F9/RXM60R</v>
          </cell>
          <cell r="B768" t="str">
            <v>Канальный кондиционер</v>
          </cell>
          <cell r="C768">
            <v>0</v>
          </cell>
          <cell r="D768">
            <v>0</v>
          </cell>
          <cell r="E768">
            <v>381800</v>
          </cell>
        </row>
        <row r="769">
          <cell r="A769" t="str">
            <v>FTXB20C/RXB20C/-30</v>
          </cell>
          <cell r="B769" t="str">
            <v>Бытовой кондиционер</v>
          </cell>
          <cell r="C769">
            <v>0</v>
          </cell>
          <cell r="D769">
            <v>0</v>
          </cell>
          <cell r="E769">
            <v>70400</v>
          </cell>
        </row>
        <row r="770">
          <cell r="A770" t="str">
            <v>FTXF20C/RXF20C</v>
          </cell>
          <cell r="B770" t="str">
            <v>Бытовой кондиционер</v>
          </cell>
          <cell r="C770">
            <v>0</v>
          </cell>
          <cell r="D770">
            <v>0</v>
          </cell>
          <cell r="E770">
            <v>79800</v>
          </cell>
        </row>
        <row r="771">
          <cell r="A771" t="str">
            <v>FTXF20D/RXF20D</v>
          </cell>
          <cell r="B771" t="str">
            <v>Бытовой кондиционер</v>
          </cell>
          <cell r="C771">
            <v>0</v>
          </cell>
          <cell r="D771">
            <v>0</v>
          </cell>
          <cell r="E771">
            <v>80600</v>
          </cell>
        </row>
        <row r="772">
          <cell r="A772" t="str">
            <v>FTXF20D/RXF20D/-40</v>
          </cell>
          <cell r="B772" t="str">
            <v>Бытовой кондиционер с низкотемпературной доработкой</v>
          </cell>
          <cell r="C772">
            <v>0</v>
          </cell>
          <cell r="D772">
            <v>0</v>
          </cell>
          <cell r="E772">
            <v>92600</v>
          </cell>
        </row>
        <row r="773">
          <cell r="A773" t="str">
            <v>FTXF20E/RXF20E</v>
          </cell>
          <cell r="B773" t="str">
            <v>Бытовой кондиционер</v>
          </cell>
          <cell r="C773">
            <v>0</v>
          </cell>
          <cell r="D773">
            <v>0</v>
          </cell>
          <cell r="E773">
            <v>117600</v>
          </cell>
        </row>
        <row r="774">
          <cell r="A774" t="str">
            <v>FTXF20E/RXF20E/-40</v>
          </cell>
          <cell r="B774" t="str">
            <v>Бытовой кондиционер с низкотемпературной доработкой</v>
          </cell>
          <cell r="C774">
            <v>0</v>
          </cell>
          <cell r="D774">
            <v>0</v>
          </cell>
          <cell r="E774">
            <v>129800</v>
          </cell>
        </row>
        <row r="775">
          <cell r="A775" t="str">
            <v>FTXF20F/RXF20F</v>
          </cell>
          <cell r="B775" t="str">
            <v>Бытовой кондиционер</v>
          </cell>
          <cell r="C775">
            <v>0</v>
          </cell>
          <cell r="D775">
            <v>0</v>
          </cell>
          <cell r="E775">
            <v>119700</v>
          </cell>
        </row>
        <row r="776">
          <cell r="A776" t="str">
            <v>FTXF25D/RXF25D</v>
          </cell>
          <cell r="B776" t="str">
            <v>Бытовой кондиционер</v>
          </cell>
          <cell r="C776">
            <v>0</v>
          </cell>
          <cell r="D776">
            <v>0</v>
          </cell>
          <cell r="E776">
            <v>82800</v>
          </cell>
        </row>
        <row r="777">
          <cell r="A777" t="str">
            <v>FTXF25D/RXF25D/-40</v>
          </cell>
          <cell r="B777" t="str">
            <v>Бытовой кондиционер с низкотемпературной доработкой</v>
          </cell>
          <cell r="C777">
            <v>0</v>
          </cell>
          <cell r="D777">
            <v>0</v>
          </cell>
          <cell r="E777">
            <v>94700</v>
          </cell>
        </row>
        <row r="778">
          <cell r="A778" t="str">
            <v>FTXF25E/RXF25E</v>
          </cell>
          <cell r="B778" t="str">
            <v>Бытовой кондиционер</v>
          </cell>
          <cell r="C778">
            <v>0</v>
          </cell>
          <cell r="D778">
            <v>0</v>
          </cell>
          <cell r="E778">
            <v>120700</v>
          </cell>
        </row>
        <row r="779">
          <cell r="A779" t="str">
            <v>FTXF25E/RXF25E/-40</v>
          </cell>
          <cell r="B779" t="str">
            <v>Бытовой кондиционер с низкотемпературной доработкой</v>
          </cell>
          <cell r="C779">
            <v>0</v>
          </cell>
          <cell r="D779">
            <v>0</v>
          </cell>
          <cell r="E779">
            <v>132800</v>
          </cell>
        </row>
        <row r="780">
          <cell r="A780" t="str">
            <v>FTXF25F/RXF25F</v>
          </cell>
          <cell r="B780" t="str">
            <v>Бытовой кондиционер</v>
          </cell>
          <cell r="C780">
            <v>0</v>
          </cell>
          <cell r="D780">
            <v>0</v>
          </cell>
          <cell r="E780">
            <v>134400</v>
          </cell>
        </row>
        <row r="781">
          <cell r="A781" t="str">
            <v>FTXF35D/RXF35D</v>
          </cell>
          <cell r="B781" t="str">
            <v>Бытовой кондиционер</v>
          </cell>
          <cell r="C781">
            <v>0</v>
          </cell>
          <cell r="D781">
            <v>0</v>
          </cell>
          <cell r="E781">
            <v>95000</v>
          </cell>
        </row>
        <row r="782">
          <cell r="A782" t="str">
            <v>FTXF35D/RXF35D/-40</v>
          </cell>
          <cell r="B782" t="str">
            <v>Бытовой кондиционер с низкотемпературной доработкой</v>
          </cell>
          <cell r="C782">
            <v>0</v>
          </cell>
          <cell r="D782">
            <v>0</v>
          </cell>
          <cell r="E782">
            <v>101500</v>
          </cell>
        </row>
        <row r="783">
          <cell r="A783" t="str">
            <v>FTXF35E/RXF35E</v>
          </cell>
          <cell r="B783" t="str">
            <v>Бытовой кондиционер</v>
          </cell>
          <cell r="C783">
            <v>0</v>
          </cell>
          <cell r="D783">
            <v>0</v>
          </cell>
          <cell r="E783">
            <v>138600</v>
          </cell>
        </row>
        <row r="784">
          <cell r="A784" t="str">
            <v>FTXF35E/RXF35E/-40</v>
          </cell>
          <cell r="B784" t="str">
            <v>Бытовой кондиционер с низкотемпературной доработкой</v>
          </cell>
          <cell r="C784">
            <v>0</v>
          </cell>
          <cell r="D784">
            <v>0</v>
          </cell>
          <cell r="E784">
            <v>142400</v>
          </cell>
        </row>
        <row r="785">
          <cell r="A785" t="str">
            <v>FTXF35F/RXF35F</v>
          </cell>
          <cell r="B785" t="str">
            <v>Бытовой кондиционер</v>
          </cell>
          <cell r="C785">
            <v>0</v>
          </cell>
          <cell r="D785">
            <v>0</v>
          </cell>
          <cell r="E785">
            <v>154300</v>
          </cell>
        </row>
        <row r="786">
          <cell r="A786" t="str">
            <v>FTXF42E/RXF42E</v>
          </cell>
          <cell r="B786" t="str">
            <v>Бытовой кондиционер</v>
          </cell>
          <cell r="C786">
            <v>0</v>
          </cell>
          <cell r="D786">
            <v>0</v>
          </cell>
          <cell r="E786">
            <v>216490</v>
          </cell>
        </row>
        <row r="787">
          <cell r="A787" t="str">
            <v>FTXF50D/RXF50D</v>
          </cell>
          <cell r="B787" t="str">
            <v>Бытовой кондиционер</v>
          </cell>
          <cell r="C787">
            <v>0</v>
          </cell>
          <cell r="D787">
            <v>0</v>
          </cell>
          <cell r="E787">
            <v>162100</v>
          </cell>
        </row>
        <row r="788">
          <cell r="A788" t="str">
            <v>FTXF50D/RXF50D/-40</v>
          </cell>
          <cell r="B788" t="str">
            <v>Бытовой кондиционер с низкотемпературной доработкой</v>
          </cell>
          <cell r="C788">
            <v>0</v>
          </cell>
          <cell r="D788">
            <v>0</v>
          </cell>
          <cell r="E788">
            <v>165000</v>
          </cell>
        </row>
        <row r="789">
          <cell r="A789" t="str">
            <v>FTXF50F/RXF50F</v>
          </cell>
          <cell r="B789" t="str">
            <v>Бытовой кондиционер</v>
          </cell>
          <cell r="C789">
            <v>0</v>
          </cell>
          <cell r="D789">
            <v>0</v>
          </cell>
          <cell r="E789">
            <v>255100</v>
          </cell>
        </row>
        <row r="790">
          <cell r="A790" t="str">
            <v>FTXF50F/RXF50F/-40</v>
          </cell>
          <cell r="B790" t="str">
            <v>Бытовой кондиционер</v>
          </cell>
          <cell r="C790">
            <v>0</v>
          </cell>
          <cell r="D790">
            <v>0</v>
          </cell>
          <cell r="E790">
            <v>270700</v>
          </cell>
        </row>
        <row r="791">
          <cell r="A791" t="str">
            <v>FTXF60D/RXF60D</v>
          </cell>
          <cell r="B791" t="str">
            <v>Бытовой кондиционер</v>
          </cell>
          <cell r="C791">
            <v>0</v>
          </cell>
          <cell r="D791">
            <v>0</v>
          </cell>
          <cell r="E791">
            <v>182800</v>
          </cell>
        </row>
        <row r="792">
          <cell r="A792" t="str">
            <v>FTXF60D/RXF60D/-40</v>
          </cell>
          <cell r="B792" t="str">
            <v>Бытовой кондиционер с низкотемпературной доработкой</v>
          </cell>
          <cell r="C792">
            <v>0</v>
          </cell>
          <cell r="D792">
            <v>0</v>
          </cell>
          <cell r="E792">
            <v>193500</v>
          </cell>
        </row>
        <row r="793">
          <cell r="A793" t="str">
            <v>FTXF60F/RXF60D9</v>
          </cell>
          <cell r="B793" t="str">
            <v>Бытовой кондиционер</v>
          </cell>
          <cell r="C793">
            <v>0</v>
          </cell>
          <cell r="D793">
            <v>0</v>
          </cell>
          <cell r="E793">
            <v>284600</v>
          </cell>
        </row>
        <row r="794">
          <cell r="A794" t="str">
            <v>FTXF60F/RXF60D9/-40</v>
          </cell>
          <cell r="B794" t="str">
            <v>Бытовой кондиционер</v>
          </cell>
          <cell r="C794">
            <v>0</v>
          </cell>
          <cell r="D794">
            <v>0</v>
          </cell>
          <cell r="E794">
            <v>300600</v>
          </cell>
        </row>
        <row r="795">
          <cell r="A795" t="str">
            <v>FTXF71D/RXF71D</v>
          </cell>
          <cell r="B795" t="str">
            <v>Бытовой кондиционер</v>
          </cell>
          <cell r="C795">
            <v>0</v>
          </cell>
          <cell r="D795">
            <v>0</v>
          </cell>
          <cell r="E795">
            <v>196100</v>
          </cell>
        </row>
        <row r="796">
          <cell r="A796" t="str">
            <v>FTXF71D/RXF71D/-40</v>
          </cell>
          <cell r="B796" t="str">
            <v>Бытовой кондиционер с низкотемпературной доработкой</v>
          </cell>
          <cell r="C796">
            <v>0</v>
          </cell>
          <cell r="D796">
            <v>0</v>
          </cell>
          <cell r="E796">
            <v>203200</v>
          </cell>
        </row>
        <row r="797">
          <cell r="A797" t="str">
            <v>FTXF71F/RXF71D9</v>
          </cell>
          <cell r="B797" t="str">
            <v>Бытовой кондиционер</v>
          </cell>
          <cell r="C797">
            <v>0</v>
          </cell>
          <cell r="D797">
            <v>0</v>
          </cell>
          <cell r="E797">
            <v>301300</v>
          </cell>
        </row>
        <row r="798">
          <cell r="A798" t="str">
            <v>FTXF71F/RXF71D9/-40</v>
          </cell>
          <cell r="B798" t="str">
            <v>Бытовой кондиционер</v>
          </cell>
          <cell r="C798">
            <v>0</v>
          </cell>
          <cell r="D798">
            <v>0</v>
          </cell>
          <cell r="E798">
            <v>317200</v>
          </cell>
        </row>
        <row r="799">
          <cell r="A799" t="str">
            <v>FTXJ20AB/RXJ20A</v>
          </cell>
          <cell r="B799" t="str">
            <v>Бытовой кондиционер</v>
          </cell>
          <cell r="C799">
            <v>0</v>
          </cell>
          <cell r="D799">
            <v>0</v>
          </cell>
          <cell r="E799">
            <v>240800</v>
          </cell>
        </row>
        <row r="800">
          <cell r="A800" t="str">
            <v>FTXJ20AB9/RXJ20A9</v>
          </cell>
          <cell r="B800" t="str">
            <v>Бытовой кондиционер</v>
          </cell>
          <cell r="C800">
            <v>0</v>
          </cell>
          <cell r="D800">
            <v>0</v>
          </cell>
          <cell r="E800">
            <v>305000</v>
          </cell>
        </row>
        <row r="801">
          <cell r="A801" t="str">
            <v>FTXJ20AS/RXJ20A</v>
          </cell>
          <cell r="B801" t="str">
            <v>Бытовой кондиционер</v>
          </cell>
          <cell r="C801">
            <v>0</v>
          </cell>
          <cell r="D801">
            <v>0</v>
          </cell>
          <cell r="E801">
            <v>240800</v>
          </cell>
        </row>
        <row r="802">
          <cell r="A802" t="str">
            <v>FTXJ20AS9/RXJ20A9</v>
          </cell>
          <cell r="B802" t="str">
            <v>Бытовой кондиционер</v>
          </cell>
          <cell r="C802">
            <v>0</v>
          </cell>
          <cell r="D802">
            <v>0</v>
          </cell>
          <cell r="E802">
            <v>305000</v>
          </cell>
        </row>
        <row r="803">
          <cell r="A803" t="str">
            <v>FTXJ20AW/RXJ20A</v>
          </cell>
          <cell r="B803" t="str">
            <v>Бытовой кондиционер</v>
          </cell>
          <cell r="C803">
            <v>0</v>
          </cell>
          <cell r="D803">
            <v>0</v>
          </cell>
          <cell r="E803">
            <v>232200</v>
          </cell>
        </row>
        <row r="804">
          <cell r="A804" t="str">
            <v>FTXJ20AW9/RXJ20A9</v>
          </cell>
          <cell r="B804" t="str">
            <v>Бытовой кондиционер</v>
          </cell>
          <cell r="C804">
            <v>0</v>
          </cell>
          <cell r="D804">
            <v>0</v>
          </cell>
          <cell r="E804">
            <v>293000</v>
          </cell>
        </row>
        <row r="805">
          <cell r="A805" t="str">
            <v>FTXJ25AB/RXJ25A</v>
          </cell>
          <cell r="B805" t="str">
            <v>Бытовой кондиционер</v>
          </cell>
          <cell r="C805">
            <v>0</v>
          </cell>
          <cell r="D805">
            <v>0</v>
          </cell>
          <cell r="E805">
            <v>259700</v>
          </cell>
        </row>
        <row r="806">
          <cell r="A806" t="str">
            <v>FTXJ25AB9/RXJ25A9</v>
          </cell>
          <cell r="B806" t="str">
            <v>Бытовой кондиционер</v>
          </cell>
          <cell r="C806">
            <v>0</v>
          </cell>
          <cell r="D806">
            <v>0</v>
          </cell>
          <cell r="E806">
            <v>331200</v>
          </cell>
        </row>
        <row r="807">
          <cell r="A807" t="str">
            <v>FTXJ25AS/RXJ25A</v>
          </cell>
          <cell r="B807" t="str">
            <v>Бытовой кондиционер</v>
          </cell>
          <cell r="C807">
            <v>0</v>
          </cell>
          <cell r="D807">
            <v>0</v>
          </cell>
          <cell r="E807">
            <v>259700</v>
          </cell>
        </row>
        <row r="808">
          <cell r="A808" t="str">
            <v>FTXJ25AS9/RXJ25A9</v>
          </cell>
          <cell r="B808" t="str">
            <v>Бытовой кондиционер</v>
          </cell>
          <cell r="C808">
            <v>0</v>
          </cell>
          <cell r="D808">
            <v>0</v>
          </cell>
          <cell r="E808">
            <v>331200</v>
          </cell>
        </row>
        <row r="809">
          <cell r="A809" t="str">
            <v>FTXJ25AW/RXJ25A</v>
          </cell>
          <cell r="B809" t="str">
            <v>Бытовой кондиционер</v>
          </cell>
          <cell r="C809">
            <v>0</v>
          </cell>
          <cell r="D809">
            <v>0</v>
          </cell>
          <cell r="E809">
            <v>251100</v>
          </cell>
        </row>
        <row r="810">
          <cell r="A810" t="str">
            <v>FTXJ25AW9/RXJ25A9</v>
          </cell>
          <cell r="B810" t="str">
            <v>Бытовой кондиционер</v>
          </cell>
          <cell r="C810">
            <v>0</v>
          </cell>
          <cell r="D810">
            <v>0</v>
          </cell>
          <cell r="E810">
            <v>324400</v>
          </cell>
        </row>
        <row r="811">
          <cell r="A811" t="str">
            <v>FTXJ35AB/RXJ35A</v>
          </cell>
          <cell r="B811" t="str">
            <v>Бытовой кондиционер</v>
          </cell>
          <cell r="C811">
            <v>0</v>
          </cell>
          <cell r="D811">
            <v>0</v>
          </cell>
          <cell r="E811">
            <v>311400</v>
          </cell>
        </row>
        <row r="812">
          <cell r="A812" t="str">
            <v>FTXJ35AB9/RXJ35A9</v>
          </cell>
          <cell r="B812" t="str">
            <v>Бытовой кондиционер</v>
          </cell>
          <cell r="C812">
            <v>0</v>
          </cell>
          <cell r="D812">
            <v>0</v>
          </cell>
          <cell r="E812">
            <v>400400</v>
          </cell>
        </row>
        <row r="813">
          <cell r="A813" t="str">
            <v>FTXJ35AS/RXJ35A</v>
          </cell>
          <cell r="B813" t="str">
            <v>Бытовой кондиционер</v>
          </cell>
          <cell r="C813">
            <v>0</v>
          </cell>
          <cell r="D813">
            <v>0</v>
          </cell>
          <cell r="E813">
            <v>311400</v>
          </cell>
        </row>
        <row r="814">
          <cell r="A814" t="str">
            <v>FTXJ35AS9/RXJ35A9</v>
          </cell>
          <cell r="B814" t="str">
            <v>Бытовой кондиционер</v>
          </cell>
          <cell r="C814">
            <v>0</v>
          </cell>
          <cell r="D814">
            <v>0</v>
          </cell>
          <cell r="E814">
            <v>399000</v>
          </cell>
        </row>
        <row r="815">
          <cell r="A815" t="str">
            <v>FTXJ35AW/RXJ35A</v>
          </cell>
          <cell r="B815" t="str">
            <v>Бытовой кондиционер</v>
          </cell>
          <cell r="C815">
            <v>0</v>
          </cell>
          <cell r="D815">
            <v>0</v>
          </cell>
          <cell r="E815">
            <v>300200</v>
          </cell>
        </row>
        <row r="816">
          <cell r="A816" t="str">
            <v>FTXJ35AW9/RXJ35A9</v>
          </cell>
          <cell r="B816" t="str">
            <v>Бытовой кондиционер</v>
          </cell>
          <cell r="C816">
            <v>0</v>
          </cell>
          <cell r="D816">
            <v>0</v>
          </cell>
          <cell r="E816">
            <v>393800</v>
          </cell>
        </row>
        <row r="817">
          <cell r="A817" t="str">
            <v>FTXJ35MS/RXJ35M</v>
          </cell>
          <cell r="B817" t="str">
            <v>Бытовой кондиционер</v>
          </cell>
          <cell r="C817">
            <v>0</v>
          </cell>
          <cell r="D817">
            <v>0</v>
          </cell>
          <cell r="E817">
            <v>205050</v>
          </cell>
        </row>
        <row r="818">
          <cell r="A818" t="str">
            <v>FTXJ50AB/RXJ50A</v>
          </cell>
          <cell r="B818" t="str">
            <v>Бытовой кондиционер</v>
          </cell>
          <cell r="C818">
            <v>0</v>
          </cell>
          <cell r="D818">
            <v>0</v>
          </cell>
          <cell r="E818">
            <v>402346</v>
          </cell>
        </row>
        <row r="819">
          <cell r="A819" t="str">
            <v>FTXJ50AB9/RXJ50A9</v>
          </cell>
          <cell r="B819" t="str">
            <v>Бытовой кондиционер</v>
          </cell>
          <cell r="C819">
            <v>0</v>
          </cell>
          <cell r="D819">
            <v>0</v>
          </cell>
          <cell r="E819">
            <v>516400</v>
          </cell>
        </row>
        <row r="820">
          <cell r="A820" t="str">
            <v>FTXJ50AS/RXJ50A</v>
          </cell>
          <cell r="B820" t="str">
            <v>Бытовой кондиционер</v>
          </cell>
          <cell r="C820">
            <v>0</v>
          </cell>
          <cell r="D820">
            <v>0</v>
          </cell>
          <cell r="E820">
            <v>375400</v>
          </cell>
        </row>
        <row r="821">
          <cell r="A821" t="str">
            <v>FTXJ50AS9/RXJ50A9</v>
          </cell>
          <cell r="B821" t="str">
            <v>Бытовой кондиционер</v>
          </cell>
          <cell r="C821">
            <v>0</v>
          </cell>
          <cell r="D821">
            <v>0</v>
          </cell>
          <cell r="E821">
            <v>511100</v>
          </cell>
        </row>
        <row r="822">
          <cell r="A822" t="str">
            <v>FTXJ50AW/RXJ50A</v>
          </cell>
          <cell r="B822" t="str">
            <v>Бытовой кондиционер</v>
          </cell>
          <cell r="C822">
            <v>0</v>
          </cell>
          <cell r="D822">
            <v>0</v>
          </cell>
          <cell r="E822">
            <v>362100</v>
          </cell>
        </row>
        <row r="823">
          <cell r="A823" t="str">
            <v>FTXJ50AW9/RXJ50A9</v>
          </cell>
          <cell r="B823" t="str">
            <v>Бытовой кондиционер</v>
          </cell>
          <cell r="C823">
            <v>0</v>
          </cell>
          <cell r="D823">
            <v>0</v>
          </cell>
          <cell r="E823">
            <v>498800</v>
          </cell>
        </row>
        <row r="824">
          <cell r="A824" t="str">
            <v>FTXM20A/RXM20A</v>
          </cell>
          <cell r="B824" t="str">
            <v>Бытовой кондиционер</v>
          </cell>
          <cell r="C824">
            <v>0</v>
          </cell>
          <cell r="D824">
            <v>0</v>
          </cell>
          <cell r="E824">
            <v>228900</v>
          </cell>
        </row>
        <row r="825">
          <cell r="A825" t="str">
            <v>FTXM20R/RXM20R9</v>
          </cell>
          <cell r="B825" t="str">
            <v>Бытовой кондиционер</v>
          </cell>
          <cell r="C825">
            <v>0</v>
          </cell>
          <cell r="D825">
            <v>0</v>
          </cell>
          <cell r="E825">
            <v>187500</v>
          </cell>
        </row>
        <row r="826">
          <cell r="A826" t="str">
            <v>FTXM25A/RXM25A</v>
          </cell>
          <cell r="B826" t="str">
            <v>Бытовой кондиционер</v>
          </cell>
          <cell r="C826">
            <v>0</v>
          </cell>
          <cell r="D826">
            <v>0</v>
          </cell>
          <cell r="E826">
            <v>229300</v>
          </cell>
        </row>
        <row r="827">
          <cell r="A827" t="str">
            <v>FTXM25A/RXM25A9</v>
          </cell>
          <cell r="B827" t="str">
            <v>Бытовой кондиционер</v>
          </cell>
          <cell r="C827">
            <v>0</v>
          </cell>
          <cell r="D827">
            <v>0</v>
          </cell>
          <cell r="E827">
            <v>257300</v>
          </cell>
        </row>
        <row r="828">
          <cell r="A828" t="str">
            <v>FTXM25R/RXM25R9</v>
          </cell>
          <cell r="B828" t="str">
            <v>Бытовой кондиционер</v>
          </cell>
          <cell r="C828">
            <v>0</v>
          </cell>
          <cell r="D828">
            <v>0</v>
          </cell>
          <cell r="E828">
            <v>208100</v>
          </cell>
        </row>
        <row r="829">
          <cell r="A829" t="str">
            <v>FTXM35A/RXM35A</v>
          </cell>
          <cell r="B829" t="str">
            <v>Бытовой кондиционер</v>
          </cell>
          <cell r="C829">
            <v>0</v>
          </cell>
          <cell r="D829">
            <v>0</v>
          </cell>
          <cell r="E829">
            <v>302300</v>
          </cell>
        </row>
        <row r="830">
          <cell r="A830" t="str">
            <v>FTXM35A/RXM35A9</v>
          </cell>
          <cell r="B830" t="str">
            <v>Бытовой кондиционер</v>
          </cell>
          <cell r="C830">
            <v>0</v>
          </cell>
          <cell r="D830">
            <v>0</v>
          </cell>
          <cell r="E830">
            <v>317500</v>
          </cell>
        </row>
        <row r="831">
          <cell r="A831" t="str">
            <v>FTXM35R/RXM35R9</v>
          </cell>
          <cell r="B831" t="str">
            <v>Бытовой кондиционер</v>
          </cell>
          <cell r="C831">
            <v>0</v>
          </cell>
          <cell r="D831">
            <v>0</v>
          </cell>
          <cell r="E831">
            <v>243300</v>
          </cell>
        </row>
        <row r="832">
          <cell r="A832" t="str">
            <v>FTXM42R/RXM42R</v>
          </cell>
          <cell r="B832" t="str">
            <v>Бытовой кондиционер</v>
          </cell>
          <cell r="C832">
            <v>0</v>
          </cell>
          <cell r="D832">
            <v>0</v>
          </cell>
          <cell r="E832">
            <v>302700</v>
          </cell>
        </row>
        <row r="833">
          <cell r="A833" t="str">
            <v>FTXM50A/RXM50A</v>
          </cell>
          <cell r="B833" t="str">
            <v>Бытовой кондиционер</v>
          </cell>
          <cell r="C833">
            <v>0</v>
          </cell>
          <cell r="D833">
            <v>0</v>
          </cell>
          <cell r="E833">
            <v>406300</v>
          </cell>
        </row>
        <row r="834">
          <cell r="A834" t="str">
            <v>FTXM50A/RXM50A8</v>
          </cell>
          <cell r="B834" t="str">
            <v>Бытовой кондиционер</v>
          </cell>
          <cell r="C834">
            <v>0</v>
          </cell>
          <cell r="D834">
            <v>0</v>
          </cell>
          <cell r="E834">
            <v>406300</v>
          </cell>
        </row>
        <row r="835">
          <cell r="A835" t="str">
            <v>FTXM50R/RXM50R</v>
          </cell>
          <cell r="B835" t="str">
            <v>Бытовой кондиционер</v>
          </cell>
          <cell r="C835">
            <v>0</v>
          </cell>
          <cell r="D835">
            <v>0</v>
          </cell>
          <cell r="E835">
            <v>332800</v>
          </cell>
        </row>
        <row r="836">
          <cell r="A836" t="str">
            <v>FTXM60A/RXM60A</v>
          </cell>
          <cell r="B836" t="str">
            <v>Бытовой кондиционер</v>
          </cell>
          <cell r="C836">
            <v>0</v>
          </cell>
          <cell r="D836">
            <v>0</v>
          </cell>
          <cell r="E836">
            <v>429400</v>
          </cell>
        </row>
        <row r="837">
          <cell r="A837" t="str">
            <v>FTXM60R/RXM60R</v>
          </cell>
          <cell r="B837" t="str">
            <v>Бытовой кондиционер</v>
          </cell>
          <cell r="C837">
            <v>0</v>
          </cell>
          <cell r="D837">
            <v>0</v>
          </cell>
          <cell r="E837">
            <v>378900</v>
          </cell>
        </row>
        <row r="838">
          <cell r="A838" t="str">
            <v>FTXM71A/RXM71A</v>
          </cell>
          <cell r="B838" t="str">
            <v>Бытовой кондиционер</v>
          </cell>
          <cell r="C838">
            <v>0</v>
          </cell>
          <cell r="D838">
            <v>0</v>
          </cell>
          <cell r="E838">
            <v>482000</v>
          </cell>
        </row>
        <row r="839">
          <cell r="A839" t="str">
            <v>FTXM71R/RXM71R</v>
          </cell>
          <cell r="B839" t="str">
            <v>Бытовой кондиционер</v>
          </cell>
          <cell r="C839">
            <v>0</v>
          </cell>
          <cell r="D839">
            <v>0</v>
          </cell>
          <cell r="E839">
            <v>395600</v>
          </cell>
        </row>
        <row r="840">
          <cell r="A840" t="str">
            <v>FTXS20K/RXS20L3</v>
          </cell>
          <cell r="B840" t="str">
            <v>Бытовой кондиционер</v>
          </cell>
          <cell r="C840">
            <v>0</v>
          </cell>
          <cell r="D840">
            <v>0</v>
          </cell>
          <cell r="E840">
            <v>101100</v>
          </cell>
        </row>
        <row r="841">
          <cell r="A841" t="str">
            <v>FTXS25K/RXS25L3</v>
          </cell>
          <cell r="B841" t="str">
            <v>Бытовой кондиционер</v>
          </cell>
          <cell r="C841">
            <v>0</v>
          </cell>
          <cell r="D841">
            <v>0</v>
          </cell>
          <cell r="E841">
            <v>103500</v>
          </cell>
        </row>
        <row r="842">
          <cell r="A842" t="str">
            <v>FTXZ25N/RXZ25N</v>
          </cell>
          <cell r="B842" t="str">
            <v>Бытовой кондиционер</v>
          </cell>
          <cell r="C842">
            <v>0</v>
          </cell>
          <cell r="D842">
            <v>0</v>
          </cell>
          <cell r="E842">
            <v>656300</v>
          </cell>
        </row>
        <row r="843">
          <cell r="A843" t="str">
            <v>FTXZ35N/RXZ35N</v>
          </cell>
          <cell r="B843" t="str">
            <v>Бытовой кондиционер</v>
          </cell>
          <cell r="C843">
            <v>0</v>
          </cell>
          <cell r="D843">
            <v>0</v>
          </cell>
          <cell r="E843">
            <v>703500</v>
          </cell>
        </row>
        <row r="844">
          <cell r="A844" t="str">
            <v>FTXZ50N/RXZ50N</v>
          </cell>
          <cell r="B844" t="str">
            <v>Бытовой кондиционер</v>
          </cell>
          <cell r="C844">
            <v>0</v>
          </cell>
          <cell r="D844">
            <v>0</v>
          </cell>
          <cell r="E844">
            <v>796800</v>
          </cell>
        </row>
        <row r="845">
          <cell r="A845" t="str">
            <v>FTYN25L/RYN25L</v>
          </cell>
          <cell r="B845" t="str">
            <v>Бытовой кондиционер</v>
          </cell>
          <cell r="C845">
            <v>0</v>
          </cell>
          <cell r="D845">
            <v>0</v>
          </cell>
          <cell r="E845">
            <v>48600</v>
          </cell>
        </row>
        <row r="846">
          <cell r="A846" t="str">
            <v>FTYN50L/RYN50L</v>
          </cell>
          <cell r="B846" t="str">
            <v>Бытовой кондиционер</v>
          </cell>
          <cell r="C846">
            <v>0</v>
          </cell>
          <cell r="D846">
            <v>0</v>
          </cell>
          <cell r="E846">
            <v>75800</v>
          </cell>
        </row>
        <row r="847">
          <cell r="A847" t="str">
            <v>FVXM25A/RXM25R9</v>
          </cell>
          <cell r="B847" t="str">
            <v>Напольный кондиционер</v>
          </cell>
          <cell r="C847">
            <v>0</v>
          </cell>
          <cell r="D847">
            <v>0</v>
          </cell>
          <cell r="E847">
            <v>315500</v>
          </cell>
        </row>
        <row r="848">
          <cell r="A848" t="str">
            <v>FVXM35A/RXM35R9</v>
          </cell>
          <cell r="B848" t="str">
            <v>Напольный кондиционер</v>
          </cell>
          <cell r="C848">
            <v>0</v>
          </cell>
          <cell r="D848">
            <v>0</v>
          </cell>
          <cell r="E848">
            <v>334500</v>
          </cell>
        </row>
        <row r="849">
          <cell r="A849" t="str">
            <v>FVXM50A/RXM50R</v>
          </cell>
          <cell r="B849" t="str">
            <v>Напольный кондиционер</v>
          </cell>
          <cell r="C849">
            <v>0</v>
          </cell>
          <cell r="D849">
            <v>0</v>
          </cell>
          <cell r="E849">
            <v>416986</v>
          </cell>
        </row>
        <row r="850">
          <cell r="A850" t="str">
            <v>HAC-09F1AI/HAC-09F1AO</v>
          </cell>
          <cell r="B850" t="str">
            <v>Бытовой кондиционер</v>
          </cell>
          <cell r="C850">
            <v>0</v>
          </cell>
          <cell r="D850">
            <v>0</v>
          </cell>
          <cell r="E850">
            <v>16990</v>
          </cell>
        </row>
        <row r="851">
          <cell r="A851" t="str">
            <v>KSGA21HFAN1/KSRA21HFAN1</v>
          </cell>
          <cell r="B851" t="str">
            <v>Бытовой кондиционер</v>
          </cell>
          <cell r="C851">
            <v>0</v>
          </cell>
          <cell r="D851">
            <v>0</v>
          </cell>
          <cell r="E851">
            <v>27890</v>
          </cell>
        </row>
        <row r="852">
          <cell r="A852" t="str">
            <v>KSGA21HFAN1/KSRA21HFAN1/-40</v>
          </cell>
          <cell r="B852" t="str">
            <v>Бытовой кондиционер с низкотемпературной доработкой</v>
          </cell>
          <cell r="C852">
            <v>0</v>
          </cell>
          <cell r="D852">
            <v>0</v>
          </cell>
          <cell r="E852">
            <v>34790</v>
          </cell>
        </row>
        <row r="853">
          <cell r="A853" t="str">
            <v>KSGA21HFRN1/KSRA21HFRN1</v>
          </cell>
          <cell r="B853" t="str">
            <v>Бытовой кондиционер</v>
          </cell>
          <cell r="C853">
            <v>0</v>
          </cell>
          <cell r="D853">
            <v>0</v>
          </cell>
          <cell r="E853">
            <v>27890</v>
          </cell>
        </row>
        <row r="854">
          <cell r="A854" t="str">
            <v>KSGA21HFRN1/KSRA21HFRN1/-40</v>
          </cell>
          <cell r="B854" t="str">
            <v>Бытовой кондиционер</v>
          </cell>
          <cell r="C854">
            <v>0</v>
          </cell>
          <cell r="D854">
            <v>0</v>
          </cell>
          <cell r="E854">
            <v>34790</v>
          </cell>
        </row>
        <row r="855">
          <cell r="A855" t="str">
            <v>KSGA26HFAN1/KSRA26HFAN1</v>
          </cell>
          <cell r="B855" t="str">
            <v>Бытовой кондиционер</v>
          </cell>
          <cell r="C855">
            <v>0</v>
          </cell>
          <cell r="D855">
            <v>0</v>
          </cell>
          <cell r="E855">
            <v>30290</v>
          </cell>
        </row>
        <row r="856">
          <cell r="A856" t="str">
            <v>KSGA26HFAN1/KSRA26HFAN1/-40</v>
          </cell>
          <cell r="B856" t="str">
            <v>Бытовой кондиционер с низкотемпературной доработкой</v>
          </cell>
          <cell r="C856">
            <v>0</v>
          </cell>
          <cell r="D856">
            <v>0</v>
          </cell>
          <cell r="E856">
            <v>37190</v>
          </cell>
        </row>
        <row r="857">
          <cell r="A857" t="str">
            <v>KSGA26HFRN1/KSRA26HFRN1</v>
          </cell>
          <cell r="B857" t="str">
            <v>Бытовой кондиционер</v>
          </cell>
          <cell r="C857">
            <v>0</v>
          </cell>
          <cell r="D857">
            <v>0</v>
          </cell>
          <cell r="E857">
            <v>30290</v>
          </cell>
        </row>
        <row r="858">
          <cell r="A858" t="str">
            <v>KSGA26HFRN1/KSRA26HFRN1/-40</v>
          </cell>
          <cell r="B858" t="str">
            <v>Бытовой кондиционер</v>
          </cell>
          <cell r="C858">
            <v>0</v>
          </cell>
          <cell r="D858">
            <v>0</v>
          </cell>
          <cell r="E858">
            <v>37190</v>
          </cell>
        </row>
        <row r="859">
          <cell r="A859" t="str">
            <v>KSGA35HFAN1/KSRA35HFAN1</v>
          </cell>
          <cell r="B859" t="str">
            <v>Бытовой кондиционер</v>
          </cell>
          <cell r="C859">
            <v>0</v>
          </cell>
          <cell r="D859">
            <v>0</v>
          </cell>
          <cell r="E859">
            <v>38990</v>
          </cell>
        </row>
        <row r="860">
          <cell r="A860" t="str">
            <v>KSGA35HFAN1/KSRA35HFAN1/-40</v>
          </cell>
          <cell r="B860" t="str">
            <v>Бытовой кондиционер с низкотемпературной доработкой</v>
          </cell>
          <cell r="C860">
            <v>0</v>
          </cell>
          <cell r="D860">
            <v>0</v>
          </cell>
          <cell r="E860">
            <v>45890</v>
          </cell>
        </row>
        <row r="861">
          <cell r="A861" t="str">
            <v>KSGA35HFRN1/KSRA35HFRN1</v>
          </cell>
          <cell r="B861" t="str">
            <v>Бытовой кондиционер</v>
          </cell>
          <cell r="C861">
            <v>0</v>
          </cell>
          <cell r="D861">
            <v>0</v>
          </cell>
          <cell r="E861">
            <v>38990</v>
          </cell>
        </row>
        <row r="862">
          <cell r="A862" t="str">
            <v>KSGA35HFRN1/KSRA35HFRN1/-40</v>
          </cell>
          <cell r="B862" t="str">
            <v>Бытовой кондиционер</v>
          </cell>
          <cell r="C862">
            <v>0</v>
          </cell>
          <cell r="D862">
            <v>0</v>
          </cell>
          <cell r="E862">
            <v>45890</v>
          </cell>
        </row>
        <row r="863">
          <cell r="A863" t="str">
            <v>KSGA53HFAN1/KSRA53HFAN1</v>
          </cell>
          <cell r="B863" t="str">
            <v>Бытовой кондиционер</v>
          </cell>
          <cell r="C863">
            <v>0</v>
          </cell>
          <cell r="D863">
            <v>0</v>
          </cell>
          <cell r="E863">
            <v>66190</v>
          </cell>
        </row>
        <row r="864">
          <cell r="A864" t="str">
            <v>KSGA53HFAN1/KSRA53HFAN1/-40</v>
          </cell>
          <cell r="B864" t="str">
            <v>Бытовой кондиционер с низкотемпературной доработкой</v>
          </cell>
          <cell r="C864">
            <v>0</v>
          </cell>
          <cell r="D864">
            <v>0</v>
          </cell>
          <cell r="E864">
            <v>73090</v>
          </cell>
        </row>
        <row r="865">
          <cell r="A865" t="str">
            <v>KSGA53HFRN1/KSRA53HFRN1</v>
          </cell>
          <cell r="B865" t="str">
            <v>Бытовой кондиционер</v>
          </cell>
          <cell r="C865">
            <v>0</v>
          </cell>
          <cell r="D865">
            <v>0</v>
          </cell>
          <cell r="E865">
            <v>66190</v>
          </cell>
        </row>
        <row r="866">
          <cell r="A866" t="str">
            <v>KSGA53HFRN1/KSRA53HFRN1/-40</v>
          </cell>
          <cell r="B866" t="str">
            <v>Бытовой кондиционер</v>
          </cell>
          <cell r="C866">
            <v>0</v>
          </cell>
          <cell r="D866">
            <v>0</v>
          </cell>
          <cell r="E866">
            <v>73090</v>
          </cell>
        </row>
        <row r="867">
          <cell r="A867" t="str">
            <v>KSGA53HZRN1W/KSRA53HZRN1</v>
          </cell>
          <cell r="B867" t="str">
            <v>Бытовой кондиционер</v>
          </cell>
          <cell r="C867">
            <v>0</v>
          </cell>
          <cell r="D867">
            <v>0</v>
          </cell>
          <cell r="E867">
            <v>82490</v>
          </cell>
        </row>
        <row r="868">
          <cell r="A868" t="str">
            <v>KSGA53HZRN1W/KSRA53HZRN1/-40</v>
          </cell>
          <cell r="B868" t="str">
            <v>Бытовой кондиционер с низкотемпературной доработкой</v>
          </cell>
          <cell r="C868">
            <v>0</v>
          </cell>
          <cell r="D868">
            <v>0</v>
          </cell>
          <cell r="E868">
            <v>89390</v>
          </cell>
        </row>
        <row r="869">
          <cell r="A869" t="str">
            <v>KSGA70HFAN1/KSRA70HFAN1</v>
          </cell>
          <cell r="B869" t="str">
            <v>Бытовой кондиционер</v>
          </cell>
          <cell r="C869">
            <v>0</v>
          </cell>
          <cell r="D869">
            <v>0</v>
          </cell>
          <cell r="E869">
            <v>83590</v>
          </cell>
        </row>
        <row r="870">
          <cell r="A870" t="str">
            <v>KSGA70HFAN1/KSRA70HFAN1/-40</v>
          </cell>
          <cell r="B870" t="str">
            <v>Бытовой кондиционер с низкотемпературной доработкой</v>
          </cell>
          <cell r="C870">
            <v>0</v>
          </cell>
          <cell r="D870">
            <v>0</v>
          </cell>
          <cell r="E870">
            <v>91690</v>
          </cell>
        </row>
        <row r="871">
          <cell r="A871" t="str">
            <v>KSGA70HFRN1/KSRA70HFRN1</v>
          </cell>
          <cell r="B871" t="str">
            <v>Бытовой кондиционер</v>
          </cell>
          <cell r="C871">
            <v>0</v>
          </cell>
          <cell r="D871">
            <v>0</v>
          </cell>
          <cell r="E871">
            <v>83590</v>
          </cell>
        </row>
        <row r="872">
          <cell r="A872" t="str">
            <v>KSGA70HFRN1/KSRA70HFRN1/-40</v>
          </cell>
          <cell r="B872" t="str">
            <v>Бытовой кондиционер</v>
          </cell>
          <cell r="C872">
            <v>0</v>
          </cell>
          <cell r="D872">
            <v>0</v>
          </cell>
          <cell r="E872">
            <v>91690</v>
          </cell>
        </row>
        <row r="873">
          <cell r="A873" t="str">
            <v>KSGA70HZRN1W/KSRA70HZRN1</v>
          </cell>
          <cell r="B873" t="str">
            <v>Бытовой кондиционер</v>
          </cell>
          <cell r="C873">
            <v>0</v>
          </cell>
          <cell r="D873">
            <v>0</v>
          </cell>
          <cell r="E873">
            <v>105490</v>
          </cell>
        </row>
        <row r="874">
          <cell r="A874" t="str">
            <v>KSGA70HZRN1W/KSRA70HZRN1/-40</v>
          </cell>
          <cell r="B874" t="str">
            <v>Бытовой кондиционер с низкотемпературной доработкой</v>
          </cell>
          <cell r="C874">
            <v>0</v>
          </cell>
          <cell r="D874">
            <v>0</v>
          </cell>
          <cell r="E874">
            <v>113590</v>
          </cell>
        </row>
        <row r="875">
          <cell r="A875" t="str">
            <v>KSGAA35HZRN1W/KSRAA35HZRN1</v>
          </cell>
          <cell r="B875" t="str">
            <v>Бытовой кондиционер</v>
          </cell>
          <cell r="C875">
            <v>0</v>
          </cell>
          <cell r="D875">
            <v>0</v>
          </cell>
          <cell r="E875">
            <v>48690</v>
          </cell>
        </row>
        <row r="876">
          <cell r="A876" t="str">
            <v>KSGAA35HZRN1W/KSRAA35HZRN1/-40</v>
          </cell>
          <cell r="B876" t="str">
            <v>Бытовой кондиционер с низкотемпературной доработкой</v>
          </cell>
          <cell r="C876">
            <v>0</v>
          </cell>
          <cell r="D876">
            <v>0</v>
          </cell>
          <cell r="E876">
            <v>54990</v>
          </cell>
        </row>
        <row r="877">
          <cell r="A877" t="str">
            <v>KSGAB21HZRN1W/KSRAB21HZRN1</v>
          </cell>
          <cell r="B877" t="str">
            <v>Бытовой кондиционер</v>
          </cell>
          <cell r="C877">
            <v>0</v>
          </cell>
          <cell r="D877">
            <v>0</v>
          </cell>
          <cell r="E877">
            <v>39490</v>
          </cell>
        </row>
        <row r="878">
          <cell r="A878" t="str">
            <v>KSGAB21HZRN1W/KSRAB21HZRN1/-40</v>
          </cell>
          <cell r="B878" t="str">
            <v>Бытовой кондиционер с низкотемпературной доработкой</v>
          </cell>
          <cell r="C878">
            <v>0</v>
          </cell>
          <cell r="D878">
            <v>0</v>
          </cell>
          <cell r="E878">
            <v>45790</v>
          </cell>
        </row>
        <row r="879">
          <cell r="A879" t="str">
            <v>KSGAB26HZRN1W/KSRAB26HZRN1</v>
          </cell>
          <cell r="B879" t="str">
            <v>Бытовой кондиционер</v>
          </cell>
          <cell r="C879">
            <v>0</v>
          </cell>
          <cell r="D879">
            <v>0</v>
          </cell>
          <cell r="E879">
            <v>42090</v>
          </cell>
        </row>
        <row r="880">
          <cell r="A880" t="str">
            <v>KSGAB26HZRN1W/KSRAB26HZRN1/-40</v>
          </cell>
          <cell r="B880" t="str">
            <v>Бытовой кондиционер с низкотемпературной доработкой</v>
          </cell>
          <cell r="C880">
            <v>0</v>
          </cell>
          <cell r="D880">
            <v>0</v>
          </cell>
          <cell r="E880">
            <v>48390</v>
          </cell>
        </row>
        <row r="881">
          <cell r="A881" t="str">
            <v>KSGAT21HFRN1/KSRAT21HFRN1</v>
          </cell>
          <cell r="B881" t="str">
            <v>Бытовой кондиционер</v>
          </cell>
          <cell r="C881">
            <v>0</v>
          </cell>
          <cell r="D881">
            <v>0</v>
          </cell>
          <cell r="E881">
            <v>25990</v>
          </cell>
        </row>
        <row r="882">
          <cell r="A882" t="str">
            <v>KSGAT21HZRN1/KSRAT21HZRN1</v>
          </cell>
          <cell r="B882" t="str">
            <v>Бытовой кондиционер</v>
          </cell>
          <cell r="C882">
            <v>0</v>
          </cell>
          <cell r="D882">
            <v>0</v>
          </cell>
          <cell r="E882">
            <v>35490</v>
          </cell>
        </row>
        <row r="883">
          <cell r="A883" t="str">
            <v>KSGAT26HFRN1/KSRAT26HFRN1</v>
          </cell>
          <cell r="B883" t="str">
            <v>Бытовой кондиционер</v>
          </cell>
          <cell r="C883">
            <v>0</v>
          </cell>
          <cell r="D883">
            <v>0</v>
          </cell>
          <cell r="E883">
            <v>27990</v>
          </cell>
        </row>
        <row r="884">
          <cell r="A884" t="str">
            <v>KSGAT26HZRN1/KSRAT26HZRN1</v>
          </cell>
          <cell r="B884" t="str">
            <v>Бытовой кондиционер</v>
          </cell>
          <cell r="C884">
            <v>0</v>
          </cell>
          <cell r="D884">
            <v>0</v>
          </cell>
          <cell r="E884">
            <v>38090</v>
          </cell>
        </row>
        <row r="885">
          <cell r="A885" t="str">
            <v>KSGAT35HFRN1/KSRAT35HFRN1</v>
          </cell>
          <cell r="B885" t="str">
            <v>Бытовой кондиционер</v>
          </cell>
          <cell r="C885" t="str">
            <v>&gt;50</v>
          </cell>
          <cell r="D885">
            <v>0</v>
          </cell>
          <cell r="E885">
            <v>36390</v>
          </cell>
        </row>
        <row r="886">
          <cell r="A886" t="str">
            <v>KSGAT35HZRN1/KSRAT35HZRN1</v>
          </cell>
          <cell r="B886" t="str">
            <v>Бытовой кондиционер</v>
          </cell>
          <cell r="C886">
            <v>2</v>
          </cell>
          <cell r="D886">
            <v>0</v>
          </cell>
          <cell r="E886">
            <v>43790</v>
          </cell>
        </row>
        <row r="887">
          <cell r="A887" t="str">
            <v>KSGAT50HFRN1/KSRAT50HFRN1</v>
          </cell>
          <cell r="B887" t="str">
            <v>Бытовой кондиционер</v>
          </cell>
          <cell r="C887" t="str">
            <v>&gt;50</v>
          </cell>
          <cell r="D887">
            <v>0</v>
          </cell>
          <cell r="E887">
            <v>61690</v>
          </cell>
        </row>
        <row r="888">
          <cell r="A888" t="str">
            <v>KSGAT50HZRN1/KSRAT50HZRN1</v>
          </cell>
          <cell r="B888" t="str">
            <v>Бытовой кондиционер</v>
          </cell>
          <cell r="C888">
            <v>0</v>
          </cell>
          <cell r="D888">
            <v>0</v>
          </cell>
          <cell r="E888">
            <v>74290</v>
          </cell>
        </row>
        <row r="889">
          <cell r="A889" t="str">
            <v>KSGAT70HFRN1/KSRAT70HFRN1</v>
          </cell>
          <cell r="B889" t="str">
            <v>Бытовой кондиционер</v>
          </cell>
          <cell r="C889">
            <v>19</v>
          </cell>
          <cell r="D889">
            <v>0</v>
          </cell>
          <cell r="E889">
            <v>77690</v>
          </cell>
        </row>
        <row r="890">
          <cell r="A890" t="str">
            <v>KSGAT70HZRN1/KSRAT70HZRN1</v>
          </cell>
          <cell r="B890" t="str">
            <v>Бытовой кондиционер</v>
          </cell>
          <cell r="C890">
            <v>38</v>
          </cell>
          <cell r="D890">
            <v>0</v>
          </cell>
          <cell r="E890">
            <v>95190</v>
          </cell>
        </row>
        <row r="891">
          <cell r="A891" t="str">
            <v>KSGB35HFAN1/KSRB35HFAN1</v>
          </cell>
          <cell r="B891" t="str">
            <v>Бытовой кондиционер</v>
          </cell>
          <cell r="C891">
            <v>0</v>
          </cell>
          <cell r="D891">
            <v>0</v>
          </cell>
          <cell r="E891">
            <v>41000</v>
          </cell>
        </row>
        <row r="892">
          <cell r="A892" t="str">
            <v>KSGH35HFAN1/KSRH35HFAN1</v>
          </cell>
          <cell r="B892" t="str">
            <v>Бытовой кондиционер</v>
          </cell>
          <cell r="C892">
            <v>0</v>
          </cell>
          <cell r="D892">
            <v>0</v>
          </cell>
          <cell r="E892"/>
        </row>
        <row r="893">
          <cell r="A893" t="str">
            <v>KSGHA21HFRN1/KSRHA21HFRN1</v>
          </cell>
          <cell r="B893" t="str">
            <v>Бытовой кондиционер</v>
          </cell>
          <cell r="C893">
            <v>0</v>
          </cell>
          <cell r="D893">
            <v>0</v>
          </cell>
          <cell r="E893">
            <v>25990</v>
          </cell>
        </row>
        <row r="894">
          <cell r="A894" t="str">
            <v>KSGHA21HZRN1/KSRHA21HZRN1</v>
          </cell>
          <cell r="B894" t="str">
            <v>Бытовой кондиционер</v>
          </cell>
          <cell r="C894">
            <v>0</v>
          </cell>
          <cell r="D894">
            <v>0</v>
          </cell>
          <cell r="E894">
            <v>35490</v>
          </cell>
        </row>
        <row r="895">
          <cell r="A895" t="str">
            <v>KSGHA26HFRN1/KSRHA26HFRN1</v>
          </cell>
          <cell r="B895" t="str">
            <v>Бытовой кондиционер</v>
          </cell>
          <cell r="C895">
            <v>0</v>
          </cell>
          <cell r="D895">
            <v>0</v>
          </cell>
          <cell r="E895">
            <v>27990</v>
          </cell>
        </row>
        <row r="896">
          <cell r="A896" t="str">
            <v>KSGHA26HZRN1/KSRHA26HZRN1</v>
          </cell>
          <cell r="B896" t="str">
            <v>Бытовой кондиционер</v>
          </cell>
          <cell r="C896">
            <v>0</v>
          </cell>
          <cell r="D896">
            <v>0</v>
          </cell>
          <cell r="E896">
            <v>38090</v>
          </cell>
        </row>
        <row r="897">
          <cell r="A897" t="str">
            <v>KSGHA35HFRN1/KSRHA35HFRN1</v>
          </cell>
          <cell r="B897" t="str">
            <v>Бытовой кондиционер</v>
          </cell>
          <cell r="C897" t="str">
            <v>&gt;50</v>
          </cell>
          <cell r="D897">
            <v>0</v>
          </cell>
          <cell r="E897">
            <v>36390</v>
          </cell>
        </row>
        <row r="898">
          <cell r="A898" t="str">
            <v>KSGHA35HZRN1/KSRHA35HZRN1</v>
          </cell>
          <cell r="B898" t="str">
            <v>Бытовой кондиционер</v>
          </cell>
          <cell r="C898">
            <v>0</v>
          </cell>
          <cell r="D898">
            <v>0</v>
          </cell>
          <cell r="E898">
            <v>43790</v>
          </cell>
        </row>
        <row r="899">
          <cell r="A899" t="str">
            <v>KSGHA50HFRN1/KSRHA50HFRN1</v>
          </cell>
          <cell r="B899" t="str">
            <v>Бытовой кондиционер</v>
          </cell>
          <cell r="C899" t="str">
            <v>&gt;50</v>
          </cell>
          <cell r="D899">
            <v>0</v>
          </cell>
          <cell r="E899">
            <v>61690</v>
          </cell>
        </row>
        <row r="900">
          <cell r="A900" t="str">
            <v>KSGHA50HZRN1/KSRHA50HZRN1</v>
          </cell>
          <cell r="B900" t="str">
            <v>Бытовой кондиционер</v>
          </cell>
          <cell r="C900">
            <v>0</v>
          </cell>
          <cell r="D900">
            <v>0</v>
          </cell>
          <cell r="E900">
            <v>74290</v>
          </cell>
        </row>
        <row r="901">
          <cell r="A901" t="str">
            <v>KSGHA70HFRN1/KSRHA70HFRN1</v>
          </cell>
          <cell r="B901" t="str">
            <v>Бытовой кондиционер</v>
          </cell>
          <cell r="C901">
            <v>0</v>
          </cell>
          <cell r="D901">
            <v>0</v>
          </cell>
          <cell r="E901">
            <v>77690</v>
          </cell>
        </row>
        <row r="902">
          <cell r="A902" t="str">
            <v>KSGHA70HZRN1/KSRHA70HZRN1</v>
          </cell>
          <cell r="B902" t="str">
            <v>Бытовой кондиционер</v>
          </cell>
          <cell r="C902">
            <v>0</v>
          </cell>
          <cell r="D902">
            <v>0</v>
          </cell>
          <cell r="E902">
            <v>95190</v>
          </cell>
        </row>
        <row r="903">
          <cell r="A903" t="str">
            <v>KSGI21HFAN1/KSRI21HFAN1</v>
          </cell>
          <cell r="B903" t="str">
            <v>Бытовой кондиционер</v>
          </cell>
          <cell r="C903">
            <v>0</v>
          </cell>
          <cell r="D903">
            <v>0</v>
          </cell>
          <cell r="E903">
            <v>27290</v>
          </cell>
        </row>
        <row r="904">
          <cell r="A904" t="str">
            <v>KSGI21HFAN1/KSRI21HFAN1/-40</v>
          </cell>
          <cell r="B904" t="str">
            <v>Бытовой кондиционер с низкотемпературной доработкой</v>
          </cell>
          <cell r="C904">
            <v>0</v>
          </cell>
          <cell r="D904">
            <v>0</v>
          </cell>
          <cell r="E904">
            <v>34190</v>
          </cell>
        </row>
        <row r="905">
          <cell r="A905" t="str">
            <v>KSGI21HFRN1/KSRI21HFRN1</v>
          </cell>
          <cell r="B905" t="str">
            <v>Бытовой кондиционер</v>
          </cell>
          <cell r="C905">
            <v>0</v>
          </cell>
          <cell r="D905">
            <v>0</v>
          </cell>
          <cell r="E905">
            <v>27290</v>
          </cell>
        </row>
        <row r="906">
          <cell r="A906" t="str">
            <v>KSGI21HFRN1/KSRI21HFRN1/-40</v>
          </cell>
          <cell r="B906" t="str">
            <v>Бытовой кондиционер</v>
          </cell>
          <cell r="C906">
            <v>0</v>
          </cell>
          <cell r="D906">
            <v>0</v>
          </cell>
          <cell r="E906">
            <v>34190</v>
          </cell>
        </row>
        <row r="907">
          <cell r="A907" t="str">
            <v>KSGI26HFAN1/KSRI26HFAN1</v>
          </cell>
          <cell r="B907" t="str">
            <v>Бытовой кондиционер</v>
          </cell>
          <cell r="C907">
            <v>0</v>
          </cell>
          <cell r="D907">
            <v>0</v>
          </cell>
          <cell r="E907">
            <v>29690</v>
          </cell>
        </row>
        <row r="908">
          <cell r="A908" t="str">
            <v>KSGI26HFAN1/KSRI26HFAN1/-40</v>
          </cell>
          <cell r="B908" t="str">
            <v>Бытовой кондиционер с низкотемпературной доработкой</v>
          </cell>
          <cell r="C908">
            <v>0</v>
          </cell>
          <cell r="D908">
            <v>0</v>
          </cell>
          <cell r="E908">
            <v>36590</v>
          </cell>
        </row>
        <row r="909">
          <cell r="A909" t="str">
            <v>KSGI26HFRN1/KSRI26HFRN1</v>
          </cell>
          <cell r="B909" t="str">
            <v>Бытовой кондиционер</v>
          </cell>
          <cell r="C909">
            <v>0</v>
          </cell>
          <cell r="D909">
            <v>0</v>
          </cell>
          <cell r="E909">
            <v>29690</v>
          </cell>
        </row>
        <row r="910">
          <cell r="A910" t="str">
            <v>KSGI26HFRN1/KSRI26HFRN1/-40</v>
          </cell>
          <cell r="B910" t="str">
            <v>Бытовой кондиционер</v>
          </cell>
          <cell r="C910">
            <v>0</v>
          </cell>
          <cell r="D910">
            <v>0</v>
          </cell>
          <cell r="E910">
            <v>36590</v>
          </cell>
        </row>
        <row r="911">
          <cell r="A911" t="str">
            <v>KSGI35HFAN1/KSRI35HFAN1</v>
          </cell>
          <cell r="B911" t="str">
            <v>Бытовой кондиционер</v>
          </cell>
          <cell r="C911">
            <v>0</v>
          </cell>
          <cell r="D911">
            <v>0</v>
          </cell>
          <cell r="E911">
            <v>38290</v>
          </cell>
        </row>
        <row r="912">
          <cell r="A912" t="str">
            <v>KSGI35HFAN1/KSRI35HFAN1/-40</v>
          </cell>
          <cell r="B912" t="str">
            <v>Бытовой кондиционер с низкотемпературной доработкой</v>
          </cell>
          <cell r="C912">
            <v>0</v>
          </cell>
          <cell r="D912">
            <v>0</v>
          </cell>
          <cell r="E912">
            <v>45190</v>
          </cell>
        </row>
        <row r="913">
          <cell r="A913" t="str">
            <v>KSGI35HFRN1/KSRI35HFRN1</v>
          </cell>
          <cell r="B913" t="str">
            <v>Бытовой кондиционер</v>
          </cell>
          <cell r="C913">
            <v>0</v>
          </cell>
          <cell r="D913">
            <v>0</v>
          </cell>
          <cell r="E913">
            <v>38290</v>
          </cell>
        </row>
        <row r="914">
          <cell r="A914" t="str">
            <v>KSGI35HFRN1/KSRI35HFRN1/-40</v>
          </cell>
          <cell r="B914" t="str">
            <v>Бытовой кондиционер</v>
          </cell>
          <cell r="C914">
            <v>0</v>
          </cell>
          <cell r="D914">
            <v>0</v>
          </cell>
          <cell r="E914">
            <v>45190</v>
          </cell>
        </row>
        <row r="915">
          <cell r="A915" t="str">
            <v>KSGI53HFAN1/KSRI53HFAN1</v>
          </cell>
          <cell r="B915" t="str">
            <v>Бытовой кондиционер</v>
          </cell>
          <cell r="C915">
            <v>0</v>
          </cell>
          <cell r="D915">
            <v>0</v>
          </cell>
          <cell r="E915">
            <v>64890</v>
          </cell>
        </row>
        <row r="916">
          <cell r="A916" t="str">
            <v>KSGI53HFAN1/KSRI53HFAN1/-40</v>
          </cell>
          <cell r="B916" t="str">
            <v>Бытовой кондиционер с низкотемпературной доработкой</v>
          </cell>
          <cell r="C916">
            <v>0</v>
          </cell>
          <cell r="D916">
            <v>0</v>
          </cell>
          <cell r="E916">
            <v>71790</v>
          </cell>
        </row>
        <row r="917">
          <cell r="A917" t="str">
            <v>KSGI53HFRN1/KSRI53HFRN1</v>
          </cell>
          <cell r="B917" t="str">
            <v>Бытовой кондиционер</v>
          </cell>
          <cell r="C917">
            <v>0</v>
          </cell>
          <cell r="D917">
            <v>0</v>
          </cell>
          <cell r="E917">
            <v>64890</v>
          </cell>
        </row>
        <row r="918">
          <cell r="A918" t="str">
            <v>KSGI53HFRN1/KSRI53HFRN1/-40</v>
          </cell>
          <cell r="B918" t="str">
            <v>Бытовой кондиционер</v>
          </cell>
          <cell r="C918">
            <v>0</v>
          </cell>
          <cell r="D918">
            <v>0</v>
          </cell>
          <cell r="E918">
            <v>71790</v>
          </cell>
        </row>
        <row r="919">
          <cell r="A919" t="str">
            <v>KSGI70HFAN1/KSRI70HFAN1</v>
          </cell>
          <cell r="B919" t="str">
            <v>Бытовой кондиционер</v>
          </cell>
          <cell r="C919">
            <v>0</v>
          </cell>
          <cell r="D919">
            <v>0</v>
          </cell>
          <cell r="E919">
            <v>81790</v>
          </cell>
        </row>
        <row r="920">
          <cell r="A920" t="str">
            <v>KSGI70HFAN1/KSRI70HFAN1/-40</v>
          </cell>
          <cell r="B920" t="str">
            <v>Бытовой кондиционер с низкотемпературной доработкой</v>
          </cell>
          <cell r="C920">
            <v>0</v>
          </cell>
          <cell r="D920">
            <v>0</v>
          </cell>
          <cell r="E920">
            <v>89890</v>
          </cell>
        </row>
        <row r="921">
          <cell r="A921" t="str">
            <v>KSGI70HFRN1/KSRI70HFRN1</v>
          </cell>
          <cell r="B921" t="str">
            <v>Бытовой кондиционер</v>
          </cell>
          <cell r="C921">
            <v>0</v>
          </cell>
          <cell r="D921">
            <v>0</v>
          </cell>
          <cell r="E921">
            <v>81790</v>
          </cell>
        </row>
        <row r="922">
          <cell r="A922" t="str">
            <v>KSGI70HFRN1/KSRI70HFRN1/-40</v>
          </cell>
          <cell r="B922" t="str">
            <v>Бытовой кондиционер</v>
          </cell>
          <cell r="C922">
            <v>0</v>
          </cell>
          <cell r="D922">
            <v>0</v>
          </cell>
          <cell r="E922">
            <v>89890</v>
          </cell>
        </row>
        <row r="923">
          <cell r="A923" t="str">
            <v>KSGKU21HFRN1/KSRKU21HFRN1</v>
          </cell>
          <cell r="B923" t="str">
            <v>Бытовой кондиционер</v>
          </cell>
          <cell r="C923">
            <v>0</v>
          </cell>
          <cell r="D923">
            <v>0</v>
          </cell>
          <cell r="E923">
            <v>30090</v>
          </cell>
        </row>
        <row r="924">
          <cell r="A924" t="str">
            <v>KSGKU21HZRN1/KSRKU21HZRN1</v>
          </cell>
          <cell r="B924" t="str">
            <v>Бытовой кондиционер</v>
          </cell>
          <cell r="C924">
            <v>0</v>
          </cell>
          <cell r="D924">
            <v>0</v>
          </cell>
          <cell r="E924">
            <v>42490</v>
          </cell>
        </row>
        <row r="925">
          <cell r="A925" t="str">
            <v>KSGKU21HZRN1W/KSRKU21HZRN1</v>
          </cell>
          <cell r="B925" t="str">
            <v>Бытовой кондиционер</v>
          </cell>
          <cell r="C925">
            <v>0</v>
          </cell>
          <cell r="D925">
            <v>0</v>
          </cell>
          <cell r="E925">
            <v>43390</v>
          </cell>
        </row>
        <row r="926">
          <cell r="A926" t="str">
            <v>KSGKU26HFRN1/KSRKU26HFRN1</v>
          </cell>
          <cell r="B926" t="str">
            <v>Бытовой кондиционер</v>
          </cell>
          <cell r="C926">
            <v>0</v>
          </cell>
          <cell r="D926">
            <v>0</v>
          </cell>
          <cell r="E926">
            <v>32790</v>
          </cell>
        </row>
        <row r="927">
          <cell r="A927" t="str">
            <v>KSGKU26HZRN1/KSRKU26HZRN1</v>
          </cell>
          <cell r="B927" t="str">
            <v>Бытовой кондиционер</v>
          </cell>
          <cell r="C927">
            <v>0</v>
          </cell>
          <cell r="D927">
            <v>0</v>
          </cell>
          <cell r="E927">
            <v>45390</v>
          </cell>
        </row>
        <row r="928">
          <cell r="A928" t="str">
            <v>KSGKU26HZRN1W/KSRKU26HZRN1</v>
          </cell>
          <cell r="B928" t="str">
            <v>Бытовой кондиционер</v>
          </cell>
          <cell r="C928">
            <v>0</v>
          </cell>
          <cell r="D928">
            <v>0</v>
          </cell>
          <cell r="E928">
            <v>46090</v>
          </cell>
        </row>
        <row r="929">
          <cell r="A929" t="str">
            <v>KSGKU35HFRN1/KSRKU35HFRN1</v>
          </cell>
          <cell r="B929" t="str">
            <v>Бытовой кондиционер</v>
          </cell>
          <cell r="C929">
            <v>0</v>
          </cell>
          <cell r="D929">
            <v>0</v>
          </cell>
          <cell r="E929">
            <v>42090</v>
          </cell>
        </row>
        <row r="930">
          <cell r="A930" t="str">
            <v>KSGKU35HZRN1/KSRKU35HZRN1</v>
          </cell>
          <cell r="B930" t="str">
            <v>Бытовой кондиционер</v>
          </cell>
          <cell r="C930">
            <v>0</v>
          </cell>
          <cell r="D930">
            <v>0</v>
          </cell>
          <cell r="E930">
            <v>52690</v>
          </cell>
        </row>
        <row r="931">
          <cell r="A931" t="str">
            <v>KSGKU35HZRN1W/KSRKU35HZRN1</v>
          </cell>
          <cell r="B931" t="str">
            <v>Бытовой кондиционер</v>
          </cell>
          <cell r="C931">
            <v>0</v>
          </cell>
          <cell r="D931">
            <v>0</v>
          </cell>
          <cell r="E931">
            <v>53690</v>
          </cell>
        </row>
        <row r="932">
          <cell r="A932" t="str">
            <v>KSGKU50HZRN1/KSRKU50HZRN1</v>
          </cell>
          <cell r="B932" t="str">
            <v>Бытовой кондиционер</v>
          </cell>
          <cell r="C932">
            <v>0</v>
          </cell>
          <cell r="D932">
            <v>0</v>
          </cell>
          <cell r="E932">
            <v>89090</v>
          </cell>
        </row>
        <row r="933">
          <cell r="A933" t="str">
            <v>KSGKU50HZRN1W/KSRKU50HZRN1</v>
          </cell>
          <cell r="B933" t="str">
            <v>Бытовой кондиционер</v>
          </cell>
          <cell r="C933">
            <v>0</v>
          </cell>
          <cell r="D933">
            <v>0</v>
          </cell>
          <cell r="E933">
            <v>90890</v>
          </cell>
        </row>
        <row r="934">
          <cell r="A934" t="str">
            <v>KSGKU53HFRN1/KSRKU53HFRN1</v>
          </cell>
          <cell r="B934" t="str">
            <v>Бытовой кондиционер</v>
          </cell>
          <cell r="C934">
            <v>0</v>
          </cell>
          <cell r="D934">
            <v>0</v>
          </cell>
          <cell r="E934">
            <v>71590</v>
          </cell>
        </row>
        <row r="935">
          <cell r="A935" t="str">
            <v>KSGKU70HFRN1/KSRKU70HFRN1</v>
          </cell>
          <cell r="B935" t="str">
            <v>Бытовой кондиционер</v>
          </cell>
          <cell r="C935">
            <v>0</v>
          </cell>
          <cell r="D935">
            <v>0</v>
          </cell>
          <cell r="E935">
            <v>90190</v>
          </cell>
        </row>
        <row r="936">
          <cell r="A936" t="str">
            <v>KSGKU70HZRN1/KSRKU70HZRN1</v>
          </cell>
          <cell r="B936" t="str">
            <v>Бытовой кондиционер</v>
          </cell>
          <cell r="C936">
            <v>0</v>
          </cell>
          <cell r="D936">
            <v>0</v>
          </cell>
          <cell r="E936">
            <v>113890</v>
          </cell>
        </row>
        <row r="937">
          <cell r="A937" t="str">
            <v>KSGKU70HZRN1W/KSRKU70HZRN1</v>
          </cell>
          <cell r="B937" t="str">
            <v>Бытовой кондиционер</v>
          </cell>
          <cell r="C937">
            <v>0</v>
          </cell>
          <cell r="D937">
            <v>0</v>
          </cell>
          <cell r="E937">
            <v>115990</v>
          </cell>
        </row>
        <row r="938">
          <cell r="A938" t="str">
            <v>KSGN105HFAN1/KSRN105HFAN1</v>
          </cell>
          <cell r="B938" t="str">
            <v>Бытовой кондиционер</v>
          </cell>
          <cell r="C938">
            <v>0</v>
          </cell>
          <cell r="D938">
            <v>0</v>
          </cell>
          <cell r="E938">
            <v>168090</v>
          </cell>
        </row>
        <row r="939">
          <cell r="A939" t="str">
            <v>KSGN105HFAN1/KSRN105HFAN1/-40</v>
          </cell>
          <cell r="B939" t="str">
            <v>Бытовой кондиционер с низкотемпературной доработкой</v>
          </cell>
          <cell r="C939">
            <v>0</v>
          </cell>
          <cell r="D939">
            <v>0</v>
          </cell>
          <cell r="E939">
            <v>177490</v>
          </cell>
        </row>
        <row r="940">
          <cell r="A940" t="str">
            <v>KSGOM26HZRN1/KSROM26HZRN1</v>
          </cell>
          <cell r="B940" t="str">
            <v>Бытовой кондиционер</v>
          </cell>
          <cell r="C940">
            <v>0</v>
          </cell>
          <cell r="D940">
            <v>0</v>
          </cell>
          <cell r="E940">
            <v>67190</v>
          </cell>
        </row>
        <row r="941">
          <cell r="A941" t="str">
            <v>KSGOM35HZRN1/KSROM35HZRN1</v>
          </cell>
          <cell r="B941" t="str">
            <v>Бытовой кондиционер</v>
          </cell>
          <cell r="C941">
            <v>0</v>
          </cell>
          <cell r="D941">
            <v>0</v>
          </cell>
          <cell r="E941">
            <v>79090</v>
          </cell>
        </row>
        <row r="942">
          <cell r="A942" t="str">
            <v>KSGOT26HZRN1/KSROT26HZRN1</v>
          </cell>
          <cell r="B942" t="str">
            <v>Тепловой насос</v>
          </cell>
          <cell r="C942">
            <v>0</v>
          </cell>
          <cell r="D942">
            <v>0</v>
          </cell>
          <cell r="E942">
            <v>64490</v>
          </cell>
        </row>
        <row r="943">
          <cell r="A943" t="str">
            <v>KSGOT35HZRN1/KSROT35HZRN1</v>
          </cell>
          <cell r="B943" t="str">
            <v>Тепловой насос</v>
          </cell>
          <cell r="C943">
            <v>0</v>
          </cell>
          <cell r="D943">
            <v>0</v>
          </cell>
          <cell r="E943">
            <v>70790</v>
          </cell>
        </row>
        <row r="944">
          <cell r="A944" t="str">
            <v>KSGOT50HZRN1/KSROT50HZRN1</v>
          </cell>
          <cell r="B944" t="str">
            <v>Тепловой насос</v>
          </cell>
          <cell r="C944">
            <v>0</v>
          </cell>
          <cell r="D944">
            <v>0</v>
          </cell>
          <cell r="E944">
            <v>106290</v>
          </cell>
        </row>
        <row r="945">
          <cell r="A945" t="str">
            <v>KSGOT70HZRN1/KSROT70HZRN1</v>
          </cell>
          <cell r="B945" t="str">
            <v>Тепловой насос</v>
          </cell>
          <cell r="C945">
            <v>0</v>
          </cell>
          <cell r="D945">
            <v>0</v>
          </cell>
          <cell r="E945">
            <v>140290</v>
          </cell>
        </row>
        <row r="946">
          <cell r="A946" t="str">
            <v>KSGPA26HZRN1/KSRPA26HZRN1</v>
          </cell>
          <cell r="B946" t="str">
            <v>Бытовой кондиционер</v>
          </cell>
          <cell r="C946">
            <v>0</v>
          </cell>
          <cell r="D946">
            <v>0</v>
          </cell>
          <cell r="E946">
            <v>58090</v>
          </cell>
        </row>
        <row r="947">
          <cell r="A947" t="str">
            <v>KSGPA35HZRN1/KSRPA35HZRN1</v>
          </cell>
          <cell r="B947" t="str">
            <v>Бытовой кондиционер</v>
          </cell>
          <cell r="C947">
            <v>0</v>
          </cell>
          <cell r="D947">
            <v>0</v>
          </cell>
          <cell r="E947">
            <v>62590</v>
          </cell>
        </row>
        <row r="948">
          <cell r="A948" t="str">
            <v>KSGPA53HZRN1/KSRPA53HZRN1</v>
          </cell>
          <cell r="B948" t="str">
            <v>Бытовой кондиционер</v>
          </cell>
          <cell r="C948">
            <v>35</v>
          </cell>
          <cell r="D948">
            <v>0</v>
          </cell>
          <cell r="E948">
            <v>89590</v>
          </cell>
        </row>
        <row r="949">
          <cell r="A949" t="str">
            <v>KSGPA70HZRN1/KSRPA70HZRN1</v>
          </cell>
          <cell r="B949" t="str">
            <v>Бытовой кондиционер</v>
          </cell>
          <cell r="C949">
            <v>22</v>
          </cell>
          <cell r="D949">
            <v>0</v>
          </cell>
          <cell r="E949">
            <v>116790</v>
          </cell>
        </row>
        <row r="950">
          <cell r="A950" t="str">
            <v>KSGQ21HFAN1/KSRQ21HFAN1/-40</v>
          </cell>
          <cell r="B950" t="str">
            <v>Бытовой кондиционер</v>
          </cell>
          <cell r="C950">
            <v>0</v>
          </cell>
          <cell r="D950">
            <v>0</v>
          </cell>
          <cell r="E950">
            <v>5500</v>
          </cell>
        </row>
        <row r="951">
          <cell r="A951" t="str">
            <v>KSGTA26HZRN1/KSRTA26HZRN1</v>
          </cell>
          <cell r="B951" t="str">
            <v>Тепловой насос</v>
          </cell>
          <cell r="C951">
            <v>0</v>
          </cell>
          <cell r="D951">
            <v>0</v>
          </cell>
          <cell r="E951">
            <v>75590</v>
          </cell>
        </row>
        <row r="952">
          <cell r="A952" t="str">
            <v>KSGTA35HZRN1/KSRTA35HZRN1</v>
          </cell>
          <cell r="B952" t="str">
            <v>Тепловой насос</v>
          </cell>
          <cell r="C952">
            <v>0</v>
          </cell>
          <cell r="D952">
            <v>0</v>
          </cell>
          <cell r="E952">
            <v>82490</v>
          </cell>
        </row>
        <row r="953">
          <cell r="A953" t="str">
            <v>KSGTI100HZAN1/KSRTI100HZAN1</v>
          </cell>
          <cell r="B953" t="str">
            <v>Бытовой кондиционер</v>
          </cell>
          <cell r="C953">
            <v>0</v>
          </cell>
          <cell r="D953">
            <v>0</v>
          </cell>
          <cell r="E953">
            <v>171490</v>
          </cell>
        </row>
        <row r="954">
          <cell r="A954" t="str">
            <v>KSGTI21HFAN1/KSRTI21HFAN1</v>
          </cell>
          <cell r="B954" t="str">
            <v>Бытовой кондиционер</v>
          </cell>
          <cell r="C954">
            <v>0</v>
          </cell>
          <cell r="D954">
            <v>0</v>
          </cell>
          <cell r="E954">
            <v>30590</v>
          </cell>
        </row>
        <row r="955">
          <cell r="A955" t="str">
            <v>KSGTI21HZRN1R/KSRTI21HZRN1R</v>
          </cell>
          <cell r="B955" t="str">
            <v>Бытовой кондиционер</v>
          </cell>
          <cell r="C955">
            <v>32</v>
          </cell>
          <cell r="D955">
            <v>0</v>
          </cell>
          <cell r="E955">
            <v>44690</v>
          </cell>
        </row>
        <row r="956">
          <cell r="A956" t="str">
            <v>KSGTI26HFAN1/KSRTI26HFAN1</v>
          </cell>
          <cell r="B956" t="str">
            <v>Бытовой кондиционер</v>
          </cell>
          <cell r="C956">
            <v>0</v>
          </cell>
          <cell r="D956">
            <v>0</v>
          </cell>
          <cell r="E956">
            <v>33190</v>
          </cell>
        </row>
        <row r="957">
          <cell r="A957" t="str">
            <v>KSGTI26HZRN1R/KSRTI26HZRN1R</v>
          </cell>
          <cell r="B957" t="str">
            <v>Бытовой кондиционер</v>
          </cell>
          <cell r="C957">
            <v>0</v>
          </cell>
          <cell r="D957">
            <v>0</v>
          </cell>
          <cell r="E957">
            <v>48190</v>
          </cell>
        </row>
        <row r="958">
          <cell r="A958" t="str">
            <v>KSGTI35HFAN1/KSRTI35HFAN1</v>
          </cell>
          <cell r="B958" t="str">
            <v>Бытовой кондиционер</v>
          </cell>
          <cell r="C958">
            <v>0</v>
          </cell>
          <cell r="D958">
            <v>0</v>
          </cell>
          <cell r="E958">
            <v>42990</v>
          </cell>
        </row>
        <row r="959">
          <cell r="A959" t="str">
            <v>KSGTI35HZRN1R/KSRTI35HZRN1R</v>
          </cell>
          <cell r="B959" t="str">
            <v>Бытовой кондиционер</v>
          </cell>
          <cell r="C959">
            <v>0</v>
          </cell>
          <cell r="D959">
            <v>0</v>
          </cell>
          <cell r="E959">
            <v>53990</v>
          </cell>
        </row>
        <row r="960">
          <cell r="A960" t="str">
            <v>KSGTI50HFAN1/KSRTI50HFAN1</v>
          </cell>
          <cell r="B960" t="str">
            <v>Бытовой кондиционер</v>
          </cell>
          <cell r="C960">
            <v>0</v>
          </cell>
          <cell r="D960">
            <v>0</v>
          </cell>
          <cell r="E960">
            <v>72790</v>
          </cell>
        </row>
        <row r="961">
          <cell r="A961" t="str">
            <v>KSGTI50HZRN1R/KSRTI50HZRN1R</v>
          </cell>
          <cell r="B961" t="str">
            <v>Бытовой кондиционер</v>
          </cell>
          <cell r="C961">
            <v>0</v>
          </cell>
          <cell r="D961">
            <v>0</v>
          </cell>
          <cell r="E961">
            <v>86990</v>
          </cell>
        </row>
        <row r="962">
          <cell r="A962" t="str">
            <v>KSGTI70HFAN1/KSRTI70HFAN1</v>
          </cell>
          <cell r="B962" t="str">
            <v>Бытовой кондиционер</v>
          </cell>
          <cell r="C962">
            <v>0</v>
          </cell>
          <cell r="D962">
            <v>0</v>
          </cell>
          <cell r="E962">
            <v>91990</v>
          </cell>
        </row>
        <row r="963">
          <cell r="A963" t="str">
            <v>KSGTI70HZRN1R/KSRTI70HZRN1R</v>
          </cell>
          <cell r="B963" t="str">
            <v>Бытовой кондиционер</v>
          </cell>
          <cell r="C963">
            <v>0</v>
          </cell>
          <cell r="D963">
            <v>0</v>
          </cell>
          <cell r="E963">
            <v>115990</v>
          </cell>
        </row>
        <row r="964">
          <cell r="A964" t="str">
            <v>KSGTO26HZRN1/KSRTO26HZRN1</v>
          </cell>
          <cell r="B964" t="str">
            <v>Тепловой насос</v>
          </cell>
          <cell r="C964">
            <v>0</v>
          </cell>
          <cell r="D964">
            <v>0</v>
          </cell>
          <cell r="E964">
            <v>110190</v>
          </cell>
        </row>
        <row r="965">
          <cell r="A965" t="str">
            <v>KSGTO35HZRN1/KSRTO35HZRN1</v>
          </cell>
          <cell r="B965" t="str">
            <v>Тепловой насос</v>
          </cell>
          <cell r="C965">
            <v>0</v>
          </cell>
          <cell r="D965">
            <v>0</v>
          </cell>
          <cell r="E965">
            <v>116790</v>
          </cell>
        </row>
        <row r="966">
          <cell r="A966" t="str">
            <v>KSGTO50HZRN1/KSRTO50HZRN1</v>
          </cell>
          <cell r="B966" t="str">
            <v>Тепловой насос</v>
          </cell>
          <cell r="C966">
            <v>0</v>
          </cell>
          <cell r="D966">
            <v>0</v>
          </cell>
          <cell r="E966">
            <v>148790</v>
          </cell>
        </row>
        <row r="967">
          <cell r="A967" t="str">
            <v>KSGTO70HZRN1/KSRTO70HZRN1</v>
          </cell>
          <cell r="B967" t="str">
            <v>Тепловой насос</v>
          </cell>
          <cell r="C967">
            <v>0</v>
          </cell>
          <cell r="D967">
            <v>0</v>
          </cell>
          <cell r="E967">
            <v>167490</v>
          </cell>
        </row>
        <row r="968">
          <cell r="A968" t="str">
            <v>KSGU61HZAN1/KSRU61HZAN1</v>
          </cell>
          <cell r="B968" t="str">
            <v>Бытовой кондиционер</v>
          </cell>
          <cell r="C968">
            <v>0</v>
          </cell>
          <cell r="D968">
            <v>0</v>
          </cell>
          <cell r="E968">
            <v>82800</v>
          </cell>
        </row>
        <row r="969">
          <cell r="A969" t="str">
            <v>KSGUA61HZRN1/KSRUA61HZRN1</v>
          </cell>
          <cell r="B969" t="str">
            <v>Бытовой кондиционер</v>
          </cell>
          <cell r="C969">
            <v>0</v>
          </cell>
          <cell r="D969">
            <v>0</v>
          </cell>
          <cell r="E969">
            <v>79990</v>
          </cell>
        </row>
        <row r="970">
          <cell r="A970" t="str">
            <v>KSGYK21HZRN1/KSRYK21HZRN1</v>
          </cell>
          <cell r="B970" t="str">
            <v>Бытовой кондиционер</v>
          </cell>
          <cell r="C970">
            <v>0</v>
          </cell>
          <cell r="D970">
            <v>0</v>
          </cell>
          <cell r="E970">
            <v>37490</v>
          </cell>
        </row>
        <row r="971">
          <cell r="A971" t="str">
            <v>KSGYK26HZRN1/KSRYK26HZRN1</v>
          </cell>
          <cell r="B971" t="str">
            <v>Бытовой кондиционер</v>
          </cell>
          <cell r="C971">
            <v>0</v>
          </cell>
          <cell r="D971">
            <v>0</v>
          </cell>
          <cell r="E971">
            <v>39990</v>
          </cell>
        </row>
        <row r="972">
          <cell r="A972" t="str">
            <v>KSGYK35HZRN1/KSRYK35HZRN1</v>
          </cell>
          <cell r="B972" t="str">
            <v>Бытовой кондиционер</v>
          </cell>
          <cell r="C972">
            <v>0</v>
          </cell>
          <cell r="D972">
            <v>0</v>
          </cell>
          <cell r="E972">
            <v>46090</v>
          </cell>
        </row>
        <row r="973">
          <cell r="A973" t="str">
            <v>KSGYK53HZRN1/KSRYK53HZRN1</v>
          </cell>
          <cell r="B973" t="str">
            <v>Бытовой кондиционер</v>
          </cell>
          <cell r="C973">
            <v>0</v>
          </cell>
          <cell r="D973">
            <v>0</v>
          </cell>
          <cell r="E973">
            <v>78290</v>
          </cell>
        </row>
        <row r="974">
          <cell r="A974" t="str">
            <v>KSGYK70HZRN1/KSRYK70HZRN1</v>
          </cell>
          <cell r="B974" t="str">
            <v>Бытовой кондиционер</v>
          </cell>
          <cell r="C974">
            <v>0</v>
          </cell>
          <cell r="D974">
            <v>0</v>
          </cell>
          <cell r="E974">
            <v>100190</v>
          </cell>
        </row>
        <row r="975">
          <cell r="A975" t="str">
            <v>MSAG1-07HRN1-I/MSAG1-07HRN1-O</v>
          </cell>
          <cell r="B975" t="str">
            <v>Бытовой кондиционер</v>
          </cell>
          <cell r="C975">
            <v>0</v>
          </cell>
          <cell r="D975">
            <v>0</v>
          </cell>
          <cell r="E975">
            <v>29690</v>
          </cell>
        </row>
        <row r="976">
          <cell r="A976" t="str">
            <v>MSAG1-07HRN1-I/MSAG1-07HRN1-O/-40</v>
          </cell>
          <cell r="B976" t="str">
            <v>Бытовой кондиционер с низкотемпературной доработкой</v>
          </cell>
          <cell r="C976">
            <v>0</v>
          </cell>
          <cell r="D976">
            <v>0</v>
          </cell>
          <cell r="E976">
            <v>36590</v>
          </cell>
        </row>
        <row r="977">
          <cell r="A977" t="str">
            <v>MSAG1-07HRN8-I/MSAG1-07HRN8-O</v>
          </cell>
          <cell r="B977" t="str">
            <v>Бытовой кондиционер</v>
          </cell>
          <cell r="C977">
            <v>0</v>
          </cell>
          <cell r="D977">
            <v>0</v>
          </cell>
          <cell r="E977">
            <v>30590</v>
          </cell>
        </row>
        <row r="978">
          <cell r="A978" t="str">
            <v>MSAG1-07N8C2S-I/MSAG1-07N8C2S-O</v>
          </cell>
          <cell r="B978" t="str">
            <v>Бытовой кондиционер</v>
          </cell>
          <cell r="C978">
            <v>0</v>
          </cell>
          <cell r="D978">
            <v>0</v>
          </cell>
          <cell r="E978">
            <v>41390</v>
          </cell>
        </row>
        <row r="979">
          <cell r="A979" t="str">
            <v>MSAG1-07N8C2U-I/MSAG1-07N8C2U-O</v>
          </cell>
          <cell r="B979" t="str">
            <v>Бытовой кондиционер</v>
          </cell>
          <cell r="C979">
            <v>0</v>
          </cell>
          <cell r="D979">
            <v>0</v>
          </cell>
          <cell r="E979">
            <v>40490</v>
          </cell>
        </row>
        <row r="980">
          <cell r="A980" t="str">
            <v>MSAG1-07N8C2U-I/MSAG1-07N8C2U-O/-40</v>
          </cell>
          <cell r="B980" t="str">
            <v>Бытовой кондиционер с низкотемпературной доработкой</v>
          </cell>
          <cell r="C980">
            <v>0</v>
          </cell>
          <cell r="D980">
            <v>0</v>
          </cell>
          <cell r="E980">
            <v>49490</v>
          </cell>
        </row>
        <row r="981">
          <cell r="A981" t="str">
            <v>MSAG1-09HRN1-I/MSAG1-09HRN1-O</v>
          </cell>
          <cell r="B981" t="str">
            <v>Бытовой кондиционер</v>
          </cell>
          <cell r="C981">
            <v>0</v>
          </cell>
          <cell r="D981">
            <v>0</v>
          </cell>
          <cell r="E981">
            <v>32190</v>
          </cell>
        </row>
        <row r="982">
          <cell r="A982" t="str">
            <v>MSAG1-09HRN1-I/MSAG1-09HRN1-O/-40</v>
          </cell>
          <cell r="B982" t="str">
            <v>Бытовой кондиционер с низкотемпературной доработкой</v>
          </cell>
          <cell r="C982">
            <v>0</v>
          </cell>
          <cell r="D982">
            <v>0</v>
          </cell>
          <cell r="E982">
            <v>39090</v>
          </cell>
        </row>
        <row r="983">
          <cell r="A983" t="str">
            <v>MSAG1-09HRN8-I/MSAG1-09HRN8-O</v>
          </cell>
          <cell r="B983" t="str">
            <v>Бытовой кондиционер</v>
          </cell>
          <cell r="C983">
            <v>0</v>
          </cell>
          <cell r="D983">
            <v>0</v>
          </cell>
          <cell r="E983">
            <v>33190</v>
          </cell>
        </row>
        <row r="984">
          <cell r="A984" t="str">
            <v>MSAG1-09N8C2S-I/MSAG1-09N8C2S-O</v>
          </cell>
          <cell r="B984" t="str">
            <v>Бытовой кондиционер</v>
          </cell>
          <cell r="C984">
            <v>0</v>
          </cell>
          <cell r="D984">
            <v>0</v>
          </cell>
          <cell r="E984">
            <v>44190</v>
          </cell>
        </row>
        <row r="985">
          <cell r="A985" t="str">
            <v>MSAG1-09N8C2U-I/MSAG1-09N8C2U-O/-40</v>
          </cell>
          <cell r="B985" t="str">
            <v>Бытовой кондиционер с низкотемпературной доработкой</v>
          </cell>
          <cell r="C985">
            <v>0</v>
          </cell>
          <cell r="D985">
            <v>0</v>
          </cell>
          <cell r="E985">
            <v>52390</v>
          </cell>
        </row>
        <row r="986">
          <cell r="A986" t="str">
            <v>MSAG1-12HRN1-I/MSAG1-12HRN1-O</v>
          </cell>
          <cell r="B986" t="str">
            <v>Бытовой кондиционер</v>
          </cell>
          <cell r="C986">
            <v>0</v>
          </cell>
          <cell r="D986">
            <v>0</v>
          </cell>
          <cell r="E986">
            <v>41690</v>
          </cell>
        </row>
        <row r="987">
          <cell r="A987" t="str">
            <v>MSAG1-12HRN1-I/MSAG1-12HRN1-O/-40</v>
          </cell>
          <cell r="B987" t="str">
            <v>Бытовой кондиционер с низкотемпературной доработкой</v>
          </cell>
          <cell r="C987">
            <v>0</v>
          </cell>
          <cell r="D987">
            <v>0</v>
          </cell>
          <cell r="E987">
            <v>48590</v>
          </cell>
        </row>
        <row r="988">
          <cell r="A988" t="str">
            <v>MSAG1-12HRN8-I/MSAG1-12HRN8-O</v>
          </cell>
          <cell r="B988" t="str">
            <v>Бытовой кондиционер</v>
          </cell>
          <cell r="C988">
            <v>0</v>
          </cell>
          <cell r="D988">
            <v>0</v>
          </cell>
          <cell r="E988">
            <v>42990</v>
          </cell>
        </row>
        <row r="989">
          <cell r="A989" t="str">
            <v>MSAG1-12N8C2U-I/MSAG1-12N8C2U-O</v>
          </cell>
          <cell r="B989" t="str">
            <v>Бытовой кондиционер</v>
          </cell>
          <cell r="C989">
            <v>0</v>
          </cell>
          <cell r="D989">
            <v>0</v>
          </cell>
          <cell r="E989">
            <v>51290</v>
          </cell>
        </row>
        <row r="990">
          <cell r="A990" t="str">
            <v>MSAG1-12N8C2U-I/MSAG1-12N8C2U-O/-40</v>
          </cell>
          <cell r="B990" t="str">
            <v>Бытовой кондиционер с низкотемпературной доработкой</v>
          </cell>
          <cell r="C990">
            <v>0</v>
          </cell>
          <cell r="D990">
            <v>0</v>
          </cell>
          <cell r="E990">
            <v>57590</v>
          </cell>
        </row>
        <row r="991">
          <cell r="A991" t="str">
            <v>MSAG1-18HRN1-I/MSAG1-18HRN1-O</v>
          </cell>
          <cell r="B991" t="str">
            <v>Бытовой кондиционер</v>
          </cell>
          <cell r="C991">
            <v>0</v>
          </cell>
          <cell r="D991">
            <v>0</v>
          </cell>
          <cell r="E991">
            <v>70590</v>
          </cell>
        </row>
        <row r="992">
          <cell r="A992" t="str">
            <v>MSAG1-18HRN1-I/MSAG1-18HRN1-O/-40</v>
          </cell>
          <cell r="B992" t="str">
            <v>Бытовой кондиционер с низкотемпературной доработкой</v>
          </cell>
          <cell r="C992">
            <v>0</v>
          </cell>
          <cell r="D992">
            <v>0</v>
          </cell>
          <cell r="E992">
            <v>77490</v>
          </cell>
        </row>
        <row r="993">
          <cell r="A993" t="str">
            <v>MSAG1-18HRN8-I/MSAG1-18HRN8-O</v>
          </cell>
          <cell r="B993" t="str">
            <v>Бытовой кондиционер</v>
          </cell>
          <cell r="C993">
            <v>0</v>
          </cell>
          <cell r="D993">
            <v>0</v>
          </cell>
          <cell r="E993">
            <v>72790</v>
          </cell>
        </row>
        <row r="994">
          <cell r="A994" t="str">
            <v>MSAG1-18N8D0-I/MSAG1-18N8D0-O</v>
          </cell>
          <cell r="B994" t="str">
            <v>Бытовой кондиционер</v>
          </cell>
          <cell r="C994">
            <v>0</v>
          </cell>
          <cell r="D994">
            <v>0</v>
          </cell>
          <cell r="E994">
            <v>86690</v>
          </cell>
        </row>
        <row r="995">
          <cell r="A995" t="str">
            <v>MSAG1-24HRN1-I/MSAG1-24HRN1-O</v>
          </cell>
          <cell r="B995" t="str">
            <v>Бытовой кондиционер</v>
          </cell>
          <cell r="C995">
            <v>0</v>
          </cell>
          <cell r="D995">
            <v>0</v>
          </cell>
          <cell r="E995">
            <v>89190</v>
          </cell>
        </row>
        <row r="996">
          <cell r="A996" t="str">
            <v>MSAG1-24HRN1-I/MSAG1-24HRN1-O/-40</v>
          </cell>
          <cell r="B996" t="str">
            <v>Бытовой кондиционер с низкотемпературной доработкой</v>
          </cell>
          <cell r="C996">
            <v>0</v>
          </cell>
          <cell r="D996">
            <v>0</v>
          </cell>
          <cell r="E996">
            <v>97290</v>
          </cell>
        </row>
        <row r="997">
          <cell r="A997" t="str">
            <v>MSAG1-24HRN8-I/MSAG1-24HRN8-O</v>
          </cell>
          <cell r="B997" t="str">
            <v>Бытовой кондиционер</v>
          </cell>
          <cell r="C997">
            <v>0</v>
          </cell>
          <cell r="D997">
            <v>0</v>
          </cell>
          <cell r="E997">
            <v>91990</v>
          </cell>
        </row>
        <row r="998">
          <cell r="A998" t="str">
            <v>MSAG1-24N8D0-I/MSAG1-24N8D0-O</v>
          </cell>
          <cell r="B998" t="str">
            <v>Бытовой кондиционер</v>
          </cell>
          <cell r="C998">
            <v>0</v>
          </cell>
          <cell r="D998">
            <v>0</v>
          </cell>
          <cell r="E998">
            <v>110690</v>
          </cell>
        </row>
        <row r="999">
          <cell r="A999" t="str">
            <v>MSAG2-07HRN1-I/MSAG2-07HRN1-O</v>
          </cell>
          <cell r="B999" t="str">
            <v>Бытовой кондиционер</v>
          </cell>
          <cell r="C999">
            <v>0</v>
          </cell>
          <cell r="D999">
            <v>0</v>
          </cell>
          <cell r="E999">
            <v>29690</v>
          </cell>
        </row>
        <row r="1000">
          <cell r="A1000" t="str">
            <v>MSAG2-07HRN8-I/MSAG2-07HRN8-O</v>
          </cell>
          <cell r="B1000" t="str">
            <v>Бытовой кондиционер</v>
          </cell>
          <cell r="C1000">
            <v>0</v>
          </cell>
          <cell r="D1000">
            <v>0</v>
          </cell>
          <cell r="E1000">
            <v>30590</v>
          </cell>
        </row>
        <row r="1001">
          <cell r="A1001" t="str">
            <v>MSAG2-07N8C2-I/MSAG2-07N8C2-O</v>
          </cell>
          <cell r="B1001" t="str">
            <v>Бытовой кондиционер</v>
          </cell>
          <cell r="C1001">
            <v>0</v>
          </cell>
          <cell r="D1001">
            <v>0</v>
          </cell>
          <cell r="E1001">
            <v>40490</v>
          </cell>
        </row>
        <row r="1002">
          <cell r="A1002" t="str">
            <v>MSAG2-07N8C2S-I/MSAG2-07N8C2S-O</v>
          </cell>
          <cell r="B1002" t="str">
            <v>Бытовой кондиционер</v>
          </cell>
          <cell r="C1002">
            <v>0</v>
          </cell>
          <cell r="D1002">
            <v>0</v>
          </cell>
          <cell r="E1002">
            <v>41390</v>
          </cell>
        </row>
        <row r="1003">
          <cell r="A1003" t="str">
            <v>MSAG2-09HRN1-I/MSAG2-09HRN1-O</v>
          </cell>
          <cell r="B1003" t="str">
            <v>Бытовой кондиционер</v>
          </cell>
          <cell r="C1003">
            <v>0</v>
          </cell>
          <cell r="D1003">
            <v>0</v>
          </cell>
          <cell r="E1003">
            <v>32190</v>
          </cell>
        </row>
        <row r="1004">
          <cell r="A1004" t="str">
            <v>MSAG2-09HRN8-I/MSAG2-09HRN8-O</v>
          </cell>
          <cell r="B1004" t="str">
            <v>Бытовой кондиционер</v>
          </cell>
          <cell r="C1004">
            <v>0</v>
          </cell>
          <cell r="D1004">
            <v>0</v>
          </cell>
          <cell r="E1004">
            <v>33190</v>
          </cell>
        </row>
        <row r="1005">
          <cell r="A1005" t="str">
            <v>MSAG2-09N8C2S-I/MSAG2-09N8C2S-O</v>
          </cell>
          <cell r="B1005" t="str">
            <v>Бытовой кондиционер</v>
          </cell>
          <cell r="C1005">
            <v>0</v>
          </cell>
          <cell r="D1005">
            <v>0</v>
          </cell>
          <cell r="E1005">
            <v>44190</v>
          </cell>
        </row>
        <row r="1006">
          <cell r="A1006" t="str">
            <v>MSAG2-12HRN1-I/MSAG2-12HRN1-O</v>
          </cell>
          <cell r="B1006" t="str">
            <v>Бытовой кондиционер</v>
          </cell>
          <cell r="C1006">
            <v>0</v>
          </cell>
          <cell r="D1006">
            <v>0</v>
          </cell>
          <cell r="E1006">
            <v>41690</v>
          </cell>
        </row>
        <row r="1007">
          <cell r="A1007" t="str">
            <v>MSAG2-12HRN8-I/MSAG2-12HRN8-O</v>
          </cell>
          <cell r="B1007" t="str">
            <v>Бытовой кондиционер</v>
          </cell>
          <cell r="C1007">
            <v>0</v>
          </cell>
          <cell r="D1007">
            <v>0</v>
          </cell>
          <cell r="E1007">
            <v>42990</v>
          </cell>
        </row>
        <row r="1008">
          <cell r="A1008" t="str">
            <v>MSAG2-12N8C2U-I/MSAG2-12N8C2U-O</v>
          </cell>
          <cell r="B1008" t="str">
            <v>Бытовой кондиционер</v>
          </cell>
          <cell r="C1008">
            <v>0</v>
          </cell>
          <cell r="D1008">
            <v>0</v>
          </cell>
          <cell r="E1008">
            <v>51290</v>
          </cell>
        </row>
        <row r="1009">
          <cell r="A1009" t="str">
            <v>MSAG2-18HRN1-I/MSAG2-18HRN1-O</v>
          </cell>
          <cell r="B1009" t="str">
            <v>Бытовой кондиционер</v>
          </cell>
          <cell r="C1009">
            <v>0</v>
          </cell>
          <cell r="D1009">
            <v>0</v>
          </cell>
          <cell r="E1009">
            <v>70590</v>
          </cell>
        </row>
        <row r="1010">
          <cell r="A1010" t="str">
            <v>MSAG2-18HRN8-I/MSAG2-18HRN8-O</v>
          </cell>
          <cell r="B1010" t="str">
            <v>Бытовой кондиционер</v>
          </cell>
          <cell r="C1010">
            <v>22</v>
          </cell>
          <cell r="D1010">
            <v>0</v>
          </cell>
          <cell r="E1010">
            <v>72790</v>
          </cell>
        </row>
        <row r="1011">
          <cell r="A1011" t="str">
            <v>MSAG2-18N8D0-I/MSAG2-18N8D0-O</v>
          </cell>
          <cell r="B1011" t="str">
            <v>Бытовой кондиционер</v>
          </cell>
          <cell r="C1011">
            <v>0</v>
          </cell>
          <cell r="D1011">
            <v>0</v>
          </cell>
          <cell r="E1011">
            <v>86690</v>
          </cell>
        </row>
        <row r="1012">
          <cell r="A1012" t="str">
            <v>MSAG2-24HRN1-I/MSAG2-24HRN1-O</v>
          </cell>
          <cell r="B1012" t="str">
            <v>Бытовой кондиционер</v>
          </cell>
          <cell r="C1012">
            <v>1</v>
          </cell>
          <cell r="D1012">
            <v>0</v>
          </cell>
          <cell r="E1012">
            <v>89190</v>
          </cell>
        </row>
        <row r="1013">
          <cell r="A1013" t="str">
            <v>MSAG2-24HRN8-I/MSAG2-24HRN8-O</v>
          </cell>
          <cell r="B1013" t="str">
            <v>Бытовой кондиционер</v>
          </cell>
          <cell r="C1013">
            <v>0</v>
          </cell>
          <cell r="D1013">
            <v>0</v>
          </cell>
          <cell r="E1013">
            <v>91990</v>
          </cell>
        </row>
        <row r="1014">
          <cell r="A1014" t="str">
            <v>MSAG2-24N8D0-I/MSAG2-24N8D0-O</v>
          </cell>
          <cell r="B1014" t="str">
            <v>Бытовой кондиционер</v>
          </cell>
          <cell r="C1014">
            <v>0</v>
          </cell>
          <cell r="D1014">
            <v>0</v>
          </cell>
          <cell r="E1014">
            <v>110690</v>
          </cell>
        </row>
        <row r="1015">
          <cell r="A1015" t="str">
            <v>MSAG4-07HRN1-I/MSAG4-07HRN1-O</v>
          </cell>
          <cell r="B1015" t="str">
            <v>Бытовой кондиционер</v>
          </cell>
          <cell r="C1015">
            <v>0</v>
          </cell>
          <cell r="D1015">
            <v>0</v>
          </cell>
          <cell r="E1015">
            <v>32590</v>
          </cell>
        </row>
        <row r="1016">
          <cell r="A1016" t="str">
            <v>MSAG4-07HRN8-I/MSAG4-07HRN8-O</v>
          </cell>
          <cell r="B1016" t="str">
            <v>Бытовой кондиционер</v>
          </cell>
          <cell r="C1016">
            <v>0</v>
          </cell>
          <cell r="D1016">
            <v>0</v>
          </cell>
          <cell r="E1016">
            <v>36190</v>
          </cell>
        </row>
        <row r="1017">
          <cell r="A1017" t="str">
            <v>MSAG4-09HRN1-I/MSAG4-09HRN1-O</v>
          </cell>
          <cell r="B1017" t="str">
            <v>Бытовой кондиционер</v>
          </cell>
          <cell r="C1017">
            <v>0</v>
          </cell>
          <cell r="D1017">
            <v>0</v>
          </cell>
          <cell r="E1017">
            <v>34990</v>
          </cell>
        </row>
        <row r="1018">
          <cell r="A1018" t="str">
            <v>MSAG4-09HRN8-I/MSAG4-09HRN8-O</v>
          </cell>
          <cell r="B1018" t="str">
            <v>Бытовой кондиционер</v>
          </cell>
          <cell r="C1018">
            <v>0</v>
          </cell>
          <cell r="D1018">
            <v>0</v>
          </cell>
          <cell r="E1018">
            <v>38890</v>
          </cell>
        </row>
        <row r="1019">
          <cell r="A1019" t="str">
            <v>MSAG4-12HRN1-I/MSAG4-12HRN1-O</v>
          </cell>
          <cell r="B1019" t="str">
            <v>Бытовой кондиционер</v>
          </cell>
          <cell r="C1019">
            <v>0</v>
          </cell>
          <cell r="D1019">
            <v>0</v>
          </cell>
          <cell r="E1019">
            <v>44790</v>
          </cell>
        </row>
        <row r="1020">
          <cell r="A1020" t="str">
            <v>MSAG4-12HRN8-I/MSAG4-12HRN8-O</v>
          </cell>
          <cell r="B1020" t="str">
            <v>Бытовой кондиционер</v>
          </cell>
          <cell r="C1020">
            <v>0</v>
          </cell>
          <cell r="D1020">
            <v>0</v>
          </cell>
          <cell r="E1020">
            <v>49790</v>
          </cell>
        </row>
        <row r="1021">
          <cell r="A1021" t="str">
            <v>MSAG4-18HRN1-I/MSAG4-18HRN1-O</v>
          </cell>
          <cell r="B1021" t="str">
            <v>Бытовой кондиционер</v>
          </cell>
          <cell r="C1021">
            <v>0</v>
          </cell>
          <cell r="D1021">
            <v>0</v>
          </cell>
          <cell r="E1021">
            <v>71290</v>
          </cell>
        </row>
        <row r="1022">
          <cell r="A1022" t="str">
            <v>MSAG4-18HRN8-I/MSAG4-18HRN8-O</v>
          </cell>
          <cell r="B1022" t="str">
            <v>Бытовой кондиционер</v>
          </cell>
          <cell r="C1022">
            <v>0</v>
          </cell>
          <cell r="D1022">
            <v>0</v>
          </cell>
          <cell r="E1022">
            <v>79190</v>
          </cell>
        </row>
        <row r="1023">
          <cell r="A1023" t="str">
            <v>MSAG4-24HRN1-I/MSAG4-24HRN1-O</v>
          </cell>
          <cell r="B1023" t="str">
            <v>Бытовой кондиционер</v>
          </cell>
          <cell r="C1023">
            <v>0</v>
          </cell>
          <cell r="D1023">
            <v>0</v>
          </cell>
          <cell r="E1023">
            <v>87490</v>
          </cell>
        </row>
        <row r="1024">
          <cell r="A1024" t="str">
            <v>MSAG4-24HRN8-I/MSAG4-24HRN8-O</v>
          </cell>
          <cell r="B1024" t="str">
            <v>Бытовой кондиционер</v>
          </cell>
          <cell r="C1024">
            <v>0</v>
          </cell>
          <cell r="D1024">
            <v>0</v>
          </cell>
          <cell r="E1024">
            <v>97190</v>
          </cell>
        </row>
        <row r="1025">
          <cell r="A1025" t="str">
            <v>MSAG4W-07N8C2S-I/MSAG4-07N8C2S-O</v>
          </cell>
          <cell r="B1025" t="str">
            <v>Бытовой кондиционер</v>
          </cell>
          <cell r="C1025">
            <v>0</v>
          </cell>
          <cell r="D1025">
            <v>0</v>
          </cell>
          <cell r="E1025">
            <v>49990</v>
          </cell>
        </row>
        <row r="1026">
          <cell r="A1026" t="str">
            <v>MSAG4W-09N8C2S-I/MSAG4-09N8C2S-O</v>
          </cell>
          <cell r="B1026" t="str">
            <v>Бытовой кондиционер</v>
          </cell>
          <cell r="C1026">
            <v>0</v>
          </cell>
          <cell r="D1026">
            <v>0</v>
          </cell>
          <cell r="E1026">
            <v>56590</v>
          </cell>
        </row>
        <row r="1027">
          <cell r="A1027" t="str">
            <v>MSAG4W-12N8C2-I/MSAG4-12N8C2-O</v>
          </cell>
          <cell r="B1027" t="str">
            <v>Бытовой кондиционер</v>
          </cell>
          <cell r="C1027">
            <v>0</v>
          </cell>
          <cell r="D1027">
            <v>0</v>
          </cell>
          <cell r="E1027">
            <v>63190</v>
          </cell>
        </row>
        <row r="1028">
          <cell r="A1028" t="str">
            <v>MSAG4W-18N8D0-I/MSAG4-18N8D0-O</v>
          </cell>
          <cell r="B1028" t="str">
            <v>Бытовой кондиционер</v>
          </cell>
          <cell r="C1028">
            <v>0</v>
          </cell>
          <cell r="D1028">
            <v>0</v>
          </cell>
          <cell r="E1028">
            <v>101490</v>
          </cell>
        </row>
        <row r="1029">
          <cell r="A1029" t="str">
            <v>MSAG4W-24N8D0-I/MSAG4-24N8D0-O</v>
          </cell>
          <cell r="B1029" t="str">
            <v>Бытовой кондиционер</v>
          </cell>
          <cell r="C1029">
            <v>0</v>
          </cell>
          <cell r="D1029">
            <v>0</v>
          </cell>
          <cell r="E1029">
            <v>131890</v>
          </cell>
        </row>
        <row r="1030">
          <cell r="A1030" t="str">
            <v>MSCA1BU-09HRFN8/MOX230-09HFN8-Q/GAIA-D53</v>
          </cell>
          <cell r="B1030" t="str">
            <v>Бытовой кондиционер</v>
          </cell>
          <cell r="C1030">
            <v>0</v>
          </cell>
          <cell r="D1030">
            <v>0</v>
          </cell>
          <cell r="E1030">
            <v>83390</v>
          </cell>
        </row>
        <row r="1031">
          <cell r="A1031" t="str">
            <v>MSCA1BU-12HRFN8/MOX230-12HFN8-Q/GAIA-D53</v>
          </cell>
          <cell r="B1031" t="str">
            <v>Бытовой кондиционер</v>
          </cell>
          <cell r="C1031">
            <v>0</v>
          </cell>
          <cell r="D1031">
            <v>0</v>
          </cell>
          <cell r="E1031">
            <v>87390</v>
          </cell>
        </row>
        <row r="1032">
          <cell r="A1032" t="str">
            <v>MSEAAU-09HRFN1(SP)/MOA01-09HFN1</v>
          </cell>
          <cell r="B1032" t="str">
            <v>Бытовой кондиционер</v>
          </cell>
          <cell r="C1032">
            <v>0</v>
          </cell>
          <cell r="D1032">
            <v>0</v>
          </cell>
          <cell r="E1032"/>
        </row>
        <row r="1033">
          <cell r="A1033" t="str">
            <v>MSES-07N8D6-I/MSES-07N8D6-O</v>
          </cell>
          <cell r="B1033" t="str">
            <v>Бытовой кондиционер</v>
          </cell>
          <cell r="C1033">
            <v>0</v>
          </cell>
          <cell r="D1033">
            <v>0</v>
          </cell>
          <cell r="E1033">
            <v>46090</v>
          </cell>
        </row>
        <row r="1034">
          <cell r="A1034" t="str">
            <v>MSES-09N8D6-I/MSES-09N8D6-O</v>
          </cell>
          <cell r="B1034" t="str">
            <v>Бытовой кондиционер</v>
          </cell>
          <cell r="C1034">
            <v>0</v>
          </cell>
          <cell r="D1034">
            <v>0</v>
          </cell>
          <cell r="E1034">
            <v>49090</v>
          </cell>
        </row>
        <row r="1035">
          <cell r="A1035" t="str">
            <v>MSES-12N8D6-I/MSES-12N8D6-O</v>
          </cell>
          <cell r="B1035" t="str">
            <v>Бытовой кондиционер</v>
          </cell>
          <cell r="C1035">
            <v>0</v>
          </cell>
          <cell r="D1035">
            <v>0</v>
          </cell>
          <cell r="E1035">
            <v>56890</v>
          </cell>
        </row>
        <row r="1036">
          <cell r="A1036" t="str">
            <v>MSES-18N8D6-I/MSES-18N8D6-O</v>
          </cell>
          <cell r="B1036" t="str">
            <v>Бытовой кондиционер</v>
          </cell>
          <cell r="C1036">
            <v>0</v>
          </cell>
          <cell r="D1036">
            <v>0</v>
          </cell>
          <cell r="E1036">
            <v>96190</v>
          </cell>
        </row>
        <row r="1037">
          <cell r="A1037" t="str">
            <v>MSES-24N8D6-I/MSES-24N8D6-O</v>
          </cell>
          <cell r="B1037" t="str">
            <v>Бытовой кондиционер</v>
          </cell>
          <cell r="C1037">
            <v>0</v>
          </cell>
          <cell r="D1037">
            <v>0</v>
          </cell>
          <cell r="E1037">
            <v>123190</v>
          </cell>
        </row>
        <row r="1038">
          <cell r="A1038" t="str">
            <v>MSES1-07HRN8G1/MOES1-07HRN8G1</v>
          </cell>
          <cell r="B1038" t="str">
            <v>Бытовой кондиционер</v>
          </cell>
          <cell r="C1038">
            <v>0</v>
          </cell>
          <cell r="D1038">
            <v>0</v>
          </cell>
          <cell r="E1038">
            <v>31590</v>
          </cell>
        </row>
        <row r="1039">
          <cell r="A1039" t="str">
            <v>MSES1-09HRN8G1/MOES1-09HRN8G1</v>
          </cell>
          <cell r="B1039" t="str">
            <v>Бытовой кондиционер</v>
          </cell>
          <cell r="C1039">
            <v>0</v>
          </cell>
          <cell r="D1039">
            <v>0</v>
          </cell>
          <cell r="E1039">
            <v>34390</v>
          </cell>
        </row>
        <row r="1040">
          <cell r="A1040" t="str">
            <v>MSES1S-07FRN8G1/MOES1-07FRN8G1</v>
          </cell>
          <cell r="B1040" t="str">
            <v>Бытовой кондиционер</v>
          </cell>
          <cell r="C1040">
            <v>0</v>
          </cell>
          <cell r="D1040">
            <v>0</v>
          </cell>
          <cell r="E1040">
            <v>44690</v>
          </cell>
        </row>
        <row r="1041">
          <cell r="A1041" t="str">
            <v>MSES1S-09FRN8G1/MOES1-09FRN8G1</v>
          </cell>
          <cell r="B1041" t="str">
            <v>Бытовой кондиционер</v>
          </cell>
          <cell r="C1041">
            <v>0</v>
          </cell>
          <cell r="D1041">
            <v>0</v>
          </cell>
          <cell r="E1041">
            <v>47690</v>
          </cell>
        </row>
        <row r="1042">
          <cell r="A1042" t="str">
            <v>MSES1S-12FRN8G1/MOES1-12FRN8G1</v>
          </cell>
          <cell r="B1042" t="str">
            <v>Бытовой кондиционер</v>
          </cell>
          <cell r="C1042">
            <v>0</v>
          </cell>
          <cell r="D1042">
            <v>0</v>
          </cell>
          <cell r="E1042">
            <v>55290</v>
          </cell>
        </row>
        <row r="1043">
          <cell r="A1043" t="str">
            <v>MSES1S-18FRN8G1/MOES1-18FRN8G1</v>
          </cell>
          <cell r="B1043" t="str">
            <v>Бытовой кондиционер</v>
          </cell>
          <cell r="C1043">
            <v>0</v>
          </cell>
          <cell r="D1043">
            <v>0</v>
          </cell>
          <cell r="E1043">
            <v>93590</v>
          </cell>
        </row>
        <row r="1044">
          <cell r="A1044" t="str">
            <v>MSES1S-24FRN8G1/MOES1-24FRN8G1</v>
          </cell>
          <cell r="B1044" t="str">
            <v>Бытовой кондиционер</v>
          </cell>
          <cell r="C1044">
            <v>0</v>
          </cell>
          <cell r="D1044">
            <v>0</v>
          </cell>
          <cell r="E1044">
            <v>119590</v>
          </cell>
        </row>
        <row r="1045">
          <cell r="A1045" t="str">
            <v>MSFA-09N8D6-I/MSFA-09N8D6-O</v>
          </cell>
          <cell r="B1045" t="str">
            <v>Бытовой кондиционер</v>
          </cell>
          <cell r="C1045">
            <v>0</v>
          </cell>
          <cell r="D1045">
            <v>0</v>
          </cell>
          <cell r="E1045">
            <v>74490</v>
          </cell>
        </row>
        <row r="1046">
          <cell r="A1046" t="str">
            <v>MSFA1-09N8D6-I/MSFA1-09N8D6-O</v>
          </cell>
          <cell r="B1046" t="str">
            <v>Бытовой кондиционер</v>
          </cell>
          <cell r="C1046">
            <v>0</v>
          </cell>
          <cell r="D1046">
            <v>0</v>
          </cell>
          <cell r="E1046">
            <v>80583</v>
          </cell>
        </row>
        <row r="1047">
          <cell r="A1047" t="str">
            <v>MSFA1-12N8D6-I/MSFA1-12N8D6-O</v>
          </cell>
          <cell r="B1047" t="str">
            <v>Бытовой кондиционер</v>
          </cell>
          <cell r="C1047">
            <v>0</v>
          </cell>
          <cell r="D1047">
            <v>0</v>
          </cell>
          <cell r="E1047">
            <v>84723</v>
          </cell>
        </row>
        <row r="1048">
          <cell r="A1048" t="str">
            <v>MSFA2-09N8D6-I/MSFA1-09N8D6-O</v>
          </cell>
          <cell r="B1048" t="str">
            <v>Бытовой кондиционер</v>
          </cell>
          <cell r="C1048">
            <v>0</v>
          </cell>
          <cell r="D1048">
            <v>0</v>
          </cell>
          <cell r="E1048">
            <v>78673</v>
          </cell>
        </row>
        <row r="1049">
          <cell r="A1049" t="str">
            <v>MSFA2-12N8D6-I/MSFA1-12N8D6-O</v>
          </cell>
          <cell r="B1049" t="str">
            <v>Бытовой кондиционер</v>
          </cell>
          <cell r="C1049">
            <v>0</v>
          </cell>
          <cell r="D1049">
            <v>0</v>
          </cell>
          <cell r="E1049">
            <v>82490</v>
          </cell>
        </row>
        <row r="1050">
          <cell r="A1050" t="str">
            <v>MSFA2W-09N8D6-I/MSFA1-09N8D6-O</v>
          </cell>
          <cell r="B1050" t="str">
            <v>Бытовой кондиционер</v>
          </cell>
          <cell r="C1050">
            <v>0</v>
          </cell>
          <cell r="D1050">
            <v>0</v>
          </cell>
          <cell r="E1050">
            <v>74690</v>
          </cell>
        </row>
        <row r="1051">
          <cell r="A1051" t="str">
            <v>MSFA2W-12N8D6-I/MSFA1-12N8D6-O</v>
          </cell>
          <cell r="B1051" t="str">
            <v>Бытовой кондиционер</v>
          </cell>
          <cell r="C1051">
            <v>0</v>
          </cell>
          <cell r="D1051">
            <v>0</v>
          </cell>
          <cell r="E1051">
            <v>77890</v>
          </cell>
        </row>
        <row r="1052">
          <cell r="A1052" t="str">
            <v>MSFE-09N8D6-I/MSFE-09N8D6-O</v>
          </cell>
          <cell r="B1052" t="str">
            <v>Бытовой кондиционер</v>
          </cell>
          <cell r="C1052">
            <v>0</v>
          </cell>
          <cell r="D1052">
            <v>0</v>
          </cell>
          <cell r="E1052">
            <v>53590</v>
          </cell>
        </row>
        <row r="1053">
          <cell r="A1053" t="str">
            <v>MSFE-12N8D6-I/MSFE-12N8D6-O</v>
          </cell>
          <cell r="B1053" t="str">
            <v>Бытовой кондиционер</v>
          </cell>
          <cell r="C1053">
            <v>0</v>
          </cell>
          <cell r="D1053">
            <v>0</v>
          </cell>
          <cell r="E1053">
            <v>57390</v>
          </cell>
        </row>
        <row r="1054">
          <cell r="A1054" t="str">
            <v>MSFE-18N8D6-I/MSFE-18N8D6-O</v>
          </cell>
          <cell r="B1054" t="str">
            <v>Бытовой кондиционер</v>
          </cell>
          <cell r="C1054">
            <v>0</v>
          </cell>
          <cell r="D1054">
            <v>0</v>
          </cell>
          <cell r="E1054">
            <v>79090</v>
          </cell>
        </row>
        <row r="1055">
          <cell r="A1055" t="str">
            <v>MSFE-24N8D6-I/MSFE-24N8D6-O</v>
          </cell>
          <cell r="B1055" t="str">
            <v>Бытовой кондиционер</v>
          </cell>
          <cell r="C1055">
            <v>0</v>
          </cell>
          <cell r="D1055">
            <v>0</v>
          </cell>
          <cell r="E1055">
            <v>106690</v>
          </cell>
        </row>
        <row r="1056">
          <cell r="A1056" t="str">
            <v>MSHP-09N8D6-I/MSHP-09N8D6-O</v>
          </cell>
          <cell r="B1056" t="str">
            <v>Тепловой насос</v>
          </cell>
          <cell r="C1056">
            <v>0</v>
          </cell>
          <cell r="D1056">
            <v>0</v>
          </cell>
          <cell r="E1056">
            <v>105490</v>
          </cell>
        </row>
        <row r="1057">
          <cell r="A1057" t="str">
            <v>MSHP-12N8D6-I/MSHP-12N8D6-O</v>
          </cell>
          <cell r="B1057" t="str">
            <v>Тепловой насос</v>
          </cell>
          <cell r="C1057">
            <v>0</v>
          </cell>
          <cell r="D1057">
            <v>0</v>
          </cell>
          <cell r="E1057">
            <v>110690</v>
          </cell>
        </row>
        <row r="1058">
          <cell r="A1058" t="str">
            <v>MSHP-18N8D0-I/MSHP-18N8D0-O</v>
          </cell>
          <cell r="B1058" t="str">
            <v>Тепловой насос</v>
          </cell>
          <cell r="C1058">
            <v>0</v>
          </cell>
          <cell r="D1058">
            <v>0</v>
          </cell>
          <cell r="E1058">
            <v>141090</v>
          </cell>
        </row>
        <row r="1059">
          <cell r="A1059" t="str">
            <v>MSHP-24N8D0-I/MSHP-24N8D0-O</v>
          </cell>
          <cell r="B1059" t="str">
            <v>Тепловой насос</v>
          </cell>
          <cell r="C1059">
            <v>0</v>
          </cell>
          <cell r="D1059">
            <v>0</v>
          </cell>
          <cell r="E1059">
            <v>178890</v>
          </cell>
        </row>
        <row r="1060">
          <cell r="A1060" t="str">
            <v>MSMA1A-07HRN1/MOAB02-07HN1</v>
          </cell>
          <cell r="B1060" t="str">
            <v>Бытовой кондиционер</v>
          </cell>
          <cell r="C1060">
            <v>0</v>
          </cell>
          <cell r="D1060">
            <v>0</v>
          </cell>
          <cell r="E1060"/>
        </row>
        <row r="1061">
          <cell r="A1061" t="str">
            <v>MSMBCU-18HRFN1(BW)/MOB02-19HFN1</v>
          </cell>
          <cell r="B1061" t="str">
            <v>Бытовой кондиционер</v>
          </cell>
          <cell r="C1061">
            <v>0</v>
          </cell>
          <cell r="D1061">
            <v>0</v>
          </cell>
          <cell r="E1061"/>
        </row>
        <row r="1062">
          <cell r="A1062" t="str">
            <v>NAC-07F1AI/NAC-07F1AO</v>
          </cell>
          <cell r="B1062" t="str">
            <v>Бытовой кондиционер</v>
          </cell>
          <cell r="C1062">
            <v>0</v>
          </cell>
          <cell r="D1062">
            <v>0</v>
          </cell>
          <cell r="E1062"/>
        </row>
        <row r="1063">
          <cell r="A1063" t="str">
            <v>NAC-09F1AI/NAC-09F1AO</v>
          </cell>
          <cell r="B1063" t="str">
            <v>Бытовой кондиционер</v>
          </cell>
          <cell r="C1063">
            <v>0</v>
          </cell>
          <cell r="D1063">
            <v>0</v>
          </cell>
          <cell r="E1063"/>
        </row>
        <row r="1064">
          <cell r="A1064" t="str">
            <v>PRAW-07TEDA2</v>
          </cell>
          <cell r="B1064" t="str">
            <v>Бытовой кондиционер</v>
          </cell>
          <cell r="C1064">
            <v>0</v>
          </cell>
          <cell r="D1064">
            <v>0</v>
          </cell>
          <cell r="E1064">
            <v>25199</v>
          </cell>
        </row>
        <row r="1065">
          <cell r="A1065" t="str">
            <v>PRAW-07TENA2</v>
          </cell>
          <cell r="B1065" t="str">
            <v>Бытовой кондиционер</v>
          </cell>
          <cell r="C1065">
            <v>0</v>
          </cell>
          <cell r="D1065">
            <v>0</v>
          </cell>
          <cell r="E1065">
            <v>17999</v>
          </cell>
        </row>
        <row r="1066">
          <cell r="A1066" t="str">
            <v>PRAW-09TEDA2</v>
          </cell>
          <cell r="B1066" t="str">
            <v>Бытовой кондиционер</v>
          </cell>
          <cell r="C1066">
            <v>0</v>
          </cell>
          <cell r="D1066">
            <v>0</v>
          </cell>
          <cell r="E1066">
            <v>27899</v>
          </cell>
        </row>
        <row r="1067">
          <cell r="A1067" t="str">
            <v>PRAW-09TENA2</v>
          </cell>
          <cell r="B1067" t="str">
            <v>Бытовой кондиционер</v>
          </cell>
          <cell r="C1067">
            <v>0</v>
          </cell>
          <cell r="D1067">
            <v>0</v>
          </cell>
          <cell r="E1067">
            <v>19799</v>
          </cell>
        </row>
        <row r="1068">
          <cell r="A1068" t="str">
            <v>PRAW-12TENA2</v>
          </cell>
          <cell r="B1068" t="str">
            <v>Бытовой кондиционер</v>
          </cell>
          <cell r="C1068">
            <v>0</v>
          </cell>
          <cell r="D1068">
            <v>0</v>
          </cell>
          <cell r="E1068">
            <v>28799</v>
          </cell>
        </row>
        <row r="1069">
          <cell r="A1069" t="str">
            <v>PRAW-18TEDA2</v>
          </cell>
          <cell r="B1069" t="str">
            <v>Бытовой кондиционер</v>
          </cell>
          <cell r="C1069">
            <v>0</v>
          </cell>
          <cell r="D1069">
            <v>0</v>
          </cell>
          <cell r="E1069">
            <v>55799</v>
          </cell>
        </row>
        <row r="1070">
          <cell r="A1070" t="str">
            <v>PRAW-18TENA2</v>
          </cell>
          <cell r="B1070" t="str">
            <v>Бытовой кондиционер</v>
          </cell>
          <cell r="C1070">
            <v>0</v>
          </cell>
          <cell r="D1070">
            <v>0</v>
          </cell>
          <cell r="E1070">
            <v>47699</v>
          </cell>
        </row>
        <row r="1071">
          <cell r="A1071" t="str">
            <v>PRAW-24TEDA2</v>
          </cell>
          <cell r="B1071" t="str">
            <v>Бытовой кондиционер</v>
          </cell>
          <cell r="C1071">
            <v>0</v>
          </cell>
          <cell r="D1071">
            <v>0</v>
          </cell>
          <cell r="E1071">
            <v>69299</v>
          </cell>
        </row>
        <row r="1072">
          <cell r="A1072" t="str">
            <v>PRAW-24TENA2</v>
          </cell>
          <cell r="B1072" t="str">
            <v>Бытовой кондиционер</v>
          </cell>
          <cell r="C1072">
            <v>0</v>
          </cell>
          <cell r="D1072">
            <v>0</v>
          </cell>
          <cell r="E1072">
            <v>60299</v>
          </cell>
        </row>
        <row r="1073">
          <cell r="A1073" t="str">
            <v>ASOTA20HW</v>
          </cell>
          <cell r="B1073" t="str">
            <v>Наружный блок кондиционера</v>
          </cell>
          <cell r="C1073">
            <v>0</v>
          </cell>
          <cell r="D1073">
            <v>0</v>
          </cell>
          <cell r="E1073">
            <v>14090</v>
          </cell>
        </row>
        <row r="1074">
          <cell r="A1074" t="str">
            <v>ASOTA25HW</v>
          </cell>
          <cell r="B1074" t="str">
            <v>Наружный блок кондиционера</v>
          </cell>
          <cell r="C1074">
            <v>0</v>
          </cell>
          <cell r="D1074">
            <v>0</v>
          </cell>
          <cell r="E1074">
            <v>15490</v>
          </cell>
        </row>
        <row r="1075">
          <cell r="A1075" t="str">
            <v>ASOTA35HW</v>
          </cell>
          <cell r="B1075" t="str">
            <v>Наружный блок кондиционера</v>
          </cell>
          <cell r="C1075">
            <v>0</v>
          </cell>
          <cell r="D1075">
            <v>0</v>
          </cell>
          <cell r="E1075">
            <v>21090</v>
          </cell>
        </row>
        <row r="1076">
          <cell r="A1076" t="str">
            <v>ASOTA50HW</v>
          </cell>
          <cell r="B1076" t="str">
            <v>Наружный блок кондиционера</v>
          </cell>
          <cell r="C1076">
            <v>0</v>
          </cell>
          <cell r="D1076">
            <v>0</v>
          </cell>
          <cell r="E1076">
            <v>34890</v>
          </cell>
        </row>
        <row r="1077">
          <cell r="A1077" t="str">
            <v>ASOTA70HW</v>
          </cell>
          <cell r="B1077" t="str">
            <v>Наружный блок кондиционера</v>
          </cell>
          <cell r="C1077">
            <v>0</v>
          </cell>
          <cell r="D1077">
            <v>0</v>
          </cell>
          <cell r="E1077">
            <v>43990</v>
          </cell>
        </row>
        <row r="1078">
          <cell r="A1078" t="str">
            <v>ARC07-WDTE2/O</v>
          </cell>
          <cell r="B1078" t="str">
            <v>Наружный блок кондиционера</v>
          </cell>
          <cell r="C1078">
            <v>0</v>
          </cell>
          <cell r="D1078">
            <v>0</v>
          </cell>
          <cell r="E1078">
            <v>17490</v>
          </cell>
        </row>
        <row r="1079">
          <cell r="A1079" t="str">
            <v>ARC09-WDTE2/O</v>
          </cell>
          <cell r="B1079" t="str">
            <v>Наружный блок кондиционера</v>
          </cell>
          <cell r="C1079">
            <v>0</v>
          </cell>
          <cell r="D1079">
            <v>0</v>
          </cell>
          <cell r="E1079">
            <v>18490</v>
          </cell>
        </row>
        <row r="1080">
          <cell r="A1080" t="str">
            <v>ARC09-WNTE2/O</v>
          </cell>
          <cell r="B1080" t="str">
            <v>Наружный блок кондиционера</v>
          </cell>
          <cell r="C1080">
            <v>0</v>
          </cell>
          <cell r="D1080">
            <v>0</v>
          </cell>
          <cell r="E1080">
            <v>13490</v>
          </cell>
        </row>
        <row r="1081">
          <cell r="A1081" t="str">
            <v>ARC18-WNTE2/O</v>
          </cell>
          <cell r="B1081" t="str">
            <v>Наружный блок кондиционера</v>
          </cell>
          <cell r="C1081">
            <v>0</v>
          </cell>
          <cell r="D1081">
            <v>0</v>
          </cell>
          <cell r="E1081">
            <v>31990</v>
          </cell>
        </row>
        <row r="1082">
          <cell r="A1082" t="str">
            <v>ASB07F1</v>
          </cell>
          <cell r="B1082" t="str">
            <v>Наружный блок кондиционера</v>
          </cell>
          <cell r="C1082">
            <v>0</v>
          </cell>
          <cell r="D1082">
            <v>0</v>
          </cell>
          <cell r="E1082">
            <v>13990</v>
          </cell>
        </row>
        <row r="1083">
          <cell r="A1083" t="str">
            <v>ASB07FZ1</v>
          </cell>
          <cell r="B1083" t="str">
            <v>Наружный блок кондиционера</v>
          </cell>
          <cell r="C1083">
            <v>0</v>
          </cell>
          <cell r="D1083">
            <v>0</v>
          </cell>
          <cell r="E1083">
            <v>20390</v>
          </cell>
        </row>
        <row r="1084">
          <cell r="A1084" t="str">
            <v>ASB07H1</v>
          </cell>
          <cell r="B1084" t="str">
            <v>Наружный блок кондиционера</v>
          </cell>
          <cell r="C1084">
            <v>0</v>
          </cell>
          <cell r="D1084">
            <v>0</v>
          </cell>
          <cell r="E1084">
            <v>13990</v>
          </cell>
        </row>
        <row r="1085">
          <cell r="A1085" t="str">
            <v>ASB07H1R</v>
          </cell>
          <cell r="B1085" t="str">
            <v>Наружный блок кондиционера</v>
          </cell>
          <cell r="C1085">
            <v>0</v>
          </cell>
          <cell r="D1085">
            <v>0</v>
          </cell>
          <cell r="E1085">
            <v>14590</v>
          </cell>
        </row>
        <row r="1086">
          <cell r="A1086" t="str">
            <v>ASB07H1Z1R</v>
          </cell>
          <cell r="B1086" t="str">
            <v>Наружный блок кондиционера</v>
          </cell>
          <cell r="C1086">
            <v>0</v>
          </cell>
          <cell r="D1086">
            <v>0</v>
          </cell>
          <cell r="E1086">
            <v>21390</v>
          </cell>
        </row>
        <row r="1087">
          <cell r="A1087" t="str">
            <v>ASB07HZ1</v>
          </cell>
          <cell r="B1087" t="str">
            <v>Наружный блок кондиционера</v>
          </cell>
          <cell r="C1087">
            <v>0</v>
          </cell>
          <cell r="D1087">
            <v>0</v>
          </cell>
          <cell r="E1087">
            <v>18990</v>
          </cell>
        </row>
        <row r="1088">
          <cell r="A1088" t="str">
            <v>ASB07HZ1R</v>
          </cell>
          <cell r="B1088" t="str">
            <v>Наружный блок кондиционера</v>
          </cell>
          <cell r="C1088">
            <v>0</v>
          </cell>
          <cell r="D1088">
            <v>0</v>
          </cell>
          <cell r="E1088">
            <v>21090</v>
          </cell>
        </row>
        <row r="1089">
          <cell r="A1089" t="str">
            <v>ASB09D1Z1R</v>
          </cell>
          <cell r="B1089" t="str">
            <v>Наружный блок кондиционера</v>
          </cell>
          <cell r="C1089">
            <v>0</v>
          </cell>
          <cell r="D1089">
            <v>0</v>
          </cell>
          <cell r="E1089">
            <v>18390</v>
          </cell>
        </row>
        <row r="1090">
          <cell r="A1090" t="str">
            <v>ASB09F1</v>
          </cell>
          <cell r="B1090" t="str">
            <v>Наружный блок кондиционера</v>
          </cell>
          <cell r="C1090">
            <v>0</v>
          </cell>
          <cell r="D1090">
            <v>0</v>
          </cell>
          <cell r="E1090">
            <v>15490</v>
          </cell>
        </row>
        <row r="1091">
          <cell r="A1091" t="str">
            <v>ASB09FZ1</v>
          </cell>
          <cell r="B1091" t="str">
            <v>Наружный блок кондиционера</v>
          </cell>
          <cell r="C1091">
            <v>0</v>
          </cell>
          <cell r="D1091">
            <v>0</v>
          </cell>
          <cell r="E1091">
            <v>21590</v>
          </cell>
        </row>
        <row r="1092">
          <cell r="A1092" t="str">
            <v>ASB09H1</v>
          </cell>
          <cell r="B1092" t="str">
            <v>Наружный блок кондиционера</v>
          </cell>
          <cell r="C1092">
            <v>0</v>
          </cell>
          <cell r="D1092">
            <v>0</v>
          </cell>
          <cell r="E1092">
            <v>15090</v>
          </cell>
        </row>
        <row r="1093">
          <cell r="A1093" t="str">
            <v>ASB09H1R</v>
          </cell>
          <cell r="B1093" t="str">
            <v>Наружный блок кондиционера</v>
          </cell>
          <cell r="C1093">
            <v>0</v>
          </cell>
          <cell r="D1093">
            <v>0</v>
          </cell>
          <cell r="E1093">
            <v>15990</v>
          </cell>
        </row>
        <row r="1094">
          <cell r="A1094" t="str">
            <v>ASB09H1Z1R</v>
          </cell>
          <cell r="B1094" t="str">
            <v>Наружный блок кондиционера</v>
          </cell>
          <cell r="C1094">
            <v>0</v>
          </cell>
          <cell r="D1094">
            <v>0</v>
          </cell>
          <cell r="E1094">
            <v>22790</v>
          </cell>
        </row>
        <row r="1095">
          <cell r="A1095" t="str">
            <v>ASB09HZ1</v>
          </cell>
          <cell r="B1095" t="str">
            <v>Наружный блок кондиционера</v>
          </cell>
          <cell r="C1095">
            <v>0</v>
          </cell>
          <cell r="D1095">
            <v>0</v>
          </cell>
          <cell r="E1095">
            <v>20890</v>
          </cell>
        </row>
        <row r="1096">
          <cell r="A1096" t="str">
            <v>ASB09HZ1R</v>
          </cell>
          <cell r="B1096" t="str">
            <v>Наружный блок кондиционера</v>
          </cell>
          <cell r="C1096">
            <v>0</v>
          </cell>
          <cell r="D1096">
            <v>0</v>
          </cell>
          <cell r="E1096">
            <v>22290</v>
          </cell>
        </row>
        <row r="1097">
          <cell r="A1097" t="str">
            <v>ASB12F1</v>
          </cell>
          <cell r="B1097" t="str">
            <v>Наружный блок кондиционера</v>
          </cell>
          <cell r="C1097">
            <v>0</v>
          </cell>
          <cell r="D1097">
            <v>0</v>
          </cell>
          <cell r="E1097">
            <v>21090</v>
          </cell>
        </row>
        <row r="1098">
          <cell r="A1098" t="str">
            <v>ASB12FZ1</v>
          </cell>
          <cell r="B1098" t="str">
            <v>Наружный блок кондиционера</v>
          </cell>
          <cell r="C1098">
            <v>0</v>
          </cell>
          <cell r="D1098">
            <v>0</v>
          </cell>
          <cell r="E1098">
            <v>23790</v>
          </cell>
        </row>
        <row r="1099">
          <cell r="A1099" t="str">
            <v>ASB12H1A</v>
          </cell>
          <cell r="B1099" t="str">
            <v>Наружный блок кондиционера</v>
          </cell>
          <cell r="C1099">
            <v>0</v>
          </cell>
          <cell r="D1099">
            <v>0</v>
          </cell>
          <cell r="E1099">
            <v>21590</v>
          </cell>
        </row>
        <row r="1100">
          <cell r="A1100" t="str">
            <v>ASB12H1R</v>
          </cell>
          <cell r="B1100" t="str">
            <v>Наружный блок кондиционера</v>
          </cell>
          <cell r="C1100" t="str">
            <v>&gt;50</v>
          </cell>
          <cell r="D1100">
            <v>0</v>
          </cell>
          <cell r="E1100">
            <v>21790</v>
          </cell>
        </row>
        <row r="1101">
          <cell r="A1101" t="str">
            <v>ASB12H1Z1R</v>
          </cell>
          <cell r="B1101" t="str">
            <v>Наружный блок кондиционера</v>
          </cell>
          <cell r="C1101">
            <v>0</v>
          </cell>
          <cell r="D1101">
            <v>0</v>
          </cell>
          <cell r="E1101">
            <v>24890</v>
          </cell>
        </row>
        <row r="1102">
          <cell r="A1102" t="str">
            <v>ASB12HZ1</v>
          </cell>
          <cell r="B1102" t="str">
            <v>Наружный блок кондиционера</v>
          </cell>
          <cell r="C1102">
            <v>0</v>
          </cell>
          <cell r="D1102">
            <v>0</v>
          </cell>
          <cell r="E1102">
            <v>24790</v>
          </cell>
        </row>
        <row r="1103">
          <cell r="A1103" t="str">
            <v>ASB12HZ1R</v>
          </cell>
          <cell r="B1103" t="str">
            <v>Наружный блок кондиционера</v>
          </cell>
          <cell r="C1103">
            <v>0</v>
          </cell>
          <cell r="D1103">
            <v>0</v>
          </cell>
          <cell r="E1103">
            <v>24590</v>
          </cell>
        </row>
        <row r="1104">
          <cell r="A1104" t="str">
            <v>ASB18F1</v>
          </cell>
          <cell r="B1104" t="str">
            <v>Наружный блок кондиционера</v>
          </cell>
          <cell r="C1104">
            <v>0</v>
          </cell>
          <cell r="D1104">
            <v>0</v>
          </cell>
          <cell r="E1104">
            <v>34890</v>
          </cell>
        </row>
        <row r="1105">
          <cell r="A1105" t="str">
            <v>ASB18FZ1</v>
          </cell>
          <cell r="B1105" t="str">
            <v>Наружный блок кондиционера</v>
          </cell>
          <cell r="C1105">
            <v>0</v>
          </cell>
          <cell r="D1105">
            <v>0</v>
          </cell>
          <cell r="E1105">
            <v>41290</v>
          </cell>
        </row>
        <row r="1106">
          <cell r="A1106" t="str">
            <v>ASB18H1A</v>
          </cell>
          <cell r="B1106" t="str">
            <v>Наружный блок кондиционера</v>
          </cell>
          <cell r="C1106">
            <v>0</v>
          </cell>
          <cell r="D1106">
            <v>0</v>
          </cell>
          <cell r="E1106">
            <v>37690</v>
          </cell>
        </row>
        <row r="1107">
          <cell r="A1107" t="str">
            <v>ASB18H1R</v>
          </cell>
          <cell r="B1107" t="str">
            <v>Наружный блок кондиционера</v>
          </cell>
          <cell r="C1107">
            <v>0</v>
          </cell>
          <cell r="D1107">
            <v>0</v>
          </cell>
          <cell r="E1107">
            <v>36090</v>
          </cell>
        </row>
        <row r="1108">
          <cell r="A1108" t="str">
            <v>ASB18H1Z1R</v>
          </cell>
          <cell r="B1108" t="str">
            <v>Наружный блок кондиционера</v>
          </cell>
          <cell r="C1108">
            <v>0</v>
          </cell>
          <cell r="D1108">
            <v>0</v>
          </cell>
          <cell r="E1108">
            <v>43090</v>
          </cell>
        </row>
        <row r="1109">
          <cell r="A1109" t="str">
            <v>ASB18HZ1</v>
          </cell>
          <cell r="B1109" t="str">
            <v>Наружный блок кондиционера</v>
          </cell>
          <cell r="C1109">
            <v>0</v>
          </cell>
          <cell r="D1109">
            <v>0</v>
          </cell>
          <cell r="E1109">
            <v>44090</v>
          </cell>
        </row>
        <row r="1110">
          <cell r="A1110" t="str">
            <v>ASB18HZ1R</v>
          </cell>
          <cell r="B1110" t="str">
            <v>Наружный блок кондиционера</v>
          </cell>
          <cell r="C1110">
            <v>0</v>
          </cell>
          <cell r="D1110">
            <v>0</v>
          </cell>
          <cell r="E1110">
            <v>42590</v>
          </cell>
        </row>
        <row r="1111">
          <cell r="A1111" t="str">
            <v>ASB24F1</v>
          </cell>
          <cell r="B1111" t="str">
            <v>Наружный блок кондиционера</v>
          </cell>
          <cell r="C1111">
            <v>0</v>
          </cell>
          <cell r="D1111">
            <v>0</v>
          </cell>
          <cell r="E1111">
            <v>43990</v>
          </cell>
        </row>
        <row r="1112">
          <cell r="A1112" t="str">
            <v>ASB24FZ1</v>
          </cell>
          <cell r="B1112" t="str">
            <v>Наружный блок кондиционера</v>
          </cell>
          <cell r="C1112">
            <v>0</v>
          </cell>
          <cell r="D1112">
            <v>0</v>
          </cell>
          <cell r="E1112">
            <v>52790</v>
          </cell>
        </row>
        <row r="1113">
          <cell r="A1113" t="str">
            <v>ASB24H1</v>
          </cell>
          <cell r="B1113" t="str">
            <v>Наружный блок кондиционера</v>
          </cell>
          <cell r="C1113">
            <v>0</v>
          </cell>
          <cell r="D1113">
            <v>0</v>
          </cell>
          <cell r="E1113">
            <v>46490</v>
          </cell>
        </row>
        <row r="1114">
          <cell r="A1114" t="str">
            <v>ASB24H1R</v>
          </cell>
          <cell r="B1114" t="str">
            <v>Наружный блок кондиционера</v>
          </cell>
          <cell r="C1114">
            <v>0</v>
          </cell>
          <cell r="D1114">
            <v>0</v>
          </cell>
          <cell r="E1114">
            <v>45290</v>
          </cell>
        </row>
        <row r="1115">
          <cell r="A1115" t="str">
            <v>ASB24H1Z1R</v>
          </cell>
          <cell r="B1115" t="str">
            <v>Наружный блок кондиционера</v>
          </cell>
          <cell r="C1115">
            <v>0</v>
          </cell>
          <cell r="D1115">
            <v>0</v>
          </cell>
          <cell r="E1115">
            <v>55090</v>
          </cell>
        </row>
        <row r="1116">
          <cell r="A1116" t="str">
            <v>ASB24HZ1</v>
          </cell>
          <cell r="B1116" t="str">
            <v>Наружный блок кондиционера</v>
          </cell>
          <cell r="C1116">
            <v>0</v>
          </cell>
          <cell r="D1116">
            <v>0</v>
          </cell>
          <cell r="E1116">
            <v>54190</v>
          </cell>
        </row>
        <row r="1117">
          <cell r="A1117" t="str">
            <v>ASB24HZ1R</v>
          </cell>
          <cell r="B1117" t="str">
            <v>Наружный блок кондиционера</v>
          </cell>
          <cell r="C1117">
            <v>0</v>
          </cell>
          <cell r="D1117">
            <v>0</v>
          </cell>
          <cell r="E1117">
            <v>54590</v>
          </cell>
        </row>
        <row r="1118">
          <cell r="A1118" t="str">
            <v>CL6001i 26 E</v>
          </cell>
          <cell r="B1118" t="str">
            <v>Наружный блок кондиционера</v>
          </cell>
          <cell r="C1118">
            <v>0</v>
          </cell>
          <cell r="D1118">
            <v>0</v>
          </cell>
          <cell r="E1118">
            <v>47500</v>
          </cell>
        </row>
        <row r="1119">
          <cell r="A1119" t="str">
            <v>CL6001i 70 E</v>
          </cell>
          <cell r="B1119" t="str">
            <v>Наружный блок кондиционера</v>
          </cell>
          <cell r="C1119">
            <v>0</v>
          </cell>
          <cell r="D1119">
            <v>0</v>
          </cell>
          <cell r="E1119">
            <v>105090</v>
          </cell>
        </row>
        <row r="1120">
          <cell r="A1120" t="str">
            <v>CLL2000 23</v>
          </cell>
          <cell r="B1120" t="str">
            <v>Наружный блок кондиционера</v>
          </cell>
          <cell r="C1120">
            <v>0</v>
          </cell>
          <cell r="D1120">
            <v>0</v>
          </cell>
          <cell r="E1120">
            <v>21690</v>
          </cell>
        </row>
        <row r="1121">
          <cell r="A1121" t="str">
            <v>CLL2000 26</v>
          </cell>
          <cell r="B1121" t="str">
            <v>Наружный блок кондиционера</v>
          </cell>
          <cell r="C1121">
            <v>0</v>
          </cell>
          <cell r="D1121">
            <v>0</v>
          </cell>
          <cell r="E1121">
            <v>24490</v>
          </cell>
        </row>
        <row r="1122">
          <cell r="A1122" t="str">
            <v>CLL2000 35</v>
          </cell>
          <cell r="B1122" t="str">
            <v>Наружный блок кондиционера</v>
          </cell>
          <cell r="C1122">
            <v>0</v>
          </cell>
          <cell r="D1122">
            <v>0</v>
          </cell>
          <cell r="E1122">
            <v>29390</v>
          </cell>
        </row>
        <row r="1123">
          <cell r="A1123" t="str">
            <v>CLL2000 53</v>
          </cell>
          <cell r="B1123" t="str">
            <v>Наружный блок кондиционера</v>
          </cell>
          <cell r="C1123">
            <v>0</v>
          </cell>
          <cell r="D1123">
            <v>0</v>
          </cell>
          <cell r="E1123">
            <v>37190</v>
          </cell>
        </row>
        <row r="1124">
          <cell r="A1124" t="str">
            <v>CLL2000 70</v>
          </cell>
          <cell r="B1124" t="str">
            <v>Наружный блок кондиционера</v>
          </cell>
          <cell r="C1124">
            <v>0</v>
          </cell>
          <cell r="D1124">
            <v>0</v>
          </cell>
          <cell r="E1124">
            <v>45390</v>
          </cell>
        </row>
        <row r="1125">
          <cell r="A1125" t="str">
            <v>CLL5000 22 E</v>
          </cell>
          <cell r="B1125" t="str">
            <v>Наружный блок кондиционера</v>
          </cell>
          <cell r="C1125">
            <v>0</v>
          </cell>
          <cell r="D1125">
            <v>0</v>
          </cell>
          <cell r="E1125">
            <v>32890</v>
          </cell>
        </row>
        <row r="1126">
          <cell r="A1126" t="str">
            <v>CLL5000 28 E</v>
          </cell>
          <cell r="B1126" t="str">
            <v>Наружный блок кондиционера</v>
          </cell>
          <cell r="C1126">
            <v>0</v>
          </cell>
          <cell r="D1126">
            <v>0</v>
          </cell>
          <cell r="E1126">
            <v>34990</v>
          </cell>
        </row>
        <row r="1127">
          <cell r="A1127" t="str">
            <v>CLL5000 34 E</v>
          </cell>
          <cell r="B1127" t="str">
            <v>Наружный блок кондиционера</v>
          </cell>
          <cell r="C1127">
            <v>0</v>
          </cell>
          <cell r="D1127">
            <v>0</v>
          </cell>
          <cell r="E1127">
            <v>39890</v>
          </cell>
        </row>
        <row r="1128">
          <cell r="A1128" t="str">
            <v>Climate 5000 RAC 2,6-2 OUE</v>
          </cell>
          <cell r="B1128" t="str">
            <v>Наружный блок кондиционера</v>
          </cell>
          <cell r="C1128">
            <v>0</v>
          </cell>
          <cell r="D1128">
            <v>0</v>
          </cell>
          <cell r="E1128">
            <v>28190</v>
          </cell>
        </row>
        <row r="1129">
          <cell r="A1129" t="str">
            <v>Climate 5000 RAC 5,3-2 OUE</v>
          </cell>
          <cell r="B1129" t="str">
            <v>Наружный блок кондиционера</v>
          </cell>
          <cell r="C1129">
            <v>0</v>
          </cell>
          <cell r="D1129">
            <v>0</v>
          </cell>
          <cell r="E1129">
            <v>49490</v>
          </cell>
        </row>
        <row r="1130">
          <cell r="A1130" t="str">
            <v>Climate 5000 RAC 7-2 OUE</v>
          </cell>
          <cell r="B1130" t="str">
            <v>Наружный блок кондиционера</v>
          </cell>
          <cell r="C1130">
            <v>0</v>
          </cell>
          <cell r="D1130">
            <v>0</v>
          </cell>
          <cell r="E1130">
            <v>60790</v>
          </cell>
        </row>
        <row r="1131">
          <cell r="A1131" t="str">
            <v>CU07GNR-O</v>
          </cell>
          <cell r="B1131" t="str">
            <v>Наружный блок кондиционера</v>
          </cell>
          <cell r="C1131">
            <v>0</v>
          </cell>
          <cell r="D1131">
            <v>0</v>
          </cell>
          <cell r="E1131">
            <v>18990</v>
          </cell>
        </row>
        <row r="1132">
          <cell r="A1132" t="str">
            <v>CU07GR-O</v>
          </cell>
          <cell r="B1132" t="str">
            <v>Наружный блок кондиционера</v>
          </cell>
          <cell r="C1132">
            <v>0</v>
          </cell>
          <cell r="D1132">
            <v>0</v>
          </cell>
          <cell r="E1132">
            <v>12890</v>
          </cell>
        </row>
        <row r="1133">
          <cell r="A1133" t="str">
            <v>CU09GNR-O</v>
          </cell>
          <cell r="B1133" t="str">
            <v>Наружный блок кондиционера</v>
          </cell>
          <cell r="C1133">
            <v>0</v>
          </cell>
          <cell r="D1133">
            <v>0</v>
          </cell>
          <cell r="E1133">
            <v>20190</v>
          </cell>
        </row>
        <row r="1134">
          <cell r="A1134" t="str">
            <v>CU09GR-O</v>
          </cell>
          <cell r="B1134" t="str">
            <v>Наружный блок кондиционера</v>
          </cell>
          <cell r="C1134">
            <v>0</v>
          </cell>
          <cell r="D1134">
            <v>0</v>
          </cell>
          <cell r="E1134">
            <v>14190</v>
          </cell>
        </row>
        <row r="1135">
          <cell r="A1135" t="str">
            <v>CU12GNR-O</v>
          </cell>
          <cell r="B1135" t="str">
            <v>Наружный блок кондиционера</v>
          </cell>
          <cell r="C1135">
            <v>0</v>
          </cell>
          <cell r="D1135">
            <v>0</v>
          </cell>
          <cell r="E1135">
            <v>22090</v>
          </cell>
        </row>
        <row r="1136">
          <cell r="A1136" t="str">
            <v>CU12GR-O</v>
          </cell>
          <cell r="B1136" t="str">
            <v>Наружный блок кондиционера</v>
          </cell>
          <cell r="C1136">
            <v>0</v>
          </cell>
          <cell r="D1136">
            <v>0</v>
          </cell>
          <cell r="E1136">
            <v>20090</v>
          </cell>
        </row>
        <row r="1137">
          <cell r="A1137" t="str">
            <v>CU18GNR-O</v>
          </cell>
          <cell r="B1137" t="str">
            <v>Наружный блок кондиционера</v>
          </cell>
          <cell r="C1137">
            <v>0</v>
          </cell>
          <cell r="D1137">
            <v>0</v>
          </cell>
          <cell r="E1137">
            <v>41890</v>
          </cell>
        </row>
        <row r="1138">
          <cell r="A1138" t="str">
            <v>CU18GR-O</v>
          </cell>
          <cell r="B1138" t="str">
            <v>Наружный блок кондиционера</v>
          </cell>
          <cell r="C1138">
            <v>0</v>
          </cell>
          <cell r="D1138">
            <v>0</v>
          </cell>
          <cell r="E1138">
            <v>32990</v>
          </cell>
        </row>
        <row r="1139">
          <cell r="A1139" t="str">
            <v>E20FV1_UNL_A</v>
          </cell>
          <cell r="B1139" t="str">
            <v>Наружный блок кондиционера</v>
          </cell>
          <cell r="C1139">
            <v>0</v>
          </cell>
          <cell r="D1139">
            <v>0</v>
          </cell>
          <cell r="E1139">
            <v>18990</v>
          </cell>
        </row>
        <row r="1140">
          <cell r="A1140" t="str">
            <v>E25FV1_UNL_A</v>
          </cell>
          <cell r="B1140" t="str">
            <v>Наружный блок кондиционера</v>
          </cell>
          <cell r="C1140">
            <v>0</v>
          </cell>
          <cell r="D1140">
            <v>0</v>
          </cell>
          <cell r="E1140">
            <v>20390</v>
          </cell>
        </row>
        <row r="1141">
          <cell r="A1141" t="str">
            <v>E35FV1_UNL_A</v>
          </cell>
          <cell r="B1141" t="str">
            <v>Наружный блок кондиционера</v>
          </cell>
          <cell r="C1141">
            <v>0</v>
          </cell>
          <cell r="D1141">
            <v>0</v>
          </cell>
          <cell r="E1141">
            <v>26690</v>
          </cell>
        </row>
        <row r="1142">
          <cell r="A1142" t="str">
            <v>E50FV1_UNL_A</v>
          </cell>
          <cell r="B1142" t="str">
            <v>Наружный блок кондиционера</v>
          </cell>
          <cell r="C1142">
            <v>0</v>
          </cell>
          <cell r="D1142">
            <v>0</v>
          </cell>
          <cell r="E1142">
            <v>40890</v>
          </cell>
        </row>
        <row r="1143">
          <cell r="A1143" t="str">
            <v>B20FV1_UNL_A</v>
          </cell>
          <cell r="B1143" t="str">
            <v>Наружный блок кондиционера</v>
          </cell>
          <cell r="C1143">
            <v>0</v>
          </cell>
          <cell r="D1143">
            <v>0</v>
          </cell>
          <cell r="E1143">
            <v>18990</v>
          </cell>
        </row>
        <row r="1144">
          <cell r="A1144" t="str">
            <v>B25FV1_UNL_A</v>
          </cell>
          <cell r="B1144" t="str">
            <v>Наружный блок кондиционера</v>
          </cell>
          <cell r="C1144">
            <v>0</v>
          </cell>
          <cell r="D1144">
            <v>0</v>
          </cell>
          <cell r="E1144">
            <v>20390</v>
          </cell>
        </row>
        <row r="1145">
          <cell r="A1145" t="str">
            <v>B35FV1_UNL_A</v>
          </cell>
          <cell r="B1145" t="str">
            <v>Наружный блок кондиционера</v>
          </cell>
          <cell r="C1145">
            <v>0</v>
          </cell>
          <cell r="D1145">
            <v>0</v>
          </cell>
          <cell r="E1145">
            <v>26690</v>
          </cell>
        </row>
        <row r="1146">
          <cell r="A1146" t="str">
            <v>B50FV1_UNL_A</v>
          </cell>
          <cell r="B1146" t="str">
            <v>Наружный блок кондиционера</v>
          </cell>
          <cell r="C1146">
            <v>0</v>
          </cell>
          <cell r="D1146">
            <v>0</v>
          </cell>
          <cell r="E1146">
            <v>40890</v>
          </cell>
        </row>
        <row r="1147">
          <cell r="A1147" t="str">
            <v>A20FV1_UNL_A</v>
          </cell>
          <cell r="B1147" t="str">
            <v>Наружный блок кондиционера</v>
          </cell>
          <cell r="C1147">
            <v>0</v>
          </cell>
          <cell r="D1147">
            <v>0</v>
          </cell>
          <cell r="E1147">
            <v>18990</v>
          </cell>
        </row>
        <row r="1148">
          <cell r="A1148" t="str">
            <v>A20FV2_UNL</v>
          </cell>
          <cell r="B1148" t="str">
            <v>Наружный блок кондиционера</v>
          </cell>
          <cell r="C1148">
            <v>0</v>
          </cell>
          <cell r="D1148">
            <v>0</v>
          </cell>
          <cell r="E1148">
            <v>28790</v>
          </cell>
        </row>
        <row r="1149">
          <cell r="A1149" t="str">
            <v>A25FV1_UNL_A</v>
          </cell>
          <cell r="B1149" t="str">
            <v>Наружный блок кондиционера</v>
          </cell>
          <cell r="C1149">
            <v>0</v>
          </cell>
          <cell r="D1149">
            <v>0</v>
          </cell>
          <cell r="E1149">
            <v>20390</v>
          </cell>
        </row>
        <row r="1150">
          <cell r="A1150" t="str">
            <v>A25FV2_UNL</v>
          </cell>
          <cell r="B1150" t="str">
            <v>Наружный блок кондиционера</v>
          </cell>
          <cell r="C1150">
            <v>0</v>
          </cell>
          <cell r="D1150">
            <v>0</v>
          </cell>
          <cell r="E1150">
            <v>30190</v>
          </cell>
        </row>
        <row r="1151">
          <cell r="A1151" t="str">
            <v>A35FV1_UNL_A</v>
          </cell>
          <cell r="B1151" t="str">
            <v>Наружный блок кондиционера</v>
          </cell>
          <cell r="C1151">
            <v>0</v>
          </cell>
          <cell r="D1151">
            <v>0</v>
          </cell>
          <cell r="E1151">
            <v>26690</v>
          </cell>
        </row>
        <row r="1152">
          <cell r="A1152" t="str">
            <v>A35FV2_UNL</v>
          </cell>
          <cell r="B1152" t="str">
            <v>Наружный блок кондиционера</v>
          </cell>
          <cell r="C1152">
            <v>0</v>
          </cell>
          <cell r="D1152">
            <v>0</v>
          </cell>
          <cell r="E1152">
            <v>36390</v>
          </cell>
        </row>
        <row r="1153">
          <cell r="A1153" t="str">
            <v>A50FV1_UNL_A</v>
          </cell>
          <cell r="B1153" t="str">
            <v>Наружный блок кондиционера</v>
          </cell>
          <cell r="C1153">
            <v>0</v>
          </cell>
          <cell r="D1153">
            <v>0</v>
          </cell>
          <cell r="E1153">
            <v>40890</v>
          </cell>
        </row>
        <row r="1154">
          <cell r="A1154" t="str">
            <v>A50FV2_UNL</v>
          </cell>
          <cell r="B1154" t="str">
            <v>Наружный блок кондиционера</v>
          </cell>
          <cell r="C1154">
            <v>0</v>
          </cell>
          <cell r="D1154">
            <v>0</v>
          </cell>
          <cell r="E1154">
            <v>50590</v>
          </cell>
        </row>
        <row r="1155">
          <cell r="A1155" t="str">
            <v>AIR20FV1</v>
          </cell>
          <cell r="B1155" t="str">
            <v>Наружный блок кондиционера</v>
          </cell>
          <cell r="C1155">
            <v>0</v>
          </cell>
          <cell r="D1155">
            <v>0</v>
          </cell>
          <cell r="E1155">
            <v>15883</v>
          </cell>
        </row>
        <row r="1156">
          <cell r="A1156" t="str">
            <v>AIR20FV1R</v>
          </cell>
          <cell r="B1156" t="str">
            <v>Наружный блок кондиционера</v>
          </cell>
          <cell r="C1156">
            <v>0</v>
          </cell>
          <cell r="D1156">
            <v>0</v>
          </cell>
          <cell r="E1156">
            <v>17633</v>
          </cell>
        </row>
        <row r="1157">
          <cell r="A1157" t="str">
            <v>AIR25FV1</v>
          </cell>
          <cell r="B1157" t="str">
            <v>Наружный блок кондиционера</v>
          </cell>
          <cell r="C1157">
            <v>0</v>
          </cell>
          <cell r="D1157">
            <v>0</v>
          </cell>
          <cell r="E1157">
            <v>17283</v>
          </cell>
        </row>
        <row r="1158">
          <cell r="A1158" t="str">
            <v>AIR25FV1R</v>
          </cell>
          <cell r="B1158" t="str">
            <v>Наружный блок кондиционера</v>
          </cell>
          <cell r="C1158">
            <v>0</v>
          </cell>
          <cell r="D1158">
            <v>0</v>
          </cell>
          <cell r="E1158">
            <v>19243</v>
          </cell>
        </row>
        <row r="1159">
          <cell r="A1159" t="str">
            <v>AIR25FVS1R-1</v>
          </cell>
          <cell r="B1159" t="str">
            <v>Наружный блок кондиционера</v>
          </cell>
          <cell r="C1159">
            <v>0</v>
          </cell>
          <cell r="D1159">
            <v>0</v>
          </cell>
          <cell r="E1159">
            <v>27993</v>
          </cell>
        </row>
        <row r="1160">
          <cell r="A1160" t="str">
            <v>AIR25FVS1R-2</v>
          </cell>
          <cell r="B1160" t="str">
            <v>Наружный блок кондиционера</v>
          </cell>
          <cell r="C1160">
            <v>0</v>
          </cell>
          <cell r="D1160">
            <v>0</v>
          </cell>
          <cell r="E1160">
            <v>31073</v>
          </cell>
        </row>
        <row r="1161">
          <cell r="A1161" t="str">
            <v>AIR35FV1</v>
          </cell>
          <cell r="B1161" t="str">
            <v>Наружный блок кондиционера</v>
          </cell>
          <cell r="C1161">
            <v>0</v>
          </cell>
          <cell r="D1161">
            <v>0</v>
          </cell>
          <cell r="E1161">
            <v>23793</v>
          </cell>
        </row>
        <row r="1162">
          <cell r="A1162" t="str">
            <v>AIR35FV1R</v>
          </cell>
          <cell r="B1162" t="str">
            <v>Наружный блок кондиционера</v>
          </cell>
          <cell r="C1162">
            <v>12</v>
          </cell>
          <cell r="D1162">
            <v>0</v>
          </cell>
          <cell r="E1162">
            <v>26453</v>
          </cell>
        </row>
        <row r="1163">
          <cell r="A1163" t="str">
            <v>AIR35FVS1R</v>
          </cell>
          <cell r="B1163" t="str">
            <v>Наружный блок кондиционера</v>
          </cell>
          <cell r="C1163">
            <v>0</v>
          </cell>
          <cell r="D1163">
            <v>0</v>
          </cell>
          <cell r="E1163">
            <v>32890</v>
          </cell>
        </row>
        <row r="1164">
          <cell r="A1164" t="str">
            <v>AIR35FVS1R-1</v>
          </cell>
          <cell r="B1164" t="str">
            <v>Наружный блок кондиционера</v>
          </cell>
          <cell r="C1164">
            <v>0</v>
          </cell>
          <cell r="D1164">
            <v>0</v>
          </cell>
          <cell r="E1164">
            <v>31143</v>
          </cell>
        </row>
        <row r="1165">
          <cell r="A1165" t="str">
            <v>AIR35FVS1R-2</v>
          </cell>
          <cell r="B1165" t="str">
            <v>Наружный блок кондиционера</v>
          </cell>
          <cell r="C1165">
            <v>0</v>
          </cell>
          <cell r="D1165">
            <v>0</v>
          </cell>
          <cell r="E1165">
            <v>34573</v>
          </cell>
        </row>
        <row r="1166">
          <cell r="A1166" t="str">
            <v>AIR50FV1</v>
          </cell>
          <cell r="B1166" t="str">
            <v>Наружный блок кондиционера</v>
          </cell>
          <cell r="C1166">
            <v>0</v>
          </cell>
          <cell r="D1166">
            <v>0</v>
          </cell>
          <cell r="E1166">
            <v>40103</v>
          </cell>
        </row>
        <row r="1167">
          <cell r="A1167" t="str">
            <v>AIR50FV1R</v>
          </cell>
          <cell r="B1167" t="str">
            <v>Наружный блок кондиционера</v>
          </cell>
          <cell r="C1167">
            <v>17</v>
          </cell>
          <cell r="D1167">
            <v>0</v>
          </cell>
          <cell r="E1167">
            <v>44583</v>
          </cell>
        </row>
        <row r="1168">
          <cell r="A1168" t="str">
            <v>AIR50FVS1R-1</v>
          </cell>
          <cell r="B1168" t="str">
            <v>Наружный блок кондиционера</v>
          </cell>
          <cell r="C1168">
            <v>0</v>
          </cell>
          <cell r="D1168">
            <v>0</v>
          </cell>
          <cell r="E1168">
            <v>53753</v>
          </cell>
        </row>
        <row r="1169">
          <cell r="A1169" t="str">
            <v>AIR50FVS1R-2</v>
          </cell>
          <cell r="B1169" t="str">
            <v>Наружный блок кондиционера</v>
          </cell>
          <cell r="C1169">
            <v>0</v>
          </cell>
          <cell r="D1169">
            <v>0</v>
          </cell>
          <cell r="E1169">
            <v>59703</v>
          </cell>
        </row>
        <row r="1170">
          <cell r="A1170" t="str">
            <v>AIR60FVS1R</v>
          </cell>
          <cell r="B1170" t="str">
            <v>Наружный блок кондиционера</v>
          </cell>
          <cell r="C1170">
            <v>0</v>
          </cell>
          <cell r="D1170">
            <v>0</v>
          </cell>
          <cell r="E1170">
            <v>76690</v>
          </cell>
        </row>
        <row r="1171">
          <cell r="A1171" t="str">
            <v>AIR60FVS1R-1</v>
          </cell>
          <cell r="B1171" t="str">
            <v>Наружный блок кондиционера</v>
          </cell>
          <cell r="C1171">
            <v>0</v>
          </cell>
          <cell r="D1171">
            <v>0</v>
          </cell>
          <cell r="E1171">
            <v>72163</v>
          </cell>
        </row>
        <row r="1172">
          <cell r="A1172" t="str">
            <v>AIR60FVS1R-2</v>
          </cell>
          <cell r="B1172" t="str">
            <v>Наружный блок кондиционера</v>
          </cell>
          <cell r="C1172">
            <v>0</v>
          </cell>
          <cell r="D1172">
            <v>0</v>
          </cell>
          <cell r="E1172">
            <v>80213</v>
          </cell>
        </row>
        <row r="1173">
          <cell r="A1173" t="str">
            <v>AIR70FV1</v>
          </cell>
          <cell r="B1173" t="str">
            <v>Наружный блок кондиционера</v>
          </cell>
          <cell r="C1173">
            <v>0</v>
          </cell>
          <cell r="D1173">
            <v>0</v>
          </cell>
          <cell r="E1173">
            <v>48293</v>
          </cell>
        </row>
        <row r="1174">
          <cell r="A1174" t="str">
            <v>AIR70FV1R</v>
          </cell>
          <cell r="B1174" t="str">
            <v>Наружный блок кондиционера</v>
          </cell>
          <cell r="C1174">
            <v>0</v>
          </cell>
          <cell r="D1174">
            <v>0</v>
          </cell>
          <cell r="E1174">
            <v>53683</v>
          </cell>
        </row>
        <row r="1175">
          <cell r="A1175" t="str">
            <v>ALP20FVS1R</v>
          </cell>
          <cell r="B1175" t="str">
            <v>Наружный блок кондиционера</v>
          </cell>
          <cell r="C1175">
            <v>0</v>
          </cell>
          <cell r="D1175">
            <v>0</v>
          </cell>
          <cell r="E1175">
            <v>26453</v>
          </cell>
        </row>
        <row r="1176">
          <cell r="A1176" t="str">
            <v>ALP25FVS1R</v>
          </cell>
          <cell r="B1176" t="str">
            <v>Наружный блок кондиционера</v>
          </cell>
          <cell r="C1176">
            <v>0</v>
          </cell>
          <cell r="D1176">
            <v>0</v>
          </cell>
          <cell r="E1176">
            <v>27993</v>
          </cell>
        </row>
        <row r="1177">
          <cell r="A1177" t="str">
            <v>ALP35FVS1R</v>
          </cell>
          <cell r="B1177" t="str">
            <v>Наружный блок кондиционера</v>
          </cell>
          <cell r="C1177">
            <v>0</v>
          </cell>
          <cell r="D1177">
            <v>0</v>
          </cell>
          <cell r="E1177">
            <v>32123</v>
          </cell>
        </row>
        <row r="1178">
          <cell r="A1178" t="str">
            <v>ALP50FVS1R</v>
          </cell>
          <cell r="B1178" t="str">
            <v>Наружный блок кондиционера</v>
          </cell>
          <cell r="C1178">
            <v>0</v>
          </cell>
          <cell r="D1178">
            <v>0</v>
          </cell>
          <cell r="E1178">
            <v>54173</v>
          </cell>
        </row>
        <row r="1179">
          <cell r="A1179" t="str">
            <v>ALP70FVS1R</v>
          </cell>
          <cell r="B1179" t="str">
            <v>Наружный блок кондиционера</v>
          </cell>
          <cell r="C1179">
            <v>0</v>
          </cell>
          <cell r="D1179">
            <v>0</v>
          </cell>
          <cell r="E1179">
            <v>69223</v>
          </cell>
        </row>
        <row r="1180">
          <cell r="A1180" t="str">
            <v>DF20DV1-2</v>
          </cell>
          <cell r="B1180" t="str">
            <v>Наружный блок кондиционера</v>
          </cell>
          <cell r="C1180">
            <v>0</v>
          </cell>
          <cell r="D1180">
            <v>0</v>
          </cell>
          <cell r="E1180">
            <v>23490</v>
          </cell>
        </row>
        <row r="1181">
          <cell r="A1181" t="str">
            <v>DF20EV1R</v>
          </cell>
          <cell r="B1181" t="str">
            <v>Наружный блок кондиционера</v>
          </cell>
          <cell r="C1181">
            <v>0</v>
          </cell>
          <cell r="D1181">
            <v>0</v>
          </cell>
          <cell r="E1181">
            <v>17493</v>
          </cell>
        </row>
        <row r="1182">
          <cell r="A1182" t="str">
            <v>DF25DV1-2</v>
          </cell>
          <cell r="B1182" t="str">
            <v>Наружный блок кондиционера</v>
          </cell>
          <cell r="C1182">
            <v>0</v>
          </cell>
          <cell r="D1182">
            <v>0</v>
          </cell>
          <cell r="E1182">
            <v>24490</v>
          </cell>
        </row>
        <row r="1183">
          <cell r="A1183" t="str">
            <v>DF25DVS1R</v>
          </cell>
          <cell r="B1183" t="str">
            <v>Наружный блок кондиционера</v>
          </cell>
          <cell r="C1183">
            <v>0</v>
          </cell>
          <cell r="D1183">
            <v>0</v>
          </cell>
          <cell r="E1183">
            <v>34690</v>
          </cell>
        </row>
        <row r="1184">
          <cell r="A1184" t="str">
            <v>DF25DVS1R-1</v>
          </cell>
          <cell r="B1184" t="str">
            <v>Наружный блок кондиционера</v>
          </cell>
          <cell r="C1184">
            <v>0</v>
          </cell>
          <cell r="D1184">
            <v>0</v>
          </cell>
          <cell r="E1184">
            <v>34190</v>
          </cell>
        </row>
        <row r="1185">
          <cell r="A1185" t="str">
            <v>DF25EV1</v>
          </cell>
          <cell r="B1185" t="str">
            <v>Наружный блок кондиционера</v>
          </cell>
          <cell r="C1185">
            <v>0</v>
          </cell>
          <cell r="D1185">
            <v>0</v>
          </cell>
          <cell r="E1185">
            <v>18263</v>
          </cell>
        </row>
        <row r="1186">
          <cell r="A1186" t="str">
            <v>DF25EV1R</v>
          </cell>
          <cell r="B1186" t="str">
            <v>Наружный блок кондиционера</v>
          </cell>
          <cell r="C1186">
            <v>0</v>
          </cell>
          <cell r="D1186">
            <v>0</v>
          </cell>
          <cell r="E1186">
            <v>18753</v>
          </cell>
        </row>
        <row r="1187">
          <cell r="A1187" t="str">
            <v>DF35DV1-2</v>
          </cell>
          <cell r="B1187" t="str">
            <v>Наружный блок кондиционера</v>
          </cell>
          <cell r="C1187">
            <v>0</v>
          </cell>
          <cell r="D1187">
            <v>0</v>
          </cell>
          <cell r="E1187">
            <v>32190</v>
          </cell>
        </row>
        <row r="1188">
          <cell r="A1188" t="str">
            <v>DF35EV1</v>
          </cell>
          <cell r="B1188" t="str">
            <v>Наружный блок кондиционера</v>
          </cell>
          <cell r="C1188">
            <v>0</v>
          </cell>
          <cell r="D1188">
            <v>0</v>
          </cell>
          <cell r="E1188">
            <v>24703</v>
          </cell>
        </row>
        <row r="1189">
          <cell r="A1189" t="str">
            <v>DF35EV1-1</v>
          </cell>
          <cell r="B1189" t="str">
            <v>Наружный блок кондиционера</v>
          </cell>
          <cell r="C1189">
            <v>0</v>
          </cell>
          <cell r="D1189">
            <v>0</v>
          </cell>
          <cell r="E1189">
            <v>24703</v>
          </cell>
        </row>
        <row r="1190">
          <cell r="A1190" t="str">
            <v>DF35EV1R</v>
          </cell>
          <cell r="B1190" t="str">
            <v>Наружный блок кондиционера</v>
          </cell>
          <cell r="C1190">
            <v>0</v>
          </cell>
          <cell r="D1190">
            <v>0</v>
          </cell>
          <cell r="E1190">
            <v>26453</v>
          </cell>
        </row>
        <row r="1191">
          <cell r="A1191" t="str">
            <v>DF50DV1-2</v>
          </cell>
          <cell r="B1191" t="str">
            <v>Наружный блок кондиционера</v>
          </cell>
          <cell r="C1191">
            <v>0</v>
          </cell>
          <cell r="D1191">
            <v>0</v>
          </cell>
          <cell r="E1191">
            <v>50790</v>
          </cell>
        </row>
        <row r="1192">
          <cell r="A1192" t="str">
            <v>DF50DVS1R-1</v>
          </cell>
          <cell r="B1192" t="str">
            <v>Наружный блок кондиционера</v>
          </cell>
          <cell r="C1192">
            <v>0</v>
          </cell>
          <cell r="D1192">
            <v>0</v>
          </cell>
          <cell r="E1192">
            <v>64390</v>
          </cell>
        </row>
        <row r="1193">
          <cell r="A1193" t="str">
            <v>DF50EV1-1</v>
          </cell>
          <cell r="B1193" t="str">
            <v>Наружный блок кондиционера</v>
          </cell>
          <cell r="C1193">
            <v>0</v>
          </cell>
          <cell r="D1193">
            <v>0</v>
          </cell>
          <cell r="E1193">
            <v>39123</v>
          </cell>
        </row>
        <row r="1194">
          <cell r="A1194" t="str">
            <v>DF50EV1R</v>
          </cell>
          <cell r="B1194" t="str">
            <v>Наружный блок кондиционера</v>
          </cell>
          <cell r="C1194">
            <v>0</v>
          </cell>
          <cell r="D1194">
            <v>0</v>
          </cell>
          <cell r="E1194">
            <v>41153</v>
          </cell>
        </row>
        <row r="1195">
          <cell r="A1195" t="str">
            <v>DF70DV1-2</v>
          </cell>
          <cell r="B1195" t="str">
            <v>Наружный блок кондиционера</v>
          </cell>
          <cell r="C1195">
            <v>0</v>
          </cell>
          <cell r="D1195">
            <v>0</v>
          </cell>
          <cell r="E1195">
            <v>63390</v>
          </cell>
        </row>
        <row r="1196">
          <cell r="A1196" t="str">
            <v>DF70DVS1R-1</v>
          </cell>
          <cell r="B1196" t="str">
            <v>Наружный блок кондиционера</v>
          </cell>
          <cell r="C1196">
            <v>0</v>
          </cell>
          <cell r="D1196">
            <v>0</v>
          </cell>
          <cell r="E1196">
            <v>83290</v>
          </cell>
        </row>
        <row r="1197">
          <cell r="A1197" t="str">
            <v>DF70EV1-1</v>
          </cell>
          <cell r="B1197" t="str">
            <v>Наружный блок кондиционера</v>
          </cell>
          <cell r="C1197">
            <v>0</v>
          </cell>
          <cell r="D1197">
            <v>0</v>
          </cell>
          <cell r="E1197">
            <v>50533</v>
          </cell>
        </row>
        <row r="1198">
          <cell r="A1198" t="str">
            <v>DF70EV1R</v>
          </cell>
          <cell r="B1198" t="str">
            <v>Наружный блок кондиционера</v>
          </cell>
          <cell r="C1198">
            <v>0</v>
          </cell>
          <cell r="D1198">
            <v>0</v>
          </cell>
          <cell r="E1198">
            <v>54173</v>
          </cell>
        </row>
        <row r="1199">
          <cell r="A1199" t="str">
            <v>EVO25FVS1R</v>
          </cell>
          <cell r="B1199" t="str">
            <v>Наружный блок кондиционера</v>
          </cell>
          <cell r="C1199">
            <v>0</v>
          </cell>
          <cell r="D1199">
            <v>0</v>
          </cell>
          <cell r="E1199">
            <v>77903</v>
          </cell>
        </row>
        <row r="1200">
          <cell r="A1200" t="str">
            <v>EVO35FVS1R</v>
          </cell>
          <cell r="B1200" t="str">
            <v>Наружный блок кондиционера</v>
          </cell>
          <cell r="C1200">
            <v>0</v>
          </cell>
          <cell r="D1200">
            <v>0</v>
          </cell>
          <cell r="E1200">
            <v>82523</v>
          </cell>
        </row>
        <row r="1201">
          <cell r="A1201" t="str">
            <v>EVO50FVS1R</v>
          </cell>
          <cell r="B1201" t="str">
            <v>Наружный блок кондиционера</v>
          </cell>
          <cell r="C1201">
            <v>0</v>
          </cell>
          <cell r="D1201">
            <v>0</v>
          </cell>
          <cell r="E1201">
            <v>105203</v>
          </cell>
        </row>
        <row r="1202">
          <cell r="A1202" t="str">
            <v>EVO70FVS1R</v>
          </cell>
          <cell r="B1202" t="str">
            <v>Наружный блок кондиционера</v>
          </cell>
          <cell r="C1202">
            <v>0</v>
          </cell>
          <cell r="D1202">
            <v>0</v>
          </cell>
          <cell r="E1202">
            <v>105343</v>
          </cell>
        </row>
        <row r="1203">
          <cell r="A1203" t="str">
            <v>ICE20FV1</v>
          </cell>
          <cell r="B1203" t="str">
            <v>Наружный блок кондиционера</v>
          </cell>
          <cell r="C1203">
            <v>0</v>
          </cell>
          <cell r="D1203">
            <v>0</v>
          </cell>
          <cell r="E1203">
            <v>18543</v>
          </cell>
        </row>
        <row r="1204">
          <cell r="A1204" t="str">
            <v>ICE20FV1-1</v>
          </cell>
          <cell r="B1204" t="str">
            <v>Наружный блок кондиционера</v>
          </cell>
          <cell r="C1204">
            <v>0</v>
          </cell>
          <cell r="D1204">
            <v>0</v>
          </cell>
          <cell r="E1204">
            <v>20573</v>
          </cell>
        </row>
        <row r="1205">
          <cell r="A1205" t="str">
            <v>ICE20FVS1R-1</v>
          </cell>
          <cell r="B1205" t="str">
            <v>Наружный блок кондиционера</v>
          </cell>
          <cell r="C1205">
            <v>0</v>
          </cell>
          <cell r="D1205">
            <v>0</v>
          </cell>
          <cell r="E1205">
            <v>32990</v>
          </cell>
        </row>
        <row r="1206">
          <cell r="A1206" t="str">
            <v>ICE20FVS1R-2</v>
          </cell>
          <cell r="B1206" t="str">
            <v>Наружный блок кондиционера</v>
          </cell>
          <cell r="C1206" t="str">
            <v>&gt;50</v>
          </cell>
          <cell r="D1206">
            <v>0</v>
          </cell>
          <cell r="E1206">
            <v>28903</v>
          </cell>
        </row>
        <row r="1207">
          <cell r="A1207" t="str">
            <v>ICE25FV1</v>
          </cell>
          <cell r="B1207" t="str">
            <v>Наружный блок кондиционера</v>
          </cell>
          <cell r="C1207">
            <v>0</v>
          </cell>
          <cell r="D1207">
            <v>0</v>
          </cell>
          <cell r="E1207">
            <v>19943</v>
          </cell>
        </row>
        <row r="1208">
          <cell r="A1208" t="str">
            <v>ICE25FV1-1</v>
          </cell>
          <cell r="B1208" t="str">
            <v>Наружный блок кондиционера</v>
          </cell>
          <cell r="C1208">
            <v>0</v>
          </cell>
          <cell r="D1208">
            <v>0</v>
          </cell>
          <cell r="E1208">
            <v>22183</v>
          </cell>
        </row>
        <row r="1209">
          <cell r="A1209" t="str">
            <v>ICE25FVS1R</v>
          </cell>
          <cell r="B1209" t="str">
            <v>Наружный блок кондиционера</v>
          </cell>
          <cell r="C1209">
            <v>0</v>
          </cell>
          <cell r="D1209">
            <v>0</v>
          </cell>
          <cell r="E1209">
            <v>26690</v>
          </cell>
        </row>
        <row r="1210">
          <cell r="A1210" t="str">
            <v>ICE25FVS1R-1</v>
          </cell>
          <cell r="B1210" t="str">
            <v>Наружный блок кондиционера</v>
          </cell>
          <cell r="C1210">
            <v>0</v>
          </cell>
          <cell r="D1210">
            <v>0</v>
          </cell>
          <cell r="E1210">
            <v>33590</v>
          </cell>
        </row>
        <row r="1211">
          <cell r="A1211" t="str">
            <v>ICE25FVS1R-2</v>
          </cell>
          <cell r="B1211" t="str">
            <v>Наружный блок кондиционера</v>
          </cell>
          <cell r="C1211">
            <v>0</v>
          </cell>
          <cell r="D1211">
            <v>0</v>
          </cell>
          <cell r="E1211">
            <v>31773</v>
          </cell>
        </row>
        <row r="1212">
          <cell r="A1212" t="str">
            <v>ICE35FV1</v>
          </cell>
          <cell r="B1212" t="str">
            <v>Наружный блок кондиционера</v>
          </cell>
          <cell r="C1212">
            <v>0</v>
          </cell>
          <cell r="D1212">
            <v>0</v>
          </cell>
          <cell r="E1212">
            <v>26243</v>
          </cell>
        </row>
        <row r="1213">
          <cell r="A1213" t="str">
            <v>ICE35FV1-1</v>
          </cell>
          <cell r="B1213" t="str">
            <v>Наружный блок кондиционера</v>
          </cell>
          <cell r="C1213">
            <v>0</v>
          </cell>
          <cell r="D1213">
            <v>0</v>
          </cell>
          <cell r="E1213">
            <v>29183</v>
          </cell>
        </row>
        <row r="1214">
          <cell r="A1214" t="str">
            <v>ICE35FVS1R</v>
          </cell>
          <cell r="B1214" t="str">
            <v>Наружный блок кондиционера</v>
          </cell>
          <cell r="C1214">
            <v>0</v>
          </cell>
          <cell r="D1214">
            <v>0</v>
          </cell>
          <cell r="E1214">
            <v>30990</v>
          </cell>
        </row>
        <row r="1215">
          <cell r="A1215" t="str">
            <v>ICE35FVS1R-1</v>
          </cell>
          <cell r="B1215" t="str">
            <v>Наружный блок кондиционера</v>
          </cell>
          <cell r="C1215">
            <v>0</v>
          </cell>
          <cell r="D1215">
            <v>0</v>
          </cell>
          <cell r="E1215">
            <v>40590</v>
          </cell>
        </row>
        <row r="1216">
          <cell r="A1216" t="str">
            <v>ICE35FVS1R-2</v>
          </cell>
          <cell r="B1216" t="str">
            <v>Наружный блок кондиционера</v>
          </cell>
          <cell r="C1216">
            <v>0</v>
          </cell>
          <cell r="D1216">
            <v>0</v>
          </cell>
          <cell r="E1216">
            <v>35413</v>
          </cell>
        </row>
        <row r="1217">
          <cell r="A1217" t="str">
            <v>ICE50FV1</v>
          </cell>
          <cell r="B1217" t="str">
            <v>Наружный блок кондиционера</v>
          </cell>
          <cell r="C1217">
            <v>0</v>
          </cell>
          <cell r="D1217">
            <v>0</v>
          </cell>
          <cell r="E1217">
            <v>44513</v>
          </cell>
        </row>
        <row r="1218">
          <cell r="A1218" t="str">
            <v>ICE50FV1-1</v>
          </cell>
          <cell r="B1218" t="str">
            <v>Наружный блок кондиционера</v>
          </cell>
          <cell r="C1218" t="str">
            <v>&gt;50</v>
          </cell>
          <cell r="D1218">
            <v>0</v>
          </cell>
          <cell r="E1218">
            <v>49483</v>
          </cell>
        </row>
        <row r="1219">
          <cell r="A1219" t="str">
            <v>ICE50FVS1R</v>
          </cell>
          <cell r="B1219" t="str">
            <v>Наружный блок кондиционера</v>
          </cell>
          <cell r="C1219">
            <v>0</v>
          </cell>
          <cell r="D1219">
            <v>0</v>
          </cell>
          <cell r="E1219">
            <v>56190</v>
          </cell>
        </row>
        <row r="1220">
          <cell r="A1220" t="str">
            <v>ICE50FVS1R-1</v>
          </cell>
          <cell r="B1220" t="str">
            <v>Наружный блок кондиционера</v>
          </cell>
          <cell r="C1220">
            <v>0</v>
          </cell>
          <cell r="D1220">
            <v>0</v>
          </cell>
          <cell r="E1220">
            <v>68990</v>
          </cell>
        </row>
        <row r="1221">
          <cell r="A1221" t="str">
            <v>ICE50FVS1R-2</v>
          </cell>
          <cell r="B1221" t="str">
            <v>Наружный блок кондиционера</v>
          </cell>
          <cell r="C1221">
            <v>0</v>
          </cell>
          <cell r="D1221">
            <v>0</v>
          </cell>
          <cell r="E1221">
            <v>62293</v>
          </cell>
        </row>
        <row r="1222">
          <cell r="A1222" t="str">
            <v>ICE60FV1</v>
          </cell>
          <cell r="B1222" t="str">
            <v>Наружный блок кондиционера</v>
          </cell>
          <cell r="C1222">
            <v>0</v>
          </cell>
          <cell r="D1222">
            <v>0</v>
          </cell>
          <cell r="E1222">
            <v>54663</v>
          </cell>
        </row>
        <row r="1223">
          <cell r="A1223" t="str">
            <v>ICE60FV1-1</v>
          </cell>
          <cell r="B1223" t="str">
            <v>Наружный блок кондиционера</v>
          </cell>
          <cell r="C1223">
            <v>0</v>
          </cell>
          <cell r="D1223">
            <v>0</v>
          </cell>
          <cell r="E1223">
            <v>60753</v>
          </cell>
        </row>
        <row r="1224">
          <cell r="A1224" t="str">
            <v>ICE70FVS1R-2</v>
          </cell>
          <cell r="B1224" t="str">
            <v>Наружный блок кондиционера</v>
          </cell>
          <cell r="C1224">
            <v>0</v>
          </cell>
          <cell r="D1224">
            <v>0</v>
          </cell>
          <cell r="E1224">
            <v>76713</v>
          </cell>
        </row>
        <row r="1225">
          <cell r="A1225" t="str">
            <v>ICE80FV1-1</v>
          </cell>
          <cell r="B1225" t="str">
            <v>Наружный блок кондиционера</v>
          </cell>
          <cell r="C1225">
            <v>0</v>
          </cell>
          <cell r="D1225">
            <v>0</v>
          </cell>
          <cell r="E1225">
            <v>88543</v>
          </cell>
        </row>
        <row r="1226">
          <cell r="A1226" t="str">
            <v>ICE95FV1-1</v>
          </cell>
          <cell r="B1226" t="str">
            <v>Наружный блок кондиционера</v>
          </cell>
          <cell r="C1226">
            <v>0</v>
          </cell>
          <cell r="D1226">
            <v>0</v>
          </cell>
          <cell r="E1226">
            <v>103453</v>
          </cell>
        </row>
        <row r="1227">
          <cell r="A1227" t="str">
            <v>MIR20FV1</v>
          </cell>
          <cell r="B1227" t="str">
            <v>Наружный блок кондиционера</v>
          </cell>
          <cell r="C1227">
            <v>0</v>
          </cell>
          <cell r="D1227">
            <v>0</v>
          </cell>
          <cell r="E1227">
            <v>21693</v>
          </cell>
        </row>
        <row r="1228">
          <cell r="A1228" t="str">
            <v>MIR20FV1R</v>
          </cell>
          <cell r="B1228" t="str">
            <v>Наружный блок кондиционера</v>
          </cell>
          <cell r="C1228">
            <v>0</v>
          </cell>
          <cell r="D1228">
            <v>0</v>
          </cell>
          <cell r="E1228">
            <v>24073</v>
          </cell>
        </row>
        <row r="1229">
          <cell r="A1229" t="str">
            <v>MIR25FV1</v>
          </cell>
          <cell r="B1229" t="str">
            <v>Наружный блок кондиционера</v>
          </cell>
          <cell r="C1229">
            <v>0</v>
          </cell>
          <cell r="D1229">
            <v>0</v>
          </cell>
          <cell r="E1229">
            <v>23303</v>
          </cell>
        </row>
        <row r="1230">
          <cell r="A1230" t="str">
            <v>MIR25FV1R</v>
          </cell>
          <cell r="B1230" t="str">
            <v>Наружный блок кондиционера</v>
          </cell>
          <cell r="C1230">
            <v>0</v>
          </cell>
          <cell r="D1230">
            <v>0</v>
          </cell>
          <cell r="E1230">
            <v>25893</v>
          </cell>
        </row>
        <row r="1231">
          <cell r="A1231" t="str">
            <v>MIR25FVS1R</v>
          </cell>
          <cell r="B1231" t="str">
            <v>Наружный блок кондиционера</v>
          </cell>
          <cell r="C1231">
            <v>0</v>
          </cell>
          <cell r="D1231">
            <v>0</v>
          </cell>
          <cell r="E1231">
            <v>39193</v>
          </cell>
        </row>
        <row r="1232">
          <cell r="A1232" t="str">
            <v>MIR25FVS1R-1</v>
          </cell>
          <cell r="B1232" t="str">
            <v>Наружный блок кондиционера</v>
          </cell>
          <cell r="C1232">
            <v>0</v>
          </cell>
          <cell r="D1232">
            <v>0</v>
          </cell>
          <cell r="E1232">
            <v>37163</v>
          </cell>
        </row>
        <row r="1233">
          <cell r="A1233" t="str">
            <v>MIR35FV1</v>
          </cell>
          <cell r="B1233" t="str">
            <v>Наружный блок кондиционера</v>
          </cell>
          <cell r="C1233">
            <v>0</v>
          </cell>
          <cell r="D1233">
            <v>0</v>
          </cell>
          <cell r="E1233">
            <v>29883</v>
          </cell>
        </row>
        <row r="1234">
          <cell r="A1234" t="str">
            <v>MIR35FV1R</v>
          </cell>
          <cell r="B1234" t="str">
            <v>Наружный блок кондиционера</v>
          </cell>
          <cell r="C1234">
            <v>0</v>
          </cell>
          <cell r="D1234">
            <v>0</v>
          </cell>
          <cell r="E1234">
            <v>33173</v>
          </cell>
        </row>
        <row r="1235">
          <cell r="A1235" t="str">
            <v>MIR35FVS1R</v>
          </cell>
          <cell r="B1235" t="str">
            <v>Наружный блок кондиционера</v>
          </cell>
          <cell r="C1235">
            <v>0</v>
          </cell>
          <cell r="D1235">
            <v>0</v>
          </cell>
          <cell r="E1235">
            <v>42693</v>
          </cell>
        </row>
        <row r="1236">
          <cell r="A1236" t="str">
            <v>MIR35FVS1R-1</v>
          </cell>
          <cell r="B1236" t="str">
            <v>Наружный блок кондиционера</v>
          </cell>
          <cell r="C1236">
            <v>0</v>
          </cell>
          <cell r="D1236">
            <v>0</v>
          </cell>
          <cell r="E1236">
            <v>40453</v>
          </cell>
        </row>
        <row r="1237">
          <cell r="A1237" t="str">
            <v>MIR50FV1</v>
          </cell>
          <cell r="B1237" t="str">
            <v>Наружный блок кондиционера</v>
          </cell>
          <cell r="C1237">
            <v>0</v>
          </cell>
          <cell r="D1237">
            <v>0</v>
          </cell>
          <cell r="E1237">
            <v>47523</v>
          </cell>
        </row>
        <row r="1238">
          <cell r="A1238" t="str">
            <v>MIR50FV1R</v>
          </cell>
          <cell r="B1238" t="str">
            <v>Наружный блок кондиционера</v>
          </cell>
          <cell r="C1238">
            <v>0</v>
          </cell>
          <cell r="D1238">
            <v>0</v>
          </cell>
          <cell r="E1238">
            <v>52843</v>
          </cell>
        </row>
        <row r="1239">
          <cell r="A1239" t="str">
            <v>MIR50FVS1R-1</v>
          </cell>
          <cell r="B1239" t="str">
            <v>Наружный блок кондиционера</v>
          </cell>
          <cell r="C1239">
            <v>0</v>
          </cell>
          <cell r="D1239">
            <v>0</v>
          </cell>
          <cell r="E1239">
            <v>67053</v>
          </cell>
        </row>
        <row r="1240">
          <cell r="A1240" t="str">
            <v>MIR70FV1</v>
          </cell>
          <cell r="B1240" t="str">
            <v>Наружный блок кондиционера</v>
          </cell>
          <cell r="C1240">
            <v>0</v>
          </cell>
          <cell r="D1240">
            <v>0</v>
          </cell>
          <cell r="E1240">
            <v>58233</v>
          </cell>
        </row>
        <row r="1241">
          <cell r="A1241" t="str">
            <v>MIR70FV1R</v>
          </cell>
          <cell r="B1241" t="str">
            <v>Наружный блок кондиционера</v>
          </cell>
          <cell r="C1241">
            <v>0</v>
          </cell>
          <cell r="D1241">
            <v>0</v>
          </cell>
          <cell r="E1241">
            <v>64673</v>
          </cell>
        </row>
        <row r="1242">
          <cell r="A1242" t="str">
            <v>MIR70FVS1R</v>
          </cell>
          <cell r="B1242" t="str">
            <v>Наружный блок кондиционера</v>
          </cell>
          <cell r="C1242">
            <v>0</v>
          </cell>
          <cell r="D1242">
            <v>0</v>
          </cell>
          <cell r="E1242">
            <v>94493</v>
          </cell>
        </row>
        <row r="1243">
          <cell r="A1243" t="str">
            <v>MIR70FVS1R-1</v>
          </cell>
          <cell r="B1243" t="str">
            <v>Наружный блок кондиционера</v>
          </cell>
          <cell r="C1243">
            <v>0</v>
          </cell>
          <cell r="D1243">
            <v>0</v>
          </cell>
          <cell r="E1243">
            <v>88403</v>
          </cell>
        </row>
        <row r="1244">
          <cell r="A1244" t="str">
            <v>SIB25FVS1R</v>
          </cell>
          <cell r="B1244" t="str">
            <v>Наружный блок кондиционера</v>
          </cell>
          <cell r="C1244">
            <v>0</v>
          </cell>
          <cell r="D1244">
            <v>0</v>
          </cell>
          <cell r="E1244">
            <v>45703</v>
          </cell>
        </row>
        <row r="1245">
          <cell r="A1245" t="str">
            <v>SIB35FVS1R</v>
          </cell>
          <cell r="B1245" t="str">
            <v>Наружный блок кондиционера</v>
          </cell>
          <cell r="C1245">
            <v>0</v>
          </cell>
          <cell r="D1245">
            <v>0</v>
          </cell>
          <cell r="E1245">
            <v>50323</v>
          </cell>
        </row>
        <row r="1246">
          <cell r="A1246" t="str">
            <v>SIB50FVS1R</v>
          </cell>
          <cell r="B1246" t="str">
            <v>Наружный блок кондиционера</v>
          </cell>
          <cell r="C1246">
            <v>0</v>
          </cell>
          <cell r="D1246">
            <v>0</v>
          </cell>
          <cell r="E1246">
            <v>75663</v>
          </cell>
        </row>
        <row r="1247">
          <cell r="A1247" t="str">
            <v>SIB70FVS1R</v>
          </cell>
          <cell r="B1247" t="str">
            <v>Наружный блок кондиционера</v>
          </cell>
          <cell r="C1247">
            <v>0</v>
          </cell>
          <cell r="D1247">
            <v>0</v>
          </cell>
          <cell r="E1247">
            <v>99673</v>
          </cell>
        </row>
        <row r="1248">
          <cell r="A1248" t="str">
            <v>UNI25FVS1R</v>
          </cell>
          <cell r="B1248" t="str">
            <v>Наружный блок кондиционера</v>
          </cell>
          <cell r="C1248">
            <v>0</v>
          </cell>
          <cell r="D1248">
            <v>0</v>
          </cell>
          <cell r="E1248">
            <v>49553</v>
          </cell>
        </row>
        <row r="1249">
          <cell r="A1249" t="str">
            <v>UNI35FVS1R</v>
          </cell>
          <cell r="B1249" t="str">
            <v>Наружный блок кондиционера</v>
          </cell>
          <cell r="C1249">
            <v>0</v>
          </cell>
          <cell r="D1249">
            <v>0</v>
          </cell>
          <cell r="E1249">
            <v>62713</v>
          </cell>
        </row>
        <row r="1250">
          <cell r="A1250" t="str">
            <v>RXB20C/-30</v>
          </cell>
          <cell r="B1250" t="str">
            <v>Наружный блок кондиционера</v>
          </cell>
          <cell r="C1250">
            <v>0</v>
          </cell>
          <cell r="D1250">
            <v>0</v>
          </cell>
          <cell r="E1250">
            <v>46230</v>
          </cell>
        </row>
        <row r="1251">
          <cell r="A1251" t="str">
            <v>RXF20C</v>
          </cell>
          <cell r="B1251" t="str">
            <v>Наружный блок кондиционера</v>
          </cell>
          <cell r="C1251">
            <v>0</v>
          </cell>
          <cell r="D1251">
            <v>0</v>
          </cell>
          <cell r="E1251">
            <v>55900</v>
          </cell>
        </row>
        <row r="1252">
          <cell r="A1252" t="str">
            <v>RXF20C/-40</v>
          </cell>
          <cell r="B1252" t="str">
            <v>Наружный блок кондиционера</v>
          </cell>
          <cell r="C1252">
            <v>0</v>
          </cell>
          <cell r="D1252">
            <v>0</v>
          </cell>
          <cell r="E1252">
            <v>80800</v>
          </cell>
        </row>
        <row r="1253">
          <cell r="A1253" t="str">
            <v>RXF20D</v>
          </cell>
          <cell r="B1253" t="str">
            <v>Наружный блок кондиционера</v>
          </cell>
          <cell r="C1253">
            <v>0</v>
          </cell>
          <cell r="D1253">
            <v>0</v>
          </cell>
          <cell r="E1253">
            <v>56400</v>
          </cell>
        </row>
        <row r="1254">
          <cell r="A1254" t="str">
            <v>RXF20D/-40</v>
          </cell>
          <cell r="B1254" t="str">
            <v>Наружный блок кондиционера</v>
          </cell>
          <cell r="C1254">
            <v>0</v>
          </cell>
          <cell r="D1254">
            <v>0</v>
          </cell>
          <cell r="E1254">
            <v>68400</v>
          </cell>
        </row>
        <row r="1255">
          <cell r="A1255" t="str">
            <v>RXF20E</v>
          </cell>
          <cell r="B1255" t="str">
            <v>Наружный блок кондиционера</v>
          </cell>
          <cell r="C1255">
            <v>0</v>
          </cell>
          <cell r="D1255">
            <v>0</v>
          </cell>
          <cell r="E1255">
            <v>82300</v>
          </cell>
        </row>
        <row r="1256">
          <cell r="A1256" t="str">
            <v>RXF20E/-40</v>
          </cell>
          <cell r="B1256" t="str">
            <v>Наружный блок кондиционера</v>
          </cell>
          <cell r="C1256">
            <v>0</v>
          </cell>
          <cell r="D1256">
            <v>0</v>
          </cell>
          <cell r="E1256">
            <v>94500</v>
          </cell>
        </row>
        <row r="1257">
          <cell r="A1257" t="str">
            <v>RXF20F</v>
          </cell>
          <cell r="B1257" t="str">
            <v>Наружный блок кондиционера</v>
          </cell>
          <cell r="C1257">
            <v>0</v>
          </cell>
          <cell r="D1257">
            <v>0</v>
          </cell>
          <cell r="E1257">
            <v>83800</v>
          </cell>
        </row>
        <row r="1258">
          <cell r="A1258" t="str">
            <v>RXF25D</v>
          </cell>
          <cell r="B1258" t="str">
            <v>Наружный блок кондиционера</v>
          </cell>
          <cell r="C1258">
            <v>0</v>
          </cell>
          <cell r="D1258">
            <v>0</v>
          </cell>
          <cell r="E1258">
            <v>58000</v>
          </cell>
        </row>
        <row r="1259">
          <cell r="A1259" t="str">
            <v>RXF25D/-40</v>
          </cell>
          <cell r="B1259" t="str">
            <v>Наружный блок кондиционера</v>
          </cell>
          <cell r="C1259">
            <v>0</v>
          </cell>
          <cell r="D1259">
            <v>0</v>
          </cell>
          <cell r="E1259">
            <v>69900</v>
          </cell>
        </row>
        <row r="1260">
          <cell r="A1260" t="str">
            <v>RXF25E</v>
          </cell>
          <cell r="B1260" t="str">
            <v>Наружный блок кондиционера</v>
          </cell>
          <cell r="C1260">
            <v>0</v>
          </cell>
          <cell r="D1260">
            <v>0</v>
          </cell>
          <cell r="E1260">
            <v>84500</v>
          </cell>
        </row>
        <row r="1261">
          <cell r="A1261" t="str">
            <v>RXF25E/-40</v>
          </cell>
          <cell r="B1261" t="str">
            <v>Наружный блок кондиционера</v>
          </cell>
          <cell r="C1261">
            <v>0</v>
          </cell>
          <cell r="D1261">
            <v>0</v>
          </cell>
          <cell r="E1261">
            <v>96600</v>
          </cell>
        </row>
        <row r="1262">
          <cell r="A1262" t="str">
            <v>RXF25F</v>
          </cell>
          <cell r="B1262" t="str">
            <v>Наружный блок кондиционера</v>
          </cell>
          <cell r="C1262">
            <v>0</v>
          </cell>
          <cell r="D1262">
            <v>0</v>
          </cell>
          <cell r="E1262">
            <v>94100</v>
          </cell>
        </row>
        <row r="1263">
          <cell r="A1263" t="str">
            <v>RXF25F/-40</v>
          </cell>
          <cell r="B1263" t="str">
            <v>Наружный блок кондиционера</v>
          </cell>
          <cell r="C1263">
            <v>0</v>
          </cell>
          <cell r="D1263">
            <v>0</v>
          </cell>
          <cell r="E1263">
            <v>110200</v>
          </cell>
        </row>
        <row r="1264">
          <cell r="A1264" t="str">
            <v>RXF35C</v>
          </cell>
          <cell r="B1264" t="str">
            <v>Наружный блок кондиционера</v>
          </cell>
          <cell r="C1264">
            <v>0</v>
          </cell>
          <cell r="D1264">
            <v>0</v>
          </cell>
          <cell r="E1264">
            <v>71300</v>
          </cell>
        </row>
        <row r="1265">
          <cell r="A1265" t="str">
            <v>RXF35C/-30</v>
          </cell>
          <cell r="B1265" t="str">
            <v>Наружный блок кондиционера</v>
          </cell>
          <cell r="C1265">
            <v>0</v>
          </cell>
          <cell r="D1265">
            <v>0</v>
          </cell>
          <cell r="E1265">
            <v>79800</v>
          </cell>
        </row>
        <row r="1266">
          <cell r="A1266" t="str">
            <v>RXF35D</v>
          </cell>
          <cell r="B1266" t="str">
            <v>Наружный блок кондиционера</v>
          </cell>
          <cell r="C1266">
            <v>0</v>
          </cell>
          <cell r="D1266">
            <v>0</v>
          </cell>
          <cell r="E1266">
            <v>66500</v>
          </cell>
        </row>
        <row r="1267">
          <cell r="A1267" t="str">
            <v>RXF35D/-40</v>
          </cell>
          <cell r="B1267" t="str">
            <v>Наружный блок кондиционера</v>
          </cell>
          <cell r="C1267">
            <v>0</v>
          </cell>
          <cell r="D1267">
            <v>0</v>
          </cell>
          <cell r="E1267">
            <v>73000</v>
          </cell>
        </row>
        <row r="1268">
          <cell r="A1268" t="str">
            <v>RXF35E</v>
          </cell>
          <cell r="B1268" t="str">
            <v>Наружный блок кондиционера</v>
          </cell>
          <cell r="C1268">
            <v>0</v>
          </cell>
          <cell r="D1268">
            <v>0</v>
          </cell>
          <cell r="E1268">
            <v>97000</v>
          </cell>
        </row>
        <row r="1269">
          <cell r="A1269" t="str">
            <v>RXF35E/-40</v>
          </cell>
          <cell r="B1269" t="str">
            <v>Наружный блок кондиционера</v>
          </cell>
          <cell r="C1269">
            <v>0</v>
          </cell>
          <cell r="D1269">
            <v>0</v>
          </cell>
          <cell r="E1269">
            <v>100800</v>
          </cell>
        </row>
        <row r="1270">
          <cell r="A1270" t="str">
            <v>RXF35F</v>
          </cell>
          <cell r="B1270" t="str">
            <v>Наружный блок кондиционера</v>
          </cell>
          <cell r="C1270">
            <v>0</v>
          </cell>
          <cell r="D1270">
            <v>0</v>
          </cell>
          <cell r="E1270">
            <v>108000</v>
          </cell>
        </row>
        <row r="1271">
          <cell r="A1271" t="str">
            <v>RXF42E</v>
          </cell>
          <cell r="B1271" t="str">
            <v>Наружный блок кондиционера</v>
          </cell>
          <cell r="C1271">
            <v>0</v>
          </cell>
          <cell r="D1271">
            <v>0</v>
          </cell>
          <cell r="E1271">
            <v>146990</v>
          </cell>
        </row>
        <row r="1272">
          <cell r="A1272" t="str">
            <v>RXF50D</v>
          </cell>
          <cell r="B1272" t="str">
            <v>Наружный блок кондиционера</v>
          </cell>
          <cell r="C1272">
            <v>0</v>
          </cell>
          <cell r="D1272">
            <v>0</v>
          </cell>
          <cell r="E1272">
            <v>117200</v>
          </cell>
        </row>
        <row r="1273">
          <cell r="A1273" t="str">
            <v>RXF50D/-40</v>
          </cell>
          <cell r="B1273" t="str">
            <v>Наружный блок кондиционера</v>
          </cell>
          <cell r="C1273">
            <v>0</v>
          </cell>
          <cell r="D1273">
            <v>0</v>
          </cell>
          <cell r="E1273">
            <v>120100</v>
          </cell>
        </row>
        <row r="1274">
          <cell r="A1274" t="str">
            <v>RXF50F</v>
          </cell>
          <cell r="B1274" t="str">
            <v>Наружный блок кондиционера</v>
          </cell>
          <cell r="C1274">
            <v>0</v>
          </cell>
          <cell r="D1274">
            <v>0</v>
          </cell>
          <cell r="E1274">
            <v>178600</v>
          </cell>
        </row>
        <row r="1275">
          <cell r="A1275" t="str">
            <v>RXF50F/-40</v>
          </cell>
          <cell r="B1275" t="str">
            <v>Наружный блок кондиционера</v>
          </cell>
          <cell r="C1275">
            <v>0</v>
          </cell>
          <cell r="D1275">
            <v>0</v>
          </cell>
          <cell r="E1275">
            <v>194200</v>
          </cell>
        </row>
        <row r="1276">
          <cell r="A1276" t="str">
            <v>RXF60B/-30</v>
          </cell>
          <cell r="B1276" t="str">
            <v>Наружный блок кондиционера</v>
          </cell>
          <cell r="C1276">
            <v>0</v>
          </cell>
          <cell r="D1276">
            <v>0</v>
          </cell>
          <cell r="E1276"/>
        </row>
        <row r="1277">
          <cell r="A1277" t="str">
            <v>RXF60D</v>
          </cell>
          <cell r="B1277" t="str">
            <v>Наружный блок кондиционера</v>
          </cell>
          <cell r="C1277">
            <v>0</v>
          </cell>
          <cell r="D1277">
            <v>0</v>
          </cell>
          <cell r="E1277">
            <v>129900</v>
          </cell>
        </row>
        <row r="1278">
          <cell r="A1278" t="str">
            <v>RXF60D/-40</v>
          </cell>
          <cell r="B1278" t="str">
            <v>Наружный блок кондиционера</v>
          </cell>
          <cell r="C1278">
            <v>0</v>
          </cell>
          <cell r="D1278">
            <v>0</v>
          </cell>
          <cell r="E1278">
            <v>140600</v>
          </cell>
        </row>
        <row r="1279">
          <cell r="A1279" t="str">
            <v>RXF60D9</v>
          </cell>
          <cell r="B1279" t="str">
            <v>Наружный блок кондиционера</v>
          </cell>
          <cell r="C1279">
            <v>0</v>
          </cell>
          <cell r="D1279">
            <v>0</v>
          </cell>
          <cell r="E1279">
            <v>199200</v>
          </cell>
        </row>
        <row r="1280">
          <cell r="A1280" t="str">
            <v>RXF60D9/-40</v>
          </cell>
          <cell r="B1280" t="str">
            <v>Наружный блок кондиционера</v>
          </cell>
          <cell r="C1280">
            <v>0</v>
          </cell>
          <cell r="D1280">
            <v>0</v>
          </cell>
          <cell r="E1280">
            <v>215200</v>
          </cell>
        </row>
        <row r="1281">
          <cell r="A1281" t="str">
            <v>RXF71D</v>
          </cell>
          <cell r="B1281" t="str">
            <v>Наружный блок кондиционера</v>
          </cell>
          <cell r="C1281">
            <v>0</v>
          </cell>
          <cell r="D1281">
            <v>0</v>
          </cell>
          <cell r="E1281">
            <v>137300</v>
          </cell>
        </row>
        <row r="1282">
          <cell r="A1282" t="str">
            <v>RXF71D/-40</v>
          </cell>
          <cell r="B1282" t="str">
            <v>Наружный блок кондиционера</v>
          </cell>
          <cell r="C1282">
            <v>0</v>
          </cell>
          <cell r="D1282">
            <v>0</v>
          </cell>
          <cell r="E1282">
            <v>144400</v>
          </cell>
        </row>
        <row r="1283">
          <cell r="A1283" t="str">
            <v>RXF71D9</v>
          </cell>
          <cell r="B1283" t="str">
            <v>Наружный блок кондиционера</v>
          </cell>
          <cell r="C1283">
            <v>0</v>
          </cell>
          <cell r="D1283">
            <v>0</v>
          </cell>
          <cell r="E1283">
            <v>210900</v>
          </cell>
        </row>
        <row r="1284">
          <cell r="A1284" t="str">
            <v>RXF71D9/-40</v>
          </cell>
          <cell r="B1284" t="str">
            <v>Наружный блок кондиционера</v>
          </cell>
          <cell r="C1284">
            <v>0</v>
          </cell>
          <cell r="D1284">
            <v>0</v>
          </cell>
          <cell r="E1284">
            <v>226800</v>
          </cell>
        </row>
        <row r="1285">
          <cell r="A1285" t="str">
            <v>RXJ20A</v>
          </cell>
          <cell r="B1285" t="str">
            <v>Наружный блок кондиционера</v>
          </cell>
          <cell r="C1285">
            <v>0</v>
          </cell>
          <cell r="D1285">
            <v>0</v>
          </cell>
          <cell r="E1285">
            <v>116100</v>
          </cell>
        </row>
        <row r="1286">
          <cell r="A1286" t="str">
            <v>RXJ20A9</v>
          </cell>
          <cell r="B1286" t="str">
            <v>Наружный блок кондиционера</v>
          </cell>
          <cell r="C1286">
            <v>0</v>
          </cell>
          <cell r="D1286">
            <v>0</v>
          </cell>
          <cell r="E1286">
            <v>146500</v>
          </cell>
        </row>
        <row r="1287">
          <cell r="A1287" t="str">
            <v>RXJ25A</v>
          </cell>
          <cell r="B1287" t="str">
            <v>Наружный блок кондиционера</v>
          </cell>
          <cell r="C1287">
            <v>0</v>
          </cell>
          <cell r="D1287">
            <v>0</v>
          </cell>
          <cell r="E1287">
            <v>125600</v>
          </cell>
        </row>
        <row r="1288">
          <cell r="A1288" t="str">
            <v>RXJ25A9</v>
          </cell>
          <cell r="B1288" t="str">
            <v>Наружный блок кондиционера</v>
          </cell>
          <cell r="C1288">
            <v>0</v>
          </cell>
          <cell r="D1288">
            <v>0</v>
          </cell>
          <cell r="E1288">
            <v>162200</v>
          </cell>
        </row>
        <row r="1289">
          <cell r="A1289" t="str">
            <v>RXJ35A</v>
          </cell>
          <cell r="B1289" t="str">
            <v>Наружный блок кондиционера</v>
          </cell>
          <cell r="C1289">
            <v>0</v>
          </cell>
          <cell r="D1289">
            <v>0</v>
          </cell>
          <cell r="E1289">
            <v>165100</v>
          </cell>
        </row>
        <row r="1290">
          <cell r="A1290" t="str">
            <v>RXJ35A9</v>
          </cell>
          <cell r="B1290" t="str">
            <v>Наружный блок кондиционера</v>
          </cell>
          <cell r="C1290">
            <v>0</v>
          </cell>
          <cell r="D1290">
            <v>0</v>
          </cell>
          <cell r="E1290">
            <v>216600</v>
          </cell>
        </row>
        <row r="1291">
          <cell r="A1291" t="str">
            <v>RXJ35M</v>
          </cell>
          <cell r="B1291" t="str">
            <v>Наружный блок кондиционера</v>
          </cell>
          <cell r="C1291">
            <v>0</v>
          </cell>
          <cell r="D1291">
            <v>0</v>
          </cell>
          <cell r="E1291">
            <v>89550</v>
          </cell>
        </row>
        <row r="1292">
          <cell r="A1292" t="str">
            <v>RXJ50A</v>
          </cell>
          <cell r="B1292" t="str">
            <v>Наружный блок кондиционера</v>
          </cell>
          <cell r="C1292">
            <v>0</v>
          </cell>
          <cell r="D1292">
            <v>0</v>
          </cell>
          <cell r="E1292">
            <v>210000</v>
          </cell>
        </row>
        <row r="1293">
          <cell r="A1293" t="str">
            <v>RXJ50A9</v>
          </cell>
          <cell r="B1293" t="str">
            <v>Наружный блок кондиционера</v>
          </cell>
          <cell r="C1293">
            <v>0</v>
          </cell>
          <cell r="D1293">
            <v>0</v>
          </cell>
          <cell r="E1293">
            <v>289300</v>
          </cell>
        </row>
        <row r="1294">
          <cell r="A1294" t="str">
            <v>RXM20A</v>
          </cell>
          <cell r="B1294" t="str">
            <v>Наружный блок кондиционера</v>
          </cell>
          <cell r="C1294">
            <v>0</v>
          </cell>
          <cell r="D1294">
            <v>0</v>
          </cell>
          <cell r="E1294">
            <v>148800</v>
          </cell>
        </row>
        <row r="1295">
          <cell r="A1295" t="str">
            <v>RXM20R9</v>
          </cell>
          <cell r="B1295" t="str">
            <v>Наружный блок кондиционера</v>
          </cell>
          <cell r="C1295">
            <v>0</v>
          </cell>
          <cell r="D1295">
            <v>0</v>
          </cell>
          <cell r="E1295">
            <v>121900</v>
          </cell>
        </row>
        <row r="1296">
          <cell r="A1296" t="str">
            <v>RXM25A</v>
          </cell>
          <cell r="B1296" t="str">
            <v>Наружный блок кондиционера</v>
          </cell>
          <cell r="C1296">
            <v>0</v>
          </cell>
          <cell r="D1296">
            <v>0</v>
          </cell>
          <cell r="E1296">
            <v>126400</v>
          </cell>
        </row>
        <row r="1297">
          <cell r="A1297" t="str">
            <v>RXM25A9</v>
          </cell>
          <cell r="B1297" t="str">
            <v>Наружный блок кондиционера</v>
          </cell>
          <cell r="C1297">
            <v>0</v>
          </cell>
          <cell r="D1297">
            <v>0</v>
          </cell>
          <cell r="E1297">
            <v>154400</v>
          </cell>
        </row>
        <row r="1298">
          <cell r="A1298" t="str">
            <v>RXM25R9</v>
          </cell>
          <cell r="B1298" t="str">
            <v>Наружный блок кондиционера</v>
          </cell>
          <cell r="C1298">
            <v>0</v>
          </cell>
          <cell r="D1298">
            <v>0</v>
          </cell>
          <cell r="E1298">
            <v>124900</v>
          </cell>
        </row>
        <row r="1299">
          <cell r="A1299" t="str">
            <v>RXM35A</v>
          </cell>
          <cell r="B1299" t="str">
            <v>Наружный блок кондиционера</v>
          </cell>
          <cell r="C1299">
            <v>0</v>
          </cell>
          <cell r="D1299">
            <v>0</v>
          </cell>
          <cell r="E1299">
            <v>181400</v>
          </cell>
        </row>
        <row r="1300">
          <cell r="A1300" t="str">
            <v>RXM35A9</v>
          </cell>
          <cell r="B1300" t="str">
            <v>Наружный блок кондиционера</v>
          </cell>
          <cell r="C1300">
            <v>0</v>
          </cell>
          <cell r="D1300">
            <v>0</v>
          </cell>
          <cell r="E1300">
            <v>196600</v>
          </cell>
        </row>
        <row r="1301">
          <cell r="A1301" t="str">
            <v>RXM35R9</v>
          </cell>
          <cell r="B1301" t="str">
            <v>Наружный блок кондиционера</v>
          </cell>
          <cell r="C1301">
            <v>0</v>
          </cell>
          <cell r="D1301">
            <v>0</v>
          </cell>
          <cell r="E1301">
            <v>146000</v>
          </cell>
        </row>
        <row r="1302">
          <cell r="A1302" t="str">
            <v>RXM42R</v>
          </cell>
          <cell r="B1302" t="str">
            <v>Наружный блок кондиционера</v>
          </cell>
          <cell r="C1302">
            <v>0</v>
          </cell>
          <cell r="D1302">
            <v>0</v>
          </cell>
          <cell r="E1302">
            <v>196800</v>
          </cell>
        </row>
        <row r="1303">
          <cell r="A1303" t="str">
            <v>RXM50A</v>
          </cell>
          <cell r="B1303" t="str">
            <v>Наружный блок кондиционера</v>
          </cell>
          <cell r="C1303">
            <v>0</v>
          </cell>
          <cell r="D1303">
            <v>0</v>
          </cell>
          <cell r="E1303">
            <v>264100</v>
          </cell>
        </row>
        <row r="1304">
          <cell r="A1304" t="str">
            <v>RXM50A8</v>
          </cell>
          <cell r="B1304" t="str">
            <v>Наружный блок кондиционера</v>
          </cell>
          <cell r="C1304">
            <v>0</v>
          </cell>
          <cell r="D1304">
            <v>0</v>
          </cell>
          <cell r="E1304">
            <v>264100</v>
          </cell>
        </row>
        <row r="1305">
          <cell r="A1305" t="str">
            <v>RXM50R</v>
          </cell>
          <cell r="B1305" t="str">
            <v>Наружный блок кондиционера</v>
          </cell>
          <cell r="C1305">
            <v>0</v>
          </cell>
          <cell r="D1305">
            <v>0</v>
          </cell>
          <cell r="E1305">
            <v>216300</v>
          </cell>
        </row>
        <row r="1306">
          <cell r="A1306" t="str">
            <v>RXM60A</v>
          </cell>
          <cell r="B1306" t="str">
            <v>Наружный блок кондиционера</v>
          </cell>
          <cell r="C1306">
            <v>0</v>
          </cell>
          <cell r="D1306">
            <v>0</v>
          </cell>
          <cell r="E1306">
            <v>279100</v>
          </cell>
        </row>
        <row r="1307">
          <cell r="A1307" t="str">
            <v>RXM60R</v>
          </cell>
          <cell r="B1307" t="str">
            <v>Наружный блок кондиционера</v>
          </cell>
          <cell r="C1307">
            <v>0</v>
          </cell>
          <cell r="D1307">
            <v>0</v>
          </cell>
          <cell r="E1307">
            <v>228600</v>
          </cell>
        </row>
        <row r="1308">
          <cell r="A1308" t="str">
            <v>RXM71A</v>
          </cell>
          <cell r="B1308" t="str">
            <v>Наружный блок кондиционера</v>
          </cell>
          <cell r="C1308">
            <v>0</v>
          </cell>
          <cell r="D1308">
            <v>0</v>
          </cell>
          <cell r="E1308">
            <v>313300</v>
          </cell>
        </row>
        <row r="1309">
          <cell r="A1309" t="str">
            <v>RXM71R</v>
          </cell>
          <cell r="B1309" t="str">
            <v>Наружный блок кондиционера</v>
          </cell>
          <cell r="C1309">
            <v>0</v>
          </cell>
          <cell r="D1309">
            <v>0</v>
          </cell>
          <cell r="E1309">
            <v>238700</v>
          </cell>
        </row>
        <row r="1310">
          <cell r="A1310" t="str">
            <v>RXP20M</v>
          </cell>
          <cell r="B1310" t="str">
            <v>Наружный блок кондиционера</v>
          </cell>
          <cell r="C1310">
            <v>0</v>
          </cell>
          <cell r="D1310">
            <v>0</v>
          </cell>
          <cell r="E1310">
            <v>58493</v>
          </cell>
        </row>
        <row r="1311">
          <cell r="A1311" t="str">
            <v>RXP25M</v>
          </cell>
          <cell r="B1311" t="str">
            <v>Наружный блок кондиционера</v>
          </cell>
          <cell r="C1311">
            <v>0</v>
          </cell>
          <cell r="D1311">
            <v>0</v>
          </cell>
          <cell r="E1311">
            <v>61743</v>
          </cell>
        </row>
        <row r="1312">
          <cell r="A1312" t="str">
            <v>RXS20L3</v>
          </cell>
          <cell r="B1312" t="str">
            <v>Наружный блок кондиционера</v>
          </cell>
          <cell r="C1312">
            <v>0</v>
          </cell>
          <cell r="D1312">
            <v>0</v>
          </cell>
          <cell r="E1312">
            <v>65400</v>
          </cell>
        </row>
        <row r="1313">
          <cell r="A1313" t="str">
            <v>RXS25L3</v>
          </cell>
          <cell r="B1313" t="str">
            <v>Наружный блок кондиционера</v>
          </cell>
          <cell r="C1313">
            <v>0</v>
          </cell>
          <cell r="D1313">
            <v>0</v>
          </cell>
          <cell r="E1313">
            <v>66000</v>
          </cell>
        </row>
        <row r="1314">
          <cell r="A1314" t="str">
            <v>RXZ25N</v>
          </cell>
          <cell r="B1314" t="str">
            <v>Наружный блок кондиционера</v>
          </cell>
          <cell r="C1314">
            <v>0</v>
          </cell>
          <cell r="D1314">
            <v>0</v>
          </cell>
          <cell r="E1314">
            <v>426600</v>
          </cell>
        </row>
        <row r="1315">
          <cell r="A1315" t="str">
            <v>RXZ35N</v>
          </cell>
          <cell r="B1315" t="str">
            <v>Наружный блок кондиционера</v>
          </cell>
          <cell r="C1315">
            <v>0</v>
          </cell>
          <cell r="D1315">
            <v>0</v>
          </cell>
          <cell r="E1315">
            <v>457300</v>
          </cell>
        </row>
        <row r="1316">
          <cell r="A1316" t="str">
            <v>RXZ50N</v>
          </cell>
          <cell r="B1316" t="str">
            <v>Наружный блок кондиционера</v>
          </cell>
          <cell r="C1316">
            <v>0</v>
          </cell>
          <cell r="D1316">
            <v>0</v>
          </cell>
          <cell r="E1316">
            <v>507800</v>
          </cell>
        </row>
        <row r="1317">
          <cell r="A1317" t="str">
            <v>RYN25L</v>
          </cell>
          <cell r="B1317" t="str">
            <v>Наружный блок кондиционера</v>
          </cell>
          <cell r="C1317">
            <v>0</v>
          </cell>
          <cell r="D1317">
            <v>0</v>
          </cell>
          <cell r="E1317">
            <v>31600</v>
          </cell>
        </row>
        <row r="1318">
          <cell r="A1318" t="str">
            <v>RYN50L</v>
          </cell>
          <cell r="B1318" t="str">
            <v>Наружный блок кондиционера</v>
          </cell>
          <cell r="C1318">
            <v>0</v>
          </cell>
          <cell r="D1318">
            <v>0</v>
          </cell>
          <cell r="E1318">
            <v>53600</v>
          </cell>
        </row>
        <row r="1319">
          <cell r="A1319" t="str">
            <v>HAC-09F1AO</v>
          </cell>
          <cell r="B1319" t="str">
            <v>Наружный блок кондиционера</v>
          </cell>
          <cell r="C1319">
            <v>0</v>
          </cell>
          <cell r="D1319">
            <v>0</v>
          </cell>
          <cell r="E1319">
            <v>11490</v>
          </cell>
        </row>
        <row r="1320">
          <cell r="A1320" t="str">
            <v>KSRA21HFAN1</v>
          </cell>
          <cell r="B1320" t="str">
            <v>Наружный блок кондиционера</v>
          </cell>
          <cell r="C1320">
            <v>0</v>
          </cell>
          <cell r="D1320">
            <v>0</v>
          </cell>
          <cell r="E1320">
            <v>19490</v>
          </cell>
        </row>
        <row r="1321">
          <cell r="A1321" t="str">
            <v>KSRA21HFAN1/-40</v>
          </cell>
          <cell r="B1321" t="str">
            <v>Наружный блок кондиционера</v>
          </cell>
          <cell r="C1321">
            <v>0</v>
          </cell>
          <cell r="D1321">
            <v>0</v>
          </cell>
          <cell r="E1321">
            <v>26390</v>
          </cell>
        </row>
        <row r="1322">
          <cell r="A1322" t="str">
            <v>KSRA21HFRN1</v>
          </cell>
          <cell r="B1322" t="str">
            <v>Наружный блок кондиционера</v>
          </cell>
          <cell r="C1322">
            <v>0</v>
          </cell>
          <cell r="D1322">
            <v>0</v>
          </cell>
          <cell r="E1322">
            <v>19490</v>
          </cell>
        </row>
        <row r="1323">
          <cell r="A1323" t="str">
            <v>KSRA21HFRN1/-40</v>
          </cell>
          <cell r="B1323" t="str">
            <v>Наружный блок кондиционера</v>
          </cell>
          <cell r="C1323">
            <v>0</v>
          </cell>
          <cell r="D1323">
            <v>0</v>
          </cell>
          <cell r="E1323">
            <v>26390</v>
          </cell>
        </row>
        <row r="1324">
          <cell r="A1324" t="str">
            <v>KSRA26HFAN1</v>
          </cell>
          <cell r="B1324" t="str">
            <v>Наружный блок кондиционера</v>
          </cell>
          <cell r="C1324">
            <v>0</v>
          </cell>
          <cell r="D1324">
            <v>0</v>
          </cell>
          <cell r="E1324">
            <v>21190</v>
          </cell>
        </row>
        <row r="1325">
          <cell r="A1325" t="str">
            <v>KSRA26HFAN1/-40</v>
          </cell>
          <cell r="B1325" t="str">
            <v>Наружный блок кондиционера</v>
          </cell>
          <cell r="C1325">
            <v>0</v>
          </cell>
          <cell r="D1325">
            <v>0</v>
          </cell>
          <cell r="E1325">
            <v>28090</v>
          </cell>
        </row>
        <row r="1326">
          <cell r="A1326" t="str">
            <v>KSRA26HFRN1</v>
          </cell>
          <cell r="B1326" t="str">
            <v>Наружный блок кондиционера</v>
          </cell>
          <cell r="C1326">
            <v>0</v>
          </cell>
          <cell r="D1326">
            <v>0</v>
          </cell>
          <cell r="E1326">
            <v>21190</v>
          </cell>
        </row>
        <row r="1327">
          <cell r="A1327" t="str">
            <v>KSRA26HFRN1/-40</v>
          </cell>
          <cell r="B1327" t="str">
            <v>Наружный блок кондиционера</v>
          </cell>
          <cell r="C1327">
            <v>0</v>
          </cell>
          <cell r="D1327">
            <v>0</v>
          </cell>
          <cell r="E1327">
            <v>28090</v>
          </cell>
        </row>
        <row r="1328">
          <cell r="A1328" t="str">
            <v>KSRA35HFAN1</v>
          </cell>
          <cell r="B1328" t="str">
            <v>Наружный блок кондиционера</v>
          </cell>
          <cell r="C1328">
            <v>0</v>
          </cell>
          <cell r="D1328">
            <v>0</v>
          </cell>
          <cell r="E1328">
            <v>27290</v>
          </cell>
        </row>
        <row r="1329">
          <cell r="A1329" t="str">
            <v>KSRA35HFAN1/-40</v>
          </cell>
          <cell r="B1329" t="str">
            <v>Наружный блок кондиционера</v>
          </cell>
          <cell r="C1329">
            <v>0</v>
          </cell>
          <cell r="D1329">
            <v>0</v>
          </cell>
          <cell r="E1329">
            <v>34190</v>
          </cell>
        </row>
        <row r="1330">
          <cell r="A1330" t="str">
            <v>KSRA35HFRN1</v>
          </cell>
          <cell r="B1330" t="str">
            <v>Наружный блок кондиционера</v>
          </cell>
          <cell r="C1330">
            <v>0</v>
          </cell>
          <cell r="D1330">
            <v>0</v>
          </cell>
          <cell r="E1330">
            <v>27290</v>
          </cell>
        </row>
        <row r="1331">
          <cell r="A1331" t="str">
            <v>KSRA35HFRN1/-40</v>
          </cell>
          <cell r="B1331" t="str">
            <v>Наружный блок кондиционера</v>
          </cell>
          <cell r="C1331">
            <v>0</v>
          </cell>
          <cell r="D1331">
            <v>0</v>
          </cell>
          <cell r="E1331">
            <v>34190</v>
          </cell>
        </row>
        <row r="1332">
          <cell r="A1332" t="str">
            <v>KSRA53HFAN1</v>
          </cell>
          <cell r="B1332" t="str">
            <v>Наружный блок кондиционера</v>
          </cell>
          <cell r="C1332">
            <v>0</v>
          </cell>
          <cell r="D1332">
            <v>0</v>
          </cell>
          <cell r="E1332">
            <v>46290</v>
          </cell>
        </row>
        <row r="1333">
          <cell r="A1333" t="str">
            <v>KSRA53HFAN1/-40</v>
          </cell>
          <cell r="B1333" t="str">
            <v>Наружный блок кондиционера</v>
          </cell>
          <cell r="C1333">
            <v>0</v>
          </cell>
          <cell r="D1333">
            <v>0</v>
          </cell>
          <cell r="E1333">
            <v>53190</v>
          </cell>
        </row>
        <row r="1334">
          <cell r="A1334" t="str">
            <v>KSRA53HFRN1</v>
          </cell>
          <cell r="B1334" t="str">
            <v>Наружный блок кондиционера</v>
          </cell>
          <cell r="C1334">
            <v>0</v>
          </cell>
          <cell r="D1334">
            <v>0</v>
          </cell>
          <cell r="E1334">
            <v>46290</v>
          </cell>
        </row>
        <row r="1335">
          <cell r="A1335" t="str">
            <v>KSRA53HFRN1/-40</v>
          </cell>
          <cell r="B1335" t="str">
            <v>Наружный блок кондиционера</v>
          </cell>
          <cell r="C1335">
            <v>0</v>
          </cell>
          <cell r="D1335">
            <v>0</v>
          </cell>
          <cell r="E1335">
            <v>53190</v>
          </cell>
        </row>
        <row r="1336">
          <cell r="A1336" t="str">
            <v>KSRA53HZRN1</v>
          </cell>
          <cell r="B1336" t="str">
            <v>Наружный блок кондиционера</v>
          </cell>
          <cell r="C1336">
            <v>0</v>
          </cell>
          <cell r="D1336">
            <v>0</v>
          </cell>
          <cell r="E1336">
            <v>57790</v>
          </cell>
        </row>
        <row r="1337">
          <cell r="A1337" t="str">
            <v>KSRA53HZRN1/-40</v>
          </cell>
          <cell r="B1337" t="str">
            <v>Наружный блок кондиционера</v>
          </cell>
          <cell r="C1337">
            <v>0</v>
          </cell>
          <cell r="D1337">
            <v>0</v>
          </cell>
          <cell r="E1337">
            <v>64690</v>
          </cell>
        </row>
        <row r="1338">
          <cell r="A1338" t="str">
            <v>KSRA70HFAN1</v>
          </cell>
          <cell r="B1338" t="str">
            <v>Наружный блок кондиционера</v>
          </cell>
          <cell r="C1338">
            <v>0</v>
          </cell>
          <cell r="D1338">
            <v>0</v>
          </cell>
          <cell r="E1338">
            <v>58490</v>
          </cell>
        </row>
        <row r="1339">
          <cell r="A1339" t="str">
            <v>KSRA70HFAN1/-40</v>
          </cell>
          <cell r="B1339" t="str">
            <v>Наружный блок кондиционера</v>
          </cell>
          <cell r="C1339">
            <v>0</v>
          </cell>
          <cell r="D1339">
            <v>0</v>
          </cell>
          <cell r="E1339">
            <v>66590</v>
          </cell>
        </row>
        <row r="1340">
          <cell r="A1340" t="str">
            <v>KSRA70HFRN1</v>
          </cell>
          <cell r="B1340" t="str">
            <v>Наружный блок кондиционера</v>
          </cell>
          <cell r="C1340">
            <v>0</v>
          </cell>
          <cell r="D1340">
            <v>0</v>
          </cell>
          <cell r="E1340">
            <v>58490</v>
          </cell>
        </row>
        <row r="1341">
          <cell r="A1341" t="str">
            <v>KSRA70HFRN1/-40</v>
          </cell>
          <cell r="B1341" t="str">
            <v>Наружный блок кондиционера</v>
          </cell>
          <cell r="C1341">
            <v>0</v>
          </cell>
          <cell r="D1341">
            <v>0</v>
          </cell>
          <cell r="E1341">
            <v>66590</v>
          </cell>
        </row>
        <row r="1342">
          <cell r="A1342" t="str">
            <v>KSRA70HZRN1</v>
          </cell>
          <cell r="B1342" t="str">
            <v>Наружный блок кондиционера</v>
          </cell>
          <cell r="C1342">
            <v>0</v>
          </cell>
          <cell r="D1342">
            <v>0</v>
          </cell>
          <cell r="E1342">
            <v>73890</v>
          </cell>
        </row>
        <row r="1343">
          <cell r="A1343" t="str">
            <v>KSRA70HZRN1/-40</v>
          </cell>
          <cell r="B1343" t="str">
            <v>Наружный блок кондиционера</v>
          </cell>
          <cell r="C1343">
            <v>0</v>
          </cell>
          <cell r="D1343">
            <v>0</v>
          </cell>
          <cell r="E1343">
            <v>81990</v>
          </cell>
        </row>
        <row r="1344">
          <cell r="A1344" t="str">
            <v>KSRAA21HZRN1/-40</v>
          </cell>
          <cell r="B1344" t="str">
            <v>Наружный блок кондиционера</v>
          </cell>
          <cell r="C1344">
            <v>0</v>
          </cell>
          <cell r="D1344">
            <v>0</v>
          </cell>
          <cell r="E1344">
            <v>33190</v>
          </cell>
        </row>
        <row r="1345">
          <cell r="A1345" t="str">
            <v>KSRAA26HZRN1/-40</v>
          </cell>
          <cell r="B1345" t="str">
            <v>Наружный блок кондиционера</v>
          </cell>
          <cell r="C1345">
            <v>0</v>
          </cell>
          <cell r="D1345">
            <v>0</v>
          </cell>
          <cell r="E1345">
            <v>34890</v>
          </cell>
        </row>
        <row r="1346">
          <cell r="A1346" t="str">
            <v>KSRAA35HZRN1</v>
          </cell>
          <cell r="B1346" t="str">
            <v>Наружный блок кондиционера</v>
          </cell>
          <cell r="C1346">
            <v>0</v>
          </cell>
          <cell r="D1346">
            <v>0</v>
          </cell>
          <cell r="E1346">
            <v>34090</v>
          </cell>
        </row>
        <row r="1347">
          <cell r="A1347" t="str">
            <v>KSRAA35HZRN1/-40</v>
          </cell>
          <cell r="B1347" t="str">
            <v>Наружный блок кондиционера</v>
          </cell>
          <cell r="C1347">
            <v>0</v>
          </cell>
          <cell r="D1347">
            <v>0</v>
          </cell>
          <cell r="E1347">
            <v>40390</v>
          </cell>
        </row>
        <row r="1348">
          <cell r="A1348" t="str">
            <v>KSRAB21HZRN1</v>
          </cell>
          <cell r="B1348" t="str">
            <v>Наружный блок кондиционера</v>
          </cell>
          <cell r="C1348">
            <v>0</v>
          </cell>
          <cell r="D1348">
            <v>0</v>
          </cell>
          <cell r="E1348">
            <v>27690</v>
          </cell>
        </row>
        <row r="1349">
          <cell r="A1349" t="str">
            <v>KSRAB21HZRN1/-40</v>
          </cell>
          <cell r="B1349" t="str">
            <v>Наружный блок кондиционера</v>
          </cell>
          <cell r="C1349">
            <v>0</v>
          </cell>
          <cell r="D1349">
            <v>0</v>
          </cell>
          <cell r="E1349">
            <v>33990</v>
          </cell>
        </row>
        <row r="1350">
          <cell r="A1350" t="str">
            <v>KSRAB26HZRN1</v>
          </cell>
          <cell r="B1350" t="str">
            <v>Наружный блок кондиционера</v>
          </cell>
          <cell r="C1350">
            <v>0</v>
          </cell>
          <cell r="D1350">
            <v>0</v>
          </cell>
          <cell r="E1350">
            <v>29490</v>
          </cell>
        </row>
        <row r="1351">
          <cell r="A1351" t="str">
            <v>KSRAB26HZRN1/-40</v>
          </cell>
          <cell r="B1351" t="str">
            <v>Наружный блок кондиционера</v>
          </cell>
          <cell r="C1351">
            <v>0</v>
          </cell>
          <cell r="D1351">
            <v>0</v>
          </cell>
          <cell r="E1351">
            <v>35790</v>
          </cell>
        </row>
        <row r="1352">
          <cell r="A1352" t="str">
            <v>KSRAT21HFRN1</v>
          </cell>
          <cell r="B1352" t="str">
            <v>Наружный блок кондиционера</v>
          </cell>
          <cell r="C1352">
            <v>0</v>
          </cell>
          <cell r="D1352">
            <v>0</v>
          </cell>
          <cell r="E1352">
            <v>18190</v>
          </cell>
        </row>
        <row r="1353">
          <cell r="A1353" t="str">
            <v>KSRAT21HZRN1</v>
          </cell>
          <cell r="B1353" t="str">
            <v>Наружный блок кондиционера</v>
          </cell>
          <cell r="C1353">
            <v>1</v>
          </cell>
          <cell r="D1353">
            <v>0</v>
          </cell>
          <cell r="E1353">
            <v>24890</v>
          </cell>
        </row>
        <row r="1354">
          <cell r="A1354" t="str">
            <v>KSRAT26HFRN1</v>
          </cell>
          <cell r="B1354" t="str">
            <v>Наружный блок кондиционера</v>
          </cell>
          <cell r="C1354">
            <v>1</v>
          </cell>
          <cell r="D1354">
            <v>0</v>
          </cell>
          <cell r="E1354">
            <v>19590</v>
          </cell>
        </row>
        <row r="1355">
          <cell r="A1355" t="str">
            <v>KSRAT26HZRN1</v>
          </cell>
          <cell r="B1355" t="str">
            <v>Наружный блок кондиционера</v>
          </cell>
          <cell r="C1355">
            <v>0</v>
          </cell>
          <cell r="D1355">
            <v>0</v>
          </cell>
          <cell r="E1355">
            <v>26690</v>
          </cell>
        </row>
        <row r="1356">
          <cell r="A1356" t="str">
            <v>KSRAT35HFRN1</v>
          </cell>
          <cell r="B1356" t="str">
            <v>Наружный блок кондиционера</v>
          </cell>
          <cell r="C1356" t="str">
            <v>&gt;50</v>
          </cell>
          <cell r="D1356">
            <v>0</v>
          </cell>
          <cell r="E1356">
            <v>25490</v>
          </cell>
        </row>
        <row r="1357">
          <cell r="A1357" t="str">
            <v>KSRAT35HZRN1</v>
          </cell>
          <cell r="B1357" t="str">
            <v>Наружный блок кондиционера</v>
          </cell>
          <cell r="C1357">
            <v>2</v>
          </cell>
          <cell r="D1357">
            <v>0</v>
          </cell>
          <cell r="E1357">
            <v>30690</v>
          </cell>
        </row>
        <row r="1358">
          <cell r="A1358" t="str">
            <v>KSRAT50HFRN1</v>
          </cell>
          <cell r="B1358" t="str">
            <v>Наружный блок кондиционера</v>
          </cell>
          <cell r="C1358" t="str">
            <v>&gt;50</v>
          </cell>
          <cell r="D1358">
            <v>0</v>
          </cell>
          <cell r="E1358">
            <v>43190</v>
          </cell>
        </row>
        <row r="1359">
          <cell r="A1359" t="str">
            <v>KSRAT50HZRN1</v>
          </cell>
          <cell r="B1359" t="str">
            <v>Наружный блок кондиционера</v>
          </cell>
          <cell r="C1359">
            <v>0</v>
          </cell>
          <cell r="D1359">
            <v>0</v>
          </cell>
          <cell r="E1359">
            <v>51990</v>
          </cell>
        </row>
        <row r="1360">
          <cell r="A1360" t="str">
            <v>KSRAT70HFRN1</v>
          </cell>
          <cell r="B1360" t="str">
            <v>Наружный блок кондиционера</v>
          </cell>
          <cell r="C1360">
            <v>19</v>
          </cell>
          <cell r="D1360">
            <v>0</v>
          </cell>
          <cell r="E1360">
            <v>54390</v>
          </cell>
        </row>
        <row r="1361">
          <cell r="A1361" t="str">
            <v>KSRAT70HZRN1</v>
          </cell>
          <cell r="B1361" t="str">
            <v>Наружный блок кондиционера</v>
          </cell>
          <cell r="C1361">
            <v>47</v>
          </cell>
          <cell r="D1361">
            <v>0</v>
          </cell>
          <cell r="E1361">
            <v>66590</v>
          </cell>
        </row>
        <row r="1362">
          <cell r="A1362" t="str">
            <v>KSRB35HFAN1</v>
          </cell>
          <cell r="B1362" t="str">
            <v>Наружный блок кондиционера</v>
          </cell>
          <cell r="C1362">
            <v>0</v>
          </cell>
          <cell r="D1362">
            <v>0</v>
          </cell>
          <cell r="E1362">
            <v>27000</v>
          </cell>
        </row>
        <row r="1363">
          <cell r="A1363" t="str">
            <v>KSRH21HFAN1</v>
          </cell>
          <cell r="B1363" t="str">
            <v>Наружный блок кондиционера</v>
          </cell>
          <cell r="C1363">
            <v>0</v>
          </cell>
          <cell r="D1363">
            <v>0</v>
          </cell>
          <cell r="E1363"/>
        </row>
        <row r="1364">
          <cell r="A1364" t="str">
            <v>KSRH35HFAN1</v>
          </cell>
          <cell r="B1364" t="str">
            <v>Наружный блок кондиционера</v>
          </cell>
          <cell r="C1364">
            <v>0</v>
          </cell>
          <cell r="D1364">
            <v>0</v>
          </cell>
          <cell r="E1364"/>
        </row>
        <row r="1365">
          <cell r="A1365" t="str">
            <v>KSRHA21HFRN1</v>
          </cell>
          <cell r="B1365" t="str">
            <v>Наружный блок кондиционера</v>
          </cell>
          <cell r="C1365">
            <v>0</v>
          </cell>
          <cell r="D1365">
            <v>0</v>
          </cell>
          <cell r="E1365">
            <v>18190</v>
          </cell>
        </row>
        <row r="1366">
          <cell r="A1366" t="str">
            <v>KSRHA21HZRN1</v>
          </cell>
          <cell r="B1366" t="str">
            <v>Наружный блок кондиционера</v>
          </cell>
          <cell r="C1366">
            <v>0</v>
          </cell>
          <cell r="D1366">
            <v>0</v>
          </cell>
          <cell r="E1366">
            <v>24890</v>
          </cell>
        </row>
        <row r="1367">
          <cell r="A1367" t="str">
            <v>KSRHA26HFRN1</v>
          </cell>
          <cell r="B1367" t="str">
            <v>Наружный блок кондиционера</v>
          </cell>
          <cell r="C1367">
            <v>0</v>
          </cell>
          <cell r="D1367">
            <v>0</v>
          </cell>
          <cell r="E1367">
            <v>19590</v>
          </cell>
        </row>
        <row r="1368">
          <cell r="A1368" t="str">
            <v>KSRHA26HZRN1</v>
          </cell>
          <cell r="B1368" t="str">
            <v>Наружный блок кондиционера</v>
          </cell>
          <cell r="C1368">
            <v>0</v>
          </cell>
          <cell r="D1368">
            <v>0</v>
          </cell>
          <cell r="E1368">
            <v>26690</v>
          </cell>
        </row>
        <row r="1369">
          <cell r="A1369" t="str">
            <v>KSRHA35HFRN1</v>
          </cell>
          <cell r="B1369" t="str">
            <v>Наружный блок кондиционера</v>
          </cell>
          <cell r="C1369" t="str">
            <v>&gt;50</v>
          </cell>
          <cell r="D1369">
            <v>0</v>
          </cell>
          <cell r="E1369">
            <v>25490</v>
          </cell>
        </row>
        <row r="1370">
          <cell r="A1370" t="str">
            <v>KSRHA35HZRN1</v>
          </cell>
          <cell r="B1370" t="str">
            <v>Наружный блок кондиционера</v>
          </cell>
          <cell r="C1370">
            <v>0</v>
          </cell>
          <cell r="D1370">
            <v>0</v>
          </cell>
          <cell r="E1370">
            <v>30690</v>
          </cell>
        </row>
        <row r="1371">
          <cell r="A1371" t="str">
            <v>KSRHA50HFRN1</v>
          </cell>
          <cell r="B1371" t="str">
            <v>Наружный блок кондиционера</v>
          </cell>
          <cell r="C1371" t="str">
            <v>&gt;50</v>
          </cell>
          <cell r="D1371">
            <v>0</v>
          </cell>
          <cell r="E1371">
            <v>43190</v>
          </cell>
        </row>
        <row r="1372">
          <cell r="A1372" t="str">
            <v>KSRHA50HZRN1</v>
          </cell>
          <cell r="B1372" t="str">
            <v>Наружный блок кондиционера</v>
          </cell>
          <cell r="C1372">
            <v>0</v>
          </cell>
          <cell r="D1372">
            <v>0</v>
          </cell>
          <cell r="E1372">
            <v>51990</v>
          </cell>
        </row>
        <row r="1373">
          <cell r="A1373" t="str">
            <v>KSRHA70HFRN1</v>
          </cell>
          <cell r="B1373" t="str">
            <v>Наружный блок кондиционера</v>
          </cell>
          <cell r="C1373">
            <v>0</v>
          </cell>
          <cell r="D1373">
            <v>0</v>
          </cell>
          <cell r="E1373">
            <v>54390</v>
          </cell>
        </row>
        <row r="1374">
          <cell r="A1374" t="str">
            <v>KSRHA70HZRN1</v>
          </cell>
          <cell r="B1374" t="str">
            <v>Наружный блок кондиционера</v>
          </cell>
          <cell r="C1374">
            <v>0</v>
          </cell>
          <cell r="D1374">
            <v>0</v>
          </cell>
          <cell r="E1374">
            <v>66590</v>
          </cell>
        </row>
        <row r="1375">
          <cell r="A1375" t="str">
            <v>KSRI21HFAN1</v>
          </cell>
          <cell r="B1375" t="str">
            <v>Наружный блок кондиционера</v>
          </cell>
          <cell r="C1375">
            <v>0</v>
          </cell>
          <cell r="D1375">
            <v>0</v>
          </cell>
          <cell r="E1375">
            <v>19090</v>
          </cell>
        </row>
        <row r="1376">
          <cell r="A1376" t="str">
            <v>KSRI21HFAN1/-40</v>
          </cell>
          <cell r="B1376" t="str">
            <v>Наружный блок кондиционера</v>
          </cell>
          <cell r="C1376">
            <v>0</v>
          </cell>
          <cell r="D1376">
            <v>0</v>
          </cell>
          <cell r="E1376">
            <v>25990</v>
          </cell>
        </row>
        <row r="1377">
          <cell r="A1377" t="str">
            <v>KSRI21HFRN1</v>
          </cell>
          <cell r="B1377" t="str">
            <v>Наружный блок кондиционера</v>
          </cell>
          <cell r="C1377">
            <v>0</v>
          </cell>
          <cell r="D1377">
            <v>0</v>
          </cell>
          <cell r="E1377">
            <v>19090</v>
          </cell>
        </row>
        <row r="1378">
          <cell r="A1378" t="str">
            <v>KSRI21HFRN1/-40</v>
          </cell>
          <cell r="B1378" t="str">
            <v>Наружный блок кондиционера</v>
          </cell>
          <cell r="C1378">
            <v>0</v>
          </cell>
          <cell r="D1378">
            <v>0</v>
          </cell>
          <cell r="E1378">
            <v>25990</v>
          </cell>
        </row>
        <row r="1379">
          <cell r="A1379" t="str">
            <v>KSRI26HFAN1</v>
          </cell>
          <cell r="B1379" t="str">
            <v>Наружный блок кондиционера</v>
          </cell>
          <cell r="C1379">
            <v>0</v>
          </cell>
          <cell r="D1379">
            <v>0</v>
          </cell>
          <cell r="E1379">
            <v>20790</v>
          </cell>
        </row>
        <row r="1380">
          <cell r="A1380" t="str">
            <v>KSRI26HFAN1/-40</v>
          </cell>
          <cell r="B1380" t="str">
            <v>Наружный блок кондиционера</v>
          </cell>
          <cell r="C1380">
            <v>0</v>
          </cell>
          <cell r="D1380">
            <v>0</v>
          </cell>
          <cell r="E1380">
            <v>27690</v>
          </cell>
        </row>
        <row r="1381">
          <cell r="A1381" t="str">
            <v>KSRI26HFRN1</v>
          </cell>
          <cell r="B1381" t="str">
            <v>Наружный блок кондиционера</v>
          </cell>
          <cell r="C1381">
            <v>0</v>
          </cell>
          <cell r="D1381">
            <v>0</v>
          </cell>
          <cell r="E1381">
            <v>20790</v>
          </cell>
        </row>
        <row r="1382">
          <cell r="A1382" t="str">
            <v>KSRI26HFRN1/-40</v>
          </cell>
          <cell r="B1382" t="str">
            <v>Наружный блок кондиционера</v>
          </cell>
          <cell r="C1382">
            <v>0</v>
          </cell>
          <cell r="D1382">
            <v>0</v>
          </cell>
          <cell r="E1382">
            <v>27690</v>
          </cell>
        </row>
        <row r="1383">
          <cell r="A1383" t="str">
            <v>KSRI35HFAN1</v>
          </cell>
          <cell r="B1383" t="str">
            <v>Наружный блок кондиционера</v>
          </cell>
          <cell r="C1383">
            <v>0</v>
          </cell>
          <cell r="D1383">
            <v>0</v>
          </cell>
          <cell r="E1383">
            <v>26790</v>
          </cell>
        </row>
        <row r="1384">
          <cell r="A1384" t="str">
            <v>KSRI35HFAN1/-40</v>
          </cell>
          <cell r="B1384" t="str">
            <v>Наружный блок кондиционера</v>
          </cell>
          <cell r="C1384">
            <v>0</v>
          </cell>
          <cell r="D1384">
            <v>0</v>
          </cell>
          <cell r="E1384">
            <v>33690</v>
          </cell>
        </row>
        <row r="1385">
          <cell r="A1385" t="str">
            <v>KSRI35HFRN1</v>
          </cell>
          <cell r="B1385" t="str">
            <v>Наружный блок кондиционера</v>
          </cell>
          <cell r="C1385">
            <v>0</v>
          </cell>
          <cell r="D1385">
            <v>0</v>
          </cell>
          <cell r="E1385">
            <v>26790</v>
          </cell>
        </row>
        <row r="1386">
          <cell r="A1386" t="str">
            <v>KSRI35HFRN1/-40</v>
          </cell>
          <cell r="B1386" t="str">
            <v>Наружный блок кондиционера</v>
          </cell>
          <cell r="C1386">
            <v>0</v>
          </cell>
          <cell r="D1386">
            <v>0</v>
          </cell>
          <cell r="E1386">
            <v>33690</v>
          </cell>
        </row>
        <row r="1387">
          <cell r="A1387" t="str">
            <v>KSRI53HFAN1</v>
          </cell>
          <cell r="B1387" t="str">
            <v>Наружный блок кондиционера</v>
          </cell>
          <cell r="C1387">
            <v>0</v>
          </cell>
          <cell r="D1387">
            <v>0</v>
          </cell>
          <cell r="E1387">
            <v>45390</v>
          </cell>
        </row>
        <row r="1388">
          <cell r="A1388" t="str">
            <v>KSRI53HFAN1/-40</v>
          </cell>
          <cell r="B1388" t="str">
            <v>Наружный блок кондиционера</v>
          </cell>
          <cell r="C1388">
            <v>0</v>
          </cell>
          <cell r="D1388">
            <v>0</v>
          </cell>
          <cell r="E1388">
            <v>52290</v>
          </cell>
        </row>
        <row r="1389">
          <cell r="A1389" t="str">
            <v>KSRI53HFRN1</v>
          </cell>
          <cell r="B1389" t="str">
            <v>Наружный блок кондиционера</v>
          </cell>
          <cell r="C1389">
            <v>41</v>
          </cell>
          <cell r="D1389">
            <v>0</v>
          </cell>
          <cell r="E1389">
            <v>45390</v>
          </cell>
        </row>
        <row r="1390">
          <cell r="A1390" t="str">
            <v>KSRI53HFRN1/-40</v>
          </cell>
          <cell r="B1390" t="str">
            <v>Наружный блок кондиционера</v>
          </cell>
          <cell r="C1390">
            <v>0</v>
          </cell>
          <cell r="D1390">
            <v>0</v>
          </cell>
          <cell r="E1390">
            <v>52290</v>
          </cell>
        </row>
        <row r="1391">
          <cell r="A1391" t="str">
            <v>KSRI70HFAN1</v>
          </cell>
          <cell r="B1391" t="str">
            <v>Наружный блок кондиционера</v>
          </cell>
          <cell r="C1391">
            <v>0</v>
          </cell>
          <cell r="D1391">
            <v>0</v>
          </cell>
          <cell r="E1391">
            <v>57290</v>
          </cell>
        </row>
        <row r="1392">
          <cell r="A1392" t="str">
            <v>KSRI70HFAN1/-40</v>
          </cell>
          <cell r="B1392" t="str">
            <v>Наружный блок кондиционера</v>
          </cell>
          <cell r="C1392">
            <v>0</v>
          </cell>
          <cell r="D1392">
            <v>0</v>
          </cell>
          <cell r="E1392">
            <v>65390</v>
          </cell>
        </row>
        <row r="1393">
          <cell r="A1393" t="str">
            <v>KSRI70HFRN1</v>
          </cell>
          <cell r="B1393" t="str">
            <v>Наружный блок кондиционера</v>
          </cell>
          <cell r="C1393">
            <v>0</v>
          </cell>
          <cell r="D1393">
            <v>0</v>
          </cell>
          <cell r="E1393">
            <v>57290</v>
          </cell>
        </row>
        <row r="1394">
          <cell r="A1394" t="str">
            <v>KSRI70HFRN1/-40</v>
          </cell>
          <cell r="B1394" t="str">
            <v>Наружный блок кондиционера</v>
          </cell>
          <cell r="C1394">
            <v>0</v>
          </cell>
          <cell r="D1394">
            <v>0</v>
          </cell>
          <cell r="E1394">
            <v>65390</v>
          </cell>
        </row>
        <row r="1395">
          <cell r="A1395" t="str">
            <v>KSRKU21HFRN1</v>
          </cell>
          <cell r="B1395" t="str">
            <v>Наружный блок кондиционера</v>
          </cell>
          <cell r="C1395">
            <v>0</v>
          </cell>
          <cell r="D1395">
            <v>0</v>
          </cell>
          <cell r="E1395">
            <v>21090</v>
          </cell>
        </row>
        <row r="1396">
          <cell r="A1396" t="str">
            <v>KSRKU21HZRN1</v>
          </cell>
          <cell r="B1396" t="str">
            <v>Наружный блок кондиционера</v>
          </cell>
          <cell r="C1396">
            <v>0</v>
          </cell>
          <cell r="D1396">
            <v>0</v>
          </cell>
          <cell r="E1396">
            <v>29790</v>
          </cell>
        </row>
        <row r="1397">
          <cell r="A1397" t="str">
            <v>KSRKU21HZRN1/-40</v>
          </cell>
          <cell r="B1397" t="str">
            <v>Наружный блок кондиционера</v>
          </cell>
          <cell r="C1397">
            <v>0</v>
          </cell>
          <cell r="D1397">
            <v>0</v>
          </cell>
          <cell r="E1397">
            <v>36090</v>
          </cell>
        </row>
        <row r="1398">
          <cell r="A1398" t="str">
            <v>KSRKU26HFRN1</v>
          </cell>
          <cell r="B1398" t="str">
            <v>Наружный блок кондиционера</v>
          </cell>
          <cell r="C1398">
            <v>0</v>
          </cell>
          <cell r="D1398">
            <v>0</v>
          </cell>
          <cell r="E1398">
            <v>22990</v>
          </cell>
        </row>
        <row r="1399">
          <cell r="A1399" t="str">
            <v>KSRKU26HZRN1</v>
          </cell>
          <cell r="B1399" t="str">
            <v>Наружный блок кондиционера</v>
          </cell>
          <cell r="C1399">
            <v>0</v>
          </cell>
          <cell r="D1399">
            <v>0</v>
          </cell>
          <cell r="E1399">
            <v>31790</v>
          </cell>
        </row>
        <row r="1400">
          <cell r="A1400" t="str">
            <v>KSRKU26HZRN1/-40</v>
          </cell>
          <cell r="B1400" t="str">
            <v>Наружный блок кондиционера</v>
          </cell>
          <cell r="C1400">
            <v>0</v>
          </cell>
          <cell r="D1400">
            <v>0</v>
          </cell>
          <cell r="E1400">
            <v>38090</v>
          </cell>
        </row>
        <row r="1401">
          <cell r="A1401" t="str">
            <v>KSRKU35HFRN1</v>
          </cell>
          <cell r="B1401" t="str">
            <v>Наружный блок кондиционера</v>
          </cell>
          <cell r="C1401">
            <v>0</v>
          </cell>
          <cell r="D1401">
            <v>0</v>
          </cell>
          <cell r="E1401">
            <v>29490</v>
          </cell>
        </row>
        <row r="1402">
          <cell r="A1402" t="str">
            <v>KSRKU35HZRN1</v>
          </cell>
          <cell r="B1402" t="str">
            <v>Наружный блок кондиционера</v>
          </cell>
          <cell r="C1402">
            <v>0</v>
          </cell>
          <cell r="D1402">
            <v>0</v>
          </cell>
          <cell r="E1402">
            <v>36890</v>
          </cell>
        </row>
        <row r="1403">
          <cell r="A1403" t="str">
            <v>KSRKU35HZRN1/-40</v>
          </cell>
          <cell r="B1403" t="str">
            <v>Наружный блок кондиционера</v>
          </cell>
          <cell r="C1403">
            <v>0</v>
          </cell>
          <cell r="D1403">
            <v>0</v>
          </cell>
          <cell r="E1403">
            <v>43190</v>
          </cell>
        </row>
        <row r="1404">
          <cell r="A1404" t="str">
            <v>KSRKU50HZRN1</v>
          </cell>
          <cell r="B1404" t="str">
            <v>Наружный блок кондиционера</v>
          </cell>
          <cell r="C1404">
            <v>0</v>
          </cell>
          <cell r="D1404">
            <v>0</v>
          </cell>
          <cell r="E1404">
            <v>62390</v>
          </cell>
        </row>
        <row r="1405">
          <cell r="A1405" t="str">
            <v>KSRKU50HZRN1/-40</v>
          </cell>
          <cell r="B1405" t="str">
            <v>Наружный блок кондиционера</v>
          </cell>
          <cell r="C1405">
            <v>0</v>
          </cell>
          <cell r="D1405">
            <v>0</v>
          </cell>
          <cell r="E1405">
            <v>69290</v>
          </cell>
        </row>
        <row r="1406">
          <cell r="A1406" t="str">
            <v>KSRKU53HFRN1</v>
          </cell>
          <cell r="B1406" t="str">
            <v>Наружный блок кондиционера</v>
          </cell>
          <cell r="C1406">
            <v>0</v>
          </cell>
          <cell r="D1406">
            <v>0</v>
          </cell>
          <cell r="E1406">
            <v>50090</v>
          </cell>
        </row>
        <row r="1407">
          <cell r="A1407" t="str">
            <v>KSRKU70HFRN1</v>
          </cell>
          <cell r="B1407" t="str">
            <v>Наружный блок кондиционера</v>
          </cell>
          <cell r="C1407">
            <v>0</v>
          </cell>
          <cell r="D1407">
            <v>0</v>
          </cell>
          <cell r="E1407">
            <v>63090</v>
          </cell>
        </row>
        <row r="1408">
          <cell r="A1408" t="str">
            <v>KSRKU70HZRN1</v>
          </cell>
          <cell r="B1408" t="str">
            <v>Наружный блок кондиционера</v>
          </cell>
          <cell r="C1408">
            <v>0</v>
          </cell>
          <cell r="D1408">
            <v>0</v>
          </cell>
          <cell r="E1408">
            <v>79690</v>
          </cell>
        </row>
        <row r="1409">
          <cell r="A1409" t="str">
            <v>KSRKU70HZRN1/-40</v>
          </cell>
          <cell r="B1409" t="str">
            <v>Наружный блок кондиционера</v>
          </cell>
          <cell r="C1409">
            <v>0</v>
          </cell>
          <cell r="D1409">
            <v>0</v>
          </cell>
          <cell r="E1409">
            <v>87790</v>
          </cell>
        </row>
        <row r="1410">
          <cell r="A1410" t="str">
            <v>KSRN105HFAN1</v>
          </cell>
          <cell r="B1410" t="str">
            <v>Наружный блок кондиционера</v>
          </cell>
          <cell r="C1410">
            <v>0</v>
          </cell>
          <cell r="D1410">
            <v>0</v>
          </cell>
          <cell r="E1410">
            <v>117690</v>
          </cell>
        </row>
        <row r="1411">
          <cell r="A1411" t="str">
            <v>KSRN105HFAN1/-40</v>
          </cell>
          <cell r="B1411" t="str">
            <v>Наружный блок кондиционера</v>
          </cell>
          <cell r="C1411">
            <v>0</v>
          </cell>
          <cell r="D1411">
            <v>0</v>
          </cell>
          <cell r="E1411">
            <v>127090</v>
          </cell>
        </row>
        <row r="1412">
          <cell r="A1412" t="str">
            <v>KSROM26HZRN1</v>
          </cell>
          <cell r="B1412" t="str">
            <v>Наружный блок кондиционера</v>
          </cell>
          <cell r="C1412">
            <v>0</v>
          </cell>
          <cell r="D1412">
            <v>0</v>
          </cell>
          <cell r="E1412">
            <v>35900</v>
          </cell>
        </row>
        <row r="1413">
          <cell r="A1413" t="str">
            <v>KSROM35HZRN1</v>
          </cell>
          <cell r="B1413" t="str">
            <v>Наружный блок кондиционера</v>
          </cell>
          <cell r="C1413">
            <v>0</v>
          </cell>
          <cell r="D1413">
            <v>0</v>
          </cell>
          <cell r="E1413">
            <v>41800</v>
          </cell>
        </row>
        <row r="1414">
          <cell r="A1414" t="str">
            <v>KSROT26HZRN1</v>
          </cell>
          <cell r="B1414" t="str">
            <v>Наружный блок кондиционера</v>
          </cell>
          <cell r="C1414">
            <v>0</v>
          </cell>
          <cell r="D1414">
            <v>0</v>
          </cell>
          <cell r="E1414">
            <v>45190</v>
          </cell>
        </row>
        <row r="1415">
          <cell r="A1415" t="str">
            <v>KSROT35HZRN1</v>
          </cell>
          <cell r="B1415" t="str">
            <v>Наружный блок кондиционера</v>
          </cell>
          <cell r="C1415">
            <v>0</v>
          </cell>
          <cell r="D1415">
            <v>0</v>
          </cell>
          <cell r="E1415">
            <v>49590</v>
          </cell>
        </row>
        <row r="1416">
          <cell r="A1416" t="str">
            <v>KSROT50HZRN1</v>
          </cell>
          <cell r="B1416" t="str">
            <v>Наружный блок кондиционера</v>
          </cell>
          <cell r="C1416">
            <v>0</v>
          </cell>
          <cell r="D1416">
            <v>0</v>
          </cell>
          <cell r="E1416">
            <v>74390</v>
          </cell>
        </row>
        <row r="1417">
          <cell r="A1417" t="str">
            <v>KSROT70HZRN1</v>
          </cell>
          <cell r="B1417" t="str">
            <v>Наружный блок кондиционера</v>
          </cell>
          <cell r="C1417">
            <v>0</v>
          </cell>
          <cell r="D1417">
            <v>0</v>
          </cell>
          <cell r="E1417">
            <v>98190</v>
          </cell>
        </row>
        <row r="1418">
          <cell r="A1418" t="str">
            <v>KSRPA26HZRN1</v>
          </cell>
          <cell r="B1418" t="str">
            <v>Наружный блок кондиционера</v>
          </cell>
          <cell r="C1418">
            <v>1</v>
          </cell>
          <cell r="D1418">
            <v>0</v>
          </cell>
          <cell r="E1418">
            <v>40690</v>
          </cell>
        </row>
        <row r="1419">
          <cell r="A1419" t="str">
            <v>KSRPA35HZRN1</v>
          </cell>
          <cell r="B1419" t="str">
            <v>Наружный блок кондиционера</v>
          </cell>
          <cell r="C1419" t="str">
            <v>&gt;50</v>
          </cell>
          <cell r="D1419">
            <v>0</v>
          </cell>
          <cell r="E1419">
            <v>43790</v>
          </cell>
        </row>
        <row r="1420">
          <cell r="A1420" t="str">
            <v>KSRPA53HZRN1</v>
          </cell>
          <cell r="B1420" t="str">
            <v>Наружный блок кондиционера</v>
          </cell>
          <cell r="C1420" t="str">
            <v>&gt;50</v>
          </cell>
          <cell r="D1420">
            <v>0</v>
          </cell>
          <cell r="E1420">
            <v>62690</v>
          </cell>
        </row>
        <row r="1421">
          <cell r="A1421" t="str">
            <v>KSRPA70HZRN1</v>
          </cell>
          <cell r="B1421" t="str">
            <v>Наружный блок кондиционера</v>
          </cell>
          <cell r="C1421">
            <v>33</v>
          </cell>
          <cell r="D1421">
            <v>0</v>
          </cell>
          <cell r="E1421">
            <v>81790</v>
          </cell>
        </row>
        <row r="1422">
          <cell r="A1422" t="str">
            <v>KSRTA26HZRN1</v>
          </cell>
          <cell r="B1422" t="str">
            <v>Наружный блок кондиционера</v>
          </cell>
          <cell r="C1422">
            <v>0</v>
          </cell>
          <cell r="D1422">
            <v>0</v>
          </cell>
          <cell r="E1422">
            <v>52890</v>
          </cell>
        </row>
        <row r="1423">
          <cell r="A1423" t="str">
            <v>KSRTA35HZRN1</v>
          </cell>
          <cell r="B1423" t="str">
            <v>Наружный блок кондиционера</v>
          </cell>
          <cell r="C1423">
            <v>0</v>
          </cell>
          <cell r="D1423">
            <v>0</v>
          </cell>
          <cell r="E1423">
            <v>57790</v>
          </cell>
        </row>
        <row r="1424">
          <cell r="A1424" t="str">
            <v>KSRTI100HZAN1</v>
          </cell>
          <cell r="B1424" t="str">
            <v>Наружный блок кондиционера</v>
          </cell>
          <cell r="C1424">
            <v>0</v>
          </cell>
          <cell r="D1424">
            <v>0</v>
          </cell>
          <cell r="E1424">
            <v>120090</v>
          </cell>
        </row>
        <row r="1425">
          <cell r="A1425" t="str">
            <v>KSRTI21HFAN1</v>
          </cell>
          <cell r="B1425" t="str">
            <v>Наружный блок кондиционера</v>
          </cell>
          <cell r="C1425">
            <v>0</v>
          </cell>
          <cell r="D1425">
            <v>0</v>
          </cell>
          <cell r="E1425">
            <v>21390</v>
          </cell>
        </row>
        <row r="1426">
          <cell r="A1426" t="str">
            <v>KSRTI21HZRN1R</v>
          </cell>
          <cell r="B1426" t="str">
            <v>Наружный блок кондиционера</v>
          </cell>
          <cell r="C1426">
            <v>32</v>
          </cell>
          <cell r="D1426">
            <v>0</v>
          </cell>
          <cell r="E1426">
            <v>31290</v>
          </cell>
        </row>
        <row r="1427">
          <cell r="A1427" t="str">
            <v>KSRTI26HFAN1</v>
          </cell>
          <cell r="B1427" t="str">
            <v>Наружный блок кондиционера</v>
          </cell>
          <cell r="C1427">
            <v>0</v>
          </cell>
          <cell r="D1427">
            <v>0</v>
          </cell>
          <cell r="E1427">
            <v>23190</v>
          </cell>
        </row>
        <row r="1428">
          <cell r="A1428" t="str">
            <v>KSRTI26HZRN1R</v>
          </cell>
          <cell r="B1428" t="str">
            <v>Наружный блок кондиционера</v>
          </cell>
          <cell r="C1428">
            <v>0</v>
          </cell>
          <cell r="D1428">
            <v>0</v>
          </cell>
          <cell r="E1428">
            <v>33690</v>
          </cell>
        </row>
        <row r="1429">
          <cell r="A1429" t="str">
            <v>KSRTI35HFAN1</v>
          </cell>
          <cell r="B1429" t="str">
            <v>Наружный блок кондиционера</v>
          </cell>
          <cell r="C1429">
            <v>0</v>
          </cell>
          <cell r="D1429">
            <v>0</v>
          </cell>
          <cell r="E1429">
            <v>30090</v>
          </cell>
        </row>
        <row r="1430">
          <cell r="A1430" t="str">
            <v>KSRTI35HZRN1R</v>
          </cell>
          <cell r="B1430" t="str">
            <v>Наружный блок кондиционера</v>
          </cell>
          <cell r="C1430">
            <v>0</v>
          </cell>
          <cell r="D1430">
            <v>0</v>
          </cell>
          <cell r="E1430">
            <v>37790</v>
          </cell>
        </row>
        <row r="1431">
          <cell r="A1431" t="str">
            <v>KSRTI50HFAN1</v>
          </cell>
          <cell r="B1431" t="str">
            <v>Наружный блок кондиционера</v>
          </cell>
          <cell r="C1431">
            <v>0</v>
          </cell>
          <cell r="D1431">
            <v>0</v>
          </cell>
          <cell r="E1431">
            <v>50990</v>
          </cell>
        </row>
        <row r="1432">
          <cell r="A1432" t="str">
            <v>KSRTI50HZRN1R</v>
          </cell>
          <cell r="B1432" t="str">
            <v>Наружный блок кондиционера</v>
          </cell>
          <cell r="C1432">
            <v>0</v>
          </cell>
          <cell r="D1432">
            <v>0</v>
          </cell>
          <cell r="E1432">
            <v>60890</v>
          </cell>
        </row>
        <row r="1433">
          <cell r="A1433" t="str">
            <v>KSRTI70HFAN1</v>
          </cell>
          <cell r="B1433" t="str">
            <v>Наружный блок кондиционера</v>
          </cell>
          <cell r="C1433">
            <v>0</v>
          </cell>
          <cell r="D1433">
            <v>0</v>
          </cell>
          <cell r="E1433">
            <v>64390</v>
          </cell>
        </row>
        <row r="1434">
          <cell r="A1434" t="str">
            <v>KSRTI70HZRN1R</v>
          </cell>
          <cell r="B1434" t="str">
            <v>Наружный блок кондиционера</v>
          </cell>
          <cell r="C1434">
            <v>0</v>
          </cell>
          <cell r="D1434">
            <v>0</v>
          </cell>
          <cell r="E1434">
            <v>81190</v>
          </cell>
        </row>
        <row r="1435">
          <cell r="A1435" t="str">
            <v>KSRTO26HZRN1</v>
          </cell>
          <cell r="B1435" t="str">
            <v>Наружный блок кондиционера</v>
          </cell>
          <cell r="C1435">
            <v>0</v>
          </cell>
          <cell r="D1435">
            <v>0</v>
          </cell>
          <cell r="E1435">
            <v>77090</v>
          </cell>
        </row>
        <row r="1436">
          <cell r="A1436" t="str">
            <v>KSRTO35HZRN1</v>
          </cell>
          <cell r="B1436" t="str">
            <v>Наружный блок кондиционера</v>
          </cell>
          <cell r="C1436">
            <v>0</v>
          </cell>
          <cell r="D1436">
            <v>0</v>
          </cell>
          <cell r="E1436">
            <v>81790</v>
          </cell>
        </row>
        <row r="1437">
          <cell r="A1437" t="str">
            <v>KSRTO50HZRN1</v>
          </cell>
          <cell r="B1437" t="str">
            <v>Наружный блок кондиционера</v>
          </cell>
          <cell r="C1437">
            <v>0</v>
          </cell>
          <cell r="D1437">
            <v>0</v>
          </cell>
          <cell r="E1437">
            <v>104190</v>
          </cell>
        </row>
        <row r="1438">
          <cell r="A1438" t="str">
            <v>KSRTO70HZRN1</v>
          </cell>
          <cell r="B1438" t="str">
            <v>Наружный блок кондиционера</v>
          </cell>
          <cell r="C1438">
            <v>0</v>
          </cell>
          <cell r="D1438">
            <v>0</v>
          </cell>
          <cell r="E1438">
            <v>117290</v>
          </cell>
        </row>
        <row r="1439">
          <cell r="A1439" t="str">
            <v>KSRU61HZAN1</v>
          </cell>
          <cell r="B1439" t="str">
            <v>Наружный блок кондиционера</v>
          </cell>
          <cell r="C1439">
            <v>0</v>
          </cell>
          <cell r="D1439">
            <v>0</v>
          </cell>
          <cell r="E1439">
            <v>53800</v>
          </cell>
        </row>
        <row r="1440">
          <cell r="A1440" t="str">
            <v>KSRUA61HZRN1</v>
          </cell>
          <cell r="B1440" t="str">
            <v>Наружный блок кондиционера</v>
          </cell>
          <cell r="C1440">
            <v>0</v>
          </cell>
          <cell r="D1440">
            <v>0</v>
          </cell>
          <cell r="E1440">
            <v>55990</v>
          </cell>
        </row>
        <row r="1441">
          <cell r="A1441" t="str">
            <v>KSRYK21HZRN1</v>
          </cell>
          <cell r="B1441" t="str">
            <v>Наружный блок кондиционера</v>
          </cell>
          <cell r="C1441">
            <v>0</v>
          </cell>
          <cell r="D1441">
            <v>0</v>
          </cell>
          <cell r="E1441">
            <v>26290</v>
          </cell>
        </row>
        <row r="1442">
          <cell r="A1442" t="str">
            <v>KSRYK26HZRN1</v>
          </cell>
          <cell r="B1442" t="str">
            <v>Наружный блок кондиционера</v>
          </cell>
          <cell r="C1442">
            <v>0</v>
          </cell>
          <cell r="D1442">
            <v>0</v>
          </cell>
          <cell r="E1442">
            <v>27990</v>
          </cell>
        </row>
        <row r="1443">
          <cell r="A1443" t="str">
            <v>KSRYK35HZRN1</v>
          </cell>
          <cell r="B1443" t="str">
            <v>Наружный блок кондиционера</v>
          </cell>
          <cell r="C1443">
            <v>0</v>
          </cell>
          <cell r="D1443">
            <v>0</v>
          </cell>
          <cell r="E1443">
            <v>32290</v>
          </cell>
        </row>
        <row r="1444">
          <cell r="A1444" t="str">
            <v>KSRYK53HZRN1</v>
          </cell>
          <cell r="B1444" t="str">
            <v>Наружный блок кондиционера</v>
          </cell>
          <cell r="C1444">
            <v>0</v>
          </cell>
          <cell r="D1444">
            <v>0</v>
          </cell>
          <cell r="E1444">
            <v>54790</v>
          </cell>
        </row>
        <row r="1445">
          <cell r="A1445" t="str">
            <v>KSRYK70HZRN1</v>
          </cell>
          <cell r="B1445" t="str">
            <v>Наружный блок кондиционера</v>
          </cell>
          <cell r="C1445">
            <v>0</v>
          </cell>
          <cell r="D1445">
            <v>0</v>
          </cell>
          <cell r="E1445">
            <v>70090</v>
          </cell>
        </row>
        <row r="1446">
          <cell r="A1446" t="str">
            <v>MOA01-09HFN1</v>
          </cell>
          <cell r="B1446" t="str">
            <v>Наружный блок кондиционера</v>
          </cell>
          <cell r="C1446">
            <v>0</v>
          </cell>
          <cell r="D1446">
            <v>0</v>
          </cell>
          <cell r="E1446"/>
        </row>
        <row r="1447">
          <cell r="A1447" t="str">
            <v>MOAB02-07HN1</v>
          </cell>
          <cell r="B1447" t="str">
            <v>Наружный блок кондиционера</v>
          </cell>
          <cell r="C1447">
            <v>0</v>
          </cell>
          <cell r="D1447">
            <v>0</v>
          </cell>
          <cell r="E1447"/>
        </row>
        <row r="1448">
          <cell r="A1448" t="str">
            <v>MOB02-19HFN1</v>
          </cell>
          <cell r="B1448" t="str">
            <v>Наружный блок кондиционера</v>
          </cell>
          <cell r="C1448">
            <v>0</v>
          </cell>
          <cell r="D1448">
            <v>0</v>
          </cell>
          <cell r="E1448"/>
        </row>
        <row r="1449">
          <cell r="A1449" t="str">
            <v>MOES1-07FRN8G1</v>
          </cell>
          <cell r="B1449" t="str">
            <v>Наружный блок кондиционера</v>
          </cell>
          <cell r="C1449">
            <v>0</v>
          </cell>
          <cell r="D1449">
            <v>0</v>
          </cell>
          <cell r="E1449">
            <v>31283</v>
          </cell>
        </row>
        <row r="1450">
          <cell r="A1450" t="str">
            <v>MOES1-07HRN8G1</v>
          </cell>
          <cell r="B1450" t="str">
            <v>Наружный блок кондиционера</v>
          </cell>
          <cell r="C1450">
            <v>0</v>
          </cell>
          <cell r="D1450">
            <v>0</v>
          </cell>
          <cell r="E1450">
            <v>22113</v>
          </cell>
        </row>
        <row r="1451">
          <cell r="A1451" t="str">
            <v>MOES1-09FRN8G1</v>
          </cell>
          <cell r="B1451" t="str">
            <v>Наружный блок кондиционера</v>
          </cell>
          <cell r="C1451">
            <v>0</v>
          </cell>
          <cell r="D1451">
            <v>0</v>
          </cell>
          <cell r="E1451">
            <v>33383</v>
          </cell>
        </row>
        <row r="1452">
          <cell r="A1452" t="str">
            <v>MOES1-09HRN8G1</v>
          </cell>
          <cell r="B1452" t="str">
            <v>Наружный блок кондиционера</v>
          </cell>
          <cell r="C1452">
            <v>0</v>
          </cell>
          <cell r="D1452">
            <v>0</v>
          </cell>
          <cell r="E1452">
            <v>24073</v>
          </cell>
        </row>
        <row r="1453">
          <cell r="A1453" t="str">
            <v>MOES1-12FRN8G1</v>
          </cell>
          <cell r="B1453" t="str">
            <v>Наружный блок кондиционера</v>
          </cell>
          <cell r="C1453">
            <v>0</v>
          </cell>
          <cell r="D1453">
            <v>0</v>
          </cell>
          <cell r="E1453">
            <v>38703</v>
          </cell>
        </row>
        <row r="1454">
          <cell r="A1454" t="str">
            <v>MOES1-18FRN8G1</v>
          </cell>
          <cell r="B1454" t="str">
            <v>Наружный блок кондиционера</v>
          </cell>
          <cell r="C1454">
            <v>0</v>
          </cell>
          <cell r="D1454">
            <v>0</v>
          </cell>
          <cell r="E1454">
            <v>65513</v>
          </cell>
        </row>
        <row r="1455">
          <cell r="A1455" t="str">
            <v>MOES1-24FRN8G1</v>
          </cell>
          <cell r="B1455" t="str">
            <v>Наружный блок кондиционера</v>
          </cell>
          <cell r="C1455">
            <v>0</v>
          </cell>
          <cell r="D1455">
            <v>0</v>
          </cell>
          <cell r="E1455">
            <v>83713</v>
          </cell>
        </row>
        <row r="1456">
          <cell r="A1456" t="str">
            <v>MOX230-09HFN8-Q</v>
          </cell>
          <cell r="B1456" t="str">
            <v>Наружный блок кондиционера</v>
          </cell>
          <cell r="C1456">
            <v>0</v>
          </cell>
          <cell r="D1456">
            <v>0</v>
          </cell>
          <cell r="E1456">
            <v>57183</v>
          </cell>
        </row>
        <row r="1457">
          <cell r="A1457" t="str">
            <v>MOX230-12HFN8-Q</v>
          </cell>
          <cell r="B1457" t="str">
            <v>Наружный блок кондиционера</v>
          </cell>
          <cell r="C1457">
            <v>0</v>
          </cell>
          <cell r="D1457">
            <v>0</v>
          </cell>
          <cell r="E1457">
            <v>59983</v>
          </cell>
        </row>
        <row r="1458">
          <cell r="A1458" t="str">
            <v>MSAG1-07HRN1-O</v>
          </cell>
          <cell r="B1458" t="str">
            <v>Наружный блок кондиционера</v>
          </cell>
          <cell r="C1458">
            <v>0</v>
          </cell>
          <cell r="D1458">
            <v>0</v>
          </cell>
          <cell r="E1458">
            <v>20783</v>
          </cell>
        </row>
        <row r="1459">
          <cell r="A1459" t="str">
            <v>MSAG1-07HRN1-O/-40</v>
          </cell>
          <cell r="B1459" t="str">
            <v>Наружный блок кондиционера</v>
          </cell>
          <cell r="C1459">
            <v>0</v>
          </cell>
          <cell r="D1459">
            <v>0</v>
          </cell>
          <cell r="E1459">
            <v>27683</v>
          </cell>
        </row>
        <row r="1460">
          <cell r="A1460" t="str">
            <v>MSAG1-07HRN8-O</v>
          </cell>
          <cell r="B1460" t="str">
            <v>Наружный блок кондиционера</v>
          </cell>
          <cell r="C1460">
            <v>0</v>
          </cell>
          <cell r="D1460">
            <v>0</v>
          </cell>
          <cell r="E1460">
            <v>21413</v>
          </cell>
        </row>
        <row r="1461">
          <cell r="A1461" t="str">
            <v>MSAG1-07N8C2S-O</v>
          </cell>
          <cell r="B1461" t="str">
            <v>Наружный блок кондиционера</v>
          </cell>
          <cell r="C1461">
            <v>0</v>
          </cell>
          <cell r="D1461">
            <v>0</v>
          </cell>
          <cell r="E1461">
            <v>28973</v>
          </cell>
        </row>
        <row r="1462">
          <cell r="A1462" t="str">
            <v>MSAG1-07N8C2U-O</v>
          </cell>
          <cell r="B1462" t="str">
            <v>Наружный блок кондиционера</v>
          </cell>
          <cell r="C1462">
            <v>0</v>
          </cell>
          <cell r="D1462">
            <v>0</v>
          </cell>
          <cell r="E1462">
            <v>28390</v>
          </cell>
        </row>
        <row r="1463">
          <cell r="A1463" t="str">
            <v>MSAG1-07N8C2U-O/-40</v>
          </cell>
          <cell r="B1463" t="str">
            <v>Наружный блок кондиционера</v>
          </cell>
          <cell r="C1463">
            <v>0</v>
          </cell>
          <cell r="D1463">
            <v>0</v>
          </cell>
          <cell r="E1463">
            <v>37390</v>
          </cell>
        </row>
        <row r="1464">
          <cell r="A1464" t="str">
            <v>MSAG1-09HRN1-O</v>
          </cell>
          <cell r="B1464" t="str">
            <v>Наружный блок кондиционера</v>
          </cell>
          <cell r="C1464">
            <v>0</v>
          </cell>
          <cell r="D1464">
            <v>0</v>
          </cell>
          <cell r="E1464">
            <v>22533</v>
          </cell>
        </row>
        <row r="1465">
          <cell r="A1465" t="str">
            <v>MSAG1-09HRN1-O/-40</v>
          </cell>
          <cell r="B1465" t="str">
            <v>Наружный блок кондиционера</v>
          </cell>
          <cell r="C1465">
            <v>0</v>
          </cell>
          <cell r="D1465">
            <v>0</v>
          </cell>
          <cell r="E1465">
            <v>29433</v>
          </cell>
        </row>
        <row r="1466">
          <cell r="A1466" t="str">
            <v>MSAG1-09HRN8-O</v>
          </cell>
          <cell r="B1466" t="str">
            <v>Наружный блок кондиционера</v>
          </cell>
          <cell r="C1466">
            <v>0</v>
          </cell>
          <cell r="D1466">
            <v>0</v>
          </cell>
          <cell r="E1466">
            <v>23233</v>
          </cell>
        </row>
        <row r="1467">
          <cell r="A1467" t="str">
            <v>MSAG1-09N8C2S-O</v>
          </cell>
          <cell r="B1467" t="str">
            <v>Наружный блок кондиционера</v>
          </cell>
          <cell r="C1467">
            <v>0</v>
          </cell>
          <cell r="D1467">
            <v>0</v>
          </cell>
          <cell r="E1467">
            <v>30933</v>
          </cell>
        </row>
        <row r="1468">
          <cell r="A1468" t="str">
            <v>MSAG1-09N8C2U-O/-40</v>
          </cell>
          <cell r="B1468" t="str">
            <v>Наружный блок кондиционера</v>
          </cell>
          <cell r="C1468">
            <v>0</v>
          </cell>
          <cell r="D1468">
            <v>0</v>
          </cell>
          <cell r="E1468">
            <v>39490</v>
          </cell>
        </row>
        <row r="1469">
          <cell r="A1469" t="str">
            <v>MSAG1-12HRN1-O</v>
          </cell>
          <cell r="B1469" t="str">
            <v>Наружный блок кондиционера</v>
          </cell>
          <cell r="C1469">
            <v>0</v>
          </cell>
          <cell r="D1469">
            <v>0</v>
          </cell>
          <cell r="E1469">
            <v>29183</v>
          </cell>
        </row>
        <row r="1470">
          <cell r="A1470" t="str">
            <v>MSAG1-12HRN1-O/-40</v>
          </cell>
          <cell r="B1470" t="str">
            <v>Наружный блок кондиционера</v>
          </cell>
          <cell r="C1470">
            <v>0</v>
          </cell>
          <cell r="D1470">
            <v>0</v>
          </cell>
          <cell r="E1470">
            <v>36083</v>
          </cell>
        </row>
        <row r="1471">
          <cell r="A1471" t="str">
            <v>MSAG1-12HRN8-O</v>
          </cell>
          <cell r="B1471" t="str">
            <v>Наружный блок кондиционера</v>
          </cell>
          <cell r="C1471">
            <v>0</v>
          </cell>
          <cell r="D1471">
            <v>0</v>
          </cell>
          <cell r="E1471">
            <v>30093</v>
          </cell>
        </row>
        <row r="1472">
          <cell r="A1472" t="str">
            <v>MSAG1-12N8C2U-O</v>
          </cell>
          <cell r="B1472" t="str">
            <v>Наружный блок кондиционера</v>
          </cell>
          <cell r="C1472">
            <v>0</v>
          </cell>
          <cell r="D1472">
            <v>0</v>
          </cell>
          <cell r="E1472">
            <v>35903</v>
          </cell>
        </row>
        <row r="1473">
          <cell r="A1473" t="str">
            <v>MSAG1-12N8C2U-O/-40</v>
          </cell>
          <cell r="B1473" t="str">
            <v>Наружный блок кондиционера</v>
          </cell>
          <cell r="C1473">
            <v>0</v>
          </cell>
          <cell r="D1473">
            <v>0</v>
          </cell>
          <cell r="E1473">
            <v>42203</v>
          </cell>
        </row>
        <row r="1474">
          <cell r="A1474" t="str">
            <v>MSAG1-18HRN1-O</v>
          </cell>
          <cell r="B1474" t="str">
            <v>Наружный блок кондиционера</v>
          </cell>
          <cell r="C1474">
            <v>0</v>
          </cell>
          <cell r="D1474">
            <v>0</v>
          </cell>
          <cell r="E1474">
            <v>49413</v>
          </cell>
        </row>
        <row r="1475">
          <cell r="A1475" t="str">
            <v>MSAG1-18HRN1-O/-40</v>
          </cell>
          <cell r="B1475" t="str">
            <v>Наружный блок кондиционера</v>
          </cell>
          <cell r="C1475">
            <v>0</v>
          </cell>
          <cell r="D1475">
            <v>0</v>
          </cell>
          <cell r="E1475">
            <v>56313</v>
          </cell>
        </row>
        <row r="1476">
          <cell r="A1476" t="str">
            <v>MSAG1-18HRN8-O</v>
          </cell>
          <cell r="B1476" t="str">
            <v>Наружный блок кондиционера</v>
          </cell>
          <cell r="C1476">
            <v>0</v>
          </cell>
          <cell r="D1476">
            <v>0</v>
          </cell>
          <cell r="E1476">
            <v>50953</v>
          </cell>
        </row>
        <row r="1477">
          <cell r="A1477" t="str">
            <v>MSAG1-18N8D0-O</v>
          </cell>
          <cell r="B1477" t="str">
            <v>Наружный блок кондиционера</v>
          </cell>
          <cell r="C1477">
            <v>0</v>
          </cell>
          <cell r="D1477">
            <v>0</v>
          </cell>
          <cell r="E1477">
            <v>60683</v>
          </cell>
        </row>
        <row r="1478">
          <cell r="A1478" t="str">
            <v>MSAG1-24HRN1-O</v>
          </cell>
          <cell r="B1478" t="str">
            <v>Наружный блок кондиционера</v>
          </cell>
          <cell r="C1478">
            <v>0</v>
          </cell>
          <cell r="D1478">
            <v>0</v>
          </cell>
          <cell r="E1478">
            <v>62433</v>
          </cell>
        </row>
        <row r="1479">
          <cell r="A1479" t="str">
            <v>MSAG1-24HRN1-O/-40</v>
          </cell>
          <cell r="B1479" t="str">
            <v>Наружный блок кондиционера</v>
          </cell>
          <cell r="C1479">
            <v>0</v>
          </cell>
          <cell r="D1479">
            <v>0</v>
          </cell>
          <cell r="E1479">
            <v>70533</v>
          </cell>
        </row>
        <row r="1480">
          <cell r="A1480" t="str">
            <v>MSAG1-24HRN8-O</v>
          </cell>
          <cell r="B1480" t="str">
            <v>Наружный блок кондиционера</v>
          </cell>
          <cell r="C1480">
            <v>0</v>
          </cell>
          <cell r="D1480">
            <v>0</v>
          </cell>
          <cell r="E1480">
            <v>64393</v>
          </cell>
        </row>
        <row r="1481">
          <cell r="A1481" t="str">
            <v>MSAG1-24N8D0-O</v>
          </cell>
          <cell r="B1481" t="str">
            <v>Наружный блок кондиционера</v>
          </cell>
          <cell r="C1481">
            <v>0</v>
          </cell>
          <cell r="D1481">
            <v>0</v>
          </cell>
          <cell r="E1481">
            <v>77483</v>
          </cell>
        </row>
        <row r="1482">
          <cell r="A1482" t="str">
            <v>MSAG2-07HRN1-O</v>
          </cell>
          <cell r="B1482" t="str">
            <v>Наружный блок кондиционера</v>
          </cell>
          <cell r="C1482">
            <v>0</v>
          </cell>
          <cell r="D1482">
            <v>0</v>
          </cell>
          <cell r="E1482">
            <v>20783</v>
          </cell>
        </row>
        <row r="1483">
          <cell r="A1483" t="str">
            <v>MSAG2-07HRN8-O</v>
          </cell>
          <cell r="B1483" t="str">
            <v>Наружный блок кондиционера</v>
          </cell>
          <cell r="C1483">
            <v>0</v>
          </cell>
          <cell r="D1483">
            <v>0</v>
          </cell>
          <cell r="E1483">
            <v>21413</v>
          </cell>
        </row>
        <row r="1484">
          <cell r="A1484" t="str">
            <v>MSAG2-07N8C2-O</v>
          </cell>
          <cell r="B1484" t="str">
            <v>Наружный блок кондиционера</v>
          </cell>
          <cell r="C1484">
            <v>0</v>
          </cell>
          <cell r="D1484">
            <v>0</v>
          </cell>
          <cell r="E1484">
            <v>28390</v>
          </cell>
        </row>
        <row r="1485">
          <cell r="A1485" t="str">
            <v>MSAG2-07N8C2S-O</v>
          </cell>
          <cell r="B1485" t="str">
            <v>Наружный блок кондиционера</v>
          </cell>
          <cell r="C1485">
            <v>0</v>
          </cell>
          <cell r="D1485">
            <v>0</v>
          </cell>
          <cell r="E1485">
            <v>28973</v>
          </cell>
        </row>
        <row r="1486">
          <cell r="A1486" t="str">
            <v>MSAG2-09HRN1-O</v>
          </cell>
          <cell r="B1486" t="str">
            <v>Наружный блок кондиционера</v>
          </cell>
          <cell r="C1486">
            <v>0</v>
          </cell>
          <cell r="D1486">
            <v>0</v>
          </cell>
          <cell r="E1486">
            <v>22533</v>
          </cell>
        </row>
        <row r="1487">
          <cell r="A1487" t="str">
            <v>MSAG2-09HRN8-O</v>
          </cell>
          <cell r="B1487" t="str">
            <v>Наружный блок кондиционера</v>
          </cell>
          <cell r="C1487">
            <v>0</v>
          </cell>
          <cell r="D1487">
            <v>0</v>
          </cell>
          <cell r="E1487">
            <v>23233</v>
          </cell>
        </row>
        <row r="1488">
          <cell r="A1488" t="str">
            <v>MSAG2-09N8C2S-O</v>
          </cell>
          <cell r="B1488" t="str">
            <v>Наружный блок кондиционера</v>
          </cell>
          <cell r="C1488">
            <v>0</v>
          </cell>
          <cell r="D1488">
            <v>0</v>
          </cell>
          <cell r="E1488">
            <v>30933</v>
          </cell>
        </row>
        <row r="1489">
          <cell r="A1489" t="str">
            <v>MSAG2-12HRN1-O</v>
          </cell>
          <cell r="B1489" t="str">
            <v>Наружный блок кондиционера</v>
          </cell>
          <cell r="C1489">
            <v>0</v>
          </cell>
          <cell r="D1489">
            <v>0</v>
          </cell>
          <cell r="E1489">
            <v>29183</v>
          </cell>
        </row>
        <row r="1490">
          <cell r="A1490" t="str">
            <v>MSAG2-12HRN8-O</v>
          </cell>
          <cell r="B1490" t="str">
            <v>Наружный блок кондиционера</v>
          </cell>
          <cell r="C1490">
            <v>0</v>
          </cell>
          <cell r="D1490">
            <v>0</v>
          </cell>
          <cell r="E1490">
            <v>30093</v>
          </cell>
        </row>
        <row r="1491">
          <cell r="A1491" t="str">
            <v>MSAG2-12N8C2U-O</v>
          </cell>
          <cell r="B1491" t="str">
            <v>Наружный блок кондиционера</v>
          </cell>
          <cell r="C1491">
            <v>0</v>
          </cell>
          <cell r="D1491">
            <v>0</v>
          </cell>
          <cell r="E1491">
            <v>35903</v>
          </cell>
        </row>
        <row r="1492">
          <cell r="A1492" t="str">
            <v>MSAG2-18HRN1-O</v>
          </cell>
          <cell r="B1492" t="str">
            <v>Наружный блок кондиционера</v>
          </cell>
          <cell r="C1492">
            <v>0</v>
          </cell>
          <cell r="D1492">
            <v>0</v>
          </cell>
          <cell r="E1492">
            <v>49413</v>
          </cell>
        </row>
        <row r="1493">
          <cell r="A1493" t="str">
            <v>MSAG2-18HRN8-O</v>
          </cell>
          <cell r="B1493" t="str">
            <v>Наружный блок кондиционера</v>
          </cell>
          <cell r="C1493">
            <v>25</v>
          </cell>
          <cell r="D1493">
            <v>0</v>
          </cell>
          <cell r="E1493">
            <v>50953</v>
          </cell>
        </row>
        <row r="1494">
          <cell r="A1494" t="str">
            <v>MSAG2-18N8D0-O</v>
          </cell>
          <cell r="B1494" t="str">
            <v>Наружный блок кондиционера</v>
          </cell>
          <cell r="C1494">
            <v>0</v>
          </cell>
          <cell r="D1494">
            <v>0</v>
          </cell>
          <cell r="E1494">
            <v>60683</v>
          </cell>
        </row>
        <row r="1495">
          <cell r="A1495" t="str">
            <v>MSAG2-24HRN1-O</v>
          </cell>
          <cell r="B1495" t="str">
            <v>Наружный блок кондиционера</v>
          </cell>
          <cell r="C1495">
            <v>1</v>
          </cell>
          <cell r="D1495">
            <v>0</v>
          </cell>
          <cell r="E1495">
            <v>62433</v>
          </cell>
        </row>
        <row r="1496">
          <cell r="A1496" t="str">
            <v>MSAG2-24HRN8-O</v>
          </cell>
          <cell r="B1496" t="str">
            <v>Наружный блок кондиционера</v>
          </cell>
          <cell r="C1496">
            <v>0</v>
          </cell>
          <cell r="D1496">
            <v>0</v>
          </cell>
          <cell r="E1496">
            <v>64393</v>
          </cell>
        </row>
        <row r="1497">
          <cell r="A1497" t="str">
            <v>MSAG2-24N8D0-O</v>
          </cell>
          <cell r="B1497" t="str">
            <v>Наружный блок кондиционера</v>
          </cell>
          <cell r="C1497">
            <v>0</v>
          </cell>
          <cell r="D1497">
            <v>0</v>
          </cell>
          <cell r="E1497">
            <v>77483</v>
          </cell>
        </row>
        <row r="1498">
          <cell r="A1498" t="str">
            <v>MSAG4-07HRN1-O</v>
          </cell>
          <cell r="B1498" t="str">
            <v>Наружный блок кондиционера</v>
          </cell>
          <cell r="C1498">
            <v>0</v>
          </cell>
          <cell r="D1498">
            <v>0</v>
          </cell>
          <cell r="E1498">
            <v>22813</v>
          </cell>
        </row>
        <row r="1499">
          <cell r="A1499" t="str">
            <v>MSAG4-07HRN8-O</v>
          </cell>
          <cell r="B1499" t="str">
            <v>Наружный блок кондиционера</v>
          </cell>
          <cell r="C1499">
            <v>0</v>
          </cell>
          <cell r="D1499">
            <v>0</v>
          </cell>
          <cell r="E1499">
            <v>25333</v>
          </cell>
        </row>
        <row r="1500">
          <cell r="A1500" t="str">
            <v>MSAG4-07N8C2S-O</v>
          </cell>
          <cell r="B1500" t="str">
            <v>Наружный блок кондиционера</v>
          </cell>
          <cell r="C1500">
            <v>0</v>
          </cell>
          <cell r="D1500">
            <v>0</v>
          </cell>
          <cell r="E1500">
            <v>34993</v>
          </cell>
        </row>
        <row r="1501">
          <cell r="A1501" t="str">
            <v>MSAG4-09HRN1-O</v>
          </cell>
          <cell r="B1501" t="str">
            <v>Наружный блок кондиционера</v>
          </cell>
          <cell r="C1501">
            <v>0</v>
          </cell>
          <cell r="D1501">
            <v>0</v>
          </cell>
          <cell r="E1501">
            <v>24493</v>
          </cell>
        </row>
        <row r="1502">
          <cell r="A1502" t="str">
            <v>MSAG4-09HRN8-O</v>
          </cell>
          <cell r="B1502" t="str">
            <v>Наружный блок кондиционера</v>
          </cell>
          <cell r="C1502">
            <v>0</v>
          </cell>
          <cell r="D1502">
            <v>0</v>
          </cell>
          <cell r="E1502">
            <v>27223</v>
          </cell>
        </row>
        <row r="1503">
          <cell r="A1503" t="str">
            <v>MSAG4-09N8C2S-O</v>
          </cell>
          <cell r="B1503" t="str">
            <v>Наружный блок кондиционера</v>
          </cell>
          <cell r="C1503">
            <v>0</v>
          </cell>
          <cell r="D1503">
            <v>0</v>
          </cell>
          <cell r="E1503">
            <v>39613</v>
          </cell>
        </row>
        <row r="1504">
          <cell r="A1504" t="str">
            <v>MSAG4-12HRN1-O</v>
          </cell>
          <cell r="B1504" t="str">
            <v>Наружный блок кондиционера</v>
          </cell>
          <cell r="C1504">
            <v>0</v>
          </cell>
          <cell r="D1504">
            <v>0</v>
          </cell>
          <cell r="E1504">
            <v>31353</v>
          </cell>
        </row>
        <row r="1505">
          <cell r="A1505" t="str">
            <v>MSAG4-12HRN8-O</v>
          </cell>
          <cell r="B1505" t="str">
            <v>Наружный блок кондиционера</v>
          </cell>
          <cell r="C1505">
            <v>0</v>
          </cell>
          <cell r="D1505">
            <v>0</v>
          </cell>
          <cell r="E1505">
            <v>34853</v>
          </cell>
        </row>
        <row r="1506">
          <cell r="A1506" t="str">
            <v>MSAG4-12N8C2-O</v>
          </cell>
          <cell r="B1506" t="str">
            <v>Наружный блок кондиционера</v>
          </cell>
          <cell r="C1506">
            <v>0</v>
          </cell>
          <cell r="D1506">
            <v>0</v>
          </cell>
          <cell r="E1506">
            <v>44233</v>
          </cell>
        </row>
        <row r="1507">
          <cell r="A1507" t="str">
            <v>MSAG4-18HRN1-O</v>
          </cell>
          <cell r="B1507" t="str">
            <v>Наружный блок кондиционера</v>
          </cell>
          <cell r="C1507">
            <v>0</v>
          </cell>
          <cell r="D1507">
            <v>0</v>
          </cell>
          <cell r="E1507">
            <v>49903</v>
          </cell>
        </row>
        <row r="1508">
          <cell r="A1508" t="str">
            <v>MSAG4-18HRN8-O</v>
          </cell>
          <cell r="B1508" t="str">
            <v>Наружный блок кондиционера</v>
          </cell>
          <cell r="C1508">
            <v>0</v>
          </cell>
          <cell r="D1508">
            <v>0</v>
          </cell>
          <cell r="E1508">
            <v>55433</v>
          </cell>
        </row>
        <row r="1509">
          <cell r="A1509" t="str">
            <v>MSAG4-18N8D0-O</v>
          </cell>
          <cell r="B1509" t="str">
            <v>Наружный блок кондиционера</v>
          </cell>
          <cell r="C1509">
            <v>0</v>
          </cell>
          <cell r="D1509">
            <v>0</v>
          </cell>
          <cell r="E1509">
            <v>71043</v>
          </cell>
        </row>
        <row r="1510">
          <cell r="A1510" t="str">
            <v>MSAG4-24HRN1-O</v>
          </cell>
          <cell r="B1510" t="str">
            <v>Наружный блок кондиционера</v>
          </cell>
          <cell r="C1510">
            <v>0</v>
          </cell>
          <cell r="D1510">
            <v>0</v>
          </cell>
          <cell r="E1510">
            <v>61243</v>
          </cell>
        </row>
        <row r="1511">
          <cell r="A1511" t="str">
            <v>MSAG4-24HRN8-O</v>
          </cell>
          <cell r="B1511" t="str">
            <v>Наружный блок кондиционера</v>
          </cell>
          <cell r="C1511">
            <v>0</v>
          </cell>
          <cell r="D1511">
            <v>0</v>
          </cell>
          <cell r="E1511">
            <v>68033</v>
          </cell>
        </row>
        <row r="1512">
          <cell r="A1512" t="str">
            <v>MSAG4-24N8D0-O</v>
          </cell>
          <cell r="B1512" t="str">
            <v>Наружный блок кондиционера</v>
          </cell>
          <cell r="C1512">
            <v>0</v>
          </cell>
          <cell r="D1512">
            <v>0</v>
          </cell>
          <cell r="E1512">
            <v>92323</v>
          </cell>
        </row>
        <row r="1513">
          <cell r="A1513" t="str">
            <v>MSES-07N8D6-O</v>
          </cell>
          <cell r="B1513" t="str">
            <v>Наружный блок кондиционера</v>
          </cell>
          <cell r="C1513">
            <v>0</v>
          </cell>
          <cell r="D1513">
            <v>0</v>
          </cell>
          <cell r="E1513">
            <v>32263</v>
          </cell>
        </row>
        <row r="1514">
          <cell r="A1514" t="str">
            <v>MSES-09N8D6-O</v>
          </cell>
          <cell r="B1514" t="str">
            <v>Наружный блок кондиционера</v>
          </cell>
          <cell r="C1514">
            <v>0</v>
          </cell>
          <cell r="D1514">
            <v>0</v>
          </cell>
          <cell r="E1514">
            <v>34363</v>
          </cell>
        </row>
        <row r="1515">
          <cell r="A1515" t="str">
            <v>MSES-12N8D6-O</v>
          </cell>
          <cell r="B1515" t="str">
            <v>Наружный блок кондиционера</v>
          </cell>
          <cell r="C1515">
            <v>0</v>
          </cell>
          <cell r="D1515">
            <v>0</v>
          </cell>
          <cell r="E1515">
            <v>39823</v>
          </cell>
        </row>
        <row r="1516">
          <cell r="A1516" t="str">
            <v>MSES-18N8D6-O</v>
          </cell>
          <cell r="B1516" t="str">
            <v>Наружный блок кондиционера</v>
          </cell>
          <cell r="C1516">
            <v>0</v>
          </cell>
          <cell r="D1516">
            <v>0</v>
          </cell>
          <cell r="E1516">
            <v>67333</v>
          </cell>
        </row>
        <row r="1517">
          <cell r="A1517" t="str">
            <v>MSES-24N8D6-O</v>
          </cell>
          <cell r="B1517" t="str">
            <v>Наружный блок кондиционера</v>
          </cell>
          <cell r="C1517">
            <v>0</v>
          </cell>
          <cell r="D1517">
            <v>0</v>
          </cell>
          <cell r="E1517">
            <v>86233</v>
          </cell>
        </row>
        <row r="1518">
          <cell r="A1518" t="str">
            <v>MSFA-09N8D6-O</v>
          </cell>
          <cell r="B1518" t="str">
            <v>Наружный блок кондиционера</v>
          </cell>
          <cell r="C1518">
            <v>0</v>
          </cell>
          <cell r="D1518">
            <v>0</v>
          </cell>
          <cell r="E1518">
            <v>47690</v>
          </cell>
        </row>
        <row r="1519">
          <cell r="A1519" t="str">
            <v>MSFA-12N8D6-O</v>
          </cell>
          <cell r="B1519" t="str">
            <v>Наружный блок кондиционера</v>
          </cell>
          <cell r="C1519">
            <v>0</v>
          </cell>
          <cell r="D1519">
            <v>0</v>
          </cell>
          <cell r="E1519">
            <v>52887</v>
          </cell>
        </row>
        <row r="1520">
          <cell r="A1520" t="str">
            <v>MSFA1-09N8D6-O</v>
          </cell>
          <cell r="B1520" t="str">
            <v>Наружный блок кондиционера</v>
          </cell>
          <cell r="C1520">
            <v>0</v>
          </cell>
          <cell r="D1520">
            <v>0</v>
          </cell>
          <cell r="E1520">
            <v>52283</v>
          </cell>
        </row>
        <row r="1521">
          <cell r="A1521" t="str">
            <v>MSFA1-12N8D6-O</v>
          </cell>
          <cell r="B1521" t="str">
            <v>Наружный блок кондиционера</v>
          </cell>
          <cell r="C1521">
            <v>0</v>
          </cell>
          <cell r="D1521">
            <v>0</v>
          </cell>
          <cell r="E1521">
            <v>54523</v>
          </cell>
        </row>
        <row r="1522">
          <cell r="A1522" t="str">
            <v>MSFE-09N8D6-O</v>
          </cell>
          <cell r="B1522" t="str">
            <v>Наружный блок кондиционера</v>
          </cell>
          <cell r="C1522">
            <v>0</v>
          </cell>
          <cell r="D1522">
            <v>0</v>
          </cell>
          <cell r="E1522">
            <v>37513</v>
          </cell>
        </row>
        <row r="1523">
          <cell r="A1523" t="str">
            <v>MSFE-12N8D6-O</v>
          </cell>
          <cell r="B1523" t="str">
            <v>Наружный блок кондиционера</v>
          </cell>
          <cell r="C1523">
            <v>0</v>
          </cell>
          <cell r="D1523">
            <v>0</v>
          </cell>
          <cell r="E1523">
            <v>40173</v>
          </cell>
        </row>
        <row r="1524">
          <cell r="A1524" t="str">
            <v>MSFE-18N8D6-O</v>
          </cell>
          <cell r="B1524" t="str">
            <v>Наружный блок кондиционера</v>
          </cell>
          <cell r="C1524">
            <v>8</v>
          </cell>
          <cell r="D1524">
            <v>0</v>
          </cell>
          <cell r="E1524">
            <v>55363</v>
          </cell>
        </row>
        <row r="1525">
          <cell r="A1525" t="str">
            <v>MSFE-24N8D6-O</v>
          </cell>
          <cell r="B1525" t="str">
            <v>Наружный блок кондиционера</v>
          </cell>
          <cell r="C1525">
            <v>0</v>
          </cell>
          <cell r="D1525">
            <v>0</v>
          </cell>
          <cell r="E1525">
            <v>74683</v>
          </cell>
        </row>
        <row r="1526">
          <cell r="A1526" t="str">
            <v>MSHP-09N8D6-O</v>
          </cell>
          <cell r="B1526" t="str">
            <v>Наружный блок кондиционера</v>
          </cell>
          <cell r="C1526">
            <v>0</v>
          </cell>
          <cell r="D1526">
            <v>0</v>
          </cell>
          <cell r="E1526">
            <v>73843</v>
          </cell>
        </row>
        <row r="1527">
          <cell r="A1527" t="str">
            <v>MSHP-12N8D6-O</v>
          </cell>
          <cell r="B1527" t="str">
            <v>Наружный блок кондиционера</v>
          </cell>
          <cell r="C1527">
            <v>0</v>
          </cell>
          <cell r="D1527">
            <v>0</v>
          </cell>
          <cell r="E1527">
            <v>77483</v>
          </cell>
        </row>
        <row r="1528">
          <cell r="A1528" t="str">
            <v>MSHP-18N8D0-O</v>
          </cell>
          <cell r="B1528" t="str">
            <v>Наружный блок кондиционера</v>
          </cell>
          <cell r="C1528">
            <v>0</v>
          </cell>
          <cell r="D1528">
            <v>0</v>
          </cell>
          <cell r="E1528">
            <v>98763</v>
          </cell>
        </row>
        <row r="1529">
          <cell r="A1529" t="str">
            <v>MSHP-24N8D0-O</v>
          </cell>
          <cell r="B1529" t="str">
            <v>Наружный блок кондиционера</v>
          </cell>
          <cell r="C1529">
            <v>0</v>
          </cell>
          <cell r="D1529">
            <v>0</v>
          </cell>
          <cell r="E1529">
            <v>125223</v>
          </cell>
        </row>
        <row r="1530">
          <cell r="A1530" t="str">
            <v>NAC-07F1AO</v>
          </cell>
          <cell r="B1530" t="str">
            <v>Наружный блок кондиционера</v>
          </cell>
          <cell r="C1530">
            <v>0</v>
          </cell>
          <cell r="D1530">
            <v>0</v>
          </cell>
          <cell r="E1530"/>
        </row>
        <row r="1531">
          <cell r="A1531" t="str">
            <v>NAC-09F1AO</v>
          </cell>
          <cell r="B1531" t="str">
            <v>Наружный блок кондиционера</v>
          </cell>
          <cell r="C1531">
            <v>0</v>
          </cell>
          <cell r="D1531">
            <v>0</v>
          </cell>
          <cell r="E1531"/>
        </row>
        <row r="1532">
          <cell r="A1532" t="str">
            <v>PRAW-07TEDA2/O</v>
          </cell>
          <cell r="B1532" t="str">
            <v>Наружный блок кондиционера</v>
          </cell>
          <cell r="C1532">
            <v>0</v>
          </cell>
          <cell r="D1532">
            <v>0</v>
          </cell>
          <cell r="E1532">
            <v>17639</v>
          </cell>
        </row>
        <row r="1533">
          <cell r="A1533" t="str">
            <v>PRAW-07TENA2/O</v>
          </cell>
          <cell r="B1533" t="str">
            <v>Наружный блок кондиционера</v>
          </cell>
          <cell r="C1533">
            <v>0</v>
          </cell>
          <cell r="D1533">
            <v>0</v>
          </cell>
          <cell r="E1533">
            <v>12599</v>
          </cell>
        </row>
        <row r="1534">
          <cell r="A1534" t="str">
            <v>PRAW-09TEDA2/O</v>
          </cell>
          <cell r="B1534" t="str">
            <v>Наружный блок кондиционера</v>
          </cell>
          <cell r="C1534">
            <v>0</v>
          </cell>
          <cell r="D1534">
            <v>0</v>
          </cell>
          <cell r="E1534">
            <v>19529</v>
          </cell>
        </row>
        <row r="1535">
          <cell r="A1535" t="str">
            <v>PRAW-09TENA2/O</v>
          </cell>
          <cell r="B1535" t="str">
            <v>Наружный блок кондиционера</v>
          </cell>
          <cell r="C1535">
            <v>0</v>
          </cell>
          <cell r="D1535">
            <v>0</v>
          </cell>
          <cell r="E1535">
            <v>13859</v>
          </cell>
        </row>
        <row r="1536">
          <cell r="A1536" t="str">
            <v>PRAW-12TENA2/O</v>
          </cell>
          <cell r="B1536" t="str">
            <v>Наружный блок кондиционера</v>
          </cell>
          <cell r="C1536">
            <v>0</v>
          </cell>
          <cell r="D1536">
            <v>0</v>
          </cell>
          <cell r="E1536">
            <v>20159</v>
          </cell>
        </row>
        <row r="1537">
          <cell r="A1537" t="str">
            <v>PRAW-18TEDA2/O</v>
          </cell>
          <cell r="B1537" t="str">
            <v>Наружный блок кондиционера</v>
          </cell>
          <cell r="C1537">
            <v>0</v>
          </cell>
          <cell r="D1537">
            <v>0</v>
          </cell>
          <cell r="E1537">
            <v>39059</v>
          </cell>
        </row>
        <row r="1538">
          <cell r="A1538" t="str">
            <v>PRAW-18TENA2/O</v>
          </cell>
          <cell r="B1538" t="str">
            <v>Наружный блок кондиционера</v>
          </cell>
          <cell r="C1538">
            <v>0</v>
          </cell>
          <cell r="D1538">
            <v>0</v>
          </cell>
          <cell r="E1538">
            <v>33389</v>
          </cell>
        </row>
        <row r="1539">
          <cell r="A1539" t="str">
            <v>PRAW-24TEDA2/O</v>
          </cell>
          <cell r="B1539" t="str">
            <v>Наружный блок кондиционера</v>
          </cell>
          <cell r="C1539">
            <v>0</v>
          </cell>
          <cell r="D1539">
            <v>0</v>
          </cell>
          <cell r="E1539">
            <v>48509</v>
          </cell>
        </row>
        <row r="1540">
          <cell r="A1540" t="str">
            <v>PRAW-24TENA2/O</v>
          </cell>
          <cell r="B1540" t="str">
            <v>Наружный блок кондиционера</v>
          </cell>
          <cell r="C1540">
            <v>0</v>
          </cell>
          <cell r="D1540">
            <v>0</v>
          </cell>
          <cell r="E1540">
            <v>42209</v>
          </cell>
        </row>
        <row r="1541">
          <cell r="A1541" t="str">
            <v>MVUC200CCU-VA3</v>
          </cell>
          <cell r="B1541" t="str">
            <v>Компрессорно-конденсаторный блок</v>
          </cell>
          <cell r="C1541">
            <v>0</v>
          </cell>
          <cell r="D1541">
            <v>0</v>
          </cell>
          <cell r="E1541"/>
        </row>
        <row r="1542">
          <cell r="A1542" t="str">
            <v>MVUC224CCU-VA3</v>
          </cell>
          <cell r="B1542" t="str">
            <v>Компрессорно-конденсаторный блок</v>
          </cell>
          <cell r="C1542">
            <v>0</v>
          </cell>
          <cell r="D1542">
            <v>0</v>
          </cell>
          <cell r="E1542"/>
        </row>
        <row r="1543">
          <cell r="A1543" t="str">
            <v>MVUC260CCU-VA3</v>
          </cell>
          <cell r="B1543" t="str">
            <v>Компрессорно-конденсаторный блок</v>
          </cell>
          <cell r="C1543">
            <v>0</v>
          </cell>
          <cell r="D1543">
            <v>0</v>
          </cell>
          <cell r="E1543"/>
        </row>
        <row r="1544">
          <cell r="A1544" t="str">
            <v>MVUC280CCU-VA3</v>
          </cell>
          <cell r="B1544" t="str">
            <v>Компрессорно-конденсаторный блок</v>
          </cell>
          <cell r="C1544">
            <v>0</v>
          </cell>
          <cell r="D1544">
            <v>0</v>
          </cell>
          <cell r="E1544"/>
        </row>
        <row r="1545">
          <cell r="A1545" t="str">
            <v>MVUC335CCU-VA3</v>
          </cell>
          <cell r="B1545" t="str">
            <v>Компрессорно-конденсаторный блок</v>
          </cell>
          <cell r="C1545">
            <v>0</v>
          </cell>
          <cell r="D1545">
            <v>0</v>
          </cell>
          <cell r="E1545"/>
        </row>
        <row r="1546">
          <cell r="A1546" t="str">
            <v>MVUC400CCU-VA3</v>
          </cell>
          <cell r="B1546" t="str">
            <v>Компрессорно-конденсаторный блок</v>
          </cell>
          <cell r="C1546">
            <v>0</v>
          </cell>
          <cell r="D1546">
            <v>0</v>
          </cell>
          <cell r="E1546"/>
        </row>
        <row r="1547">
          <cell r="A1547" t="str">
            <v>MVUC450CCU-VA3</v>
          </cell>
          <cell r="B1547" t="str">
            <v>Компрессорно-конденсаторный блок</v>
          </cell>
          <cell r="C1547">
            <v>0</v>
          </cell>
          <cell r="D1547">
            <v>0</v>
          </cell>
          <cell r="E1547"/>
        </row>
        <row r="1548">
          <cell r="A1548" t="str">
            <v>MVUC500CCU-VA3</v>
          </cell>
          <cell r="B1548" t="str">
            <v>Компрессорно-конденсаторный блок</v>
          </cell>
          <cell r="C1548">
            <v>0</v>
          </cell>
          <cell r="D1548">
            <v>0</v>
          </cell>
          <cell r="E1548"/>
        </row>
        <row r="1549">
          <cell r="A1549" t="str">
            <v>MVUC560CCU-VA3</v>
          </cell>
          <cell r="B1549" t="str">
            <v>Компрессорно-конденсаторный блок</v>
          </cell>
          <cell r="C1549">
            <v>0</v>
          </cell>
          <cell r="D1549">
            <v>0</v>
          </cell>
          <cell r="E1549"/>
        </row>
        <row r="1550">
          <cell r="A1550" t="str">
            <v>MVUC615CCU-VA3</v>
          </cell>
          <cell r="B1550" t="str">
            <v>Компрессорно-конденсаторный блок</v>
          </cell>
          <cell r="C1550">
            <v>0</v>
          </cell>
          <cell r="D1550">
            <v>0</v>
          </cell>
          <cell r="E1550"/>
        </row>
        <row r="1551">
          <cell r="A1551" t="str">
            <v>MVUC670CCU-VA3</v>
          </cell>
          <cell r="B1551" t="str">
            <v>Компрессорно-конденсаторный блок</v>
          </cell>
          <cell r="C1551">
            <v>0</v>
          </cell>
          <cell r="D1551">
            <v>0</v>
          </cell>
          <cell r="E1551"/>
        </row>
        <row r="1552">
          <cell r="A1552" t="str">
            <v>MVUC730CCU-VA3</v>
          </cell>
          <cell r="B1552" t="str">
            <v>Компрессорно-конденсаторный блок</v>
          </cell>
          <cell r="C1552">
            <v>0</v>
          </cell>
          <cell r="D1552">
            <v>0</v>
          </cell>
          <cell r="E1552"/>
        </row>
        <row r="1553">
          <cell r="A1553" t="str">
            <v>MVUC785CCU-VA3</v>
          </cell>
          <cell r="B1553" t="str">
            <v>Компрессорно-конденсаторный блок</v>
          </cell>
          <cell r="C1553">
            <v>0</v>
          </cell>
          <cell r="D1553">
            <v>0</v>
          </cell>
          <cell r="E1553"/>
        </row>
        <row r="1554">
          <cell r="A1554" t="str">
            <v>MVUC850CCU-VA3</v>
          </cell>
          <cell r="B1554" t="str">
            <v>Компрессорно-конденсаторный блок</v>
          </cell>
          <cell r="C1554">
            <v>0</v>
          </cell>
          <cell r="D1554">
            <v>0</v>
          </cell>
          <cell r="E1554"/>
        </row>
        <row r="1555">
          <cell r="A1555" t="str">
            <v>MVUH100CCU-VA1</v>
          </cell>
          <cell r="B1555" t="str">
            <v>Компрессорно-конденсаторный блок</v>
          </cell>
          <cell r="C1555">
            <v>0</v>
          </cell>
          <cell r="D1555">
            <v>0</v>
          </cell>
          <cell r="E1555"/>
        </row>
        <row r="1556">
          <cell r="A1556" t="str">
            <v>MVUH1060CCU-VA3</v>
          </cell>
          <cell r="B1556" t="str">
            <v>Компрессорно-конденсаторный блок</v>
          </cell>
          <cell r="C1556">
            <v>0</v>
          </cell>
          <cell r="D1556">
            <v>0</v>
          </cell>
          <cell r="E1556"/>
        </row>
        <row r="1557">
          <cell r="A1557" t="str">
            <v>MVUH120CCU-VA1</v>
          </cell>
          <cell r="B1557" t="str">
            <v>Компрессорно-конденсаторный блок</v>
          </cell>
          <cell r="C1557">
            <v>0</v>
          </cell>
          <cell r="D1557">
            <v>0</v>
          </cell>
          <cell r="E1557"/>
        </row>
        <row r="1558">
          <cell r="A1558" t="str">
            <v>MVUH140CCU-VA1</v>
          </cell>
          <cell r="B1558" t="str">
            <v>Компрессорно-конденсаторный блок</v>
          </cell>
          <cell r="C1558">
            <v>0</v>
          </cell>
          <cell r="D1558">
            <v>0</v>
          </cell>
          <cell r="E1558"/>
        </row>
        <row r="1559">
          <cell r="A1559" t="str">
            <v>MVUH160CCU-VA1</v>
          </cell>
          <cell r="B1559" t="str">
            <v>Компрессорно-конденсаторный блок</v>
          </cell>
          <cell r="C1559">
            <v>0</v>
          </cell>
          <cell r="D1559">
            <v>0</v>
          </cell>
          <cell r="E1559"/>
        </row>
        <row r="1560">
          <cell r="A1560" t="str">
            <v>MVUH180CCU-VA1</v>
          </cell>
          <cell r="B1560" t="str">
            <v>Компрессорно-конденсаторный блок</v>
          </cell>
          <cell r="C1560">
            <v>0</v>
          </cell>
          <cell r="D1560">
            <v>0</v>
          </cell>
          <cell r="E1560"/>
        </row>
        <row r="1561">
          <cell r="A1561" t="str">
            <v>MVUH35CCU-VA1</v>
          </cell>
          <cell r="B1561" t="str">
            <v>Компрессорно-конденсаторный блок</v>
          </cell>
          <cell r="C1561">
            <v>0</v>
          </cell>
          <cell r="D1561">
            <v>0</v>
          </cell>
          <cell r="E1561"/>
        </row>
        <row r="1562">
          <cell r="A1562" t="str">
            <v>MVUH50CCU-VA1</v>
          </cell>
          <cell r="B1562" t="str">
            <v>Компрессорно-конденсаторный блок</v>
          </cell>
          <cell r="C1562">
            <v>0</v>
          </cell>
          <cell r="D1562">
            <v>0</v>
          </cell>
          <cell r="E1562"/>
        </row>
        <row r="1563">
          <cell r="A1563" t="str">
            <v>MVUH60CCU-VA1</v>
          </cell>
          <cell r="B1563" t="str">
            <v>Компрессорно-конденсаторный блок</v>
          </cell>
          <cell r="C1563">
            <v>0</v>
          </cell>
          <cell r="D1563">
            <v>0</v>
          </cell>
          <cell r="E1563"/>
        </row>
        <row r="1564">
          <cell r="A1564" t="str">
            <v>MVUH80CCU-VA1</v>
          </cell>
          <cell r="B1564" t="str">
            <v>Компрессорно-конденсаторный блок</v>
          </cell>
          <cell r="C1564">
            <v>0</v>
          </cell>
          <cell r="D1564">
            <v>0</v>
          </cell>
          <cell r="E1564"/>
        </row>
        <row r="1565">
          <cell r="A1565" t="str">
            <v>MPPDA-09CRN7-Q</v>
          </cell>
          <cell r="B1565" t="str">
            <v>Мобильный кондиционер</v>
          </cell>
          <cell r="C1565">
            <v>0</v>
          </cell>
          <cell r="D1565">
            <v>0</v>
          </cell>
          <cell r="E1565">
            <v>42990</v>
          </cell>
        </row>
        <row r="1566">
          <cell r="A1566" t="str">
            <v>MPPDB-12CRN7-Q</v>
          </cell>
          <cell r="B1566" t="str">
            <v>Мобильный кондиционер</v>
          </cell>
          <cell r="C1566">
            <v>0</v>
          </cell>
          <cell r="D1566">
            <v>0</v>
          </cell>
          <cell r="E1566">
            <v>44990</v>
          </cell>
        </row>
        <row r="1567">
          <cell r="A1567" t="str">
            <v>MPPDB-12HRN1-Q</v>
          </cell>
          <cell r="B1567" t="str">
            <v>Мобильный кондиционер</v>
          </cell>
          <cell r="C1567">
            <v>0</v>
          </cell>
          <cell r="D1567">
            <v>0</v>
          </cell>
          <cell r="E1567">
            <v>49990</v>
          </cell>
        </row>
        <row r="1568">
          <cell r="A1568" t="str">
            <v>MPPHA-07CRN7-Q</v>
          </cell>
          <cell r="B1568" t="str">
            <v>Мобильный кондиционер</v>
          </cell>
          <cell r="C1568">
            <v>0</v>
          </cell>
          <cell r="D1568">
            <v>0</v>
          </cell>
          <cell r="E1568">
            <v>27990</v>
          </cell>
        </row>
        <row r="1569">
          <cell r="A1569" t="str">
            <v>MPPHA-09CRN7-Q</v>
          </cell>
          <cell r="B1569" t="str">
            <v>Мобильный кондиционер</v>
          </cell>
          <cell r="C1569">
            <v>0</v>
          </cell>
          <cell r="D1569">
            <v>0</v>
          </cell>
          <cell r="E1569">
            <v>29990</v>
          </cell>
        </row>
        <row r="1570">
          <cell r="A1570" t="str">
            <v>MPPT-12CRFN7-Q</v>
          </cell>
          <cell r="B1570" t="str">
            <v>Мобильный кондиционер</v>
          </cell>
          <cell r="C1570">
            <v>0</v>
          </cell>
          <cell r="D1570">
            <v>0</v>
          </cell>
          <cell r="E1570">
            <v>56990</v>
          </cell>
        </row>
        <row r="1571">
          <cell r="A1571" t="str">
            <v>MPPT-12CRN7-Q</v>
          </cell>
          <cell r="B1571" t="str">
            <v>Мобильный кондиционер</v>
          </cell>
          <cell r="C1571">
            <v>0</v>
          </cell>
          <cell r="D1571">
            <v>0</v>
          </cell>
          <cell r="E1571">
            <v>41999</v>
          </cell>
        </row>
        <row r="1572">
          <cell r="A1572" t="str">
            <v>K3MRR60HZRN1</v>
          </cell>
          <cell r="B1572" t="str">
            <v>Наружный блок кондиционера</v>
          </cell>
          <cell r="C1572">
            <v>0</v>
          </cell>
          <cell r="D1572">
            <v>0</v>
          </cell>
          <cell r="E1572"/>
        </row>
        <row r="1573">
          <cell r="A1573" t="str">
            <v>ASX07MH1Z1R</v>
          </cell>
          <cell r="B1573" t="str">
            <v>Внутренний блок мультисистемы</v>
          </cell>
          <cell r="C1573">
            <v>45</v>
          </cell>
          <cell r="D1573">
            <v>0</v>
          </cell>
          <cell r="E1573">
            <v>14290</v>
          </cell>
        </row>
        <row r="1574">
          <cell r="A1574" t="str">
            <v>ASX07MHZ1R</v>
          </cell>
          <cell r="B1574" t="str">
            <v>Внутренний блок мультисистемы</v>
          </cell>
          <cell r="C1574">
            <v>0</v>
          </cell>
          <cell r="D1574">
            <v>0</v>
          </cell>
          <cell r="E1574">
            <v>13790</v>
          </cell>
        </row>
        <row r="1575">
          <cell r="A1575" t="str">
            <v>ASX09MCZ1R</v>
          </cell>
          <cell r="B1575" t="str">
            <v>Внутренний блок мультисистемы</v>
          </cell>
          <cell r="C1575">
            <v>0</v>
          </cell>
          <cell r="D1575">
            <v>0</v>
          </cell>
          <cell r="E1575">
            <v>24790</v>
          </cell>
        </row>
        <row r="1576">
          <cell r="A1576" t="str">
            <v>ASX09MCZ1R/A-Q4B</v>
          </cell>
          <cell r="B1576" t="str">
            <v>Внутренний блок мультисистемы</v>
          </cell>
          <cell r="C1576">
            <v>0</v>
          </cell>
          <cell r="D1576">
            <v>0</v>
          </cell>
          <cell r="E1576">
            <v>30990</v>
          </cell>
        </row>
        <row r="1577">
          <cell r="A1577" t="str">
            <v>ASX09MCZ1R1</v>
          </cell>
          <cell r="B1577" t="str">
            <v>Внутренний блок мультисистемы</v>
          </cell>
          <cell r="C1577">
            <v>19</v>
          </cell>
          <cell r="D1577">
            <v>0</v>
          </cell>
          <cell r="E1577">
            <v>26190</v>
          </cell>
        </row>
        <row r="1578">
          <cell r="A1578" t="str">
            <v>ASX09MCZ1R1/A-Q4B2</v>
          </cell>
          <cell r="B1578" t="str">
            <v>Внутренний блок мультисистемы</v>
          </cell>
          <cell r="C1578">
            <v>19</v>
          </cell>
          <cell r="D1578">
            <v>0</v>
          </cell>
          <cell r="E1578">
            <v>32690</v>
          </cell>
        </row>
        <row r="1579">
          <cell r="A1579" t="str">
            <v>ASX09MDZ1R</v>
          </cell>
          <cell r="B1579" t="str">
            <v>Внутренний блок мультисистемы</v>
          </cell>
          <cell r="C1579">
            <v>0</v>
          </cell>
          <cell r="D1579">
            <v>0</v>
          </cell>
          <cell r="E1579">
            <v>29190</v>
          </cell>
        </row>
        <row r="1580">
          <cell r="A1580" t="str">
            <v>ASX09MDZ1R1</v>
          </cell>
          <cell r="B1580" t="str">
            <v>Внутренний блок мультисистемы</v>
          </cell>
          <cell r="C1580">
            <v>36</v>
          </cell>
          <cell r="D1580">
            <v>0</v>
          </cell>
          <cell r="E1580">
            <v>30690</v>
          </cell>
        </row>
        <row r="1581">
          <cell r="A1581" t="str">
            <v>ASX09MH1Z1R</v>
          </cell>
          <cell r="B1581" t="str">
            <v>Внутренний блок мультисистемы</v>
          </cell>
          <cell r="C1581">
            <v>0</v>
          </cell>
          <cell r="D1581">
            <v>0</v>
          </cell>
          <cell r="E1581">
            <v>14990</v>
          </cell>
        </row>
        <row r="1582">
          <cell r="A1582" t="str">
            <v>ASX09MHZ1R</v>
          </cell>
          <cell r="B1582" t="str">
            <v>Внутренний блок мультисистемы</v>
          </cell>
          <cell r="C1582">
            <v>0</v>
          </cell>
          <cell r="D1582">
            <v>0</v>
          </cell>
          <cell r="E1582">
            <v>14590</v>
          </cell>
        </row>
        <row r="1583">
          <cell r="A1583" t="str">
            <v>ASX12MCZ1R</v>
          </cell>
          <cell r="B1583" t="str">
            <v>Внутренний блок мультисистемы</v>
          </cell>
          <cell r="C1583">
            <v>0</v>
          </cell>
          <cell r="D1583">
            <v>0</v>
          </cell>
          <cell r="E1583">
            <v>26490</v>
          </cell>
        </row>
        <row r="1584">
          <cell r="A1584" t="str">
            <v>ASX12MCZ1R/A-Q4B</v>
          </cell>
          <cell r="B1584" t="str">
            <v>Внутренний блок мультисистемы</v>
          </cell>
          <cell r="C1584">
            <v>0</v>
          </cell>
          <cell r="D1584">
            <v>0</v>
          </cell>
          <cell r="E1584">
            <v>32690</v>
          </cell>
        </row>
        <row r="1585">
          <cell r="A1585" t="str">
            <v>ASX12MCZ1R1</v>
          </cell>
          <cell r="B1585" t="str">
            <v>Внутренний блок мультисистемы</v>
          </cell>
          <cell r="C1585">
            <v>17</v>
          </cell>
          <cell r="D1585">
            <v>0</v>
          </cell>
          <cell r="E1585">
            <v>28190</v>
          </cell>
        </row>
        <row r="1586">
          <cell r="A1586" t="str">
            <v>ASX12MCZ1R1/A-Q4B2</v>
          </cell>
          <cell r="B1586" t="str">
            <v>Внутренний блок мультисистемы</v>
          </cell>
          <cell r="C1586">
            <v>17</v>
          </cell>
          <cell r="D1586">
            <v>0</v>
          </cell>
          <cell r="E1586">
            <v>34690</v>
          </cell>
        </row>
        <row r="1587">
          <cell r="A1587" t="str">
            <v>ASX12MDZ1R</v>
          </cell>
          <cell r="B1587" t="str">
            <v>Внутренний блок мультисистемы</v>
          </cell>
          <cell r="C1587">
            <v>0</v>
          </cell>
          <cell r="D1587">
            <v>0</v>
          </cell>
          <cell r="E1587">
            <v>30090</v>
          </cell>
        </row>
        <row r="1588">
          <cell r="A1588" t="str">
            <v>ASX12MDZ1R1</v>
          </cell>
          <cell r="B1588" t="str">
            <v>Внутренний блок мультисистемы</v>
          </cell>
          <cell r="C1588">
            <v>19</v>
          </cell>
          <cell r="D1588">
            <v>0</v>
          </cell>
          <cell r="E1588">
            <v>31690</v>
          </cell>
        </row>
        <row r="1589">
          <cell r="A1589" t="str">
            <v>ASX12MH1Z1R</v>
          </cell>
          <cell r="B1589" t="str">
            <v>Внутренний блок мультисистемы</v>
          </cell>
          <cell r="C1589">
            <v>0</v>
          </cell>
          <cell r="D1589">
            <v>0</v>
          </cell>
          <cell r="E1589">
            <v>16590</v>
          </cell>
        </row>
        <row r="1590">
          <cell r="A1590" t="str">
            <v>ASX12MHZ1R</v>
          </cell>
          <cell r="B1590" t="str">
            <v>Внутренний блок мультисистемы</v>
          </cell>
          <cell r="C1590">
            <v>0</v>
          </cell>
          <cell r="D1590">
            <v>0</v>
          </cell>
          <cell r="E1590">
            <v>16090</v>
          </cell>
        </row>
        <row r="1591">
          <cell r="A1591" t="str">
            <v>ASX18MCZ1R</v>
          </cell>
          <cell r="B1591" t="str">
            <v>Внутренний блок мультисистемы</v>
          </cell>
          <cell r="C1591">
            <v>0</v>
          </cell>
          <cell r="D1591">
            <v>0</v>
          </cell>
          <cell r="E1591">
            <v>29390</v>
          </cell>
        </row>
        <row r="1592">
          <cell r="A1592" t="str">
            <v>ASX18MCZ1R/A-Q4B</v>
          </cell>
          <cell r="B1592" t="str">
            <v>Внутренний блок мультисистемы</v>
          </cell>
          <cell r="C1592">
            <v>0</v>
          </cell>
          <cell r="D1592">
            <v>0</v>
          </cell>
          <cell r="E1592">
            <v>35590</v>
          </cell>
        </row>
        <row r="1593">
          <cell r="A1593" t="str">
            <v>ASX18MCZ1R1</v>
          </cell>
          <cell r="B1593" t="str">
            <v>Внутренний блок мультисистемы</v>
          </cell>
          <cell r="C1593">
            <v>16</v>
          </cell>
          <cell r="D1593">
            <v>0</v>
          </cell>
          <cell r="E1593">
            <v>31290</v>
          </cell>
        </row>
        <row r="1594">
          <cell r="A1594" t="str">
            <v>ASX18MCZ1R1/A-Q4B2</v>
          </cell>
          <cell r="B1594" t="str">
            <v>Внутренний блок мультисистемы</v>
          </cell>
          <cell r="C1594">
            <v>16</v>
          </cell>
          <cell r="D1594">
            <v>0</v>
          </cell>
          <cell r="E1594">
            <v>37790</v>
          </cell>
        </row>
        <row r="1595">
          <cell r="A1595" t="str">
            <v>ASX18MDZ1R</v>
          </cell>
          <cell r="B1595" t="str">
            <v>Внутренний блок мультисистемы</v>
          </cell>
          <cell r="C1595">
            <v>0</v>
          </cell>
          <cell r="D1595">
            <v>0</v>
          </cell>
          <cell r="E1595">
            <v>37090</v>
          </cell>
        </row>
        <row r="1596">
          <cell r="A1596" t="str">
            <v>ASX18MDZ1R1</v>
          </cell>
          <cell r="B1596" t="str">
            <v>Внутренний блок мультисистемы</v>
          </cell>
          <cell r="C1596">
            <v>19</v>
          </cell>
          <cell r="D1596">
            <v>0</v>
          </cell>
          <cell r="E1596">
            <v>39190</v>
          </cell>
        </row>
        <row r="1597">
          <cell r="A1597" t="str">
            <v>ASX18MH1Z1R</v>
          </cell>
          <cell r="B1597" t="str">
            <v>Внутренний блок мультисистемы</v>
          </cell>
          <cell r="C1597">
            <v>0</v>
          </cell>
          <cell r="D1597">
            <v>0</v>
          </cell>
          <cell r="E1597">
            <v>19090</v>
          </cell>
        </row>
        <row r="1598">
          <cell r="A1598" t="str">
            <v>ASX18MHZ1R</v>
          </cell>
          <cell r="B1598" t="str">
            <v>Внутренний блок мультисистемы</v>
          </cell>
          <cell r="C1598">
            <v>0</v>
          </cell>
          <cell r="D1598">
            <v>0</v>
          </cell>
          <cell r="E1598">
            <v>18590</v>
          </cell>
        </row>
        <row r="1599">
          <cell r="A1599" t="str">
            <v>DA25AMKS1R</v>
          </cell>
          <cell r="B1599" t="str">
            <v>Внутренний блок мультисистемы</v>
          </cell>
          <cell r="C1599">
            <v>0</v>
          </cell>
          <cell r="D1599">
            <v>0</v>
          </cell>
          <cell r="E1599">
            <v>41590</v>
          </cell>
        </row>
        <row r="1600">
          <cell r="A1600" t="str">
            <v>DA25AMMS1R</v>
          </cell>
          <cell r="B1600" t="str">
            <v>Внутренний блок мультисистемы</v>
          </cell>
          <cell r="C1600">
            <v>0</v>
          </cell>
          <cell r="D1600">
            <v>0</v>
          </cell>
          <cell r="E1600">
            <v>33490</v>
          </cell>
        </row>
        <row r="1601">
          <cell r="A1601" t="str">
            <v>DA35AMFS1R</v>
          </cell>
          <cell r="B1601" t="str">
            <v>Внутренний блок мультисистемы</v>
          </cell>
          <cell r="C1601">
            <v>0</v>
          </cell>
          <cell r="D1601">
            <v>0</v>
          </cell>
          <cell r="E1601">
            <v>33201</v>
          </cell>
        </row>
        <row r="1602">
          <cell r="A1602" t="str">
            <v>DA35AMFS1R/DPT03MA</v>
          </cell>
          <cell r="B1602" t="str">
            <v>Внутренний блок мультисистемы</v>
          </cell>
          <cell r="C1602">
            <v>0</v>
          </cell>
          <cell r="D1602">
            <v>0</v>
          </cell>
          <cell r="E1602">
            <v>36890</v>
          </cell>
        </row>
        <row r="1603">
          <cell r="A1603" t="str">
            <v>DA35AMKS1R</v>
          </cell>
          <cell r="B1603" t="str">
            <v>Внутренний блок мультисистемы</v>
          </cell>
          <cell r="C1603">
            <v>0</v>
          </cell>
          <cell r="D1603">
            <v>0</v>
          </cell>
          <cell r="E1603">
            <v>42790</v>
          </cell>
        </row>
        <row r="1604">
          <cell r="A1604" t="str">
            <v>DA35AMMS1R</v>
          </cell>
          <cell r="B1604" t="str">
            <v>Внутренний блок мультисистемы</v>
          </cell>
          <cell r="C1604">
            <v>0</v>
          </cell>
          <cell r="D1604">
            <v>0</v>
          </cell>
          <cell r="E1604">
            <v>34390</v>
          </cell>
        </row>
        <row r="1605">
          <cell r="A1605" t="str">
            <v>DA50AMFS1R</v>
          </cell>
          <cell r="B1605" t="str">
            <v>Внутренний блок мультисистемы</v>
          </cell>
          <cell r="C1605">
            <v>0</v>
          </cell>
          <cell r="D1605">
            <v>0</v>
          </cell>
          <cell r="E1605">
            <v>34401</v>
          </cell>
        </row>
        <row r="1606">
          <cell r="A1606" t="str">
            <v>DA50AMFS1R/DPT03MA</v>
          </cell>
          <cell r="B1606" t="str">
            <v>Внутренний блок мультисистемы</v>
          </cell>
          <cell r="C1606">
            <v>0</v>
          </cell>
          <cell r="D1606">
            <v>0</v>
          </cell>
          <cell r="E1606">
            <v>38090</v>
          </cell>
        </row>
        <row r="1607">
          <cell r="A1607" t="str">
            <v>DA50AMKS1R</v>
          </cell>
          <cell r="B1607" t="str">
            <v>Внутренний блок мультисистемы</v>
          </cell>
          <cell r="C1607">
            <v>0</v>
          </cell>
          <cell r="D1607">
            <v>0</v>
          </cell>
          <cell r="E1607">
            <v>43690</v>
          </cell>
        </row>
        <row r="1608">
          <cell r="A1608" t="str">
            <v>DA50AMMS1R</v>
          </cell>
          <cell r="B1608" t="str">
            <v>Внутренний блок мультисистемы</v>
          </cell>
          <cell r="C1608">
            <v>0</v>
          </cell>
          <cell r="D1608">
            <v>0</v>
          </cell>
          <cell r="E1608">
            <v>37290</v>
          </cell>
        </row>
        <row r="1609">
          <cell r="A1609" t="str">
            <v>DA60AMMS1R</v>
          </cell>
          <cell r="B1609" t="str">
            <v>Внутренний блок мультисистемы</v>
          </cell>
          <cell r="C1609">
            <v>0</v>
          </cell>
          <cell r="D1609">
            <v>0</v>
          </cell>
          <cell r="E1609">
            <v>43090</v>
          </cell>
        </row>
        <row r="1610">
          <cell r="A1610" t="str">
            <v>DA70AMCS1R</v>
          </cell>
          <cell r="B1610" t="str">
            <v>Внутренний блок мультисистемы</v>
          </cell>
          <cell r="C1610">
            <v>0</v>
          </cell>
          <cell r="D1610">
            <v>0</v>
          </cell>
          <cell r="E1610">
            <v>46521</v>
          </cell>
        </row>
        <row r="1611">
          <cell r="A1611" t="str">
            <v>DA70AMCS1R/DPC04MA</v>
          </cell>
          <cell r="B1611" t="str">
            <v>Внутренний блок мультисистемы</v>
          </cell>
          <cell r="C1611">
            <v>0</v>
          </cell>
          <cell r="D1611">
            <v>0</v>
          </cell>
          <cell r="E1611">
            <v>51690</v>
          </cell>
        </row>
        <row r="1612">
          <cell r="A1612" t="str">
            <v>DA70AMKS1R</v>
          </cell>
          <cell r="B1612" t="str">
            <v>Внутренний блок мультисистемы</v>
          </cell>
          <cell r="C1612">
            <v>0</v>
          </cell>
          <cell r="D1612">
            <v>0</v>
          </cell>
          <cell r="E1612">
            <v>50890</v>
          </cell>
        </row>
        <row r="1613">
          <cell r="A1613" t="str">
            <v>DA70AMMS1R</v>
          </cell>
          <cell r="B1613" t="str">
            <v>Внутренний блок мультисистемы</v>
          </cell>
          <cell r="C1613">
            <v>0</v>
          </cell>
          <cell r="D1613">
            <v>0</v>
          </cell>
          <cell r="E1613">
            <v>57190</v>
          </cell>
        </row>
        <row r="1614">
          <cell r="A1614" t="str">
            <v>KMGA26HZRN1</v>
          </cell>
          <cell r="B1614" t="str">
            <v>Внутренний блок мультисистемы</v>
          </cell>
          <cell r="C1614">
            <v>0</v>
          </cell>
          <cell r="D1614">
            <v>0</v>
          </cell>
          <cell r="E1614">
            <v>15490</v>
          </cell>
        </row>
        <row r="1615">
          <cell r="A1615" t="str">
            <v>KMGA35HZRN1</v>
          </cell>
          <cell r="B1615" t="str">
            <v>Внутренний блок мультисистемы</v>
          </cell>
          <cell r="C1615">
            <v>0</v>
          </cell>
          <cell r="D1615">
            <v>0</v>
          </cell>
          <cell r="E1615">
            <v>16390</v>
          </cell>
        </row>
        <row r="1616">
          <cell r="A1616" t="str">
            <v>KMGA53HZRN1</v>
          </cell>
          <cell r="B1616" t="str">
            <v>Внутренний блок мультисистемы</v>
          </cell>
          <cell r="C1616">
            <v>0</v>
          </cell>
          <cell r="D1616">
            <v>0</v>
          </cell>
          <cell r="E1616">
            <v>24490</v>
          </cell>
        </row>
        <row r="1617">
          <cell r="A1617" t="str">
            <v>KMGA70HZRN1</v>
          </cell>
          <cell r="B1617" t="str">
            <v>Внутренний блок мультисистемы</v>
          </cell>
          <cell r="C1617">
            <v>0</v>
          </cell>
          <cell r="D1617">
            <v>0</v>
          </cell>
          <cell r="E1617">
            <v>31090</v>
          </cell>
        </row>
        <row r="1618">
          <cell r="A1618" t="str">
            <v>KMGBB35HZAN1</v>
          </cell>
          <cell r="B1618" t="str">
            <v>Внутренний блок мультисистемы</v>
          </cell>
          <cell r="C1618">
            <v>0</v>
          </cell>
          <cell r="D1618">
            <v>0</v>
          </cell>
          <cell r="E1618">
            <v>14700</v>
          </cell>
        </row>
        <row r="1619">
          <cell r="A1619" t="str">
            <v>KMGKU21HZRN1</v>
          </cell>
          <cell r="B1619" t="str">
            <v>Внутренний блок мультисистемы</v>
          </cell>
          <cell r="C1619">
            <v>0</v>
          </cell>
          <cell r="D1619">
            <v>0</v>
          </cell>
          <cell r="E1619">
            <v>15190</v>
          </cell>
        </row>
        <row r="1620">
          <cell r="A1620" t="str">
            <v>KMGKU26HZRN1</v>
          </cell>
          <cell r="B1620" t="str">
            <v>Внутренний блок мультисистемы</v>
          </cell>
          <cell r="C1620">
            <v>0</v>
          </cell>
          <cell r="D1620">
            <v>0</v>
          </cell>
          <cell r="E1620">
            <v>16190</v>
          </cell>
        </row>
        <row r="1621">
          <cell r="A1621" t="str">
            <v>KMGKU35HZRN1</v>
          </cell>
          <cell r="B1621" t="str">
            <v>Внутренний блок мультисистемы</v>
          </cell>
          <cell r="C1621">
            <v>0</v>
          </cell>
          <cell r="D1621">
            <v>0</v>
          </cell>
          <cell r="E1621">
            <v>17290</v>
          </cell>
        </row>
        <row r="1622">
          <cell r="A1622" t="str">
            <v>KMGKU53HZRN1</v>
          </cell>
          <cell r="B1622" t="str">
            <v>Внутренний блок мультисистемы</v>
          </cell>
          <cell r="C1622">
            <v>0</v>
          </cell>
          <cell r="D1622">
            <v>0</v>
          </cell>
          <cell r="E1622">
            <v>25790</v>
          </cell>
        </row>
        <row r="1623">
          <cell r="A1623" t="str">
            <v>KMGP26HZRN1</v>
          </cell>
          <cell r="B1623" t="str">
            <v>Внутренний блок мультисистемы</v>
          </cell>
          <cell r="C1623">
            <v>0</v>
          </cell>
          <cell r="D1623">
            <v>0</v>
          </cell>
          <cell r="E1623">
            <v>17290</v>
          </cell>
        </row>
        <row r="1624">
          <cell r="A1624" t="str">
            <v>KMGP35HZRN1</v>
          </cell>
          <cell r="B1624" t="str">
            <v>Внутренний блок мультисистемы</v>
          </cell>
          <cell r="C1624">
            <v>0</v>
          </cell>
          <cell r="D1624">
            <v>0</v>
          </cell>
          <cell r="E1624">
            <v>18390</v>
          </cell>
        </row>
        <row r="1625">
          <cell r="A1625" t="str">
            <v>KMGP53HZRN1</v>
          </cell>
          <cell r="B1625" t="str">
            <v>Внутренний блок мультисистемы</v>
          </cell>
          <cell r="C1625">
            <v>0</v>
          </cell>
          <cell r="D1625">
            <v>0</v>
          </cell>
          <cell r="E1625">
            <v>27190</v>
          </cell>
        </row>
        <row r="1626">
          <cell r="A1626" t="str">
            <v>KMGP70HZRN1</v>
          </cell>
          <cell r="B1626" t="str">
            <v>Внутренний блок мультисистемы</v>
          </cell>
          <cell r="C1626">
            <v>0</v>
          </cell>
          <cell r="D1626">
            <v>0</v>
          </cell>
          <cell r="E1626">
            <v>34590</v>
          </cell>
        </row>
        <row r="1627">
          <cell r="A1627" t="str">
            <v>KMKA20HZRN1R</v>
          </cell>
          <cell r="B1627" t="str">
            <v>Внутренний блок мультисистемы</v>
          </cell>
          <cell r="C1627">
            <v>0</v>
          </cell>
          <cell r="D1627">
            <v>0</v>
          </cell>
          <cell r="E1627">
            <v>36390</v>
          </cell>
        </row>
        <row r="1628">
          <cell r="A1628" t="str">
            <v>KMKA25HZRN1R</v>
          </cell>
          <cell r="B1628" t="str">
            <v>Внутренний блок мультисистемы</v>
          </cell>
          <cell r="C1628" t="str">
            <v>&gt;50</v>
          </cell>
          <cell r="D1628">
            <v>0</v>
          </cell>
          <cell r="E1628">
            <v>37490</v>
          </cell>
        </row>
        <row r="1629">
          <cell r="A1629" t="str">
            <v>KMKB35HZRN1R</v>
          </cell>
          <cell r="B1629" t="str">
            <v>Внутренний блок мультисистемы</v>
          </cell>
          <cell r="C1629" t="str">
            <v>&gt;50</v>
          </cell>
          <cell r="D1629">
            <v>0</v>
          </cell>
          <cell r="E1629">
            <v>38590</v>
          </cell>
        </row>
        <row r="1630">
          <cell r="A1630" t="str">
            <v>KMKB50HZRN1R</v>
          </cell>
          <cell r="B1630" t="str">
            <v>Внутренний блок мультисистемы</v>
          </cell>
          <cell r="C1630" t="str">
            <v>&gt;50</v>
          </cell>
          <cell r="D1630">
            <v>0</v>
          </cell>
          <cell r="E1630">
            <v>47590</v>
          </cell>
        </row>
        <row r="1631">
          <cell r="A1631" t="str">
            <v>KMKM20HZRN1R</v>
          </cell>
          <cell r="B1631" t="str">
            <v>Внутренний блок мультисистемы</v>
          </cell>
          <cell r="C1631">
            <v>0</v>
          </cell>
          <cell r="D1631">
            <v>0</v>
          </cell>
          <cell r="E1631">
            <v>38290</v>
          </cell>
        </row>
        <row r="1632">
          <cell r="A1632" t="str">
            <v>KMKM25HZRN1R</v>
          </cell>
          <cell r="B1632" t="str">
            <v>Внутренний блок мультисистемы</v>
          </cell>
          <cell r="C1632">
            <v>0</v>
          </cell>
          <cell r="D1632">
            <v>0</v>
          </cell>
          <cell r="E1632">
            <v>39390</v>
          </cell>
        </row>
        <row r="1633">
          <cell r="A1633" t="str">
            <v>KMKM35HZRN1R</v>
          </cell>
          <cell r="B1633" t="str">
            <v>Внутренний блок мультисистемы</v>
          </cell>
          <cell r="C1633">
            <v>0</v>
          </cell>
          <cell r="D1633">
            <v>0</v>
          </cell>
          <cell r="E1633">
            <v>41090</v>
          </cell>
        </row>
        <row r="1634">
          <cell r="A1634" t="str">
            <v>KMKM50HZRN1R</v>
          </cell>
          <cell r="B1634" t="str">
            <v>Внутренний блок мультисистемы</v>
          </cell>
          <cell r="C1634">
            <v>0</v>
          </cell>
          <cell r="D1634">
            <v>0</v>
          </cell>
          <cell r="E1634">
            <v>49990</v>
          </cell>
        </row>
        <row r="1635">
          <cell r="A1635" t="str">
            <v>KMZA20HZRN1</v>
          </cell>
          <cell r="B1635" t="str">
            <v>Внутренний блок мультисистемы</v>
          </cell>
          <cell r="C1635">
            <v>0</v>
          </cell>
          <cell r="D1635">
            <v>0</v>
          </cell>
          <cell r="E1635">
            <v>31390</v>
          </cell>
        </row>
        <row r="1636">
          <cell r="A1636" t="str">
            <v>KMZA20HZRN1/KPU65-D</v>
          </cell>
          <cell r="B1636" t="str">
            <v>Внутренний блок мультисистемы</v>
          </cell>
          <cell r="C1636">
            <v>0</v>
          </cell>
          <cell r="D1636">
            <v>0</v>
          </cell>
          <cell r="E1636">
            <v>39390</v>
          </cell>
        </row>
        <row r="1637">
          <cell r="A1637" t="str">
            <v>KMZA25HZRN1</v>
          </cell>
          <cell r="B1637" t="str">
            <v>Внутренний блок мультисистемы</v>
          </cell>
          <cell r="C1637">
            <v>0</v>
          </cell>
          <cell r="D1637">
            <v>0</v>
          </cell>
          <cell r="E1637">
            <v>33290</v>
          </cell>
        </row>
        <row r="1638">
          <cell r="A1638" t="str">
            <v>KMZA25HZRN1/KPU65-D</v>
          </cell>
          <cell r="B1638" t="str">
            <v>Внутренний блок мультисистемы</v>
          </cell>
          <cell r="C1638">
            <v>0</v>
          </cell>
          <cell r="D1638">
            <v>0</v>
          </cell>
          <cell r="E1638">
            <v>41290</v>
          </cell>
        </row>
        <row r="1639">
          <cell r="A1639" t="str">
            <v>KMZAA20HZRN1</v>
          </cell>
          <cell r="B1639" t="str">
            <v>Внутренний блок мультисистемы</v>
          </cell>
          <cell r="C1639">
            <v>7</v>
          </cell>
          <cell r="D1639">
            <v>0</v>
          </cell>
          <cell r="E1639">
            <v>29090</v>
          </cell>
        </row>
        <row r="1640">
          <cell r="A1640" t="str">
            <v>KMZAA20HZRN1/KPU65-D4</v>
          </cell>
          <cell r="B1640" t="str">
            <v>Внутренний блок мультисистемы</v>
          </cell>
          <cell r="C1640">
            <v>0</v>
          </cell>
          <cell r="D1640">
            <v>0</v>
          </cell>
          <cell r="E1640">
            <v>37090</v>
          </cell>
        </row>
        <row r="1641">
          <cell r="A1641" t="str">
            <v>KMZAA25HZRN1</v>
          </cell>
          <cell r="B1641" t="str">
            <v>Внутренний блок мультисистемы</v>
          </cell>
          <cell r="C1641">
            <v>0</v>
          </cell>
          <cell r="D1641">
            <v>0</v>
          </cell>
          <cell r="E1641">
            <v>31290</v>
          </cell>
        </row>
        <row r="1642">
          <cell r="A1642" t="str">
            <v>KMZAA25HZRN1/KPU65-D4</v>
          </cell>
          <cell r="B1642" t="str">
            <v>Внутренний блок мультисистемы</v>
          </cell>
          <cell r="C1642">
            <v>0</v>
          </cell>
          <cell r="D1642">
            <v>0</v>
          </cell>
          <cell r="E1642">
            <v>39290</v>
          </cell>
        </row>
        <row r="1643">
          <cell r="A1643" t="str">
            <v>KMZB35HZRN1</v>
          </cell>
          <cell r="B1643" t="str">
            <v>Внутренний блок мультисистемы</v>
          </cell>
          <cell r="C1643">
            <v>0</v>
          </cell>
          <cell r="D1643">
            <v>0</v>
          </cell>
          <cell r="E1643">
            <v>36290</v>
          </cell>
        </row>
        <row r="1644">
          <cell r="A1644" t="str">
            <v>KMZB35HZRN1/KPU65-D</v>
          </cell>
          <cell r="B1644" t="str">
            <v>Внутренний блок мультисистемы</v>
          </cell>
          <cell r="C1644">
            <v>0</v>
          </cell>
          <cell r="D1644">
            <v>0</v>
          </cell>
          <cell r="E1644">
            <v>44290</v>
          </cell>
        </row>
        <row r="1645">
          <cell r="A1645" t="str">
            <v>KMZB50HZRN1</v>
          </cell>
          <cell r="B1645" t="str">
            <v>Внутренний блок мультисистемы</v>
          </cell>
          <cell r="C1645">
            <v>0</v>
          </cell>
          <cell r="D1645">
            <v>0</v>
          </cell>
          <cell r="E1645">
            <v>37190</v>
          </cell>
        </row>
        <row r="1646">
          <cell r="A1646" t="str">
            <v>KMZB50HZRN1/KPU65-D</v>
          </cell>
          <cell r="B1646" t="str">
            <v>Внутренний блок мультисистемы</v>
          </cell>
          <cell r="C1646">
            <v>0</v>
          </cell>
          <cell r="D1646">
            <v>0</v>
          </cell>
          <cell r="E1646">
            <v>45190</v>
          </cell>
        </row>
        <row r="1647">
          <cell r="A1647" t="str">
            <v>KMZBA35HZRN1</v>
          </cell>
          <cell r="B1647" t="str">
            <v>Внутренний блок мультисистемы</v>
          </cell>
          <cell r="C1647">
            <v>37</v>
          </cell>
          <cell r="D1647">
            <v>0</v>
          </cell>
          <cell r="E1647">
            <v>34690</v>
          </cell>
        </row>
        <row r="1648">
          <cell r="A1648" t="str">
            <v>KMZBA35HZRN1/KPU65-D4</v>
          </cell>
          <cell r="B1648" t="str">
            <v>Внутренний блок мультисистемы</v>
          </cell>
          <cell r="C1648">
            <v>0</v>
          </cell>
          <cell r="D1648">
            <v>0</v>
          </cell>
          <cell r="E1648">
            <v>42690</v>
          </cell>
        </row>
        <row r="1649">
          <cell r="A1649" t="str">
            <v>KMZBA50HZRN1</v>
          </cell>
          <cell r="B1649" t="str">
            <v>Внутренний блок мультисистемы</v>
          </cell>
          <cell r="C1649">
            <v>0</v>
          </cell>
          <cell r="D1649">
            <v>0</v>
          </cell>
          <cell r="E1649">
            <v>35690</v>
          </cell>
        </row>
        <row r="1650">
          <cell r="A1650" t="str">
            <v>KMZBA50HZRN1/KPU65-D4</v>
          </cell>
          <cell r="B1650" t="str">
            <v>Внутренний блок мультисистемы</v>
          </cell>
          <cell r="C1650">
            <v>0</v>
          </cell>
          <cell r="D1650">
            <v>0</v>
          </cell>
          <cell r="E1650">
            <v>43690</v>
          </cell>
        </row>
        <row r="1651">
          <cell r="A1651" t="str">
            <v>MCA3I-07NXD0</v>
          </cell>
          <cell r="B1651" t="str">
            <v>Внутренний блок мультисистемы</v>
          </cell>
          <cell r="C1651">
            <v>0</v>
          </cell>
          <cell r="D1651">
            <v>0</v>
          </cell>
          <cell r="E1651">
            <v>34790</v>
          </cell>
        </row>
        <row r="1652">
          <cell r="A1652" t="str">
            <v>MCA3I-07NXD0/T-MBQ4-03E</v>
          </cell>
          <cell r="B1652" t="str">
            <v>Внутренний блок мультисистемы</v>
          </cell>
          <cell r="C1652">
            <v>0</v>
          </cell>
          <cell r="D1652">
            <v>0</v>
          </cell>
          <cell r="E1652">
            <v>38780</v>
          </cell>
        </row>
        <row r="1653">
          <cell r="A1653" t="str">
            <v>MCA3I-09NXD0</v>
          </cell>
          <cell r="B1653" t="str">
            <v>Внутренний блок мультисистемы</v>
          </cell>
          <cell r="C1653">
            <v>0</v>
          </cell>
          <cell r="D1653">
            <v>0</v>
          </cell>
          <cell r="E1653">
            <v>37190</v>
          </cell>
        </row>
        <row r="1654">
          <cell r="A1654" t="str">
            <v>MCA3I-09NXD0/T-MBQ4-03E</v>
          </cell>
          <cell r="B1654" t="str">
            <v>Внутренний блок мультисистемы</v>
          </cell>
          <cell r="C1654">
            <v>0</v>
          </cell>
          <cell r="D1654">
            <v>0</v>
          </cell>
          <cell r="E1654">
            <v>41180</v>
          </cell>
        </row>
        <row r="1655">
          <cell r="A1655" t="str">
            <v>MCA3U-12HRFNX(GA)</v>
          </cell>
          <cell r="B1655" t="str">
            <v>Внутренний блок мультисистемы</v>
          </cell>
          <cell r="C1655">
            <v>0</v>
          </cell>
          <cell r="D1655">
            <v>0</v>
          </cell>
          <cell r="E1655">
            <v>40790</v>
          </cell>
        </row>
        <row r="1656">
          <cell r="A1656" t="str">
            <v>MCA3U-12HRFNX(GA)/T-MBQ4-03E</v>
          </cell>
          <cell r="B1656" t="str">
            <v>Внутренний блок мультисистемы</v>
          </cell>
          <cell r="C1656">
            <v>0</v>
          </cell>
          <cell r="D1656">
            <v>0</v>
          </cell>
          <cell r="E1656">
            <v>44780</v>
          </cell>
        </row>
        <row r="1657">
          <cell r="A1657" t="str">
            <v>MCA3U-18HRFNX(GA)</v>
          </cell>
          <cell r="B1657" t="str">
            <v>Внутренний блок мультисистемы</v>
          </cell>
          <cell r="C1657">
            <v>0</v>
          </cell>
          <cell r="D1657">
            <v>0</v>
          </cell>
          <cell r="E1657">
            <v>41990</v>
          </cell>
        </row>
        <row r="1658">
          <cell r="A1658" t="str">
            <v>MCA3U-18HRFNX(GA)/T-MBQ4-03E</v>
          </cell>
          <cell r="B1658" t="str">
            <v>Внутренний блок мультисистемы</v>
          </cell>
          <cell r="C1658">
            <v>0</v>
          </cell>
          <cell r="D1658">
            <v>0</v>
          </cell>
          <cell r="E1658">
            <v>45980</v>
          </cell>
        </row>
        <row r="1659">
          <cell r="A1659" t="str">
            <v>MMAG2-09N8D0-I</v>
          </cell>
          <cell r="B1659" t="str">
            <v>Внутренний блок мультисистемы</v>
          </cell>
          <cell r="C1659" t="str">
            <v>&gt;50</v>
          </cell>
          <cell r="D1659">
            <v>0</v>
          </cell>
          <cell r="E1659">
            <v>18090</v>
          </cell>
        </row>
        <row r="1660">
          <cell r="A1660" t="str">
            <v>MMAG2-12N8D0-I</v>
          </cell>
          <cell r="B1660" t="str">
            <v>Внутренний блок мультисистемы</v>
          </cell>
          <cell r="C1660" t="str">
            <v>&gt;50</v>
          </cell>
          <cell r="D1660">
            <v>0</v>
          </cell>
          <cell r="E1660">
            <v>20390</v>
          </cell>
        </row>
        <row r="1661">
          <cell r="A1661" t="str">
            <v>MMAG2-18N8D0-I</v>
          </cell>
          <cell r="B1661" t="str">
            <v>Внутренний блок мультисистемы</v>
          </cell>
          <cell r="C1661">
            <v>40</v>
          </cell>
          <cell r="D1661">
            <v>0</v>
          </cell>
          <cell r="E1661">
            <v>28990</v>
          </cell>
        </row>
        <row r="1662">
          <cell r="A1662" t="str">
            <v>MMAG2-24N8D0-I</v>
          </cell>
          <cell r="B1662" t="str">
            <v>Внутренний блок мультисистемы</v>
          </cell>
          <cell r="C1662">
            <v>0</v>
          </cell>
          <cell r="D1662">
            <v>0</v>
          </cell>
          <cell r="E1662">
            <v>40190</v>
          </cell>
        </row>
        <row r="1663">
          <cell r="A1663" t="str">
            <v>MMAG4-09N8D0-I</v>
          </cell>
          <cell r="B1663" t="str">
            <v>Внутренний блок мультисистемы</v>
          </cell>
          <cell r="C1663" t="str">
            <v>&gt;50</v>
          </cell>
          <cell r="D1663">
            <v>0</v>
          </cell>
          <cell r="E1663">
            <v>24990</v>
          </cell>
        </row>
        <row r="1664">
          <cell r="A1664" t="str">
            <v>MMAG4-12N8D0-I</v>
          </cell>
          <cell r="B1664" t="str">
            <v>Внутренний блок мультисистемы</v>
          </cell>
          <cell r="C1664">
            <v>1</v>
          </cell>
          <cell r="D1664">
            <v>0</v>
          </cell>
          <cell r="E1664">
            <v>26990</v>
          </cell>
        </row>
        <row r="1665">
          <cell r="A1665" t="str">
            <v>MMAG4-18N8D0-I</v>
          </cell>
          <cell r="B1665" t="str">
            <v>Внутренний блок мультисистемы</v>
          </cell>
          <cell r="C1665">
            <v>25</v>
          </cell>
          <cell r="D1665">
            <v>0</v>
          </cell>
          <cell r="E1665">
            <v>37890</v>
          </cell>
        </row>
        <row r="1666">
          <cell r="A1666" t="str">
            <v>MMAG4-24N8D0-I</v>
          </cell>
          <cell r="B1666" t="str">
            <v>Внутренний блок мультисистемы</v>
          </cell>
          <cell r="C1666">
            <v>28</v>
          </cell>
          <cell r="D1666">
            <v>0</v>
          </cell>
          <cell r="E1666">
            <v>46490</v>
          </cell>
        </row>
        <row r="1667">
          <cell r="A1667" t="str">
            <v>MMCA1BU-09HRFN8</v>
          </cell>
          <cell r="B1667" t="str">
            <v>Внутренний блок мультисистемы</v>
          </cell>
          <cell r="C1667">
            <v>0</v>
          </cell>
          <cell r="D1667">
            <v>0</v>
          </cell>
          <cell r="E1667">
            <v>44690</v>
          </cell>
        </row>
        <row r="1668">
          <cell r="A1668" t="str">
            <v>MMCA1BU-12HRFN8</v>
          </cell>
          <cell r="B1668" t="str">
            <v>Внутренний блок мультисистемы</v>
          </cell>
          <cell r="C1668">
            <v>0</v>
          </cell>
          <cell r="D1668">
            <v>0</v>
          </cell>
          <cell r="E1668">
            <v>48590</v>
          </cell>
        </row>
        <row r="1669">
          <cell r="A1669" t="str">
            <v>MMCA4U-07HRFNX-Q(GA)</v>
          </cell>
          <cell r="B1669" t="str">
            <v>Внутренний блок мультисистемы</v>
          </cell>
          <cell r="C1669">
            <v>0</v>
          </cell>
          <cell r="D1669">
            <v>0</v>
          </cell>
          <cell r="E1669">
            <v>35890</v>
          </cell>
        </row>
        <row r="1670">
          <cell r="A1670" t="str">
            <v>MMCA4U-07HRFNX-Q(GA)/T-MBQ4-03A</v>
          </cell>
          <cell r="B1670" t="str">
            <v>Внутренний блок мультисистемы</v>
          </cell>
          <cell r="C1670">
            <v>0</v>
          </cell>
          <cell r="D1670">
            <v>0</v>
          </cell>
          <cell r="E1670">
            <v>39780</v>
          </cell>
        </row>
        <row r="1671">
          <cell r="A1671" t="str">
            <v>MMCA4U-09HRFNX-Q(GA)</v>
          </cell>
          <cell r="B1671" t="str">
            <v>Внутренний блок мультисистемы</v>
          </cell>
          <cell r="C1671">
            <v>0</v>
          </cell>
          <cell r="D1671">
            <v>0</v>
          </cell>
          <cell r="E1671">
            <v>38390</v>
          </cell>
        </row>
        <row r="1672">
          <cell r="A1672" t="str">
            <v>MMCA4U-09HRFNX-Q(GA)/T-MBQ4-03A</v>
          </cell>
          <cell r="B1672" t="str">
            <v>Внутренний блок мультисистемы</v>
          </cell>
          <cell r="C1672">
            <v>0</v>
          </cell>
          <cell r="D1672">
            <v>0</v>
          </cell>
          <cell r="E1672">
            <v>42280</v>
          </cell>
        </row>
        <row r="1673">
          <cell r="A1673" t="str">
            <v>MMCA4U-12HRFNX-Q(GA)</v>
          </cell>
          <cell r="B1673" t="str">
            <v>Внутренний блок мультисистемы</v>
          </cell>
          <cell r="C1673">
            <v>0</v>
          </cell>
          <cell r="D1673">
            <v>0</v>
          </cell>
          <cell r="E1673">
            <v>42090</v>
          </cell>
        </row>
        <row r="1674">
          <cell r="A1674" t="str">
            <v>MMCA4U-12HRFNX-Q(GA)/T-MBQ4-03A</v>
          </cell>
          <cell r="B1674" t="str">
            <v>Внутренний блок мультисистемы</v>
          </cell>
          <cell r="C1674">
            <v>0</v>
          </cell>
          <cell r="D1674">
            <v>0</v>
          </cell>
          <cell r="E1674">
            <v>45980</v>
          </cell>
        </row>
        <row r="1675">
          <cell r="A1675" t="str">
            <v>MMCA4U-18HRFNX-Q(GA)</v>
          </cell>
          <cell r="B1675" t="str">
            <v>Внутренний блок мультисистемы</v>
          </cell>
          <cell r="C1675">
            <v>0</v>
          </cell>
          <cell r="D1675">
            <v>0</v>
          </cell>
          <cell r="E1675">
            <v>43290</v>
          </cell>
        </row>
        <row r="1676">
          <cell r="A1676" t="str">
            <v>MMCA4U-18HRFNX-Q(GA)/T-MBQ4-03A</v>
          </cell>
          <cell r="B1676" t="str">
            <v>Внутренний блок мультисистемы</v>
          </cell>
          <cell r="C1676">
            <v>0</v>
          </cell>
          <cell r="D1676">
            <v>0</v>
          </cell>
          <cell r="E1676">
            <v>47180</v>
          </cell>
        </row>
        <row r="1677">
          <cell r="A1677" t="str">
            <v>MMCBU-09HRFN8</v>
          </cell>
          <cell r="B1677" t="str">
            <v>Внутренний блок мультисистемы</v>
          </cell>
          <cell r="C1677">
            <v>0</v>
          </cell>
          <cell r="D1677">
            <v>0</v>
          </cell>
          <cell r="E1677">
            <v>72600</v>
          </cell>
        </row>
        <row r="1678">
          <cell r="A1678" t="str">
            <v>MMCBU-12HRFN8</v>
          </cell>
          <cell r="B1678" t="str">
            <v>Внутренний блок мультисистемы</v>
          </cell>
          <cell r="C1678">
            <v>0</v>
          </cell>
          <cell r="D1678">
            <v>0</v>
          </cell>
          <cell r="E1678">
            <v>74500</v>
          </cell>
        </row>
        <row r="1679">
          <cell r="A1679" t="str">
            <v>MMCBU-18HRFN8</v>
          </cell>
          <cell r="B1679" t="str">
            <v>Внутренний блок мультисистемы</v>
          </cell>
          <cell r="C1679">
            <v>0</v>
          </cell>
          <cell r="D1679">
            <v>0</v>
          </cell>
          <cell r="E1679">
            <v>81500</v>
          </cell>
        </row>
        <row r="1680">
          <cell r="A1680" t="str">
            <v>MMFA2U-12HRFNX-Q(GA)</v>
          </cell>
          <cell r="B1680" t="str">
            <v>Внутренний блок мультисистемы</v>
          </cell>
          <cell r="C1680">
            <v>0</v>
          </cell>
          <cell r="D1680">
            <v>0</v>
          </cell>
          <cell r="E1680">
            <v>40190</v>
          </cell>
        </row>
        <row r="1681">
          <cell r="A1681" t="str">
            <v>MMFA2U-17HRFNX-Q(GA)</v>
          </cell>
          <cell r="B1681" t="str">
            <v>Внутренний блок мультисистемы</v>
          </cell>
          <cell r="C1681">
            <v>0</v>
          </cell>
          <cell r="D1681">
            <v>0</v>
          </cell>
          <cell r="E1681">
            <v>41490</v>
          </cell>
        </row>
        <row r="1682">
          <cell r="A1682" t="str">
            <v>MMFE-09N8D6-I</v>
          </cell>
          <cell r="B1682" t="str">
            <v>Внутренний блок мультисистемы</v>
          </cell>
          <cell r="C1682">
            <v>0</v>
          </cell>
          <cell r="D1682">
            <v>0</v>
          </cell>
          <cell r="E1682">
            <v>25990</v>
          </cell>
        </row>
        <row r="1683">
          <cell r="A1683" t="str">
            <v>MMFE-12N8D6-I</v>
          </cell>
          <cell r="B1683" t="str">
            <v>Внутренний блок мультисистемы</v>
          </cell>
          <cell r="C1683">
            <v>0</v>
          </cell>
          <cell r="D1683">
            <v>0</v>
          </cell>
          <cell r="E1683">
            <v>26990</v>
          </cell>
        </row>
        <row r="1684">
          <cell r="A1684" t="str">
            <v>MMFE-18N8D6-I</v>
          </cell>
          <cell r="B1684" t="str">
            <v>Внутренний блок мультисистемы</v>
          </cell>
          <cell r="C1684">
            <v>0</v>
          </cell>
          <cell r="D1684">
            <v>0</v>
          </cell>
          <cell r="E1684">
            <v>37590</v>
          </cell>
        </row>
        <row r="1685">
          <cell r="A1685" t="str">
            <v>MMFE-24N8D6-I</v>
          </cell>
          <cell r="B1685" t="str">
            <v>Внутренний блок мультисистемы</v>
          </cell>
          <cell r="C1685">
            <v>0</v>
          </cell>
          <cell r="D1685">
            <v>0</v>
          </cell>
          <cell r="E1685">
            <v>44490</v>
          </cell>
        </row>
        <row r="1686">
          <cell r="A1686" t="str">
            <v>MTIU-07NXD0P</v>
          </cell>
          <cell r="B1686" t="str">
            <v>Внутренний блок мультисистемы</v>
          </cell>
          <cell r="C1686">
            <v>0</v>
          </cell>
          <cell r="D1686">
            <v>0</v>
          </cell>
          <cell r="E1686">
            <v>43200</v>
          </cell>
        </row>
        <row r="1687">
          <cell r="A1687" t="str">
            <v>MTIU-07W1NXD0P</v>
          </cell>
          <cell r="B1687" t="str">
            <v>Внутренний блок мультисистемы</v>
          </cell>
          <cell r="C1687">
            <v>0</v>
          </cell>
          <cell r="D1687">
            <v>0</v>
          </cell>
          <cell r="E1687">
            <v>44490</v>
          </cell>
        </row>
        <row r="1688">
          <cell r="A1688" t="str">
            <v>MTIU-09NXD0P</v>
          </cell>
          <cell r="B1688" t="str">
            <v>Внутренний блок мультисистемы</v>
          </cell>
          <cell r="C1688">
            <v>0</v>
          </cell>
          <cell r="D1688">
            <v>0</v>
          </cell>
          <cell r="E1688">
            <v>43500</v>
          </cell>
        </row>
        <row r="1689">
          <cell r="A1689" t="str">
            <v>MTIU-09W1NXD0P</v>
          </cell>
          <cell r="B1689" t="str">
            <v>Внутренний блок мультисистемы</v>
          </cell>
          <cell r="C1689">
            <v>0</v>
          </cell>
          <cell r="D1689">
            <v>0</v>
          </cell>
          <cell r="E1689">
            <v>44690</v>
          </cell>
        </row>
        <row r="1690">
          <cell r="A1690" t="str">
            <v>MTIU-12HW1FNXP(GA)</v>
          </cell>
          <cell r="B1690" t="str">
            <v>Внутренний блок мультисистемы</v>
          </cell>
          <cell r="C1690">
            <v>0</v>
          </cell>
          <cell r="D1690">
            <v>0</v>
          </cell>
          <cell r="E1690">
            <v>47490</v>
          </cell>
        </row>
        <row r="1691">
          <cell r="A1691" t="str">
            <v>MTIU-18HW1FNXP(GA)</v>
          </cell>
          <cell r="B1691" t="str">
            <v>Внутренний блок мультисистемы</v>
          </cell>
          <cell r="C1691">
            <v>0</v>
          </cell>
          <cell r="D1691">
            <v>0</v>
          </cell>
          <cell r="E1691">
            <v>52890</v>
          </cell>
        </row>
        <row r="1692">
          <cell r="A1692" t="str">
            <v>MTIU-18HWFNX(GA)</v>
          </cell>
          <cell r="B1692" t="str">
            <v>Внутренний блок мультисистемы</v>
          </cell>
          <cell r="C1692">
            <v>0</v>
          </cell>
          <cell r="D1692">
            <v>0</v>
          </cell>
          <cell r="E1692">
            <v>51800</v>
          </cell>
        </row>
        <row r="1693">
          <cell r="A1693" t="str">
            <v>ASB14M2Z1R</v>
          </cell>
          <cell r="B1693" t="str">
            <v>Наружный блок мультисистемы</v>
          </cell>
          <cell r="C1693">
            <v>0</v>
          </cell>
          <cell r="D1693">
            <v>0</v>
          </cell>
          <cell r="E1693">
            <v>46290</v>
          </cell>
        </row>
        <row r="1694">
          <cell r="A1694" t="str">
            <v>ASB14M2Z1R1</v>
          </cell>
          <cell r="B1694" t="str">
            <v>Наружный блок кондиционера</v>
          </cell>
          <cell r="C1694">
            <v>0</v>
          </cell>
          <cell r="D1694">
            <v>0</v>
          </cell>
          <cell r="E1694">
            <v>47490</v>
          </cell>
        </row>
        <row r="1695">
          <cell r="A1695" t="str">
            <v>ASB18M2Z1R</v>
          </cell>
          <cell r="B1695" t="str">
            <v>Наружный блок мультисистемы</v>
          </cell>
          <cell r="C1695">
            <v>0</v>
          </cell>
          <cell r="D1695">
            <v>0</v>
          </cell>
          <cell r="E1695">
            <v>54190</v>
          </cell>
        </row>
        <row r="1696">
          <cell r="A1696" t="str">
            <v>ASB21M3Z1R</v>
          </cell>
          <cell r="B1696" t="str">
            <v>Наружный блок мультисистемы</v>
          </cell>
          <cell r="C1696">
            <v>0</v>
          </cell>
          <cell r="D1696">
            <v>0</v>
          </cell>
          <cell r="E1696">
            <v>66590</v>
          </cell>
        </row>
        <row r="1697">
          <cell r="A1697" t="str">
            <v>ASB27M3Z1R</v>
          </cell>
          <cell r="B1697" t="str">
            <v>Наружный блок мультисистемы</v>
          </cell>
          <cell r="C1697">
            <v>0</v>
          </cell>
          <cell r="D1697">
            <v>0</v>
          </cell>
          <cell r="E1697">
            <v>77690</v>
          </cell>
        </row>
        <row r="1698">
          <cell r="A1698" t="str">
            <v>ASB32M4Z1R</v>
          </cell>
          <cell r="B1698" t="str">
            <v>Наружный блок мультисистемы</v>
          </cell>
          <cell r="C1698">
            <v>0</v>
          </cell>
          <cell r="D1698">
            <v>0</v>
          </cell>
          <cell r="E1698">
            <v>108790</v>
          </cell>
        </row>
        <row r="1699">
          <cell r="A1699" t="str">
            <v>ASB42M5Z1R</v>
          </cell>
          <cell r="B1699" t="str">
            <v>Наружный блок мультисистемы</v>
          </cell>
          <cell r="C1699">
            <v>0</v>
          </cell>
          <cell r="D1699">
            <v>0</v>
          </cell>
          <cell r="E1699">
            <v>130990</v>
          </cell>
        </row>
        <row r="1700">
          <cell r="A1700" t="str">
            <v>DF100A4MS1R1</v>
          </cell>
          <cell r="B1700" t="str">
            <v>Наружный блок мультисистемы</v>
          </cell>
          <cell r="C1700">
            <v>0</v>
          </cell>
          <cell r="D1700">
            <v>0</v>
          </cell>
          <cell r="E1700">
            <v>169090</v>
          </cell>
        </row>
        <row r="1701">
          <cell r="A1701" t="str">
            <v>DF125A5MS1R1</v>
          </cell>
          <cell r="B1701" t="str">
            <v>Наружный блок мультисистемы</v>
          </cell>
          <cell r="C1701">
            <v>0</v>
          </cell>
          <cell r="D1701">
            <v>0</v>
          </cell>
          <cell r="E1701">
            <v>191990</v>
          </cell>
        </row>
        <row r="1702">
          <cell r="A1702" t="str">
            <v>DF40A2MS1R</v>
          </cell>
          <cell r="B1702" t="str">
            <v>Наружный блок мультисистемы</v>
          </cell>
          <cell r="C1702">
            <v>0</v>
          </cell>
          <cell r="D1702">
            <v>0</v>
          </cell>
          <cell r="E1702">
            <v>66490</v>
          </cell>
        </row>
        <row r="1703">
          <cell r="A1703" t="str">
            <v>DF50A2MS1R</v>
          </cell>
          <cell r="B1703" t="str">
            <v>Наружный блок мультисистемы</v>
          </cell>
          <cell r="C1703">
            <v>0</v>
          </cell>
          <cell r="D1703">
            <v>0</v>
          </cell>
          <cell r="E1703">
            <v>80890</v>
          </cell>
        </row>
        <row r="1704">
          <cell r="A1704" t="str">
            <v>DF60A3MS1R</v>
          </cell>
          <cell r="B1704" t="str">
            <v>Наружный блок мультисистемы</v>
          </cell>
          <cell r="C1704">
            <v>0</v>
          </cell>
          <cell r="D1704">
            <v>0</v>
          </cell>
          <cell r="E1704">
            <v>100590</v>
          </cell>
        </row>
        <row r="1705">
          <cell r="A1705" t="str">
            <v>DF70A3MS1R</v>
          </cell>
          <cell r="B1705" t="str">
            <v>Наружный блок мультисистемы</v>
          </cell>
          <cell r="C1705">
            <v>0</v>
          </cell>
          <cell r="D1705">
            <v>0</v>
          </cell>
          <cell r="E1705">
            <v>109590</v>
          </cell>
        </row>
        <row r="1706">
          <cell r="A1706" t="str">
            <v>DF80A4MS1R</v>
          </cell>
          <cell r="B1706" t="str">
            <v>Наружный блок мультисистемы</v>
          </cell>
          <cell r="C1706">
            <v>0</v>
          </cell>
          <cell r="D1706">
            <v>0</v>
          </cell>
          <cell r="E1706">
            <v>128690</v>
          </cell>
        </row>
        <row r="1707">
          <cell r="A1707" t="str">
            <v>2MXM40A</v>
          </cell>
          <cell r="B1707" t="str">
            <v>Наружный блок мультисистемы</v>
          </cell>
          <cell r="C1707">
            <v>0</v>
          </cell>
          <cell r="D1707">
            <v>0</v>
          </cell>
          <cell r="E1707">
            <v>223600</v>
          </cell>
        </row>
        <row r="1708">
          <cell r="A1708" t="str">
            <v>2MXM40N9</v>
          </cell>
          <cell r="B1708" t="str">
            <v>Наружный блок мультисистемы</v>
          </cell>
          <cell r="C1708">
            <v>0</v>
          </cell>
          <cell r="D1708">
            <v>0</v>
          </cell>
          <cell r="E1708">
            <v>223600</v>
          </cell>
        </row>
        <row r="1709">
          <cell r="A1709" t="str">
            <v>2MXM50A</v>
          </cell>
          <cell r="B1709" t="str">
            <v>Наружный блок мультисистемы</v>
          </cell>
          <cell r="C1709">
            <v>0</v>
          </cell>
          <cell r="D1709">
            <v>0</v>
          </cell>
          <cell r="E1709">
            <v>259700</v>
          </cell>
        </row>
        <row r="1710">
          <cell r="A1710" t="str">
            <v>2MXM68A9</v>
          </cell>
          <cell r="B1710" t="str">
            <v>Наружный блок кондиционера</v>
          </cell>
          <cell r="C1710">
            <v>0</v>
          </cell>
          <cell r="D1710">
            <v>0</v>
          </cell>
          <cell r="E1710">
            <v>365400</v>
          </cell>
        </row>
        <row r="1711">
          <cell r="A1711" t="str">
            <v>3MXM52A</v>
          </cell>
          <cell r="B1711" t="str">
            <v>Наружный блок мультисистемы</v>
          </cell>
          <cell r="C1711">
            <v>0</v>
          </cell>
          <cell r="D1711">
            <v>0</v>
          </cell>
          <cell r="E1711">
            <v>380100</v>
          </cell>
        </row>
        <row r="1712">
          <cell r="A1712" t="str">
            <v>3MXM68A</v>
          </cell>
          <cell r="B1712" t="str">
            <v>Наружный блок мультисистемы</v>
          </cell>
          <cell r="C1712">
            <v>0</v>
          </cell>
          <cell r="D1712">
            <v>0</v>
          </cell>
          <cell r="E1712">
            <v>459900</v>
          </cell>
        </row>
        <row r="1713">
          <cell r="A1713" t="str">
            <v>4MXM68A</v>
          </cell>
          <cell r="B1713" t="str">
            <v>Наружный блок мультисистемы</v>
          </cell>
          <cell r="C1713">
            <v>0</v>
          </cell>
          <cell r="D1713">
            <v>0</v>
          </cell>
          <cell r="E1713">
            <v>465100</v>
          </cell>
        </row>
        <row r="1714">
          <cell r="A1714" t="str">
            <v>4MXM80A</v>
          </cell>
          <cell r="B1714" t="str">
            <v>Наружный блок мультисистемы</v>
          </cell>
          <cell r="C1714">
            <v>0</v>
          </cell>
          <cell r="D1714">
            <v>0</v>
          </cell>
          <cell r="E1714">
            <v>561700</v>
          </cell>
        </row>
        <row r="1715">
          <cell r="A1715" t="str">
            <v>5MXM90A9</v>
          </cell>
          <cell r="B1715" t="str">
            <v>Наружный блок кондиционера</v>
          </cell>
          <cell r="C1715">
            <v>0</v>
          </cell>
          <cell r="D1715">
            <v>0</v>
          </cell>
          <cell r="E1715">
            <v>620500</v>
          </cell>
        </row>
        <row r="1716">
          <cell r="A1716" t="str">
            <v>K2MRB40HZRN1</v>
          </cell>
          <cell r="B1716" t="str">
            <v>Наружный блок мультисистемы</v>
          </cell>
          <cell r="C1716">
            <v>0</v>
          </cell>
          <cell r="D1716">
            <v>0</v>
          </cell>
          <cell r="E1716">
            <v>67990</v>
          </cell>
        </row>
        <row r="1717">
          <cell r="A1717" t="str">
            <v>K2MRB50HZRN1</v>
          </cell>
          <cell r="B1717" t="str">
            <v>Наружный блок мультисистемы</v>
          </cell>
          <cell r="C1717">
            <v>0</v>
          </cell>
          <cell r="D1717">
            <v>0</v>
          </cell>
          <cell r="E1717">
            <v>82690</v>
          </cell>
        </row>
        <row r="1718">
          <cell r="A1718" t="str">
            <v>K3MRB60HZRN1</v>
          </cell>
          <cell r="B1718" t="str">
            <v>Наружный блок мультисистемы</v>
          </cell>
          <cell r="C1718">
            <v>0</v>
          </cell>
          <cell r="D1718">
            <v>0</v>
          </cell>
          <cell r="E1718">
            <v>102790</v>
          </cell>
        </row>
        <row r="1719">
          <cell r="A1719" t="str">
            <v>K3MRB80HZRN1</v>
          </cell>
          <cell r="B1719" t="str">
            <v>Наружный блок мультисистемы</v>
          </cell>
          <cell r="C1719">
            <v>0</v>
          </cell>
          <cell r="D1719">
            <v>0</v>
          </cell>
          <cell r="E1719">
            <v>112090</v>
          </cell>
        </row>
        <row r="1720">
          <cell r="A1720" t="str">
            <v>K4MRA100HZRN1</v>
          </cell>
          <cell r="B1720" t="str">
            <v>Наружный блок мультисистемы</v>
          </cell>
          <cell r="C1720">
            <v>0</v>
          </cell>
          <cell r="D1720">
            <v>0</v>
          </cell>
          <cell r="E1720">
            <v>172990</v>
          </cell>
        </row>
        <row r="1721">
          <cell r="A1721" t="str">
            <v>K4MRA80HZRN1</v>
          </cell>
          <cell r="B1721" t="str">
            <v>Наружный блок мультисистемы</v>
          </cell>
          <cell r="C1721">
            <v>0</v>
          </cell>
          <cell r="D1721">
            <v>0</v>
          </cell>
          <cell r="E1721">
            <v>131490</v>
          </cell>
        </row>
        <row r="1722">
          <cell r="A1722" t="str">
            <v>K5MRB120HZRN1</v>
          </cell>
          <cell r="B1722" t="str">
            <v>Наружный блок мультисистемы</v>
          </cell>
          <cell r="C1722">
            <v>0</v>
          </cell>
          <cell r="D1722">
            <v>0</v>
          </cell>
          <cell r="E1722">
            <v>186490</v>
          </cell>
        </row>
        <row r="1723">
          <cell r="A1723" t="str">
            <v>K5MRBA120HZRN1</v>
          </cell>
          <cell r="B1723" t="str">
            <v>Наружный блок мультисистемы</v>
          </cell>
          <cell r="C1723">
            <v>0</v>
          </cell>
          <cell r="D1723">
            <v>0</v>
          </cell>
          <cell r="E1723">
            <v>196290</v>
          </cell>
        </row>
        <row r="1724">
          <cell r="A1724" t="str">
            <v>M2OE-18HFN8-Q1</v>
          </cell>
          <cell r="B1724" t="str">
            <v>Наружный блок мультисистемы</v>
          </cell>
          <cell r="C1724">
            <v>0</v>
          </cell>
          <cell r="D1724">
            <v>0</v>
          </cell>
          <cell r="E1724">
            <v>96990</v>
          </cell>
        </row>
        <row r="1725">
          <cell r="A1725" t="str">
            <v>M2OH-14HFN8-Q1</v>
          </cell>
          <cell r="B1725" t="str">
            <v>Наружный блок мультисистемы</v>
          </cell>
          <cell r="C1725">
            <v>0</v>
          </cell>
          <cell r="D1725">
            <v>0</v>
          </cell>
          <cell r="E1725">
            <v>79790</v>
          </cell>
        </row>
        <row r="1726">
          <cell r="A1726" t="str">
            <v>M3OA-27HFN8-Q1</v>
          </cell>
          <cell r="B1726" t="str">
            <v>Наружный блок мультисистемы</v>
          </cell>
          <cell r="C1726">
            <v>0</v>
          </cell>
          <cell r="D1726">
            <v>0</v>
          </cell>
          <cell r="E1726">
            <v>131490</v>
          </cell>
        </row>
        <row r="1727">
          <cell r="A1727" t="str">
            <v>M3OG-21HFN8-Q1</v>
          </cell>
          <cell r="B1727" t="str">
            <v>Наружный блок мультисистемы</v>
          </cell>
          <cell r="C1727">
            <v>0</v>
          </cell>
          <cell r="D1727">
            <v>0</v>
          </cell>
          <cell r="E1727">
            <v>120590</v>
          </cell>
        </row>
        <row r="1728">
          <cell r="A1728" t="str">
            <v>M4OB-36HFN8-Q1</v>
          </cell>
          <cell r="B1728" t="str">
            <v>Наружный блок мультисистемы</v>
          </cell>
          <cell r="C1728">
            <v>0</v>
          </cell>
          <cell r="D1728">
            <v>0</v>
          </cell>
          <cell r="E1728">
            <v>202990</v>
          </cell>
        </row>
        <row r="1729">
          <cell r="A1729" t="str">
            <v>M4OE-28HFN8-Q1</v>
          </cell>
          <cell r="B1729" t="str">
            <v>Наружный блок мультисистемы</v>
          </cell>
          <cell r="C1729">
            <v>0</v>
          </cell>
          <cell r="D1729">
            <v>0</v>
          </cell>
          <cell r="E1729">
            <v>154290</v>
          </cell>
        </row>
        <row r="1730">
          <cell r="A1730" t="str">
            <v>M5OE-42HFN8-Q1</v>
          </cell>
          <cell r="B1730" t="str">
            <v>Наружный блок мультисистемы</v>
          </cell>
          <cell r="C1730">
            <v>0</v>
          </cell>
          <cell r="D1730">
            <v>0</v>
          </cell>
          <cell r="E1730">
            <v>218790</v>
          </cell>
        </row>
        <row r="1731">
          <cell r="A1731" t="str">
            <v>ASJC05-NM1A</v>
          </cell>
          <cell r="B1731" t="str">
            <v>Оконный кондиционер</v>
          </cell>
          <cell r="C1731">
            <v>0</v>
          </cell>
          <cell r="D1731">
            <v>0</v>
          </cell>
          <cell r="E1731">
            <v>25500</v>
          </cell>
        </row>
        <row r="1732">
          <cell r="A1732" t="str">
            <v>ASJC07-NM1A</v>
          </cell>
          <cell r="B1732" t="str">
            <v>Оконный кондиционер</v>
          </cell>
          <cell r="C1732">
            <v>0</v>
          </cell>
          <cell r="D1732">
            <v>0</v>
          </cell>
          <cell r="E1732">
            <v>31800</v>
          </cell>
        </row>
        <row r="1733">
          <cell r="A1733" t="str">
            <v>ASJC09-NM1A</v>
          </cell>
          <cell r="B1733" t="str">
            <v>Оконный кондиционер</v>
          </cell>
          <cell r="C1733">
            <v>0</v>
          </cell>
          <cell r="D1733">
            <v>0</v>
          </cell>
          <cell r="E1733">
            <v>34000</v>
          </cell>
        </row>
        <row r="1734">
          <cell r="A1734" t="str">
            <v>ASJC12-NM1A</v>
          </cell>
          <cell r="B1734" t="str">
            <v>Оконный кондиционер</v>
          </cell>
          <cell r="C1734">
            <v>0</v>
          </cell>
          <cell r="D1734">
            <v>0</v>
          </cell>
          <cell r="E1734">
            <v>45600</v>
          </cell>
        </row>
        <row r="1735">
          <cell r="A1735" t="str">
            <v>DA100ALHS1R</v>
          </cell>
          <cell r="B1735" t="str">
            <v>Внутренний блок кондиционера</v>
          </cell>
          <cell r="C1735">
            <v>0</v>
          </cell>
          <cell r="D1735">
            <v>0</v>
          </cell>
          <cell r="E1735">
            <v>69920</v>
          </cell>
        </row>
        <row r="1736">
          <cell r="A1736" t="str">
            <v>DA100ALKS1R</v>
          </cell>
          <cell r="B1736" t="str">
            <v>Внутренний блок кондиционера</v>
          </cell>
          <cell r="C1736">
            <v>0</v>
          </cell>
          <cell r="D1736">
            <v>0</v>
          </cell>
          <cell r="E1736">
            <v>52520</v>
          </cell>
        </row>
        <row r="1737">
          <cell r="A1737" t="str">
            <v>DA100BLCS1R1</v>
          </cell>
          <cell r="B1737" t="str">
            <v>Внутренний блок кондиционера</v>
          </cell>
          <cell r="C1737">
            <v>0</v>
          </cell>
          <cell r="D1737">
            <v>0</v>
          </cell>
          <cell r="E1737">
            <v>51390</v>
          </cell>
        </row>
        <row r="1738">
          <cell r="A1738" t="str">
            <v>DA100BLHS1R1</v>
          </cell>
          <cell r="B1738" t="str">
            <v>Внутренний блок кондиционера</v>
          </cell>
          <cell r="C1738">
            <v>0</v>
          </cell>
          <cell r="D1738">
            <v>0</v>
          </cell>
          <cell r="E1738">
            <v>66390</v>
          </cell>
        </row>
        <row r="1739">
          <cell r="A1739" t="str">
            <v>DA100BLKS1R1</v>
          </cell>
          <cell r="B1739" t="str">
            <v>Внутренний блок кондиционера</v>
          </cell>
          <cell r="C1739">
            <v>0</v>
          </cell>
          <cell r="D1739">
            <v>0</v>
          </cell>
          <cell r="E1739">
            <v>69590</v>
          </cell>
        </row>
        <row r="1740">
          <cell r="A1740" t="str">
            <v>DA140ALCS1R</v>
          </cell>
          <cell r="B1740" t="str">
            <v>Внутренний блок кондиционера</v>
          </cell>
          <cell r="C1740">
            <v>0</v>
          </cell>
          <cell r="D1740">
            <v>0</v>
          </cell>
          <cell r="E1740">
            <v>56290</v>
          </cell>
        </row>
        <row r="1741">
          <cell r="A1741" t="str">
            <v>DA140ALHS1R</v>
          </cell>
          <cell r="B1741" t="str">
            <v>Внутренний блок кондиционера</v>
          </cell>
          <cell r="C1741">
            <v>0</v>
          </cell>
          <cell r="D1741">
            <v>0</v>
          </cell>
          <cell r="E1741">
            <v>86480</v>
          </cell>
        </row>
        <row r="1742">
          <cell r="A1742" t="str">
            <v>DA140ALKS1R</v>
          </cell>
          <cell r="B1742" t="str">
            <v>Внутренний блок кондиционера</v>
          </cell>
          <cell r="C1742">
            <v>0</v>
          </cell>
          <cell r="D1742">
            <v>0</v>
          </cell>
          <cell r="E1742">
            <v>60310</v>
          </cell>
        </row>
        <row r="1743">
          <cell r="A1743" t="str">
            <v>DA140BLCS1R1</v>
          </cell>
          <cell r="B1743" t="str">
            <v>Внутренний блок кондиционера</v>
          </cell>
          <cell r="C1743">
            <v>0</v>
          </cell>
          <cell r="D1743">
            <v>0</v>
          </cell>
          <cell r="E1743">
            <v>63690</v>
          </cell>
        </row>
        <row r="1744">
          <cell r="A1744" t="str">
            <v>DA140BLHS1R1</v>
          </cell>
          <cell r="B1744" t="str">
            <v>Внутренний блок кондиционера</v>
          </cell>
          <cell r="C1744">
            <v>0</v>
          </cell>
          <cell r="D1744">
            <v>0</v>
          </cell>
          <cell r="E1744">
            <v>82090</v>
          </cell>
        </row>
        <row r="1745">
          <cell r="A1745" t="str">
            <v>DA140BLKS1R1</v>
          </cell>
          <cell r="B1745" t="str">
            <v>Внутренний блок кондиционера</v>
          </cell>
          <cell r="C1745">
            <v>0</v>
          </cell>
          <cell r="D1745">
            <v>0</v>
          </cell>
          <cell r="E1745">
            <v>86590</v>
          </cell>
        </row>
        <row r="1746">
          <cell r="A1746" t="str">
            <v>DA160ALCS1R</v>
          </cell>
          <cell r="B1746" t="str">
            <v>Внутренний блок кондиционера</v>
          </cell>
          <cell r="C1746">
            <v>0</v>
          </cell>
          <cell r="D1746">
            <v>0</v>
          </cell>
          <cell r="E1746">
            <v>63690</v>
          </cell>
        </row>
        <row r="1747">
          <cell r="A1747" t="str">
            <v>DA160ALKS1R</v>
          </cell>
          <cell r="B1747" t="str">
            <v>Внутренний блок кондиционера</v>
          </cell>
          <cell r="C1747">
            <v>0</v>
          </cell>
          <cell r="D1747">
            <v>0</v>
          </cell>
          <cell r="E1747">
            <v>86120</v>
          </cell>
        </row>
        <row r="1748">
          <cell r="A1748" t="str">
            <v>DA160BLCS1R1</v>
          </cell>
          <cell r="B1748" t="str">
            <v>Внутренний блок кондиционера</v>
          </cell>
          <cell r="C1748">
            <v>0</v>
          </cell>
          <cell r="D1748">
            <v>0</v>
          </cell>
          <cell r="E1748">
            <v>71890</v>
          </cell>
        </row>
        <row r="1749">
          <cell r="A1749" t="str">
            <v>DA160BLHS1R1</v>
          </cell>
          <cell r="B1749" t="str">
            <v>Внутренний блок кондиционера</v>
          </cell>
          <cell r="C1749">
            <v>0</v>
          </cell>
          <cell r="D1749">
            <v>0</v>
          </cell>
          <cell r="E1749">
            <v>81790</v>
          </cell>
        </row>
        <row r="1750">
          <cell r="A1750" t="str">
            <v>DA160BLKS1R1</v>
          </cell>
          <cell r="B1750" t="str">
            <v>Внутренний блок кондиционера</v>
          </cell>
          <cell r="C1750">
            <v>0</v>
          </cell>
          <cell r="D1750">
            <v>0</v>
          </cell>
          <cell r="E1750">
            <v>85890</v>
          </cell>
        </row>
        <row r="1751">
          <cell r="A1751" t="str">
            <v>DA35ALFS1R</v>
          </cell>
          <cell r="B1751" t="str">
            <v>Внутренний блок кондиционера</v>
          </cell>
          <cell r="C1751">
            <v>0</v>
          </cell>
          <cell r="D1751">
            <v>0</v>
          </cell>
          <cell r="E1751">
            <v>22790</v>
          </cell>
        </row>
        <row r="1752">
          <cell r="A1752" t="str">
            <v>DA35BLFS1R1</v>
          </cell>
          <cell r="B1752" t="str">
            <v>Внутренний блок кондиционера</v>
          </cell>
          <cell r="C1752">
            <v>0</v>
          </cell>
          <cell r="D1752">
            <v>0</v>
          </cell>
          <cell r="E1752">
            <v>26190</v>
          </cell>
        </row>
        <row r="1753">
          <cell r="A1753" t="str">
            <v>DA35BLKS1R1</v>
          </cell>
          <cell r="B1753" t="str">
            <v>Внутренний блок кондиционера</v>
          </cell>
          <cell r="C1753">
            <v>0</v>
          </cell>
          <cell r="D1753">
            <v>0</v>
          </cell>
          <cell r="E1753">
            <v>31290</v>
          </cell>
        </row>
        <row r="1754">
          <cell r="A1754" t="str">
            <v>DA35BLMS1R1</v>
          </cell>
          <cell r="B1754" t="str">
            <v>Внутренний блок кондиционера</v>
          </cell>
          <cell r="C1754">
            <v>0</v>
          </cell>
          <cell r="D1754">
            <v>0</v>
          </cell>
          <cell r="E1754">
            <v>34690</v>
          </cell>
        </row>
        <row r="1755">
          <cell r="A1755" t="str">
            <v>DA50ALFS1R</v>
          </cell>
          <cell r="B1755" t="str">
            <v>Внутренний блок кондиционера</v>
          </cell>
          <cell r="C1755">
            <v>0</v>
          </cell>
          <cell r="D1755">
            <v>0</v>
          </cell>
          <cell r="E1755">
            <v>34310</v>
          </cell>
        </row>
        <row r="1756">
          <cell r="A1756" t="str">
            <v>DA50ALKS1R</v>
          </cell>
          <cell r="B1756" t="str">
            <v>Внутренний блок кондиционера</v>
          </cell>
          <cell r="C1756">
            <v>0</v>
          </cell>
          <cell r="D1756">
            <v>0</v>
          </cell>
          <cell r="E1756">
            <v>32890</v>
          </cell>
        </row>
        <row r="1757">
          <cell r="A1757" t="str">
            <v>DA50ALMS1R</v>
          </cell>
          <cell r="B1757" t="str">
            <v>Внутренний блок кондиционера</v>
          </cell>
          <cell r="C1757">
            <v>0</v>
          </cell>
          <cell r="D1757">
            <v>0</v>
          </cell>
          <cell r="E1757">
            <v>44280</v>
          </cell>
        </row>
        <row r="1758">
          <cell r="A1758" t="str">
            <v>DA50BLFS1R1</v>
          </cell>
          <cell r="B1758" t="str">
            <v>Внутренний блок кондиционера</v>
          </cell>
          <cell r="C1758">
            <v>0</v>
          </cell>
          <cell r="D1758">
            <v>0</v>
          </cell>
          <cell r="E1758">
            <v>28890</v>
          </cell>
        </row>
        <row r="1759">
          <cell r="A1759" t="str">
            <v>DA50BLKS1R1</v>
          </cell>
          <cell r="B1759" t="str">
            <v>Внутренний блок кондиционера</v>
          </cell>
          <cell r="C1759">
            <v>0</v>
          </cell>
          <cell r="D1759">
            <v>0</v>
          </cell>
          <cell r="E1759">
            <v>37490</v>
          </cell>
        </row>
        <row r="1760">
          <cell r="A1760" t="str">
            <v>DA50BLMS1R1</v>
          </cell>
          <cell r="B1760" t="str">
            <v>Внутренний блок кондиционера</v>
          </cell>
          <cell r="C1760">
            <v>0</v>
          </cell>
          <cell r="D1760">
            <v>0</v>
          </cell>
          <cell r="E1760">
            <v>35990</v>
          </cell>
        </row>
        <row r="1761">
          <cell r="A1761" t="str">
            <v>DA70ALCS1R</v>
          </cell>
          <cell r="B1761" t="str">
            <v>Внутренний блок кондиционера</v>
          </cell>
          <cell r="C1761">
            <v>0</v>
          </cell>
          <cell r="D1761">
            <v>0</v>
          </cell>
          <cell r="E1761">
            <v>31890</v>
          </cell>
        </row>
        <row r="1762">
          <cell r="A1762" t="str">
            <v>DA70ALKS1R</v>
          </cell>
          <cell r="B1762" t="str">
            <v>Внутренний блок кондиционера</v>
          </cell>
          <cell r="C1762">
            <v>0</v>
          </cell>
          <cell r="D1762">
            <v>0</v>
          </cell>
          <cell r="E1762">
            <v>43890</v>
          </cell>
        </row>
        <row r="1763">
          <cell r="A1763" t="str">
            <v>DA70BLCS1R1</v>
          </cell>
          <cell r="B1763" t="str">
            <v>Внутренний блок кондиционера</v>
          </cell>
          <cell r="C1763">
            <v>0</v>
          </cell>
          <cell r="D1763">
            <v>0</v>
          </cell>
          <cell r="E1763">
            <v>36490</v>
          </cell>
        </row>
        <row r="1764">
          <cell r="A1764" t="str">
            <v>DA70BLHS1R1</v>
          </cell>
          <cell r="B1764" t="str">
            <v>Внутренний блок кондиционера</v>
          </cell>
          <cell r="C1764">
            <v>0</v>
          </cell>
          <cell r="D1764">
            <v>0</v>
          </cell>
          <cell r="E1764">
            <v>41590</v>
          </cell>
        </row>
        <row r="1765">
          <cell r="A1765" t="str">
            <v>DA70BLKS1R1</v>
          </cell>
          <cell r="B1765" t="str">
            <v>Внутренний блок кондиционера</v>
          </cell>
          <cell r="C1765">
            <v>0</v>
          </cell>
          <cell r="D1765">
            <v>0</v>
          </cell>
          <cell r="E1765">
            <v>52290</v>
          </cell>
        </row>
        <row r="1766">
          <cell r="A1766" t="str">
            <v>FAA100B</v>
          </cell>
          <cell r="B1766" t="str">
            <v>Внутренний блок кондиционера</v>
          </cell>
          <cell r="C1766">
            <v>0</v>
          </cell>
          <cell r="D1766">
            <v>0</v>
          </cell>
          <cell r="E1766">
            <v>349600</v>
          </cell>
        </row>
        <row r="1767">
          <cell r="A1767" t="str">
            <v>FAA71B</v>
          </cell>
          <cell r="B1767" t="str">
            <v>Внутренний блок кондиционера</v>
          </cell>
          <cell r="C1767">
            <v>0</v>
          </cell>
          <cell r="D1767">
            <v>0</v>
          </cell>
          <cell r="E1767">
            <v>281400</v>
          </cell>
        </row>
        <row r="1768">
          <cell r="A1768" t="str">
            <v>FBA100A</v>
          </cell>
          <cell r="B1768" t="str">
            <v>Внутренний блок кондиционера</v>
          </cell>
          <cell r="C1768">
            <v>0</v>
          </cell>
          <cell r="D1768">
            <v>0</v>
          </cell>
          <cell r="E1768">
            <v>297100</v>
          </cell>
        </row>
        <row r="1769">
          <cell r="A1769" t="str">
            <v>FBA125A</v>
          </cell>
          <cell r="B1769" t="str">
            <v>Внутренний блок кондиционера</v>
          </cell>
          <cell r="C1769">
            <v>0</v>
          </cell>
          <cell r="D1769">
            <v>0</v>
          </cell>
          <cell r="E1769">
            <v>317100</v>
          </cell>
        </row>
        <row r="1770">
          <cell r="A1770" t="str">
            <v>FBA140A</v>
          </cell>
          <cell r="B1770" t="str">
            <v>Внутренний блок кондиционера</v>
          </cell>
          <cell r="C1770">
            <v>0</v>
          </cell>
          <cell r="D1770">
            <v>0</v>
          </cell>
          <cell r="E1770">
            <v>328600</v>
          </cell>
        </row>
        <row r="1771">
          <cell r="A1771" t="str">
            <v>FBA35A9</v>
          </cell>
          <cell r="B1771" t="str">
            <v>Внутренний блок кондиционера</v>
          </cell>
          <cell r="C1771">
            <v>0</v>
          </cell>
          <cell r="D1771">
            <v>0</v>
          </cell>
          <cell r="E1771">
            <v>166900</v>
          </cell>
        </row>
        <row r="1772">
          <cell r="A1772" t="str">
            <v>FBA50A9</v>
          </cell>
          <cell r="B1772" t="str">
            <v>Внутренний блок кондиционера</v>
          </cell>
          <cell r="C1772">
            <v>0</v>
          </cell>
          <cell r="D1772">
            <v>0</v>
          </cell>
          <cell r="E1772">
            <v>177400</v>
          </cell>
        </row>
        <row r="1773">
          <cell r="A1773" t="str">
            <v>FBA60A9</v>
          </cell>
          <cell r="B1773" t="str">
            <v>Внутренний блок кондиционера</v>
          </cell>
          <cell r="C1773">
            <v>0</v>
          </cell>
          <cell r="D1773">
            <v>0</v>
          </cell>
          <cell r="E1773">
            <v>196300</v>
          </cell>
        </row>
        <row r="1774">
          <cell r="A1774" t="str">
            <v>FBA71A9</v>
          </cell>
          <cell r="B1774" t="str">
            <v>Внутренний блок кондиционера</v>
          </cell>
          <cell r="C1774">
            <v>0</v>
          </cell>
          <cell r="D1774">
            <v>0</v>
          </cell>
          <cell r="E1774">
            <v>250900</v>
          </cell>
        </row>
        <row r="1775">
          <cell r="A1775" t="str">
            <v>FCAG100B</v>
          </cell>
          <cell r="B1775" t="str">
            <v>Внутренний блок кондиционера</v>
          </cell>
          <cell r="C1775">
            <v>0</v>
          </cell>
          <cell r="D1775">
            <v>0</v>
          </cell>
          <cell r="E1775">
            <v>240400</v>
          </cell>
        </row>
        <row r="1776">
          <cell r="A1776" t="str">
            <v>FCAG125B</v>
          </cell>
          <cell r="B1776" t="str">
            <v>Внутренний блок кондиционера</v>
          </cell>
          <cell r="C1776">
            <v>0</v>
          </cell>
          <cell r="D1776">
            <v>0</v>
          </cell>
          <cell r="E1776">
            <v>256200</v>
          </cell>
        </row>
        <row r="1777">
          <cell r="A1777" t="str">
            <v>FCAG140B</v>
          </cell>
          <cell r="B1777" t="str">
            <v>Внутренний блок кондиционера</v>
          </cell>
          <cell r="C1777">
            <v>0</v>
          </cell>
          <cell r="D1777">
            <v>0</v>
          </cell>
          <cell r="E1777">
            <v>268800</v>
          </cell>
        </row>
        <row r="1778">
          <cell r="A1778" t="str">
            <v>FCAG35B</v>
          </cell>
          <cell r="B1778" t="str">
            <v>Внутренний блок кондиционера</v>
          </cell>
          <cell r="C1778">
            <v>0</v>
          </cell>
          <cell r="D1778">
            <v>0</v>
          </cell>
          <cell r="E1778">
            <v>158500</v>
          </cell>
        </row>
        <row r="1779">
          <cell r="A1779" t="str">
            <v>FCAG50B</v>
          </cell>
          <cell r="B1779" t="str">
            <v>Внутренний блок кондиционера</v>
          </cell>
          <cell r="C1779">
            <v>0</v>
          </cell>
          <cell r="D1779">
            <v>0</v>
          </cell>
          <cell r="E1779">
            <v>171100</v>
          </cell>
        </row>
        <row r="1780">
          <cell r="A1780" t="str">
            <v>FCAG60B</v>
          </cell>
          <cell r="B1780" t="str">
            <v>Внутренний блок кондиционера</v>
          </cell>
          <cell r="C1780">
            <v>0</v>
          </cell>
          <cell r="D1780">
            <v>0</v>
          </cell>
          <cell r="E1780">
            <v>184800</v>
          </cell>
        </row>
        <row r="1781">
          <cell r="A1781" t="str">
            <v>FCAG71B</v>
          </cell>
          <cell r="B1781" t="str">
            <v>Внутренний блок кондиционера</v>
          </cell>
          <cell r="C1781">
            <v>0</v>
          </cell>
          <cell r="D1781">
            <v>0</v>
          </cell>
          <cell r="E1781">
            <v>200500</v>
          </cell>
        </row>
        <row r="1782">
          <cell r="A1782" t="str">
            <v>FDA125A</v>
          </cell>
          <cell r="B1782" t="str">
            <v>Внутренний блок кондиционера</v>
          </cell>
          <cell r="C1782">
            <v>0</v>
          </cell>
          <cell r="D1782">
            <v>0</v>
          </cell>
          <cell r="E1782">
            <v>315000</v>
          </cell>
        </row>
        <row r="1783">
          <cell r="A1783" t="str">
            <v>FDA200A</v>
          </cell>
          <cell r="B1783" t="str">
            <v>Внутренний блок кондиционера</v>
          </cell>
          <cell r="C1783">
            <v>0</v>
          </cell>
          <cell r="D1783">
            <v>0</v>
          </cell>
          <cell r="E1783">
            <v>492400</v>
          </cell>
        </row>
        <row r="1784">
          <cell r="A1784" t="str">
            <v>FDA250A</v>
          </cell>
          <cell r="B1784" t="str">
            <v>Внутренний блок кондиционера</v>
          </cell>
          <cell r="C1784">
            <v>0</v>
          </cell>
          <cell r="D1784">
            <v>0</v>
          </cell>
          <cell r="E1784">
            <v>759100</v>
          </cell>
        </row>
        <row r="1785">
          <cell r="A1785" t="str">
            <v>FFA25A9</v>
          </cell>
          <cell r="B1785" t="str">
            <v>Внутренний блок кондиционера</v>
          </cell>
          <cell r="C1785">
            <v>0</v>
          </cell>
          <cell r="D1785">
            <v>0</v>
          </cell>
          <cell r="E1785">
            <v>183700</v>
          </cell>
        </row>
        <row r="1786">
          <cell r="A1786" t="str">
            <v>FFA35A9</v>
          </cell>
          <cell r="B1786" t="str">
            <v>Внутренний блок кондиционера</v>
          </cell>
          <cell r="C1786">
            <v>0</v>
          </cell>
          <cell r="D1786">
            <v>0</v>
          </cell>
          <cell r="E1786">
            <v>194200</v>
          </cell>
        </row>
        <row r="1787">
          <cell r="A1787" t="str">
            <v>FFA50A9</v>
          </cell>
          <cell r="B1787" t="str">
            <v>Внутренний блок кондиционера</v>
          </cell>
          <cell r="C1787">
            <v>0</v>
          </cell>
          <cell r="D1787">
            <v>0</v>
          </cell>
          <cell r="E1787">
            <v>235200</v>
          </cell>
        </row>
        <row r="1788">
          <cell r="A1788" t="str">
            <v>FFA60A9</v>
          </cell>
          <cell r="B1788" t="str">
            <v>Внутренний блок кондиционера</v>
          </cell>
          <cell r="C1788">
            <v>0</v>
          </cell>
          <cell r="D1788">
            <v>0</v>
          </cell>
          <cell r="E1788">
            <v>247800</v>
          </cell>
        </row>
        <row r="1789">
          <cell r="A1789" t="str">
            <v>FHA100A</v>
          </cell>
          <cell r="B1789" t="str">
            <v>Внутренний блок кондиционера</v>
          </cell>
          <cell r="C1789">
            <v>0</v>
          </cell>
          <cell r="D1789">
            <v>0</v>
          </cell>
          <cell r="E1789">
            <v>364300</v>
          </cell>
        </row>
        <row r="1790">
          <cell r="A1790" t="str">
            <v>FHA125A</v>
          </cell>
          <cell r="B1790" t="str">
            <v>Внутренний блок кондиционера</v>
          </cell>
          <cell r="C1790">
            <v>0</v>
          </cell>
          <cell r="D1790">
            <v>0</v>
          </cell>
          <cell r="E1790">
            <v>421000</v>
          </cell>
        </row>
        <row r="1791">
          <cell r="A1791" t="str">
            <v>FHA140A</v>
          </cell>
          <cell r="B1791" t="str">
            <v>Внутренний блок кондиционера</v>
          </cell>
          <cell r="C1791">
            <v>0</v>
          </cell>
          <cell r="D1791">
            <v>0</v>
          </cell>
          <cell r="E1791">
            <v>426300</v>
          </cell>
        </row>
        <row r="1792">
          <cell r="A1792" t="str">
            <v>FHA35A9</v>
          </cell>
          <cell r="B1792" t="str">
            <v>Внутренний блок кондиционера</v>
          </cell>
          <cell r="C1792">
            <v>0</v>
          </cell>
          <cell r="D1792">
            <v>0</v>
          </cell>
          <cell r="E1792">
            <v>283500</v>
          </cell>
        </row>
        <row r="1793">
          <cell r="A1793" t="str">
            <v>FHA50A9</v>
          </cell>
          <cell r="B1793" t="str">
            <v>Внутренний блок кондиционера</v>
          </cell>
          <cell r="C1793">
            <v>0</v>
          </cell>
          <cell r="D1793">
            <v>0</v>
          </cell>
          <cell r="E1793">
            <v>306600</v>
          </cell>
        </row>
        <row r="1794">
          <cell r="A1794" t="str">
            <v>FHA60A9</v>
          </cell>
          <cell r="B1794" t="str">
            <v>Внутренний блок кондиционера</v>
          </cell>
          <cell r="C1794">
            <v>0</v>
          </cell>
          <cell r="D1794">
            <v>0</v>
          </cell>
          <cell r="E1794">
            <v>322300</v>
          </cell>
        </row>
        <row r="1795">
          <cell r="A1795" t="str">
            <v>FHA71A9</v>
          </cell>
          <cell r="B1795" t="str">
            <v>Внутренний блок кондиционера</v>
          </cell>
          <cell r="C1795">
            <v>0</v>
          </cell>
          <cell r="D1795">
            <v>0</v>
          </cell>
          <cell r="E1795">
            <v>333900</v>
          </cell>
        </row>
        <row r="1796">
          <cell r="A1796" t="str">
            <v>FNA25A9</v>
          </cell>
          <cell r="B1796" t="str">
            <v>Внутренний блок кондиционера</v>
          </cell>
          <cell r="C1796">
            <v>0</v>
          </cell>
          <cell r="D1796">
            <v>0</v>
          </cell>
          <cell r="E1796">
            <v>158500</v>
          </cell>
        </row>
        <row r="1797">
          <cell r="A1797" t="str">
            <v>FNA35A9</v>
          </cell>
          <cell r="B1797" t="str">
            <v>Внутренний блок кондиционера</v>
          </cell>
          <cell r="C1797">
            <v>0</v>
          </cell>
          <cell r="D1797">
            <v>0</v>
          </cell>
          <cell r="E1797">
            <v>150100</v>
          </cell>
        </row>
        <row r="1798">
          <cell r="A1798" t="str">
            <v>FNA50A9</v>
          </cell>
          <cell r="B1798" t="str">
            <v>Внутренний блок кондиционера</v>
          </cell>
          <cell r="C1798">
            <v>0</v>
          </cell>
          <cell r="D1798">
            <v>0</v>
          </cell>
          <cell r="E1798">
            <v>177400</v>
          </cell>
        </row>
        <row r="1799">
          <cell r="A1799" t="str">
            <v>FNA60A9</v>
          </cell>
          <cell r="B1799" t="str">
            <v>Внутренний блок кондиционера</v>
          </cell>
          <cell r="C1799">
            <v>0</v>
          </cell>
          <cell r="D1799">
            <v>0</v>
          </cell>
          <cell r="E1799">
            <v>207900</v>
          </cell>
        </row>
        <row r="1800">
          <cell r="A1800" t="str">
            <v>FUA100A</v>
          </cell>
          <cell r="B1800" t="str">
            <v>Внутренний блок кондиционера</v>
          </cell>
          <cell r="C1800">
            <v>0</v>
          </cell>
          <cell r="D1800">
            <v>0</v>
          </cell>
          <cell r="E1800">
            <v>531300</v>
          </cell>
        </row>
        <row r="1801">
          <cell r="A1801" t="str">
            <v>FUA125A</v>
          </cell>
          <cell r="B1801" t="str">
            <v>Внутренний блок кондиционера</v>
          </cell>
          <cell r="C1801">
            <v>0</v>
          </cell>
          <cell r="D1801">
            <v>0</v>
          </cell>
          <cell r="E1801">
            <v>550200</v>
          </cell>
        </row>
        <row r="1802">
          <cell r="A1802" t="str">
            <v>FUA71A</v>
          </cell>
          <cell r="B1802" t="str">
            <v>Внутренний блок кондиционера</v>
          </cell>
          <cell r="C1802">
            <v>0</v>
          </cell>
          <cell r="D1802">
            <v>0</v>
          </cell>
          <cell r="E1802">
            <v>495600</v>
          </cell>
        </row>
        <row r="1803">
          <cell r="A1803" t="str">
            <v>FVA140A</v>
          </cell>
          <cell r="B1803" t="str">
            <v>Внутренний блок кондиционера</v>
          </cell>
          <cell r="C1803">
            <v>0</v>
          </cell>
          <cell r="D1803">
            <v>0</v>
          </cell>
          <cell r="E1803">
            <v>412600</v>
          </cell>
        </row>
        <row r="1804">
          <cell r="A1804" t="str">
            <v>KSCB105HZAN1</v>
          </cell>
          <cell r="B1804" t="str">
            <v>Внутренний блок кондиционера</v>
          </cell>
          <cell r="C1804">
            <v>0</v>
          </cell>
          <cell r="D1804">
            <v>0</v>
          </cell>
          <cell r="E1804">
            <v>66300</v>
          </cell>
        </row>
        <row r="1805">
          <cell r="A1805" t="str">
            <v>KSCB105HZRN1W</v>
          </cell>
          <cell r="B1805" t="str">
            <v>Внутренний блок кондиционера</v>
          </cell>
          <cell r="C1805">
            <v>0</v>
          </cell>
          <cell r="D1805">
            <v>0</v>
          </cell>
          <cell r="E1805">
            <v>68990</v>
          </cell>
        </row>
        <row r="1806">
          <cell r="A1806" t="str">
            <v>KSCB140HZRN1W</v>
          </cell>
          <cell r="B1806" t="str">
            <v>Внутренний блок кондиционера</v>
          </cell>
          <cell r="C1806">
            <v>0</v>
          </cell>
          <cell r="D1806">
            <v>0</v>
          </cell>
          <cell r="E1806">
            <v>85390</v>
          </cell>
        </row>
        <row r="1807">
          <cell r="A1807" t="str">
            <v>KSCB165HZAN1</v>
          </cell>
          <cell r="B1807" t="str">
            <v>Внутренний блок кондиционера</v>
          </cell>
          <cell r="C1807">
            <v>0</v>
          </cell>
          <cell r="D1807">
            <v>0</v>
          </cell>
          <cell r="E1807">
            <v>98008</v>
          </cell>
        </row>
        <row r="1808">
          <cell r="A1808" t="str">
            <v>KSCB165HZRN1W</v>
          </cell>
          <cell r="B1808" t="str">
            <v>Внутренний блок кондиционера</v>
          </cell>
          <cell r="C1808">
            <v>0</v>
          </cell>
          <cell r="D1808">
            <v>0</v>
          </cell>
          <cell r="E1808">
            <v>84990</v>
          </cell>
        </row>
        <row r="1809">
          <cell r="A1809" t="str">
            <v>KSCB53HZAN1</v>
          </cell>
          <cell r="B1809" t="str">
            <v>Внутренний блок кондиционера</v>
          </cell>
          <cell r="C1809">
            <v>0</v>
          </cell>
          <cell r="D1809">
            <v>0</v>
          </cell>
          <cell r="E1809">
            <v>37000</v>
          </cell>
        </row>
        <row r="1810">
          <cell r="A1810" t="str">
            <v>KSCB53HZRN1W</v>
          </cell>
          <cell r="B1810" t="str">
            <v>Внутренний блок кондиционера</v>
          </cell>
          <cell r="C1810">
            <v>0</v>
          </cell>
          <cell r="D1810">
            <v>0</v>
          </cell>
          <cell r="E1810">
            <v>37490</v>
          </cell>
        </row>
        <row r="1811">
          <cell r="A1811" t="str">
            <v>KSCB70HZAN1</v>
          </cell>
          <cell r="B1811" t="str">
            <v>Внутренний блок кондиционера</v>
          </cell>
          <cell r="C1811">
            <v>0</v>
          </cell>
          <cell r="D1811">
            <v>0</v>
          </cell>
          <cell r="E1811">
            <v>40790</v>
          </cell>
        </row>
        <row r="1812">
          <cell r="A1812" t="str">
            <v>KSCB70HZRN1W</v>
          </cell>
          <cell r="B1812" t="str">
            <v>Внутренний блок кондиционера</v>
          </cell>
          <cell r="C1812">
            <v>0</v>
          </cell>
          <cell r="D1812">
            <v>0</v>
          </cell>
          <cell r="E1812">
            <v>43290</v>
          </cell>
        </row>
        <row r="1813">
          <cell r="A1813" t="str">
            <v>KSFV140XFAN3</v>
          </cell>
          <cell r="B1813" t="str">
            <v>Внутренний блок кондиционера</v>
          </cell>
          <cell r="C1813">
            <v>0</v>
          </cell>
          <cell r="D1813">
            <v>0</v>
          </cell>
          <cell r="E1813">
            <v>90790</v>
          </cell>
        </row>
        <row r="1814">
          <cell r="A1814" t="str">
            <v>KSFV176XFAN3</v>
          </cell>
          <cell r="B1814" t="str">
            <v>Внутренний блок кондиционера</v>
          </cell>
          <cell r="C1814">
            <v>0</v>
          </cell>
          <cell r="D1814">
            <v>0</v>
          </cell>
          <cell r="E1814">
            <v>105190</v>
          </cell>
        </row>
        <row r="1815">
          <cell r="A1815" t="str">
            <v>KSFV70XFAN1</v>
          </cell>
          <cell r="B1815" t="str">
            <v>Внутренний блок кондиционера</v>
          </cell>
          <cell r="C1815">
            <v>0</v>
          </cell>
          <cell r="D1815">
            <v>0</v>
          </cell>
          <cell r="E1815">
            <v>53190</v>
          </cell>
        </row>
        <row r="1816">
          <cell r="A1816" t="str">
            <v>KSFY70XFAN1</v>
          </cell>
          <cell r="B1816" t="str">
            <v>Внутренний блок кондиционера</v>
          </cell>
          <cell r="C1816">
            <v>0</v>
          </cell>
          <cell r="D1816">
            <v>0</v>
          </cell>
          <cell r="E1816">
            <v>52300</v>
          </cell>
        </row>
        <row r="1817">
          <cell r="A1817" t="str">
            <v>KSHE176HFAN3</v>
          </cell>
          <cell r="B1817" t="str">
            <v>Внутренний блок кондиционера</v>
          </cell>
          <cell r="C1817">
            <v>0</v>
          </cell>
          <cell r="D1817">
            <v>0</v>
          </cell>
          <cell r="E1817">
            <v>52890</v>
          </cell>
        </row>
        <row r="1818">
          <cell r="A1818" t="str">
            <v>KSHF105HFAN3</v>
          </cell>
          <cell r="B1818" t="str">
            <v>Внутренний блок кондиционера</v>
          </cell>
          <cell r="C1818">
            <v>0</v>
          </cell>
          <cell r="D1818">
            <v>0</v>
          </cell>
          <cell r="E1818">
            <v>62290</v>
          </cell>
        </row>
        <row r="1819">
          <cell r="A1819" t="str">
            <v>KSHF140HFAN3</v>
          </cell>
          <cell r="B1819" t="str">
            <v>Внутренний блок кондиционера</v>
          </cell>
          <cell r="C1819">
            <v>0</v>
          </cell>
          <cell r="D1819">
            <v>0</v>
          </cell>
          <cell r="E1819">
            <v>52490</v>
          </cell>
        </row>
        <row r="1820">
          <cell r="A1820" t="str">
            <v>KSHFA70HFAN1</v>
          </cell>
          <cell r="B1820" t="str">
            <v>Внутренний блок кондиционера</v>
          </cell>
          <cell r="C1820">
            <v>0</v>
          </cell>
          <cell r="D1820">
            <v>0</v>
          </cell>
          <cell r="E1820">
            <v>44690</v>
          </cell>
        </row>
        <row r="1821">
          <cell r="A1821" t="str">
            <v>KSHFB53HFAN1</v>
          </cell>
          <cell r="B1821" t="str">
            <v>Внутренний блок кондиционера</v>
          </cell>
          <cell r="C1821">
            <v>0</v>
          </cell>
          <cell r="D1821">
            <v>0</v>
          </cell>
          <cell r="E1821">
            <v>35990</v>
          </cell>
        </row>
        <row r="1822">
          <cell r="A1822" t="str">
            <v>KSHG105HFAN1</v>
          </cell>
          <cell r="B1822" t="str">
            <v>Внутренний блок кондиционера</v>
          </cell>
          <cell r="C1822">
            <v>0</v>
          </cell>
          <cell r="D1822">
            <v>0</v>
          </cell>
          <cell r="E1822">
            <v>62290</v>
          </cell>
        </row>
        <row r="1823">
          <cell r="A1823" t="str">
            <v>KSHG140HFAN1</v>
          </cell>
          <cell r="B1823" t="str">
            <v>Внутренний блок кондиционера</v>
          </cell>
          <cell r="C1823">
            <v>0</v>
          </cell>
          <cell r="D1823">
            <v>0</v>
          </cell>
          <cell r="E1823">
            <v>69090</v>
          </cell>
        </row>
        <row r="1824">
          <cell r="A1824" t="str">
            <v>KSHG176HFAN1</v>
          </cell>
          <cell r="B1824" t="str">
            <v>Внутренний блок кондиционера</v>
          </cell>
          <cell r="C1824">
            <v>0</v>
          </cell>
          <cell r="D1824">
            <v>0</v>
          </cell>
          <cell r="E1824">
            <v>82090</v>
          </cell>
        </row>
        <row r="1825">
          <cell r="A1825" t="str">
            <v>KSHG70HFAN1</v>
          </cell>
          <cell r="B1825" t="str">
            <v>Внутренний блок кондиционера</v>
          </cell>
          <cell r="C1825">
            <v>0</v>
          </cell>
          <cell r="D1825">
            <v>0</v>
          </cell>
          <cell r="E1825">
            <v>44690</v>
          </cell>
        </row>
        <row r="1826">
          <cell r="A1826" t="str">
            <v>KSKG105HFAN1</v>
          </cell>
          <cell r="B1826" t="str">
            <v>Внутренний блок кондиционера</v>
          </cell>
          <cell r="C1826">
            <v>0</v>
          </cell>
          <cell r="D1826">
            <v>0</v>
          </cell>
          <cell r="E1826">
            <v>68390</v>
          </cell>
        </row>
        <row r="1827">
          <cell r="A1827" t="str">
            <v>KSKG140HFAN1</v>
          </cell>
          <cell r="B1827" t="str">
            <v>Внутренний блок кондиционера</v>
          </cell>
          <cell r="C1827">
            <v>0</v>
          </cell>
          <cell r="D1827">
            <v>0</v>
          </cell>
          <cell r="E1827">
            <v>78990</v>
          </cell>
        </row>
        <row r="1828">
          <cell r="A1828" t="str">
            <v>KSKG176HFAN1</v>
          </cell>
          <cell r="B1828" t="str">
            <v>Внутренний блок кондиционера</v>
          </cell>
          <cell r="C1828">
            <v>0</v>
          </cell>
          <cell r="D1828">
            <v>0</v>
          </cell>
          <cell r="E1828">
            <v>90390</v>
          </cell>
        </row>
        <row r="1829">
          <cell r="A1829" t="str">
            <v>KSKG70HFAN1</v>
          </cell>
          <cell r="B1829" t="str">
            <v>Внутренний блок кондиционера</v>
          </cell>
          <cell r="C1829">
            <v>0</v>
          </cell>
          <cell r="D1829">
            <v>0</v>
          </cell>
          <cell r="E1829">
            <v>50290</v>
          </cell>
        </row>
        <row r="1830">
          <cell r="A1830" t="str">
            <v>KSKR105HFAN3R</v>
          </cell>
          <cell r="B1830" t="str">
            <v>Внутренний блок кондиционера</v>
          </cell>
          <cell r="C1830">
            <v>0</v>
          </cell>
          <cell r="D1830">
            <v>0</v>
          </cell>
          <cell r="E1830">
            <v>63800</v>
          </cell>
        </row>
        <row r="1831">
          <cell r="A1831" t="str">
            <v>KSKR140HFAN3R</v>
          </cell>
          <cell r="B1831" t="str">
            <v>Внутренний блок кондиционера</v>
          </cell>
          <cell r="C1831">
            <v>0</v>
          </cell>
          <cell r="D1831">
            <v>0</v>
          </cell>
          <cell r="E1831">
            <v>57000</v>
          </cell>
        </row>
        <row r="1832">
          <cell r="A1832" t="str">
            <v>KSKR176HFAN3R</v>
          </cell>
          <cell r="B1832" t="str">
            <v>Внутренний блок кондиционера</v>
          </cell>
          <cell r="C1832">
            <v>0</v>
          </cell>
          <cell r="D1832">
            <v>0</v>
          </cell>
          <cell r="E1832">
            <v>55300</v>
          </cell>
        </row>
        <row r="1833">
          <cell r="A1833" t="str">
            <v>KSKRA53HFAN1R</v>
          </cell>
          <cell r="B1833" t="str">
            <v>Внутренний блок кондиционера</v>
          </cell>
          <cell r="C1833">
            <v>0</v>
          </cell>
          <cell r="D1833">
            <v>0</v>
          </cell>
          <cell r="E1833">
            <v>37490</v>
          </cell>
        </row>
        <row r="1834">
          <cell r="A1834" t="str">
            <v>KSKRA70HFAN1R</v>
          </cell>
          <cell r="B1834" t="str">
            <v>Внутренний блок кондиционера</v>
          </cell>
          <cell r="C1834">
            <v>0</v>
          </cell>
          <cell r="D1834">
            <v>0</v>
          </cell>
          <cell r="E1834">
            <v>46800</v>
          </cell>
        </row>
        <row r="1835">
          <cell r="A1835" t="str">
            <v>KSMB105HZAN1R</v>
          </cell>
          <cell r="B1835" t="str">
            <v>Внутренний блок кондиционера</v>
          </cell>
          <cell r="C1835">
            <v>0</v>
          </cell>
          <cell r="D1835">
            <v>0</v>
          </cell>
          <cell r="E1835">
            <v>69300</v>
          </cell>
        </row>
        <row r="1836">
          <cell r="A1836" t="str">
            <v>KSMB105HZRN1W</v>
          </cell>
          <cell r="B1836" t="str">
            <v>Внутренний блок кондиционера</v>
          </cell>
          <cell r="C1836">
            <v>0</v>
          </cell>
          <cell r="D1836">
            <v>0</v>
          </cell>
          <cell r="E1836">
            <v>72290</v>
          </cell>
        </row>
        <row r="1837">
          <cell r="A1837" t="str">
            <v>KSMB140HZAN1R</v>
          </cell>
          <cell r="B1837" t="str">
            <v>Внутренний блок кондиционера</v>
          </cell>
          <cell r="C1837">
            <v>0</v>
          </cell>
          <cell r="D1837">
            <v>0</v>
          </cell>
          <cell r="E1837">
            <v>72190</v>
          </cell>
        </row>
        <row r="1838">
          <cell r="A1838" t="str">
            <v>KSMB140HZRN1W</v>
          </cell>
          <cell r="B1838" t="str">
            <v>Внутренний блок кондиционера</v>
          </cell>
          <cell r="C1838">
            <v>0</v>
          </cell>
          <cell r="D1838">
            <v>0</v>
          </cell>
          <cell r="E1838">
            <v>89990</v>
          </cell>
        </row>
        <row r="1839">
          <cell r="A1839" t="str">
            <v>KSMB165HZAN1R</v>
          </cell>
          <cell r="B1839" t="str">
            <v>Внутренний блок кондиционера</v>
          </cell>
          <cell r="C1839">
            <v>0</v>
          </cell>
          <cell r="D1839">
            <v>0</v>
          </cell>
          <cell r="E1839">
            <v>84200</v>
          </cell>
        </row>
        <row r="1840">
          <cell r="A1840" t="str">
            <v>KSMB165HZRN1W</v>
          </cell>
          <cell r="B1840" t="str">
            <v>Внутренний блок кондиционера</v>
          </cell>
          <cell r="C1840">
            <v>0</v>
          </cell>
          <cell r="D1840">
            <v>0</v>
          </cell>
          <cell r="E1840">
            <v>89190</v>
          </cell>
        </row>
        <row r="1841">
          <cell r="A1841" t="str">
            <v>KSMB35HZRN1W</v>
          </cell>
          <cell r="B1841" t="str">
            <v>Внутренний блок кондиционера</v>
          </cell>
          <cell r="C1841">
            <v>0</v>
          </cell>
          <cell r="D1841">
            <v>0</v>
          </cell>
          <cell r="E1841">
            <v>32390</v>
          </cell>
        </row>
        <row r="1842">
          <cell r="A1842" t="str">
            <v>KSMB53HZAN1R</v>
          </cell>
          <cell r="B1842" t="str">
            <v>Внутренний блок кондиционера</v>
          </cell>
          <cell r="C1842">
            <v>0</v>
          </cell>
          <cell r="D1842">
            <v>0</v>
          </cell>
          <cell r="E1842">
            <v>46194</v>
          </cell>
        </row>
        <row r="1843">
          <cell r="A1843" t="str">
            <v>KSMB53HZRN1W</v>
          </cell>
          <cell r="B1843" t="str">
            <v>Внутренний блок кондиционера</v>
          </cell>
          <cell r="C1843">
            <v>0</v>
          </cell>
          <cell r="D1843">
            <v>0</v>
          </cell>
          <cell r="E1843">
            <v>38990</v>
          </cell>
        </row>
        <row r="1844">
          <cell r="A1844" t="str">
            <v>KSMB70HZRN1W</v>
          </cell>
          <cell r="B1844" t="str">
            <v>Внутренний блок кондиционера</v>
          </cell>
          <cell r="C1844">
            <v>0</v>
          </cell>
          <cell r="D1844">
            <v>0</v>
          </cell>
          <cell r="E1844">
            <v>54390</v>
          </cell>
        </row>
        <row r="1845">
          <cell r="A1845" t="str">
            <v>KSMD105HZRN1W</v>
          </cell>
          <cell r="B1845" t="str">
            <v>Внутренний блок кондиционера</v>
          </cell>
          <cell r="C1845">
            <v>0</v>
          </cell>
          <cell r="D1845">
            <v>0</v>
          </cell>
          <cell r="E1845">
            <v>72290</v>
          </cell>
        </row>
        <row r="1846">
          <cell r="A1846" t="str">
            <v>KSMD140HZRN1W</v>
          </cell>
          <cell r="B1846" t="str">
            <v>Внутренний блок кондиционера</v>
          </cell>
          <cell r="C1846">
            <v>0</v>
          </cell>
          <cell r="D1846">
            <v>0</v>
          </cell>
          <cell r="E1846">
            <v>89990</v>
          </cell>
        </row>
        <row r="1847">
          <cell r="A1847" t="str">
            <v>KSMD165HZRN1W</v>
          </cell>
          <cell r="B1847" t="str">
            <v>Внутренний блок кондиционера</v>
          </cell>
          <cell r="C1847">
            <v>0</v>
          </cell>
          <cell r="D1847">
            <v>0</v>
          </cell>
          <cell r="E1847">
            <v>89190</v>
          </cell>
        </row>
        <row r="1848">
          <cell r="A1848" t="str">
            <v>KSMD35HZRN1W</v>
          </cell>
          <cell r="B1848" t="str">
            <v>Внутренний блок кондиционера</v>
          </cell>
          <cell r="C1848">
            <v>0</v>
          </cell>
          <cell r="D1848">
            <v>0</v>
          </cell>
          <cell r="E1848">
            <v>32390</v>
          </cell>
        </row>
        <row r="1849">
          <cell r="A1849" t="str">
            <v>KSMD53HZRN1W</v>
          </cell>
          <cell r="B1849" t="str">
            <v>Внутренний блок кондиционера</v>
          </cell>
          <cell r="C1849">
            <v>0</v>
          </cell>
          <cell r="D1849">
            <v>0</v>
          </cell>
          <cell r="E1849">
            <v>38990</v>
          </cell>
        </row>
        <row r="1850">
          <cell r="A1850" t="str">
            <v>KSMD70HZRN1W</v>
          </cell>
          <cell r="B1850" t="str">
            <v>Внутренний блок кондиционера</v>
          </cell>
          <cell r="C1850">
            <v>0</v>
          </cell>
          <cell r="D1850">
            <v>0</v>
          </cell>
          <cell r="E1850">
            <v>54390</v>
          </cell>
        </row>
        <row r="1851">
          <cell r="A1851" t="str">
            <v>KSTR140HFAN3R</v>
          </cell>
          <cell r="B1851" t="str">
            <v>Внутренний блок кондиционера</v>
          </cell>
          <cell r="C1851">
            <v>0</v>
          </cell>
          <cell r="D1851">
            <v>0</v>
          </cell>
          <cell r="E1851">
            <v>103390</v>
          </cell>
        </row>
        <row r="1852">
          <cell r="A1852" t="str">
            <v>KSTR176HFAN3R</v>
          </cell>
          <cell r="B1852" t="str">
            <v>Внутренний блок кондиционера</v>
          </cell>
          <cell r="C1852">
            <v>0</v>
          </cell>
          <cell r="D1852">
            <v>0</v>
          </cell>
          <cell r="E1852">
            <v>96590</v>
          </cell>
        </row>
        <row r="1853">
          <cell r="A1853" t="str">
            <v>KSTU280HZAN1</v>
          </cell>
          <cell r="B1853" t="str">
            <v>Внутренний блок кондиционера</v>
          </cell>
          <cell r="C1853">
            <v>0</v>
          </cell>
          <cell r="D1853">
            <v>0</v>
          </cell>
          <cell r="E1853">
            <v>243790</v>
          </cell>
        </row>
        <row r="1854">
          <cell r="A1854" t="str">
            <v>KSTU440HFAN1</v>
          </cell>
          <cell r="B1854" t="str">
            <v>Внутренний блок кондиционера</v>
          </cell>
          <cell r="C1854">
            <v>0</v>
          </cell>
          <cell r="D1854">
            <v>0</v>
          </cell>
          <cell r="E1854">
            <v>419090</v>
          </cell>
        </row>
        <row r="1855">
          <cell r="A1855" t="str">
            <v>KSTU560HFAN1</v>
          </cell>
          <cell r="B1855" t="str">
            <v>Внутренний блок кондиционера</v>
          </cell>
          <cell r="C1855">
            <v>0</v>
          </cell>
          <cell r="D1855">
            <v>0</v>
          </cell>
          <cell r="E1855">
            <v>445690</v>
          </cell>
        </row>
        <row r="1856">
          <cell r="A1856" t="str">
            <v>KSTUA280HZAN1</v>
          </cell>
          <cell r="B1856" t="str">
            <v>Внутренний блок кондиционера</v>
          </cell>
          <cell r="C1856">
            <v>0</v>
          </cell>
          <cell r="D1856">
            <v>0</v>
          </cell>
          <cell r="E1856">
            <v>209290</v>
          </cell>
        </row>
        <row r="1857">
          <cell r="A1857" t="str">
            <v>KSVB105HZRN1W</v>
          </cell>
          <cell r="B1857" t="str">
            <v>Внутренний блок кондиционера</v>
          </cell>
          <cell r="C1857">
            <v>0</v>
          </cell>
          <cell r="D1857">
            <v>0</v>
          </cell>
          <cell r="E1857">
            <v>54490</v>
          </cell>
        </row>
        <row r="1858">
          <cell r="A1858" t="str">
            <v>KSVB140HZRN1W</v>
          </cell>
          <cell r="B1858" t="str">
            <v>Внутренний блок кондиционера</v>
          </cell>
          <cell r="C1858">
            <v>0</v>
          </cell>
          <cell r="D1858">
            <v>0</v>
          </cell>
          <cell r="E1858">
            <v>67290</v>
          </cell>
        </row>
        <row r="1859">
          <cell r="A1859" t="str">
            <v>KSVB165HZAN1R</v>
          </cell>
          <cell r="B1859" t="str">
            <v>Внутренний блок кондиционера</v>
          </cell>
          <cell r="C1859">
            <v>0</v>
          </cell>
          <cell r="D1859">
            <v>0</v>
          </cell>
          <cell r="E1859">
            <v>71300</v>
          </cell>
        </row>
        <row r="1860">
          <cell r="A1860" t="str">
            <v>KSVB165HZRN1W</v>
          </cell>
          <cell r="B1860" t="str">
            <v>Внутренний блок кондиционера</v>
          </cell>
          <cell r="C1860">
            <v>0</v>
          </cell>
          <cell r="D1860">
            <v>0</v>
          </cell>
          <cell r="E1860">
            <v>75790</v>
          </cell>
        </row>
        <row r="1861">
          <cell r="A1861" t="str">
            <v>KSVB70HZAN1R</v>
          </cell>
          <cell r="B1861" t="str">
            <v>Внутренний блок кондиционера</v>
          </cell>
          <cell r="C1861">
            <v>0</v>
          </cell>
          <cell r="D1861">
            <v>0</v>
          </cell>
          <cell r="E1861">
            <v>39800</v>
          </cell>
        </row>
        <row r="1862">
          <cell r="A1862" t="str">
            <v>KSVB70HZRN1W</v>
          </cell>
          <cell r="B1862" t="str">
            <v>Внутренний блок кондиционера</v>
          </cell>
          <cell r="C1862">
            <v>0</v>
          </cell>
          <cell r="D1862">
            <v>0</v>
          </cell>
          <cell r="E1862">
            <v>38990</v>
          </cell>
        </row>
        <row r="1863">
          <cell r="A1863" t="str">
            <v>KSVG105HFAN1</v>
          </cell>
          <cell r="B1863" t="str">
            <v>Внутренний блок кондиционера</v>
          </cell>
          <cell r="C1863">
            <v>0</v>
          </cell>
          <cell r="D1863">
            <v>0</v>
          </cell>
          <cell r="E1863">
            <v>47490</v>
          </cell>
        </row>
        <row r="1864">
          <cell r="A1864" t="str">
            <v>KSVG140HFAN1</v>
          </cell>
          <cell r="B1864" t="str">
            <v>Внутренний блок кондиционера</v>
          </cell>
          <cell r="C1864">
            <v>0</v>
          </cell>
          <cell r="D1864">
            <v>0</v>
          </cell>
          <cell r="E1864">
            <v>57290</v>
          </cell>
        </row>
        <row r="1865">
          <cell r="A1865" t="str">
            <v>KSVG176HFAN1</v>
          </cell>
          <cell r="B1865" t="str">
            <v>Внутренний блок кондиционера</v>
          </cell>
          <cell r="C1865">
            <v>0</v>
          </cell>
          <cell r="D1865">
            <v>0</v>
          </cell>
          <cell r="E1865">
            <v>78290</v>
          </cell>
        </row>
        <row r="1866">
          <cell r="A1866" t="str">
            <v>KSVG70HFAN1</v>
          </cell>
          <cell r="B1866" t="str">
            <v>Внутренний блок кондиционера</v>
          </cell>
          <cell r="C1866">
            <v>0</v>
          </cell>
          <cell r="D1866">
            <v>0</v>
          </cell>
          <cell r="E1866">
            <v>33890</v>
          </cell>
        </row>
        <row r="1867">
          <cell r="A1867" t="str">
            <v>KSVT105HFAN3R</v>
          </cell>
          <cell r="B1867" t="str">
            <v>Внутренний блок кондиционера</v>
          </cell>
          <cell r="C1867">
            <v>0</v>
          </cell>
          <cell r="D1867">
            <v>0</v>
          </cell>
          <cell r="E1867">
            <v>47490</v>
          </cell>
        </row>
        <row r="1868">
          <cell r="A1868" t="str">
            <v>KSVT140HFAN3R</v>
          </cell>
          <cell r="B1868" t="str">
            <v>Внутренний блок кондиционера</v>
          </cell>
          <cell r="C1868">
            <v>0</v>
          </cell>
          <cell r="D1868">
            <v>0</v>
          </cell>
          <cell r="E1868">
            <v>40690</v>
          </cell>
        </row>
        <row r="1869">
          <cell r="A1869" t="str">
            <v>KSVT176HFAN3R</v>
          </cell>
          <cell r="B1869" t="str">
            <v>Внутренний блок кондиционера</v>
          </cell>
          <cell r="C1869">
            <v>0</v>
          </cell>
          <cell r="D1869">
            <v>0</v>
          </cell>
          <cell r="E1869">
            <v>49090</v>
          </cell>
        </row>
        <row r="1870">
          <cell r="A1870" t="str">
            <v>KSVT70HFAN1R</v>
          </cell>
          <cell r="B1870" t="str">
            <v>Внутренний блок кондиционера</v>
          </cell>
          <cell r="C1870">
            <v>0</v>
          </cell>
          <cell r="D1870">
            <v>0</v>
          </cell>
          <cell r="E1870">
            <v>33890</v>
          </cell>
        </row>
        <row r="1871">
          <cell r="A1871" t="str">
            <v>KSZB35HZAN1R</v>
          </cell>
          <cell r="B1871" t="str">
            <v>Внутренний блок кондиционера</v>
          </cell>
          <cell r="C1871">
            <v>0</v>
          </cell>
          <cell r="D1871">
            <v>0</v>
          </cell>
          <cell r="E1871">
            <v>27800</v>
          </cell>
        </row>
        <row r="1872">
          <cell r="A1872" t="str">
            <v>KSZB35HZRN1W</v>
          </cell>
          <cell r="B1872" t="str">
            <v>Внутренний блок кондиционера</v>
          </cell>
          <cell r="C1872">
            <v>0</v>
          </cell>
          <cell r="D1872">
            <v>0</v>
          </cell>
          <cell r="E1872">
            <v>27890</v>
          </cell>
        </row>
        <row r="1873">
          <cell r="A1873" t="str">
            <v>KSZB53HZAN1R</v>
          </cell>
          <cell r="B1873" t="str">
            <v>Внутренний блок кондиционера</v>
          </cell>
          <cell r="C1873">
            <v>0</v>
          </cell>
          <cell r="D1873">
            <v>0</v>
          </cell>
          <cell r="E1873">
            <v>30300</v>
          </cell>
        </row>
        <row r="1874">
          <cell r="A1874" t="str">
            <v>KSZB53HZRN1W</v>
          </cell>
          <cell r="B1874" t="str">
            <v>Внутренний блок кондиционера</v>
          </cell>
          <cell r="C1874">
            <v>0</v>
          </cell>
          <cell r="D1874">
            <v>0</v>
          </cell>
          <cell r="E1874">
            <v>30790</v>
          </cell>
        </row>
        <row r="1875">
          <cell r="A1875" t="str">
            <v>KSZG35HFAN1</v>
          </cell>
          <cell r="B1875" t="str">
            <v>Внутренний блок кондиционера</v>
          </cell>
          <cell r="C1875">
            <v>0</v>
          </cell>
          <cell r="D1875">
            <v>0</v>
          </cell>
          <cell r="E1875">
            <v>24190</v>
          </cell>
        </row>
        <row r="1876">
          <cell r="A1876" t="str">
            <v>KSZG53HFAN1</v>
          </cell>
          <cell r="B1876" t="str">
            <v>Внутренний блок кондиционера</v>
          </cell>
          <cell r="C1876">
            <v>0</v>
          </cell>
          <cell r="D1876">
            <v>0</v>
          </cell>
          <cell r="E1876">
            <v>26090</v>
          </cell>
        </row>
        <row r="1877">
          <cell r="A1877" t="str">
            <v>KSZT35HFAN1</v>
          </cell>
          <cell r="B1877" t="str">
            <v>Внутренний блок кондиционера</v>
          </cell>
          <cell r="C1877">
            <v>0</v>
          </cell>
          <cell r="D1877">
            <v>0</v>
          </cell>
          <cell r="E1877">
            <v>23200</v>
          </cell>
        </row>
        <row r="1878">
          <cell r="A1878" t="str">
            <v>KSZTA35HFAN1R</v>
          </cell>
          <cell r="B1878" t="str">
            <v>Внутренний блок кондиционера</v>
          </cell>
          <cell r="C1878">
            <v>0</v>
          </cell>
          <cell r="D1878">
            <v>0</v>
          </cell>
          <cell r="E1878">
            <v>24190</v>
          </cell>
        </row>
        <row r="1879">
          <cell r="A1879" t="str">
            <v>KSZTA53HFAN1R</v>
          </cell>
          <cell r="B1879" t="str">
            <v>Внутренний блок кондиционера</v>
          </cell>
          <cell r="C1879">
            <v>0</v>
          </cell>
          <cell r="D1879">
            <v>0</v>
          </cell>
          <cell r="E1879">
            <v>26090</v>
          </cell>
        </row>
        <row r="1880">
          <cell r="A1880" t="str">
            <v>MCA3-12HRN1-Q</v>
          </cell>
          <cell r="B1880" t="str">
            <v>Внутренний блок кондиционера</v>
          </cell>
          <cell r="C1880">
            <v>0</v>
          </cell>
          <cell r="D1880">
            <v>0</v>
          </cell>
          <cell r="E1880">
            <v>17990</v>
          </cell>
        </row>
        <row r="1881">
          <cell r="A1881" t="str">
            <v>MCA3-12HRN1-QC2</v>
          </cell>
          <cell r="B1881" t="str">
            <v>Внутренний блок кондиционера</v>
          </cell>
          <cell r="C1881">
            <v>0</v>
          </cell>
          <cell r="D1881">
            <v>0</v>
          </cell>
          <cell r="E1881">
            <v>25800</v>
          </cell>
        </row>
        <row r="1882">
          <cell r="A1882" t="str">
            <v>MCA3-18HRN1-QB6</v>
          </cell>
          <cell r="B1882" t="str">
            <v>Внутренний блок кондиционера</v>
          </cell>
          <cell r="C1882">
            <v>0</v>
          </cell>
          <cell r="D1882">
            <v>0</v>
          </cell>
          <cell r="E1882">
            <v>27800</v>
          </cell>
        </row>
        <row r="1883">
          <cell r="A1883" t="str">
            <v>MCA4U-12HRFNX-Q(GA)</v>
          </cell>
          <cell r="B1883" t="str">
            <v>Внутренний блок кондиционера</v>
          </cell>
          <cell r="C1883">
            <v>0</v>
          </cell>
          <cell r="D1883">
            <v>0</v>
          </cell>
          <cell r="E1883">
            <v>33890</v>
          </cell>
        </row>
        <row r="1884">
          <cell r="A1884" t="str">
            <v>MCA4U-18HRFNX-Q(GA)</v>
          </cell>
          <cell r="B1884" t="str">
            <v>Внутренний блок кондиционера</v>
          </cell>
          <cell r="C1884">
            <v>0</v>
          </cell>
          <cell r="D1884">
            <v>0</v>
          </cell>
          <cell r="E1884">
            <v>41390</v>
          </cell>
        </row>
        <row r="1885">
          <cell r="A1885" t="str">
            <v>MCBU-09HRFN8</v>
          </cell>
          <cell r="B1885" t="str">
            <v>Внутренний блок кондиционера с декоративной панелью</v>
          </cell>
          <cell r="C1885">
            <v>0</v>
          </cell>
          <cell r="D1885">
            <v>0</v>
          </cell>
          <cell r="E1885">
            <v>44190</v>
          </cell>
        </row>
        <row r="1886">
          <cell r="A1886" t="str">
            <v>MCBU-12HRFN8</v>
          </cell>
          <cell r="B1886" t="str">
            <v>Внутренний блок кондиционера с декоративной панелью</v>
          </cell>
          <cell r="C1886">
            <v>0</v>
          </cell>
          <cell r="D1886">
            <v>0</v>
          </cell>
          <cell r="E1886">
            <v>56980</v>
          </cell>
        </row>
        <row r="1887">
          <cell r="A1887" t="str">
            <v>MCBU-18HRFN8</v>
          </cell>
          <cell r="B1887" t="str">
            <v>Внутренний блок кондиционера с декоративной панелью</v>
          </cell>
          <cell r="C1887">
            <v>0</v>
          </cell>
          <cell r="D1887">
            <v>0</v>
          </cell>
          <cell r="E1887">
            <v>56890</v>
          </cell>
        </row>
        <row r="1888">
          <cell r="A1888" t="str">
            <v>MCD1-24HRFNX(GA)</v>
          </cell>
          <cell r="B1888" t="str">
            <v>Внутренний блок кондиционера</v>
          </cell>
          <cell r="C1888">
            <v>0</v>
          </cell>
          <cell r="D1888">
            <v>0</v>
          </cell>
          <cell r="E1888">
            <v>36639</v>
          </cell>
        </row>
        <row r="1889">
          <cell r="A1889" t="str">
            <v>MCD1-24HRFNX(GA)-B</v>
          </cell>
          <cell r="B1889" t="str">
            <v>Внутренний блок кондиционера</v>
          </cell>
          <cell r="C1889">
            <v>0</v>
          </cell>
          <cell r="D1889">
            <v>0</v>
          </cell>
          <cell r="E1889">
            <v>52490</v>
          </cell>
        </row>
        <row r="1890">
          <cell r="A1890" t="str">
            <v>MCD1-24HRN1-Q</v>
          </cell>
          <cell r="B1890" t="str">
            <v>Внутренний блок кондиционера</v>
          </cell>
          <cell r="C1890">
            <v>0</v>
          </cell>
          <cell r="D1890">
            <v>0</v>
          </cell>
          <cell r="E1890">
            <v>35900</v>
          </cell>
        </row>
        <row r="1891">
          <cell r="A1891" t="str">
            <v>MCD1-36HRFN8(GA)-B</v>
          </cell>
          <cell r="B1891" t="str">
            <v>Внутренний блок кондиционера</v>
          </cell>
          <cell r="C1891">
            <v>0</v>
          </cell>
          <cell r="D1891">
            <v>0</v>
          </cell>
          <cell r="E1891">
            <v>81790</v>
          </cell>
        </row>
        <row r="1892">
          <cell r="A1892" t="str">
            <v>MCD1-36HRN1-R</v>
          </cell>
          <cell r="B1892" t="str">
            <v>Внутренний блок кондиционера</v>
          </cell>
          <cell r="C1892">
            <v>0</v>
          </cell>
          <cell r="D1892">
            <v>0</v>
          </cell>
          <cell r="E1892">
            <v>50500</v>
          </cell>
        </row>
        <row r="1893">
          <cell r="A1893" t="str">
            <v>MCD1-48HRFNX(GA)-B</v>
          </cell>
          <cell r="B1893" t="str">
            <v>Внутренний блок кондиционера</v>
          </cell>
          <cell r="C1893">
            <v>0</v>
          </cell>
          <cell r="D1893">
            <v>0</v>
          </cell>
          <cell r="E1893">
            <v>97390</v>
          </cell>
        </row>
        <row r="1894">
          <cell r="A1894" t="str">
            <v>MCD1-48HRN1-R</v>
          </cell>
          <cell r="B1894" t="str">
            <v>Внутренний блок кондиционера</v>
          </cell>
          <cell r="C1894">
            <v>0</v>
          </cell>
          <cell r="D1894">
            <v>0</v>
          </cell>
          <cell r="E1894">
            <v>60900</v>
          </cell>
        </row>
        <row r="1895">
          <cell r="A1895" t="str">
            <v>MCD1-55HRFNX(GA)-B</v>
          </cell>
          <cell r="B1895" t="str">
            <v>Внутренний блок кондиционера</v>
          </cell>
          <cell r="C1895">
            <v>0</v>
          </cell>
          <cell r="D1895">
            <v>0</v>
          </cell>
          <cell r="E1895">
            <v>117590</v>
          </cell>
        </row>
        <row r="1896">
          <cell r="A1896" t="str">
            <v>MCD1-60HRN1-R</v>
          </cell>
          <cell r="B1896" t="str">
            <v>Внутренний блок кондиционера</v>
          </cell>
          <cell r="C1896">
            <v>0</v>
          </cell>
          <cell r="D1896">
            <v>0</v>
          </cell>
          <cell r="E1896">
            <v>72900</v>
          </cell>
        </row>
        <row r="1897">
          <cell r="A1897" t="str">
            <v>MFA2U-12HRFNX-Q(GA)</v>
          </cell>
          <cell r="B1897" t="str">
            <v>Внутренний блок кондиционера</v>
          </cell>
          <cell r="C1897">
            <v>0</v>
          </cell>
          <cell r="D1897">
            <v>0</v>
          </cell>
          <cell r="E1897">
            <v>31490</v>
          </cell>
        </row>
        <row r="1898">
          <cell r="A1898" t="str">
            <v>MFA2U-17HRFNX-Q(GA)</v>
          </cell>
          <cell r="B1898" t="str">
            <v>Внутренний блок кондиционера</v>
          </cell>
          <cell r="C1898">
            <v>0</v>
          </cell>
          <cell r="D1898">
            <v>0</v>
          </cell>
          <cell r="E1898">
            <v>36890</v>
          </cell>
        </row>
        <row r="1899">
          <cell r="A1899" t="str">
            <v>MFJ-48ARN1-R</v>
          </cell>
          <cell r="B1899" t="str">
            <v>Внутренний блок кондиционера</v>
          </cell>
          <cell r="C1899">
            <v>0</v>
          </cell>
          <cell r="D1899">
            <v>0</v>
          </cell>
          <cell r="E1899">
            <v>121490</v>
          </cell>
        </row>
        <row r="1900">
          <cell r="A1900" t="str">
            <v>MFM-50ARN1-R</v>
          </cell>
          <cell r="B1900" t="str">
            <v>Внутренний блок кондиционера</v>
          </cell>
          <cell r="C1900">
            <v>0</v>
          </cell>
          <cell r="D1900">
            <v>0</v>
          </cell>
          <cell r="E1900">
            <v>140890</v>
          </cell>
        </row>
        <row r="1901">
          <cell r="A1901" t="str">
            <v>MFPA-24ARN1-QB6</v>
          </cell>
          <cell r="B1901" t="str">
            <v>Внутренний блок кондиционера</v>
          </cell>
          <cell r="C1901">
            <v>0</v>
          </cell>
          <cell r="D1901">
            <v>0</v>
          </cell>
          <cell r="E1901">
            <v>58590</v>
          </cell>
        </row>
        <row r="1902">
          <cell r="A1902" t="str">
            <v>MFYA400-24ARFN1-Q</v>
          </cell>
          <cell r="B1902" t="str">
            <v>Внутренний блок кондиционера</v>
          </cell>
          <cell r="C1902">
            <v>0</v>
          </cell>
          <cell r="D1902">
            <v>0</v>
          </cell>
          <cell r="E1902">
            <v>59390</v>
          </cell>
        </row>
        <row r="1903">
          <cell r="A1903" t="str">
            <v>MFYC400-24HRFN8-Q</v>
          </cell>
          <cell r="B1903" t="str">
            <v>Внутренний блок кондиционера</v>
          </cell>
          <cell r="C1903">
            <v>0</v>
          </cell>
          <cell r="D1903">
            <v>0</v>
          </cell>
          <cell r="E1903">
            <v>56290</v>
          </cell>
        </row>
        <row r="1904">
          <cell r="A1904" t="str">
            <v>MHA-150HWN1</v>
          </cell>
          <cell r="B1904" t="str">
            <v>Внутренний блок кондиционера</v>
          </cell>
          <cell r="C1904">
            <v>0</v>
          </cell>
          <cell r="D1904">
            <v>0</v>
          </cell>
          <cell r="E1904">
            <v>439990</v>
          </cell>
        </row>
        <row r="1905">
          <cell r="A1905" t="str">
            <v>MHA-192HWN1</v>
          </cell>
          <cell r="B1905" t="str">
            <v>Внутренний блок кондиционера</v>
          </cell>
          <cell r="C1905">
            <v>0</v>
          </cell>
          <cell r="D1905">
            <v>0</v>
          </cell>
          <cell r="E1905">
            <v>467990</v>
          </cell>
        </row>
        <row r="1906">
          <cell r="A1906" t="str">
            <v>MHA-96HWAN1</v>
          </cell>
          <cell r="B1906" t="str">
            <v>Внутренний блок кондиционера</v>
          </cell>
          <cell r="C1906">
            <v>0</v>
          </cell>
          <cell r="D1906">
            <v>0</v>
          </cell>
          <cell r="E1906">
            <v>264490</v>
          </cell>
        </row>
        <row r="1907">
          <cell r="A1907" t="str">
            <v>MHG-48HWN1-R(A)</v>
          </cell>
          <cell r="B1907" t="str">
            <v>Внутренний блок кондиционера</v>
          </cell>
          <cell r="C1907">
            <v>0</v>
          </cell>
          <cell r="D1907">
            <v>0</v>
          </cell>
          <cell r="E1907">
            <v>96190</v>
          </cell>
        </row>
        <row r="1908">
          <cell r="A1908" t="str">
            <v>MHG-48HWN1P-R(A)</v>
          </cell>
          <cell r="B1908" t="str">
            <v>Внутренний блок кондиционера</v>
          </cell>
          <cell r="C1908">
            <v>0</v>
          </cell>
          <cell r="D1908">
            <v>0</v>
          </cell>
          <cell r="E1908">
            <v>124390</v>
          </cell>
        </row>
        <row r="1909">
          <cell r="A1909" t="str">
            <v>MHG-60HWN1-R(A)</v>
          </cell>
          <cell r="B1909" t="str">
            <v>Внутренний блок кондиционера</v>
          </cell>
          <cell r="C1909">
            <v>0</v>
          </cell>
          <cell r="D1909">
            <v>0</v>
          </cell>
          <cell r="E1909">
            <v>92190</v>
          </cell>
        </row>
        <row r="1910">
          <cell r="A1910" t="str">
            <v>MHG-60HWN1P-R(A)</v>
          </cell>
          <cell r="B1910" t="str">
            <v>Внутренний блок кондиционера</v>
          </cell>
          <cell r="C1910">
            <v>0</v>
          </cell>
          <cell r="D1910">
            <v>0</v>
          </cell>
          <cell r="E1910">
            <v>119790</v>
          </cell>
        </row>
        <row r="1911">
          <cell r="A1911" t="str">
            <v>MTI-18HW1N1P-QB6</v>
          </cell>
          <cell r="B1911" t="str">
            <v>Внутренний блок кондиционера</v>
          </cell>
          <cell r="C1911">
            <v>0</v>
          </cell>
          <cell r="D1911">
            <v>0</v>
          </cell>
          <cell r="E1911">
            <v>41190</v>
          </cell>
        </row>
        <row r="1912">
          <cell r="A1912" t="str">
            <v>MTI-18HWN1-QB6</v>
          </cell>
          <cell r="B1912" t="str">
            <v>Внутренний блок кондиционера</v>
          </cell>
          <cell r="C1912">
            <v>0</v>
          </cell>
          <cell r="D1912">
            <v>0</v>
          </cell>
          <cell r="E1912">
            <v>39443</v>
          </cell>
        </row>
        <row r="1913">
          <cell r="A1913" t="str">
            <v>MTI-18HWN1P-QB6</v>
          </cell>
          <cell r="B1913" t="str">
            <v>Внутренний блок кондиционера</v>
          </cell>
          <cell r="C1913">
            <v>0</v>
          </cell>
          <cell r="D1913">
            <v>0</v>
          </cell>
          <cell r="E1913">
            <v>30990</v>
          </cell>
        </row>
        <row r="1914">
          <cell r="A1914" t="str">
            <v>MTI-24HW1FNXP(GA)</v>
          </cell>
          <cell r="B1914" t="str">
            <v>Внутренний блок кондиционера</v>
          </cell>
          <cell r="C1914">
            <v>0</v>
          </cell>
          <cell r="D1914">
            <v>0</v>
          </cell>
          <cell r="E1914">
            <v>61390</v>
          </cell>
        </row>
        <row r="1915">
          <cell r="A1915" t="str">
            <v>MTI-24HW1N1P-Q(A)</v>
          </cell>
          <cell r="B1915" t="str">
            <v>Внутренний блок кондиционера</v>
          </cell>
          <cell r="C1915">
            <v>0</v>
          </cell>
          <cell r="D1915">
            <v>0</v>
          </cell>
          <cell r="E1915">
            <v>53600</v>
          </cell>
        </row>
        <row r="1916">
          <cell r="A1916" t="str">
            <v>MTI-24HWFNXP(GA)</v>
          </cell>
          <cell r="B1916" t="str">
            <v>Внутренний блок кондиционера</v>
          </cell>
          <cell r="C1916">
            <v>0</v>
          </cell>
          <cell r="D1916">
            <v>0</v>
          </cell>
          <cell r="E1916">
            <v>48990</v>
          </cell>
        </row>
        <row r="1917">
          <cell r="A1917" t="str">
            <v>MTI-24HWN1-Q(A)</v>
          </cell>
          <cell r="B1917" t="str">
            <v>Внутренний блок кондиционера</v>
          </cell>
          <cell r="C1917">
            <v>0</v>
          </cell>
          <cell r="D1917">
            <v>0</v>
          </cell>
          <cell r="E1917">
            <v>50076</v>
          </cell>
        </row>
        <row r="1918">
          <cell r="A1918" t="str">
            <v>MTI-36HW1FNXP(GA)</v>
          </cell>
          <cell r="B1918" t="str">
            <v>Внутренний блок кондиционера</v>
          </cell>
          <cell r="C1918">
            <v>0</v>
          </cell>
          <cell r="D1918">
            <v>0</v>
          </cell>
          <cell r="E1918">
            <v>91990</v>
          </cell>
        </row>
        <row r="1919">
          <cell r="A1919" t="str">
            <v>MTI-36HW1N1P-R</v>
          </cell>
          <cell r="B1919" t="str">
            <v>Внутренний блок кондиционера</v>
          </cell>
          <cell r="C1919">
            <v>0</v>
          </cell>
          <cell r="D1919">
            <v>0</v>
          </cell>
          <cell r="E1919">
            <v>73000</v>
          </cell>
        </row>
        <row r="1920">
          <cell r="A1920" t="str">
            <v>MTI-36HWFNXP(GA)</v>
          </cell>
          <cell r="B1920" t="str">
            <v>Внутренний блок кондиционера</v>
          </cell>
          <cell r="C1920">
            <v>0</v>
          </cell>
          <cell r="D1920">
            <v>0</v>
          </cell>
          <cell r="E1920">
            <v>74580</v>
          </cell>
        </row>
        <row r="1921">
          <cell r="A1921" t="str">
            <v>MTI-36HWN1-R</v>
          </cell>
          <cell r="B1921" t="str">
            <v>Внутренний блок кондиционера</v>
          </cell>
          <cell r="C1921">
            <v>0</v>
          </cell>
          <cell r="D1921">
            <v>0</v>
          </cell>
          <cell r="E1921">
            <v>56490</v>
          </cell>
        </row>
        <row r="1922">
          <cell r="A1922" t="str">
            <v>MTI-36HWN1P-R</v>
          </cell>
          <cell r="B1922" t="str">
            <v>Внутренний блок кондиционера</v>
          </cell>
          <cell r="C1922">
            <v>0</v>
          </cell>
          <cell r="D1922">
            <v>0</v>
          </cell>
          <cell r="E1922">
            <v>56490</v>
          </cell>
        </row>
        <row r="1923">
          <cell r="A1923" t="str">
            <v>MTI-48HW1FNXP(GA)</v>
          </cell>
          <cell r="B1923" t="str">
            <v>Внутренний блок кондиционера</v>
          </cell>
          <cell r="C1923">
            <v>0</v>
          </cell>
          <cell r="D1923">
            <v>0</v>
          </cell>
          <cell r="E1923">
            <v>112290</v>
          </cell>
        </row>
        <row r="1924">
          <cell r="A1924" t="str">
            <v>MTI-48HW1N1P-R</v>
          </cell>
          <cell r="B1924" t="str">
            <v>Внутренний блок кондиционера</v>
          </cell>
          <cell r="C1924">
            <v>0</v>
          </cell>
          <cell r="D1924">
            <v>0</v>
          </cell>
          <cell r="E1924">
            <v>84400</v>
          </cell>
        </row>
        <row r="1925">
          <cell r="A1925" t="str">
            <v>MTI-48HWN1-R</v>
          </cell>
          <cell r="B1925" t="str">
            <v>Внутренний блок кондиционера</v>
          </cell>
          <cell r="C1925">
            <v>0</v>
          </cell>
          <cell r="D1925">
            <v>0</v>
          </cell>
          <cell r="E1925">
            <v>79550</v>
          </cell>
        </row>
        <row r="1926">
          <cell r="A1926" t="str">
            <v>MTI-55HW1FNXP(GA)</v>
          </cell>
          <cell r="B1926" t="str">
            <v>Внутренний блок кондиционера</v>
          </cell>
          <cell r="C1926">
            <v>0</v>
          </cell>
          <cell r="D1926">
            <v>0</v>
          </cell>
          <cell r="E1926">
            <v>136990</v>
          </cell>
        </row>
        <row r="1927">
          <cell r="A1927" t="str">
            <v>MTI-60HW1N1P-R</v>
          </cell>
          <cell r="B1927" t="str">
            <v>Внутренний блок кондиционера</v>
          </cell>
          <cell r="C1927">
            <v>0</v>
          </cell>
          <cell r="D1927">
            <v>0</v>
          </cell>
          <cell r="E1927">
            <v>86100</v>
          </cell>
        </row>
        <row r="1928">
          <cell r="A1928" t="str">
            <v>MTI-60HWN1-R</v>
          </cell>
          <cell r="B1928" t="str">
            <v>Внутренний блок кондиционера</v>
          </cell>
          <cell r="C1928">
            <v>0</v>
          </cell>
          <cell r="D1928">
            <v>0</v>
          </cell>
          <cell r="E1928">
            <v>75920</v>
          </cell>
        </row>
        <row r="1929">
          <cell r="A1929" t="str">
            <v>MTI-60HWN1P-R</v>
          </cell>
          <cell r="B1929" t="str">
            <v>Внутренний блок кондиционера</v>
          </cell>
          <cell r="C1929">
            <v>0</v>
          </cell>
          <cell r="D1929">
            <v>0</v>
          </cell>
          <cell r="E1929">
            <v>69790</v>
          </cell>
        </row>
        <row r="1930">
          <cell r="A1930" t="str">
            <v>MUE-18HRN1-Q2</v>
          </cell>
          <cell r="B1930" t="str">
            <v>Внутренний блок кондиционера</v>
          </cell>
          <cell r="C1930">
            <v>0</v>
          </cell>
          <cell r="D1930">
            <v>0</v>
          </cell>
          <cell r="E1930">
            <v>41190</v>
          </cell>
        </row>
        <row r="1931">
          <cell r="A1931" t="str">
            <v>MUE-24HRFNX(GA)</v>
          </cell>
          <cell r="B1931" t="str">
            <v>Внутренний блок кондиционера</v>
          </cell>
          <cell r="C1931">
            <v>0</v>
          </cell>
          <cell r="D1931">
            <v>0</v>
          </cell>
          <cell r="E1931">
            <v>55790</v>
          </cell>
        </row>
        <row r="1932">
          <cell r="A1932" t="str">
            <v>MUE-24HRN1-Q</v>
          </cell>
          <cell r="B1932" t="str">
            <v>Внутренний блок кондиционера</v>
          </cell>
          <cell r="C1932">
            <v>0</v>
          </cell>
          <cell r="D1932">
            <v>0</v>
          </cell>
          <cell r="E1932">
            <v>48600</v>
          </cell>
        </row>
        <row r="1933">
          <cell r="A1933" t="str">
            <v>MUE-36HRFNX(GA)</v>
          </cell>
          <cell r="B1933" t="str">
            <v>Внутренний блок кондиционера</v>
          </cell>
          <cell r="C1933">
            <v>0</v>
          </cell>
          <cell r="D1933">
            <v>0</v>
          </cell>
          <cell r="E1933">
            <v>82990</v>
          </cell>
        </row>
        <row r="1934">
          <cell r="A1934" t="str">
            <v>MUE-36HRN1-R</v>
          </cell>
          <cell r="B1934" t="str">
            <v>Внутренний блок кондиционера</v>
          </cell>
          <cell r="C1934">
            <v>0</v>
          </cell>
          <cell r="D1934">
            <v>0</v>
          </cell>
          <cell r="E1934">
            <v>67800</v>
          </cell>
        </row>
        <row r="1935">
          <cell r="A1935" t="str">
            <v>MUE-48HRFNX(GA)</v>
          </cell>
          <cell r="B1935" t="str">
            <v>Внутренний блок кондиционера</v>
          </cell>
          <cell r="C1935">
            <v>0</v>
          </cell>
          <cell r="D1935">
            <v>0</v>
          </cell>
          <cell r="E1935">
            <v>109590</v>
          </cell>
        </row>
        <row r="1936">
          <cell r="A1936" t="str">
            <v>MUE-48HRN1-R(A)</v>
          </cell>
          <cell r="B1936" t="str">
            <v>Внутренний блок кондиционера</v>
          </cell>
          <cell r="C1936">
            <v>0</v>
          </cell>
          <cell r="D1936">
            <v>0</v>
          </cell>
          <cell r="E1936">
            <v>75500</v>
          </cell>
        </row>
        <row r="1937">
          <cell r="A1937" t="str">
            <v>MUE-55HRFNX(GA)</v>
          </cell>
          <cell r="B1937" t="str">
            <v>Внутренний блок кондиционера</v>
          </cell>
          <cell r="C1937">
            <v>0</v>
          </cell>
          <cell r="D1937">
            <v>0</v>
          </cell>
          <cell r="E1937">
            <v>120190</v>
          </cell>
        </row>
        <row r="1938">
          <cell r="A1938" t="str">
            <v>MUE-60HRN1-R</v>
          </cell>
          <cell r="B1938" t="str">
            <v>Внутренний блок кондиционера</v>
          </cell>
          <cell r="C1938">
            <v>0</v>
          </cell>
          <cell r="D1938">
            <v>0</v>
          </cell>
          <cell r="E1938">
            <v>78900</v>
          </cell>
        </row>
        <row r="1939">
          <cell r="A1939" t="str">
            <v>MUEU-18HRFNX(GA)</v>
          </cell>
          <cell r="B1939" t="str">
            <v>Внутренний блок кондиционера</v>
          </cell>
          <cell r="C1939">
            <v>0</v>
          </cell>
          <cell r="D1939">
            <v>0</v>
          </cell>
          <cell r="E1939">
            <v>47190</v>
          </cell>
        </row>
        <row r="1940">
          <cell r="A1940" t="str">
            <v>DA100ALHS1R/DF100ALS1R</v>
          </cell>
          <cell r="B1940" t="str">
            <v>Канальный кондиционер</v>
          </cell>
          <cell r="C1940">
            <v>0</v>
          </cell>
          <cell r="D1940">
            <v>0</v>
          </cell>
          <cell r="E1940">
            <v>199100</v>
          </cell>
        </row>
        <row r="1941">
          <cell r="A1941" t="str">
            <v>DA100ALKS1R/DF100ALS1R</v>
          </cell>
          <cell r="B1941" t="str">
            <v>Напольно-потолочный кондиционер</v>
          </cell>
          <cell r="C1941">
            <v>0</v>
          </cell>
          <cell r="D1941">
            <v>0</v>
          </cell>
          <cell r="E1941">
            <v>181700</v>
          </cell>
        </row>
        <row r="1942">
          <cell r="A1942" t="str">
            <v>DA100BLCS1R1/DF100BLS1R1/DPC06L</v>
          </cell>
          <cell r="B1942" t="str">
            <v>Кассетный кондиционер</v>
          </cell>
          <cell r="C1942">
            <v>0</v>
          </cell>
          <cell r="D1942">
            <v>0</v>
          </cell>
          <cell r="E1942">
            <v>153190</v>
          </cell>
        </row>
        <row r="1943">
          <cell r="A1943" t="str">
            <v>DA100BLHS1R1/DF100BLS1R1</v>
          </cell>
          <cell r="B1943" t="str">
            <v>Канальный кондиционер</v>
          </cell>
          <cell r="C1943">
            <v>0</v>
          </cell>
          <cell r="D1943">
            <v>0</v>
          </cell>
          <cell r="E1943">
            <v>158290</v>
          </cell>
        </row>
        <row r="1944">
          <cell r="A1944" t="str">
            <v>DA100BLKS1R1/DF100BLS1R1</v>
          </cell>
          <cell r="B1944" t="str">
            <v>Напольно-потолочный кондиционер</v>
          </cell>
          <cell r="C1944">
            <v>0</v>
          </cell>
          <cell r="D1944">
            <v>0</v>
          </cell>
          <cell r="E1944">
            <v>161490</v>
          </cell>
        </row>
        <row r="1945">
          <cell r="A1945" t="str">
            <v>DA140ALCS1R/DF140ALS3R/DPC06L</v>
          </cell>
          <cell r="B1945" t="str">
            <v>Кассетный кондиционер</v>
          </cell>
          <cell r="C1945">
            <v>0</v>
          </cell>
          <cell r="D1945">
            <v>0</v>
          </cell>
          <cell r="E1945">
            <v>165590</v>
          </cell>
        </row>
        <row r="1946">
          <cell r="A1946" t="str">
            <v>DA140ALHS1R/DF140ALS3R</v>
          </cell>
          <cell r="B1946" t="str">
            <v>Канальный кондиционер</v>
          </cell>
          <cell r="C1946">
            <v>0</v>
          </cell>
          <cell r="D1946">
            <v>0</v>
          </cell>
          <cell r="E1946">
            <v>185880</v>
          </cell>
        </row>
        <row r="1947">
          <cell r="A1947" t="str">
            <v>DA140ALKS1R/DF140ALS3R</v>
          </cell>
          <cell r="B1947" t="str">
            <v>Напольно-потолочный кондиционер</v>
          </cell>
          <cell r="C1947">
            <v>0</v>
          </cell>
          <cell r="D1947">
            <v>0</v>
          </cell>
          <cell r="E1947">
            <v>159710</v>
          </cell>
        </row>
        <row r="1948">
          <cell r="A1948" t="str">
            <v>DA140BLCS1R1/DF140BLS3R1/DPC06L</v>
          </cell>
          <cell r="B1948" t="str">
            <v>Кассетный кондиционер</v>
          </cell>
          <cell r="C1948">
            <v>0</v>
          </cell>
          <cell r="D1948">
            <v>0</v>
          </cell>
          <cell r="E1948">
            <v>183990</v>
          </cell>
        </row>
        <row r="1949">
          <cell r="A1949" t="str">
            <v>DA140BLHS1R1/DF140BLS3R1</v>
          </cell>
          <cell r="B1949" t="str">
            <v>Канальный кондиционер</v>
          </cell>
          <cell r="C1949">
            <v>0</v>
          </cell>
          <cell r="D1949">
            <v>0</v>
          </cell>
          <cell r="E1949">
            <v>192490</v>
          </cell>
        </row>
        <row r="1950">
          <cell r="A1950" t="str">
            <v>DA140BLKS1R1/DF140BLS3R1</v>
          </cell>
          <cell r="B1950" t="str">
            <v>Напольно-потолочный кондиционер</v>
          </cell>
          <cell r="C1950">
            <v>0</v>
          </cell>
          <cell r="D1950">
            <v>0</v>
          </cell>
          <cell r="E1950">
            <v>196990</v>
          </cell>
        </row>
        <row r="1951">
          <cell r="A1951" t="str">
            <v>DA160ALCS1R/DF160ALS3R/DPC06L</v>
          </cell>
          <cell r="B1951" t="str">
            <v>Кассетный кондиционер</v>
          </cell>
          <cell r="C1951">
            <v>0</v>
          </cell>
          <cell r="D1951">
            <v>0</v>
          </cell>
          <cell r="E1951">
            <v>183990</v>
          </cell>
        </row>
        <row r="1952">
          <cell r="A1952" t="str">
            <v>DA160ALKS1R/DF160ALS3R</v>
          </cell>
          <cell r="B1952" t="str">
            <v>Напольно-потолочный кондиционер</v>
          </cell>
          <cell r="C1952">
            <v>0</v>
          </cell>
          <cell r="D1952">
            <v>0</v>
          </cell>
          <cell r="E1952">
            <v>196520</v>
          </cell>
        </row>
        <row r="1953">
          <cell r="A1953" t="str">
            <v>DA160BLCS1R1/DF160BLS3R1/DPC06L</v>
          </cell>
          <cell r="B1953" t="str">
            <v>Кассетный кондиционер</v>
          </cell>
          <cell r="C1953">
            <v>0</v>
          </cell>
          <cell r="D1953">
            <v>0</v>
          </cell>
          <cell r="E1953">
            <v>204490</v>
          </cell>
        </row>
        <row r="1954">
          <cell r="A1954" t="str">
            <v>DA160BLHS1R1/DF160BLS3R1</v>
          </cell>
          <cell r="B1954" t="str">
            <v>Канальный кондиционер</v>
          </cell>
          <cell r="C1954">
            <v>0</v>
          </cell>
          <cell r="D1954">
            <v>0</v>
          </cell>
          <cell r="E1954">
            <v>204490</v>
          </cell>
        </row>
        <row r="1955">
          <cell r="A1955" t="str">
            <v>DA160BLKS1R1/DF160BLS3R1</v>
          </cell>
          <cell r="B1955" t="str">
            <v>Напольно-потолочный кондиционер</v>
          </cell>
          <cell r="C1955">
            <v>0</v>
          </cell>
          <cell r="D1955">
            <v>0</v>
          </cell>
          <cell r="E1955">
            <v>208590</v>
          </cell>
        </row>
        <row r="1956">
          <cell r="A1956" t="str">
            <v>DA35ALFS1R/DF35ALS1R/DPT05L</v>
          </cell>
          <cell r="B1956" t="str">
            <v>Кассетный кондиционер</v>
          </cell>
          <cell r="C1956">
            <v>0</v>
          </cell>
          <cell r="D1956">
            <v>0</v>
          </cell>
          <cell r="E1956">
            <v>74590</v>
          </cell>
        </row>
        <row r="1957">
          <cell r="A1957" t="str">
            <v>DA35BLFS1R1/DF35BLS1R1/DPT05L</v>
          </cell>
          <cell r="B1957" t="str">
            <v>Кассетный кондиционер</v>
          </cell>
          <cell r="C1957">
            <v>0</v>
          </cell>
          <cell r="D1957">
            <v>0</v>
          </cell>
          <cell r="E1957">
            <v>82890</v>
          </cell>
        </row>
        <row r="1958">
          <cell r="A1958" t="str">
            <v>DA35BLKS1R1/DF35BLS1R1</v>
          </cell>
          <cell r="B1958" t="str">
            <v>Напольно-потолочный кондиционер</v>
          </cell>
          <cell r="C1958">
            <v>0</v>
          </cell>
          <cell r="D1958">
            <v>0</v>
          </cell>
          <cell r="E1958">
            <v>80990</v>
          </cell>
        </row>
        <row r="1959">
          <cell r="A1959" t="str">
            <v>DA35BLMS1R1/DF35BLS1R1</v>
          </cell>
          <cell r="B1959" t="str">
            <v>Канальный кондиционер</v>
          </cell>
          <cell r="C1959">
            <v>0</v>
          </cell>
          <cell r="D1959">
            <v>0</v>
          </cell>
          <cell r="E1959">
            <v>84390</v>
          </cell>
        </row>
        <row r="1960">
          <cell r="A1960" t="str">
            <v>DA50ALFS1R/DF50ALS1R/DPT05L</v>
          </cell>
          <cell r="B1960" t="str">
            <v>Кассетный кондиционер</v>
          </cell>
          <cell r="C1960">
            <v>0</v>
          </cell>
          <cell r="D1960">
            <v>0</v>
          </cell>
          <cell r="E1960">
            <v>90610</v>
          </cell>
        </row>
        <row r="1961">
          <cell r="A1961" t="str">
            <v>DA50ALKS1R/DF50ALS1R</v>
          </cell>
          <cell r="B1961" t="str">
            <v>Напольно-потолочный кондиционер</v>
          </cell>
          <cell r="C1961">
            <v>0</v>
          </cell>
          <cell r="D1961">
            <v>0</v>
          </cell>
          <cell r="E1961">
            <v>82190</v>
          </cell>
        </row>
        <row r="1962">
          <cell r="A1962" t="str">
            <v>DA50ALMS1R/DF50ALS1R</v>
          </cell>
          <cell r="B1962" t="str">
            <v>Канальный кондиционер</v>
          </cell>
          <cell r="C1962">
            <v>0</v>
          </cell>
          <cell r="D1962">
            <v>0</v>
          </cell>
          <cell r="E1962">
            <v>93580</v>
          </cell>
        </row>
        <row r="1963">
          <cell r="A1963" t="str">
            <v>DA50BLFS1R1/DF50BLS1R1/DPT05L</v>
          </cell>
          <cell r="B1963" t="str">
            <v>Кассетный кондиционер</v>
          </cell>
          <cell r="C1963">
            <v>0</v>
          </cell>
          <cell r="D1963">
            <v>0</v>
          </cell>
          <cell r="E1963">
            <v>89690</v>
          </cell>
        </row>
        <row r="1964">
          <cell r="A1964" t="str">
            <v>DA50BLKS1R1/DF50BLS1R1</v>
          </cell>
          <cell r="B1964" t="str">
            <v>Напольно-потолочный кондиционер</v>
          </cell>
          <cell r="C1964">
            <v>0</v>
          </cell>
          <cell r="D1964">
            <v>0</v>
          </cell>
          <cell r="E1964">
            <v>91290</v>
          </cell>
        </row>
        <row r="1965">
          <cell r="A1965" t="str">
            <v>DA50BLMS1R1/DF50BLS1R1</v>
          </cell>
          <cell r="B1965" t="str">
            <v>Канальный кондиционер</v>
          </cell>
          <cell r="C1965">
            <v>0</v>
          </cell>
          <cell r="D1965">
            <v>0</v>
          </cell>
          <cell r="E1965">
            <v>89790</v>
          </cell>
        </row>
        <row r="1966">
          <cell r="A1966" t="str">
            <v>DA70ALCS1R/DF70ALS1R/DPC06L</v>
          </cell>
          <cell r="B1966" t="str">
            <v>Кассетный кондиционер</v>
          </cell>
          <cell r="C1966">
            <v>0</v>
          </cell>
          <cell r="D1966">
            <v>0</v>
          </cell>
          <cell r="E1966">
            <v>104390</v>
          </cell>
        </row>
        <row r="1967">
          <cell r="A1967" t="str">
            <v>DA70ALKS1R/DF70ALS1R</v>
          </cell>
          <cell r="B1967" t="str">
            <v>Напольно-потолочный кондиционер</v>
          </cell>
          <cell r="C1967">
            <v>0</v>
          </cell>
          <cell r="D1967">
            <v>0</v>
          </cell>
          <cell r="E1967">
            <v>106490</v>
          </cell>
        </row>
        <row r="1968">
          <cell r="A1968" t="str">
            <v>DA70BLCS1R1/DF70BLS1R1/DPC06L</v>
          </cell>
          <cell r="B1968" t="str">
            <v>Кассетный кондиционер</v>
          </cell>
          <cell r="C1968">
            <v>0</v>
          </cell>
          <cell r="D1968">
            <v>0</v>
          </cell>
          <cell r="E1968">
            <v>115990</v>
          </cell>
        </row>
        <row r="1969">
          <cell r="A1969" t="str">
            <v>DA70BLHS1R1/DF70BLS1R1</v>
          </cell>
          <cell r="B1969" t="str">
            <v>Канальный кондиционер</v>
          </cell>
          <cell r="C1969">
            <v>0</v>
          </cell>
          <cell r="D1969">
            <v>0</v>
          </cell>
          <cell r="E1969">
            <v>111190</v>
          </cell>
        </row>
        <row r="1970">
          <cell r="A1970" t="str">
            <v>DA70BLKS1R1/DF70BLS1R1</v>
          </cell>
          <cell r="B1970" t="str">
            <v>Напольно-потолочный кондиционер</v>
          </cell>
          <cell r="C1970">
            <v>0</v>
          </cell>
          <cell r="D1970">
            <v>0</v>
          </cell>
          <cell r="E1970">
            <v>121890</v>
          </cell>
        </row>
        <row r="1971">
          <cell r="A1971" t="str">
            <v>FAA100B/RZAG100NV1</v>
          </cell>
          <cell r="B1971" t="str">
            <v>Настенный кондиционер</v>
          </cell>
          <cell r="C1971">
            <v>0</v>
          </cell>
          <cell r="D1971">
            <v>0</v>
          </cell>
          <cell r="E1971">
            <v>1064600</v>
          </cell>
        </row>
        <row r="1972">
          <cell r="A1972" t="str">
            <v>FAA100B/RZAG100NY1</v>
          </cell>
          <cell r="B1972" t="str">
            <v>Настенный кондиционер</v>
          </cell>
          <cell r="C1972">
            <v>0</v>
          </cell>
          <cell r="D1972">
            <v>0</v>
          </cell>
          <cell r="E1972">
            <v>1064600</v>
          </cell>
        </row>
        <row r="1973">
          <cell r="A1973" t="str">
            <v>FAA100B/RZASG100MV1</v>
          </cell>
          <cell r="B1973" t="str">
            <v>Настенный кондиционер</v>
          </cell>
          <cell r="C1973">
            <v>0</v>
          </cell>
          <cell r="D1973">
            <v>0</v>
          </cell>
          <cell r="E1973">
            <v>833600</v>
          </cell>
        </row>
        <row r="1974">
          <cell r="A1974" t="str">
            <v>FAA100B/RZASG100MY1</v>
          </cell>
          <cell r="B1974" t="str">
            <v>Настенный кондиционер</v>
          </cell>
          <cell r="C1974">
            <v>0</v>
          </cell>
          <cell r="D1974">
            <v>0</v>
          </cell>
          <cell r="E1974">
            <v>831590</v>
          </cell>
        </row>
        <row r="1975">
          <cell r="A1975" t="str">
            <v>FAA71B/RZAG71NV1</v>
          </cell>
          <cell r="B1975" t="str">
            <v>Настенный кондиционер</v>
          </cell>
          <cell r="C1975">
            <v>0</v>
          </cell>
          <cell r="D1975">
            <v>0</v>
          </cell>
          <cell r="E1975">
            <v>853600</v>
          </cell>
        </row>
        <row r="1976">
          <cell r="A1976" t="str">
            <v>FAA71B/RZAG71NY1</v>
          </cell>
          <cell r="B1976" t="str">
            <v>Настенный кондиционер</v>
          </cell>
          <cell r="C1976">
            <v>0</v>
          </cell>
          <cell r="D1976">
            <v>0</v>
          </cell>
          <cell r="E1976">
            <v>853600</v>
          </cell>
        </row>
        <row r="1977">
          <cell r="A1977" t="str">
            <v>FAA71B/RZASG71MV1</v>
          </cell>
          <cell r="B1977" t="str">
            <v>Настенный кондиционер</v>
          </cell>
          <cell r="C1977">
            <v>0</v>
          </cell>
          <cell r="D1977">
            <v>0</v>
          </cell>
          <cell r="E1977">
            <v>705600</v>
          </cell>
        </row>
        <row r="1978">
          <cell r="A1978" t="str">
            <v>FBA100A/RZAG100NV1</v>
          </cell>
          <cell r="B1978" t="str">
            <v>Канальный кондиционер</v>
          </cell>
          <cell r="C1978">
            <v>0</v>
          </cell>
          <cell r="D1978">
            <v>0</v>
          </cell>
          <cell r="E1978">
            <v>1012100</v>
          </cell>
        </row>
        <row r="1979">
          <cell r="A1979" t="str">
            <v>FBA100A/RZAG100NY1</v>
          </cell>
          <cell r="B1979" t="str">
            <v>Канальный кондиционер</v>
          </cell>
          <cell r="C1979">
            <v>0</v>
          </cell>
          <cell r="D1979">
            <v>0</v>
          </cell>
          <cell r="E1979">
            <v>1012100</v>
          </cell>
        </row>
        <row r="1980">
          <cell r="A1980" t="str">
            <v>FBA100A/RZASG100MV1</v>
          </cell>
          <cell r="B1980" t="str">
            <v>Канальный кондиционер</v>
          </cell>
          <cell r="C1980">
            <v>0</v>
          </cell>
          <cell r="D1980">
            <v>0</v>
          </cell>
          <cell r="E1980">
            <v>781100</v>
          </cell>
        </row>
        <row r="1981">
          <cell r="A1981" t="str">
            <v>FBA100A/RZASG100MY1</v>
          </cell>
          <cell r="B1981" t="str">
            <v>Канальный кондиционер</v>
          </cell>
          <cell r="C1981">
            <v>0</v>
          </cell>
          <cell r="D1981">
            <v>0</v>
          </cell>
          <cell r="E1981">
            <v>779090</v>
          </cell>
        </row>
        <row r="1982">
          <cell r="A1982" t="str">
            <v>FBA125A/RZAG125NY1</v>
          </cell>
          <cell r="B1982" t="str">
            <v>Канальный кондиционер</v>
          </cell>
          <cell r="C1982">
            <v>0</v>
          </cell>
          <cell r="D1982">
            <v>0</v>
          </cell>
          <cell r="E1982">
            <v>1039500</v>
          </cell>
        </row>
        <row r="1983">
          <cell r="A1983" t="str">
            <v>FBA125A/RZASG125MV1</v>
          </cell>
          <cell r="B1983" t="str">
            <v>Канальный кондиционер</v>
          </cell>
          <cell r="C1983">
            <v>0</v>
          </cell>
          <cell r="D1983">
            <v>0</v>
          </cell>
          <cell r="E1983">
            <v>844200</v>
          </cell>
        </row>
        <row r="1984">
          <cell r="A1984" t="str">
            <v>FBA125A/RZASG125MY1</v>
          </cell>
          <cell r="B1984" t="str">
            <v>Канальный кондиционер</v>
          </cell>
          <cell r="C1984">
            <v>0</v>
          </cell>
          <cell r="D1984">
            <v>0</v>
          </cell>
          <cell r="E1984">
            <v>867300</v>
          </cell>
        </row>
        <row r="1985">
          <cell r="A1985" t="str">
            <v>FBA140A/RZAG140NV1</v>
          </cell>
          <cell r="B1985" t="str">
            <v>Канальный кондиционер</v>
          </cell>
          <cell r="C1985">
            <v>0</v>
          </cell>
          <cell r="D1985">
            <v>0</v>
          </cell>
          <cell r="E1985">
            <v>1143400</v>
          </cell>
        </row>
        <row r="1986">
          <cell r="A1986" t="str">
            <v>FBA140A/RZAG140NY1</v>
          </cell>
          <cell r="B1986" t="str">
            <v>Канальный кондиционер</v>
          </cell>
          <cell r="C1986">
            <v>0</v>
          </cell>
          <cell r="D1986">
            <v>0</v>
          </cell>
          <cell r="E1986">
            <v>1143400</v>
          </cell>
        </row>
        <row r="1987">
          <cell r="A1987" t="str">
            <v>FBA140A/RZASG140MV1</v>
          </cell>
          <cell r="B1987" t="str">
            <v>Канальный кондиционер</v>
          </cell>
          <cell r="C1987">
            <v>0</v>
          </cell>
          <cell r="D1987">
            <v>0</v>
          </cell>
          <cell r="E1987">
            <v>894500</v>
          </cell>
        </row>
        <row r="1988">
          <cell r="A1988" t="str">
            <v>FBA140A/RZASG140MY1</v>
          </cell>
          <cell r="B1988" t="str">
            <v>Канальный кондиционер</v>
          </cell>
          <cell r="C1988">
            <v>0</v>
          </cell>
          <cell r="D1988">
            <v>0</v>
          </cell>
          <cell r="E1988">
            <v>905000</v>
          </cell>
        </row>
        <row r="1989">
          <cell r="A1989" t="str">
            <v>FBA35A9/RXM35R9</v>
          </cell>
          <cell r="B1989" t="str">
            <v>Канальный кондиционер</v>
          </cell>
          <cell r="C1989">
            <v>0</v>
          </cell>
          <cell r="D1989">
            <v>0</v>
          </cell>
          <cell r="E1989">
            <v>312900</v>
          </cell>
        </row>
        <row r="1990">
          <cell r="A1990" t="str">
            <v>FBA50A9/RXM50R</v>
          </cell>
          <cell r="B1990" t="str">
            <v>Канальный кондиционер</v>
          </cell>
          <cell r="C1990">
            <v>0</v>
          </cell>
          <cell r="D1990">
            <v>0</v>
          </cell>
          <cell r="E1990">
            <v>393700</v>
          </cell>
        </row>
        <row r="1991">
          <cell r="A1991" t="str">
            <v>FBA60A9/RXM60R</v>
          </cell>
          <cell r="B1991" t="str">
            <v>Канальный кондиционер</v>
          </cell>
          <cell r="C1991">
            <v>0</v>
          </cell>
          <cell r="D1991">
            <v>0</v>
          </cell>
          <cell r="E1991">
            <v>424900</v>
          </cell>
        </row>
        <row r="1992">
          <cell r="A1992" t="str">
            <v>FBA71A9/RZAG71NV1</v>
          </cell>
          <cell r="B1992" t="str">
            <v>Канальный кондиционер</v>
          </cell>
          <cell r="C1992">
            <v>0</v>
          </cell>
          <cell r="D1992">
            <v>0</v>
          </cell>
          <cell r="E1992">
            <v>823100</v>
          </cell>
        </row>
        <row r="1993">
          <cell r="A1993" t="str">
            <v>FBA71A9/RZAG71NY1</v>
          </cell>
          <cell r="B1993" t="str">
            <v>Канальный кондиционер</v>
          </cell>
          <cell r="C1993">
            <v>0</v>
          </cell>
          <cell r="D1993">
            <v>0</v>
          </cell>
          <cell r="E1993">
            <v>823100</v>
          </cell>
        </row>
        <row r="1994">
          <cell r="A1994" t="str">
            <v>FBA71A9/RZASG71MV1</v>
          </cell>
          <cell r="B1994" t="str">
            <v>Канальный кондиционер</v>
          </cell>
          <cell r="C1994">
            <v>0</v>
          </cell>
          <cell r="D1994">
            <v>0</v>
          </cell>
          <cell r="E1994">
            <v>675100</v>
          </cell>
        </row>
        <row r="1995">
          <cell r="A1995" t="str">
            <v>FCAG100B/RZAG100NV1/BYCQ140E</v>
          </cell>
          <cell r="B1995" t="str">
            <v>Кассетный кондиционер</v>
          </cell>
          <cell r="C1995">
            <v>0</v>
          </cell>
          <cell r="D1995">
            <v>0</v>
          </cell>
          <cell r="E1995">
            <v>1036300</v>
          </cell>
        </row>
        <row r="1996">
          <cell r="A1996" t="str">
            <v>FCAG100B/RZAG100NY1/BYCQ140E</v>
          </cell>
          <cell r="B1996" t="str">
            <v>Кассетный кондиционер</v>
          </cell>
          <cell r="C1996">
            <v>0</v>
          </cell>
          <cell r="D1996">
            <v>0</v>
          </cell>
          <cell r="E1996">
            <v>1036300</v>
          </cell>
        </row>
        <row r="1997">
          <cell r="A1997" t="str">
            <v>FCAG100B/RZASG100MV1/BYCQ140E</v>
          </cell>
          <cell r="B1997" t="str">
            <v>Кассетный кондиционер</v>
          </cell>
          <cell r="C1997">
            <v>0</v>
          </cell>
          <cell r="D1997">
            <v>0</v>
          </cell>
          <cell r="E1997">
            <v>805300</v>
          </cell>
        </row>
        <row r="1998">
          <cell r="A1998" t="str">
            <v>FCAG100B/RZASG100MY1/BYCQ140E</v>
          </cell>
          <cell r="B1998" t="str">
            <v>Кассетный кондиционер</v>
          </cell>
          <cell r="C1998">
            <v>0</v>
          </cell>
          <cell r="D1998">
            <v>0</v>
          </cell>
          <cell r="E1998">
            <v>803290</v>
          </cell>
        </row>
        <row r="1999">
          <cell r="A1999" t="str">
            <v>FCAG125B/RZAG125NV1/BYCQ140E</v>
          </cell>
          <cell r="B1999" t="str">
            <v>Кассетный кондиционер</v>
          </cell>
          <cell r="C1999">
            <v>0</v>
          </cell>
          <cell r="D1999">
            <v>0</v>
          </cell>
          <cell r="E1999">
            <v>1059500</v>
          </cell>
        </row>
        <row r="2000">
          <cell r="A2000" t="str">
            <v>FCAG125B/RZAG125NY1/BYCQ140E</v>
          </cell>
          <cell r="B2000" t="str">
            <v>Кассетный кондиционер</v>
          </cell>
          <cell r="C2000">
            <v>0</v>
          </cell>
          <cell r="D2000">
            <v>0</v>
          </cell>
          <cell r="E2000">
            <v>1059500</v>
          </cell>
        </row>
        <row r="2001">
          <cell r="A2001" t="str">
            <v>FCAG125B/RZASG125MV1/BYCQ140E</v>
          </cell>
          <cell r="B2001" t="str">
            <v>Кассетный кондиционер</v>
          </cell>
          <cell r="C2001">
            <v>0</v>
          </cell>
          <cell r="D2001">
            <v>0</v>
          </cell>
          <cell r="E2001">
            <v>864200</v>
          </cell>
        </row>
        <row r="2002">
          <cell r="A2002" t="str">
            <v>FCAG125B/RZASG125MY1/BYCQ140E</v>
          </cell>
          <cell r="B2002" t="str">
            <v>Кассетный кондиционер</v>
          </cell>
          <cell r="C2002">
            <v>0</v>
          </cell>
          <cell r="D2002">
            <v>0</v>
          </cell>
          <cell r="E2002">
            <v>887300</v>
          </cell>
        </row>
        <row r="2003">
          <cell r="A2003" t="str">
            <v>FCAG140B/RZAG140NV1/BYCQ140E</v>
          </cell>
          <cell r="B2003" t="str">
            <v>Кассетный кондиционер</v>
          </cell>
          <cell r="C2003">
            <v>0</v>
          </cell>
          <cell r="D2003">
            <v>0</v>
          </cell>
          <cell r="E2003">
            <v>1164500</v>
          </cell>
        </row>
        <row r="2004">
          <cell r="A2004" t="str">
            <v>FCAG140B/RZAG140NY1/BYCQ140E</v>
          </cell>
          <cell r="B2004" t="str">
            <v>Кассетный кондиционер</v>
          </cell>
          <cell r="C2004">
            <v>0</v>
          </cell>
          <cell r="D2004">
            <v>0</v>
          </cell>
          <cell r="E2004">
            <v>1164500</v>
          </cell>
        </row>
        <row r="2005">
          <cell r="A2005" t="str">
            <v>FCAG140B/RZASG140MV1/BYCQ140E</v>
          </cell>
          <cell r="B2005" t="str">
            <v>Кассетный кондиционер</v>
          </cell>
          <cell r="C2005">
            <v>0</v>
          </cell>
          <cell r="D2005">
            <v>0</v>
          </cell>
          <cell r="E2005">
            <v>915600</v>
          </cell>
        </row>
        <row r="2006">
          <cell r="A2006" t="str">
            <v>FCAG140B/RZASG140MY1/BYCQ140E</v>
          </cell>
          <cell r="B2006" t="str">
            <v>Кассетный кондиционер</v>
          </cell>
          <cell r="C2006">
            <v>0</v>
          </cell>
          <cell r="D2006">
            <v>0</v>
          </cell>
          <cell r="E2006">
            <v>926100</v>
          </cell>
        </row>
        <row r="2007">
          <cell r="A2007" t="str">
            <v>FCAG35B/RXM35R9/BYCQ140E</v>
          </cell>
          <cell r="B2007" t="str">
            <v>Кассетный кондиционер</v>
          </cell>
          <cell r="C2007">
            <v>0</v>
          </cell>
          <cell r="D2007">
            <v>0</v>
          </cell>
          <cell r="E2007">
            <v>385400</v>
          </cell>
        </row>
        <row r="2008">
          <cell r="A2008" t="str">
            <v>FCAG50B/RXM50R/BYCQ140E</v>
          </cell>
          <cell r="B2008" t="str">
            <v>Кассетный кондиционер</v>
          </cell>
          <cell r="C2008">
            <v>0</v>
          </cell>
          <cell r="D2008">
            <v>0</v>
          </cell>
          <cell r="E2008">
            <v>468300</v>
          </cell>
        </row>
        <row r="2009">
          <cell r="A2009" t="str">
            <v>FCAG60B/RXM60R/BYCQ140E</v>
          </cell>
          <cell r="B2009" t="str">
            <v>Кассетный кондиционер</v>
          </cell>
          <cell r="C2009">
            <v>0</v>
          </cell>
          <cell r="D2009">
            <v>0</v>
          </cell>
          <cell r="E2009">
            <v>494300</v>
          </cell>
        </row>
        <row r="2010">
          <cell r="A2010" t="str">
            <v>FCAG71B/RZAG71NV1/BYCQ140E</v>
          </cell>
          <cell r="B2010" t="str">
            <v>Кассетный кондиционер</v>
          </cell>
          <cell r="C2010">
            <v>0</v>
          </cell>
          <cell r="D2010">
            <v>0</v>
          </cell>
          <cell r="E2010">
            <v>853600</v>
          </cell>
        </row>
        <row r="2011">
          <cell r="A2011" t="str">
            <v>FCAG71B/RZAG71NY1/BYCQ140E</v>
          </cell>
          <cell r="B2011" t="str">
            <v>Кассетный кондиционер</v>
          </cell>
          <cell r="C2011">
            <v>0</v>
          </cell>
          <cell r="D2011">
            <v>0</v>
          </cell>
          <cell r="E2011">
            <v>853600</v>
          </cell>
        </row>
        <row r="2012">
          <cell r="A2012" t="str">
            <v>FCAG71B/RZASG71MV1/BYCQ140E</v>
          </cell>
          <cell r="B2012" t="str">
            <v>Кассетный кондиционер</v>
          </cell>
          <cell r="C2012">
            <v>0</v>
          </cell>
          <cell r="D2012">
            <v>0</v>
          </cell>
          <cell r="E2012">
            <v>705600</v>
          </cell>
        </row>
        <row r="2013">
          <cell r="A2013" t="str">
            <v>FDA125A/RZAG125NV1</v>
          </cell>
          <cell r="B2013" t="str">
            <v>Канальный кондиционер</v>
          </cell>
          <cell r="C2013">
            <v>0</v>
          </cell>
          <cell r="D2013">
            <v>0</v>
          </cell>
          <cell r="E2013">
            <v>1037400</v>
          </cell>
        </row>
        <row r="2014">
          <cell r="A2014" t="str">
            <v>FDA125A/RZAG125NY1</v>
          </cell>
          <cell r="B2014" t="str">
            <v>Канальный кондиционер</v>
          </cell>
          <cell r="C2014">
            <v>0</v>
          </cell>
          <cell r="D2014">
            <v>0</v>
          </cell>
          <cell r="E2014">
            <v>1037400</v>
          </cell>
        </row>
        <row r="2015">
          <cell r="A2015" t="str">
            <v>FDA125A/RZASG125MV1</v>
          </cell>
          <cell r="B2015" t="str">
            <v>Канальный кондиционер</v>
          </cell>
          <cell r="C2015">
            <v>0</v>
          </cell>
          <cell r="D2015">
            <v>0</v>
          </cell>
          <cell r="E2015">
            <v>842100</v>
          </cell>
        </row>
        <row r="2016">
          <cell r="A2016" t="str">
            <v>FDA125A/RZASG125MY1</v>
          </cell>
          <cell r="B2016" t="str">
            <v>Канальный кондиционер</v>
          </cell>
          <cell r="C2016">
            <v>0</v>
          </cell>
          <cell r="D2016">
            <v>0</v>
          </cell>
          <cell r="E2016">
            <v>865200</v>
          </cell>
        </row>
        <row r="2017">
          <cell r="A2017" t="str">
            <v>FDA200A/RZA200D</v>
          </cell>
          <cell r="B2017" t="str">
            <v>Канальный кондиционер</v>
          </cell>
          <cell r="C2017">
            <v>0</v>
          </cell>
          <cell r="D2017">
            <v>0</v>
          </cell>
          <cell r="E2017">
            <v>1562300</v>
          </cell>
        </row>
        <row r="2018">
          <cell r="A2018" t="str">
            <v>FDA250A/RZA250D</v>
          </cell>
          <cell r="B2018" t="str">
            <v>Канальный кондиционер</v>
          </cell>
          <cell r="C2018">
            <v>0</v>
          </cell>
          <cell r="D2018">
            <v>0</v>
          </cell>
          <cell r="E2018">
            <v>1884700</v>
          </cell>
        </row>
        <row r="2019">
          <cell r="A2019" t="str">
            <v>FFA25A9/RXM25R9/BYFQ60B3</v>
          </cell>
          <cell r="B2019" t="str">
            <v>Кассетный кондиционер</v>
          </cell>
          <cell r="C2019">
            <v>0</v>
          </cell>
          <cell r="D2019">
            <v>0</v>
          </cell>
          <cell r="E2019">
            <v>387900</v>
          </cell>
        </row>
        <row r="2020">
          <cell r="A2020" t="str">
            <v>FFA35A9/RXM35R9/BYFQ60B3</v>
          </cell>
          <cell r="B2020" t="str">
            <v>Кассетный кондиционер</v>
          </cell>
          <cell r="C2020">
            <v>0</v>
          </cell>
          <cell r="D2020">
            <v>0</v>
          </cell>
          <cell r="E2020">
            <v>419500</v>
          </cell>
        </row>
        <row r="2021">
          <cell r="A2021" t="str">
            <v>FFA50A9/RXM50R/BYFQ60B3</v>
          </cell>
          <cell r="B2021" t="str">
            <v>Кассетный кондиционер</v>
          </cell>
          <cell r="C2021">
            <v>0</v>
          </cell>
          <cell r="D2021">
            <v>0</v>
          </cell>
          <cell r="E2021">
            <v>530800</v>
          </cell>
        </row>
        <row r="2022">
          <cell r="A2022" t="str">
            <v>FHA100A/RZAG100NV1</v>
          </cell>
          <cell r="B2022" t="str">
            <v>Подпотолочный кондиционер</v>
          </cell>
          <cell r="C2022">
            <v>0</v>
          </cell>
          <cell r="D2022">
            <v>0</v>
          </cell>
          <cell r="E2022">
            <v>1079300</v>
          </cell>
        </row>
        <row r="2023">
          <cell r="A2023" t="str">
            <v>FHA100A/RZAG100NY1</v>
          </cell>
          <cell r="B2023" t="str">
            <v>Подпотолочный кондиционер</v>
          </cell>
          <cell r="C2023">
            <v>0</v>
          </cell>
          <cell r="D2023">
            <v>0</v>
          </cell>
          <cell r="E2023">
            <v>1079300</v>
          </cell>
        </row>
        <row r="2024">
          <cell r="A2024" t="str">
            <v>FHA100A/RZASG100MV1</v>
          </cell>
          <cell r="B2024" t="str">
            <v>Подпотолочный кондиционер</v>
          </cell>
          <cell r="C2024">
            <v>0</v>
          </cell>
          <cell r="D2024">
            <v>0</v>
          </cell>
          <cell r="E2024">
            <v>848300</v>
          </cell>
        </row>
        <row r="2025">
          <cell r="A2025" t="str">
            <v>FHA100A/RZASG100MY1</v>
          </cell>
          <cell r="B2025" t="str">
            <v>Подпотолочный кондиционер</v>
          </cell>
          <cell r="C2025">
            <v>0</v>
          </cell>
          <cell r="D2025">
            <v>0</v>
          </cell>
          <cell r="E2025">
            <v>846290</v>
          </cell>
        </row>
        <row r="2026">
          <cell r="A2026" t="str">
            <v>FHA125A/RZAG125NV1</v>
          </cell>
          <cell r="B2026" t="str">
            <v>Подпотолочный кондиционер</v>
          </cell>
          <cell r="C2026">
            <v>0</v>
          </cell>
          <cell r="D2026">
            <v>0</v>
          </cell>
          <cell r="E2026">
            <v>1143400</v>
          </cell>
        </row>
        <row r="2027">
          <cell r="A2027" t="str">
            <v>FHA125A/RZAG125NY1</v>
          </cell>
          <cell r="B2027" t="str">
            <v>Подпотолочный кондиционер</v>
          </cell>
          <cell r="C2027">
            <v>0</v>
          </cell>
          <cell r="D2027">
            <v>0</v>
          </cell>
          <cell r="E2027">
            <v>1143400</v>
          </cell>
        </row>
        <row r="2028">
          <cell r="A2028" t="str">
            <v>FHA125A/RZASG125MV1</v>
          </cell>
          <cell r="B2028" t="str">
            <v>Подпотолочный кондиционер</v>
          </cell>
          <cell r="C2028">
            <v>0</v>
          </cell>
          <cell r="D2028">
            <v>0</v>
          </cell>
          <cell r="E2028">
            <v>948100</v>
          </cell>
        </row>
        <row r="2029">
          <cell r="A2029" t="str">
            <v>FHA125A/RZASG125MY1</v>
          </cell>
          <cell r="B2029" t="str">
            <v>Подпотолочный кондиционер</v>
          </cell>
          <cell r="C2029">
            <v>0</v>
          </cell>
          <cell r="D2029">
            <v>0</v>
          </cell>
          <cell r="E2029">
            <v>971200</v>
          </cell>
        </row>
        <row r="2030">
          <cell r="A2030" t="str">
            <v>FHA140A/RZAG140NV1</v>
          </cell>
          <cell r="B2030" t="str">
            <v>Подпотолочный кондиционер</v>
          </cell>
          <cell r="C2030">
            <v>0</v>
          </cell>
          <cell r="D2030">
            <v>0</v>
          </cell>
          <cell r="E2030">
            <v>1241100</v>
          </cell>
        </row>
        <row r="2031">
          <cell r="A2031" t="str">
            <v>FHA140A/RZAG140NY1</v>
          </cell>
          <cell r="B2031" t="str">
            <v>Подпотолочный кондиционер</v>
          </cell>
          <cell r="C2031">
            <v>0</v>
          </cell>
          <cell r="D2031">
            <v>0</v>
          </cell>
          <cell r="E2031">
            <v>1241100</v>
          </cell>
        </row>
        <row r="2032">
          <cell r="A2032" t="str">
            <v>FHA140A/RZASG140MV1</v>
          </cell>
          <cell r="B2032" t="str">
            <v>Подпотолочный кондиционер</v>
          </cell>
          <cell r="C2032">
            <v>0</v>
          </cell>
          <cell r="D2032">
            <v>0</v>
          </cell>
          <cell r="E2032">
            <v>992200</v>
          </cell>
        </row>
        <row r="2033">
          <cell r="A2033" t="str">
            <v>FHA140A/RZASG140MY1</v>
          </cell>
          <cell r="B2033" t="str">
            <v>Подпотолочный кондиционер</v>
          </cell>
          <cell r="C2033">
            <v>0</v>
          </cell>
          <cell r="D2033">
            <v>0</v>
          </cell>
          <cell r="E2033">
            <v>1002700</v>
          </cell>
        </row>
        <row r="2034">
          <cell r="A2034" t="str">
            <v>FHA35A9/RXM35R9</v>
          </cell>
          <cell r="B2034" t="str">
            <v>Подпотолочный кондиционер</v>
          </cell>
          <cell r="C2034">
            <v>0</v>
          </cell>
          <cell r="D2034">
            <v>0</v>
          </cell>
          <cell r="E2034">
            <v>429500</v>
          </cell>
        </row>
        <row r="2035">
          <cell r="A2035" t="str">
            <v>FHA50A9/RXM50R</v>
          </cell>
          <cell r="B2035" t="str">
            <v>Подпотолочный кондиционер</v>
          </cell>
          <cell r="C2035">
            <v>0</v>
          </cell>
          <cell r="D2035">
            <v>0</v>
          </cell>
          <cell r="E2035">
            <v>522900</v>
          </cell>
        </row>
        <row r="2036">
          <cell r="A2036" t="str">
            <v>FHA60A9/RXM60R</v>
          </cell>
          <cell r="B2036" t="str">
            <v>Подпотолочный кондиционер</v>
          </cell>
          <cell r="C2036">
            <v>0</v>
          </cell>
          <cell r="D2036">
            <v>0</v>
          </cell>
          <cell r="E2036">
            <v>550900</v>
          </cell>
        </row>
        <row r="2037">
          <cell r="A2037" t="str">
            <v>FHA71A9/RZAG71NV1</v>
          </cell>
          <cell r="B2037" t="str">
            <v>Подпотолочный кондиционер</v>
          </cell>
          <cell r="C2037">
            <v>0</v>
          </cell>
          <cell r="D2037">
            <v>0</v>
          </cell>
          <cell r="E2037">
            <v>906100</v>
          </cell>
        </row>
        <row r="2038">
          <cell r="A2038" t="str">
            <v>FHA71A9/RZAG71NY1</v>
          </cell>
          <cell r="B2038" t="str">
            <v>Подпотолочный кондиционер</v>
          </cell>
          <cell r="C2038">
            <v>0</v>
          </cell>
          <cell r="D2038">
            <v>0</v>
          </cell>
          <cell r="E2038">
            <v>906100</v>
          </cell>
        </row>
        <row r="2039">
          <cell r="A2039" t="str">
            <v>FHA71A9/RZASG71MV1</v>
          </cell>
          <cell r="B2039" t="str">
            <v>Подпотолочный кондиционер</v>
          </cell>
          <cell r="C2039">
            <v>0</v>
          </cell>
          <cell r="D2039">
            <v>0</v>
          </cell>
          <cell r="E2039">
            <v>758100</v>
          </cell>
        </row>
        <row r="2040">
          <cell r="A2040" t="str">
            <v>FNA25A9/RXM25R9</v>
          </cell>
          <cell r="B2040" t="str">
            <v>Напольный кондиционер</v>
          </cell>
          <cell r="C2040">
            <v>0</v>
          </cell>
          <cell r="D2040">
            <v>0</v>
          </cell>
          <cell r="E2040">
            <v>283400</v>
          </cell>
        </row>
        <row r="2041">
          <cell r="A2041" t="str">
            <v>FNA35A9/RXM35R9</v>
          </cell>
          <cell r="B2041" t="str">
            <v>Напольный кондиционер</v>
          </cell>
          <cell r="C2041">
            <v>0</v>
          </cell>
          <cell r="D2041">
            <v>0</v>
          </cell>
          <cell r="E2041">
            <v>296100</v>
          </cell>
        </row>
        <row r="2042">
          <cell r="A2042" t="str">
            <v>FNA50A9/RXM50R</v>
          </cell>
          <cell r="B2042" t="str">
            <v>Напольный кондиционер</v>
          </cell>
          <cell r="C2042">
            <v>0</v>
          </cell>
          <cell r="D2042">
            <v>0</v>
          </cell>
          <cell r="E2042">
            <v>393700</v>
          </cell>
        </row>
        <row r="2043">
          <cell r="A2043" t="str">
            <v>FNA60A9/RXM60R</v>
          </cell>
          <cell r="B2043" t="str">
            <v>Напольный кондиционер</v>
          </cell>
          <cell r="C2043">
            <v>0</v>
          </cell>
          <cell r="D2043">
            <v>0</v>
          </cell>
          <cell r="E2043">
            <v>436500</v>
          </cell>
        </row>
        <row r="2044">
          <cell r="A2044" t="str">
            <v>FUA100A/RZAG100NV1</v>
          </cell>
          <cell r="B2044" t="str">
            <v>Подпотолочный кондиционер</v>
          </cell>
          <cell r="C2044">
            <v>0</v>
          </cell>
          <cell r="D2044">
            <v>0</v>
          </cell>
          <cell r="E2044">
            <v>1246300</v>
          </cell>
        </row>
        <row r="2045">
          <cell r="A2045" t="str">
            <v>FUA100A/RZAG100NY1</v>
          </cell>
          <cell r="B2045" t="str">
            <v>Подпотолочный кондиционер</v>
          </cell>
          <cell r="C2045">
            <v>0</v>
          </cell>
          <cell r="D2045">
            <v>0</v>
          </cell>
          <cell r="E2045">
            <v>1246300</v>
          </cell>
        </row>
        <row r="2046">
          <cell r="A2046" t="str">
            <v>FUA100A/RZASG100MV1</v>
          </cell>
          <cell r="B2046" t="str">
            <v>Подпотолочный кондиционер</v>
          </cell>
          <cell r="C2046">
            <v>0</v>
          </cell>
          <cell r="D2046">
            <v>0</v>
          </cell>
          <cell r="E2046">
            <v>1015300</v>
          </cell>
        </row>
        <row r="2047">
          <cell r="A2047" t="str">
            <v>FUA100A/RZASG100MY1</v>
          </cell>
          <cell r="B2047" t="str">
            <v>Подпотолочный кондиционер</v>
          </cell>
          <cell r="C2047">
            <v>0</v>
          </cell>
          <cell r="D2047">
            <v>0</v>
          </cell>
          <cell r="E2047">
            <v>1013290</v>
          </cell>
        </row>
        <row r="2048">
          <cell r="A2048" t="str">
            <v>FUA125A/RZAG125NV1</v>
          </cell>
          <cell r="B2048" t="str">
            <v>Подпотолочный кондиционер</v>
          </cell>
          <cell r="C2048">
            <v>0</v>
          </cell>
          <cell r="D2048">
            <v>0</v>
          </cell>
          <cell r="E2048">
            <v>1272600</v>
          </cell>
        </row>
        <row r="2049">
          <cell r="A2049" t="str">
            <v>FUA125A/RZAG125NY1</v>
          </cell>
          <cell r="B2049" t="str">
            <v>Подпотолочный кондиционер</v>
          </cell>
          <cell r="C2049">
            <v>0</v>
          </cell>
          <cell r="D2049">
            <v>0</v>
          </cell>
          <cell r="E2049">
            <v>1272600</v>
          </cell>
        </row>
        <row r="2050">
          <cell r="A2050" t="str">
            <v>FUA125A/RZASG125MV1</v>
          </cell>
          <cell r="B2050" t="str">
            <v>Подпотолочный кондиционер</v>
          </cell>
          <cell r="C2050">
            <v>0</v>
          </cell>
          <cell r="D2050">
            <v>0</v>
          </cell>
          <cell r="E2050">
            <v>1077300</v>
          </cell>
        </row>
        <row r="2051">
          <cell r="A2051" t="str">
            <v>FUA125A/RZASG125MY1</v>
          </cell>
          <cell r="B2051" t="str">
            <v>Подпотолочный кондиционер</v>
          </cell>
          <cell r="C2051">
            <v>0</v>
          </cell>
          <cell r="D2051">
            <v>0</v>
          </cell>
          <cell r="E2051">
            <v>1100400</v>
          </cell>
        </row>
        <row r="2052">
          <cell r="A2052" t="str">
            <v>FUA71A/RZAG71NV1</v>
          </cell>
          <cell r="B2052" t="str">
            <v>Подпотолочный кондиционер</v>
          </cell>
          <cell r="C2052">
            <v>0</v>
          </cell>
          <cell r="D2052">
            <v>0</v>
          </cell>
          <cell r="E2052">
            <v>1067800</v>
          </cell>
        </row>
        <row r="2053">
          <cell r="A2053" t="str">
            <v>FUA71A/RZAG71NY1</v>
          </cell>
          <cell r="B2053" t="str">
            <v>Подпотолочный кондиционер</v>
          </cell>
          <cell r="C2053">
            <v>0</v>
          </cell>
          <cell r="D2053">
            <v>0</v>
          </cell>
          <cell r="E2053">
            <v>1067800</v>
          </cell>
        </row>
        <row r="2054">
          <cell r="A2054" t="str">
            <v>FUA71A/RZASG71MV1</v>
          </cell>
          <cell r="B2054" t="str">
            <v>Подпотолочный кондиционер</v>
          </cell>
          <cell r="C2054">
            <v>0</v>
          </cell>
          <cell r="D2054">
            <v>0</v>
          </cell>
          <cell r="E2054">
            <v>919800</v>
          </cell>
        </row>
        <row r="2055">
          <cell r="A2055" t="str">
            <v>FVA140A/RZAG140NV1</v>
          </cell>
          <cell r="B2055" t="str">
            <v>Напольный кондиционер</v>
          </cell>
          <cell r="C2055">
            <v>0</v>
          </cell>
          <cell r="D2055">
            <v>0</v>
          </cell>
          <cell r="E2055">
            <v>1227400</v>
          </cell>
        </row>
        <row r="2056">
          <cell r="A2056" t="str">
            <v>FVA140A/RZAG140NY1</v>
          </cell>
          <cell r="B2056" t="str">
            <v>Напольный кондиционер</v>
          </cell>
          <cell r="C2056">
            <v>0</v>
          </cell>
          <cell r="D2056">
            <v>0</v>
          </cell>
          <cell r="E2056">
            <v>1227400</v>
          </cell>
        </row>
        <row r="2057">
          <cell r="A2057" t="str">
            <v>FVA140A/RZASG140MV1</v>
          </cell>
          <cell r="B2057" t="str">
            <v>Напольный кондиционер</v>
          </cell>
          <cell r="C2057">
            <v>0</v>
          </cell>
          <cell r="D2057">
            <v>0</v>
          </cell>
          <cell r="E2057">
            <v>978500</v>
          </cell>
        </row>
        <row r="2058">
          <cell r="A2058" t="str">
            <v>FVA140A/RZASG140MY1</v>
          </cell>
          <cell r="B2058" t="str">
            <v>Напольный кондиционер</v>
          </cell>
          <cell r="C2058">
            <v>0</v>
          </cell>
          <cell r="D2058">
            <v>0</v>
          </cell>
          <cell r="E2058">
            <v>989000</v>
          </cell>
        </row>
        <row r="2059">
          <cell r="A2059" t="str">
            <v>KSCB105HZAN1/KSUNB105HZAN3</v>
          </cell>
          <cell r="B2059" t="str">
            <v>Напольно-потолочный кондиционер</v>
          </cell>
          <cell r="C2059">
            <v>0</v>
          </cell>
          <cell r="D2059">
            <v>0</v>
          </cell>
          <cell r="E2059">
            <v>145090</v>
          </cell>
        </row>
        <row r="2060">
          <cell r="A2060" t="str">
            <v>KSCB105HZRN1W/KSUNB105HZRN1</v>
          </cell>
          <cell r="B2060" t="str">
            <v>Напольно-потолочный кондиционер</v>
          </cell>
          <cell r="C2060">
            <v>0</v>
          </cell>
          <cell r="D2060">
            <v>0</v>
          </cell>
          <cell r="E2060">
            <v>164490</v>
          </cell>
        </row>
        <row r="2061">
          <cell r="A2061" t="str">
            <v>KSCB140HZRN1W/KSUNB140HZRN3</v>
          </cell>
          <cell r="B2061" t="str">
            <v>Напольно-потолочный кондиционер</v>
          </cell>
          <cell r="C2061">
            <v>0</v>
          </cell>
          <cell r="D2061">
            <v>0</v>
          </cell>
          <cell r="E2061">
            <v>200090</v>
          </cell>
        </row>
        <row r="2062">
          <cell r="A2062" t="str">
            <v>KSCB165HZAN1/KSUNB165HZAN3</v>
          </cell>
          <cell r="B2062" t="str">
            <v>Напольно-потолочный кондиционер</v>
          </cell>
          <cell r="C2062">
            <v>0</v>
          </cell>
          <cell r="D2062">
            <v>0</v>
          </cell>
          <cell r="E2062">
            <v>204998</v>
          </cell>
        </row>
        <row r="2063">
          <cell r="A2063" t="str">
            <v>KSCB165HZRN1W/KSUNB165HZRN3</v>
          </cell>
          <cell r="B2063" t="str">
            <v>Напольно-потолочный кондиционер</v>
          </cell>
          <cell r="C2063">
            <v>0</v>
          </cell>
          <cell r="D2063">
            <v>0</v>
          </cell>
          <cell r="E2063">
            <v>212490</v>
          </cell>
        </row>
        <row r="2064">
          <cell r="A2064" t="str">
            <v>KSCB53HZAN1/KSUNB53HZAN1</v>
          </cell>
          <cell r="B2064" t="str">
            <v>Напольно-потолочный кондиционер</v>
          </cell>
          <cell r="C2064">
            <v>0</v>
          </cell>
          <cell r="D2064">
            <v>0</v>
          </cell>
          <cell r="E2064">
            <v>82390</v>
          </cell>
        </row>
        <row r="2065">
          <cell r="A2065" t="str">
            <v>KSCB53HZRN1W/KSUNB53HZRN1</v>
          </cell>
          <cell r="B2065" t="str">
            <v>Напольно-потолочный кондиционер</v>
          </cell>
          <cell r="C2065">
            <v>0</v>
          </cell>
          <cell r="D2065">
            <v>0</v>
          </cell>
          <cell r="E2065">
            <v>93390</v>
          </cell>
        </row>
        <row r="2066">
          <cell r="A2066" t="str">
            <v>KSCB70HZAN1/KSUNB70HZAN1</v>
          </cell>
          <cell r="B2066" t="str">
            <v>Напольно-потолочный кондиционер</v>
          </cell>
          <cell r="C2066">
            <v>0</v>
          </cell>
          <cell r="D2066">
            <v>0</v>
          </cell>
          <cell r="E2066">
            <v>101990</v>
          </cell>
        </row>
        <row r="2067">
          <cell r="A2067" t="str">
            <v>KSCB70HZRN1W/KSUNB70HZRN1</v>
          </cell>
          <cell r="B2067" t="str">
            <v>Напольно-потолочный кондиционер</v>
          </cell>
          <cell r="C2067">
            <v>0</v>
          </cell>
          <cell r="D2067">
            <v>0</v>
          </cell>
          <cell r="E2067">
            <v>115590</v>
          </cell>
        </row>
        <row r="2068">
          <cell r="A2068" t="str">
            <v>KSFV140XFAN3/KSUT140HFAN3L</v>
          </cell>
          <cell r="B2068" t="str">
            <v>Напольный кондиционер</v>
          </cell>
          <cell r="C2068">
            <v>0</v>
          </cell>
          <cell r="D2068">
            <v>0</v>
          </cell>
          <cell r="E2068">
            <v>207190</v>
          </cell>
        </row>
        <row r="2069">
          <cell r="A2069" t="str">
            <v>KSFV176XFAN3/KSUT176HFAN3L</v>
          </cell>
          <cell r="B2069" t="str">
            <v>Напольный кондиционер</v>
          </cell>
          <cell r="C2069">
            <v>0</v>
          </cell>
          <cell r="D2069">
            <v>0</v>
          </cell>
          <cell r="E2069">
            <v>241290</v>
          </cell>
        </row>
        <row r="2070">
          <cell r="A2070" t="str">
            <v>KSFV70XFAN1/KSRT70HFAN1L</v>
          </cell>
          <cell r="B2070" t="str">
            <v>Напольный кондиционер</v>
          </cell>
          <cell r="C2070">
            <v>0</v>
          </cell>
          <cell r="D2070">
            <v>0</v>
          </cell>
          <cell r="E2070">
            <v>133090</v>
          </cell>
        </row>
        <row r="2071">
          <cell r="A2071" t="str">
            <v>KSFY70XFAN1/KSRY70HFAN1</v>
          </cell>
          <cell r="B2071" t="str">
            <v>Напольный кондиционер</v>
          </cell>
          <cell r="C2071">
            <v>0</v>
          </cell>
          <cell r="D2071">
            <v>0</v>
          </cell>
          <cell r="E2071">
            <v>107300</v>
          </cell>
        </row>
        <row r="2072">
          <cell r="A2072" t="str">
            <v>KSHE176HFAN3/KSUT176HFAN3L</v>
          </cell>
          <cell r="B2072" t="str">
            <v>Напольно-потолочный кондиционер</v>
          </cell>
          <cell r="C2072">
            <v>0</v>
          </cell>
          <cell r="D2072">
            <v>0</v>
          </cell>
          <cell r="E2072">
            <v>188990</v>
          </cell>
        </row>
        <row r="2073">
          <cell r="A2073" t="str">
            <v>KSHF105HFAN3/KSUR105HFAN3L</v>
          </cell>
          <cell r="B2073" t="str">
            <v>Напольно-потолочный кондиционер</v>
          </cell>
          <cell r="C2073">
            <v>0</v>
          </cell>
          <cell r="D2073">
            <v>0</v>
          </cell>
          <cell r="E2073">
            <v>147390</v>
          </cell>
        </row>
        <row r="2074">
          <cell r="A2074" t="str">
            <v>KSHF140HFAN3/KSUT140HFAN3/-40</v>
          </cell>
          <cell r="B2074" t="str">
            <v>Напольно-потолочный кондиционер с низкотемпературной доработкой</v>
          </cell>
          <cell r="C2074">
            <v>0</v>
          </cell>
          <cell r="D2074">
            <v>0</v>
          </cell>
          <cell r="E2074">
            <v>143480</v>
          </cell>
        </row>
        <row r="2075">
          <cell r="A2075" t="str">
            <v>KSHF140HFAN3/KSUT140HFAN3L</v>
          </cell>
          <cell r="B2075" t="str">
            <v>Напольно-потолочный кондиционер</v>
          </cell>
          <cell r="C2075">
            <v>0</v>
          </cell>
          <cell r="D2075">
            <v>0</v>
          </cell>
          <cell r="E2075">
            <v>168890</v>
          </cell>
        </row>
        <row r="2076">
          <cell r="A2076" t="str">
            <v>KSHFA70HFAN1/KSUTB70HFAN1L</v>
          </cell>
          <cell r="B2076" t="str">
            <v>Напольно-потолочный кондиционер</v>
          </cell>
          <cell r="C2076">
            <v>0</v>
          </cell>
          <cell r="D2076">
            <v>0</v>
          </cell>
          <cell r="E2076">
            <v>109390</v>
          </cell>
        </row>
        <row r="2077">
          <cell r="A2077" t="str">
            <v>KSHFB53HFAN1/KSUTA53HFAN1L</v>
          </cell>
          <cell r="B2077" t="str">
            <v>Напольно-потолочный кондиционер</v>
          </cell>
          <cell r="C2077">
            <v>0</v>
          </cell>
          <cell r="D2077">
            <v>0</v>
          </cell>
          <cell r="E2077">
            <v>84990</v>
          </cell>
        </row>
        <row r="2078">
          <cell r="A2078" t="str">
            <v>KSHG105HFAN1/KSUTG105HFAN3</v>
          </cell>
          <cell r="B2078" t="str">
            <v>Напольно-потолочный кондиционер</v>
          </cell>
          <cell r="C2078">
            <v>0</v>
          </cell>
          <cell r="D2078">
            <v>0</v>
          </cell>
          <cell r="E2078">
            <v>147390</v>
          </cell>
        </row>
        <row r="2079">
          <cell r="A2079" t="str">
            <v>KSHG140HFAN1/KSUTG140HFAN3</v>
          </cell>
          <cell r="B2079" t="str">
            <v>Напольно-потолочный кондиционер</v>
          </cell>
          <cell r="C2079">
            <v>0</v>
          </cell>
          <cell r="D2079">
            <v>0</v>
          </cell>
          <cell r="E2079">
            <v>168890</v>
          </cell>
        </row>
        <row r="2080">
          <cell r="A2080" t="str">
            <v>KSHG176HFAN1/KSUTG176HFAN3</v>
          </cell>
          <cell r="B2080" t="str">
            <v>Напольно-потолочный кондиционер</v>
          </cell>
          <cell r="C2080">
            <v>0</v>
          </cell>
          <cell r="D2080">
            <v>0</v>
          </cell>
          <cell r="E2080">
            <v>188990</v>
          </cell>
        </row>
        <row r="2081">
          <cell r="A2081" t="str">
            <v>KSHG70HFAN1/KSUTG70HFAN1</v>
          </cell>
          <cell r="B2081" t="str">
            <v>Напольно-потолочный кондиционер</v>
          </cell>
          <cell r="C2081">
            <v>0</v>
          </cell>
          <cell r="D2081">
            <v>0</v>
          </cell>
          <cell r="E2081">
            <v>109390</v>
          </cell>
        </row>
        <row r="2082">
          <cell r="A2082" t="str">
            <v>KSKG105HFAN1/KSUTG105HFAN3</v>
          </cell>
          <cell r="B2082" t="str">
            <v>Канальный кондиционер</v>
          </cell>
          <cell r="C2082">
            <v>0</v>
          </cell>
          <cell r="D2082">
            <v>0</v>
          </cell>
          <cell r="E2082">
            <v>153490</v>
          </cell>
        </row>
        <row r="2083">
          <cell r="A2083" t="str">
            <v>KSKG140HFAN1/KSUTG140HFAN3</v>
          </cell>
          <cell r="B2083" t="str">
            <v>Канальный кондиционер</v>
          </cell>
          <cell r="C2083">
            <v>0</v>
          </cell>
          <cell r="D2083">
            <v>0</v>
          </cell>
          <cell r="E2083">
            <v>178790</v>
          </cell>
        </row>
        <row r="2084">
          <cell r="A2084" t="str">
            <v>KSKG176HFAN1/KSUTG176HFAN3</v>
          </cell>
          <cell r="B2084" t="str">
            <v>Канальный кондиционер</v>
          </cell>
          <cell r="C2084">
            <v>0</v>
          </cell>
          <cell r="D2084">
            <v>0</v>
          </cell>
          <cell r="E2084">
            <v>197290</v>
          </cell>
        </row>
        <row r="2085">
          <cell r="A2085" t="str">
            <v>KSKG70HFAN1/KSUTG70HFAN1</v>
          </cell>
          <cell r="B2085" t="str">
            <v>Канальный кондиционер</v>
          </cell>
          <cell r="C2085">
            <v>0</v>
          </cell>
          <cell r="D2085">
            <v>0</v>
          </cell>
          <cell r="E2085">
            <v>114990</v>
          </cell>
        </row>
        <row r="2086">
          <cell r="A2086" t="str">
            <v>KSKR105HFAN3R/KSUR105HFAN3L</v>
          </cell>
          <cell r="B2086" t="str">
            <v>Канальный кондиционер</v>
          </cell>
          <cell r="C2086">
            <v>0</v>
          </cell>
          <cell r="D2086">
            <v>0</v>
          </cell>
          <cell r="E2086">
            <v>148900</v>
          </cell>
        </row>
        <row r="2087">
          <cell r="A2087" t="str">
            <v>KSKR140HFAN3R/KSUT140HFAN3L</v>
          </cell>
          <cell r="B2087" t="str">
            <v>Канальный кондиционер</v>
          </cell>
          <cell r="C2087">
            <v>0</v>
          </cell>
          <cell r="D2087">
            <v>0</v>
          </cell>
          <cell r="E2087">
            <v>173400</v>
          </cell>
        </row>
        <row r="2088">
          <cell r="A2088" t="str">
            <v>KSKR176HFAN3R/KSUT176HFAN3L</v>
          </cell>
          <cell r="B2088" t="str">
            <v>Канальный кондиционер</v>
          </cell>
          <cell r="C2088">
            <v>0</v>
          </cell>
          <cell r="D2088">
            <v>0</v>
          </cell>
          <cell r="E2088">
            <v>191400</v>
          </cell>
        </row>
        <row r="2089">
          <cell r="A2089" t="str">
            <v>KSKRA53HFAN1R/KSUTA53HFAN1L</v>
          </cell>
          <cell r="B2089" t="str">
            <v>Канальный кондиционер</v>
          </cell>
          <cell r="C2089">
            <v>0</v>
          </cell>
          <cell r="D2089">
            <v>0</v>
          </cell>
          <cell r="E2089">
            <v>86490</v>
          </cell>
        </row>
        <row r="2090">
          <cell r="A2090" t="str">
            <v>KSKRA70HFAN1R/KSUTB70HFAN1L</v>
          </cell>
          <cell r="B2090" t="str">
            <v>Канальный кондиционер</v>
          </cell>
          <cell r="C2090">
            <v>0</v>
          </cell>
          <cell r="D2090">
            <v>0</v>
          </cell>
          <cell r="E2090">
            <v>111500</v>
          </cell>
        </row>
        <row r="2091">
          <cell r="A2091" t="str">
            <v>KSMB105HZAN1R/KSUNB105HZAN3</v>
          </cell>
          <cell r="B2091" t="str">
            <v>Канальный кондиционер</v>
          </cell>
          <cell r="C2091">
            <v>0</v>
          </cell>
          <cell r="D2091">
            <v>0</v>
          </cell>
          <cell r="E2091">
            <v>148090</v>
          </cell>
        </row>
        <row r="2092">
          <cell r="A2092" t="str">
            <v>KSMB105HZRN1W/KSUNB105HZRN1</v>
          </cell>
          <cell r="B2092" t="str">
            <v>Канальный кондиционер</v>
          </cell>
          <cell r="C2092">
            <v>0</v>
          </cell>
          <cell r="D2092">
            <v>0</v>
          </cell>
          <cell r="E2092">
            <v>167790</v>
          </cell>
        </row>
        <row r="2093">
          <cell r="A2093" t="str">
            <v>KSMB140HZAN1R/KSUNB140HZAN3</v>
          </cell>
          <cell r="B2093" t="str">
            <v>Канальный кондиционер</v>
          </cell>
          <cell r="C2093">
            <v>0</v>
          </cell>
          <cell r="D2093">
            <v>0</v>
          </cell>
          <cell r="E2093">
            <v>180590</v>
          </cell>
        </row>
        <row r="2094">
          <cell r="A2094" t="str">
            <v>KSMB140HZRN1W/KSUNB140HZRN3</v>
          </cell>
          <cell r="B2094" t="str">
            <v>Канальный кондиционер</v>
          </cell>
          <cell r="C2094">
            <v>0</v>
          </cell>
          <cell r="D2094">
            <v>0</v>
          </cell>
          <cell r="E2094">
            <v>204690</v>
          </cell>
        </row>
        <row r="2095">
          <cell r="A2095" t="str">
            <v>KSMB165HZAN1R/KSUNB165HZAN3</v>
          </cell>
          <cell r="B2095" t="str">
            <v>Канальный кондиционер</v>
          </cell>
          <cell r="C2095">
            <v>0</v>
          </cell>
          <cell r="D2095">
            <v>0</v>
          </cell>
          <cell r="E2095">
            <v>191190</v>
          </cell>
        </row>
        <row r="2096">
          <cell r="A2096" t="str">
            <v>KSMB165HZRN1W/KSUNB165HZRN3</v>
          </cell>
          <cell r="B2096" t="str">
            <v>Канальный кондиционер</v>
          </cell>
          <cell r="C2096">
            <v>0</v>
          </cell>
          <cell r="D2096">
            <v>0</v>
          </cell>
          <cell r="E2096">
            <v>216690</v>
          </cell>
        </row>
        <row r="2097">
          <cell r="A2097" t="str">
            <v>KSMB35HZRN1W/KSUNB35HZRN1</v>
          </cell>
          <cell r="B2097" t="str">
            <v>Канальный кондиционер</v>
          </cell>
          <cell r="C2097">
            <v>0</v>
          </cell>
          <cell r="D2097">
            <v>0</v>
          </cell>
          <cell r="E2097">
            <v>84090</v>
          </cell>
        </row>
        <row r="2098">
          <cell r="A2098" t="str">
            <v>KSMB53HZAN1R/KSUNB53HZAN1</v>
          </cell>
          <cell r="B2098" t="str">
            <v>Канальный кондиционер</v>
          </cell>
          <cell r="C2098">
            <v>0</v>
          </cell>
          <cell r="D2098">
            <v>0</v>
          </cell>
          <cell r="E2098">
            <v>91584</v>
          </cell>
        </row>
        <row r="2099">
          <cell r="A2099" t="str">
            <v>KSMB53HZRN1W/KSUNB53HZRN1</v>
          </cell>
          <cell r="B2099" t="str">
            <v>Канальный кондиционер</v>
          </cell>
          <cell r="C2099">
            <v>0</v>
          </cell>
          <cell r="D2099">
            <v>0</v>
          </cell>
          <cell r="E2099">
            <v>94890</v>
          </cell>
        </row>
        <row r="2100">
          <cell r="A2100" t="str">
            <v>KSMB70HZRN1W/KSUNB70HZRN1</v>
          </cell>
          <cell r="B2100" t="str">
            <v>Канальный кондиционер</v>
          </cell>
          <cell r="C2100">
            <v>0</v>
          </cell>
          <cell r="D2100">
            <v>0</v>
          </cell>
          <cell r="E2100">
            <v>126690</v>
          </cell>
        </row>
        <row r="2101">
          <cell r="A2101" t="str">
            <v>KSMD105HZRN1W/KSUNB105HZRN1</v>
          </cell>
          <cell r="B2101" t="str">
            <v>Канальный кондиционер</v>
          </cell>
          <cell r="C2101">
            <v>0</v>
          </cell>
          <cell r="D2101">
            <v>0</v>
          </cell>
          <cell r="E2101">
            <v>167790</v>
          </cell>
        </row>
        <row r="2102">
          <cell r="A2102" t="str">
            <v>KSMD140HZRN1W/KSUNB140HZRN3</v>
          </cell>
          <cell r="B2102" t="str">
            <v>Канальный кондиционер</v>
          </cell>
          <cell r="C2102">
            <v>0</v>
          </cell>
          <cell r="D2102">
            <v>0</v>
          </cell>
          <cell r="E2102">
            <v>204690</v>
          </cell>
        </row>
        <row r="2103">
          <cell r="A2103" t="str">
            <v>KSMD165HZRN1W/KSUNB165HZRN3</v>
          </cell>
          <cell r="B2103" t="str">
            <v>Канальный кондиционер</v>
          </cell>
          <cell r="C2103">
            <v>0</v>
          </cell>
          <cell r="D2103">
            <v>0</v>
          </cell>
          <cell r="E2103">
            <v>216690</v>
          </cell>
        </row>
        <row r="2104">
          <cell r="A2104" t="str">
            <v>KSMD35HZRN1W/KSUNB35HZRN1</v>
          </cell>
          <cell r="B2104" t="str">
            <v>Канальный кондиционер</v>
          </cell>
          <cell r="C2104">
            <v>0</v>
          </cell>
          <cell r="D2104">
            <v>0</v>
          </cell>
          <cell r="E2104">
            <v>84090</v>
          </cell>
        </row>
        <row r="2105">
          <cell r="A2105" t="str">
            <v>KSMD53HZRN1W/KSUNB53HZRN1</v>
          </cell>
          <cell r="B2105" t="str">
            <v>Канальный кондиционер</v>
          </cell>
          <cell r="C2105">
            <v>0</v>
          </cell>
          <cell r="D2105">
            <v>0</v>
          </cell>
          <cell r="E2105">
            <v>94890</v>
          </cell>
        </row>
        <row r="2106">
          <cell r="A2106" t="str">
            <v>KSMD70HZRN1W/KSUNB70HZRN1</v>
          </cell>
          <cell r="B2106" t="str">
            <v>Канальный кондиционер</v>
          </cell>
          <cell r="C2106">
            <v>0</v>
          </cell>
          <cell r="D2106">
            <v>0</v>
          </cell>
          <cell r="E2106">
            <v>126690</v>
          </cell>
        </row>
        <row r="2107">
          <cell r="A2107" t="str">
            <v>KSTR140HFAN3R/KSUT140HFAN3L</v>
          </cell>
          <cell r="B2107" t="str">
            <v>Канальный кондиционер</v>
          </cell>
          <cell r="C2107">
            <v>0</v>
          </cell>
          <cell r="D2107">
            <v>0</v>
          </cell>
          <cell r="E2107">
            <v>219790</v>
          </cell>
        </row>
        <row r="2108">
          <cell r="A2108" t="str">
            <v>KSTR176HFAN3R/KSUT176HFAN3L</v>
          </cell>
          <cell r="B2108" t="str">
            <v>Канальный кондиционер</v>
          </cell>
          <cell r="C2108">
            <v>0</v>
          </cell>
          <cell r="D2108">
            <v>0</v>
          </cell>
          <cell r="E2108">
            <v>232690</v>
          </cell>
        </row>
        <row r="2109">
          <cell r="A2109" t="str">
            <v>KSTU280HZAN1/KSUR280HZAN3</v>
          </cell>
          <cell r="B2109" t="str">
            <v>Канальный кондиционер высоконапорный</v>
          </cell>
          <cell r="C2109">
            <v>0</v>
          </cell>
          <cell r="D2109">
            <v>0</v>
          </cell>
          <cell r="E2109">
            <v>609390</v>
          </cell>
        </row>
        <row r="2110">
          <cell r="A2110" t="str">
            <v>KSTU440HFAN1/KSUR440HFAN3</v>
          </cell>
          <cell r="B2110" t="str">
            <v>Канальный кондиционер</v>
          </cell>
          <cell r="C2110">
            <v>0</v>
          </cell>
          <cell r="D2110">
            <v>0</v>
          </cell>
          <cell r="E2110">
            <v>1047690</v>
          </cell>
        </row>
        <row r="2111">
          <cell r="A2111" t="str">
            <v>KSTU560HFAN1/KSUR560HFAN3</v>
          </cell>
          <cell r="B2111" t="str">
            <v>Канальный кондиционер</v>
          </cell>
          <cell r="C2111">
            <v>0</v>
          </cell>
          <cell r="D2111">
            <v>0</v>
          </cell>
          <cell r="E2111">
            <v>1114190</v>
          </cell>
        </row>
        <row r="2112">
          <cell r="A2112" t="str">
            <v>KSTUA280HZAN1/KSURA280HZAN3</v>
          </cell>
          <cell r="B2112" t="str">
            <v>Канальный кондиционер высоконапорный</v>
          </cell>
          <cell r="C2112">
            <v>0</v>
          </cell>
          <cell r="D2112">
            <v>0</v>
          </cell>
          <cell r="E2112">
            <v>523290</v>
          </cell>
        </row>
        <row r="2113">
          <cell r="A2113" t="str">
            <v>KSVB105HZRN1W/KSUNB105HZRN1/KPU95-DR</v>
          </cell>
          <cell r="B2113" t="str">
            <v>Кассетный кондиционер</v>
          </cell>
          <cell r="C2113">
            <v>0</v>
          </cell>
          <cell r="D2113">
            <v>0</v>
          </cell>
          <cell r="E2113">
            <v>160990</v>
          </cell>
        </row>
        <row r="2114">
          <cell r="A2114" t="str">
            <v>KSVB140HZRN1W/KSUNB140HZRN3/KPU95-DR</v>
          </cell>
          <cell r="B2114" t="str">
            <v>Кассетный кондиционер</v>
          </cell>
          <cell r="C2114">
            <v>0</v>
          </cell>
          <cell r="D2114">
            <v>0</v>
          </cell>
          <cell r="E2114">
            <v>192990</v>
          </cell>
        </row>
        <row r="2115">
          <cell r="A2115" t="str">
            <v>KSVB165HZAN1R/KSUNB165HZAN3/KPU95-DR</v>
          </cell>
          <cell r="B2115" t="str">
            <v>Кассетный кондиционер</v>
          </cell>
          <cell r="C2115">
            <v>0</v>
          </cell>
          <cell r="D2115">
            <v>0</v>
          </cell>
          <cell r="E2115">
            <v>189290</v>
          </cell>
        </row>
        <row r="2116">
          <cell r="A2116" t="str">
            <v>KSVB165HZRN1W/KSUNB165HZRN3/KPU95-DR</v>
          </cell>
          <cell r="B2116" t="str">
            <v>Кассетный кондиционер</v>
          </cell>
          <cell r="C2116">
            <v>0</v>
          </cell>
          <cell r="D2116">
            <v>0</v>
          </cell>
          <cell r="E2116">
            <v>214290</v>
          </cell>
        </row>
        <row r="2117">
          <cell r="A2117" t="str">
            <v>KSVB70HZAN1R/KSUNB70HZAN1/KPU95-DR</v>
          </cell>
          <cell r="B2117" t="str">
            <v>Кассетный кондиционер</v>
          </cell>
          <cell r="C2117">
            <v>0</v>
          </cell>
          <cell r="D2117">
            <v>0</v>
          </cell>
          <cell r="E2117">
            <v>112000</v>
          </cell>
        </row>
        <row r="2118">
          <cell r="A2118" t="str">
            <v>KSVB70HZRN1W/KSUNB70HZRN1/KPU95-DR</v>
          </cell>
          <cell r="B2118" t="str">
            <v>Кассетный кондиционер</v>
          </cell>
          <cell r="C2118">
            <v>0</v>
          </cell>
          <cell r="D2118">
            <v>0</v>
          </cell>
          <cell r="E2118">
            <v>122290</v>
          </cell>
        </row>
        <row r="2119">
          <cell r="A2119" t="str">
            <v>KSVG105HFAN1/KSUTG105HFAN3/KPU95-DR</v>
          </cell>
          <cell r="B2119" t="str">
            <v>Кассетный кондиционер</v>
          </cell>
          <cell r="C2119">
            <v>0</v>
          </cell>
          <cell r="D2119">
            <v>0</v>
          </cell>
          <cell r="E2119">
            <v>143590</v>
          </cell>
        </row>
        <row r="2120">
          <cell r="A2120" t="str">
            <v>KSVG140HFAN1/KSUTG140HFAN3/KPU95-DR</v>
          </cell>
          <cell r="B2120" t="str">
            <v>Кассетный кондиционер</v>
          </cell>
          <cell r="C2120">
            <v>0</v>
          </cell>
          <cell r="D2120">
            <v>0</v>
          </cell>
          <cell r="E2120">
            <v>168090</v>
          </cell>
        </row>
        <row r="2121">
          <cell r="A2121" t="str">
            <v>KSVG176HFAN1/KSUTG176HFAN3/KPU95-DR</v>
          </cell>
          <cell r="B2121" t="str">
            <v>Кассетный кондиционер</v>
          </cell>
          <cell r="C2121">
            <v>0</v>
          </cell>
          <cell r="D2121">
            <v>0</v>
          </cell>
          <cell r="E2121">
            <v>196190</v>
          </cell>
        </row>
        <row r="2122">
          <cell r="A2122" t="str">
            <v>KSVG70HFAN1/KSUTG70HFAN1/KPU95-DR</v>
          </cell>
          <cell r="B2122" t="str">
            <v>Кассетный кондиционер</v>
          </cell>
          <cell r="C2122">
            <v>0</v>
          </cell>
          <cell r="D2122">
            <v>0</v>
          </cell>
          <cell r="E2122">
            <v>109590</v>
          </cell>
        </row>
        <row r="2123">
          <cell r="A2123" t="str">
            <v>KSVT105HFAN3R/KSUR105HFAN3L/KPU95-DR</v>
          </cell>
          <cell r="B2123" t="str">
            <v>Кассетный кондиционер</v>
          </cell>
          <cell r="C2123">
            <v>0</v>
          </cell>
          <cell r="D2123">
            <v>0</v>
          </cell>
          <cell r="E2123">
            <v>143590</v>
          </cell>
        </row>
        <row r="2124">
          <cell r="A2124" t="str">
            <v>KSVT140HFAN3R/KSUT140HFAN3L/KPU95-DR</v>
          </cell>
          <cell r="B2124" t="str">
            <v>Кассетный кондиционер</v>
          </cell>
          <cell r="C2124">
            <v>0</v>
          </cell>
          <cell r="D2124">
            <v>0</v>
          </cell>
          <cell r="E2124">
            <v>168090</v>
          </cell>
        </row>
        <row r="2125">
          <cell r="A2125" t="str">
            <v>KSVT176HFAN3R/KSUT176HFAN3L/KPU95-DR</v>
          </cell>
          <cell r="B2125" t="str">
            <v>Кассетный кондиционер</v>
          </cell>
          <cell r="C2125">
            <v>0</v>
          </cell>
          <cell r="D2125">
            <v>0</v>
          </cell>
          <cell r="E2125">
            <v>196190</v>
          </cell>
        </row>
        <row r="2126">
          <cell r="A2126" t="str">
            <v>KSVT70HFAN1R/KSUTB70HFAN1L/KPU95-DR</v>
          </cell>
          <cell r="B2126" t="str">
            <v>Кассетный кондиционер</v>
          </cell>
          <cell r="C2126">
            <v>0</v>
          </cell>
          <cell r="D2126">
            <v>0</v>
          </cell>
          <cell r="E2126">
            <v>109590</v>
          </cell>
        </row>
        <row r="2127">
          <cell r="A2127" t="str">
            <v>KSZB35HZAN1R/KSUNB35HZAN1/KPU65-D</v>
          </cell>
          <cell r="B2127" t="str">
            <v>Кассетный кондиционер</v>
          </cell>
          <cell r="C2127">
            <v>0</v>
          </cell>
          <cell r="D2127">
            <v>0</v>
          </cell>
          <cell r="E2127">
            <v>77490</v>
          </cell>
        </row>
        <row r="2128">
          <cell r="A2128" t="str">
            <v>KSZB35HZRN1W/KSUNB35HZRN1/KPU65-D4</v>
          </cell>
          <cell r="B2128" t="str">
            <v>Кассетный кондиционер</v>
          </cell>
          <cell r="C2128">
            <v>0</v>
          </cell>
          <cell r="D2128">
            <v>0</v>
          </cell>
          <cell r="E2128">
            <v>87590</v>
          </cell>
        </row>
        <row r="2129">
          <cell r="A2129" t="str">
            <v>KSZB53HZAN1R/KSUNB53HZAN1/KPU65-D</v>
          </cell>
          <cell r="B2129" t="str">
            <v>Кассетный кондиционер</v>
          </cell>
          <cell r="C2129">
            <v>0</v>
          </cell>
          <cell r="D2129">
            <v>0</v>
          </cell>
          <cell r="E2129">
            <v>83690</v>
          </cell>
        </row>
        <row r="2130">
          <cell r="A2130" t="str">
            <v>KSZB53HZRN1W/KSUNB53HZRN1/KPU65-D4</v>
          </cell>
          <cell r="B2130" t="str">
            <v>Кассетный кондиционер</v>
          </cell>
          <cell r="C2130">
            <v>0</v>
          </cell>
          <cell r="D2130">
            <v>0</v>
          </cell>
          <cell r="E2130">
            <v>94690</v>
          </cell>
        </row>
        <row r="2131">
          <cell r="A2131" t="str">
            <v>KSZG35HFAN1/KSUTG35HFAN1/KPU65-D4</v>
          </cell>
          <cell r="B2131" t="str">
            <v>Кассетный кондиционер</v>
          </cell>
          <cell r="C2131">
            <v>0</v>
          </cell>
          <cell r="D2131">
            <v>0</v>
          </cell>
          <cell r="E2131">
            <v>78290</v>
          </cell>
        </row>
        <row r="2132">
          <cell r="A2132" t="str">
            <v>KSZG53HFAN1/KSUTG53HFAN1/KPU65-D4</v>
          </cell>
          <cell r="B2132" t="str">
            <v>Кассетный кондиционер</v>
          </cell>
          <cell r="C2132">
            <v>0</v>
          </cell>
          <cell r="D2132">
            <v>0</v>
          </cell>
          <cell r="E2132">
            <v>83090</v>
          </cell>
        </row>
        <row r="2133">
          <cell r="A2133" t="str">
            <v>KSZT35HFAN1/KSUT35HFAN1/KPU65-D</v>
          </cell>
          <cell r="B2133" t="str">
            <v>Кассетный кондиционер</v>
          </cell>
          <cell r="C2133">
            <v>0</v>
          </cell>
          <cell r="D2133">
            <v>0</v>
          </cell>
          <cell r="E2133">
            <v>74900</v>
          </cell>
        </row>
        <row r="2134">
          <cell r="A2134" t="str">
            <v>KSZTA35HFAN1R/KSUTA35HFAN1L/KPU65-D</v>
          </cell>
          <cell r="B2134" t="str">
            <v>Кассетный кондиционер</v>
          </cell>
          <cell r="C2134">
            <v>0</v>
          </cell>
          <cell r="D2134">
            <v>0</v>
          </cell>
          <cell r="E2134">
            <v>78290</v>
          </cell>
        </row>
        <row r="2135">
          <cell r="A2135" t="str">
            <v>KSZTA53HFAN1R/KSUTA53HFAN1L/KPU65-D</v>
          </cell>
          <cell r="B2135" t="str">
            <v>Кассетный кондиционер</v>
          </cell>
          <cell r="C2135">
            <v>0</v>
          </cell>
          <cell r="D2135">
            <v>0</v>
          </cell>
          <cell r="E2135">
            <v>83090</v>
          </cell>
        </row>
        <row r="2136">
          <cell r="A2136" t="str">
            <v>MCA3-12HRN1-Q/MOU-12HN1-Q/T-MBQ4-03E</v>
          </cell>
          <cell r="B2136" t="str">
            <v>Кассетный кондиционер</v>
          </cell>
          <cell r="C2136">
            <v>0</v>
          </cell>
          <cell r="D2136">
            <v>0</v>
          </cell>
          <cell r="E2136">
            <v>60680</v>
          </cell>
        </row>
        <row r="2137">
          <cell r="A2137" t="str">
            <v>MCA3-12HRN1-QC2/MOX330-12HN1-LQ/T-MBQ4-03E</v>
          </cell>
          <cell r="B2137" t="str">
            <v>Кассетный кондиционер</v>
          </cell>
          <cell r="C2137">
            <v>0</v>
          </cell>
          <cell r="D2137">
            <v>0</v>
          </cell>
          <cell r="E2137">
            <v>78990</v>
          </cell>
        </row>
        <row r="2138">
          <cell r="A2138" t="str">
            <v>MCA3-12HRN1-QC2/MOX330-12HN1-Q/T-MBQ4-03E</v>
          </cell>
          <cell r="B2138" t="str">
            <v>Кассетный кондиционер</v>
          </cell>
          <cell r="C2138">
            <v>0</v>
          </cell>
          <cell r="D2138">
            <v>0</v>
          </cell>
          <cell r="E2138">
            <v>70190</v>
          </cell>
        </row>
        <row r="2139">
          <cell r="A2139" t="str">
            <v>MCA3-18HRN1-QB6/MOX330U-18HN1-LQB6/T-MBQ4-03E</v>
          </cell>
          <cell r="B2139" t="str">
            <v>Кассетный кондиционер</v>
          </cell>
          <cell r="C2139">
            <v>0</v>
          </cell>
          <cell r="D2139">
            <v>0</v>
          </cell>
          <cell r="E2139">
            <v>84090</v>
          </cell>
        </row>
        <row r="2140">
          <cell r="A2140" t="str">
            <v>MCA3-18HRN1-QB6/MOX330U-18HN1-QB6/-40/T-MBQ4-03E</v>
          </cell>
          <cell r="B2140" t="str">
            <v>Кассетный кондиционер с низкотемпературной доработкой</v>
          </cell>
          <cell r="C2140">
            <v>0</v>
          </cell>
          <cell r="D2140">
            <v>0</v>
          </cell>
          <cell r="E2140">
            <v>94347</v>
          </cell>
        </row>
        <row r="2141">
          <cell r="A2141" t="str">
            <v>MCA3-18HRN1-QB6/MOX330U-18HN1-QB6/T-MBQ4-03E</v>
          </cell>
          <cell r="B2141" t="str">
            <v>Кассетный кондиционер</v>
          </cell>
          <cell r="C2141">
            <v>0</v>
          </cell>
          <cell r="D2141">
            <v>0</v>
          </cell>
          <cell r="E2141">
            <v>75290</v>
          </cell>
        </row>
        <row r="2142">
          <cell r="A2142" t="str">
            <v>MCA3U-12HRFNX(GA)/MOX230-12HFN8-Q(GA)/T-MBQ4-03E</v>
          </cell>
          <cell r="B2142" t="str">
            <v>Кассетный кондиционер</v>
          </cell>
          <cell r="C2142">
            <v>0</v>
          </cell>
          <cell r="D2142">
            <v>0</v>
          </cell>
          <cell r="E2142">
            <v>106290</v>
          </cell>
        </row>
        <row r="2143">
          <cell r="A2143" t="str">
            <v>MCA3U-18HRFNX(GA)/MOX330U-18HFN8-Q(GA)/T-MBQ4-03E</v>
          </cell>
          <cell r="B2143" t="str">
            <v>Кассетный кондиционер</v>
          </cell>
          <cell r="C2143">
            <v>0</v>
          </cell>
          <cell r="D2143">
            <v>0</v>
          </cell>
          <cell r="E2143">
            <v>118090</v>
          </cell>
        </row>
        <row r="2144">
          <cell r="A2144" t="str">
            <v>MCA4U-12HRFNX-Q(GA)/MOX230-12HFN8-Q(GA)/T-MBQ4-03AWD</v>
          </cell>
          <cell r="B2144" t="str">
            <v>Кассетный кондиционер</v>
          </cell>
          <cell r="C2144">
            <v>0</v>
          </cell>
          <cell r="D2144">
            <v>0</v>
          </cell>
          <cell r="E2144">
            <v>104600</v>
          </cell>
        </row>
        <row r="2145">
          <cell r="A2145" t="str">
            <v>MCA4U-18HRFNX-Q(GA)/MOX330U-18HFN8-Q(GA)/T-MBQ4-03AWD</v>
          </cell>
          <cell r="B2145" t="str">
            <v>Кассетный кондиционер</v>
          </cell>
          <cell r="C2145">
            <v>0</v>
          </cell>
          <cell r="D2145">
            <v>0</v>
          </cell>
          <cell r="E2145">
            <v>122700</v>
          </cell>
        </row>
        <row r="2146">
          <cell r="A2146" t="str">
            <v>MCBU-09HRFN8/MOX230-09HFN8-Q(GA)</v>
          </cell>
          <cell r="B2146" t="str">
            <v>Кассетный кондиционер (панель в комплекте)</v>
          </cell>
          <cell r="C2146">
            <v>0</v>
          </cell>
          <cell r="D2146">
            <v>0</v>
          </cell>
          <cell r="E2146">
            <v>110390</v>
          </cell>
        </row>
        <row r="2147">
          <cell r="A2147" t="str">
            <v>MCBU-12HRFN8/MOX230-12HFN8-Q(GA)</v>
          </cell>
          <cell r="B2147" t="str">
            <v>Кассетный кондиционер (панель в комплекте)</v>
          </cell>
          <cell r="C2147">
            <v>0</v>
          </cell>
          <cell r="D2147">
            <v>0</v>
          </cell>
          <cell r="E2147">
            <v>118490</v>
          </cell>
        </row>
        <row r="2148">
          <cell r="A2148" t="str">
            <v>MCBU-18HRFN8/MOX430-18HFN8-QC4GW</v>
          </cell>
          <cell r="B2148" t="str">
            <v>Кассетный кондиционер (панель в комплекте)</v>
          </cell>
          <cell r="C2148">
            <v>0</v>
          </cell>
          <cell r="D2148">
            <v>0</v>
          </cell>
          <cell r="E2148">
            <v>142190</v>
          </cell>
        </row>
        <row r="2149">
          <cell r="A2149" t="str">
            <v>MCD1-24HRFNX(GA)-B/MOX430U-24HFN8-Q(GA)/T-MBQ4-04AWD</v>
          </cell>
          <cell r="B2149" t="str">
            <v>Кассетный кондиционер</v>
          </cell>
          <cell r="C2149">
            <v>0</v>
          </cell>
          <cell r="D2149">
            <v>0</v>
          </cell>
          <cell r="E2149">
            <v>161800</v>
          </cell>
        </row>
        <row r="2150">
          <cell r="A2150" t="str">
            <v>MCD1-24HRFNX(GA)/MOX430U-24HFN8-Q(GA)/T-MBQ4-04A1</v>
          </cell>
          <cell r="B2150" t="str">
            <v>Кассетный кондиционер</v>
          </cell>
          <cell r="C2150">
            <v>0</v>
          </cell>
          <cell r="D2150">
            <v>0</v>
          </cell>
          <cell r="E2150">
            <v>141849</v>
          </cell>
        </row>
        <row r="2151">
          <cell r="A2151" t="str">
            <v>MCD1-24HRN1-Q/MOX430U-24HN1-Q/-40/T-MBQ4-04A1</v>
          </cell>
          <cell r="B2151" t="str">
            <v>Кассетный кондиционер с низкотемпературной доработкой</v>
          </cell>
          <cell r="C2151">
            <v>0</v>
          </cell>
          <cell r="D2151">
            <v>0</v>
          </cell>
          <cell r="E2151">
            <v>125624</v>
          </cell>
        </row>
        <row r="2152">
          <cell r="A2152" t="str">
            <v>MCD1-24HRN1-Q/MOX430U-24HN1-Q/T-MBQ4-04A1</v>
          </cell>
          <cell r="B2152" t="str">
            <v>Кассетный кондиционер</v>
          </cell>
          <cell r="C2152">
            <v>0</v>
          </cell>
          <cell r="D2152">
            <v>0</v>
          </cell>
          <cell r="E2152">
            <v>110224</v>
          </cell>
        </row>
        <row r="2153">
          <cell r="A2153" t="str">
            <v>MCD1-24HRN1-Q/MOX431U-24HN1-LQ/T-MBQ4-04A1</v>
          </cell>
          <cell r="B2153" t="str">
            <v>Кассетный кондиционер</v>
          </cell>
          <cell r="C2153">
            <v>0</v>
          </cell>
          <cell r="D2153">
            <v>0</v>
          </cell>
          <cell r="E2153">
            <v>115100</v>
          </cell>
        </row>
        <row r="2154">
          <cell r="A2154" t="str">
            <v>MCD1-24HRN1-Q/MOX431U-24HN1-Q/T-MBQ4-04A1</v>
          </cell>
          <cell r="B2154" t="str">
            <v>Кассетный кондиционер</v>
          </cell>
          <cell r="C2154">
            <v>0</v>
          </cell>
          <cell r="D2154">
            <v>0</v>
          </cell>
          <cell r="E2154">
            <v>102600</v>
          </cell>
        </row>
        <row r="2155">
          <cell r="A2155" t="str">
            <v>MCD1-36HRFN8(GA)-B/MOD30U-36HFN8-R(GA)/T-MBQ4-04AWD</v>
          </cell>
          <cell r="B2155" t="str">
            <v>Кассетный кондиционер</v>
          </cell>
          <cell r="C2155">
            <v>0</v>
          </cell>
          <cell r="D2155">
            <v>0</v>
          </cell>
          <cell r="E2155">
            <v>232700</v>
          </cell>
        </row>
        <row r="2156">
          <cell r="A2156" t="str">
            <v>MCD1-36HRN1-R/MOU-36HN1-LR/T-MBQ4-04A1</v>
          </cell>
          <cell r="B2156" t="str">
            <v>Кассетный кондиционер</v>
          </cell>
          <cell r="C2156">
            <v>0</v>
          </cell>
          <cell r="D2156">
            <v>0</v>
          </cell>
          <cell r="E2156">
            <v>151400</v>
          </cell>
        </row>
        <row r="2157">
          <cell r="A2157" t="str">
            <v>MCD1-36HRN1-R/MOU-36HN1-R/-40/T-MBQ4-04A1</v>
          </cell>
          <cell r="B2157" t="str">
            <v>Кассетный кондиционер с низкотемпературной доработкой</v>
          </cell>
          <cell r="C2157">
            <v>0</v>
          </cell>
          <cell r="D2157">
            <v>0</v>
          </cell>
          <cell r="E2157">
            <v>162762</v>
          </cell>
        </row>
        <row r="2158">
          <cell r="A2158" t="str">
            <v>MCD1-48HRFNX(GA)-B/MOE30U-48HFN8-R(GA)/T-MBQ4-04AWD</v>
          </cell>
          <cell r="B2158" t="str">
            <v>Кассетный кондиционер</v>
          </cell>
          <cell r="C2158">
            <v>0</v>
          </cell>
          <cell r="D2158">
            <v>0</v>
          </cell>
          <cell r="E2158">
            <v>270500</v>
          </cell>
        </row>
        <row r="2159">
          <cell r="A2159" t="str">
            <v>MCD1-48HRN1-R/MOU-48HN1-LRR/T-MBQ4-04A1</v>
          </cell>
          <cell r="B2159" t="str">
            <v>Кассетный кондиционер</v>
          </cell>
          <cell r="C2159">
            <v>0</v>
          </cell>
          <cell r="D2159">
            <v>0</v>
          </cell>
          <cell r="E2159">
            <v>177400</v>
          </cell>
        </row>
        <row r="2160">
          <cell r="A2160" t="str">
            <v>MCD1-55HRFNX(GA)-B/MOE30U-55HFN8-R(GA)/T-MBQ4-04AWD</v>
          </cell>
          <cell r="B2160" t="str">
            <v>Кассетный кондиционер</v>
          </cell>
          <cell r="C2160">
            <v>0</v>
          </cell>
          <cell r="D2160">
            <v>0</v>
          </cell>
          <cell r="E2160">
            <v>319600</v>
          </cell>
        </row>
        <row r="2161">
          <cell r="A2161" t="str">
            <v>MCD1-60HRN1-R/MOU-55HN1-LR/T-MBQ4-04A1</v>
          </cell>
          <cell r="B2161" t="str">
            <v>Кассетный кондиционер</v>
          </cell>
          <cell r="C2161">
            <v>0</v>
          </cell>
          <cell r="D2161">
            <v>0</v>
          </cell>
          <cell r="E2161">
            <v>207500</v>
          </cell>
        </row>
        <row r="2162">
          <cell r="A2162" t="str">
            <v>MFA2U-12HRFNX-Q(GA)/MOX230-12HFN8-Q(GA)</v>
          </cell>
          <cell r="B2162" t="str">
            <v>Консольный кондиционер</v>
          </cell>
          <cell r="C2162">
            <v>0</v>
          </cell>
          <cell r="D2162">
            <v>0</v>
          </cell>
          <cell r="E2162">
            <v>93000</v>
          </cell>
        </row>
        <row r="2163">
          <cell r="A2163" t="str">
            <v>MFA2U-17HRFNX-Q(GA)/MOX330U-18HFN8-Q(GA)</v>
          </cell>
          <cell r="B2163" t="str">
            <v>Консольный кондиционер</v>
          </cell>
          <cell r="C2163">
            <v>0</v>
          </cell>
          <cell r="D2163">
            <v>0</v>
          </cell>
          <cell r="E2163">
            <v>109000</v>
          </cell>
        </row>
        <row r="2164">
          <cell r="A2164" t="str">
            <v>MFJ-48ARN1-R/MOU-48HN1-LRR</v>
          </cell>
          <cell r="B2164" t="str">
            <v>Напольный кондиционер</v>
          </cell>
          <cell r="C2164">
            <v>0</v>
          </cell>
          <cell r="D2164">
            <v>0</v>
          </cell>
          <cell r="E2164">
            <v>227890</v>
          </cell>
        </row>
        <row r="2165">
          <cell r="A2165" t="str">
            <v>MFM-50ARN1-R/MOU-55HN1-LR</v>
          </cell>
          <cell r="B2165" t="str">
            <v>Напольный кондиционер</v>
          </cell>
          <cell r="C2165">
            <v>0</v>
          </cell>
          <cell r="D2165">
            <v>0</v>
          </cell>
          <cell r="E2165">
            <v>265390</v>
          </cell>
        </row>
        <row r="2166">
          <cell r="A2166" t="str">
            <v>MFPA-24ARN1-QB6/MOX430-24HN1-LQB6</v>
          </cell>
          <cell r="B2166" t="str">
            <v>Напольный кондиционер</v>
          </cell>
          <cell r="C2166">
            <v>0</v>
          </cell>
          <cell r="D2166">
            <v>0</v>
          </cell>
          <cell r="E2166">
            <v>146390</v>
          </cell>
        </row>
        <row r="2167">
          <cell r="A2167" t="str">
            <v>MFPA-24ARN1-QB6/MOX430-24HN1-QB6</v>
          </cell>
          <cell r="B2167" t="str">
            <v>Напольный кондиционер</v>
          </cell>
          <cell r="C2167">
            <v>0</v>
          </cell>
          <cell r="D2167">
            <v>0</v>
          </cell>
          <cell r="E2167">
            <v>125478</v>
          </cell>
        </row>
        <row r="2168">
          <cell r="A2168" t="str">
            <v>MFYA400-24ARFN1-Q/MOX401UL-24AFN1-Q</v>
          </cell>
          <cell r="B2168" t="str">
            <v>Напольный кондиционер</v>
          </cell>
          <cell r="C2168">
            <v>0</v>
          </cell>
          <cell r="D2168">
            <v>0</v>
          </cell>
          <cell r="E2168">
            <v>148390</v>
          </cell>
        </row>
        <row r="2169">
          <cell r="A2169" t="str">
            <v>MFYC400-24HRFN8-Q/MOX430UL-24HFN8-Q</v>
          </cell>
          <cell r="B2169" t="str">
            <v>Колонный кондиционер</v>
          </cell>
          <cell r="C2169">
            <v>0</v>
          </cell>
          <cell r="D2169">
            <v>0</v>
          </cell>
          <cell r="E2169">
            <v>152290</v>
          </cell>
        </row>
        <row r="2170">
          <cell r="A2170" t="str">
            <v>MHA-150HWN1/MOV-150HN1-R</v>
          </cell>
          <cell r="B2170" t="str">
            <v>Канальный кондиционер</v>
          </cell>
          <cell r="C2170">
            <v>0</v>
          </cell>
          <cell r="D2170">
            <v>0</v>
          </cell>
          <cell r="E2170">
            <v>1100090</v>
          </cell>
        </row>
        <row r="2171">
          <cell r="A2171" t="str">
            <v>MHA-192HWN1/MOV-192HN1-R</v>
          </cell>
          <cell r="B2171" t="str">
            <v>Канальный кондиционер</v>
          </cell>
          <cell r="C2171">
            <v>0</v>
          </cell>
          <cell r="D2171">
            <v>0</v>
          </cell>
          <cell r="E2171">
            <v>1169890</v>
          </cell>
        </row>
        <row r="2172">
          <cell r="A2172" t="str">
            <v>MHA-96HWAN1/MOUB-96HD1N1-R</v>
          </cell>
          <cell r="B2172" t="str">
            <v>Канальный кондиционер высокой производительности</v>
          </cell>
          <cell r="C2172">
            <v>0</v>
          </cell>
          <cell r="D2172">
            <v>0</v>
          </cell>
          <cell r="E2172">
            <v>661190</v>
          </cell>
        </row>
        <row r="2173">
          <cell r="A2173" t="str">
            <v>MHG-48HWN1P-R(A)/MOU-48HN1-LRR</v>
          </cell>
          <cell r="B2173" t="str">
            <v>Канальный кондиционер</v>
          </cell>
          <cell r="C2173">
            <v>0</v>
          </cell>
          <cell r="D2173">
            <v>0</v>
          </cell>
          <cell r="E2173">
            <v>230790</v>
          </cell>
        </row>
        <row r="2174">
          <cell r="A2174" t="str">
            <v>MHG-60HWN1P-R(A)/MOU-55HN1-LR</v>
          </cell>
          <cell r="B2174" t="str">
            <v>Канальный кондиционер</v>
          </cell>
          <cell r="C2174">
            <v>0</v>
          </cell>
          <cell r="D2174">
            <v>0</v>
          </cell>
          <cell r="E2174">
            <v>244290</v>
          </cell>
        </row>
        <row r="2175">
          <cell r="A2175" t="str">
            <v>MTI-18HW1N1P-QB6/MOX330U-18HN1-LQB6</v>
          </cell>
          <cell r="B2175" t="str">
            <v>Канальный кондиционер</v>
          </cell>
          <cell r="C2175">
            <v>0</v>
          </cell>
          <cell r="D2175">
            <v>0</v>
          </cell>
          <cell r="E2175">
            <v>93490</v>
          </cell>
        </row>
        <row r="2176">
          <cell r="A2176" t="str">
            <v>MTI-18HW1N1P-QB6/MOX330U-18HN1-QB6/-40</v>
          </cell>
          <cell r="B2176" t="str">
            <v>Канальный кондиционер с низкотемпературной доработкой</v>
          </cell>
          <cell r="C2176">
            <v>0</v>
          </cell>
          <cell r="D2176">
            <v>0</v>
          </cell>
          <cell r="E2176">
            <v>103747</v>
          </cell>
        </row>
        <row r="2177">
          <cell r="A2177" t="str">
            <v>MTI-18HWN1-QB6/MOX330U-18HN1-QB6</v>
          </cell>
          <cell r="B2177" t="str">
            <v>Канальный кондиционер</v>
          </cell>
          <cell r="C2177">
            <v>0</v>
          </cell>
          <cell r="D2177">
            <v>0</v>
          </cell>
          <cell r="E2177">
            <v>82943</v>
          </cell>
        </row>
        <row r="2178">
          <cell r="A2178" t="str">
            <v>MTI-24HW1FNXP(GA)/MOX430U-24HFN8-Q(GA)</v>
          </cell>
          <cell r="B2178" t="str">
            <v>Канальный кондиционер</v>
          </cell>
          <cell r="C2178">
            <v>0</v>
          </cell>
          <cell r="D2178">
            <v>0</v>
          </cell>
          <cell r="E2178">
            <v>156500</v>
          </cell>
        </row>
        <row r="2179">
          <cell r="A2179" t="str">
            <v>MTI-24HW1N1P-Q(A)/MOX431U-24HN1-LQ</v>
          </cell>
          <cell r="B2179" t="str">
            <v>Канальный кондиционер</v>
          </cell>
          <cell r="C2179">
            <v>0</v>
          </cell>
          <cell r="D2179">
            <v>0</v>
          </cell>
          <cell r="E2179">
            <v>122700</v>
          </cell>
        </row>
        <row r="2180">
          <cell r="A2180" t="str">
            <v>MTI-24HWN1-Q(A)/MOX430U-24HN1-Q</v>
          </cell>
          <cell r="B2180" t="str">
            <v>Канальный кондиционер</v>
          </cell>
          <cell r="C2180">
            <v>0</v>
          </cell>
          <cell r="D2180">
            <v>0</v>
          </cell>
          <cell r="E2180">
            <v>114300</v>
          </cell>
        </row>
        <row r="2181">
          <cell r="A2181" t="str">
            <v>MTI-36HW1FNXP(GA)/MOD30U-36HFN8-R(GA)</v>
          </cell>
          <cell r="B2181" t="str">
            <v>Канальный кондиционер</v>
          </cell>
          <cell r="C2181">
            <v>0</v>
          </cell>
          <cell r="D2181">
            <v>0</v>
          </cell>
          <cell r="E2181">
            <v>228700</v>
          </cell>
        </row>
        <row r="2182">
          <cell r="A2182" t="str">
            <v>MTI-36HW1N1P-R/MOU-36HN1-LR</v>
          </cell>
          <cell r="B2182" t="str">
            <v>Канальный кондиционер</v>
          </cell>
          <cell r="C2182">
            <v>0</v>
          </cell>
          <cell r="D2182">
            <v>0</v>
          </cell>
          <cell r="E2182">
            <v>163800</v>
          </cell>
        </row>
        <row r="2183">
          <cell r="A2183" t="str">
            <v>MTI-36HWFNXP(GA)/MOD30U-36HFN8-R(GA)</v>
          </cell>
          <cell r="B2183" t="str">
            <v>Канальный кондиционер</v>
          </cell>
          <cell r="C2183">
            <v>0</v>
          </cell>
          <cell r="D2183">
            <v>0</v>
          </cell>
          <cell r="E2183">
            <v>211290</v>
          </cell>
        </row>
        <row r="2184">
          <cell r="A2184" t="str">
            <v>MTI-36HWN1-R/MOU-36HN1-R/-40</v>
          </cell>
          <cell r="B2184" t="str">
            <v>Канальный кондиционер с низкотемпературной доработкой</v>
          </cell>
          <cell r="C2184">
            <v>0</v>
          </cell>
          <cell r="D2184">
            <v>0</v>
          </cell>
          <cell r="E2184">
            <v>158652</v>
          </cell>
        </row>
        <row r="2185">
          <cell r="A2185" t="str">
            <v>MTI-36HWN1P-R/MOU-36HN1-R/-40</v>
          </cell>
          <cell r="B2185" t="str">
            <v>Канальный кондиционер с низкотемпературной доработкой</v>
          </cell>
          <cell r="C2185">
            <v>0</v>
          </cell>
          <cell r="D2185">
            <v>0</v>
          </cell>
          <cell r="E2185">
            <v>158652</v>
          </cell>
        </row>
        <row r="2186">
          <cell r="A2186" t="str">
            <v>MTI-48HW1FNXP(GA)/MOE30U-48HFN8-R(GA)</v>
          </cell>
          <cell r="B2186" t="str">
            <v>Канальный кондиционер</v>
          </cell>
          <cell r="C2186">
            <v>0</v>
          </cell>
          <cell r="D2186">
            <v>0</v>
          </cell>
          <cell r="E2186">
            <v>271200</v>
          </cell>
        </row>
        <row r="2187">
          <cell r="A2187" t="str">
            <v>MTI-48HW1N1P-R/MOU-48HN1-LRR</v>
          </cell>
          <cell r="B2187" t="str">
            <v>Канальный кондиционер</v>
          </cell>
          <cell r="C2187">
            <v>0</v>
          </cell>
          <cell r="D2187">
            <v>0</v>
          </cell>
          <cell r="E2187">
            <v>190800</v>
          </cell>
        </row>
        <row r="2188">
          <cell r="A2188" t="str">
            <v>MTI-55HW1FNXP(GA)/MOE30U-55HFN8-R(GA)</v>
          </cell>
          <cell r="B2188" t="str">
            <v>Канальный кондиционер</v>
          </cell>
          <cell r="C2188">
            <v>0</v>
          </cell>
          <cell r="D2188">
            <v>0</v>
          </cell>
          <cell r="E2188">
            <v>324800</v>
          </cell>
        </row>
        <row r="2189">
          <cell r="A2189" t="str">
            <v>MTI-60HW1N1P-R/MOU-55HN1-LR</v>
          </cell>
          <cell r="B2189" t="str">
            <v>Канальный кондиционер</v>
          </cell>
          <cell r="C2189">
            <v>0</v>
          </cell>
          <cell r="D2189">
            <v>0</v>
          </cell>
          <cell r="E2189">
            <v>210600</v>
          </cell>
        </row>
        <row r="2190">
          <cell r="A2190" t="str">
            <v>MTIU-12HW1FNXP(GA)/MOX230-12HFN8-Q(GA)</v>
          </cell>
          <cell r="B2190" t="str">
            <v>Канальный кондиционер</v>
          </cell>
          <cell r="C2190">
            <v>0</v>
          </cell>
          <cell r="D2190">
            <v>0</v>
          </cell>
          <cell r="E2190">
            <v>109000</v>
          </cell>
        </row>
        <row r="2191">
          <cell r="A2191" t="str">
            <v>MTIU-18HW1FNXP(GA)/MOX330U-18HFN8-Q(GA)</v>
          </cell>
          <cell r="B2191" t="str">
            <v>Канальный кондиционер</v>
          </cell>
          <cell r="C2191">
            <v>0</v>
          </cell>
          <cell r="D2191">
            <v>0</v>
          </cell>
          <cell r="E2191">
            <v>125000</v>
          </cell>
        </row>
        <row r="2192">
          <cell r="A2192" t="str">
            <v>MTIU-18HWFNX(GA)/MOX330U-18HFN8-Q(GA)</v>
          </cell>
          <cell r="B2192" t="str">
            <v>Канальный кондиционер</v>
          </cell>
          <cell r="C2192">
            <v>0</v>
          </cell>
          <cell r="D2192">
            <v>0</v>
          </cell>
          <cell r="E2192">
            <v>123910</v>
          </cell>
        </row>
        <row r="2193">
          <cell r="A2193" t="str">
            <v>MUE-18HRN1-Q2/MOX330U-18HN1-LQB6</v>
          </cell>
          <cell r="B2193" t="str">
            <v>Напольно-потолочный кондиционер</v>
          </cell>
          <cell r="C2193">
            <v>0</v>
          </cell>
          <cell r="D2193">
            <v>0</v>
          </cell>
          <cell r="E2193">
            <v>93490</v>
          </cell>
        </row>
        <row r="2194">
          <cell r="A2194" t="str">
            <v>MUE-18HRN1-Q2/MOX330U-18HN1-QB6/-40</v>
          </cell>
          <cell r="B2194" t="str">
            <v>Напольно-потолочный кондиционер с низкотемпературной доработкой</v>
          </cell>
          <cell r="C2194">
            <v>0</v>
          </cell>
          <cell r="D2194">
            <v>0</v>
          </cell>
          <cell r="E2194">
            <v>103747</v>
          </cell>
        </row>
        <row r="2195">
          <cell r="A2195" t="str">
            <v>MUE-24HRFNX(GA)/MOX430U-24HFN8-Q(GA)</v>
          </cell>
          <cell r="B2195" t="str">
            <v>Напольно-потолочный кондиционер</v>
          </cell>
          <cell r="C2195">
            <v>0</v>
          </cell>
          <cell r="D2195">
            <v>0</v>
          </cell>
          <cell r="E2195">
            <v>150900</v>
          </cell>
        </row>
        <row r="2196">
          <cell r="A2196" t="str">
            <v>MUE-24HRN1-Q/MOX431U-24HN1-LQ</v>
          </cell>
          <cell r="B2196" t="str">
            <v>Напольно-потолочный кондиционер</v>
          </cell>
          <cell r="C2196">
            <v>0</v>
          </cell>
          <cell r="D2196">
            <v>0</v>
          </cell>
          <cell r="E2196">
            <v>117700</v>
          </cell>
        </row>
        <row r="2197">
          <cell r="A2197" t="str">
            <v>MUE-24HRN1-Q/MOX431U-24HN1-Q</v>
          </cell>
          <cell r="B2197" t="str">
            <v>Напольно-потолочный кондиционер</v>
          </cell>
          <cell r="C2197">
            <v>0</v>
          </cell>
          <cell r="D2197">
            <v>0</v>
          </cell>
          <cell r="E2197">
            <v>105200</v>
          </cell>
        </row>
        <row r="2198">
          <cell r="A2198" t="str">
            <v>MUE-36HRFNX(GA)/MOD30U-36HFN8-R(GA)</v>
          </cell>
          <cell r="B2198" t="str">
            <v>Напольно-потолочный кондиционер</v>
          </cell>
          <cell r="C2198">
            <v>0</v>
          </cell>
          <cell r="D2198">
            <v>0</v>
          </cell>
          <cell r="E2198">
            <v>219700</v>
          </cell>
        </row>
        <row r="2199">
          <cell r="A2199" t="str">
            <v>MUE-36HRN1-R/MOU-36HN1-LR</v>
          </cell>
          <cell r="B2199" t="str">
            <v>Напольно-потолочный кондиционер</v>
          </cell>
          <cell r="C2199">
            <v>0</v>
          </cell>
          <cell r="D2199">
            <v>0</v>
          </cell>
          <cell r="E2199">
            <v>158600</v>
          </cell>
        </row>
        <row r="2200">
          <cell r="A2200" t="str">
            <v>MUE-36HRN1-R/MOU-36HN1-R/-40</v>
          </cell>
          <cell r="B2200" t="str">
            <v>Напольно-потолочный кондиционер с низкотемпературной доработкой</v>
          </cell>
          <cell r="C2200">
            <v>0</v>
          </cell>
          <cell r="D2200">
            <v>0</v>
          </cell>
          <cell r="E2200">
            <v>169962</v>
          </cell>
        </row>
        <row r="2201">
          <cell r="A2201" t="str">
            <v>MUE-48HRFNX(GA)/MOE30U-48HFN8-R(GA)</v>
          </cell>
          <cell r="B2201" t="str">
            <v>Напольно-потолочный кондиционер</v>
          </cell>
          <cell r="C2201">
            <v>0</v>
          </cell>
          <cell r="D2201">
            <v>0</v>
          </cell>
          <cell r="E2201">
            <v>268500</v>
          </cell>
        </row>
        <row r="2202">
          <cell r="A2202" t="str">
            <v>MUE-48HRN1-R(A)/MOU-48HN1-LRR</v>
          </cell>
          <cell r="B2202" t="str">
            <v>Напольно-потолочный кондиционер</v>
          </cell>
          <cell r="C2202">
            <v>0</v>
          </cell>
          <cell r="D2202">
            <v>0</v>
          </cell>
          <cell r="E2202">
            <v>181900</v>
          </cell>
        </row>
        <row r="2203">
          <cell r="A2203" t="str">
            <v>MUE-55HRFNX(GA)/MOE30U-55HFN8-R(GA)</v>
          </cell>
          <cell r="B2203" t="str">
            <v>Напольно-потолочный кондиционер</v>
          </cell>
          <cell r="C2203">
            <v>0</v>
          </cell>
          <cell r="D2203">
            <v>0</v>
          </cell>
          <cell r="E2203">
            <v>308000</v>
          </cell>
        </row>
        <row r="2204">
          <cell r="A2204" t="str">
            <v>MUE-60HRN1-R/MOU-55HN1-LR</v>
          </cell>
          <cell r="B2204" t="str">
            <v>Напольно-потолочный кондиционер</v>
          </cell>
          <cell r="C2204">
            <v>0</v>
          </cell>
          <cell r="D2204">
            <v>0</v>
          </cell>
          <cell r="E2204">
            <v>203400</v>
          </cell>
        </row>
        <row r="2205">
          <cell r="A2205" t="str">
            <v>MUEU-18HRFNX(GA)/MOX330U-18HFN8-Q(GA)</v>
          </cell>
          <cell r="B2205" t="str">
            <v>Напольно-потолочный кондиционер</v>
          </cell>
          <cell r="C2205">
            <v>0</v>
          </cell>
          <cell r="D2205">
            <v>0</v>
          </cell>
          <cell r="E2205">
            <v>119300</v>
          </cell>
        </row>
        <row r="2206">
          <cell r="A2206" t="str">
            <v>DF100ALS1R</v>
          </cell>
          <cell r="B2206" t="str">
            <v>Наружный блок кондиционера</v>
          </cell>
          <cell r="C2206">
            <v>0</v>
          </cell>
          <cell r="D2206">
            <v>0</v>
          </cell>
          <cell r="E2206">
            <v>129180</v>
          </cell>
        </row>
        <row r="2207">
          <cell r="A2207" t="str">
            <v>DF100BLS1R1</v>
          </cell>
          <cell r="B2207" t="str">
            <v>Наружный блок кондиционера</v>
          </cell>
          <cell r="C2207">
            <v>0</v>
          </cell>
          <cell r="D2207">
            <v>0</v>
          </cell>
          <cell r="E2207">
            <v>91900</v>
          </cell>
        </row>
        <row r="2208">
          <cell r="A2208" t="str">
            <v>DF140ALS3R</v>
          </cell>
          <cell r="B2208" t="str">
            <v>Наружный блок кондиционера</v>
          </cell>
          <cell r="C2208">
            <v>0</v>
          </cell>
          <cell r="D2208">
            <v>0</v>
          </cell>
          <cell r="E2208">
            <v>99400</v>
          </cell>
        </row>
        <row r="2209">
          <cell r="A2209" t="str">
            <v>DF140BLS3R1</v>
          </cell>
          <cell r="B2209" t="str">
            <v>Наружный блок кондиционера</v>
          </cell>
          <cell r="C2209">
            <v>0</v>
          </cell>
          <cell r="D2209">
            <v>0</v>
          </cell>
          <cell r="E2209">
            <v>110400</v>
          </cell>
        </row>
        <row r="2210">
          <cell r="A2210" t="str">
            <v>DF160ALS3R</v>
          </cell>
          <cell r="B2210" t="str">
            <v>Наружный блок кондиционера</v>
          </cell>
          <cell r="C2210">
            <v>0</v>
          </cell>
          <cell r="D2210">
            <v>0</v>
          </cell>
          <cell r="E2210">
            <v>110400</v>
          </cell>
        </row>
        <row r="2211">
          <cell r="A2211" t="str">
            <v>DF160BLS3R1</v>
          </cell>
          <cell r="B2211" t="str">
            <v>Наружный блок кондиционера</v>
          </cell>
          <cell r="C2211">
            <v>0</v>
          </cell>
          <cell r="D2211">
            <v>0</v>
          </cell>
          <cell r="E2211">
            <v>122700</v>
          </cell>
        </row>
        <row r="2212">
          <cell r="A2212" t="str">
            <v>DF35ALS1R</v>
          </cell>
          <cell r="B2212" t="str">
            <v>Наружный блок кондиционера</v>
          </cell>
          <cell r="C2212">
            <v>0</v>
          </cell>
          <cell r="D2212">
            <v>0</v>
          </cell>
          <cell r="E2212">
            <v>44800</v>
          </cell>
        </row>
        <row r="2213">
          <cell r="A2213" t="str">
            <v>DF35BLS1R1</v>
          </cell>
          <cell r="B2213" t="str">
            <v>Наружный блок кондиционера</v>
          </cell>
          <cell r="C2213">
            <v>0</v>
          </cell>
          <cell r="D2213">
            <v>0</v>
          </cell>
          <cell r="E2213">
            <v>49700</v>
          </cell>
        </row>
        <row r="2214">
          <cell r="A2214" t="str">
            <v>DF50ALS1R</v>
          </cell>
          <cell r="B2214" t="str">
            <v>Наружный блок кондиционера</v>
          </cell>
          <cell r="C2214">
            <v>0</v>
          </cell>
          <cell r="D2214">
            <v>0</v>
          </cell>
          <cell r="E2214">
            <v>49300</v>
          </cell>
        </row>
        <row r="2215">
          <cell r="A2215" t="str">
            <v>DF50BLS1R1</v>
          </cell>
          <cell r="B2215" t="str">
            <v>Наружный блок кондиционера</v>
          </cell>
          <cell r="C2215">
            <v>0</v>
          </cell>
          <cell r="D2215">
            <v>0</v>
          </cell>
          <cell r="E2215">
            <v>53800</v>
          </cell>
        </row>
        <row r="2216">
          <cell r="A2216" t="str">
            <v>DF70ALS1R</v>
          </cell>
          <cell r="B2216" t="str">
            <v>Наружный блок кондиционера</v>
          </cell>
          <cell r="C2216">
            <v>0</v>
          </cell>
          <cell r="D2216">
            <v>0</v>
          </cell>
          <cell r="E2216">
            <v>62600</v>
          </cell>
        </row>
        <row r="2217">
          <cell r="A2217" t="str">
            <v>DF70BLS1R1</v>
          </cell>
          <cell r="B2217" t="str">
            <v>Наружный блок кондиционера</v>
          </cell>
          <cell r="C2217">
            <v>0</v>
          </cell>
          <cell r="D2217">
            <v>0</v>
          </cell>
          <cell r="E2217">
            <v>69600</v>
          </cell>
        </row>
        <row r="2218">
          <cell r="A2218" t="str">
            <v>RZA200D</v>
          </cell>
          <cell r="B2218" t="str">
            <v>Наружный блок кондиционера</v>
          </cell>
          <cell r="C2218">
            <v>0</v>
          </cell>
          <cell r="D2218">
            <v>0</v>
          </cell>
          <cell r="E2218">
            <v>1069900</v>
          </cell>
        </row>
        <row r="2219">
          <cell r="A2219" t="str">
            <v>RZA250D</v>
          </cell>
          <cell r="B2219" t="str">
            <v>Наружный блок кондиционера</v>
          </cell>
          <cell r="C2219">
            <v>0</v>
          </cell>
          <cell r="D2219">
            <v>0</v>
          </cell>
          <cell r="E2219">
            <v>1125600</v>
          </cell>
        </row>
        <row r="2220">
          <cell r="A2220" t="str">
            <v>RZAG100NV1</v>
          </cell>
          <cell r="B2220" t="str">
            <v>Наружный блок кондиционера</v>
          </cell>
          <cell r="C2220">
            <v>0</v>
          </cell>
          <cell r="D2220">
            <v>0</v>
          </cell>
          <cell r="E2220">
            <v>715000</v>
          </cell>
        </row>
        <row r="2221">
          <cell r="A2221" t="str">
            <v>RZAG100NY1</v>
          </cell>
          <cell r="B2221" t="str">
            <v>Наружный блок кондиционера</v>
          </cell>
          <cell r="C2221">
            <v>0</v>
          </cell>
          <cell r="D2221">
            <v>0</v>
          </cell>
          <cell r="E2221">
            <v>715000</v>
          </cell>
        </row>
        <row r="2222">
          <cell r="A2222" t="str">
            <v>RZAG125NV1</v>
          </cell>
          <cell r="B2222" t="str">
            <v>Наружный блок кондиционера</v>
          </cell>
          <cell r="C2222">
            <v>0</v>
          </cell>
          <cell r="D2222">
            <v>0</v>
          </cell>
          <cell r="E2222">
            <v>722400</v>
          </cell>
        </row>
        <row r="2223">
          <cell r="A2223" t="str">
            <v>RZAG125NY1</v>
          </cell>
          <cell r="B2223" t="str">
            <v>Наружный блок кондиционера</v>
          </cell>
          <cell r="C2223">
            <v>0</v>
          </cell>
          <cell r="D2223">
            <v>0</v>
          </cell>
          <cell r="E2223">
            <v>722400</v>
          </cell>
        </row>
        <row r="2224">
          <cell r="A2224" t="str">
            <v>RZAG140NV1</v>
          </cell>
          <cell r="B2224" t="str">
            <v>Наружный блок кондиционера</v>
          </cell>
          <cell r="C2224">
            <v>0</v>
          </cell>
          <cell r="D2224">
            <v>0</v>
          </cell>
          <cell r="E2224">
            <v>814800</v>
          </cell>
        </row>
        <row r="2225">
          <cell r="A2225" t="str">
            <v>RZAG140NY1</v>
          </cell>
          <cell r="B2225" t="str">
            <v>Наружный блок кондиционера</v>
          </cell>
          <cell r="C2225">
            <v>0</v>
          </cell>
          <cell r="D2225">
            <v>0</v>
          </cell>
          <cell r="E2225">
            <v>814800</v>
          </cell>
        </row>
        <row r="2226">
          <cell r="A2226" t="str">
            <v>RZAG35A</v>
          </cell>
          <cell r="B2226" t="str">
            <v>Наружный блок кондиционера</v>
          </cell>
          <cell r="C2226">
            <v>0</v>
          </cell>
          <cell r="D2226">
            <v>0</v>
          </cell>
          <cell r="E2226">
            <v>218990</v>
          </cell>
        </row>
        <row r="2227">
          <cell r="A2227" t="str">
            <v>RZAG71NV1</v>
          </cell>
          <cell r="B2227" t="str">
            <v>Наружный блок кондиционера</v>
          </cell>
          <cell r="C2227">
            <v>0</v>
          </cell>
          <cell r="D2227">
            <v>0</v>
          </cell>
          <cell r="E2227">
            <v>572200</v>
          </cell>
        </row>
        <row r="2228">
          <cell r="A2228" t="str">
            <v>RZAG71NY1</v>
          </cell>
          <cell r="B2228" t="str">
            <v>Наружный блок кондиционера</v>
          </cell>
          <cell r="C2228">
            <v>0</v>
          </cell>
          <cell r="D2228">
            <v>0</v>
          </cell>
          <cell r="E2228">
            <v>572200</v>
          </cell>
        </row>
        <row r="2229">
          <cell r="A2229" t="str">
            <v>RZASG100MV1</v>
          </cell>
          <cell r="B2229" t="str">
            <v>Наружный блок кондиционера</v>
          </cell>
          <cell r="C2229">
            <v>0</v>
          </cell>
          <cell r="D2229">
            <v>0</v>
          </cell>
          <cell r="E2229">
            <v>484000</v>
          </cell>
        </row>
        <row r="2230">
          <cell r="A2230" t="str">
            <v>RZASG100MY1</v>
          </cell>
          <cell r="B2230" t="str">
            <v>Наружный блок кондиционера</v>
          </cell>
          <cell r="C2230">
            <v>0</v>
          </cell>
          <cell r="D2230">
            <v>0</v>
          </cell>
          <cell r="E2230">
            <v>481990</v>
          </cell>
        </row>
        <row r="2231">
          <cell r="A2231" t="str">
            <v>RZASG125MV1</v>
          </cell>
          <cell r="B2231" t="str">
            <v>Наружный блок кондиционера</v>
          </cell>
          <cell r="C2231">
            <v>0</v>
          </cell>
          <cell r="D2231">
            <v>0</v>
          </cell>
          <cell r="E2231">
            <v>527100</v>
          </cell>
        </row>
        <row r="2232">
          <cell r="A2232" t="str">
            <v>RZASG125MY1</v>
          </cell>
          <cell r="B2232" t="str">
            <v>Наружный блок кондиционера</v>
          </cell>
          <cell r="C2232">
            <v>0</v>
          </cell>
          <cell r="D2232">
            <v>0</v>
          </cell>
          <cell r="E2232">
            <v>550200</v>
          </cell>
        </row>
        <row r="2233">
          <cell r="A2233" t="str">
            <v>RZASG140MV1</v>
          </cell>
          <cell r="B2233" t="str">
            <v>Наружный блок кондиционера</v>
          </cell>
          <cell r="C2233">
            <v>0</v>
          </cell>
          <cell r="D2233">
            <v>0</v>
          </cell>
          <cell r="E2233">
            <v>565900</v>
          </cell>
        </row>
        <row r="2234">
          <cell r="A2234" t="str">
            <v>RZASG140MY1</v>
          </cell>
          <cell r="B2234" t="str">
            <v>Наружный блок кондиционера</v>
          </cell>
          <cell r="C2234">
            <v>0</v>
          </cell>
          <cell r="D2234">
            <v>0</v>
          </cell>
          <cell r="E2234">
            <v>576400</v>
          </cell>
        </row>
        <row r="2235">
          <cell r="A2235" t="str">
            <v>RZASG71MV1</v>
          </cell>
          <cell r="B2235" t="str">
            <v>Наружный блок кондиционера</v>
          </cell>
          <cell r="C2235">
            <v>0</v>
          </cell>
          <cell r="D2235">
            <v>0</v>
          </cell>
          <cell r="E2235">
            <v>424200</v>
          </cell>
        </row>
        <row r="2236">
          <cell r="A2236" t="str">
            <v>RZQG100L8Y/-40</v>
          </cell>
          <cell r="B2236" t="str">
            <v>Наружный блок кондиционера</v>
          </cell>
          <cell r="C2236">
            <v>0</v>
          </cell>
          <cell r="D2236">
            <v>0</v>
          </cell>
          <cell r="E2236"/>
        </row>
        <row r="2237">
          <cell r="A2237" t="str">
            <v>RZQSG140L9V</v>
          </cell>
          <cell r="B2237" t="str">
            <v>Наружный блок кондиционера</v>
          </cell>
          <cell r="C2237">
            <v>0</v>
          </cell>
          <cell r="D2237">
            <v>0</v>
          </cell>
          <cell r="E2237">
            <v>460200</v>
          </cell>
        </row>
        <row r="2238">
          <cell r="A2238" t="str">
            <v>RZQSG140L9V/-40</v>
          </cell>
          <cell r="B2238" t="str">
            <v>Наружный блок кондиционера</v>
          </cell>
          <cell r="C2238">
            <v>0</v>
          </cell>
          <cell r="D2238">
            <v>0</v>
          </cell>
          <cell r="E2238">
            <v>621500</v>
          </cell>
        </row>
        <row r="2239">
          <cell r="A2239" t="str">
            <v>RZQSG140LY</v>
          </cell>
          <cell r="B2239" t="str">
            <v>Наружный блок кондиционера</v>
          </cell>
          <cell r="C2239">
            <v>0</v>
          </cell>
          <cell r="D2239">
            <v>0</v>
          </cell>
          <cell r="E2239">
            <v>497000</v>
          </cell>
        </row>
        <row r="2240">
          <cell r="A2240" t="str">
            <v>RZQSG140LY/-40</v>
          </cell>
          <cell r="B2240" t="str">
            <v>Наружный блок кондиционера</v>
          </cell>
          <cell r="C2240">
            <v>0</v>
          </cell>
          <cell r="D2240">
            <v>0</v>
          </cell>
          <cell r="E2240"/>
        </row>
        <row r="2241">
          <cell r="A2241" t="str">
            <v>KSRT70HFAN1L</v>
          </cell>
          <cell r="B2241" t="str">
            <v>Наружный блок кондиционера</v>
          </cell>
          <cell r="C2241">
            <v>0</v>
          </cell>
          <cell r="D2241">
            <v>0</v>
          </cell>
          <cell r="E2241">
            <v>79900</v>
          </cell>
        </row>
        <row r="2242">
          <cell r="A2242" t="str">
            <v>KSRT70HFAN1L/-40</v>
          </cell>
          <cell r="B2242" t="str">
            <v>Наружный блок кондиционера</v>
          </cell>
          <cell r="C2242">
            <v>0</v>
          </cell>
          <cell r="D2242">
            <v>0</v>
          </cell>
          <cell r="E2242">
            <v>98700</v>
          </cell>
        </row>
        <row r="2243">
          <cell r="A2243" t="str">
            <v>KSRY70HFAN1</v>
          </cell>
          <cell r="B2243" t="str">
            <v>Наружный блок кондиционера</v>
          </cell>
          <cell r="C2243">
            <v>0</v>
          </cell>
          <cell r="D2243">
            <v>0</v>
          </cell>
          <cell r="E2243">
            <v>55000</v>
          </cell>
        </row>
        <row r="2244">
          <cell r="A2244" t="str">
            <v>KSUNB105HZAN3</v>
          </cell>
          <cell r="B2244" t="str">
            <v>Наружный блок кондиционера</v>
          </cell>
          <cell r="C2244">
            <v>0</v>
          </cell>
          <cell r="D2244">
            <v>0</v>
          </cell>
          <cell r="E2244">
            <v>78790</v>
          </cell>
        </row>
        <row r="2245">
          <cell r="A2245" t="str">
            <v>KSUNB105HZRN1</v>
          </cell>
          <cell r="B2245" t="str">
            <v>Наружный блок кондиционера</v>
          </cell>
          <cell r="C2245">
            <v>0</v>
          </cell>
          <cell r="D2245">
            <v>0</v>
          </cell>
          <cell r="E2245">
            <v>95500</v>
          </cell>
        </row>
        <row r="2246">
          <cell r="A2246" t="str">
            <v>KSUNB140HZAN3</v>
          </cell>
          <cell r="B2246" t="str">
            <v>Наружный блок кондиционера</v>
          </cell>
          <cell r="C2246">
            <v>0</v>
          </cell>
          <cell r="D2246">
            <v>0</v>
          </cell>
          <cell r="E2246">
            <v>108400</v>
          </cell>
        </row>
        <row r="2247">
          <cell r="A2247" t="str">
            <v>KSUNB140HZRN3</v>
          </cell>
          <cell r="B2247" t="str">
            <v>Наружный блок кондиционера</v>
          </cell>
          <cell r="C2247">
            <v>0</v>
          </cell>
          <cell r="D2247">
            <v>0</v>
          </cell>
          <cell r="E2247">
            <v>114700</v>
          </cell>
        </row>
        <row r="2248">
          <cell r="A2248" t="str">
            <v>KSUNB165HZAN3</v>
          </cell>
          <cell r="B2248" t="str">
            <v>Наружный блок кондиционера</v>
          </cell>
          <cell r="C2248">
            <v>0</v>
          </cell>
          <cell r="D2248">
            <v>0</v>
          </cell>
          <cell r="E2248">
            <v>106990</v>
          </cell>
        </row>
        <row r="2249">
          <cell r="A2249" t="str">
            <v>KSUNB165HZRN3</v>
          </cell>
          <cell r="B2249" t="str">
            <v>Наружный блок кондиционера</v>
          </cell>
          <cell r="C2249">
            <v>0</v>
          </cell>
          <cell r="D2249">
            <v>0</v>
          </cell>
          <cell r="E2249">
            <v>127500</v>
          </cell>
        </row>
        <row r="2250">
          <cell r="A2250" t="str">
            <v>KSUNB35HZAN1</v>
          </cell>
          <cell r="B2250" t="str">
            <v>Наружный блок кондиционера</v>
          </cell>
          <cell r="C2250">
            <v>0</v>
          </cell>
          <cell r="D2250">
            <v>0</v>
          </cell>
          <cell r="E2250">
            <v>41690</v>
          </cell>
        </row>
        <row r="2251">
          <cell r="A2251" t="str">
            <v>KSUNB35HZRN1</v>
          </cell>
          <cell r="B2251" t="str">
            <v>Наружный блок кондиционера</v>
          </cell>
          <cell r="C2251">
            <v>0</v>
          </cell>
          <cell r="D2251">
            <v>0</v>
          </cell>
          <cell r="E2251">
            <v>51700</v>
          </cell>
        </row>
        <row r="2252">
          <cell r="A2252" t="str">
            <v>KSUNB53HZAN1</v>
          </cell>
          <cell r="B2252" t="str">
            <v>Наружный блок кондиционера</v>
          </cell>
          <cell r="C2252">
            <v>0</v>
          </cell>
          <cell r="D2252">
            <v>0</v>
          </cell>
          <cell r="E2252">
            <v>45390</v>
          </cell>
        </row>
        <row r="2253">
          <cell r="A2253" t="str">
            <v>KSUNB53HZRN1</v>
          </cell>
          <cell r="B2253" t="str">
            <v>Наружный блок кондиционера</v>
          </cell>
          <cell r="C2253">
            <v>0</v>
          </cell>
          <cell r="D2253">
            <v>0</v>
          </cell>
          <cell r="E2253">
            <v>55900</v>
          </cell>
        </row>
        <row r="2254">
          <cell r="A2254" t="str">
            <v>KSUNB70HZAN1</v>
          </cell>
          <cell r="B2254" t="str">
            <v>Наружный блок кондиционера</v>
          </cell>
          <cell r="C2254">
            <v>0</v>
          </cell>
          <cell r="D2254">
            <v>0</v>
          </cell>
          <cell r="E2254">
            <v>61200</v>
          </cell>
        </row>
        <row r="2255">
          <cell r="A2255" t="str">
            <v>KSUNB70HZRN1</v>
          </cell>
          <cell r="B2255" t="str">
            <v>Наружный блок кондиционера</v>
          </cell>
          <cell r="C2255">
            <v>0</v>
          </cell>
          <cell r="D2255">
            <v>0</v>
          </cell>
          <cell r="E2255">
            <v>72300</v>
          </cell>
        </row>
        <row r="2256">
          <cell r="A2256" t="str">
            <v>KSUR105HFAN3L</v>
          </cell>
          <cell r="B2256" t="str">
            <v>Наружный блок кондиционера</v>
          </cell>
          <cell r="C2256">
            <v>0</v>
          </cell>
          <cell r="D2256">
            <v>0</v>
          </cell>
          <cell r="E2256">
            <v>85100</v>
          </cell>
        </row>
        <row r="2257">
          <cell r="A2257" t="str">
            <v>KSUR105HFAN3L/-40</v>
          </cell>
          <cell r="B2257" t="str">
            <v>Наружный блок кондиционера</v>
          </cell>
          <cell r="C2257">
            <v>0</v>
          </cell>
          <cell r="D2257">
            <v>0</v>
          </cell>
          <cell r="E2257">
            <v>103900</v>
          </cell>
        </row>
        <row r="2258">
          <cell r="A2258" t="str">
            <v>KSUR280HZAN3</v>
          </cell>
          <cell r="B2258" t="str">
            <v>Наружный блок кондиционера</v>
          </cell>
          <cell r="C2258">
            <v>0</v>
          </cell>
          <cell r="D2258">
            <v>0</v>
          </cell>
          <cell r="E2258">
            <v>365600</v>
          </cell>
        </row>
        <row r="2259">
          <cell r="A2259" t="str">
            <v>KSUR440HFAN3</v>
          </cell>
          <cell r="B2259" t="str">
            <v>Наружный блок кондиционера</v>
          </cell>
          <cell r="C2259">
            <v>0</v>
          </cell>
          <cell r="D2259">
            <v>0</v>
          </cell>
          <cell r="E2259">
            <v>628600</v>
          </cell>
        </row>
        <row r="2260">
          <cell r="A2260" t="str">
            <v>KSUR560HFAN3</v>
          </cell>
          <cell r="B2260" t="str">
            <v>Наружный блок кондиционера</v>
          </cell>
          <cell r="C2260">
            <v>0</v>
          </cell>
          <cell r="D2260">
            <v>0</v>
          </cell>
          <cell r="E2260">
            <v>668500</v>
          </cell>
        </row>
        <row r="2261">
          <cell r="A2261" t="str">
            <v>KSURA280HZAN3</v>
          </cell>
          <cell r="B2261" t="str">
            <v>Наружный блок кондиционера</v>
          </cell>
          <cell r="C2261">
            <v>0</v>
          </cell>
          <cell r="D2261">
            <v>0</v>
          </cell>
          <cell r="E2261">
            <v>314000</v>
          </cell>
        </row>
        <row r="2262">
          <cell r="A2262" t="str">
            <v>KSUT140HFAN3/-40</v>
          </cell>
          <cell r="B2262" t="str">
            <v>Наружный блок кондиционера</v>
          </cell>
          <cell r="C2262">
            <v>0</v>
          </cell>
          <cell r="D2262">
            <v>0</v>
          </cell>
          <cell r="E2262">
            <v>90990</v>
          </cell>
        </row>
        <row r="2263">
          <cell r="A2263" t="str">
            <v>KSUT140HFAN3L</v>
          </cell>
          <cell r="B2263" t="str">
            <v>Наружный блок кондиционера</v>
          </cell>
          <cell r="C2263">
            <v>0</v>
          </cell>
          <cell r="D2263">
            <v>0</v>
          </cell>
          <cell r="E2263">
            <v>116400</v>
          </cell>
        </row>
        <row r="2264">
          <cell r="A2264" t="str">
            <v>KSUT140HFAN3L/-40</v>
          </cell>
          <cell r="B2264" t="str">
            <v>Наружный блок кондиционера</v>
          </cell>
          <cell r="C2264">
            <v>0</v>
          </cell>
          <cell r="D2264">
            <v>0</v>
          </cell>
          <cell r="E2264">
            <v>137700</v>
          </cell>
        </row>
        <row r="2265">
          <cell r="A2265" t="str">
            <v>KSUT176HFAN3L</v>
          </cell>
          <cell r="B2265" t="str">
            <v>Наружный блок кондиционера</v>
          </cell>
          <cell r="C2265">
            <v>0</v>
          </cell>
          <cell r="D2265">
            <v>0</v>
          </cell>
          <cell r="E2265">
            <v>136100</v>
          </cell>
        </row>
        <row r="2266">
          <cell r="A2266" t="str">
            <v>KSUT176HFAN3L/-40</v>
          </cell>
          <cell r="B2266" t="str">
            <v>Наружный блок кондиционера</v>
          </cell>
          <cell r="C2266">
            <v>0</v>
          </cell>
          <cell r="D2266">
            <v>0</v>
          </cell>
          <cell r="E2266">
            <v>159900</v>
          </cell>
        </row>
        <row r="2267">
          <cell r="A2267" t="str">
            <v>KSUT35HFAN1</v>
          </cell>
          <cell r="B2267" t="str">
            <v>Наружный блок кондиционера</v>
          </cell>
          <cell r="C2267">
            <v>0</v>
          </cell>
          <cell r="D2267">
            <v>0</v>
          </cell>
          <cell r="E2267">
            <v>43700</v>
          </cell>
        </row>
        <row r="2268">
          <cell r="A2268" t="str">
            <v>KSUTA35HFAN1L</v>
          </cell>
          <cell r="B2268" t="str">
            <v>Наружный блок кондиционера</v>
          </cell>
          <cell r="C2268">
            <v>0</v>
          </cell>
          <cell r="D2268">
            <v>0</v>
          </cell>
          <cell r="E2268">
            <v>46100</v>
          </cell>
        </row>
        <row r="2269">
          <cell r="A2269" t="str">
            <v>KSUTA35HFAN1L/-40</v>
          </cell>
          <cell r="B2269" t="str">
            <v>Наружный блок кондиционера</v>
          </cell>
          <cell r="C2269">
            <v>0</v>
          </cell>
          <cell r="D2269">
            <v>0</v>
          </cell>
          <cell r="E2269">
            <v>64900</v>
          </cell>
        </row>
        <row r="2270">
          <cell r="A2270" t="str">
            <v>KSUTA53HFAN1L</v>
          </cell>
          <cell r="B2270" t="str">
            <v>Наружный блок кондиционера</v>
          </cell>
          <cell r="C2270">
            <v>0</v>
          </cell>
          <cell r="D2270">
            <v>0</v>
          </cell>
          <cell r="E2270">
            <v>49000</v>
          </cell>
        </row>
        <row r="2271">
          <cell r="A2271" t="str">
            <v>KSUTA53HFAN1L/-40</v>
          </cell>
          <cell r="B2271" t="str">
            <v>Наружный блок кондиционера</v>
          </cell>
          <cell r="C2271">
            <v>0</v>
          </cell>
          <cell r="D2271">
            <v>0</v>
          </cell>
          <cell r="E2271">
            <v>67800</v>
          </cell>
        </row>
        <row r="2272">
          <cell r="A2272" t="str">
            <v>KSUTB70HFAN1L</v>
          </cell>
          <cell r="B2272" t="str">
            <v>Наружный блок кондиционера</v>
          </cell>
          <cell r="C2272">
            <v>0</v>
          </cell>
          <cell r="D2272">
            <v>0</v>
          </cell>
          <cell r="E2272">
            <v>64700</v>
          </cell>
        </row>
        <row r="2273">
          <cell r="A2273" t="str">
            <v>KSUTB70HFAN1L/-40</v>
          </cell>
          <cell r="B2273" t="str">
            <v>Наружный блок кондиционера</v>
          </cell>
          <cell r="C2273">
            <v>0</v>
          </cell>
          <cell r="D2273">
            <v>0</v>
          </cell>
          <cell r="E2273">
            <v>83500</v>
          </cell>
        </row>
        <row r="2274">
          <cell r="A2274" t="str">
            <v>KSUTG105HFAN3</v>
          </cell>
          <cell r="B2274" t="str">
            <v>Наружный блок кондиционера</v>
          </cell>
          <cell r="C2274">
            <v>0</v>
          </cell>
          <cell r="D2274">
            <v>0</v>
          </cell>
          <cell r="E2274">
            <v>85100</v>
          </cell>
        </row>
        <row r="2275">
          <cell r="A2275" t="str">
            <v>KSUTG140HFAN3</v>
          </cell>
          <cell r="B2275" t="str">
            <v>Наружный блок кондиционера</v>
          </cell>
          <cell r="C2275">
            <v>0</v>
          </cell>
          <cell r="D2275">
            <v>0</v>
          </cell>
          <cell r="E2275">
            <v>99800</v>
          </cell>
        </row>
        <row r="2276">
          <cell r="A2276" t="str">
            <v>KSUTG176HFAN3</v>
          </cell>
          <cell r="B2276" t="str">
            <v>Наружный блок кондиционера</v>
          </cell>
          <cell r="C2276">
            <v>0</v>
          </cell>
          <cell r="D2276">
            <v>0</v>
          </cell>
          <cell r="E2276">
            <v>106900</v>
          </cell>
        </row>
        <row r="2277">
          <cell r="A2277" t="str">
            <v>KSUTG35HFAN1</v>
          </cell>
          <cell r="B2277" t="str">
            <v>Наружный блок кондиционера</v>
          </cell>
          <cell r="C2277">
            <v>0</v>
          </cell>
          <cell r="D2277">
            <v>0</v>
          </cell>
          <cell r="E2277">
            <v>46100</v>
          </cell>
        </row>
        <row r="2278">
          <cell r="A2278" t="str">
            <v>KSUTG53HFAN1</v>
          </cell>
          <cell r="B2278" t="str">
            <v>Наружный блок кондиционера</v>
          </cell>
          <cell r="C2278">
            <v>0</v>
          </cell>
          <cell r="D2278">
            <v>0</v>
          </cell>
          <cell r="E2278">
            <v>49000</v>
          </cell>
        </row>
        <row r="2279">
          <cell r="A2279" t="str">
            <v>KSUTG70HFAN1</v>
          </cell>
          <cell r="B2279" t="str">
            <v>Наружный блок кондиционера</v>
          </cell>
          <cell r="C2279">
            <v>0</v>
          </cell>
          <cell r="D2279">
            <v>0</v>
          </cell>
          <cell r="E2279">
            <v>64700</v>
          </cell>
        </row>
        <row r="2280">
          <cell r="A2280" t="str">
            <v>MOD30U-36HFN8-R(GA)</v>
          </cell>
          <cell r="B2280" t="str">
            <v>Наружный блок кондиционера</v>
          </cell>
          <cell r="C2280">
            <v>0</v>
          </cell>
          <cell r="D2280">
            <v>0</v>
          </cell>
          <cell r="E2280">
            <v>136710</v>
          </cell>
        </row>
        <row r="2281">
          <cell r="A2281" t="str">
            <v>MOE30U-48HFN8-R(GA)</v>
          </cell>
          <cell r="B2281" t="str">
            <v>Наружный блок кондиционера</v>
          </cell>
          <cell r="C2281">
            <v>0</v>
          </cell>
          <cell r="D2281">
            <v>0</v>
          </cell>
          <cell r="E2281">
            <v>158910</v>
          </cell>
        </row>
        <row r="2282">
          <cell r="A2282" t="str">
            <v>MOE30U-55HFN8-R(GA)</v>
          </cell>
          <cell r="B2282" t="str">
            <v>Наружный блок кондиционера</v>
          </cell>
          <cell r="C2282">
            <v>0</v>
          </cell>
          <cell r="D2282">
            <v>0</v>
          </cell>
          <cell r="E2282">
            <v>187810</v>
          </cell>
        </row>
        <row r="2283">
          <cell r="A2283" t="str">
            <v>MOU-12HN1-Q</v>
          </cell>
          <cell r="B2283" t="str">
            <v>Наружный блок кондиционера</v>
          </cell>
          <cell r="C2283">
            <v>0</v>
          </cell>
          <cell r="D2283">
            <v>0</v>
          </cell>
          <cell r="E2283">
            <v>37400</v>
          </cell>
        </row>
        <row r="2284">
          <cell r="A2284" t="str">
            <v>MOU-36HN1-LR</v>
          </cell>
          <cell r="B2284" t="str">
            <v>Наружный блок кондиционера</v>
          </cell>
          <cell r="C2284">
            <v>0</v>
          </cell>
          <cell r="D2284">
            <v>0</v>
          </cell>
          <cell r="E2284">
            <v>90800</v>
          </cell>
        </row>
        <row r="2285">
          <cell r="A2285" t="str">
            <v>MOU-36HN1-R/-40</v>
          </cell>
          <cell r="B2285" t="str">
            <v>Наружный блок кондиционера</v>
          </cell>
          <cell r="C2285">
            <v>0</v>
          </cell>
          <cell r="D2285">
            <v>0</v>
          </cell>
          <cell r="E2285">
            <v>102162</v>
          </cell>
        </row>
        <row r="2286">
          <cell r="A2286" t="str">
            <v>MOU-48HN1-LRR</v>
          </cell>
          <cell r="B2286" t="str">
            <v>Наружный блок кондиционера</v>
          </cell>
          <cell r="C2286">
            <v>0</v>
          </cell>
          <cell r="D2286">
            <v>0</v>
          </cell>
          <cell r="E2286">
            <v>106400</v>
          </cell>
        </row>
        <row r="2287">
          <cell r="A2287" t="str">
            <v>MOU-55HN1-LR</v>
          </cell>
          <cell r="B2287" t="str">
            <v>Наружный блок кондиционера</v>
          </cell>
          <cell r="C2287">
            <v>0</v>
          </cell>
          <cell r="D2287">
            <v>0</v>
          </cell>
          <cell r="E2287">
            <v>124500</v>
          </cell>
        </row>
        <row r="2288">
          <cell r="A2288" t="str">
            <v>MOUB-96HD1N1-R</v>
          </cell>
          <cell r="B2288" t="str">
            <v>Наружный блок кондиционера</v>
          </cell>
          <cell r="C2288">
            <v>0</v>
          </cell>
          <cell r="D2288">
            <v>0</v>
          </cell>
          <cell r="E2288">
            <v>396700</v>
          </cell>
        </row>
        <row r="2289">
          <cell r="A2289" t="str">
            <v>MOV-150HN1-R</v>
          </cell>
          <cell r="B2289" t="str">
            <v>Наружный блок кондиционера</v>
          </cell>
          <cell r="C2289">
            <v>0</v>
          </cell>
          <cell r="D2289">
            <v>0</v>
          </cell>
          <cell r="E2289">
            <v>660100</v>
          </cell>
        </row>
        <row r="2290">
          <cell r="A2290" t="str">
            <v>MOV-192HN1-R</v>
          </cell>
          <cell r="B2290" t="str">
            <v>Наружный блок кондиционера</v>
          </cell>
          <cell r="C2290">
            <v>0</v>
          </cell>
          <cell r="D2290">
            <v>0</v>
          </cell>
          <cell r="E2290">
            <v>701900</v>
          </cell>
        </row>
        <row r="2291">
          <cell r="A2291" t="str">
            <v>MOX230-09HFN8-Q(GA)</v>
          </cell>
          <cell r="B2291" t="str">
            <v>Наружный блок кондиционера</v>
          </cell>
          <cell r="C2291">
            <v>0</v>
          </cell>
          <cell r="D2291">
            <v>0</v>
          </cell>
          <cell r="E2291">
            <v>66200</v>
          </cell>
        </row>
        <row r="2292">
          <cell r="A2292" t="str">
            <v>MOX230-12HFN8-Q(GA)</v>
          </cell>
          <cell r="B2292" t="str">
            <v>Наружный блок кондиционера</v>
          </cell>
          <cell r="C2292">
            <v>0</v>
          </cell>
          <cell r="D2292">
            <v>0</v>
          </cell>
          <cell r="E2292">
            <v>61510</v>
          </cell>
        </row>
        <row r="2293">
          <cell r="A2293" t="str">
            <v>MOX330-12HN1-LQ</v>
          </cell>
          <cell r="B2293" t="str">
            <v>Наружный блок кондиционера</v>
          </cell>
          <cell r="C2293">
            <v>0</v>
          </cell>
          <cell r="D2293">
            <v>0</v>
          </cell>
          <cell r="E2293">
            <v>49200</v>
          </cell>
        </row>
        <row r="2294">
          <cell r="A2294" t="str">
            <v>MOX330-12HN1-Q</v>
          </cell>
          <cell r="B2294" t="str">
            <v>Наружный блок кондиционера</v>
          </cell>
          <cell r="C2294">
            <v>0</v>
          </cell>
          <cell r="D2294">
            <v>0</v>
          </cell>
          <cell r="E2294">
            <v>40400</v>
          </cell>
        </row>
        <row r="2295">
          <cell r="A2295" t="str">
            <v>MOX330U-18HFN8-Q(GA)</v>
          </cell>
          <cell r="B2295" t="str">
            <v>Наружный блок кондиционера</v>
          </cell>
          <cell r="C2295">
            <v>0</v>
          </cell>
          <cell r="D2295">
            <v>0</v>
          </cell>
          <cell r="E2295">
            <v>72110</v>
          </cell>
        </row>
        <row r="2296">
          <cell r="A2296" t="str">
            <v>MOX330U-18HN1-LQB6</v>
          </cell>
          <cell r="B2296" t="str">
            <v>Наружный блок кондиционера</v>
          </cell>
          <cell r="C2296">
            <v>0</v>
          </cell>
          <cell r="D2296">
            <v>0</v>
          </cell>
          <cell r="E2296">
            <v>52300</v>
          </cell>
        </row>
        <row r="2297">
          <cell r="A2297" t="str">
            <v>MOX330U-18HN1-QB6</v>
          </cell>
          <cell r="B2297" t="str">
            <v>Наружный блок кондиционера</v>
          </cell>
          <cell r="C2297">
            <v>0</v>
          </cell>
          <cell r="D2297">
            <v>0</v>
          </cell>
          <cell r="E2297">
            <v>43500</v>
          </cell>
        </row>
        <row r="2298">
          <cell r="A2298" t="str">
            <v>MOX330U-18HN1-QB6/-40</v>
          </cell>
          <cell r="B2298" t="str">
            <v>Наружный блок кондиционера</v>
          </cell>
          <cell r="C2298">
            <v>0</v>
          </cell>
          <cell r="D2298">
            <v>0</v>
          </cell>
          <cell r="E2298">
            <v>62557</v>
          </cell>
        </row>
        <row r="2299">
          <cell r="A2299" t="str">
            <v>MOX401UL-24AFN1-Q</v>
          </cell>
          <cell r="B2299" t="str">
            <v>Наружный блок кондиционера</v>
          </cell>
          <cell r="C2299">
            <v>0</v>
          </cell>
          <cell r="D2299">
            <v>0</v>
          </cell>
          <cell r="E2299">
            <v>89000</v>
          </cell>
        </row>
        <row r="2300">
          <cell r="A2300" t="str">
            <v>MOX430-18HFN8-QC4GW</v>
          </cell>
          <cell r="B2300" t="str">
            <v>Наружный блок кондиционера</v>
          </cell>
          <cell r="C2300">
            <v>0</v>
          </cell>
          <cell r="D2300">
            <v>0</v>
          </cell>
          <cell r="E2300">
            <v>85300</v>
          </cell>
        </row>
        <row r="2301">
          <cell r="A2301" t="str">
            <v>MOX430-24HN1-LQB6</v>
          </cell>
          <cell r="B2301" t="str">
            <v>Наружный блок кондиционера</v>
          </cell>
          <cell r="C2301">
            <v>0</v>
          </cell>
          <cell r="D2301">
            <v>0</v>
          </cell>
          <cell r="E2301">
            <v>87800</v>
          </cell>
        </row>
        <row r="2302">
          <cell r="A2302" t="str">
            <v>MOX430-24HN1-QB6</v>
          </cell>
          <cell r="B2302" t="str">
            <v>Наружный блок кондиционера</v>
          </cell>
          <cell r="C2302">
            <v>0</v>
          </cell>
          <cell r="D2302">
            <v>0</v>
          </cell>
          <cell r="E2302">
            <v>66888</v>
          </cell>
        </row>
        <row r="2303">
          <cell r="A2303" t="str">
            <v>MOX430U-24HFN8-Q(GA)</v>
          </cell>
          <cell r="B2303" t="str">
            <v>Наружный блок кондиционера</v>
          </cell>
          <cell r="C2303">
            <v>0</v>
          </cell>
          <cell r="D2303">
            <v>0</v>
          </cell>
          <cell r="E2303">
            <v>95110</v>
          </cell>
        </row>
        <row r="2304">
          <cell r="A2304" t="str">
            <v>MOX430U-24HN1-Q</v>
          </cell>
          <cell r="B2304" t="str">
            <v>Наружный блок кондиционера</v>
          </cell>
          <cell r="C2304">
            <v>0</v>
          </cell>
          <cell r="D2304">
            <v>0</v>
          </cell>
          <cell r="E2304">
            <v>64224</v>
          </cell>
        </row>
        <row r="2305">
          <cell r="A2305" t="str">
            <v>MOX430U-24HN1-Q/-40</v>
          </cell>
          <cell r="B2305" t="str">
            <v>Наружный блок кондиционера</v>
          </cell>
          <cell r="C2305">
            <v>0</v>
          </cell>
          <cell r="D2305">
            <v>0</v>
          </cell>
          <cell r="E2305">
            <v>79624</v>
          </cell>
        </row>
        <row r="2306">
          <cell r="A2306" t="str">
            <v>MOX430UL-24HFN8-Q</v>
          </cell>
          <cell r="B2306" t="str">
            <v>Наружный блок кондиционера</v>
          </cell>
          <cell r="C2306">
            <v>0</v>
          </cell>
          <cell r="D2306">
            <v>0</v>
          </cell>
          <cell r="E2306">
            <v>96000</v>
          </cell>
        </row>
        <row r="2307">
          <cell r="A2307" t="str">
            <v>MOX431U-24HN1-LQ</v>
          </cell>
          <cell r="B2307" t="str">
            <v>Наружный блок кондиционера</v>
          </cell>
          <cell r="C2307">
            <v>0</v>
          </cell>
          <cell r="D2307">
            <v>0</v>
          </cell>
          <cell r="E2307">
            <v>69100</v>
          </cell>
        </row>
        <row r="2308">
          <cell r="A2308" t="str">
            <v>MOX431U-24HN1-Q</v>
          </cell>
          <cell r="B2308" t="str">
            <v>Наружный блок кондиционера</v>
          </cell>
          <cell r="C2308">
            <v>0</v>
          </cell>
          <cell r="D2308">
            <v>0</v>
          </cell>
          <cell r="E2308">
            <v>56600</v>
          </cell>
        </row>
        <row r="2309">
          <cell r="A2309" t="str">
            <v>DATA100ALCS1</v>
          </cell>
          <cell r="B2309" t="str">
            <v>Внутренний блок кондиционера</v>
          </cell>
          <cell r="C2309">
            <v>0</v>
          </cell>
          <cell r="D2309">
            <v>0</v>
          </cell>
          <cell r="E2309">
            <v>90416</v>
          </cell>
        </row>
        <row r="2310">
          <cell r="A2310" t="str">
            <v>DATA120ALCS1</v>
          </cell>
          <cell r="B2310" t="str">
            <v>Внутренний блок кондиционера</v>
          </cell>
          <cell r="C2310">
            <v>0</v>
          </cell>
          <cell r="D2310">
            <v>0</v>
          </cell>
          <cell r="E2310">
            <v>96187</v>
          </cell>
        </row>
        <row r="2311">
          <cell r="A2311" t="str">
            <v>DATA120ALKS1</v>
          </cell>
          <cell r="B2311" t="str">
            <v>Внутренний блок кондиционера</v>
          </cell>
          <cell r="C2311">
            <v>0</v>
          </cell>
          <cell r="D2311">
            <v>0</v>
          </cell>
          <cell r="E2311">
            <v>74256</v>
          </cell>
        </row>
        <row r="2312">
          <cell r="A2312" t="str">
            <v>DATA120ALMS1</v>
          </cell>
          <cell r="B2312" t="str">
            <v>Внутренний блок кондиционера</v>
          </cell>
          <cell r="C2312">
            <v>0</v>
          </cell>
          <cell r="D2312">
            <v>0</v>
          </cell>
          <cell r="E2312">
            <v>78040</v>
          </cell>
        </row>
        <row r="2313">
          <cell r="A2313" t="str">
            <v>DATA140ALCS1</v>
          </cell>
          <cell r="B2313" t="str">
            <v>Внутренний блок кондиционера</v>
          </cell>
          <cell r="C2313">
            <v>0</v>
          </cell>
          <cell r="D2313">
            <v>0</v>
          </cell>
          <cell r="E2313">
            <v>153258</v>
          </cell>
        </row>
        <row r="2314">
          <cell r="A2314" t="str">
            <v>DATA140ALKS1</v>
          </cell>
          <cell r="B2314" t="str">
            <v>Внутренний блок кондиционера</v>
          </cell>
          <cell r="C2314">
            <v>0</v>
          </cell>
          <cell r="D2314">
            <v>0</v>
          </cell>
          <cell r="E2314">
            <v>144281</v>
          </cell>
        </row>
        <row r="2315">
          <cell r="A2315" t="str">
            <v>DATA140ALMS1</v>
          </cell>
          <cell r="B2315" t="str">
            <v>Внутренний блок кондиционера</v>
          </cell>
          <cell r="C2315">
            <v>0</v>
          </cell>
          <cell r="D2315">
            <v>0</v>
          </cell>
          <cell r="E2315">
            <v>121837</v>
          </cell>
        </row>
        <row r="2316">
          <cell r="A2316" t="str">
            <v>DATA160ALCS1</v>
          </cell>
          <cell r="B2316" t="str">
            <v>Внутренний блок кондиционера</v>
          </cell>
          <cell r="C2316">
            <v>0</v>
          </cell>
          <cell r="D2316">
            <v>0</v>
          </cell>
          <cell r="E2316">
            <v>168583</v>
          </cell>
        </row>
        <row r="2317">
          <cell r="A2317" t="str">
            <v>DATA160ALMS1</v>
          </cell>
          <cell r="B2317" t="str">
            <v>Внутренний блок кондиционера</v>
          </cell>
          <cell r="C2317">
            <v>0</v>
          </cell>
          <cell r="D2317">
            <v>0</v>
          </cell>
          <cell r="E2317">
            <v>126711</v>
          </cell>
        </row>
        <row r="2318">
          <cell r="A2318" t="str">
            <v>DATA70ALKS1</v>
          </cell>
          <cell r="B2318" t="str">
            <v>Внутренний блок кондиционера</v>
          </cell>
          <cell r="C2318">
            <v>0</v>
          </cell>
          <cell r="D2318">
            <v>0</v>
          </cell>
          <cell r="E2318">
            <v>56109</v>
          </cell>
        </row>
        <row r="2319">
          <cell r="A2319" t="str">
            <v>DATA70ALQS1</v>
          </cell>
          <cell r="B2319" t="str">
            <v>Внутренний блок кондиционера</v>
          </cell>
          <cell r="C2319">
            <v>0</v>
          </cell>
          <cell r="D2319">
            <v>0</v>
          </cell>
          <cell r="E2319">
            <v>34050</v>
          </cell>
        </row>
        <row r="2320">
          <cell r="A2320" t="str">
            <v>DATA80ALKS1</v>
          </cell>
          <cell r="B2320" t="str">
            <v>Внутренний блок кондиционера</v>
          </cell>
          <cell r="C2320">
            <v>0</v>
          </cell>
          <cell r="D2320">
            <v>0</v>
          </cell>
          <cell r="E2320">
            <v>71755</v>
          </cell>
        </row>
        <row r="2321">
          <cell r="A2321" t="str">
            <v>DATA80ALQS1</v>
          </cell>
          <cell r="B2321" t="str">
            <v>Внутренний блок кондиционера</v>
          </cell>
          <cell r="C2321">
            <v>0</v>
          </cell>
          <cell r="D2321">
            <v>0</v>
          </cell>
          <cell r="E2321">
            <v>44245</v>
          </cell>
        </row>
        <row r="2322">
          <cell r="A2322" t="str">
            <v>DATA90ALMS1</v>
          </cell>
          <cell r="B2322" t="str">
            <v>Внутренний блок кондиционера</v>
          </cell>
          <cell r="C2322">
            <v>0</v>
          </cell>
          <cell r="D2322">
            <v>0</v>
          </cell>
          <cell r="E2322">
            <v>74320</v>
          </cell>
        </row>
        <row r="2323">
          <cell r="A2323" t="str">
            <v>DATA90ALQS1</v>
          </cell>
          <cell r="B2323" t="str">
            <v>Внутренний блок кондиционера</v>
          </cell>
          <cell r="C2323">
            <v>0</v>
          </cell>
          <cell r="D2323">
            <v>0</v>
          </cell>
          <cell r="E2323">
            <v>45528</v>
          </cell>
        </row>
        <row r="2324">
          <cell r="A2324" t="str">
            <v>DATA100ALCS1/DFTA100ALS1/-40/DPC04A</v>
          </cell>
          <cell r="B2324" t="str">
            <v>Кассетный кондиционер для технологического охлаждения</v>
          </cell>
          <cell r="C2324">
            <v>0</v>
          </cell>
          <cell r="D2324">
            <v>0</v>
          </cell>
          <cell r="E2324">
            <v>339070</v>
          </cell>
        </row>
        <row r="2325">
          <cell r="A2325" t="str">
            <v>DATA120ALCS1/DFTA120ALS1/-40/DPC04A</v>
          </cell>
          <cell r="B2325" t="str">
            <v>Кассетный кондиционер для технологического охлаждения</v>
          </cell>
          <cell r="C2325">
            <v>0</v>
          </cell>
          <cell r="D2325">
            <v>0</v>
          </cell>
          <cell r="E2325">
            <v>345611</v>
          </cell>
        </row>
        <row r="2326">
          <cell r="A2326" t="str">
            <v>DATA120ALKS1/DFTA120ALS1/-40</v>
          </cell>
          <cell r="B2326" t="str">
            <v>Напольно-потолочный кондиционер для технологического охлаждения</v>
          </cell>
          <cell r="C2326">
            <v>0</v>
          </cell>
          <cell r="D2326">
            <v>0</v>
          </cell>
          <cell r="E2326">
            <v>298950</v>
          </cell>
        </row>
        <row r="2327">
          <cell r="A2327" t="str">
            <v>DATA120ALMS1/DFTA120ALS1/-40</v>
          </cell>
          <cell r="B2327" t="str">
            <v>Канальный кондиционер для технологического охлаждения</v>
          </cell>
          <cell r="C2327">
            <v>0</v>
          </cell>
          <cell r="D2327">
            <v>0</v>
          </cell>
          <cell r="E2327">
            <v>302734</v>
          </cell>
        </row>
        <row r="2328">
          <cell r="A2328" t="str">
            <v>DATA140ALCS1/DFTA140ALS1/-40/DPC04A</v>
          </cell>
          <cell r="B2328" t="str">
            <v>Кассетный кондиционер для технологического охлаждения</v>
          </cell>
          <cell r="C2328">
            <v>0</v>
          </cell>
          <cell r="D2328">
            <v>0</v>
          </cell>
          <cell r="E2328">
            <v>466550</v>
          </cell>
        </row>
        <row r="2329">
          <cell r="A2329" t="str">
            <v>DATA140ALKS1/DFTA140ALS1/-40</v>
          </cell>
          <cell r="B2329" t="str">
            <v>Напольно-потолочный кондиционер для технологического охлаждения</v>
          </cell>
          <cell r="C2329">
            <v>0</v>
          </cell>
          <cell r="D2329">
            <v>0</v>
          </cell>
          <cell r="E2329">
            <v>432843</v>
          </cell>
        </row>
        <row r="2330">
          <cell r="A2330" t="str">
            <v>DATA140ALMS1/DFTA140ALS1/-40</v>
          </cell>
          <cell r="B2330" t="str">
            <v>Канальный кондиционер для технологического охлаждения</v>
          </cell>
          <cell r="C2330">
            <v>0</v>
          </cell>
          <cell r="D2330">
            <v>0</v>
          </cell>
          <cell r="E2330">
            <v>410399</v>
          </cell>
        </row>
        <row r="2331">
          <cell r="A2331" t="str">
            <v>DATA160ALCS1/DFTA160ALS1/-40/DPC04B</v>
          </cell>
          <cell r="B2331" t="str">
            <v>Кассетный кондиционер для технологического охлаждения</v>
          </cell>
          <cell r="C2331">
            <v>0</v>
          </cell>
          <cell r="D2331">
            <v>0</v>
          </cell>
          <cell r="E2331"/>
        </row>
        <row r="2332">
          <cell r="A2332" t="str">
            <v>DATA160ALMS1/DFTA160ALS1/-40</v>
          </cell>
          <cell r="B2332" t="str">
            <v>Канальный кондиционер для технологического охлаждения</v>
          </cell>
          <cell r="C2332">
            <v>0</v>
          </cell>
          <cell r="D2332">
            <v>0</v>
          </cell>
          <cell r="E2332">
            <v>450734</v>
          </cell>
        </row>
        <row r="2333">
          <cell r="A2333" t="str">
            <v>DATA70ALKS1/DFTA80ALS1/-40</v>
          </cell>
          <cell r="B2333" t="str">
            <v>Напольно-потолочный кондиционер для технологического охлаждения</v>
          </cell>
          <cell r="C2333">
            <v>0</v>
          </cell>
          <cell r="D2333">
            <v>0</v>
          </cell>
          <cell r="E2333">
            <v>233286</v>
          </cell>
        </row>
        <row r="2334">
          <cell r="A2334" t="str">
            <v>DATA70ALQS1/DFTA80ALS1/-40</v>
          </cell>
          <cell r="B2334" t="str">
            <v>Настенный кондиционер для технологического охлаждения</v>
          </cell>
          <cell r="C2334">
            <v>0</v>
          </cell>
          <cell r="D2334">
            <v>0</v>
          </cell>
          <cell r="E2334">
            <v>211227</v>
          </cell>
        </row>
        <row r="2335">
          <cell r="A2335" t="str">
            <v>DATA80ALKS1/DFTA80ALS1/-40</v>
          </cell>
          <cell r="B2335" t="str">
            <v>Напольно-потолочный кондиционер для технологического охлаждения</v>
          </cell>
          <cell r="C2335">
            <v>0</v>
          </cell>
          <cell r="D2335">
            <v>0</v>
          </cell>
          <cell r="E2335">
            <v>248932</v>
          </cell>
        </row>
        <row r="2336">
          <cell r="A2336" t="str">
            <v>DATA80ALQS1/DFTA80ALS1/-40</v>
          </cell>
          <cell r="B2336" t="str">
            <v>Настенный кондиционер для технологического охлаждения</v>
          </cell>
          <cell r="C2336">
            <v>0</v>
          </cell>
          <cell r="D2336">
            <v>0</v>
          </cell>
          <cell r="E2336">
            <v>221422</v>
          </cell>
        </row>
        <row r="2337">
          <cell r="A2337" t="str">
            <v>DATA90ALMS1/DFTA100ALS1/-40</v>
          </cell>
          <cell r="B2337" t="str">
            <v>Канальный кондиционер для технологического охлаждения</v>
          </cell>
          <cell r="C2337">
            <v>0</v>
          </cell>
          <cell r="D2337">
            <v>0</v>
          </cell>
          <cell r="E2337">
            <v>298244</v>
          </cell>
        </row>
        <row r="2338">
          <cell r="A2338" t="str">
            <v>DATA90ALQS1/DFTA100ALS1/-40</v>
          </cell>
          <cell r="B2338" t="str">
            <v>Настенный кондиционер для технологического охлаждения</v>
          </cell>
          <cell r="C2338">
            <v>0</v>
          </cell>
          <cell r="D2338">
            <v>0</v>
          </cell>
          <cell r="E2338">
            <v>269452</v>
          </cell>
        </row>
        <row r="2339">
          <cell r="A2339" t="str">
            <v>DFTA100ALS1/-40</v>
          </cell>
          <cell r="B2339" t="str">
            <v>Наружный блок кондиционера</v>
          </cell>
          <cell r="C2339">
            <v>0</v>
          </cell>
          <cell r="D2339">
            <v>0</v>
          </cell>
          <cell r="E2339">
            <v>223924</v>
          </cell>
        </row>
        <row r="2340">
          <cell r="A2340" t="str">
            <v>DFTA120ALS1/-40</v>
          </cell>
          <cell r="B2340" t="str">
            <v>Наружный блок кондиционера</v>
          </cell>
          <cell r="C2340">
            <v>0</v>
          </cell>
          <cell r="D2340">
            <v>0</v>
          </cell>
          <cell r="E2340">
            <v>224694</v>
          </cell>
        </row>
        <row r="2341">
          <cell r="A2341" t="str">
            <v>DFTA140ALS1/-40</v>
          </cell>
          <cell r="B2341" t="str">
            <v>Наружный блок кондиционера</v>
          </cell>
          <cell r="C2341">
            <v>0</v>
          </cell>
          <cell r="D2341">
            <v>0</v>
          </cell>
          <cell r="E2341">
            <v>288562</v>
          </cell>
        </row>
        <row r="2342">
          <cell r="A2342" t="str">
            <v>DFTA160ALS1/-40</v>
          </cell>
          <cell r="B2342" t="str">
            <v>Наружный блок кондиционера</v>
          </cell>
          <cell r="C2342">
            <v>0</v>
          </cell>
          <cell r="D2342">
            <v>0</v>
          </cell>
          <cell r="E2342">
            <v>324023</v>
          </cell>
        </row>
        <row r="2343">
          <cell r="A2343" t="str">
            <v>DFTA80ALS1/-40</v>
          </cell>
          <cell r="B2343" t="str">
            <v>Наружный блок кондиционера</v>
          </cell>
          <cell r="C2343">
            <v>0</v>
          </cell>
          <cell r="D2343">
            <v>0</v>
          </cell>
          <cell r="E2343">
            <v>177177</v>
          </cell>
        </row>
        <row r="2344">
          <cell r="A2344" t="str">
            <v>AWC-M20</v>
          </cell>
          <cell r="B2344" t="str">
            <v>Пульт управления проводной</v>
          </cell>
          <cell r="C2344">
            <v>0</v>
          </cell>
          <cell r="D2344">
            <v>0</v>
          </cell>
          <cell r="E2344">
            <v>7400</v>
          </cell>
        </row>
        <row r="2345">
          <cell r="A2345" t="str">
            <v>AF-X</v>
          </cell>
          <cell r="B2345" t="str">
            <v>Адаптер</v>
          </cell>
          <cell r="C2345">
            <v>0</v>
          </cell>
          <cell r="D2345">
            <v>0</v>
          </cell>
          <cell r="E2345"/>
        </row>
        <row r="2346">
          <cell r="A2346" t="str">
            <v>AF-X-D</v>
          </cell>
          <cell r="B2346" t="str">
            <v>Адаптер</v>
          </cell>
          <cell r="C2346">
            <v>0</v>
          </cell>
          <cell r="D2346">
            <v>0</v>
          </cell>
          <cell r="E2346"/>
        </row>
        <row r="2347">
          <cell r="A2347" t="str">
            <v>AF-X12</v>
          </cell>
          <cell r="B2347" t="str">
            <v>Адаптер</v>
          </cell>
          <cell r="C2347">
            <v>0</v>
          </cell>
          <cell r="D2347">
            <v>0</v>
          </cell>
          <cell r="E2347"/>
        </row>
        <row r="2348">
          <cell r="A2348" t="str">
            <v>AF-XS</v>
          </cell>
          <cell r="B2348" t="str">
            <v>Адаптер</v>
          </cell>
          <cell r="C2348">
            <v>0</v>
          </cell>
          <cell r="D2348">
            <v>0</v>
          </cell>
          <cell r="E2348"/>
        </row>
        <row r="2349">
          <cell r="A2349" t="str">
            <v>CPK-Di</v>
          </cell>
          <cell r="B2349" t="str">
            <v>Согласователь работы кондиционеров</v>
          </cell>
          <cell r="C2349">
            <v>0</v>
          </cell>
          <cell r="D2349">
            <v>0</v>
          </cell>
          <cell r="E2349"/>
        </row>
        <row r="2350">
          <cell r="A2350" t="str">
            <v>CPK-Di m</v>
          </cell>
          <cell r="B2350" t="str">
            <v>Согласователь работы кондиционеров</v>
          </cell>
          <cell r="C2350">
            <v>0</v>
          </cell>
          <cell r="D2350">
            <v>0</v>
          </cell>
          <cell r="E2350"/>
        </row>
        <row r="2351">
          <cell r="A2351" t="str">
            <v>CTRL-AC-LF-CN-3</v>
          </cell>
          <cell r="B2351" t="str">
            <v>Wi-Fi модуль для полупромышленных систем</v>
          </cell>
          <cell r="C2351">
            <v>0</v>
          </cell>
          <cell r="D2351">
            <v>0</v>
          </cell>
          <cell r="E2351">
            <v>5490</v>
          </cell>
        </row>
        <row r="2352">
          <cell r="A2352" t="str">
            <v>CTRL-AC-LF-DA-3</v>
          </cell>
          <cell r="B2352" t="str">
            <v>Wi-Fi модуль для полупромышленных систем</v>
          </cell>
          <cell r="C2352">
            <v>0</v>
          </cell>
          <cell r="D2352">
            <v>0</v>
          </cell>
          <cell r="E2352">
            <v>5990</v>
          </cell>
        </row>
        <row r="2353">
          <cell r="A2353" t="str">
            <v>CTRL-AC-S-31</v>
          </cell>
          <cell r="B2353" t="str">
            <v>Wi-Fi модуль для сплит-систем</v>
          </cell>
          <cell r="C2353">
            <v>0</v>
          </cell>
          <cell r="D2353">
            <v>0</v>
          </cell>
          <cell r="E2353">
            <v>5650</v>
          </cell>
        </row>
        <row r="2354">
          <cell r="A2354" t="str">
            <v>CTRL-AC-S-32</v>
          </cell>
          <cell r="B2354" t="str">
            <v>Wi-Fi модуль для сплит-систем</v>
          </cell>
          <cell r="C2354">
            <v>0</v>
          </cell>
          <cell r="D2354">
            <v>0</v>
          </cell>
          <cell r="E2354">
            <v>2490</v>
          </cell>
        </row>
        <row r="2355">
          <cell r="A2355" t="str">
            <v>D-BT</v>
          </cell>
          <cell r="B2355" t="str">
            <v>Пульт управления Вluetooth</v>
          </cell>
          <cell r="C2355">
            <v>0</v>
          </cell>
          <cell r="D2355">
            <v>0</v>
          </cell>
          <cell r="E2355">
            <v>2990</v>
          </cell>
        </row>
        <row r="2356">
          <cell r="A2356" t="str">
            <v>DC18W</v>
          </cell>
          <cell r="B2356" t="str">
            <v>Проводной пульт управления</v>
          </cell>
          <cell r="C2356">
            <v>0</v>
          </cell>
          <cell r="D2356">
            <v>0</v>
          </cell>
          <cell r="E2356">
            <v>6930</v>
          </cell>
        </row>
        <row r="2357">
          <cell r="A2357" t="str">
            <v>DC25W</v>
          </cell>
          <cell r="B2357" t="str">
            <v>Проводной пульт управления</v>
          </cell>
          <cell r="C2357">
            <v>0</v>
          </cell>
          <cell r="D2357">
            <v>0</v>
          </cell>
          <cell r="E2357">
            <v>7750</v>
          </cell>
        </row>
        <row r="2358">
          <cell r="A2358" t="str">
            <v>DC50W</v>
          </cell>
          <cell r="B2358" t="str">
            <v>Проводной пульт управления</v>
          </cell>
          <cell r="C2358">
            <v>0</v>
          </cell>
          <cell r="D2358">
            <v>0</v>
          </cell>
          <cell r="E2358">
            <v>8151</v>
          </cell>
        </row>
        <row r="2359">
          <cell r="A2359" t="str">
            <v>DC60W</v>
          </cell>
          <cell r="B2359" t="str">
            <v>Пульт управления проводной</v>
          </cell>
          <cell r="C2359">
            <v>0</v>
          </cell>
          <cell r="D2359">
            <v>0</v>
          </cell>
          <cell r="E2359">
            <v>12190</v>
          </cell>
        </row>
        <row r="2360">
          <cell r="A2360" t="str">
            <v>DCCOMDA11</v>
          </cell>
          <cell r="B2360" t="str">
            <v>Кабель-переходник</v>
          </cell>
          <cell r="C2360">
            <v>0</v>
          </cell>
          <cell r="D2360">
            <v>0</v>
          </cell>
          <cell r="E2360"/>
        </row>
        <row r="2361">
          <cell r="A2361" t="str">
            <v>DCCOMDA12</v>
          </cell>
          <cell r="B2361" t="str">
            <v>Кабель-переходник</v>
          </cell>
          <cell r="C2361">
            <v>0</v>
          </cell>
          <cell r="D2361">
            <v>0</v>
          </cell>
          <cell r="E2361">
            <v>590</v>
          </cell>
        </row>
        <row r="2362">
          <cell r="A2362" t="str">
            <v>DCCOMME11</v>
          </cell>
          <cell r="B2362" t="str">
            <v>Кабель-переходник</v>
          </cell>
          <cell r="C2362">
            <v>0</v>
          </cell>
          <cell r="D2362">
            <v>0</v>
          </cell>
          <cell r="E2362"/>
        </row>
        <row r="2363">
          <cell r="A2363" t="str">
            <v>DCCOMUS10</v>
          </cell>
          <cell r="B2363" t="str">
            <v>Кабель-переходник</v>
          </cell>
          <cell r="C2363">
            <v>0</v>
          </cell>
          <cell r="D2363">
            <v>0</v>
          </cell>
          <cell r="E2363">
            <v>490</v>
          </cell>
        </row>
        <row r="2364">
          <cell r="A2364" t="str">
            <v>DCCOMUS1A</v>
          </cell>
          <cell r="B2364" t="str">
            <v>Кабель-переходник</v>
          </cell>
          <cell r="C2364">
            <v>0</v>
          </cell>
          <cell r="D2364">
            <v>0</v>
          </cell>
          <cell r="E2364">
            <v>490</v>
          </cell>
        </row>
        <row r="2365">
          <cell r="A2365" t="str">
            <v>DCCOMUS1B</v>
          </cell>
          <cell r="B2365" t="str">
            <v>Кабель-переходник</v>
          </cell>
          <cell r="C2365">
            <v>0</v>
          </cell>
          <cell r="D2365">
            <v>0</v>
          </cell>
          <cell r="E2365">
            <v>490</v>
          </cell>
        </row>
        <row r="2366">
          <cell r="A2366" t="str">
            <v>DCCOMUS1C</v>
          </cell>
          <cell r="B2366" t="str">
            <v>Кабель-переходник</v>
          </cell>
          <cell r="C2366">
            <v>0</v>
          </cell>
          <cell r="D2366">
            <v>0</v>
          </cell>
          <cell r="E2366">
            <v>490</v>
          </cell>
        </row>
        <row r="2367">
          <cell r="A2367" t="str">
            <v>DCCOMUS1D</v>
          </cell>
          <cell r="B2367" t="str">
            <v>Кабель-переходник</v>
          </cell>
          <cell r="C2367">
            <v>0</v>
          </cell>
          <cell r="D2367">
            <v>0</v>
          </cell>
          <cell r="E2367">
            <v>490</v>
          </cell>
        </row>
        <row r="2368">
          <cell r="A2368" t="str">
            <v>DCCOMUS1E</v>
          </cell>
          <cell r="B2368" t="str">
            <v>Кабель-переходник</v>
          </cell>
          <cell r="C2368">
            <v>0</v>
          </cell>
          <cell r="D2368">
            <v>0</v>
          </cell>
          <cell r="E2368">
            <v>490</v>
          </cell>
        </row>
        <row r="2369">
          <cell r="A2369" t="str">
            <v>DCCOMUS1F</v>
          </cell>
          <cell r="B2369" t="str">
            <v>Кабель-переходник</v>
          </cell>
          <cell r="C2369">
            <v>0</v>
          </cell>
          <cell r="D2369">
            <v>0</v>
          </cell>
          <cell r="E2369">
            <v>490</v>
          </cell>
        </row>
        <row r="2370">
          <cell r="A2370" t="str">
            <v>DCCOMUS1G</v>
          </cell>
          <cell r="B2370" t="str">
            <v>Кабель-переходник</v>
          </cell>
          <cell r="C2370">
            <v>0</v>
          </cell>
          <cell r="D2370">
            <v>0</v>
          </cell>
          <cell r="E2370">
            <v>490</v>
          </cell>
        </row>
        <row r="2371">
          <cell r="A2371" t="str">
            <v>DCCOMUS1H</v>
          </cell>
          <cell r="B2371" t="str">
            <v>Кабель-переходник</v>
          </cell>
          <cell r="C2371">
            <v>0</v>
          </cell>
          <cell r="D2371">
            <v>0</v>
          </cell>
          <cell r="E2371">
            <v>490</v>
          </cell>
        </row>
        <row r="2372">
          <cell r="A2372" t="str">
            <v>DCCOMUS1I</v>
          </cell>
          <cell r="B2372" t="str">
            <v>Кабель-переходник</v>
          </cell>
          <cell r="C2372">
            <v>0</v>
          </cell>
          <cell r="D2372">
            <v>0</v>
          </cell>
          <cell r="E2372">
            <v>490</v>
          </cell>
        </row>
        <row r="2373">
          <cell r="A2373" t="str">
            <v>DCCOMUS1J</v>
          </cell>
          <cell r="B2373" t="str">
            <v>Кабель-переходник</v>
          </cell>
          <cell r="C2373">
            <v>0</v>
          </cell>
          <cell r="D2373">
            <v>0</v>
          </cell>
          <cell r="E2373">
            <v>490</v>
          </cell>
        </row>
        <row r="2374">
          <cell r="A2374" t="str">
            <v>DCCOMUS1K</v>
          </cell>
          <cell r="B2374" t="str">
            <v>Кабель-переходник</v>
          </cell>
          <cell r="C2374">
            <v>0</v>
          </cell>
          <cell r="D2374">
            <v>0</v>
          </cell>
          <cell r="E2374">
            <v>490</v>
          </cell>
        </row>
        <row r="2375">
          <cell r="A2375" t="str">
            <v>DCCOMUS1L</v>
          </cell>
          <cell r="B2375" t="str">
            <v>Кабель-переходник</v>
          </cell>
          <cell r="C2375">
            <v>0</v>
          </cell>
          <cell r="D2375">
            <v>0</v>
          </cell>
          <cell r="E2375">
            <v>490</v>
          </cell>
        </row>
        <row r="2376">
          <cell r="A2376" t="str">
            <v>DCCOMUS1M</v>
          </cell>
          <cell r="B2376" t="str">
            <v>Кабель-переходник</v>
          </cell>
          <cell r="C2376">
            <v>0</v>
          </cell>
          <cell r="D2376">
            <v>0</v>
          </cell>
          <cell r="E2376">
            <v>490</v>
          </cell>
        </row>
        <row r="2377">
          <cell r="A2377" t="str">
            <v>DCM-BMS-01</v>
          </cell>
          <cell r="B2377" t="str">
            <v>Контроллер централизованного управления климатическими системами</v>
          </cell>
          <cell r="C2377">
            <v>0</v>
          </cell>
          <cell r="D2377">
            <v>0</v>
          </cell>
          <cell r="E2377">
            <v>267450</v>
          </cell>
        </row>
        <row r="2378">
          <cell r="A2378" t="str">
            <v>DCM-NET-01</v>
          </cell>
          <cell r="B2378" t="str">
            <v>Контроллер централизованного управления климатическими системами</v>
          </cell>
          <cell r="C2378">
            <v>0</v>
          </cell>
          <cell r="D2378">
            <v>0</v>
          </cell>
          <cell r="E2378">
            <v>195150</v>
          </cell>
        </row>
        <row r="2379">
          <cell r="A2379" t="str">
            <v>DRC01</v>
          </cell>
          <cell r="B2379" t="str">
            <v>Беспроводной пульт управления</v>
          </cell>
          <cell r="C2379">
            <v>0</v>
          </cell>
          <cell r="D2379">
            <v>0</v>
          </cell>
          <cell r="E2379">
            <v>1800</v>
          </cell>
        </row>
        <row r="2380">
          <cell r="A2380" t="str">
            <v>DRC12</v>
          </cell>
          <cell r="B2380" t="str">
            <v>Беспроводной пульт управления</v>
          </cell>
          <cell r="C2380">
            <v>0</v>
          </cell>
          <cell r="D2380">
            <v>0</v>
          </cell>
          <cell r="E2380">
            <v>4418</v>
          </cell>
        </row>
        <row r="2381">
          <cell r="A2381" t="str">
            <v>DW01-B</v>
          </cell>
          <cell r="B2381" t="str">
            <v>Wi-Fi модуль для сплит-систем</v>
          </cell>
          <cell r="C2381">
            <v>0</v>
          </cell>
          <cell r="D2381">
            <v>0</v>
          </cell>
          <cell r="E2381">
            <v>5390</v>
          </cell>
        </row>
        <row r="2382">
          <cell r="A2382" t="str">
            <v>DW01-BL</v>
          </cell>
          <cell r="B2382" t="str">
            <v>Wi-Fi модуль для полупромышленных систем</v>
          </cell>
          <cell r="C2382">
            <v>0</v>
          </cell>
          <cell r="D2382">
            <v>0</v>
          </cell>
          <cell r="E2382">
            <v>6090</v>
          </cell>
        </row>
        <row r="2383">
          <cell r="A2383" t="str">
            <v>DW02-B</v>
          </cell>
          <cell r="B2383" t="str">
            <v>Wi-Fi модуль для сплит-систем</v>
          </cell>
          <cell r="C2383">
            <v>0</v>
          </cell>
          <cell r="D2383">
            <v>0</v>
          </cell>
          <cell r="E2383">
            <v>5390</v>
          </cell>
        </row>
        <row r="2384">
          <cell r="A2384" t="str">
            <v>DW11-B</v>
          </cell>
          <cell r="B2384" t="str">
            <v>Wi-Fi модуль для сплит-систем</v>
          </cell>
          <cell r="C2384">
            <v>0</v>
          </cell>
          <cell r="D2384">
            <v>0</v>
          </cell>
          <cell r="E2384">
            <v>5390</v>
          </cell>
        </row>
        <row r="2385">
          <cell r="A2385" t="str">
            <v>DW11-BL</v>
          </cell>
          <cell r="B2385" t="str">
            <v>Wi-Fi модуль для полупромышленных систем</v>
          </cell>
          <cell r="C2385">
            <v>0</v>
          </cell>
          <cell r="D2385">
            <v>0</v>
          </cell>
          <cell r="E2385">
            <v>6090</v>
          </cell>
        </row>
        <row r="2386">
          <cell r="A2386" t="str">
            <v>DW12-BL</v>
          </cell>
          <cell r="B2386" t="str">
            <v>Wi-Fi модуль для полупромышленных систем</v>
          </cell>
          <cell r="C2386">
            <v>0</v>
          </cell>
          <cell r="D2386">
            <v>0</v>
          </cell>
          <cell r="E2386">
            <v>5240</v>
          </cell>
        </row>
        <row r="2387">
          <cell r="A2387" t="str">
            <v>DW21-B</v>
          </cell>
          <cell r="B2387" t="str">
            <v>Wi-Fi модуль для сплит-систем</v>
          </cell>
          <cell r="C2387">
            <v>0</v>
          </cell>
          <cell r="D2387">
            <v>0</v>
          </cell>
          <cell r="E2387">
            <v>5400</v>
          </cell>
        </row>
        <row r="2388">
          <cell r="A2388" t="str">
            <v>DW21-BL</v>
          </cell>
          <cell r="B2388" t="str">
            <v>Wi-Fi модуль для полупромышленных систем</v>
          </cell>
          <cell r="C2388">
            <v>0</v>
          </cell>
          <cell r="D2388">
            <v>0</v>
          </cell>
          <cell r="E2388">
            <v>5740</v>
          </cell>
        </row>
        <row r="2389">
          <cell r="A2389" t="str">
            <v>DW22-B</v>
          </cell>
          <cell r="B2389" t="str">
            <v>Wi-Fi модуль для сплит-систем</v>
          </cell>
          <cell r="C2389">
            <v>0</v>
          </cell>
          <cell r="D2389">
            <v>0</v>
          </cell>
          <cell r="E2389">
            <v>3090</v>
          </cell>
        </row>
        <row r="2390">
          <cell r="A2390" t="str">
            <v>BRC073</v>
          </cell>
          <cell r="B2390" t="str">
            <v>Проводной пульт управления</v>
          </cell>
          <cell r="C2390">
            <v>0</v>
          </cell>
          <cell r="D2390">
            <v>0</v>
          </cell>
          <cell r="E2390">
            <v>48300</v>
          </cell>
        </row>
        <row r="2391">
          <cell r="A2391" t="str">
            <v>BRC1D52</v>
          </cell>
          <cell r="B2391" t="str">
            <v>Проводной пульт управления</v>
          </cell>
          <cell r="C2391">
            <v>0</v>
          </cell>
          <cell r="D2391">
            <v>0</v>
          </cell>
          <cell r="E2391">
            <v>15700</v>
          </cell>
        </row>
        <row r="2392">
          <cell r="A2392" t="str">
            <v>BRC1H52K</v>
          </cell>
          <cell r="B2392" t="str">
            <v>Проводной пульт управления</v>
          </cell>
          <cell r="C2392">
            <v>0</v>
          </cell>
          <cell r="D2392">
            <v>0</v>
          </cell>
          <cell r="E2392">
            <v>46200</v>
          </cell>
        </row>
        <row r="2393">
          <cell r="A2393" t="str">
            <v>BRC1H52S</v>
          </cell>
          <cell r="B2393" t="str">
            <v>Проводной пульт управления</v>
          </cell>
          <cell r="C2393">
            <v>0</v>
          </cell>
          <cell r="D2393">
            <v>0</v>
          </cell>
          <cell r="E2393">
            <v>46200</v>
          </cell>
        </row>
        <row r="2394">
          <cell r="A2394" t="str">
            <v>BRC1H52W</v>
          </cell>
          <cell r="B2394" t="str">
            <v>Проводной пульт управления</v>
          </cell>
          <cell r="C2394">
            <v>0</v>
          </cell>
          <cell r="D2394">
            <v>0</v>
          </cell>
          <cell r="E2394">
            <v>46200</v>
          </cell>
        </row>
        <row r="2395">
          <cell r="A2395" t="str">
            <v>BRC4C65</v>
          </cell>
          <cell r="B2395" t="str">
            <v>Беспроводной пульт управления</v>
          </cell>
          <cell r="C2395">
            <v>0</v>
          </cell>
          <cell r="D2395">
            <v>0</v>
          </cell>
          <cell r="E2395">
            <v>64600</v>
          </cell>
        </row>
        <row r="2396">
          <cell r="A2396" t="str">
            <v>BRC7C58</v>
          </cell>
          <cell r="B2396" t="str">
            <v>Беспроводной пульт управления</v>
          </cell>
          <cell r="C2396">
            <v>0</v>
          </cell>
          <cell r="D2396">
            <v>0</v>
          </cell>
          <cell r="E2396">
            <v>92400</v>
          </cell>
        </row>
        <row r="2397">
          <cell r="A2397" t="str">
            <v>BRC7EA631</v>
          </cell>
          <cell r="B2397" t="str">
            <v>Беспроводной пульт управления</v>
          </cell>
          <cell r="C2397">
            <v>0</v>
          </cell>
          <cell r="D2397">
            <v>0</v>
          </cell>
          <cell r="E2397"/>
        </row>
        <row r="2398">
          <cell r="A2398" t="str">
            <v>BRC7EA632</v>
          </cell>
          <cell r="B2398" t="str">
            <v>Беспроводной пульт управления</v>
          </cell>
          <cell r="C2398">
            <v>0</v>
          </cell>
          <cell r="D2398">
            <v>0</v>
          </cell>
          <cell r="E2398"/>
        </row>
        <row r="2399">
          <cell r="A2399" t="str">
            <v>BRC7EB518</v>
          </cell>
          <cell r="B2399" t="str">
            <v>Беспроводной пульт управления</v>
          </cell>
          <cell r="C2399">
            <v>0</v>
          </cell>
          <cell r="D2399">
            <v>0</v>
          </cell>
          <cell r="E2399">
            <v>46700</v>
          </cell>
        </row>
        <row r="2400">
          <cell r="A2400" t="str">
            <v>BRC7EB530W</v>
          </cell>
          <cell r="B2400" t="str">
            <v>Беспроводной пульт управления</v>
          </cell>
          <cell r="C2400">
            <v>0</v>
          </cell>
          <cell r="D2400">
            <v>0</v>
          </cell>
          <cell r="E2400">
            <v>37800</v>
          </cell>
        </row>
        <row r="2401">
          <cell r="A2401" t="str">
            <v>BRC7F530W</v>
          </cell>
          <cell r="B2401" t="str">
            <v>Беспроводной пульт управления</v>
          </cell>
          <cell r="C2401">
            <v>0</v>
          </cell>
          <cell r="D2401">
            <v>0</v>
          </cell>
          <cell r="E2401">
            <v>39400</v>
          </cell>
        </row>
        <row r="2402">
          <cell r="A2402" t="str">
            <v>BRC7FA532F</v>
          </cell>
          <cell r="B2402" t="str">
            <v>Беспроводной пульт управления</v>
          </cell>
          <cell r="C2402">
            <v>0</v>
          </cell>
          <cell r="D2402">
            <v>0</v>
          </cell>
          <cell r="E2402">
            <v>35200</v>
          </cell>
        </row>
        <row r="2403">
          <cell r="A2403" t="str">
            <v>BRC7GA53</v>
          </cell>
          <cell r="B2403" t="str">
            <v>Беспроводной пульт управления</v>
          </cell>
          <cell r="C2403">
            <v>0</v>
          </cell>
          <cell r="D2403">
            <v>0</v>
          </cell>
          <cell r="E2403">
            <v>29000</v>
          </cell>
        </row>
        <row r="2404">
          <cell r="A2404" t="str">
            <v>KIC-110H</v>
          </cell>
          <cell r="B2404" t="str">
            <v>Беспроводной пульт управления</v>
          </cell>
          <cell r="C2404">
            <v>0</v>
          </cell>
          <cell r="D2404">
            <v>0</v>
          </cell>
          <cell r="E2404">
            <v>1790</v>
          </cell>
        </row>
        <row r="2405">
          <cell r="A2405" t="str">
            <v>KIC-111H</v>
          </cell>
          <cell r="B2405" t="str">
            <v>Беспроводной пульт управления</v>
          </cell>
          <cell r="C2405">
            <v>0</v>
          </cell>
          <cell r="D2405">
            <v>0</v>
          </cell>
          <cell r="E2405">
            <v>1000</v>
          </cell>
        </row>
        <row r="2406">
          <cell r="A2406" t="str">
            <v>KIC-112H</v>
          </cell>
          <cell r="B2406" t="str">
            <v>Беспроводной пульт управления</v>
          </cell>
          <cell r="C2406">
            <v>0</v>
          </cell>
          <cell r="D2406">
            <v>0</v>
          </cell>
          <cell r="E2406">
            <v>1790</v>
          </cell>
        </row>
        <row r="2407">
          <cell r="A2407" t="str">
            <v>KIC-85H</v>
          </cell>
          <cell r="B2407" t="str">
            <v>Беспроводной пульт управления</v>
          </cell>
          <cell r="C2407">
            <v>0</v>
          </cell>
          <cell r="D2407">
            <v>0</v>
          </cell>
          <cell r="E2407">
            <v>3600</v>
          </cell>
        </row>
        <row r="2408">
          <cell r="A2408" t="str">
            <v>KWC-22</v>
          </cell>
          <cell r="B2408" t="str">
            <v>Проводной пульт управления</v>
          </cell>
          <cell r="C2408">
            <v>0</v>
          </cell>
          <cell r="D2408">
            <v>0</v>
          </cell>
          <cell r="E2408">
            <v>4100</v>
          </cell>
        </row>
        <row r="2409">
          <cell r="A2409" t="str">
            <v>KWC-41</v>
          </cell>
          <cell r="B2409" t="str">
            <v>Проводной пульт для DX PRO</v>
          </cell>
          <cell r="C2409">
            <v>0</v>
          </cell>
          <cell r="D2409">
            <v>0</v>
          </cell>
          <cell r="E2409">
            <v>12000</v>
          </cell>
        </row>
        <row r="2410">
          <cell r="A2410" t="str">
            <v>KJR-12B/DP(T)-E</v>
          </cell>
          <cell r="B2410" t="str">
            <v>Проводной пульт управления</v>
          </cell>
          <cell r="C2410">
            <v>0</v>
          </cell>
          <cell r="D2410">
            <v>0</v>
          </cell>
          <cell r="E2410">
            <v>4000</v>
          </cell>
        </row>
        <row r="2411">
          <cell r="A2411" t="str">
            <v>KJR-12B/DP(T)-E-2</v>
          </cell>
          <cell r="B2411" t="str">
            <v>Проводной пульт управления</v>
          </cell>
          <cell r="C2411">
            <v>0</v>
          </cell>
          <cell r="D2411">
            <v>0</v>
          </cell>
          <cell r="E2411">
            <v>4000</v>
          </cell>
        </row>
        <row r="2412">
          <cell r="A2412" t="str">
            <v>KJR-29B1/BK-E</v>
          </cell>
          <cell r="B2412" t="str">
            <v>Проводной пульт управления</v>
          </cell>
          <cell r="C2412">
            <v>0</v>
          </cell>
          <cell r="D2412">
            <v>0</v>
          </cell>
          <cell r="E2412">
            <v>7000</v>
          </cell>
        </row>
        <row r="2413">
          <cell r="A2413" t="str">
            <v>RG10A(B2S)/BGEF</v>
          </cell>
          <cell r="B2413" t="str">
            <v>Беспроводной пульт управления</v>
          </cell>
          <cell r="C2413">
            <v>0</v>
          </cell>
          <cell r="D2413">
            <v>0</v>
          </cell>
          <cell r="E2413">
            <v>1000</v>
          </cell>
        </row>
        <row r="2414">
          <cell r="A2414" t="str">
            <v>RG10B(B)/BGEF</v>
          </cell>
          <cell r="B2414" t="str">
            <v>Беспроводной пульт управления</v>
          </cell>
          <cell r="C2414">
            <v>0</v>
          </cell>
          <cell r="D2414">
            <v>0</v>
          </cell>
          <cell r="E2414"/>
        </row>
        <row r="2415">
          <cell r="A2415" t="str">
            <v>RG10B(B2)/BGEF</v>
          </cell>
          <cell r="B2415" t="str">
            <v>Беспроводной пульт управления</v>
          </cell>
          <cell r="C2415">
            <v>0</v>
          </cell>
          <cell r="D2415">
            <v>0</v>
          </cell>
          <cell r="E2415"/>
        </row>
        <row r="2416">
          <cell r="A2416" t="str">
            <v>RG10F(B)/BGEF</v>
          </cell>
          <cell r="B2416" t="str">
            <v>Беспроводной пульт управления</v>
          </cell>
          <cell r="C2416">
            <v>0</v>
          </cell>
          <cell r="D2416">
            <v>0</v>
          </cell>
          <cell r="E2416"/>
        </row>
        <row r="2417">
          <cell r="A2417" t="str">
            <v>RG70E/BGEF</v>
          </cell>
          <cell r="B2417" t="str">
            <v>Беспроводной пульт управления</v>
          </cell>
          <cell r="C2417">
            <v>0</v>
          </cell>
          <cell r="D2417">
            <v>0</v>
          </cell>
          <cell r="E2417">
            <v>2900</v>
          </cell>
        </row>
        <row r="2418">
          <cell r="A2418" t="str">
            <v>FWC06BF</v>
          </cell>
          <cell r="B2418" t="str">
            <v>Фанкойл</v>
          </cell>
          <cell r="C2418">
            <v>0</v>
          </cell>
          <cell r="D2418">
            <v>0</v>
          </cell>
          <cell r="E2418"/>
        </row>
        <row r="2419">
          <cell r="A2419" t="str">
            <v>FWC06BT</v>
          </cell>
          <cell r="B2419" t="str">
            <v>Фанкойл</v>
          </cell>
          <cell r="C2419">
            <v>0</v>
          </cell>
          <cell r="D2419">
            <v>0</v>
          </cell>
          <cell r="E2419"/>
        </row>
        <row r="2420">
          <cell r="A2420" t="str">
            <v>FWC07BF</v>
          </cell>
          <cell r="B2420" t="str">
            <v>Фанкойл</v>
          </cell>
          <cell r="C2420">
            <v>0</v>
          </cell>
          <cell r="D2420">
            <v>0</v>
          </cell>
          <cell r="E2420"/>
        </row>
        <row r="2421">
          <cell r="A2421" t="str">
            <v>FWC07BT</v>
          </cell>
          <cell r="B2421" t="str">
            <v>Фанкойл</v>
          </cell>
          <cell r="C2421">
            <v>0</v>
          </cell>
          <cell r="D2421">
            <v>0</v>
          </cell>
          <cell r="E2421"/>
        </row>
        <row r="2422">
          <cell r="A2422" t="str">
            <v>FWC08BF</v>
          </cell>
          <cell r="B2422" t="str">
            <v>Фанкойл</v>
          </cell>
          <cell r="C2422">
            <v>0</v>
          </cell>
          <cell r="D2422">
            <v>0</v>
          </cell>
          <cell r="E2422"/>
        </row>
        <row r="2423">
          <cell r="A2423" t="str">
            <v>FWC08BT</v>
          </cell>
          <cell r="B2423" t="str">
            <v>Фанкойл</v>
          </cell>
          <cell r="C2423">
            <v>0</v>
          </cell>
          <cell r="D2423">
            <v>0</v>
          </cell>
          <cell r="E2423"/>
        </row>
        <row r="2424">
          <cell r="A2424" t="str">
            <v>FWC09BF</v>
          </cell>
          <cell r="B2424" t="str">
            <v>Фанкойл</v>
          </cell>
          <cell r="C2424">
            <v>0</v>
          </cell>
          <cell r="D2424">
            <v>0</v>
          </cell>
          <cell r="E2424"/>
        </row>
        <row r="2425">
          <cell r="A2425" t="str">
            <v>FWC09BT</v>
          </cell>
          <cell r="B2425" t="str">
            <v>Фанкойл</v>
          </cell>
          <cell r="C2425">
            <v>0</v>
          </cell>
          <cell r="D2425">
            <v>0</v>
          </cell>
          <cell r="E2425"/>
        </row>
        <row r="2426">
          <cell r="A2426" t="str">
            <v>FWD04AF</v>
          </cell>
          <cell r="B2426" t="str">
            <v>Фанкойл</v>
          </cell>
          <cell r="C2426">
            <v>0</v>
          </cell>
          <cell r="D2426">
            <v>0</v>
          </cell>
          <cell r="E2426"/>
        </row>
        <row r="2427">
          <cell r="A2427" t="str">
            <v>FWD04AT</v>
          </cell>
          <cell r="B2427" t="str">
            <v>Фанкойл</v>
          </cell>
          <cell r="C2427">
            <v>0</v>
          </cell>
          <cell r="D2427">
            <v>0</v>
          </cell>
          <cell r="E2427"/>
        </row>
        <row r="2428">
          <cell r="A2428" t="str">
            <v>FWD06AF</v>
          </cell>
          <cell r="B2428" t="str">
            <v>Фанкойл</v>
          </cell>
          <cell r="C2428">
            <v>0</v>
          </cell>
          <cell r="D2428">
            <v>0</v>
          </cell>
          <cell r="E2428"/>
        </row>
        <row r="2429">
          <cell r="A2429" t="str">
            <v>FWD06AT</v>
          </cell>
          <cell r="B2429" t="str">
            <v>Фанкойл</v>
          </cell>
          <cell r="C2429">
            <v>0</v>
          </cell>
          <cell r="D2429">
            <v>0</v>
          </cell>
          <cell r="E2429"/>
        </row>
        <row r="2430">
          <cell r="A2430" t="str">
            <v>FWD08AF</v>
          </cell>
          <cell r="B2430" t="str">
            <v>Фанкойл</v>
          </cell>
          <cell r="C2430">
            <v>0</v>
          </cell>
          <cell r="D2430">
            <v>0</v>
          </cell>
          <cell r="E2430"/>
        </row>
        <row r="2431">
          <cell r="A2431" t="str">
            <v>FWD08AT</v>
          </cell>
          <cell r="B2431" t="str">
            <v>Фанкойл</v>
          </cell>
          <cell r="C2431">
            <v>0</v>
          </cell>
          <cell r="D2431">
            <v>0</v>
          </cell>
          <cell r="E2431"/>
        </row>
        <row r="2432">
          <cell r="A2432" t="str">
            <v>FWD10AF</v>
          </cell>
          <cell r="B2432" t="str">
            <v>Фанкойл</v>
          </cell>
          <cell r="C2432">
            <v>0</v>
          </cell>
          <cell r="D2432">
            <v>0</v>
          </cell>
          <cell r="E2432"/>
        </row>
        <row r="2433">
          <cell r="A2433" t="str">
            <v>FWD10AT</v>
          </cell>
          <cell r="B2433" t="str">
            <v>Фанкойл</v>
          </cell>
          <cell r="C2433">
            <v>0</v>
          </cell>
          <cell r="D2433">
            <v>0</v>
          </cell>
          <cell r="E2433"/>
        </row>
        <row r="2434">
          <cell r="A2434" t="str">
            <v>FWD12AF</v>
          </cell>
          <cell r="B2434" t="str">
            <v>Фанкойл</v>
          </cell>
          <cell r="C2434">
            <v>0</v>
          </cell>
          <cell r="D2434">
            <v>0</v>
          </cell>
          <cell r="E2434"/>
        </row>
        <row r="2435">
          <cell r="A2435" t="str">
            <v>FWD12AT</v>
          </cell>
          <cell r="B2435" t="str">
            <v>Фанкойл</v>
          </cell>
          <cell r="C2435">
            <v>0</v>
          </cell>
          <cell r="D2435">
            <v>0</v>
          </cell>
          <cell r="E2435"/>
        </row>
        <row r="2436">
          <cell r="A2436" t="str">
            <v>FWD16AF</v>
          </cell>
          <cell r="B2436" t="str">
            <v>Фанкойл</v>
          </cell>
          <cell r="C2436">
            <v>0</v>
          </cell>
          <cell r="D2436">
            <v>0</v>
          </cell>
          <cell r="E2436"/>
        </row>
        <row r="2437">
          <cell r="A2437" t="str">
            <v>FWD16AT</v>
          </cell>
          <cell r="B2437" t="str">
            <v>Фанкойл</v>
          </cell>
          <cell r="C2437">
            <v>0</v>
          </cell>
          <cell r="D2437">
            <v>0</v>
          </cell>
          <cell r="E2437"/>
        </row>
        <row r="2438">
          <cell r="A2438" t="str">
            <v>FWD18AF</v>
          </cell>
          <cell r="B2438" t="str">
            <v>Фанкойл</v>
          </cell>
          <cell r="C2438">
            <v>0</v>
          </cell>
          <cell r="D2438">
            <v>0</v>
          </cell>
          <cell r="E2438"/>
        </row>
        <row r="2439">
          <cell r="A2439" t="str">
            <v>FWD18AT</v>
          </cell>
          <cell r="B2439" t="str">
            <v>Фанкойл</v>
          </cell>
          <cell r="C2439">
            <v>0</v>
          </cell>
          <cell r="D2439">
            <v>0</v>
          </cell>
          <cell r="E2439"/>
        </row>
        <row r="2440">
          <cell r="A2440" t="str">
            <v>FWF02BF</v>
          </cell>
          <cell r="B2440" t="str">
            <v>Фанкойл</v>
          </cell>
          <cell r="C2440">
            <v>0</v>
          </cell>
          <cell r="D2440">
            <v>0</v>
          </cell>
          <cell r="E2440"/>
        </row>
        <row r="2441">
          <cell r="A2441" t="str">
            <v>FWF02BT</v>
          </cell>
          <cell r="B2441" t="str">
            <v>Фанкойл</v>
          </cell>
          <cell r="C2441">
            <v>0</v>
          </cell>
          <cell r="D2441">
            <v>0</v>
          </cell>
          <cell r="E2441"/>
        </row>
        <row r="2442">
          <cell r="A2442" t="str">
            <v>FWF03BF</v>
          </cell>
          <cell r="B2442" t="str">
            <v>Фанкойл</v>
          </cell>
          <cell r="C2442">
            <v>0</v>
          </cell>
          <cell r="D2442">
            <v>0</v>
          </cell>
          <cell r="E2442"/>
        </row>
        <row r="2443">
          <cell r="A2443" t="str">
            <v>FWF03BT</v>
          </cell>
          <cell r="B2443" t="str">
            <v>Фанкойл</v>
          </cell>
          <cell r="C2443">
            <v>0</v>
          </cell>
          <cell r="D2443">
            <v>0</v>
          </cell>
          <cell r="E2443"/>
        </row>
        <row r="2444">
          <cell r="A2444" t="str">
            <v>FWF04BF</v>
          </cell>
          <cell r="B2444" t="str">
            <v>Фанкойл</v>
          </cell>
          <cell r="C2444">
            <v>0</v>
          </cell>
          <cell r="D2444">
            <v>0</v>
          </cell>
          <cell r="E2444"/>
        </row>
        <row r="2445">
          <cell r="A2445" t="str">
            <v>FWF04BT</v>
          </cell>
          <cell r="B2445" t="str">
            <v>Фанкойл</v>
          </cell>
          <cell r="C2445">
            <v>0</v>
          </cell>
          <cell r="D2445">
            <v>0</v>
          </cell>
          <cell r="E2445"/>
        </row>
        <row r="2446">
          <cell r="A2446" t="str">
            <v>FWF05BF</v>
          </cell>
          <cell r="B2446" t="str">
            <v>Фанкойл</v>
          </cell>
          <cell r="C2446">
            <v>0</v>
          </cell>
          <cell r="D2446">
            <v>0</v>
          </cell>
          <cell r="E2446"/>
        </row>
        <row r="2447">
          <cell r="A2447" t="str">
            <v>FWF05BT</v>
          </cell>
          <cell r="B2447" t="str">
            <v>Фанкойл</v>
          </cell>
          <cell r="C2447">
            <v>0</v>
          </cell>
          <cell r="D2447">
            <v>0</v>
          </cell>
          <cell r="E2447"/>
        </row>
        <row r="2448">
          <cell r="A2448" t="str">
            <v>KFGC20H0EN1</v>
          </cell>
          <cell r="B2448" t="str">
            <v>Настенный фанкойл</v>
          </cell>
          <cell r="C2448">
            <v>0</v>
          </cell>
          <cell r="D2448">
            <v>0</v>
          </cell>
          <cell r="E2448"/>
        </row>
        <row r="2449">
          <cell r="A2449" t="str">
            <v>KFGC26H0EN1</v>
          </cell>
          <cell r="B2449" t="str">
            <v>Настенный фанкойл</v>
          </cell>
          <cell r="C2449">
            <v>0</v>
          </cell>
          <cell r="D2449">
            <v>0</v>
          </cell>
          <cell r="E2449"/>
        </row>
        <row r="2450">
          <cell r="A2450" t="str">
            <v>KFGC30H0EN1</v>
          </cell>
          <cell r="B2450" t="str">
            <v>Настенный фанкойл</v>
          </cell>
          <cell r="C2450">
            <v>0</v>
          </cell>
          <cell r="D2450">
            <v>0</v>
          </cell>
          <cell r="E2450"/>
        </row>
        <row r="2451">
          <cell r="A2451" t="str">
            <v>KFGC40H0EN1</v>
          </cell>
          <cell r="B2451" t="str">
            <v>Настенный фанкойл</v>
          </cell>
          <cell r="C2451">
            <v>0</v>
          </cell>
          <cell r="D2451">
            <v>0</v>
          </cell>
          <cell r="E2451"/>
        </row>
        <row r="2452">
          <cell r="A2452" t="str">
            <v>KFGC46H0EN1</v>
          </cell>
          <cell r="B2452" t="str">
            <v>Настенный фанкойл</v>
          </cell>
          <cell r="C2452">
            <v>0</v>
          </cell>
          <cell r="D2452">
            <v>0</v>
          </cell>
          <cell r="E2452"/>
        </row>
        <row r="2453">
          <cell r="A2453" t="str">
            <v>KFHF12H0EN1-3R</v>
          </cell>
          <cell r="B2453" t="str">
            <v>Напольно-потолочный фанкойл без корпуса</v>
          </cell>
          <cell r="C2453">
            <v>0</v>
          </cell>
          <cell r="D2453">
            <v>0</v>
          </cell>
          <cell r="E2453"/>
        </row>
        <row r="2454">
          <cell r="A2454" t="str">
            <v>KFHF20H0EN1-3R</v>
          </cell>
          <cell r="B2454" t="str">
            <v>Напольно-потолочный фанкойл без корпуса</v>
          </cell>
          <cell r="C2454">
            <v>0</v>
          </cell>
          <cell r="D2454">
            <v>0</v>
          </cell>
          <cell r="E2454"/>
        </row>
        <row r="2455">
          <cell r="A2455" t="str">
            <v>KFHF20H0EN1-4R</v>
          </cell>
          <cell r="B2455" t="str">
            <v>Напольно-потолочный фанкойл без корпуса</v>
          </cell>
          <cell r="C2455">
            <v>0</v>
          </cell>
          <cell r="D2455">
            <v>0</v>
          </cell>
          <cell r="E2455"/>
        </row>
        <row r="2456">
          <cell r="A2456" t="str">
            <v>KFHF23H0EN1-4R</v>
          </cell>
          <cell r="B2456" t="str">
            <v>Напольно-потолочный фанкойл без корпуса</v>
          </cell>
          <cell r="C2456">
            <v>0</v>
          </cell>
          <cell r="D2456">
            <v>0</v>
          </cell>
          <cell r="E2456"/>
        </row>
        <row r="2457">
          <cell r="A2457" t="str">
            <v>KFHF32H0EN1-3R</v>
          </cell>
          <cell r="B2457" t="str">
            <v>Напольно-потолочный фанкойл без корпуса</v>
          </cell>
          <cell r="C2457">
            <v>0</v>
          </cell>
          <cell r="D2457">
            <v>0</v>
          </cell>
          <cell r="E2457"/>
        </row>
        <row r="2458">
          <cell r="A2458" t="str">
            <v>KFHF35H0EN1-4R</v>
          </cell>
          <cell r="B2458" t="str">
            <v>Напольно-потолочный фанкойл без корпуса</v>
          </cell>
          <cell r="C2458">
            <v>0</v>
          </cell>
          <cell r="D2458">
            <v>0</v>
          </cell>
          <cell r="E2458"/>
        </row>
        <row r="2459">
          <cell r="A2459" t="str">
            <v>KFHF38H0EN1-3R</v>
          </cell>
          <cell r="B2459" t="str">
            <v>Напольно-потолочный фанкойл без корпуса</v>
          </cell>
          <cell r="C2459">
            <v>0</v>
          </cell>
          <cell r="D2459">
            <v>0</v>
          </cell>
          <cell r="E2459"/>
        </row>
        <row r="2460">
          <cell r="A2460" t="str">
            <v>KFHF43H0EN1-4R</v>
          </cell>
          <cell r="B2460" t="str">
            <v>Напольно-потолочный фанкойл без корпуса</v>
          </cell>
          <cell r="C2460">
            <v>0</v>
          </cell>
          <cell r="D2460">
            <v>0</v>
          </cell>
          <cell r="E2460"/>
        </row>
        <row r="2461">
          <cell r="A2461" t="str">
            <v>KFHF50H0EN1-3R</v>
          </cell>
          <cell r="B2461" t="str">
            <v>Напольно-потолочный фанкойл без корпуса</v>
          </cell>
          <cell r="C2461">
            <v>0</v>
          </cell>
          <cell r="D2461">
            <v>0</v>
          </cell>
          <cell r="E2461"/>
        </row>
        <row r="2462">
          <cell r="A2462" t="str">
            <v>KFHF58H0EN1-4R</v>
          </cell>
          <cell r="B2462" t="str">
            <v>Напольно-потолочный фанкойл без корпуса</v>
          </cell>
          <cell r="C2462">
            <v>0</v>
          </cell>
          <cell r="D2462">
            <v>0</v>
          </cell>
          <cell r="E2462"/>
        </row>
        <row r="2463">
          <cell r="A2463" t="str">
            <v>KFHF62H0EN1-3R</v>
          </cell>
          <cell r="B2463" t="str">
            <v>Напольно-потолочный фанкойл без корпуса</v>
          </cell>
          <cell r="C2463">
            <v>0</v>
          </cell>
          <cell r="D2463">
            <v>0</v>
          </cell>
          <cell r="E2463"/>
        </row>
        <row r="2464">
          <cell r="A2464" t="str">
            <v>KFHF75H0EN1-4R</v>
          </cell>
          <cell r="B2464" t="str">
            <v>Напольно-потолочный фанкойл без корпуса</v>
          </cell>
          <cell r="C2464">
            <v>0</v>
          </cell>
          <cell r="D2464">
            <v>0</v>
          </cell>
          <cell r="E2464"/>
        </row>
        <row r="2465">
          <cell r="A2465" t="str">
            <v>KFHH12H0EN1-3R</v>
          </cell>
          <cell r="B2465" t="str">
            <v>Напольно-потолочный фанкойл в корпусе</v>
          </cell>
          <cell r="C2465">
            <v>0</v>
          </cell>
          <cell r="D2465">
            <v>0</v>
          </cell>
          <cell r="E2465"/>
        </row>
        <row r="2466">
          <cell r="A2466" t="str">
            <v>KFHH20H0EN1-3R</v>
          </cell>
          <cell r="B2466" t="str">
            <v>Напольно-потолочный фанкойл в корпусе</v>
          </cell>
          <cell r="C2466">
            <v>0</v>
          </cell>
          <cell r="D2466">
            <v>0</v>
          </cell>
          <cell r="E2466"/>
        </row>
        <row r="2467">
          <cell r="A2467" t="str">
            <v>KFHH20H0EN1-4R</v>
          </cell>
          <cell r="B2467" t="str">
            <v>Напольно-потолочный фанкойл в корпусе</v>
          </cell>
          <cell r="C2467">
            <v>0</v>
          </cell>
          <cell r="D2467">
            <v>0</v>
          </cell>
          <cell r="E2467"/>
        </row>
        <row r="2468">
          <cell r="A2468" t="str">
            <v>KFHH23H0EN1-4R</v>
          </cell>
          <cell r="B2468" t="str">
            <v>Напольно-потолочный фанкойл в корпусе</v>
          </cell>
          <cell r="C2468">
            <v>0</v>
          </cell>
          <cell r="D2468">
            <v>0</v>
          </cell>
          <cell r="E2468"/>
        </row>
        <row r="2469">
          <cell r="A2469" t="str">
            <v>KFHH32H0EN1-3R</v>
          </cell>
          <cell r="B2469" t="str">
            <v>Напольно-потолочный фанкойл в корпусе</v>
          </cell>
          <cell r="C2469">
            <v>0</v>
          </cell>
          <cell r="D2469">
            <v>0</v>
          </cell>
          <cell r="E2469"/>
        </row>
        <row r="2470">
          <cell r="A2470" t="str">
            <v>KFHH35H0EN1-4R</v>
          </cell>
          <cell r="B2470" t="str">
            <v>Напольно-потолочный фанкойл в корпусе</v>
          </cell>
          <cell r="C2470">
            <v>0</v>
          </cell>
          <cell r="D2470">
            <v>0</v>
          </cell>
          <cell r="E2470"/>
        </row>
        <row r="2471">
          <cell r="A2471" t="str">
            <v>KFHH38H0EN1-3R</v>
          </cell>
          <cell r="B2471" t="str">
            <v>Напольно-потолочный фанкойл в корпусе</v>
          </cell>
          <cell r="C2471">
            <v>0</v>
          </cell>
          <cell r="D2471">
            <v>0</v>
          </cell>
          <cell r="E2471"/>
        </row>
        <row r="2472">
          <cell r="A2472" t="str">
            <v>KFHH43H0EN1-4R</v>
          </cell>
          <cell r="B2472" t="str">
            <v>Напольно-потолочный фанкойл в корпусе</v>
          </cell>
          <cell r="C2472">
            <v>0</v>
          </cell>
          <cell r="D2472">
            <v>0</v>
          </cell>
          <cell r="E2472"/>
        </row>
        <row r="2473">
          <cell r="A2473" t="str">
            <v>KFHH50H0EN1-3R</v>
          </cell>
          <cell r="B2473" t="str">
            <v>Напольно-потолочный фанкойл в корпусе</v>
          </cell>
          <cell r="C2473">
            <v>0</v>
          </cell>
          <cell r="D2473">
            <v>0</v>
          </cell>
          <cell r="E2473"/>
        </row>
        <row r="2474">
          <cell r="A2474" t="str">
            <v>KFHH58H0EN1-4R</v>
          </cell>
          <cell r="B2474" t="str">
            <v>Напольно-потолочный фанкойл в корпусе</v>
          </cell>
          <cell r="C2474">
            <v>0</v>
          </cell>
          <cell r="D2474">
            <v>0</v>
          </cell>
          <cell r="E2474"/>
        </row>
        <row r="2475">
          <cell r="A2475" t="str">
            <v>KFHH62H0EN1-3R</v>
          </cell>
          <cell r="B2475" t="str">
            <v>Напольно-потолочный фанкойл в корпусе</v>
          </cell>
          <cell r="C2475">
            <v>0</v>
          </cell>
          <cell r="D2475">
            <v>0</v>
          </cell>
          <cell r="E2475"/>
        </row>
        <row r="2476">
          <cell r="A2476" t="str">
            <v>KFHH75H0EN1-4R</v>
          </cell>
          <cell r="B2476" t="str">
            <v>Напольно-потолочный фанкойл в корпусе</v>
          </cell>
          <cell r="C2476">
            <v>0</v>
          </cell>
          <cell r="D2476">
            <v>0</v>
          </cell>
          <cell r="E2476"/>
        </row>
        <row r="2477">
          <cell r="A2477" t="str">
            <v>KFKD112H0EN1</v>
          </cell>
          <cell r="B2477" t="str">
            <v>Фанкойл</v>
          </cell>
          <cell r="C2477">
            <v>0</v>
          </cell>
          <cell r="D2477">
            <v>0</v>
          </cell>
          <cell r="E2477"/>
        </row>
        <row r="2478">
          <cell r="A2478" t="str">
            <v>KFKD140H0EN1</v>
          </cell>
          <cell r="B2478" t="str">
            <v>Фанкойл</v>
          </cell>
          <cell r="C2478">
            <v>0</v>
          </cell>
          <cell r="D2478">
            <v>0</v>
          </cell>
          <cell r="E2478"/>
        </row>
        <row r="2479">
          <cell r="A2479" t="str">
            <v>KFKD20H0EN1</v>
          </cell>
          <cell r="B2479" t="str">
            <v>Фанкойл</v>
          </cell>
          <cell r="C2479">
            <v>0</v>
          </cell>
          <cell r="D2479">
            <v>0</v>
          </cell>
          <cell r="E2479"/>
        </row>
        <row r="2480">
          <cell r="A2480" t="str">
            <v>KFKD30H0EN1</v>
          </cell>
          <cell r="B2480" t="str">
            <v>Фанкойл</v>
          </cell>
          <cell r="C2480">
            <v>0</v>
          </cell>
          <cell r="D2480">
            <v>0</v>
          </cell>
          <cell r="E2480"/>
        </row>
        <row r="2481">
          <cell r="A2481" t="str">
            <v>KFKD38H0EN1</v>
          </cell>
          <cell r="B2481" t="str">
            <v>Фанкойл</v>
          </cell>
          <cell r="C2481">
            <v>0</v>
          </cell>
          <cell r="D2481">
            <v>0</v>
          </cell>
          <cell r="E2481"/>
        </row>
        <row r="2482">
          <cell r="A2482" t="str">
            <v>KFKD48H0EN1</v>
          </cell>
          <cell r="B2482" t="str">
            <v>Фанкойл</v>
          </cell>
          <cell r="C2482">
            <v>0</v>
          </cell>
          <cell r="D2482">
            <v>0</v>
          </cell>
          <cell r="E2482"/>
        </row>
        <row r="2483">
          <cell r="A2483" t="str">
            <v>KFKD57H0EN1</v>
          </cell>
          <cell r="B2483" t="str">
            <v>Фанкойл</v>
          </cell>
          <cell r="C2483">
            <v>0</v>
          </cell>
          <cell r="D2483">
            <v>0</v>
          </cell>
          <cell r="E2483"/>
        </row>
        <row r="2484">
          <cell r="A2484" t="str">
            <v>KFKD70H0EN1</v>
          </cell>
          <cell r="B2484" t="str">
            <v>Фанкойл</v>
          </cell>
          <cell r="C2484">
            <v>0</v>
          </cell>
          <cell r="D2484">
            <v>0</v>
          </cell>
          <cell r="E2484"/>
        </row>
        <row r="2485">
          <cell r="A2485" t="str">
            <v>KFKD89H0EN1</v>
          </cell>
          <cell r="B2485" t="str">
            <v>Фанкойл</v>
          </cell>
          <cell r="C2485">
            <v>0</v>
          </cell>
          <cell r="D2485">
            <v>0</v>
          </cell>
          <cell r="E2485"/>
        </row>
        <row r="2486">
          <cell r="A2486" t="str">
            <v>KFKF112H0EN1</v>
          </cell>
          <cell r="B2486" t="str">
            <v>Канальный фанкойл средненапорный</v>
          </cell>
          <cell r="C2486">
            <v>0</v>
          </cell>
          <cell r="D2486">
            <v>0</v>
          </cell>
          <cell r="E2486"/>
        </row>
        <row r="2487">
          <cell r="A2487" t="str">
            <v>KFKF130H0EN1</v>
          </cell>
          <cell r="B2487" t="str">
            <v>Канальный фанкойл средненапорный</v>
          </cell>
          <cell r="C2487">
            <v>0</v>
          </cell>
          <cell r="D2487">
            <v>0</v>
          </cell>
          <cell r="E2487"/>
        </row>
        <row r="2488">
          <cell r="A2488" t="str">
            <v>KFKF25H0EN1</v>
          </cell>
          <cell r="B2488" t="str">
            <v>Канальный фанкойл средненапорный</v>
          </cell>
          <cell r="C2488">
            <v>0</v>
          </cell>
          <cell r="D2488">
            <v>0</v>
          </cell>
          <cell r="E2488"/>
        </row>
        <row r="2489">
          <cell r="A2489" t="str">
            <v>KFKF34H0EN1</v>
          </cell>
          <cell r="B2489" t="str">
            <v>Канальный фанкойл средненапорный</v>
          </cell>
          <cell r="C2489">
            <v>0</v>
          </cell>
          <cell r="D2489">
            <v>0</v>
          </cell>
          <cell r="E2489"/>
        </row>
        <row r="2490">
          <cell r="A2490" t="str">
            <v>KFKF44H0EN1</v>
          </cell>
          <cell r="B2490" t="str">
            <v>Канальный фанкойл средненапорный</v>
          </cell>
          <cell r="C2490">
            <v>0</v>
          </cell>
          <cell r="D2490">
            <v>0</v>
          </cell>
          <cell r="E2490"/>
        </row>
        <row r="2491">
          <cell r="A2491" t="str">
            <v>KFKF50H0EN1</v>
          </cell>
          <cell r="B2491" t="str">
            <v>Канальный фанкойл средненапорный</v>
          </cell>
          <cell r="C2491">
            <v>0</v>
          </cell>
          <cell r="D2491">
            <v>0</v>
          </cell>
          <cell r="E2491"/>
        </row>
        <row r="2492">
          <cell r="A2492" t="str">
            <v>KFKF60H0EN1</v>
          </cell>
          <cell r="B2492" t="str">
            <v>Канальный фанкойл средненапорный</v>
          </cell>
          <cell r="C2492">
            <v>0</v>
          </cell>
          <cell r="D2492">
            <v>0</v>
          </cell>
          <cell r="E2492"/>
        </row>
        <row r="2493">
          <cell r="A2493" t="str">
            <v>KFKF72H0EN1</v>
          </cell>
          <cell r="B2493" t="str">
            <v>Канальный фанкойл средненапорный</v>
          </cell>
          <cell r="C2493">
            <v>0</v>
          </cell>
          <cell r="D2493">
            <v>0</v>
          </cell>
          <cell r="E2493"/>
        </row>
        <row r="2494">
          <cell r="A2494" t="str">
            <v>KFKF80H0EN1</v>
          </cell>
          <cell r="B2494" t="str">
            <v>Канальный фанкойл средненапорный</v>
          </cell>
          <cell r="C2494">
            <v>0</v>
          </cell>
          <cell r="D2494">
            <v>0</v>
          </cell>
          <cell r="E2494"/>
        </row>
        <row r="2495">
          <cell r="A2495" t="str">
            <v>KFKF92H0EN1</v>
          </cell>
          <cell r="B2495" t="str">
            <v>Канальный фанкойл средненапорный</v>
          </cell>
          <cell r="C2495">
            <v>0</v>
          </cell>
          <cell r="D2495">
            <v>0</v>
          </cell>
          <cell r="E2495"/>
        </row>
        <row r="2496">
          <cell r="A2496" t="str">
            <v>KFTE112H0EN1</v>
          </cell>
          <cell r="B2496" t="str">
            <v>Канальный фанкойл высоконапорный</v>
          </cell>
          <cell r="C2496">
            <v>0</v>
          </cell>
          <cell r="D2496">
            <v>0</v>
          </cell>
          <cell r="E2496"/>
        </row>
        <row r="2497">
          <cell r="A2497" t="str">
            <v>KFTE120H0EN1</v>
          </cell>
          <cell r="B2497" t="str">
            <v>Канальный фанкойл высоконапорный</v>
          </cell>
          <cell r="C2497">
            <v>0</v>
          </cell>
          <cell r="D2497">
            <v>0</v>
          </cell>
          <cell r="E2497"/>
        </row>
        <row r="2498">
          <cell r="A2498" t="str">
            <v>KFTE140H0EN1</v>
          </cell>
          <cell r="B2498" t="str">
            <v>Канальный фанкойл высоконапорный</v>
          </cell>
          <cell r="C2498">
            <v>0</v>
          </cell>
          <cell r="D2498">
            <v>0</v>
          </cell>
          <cell r="E2498"/>
        </row>
        <row r="2499">
          <cell r="A2499" t="str">
            <v>KFTE158H0EN1</v>
          </cell>
          <cell r="B2499" t="str">
            <v>Канальный фанкойл высоконапорный</v>
          </cell>
          <cell r="C2499">
            <v>0</v>
          </cell>
          <cell r="D2499">
            <v>0</v>
          </cell>
          <cell r="E2499"/>
        </row>
        <row r="2500">
          <cell r="A2500" t="str">
            <v>KFTE200H0EN1</v>
          </cell>
          <cell r="B2500" t="str">
            <v>Канальный фанкойл высоконапорный</v>
          </cell>
          <cell r="C2500">
            <v>0</v>
          </cell>
          <cell r="D2500">
            <v>0</v>
          </cell>
          <cell r="E2500"/>
        </row>
        <row r="2501">
          <cell r="A2501" t="str">
            <v>KFTE65H0EN1</v>
          </cell>
          <cell r="B2501" t="str">
            <v>Канальный фанкойл высоконапорный</v>
          </cell>
          <cell r="C2501">
            <v>0</v>
          </cell>
          <cell r="D2501">
            <v>0</v>
          </cell>
          <cell r="E2501"/>
        </row>
        <row r="2502">
          <cell r="A2502" t="str">
            <v>KFTE89H0EN1</v>
          </cell>
          <cell r="B2502" t="str">
            <v>Канальный фанкойл высоконапорный</v>
          </cell>
          <cell r="C2502">
            <v>0</v>
          </cell>
          <cell r="D2502">
            <v>0</v>
          </cell>
          <cell r="E2502"/>
        </row>
        <row r="2503">
          <cell r="A2503" t="str">
            <v>KFVE112H0EN1D</v>
          </cell>
          <cell r="B2503" t="str">
            <v>Кассетный фанкойл 900x900</v>
          </cell>
          <cell r="C2503">
            <v>0</v>
          </cell>
          <cell r="D2503">
            <v>0</v>
          </cell>
          <cell r="E2503"/>
        </row>
        <row r="2504">
          <cell r="A2504" t="str">
            <v>KFVE140H0EN1D</v>
          </cell>
          <cell r="B2504" t="str">
            <v>Кассетный фанкойл 900x900</v>
          </cell>
          <cell r="C2504">
            <v>0</v>
          </cell>
          <cell r="D2504">
            <v>0</v>
          </cell>
          <cell r="E2504"/>
        </row>
        <row r="2505">
          <cell r="A2505" t="str">
            <v>KFVE57H0EN1D</v>
          </cell>
          <cell r="B2505" t="str">
            <v>Кассетный фанкойл 900x900</v>
          </cell>
          <cell r="C2505">
            <v>0</v>
          </cell>
          <cell r="D2505">
            <v>0</v>
          </cell>
          <cell r="E2505"/>
        </row>
        <row r="2506">
          <cell r="A2506" t="str">
            <v>KFVE70H0EN1D</v>
          </cell>
          <cell r="B2506" t="str">
            <v>Кассетный фанкойл 900x900</v>
          </cell>
          <cell r="C2506">
            <v>0</v>
          </cell>
          <cell r="D2506">
            <v>0</v>
          </cell>
          <cell r="E2506"/>
        </row>
        <row r="2507">
          <cell r="A2507" t="str">
            <v>KFVE78H0EN1D</v>
          </cell>
          <cell r="B2507" t="str">
            <v>Кассетный фанкойл 900x900</v>
          </cell>
          <cell r="C2507">
            <v>0</v>
          </cell>
          <cell r="D2507">
            <v>0</v>
          </cell>
          <cell r="E2507"/>
        </row>
        <row r="2508">
          <cell r="A2508" t="str">
            <v>KFVE89H0EN1D</v>
          </cell>
          <cell r="B2508" t="str">
            <v>Кассетный фанкойл 900x900</v>
          </cell>
          <cell r="C2508">
            <v>0</v>
          </cell>
          <cell r="D2508">
            <v>0</v>
          </cell>
          <cell r="E2508"/>
        </row>
        <row r="2509">
          <cell r="A2509" t="str">
            <v>KFZH30H0EN1</v>
          </cell>
          <cell r="B2509" t="str">
            <v>Кассетный фанкойл 600x600</v>
          </cell>
          <cell r="C2509">
            <v>0</v>
          </cell>
          <cell r="D2509">
            <v>0</v>
          </cell>
          <cell r="E2509"/>
        </row>
        <row r="2510">
          <cell r="A2510" t="str">
            <v>KFZH38H0EN1</v>
          </cell>
          <cell r="B2510" t="str">
            <v>Кассетный фанкойл 600x600</v>
          </cell>
          <cell r="C2510">
            <v>0</v>
          </cell>
          <cell r="D2510">
            <v>0</v>
          </cell>
          <cell r="E2510"/>
        </row>
        <row r="2511">
          <cell r="A2511" t="str">
            <v>KFZH43H0EN1</v>
          </cell>
          <cell r="B2511" t="str">
            <v>Кассетный фанкойл 600x600</v>
          </cell>
          <cell r="C2511">
            <v>0</v>
          </cell>
          <cell r="D2511">
            <v>0</v>
          </cell>
          <cell r="E2511"/>
        </row>
        <row r="2512">
          <cell r="A2512" t="str">
            <v>KFZH48H0EN1</v>
          </cell>
          <cell r="B2512" t="str">
            <v>Кассетный фанкойл 600x600</v>
          </cell>
          <cell r="C2512">
            <v>0</v>
          </cell>
          <cell r="D2512">
            <v>0</v>
          </cell>
          <cell r="E2512"/>
        </row>
        <row r="2513">
          <cell r="A2513" t="str">
            <v>KQKD102H0EN1</v>
          </cell>
          <cell r="B2513" t="str">
            <v>Канальный фанкойл средненапорный</v>
          </cell>
          <cell r="C2513">
            <v>0</v>
          </cell>
          <cell r="D2513">
            <v>0</v>
          </cell>
          <cell r="E2513"/>
        </row>
        <row r="2514">
          <cell r="A2514" t="str">
            <v>KQKD115H0EN1</v>
          </cell>
          <cell r="B2514" t="str">
            <v>Канальный фанкойл средненапорный</v>
          </cell>
          <cell r="C2514">
            <v>0</v>
          </cell>
          <cell r="D2514">
            <v>0</v>
          </cell>
          <cell r="E2514"/>
        </row>
        <row r="2515">
          <cell r="A2515" t="str">
            <v>KQKD20H0EN1</v>
          </cell>
          <cell r="B2515" t="str">
            <v>Канальный фанкойл средненапорный</v>
          </cell>
          <cell r="C2515">
            <v>0</v>
          </cell>
          <cell r="D2515">
            <v>0</v>
          </cell>
          <cell r="E2515"/>
        </row>
        <row r="2516">
          <cell r="A2516" t="str">
            <v>KQKD27H0EN1</v>
          </cell>
          <cell r="B2516" t="str">
            <v>Канальный фанкойл средненапорный</v>
          </cell>
          <cell r="C2516">
            <v>0</v>
          </cell>
          <cell r="D2516">
            <v>0</v>
          </cell>
          <cell r="E2516"/>
        </row>
        <row r="2517">
          <cell r="A2517" t="str">
            <v>KQKD38H0EN1</v>
          </cell>
          <cell r="B2517" t="str">
            <v>Канальный фанкойл средненапорный</v>
          </cell>
          <cell r="C2517">
            <v>0</v>
          </cell>
          <cell r="D2517">
            <v>0</v>
          </cell>
          <cell r="E2517"/>
        </row>
        <row r="2518">
          <cell r="A2518" t="str">
            <v>KQKD43H0EN1</v>
          </cell>
          <cell r="B2518" t="str">
            <v>Канальный фанкойл средненапорный</v>
          </cell>
          <cell r="C2518">
            <v>0</v>
          </cell>
          <cell r="D2518">
            <v>0</v>
          </cell>
          <cell r="E2518"/>
        </row>
        <row r="2519">
          <cell r="A2519" t="str">
            <v>KQKD50H0EN1</v>
          </cell>
          <cell r="B2519" t="str">
            <v>Канальный фанкойл средненапорный</v>
          </cell>
          <cell r="C2519">
            <v>0</v>
          </cell>
          <cell r="D2519">
            <v>0</v>
          </cell>
          <cell r="E2519"/>
        </row>
        <row r="2520">
          <cell r="A2520" t="str">
            <v>KQKD68H0EN1</v>
          </cell>
          <cell r="B2520" t="str">
            <v>Канальный фанкойл средненапорный</v>
          </cell>
          <cell r="C2520">
            <v>0</v>
          </cell>
          <cell r="D2520">
            <v>0</v>
          </cell>
          <cell r="E2520"/>
        </row>
        <row r="2521">
          <cell r="A2521" t="str">
            <v>KQKD78H0EN1</v>
          </cell>
          <cell r="B2521" t="str">
            <v>Канальный фанкойл средненапорный</v>
          </cell>
          <cell r="C2521">
            <v>0</v>
          </cell>
          <cell r="D2521">
            <v>0</v>
          </cell>
          <cell r="E2521"/>
        </row>
        <row r="2522">
          <cell r="A2522" t="str">
            <v>KQVE105H0EN1D</v>
          </cell>
          <cell r="B2522" t="str">
            <v>Кассетный фанкойл 900x900</v>
          </cell>
          <cell r="C2522">
            <v>0</v>
          </cell>
          <cell r="D2522">
            <v>0</v>
          </cell>
          <cell r="E2522"/>
        </row>
        <row r="2523">
          <cell r="A2523" t="str">
            <v>KQVE50H0EN1D</v>
          </cell>
          <cell r="B2523" t="str">
            <v>Кассетный фанкойл 900x900</v>
          </cell>
          <cell r="C2523">
            <v>0</v>
          </cell>
          <cell r="D2523">
            <v>0</v>
          </cell>
          <cell r="E2523"/>
        </row>
        <row r="2524">
          <cell r="A2524" t="str">
            <v>KQVE60H0EN1D</v>
          </cell>
          <cell r="B2524" t="str">
            <v>Кассетный фанкойл 900x900</v>
          </cell>
          <cell r="C2524">
            <v>0</v>
          </cell>
          <cell r="D2524">
            <v>0</v>
          </cell>
          <cell r="E2524"/>
        </row>
        <row r="2525">
          <cell r="A2525" t="str">
            <v>KQVE62H0EN1D</v>
          </cell>
          <cell r="B2525" t="str">
            <v>Кассетный фанкойл 900x900</v>
          </cell>
          <cell r="C2525">
            <v>0</v>
          </cell>
          <cell r="D2525">
            <v>0</v>
          </cell>
          <cell r="E2525"/>
        </row>
        <row r="2526">
          <cell r="A2526" t="str">
            <v>KQVE67H0EN1D</v>
          </cell>
          <cell r="B2526" t="str">
            <v>Кассетный фанкойл 900x900</v>
          </cell>
          <cell r="C2526">
            <v>0</v>
          </cell>
          <cell r="D2526">
            <v>0</v>
          </cell>
          <cell r="E2526"/>
        </row>
        <row r="2527">
          <cell r="A2527" t="str">
            <v>KQVE93H0EN1D</v>
          </cell>
          <cell r="B2527" t="str">
            <v>Кассетный фанкойл 900x900</v>
          </cell>
          <cell r="C2527">
            <v>0</v>
          </cell>
          <cell r="D2527">
            <v>0</v>
          </cell>
          <cell r="E2527"/>
        </row>
        <row r="2528">
          <cell r="A2528" t="str">
            <v>KQZE25H0EN1</v>
          </cell>
          <cell r="B2528" t="str">
            <v>Кассетный фанкойл 600x600</v>
          </cell>
          <cell r="C2528">
            <v>0</v>
          </cell>
          <cell r="D2528">
            <v>0</v>
          </cell>
          <cell r="E2528"/>
        </row>
        <row r="2529">
          <cell r="A2529" t="str">
            <v>KQZE30H0EN1</v>
          </cell>
          <cell r="B2529" t="str">
            <v>Кассетный фанкойл 600x600</v>
          </cell>
          <cell r="C2529">
            <v>0</v>
          </cell>
          <cell r="D2529">
            <v>0</v>
          </cell>
          <cell r="E2529"/>
        </row>
        <row r="2530">
          <cell r="A2530" t="str">
            <v>KQZE32H0EN1</v>
          </cell>
          <cell r="B2530" t="str">
            <v>Кассетный фанкойл 600x600</v>
          </cell>
          <cell r="C2530">
            <v>0</v>
          </cell>
          <cell r="D2530">
            <v>0</v>
          </cell>
          <cell r="E2530"/>
        </row>
        <row r="2531">
          <cell r="A2531" t="str">
            <v>KQZE35H0EN1</v>
          </cell>
          <cell r="B2531" t="str">
            <v>Кассетный фанкойл 600x600</v>
          </cell>
          <cell r="C2531">
            <v>0</v>
          </cell>
          <cell r="D2531">
            <v>0</v>
          </cell>
          <cell r="E2531"/>
        </row>
        <row r="2532">
          <cell r="A2532" t="str">
            <v>MK02A3HCBS</v>
          </cell>
          <cell r="B2532" t="str">
            <v>Фанкойл</v>
          </cell>
          <cell r="C2532">
            <v>0</v>
          </cell>
          <cell r="D2532">
            <v>0</v>
          </cell>
          <cell r="E2532"/>
        </row>
        <row r="2533">
          <cell r="A2533" t="str">
            <v>MK02A3SCBS</v>
          </cell>
          <cell r="B2533" t="str">
            <v>Фанкойл</v>
          </cell>
          <cell r="C2533">
            <v>0</v>
          </cell>
          <cell r="D2533">
            <v>0</v>
          </cell>
          <cell r="E2533"/>
        </row>
        <row r="2534">
          <cell r="A2534" t="str">
            <v>MK02A3UCBS</v>
          </cell>
          <cell r="B2534" t="str">
            <v>Фанкойл</v>
          </cell>
          <cell r="C2534">
            <v>0</v>
          </cell>
          <cell r="D2534">
            <v>0</v>
          </cell>
          <cell r="E2534"/>
        </row>
        <row r="2535">
          <cell r="A2535" t="str">
            <v>MK03A3HCBS</v>
          </cell>
          <cell r="B2535" t="str">
            <v>Фанкойл</v>
          </cell>
          <cell r="C2535">
            <v>0</v>
          </cell>
          <cell r="D2535">
            <v>0</v>
          </cell>
          <cell r="E2535"/>
        </row>
        <row r="2536">
          <cell r="A2536" t="str">
            <v>MK03A3SCBS</v>
          </cell>
          <cell r="B2536" t="str">
            <v>Фанкойл</v>
          </cell>
          <cell r="C2536">
            <v>0</v>
          </cell>
          <cell r="D2536">
            <v>0</v>
          </cell>
          <cell r="E2536"/>
        </row>
        <row r="2537">
          <cell r="A2537" t="str">
            <v>MK03A3UCBS</v>
          </cell>
          <cell r="B2537" t="str">
            <v>Фанкойл</v>
          </cell>
          <cell r="C2537">
            <v>0</v>
          </cell>
          <cell r="D2537">
            <v>0</v>
          </cell>
          <cell r="E2537"/>
        </row>
        <row r="2538">
          <cell r="A2538" t="str">
            <v>MK04A3HCBS</v>
          </cell>
          <cell r="B2538" t="str">
            <v>Фанкойл</v>
          </cell>
          <cell r="C2538">
            <v>0</v>
          </cell>
          <cell r="D2538">
            <v>0</v>
          </cell>
          <cell r="E2538"/>
        </row>
        <row r="2539">
          <cell r="A2539" t="str">
            <v>MK04A3SCBS</v>
          </cell>
          <cell r="B2539" t="str">
            <v>Фанкойл</v>
          </cell>
          <cell r="C2539">
            <v>0</v>
          </cell>
          <cell r="D2539">
            <v>0</v>
          </cell>
          <cell r="E2539"/>
        </row>
        <row r="2540">
          <cell r="A2540" t="str">
            <v>MK04A3UCBS</v>
          </cell>
          <cell r="B2540" t="str">
            <v>Фанкойл</v>
          </cell>
          <cell r="C2540">
            <v>0</v>
          </cell>
          <cell r="D2540">
            <v>0</v>
          </cell>
          <cell r="E2540"/>
        </row>
        <row r="2541">
          <cell r="A2541" t="str">
            <v>MK05A3HCBS</v>
          </cell>
          <cell r="B2541" t="str">
            <v>Фанкойл</v>
          </cell>
          <cell r="C2541">
            <v>0</v>
          </cell>
          <cell r="D2541">
            <v>0</v>
          </cell>
          <cell r="E2541"/>
        </row>
        <row r="2542">
          <cell r="A2542" t="str">
            <v>MK05A3SCBS</v>
          </cell>
          <cell r="B2542" t="str">
            <v>Фанкойл</v>
          </cell>
          <cell r="C2542">
            <v>0</v>
          </cell>
          <cell r="D2542">
            <v>0</v>
          </cell>
          <cell r="E2542"/>
        </row>
        <row r="2543">
          <cell r="A2543" t="str">
            <v>MK05A3UCBS</v>
          </cell>
          <cell r="B2543" t="str">
            <v>Фанкойл</v>
          </cell>
          <cell r="C2543">
            <v>0</v>
          </cell>
          <cell r="D2543">
            <v>0</v>
          </cell>
          <cell r="E2543"/>
        </row>
        <row r="2544">
          <cell r="A2544" t="str">
            <v>MK06A3HCBS</v>
          </cell>
          <cell r="B2544" t="str">
            <v>Фанкойл</v>
          </cell>
          <cell r="C2544">
            <v>0</v>
          </cell>
          <cell r="D2544">
            <v>0</v>
          </cell>
          <cell r="E2544"/>
        </row>
        <row r="2545">
          <cell r="A2545" t="str">
            <v>MK06A3SCBS</v>
          </cell>
          <cell r="B2545" t="str">
            <v>Фанкойл</v>
          </cell>
          <cell r="C2545">
            <v>0</v>
          </cell>
          <cell r="D2545">
            <v>0</v>
          </cell>
          <cell r="E2545"/>
        </row>
        <row r="2546">
          <cell r="A2546" t="str">
            <v>MK06A3UCBS</v>
          </cell>
          <cell r="B2546" t="str">
            <v>Фанкойл</v>
          </cell>
          <cell r="C2546">
            <v>0</v>
          </cell>
          <cell r="D2546">
            <v>0</v>
          </cell>
          <cell r="E2546"/>
        </row>
        <row r="2547">
          <cell r="A2547" t="str">
            <v>MK07A3HCBS</v>
          </cell>
          <cell r="B2547" t="str">
            <v>Фанкойл</v>
          </cell>
          <cell r="C2547">
            <v>0</v>
          </cell>
          <cell r="D2547">
            <v>0</v>
          </cell>
          <cell r="E2547"/>
        </row>
        <row r="2548">
          <cell r="A2548" t="str">
            <v>MK07A3SCBS</v>
          </cell>
          <cell r="B2548" t="str">
            <v>Фанкойл</v>
          </cell>
          <cell r="C2548">
            <v>0</v>
          </cell>
          <cell r="D2548">
            <v>0</v>
          </cell>
          <cell r="E2548"/>
        </row>
        <row r="2549">
          <cell r="A2549" t="str">
            <v>MK07A3UCBS</v>
          </cell>
          <cell r="B2549" t="str">
            <v>Фанкойл</v>
          </cell>
          <cell r="C2549">
            <v>0</v>
          </cell>
          <cell r="D2549">
            <v>0</v>
          </cell>
          <cell r="E2549"/>
        </row>
        <row r="2550">
          <cell r="A2550" t="str">
            <v>MK08A3HCBS</v>
          </cell>
          <cell r="B2550" t="str">
            <v>Фанкойл</v>
          </cell>
          <cell r="C2550">
            <v>0</v>
          </cell>
          <cell r="D2550">
            <v>0</v>
          </cell>
          <cell r="E2550"/>
        </row>
        <row r="2551">
          <cell r="A2551" t="str">
            <v>MK08A3SCBS</v>
          </cell>
          <cell r="B2551" t="str">
            <v>Фанкойл</v>
          </cell>
          <cell r="C2551">
            <v>0</v>
          </cell>
          <cell r="D2551">
            <v>0</v>
          </cell>
          <cell r="E2551"/>
        </row>
        <row r="2552">
          <cell r="A2552" t="str">
            <v>MK08A3UCBS</v>
          </cell>
          <cell r="B2552" t="str">
            <v>Фанкойл</v>
          </cell>
          <cell r="C2552">
            <v>0</v>
          </cell>
          <cell r="D2552">
            <v>0</v>
          </cell>
          <cell r="E2552"/>
        </row>
        <row r="2553">
          <cell r="A2553" t="str">
            <v>MK10A3HCBS</v>
          </cell>
          <cell r="B2553" t="str">
            <v>Фанкойл</v>
          </cell>
          <cell r="C2553">
            <v>0</v>
          </cell>
          <cell r="D2553">
            <v>0</v>
          </cell>
          <cell r="E2553"/>
        </row>
        <row r="2554">
          <cell r="A2554" t="str">
            <v>MK10A3SCBS</v>
          </cell>
          <cell r="B2554" t="str">
            <v>Фанкойл</v>
          </cell>
          <cell r="C2554">
            <v>0</v>
          </cell>
          <cell r="D2554">
            <v>0</v>
          </cell>
          <cell r="E2554"/>
        </row>
        <row r="2555">
          <cell r="A2555" t="str">
            <v>MK10A3UCBS</v>
          </cell>
          <cell r="B2555" t="str">
            <v>Фанкойл</v>
          </cell>
          <cell r="C2555">
            <v>0</v>
          </cell>
          <cell r="D2555">
            <v>0</v>
          </cell>
          <cell r="E2555"/>
        </row>
        <row r="2556">
          <cell r="A2556" t="str">
            <v>MK12A3HCBS</v>
          </cell>
          <cell r="B2556" t="str">
            <v>Фанкойл</v>
          </cell>
          <cell r="C2556">
            <v>0</v>
          </cell>
          <cell r="D2556">
            <v>0</v>
          </cell>
          <cell r="E2556"/>
        </row>
        <row r="2557">
          <cell r="A2557" t="str">
            <v>MK12A3SCBS</v>
          </cell>
          <cell r="B2557" t="str">
            <v>Фанкойл</v>
          </cell>
          <cell r="C2557">
            <v>0</v>
          </cell>
          <cell r="D2557">
            <v>0</v>
          </cell>
          <cell r="E2557"/>
        </row>
        <row r="2558">
          <cell r="A2558" t="str">
            <v>MK12A3UCBS</v>
          </cell>
          <cell r="B2558" t="str">
            <v>Фанкойл</v>
          </cell>
          <cell r="C2558">
            <v>0</v>
          </cell>
          <cell r="D2558">
            <v>0</v>
          </cell>
          <cell r="E2558"/>
        </row>
        <row r="2559">
          <cell r="A2559" t="str">
            <v>MK14A3HCBS</v>
          </cell>
          <cell r="B2559" t="str">
            <v>Фанкойл</v>
          </cell>
          <cell r="C2559">
            <v>0</v>
          </cell>
          <cell r="D2559">
            <v>0</v>
          </cell>
          <cell r="E2559"/>
        </row>
        <row r="2560">
          <cell r="A2560" t="str">
            <v>MK14A3SCBS</v>
          </cell>
          <cell r="B2560" t="str">
            <v>Фанкойл</v>
          </cell>
          <cell r="C2560">
            <v>0</v>
          </cell>
          <cell r="D2560">
            <v>0</v>
          </cell>
          <cell r="E2560"/>
        </row>
        <row r="2561">
          <cell r="A2561" t="str">
            <v>MK14A3UCBS</v>
          </cell>
          <cell r="B2561" t="str">
            <v>Фанкойл</v>
          </cell>
          <cell r="C2561">
            <v>0</v>
          </cell>
          <cell r="D2561">
            <v>0</v>
          </cell>
          <cell r="E2561"/>
        </row>
        <row r="2562">
          <cell r="A2562" t="str">
            <v>MKA-1200FA</v>
          </cell>
          <cell r="B2562" t="str">
            <v>Фанкойл</v>
          </cell>
          <cell r="C2562">
            <v>0</v>
          </cell>
          <cell r="D2562">
            <v>0</v>
          </cell>
          <cell r="E2562"/>
        </row>
        <row r="2563">
          <cell r="A2563" t="str">
            <v>MKA-1200RA</v>
          </cell>
          <cell r="B2563" t="str">
            <v>Фанкойл</v>
          </cell>
          <cell r="C2563">
            <v>0</v>
          </cell>
          <cell r="D2563">
            <v>0</v>
          </cell>
          <cell r="E2563"/>
        </row>
        <row r="2564">
          <cell r="A2564" t="str">
            <v>MKA-1500FA</v>
          </cell>
          <cell r="B2564" t="str">
            <v>Фанкойл</v>
          </cell>
          <cell r="C2564">
            <v>0</v>
          </cell>
          <cell r="D2564">
            <v>0</v>
          </cell>
          <cell r="E2564"/>
        </row>
        <row r="2565">
          <cell r="A2565" t="str">
            <v>MKA-1500RA</v>
          </cell>
          <cell r="B2565" t="str">
            <v>Фанкойл</v>
          </cell>
          <cell r="C2565">
            <v>0</v>
          </cell>
          <cell r="D2565">
            <v>0</v>
          </cell>
          <cell r="E2565"/>
        </row>
        <row r="2566">
          <cell r="A2566" t="str">
            <v>MKA-600FA</v>
          </cell>
          <cell r="B2566" t="str">
            <v>Фанкойл</v>
          </cell>
          <cell r="C2566">
            <v>0</v>
          </cell>
          <cell r="D2566">
            <v>0</v>
          </cell>
          <cell r="E2566"/>
        </row>
        <row r="2567">
          <cell r="A2567" t="str">
            <v>MKA-600RA</v>
          </cell>
          <cell r="B2567" t="str">
            <v>Фанкойл</v>
          </cell>
          <cell r="C2567">
            <v>0</v>
          </cell>
          <cell r="D2567">
            <v>0</v>
          </cell>
          <cell r="E2567"/>
        </row>
        <row r="2568">
          <cell r="A2568" t="str">
            <v>MKA-750FA</v>
          </cell>
          <cell r="B2568" t="str">
            <v>Фанкойл</v>
          </cell>
          <cell r="C2568">
            <v>0</v>
          </cell>
          <cell r="D2568">
            <v>0</v>
          </cell>
          <cell r="E2568"/>
        </row>
        <row r="2569">
          <cell r="A2569" t="str">
            <v>MKA-750RA</v>
          </cell>
          <cell r="B2569" t="str">
            <v>Фанкойл</v>
          </cell>
          <cell r="C2569">
            <v>0</v>
          </cell>
          <cell r="D2569">
            <v>0</v>
          </cell>
          <cell r="E2569"/>
        </row>
        <row r="2570">
          <cell r="A2570" t="str">
            <v>MKA-850FA</v>
          </cell>
          <cell r="B2570" t="str">
            <v>Фанкойл</v>
          </cell>
          <cell r="C2570">
            <v>0</v>
          </cell>
          <cell r="D2570">
            <v>0</v>
          </cell>
          <cell r="E2570"/>
        </row>
        <row r="2571">
          <cell r="A2571" t="str">
            <v>MKA-850RA</v>
          </cell>
          <cell r="B2571" t="str">
            <v>Фанкойл</v>
          </cell>
          <cell r="C2571">
            <v>0</v>
          </cell>
          <cell r="D2571">
            <v>0</v>
          </cell>
          <cell r="E2571"/>
        </row>
        <row r="2572">
          <cell r="A2572" t="str">
            <v>MKA-950FA</v>
          </cell>
          <cell r="B2572" t="str">
            <v>Фанкойл</v>
          </cell>
          <cell r="C2572">
            <v>0</v>
          </cell>
          <cell r="D2572">
            <v>0</v>
          </cell>
          <cell r="E2572"/>
        </row>
        <row r="2573">
          <cell r="A2573" t="str">
            <v>MKA-950RA</v>
          </cell>
          <cell r="B2573" t="str">
            <v>Фанкойл</v>
          </cell>
          <cell r="C2573">
            <v>0</v>
          </cell>
          <cell r="D2573">
            <v>0</v>
          </cell>
          <cell r="E2573"/>
        </row>
        <row r="2574">
          <cell r="A2574" t="str">
            <v>MKA-V1200FA</v>
          </cell>
          <cell r="B2574" t="str">
            <v>Кассетный фанкойл 900x900</v>
          </cell>
          <cell r="C2574">
            <v>0</v>
          </cell>
          <cell r="D2574">
            <v>0</v>
          </cell>
          <cell r="E2574"/>
        </row>
        <row r="2575">
          <cell r="A2575" t="str">
            <v>MKA-V1200R</v>
          </cell>
          <cell r="B2575" t="str">
            <v>Кассетный фанкойл 900x900</v>
          </cell>
          <cell r="C2575">
            <v>0</v>
          </cell>
          <cell r="D2575">
            <v>0</v>
          </cell>
          <cell r="E2575"/>
        </row>
        <row r="2576">
          <cell r="A2576" t="str">
            <v>MKA-V1500FA</v>
          </cell>
          <cell r="B2576" t="str">
            <v>Кассетный фанкойл 900x900</v>
          </cell>
          <cell r="C2576">
            <v>0</v>
          </cell>
          <cell r="D2576">
            <v>0</v>
          </cell>
          <cell r="E2576"/>
        </row>
        <row r="2577">
          <cell r="A2577" t="str">
            <v>MKA-V1500R</v>
          </cell>
          <cell r="B2577" t="str">
            <v>Кассетный фанкойл 900x900</v>
          </cell>
          <cell r="C2577">
            <v>0</v>
          </cell>
          <cell r="D2577">
            <v>0</v>
          </cell>
          <cell r="E2577"/>
        </row>
        <row r="2578">
          <cell r="A2578" t="str">
            <v>MKA-V600FA</v>
          </cell>
          <cell r="B2578" t="str">
            <v>Кассетный фанкойл 900x900</v>
          </cell>
          <cell r="C2578">
            <v>0</v>
          </cell>
          <cell r="D2578">
            <v>0</v>
          </cell>
          <cell r="E2578"/>
        </row>
        <row r="2579">
          <cell r="A2579" t="str">
            <v>MKA-V600R</v>
          </cell>
          <cell r="B2579" t="str">
            <v>Кассетный фанкойл 900x900</v>
          </cell>
          <cell r="C2579">
            <v>0</v>
          </cell>
          <cell r="D2579">
            <v>0</v>
          </cell>
          <cell r="E2579"/>
        </row>
        <row r="2580">
          <cell r="A2580" t="str">
            <v>MKA-V750FA</v>
          </cell>
          <cell r="B2580" t="str">
            <v>Кассетный фанкойл 900x900</v>
          </cell>
          <cell r="C2580">
            <v>0</v>
          </cell>
          <cell r="D2580">
            <v>0</v>
          </cell>
          <cell r="E2580"/>
        </row>
        <row r="2581">
          <cell r="A2581" t="str">
            <v>MKA-V750R</v>
          </cell>
          <cell r="B2581" t="str">
            <v>Кассетный фанкойл 900x900</v>
          </cell>
          <cell r="C2581">
            <v>0</v>
          </cell>
          <cell r="D2581">
            <v>0</v>
          </cell>
          <cell r="E2581"/>
        </row>
        <row r="2582">
          <cell r="A2582" t="str">
            <v>MKA-V850FA</v>
          </cell>
          <cell r="B2582" t="str">
            <v>Кассетный фанкойл 900x900</v>
          </cell>
          <cell r="C2582">
            <v>0</v>
          </cell>
          <cell r="D2582">
            <v>0</v>
          </cell>
          <cell r="E2582"/>
        </row>
        <row r="2583">
          <cell r="A2583" t="str">
            <v>MKA-V850R</v>
          </cell>
          <cell r="B2583" t="str">
            <v>Кассетный фанкойл 900x900</v>
          </cell>
          <cell r="C2583">
            <v>0</v>
          </cell>
          <cell r="D2583">
            <v>0</v>
          </cell>
          <cell r="E2583"/>
        </row>
        <row r="2584">
          <cell r="A2584" t="str">
            <v>MKA-V950FA</v>
          </cell>
          <cell r="B2584" t="str">
            <v>Кассетный фанкойл 900x900</v>
          </cell>
          <cell r="C2584">
            <v>0</v>
          </cell>
          <cell r="D2584">
            <v>0</v>
          </cell>
          <cell r="E2584"/>
        </row>
        <row r="2585">
          <cell r="A2585" t="str">
            <v>MKA-V950R</v>
          </cell>
          <cell r="B2585" t="str">
            <v>Кассетный фанкойл 900x900</v>
          </cell>
          <cell r="C2585">
            <v>0</v>
          </cell>
          <cell r="D2585">
            <v>0</v>
          </cell>
          <cell r="E2585"/>
        </row>
        <row r="2586">
          <cell r="A2586" t="str">
            <v>MKC-300R-BA</v>
          </cell>
          <cell r="B2586" t="str">
            <v>Фанкойл</v>
          </cell>
          <cell r="C2586">
            <v>0</v>
          </cell>
          <cell r="D2586">
            <v>0</v>
          </cell>
          <cell r="E2586"/>
        </row>
        <row r="2587">
          <cell r="A2587" t="str">
            <v>MKC-400R-B</v>
          </cell>
          <cell r="B2587" t="str">
            <v>Фанкойл</v>
          </cell>
          <cell r="C2587">
            <v>0</v>
          </cell>
          <cell r="D2587">
            <v>0</v>
          </cell>
          <cell r="E2587"/>
        </row>
        <row r="2588">
          <cell r="A2588" t="str">
            <v>MKC-V300R-B</v>
          </cell>
          <cell r="B2588" t="str">
            <v>Кассетный фанкойл однопоточный</v>
          </cell>
          <cell r="C2588">
            <v>0</v>
          </cell>
          <cell r="D2588">
            <v>0</v>
          </cell>
          <cell r="E2588"/>
        </row>
        <row r="2589">
          <cell r="A2589" t="str">
            <v>MKC-V400R-B</v>
          </cell>
          <cell r="B2589" t="str">
            <v>Кассетный фанкойл однопоточный</v>
          </cell>
          <cell r="C2589">
            <v>0</v>
          </cell>
          <cell r="D2589">
            <v>0</v>
          </cell>
          <cell r="E2589"/>
        </row>
        <row r="2590">
          <cell r="A2590" t="str">
            <v>MKC-V600R-B</v>
          </cell>
          <cell r="B2590" t="str">
            <v>Кассетный фанкойл однопоточный</v>
          </cell>
          <cell r="C2590">
            <v>0</v>
          </cell>
          <cell r="D2590">
            <v>0</v>
          </cell>
          <cell r="E2590"/>
        </row>
        <row r="2591">
          <cell r="A2591" t="str">
            <v>MKD-300A</v>
          </cell>
          <cell r="B2591" t="str">
            <v>Фанкойл</v>
          </cell>
          <cell r="C2591">
            <v>0</v>
          </cell>
          <cell r="D2591">
            <v>0</v>
          </cell>
          <cell r="E2591"/>
        </row>
        <row r="2592">
          <cell r="A2592" t="str">
            <v>MKD-300SA</v>
          </cell>
          <cell r="B2592" t="str">
            <v>Фанкойл</v>
          </cell>
          <cell r="C2592">
            <v>0</v>
          </cell>
          <cell r="D2592">
            <v>0</v>
          </cell>
          <cell r="E2592"/>
        </row>
        <row r="2593">
          <cell r="A2593" t="str">
            <v>MKD-400A</v>
          </cell>
          <cell r="B2593" t="str">
            <v>Фанкойл</v>
          </cell>
          <cell r="C2593">
            <v>0</v>
          </cell>
          <cell r="D2593">
            <v>0</v>
          </cell>
          <cell r="E2593"/>
        </row>
        <row r="2594">
          <cell r="A2594" t="str">
            <v>MKD-400SA</v>
          </cell>
          <cell r="B2594" t="str">
            <v>Фанкойл</v>
          </cell>
          <cell r="C2594">
            <v>0</v>
          </cell>
          <cell r="D2594">
            <v>0</v>
          </cell>
          <cell r="E2594"/>
        </row>
        <row r="2595">
          <cell r="A2595" t="str">
            <v>MKD-450</v>
          </cell>
          <cell r="B2595" t="str">
            <v>Фанкойл</v>
          </cell>
          <cell r="C2595">
            <v>0</v>
          </cell>
          <cell r="D2595">
            <v>0</v>
          </cell>
          <cell r="E2595"/>
        </row>
        <row r="2596">
          <cell r="A2596" t="str">
            <v>MKD-450S</v>
          </cell>
          <cell r="B2596" t="str">
            <v>Фанкойл</v>
          </cell>
          <cell r="C2596">
            <v>0</v>
          </cell>
          <cell r="D2596">
            <v>0</v>
          </cell>
          <cell r="E2596"/>
        </row>
        <row r="2597">
          <cell r="A2597" t="str">
            <v>MKD-500A</v>
          </cell>
          <cell r="B2597" t="str">
            <v>Фанкойл</v>
          </cell>
          <cell r="C2597">
            <v>0</v>
          </cell>
          <cell r="D2597">
            <v>0</v>
          </cell>
          <cell r="E2597"/>
        </row>
        <row r="2598">
          <cell r="A2598" t="str">
            <v>MKD-500SA</v>
          </cell>
          <cell r="B2598" t="str">
            <v>Фанкойл</v>
          </cell>
          <cell r="C2598">
            <v>0</v>
          </cell>
          <cell r="D2598">
            <v>0</v>
          </cell>
          <cell r="E2598"/>
        </row>
        <row r="2599">
          <cell r="A2599" t="str">
            <v>MKD-V300</v>
          </cell>
          <cell r="B2599" t="str">
            <v>Кассетный фанкойл 600x600</v>
          </cell>
          <cell r="C2599">
            <v>0</v>
          </cell>
          <cell r="D2599">
            <v>0</v>
          </cell>
          <cell r="E2599"/>
        </row>
        <row r="2600">
          <cell r="A2600" t="str">
            <v>MKD-V300FA</v>
          </cell>
          <cell r="B2600" t="str">
            <v>Кассетный фанкойл 600x600</v>
          </cell>
          <cell r="C2600">
            <v>0</v>
          </cell>
          <cell r="D2600">
            <v>0</v>
          </cell>
          <cell r="E2600"/>
        </row>
        <row r="2601">
          <cell r="A2601" t="str">
            <v>MKD-V400</v>
          </cell>
          <cell r="B2601" t="str">
            <v>Кассетный фанкойл 600x600</v>
          </cell>
          <cell r="C2601">
            <v>0</v>
          </cell>
          <cell r="D2601">
            <v>0</v>
          </cell>
          <cell r="E2601"/>
        </row>
        <row r="2602">
          <cell r="A2602" t="str">
            <v>MKD-V400FA</v>
          </cell>
          <cell r="B2602" t="str">
            <v>Кассетный фанкойл 600x600</v>
          </cell>
          <cell r="C2602">
            <v>0</v>
          </cell>
          <cell r="D2602">
            <v>0</v>
          </cell>
          <cell r="E2602"/>
        </row>
        <row r="2603">
          <cell r="A2603" t="str">
            <v>MKD-V500</v>
          </cell>
          <cell r="B2603" t="str">
            <v>Кассетный фанкойл 600x600</v>
          </cell>
          <cell r="C2603">
            <v>0</v>
          </cell>
          <cell r="D2603">
            <v>0</v>
          </cell>
          <cell r="E2603"/>
        </row>
        <row r="2604">
          <cell r="A2604" t="str">
            <v>MKD-V500FA</v>
          </cell>
          <cell r="B2604" t="str">
            <v>Кассетный фанкойл 600x600</v>
          </cell>
          <cell r="C2604">
            <v>0</v>
          </cell>
          <cell r="D2604">
            <v>0</v>
          </cell>
          <cell r="E2604"/>
        </row>
        <row r="2605">
          <cell r="A2605" t="str">
            <v>MKG-250-C</v>
          </cell>
          <cell r="B2605" t="str">
            <v>Фанкойл</v>
          </cell>
          <cell r="C2605">
            <v>0</v>
          </cell>
          <cell r="D2605">
            <v>0</v>
          </cell>
          <cell r="E2605"/>
        </row>
        <row r="2606">
          <cell r="A2606" t="str">
            <v>MKG-250-D</v>
          </cell>
          <cell r="B2606" t="str">
            <v>Фанкойл</v>
          </cell>
          <cell r="C2606">
            <v>0</v>
          </cell>
          <cell r="D2606">
            <v>0</v>
          </cell>
          <cell r="E2606"/>
        </row>
        <row r="2607">
          <cell r="A2607" t="str">
            <v>MKG-300-C</v>
          </cell>
          <cell r="B2607" t="str">
            <v>Фанкойл</v>
          </cell>
          <cell r="C2607">
            <v>0</v>
          </cell>
          <cell r="D2607">
            <v>0</v>
          </cell>
          <cell r="E2607"/>
        </row>
        <row r="2608">
          <cell r="A2608" t="str">
            <v>MKG-300-D</v>
          </cell>
          <cell r="B2608" t="str">
            <v>Фанкойл</v>
          </cell>
          <cell r="C2608">
            <v>0</v>
          </cell>
          <cell r="D2608">
            <v>0</v>
          </cell>
          <cell r="E2608"/>
        </row>
        <row r="2609">
          <cell r="A2609" t="str">
            <v>MKG-400-C</v>
          </cell>
          <cell r="B2609" t="str">
            <v>Фанкойл</v>
          </cell>
          <cell r="C2609">
            <v>0</v>
          </cell>
          <cell r="D2609">
            <v>0</v>
          </cell>
          <cell r="E2609"/>
        </row>
        <row r="2610">
          <cell r="A2610" t="str">
            <v>MKG-400-D</v>
          </cell>
          <cell r="B2610" t="str">
            <v>Фанкойл</v>
          </cell>
          <cell r="C2610">
            <v>0</v>
          </cell>
          <cell r="D2610">
            <v>0</v>
          </cell>
          <cell r="E2610"/>
        </row>
        <row r="2611">
          <cell r="A2611" t="str">
            <v>MKG-500-C</v>
          </cell>
          <cell r="B2611" t="str">
            <v>Фанкойл</v>
          </cell>
          <cell r="C2611">
            <v>0</v>
          </cell>
          <cell r="D2611">
            <v>0</v>
          </cell>
          <cell r="E2611"/>
        </row>
        <row r="2612">
          <cell r="A2612" t="str">
            <v>MKG-500-D</v>
          </cell>
          <cell r="B2612" t="str">
            <v>Фанкойл</v>
          </cell>
          <cell r="C2612">
            <v>0</v>
          </cell>
          <cell r="D2612">
            <v>0</v>
          </cell>
          <cell r="E2612"/>
        </row>
        <row r="2613">
          <cell r="A2613" t="str">
            <v>MKG-600-C</v>
          </cell>
          <cell r="B2613" t="str">
            <v>Фанкойл</v>
          </cell>
          <cell r="C2613">
            <v>0</v>
          </cell>
          <cell r="D2613">
            <v>0</v>
          </cell>
          <cell r="E2613"/>
        </row>
        <row r="2614">
          <cell r="A2614" t="str">
            <v>MKG-600-D</v>
          </cell>
          <cell r="B2614" t="str">
            <v>Фанкойл</v>
          </cell>
          <cell r="C2614">
            <v>0</v>
          </cell>
          <cell r="D2614">
            <v>0</v>
          </cell>
          <cell r="E2614"/>
        </row>
        <row r="2615">
          <cell r="A2615" t="str">
            <v>MKG-V250C</v>
          </cell>
          <cell r="B2615" t="str">
            <v>Настенный фанкойл</v>
          </cell>
          <cell r="C2615">
            <v>0</v>
          </cell>
          <cell r="D2615">
            <v>0</v>
          </cell>
          <cell r="E2615"/>
        </row>
        <row r="2616">
          <cell r="A2616" t="str">
            <v>MKG-V250D</v>
          </cell>
          <cell r="B2616" t="str">
            <v>Настенный фанкойл</v>
          </cell>
          <cell r="C2616">
            <v>0</v>
          </cell>
          <cell r="D2616">
            <v>0</v>
          </cell>
          <cell r="E2616"/>
        </row>
        <row r="2617">
          <cell r="A2617" t="str">
            <v>MKG-V300C</v>
          </cell>
          <cell r="B2617" t="str">
            <v>Настенный фанкойл</v>
          </cell>
          <cell r="C2617">
            <v>0</v>
          </cell>
          <cell r="D2617">
            <v>0</v>
          </cell>
          <cell r="E2617"/>
        </row>
        <row r="2618">
          <cell r="A2618" t="str">
            <v>MKG-V300D</v>
          </cell>
          <cell r="B2618" t="str">
            <v>Настенный фанкойл</v>
          </cell>
          <cell r="C2618">
            <v>0</v>
          </cell>
          <cell r="D2618">
            <v>0</v>
          </cell>
          <cell r="E2618"/>
        </row>
        <row r="2619">
          <cell r="A2619" t="str">
            <v>MKG-V400C</v>
          </cell>
          <cell r="B2619" t="str">
            <v>Настенный фанкойл</v>
          </cell>
          <cell r="C2619">
            <v>0</v>
          </cell>
          <cell r="D2619">
            <v>0</v>
          </cell>
          <cell r="E2619"/>
        </row>
        <row r="2620">
          <cell r="A2620" t="str">
            <v>MKG-V400D</v>
          </cell>
          <cell r="B2620" t="str">
            <v>Настенный фанкойл</v>
          </cell>
          <cell r="C2620">
            <v>0</v>
          </cell>
          <cell r="D2620">
            <v>0</v>
          </cell>
          <cell r="E2620"/>
        </row>
        <row r="2621">
          <cell r="A2621" t="str">
            <v>MKG-V500C</v>
          </cell>
          <cell r="B2621" t="str">
            <v>Настенный фанкойл</v>
          </cell>
          <cell r="C2621">
            <v>0</v>
          </cell>
          <cell r="D2621">
            <v>0</v>
          </cell>
          <cell r="E2621"/>
        </row>
        <row r="2622">
          <cell r="A2622" t="str">
            <v>MKG-V500D</v>
          </cell>
          <cell r="B2622" t="str">
            <v>Настенный фанкойл</v>
          </cell>
          <cell r="C2622">
            <v>0</v>
          </cell>
          <cell r="D2622">
            <v>0</v>
          </cell>
          <cell r="E2622"/>
        </row>
        <row r="2623">
          <cell r="A2623" t="str">
            <v>MKG-V600C</v>
          </cell>
          <cell r="B2623" t="str">
            <v>Настенный фанкойл</v>
          </cell>
          <cell r="C2623">
            <v>0</v>
          </cell>
          <cell r="D2623">
            <v>0</v>
          </cell>
          <cell r="E2623"/>
        </row>
        <row r="2624">
          <cell r="A2624" t="str">
            <v>MKG-V600D</v>
          </cell>
          <cell r="B2624" t="str">
            <v>Настенный фанкойл</v>
          </cell>
          <cell r="C2624">
            <v>0</v>
          </cell>
          <cell r="D2624">
            <v>0</v>
          </cell>
          <cell r="E2624"/>
        </row>
        <row r="2625">
          <cell r="A2625" t="str">
            <v>MKH1-150-R3</v>
          </cell>
          <cell r="B2625" t="str">
            <v>Фанкойл</v>
          </cell>
          <cell r="C2625">
            <v>0</v>
          </cell>
          <cell r="D2625">
            <v>0</v>
          </cell>
          <cell r="E2625"/>
        </row>
        <row r="2626">
          <cell r="A2626" t="str">
            <v>MKH1-150-R4</v>
          </cell>
          <cell r="B2626" t="str">
            <v>Фанкойл</v>
          </cell>
          <cell r="C2626">
            <v>0</v>
          </cell>
          <cell r="D2626">
            <v>0</v>
          </cell>
          <cell r="E2626"/>
        </row>
        <row r="2627">
          <cell r="A2627" t="str">
            <v>MKH1-150F-R4</v>
          </cell>
          <cell r="B2627" t="str">
            <v>Фанкойл</v>
          </cell>
          <cell r="C2627">
            <v>0</v>
          </cell>
          <cell r="D2627">
            <v>0</v>
          </cell>
          <cell r="E2627"/>
        </row>
        <row r="2628">
          <cell r="A2628" t="str">
            <v>MKH1-250-R3</v>
          </cell>
          <cell r="B2628" t="str">
            <v>Фанкойл</v>
          </cell>
          <cell r="C2628">
            <v>0</v>
          </cell>
          <cell r="D2628">
            <v>0</v>
          </cell>
          <cell r="E2628"/>
        </row>
        <row r="2629">
          <cell r="A2629" t="str">
            <v>MKH1-250-R4</v>
          </cell>
          <cell r="B2629" t="str">
            <v>Фанкойл</v>
          </cell>
          <cell r="C2629">
            <v>0</v>
          </cell>
          <cell r="D2629">
            <v>0</v>
          </cell>
          <cell r="E2629"/>
        </row>
        <row r="2630">
          <cell r="A2630" t="str">
            <v>MKH1-250F-R4</v>
          </cell>
          <cell r="B2630" t="str">
            <v>Фанкойл</v>
          </cell>
          <cell r="C2630">
            <v>0</v>
          </cell>
          <cell r="D2630">
            <v>0</v>
          </cell>
          <cell r="E2630"/>
        </row>
        <row r="2631">
          <cell r="A2631" t="str">
            <v>MKH1-350-R3</v>
          </cell>
          <cell r="B2631" t="str">
            <v>Фанкойл</v>
          </cell>
          <cell r="C2631">
            <v>0</v>
          </cell>
          <cell r="D2631">
            <v>0</v>
          </cell>
          <cell r="E2631"/>
        </row>
        <row r="2632">
          <cell r="A2632" t="str">
            <v>MKH1-350-R4</v>
          </cell>
          <cell r="B2632" t="str">
            <v>Фанкойл</v>
          </cell>
          <cell r="C2632">
            <v>0</v>
          </cell>
          <cell r="D2632">
            <v>0</v>
          </cell>
          <cell r="E2632"/>
        </row>
        <row r="2633">
          <cell r="A2633" t="str">
            <v>MKH1-350F-R4</v>
          </cell>
          <cell r="B2633" t="str">
            <v>Фанкойл</v>
          </cell>
          <cell r="C2633">
            <v>0</v>
          </cell>
          <cell r="D2633">
            <v>0</v>
          </cell>
          <cell r="E2633"/>
        </row>
        <row r="2634">
          <cell r="A2634" t="str">
            <v>MKH1-500-R3</v>
          </cell>
          <cell r="B2634" t="str">
            <v>Фанкойл</v>
          </cell>
          <cell r="C2634">
            <v>0</v>
          </cell>
          <cell r="D2634">
            <v>0</v>
          </cell>
          <cell r="E2634"/>
        </row>
        <row r="2635">
          <cell r="A2635" t="str">
            <v>MKH1-500-R4</v>
          </cell>
          <cell r="B2635" t="str">
            <v>Фанкойл</v>
          </cell>
          <cell r="C2635">
            <v>0</v>
          </cell>
          <cell r="D2635">
            <v>0</v>
          </cell>
          <cell r="E2635"/>
        </row>
        <row r="2636">
          <cell r="A2636" t="str">
            <v>MKH1-500F-R4</v>
          </cell>
          <cell r="B2636" t="str">
            <v>Фанкойл</v>
          </cell>
          <cell r="C2636">
            <v>0</v>
          </cell>
          <cell r="D2636">
            <v>0</v>
          </cell>
          <cell r="E2636"/>
        </row>
        <row r="2637">
          <cell r="A2637" t="str">
            <v>MKH1-700-R3</v>
          </cell>
          <cell r="B2637" t="str">
            <v>Фанкойл</v>
          </cell>
          <cell r="C2637">
            <v>0</v>
          </cell>
          <cell r="D2637">
            <v>0</v>
          </cell>
          <cell r="E2637"/>
        </row>
        <row r="2638">
          <cell r="A2638" t="str">
            <v>MKH1-700-R4</v>
          </cell>
          <cell r="B2638" t="str">
            <v>Фанкойл</v>
          </cell>
          <cell r="C2638">
            <v>0</v>
          </cell>
          <cell r="D2638">
            <v>0</v>
          </cell>
          <cell r="E2638"/>
        </row>
        <row r="2639">
          <cell r="A2639" t="str">
            <v>MKH1-700F-R4</v>
          </cell>
          <cell r="B2639" t="str">
            <v>Фанкойл</v>
          </cell>
          <cell r="C2639">
            <v>0</v>
          </cell>
          <cell r="D2639">
            <v>0</v>
          </cell>
          <cell r="E2639"/>
        </row>
        <row r="2640">
          <cell r="A2640" t="str">
            <v>MKH1-800-R3</v>
          </cell>
          <cell r="B2640" t="str">
            <v>Фанкойл</v>
          </cell>
          <cell r="C2640">
            <v>0</v>
          </cell>
          <cell r="D2640">
            <v>0</v>
          </cell>
          <cell r="E2640"/>
        </row>
        <row r="2641">
          <cell r="A2641" t="str">
            <v>MKH1-800-R4</v>
          </cell>
          <cell r="B2641" t="str">
            <v>Фанкойл</v>
          </cell>
          <cell r="C2641">
            <v>0</v>
          </cell>
          <cell r="D2641">
            <v>0</v>
          </cell>
          <cell r="E2641"/>
        </row>
        <row r="2642">
          <cell r="A2642" t="str">
            <v>MKH1-800F-R4</v>
          </cell>
          <cell r="B2642" t="str">
            <v>Фанкойл</v>
          </cell>
          <cell r="C2642">
            <v>0</v>
          </cell>
          <cell r="D2642">
            <v>0</v>
          </cell>
          <cell r="E2642"/>
        </row>
        <row r="2643">
          <cell r="A2643" t="str">
            <v>MKH1-V150-R3</v>
          </cell>
          <cell r="B2643" t="str">
            <v>Напольно-потолочный фанкойл в корпусе</v>
          </cell>
          <cell r="C2643">
            <v>0</v>
          </cell>
          <cell r="D2643">
            <v>0</v>
          </cell>
          <cell r="E2643"/>
        </row>
        <row r="2644">
          <cell r="A2644" t="str">
            <v>MKH1-V150-R4</v>
          </cell>
          <cell r="B2644" t="str">
            <v>Напольно-потолочный фанкойл в корпусе</v>
          </cell>
          <cell r="C2644">
            <v>0</v>
          </cell>
          <cell r="D2644">
            <v>0</v>
          </cell>
          <cell r="E2644"/>
        </row>
        <row r="2645">
          <cell r="A2645" t="str">
            <v>MKH1-V150F-R4</v>
          </cell>
          <cell r="B2645" t="str">
            <v>Напольно-потолочный фанкойл в корпусе</v>
          </cell>
          <cell r="C2645">
            <v>0</v>
          </cell>
          <cell r="D2645">
            <v>0</v>
          </cell>
          <cell r="E2645"/>
        </row>
        <row r="2646">
          <cell r="A2646" t="str">
            <v>MKH1-V250-R3</v>
          </cell>
          <cell r="B2646" t="str">
            <v>Напольно-потолочный фанкойл в корпусе</v>
          </cell>
          <cell r="C2646">
            <v>0</v>
          </cell>
          <cell r="D2646">
            <v>0</v>
          </cell>
          <cell r="E2646"/>
        </row>
        <row r="2647">
          <cell r="A2647" t="str">
            <v>MKH1-V250-R4</v>
          </cell>
          <cell r="B2647" t="str">
            <v>Напольно-потолочный фанкойл в корпусе</v>
          </cell>
          <cell r="C2647">
            <v>0</v>
          </cell>
          <cell r="D2647">
            <v>0</v>
          </cell>
          <cell r="E2647"/>
        </row>
        <row r="2648">
          <cell r="A2648" t="str">
            <v>MKH1-V250F-R4</v>
          </cell>
          <cell r="B2648" t="str">
            <v>Напольно-потолочный фанкойл в корпусе</v>
          </cell>
          <cell r="C2648">
            <v>0</v>
          </cell>
          <cell r="D2648">
            <v>0</v>
          </cell>
          <cell r="E2648"/>
        </row>
        <row r="2649">
          <cell r="A2649" t="str">
            <v>MKH1-V350-R3</v>
          </cell>
          <cell r="B2649" t="str">
            <v>Напольно-потолочный фанкойл в корпусе</v>
          </cell>
          <cell r="C2649">
            <v>0</v>
          </cell>
          <cell r="D2649">
            <v>0</v>
          </cell>
          <cell r="E2649"/>
        </row>
        <row r="2650">
          <cell r="A2650" t="str">
            <v>MKH1-V350-R4</v>
          </cell>
          <cell r="B2650" t="str">
            <v>Напольно-потолочный фанкойл в корпусе</v>
          </cell>
          <cell r="C2650">
            <v>0</v>
          </cell>
          <cell r="D2650">
            <v>0</v>
          </cell>
          <cell r="E2650"/>
        </row>
        <row r="2651">
          <cell r="A2651" t="str">
            <v>MKH1-V350F-R4</v>
          </cell>
          <cell r="B2651" t="str">
            <v>Напольно-потолочный фанкойл в корпусе</v>
          </cell>
          <cell r="C2651">
            <v>0</v>
          </cell>
          <cell r="D2651">
            <v>0</v>
          </cell>
          <cell r="E2651"/>
        </row>
        <row r="2652">
          <cell r="A2652" t="str">
            <v>MKH1-V500-R3</v>
          </cell>
          <cell r="B2652" t="str">
            <v>Напольно-потолочный фанкойл в корпусе</v>
          </cell>
          <cell r="C2652">
            <v>0</v>
          </cell>
          <cell r="D2652">
            <v>0</v>
          </cell>
          <cell r="E2652"/>
        </row>
        <row r="2653">
          <cell r="A2653" t="str">
            <v>MKH1-V500-R4</v>
          </cell>
          <cell r="B2653" t="str">
            <v>Напольно-потолочный фанкойл в корпусе</v>
          </cell>
          <cell r="C2653">
            <v>0</v>
          </cell>
          <cell r="D2653">
            <v>0</v>
          </cell>
          <cell r="E2653"/>
        </row>
        <row r="2654">
          <cell r="A2654" t="str">
            <v>MKH1-V500F-R4</v>
          </cell>
          <cell r="B2654" t="str">
            <v>Напольно-потолочный фанкойл в корпусе</v>
          </cell>
          <cell r="C2654">
            <v>0</v>
          </cell>
          <cell r="D2654">
            <v>0</v>
          </cell>
          <cell r="E2654"/>
        </row>
        <row r="2655">
          <cell r="A2655" t="str">
            <v>MKH1-V700-R3</v>
          </cell>
          <cell r="B2655" t="str">
            <v>Напольно-потолочный фанкойл в корпусе</v>
          </cell>
          <cell r="C2655">
            <v>0</v>
          </cell>
          <cell r="D2655">
            <v>0</v>
          </cell>
          <cell r="E2655"/>
        </row>
        <row r="2656">
          <cell r="A2656" t="str">
            <v>MKH1-V700-R4</v>
          </cell>
          <cell r="B2656" t="str">
            <v>Напольно-потолочный фанкойл в корпусе</v>
          </cell>
          <cell r="C2656">
            <v>0</v>
          </cell>
          <cell r="D2656">
            <v>0</v>
          </cell>
          <cell r="E2656"/>
        </row>
        <row r="2657">
          <cell r="A2657" t="str">
            <v>MKH1-V700F-R4</v>
          </cell>
          <cell r="B2657" t="str">
            <v>Напольно-потолочный фанкойл в корпусе</v>
          </cell>
          <cell r="C2657">
            <v>0</v>
          </cell>
          <cell r="D2657">
            <v>0</v>
          </cell>
          <cell r="E2657"/>
        </row>
        <row r="2658">
          <cell r="A2658" t="str">
            <v>MKH1-V800-R3</v>
          </cell>
          <cell r="B2658" t="str">
            <v>Напольно-потолочный фанкойл в корпусе</v>
          </cell>
          <cell r="C2658">
            <v>0</v>
          </cell>
          <cell r="D2658">
            <v>0</v>
          </cell>
          <cell r="E2658"/>
        </row>
        <row r="2659">
          <cell r="A2659" t="str">
            <v>MKH1-V800-R4</v>
          </cell>
          <cell r="B2659" t="str">
            <v>Напольно-потолочный фанкойл в корпусе</v>
          </cell>
          <cell r="C2659">
            <v>0</v>
          </cell>
          <cell r="D2659">
            <v>0</v>
          </cell>
          <cell r="E2659"/>
        </row>
        <row r="2660">
          <cell r="A2660" t="str">
            <v>MKH1-V800F-R4</v>
          </cell>
          <cell r="B2660" t="str">
            <v>Напольно-потолочный фанкойл в корпусе</v>
          </cell>
          <cell r="C2660">
            <v>0</v>
          </cell>
          <cell r="D2660">
            <v>0</v>
          </cell>
          <cell r="E2660"/>
        </row>
        <row r="2661">
          <cell r="A2661" t="str">
            <v>MKH2-150-R3</v>
          </cell>
          <cell r="B2661" t="str">
            <v>Фанкойл</v>
          </cell>
          <cell r="C2661">
            <v>0</v>
          </cell>
          <cell r="D2661">
            <v>0</v>
          </cell>
          <cell r="E2661"/>
        </row>
        <row r="2662">
          <cell r="A2662" t="str">
            <v>MKH2-150-R4</v>
          </cell>
          <cell r="B2662" t="str">
            <v>Фанкойл</v>
          </cell>
          <cell r="C2662">
            <v>0</v>
          </cell>
          <cell r="D2662">
            <v>0</v>
          </cell>
          <cell r="E2662"/>
        </row>
        <row r="2663">
          <cell r="A2663" t="str">
            <v>MKH2-150F-R4</v>
          </cell>
          <cell r="B2663" t="str">
            <v>Фанкойл</v>
          </cell>
          <cell r="C2663">
            <v>0</v>
          </cell>
          <cell r="D2663">
            <v>0</v>
          </cell>
          <cell r="E2663"/>
        </row>
        <row r="2664">
          <cell r="A2664" t="str">
            <v>MKH2-250-R3</v>
          </cell>
          <cell r="B2664" t="str">
            <v>Фанкойл</v>
          </cell>
          <cell r="C2664">
            <v>0</v>
          </cell>
          <cell r="D2664">
            <v>0</v>
          </cell>
          <cell r="E2664"/>
        </row>
        <row r="2665">
          <cell r="A2665" t="str">
            <v>MKH2-250-R4</v>
          </cell>
          <cell r="B2665" t="str">
            <v>Фанкойл</v>
          </cell>
          <cell r="C2665">
            <v>0</v>
          </cell>
          <cell r="D2665">
            <v>0</v>
          </cell>
          <cell r="E2665"/>
        </row>
        <row r="2666">
          <cell r="A2666" t="str">
            <v>MKH2-250F-R4</v>
          </cell>
          <cell r="B2666" t="str">
            <v>Фанкойл</v>
          </cell>
          <cell r="C2666">
            <v>0</v>
          </cell>
          <cell r="D2666">
            <v>0</v>
          </cell>
          <cell r="E2666"/>
        </row>
        <row r="2667">
          <cell r="A2667" t="str">
            <v>MKH2-350-R3</v>
          </cell>
          <cell r="B2667" t="str">
            <v>Фанкойл</v>
          </cell>
          <cell r="C2667">
            <v>0</v>
          </cell>
          <cell r="D2667">
            <v>0</v>
          </cell>
          <cell r="E2667"/>
        </row>
        <row r="2668">
          <cell r="A2668" t="str">
            <v>MKH2-350-R4</v>
          </cell>
          <cell r="B2668" t="str">
            <v>Фанкойл</v>
          </cell>
          <cell r="C2668">
            <v>0</v>
          </cell>
          <cell r="D2668">
            <v>0</v>
          </cell>
          <cell r="E2668"/>
        </row>
        <row r="2669">
          <cell r="A2669" t="str">
            <v>MKH2-350F-R4</v>
          </cell>
          <cell r="B2669" t="str">
            <v>Фанкойл</v>
          </cell>
          <cell r="C2669">
            <v>0</v>
          </cell>
          <cell r="D2669">
            <v>0</v>
          </cell>
          <cell r="E2669"/>
        </row>
        <row r="2670">
          <cell r="A2670" t="str">
            <v>MKH2-500-R3</v>
          </cell>
          <cell r="B2670" t="str">
            <v>Фанкойл</v>
          </cell>
          <cell r="C2670">
            <v>0</v>
          </cell>
          <cell r="D2670">
            <v>0</v>
          </cell>
          <cell r="E2670"/>
        </row>
        <row r="2671">
          <cell r="A2671" t="str">
            <v>MKH2-500-R4</v>
          </cell>
          <cell r="B2671" t="str">
            <v>Фанкойл</v>
          </cell>
          <cell r="C2671">
            <v>0</v>
          </cell>
          <cell r="D2671">
            <v>0</v>
          </cell>
          <cell r="E2671"/>
        </row>
        <row r="2672">
          <cell r="A2672" t="str">
            <v>MKH2-500F-R4</v>
          </cell>
          <cell r="B2672" t="str">
            <v>Фанкойл</v>
          </cell>
          <cell r="C2672">
            <v>0</v>
          </cell>
          <cell r="D2672">
            <v>0</v>
          </cell>
          <cell r="E2672"/>
        </row>
        <row r="2673">
          <cell r="A2673" t="str">
            <v>MKH2-700-R3</v>
          </cell>
          <cell r="B2673" t="str">
            <v>Фанкойл</v>
          </cell>
          <cell r="C2673">
            <v>0</v>
          </cell>
          <cell r="D2673">
            <v>0</v>
          </cell>
          <cell r="E2673"/>
        </row>
        <row r="2674">
          <cell r="A2674" t="str">
            <v>MKH2-700-R4</v>
          </cell>
          <cell r="B2674" t="str">
            <v>Фанкойл</v>
          </cell>
          <cell r="C2674">
            <v>0</v>
          </cell>
          <cell r="D2674">
            <v>0</v>
          </cell>
          <cell r="E2674"/>
        </row>
        <row r="2675">
          <cell r="A2675" t="str">
            <v>MKH2-700F-R4</v>
          </cell>
          <cell r="B2675" t="str">
            <v>Фанкойл</v>
          </cell>
          <cell r="C2675">
            <v>0</v>
          </cell>
          <cell r="D2675">
            <v>0</v>
          </cell>
          <cell r="E2675"/>
        </row>
        <row r="2676">
          <cell r="A2676" t="str">
            <v>MKH2-800-R3</v>
          </cell>
          <cell r="B2676" t="str">
            <v>Фанкойл</v>
          </cell>
          <cell r="C2676">
            <v>0</v>
          </cell>
          <cell r="D2676">
            <v>0</v>
          </cell>
          <cell r="E2676"/>
        </row>
        <row r="2677">
          <cell r="A2677" t="str">
            <v>MKH2-800-R4</v>
          </cell>
          <cell r="B2677" t="str">
            <v>Фанкойл</v>
          </cell>
          <cell r="C2677">
            <v>0</v>
          </cell>
          <cell r="D2677">
            <v>0</v>
          </cell>
          <cell r="E2677"/>
        </row>
        <row r="2678">
          <cell r="A2678" t="str">
            <v>MKH2-800F-R4</v>
          </cell>
          <cell r="B2678" t="str">
            <v>Фанкойл</v>
          </cell>
          <cell r="C2678">
            <v>0</v>
          </cell>
          <cell r="D2678">
            <v>0</v>
          </cell>
          <cell r="E2678"/>
        </row>
        <row r="2679">
          <cell r="A2679" t="str">
            <v>MKH2-V150-R3</v>
          </cell>
          <cell r="B2679" t="str">
            <v>Напольно-потолочный фанкойл в корпусе</v>
          </cell>
          <cell r="C2679">
            <v>0</v>
          </cell>
          <cell r="D2679">
            <v>0</v>
          </cell>
          <cell r="E2679"/>
        </row>
        <row r="2680">
          <cell r="A2680" t="str">
            <v>MKH2-V150-R4</v>
          </cell>
          <cell r="B2680" t="str">
            <v>Напольно-потолочный фанкойл в корпусе</v>
          </cell>
          <cell r="C2680">
            <v>0</v>
          </cell>
          <cell r="D2680">
            <v>0</v>
          </cell>
          <cell r="E2680"/>
        </row>
        <row r="2681">
          <cell r="A2681" t="str">
            <v>MKH2-V150F-R4</v>
          </cell>
          <cell r="B2681" t="str">
            <v>Напольно-потолочный фанкойл в корпусе</v>
          </cell>
          <cell r="C2681">
            <v>0</v>
          </cell>
          <cell r="D2681">
            <v>0</v>
          </cell>
          <cell r="E2681"/>
        </row>
        <row r="2682">
          <cell r="A2682" t="str">
            <v>MKH2-V250-R3</v>
          </cell>
          <cell r="B2682" t="str">
            <v>Напольно-потолочный фанкойл в корпусе</v>
          </cell>
          <cell r="C2682">
            <v>0</v>
          </cell>
          <cell r="D2682">
            <v>0</v>
          </cell>
          <cell r="E2682"/>
        </row>
        <row r="2683">
          <cell r="A2683" t="str">
            <v>MKH2-V250-R4</v>
          </cell>
          <cell r="B2683" t="str">
            <v>Напольно-потолочный фанкойл в корпусе</v>
          </cell>
          <cell r="C2683">
            <v>0</v>
          </cell>
          <cell r="D2683">
            <v>0</v>
          </cell>
          <cell r="E2683"/>
        </row>
        <row r="2684">
          <cell r="A2684" t="str">
            <v>MKH2-V250F-R4</v>
          </cell>
          <cell r="B2684" t="str">
            <v>Напольно-потолочный фанкойл в корпусе</v>
          </cell>
          <cell r="C2684">
            <v>0</v>
          </cell>
          <cell r="D2684">
            <v>0</v>
          </cell>
          <cell r="E2684"/>
        </row>
        <row r="2685">
          <cell r="A2685" t="str">
            <v>MKH2-V350-R3</v>
          </cell>
          <cell r="B2685" t="str">
            <v>Напольно-потолочный фанкойл в корпусе</v>
          </cell>
          <cell r="C2685">
            <v>0</v>
          </cell>
          <cell r="D2685">
            <v>0</v>
          </cell>
          <cell r="E2685"/>
        </row>
        <row r="2686">
          <cell r="A2686" t="str">
            <v>MKH2-V350-R4</v>
          </cell>
          <cell r="B2686" t="str">
            <v>Напольно-потолочный фанкойл в корпусе</v>
          </cell>
          <cell r="C2686">
            <v>0</v>
          </cell>
          <cell r="D2686">
            <v>0</v>
          </cell>
          <cell r="E2686"/>
        </row>
        <row r="2687">
          <cell r="A2687" t="str">
            <v>MKH2-V350F-R4</v>
          </cell>
          <cell r="B2687" t="str">
            <v>Напольно-потолочный фанкойл в корпусе</v>
          </cell>
          <cell r="C2687">
            <v>0</v>
          </cell>
          <cell r="D2687">
            <v>0</v>
          </cell>
          <cell r="E2687"/>
        </row>
        <row r="2688">
          <cell r="A2688" t="str">
            <v>MKH2-V500-R3</v>
          </cell>
          <cell r="B2688" t="str">
            <v>Напольно-потолочный фанкойл в корпусе</v>
          </cell>
          <cell r="C2688">
            <v>0</v>
          </cell>
          <cell r="D2688">
            <v>0</v>
          </cell>
          <cell r="E2688"/>
        </row>
        <row r="2689">
          <cell r="A2689" t="str">
            <v>MKH2-V500-R4</v>
          </cell>
          <cell r="B2689" t="str">
            <v>Напольно-потолочный фанкойл в корпусе</v>
          </cell>
          <cell r="C2689">
            <v>0</v>
          </cell>
          <cell r="D2689">
            <v>0</v>
          </cell>
          <cell r="E2689"/>
        </row>
        <row r="2690">
          <cell r="A2690" t="str">
            <v>MKH2-V500F-R4</v>
          </cell>
          <cell r="B2690" t="str">
            <v>Напольно-потолочный фанкойл в корпусе</v>
          </cell>
          <cell r="C2690">
            <v>0</v>
          </cell>
          <cell r="D2690">
            <v>0</v>
          </cell>
          <cell r="E2690"/>
        </row>
        <row r="2691">
          <cell r="A2691" t="str">
            <v>MKH2-V700-R3</v>
          </cell>
          <cell r="B2691" t="str">
            <v>Напольно-потолочный фанкойл в корпусе</v>
          </cell>
          <cell r="C2691">
            <v>0</v>
          </cell>
          <cell r="D2691">
            <v>0</v>
          </cell>
          <cell r="E2691"/>
        </row>
        <row r="2692">
          <cell r="A2692" t="str">
            <v>MKH2-V700-R4</v>
          </cell>
          <cell r="B2692" t="str">
            <v>Напольно-потолочный фанкойл в корпусе</v>
          </cell>
          <cell r="C2692">
            <v>0</v>
          </cell>
          <cell r="D2692">
            <v>0</v>
          </cell>
          <cell r="E2692"/>
        </row>
        <row r="2693">
          <cell r="A2693" t="str">
            <v>MKH2-V700F-R4</v>
          </cell>
          <cell r="B2693" t="str">
            <v>Напольно-потолочный фанкойл в корпусе</v>
          </cell>
          <cell r="C2693">
            <v>0</v>
          </cell>
          <cell r="D2693">
            <v>0</v>
          </cell>
          <cell r="E2693"/>
        </row>
        <row r="2694">
          <cell r="A2694" t="str">
            <v>MKH2-V800-R3</v>
          </cell>
          <cell r="B2694" t="str">
            <v>Напольно-потолочный фанкойл в корпусе</v>
          </cell>
          <cell r="C2694">
            <v>0</v>
          </cell>
          <cell r="D2694">
            <v>0</v>
          </cell>
          <cell r="E2694"/>
        </row>
        <row r="2695">
          <cell r="A2695" t="str">
            <v>MKH2-V800-R4</v>
          </cell>
          <cell r="B2695" t="str">
            <v>Напольно-потолочный фанкойл в корпусе</v>
          </cell>
          <cell r="C2695">
            <v>0</v>
          </cell>
          <cell r="D2695">
            <v>0</v>
          </cell>
          <cell r="E2695"/>
        </row>
        <row r="2696">
          <cell r="A2696" t="str">
            <v>MKH2-V800F-R4</v>
          </cell>
          <cell r="B2696" t="str">
            <v>Напольно-потолочный фанкойл в корпусе</v>
          </cell>
          <cell r="C2696">
            <v>0</v>
          </cell>
          <cell r="D2696">
            <v>0</v>
          </cell>
          <cell r="E2696"/>
        </row>
        <row r="2697">
          <cell r="A2697" t="str">
            <v>MKH3-150-R3</v>
          </cell>
          <cell r="B2697" t="str">
            <v>Фанкойл</v>
          </cell>
          <cell r="C2697">
            <v>0</v>
          </cell>
          <cell r="D2697">
            <v>0</v>
          </cell>
          <cell r="E2697"/>
        </row>
        <row r="2698">
          <cell r="A2698" t="str">
            <v>MKH3-150-R4</v>
          </cell>
          <cell r="B2698" t="str">
            <v>Фанкойл</v>
          </cell>
          <cell r="C2698">
            <v>0</v>
          </cell>
          <cell r="D2698">
            <v>0</v>
          </cell>
          <cell r="E2698"/>
        </row>
        <row r="2699">
          <cell r="A2699" t="str">
            <v>MKH3-150F-R4</v>
          </cell>
          <cell r="B2699" t="str">
            <v>Фанкойл</v>
          </cell>
          <cell r="C2699">
            <v>0</v>
          </cell>
          <cell r="D2699">
            <v>0</v>
          </cell>
          <cell r="E2699"/>
        </row>
        <row r="2700">
          <cell r="A2700" t="str">
            <v>MKH3-250-R3</v>
          </cell>
          <cell r="B2700" t="str">
            <v>Фанкойл</v>
          </cell>
          <cell r="C2700">
            <v>0</v>
          </cell>
          <cell r="D2700">
            <v>0</v>
          </cell>
          <cell r="E2700"/>
        </row>
        <row r="2701">
          <cell r="A2701" t="str">
            <v>MKH3-250-R4</v>
          </cell>
          <cell r="B2701" t="str">
            <v>Фанкойл</v>
          </cell>
          <cell r="C2701">
            <v>0</v>
          </cell>
          <cell r="D2701">
            <v>0</v>
          </cell>
          <cell r="E2701"/>
        </row>
        <row r="2702">
          <cell r="A2702" t="str">
            <v>MKH3-250F-R4</v>
          </cell>
          <cell r="B2702" t="str">
            <v>Фанкойл</v>
          </cell>
          <cell r="C2702">
            <v>0</v>
          </cell>
          <cell r="D2702">
            <v>0</v>
          </cell>
          <cell r="E2702"/>
        </row>
        <row r="2703">
          <cell r="A2703" t="str">
            <v>MKH3-350-R3</v>
          </cell>
          <cell r="B2703" t="str">
            <v>Фанкойл</v>
          </cell>
          <cell r="C2703">
            <v>0</v>
          </cell>
          <cell r="D2703">
            <v>0</v>
          </cell>
          <cell r="E2703"/>
        </row>
        <row r="2704">
          <cell r="A2704" t="str">
            <v>MKH3-350-R4</v>
          </cell>
          <cell r="B2704" t="str">
            <v>Фанкойл</v>
          </cell>
          <cell r="C2704">
            <v>0</v>
          </cell>
          <cell r="D2704">
            <v>0</v>
          </cell>
          <cell r="E2704"/>
        </row>
        <row r="2705">
          <cell r="A2705" t="str">
            <v>MKH3-350F-R4</v>
          </cell>
          <cell r="B2705" t="str">
            <v>Фанкойл</v>
          </cell>
          <cell r="C2705">
            <v>0</v>
          </cell>
          <cell r="D2705">
            <v>0</v>
          </cell>
          <cell r="E2705"/>
        </row>
        <row r="2706">
          <cell r="A2706" t="str">
            <v>MKH3-500-R3</v>
          </cell>
          <cell r="B2706" t="str">
            <v>Фанкойл</v>
          </cell>
          <cell r="C2706">
            <v>0</v>
          </cell>
          <cell r="D2706">
            <v>0</v>
          </cell>
          <cell r="E2706"/>
        </row>
        <row r="2707">
          <cell r="A2707" t="str">
            <v>MKH3-500-R4</v>
          </cell>
          <cell r="B2707" t="str">
            <v>Фанкойл</v>
          </cell>
          <cell r="C2707">
            <v>0</v>
          </cell>
          <cell r="D2707">
            <v>0</v>
          </cell>
          <cell r="E2707"/>
        </row>
        <row r="2708">
          <cell r="A2708" t="str">
            <v>MKH3-500F-R4</v>
          </cell>
          <cell r="B2708" t="str">
            <v>Фанкойл</v>
          </cell>
          <cell r="C2708">
            <v>0</v>
          </cell>
          <cell r="D2708">
            <v>0</v>
          </cell>
          <cell r="E2708"/>
        </row>
        <row r="2709">
          <cell r="A2709" t="str">
            <v>MKH3-700-R3</v>
          </cell>
          <cell r="B2709" t="str">
            <v>Фанкойл</v>
          </cell>
          <cell r="C2709">
            <v>0</v>
          </cell>
          <cell r="D2709">
            <v>0</v>
          </cell>
          <cell r="E2709"/>
        </row>
        <row r="2710">
          <cell r="A2710" t="str">
            <v>MKH3-700-R4</v>
          </cell>
          <cell r="B2710" t="str">
            <v>Фанкойл</v>
          </cell>
          <cell r="C2710">
            <v>0</v>
          </cell>
          <cell r="D2710">
            <v>0</v>
          </cell>
          <cell r="E2710"/>
        </row>
        <row r="2711">
          <cell r="A2711" t="str">
            <v>MKH3-700F-R4</v>
          </cell>
          <cell r="B2711" t="str">
            <v>Фанкойл</v>
          </cell>
          <cell r="C2711">
            <v>0</v>
          </cell>
          <cell r="D2711">
            <v>0</v>
          </cell>
          <cell r="E2711"/>
        </row>
        <row r="2712">
          <cell r="A2712" t="str">
            <v>MKH3-800-R3</v>
          </cell>
          <cell r="B2712" t="str">
            <v>Фанкойл</v>
          </cell>
          <cell r="C2712">
            <v>0</v>
          </cell>
          <cell r="D2712">
            <v>0</v>
          </cell>
          <cell r="E2712"/>
        </row>
        <row r="2713">
          <cell r="A2713" t="str">
            <v>MKH3-800-R4</v>
          </cell>
          <cell r="B2713" t="str">
            <v>Фанкойл</v>
          </cell>
          <cell r="C2713">
            <v>0</v>
          </cell>
          <cell r="D2713">
            <v>0</v>
          </cell>
          <cell r="E2713"/>
        </row>
        <row r="2714">
          <cell r="A2714" t="str">
            <v>MKH3-800F-R4</v>
          </cell>
          <cell r="B2714" t="str">
            <v>Фанкойл</v>
          </cell>
          <cell r="C2714">
            <v>0</v>
          </cell>
          <cell r="D2714">
            <v>0</v>
          </cell>
          <cell r="E2714"/>
        </row>
        <row r="2715">
          <cell r="A2715" t="str">
            <v>MKH3-V150-R3</v>
          </cell>
          <cell r="B2715" t="str">
            <v>Напольно-потолочный фанкойл без корпуса</v>
          </cell>
          <cell r="C2715">
            <v>0</v>
          </cell>
          <cell r="D2715">
            <v>0</v>
          </cell>
          <cell r="E2715"/>
        </row>
        <row r="2716">
          <cell r="A2716" t="str">
            <v>MKH3-V150-R4</v>
          </cell>
          <cell r="B2716" t="str">
            <v>Напольно-потолочный фанкойл без корпуса</v>
          </cell>
          <cell r="C2716">
            <v>0</v>
          </cell>
          <cell r="D2716">
            <v>0</v>
          </cell>
          <cell r="E2716"/>
        </row>
        <row r="2717">
          <cell r="A2717" t="str">
            <v>MKH3-V150F-R4</v>
          </cell>
          <cell r="B2717" t="str">
            <v>Напольно-потолочный фанкойл без корпуса</v>
          </cell>
          <cell r="C2717">
            <v>0</v>
          </cell>
          <cell r="D2717">
            <v>0</v>
          </cell>
          <cell r="E2717"/>
        </row>
        <row r="2718">
          <cell r="A2718" t="str">
            <v>MKH3-V250-R3</v>
          </cell>
          <cell r="B2718" t="str">
            <v>Напольно-потолочный фанкойл без корпуса</v>
          </cell>
          <cell r="C2718">
            <v>0</v>
          </cell>
          <cell r="D2718">
            <v>0</v>
          </cell>
          <cell r="E2718"/>
        </row>
        <row r="2719">
          <cell r="A2719" t="str">
            <v>MKH3-V250-R4</v>
          </cell>
          <cell r="B2719" t="str">
            <v>Напольно-потолочный фанкойл без корпуса</v>
          </cell>
          <cell r="C2719">
            <v>0</v>
          </cell>
          <cell r="D2719">
            <v>0</v>
          </cell>
          <cell r="E2719"/>
        </row>
        <row r="2720">
          <cell r="A2720" t="str">
            <v>MKH3-V250F-R4</v>
          </cell>
          <cell r="B2720" t="str">
            <v>Напольно-потолочный фанкойл без корпуса</v>
          </cell>
          <cell r="C2720">
            <v>0</v>
          </cell>
          <cell r="D2720">
            <v>0</v>
          </cell>
          <cell r="E2720"/>
        </row>
        <row r="2721">
          <cell r="A2721" t="str">
            <v>MKH3-V350-R3</v>
          </cell>
          <cell r="B2721" t="str">
            <v>Напольно-потолочный фанкойл без корпуса</v>
          </cell>
          <cell r="C2721">
            <v>0</v>
          </cell>
          <cell r="D2721">
            <v>0</v>
          </cell>
          <cell r="E2721"/>
        </row>
        <row r="2722">
          <cell r="A2722" t="str">
            <v>MKH3-V350-R4</v>
          </cell>
          <cell r="B2722" t="str">
            <v>Напольно-потолочный фанкойл без корпуса</v>
          </cell>
          <cell r="C2722">
            <v>0</v>
          </cell>
          <cell r="D2722">
            <v>0</v>
          </cell>
          <cell r="E2722"/>
        </row>
        <row r="2723">
          <cell r="A2723" t="str">
            <v>MKH3-V350F-R4</v>
          </cell>
          <cell r="B2723" t="str">
            <v>Напольно-потолочный фанкойл без корпуса</v>
          </cell>
          <cell r="C2723">
            <v>0</v>
          </cell>
          <cell r="D2723">
            <v>0</v>
          </cell>
          <cell r="E2723"/>
        </row>
        <row r="2724">
          <cell r="A2724" t="str">
            <v>MKH3-V500-R3</v>
          </cell>
          <cell r="B2724" t="str">
            <v>Напольно-потолочный фанкойл без корпуса</v>
          </cell>
          <cell r="C2724">
            <v>0</v>
          </cell>
          <cell r="D2724">
            <v>0</v>
          </cell>
          <cell r="E2724"/>
        </row>
        <row r="2725">
          <cell r="A2725" t="str">
            <v>MKH3-V500-R4</v>
          </cell>
          <cell r="B2725" t="str">
            <v>Напольно-потолочный фанкойл без корпуса</v>
          </cell>
          <cell r="C2725">
            <v>0</v>
          </cell>
          <cell r="D2725">
            <v>0</v>
          </cell>
          <cell r="E2725"/>
        </row>
        <row r="2726">
          <cell r="A2726" t="str">
            <v>MKH3-V500F-R4</v>
          </cell>
          <cell r="B2726" t="str">
            <v>Напольно-потолочный фанкойл без корпуса</v>
          </cell>
          <cell r="C2726">
            <v>0</v>
          </cell>
          <cell r="D2726">
            <v>0</v>
          </cell>
          <cell r="E2726"/>
        </row>
        <row r="2727">
          <cell r="A2727" t="str">
            <v>MKH3-V700-R3</v>
          </cell>
          <cell r="B2727" t="str">
            <v>Напольно-потолочный фанкойл без корпуса</v>
          </cell>
          <cell r="C2727">
            <v>0</v>
          </cell>
          <cell r="D2727">
            <v>0</v>
          </cell>
          <cell r="E2727"/>
        </row>
        <row r="2728">
          <cell r="A2728" t="str">
            <v>MKH3-V700-R4</v>
          </cell>
          <cell r="B2728" t="str">
            <v>Напольно-потолочный фанкойл без корпуса</v>
          </cell>
          <cell r="C2728">
            <v>0</v>
          </cell>
          <cell r="D2728">
            <v>0</v>
          </cell>
          <cell r="E2728"/>
        </row>
        <row r="2729">
          <cell r="A2729" t="str">
            <v>MKH3-V700F-R4</v>
          </cell>
          <cell r="B2729" t="str">
            <v>Напольно-потолочный фанкойл без корпуса</v>
          </cell>
          <cell r="C2729">
            <v>0</v>
          </cell>
          <cell r="D2729">
            <v>0</v>
          </cell>
          <cell r="E2729"/>
        </row>
        <row r="2730">
          <cell r="A2730" t="str">
            <v>MKH3-V800-R3</v>
          </cell>
          <cell r="B2730" t="str">
            <v>Напольно-потолочный фанкойл без корпуса</v>
          </cell>
          <cell r="C2730">
            <v>0</v>
          </cell>
          <cell r="D2730">
            <v>0</v>
          </cell>
          <cell r="E2730"/>
        </row>
        <row r="2731">
          <cell r="A2731" t="str">
            <v>MKH3-V800-R4</v>
          </cell>
          <cell r="B2731" t="str">
            <v>Напольно-потолочный фанкойл без корпуса</v>
          </cell>
          <cell r="C2731">
            <v>0</v>
          </cell>
          <cell r="D2731">
            <v>0</v>
          </cell>
          <cell r="E2731"/>
        </row>
        <row r="2732">
          <cell r="A2732" t="str">
            <v>MKH3-V800F-R4</v>
          </cell>
          <cell r="B2732" t="str">
            <v>Напольно-потолочный фанкойл без корпуса</v>
          </cell>
          <cell r="C2732">
            <v>0</v>
          </cell>
          <cell r="D2732">
            <v>0</v>
          </cell>
          <cell r="E2732"/>
        </row>
        <row r="2733">
          <cell r="A2733" t="str">
            <v>MKT2-V1000</v>
          </cell>
          <cell r="B2733" t="str">
            <v>Канальный фанкойл средненапорный</v>
          </cell>
          <cell r="C2733">
            <v>0</v>
          </cell>
          <cell r="D2733">
            <v>0</v>
          </cell>
          <cell r="E2733"/>
        </row>
        <row r="2734">
          <cell r="A2734" t="str">
            <v>MKT2-V1200</v>
          </cell>
          <cell r="B2734" t="str">
            <v>Канальный фанкойл средненапорный</v>
          </cell>
          <cell r="C2734">
            <v>0</v>
          </cell>
          <cell r="D2734">
            <v>0</v>
          </cell>
          <cell r="E2734"/>
        </row>
        <row r="2735">
          <cell r="A2735" t="str">
            <v>MKT2-V200</v>
          </cell>
          <cell r="B2735" t="str">
            <v>Канальный фанкойл средненапорный</v>
          </cell>
          <cell r="C2735">
            <v>0</v>
          </cell>
          <cell r="D2735">
            <v>0</v>
          </cell>
          <cell r="E2735"/>
        </row>
        <row r="2736">
          <cell r="A2736" t="str">
            <v>MKT2-V300</v>
          </cell>
          <cell r="B2736" t="str">
            <v>Канальный фанкойл средненапорный</v>
          </cell>
          <cell r="C2736">
            <v>0</v>
          </cell>
          <cell r="D2736">
            <v>0</v>
          </cell>
          <cell r="E2736"/>
        </row>
        <row r="2737">
          <cell r="A2737" t="str">
            <v>MKT2-V400</v>
          </cell>
          <cell r="B2737" t="str">
            <v>Канальный фанкойл средненапорный</v>
          </cell>
          <cell r="C2737">
            <v>0</v>
          </cell>
          <cell r="D2737">
            <v>0</v>
          </cell>
          <cell r="E2737"/>
        </row>
        <row r="2738">
          <cell r="A2738" t="str">
            <v>MKT2-V500</v>
          </cell>
          <cell r="B2738" t="str">
            <v>Канальный фанкойл средненапорный</v>
          </cell>
          <cell r="C2738">
            <v>0</v>
          </cell>
          <cell r="D2738">
            <v>0</v>
          </cell>
          <cell r="E2738"/>
        </row>
        <row r="2739">
          <cell r="A2739" t="str">
            <v>MKT2-V600</v>
          </cell>
          <cell r="B2739" t="str">
            <v>Канальный фанкойл средненапорный</v>
          </cell>
          <cell r="C2739">
            <v>0</v>
          </cell>
          <cell r="D2739">
            <v>0</v>
          </cell>
          <cell r="E2739"/>
        </row>
        <row r="2740">
          <cell r="A2740" t="str">
            <v>MKT2-V800</v>
          </cell>
          <cell r="B2740" t="str">
            <v>Канальный фанкойл средненапорный</v>
          </cell>
          <cell r="C2740">
            <v>0</v>
          </cell>
          <cell r="D2740">
            <v>0</v>
          </cell>
          <cell r="E2740"/>
        </row>
        <row r="2741">
          <cell r="A2741" t="str">
            <v>MKT3-1000FG50</v>
          </cell>
          <cell r="B2741" t="str">
            <v>Фанкойл</v>
          </cell>
          <cell r="C2741">
            <v>0</v>
          </cell>
          <cell r="D2741">
            <v>0</v>
          </cell>
          <cell r="E2741"/>
        </row>
        <row r="2742">
          <cell r="A2742" t="str">
            <v>MKT3-1200FG50</v>
          </cell>
          <cell r="B2742" t="str">
            <v>Фанкойл</v>
          </cell>
          <cell r="C2742">
            <v>0</v>
          </cell>
          <cell r="D2742">
            <v>0</v>
          </cell>
          <cell r="E2742"/>
        </row>
        <row r="2743">
          <cell r="A2743" t="str">
            <v>MKT3-1400FG50</v>
          </cell>
          <cell r="B2743" t="str">
            <v>Фанкойл</v>
          </cell>
          <cell r="C2743">
            <v>0</v>
          </cell>
          <cell r="D2743">
            <v>0</v>
          </cell>
          <cell r="E2743"/>
        </row>
        <row r="2744">
          <cell r="A2744" t="str">
            <v>MKT3-200FG50</v>
          </cell>
          <cell r="B2744" t="str">
            <v>Фанкойл</v>
          </cell>
          <cell r="C2744">
            <v>0</v>
          </cell>
          <cell r="D2744">
            <v>0</v>
          </cell>
          <cell r="E2744"/>
        </row>
        <row r="2745">
          <cell r="A2745" t="str">
            <v>MKT3-300FG50</v>
          </cell>
          <cell r="B2745" t="str">
            <v>Фанкойл</v>
          </cell>
          <cell r="C2745">
            <v>0</v>
          </cell>
          <cell r="D2745">
            <v>0</v>
          </cell>
          <cell r="E2745"/>
        </row>
        <row r="2746">
          <cell r="A2746" t="str">
            <v>MKT3-400FG50</v>
          </cell>
          <cell r="B2746" t="str">
            <v>Фанкойл</v>
          </cell>
          <cell r="C2746">
            <v>0</v>
          </cell>
          <cell r="D2746">
            <v>0</v>
          </cell>
          <cell r="E2746"/>
        </row>
        <row r="2747">
          <cell r="A2747" t="str">
            <v>MKT3-500FG50</v>
          </cell>
          <cell r="B2747" t="str">
            <v>Фанкойл</v>
          </cell>
          <cell r="C2747">
            <v>0</v>
          </cell>
          <cell r="D2747">
            <v>0</v>
          </cell>
          <cell r="E2747"/>
        </row>
        <row r="2748">
          <cell r="A2748" t="str">
            <v>MKT3-600FG50</v>
          </cell>
          <cell r="B2748" t="str">
            <v>Фанкойл</v>
          </cell>
          <cell r="C2748">
            <v>0</v>
          </cell>
          <cell r="D2748">
            <v>0</v>
          </cell>
          <cell r="E2748"/>
        </row>
        <row r="2749">
          <cell r="A2749" t="str">
            <v>MKT3-800FG50</v>
          </cell>
          <cell r="B2749" t="str">
            <v>Фанкойл</v>
          </cell>
          <cell r="C2749">
            <v>0</v>
          </cell>
          <cell r="D2749">
            <v>0</v>
          </cell>
          <cell r="E2749"/>
        </row>
        <row r="2750">
          <cell r="A2750" t="str">
            <v>MKT3-V1000</v>
          </cell>
          <cell r="B2750" t="str">
            <v>Канальный фанкойл средненапорный</v>
          </cell>
          <cell r="C2750">
            <v>0</v>
          </cell>
          <cell r="D2750">
            <v>0</v>
          </cell>
          <cell r="E2750"/>
        </row>
        <row r="2751">
          <cell r="A2751" t="str">
            <v>MKT3-V1000F</v>
          </cell>
          <cell r="B2751" t="str">
            <v>Канальный фанкойл средненапорный</v>
          </cell>
          <cell r="C2751">
            <v>0</v>
          </cell>
          <cell r="D2751">
            <v>0</v>
          </cell>
          <cell r="E2751"/>
        </row>
        <row r="2752">
          <cell r="A2752" t="str">
            <v>MKT3-V1200</v>
          </cell>
          <cell r="B2752" t="str">
            <v>Канальный фанкойл средненапорный</v>
          </cell>
          <cell r="C2752">
            <v>0</v>
          </cell>
          <cell r="D2752">
            <v>0</v>
          </cell>
          <cell r="E2752"/>
        </row>
        <row r="2753">
          <cell r="A2753" t="str">
            <v>MKT3-V1200F</v>
          </cell>
          <cell r="B2753" t="str">
            <v>Канальный фанкойл средненапорный</v>
          </cell>
          <cell r="C2753">
            <v>0</v>
          </cell>
          <cell r="D2753">
            <v>0</v>
          </cell>
          <cell r="E2753"/>
        </row>
        <row r="2754">
          <cell r="A2754" t="str">
            <v>MKT3-V200</v>
          </cell>
          <cell r="B2754" t="str">
            <v>Канальный фанкойл средненапорный</v>
          </cell>
          <cell r="C2754">
            <v>0</v>
          </cell>
          <cell r="D2754">
            <v>0</v>
          </cell>
          <cell r="E2754"/>
        </row>
        <row r="2755">
          <cell r="A2755" t="str">
            <v>MKT3-V200F</v>
          </cell>
          <cell r="B2755" t="str">
            <v>Канальный фанкойл средненапорный</v>
          </cell>
          <cell r="C2755">
            <v>0</v>
          </cell>
          <cell r="D2755">
            <v>0</v>
          </cell>
          <cell r="E2755"/>
        </row>
        <row r="2756">
          <cell r="A2756" t="str">
            <v>MKT3-V300</v>
          </cell>
          <cell r="B2756" t="str">
            <v>Канальный фанкойл средненапорный</v>
          </cell>
          <cell r="C2756">
            <v>0</v>
          </cell>
          <cell r="D2756">
            <v>0</v>
          </cell>
          <cell r="E2756"/>
        </row>
        <row r="2757">
          <cell r="A2757" t="str">
            <v>MKT3-V300F</v>
          </cell>
          <cell r="B2757" t="str">
            <v>Канальный фанкойл средненапорный</v>
          </cell>
          <cell r="C2757">
            <v>0</v>
          </cell>
          <cell r="D2757">
            <v>0</v>
          </cell>
          <cell r="E2757"/>
        </row>
        <row r="2758">
          <cell r="A2758" t="str">
            <v>MKT3-V400</v>
          </cell>
          <cell r="B2758" t="str">
            <v>Канальный фанкойл средненапорный</v>
          </cell>
          <cell r="C2758">
            <v>0</v>
          </cell>
          <cell r="D2758">
            <v>0</v>
          </cell>
          <cell r="E2758"/>
        </row>
        <row r="2759">
          <cell r="A2759" t="str">
            <v>MKT3-V400F</v>
          </cell>
          <cell r="B2759" t="str">
            <v>Канальный фанкойл средненапорный</v>
          </cell>
          <cell r="C2759">
            <v>0</v>
          </cell>
          <cell r="D2759">
            <v>0</v>
          </cell>
          <cell r="E2759"/>
        </row>
        <row r="2760">
          <cell r="A2760" t="str">
            <v>MKT3-V500</v>
          </cell>
          <cell r="B2760" t="str">
            <v>Канальный фанкойл средненапорный</v>
          </cell>
          <cell r="C2760">
            <v>0</v>
          </cell>
          <cell r="D2760">
            <v>0</v>
          </cell>
          <cell r="E2760"/>
        </row>
        <row r="2761">
          <cell r="A2761" t="str">
            <v>MKT3-V500F</v>
          </cell>
          <cell r="B2761" t="str">
            <v>Канальный фанкойл средненапорный</v>
          </cell>
          <cell r="C2761">
            <v>0</v>
          </cell>
          <cell r="D2761">
            <v>0</v>
          </cell>
          <cell r="E2761"/>
        </row>
        <row r="2762">
          <cell r="A2762" t="str">
            <v>MKT3-V600</v>
          </cell>
          <cell r="B2762" t="str">
            <v>Канальный фанкойл средненапорный</v>
          </cell>
          <cell r="C2762">
            <v>0</v>
          </cell>
          <cell r="D2762">
            <v>0</v>
          </cell>
          <cell r="E2762"/>
        </row>
        <row r="2763">
          <cell r="A2763" t="str">
            <v>MKT3-V600F</v>
          </cell>
          <cell r="B2763" t="str">
            <v>Канальный фанкойл средненапорный</v>
          </cell>
          <cell r="C2763">
            <v>0</v>
          </cell>
          <cell r="D2763">
            <v>0</v>
          </cell>
          <cell r="E2763"/>
        </row>
        <row r="2764">
          <cell r="A2764" t="str">
            <v>MKT3-V800</v>
          </cell>
          <cell r="B2764" t="str">
            <v>Канальный фанкойл средненапорный</v>
          </cell>
          <cell r="C2764">
            <v>0</v>
          </cell>
          <cell r="D2764">
            <v>0</v>
          </cell>
          <cell r="E2764"/>
        </row>
        <row r="2765">
          <cell r="A2765" t="str">
            <v>MKT3-V800F</v>
          </cell>
          <cell r="B2765" t="str">
            <v>Канальный фанкойл средненапорный</v>
          </cell>
          <cell r="C2765">
            <v>0</v>
          </cell>
          <cell r="D2765">
            <v>0</v>
          </cell>
          <cell r="E2765"/>
        </row>
        <row r="2766">
          <cell r="A2766" t="str">
            <v>MKT3H-1000G70A</v>
          </cell>
          <cell r="B2766" t="str">
            <v>Фанкойл</v>
          </cell>
          <cell r="C2766">
            <v>0</v>
          </cell>
          <cell r="D2766">
            <v>0</v>
          </cell>
          <cell r="E2766"/>
        </row>
        <row r="2767">
          <cell r="A2767" t="str">
            <v>MKT3H-1200G70A</v>
          </cell>
          <cell r="B2767" t="str">
            <v>Фанкойл</v>
          </cell>
          <cell r="C2767">
            <v>0</v>
          </cell>
          <cell r="D2767">
            <v>0</v>
          </cell>
          <cell r="E2767"/>
        </row>
        <row r="2768">
          <cell r="A2768" t="str">
            <v>MKT3H-1400G70A</v>
          </cell>
          <cell r="B2768" t="str">
            <v>Фанкойл</v>
          </cell>
          <cell r="C2768">
            <v>0</v>
          </cell>
          <cell r="D2768">
            <v>0</v>
          </cell>
          <cell r="E2768"/>
        </row>
        <row r="2769">
          <cell r="A2769" t="str">
            <v>MKT3H-1600G100A</v>
          </cell>
          <cell r="B2769" t="str">
            <v>Фанкойл</v>
          </cell>
          <cell r="C2769">
            <v>0</v>
          </cell>
          <cell r="D2769">
            <v>0</v>
          </cell>
          <cell r="E2769"/>
        </row>
        <row r="2770">
          <cell r="A2770" t="str">
            <v>MKT3H-1800G100A</v>
          </cell>
          <cell r="B2770" t="str">
            <v>Фанкойл</v>
          </cell>
          <cell r="C2770">
            <v>0</v>
          </cell>
          <cell r="D2770">
            <v>0</v>
          </cell>
          <cell r="E2770"/>
        </row>
        <row r="2771">
          <cell r="A2771" t="str">
            <v>MKT3H-2200G100A</v>
          </cell>
          <cell r="B2771" t="str">
            <v>Фанкойл</v>
          </cell>
          <cell r="C2771">
            <v>0</v>
          </cell>
          <cell r="D2771">
            <v>0</v>
          </cell>
          <cell r="E2771"/>
        </row>
        <row r="2772">
          <cell r="A2772" t="str">
            <v>MKT3H-800G70A</v>
          </cell>
          <cell r="B2772" t="str">
            <v>Фанкойл</v>
          </cell>
          <cell r="C2772">
            <v>0</v>
          </cell>
          <cell r="D2772">
            <v>0</v>
          </cell>
          <cell r="E2772"/>
        </row>
        <row r="2773">
          <cell r="A2773" t="str">
            <v>MKT4-V1000</v>
          </cell>
          <cell r="B2773" t="str">
            <v>Канальный фанкойл средненапорный</v>
          </cell>
          <cell r="C2773">
            <v>0</v>
          </cell>
          <cell r="D2773">
            <v>0</v>
          </cell>
          <cell r="E2773"/>
        </row>
        <row r="2774">
          <cell r="A2774" t="str">
            <v>MKT4-V1200</v>
          </cell>
          <cell r="B2774" t="str">
            <v>Канальный фанкойл средненапорный</v>
          </cell>
          <cell r="C2774">
            <v>0</v>
          </cell>
          <cell r="D2774">
            <v>0</v>
          </cell>
          <cell r="E2774"/>
        </row>
        <row r="2775">
          <cell r="A2775" t="str">
            <v>MKT4-V200</v>
          </cell>
          <cell r="B2775" t="str">
            <v>Канальный фанкойл средненапорный</v>
          </cell>
          <cell r="C2775">
            <v>0</v>
          </cell>
          <cell r="D2775">
            <v>0</v>
          </cell>
          <cell r="E2775"/>
        </row>
        <row r="2776">
          <cell r="A2776" t="str">
            <v>MKT4-V300</v>
          </cell>
          <cell r="B2776" t="str">
            <v>Канальный фанкойл средненапорный</v>
          </cell>
          <cell r="C2776">
            <v>0</v>
          </cell>
          <cell r="D2776">
            <v>0</v>
          </cell>
          <cell r="E2776"/>
        </row>
        <row r="2777">
          <cell r="A2777" t="str">
            <v>MKT4-V400</v>
          </cell>
          <cell r="B2777" t="str">
            <v>Канальный фанкойл средненапорный</v>
          </cell>
          <cell r="C2777">
            <v>0</v>
          </cell>
          <cell r="D2777">
            <v>0</v>
          </cell>
          <cell r="E2777"/>
        </row>
        <row r="2778">
          <cell r="A2778" t="str">
            <v>MKT4-V500</v>
          </cell>
          <cell r="B2778" t="str">
            <v>Канальный фанкойл средненапорный</v>
          </cell>
          <cell r="C2778">
            <v>0</v>
          </cell>
          <cell r="D2778">
            <v>0</v>
          </cell>
          <cell r="E2778"/>
        </row>
        <row r="2779">
          <cell r="A2779" t="str">
            <v>MKT4-V600</v>
          </cell>
          <cell r="B2779" t="str">
            <v>Канальный фанкойл средненапорный</v>
          </cell>
          <cell r="C2779">
            <v>0</v>
          </cell>
          <cell r="D2779">
            <v>0</v>
          </cell>
          <cell r="E2779"/>
        </row>
        <row r="2780">
          <cell r="A2780" t="str">
            <v>MKT4-V800</v>
          </cell>
          <cell r="B2780" t="str">
            <v>Канальный фанкойл средненапорный</v>
          </cell>
          <cell r="C2780">
            <v>0</v>
          </cell>
          <cell r="D2780">
            <v>0</v>
          </cell>
          <cell r="E2780"/>
        </row>
        <row r="2781">
          <cell r="A2781">
            <v>104.90005960000001</v>
          </cell>
          <cell r="B2781" t="str">
            <v>3-х ходовой клапан с приводом для бойлера</v>
          </cell>
          <cell r="C2781">
            <v>0</v>
          </cell>
          <cell r="D2781">
            <v>0</v>
          </cell>
          <cell r="E2781">
            <v>7743</v>
          </cell>
        </row>
        <row r="2782">
          <cell r="A2782" t="str">
            <v>104.9000596-136</v>
          </cell>
          <cell r="B2782" t="str">
            <v>Комплект 3-х ходовой клапан с приводом + датчик бойлера NTC 50кОм</v>
          </cell>
          <cell r="C2782">
            <v>0</v>
          </cell>
          <cell r="D2782">
            <v>0</v>
          </cell>
          <cell r="E2782">
            <v>8010</v>
          </cell>
        </row>
        <row r="2783">
          <cell r="A2783">
            <v>105.90001650000001</v>
          </cell>
          <cell r="B2783" t="str">
            <v>Датчик уличный NTC 10кОм  для электрокотла</v>
          </cell>
          <cell r="C2783">
            <v>0</v>
          </cell>
          <cell r="D2783">
            <v>0</v>
          </cell>
          <cell r="E2783">
            <v>1071</v>
          </cell>
        </row>
        <row r="2784">
          <cell r="A2784" t="str">
            <v>105.9000165-1</v>
          </cell>
          <cell r="B2784" t="str">
            <v>Датчик бойлера NTC 50кОм  для электрокотла</v>
          </cell>
          <cell r="C2784">
            <v>0</v>
          </cell>
          <cell r="D2784">
            <v>0</v>
          </cell>
          <cell r="E2784">
            <v>1071</v>
          </cell>
        </row>
        <row r="2785">
          <cell r="A2785" t="str">
            <v>ANTEI RIB-300</v>
          </cell>
          <cell r="B2785" t="str">
            <v xml:space="preserve">Источник бесперебойного питания Kentatsu ANTEI RIB </v>
          </cell>
          <cell r="C2785">
            <v>0</v>
          </cell>
          <cell r="D2785">
            <v>0</v>
          </cell>
          <cell r="E2785">
            <v>9299</v>
          </cell>
        </row>
        <row r="2786">
          <cell r="A2786" t="str">
            <v>ANTEI RIB-3000</v>
          </cell>
          <cell r="B2786" t="str">
            <v xml:space="preserve">Источник бесперебойного питания Kentatsu ANTEI RIB </v>
          </cell>
          <cell r="C2786">
            <v>0</v>
          </cell>
          <cell r="D2786">
            <v>0</v>
          </cell>
          <cell r="E2786">
            <v>52599</v>
          </cell>
        </row>
        <row r="2787">
          <cell r="A2787" t="str">
            <v>ANTEI RIB-600</v>
          </cell>
          <cell r="B2787" t="str">
            <v xml:space="preserve">Источник бесперебойного питания Kentatsu ANTEI RIB </v>
          </cell>
          <cell r="C2787">
            <v>0</v>
          </cell>
          <cell r="D2787">
            <v>0</v>
          </cell>
          <cell r="E2787">
            <v>11499</v>
          </cell>
        </row>
        <row r="2788">
          <cell r="A2788" t="str">
            <v>FVT-08-100 Антиобледенитель</v>
          </cell>
          <cell r="B2788" t="str">
            <v>Коаксиальный комплект</v>
          </cell>
          <cell r="C2788">
            <v>0</v>
          </cell>
          <cell r="D2788">
            <v>0</v>
          </cell>
          <cell r="E2788"/>
        </row>
        <row r="2789">
          <cell r="A2789" t="str">
            <v>G20</v>
          </cell>
          <cell r="B2789" t="str">
            <v>Датчик уличный NTC 10кОм  для Kobold S</v>
          </cell>
          <cell r="C2789">
            <v>0</v>
          </cell>
          <cell r="D2789">
            <v>0</v>
          </cell>
          <cell r="E2789">
            <v>4287</v>
          </cell>
        </row>
        <row r="2790">
          <cell r="A2790" t="str">
            <v>Kobold PRO-05</v>
          </cell>
          <cell r="B2790" t="str">
            <v>Чугунный газовый котел с атмосферной горелкой</v>
          </cell>
          <cell r="C2790">
            <v>0</v>
          </cell>
          <cell r="D2790">
            <v>0</v>
          </cell>
          <cell r="E2790"/>
        </row>
        <row r="2791">
          <cell r="A2791" t="str">
            <v>Kobold PRO-06</v>
          </cell>
          <cell r="B2791" t="str">
            <v>Чугунный газовый котел с атмосферной горелкой</v>
          </cell>
          <cell r="C2791">
            <v>0</v>
          </cell>
          <cell r="D2791">
            <v>0</v>
          </cell>
          <cell r="E2791"/>
        </row>
        <row r="2792">
          <cell r="A2792" t="str">
            <v>Kobold PRO-07</v>
          </cell>
          <cell r="B2792" t="str">
            <v>Чугунный газовый котел с атмосферной горелкой</v>
          </cell>
          <cell r="C2792">
            <v>0</v>
          </cell>
          <cell r="D2792">
            <v>0</v>
          </cell>
          <cell r="E2792"/>
        </row>
        <row r="2793">
          <cell r="A2793" t="str">
            <v>Kobold PRO-08</v>
          </cell>
          <cell r="B2793" t="str">
            <v>Котел чугунный с атмосферной газовой горелкой</v>
          </cell>
          <cell r="C2793">
            <v>0</v>
          </cell>
          <cell r="D2793">
            <v>0</v>
          </cell>
          <cell r="E2793"/>
        </row>
        <row r="2794">
          <cell r="A2794" t="str">
            <v>Kobold PRO-09</v>
          </cell>
          <cell r="B2794" t="str">
            <v>Котел чугунный с атмосферной газовой горелкой</v>
          </cell>
          <cell r="C2794">
            <v>0</v>
          </cell>
          <cell r="D2794">
            <v>0</v>
          </cell>
          <cell r="E2794"/>
        </row>
        <row r="2795">
          <cell r="A2795" t="str">
            <v>Kobold PRO-10</v>
          </cell>
          <cell r="B2795" t="str">
            <v>Котел чугунный с атмосферной газовой горелкой</v>
          </cell>
          <cell r="C2795">
            <v>0</v>
          </cell>
          <cell r="D2795">
            <v>0</v>
          </cell>
          <cell r="E2795"/>
        </row>
        <row r="2796">
          <cell r="A2796" t="str">
            <v>Kobold PRO-11</v>
          </cell>
          <cell r="B2796" t="str">
            <v>Котел чугунный с атмосферной газовой горелкой</v>
          </cell>
          <cell r="C2796">
            <v>0</v>
          </cell>
          <cell r="D2796">
            <v>0</v>
          </cell>
          <cell r="E2796"/>
        </row>
        <row r="2797">
          <cell r="A2797" t="str">
            <v>Kobold PRO-12</v>
          </cell>
          <cell r="B2797" t="str">
            <v>Котел чугунный с атмосферной газовой горелкой</v>
          </cell>
          <cell r="C2797">
            <v>0</v>
          </cell>
          <cell r="D2797">
            <v>0</v>
          </cell>
          <cell r="E2797"/>
        </row>
        <row r="2798">
          <cell r="A2798" t="str">
            <v>Kobold PRO-13</v>
          </cell>
          <cell r="B2798" t="str">
            <v>Котел чугунный с атмосферной газовой горелкой</v>
          </cell>
          <cell r="C2798">
            <v>0</v>
          </cell>
          <cell r="D2798">
            <v>0</v>
          </cell>
          <cell r="E2798"/>
        </row>
        <row r="2799">
          <cell r="A2799" t="str">
            <v>Kobold PRO-14</v>
          </cell>
          <cell r="B2799" t="str">
            <v>Котел чугунный с атмосферной газовой горелкой</v>
          </cell>
          <cell r="C2799">
            <v>0</v>
          </cell>
          <cell r="D2799">
            <v>0</v>
          </cell>
          <cell r="E2799"/>
        </row>
        <row r="2800">
          <cell r="A2800" t="str">
            <v>Kobold PRO-15</v>
          </cell>
          <cell r="B2800" t="str">
            <v>Котел чугунный с атмосферной газовой горелкой</v>
          </cell>
          <cell r="C2800">
            <v>0</v>
          </cell>
          <cell r="D2800">
            <v>0</v>
          </cell>
          <cell r="E2800"/>
        </row>
        <row r="2801">
          <cell r="A2801" t="str">
            <v>Kobold PRO-16</v>
          </cell>
          <cell r="B2801" t="str">
            <v>Котел чугунный с атмосферной газовой горелкой</v>
          </cell>
          <cell r="C2801">
            <v>0</v>
          </cell>
          <cell r="D2801">
            <v>0</v>
          </cell>
          <cell r="E2801"/>
        </row>
        <row r="2802">
          <cell r="A2802" t="str">
            <v>Kobold S-03</v>
          </cell>
          <cell r="B2802" t="str">
            <v>Чугунный газовый котел с атмосферной горелкой и встроенной автоматикой</v>
          </cell>
          <cell r="C2802">
            <v>0</v>
          </cell>
          <cell r="D2802">
            <v>0</v>
          </cell>
          <cell r="E2802">
            <v>123499</v>
          </cell>
        </row>
        <row r="2803">
          <cell r="A2803" t="str">
            <v>Kobold S-04</v>
          </cell>
          <cell r="B2803" t="str">
            <v>Чугунный газовый котел с атмосферной горелкой</v>
          </cell>
          <cell r="C2803">
            <v>0</v>
          </cell>
          <cell r="D2803">
            <v>0</v>
          </cell>
          <cell r="E2803">
            <v>144099</v>
          </cell>
        </row>
        <row r="2804">
          <cell r="A2804" t="str">
            <v>Kobold S-05</v>
          </cell>
          <cell r="B2804" t="str">
            <v>Чугунный газовый котел с атмосферной горелкой</v>
          </cell>
          <cell r="C2804">
            <v>0</v>
          </cell>
          <cell r="D2804">
            <v>0</v>
          </cell>
          <cell r="E2804">
            <v>164599</v>
          </cell>
        </row>
        <row r="2805">
          <cell r="A2805" t="str">
            <v>Kobold S-06</v>
          </cell>
          <cell r="B2805" t="str">
            <v>Чугунный газовый котел с атмосферной горелкой</v>
          </cell>
          <cell r="C2805">
            <v>0</v>
          </cell>
          <cell r="D2805">
            <v>0</v>
          </cell>
          <cell r="E2805">
            <v>185199</v>
          </cell>
        </row>
        <row r="2806">
          <cell r="A2806" t="str">
            <v>Kobold S-07</v>
          </cell>
          <cell r="B2806" t="str">
            <v>Чугунный газовый котел с атмосферной горелкой</v>
          </cell>
          <cell r="C2806">
            <v>0</v>
          </cell>
          <cell r="D2806">
            <v>0</v>
          </cell>
          <cell r="E2806">
            <v>205799</v>
          </cell>
        </row>
        <row r="2807">
          <cell r="A2807" t="str">
            <v>MAX-09</v>
          </cell>
          <cell r="B2807" t="str">
            <v>Твердотопливный чугунный котел</v>
          </cell>
          <cell r="C2807">
            <v>0</v>
          </cell>
          <cell r="D2807">
            <v>0</v>
          </cell>
          <cell r="E2807">
            <v>313099</v>
          </cell>
        </row>
        <row r="2808">
          <cell r="A2808" t="str">
            <v>MAX-M-03</v>
          </cell>
          <cell r="B2808" t="str">
            <v>Твердотопливный чугунный котел</v>
          </cell>
          <cell r="C2808">
            <v>0</v>
          </cell>
          <cell r="D2808">
            <v>0</v>
          </cell>
          <cell r="E2808">
            <v>103099</v>
          </cell>
        </row>
        <row r="2809">
          <cell r="A2809" t="str">
            <v>MAX-M-04</v>
          </cell>
          <cell r="B2809" t="str">
            <v>Твердотопливный чугунный котел</v>
          </cell>
          <cell r="C2809">
            <v>0</v>
          </cell>
          <cell r="D2809">
            <v>0</v>
          </cell>
          <cell r="E2809">
            <v>125499</v>
          </cell>
        </row>
        <row r="2810">
          <cell r="A2810" t="str">
            <v>MAX-M-05</v>
          </cell>
          <cell r="B2810" t="str">
            <v>Твердотопливный чугунный котел</v>
          </cell>
          <cell r="C2810">
            <v>0</v>
          </cell>
          <cell r="D2810">
            <v>0</v>
          </cell>
          <cell r="E2810">
            <v>143699</v>
          </cell>
        </row>
        <row r="2811">
          <cell r="A2811" t="str">
            <v>MAX-M-06</v>
          </cell>
          <cell r="B2811" t="str">
            <v>Твердотопливный чугунный котел</v>
          </cell>
          <cell r="C2811">
            <v>0</v>
          </cell>
          <cell r="D2811">
            <v>0</v>
          </cell>
          <cell r="E2811">
            <v>162899</v>
          </cell>
        </row>
        <row r="2812">
          <cell r="A2812" t="str">
            <v>MAX-M-07</v>
          </cell>
          <cell r="B2812" t="str">
            <v>Твердотопливный чугунный котел</v>
          </cell>
          <cell r="C2812">
            <v>0</v>
          </cell>
          <cell r="D2812">
            <v>0</v>
          </cell>
          <cell r="E2812">
            <v>193999</v>
          </cell>
        </row>
        <row r="2813">
          <cell r="A2813" t="str">
            <v>MAX-M-08</v>
          </cell>
          <cell r="B2813" t="str">
            <v>Твердотопливный чугунный котел</v>
          </cell>
          <cell r="C2813">
            <v>0</v>
          </cell>
          <cell r="D2813">
            <v>0</v>
          </cell>
          <cell r="E2813">
            <v>247199</v>
          </cell>
        </row>
        <row r="2814">
          <cell r="A2814" t="str">
            <v>MAX-M-10</v>
          </cell>
          <cell r="B2814" t="str">
            <v>Твердотопливный чугунный котел</v>
          </cell>
          <cell r="C2814">
            <v>0</v>
          </cell>
          <cell r="D2814">
            <v>0</v>
          </cell>
          <cell r="E2814">
            <v>275999</v>
          </cell>
        </row>
        <row r="2815">
          <cell r="A2815" t="str">
            <v>Max-10</v>
          </cell>
          <cell r="B2815" t="str">
            <v>Твердотопливный чугунный котел</v>
          </cell>
          <cell r="C2815">
            <v>0</v>
          </cell>
          <cell r="D2815">
            <v>0</v>
          </cell>
          <cell r="E2815">
            <v>338299</v>
          </cell>
        </row>
        <row r="2816">
          <cell r="A2816" t="str">
            <v>NOBBY BASE (E) 24-2CS</v>
          </cell>
          <cell r="B2816" t="str">
            <v>Котел настенный газовый с раздельным теплообменником</v>
          </cell>
          <cell r="C2816">
            <v>0</v>
          </cell>
          <cell r="D2816">
            <v>0</v>
          </cell>
          <cell r="E2816">
            <v>54099</v>
          </cell>
        </row>
        <row r="2817">
          <cell r="A2817" t="str">
            <v>NOBBY BASE (E) 28-2CS</v>
          </cell>
          <cell r="B2817" t="str">
            <v>Котел настенный газовый с раздельным теплообменником</v>
          </cell>
          <cell r="C2817">
            <v>0</v>
          </cell>
          <cell r="D2817">
            <v>0</v>
          </cell>
          <cell r="E2817">
            <v>62699</v>
          </cell>
        </row>
        <row r="2818">
          <cell r="A2818" t="str">
            <v>NOBBY BASE (E) 32-2CS</v>
          </cell>
          <cell r="B2818" t="str">
            <v>Котел настенный газовый с раздельным теплообменником</v>
          </cell>
          <cell r="C2818">
            <v>0</v>
          </cell>
          <cell r="D2818">
            <v>0</v>
          </cell>
          <cell r="E2818">
            <v>85499</v>
          </cell>
        </row>
        <row r="2819">
          <cell r="A2819" t="str">
            <v>NOBBY BASE (E) 36-2CS</v>
          </cell>
          <cell r="B2819" t="str">
            <v>Котел настенный газовый с раздельным теплообменником</v>
          </cell>
          <cell r="C2819">
            <v>0</v>
          </cell>
          <cell r="D2819">
            <v>0</v>
          </cell>
          <cell r="E2819">
            <v>85499</v>
          </cell>
        </row>
        <row r="2820">
          <cell r="A2820" t="str">
            <v>NOBBY BASE (E) 40-2CS</v>
          </cell>
          <cell r="B2820" t="str">
            <v>Котел настенный газовый с раздельным теплообменником</v>
          </cell>
          <cell r="C2820">
            <v>0</v>
          </cell>
          <cell r="D2820">
            <v>0</v>
          </cell>
          <cell r="E2820">
            <v>119599</v>
          </cell>
        </row>
        <row r="2821">
          <cell r="A2821" t="str">
            <v>NOBBY BASE (E) 44-2CS</v>
          </cell>
          <cell r="B2821" t="str">
            <v>Котел настенный газовый с раздельным теплообменником</v>
          </cell>
          <cell r="C2821">
            <v>0</v>
          </cell>
          <cell r="D2821">
            <v>0</v>
          </cell>
          <cell r="E2821">
            <v>119599</v>
          </cell>
        </row>
        <row r="2822">
          <cell r="A2822" t="str">
            <v>NOBBY BASE (E) 50-2CS</v>
          </cell>
          <cell r="B2822" t="str">
            <v>Котел настенный газовый с раздельным теплообменником</v>
          </cell>
          <cell r="C2822">
            <v>0</v>
          </cell>
          <cell r="D2822">
            <v>0</v>
          </cell>
          <cell r="E2822">
            <v>119599</v>
          </cell>
        </row>
        <row r="2823">
          <cell r="A2823" t="str">
            <v>NOBBY BASE (E)/(T) 10-2CS</v>
          </cell>
          <cell r="B2823" t="str">
            <v>Котел настенный газовый двухконтурный с раздельными теплообменниками</v>
          </cell>
          <cell r="C2823">
            <v>0</v>
          </cell>
          <cell r="D2823">
            <v>0</v>
          </cell>
          <cell r="E2823"/>
        </row>
        <row r="2824">
          <cell r="A2824" t="str">
            <v>NOBBY BASE (E)/(T) 12-2CS</v>
          </cell>
          <cell r="B2824" t="str">
            <v>Котел настенный газовый двухконтурный с раздельными теплообменниками</v>
          </cell>
          <cell r="C2824">
            <v>0</v>
          </cell>
          <cell r="D2824">
            <v>0</v>
          </cell>
          <cell r="E2824"/>
        </row>
        <row r="2825">
          <cell r="A2825" t="str">
            <v>NOBBY BASE (E)/(T) 14-2CS</v>
          </cell>
          <cell r="B2825" t="str">
            <v>Котел настенный газовый двухконтурный с раздельными теплообменниками</v>
          </cell>
          <cell r="C2825">
            <v>0</v>
          </cell>
          <cell r="D2825">
            <v>0</v>
          </cell>
          <cell r="E2825"/>
        </row>
        <row r="2826">
          <cell r="A2826" t="str">
            <v>NOBBY BASE (E)/(T) 16-2CS</v>
          </cell>
          <cell r="B2826" t="str">
            <v>Котел настенный газовый двухконтурный с раздельными теплообменниками</v>
          </cell>
          <cell r="C2826">
            <v>0</v>
          </cell>
          <cell r="D2826">
            <v>0</v>
          </cell>
          <cell r="E2826"/>
        </row>
        <row r="2827">
          <cell r="A2827" t="str">
            <v>NOBBY BASE (E)/(T) 18-2CS</v>
          </cell>
          <cell r="B2827" t="str">
            <v>Котел настенный газовый двухконтурный с раздельными теплообменниками</v>
          </cell>
          <cell r="C2827">
            <v>0</v>
          </cell>
          <cell r="D2827">
            <v>0</v>
          </cell>
          <cell r="E2827"/>
        </row>
        <row r="2828">
          <cell r="A2828" t="str">
            <v>NOBBY BASE (E)/(T) 20-2CS</v>
          </cell>
          <cell r="B2828" t="str">
            <v>Котел настенный газовый двухконтурный с раздельными теплообменниками</v>
          </cell>
          <cell r="C2828">
            <v>0</v>
          </cell>
          <cell r="D2828">
            <v>0</v>
          </cell>
          <cell r="E2828"/>
        </row>
        <row r="2829">
          <cell r="A2829" t="str">
            <v>NOBBY BASE (E)/(T) 24-2CS</v>
          </cell>
          <cell r="B2829" t="str">
            <v>Котел настенный газовый двухконтурный с раздельными теплообменниками</v>
          </cell>
          <cell r="C2829">
            <v>0</v>
          </cell>
          <cell r="D2829">
            <v>0</v>
          </cell>
          <cell r="E2829">
            <v>39499</v>
          </cell>
        </row>
        <row r="2830">
          <cell r="A2830" t="str">
            <v>NOBBY BASE (S) 24-CS</v>
          </cell>
          <cell r="B2830" t="str">
            <v>Настенный газовый котел</v>
          </cell>
          <cell r="C2830">
            <v>0</v>
          </cell>
          <cell r="D2830">
            <v>0</v>
          </cell>
          <cell r="E2830">
            <v>44999</v>
          </cell>
        </row>
        <row r="2831">
          <cell r="A2831" t="str">
            <v>NOBBY BASE (S) 28-CS</v>
          </cell>
          <cell r="B2831" t="str">
            <v>Настенный газовый котел</v>
          </cell>
          <cell r="C2831">
            <v>0</v>
          </cell>
          <cell r="D2831">
            <v>0</v>
          </cell>
          <cell r="E2831">
            <v>48999</v>
          </cell>
        </row>
        <row r="2832">
          <cell r="A2832" t="str">
            <v>NOBBY BASE (S) 32-CS</v>
          </cell>
          <cell r="B2832" t="str">
            <v>Настенный газовый котел</v>
          </cell>
          <cell r="C2832">
            <v>0</v>
          </cell>
          <cell r="D2832">
            <v>0</v>
          </cell>
          <cell r="E2832">
            <v>72599</v>
          </cell>
        </row>
        <row r="2833">
          <cell r="A2833" t="str">
            <v>NOBBY BASE (S) 36-CS</v>
          </cell>
          <cell r="B2833" t="str">
            <v>Настенный газовый котел</v>
          </cell>
          <cell r="C2833">
            <v>0</v>
          </cell>
          <cell r="D2833">
            <v>0</v>
          </cell>
          <cell r="E2833">
            <v>72599</v>
          </cell>
        </row>
        <row r="2834">
          <cell r="A2834" t="str">
            <v>NOBBY BASE (S) 40-CS</v>
          </cell>
          <cell r="B2834" t="str">
            <v>Настенный газовый котел</v>
          </cell>
          <cell r="C2834">
            <v>0</v>
          </cell>
          <cell r="D2834">
            <v>0</v>
          </cell>
          <cell r="E2834">
            <v>104499</v>
          </cell>
        </row>
        <row r="2835">
          <cell r="A2835" t="str">
            <v>NOBBY BASE (S) 44-CS</v>
          </cell>
          <cell r="B2835" t="str">
            <v>Настенный газовый котел</v>
          </cell>
          <cell r="C2835">
            <v>0</v>
          </cell>
          <cell r="D2835">
            <v>0</v>
          </cell>
          <cell r="E2835">
            <v>97999</v>
          </cell>
        </row>
        <row r="2836">
          <cell r="A2836" t="str">
            <v>NOBBY BASE (S) 50-CS</v>
          </cell>
          <cell r="B2836" t="str">
            <v>Настенный газовый котел</v>
          </cell>
          <cell r="C2836">
            <v>0</v>
          </cell>
          <cell r="D2836">
            <v>0</v>
          </cell>
          <cell r="E2836">
            <v>104499</v>
          </cell>
        </row>
        <row r="2837">
          <cell r="A2837" t="str">
            <v>NOBBY BASE (S)/(E) 24-CS</v>
          </cell>
          <cell r="B2837" t="str">
            <v>Настенный газовый котел</v>
          </cell>
          <cell r="C2837">
            <v>0</v>
          </cell>
          <cell r="D2837">
            <v>0</v>
          </cell>
          <cell r="E2837">
            <v>55099</v>
          </cell>
        </row>
        <row r="2838">
          <cell r="A2838" t="str">
            <v>NOBBY BASE (S)/(E) 28-CS</v>
          </cell>
          <cell r="B2838" t="str">
            <v>Настенный газовый котел</v>
          </cell>
          <cell r="C2838">
            <v>0</v>
          </cell>
          <cell r="D2838">
            <v>0</v>
          </cell>
          <cell r="E2838">
            <v>63899</v>
          </cell>
        </row>
        <row r="2839">
          <cell r="A2839" t="str">
            <v>NOBBY BASE (S)/(E) 32-CS</v>
          </cell>
          <cell r="B2839" t="str">
            <v>Настенный газовый котел</v>
          </cell>
          <cell r="C2839">
            <v>0</v>
          </cell>
          <cell r="D2839">
            <v>0</v>
          </cell>
          <cell r="E2839">
            <v>89999</v>
          </cell>
        </row>
        <row r="2840">
          <cell r="A2840" t="str">
            <v>NOBBY BASE (S)/(E) 36-CS</v>
          </cell>
          <cell r="B2840" t="str">
            <v>Настенный газовый котел</v>
          </cell>
          <cell r="C2840">
            <v>0</v>
          </cell>
          <cell r="D2840">
            <v>0</v>
          </cell>
          <cell r="E2840">
            <v>89999</v>
          </cell>
        </row>
        <row r="2841">
          <cell r="A2841" t="str">
            <v>NOBBY BASE (S)/(E) 40-CS</v>
          </cell>
          <cell r="B2841" t="str">
            <v>Настенный газовый котел</v>
          </cell>
          <cell r="C2841">
            <v>0</v>
          </cell>
          <cell r="D2841">
            <v>0</v>
          </cell>
          <cell r="E2841">
            <v>116099</v>
          </cell>
        </row>
        <row r="2842">
          <cell r="A2842" t="str">
            <v>NOBBY BASE (S)/(E) 44-CS</v>
          </cell>
          <cell r="B2842" t="str">
            <v>Настенный газовый котел</v>
          </cell>
          <cell r="C2842">
            <v>0</v>
          </cell>
          <cell r="D2842">
            <v>0</v>
          </cell>
          <cell r="E2842">
            <v>113999</v>
          </cell>
        </row>
        <row r="2843">
          <cell r="A2843" t="str">
            <v>NOBBY BASE (S)/(E) 50-CS</v>
          </cell>
          <cell r="B2843" t="str">
            <v>Настенный газовый котел</v>
          </cell>
          <cell r="C2843">
            <v>0</v>
          </cell>
          <cell r="D2843">
            <v>0</v>
          </cell>
          <cell r="E2843">
            <v>116099</v>
          </cell>
        </row>
        <row r="2844">
          <cell r="A2844" t="str">
            <v>NOBBY BASE (S)/(E)/(T) 10-CS</v>
          </cell>
          <cell r="B2844" t="str">
            <v>Настенный газовый одноконтурный котел отопления с возможностью подключения бойлера косвенного нагрева</v>
          </cell>
          <cell r="C2844">
            <v>0</v>
          </cell>
          <cell r="D2844">
            <v>0</v>
          </cell>
          <cell r="E2844"/>
        </row>
        <row r="2845">
          <cell r="A2845" t="str">
            <v>NOBBY BASE (S)/(E)/(T) 12-CS</v>
          </cell>
          <cell r="B2845" t="str">
            <v>Настенный газовый одноконтурный котел отопления с возможностью подключения бойлера косвенного нагрева</v>
          </cell>
          <cell r="C2845">
            <v>0</v>
          </cell>
          <cell r="D2845">
            <v>0</v>
          </cell>
          <cell r="E2845"/>
        </row>
        <row r="2846">
          <cell r="A2846" t="str">
            <v>NOBBY BASE (S)/(E)/(T) 14-CS</v>
          </cell>
          <cell r="B2846" t="str">
            <v>Настенный газовый одноконтурный котел отопления с возможностью подключения бойлера косвенного нагрева</v>
          </cell>
          <cell r="C2846">
            <v>0</v>
          </cell>
          <cell r="D2846">
            <v>0</v>
          </cell>
          <cell r="E2846"/>
        </row>
        <row r="2847">
          <cell r="A2847" t="str">
            <v>NOBBY BASE (S)/(E)/(T) 16-CS</v>
          </cell>
          <cell r="B2847" t="str">
            <v>Настенный газовый одноконтурный котел отопления с возможностью подключения бойлера косвенного нагрева</v>
          </cell>
          <cell r="C2847">
            <v>0</v>
          </cell>
          <cell r="D2847">
            <v>0</v>
          </cell>
          <cell r="E2847"/>
        </row>
        <row r="2848">
          <cell r="A2848" t="str">
            <v>NOBBY BASE (S)/(E)/(T) 18-CS</v>
          </cell>
          <cell r="B2848" t="str">
            <v>Настенный газовый одноконтурный котел отопления с возможностью подключения бойлера косвенного нагрева</v>
          </cell>
          <cell r="C2848">
            <v>0</v>
          </cell>
          <cell r="D2848">
            <v>0</v>
          </cell>
          <cell r="E2848"/>
        </row>
        <row r="2849">
          <cell r="A2849" t="str">
            <v>NOBBY BASE (S)/(E)/(T) 20-CS</v>
          </cell>
          <cell r="B2849" t="str">
            <v>Настенный газовый одноконтурный котел отопления с возможностью подключения бойлера косвенного нагрева</v>
          </cell>
          <cell r="C2849">
            <v>0</v>
          </cell>
          <cell r="D2849">
            <v>0</v>
          </cell>
          <cell r="E2849"/>
        </row>
        <row r="2850">
          <cell r="A2850" t="str">
            <v>NOBBY BASE (S)/(E)/(T) 24-CS</v>
          </cell>
          <cell r="B2850" t="str">
            <v>Настенный газовый одноконтурный котел отопления с возможностью подключения бойлера косвенного нагрева</v>
          </cell>
          <cell r="C2850">
            <v>0</v>
          </cell>
          <cell r="D2850">
            <v>0</v>
          </cell>
          <cell r="E2850">
            <v>38299</v>
          </cell>
        </row>
        <row r="2851">
          <cell r="A2851" t="str">
            <v>NOBBY BASE 24-2CS</v>
          </cell>
          <cell r="B2851" t="str">
            <v>Котел настенный газовый с раздельным теплообменником</v>
          </cell>
          <cell r="C2851">
            <v>0</v>
          </cell>
          <cell r="D2851">
            <v>0</v>
          </cell>
          <cell r="E2851">
            <v>43299</v>
          </cell>
        </row>
        <row r="2852">
          <cell r="A2852" t="str">
            <v>NOBBY BASE 28-2CS</v>
          </cell>
          <cell r="B2852" t="str">
            <v>Котел настенный газовый с раздельным теплообменником</v>
          </cell>
          <cell r="C2852">
            <v>0</v>
          </cell>
          <cell r="D2852">
            <v>0</v>
          </cell>
          <cell r="E2852">
            <v>51799</v>
          </cell>
        </row>
        <row r="2853">
          <cell r="A2853" t="str">
            <v>NOBBY BASE 32-2CS</v>
          </cell>
          <cell r="B2853" t="str">
            <v>Котел настенный газовый с раздельным теплообменником</v>
          </cell>
          <cell r="C2853">
            <v>0</v>
          </cell>
          <cell r="D2853">
            <v>0</v>
          </cell>
          <cell r="E2853">
            <v>72599</v>
          </cell>
        </row>
        <row r="2854">
          <cell r="A2854" t="str">
            <v>NOBBY BASE 36-2CS</v>
          </cell>
          <cell r="B2854" t="str">
            <v>Котел настенный газовый с раздельным теплообменником</v>
          </cell>
          <cell r="C2854">
            <v>0</v>
          </cell>
          <cell r="D2854">
            <v>0</v>
          </cell>
          <cell r="E2854">
            <v>72599</v>
          </cell>
        </row>
        <row r="2855">
          <cell r="A2855" t="str">
            <v>NOBBY BASE 40-2CS</v>
          </cell>
          <cell r="B2855" t="str">
            <v>Котел настенный газовый с раздельным теплообменником</v>
          </cell>
          <cell r="C2855">
            <v>0</v>
          </cell>
          <cell r="D2855">
            <v>0</v>
          </cell>
          <cell r="E2855">
            <v>100299</v>
          </cell>
        </row>
        <row r="2856">
          <cell r="A2856" t="str">
            <v>NOBBY BASE 44-2CS</v>
          </cell>
          <cell r="B2856" t="str">
            <v>Котел настенный газовый с раздельным теплообменником</v>
          </cell>
          <cell r="C2856">
            <v>0</v>
          </cell>
          <cell r="D2856">
            <v>0</v>
          </cell>
          <cell r="E2856">
            <v>100299</v>
          </cell>
        </row>
        <row r="2857">
          <cell r="A2857" t="str">
            <v>NOBBY BASE 50-2CS</v>
          </cell>
          <cell r="B2857" t="str">
            <v>Котел настенный газовый с раздельным теплообменником</v>
          </cell>
          <cell r="C2857">
            <v>0</v>
          </cell>
          <cell r="D2857">
            <v>0</v>
          </cell>
          <cell r="E2857">
            <v>107399</v>
          </cell>
        </row>
        <row r="2858">
          <cell r="A2858" t="str">
            <v>NOBBY BASE ATMO (E) 24-2OC</v>
          </cell>
          <cell r="B2858" t="str">
            <v>Котел настенный газовый с раздельным теплообменником</v>
          </cell>
          <cell r="C2858">
            <v>0</v>
          </cell>
          <cell r="D2858">
            <v>0</v>
          </cell>
          <cell r="E2858">
            <v>55099</v>
          </cell>
        </row>
        <row r="2859">
          <cell r="A2859" t="str">
            <v>NOBBY BASE ATMO (E) 28-2OC</v>
          </cell>
          <cell r="B2859" t="str">
            <v>Котел настенный газовый с раздельным теплообменником</v>
          </cell>
          <cell r="C2859">
            <v>0</v>
          </cell>
          <cell r="D2859">
            <v>0</v>
          </cell>
          <cell r="E2859">
            <v>63799</v>
          </cell>
        </row>
        <row r="2860">
          <cell r="A2860" t="str">
            <v>NOBBY BASE ATMO (E) 32-2OC</v>
          </cell>
          <cell r="B2860" t="str">
            <v>Котел настенный газовый с раздельным теплообменником</v>
          </cell>
          <cell r="C2860">
            <v>0</v>
          </cell>
          <cell r="D2860">
            <v>0</v>
          </cell>
          <cell r="E2860">
            <v>78399</v>
          </cell>
        </row>
        <row r="2861">
          <cell r="A2861" t="str">
            <v>NOBBY BASE ATMO (S) 24-OC</v>
          </cell>
          <cell r="B2861" t="str">
            <v>Котел настенный газовый с раздельным теплообменником</v>
          </cell>
          <cell r="C2861">
            <v>0</v>
          </cell>
          <cell r="D2861">
            <v>0</v>
          </cell>
          <cell r="E2861">
            <v>43499</v>
          </cell>
        </row>
        <row r="2862">
          <cell r="A2862" t="str">
            <v>NOBBY BASE ATMO (S) 28-OC</v>
          </cell>
          <cell r="B2862" t="str">
            <v>Котел настенный газовый с раздельным теплообменником</v>
          </cell>
          <cell r="C2862">
            <v>0</v>
          </cell>
          <cell r="D2862">
            <v>0</v>
          </cell>
          <cell r="E2862">
            <v>49599</v>
          </cell>
        </row>
        <row r="2863">
          <cell r="A2863" t="str">
            <v>NOBBY BASE ATMO (S) 32-OC</v>
          </cell>
          <cell r="B2863" t="str">
            <v>Котел настенный газовый с раздельным теплообменником</v>
          </cell>
          <cell r="C2863">
            <v>0</v>
          </cell>
          <cell r="D2863">
            <v>0</v>
          </cell>
          <cell r="E2863">
            <v>60999</v>
          </cell>
        </row>
        <row r="2864">
          <cell r="A2864" t="str">
            <v>NOBBY BASE ATMO (S)/(E) 24-OC</v>
          </cell>
          <cell r="B2864" t="str">
            <v>Котел настенный газовый с раздельным теплообменником</v>
          </cell>
          <cell r="C2864">
            <v>0</v>
          </cell>
          <cell r="D2864">
            <v>0</v>
          </cell>
          <cell r="E2864">
            <v>53999</v>
          </cell>
        </row>
        <row r="2865">
          <cell r="A2865" t="str">
            <v>NOBBY BASE ATMO (S)/(E) 28-OC</v>
          </cell>
          <cell r="B2865" t="str">
            <v>Котел настенный газовый с раздельным теплообменником</v>
          </cell>
          <cell r="C2865">
            <v>0</v>
          </cell>
          <cell r="D2865">
            <v>0</v>
          </cell>
          <cell r="E2865">
            <v>66799</v>
          </cell>
        </row>
        <row r="2866">
          <cell r="A2866" t="str">
            <v>NOBBY BASE ATMO (S)/(E) 32-OC</v>
          </cell>
          <cell r="B2866" t="str">
            <v>Котел настенный газовый с раздельным теплообменником</v>
          </cell>
          <cell r="C2866">
            <v>0</v>
          </cell>
          <cell r="D2866">
            <v>0</v>
          </cell>
          <cell r="E2866">
            <v>72599</v>
          </cell>
        </row>
        <row r="2867">
          <cell r="A2867" t="str">
            <v>NOBBY BASE ATMO 24-2OC</v>
          </cell>
          <cell r="B2867" t="str">
            <v>Котел настенный газовый с раздельным теплообменником</v>
          </cell>
          <cell r="C2867">
            <v>0</v>
          </cell>
          <cell r="D2867">
            <v>0</v>
          </cell>
          <cell r="E2867">
            <v>44999</v>
          </cell>
        </row>
        <row r="2868">
          <cell r="A2868" t="str">
            <v>NOBBY BASE ATMO 28-2OC</v>
          </cell>
          <cell r="B2868" t="str">
            <v>Котел настенный газовый с раздельным теплообменником</v>
          </cell>
          <cell r="C2868">
            <v>0</v>
          </cell>
          <cell r="D2868">
            <v>0</v>
          </cell>
          <cell r="E2868">
            <v>50099</v>
          </cell>
        </row>
        <row r="2869">
          <cell r="A2869" t="str">
            <v>NOBBY BASE ATMO 32-2OC</v>
          </cell>
          <cell r="B2869" t="str">
            <v>Котел настенный газовый с раздельным теплообменником</v>
          </cell>
          <cell r="C2869">
            <v>0</v>
          </cell>
          <cell r="D2869">
            <v>0</v>
          </cell>
          <cell r="E2869">
            <v>58099</v>
          </cell>
        </row>
        <row r="2870">
          <cell r="A2870" t="str">
            <v>Nobby Balance Plus (S) 24-CS</v>
          </cell>
          <cell r="B2870" t="str">
            <v>Настенный газовый котел</v>
          </cell>
          <cell r="C2870">
            <v>0</v>
          </cell>
          <cell r="D2870">
            <v>0</v>
          </cell>
          <cell r="E2870">
            <v>44699</v>
          </cell>
        </row>
        <row r="2871">
          <cell r="A2871" t="str">
            <v>Nobby Balance Plus 12-2CS</v>
          </cell>
          <cell r="B2871" t="str">
            <v>Котел настенный газовый с раздельным теплообменником</v>
          </cell>
          <cell r="C2871">
            <v>0</v>
          </cell>
          <cell r="D2871">
            <v>0</v>
          </cell>
          <cell r="E2871">
            <v>45799</v>
          </cell>
        </row>
        <row r="2872">
          <cell r="A2872" t="str">
            <v>Nobby Balance Plus 18-2CS</v>
          </cell>
          <cell r="B2872" t="str">
            <v>Котел настенный газовый с раздельным теплообменником</v>
          </cell>
          <cell r="C2872">
            <v>0</v>
          </cell>
          <cell r="D2872">
            <v>0</v>
          </cell>
          <cell r="E2872">
            <v>45799</v>
          </cell>
        </row>
        <row r="2873">
          <cell r="A2873" t="str">
            <v>Nobby Balance Plus 24-2CS</v>
          </cell>
          <cell r="B2873" t="str">
            <v>Котел настенный газовый с раздельным теплообменником</v>
          </cell>
          <cell r="C2873">
            <v>0</v>
          </cell>
          <cell r="D2873">
            <v>0</v>
          </cell>
          <cell r="E2873">
            <v>46399</v>
          </cell>
        </row>
        <row r="2874">
          <cell r="A2874" t="str">
            <v>Nobby Electro KBC-16</v>
          </cell>
          <cell r="B2874" t="str">
            <v>Настенный электрический котел</v>
          </cell>
          <cell r="C2874">
            <v>0</v>
          </cell>
          <cell r="D2874">
            <v>0</v>
          </cell>
          <cell r="E2874">
            <v>38799</v>
          </cell>
        </row>
        <row r="2875">
          <cell r="A2875" t="str">
            <v>Nobby Electro KBC-20</v>
          </cell>
          <cell r="B2875" t="str">
            <v>Настенный электрический котел</v>
          </cell>
          <cell r="C2875">
            <v>0</v>
          </cell>
          <cell r="D2875">
            <v>0</v>
          </cell>
          <cell r="E2875">
            <v>40299</v>
          </cell>
        </row>
        <row r="2876">
          <cell r="A2876" t="str">
            <v>Nobby Electro KBC-23</v>
          </cell>
          <cell r="B2876" t="str">
            <v>Настенный электрический котел</v>
          </cell>
          <cell r="C2876">
            <v>0</v>
          </cell>
          <cell r="D2876">
            <v>0</v>
          </cell>
          <cell r="E2876">
            <v>42999</v>
          </cell>
        </row>
        <row r="2877">
          <cell r="A2877" t="str">
            <v>Nobby Electro KBC-26</v>
          </cell>
          <cell r="B2877" t="str">
            <v>Настенный электрический котел</v>
          </cell>
          <cell r="C2877">
            <v>0</v>
          </cell>
          <cell r="D2877">
            <v>0</v>
          </cell>
          <cell r="E2877">
            <v>43599</v>
          </cell>
        </row>
        <row r="2878">
          <cell r="A2878" t="str">
            <v>Nobby Electro KBK-39</v>
          </cell>
          <cell r="B2878" t="str">
            <v>Настенный электрический котел</v>
          </cell>
          <cell r="C2878">
            <v>0</v>
          </cell>
          <cell r="D2878">
            <v>0</v>
          </cell>
          <cell r="E2878">
            <v>81299</v>
          </cell>
        </row>
        <row r="2879">
          <cell r="A2879" t="str">
            <v>Nobby Electro KBK-52</v>
          </cell>
          <cell r="B2879" t="str">
            <v>Настенный электрический котел</v>
          </cell>
          <cell r="C2879">
            <v>0</v>
          </cell>
          <cell r="D2879">
            <v>0</v>
          </cell>
          <cell r="E2879">
            <v>90299</v>
          </cell>
        </row>
        <row r="2880">
          <cell r="A2880" t="str">
            <v>Nobby Electro KBO(E)-13</v>
          </cell>
          <cell r="B2880" t="str">
            <v>Настенный электрический котел</v>
          </cell>
          <cell r="C2880">
            <v>0</v>
          </cell>
          <cell r="D2880">
            <v>0</v>
          </cell>
          <cell r="E2880">
            <v>60999</v>
          </cell>
        </row>
        <row r="2881">
          <cell r="A2881" t="str">
            <v>Nobby Electro KBO(E)-14</v>
          </cell>
          <cell r="B2881" t="str">
            <v>Настенный электрический котел</v>
          </cell>
          <cell r="C2881">
            <v>0</v>
          </cell>
          <cell r="D2881">
            <v>0</v>
          </cell>
          <cell r="E2881">
            <v>63899</v>
          </cell>
        </row>
        <row r="2882">
          <cell r="A2882" t="str">
            <v>Nobby Electro KBO(E)-16</v>
          </cell>
          <cell r="B2882" t="str">
            <v>Настенный электрический котел</v>
          </cell>
          <cell r="C2882">
            <v>0</v>
          </cell>
          <cell r="D2882">
            <v>0</v>
          </cell>
          <cell r="E2882">
            <v>66799</v>
          </cell>
        </row>
        <row r="2883">
          <cell r="A2883" t="str">
            <v>Nobby Electro KBO(E)-20</v>
          </cell>
          <cell r="B2883" t="str">
            <v>Настенный электрический котел</v>
          </cell>
          <cell r="C2883">
            <v>0</v>
          </cell>
          <cell r="D2883">
            <v>0</v>
          </cell>
          <cell r="E2883">
            <v>59299</v>
          </cell>
        </row>
        <row r="2884">
          <cell r="A2884" t="str">
            <v>Nobby Electro KBO(E)-23</v>
          </cell>
          <cell r="B2884" t="str">
            <v>Настенный электрический котел</v>
          </cell>
          <cell r="C2884">
            <v>0</v>
          </cell>
          <cell r="D2884">
            <v>0</v>
          </cell>
          <cell r="E2884">
            <v>64999</v>
          </cell>
        </row>
        <row r="2885">
          <cell r="A2885" t="str">
            <v>Nobby Electro KBO(E)-26</v>
          </cell>
          <cell r="B2885" t="str">
            <v>Настенный электрический котел</v>
          </cell>
          <cell r="C2885">
            <v>0</v>
          </cell>
          <cell r="D2885">
            <v>0</v>
          </cell>
          <cell r="E2885">
            <v>75499</v>
          </cell>
        </row>
        <row r="2886">
          <cell r="A2886" t="str">
            <v>Nobby Electro KBO-05</v>
          </cell>
          <cell r="B2886" t="str">
            <v>Настенный электрический котел</v>
          </cell>
          <cell r="C2886">
            <v>0</v>
          </cell>
          <cell r="D2886">
            <v>0</v>
          </cell>
          <cell r="E2886">
            <v>39099</v>
          </cell>
        </row>
        <row r="2887">
          <cell r="A2887" t="str">
            <v>Nobby Electro KBO-07</v>
          </cell>
          <cell r="B2887" t="str">
            <v>Настенный электрический котел</v>
          </cell>
          <cell r="C2887">
            <v>0</v>
          </cell>
          <cell r="D2887">
            <v>0</v>
          </cell>
          <cell r="E2887">
            <v>40499</v>
          </cell>
        </row>
        <row r="2888">
          <cell r="A2888" t="str">
            <v>Nobby Electro KBO-09</v>
          </cell>
          <cell r="B2888" t="str">
            <v>Настенный электрический котел</v>
          </cell>
          <cell r="C2888">
            <v>0</v>
          </cell>
          <cell r="D2888">
            <v>0</v>
          </cell>
          <cell r="E2888">
            <v>41899</v>
          </cell>
        </row>
        <row r="2889">
          <cell r="A2889" t="str">
            <v>Nobby Electro KBO-11</v>
          </cell>
          <cell r="B2889" t="str">
            <v>Настенный электрический котел</v>
          </cell>
          <cell r="C2889">
            <v>0</v>
          </cell>
          <cell r="D2889">
            <v>0</v>
          </cell>
          <cell r="E2889">
            <v>43299</v>
          </cell>
        </row>
        <row r="2890">
          <cell r="A2890" t="str">
            <v>Nobby Electro KBO-13</v>
          </cell>
          <cell r="B2890" t="str">
            <v>Настенный электрический котел</v>
          </cell>
          <cell r="C2890">
            <v>0</v>
          </cell>
          <cell r="D2890">
            <v>0</v>
          </cell>
          <cell r="E2890">
            <v>44999</v>
          </cell>
        </row>
        <row r="2891">
          <cell r="A2891" t="str">
            <v>Nobby Electro KBO-14</v>
          </cell>
          <cell r="B2891" t="str">
            <v>Настенный электрический котел</v>
          </cell>
          <cell r="C2891">
            <v>0</v>
          </cell>
          <cell r="D2891">
            <v>0</v>
          </cell>
          <cell r="E2891">
            <v>49299</v>
          </cell>
        </row>
        <row r="2892">
          <cell r="A2892" t="str">
            <v>Nobby Electro KBO-16</v>
          </cell>
          <cell r="B2892" t="str">
            <v>Настенный электрический котел</v>
          </cell>
          <cell r="C2892">
            <v>0</v>
          </cell>
          <cell r="D2892">
            <v>0</v>
          </cell>
          <cell r="E2892">
            <v>50799</v>
          </cell>
        </row>
        <row r="2893">
          <cell r="A2893" t="str">
            <v>Nobby Electro KBO-20</v>
          </cell>
          <cell r="B2893" t="str">
            <v>Настенный электрический котел</v>
          </cell>
          <cell r="C2893">
            <v>0</v>
          </cell>
          <cell r="D2893">
            <v>0</v>
          </cell>
          <cell r="E2893">
            <v>52199</v>
          </cell>
        </row>
        <row r="2894">
          <cell r="A2894" t="str">
            <v>Nobby Electro KBO-23</v>
          </cell>
          <cell r="B2894" t="str">
            <v>Настенный электрический котел</v>
          </cell>
          <cell r="C2894">
            <v>0</v>
          </cell>
          <cell r="D2894">
            <v>0</v>
          </cell>
          <cell r="E2894">
            <v>53699</v>
          </cell>
        </row>
        <row r="2895">
          <cell r="A2895" t="str">
            <v>Nobby Electro KBO-26</v>
          </cell>
          <cell r="B2895" t="str">
            <v>Настенный электрический котел</v>
          </cell>
          <cell r="C2895">
            <v>0</v>
          </cell>
          <cell r="D2895">
            <v>0</v>
          </cell>
          <cell r="E2895">
            <v>55099</v>
          </cell>
        </row>
        <row r="2896">
          <cell r="A2896" t="str">
            <v>Nobby Electro KBP(E)-09</v>
          </cell>
          <cell r="B2896" t="str">
            <v>Котел настенный электрический с насосом и расширительным баком</v>
          </cell>
          <cell r="C2896">
            <v>0</v>
          </cell>
          <cell r="D2896">
            <v>0</v>
          </cell>
          <cell r="E2896">
            <v>54599</v>
          </cell>
        </row>
        <row r="2897">
          <cell r="A2897" t="str">
            <v>Nobby Electro KBP(E)-11</v>
          </cell>
          <cell r="B2897" t="str">
            <v>Котел настенный электрический с насосом и расширительным баком</v>
          </cell>
          <cell r="C2897">
            <v>0</v>
          </cell>
          <cell r="D2897">
            <v>0</v>
          </cell>
          <cell r="E2897">
            <v>55699</v>
          </cell>
        </row>
        <row r="2898">
          <cell r="A2898" t="str">
            <v>Nobby Electro KBP(E)-13</v>
          </cell>
          <cell r="B2898" t="str">
            <v>Котел настенный электрический с насосом и расширительным баком</v>
          </cell>
          <cell r="C2898">
            <v>0</v>
          </cell>
          <cell r="D2898">
            <v>0</v>
          </cell>
          <cell r="E2898">
            <v>56899</v>
          </cell>
        </row>
        <row r="2899">
          <cell r="A2899" t="str">
            <v>Nobby Electro KBQ-05</v>
          </cell>
          <cell r="B2899" t="str">
            <v>Настенный электрический котел</v>
          </cell>
          <cell r="C2899">
            <v>0</v>
          </cell>
          <cell r="D2899">
            <v>0</v>
          </cell>
          <cell r="E2899">
            <v>30699</v>
          </cell>
        </row>
        <row r="2900">
          <cell r="A2900" t="str">
            <v>Nobby Electro KBQ-07</v>
          </cell>
          <cell r="B2900" t="str">
            <v>Настенный электрический котел</v>
          </cell>
          <cell r="C2900">
            <v>0</v>
          </cell>
          <cell r="D2900">
            <v>0</v>
          </cell>
          <cell r="E2900">
            <v>30999</v>
          </cell>
        </row>
        <row r="2901">
          <cell r="A2901" t="str">
            <v>Nobby Electro KBQ-09</v>
          </cell>
          <cell r="B2901" t="str">
            <v>Настенный электрический котел</v>
          </cell>
          <cell r="C2901">
            <v>0</v>
          </cell>
          <cell r="D2901">
            <v>0</v>
          </cell>
          <cell r="E2901">
            <v>31599</v>
          </cell>
        </row>
        <row r="2902">
          <cell r="A2902" t="str">
            <v>Nobby Electro KBQ-11</v>
          </cell>
          <cell r="B2902" t="str">
            <v>Настенный электрический котел</v>
          </cell>
          <cell r="C2902">
            <v>0</v>
          </cell>
          <cell r="D2902">
            <v>0</v>
          </cell>
          <cell r="E2902">
            <v>32499</v>
          </cell>
        </row>
        <row r="2903">
          <cell r="A2903" t="str">
            <v>Nobby Electro KBQ-13</v>
          </cell>
          <cell r="B2903" t="str">
            <v>Настенный электрический котел</v>
          </cell>
          <cell r="C2903">
            <v>0</v>
          </cell>
          <cell r="D2903">
            <v>0</v>
          </cell>
          <cell r="E2903">
            <v>33399</v>
          </cell>
        </row>
        <row r="2904">
          <cell r="A2904" t="str">
            <v>Nobby Electro KBQ-14</v>
          </cell>
          <cell r="B2904" t="str">
            <v>Настенный электрический котел</v>
          </cell>
          <cell r="C2904">
            <v>0</v>
          </cell>
          <cell r="D2904">
            <v>0</v>
          </cell>
          <cell r="E2904">
            <v>36999</v>
          </cell>
        </row>
        <row r="2905">
          <cell r="A2905" t="str">
            <v>Nobby Electro KBX-09</v>
          </cell>
          <cell r="B2905" t="str">
            <v>Котел настенный электрический с насосом и расширительным баком</v>
          </cell>
          <cell r="C2905">
            <v>0</v>
          </cell>
          <cell r="D2905">
            <v>0</v>
          </cell>
          <cell r="E2905">
            <v>47899</v>
          </cell>
        </row>
        <row r="2906">
          <cell r="A2906" t="str">
            <v>Nobby Electro KBX-11</v>
          </cell>
          <cell r="B2906" t="str">
            <v>Котел настенный электрический с насосом и расширительным баком</v>
          </cell>
          <cell r="C2906">
            <v>0</v>
          </cell>
          <cell r="D2906">
            <v>0</v>
          </cell>
          <cell r="E2906">
            <v>47899</v>
          </cell>
        </row>
        <row r="2907">
          <cell r="A2907" t="str">
            <v>Nobby Electro KBX-13</v>
          </cell>
          <cell r="B2907" t="str">
            <v>Котел настенный электрический с насосом и расширительным баком</v>
          </cell>
          <cell r="C2907">
            <v>0</v>
          </cell>
          <cell r="D2907">
            <v>0</v>
          </cell>
          <cell r="E2907">
            <v>48999</v>
          </cell>
        </row>
        <row r="2908">
          <cell r="A2908" t="str">
            <v>Nobby Electro KBX-14</v>
          </cell>
          <cell r="B2908" t="str">
            <v>Котел настенный электрический с насосом и расширительным баком</v>
          </cell>
          <cell r="C2908">
            <v>0</v>
          </cell>
          <cell r="D2908">
            <v>0</v>
          </cell>
          <cell r="E2908">
            <v>52399</v>
          </cell>
        </row>
        <row r="2909">
          <cell r="A2909" t="str">
            <v>Nobby Smart II 24-2CSF</v>
          </cell>
          <cell r="B2909" t="str">
            <v>Котел настенный газовый с раздельным теплообменником</v>
          </cell>
          <cell r="C2909">
            <v>0</v>
          </cell>
          <cell r="D2909">
            <v>0</v>
          </cell>
          <cell r="E2909">
            <v>69499</v>
          </cell>
        </row>
        <row r="2910">
          <cell r="A2910" t="str">
            <v>Nobby Smart II 28-2CSF</v>
          </cell>
          <cell r="B2910" t="str">
            <v>Котел настенный газовый с раздельным теплообменником</v>
          </cell>
          <cell r="C2910">
            <v>0</v>
          </cell>
          <cell r="D2910">
            <v>0</v>
          </cell>
          <cell r="E2910">
            <v>74099</v>
          </cell>
        </row>
        <row r="2911">
          <cell r="A2911" t="str">
            <v>Nobby Smart II 32-2CSF</v>
          </cell>
          <cell r="B2911" t="str">
            <v>Котел настенный газовый с раздельным теплообменником</v>
          </cell>
          <cell r="C2911">
            <v>0</v>
          </cell>
          <cell r="D2911">
            <v>0</v>
          </cell>
          <cell r="E2911">
            <v>82699</v>
          </cell>
        </row>
        <row r="2912">
          <cell r="A2912" t="str">
            <v>VLK PRK-25</v>
          </cell>
          <cell r="B2912" t="str">
            <v>Стальной твердотопливный котел с автоматической загрузкой</v>
          </cell>
          <cell r="C2912">
            <v>0</v>
          </cell>
          <cell r="D2912">
            <v>0</v>
          </cell>
          <cell r="E2912">
            <v>207999</v>
          </cell>
        </row>
        <row r="2913">
          <cell r="A2913" t="str">
            <v>VLK PRK-35</v>
          </cell>
          <cell r="B2913" t="str">
            <v>Стальной твердотопливный котел с автоматической загрузкой</v>
          </cell>
          <cell r="C2913">
            <v>0</v>
          </cell>
          <cell r="D2913">
            <v>0</v>
          </cell>
          <cell r="E2913">
            <v>347899</v>
          </cell>
        </row>
        <row r="2914">
          <cell r="A2914" t="str">
            <v>VLK PRK-45</v>
          </cell>
          <cell r="B2914" t="str">
            <v>Стальной твердотопливный котел с автоматической загрузкой</v>
          </cell>
          <cell r="C2914">
            <v>0</v>
          </cell>
          <cell r="D2914">
            <v>0</v>
          </cell>
          <cell r="E2914">
            <v>359999</v>
          </cell>
        </row>
        <row r="2915">
          <cell r="A2915" t="str">
            <v>VLK SRK-25</v>
          </cell>
          <cell r="B2915" t="str">
            <v>Стальной твердотопливный котел с ручной загрузкой топлива</v>
          </cell>
          <cell r="C2915">
            <v>0</v>
          </cell>
          <cell r="D2915">
            <v>0</v>
          </cell>
          <cell r="E2915">
            <v>113199</v>
          </cell>
        </row>
        <row r="2916">
          <cell r="A2916" t="str">
            <v>VLK SRK-35</v>
          </cell>
          <cell r="B2916" t="str">
            <v>Стальной твердотопливный котел с ручной загрузкой топлива</v>
          </cell>
          <cell r="C2916">
            <v>0</v>
          </cell>
          <cell r="D2916">
            <v>0</v>
          </cell>
          <cell r="E2916">
            <v>78999</v>
          </cell>
        </row>
        <row r="2917">
          <cell r="A2917" t="str">
            <v>VLK SRK-45</v>
          </cell>
          <cell r="B2917" t="str">
            <v>Стальной твердотопливный котел с ручной загрузкой топлива</v>
          </cell>
          <cell r="C2917">
            <v>0</v>
          </cell>
          <cell r="D2917">
            <v>0</v>
          </cell>
          <cell r="E2917">
            <v>90499</v>
          </cell>
        </row>
        <row r="2918">
          <cell r="A2918" t="str">
            <v>KCB-01GC</v>
          </cell>
          <cell r="B2918" t="str">
            <v>Комнатный термостат</v>
          </cell>
          <cell r="C2918">
            <v>0</v>
          </cell>
          <cell r="D2918">
            <v>0</v>
          </cell>
          <cell r="E2918">
            <v>4599</v>
          </cell>
        </row>
        <row r="2919">
          <cell r="A2919" t="str">
            <v>KCW-01GC</v>
          </cell>
          <cell r="B2919" t="str">
            <v>Комнатный термостат</v>
          </cell>
          <cell r="C2919">
            <v>0</v>
          </cell>
          <cell r="D2919">
            <v>0</v>
          </cell>
          <cell r="E2919">
            <v>4599</v>
          </cell>
        </row>
        <row r="2920">
          <cell r="A2920"/>
          <cell r="B2920"/>
          <cell r="C2920"/>
          <cell r="D2920"/>
          <cell r="E2920"/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</sheetNames>
    <sheetDataSet>
      <sheetData sheetId="0">
        <row r="1">
          <cell r="A1" t="str">
            <v>Код</v>
          </cell>
          <cell r="B1" t="str">
            <v>Товарная категория</v>
          </cell>
          <cell r="C1" t="str">
            <v>Бренд</v>
          </cell>
          <cell r="D1" t="str">
            <v>Наименование</v>
          </cell>
          <cell r="E1" t="str">
            <v>Штрихкод</v>
          </cell>
          <cell r="F1" t="str">
            <v>Артикул</v>
          </cell>
          <cell r="G1" t="str">
            <v>РРЦ</v>
          </cell>
          <cell r="H1" t="str">
            <v>Цена партнёра</v>
          </cell>
          <cell r="I1" t="str">
            <v>ФРЦ Киржач (LV) (640755af-4cb9-4835-83a6-e13ce04945ff)</v>
          </cell>
          <cell r="J1" t="str">
            <v>Всего на складах</v>
          </cell>
        </row>
        <row r="2">
          <cell r="A2" t="str">
            <v>НС-1758320</v>
          </cell>
          <cell r="B2" t="str">
            <v>Клапаны запорные для радиаторов</v>
          </cell>
          <cell r="C2" t="str">
            <v>Royal Thermo</v>
          </cell>
          <cell r="D2" t="str">
            <v>Клапан запорный прямой Royal Thermo 1/2"</v>
          </cell>
          <cell r="E2" t="str">
            <v>4670430145839, 14670430145836, 24670430145833</v>
          </cell>
          <cell r="F2" t="str">
            <v>RTO 07.1542</v>
          </cell>
          <cell r="G2">
            <v>500</v>
          </cell>
          <cell r="H2">
            <v>260</v>
          </cell>
          <cell r="I2">
            <v>11363</v>
          </cell>
          <cell r="J2">
            <v>11363</v>
          </cell>
        </row>
        <row r="3">
          <cell r="A3" t="str">
            <v>НС-1758463</v>
          </cell>
          <cell r="B3" t="str">
            <v>Клапаны запорные для радиаторов</v>
          </cell>
          <cell r="C3" t="str">
            <v>Royal Thermo</v>
          </cell>
          <cell r="D3" t="str">
            <v>Клапан запорный прямой Royal Thermo 3/4"</v>
          </cell>
          <cell r="E3" t="str">
            <v>4670430146218</v>
          </cell>
          <cell r="F3" t="str">
            <v>RTO 07.3442</v>
          </cell>
          <cell r="G3">
            <v>750</v>
          </cell>
          <cell r="H3">
            <v>390</v>
          </cell>
          <cell r="I3" t="str">
            <v/>
          </cell>
          <cell r="J3">
            <v>0</v>
          </cell>
        </row>
        <row r="4">
          <cell r="A4" t="str">
            <v>НС-1758444</v>
          </cell>
          <cell r="B4" t="str">
            <v>Клапаны запорные для радиаторов</v>
          </cell>
          <cell r="C4" t="str">
            <v>Royal Thermo</v>
          </cell>
          <cell r="D4" t="str">
            <v>Клапан запорный угловой Royal Thermo 1/2"</v>
          </cell>
          <cell r="E4" t="str">
            <v>4670430146164, 14670430146161, 24670430146168</v>
          </cell>
          <cell r="F4" t="str">
            <v>RTO 07.1545</v>
          </cell>
          <cell r="G4">
            <v>500</v>
          </cell>
          <cell r="H4">
            <v>260</v>
          </cell>
          <cell r="I4">
            <v>1963</v>
          </cell>
          <cell r="J4">
            <v>1963</v>
          </cell>
        </row>
        <row r="5">
          <cell r="A5" t="str">
            <v>НС-1758283</v>
          </cell>
          <cell r="B5" t="str">
            <v>Клапаны термостатические для радиаторов</v>
          </cell>
          <cell r="C5" t="str">
            <v>Royal Thermo</v>
          </cell>
          <cell r="D5" t="str">
            <v>Клапан термостатический прямой Royal Thermo 1/2" М30х1,5</v>
          </cell>
          <cell r="E5" t="str">
            <v>4670430145808, 14670430145805, 24670430145802</v>
          </cell>
          <cell r="F5" t="str">
            <v>RTO 07.1522</v>
          </cell>
          <cell r="G5">
            <v>800</v>
          </cell>
          <cell r="H5">
            <v>416</v>
          </cell>
          <cell r="I5">
            <v>15055</v>
          </cell>
          <cell r="J5">
            <v>15055</v>
          </cell>
        </row>
        <row r="6">
          <cell r="A6" t="str">
            <v>НС-1758445</v>
          </cell>
          <cell r="B6" t="str">
            <v>Клапаны термостатические для радиаторов</v>
          </cell>
          <cell r="C6" t="str">
            <v>Royal Thermo</v>
          </cell>
          <cell r="D6" t="str">
            <v>Клапан термостатический прямой Royal Thermo 3/4" М30х1,5</v>
          </cell>
          <cell r="E6" t="str">
            <v>4670430146171, 14670430146178, 24670430146175</v>
          </cell>
          <cell r="F6" t="str">
            <v>RTO 07.3422</v>
          </cell>
          <cell r="G6">
            <v>1300</v>
          </cell>
          <cell r="H6">
            <v>676</v>
          </cell>
          <cell r="I6" t="str">
            <v/>
          </cell>
          <cell r="J6">
            <v>0</v>
          </cell>
        </row>
        <row r="7">
          <cell r="A7" t="str">
            <v>НС-1787851</v>
          </cell>
          <cell r="B7" t="str">
            <v>Клапаны термостатические для радиаторов</v>
          </cell>
          <cell r="C7" t="str">
            <v>Royal Thermo</v>
          </cell>
          <cell r="D7" t="str">
            <v>Клапан термостатический прямой Royal Thermo 3/4" М30х1,5 с термоголовковой</v>
          </cell>
          <cell r="E7" t="str">
            <v>4670430266459</v>
          </cell>
          <cell r="F7" t="str">
            <v>Rto07.1812</v>
          </cell>
          <cell r="G7">
            <v>2000</v>
          </cell>
          <cell r="H7">
            <v>1100</v>
          </cell>
          <cell r="I7" t="str">
            <v/>
          </cell>
          <cell r="J7">
            <v>0</v>
          </cell>
        </row>
        <row r="8">
          <cell r="A8" t="str">
            <v>НС-1758329</v>
          </cell>
          <cell r="B8" t="str">
            <v>Клапаны термостатические для радиаторов</v>
          </cell>
          <cell r="C8" t="str">
            <v>Royal Thermo</v>
          </cell>
          <cell r="D8" t="str">
            <v>Клапан термостатический угловой Royal Thermo 1/2" М30х1,5</v>
          </cell>
          <cell r="E8" t="str">
            <v>4670430145860, 14670430145867, 24670430145864</v>
          </cell>
          <cell r="F8" t="str">
            <v>RTO 07.1525</v>
          </cell>
          <cell r="G8">
            <v>800</v>
          </cell>
          <cell r="H8">
            <v>416</v>
          </cell>
          <cell r="I8">
            <v>1865</v>
          </cell>
          <cell r="J8">
            <v>1865</v>
          </cell>
        </row>
        <row r="9">
          <cell r="A9" t="str">
            <v>НС-1353995</v>
          </cell>
          <cell r="B9" t="str">
            <v>Узлы нижнего подключения</v>
          </cell>
          <cell r="C9" t="str">
            <v>Royal Thermo</v>
          </cell>
          <cell r="D9" t="str">
            <v>Набор нижнего подключения Royal Thermo прямой раздельный 3/4х3/4ЕК</v>
          </cell>
          <cell r="E9" t="str">
            <v>4680551120530, 4680551122954</v>
          </cell>
          <cell r="F9" t="str">
            <v>RTE 07.0020</v>
          </cell>
          <cell r="G9">
            <v>1100</v>
          </cell>
          <cell r="H9">
            <v>572</v>
          </cell>
          <cell r="I9">
            <v>3621</v>
          </cell>
          <cell r="J9">
            <v>3621</v>
          </cell>
        </row>
        <row r="10">
          <cell r="A10" t="str">
            <v>НС-1559434</v>
          </cell>
          <cell r="B10" t="str">
            <v>Узлы нижнего подключения</v>
          </cell>
          <cell r="C10" t="str">
            <v>Royal Thermo</v>
          </cell>
          <cell r="D10" t="str">
            <v>Набор нижнего подключения Royal Thermo прямой раздельный 3/4х3/4ЕК (белый)</v>
          </cell>
          <cell r="E10" t="str">
            <v>4680551759105, 14680551759102</v>
          </cell>
          <cell r="F10" t="str">
            <v>RANPP13434WH</v>
          </cell>
          <cell r="G10">
            <v>1450</v>
          </cell>
          <cell r="H10">
            <v>797.5</v>
          </cell>
          <cell r="I10">
            <v>4</v>
          </cell>
          <cell r="J10">
            <v>4</v>
          </cell>
        </row>
        <row r="11">
          <cell r="A11" t="str">
            <v>НС-1559435</v>
          </cell>
          <cell r="B11" t="str">
            <v>Узлы нижнего подключения</v>
          </cell>
          <cell r="C11" t="str">
            <v>Royal Thermo</v>
          </cell>
          <cell r="D11" t="str">
            <v>Набор нижнего подключения Royal Thermo прямой раздельный 3/4х3/4ЕК (черный)</v>
          </cell>
          <cell r="E11" t="str">
            <v>4680551759136, 14680551759133</v>
          </cell>
          <cell r="F11" t="str">
            <v>RANPP13434BL</v>
          </cell>
          <cell r="G11">
            <v>1450</v>
          </cell>
          <cell r="H11">
            <v>797.5</v>
          </cell>
          <cell r="I11">
            <v>706</v>
          </cell>
          <cell r="J11">
            <v>706</v>
          </cell>
        </row>
        <row r="12">
          <cell r="A12" t="str">
            <v>НС-1353996</v>
          </cell>
          <cell r="B12" t="str">
            <v>Узлы нижнего подключения</v>
          </cell>
          <cell r="C12" t="str">
            <v>Royal Thermo</v>
          </cell>
          <cell r="D12" t="str">
            <v>Набор нижнего подключения Royal Thermo угловой раздельный 3/4х3/4ЕК</v>
          </cell>
          <cell r="E12" t="str">
            <v>4680551120523, 4680551122961</v>
          </cell>
          <cell r="F12" t="str">
            <v>RTE 07.0021</v>
          </cell>
          <cell r="G12">
            <v>1100</v>
          </cell>
          <cell r="H12">
            <v>572</v>
          </cell>
          <cell r="I12">
            <v>3879</v>
          </cell>
          <cell r="J12">
            <v>3879</v>
          </cell>
        </row>
        <row r="13">
          <cell r="A13" t="str">
            <v>НС-1559436</v>
          </cell>
          <cell r="B13" t="str">
            <v>Узлы нижнего подключения</v>
          </cell>
          <cell r="C13" t="str">
            <v>Royal Thermo</v>
          </cell>
          <cell r="D13" t="str">
            <v>Набор нижнего подключения Royal Thermo угловой раздельный 3/4х3/4ЕК (белый)</v>
          </cell>
          <cell r="E13" t="str">
            <v>4680551759068, 14680551759065</v>
          </cell>
          <cell r="F13" t="str">
            <v>RANPU13434WH</v>
          </cell>
          <cell r="G13">
            <v>1450</v>
          </cell>
          <cell r="H13">
            <v>797.5</v>
          </cell>
          <cell r="I13">
            <v>1136</v>
          </cell>
          <cell r="J13">
            <v>1136</v>
          </cell>
        </row>
        <row r="14">
          <cell r="A14" t="str">
            <v>НС-1559437</v>
          </cell>
          <cell r="B14" t="str">
            <v>Узлы нижнего подключения</v>
          </cell>
          <cell r="C14" t="str">
            <v>Royal Thermo</v>
          </cell>
          <cell r="D14" t="str">
            <v>Набор нижнего подключения Royal Thermo угловой раздельный 3/4х3/4ЕК (черный)</v>
          </cell>
          <cell r="E14" t="str">
            <v>4680551759129, 14680551759126</v>
          </cell>
          <cell r="F14" t="str">
            <v>RANPU13434BL</v>
          </cell>
          <cell r="G14">
            <v>1450</v>
          </cell>
          <cell r="H14">
            <v>797.5</v>
          </cell>
          <cell r="I14">
            <v>1751</v>
          </cell>
          <cell r="J14">
            <v>1751</v>
          </cell>
        </row>
        <row r="15">
          <cell r="A15" t="str">
            <v>НС-1701211</v>
          </cell>
          <cell r="B15" t="str">
            <v>Узлы нижнего подключения</v>
          </cell>
          <cell r="C15" t="str">
            <v>Royal Thermo</v>
          </cell>
          <cell r="D15" t="str">
            <v>Узел нижнего подключения Royal Thermo Design прямой 1/2"х3/4" EK (белый)</v>
          </cell>
          <cell r="E15" t="str">
            <v>4660294868197, 14660294868194, 24660294868191</v>
          </cell>
          <cell r="F15" t="str">
            <v>RANDP11234WH</v>
          </cell>
          <cell r="G15">
            <v>2400</v>
          </cell>
          <cell r="H15">
            <v>1320</v>
          </cell>
          <cell r="I15" t="str">
            <v/>
          </cell>
          <cell r="J15">
            <v>0</v>
          </cell>
        </row>
        <row r="16">
          <cell r="A16" t="str">
            <v>НС-1701220</v>
          </cell>
          <cell r="B16" t="str">
            <v>Узлы нижнего подключения</v>
          </cell>
          <cell r="C16" t="str">
            <v>Royal Thermo</v>
          </cell>
          <cell r="D16" t="str">
            <v>Узел нижнего подключения Royal Thermo Design прямой 1/2"х3/4"EK (хром)</v>
          </cell>
          <cell r="E16" t="str">
            <v>4660294868210, 14660294868217, 24660294868214</v>
          </cell>
          <cell r="F16" t="str">
            <v>RANDP11234CH</v>
          </cell>
          <cell r="G16">
            <v>2400</v>
          </cell>
          <cell r="H16">
            <v>1320</v>
          </cell>
          <cell r="I16">
            <v>2</v>
          </cell>
          <cell r="J16">
            <v>2</v>
          </cell>
        </row>
        <row r="17">
          <cell r="A17" t="str">
            <v>НС-1701217</v>
          </cell>
          <cell r="B17" t="str">
            <v>Узлы нижнего подключения</v>
          </cell>
          <cell r="C17" t="str">
            <v>Royal Thermo</v>
          </cell>
          <cell r="D17" t="str">
            <v>Узел нижнего подключения Royal Thermo Design прямой 1/2"х3/4" EK (черный)</v>
          </cell>
          <cell r="E17" t="str">
            <v>4660294868203, 14660294868200, 24660294868207</v>
          </cell>
          <cell r="F17" t="str">
            <v>RANDP11234BL</v>
          </cell>
          <cell r="G17">
            <v>2400</v>
          </cell>
          <cell r="H17">
            <v>1320</v>
          </cell>
          <cell r="I17" t="str">
            <v/>
          </cell>
          <cell r="J17">
            <v>0</v>
          </cell>
        </row>
        <row r="18">
          <cell r="A18" t="str">
            <v>НС-1701222</v>
          </cell>
          <cell r="B18" t="str">
            <v>Узлы нижнего подключения</v>
          </cell>
          <cell r="C18" t="str">
            <v>Royal Thermo</v>
          </cell>
          <cell r="D18" t="str">
            <v>Узел нижнего подключения Royal Thermo Design угловой 1/2"х3/4" EK (белый)</v>
          </cell>
          <cell r="E18" t="str">
            <v>4660294868227, 14660294868224, 24660294868221</v>
          </cell>
          <cell r="F18" t="str">
            <v>RANDU11234WH</v>
          </cell>
          <cell r="G18">
            <v>2400</v>
          </cell>
          <cell r="H18">
            <v>1320</v>
          </cell>
          <cell r="I18" t="str">
            <v/>
          </cell>
          <cell r="J18">
            <v>0</v>
          </cell>
        </row>
        <row r="19">
          <cell r="A19" t="str">
            <v>НС-1701230</v>
          </cell>
          <cell r="B19" t="str">
            <v>Узлы нижнего подключения</v>
          </cell>
          <cell r="C19" t="str">
            <v>Royal Thermo</v>
          </cell>
          <cell r="D19" t="str">
            <v>Узел нижнего подключения Royal Thermo Design угловой 1/2"х3/4" EK (хром)</v>
          </cell>
          <cell r="E19" t="str">
            <v>4660294868180, 14660294868187, 24660294868184</v>
          </cell>
          <cell r="F19" t="str">
            <v>RANDU11234CH</v>
          </cell>
          <cell r="G19">
            <v>2400</v>
          </cell>
          <cell r="H19">
            <v>1320</v>
          </cell>
          <cell r="I19">
            <v>66</v>
          </cell>
          <cell r="J19">
            <v>66</v>
          </cell>
        </row>
        <row r="20">
          <cell r="A20" t="str">
            <v>НС-1701228</v>
          </cell>
          <cell r="B20" t="str">
            <v>Узлы нижнего подключения</v>
          </cell>
          <cell r="C20" t="str">
            <v>Royal Thermo</v>
          </cell>
          <cell r="D20" t="str">
            <v>Узел нижнего подключения Royal Thermo Design угловой 1/2"х3/4" EK (черный)</v>
          </cell>
          <cell r="E20" t="str">
            <v>4660294868234, 14660294868231, 24660294868238</v>
          </cell>
          <cell r="F20" t="str">
            <v>RANDU11234BL</v>
          </cell>
          <cell r="G20">
            <v>2400</v>
          </cell>
          <cell r="H20">
            <v>1320</v>
          </cell>
          <cell r="I20" t="str">
            <v/>
          </cell>
          <cell r="J20">
            <v>0</v>
          </cell>
        </row>
        <row r="21">
          <cell r="A21" t="str">
            <v>НС-1705311</v>
          </cell>
          <cell r="B21" t="str">
            <v>Узлы нижнего подключения</v>
          </cell>
          <cell r="C21" t="str">
            <v>Royal Thermo</v>
          </cell>
          <cell r="D21" t="str">
            <v>Узел нижнего подключения Royal Thermo прямой 1/2"х3/4"EK RTE 07.00001А</v>
          </cell>
          <cell r="E21" t="str">
            <v>4660294885132, 14660294885139, 24660294885136</v>
          </cell>
          <cell r="F21" t="str">
            <v>RTE 07.00001А</v>
          </cell>
          <cell r="G21">
            <v>1100</v>
          </cell>
          <cell r="H21">
            <v>572</v>
          </cell>
          <cell r="I21">
            <v>9071</v>
          </cell>
          <cell r="J21">
            <v>9071</v>
          </cell>
        </row>
        <row r="22">
          <cell r="A22" t="str">
            <v>НС-1705314</v>
          </cell>
          <cell r="B22" t="str">
            <v>Узлы нижнего подключения</v>
          </cell>
          <cell r="C22" t="str">
            <v>Royal Thermo</v>
          </cell>
          <cell r="D22" t="str">
            <v>Узел нижнего подключения Royal Thermo угловой 1/2"х3/4"EK RTE 07.00002А</v>
          </cell>
          <cell r="E22" t="str">
            <v>4660294885149, 14660294885146, 24660294885143</v>
          </cell>
          <cell r="F22" t="str">
            <v>RTE 07.00002А</v>
          </cell>
          <cell r="G22">
            <v>1100</v>
          </cell>
          <cell r="H22">
            <v>572</v>
          </cell>
          <cell r="I22">
            <v>10506</v>
          </cell>
          <cell r="J22">
            <v>10506</v>
          </cell>
        </row>
        <row r="23">
          <cell r="A23" t="str">
            <v>НС-1792681</v>
          </cell>
          <cell r="B23" t="str">
            <v>Узлы нижнего подключения</v>
          </cell>
          <cell r="C23" t="str">
            <v>Royal Thermo</v>
          </cell>
          <cell r="D23" t="str">
            <v>Узел нижнего подключения перекрестный Royal Thermo Design прямой 1/2"х3/4" EK (хром)</v>
          </cell>
          <cell r="E23" t="str">
            <v>4670430274607</v>
          </cell>
          <cell r="F23" t="str">
            <v>RANXP11234CH</v>
          </cell>
          <cell r="G23">
            <v>3500</v>
          </cell>
          <cell r="H23">
            <v>1925</v>
          </cell>
          <cell r="I23" t="str">
            <v/>
          </cell>
          <cell r="J23">
            <v>0</v>
          </cell>
        </row>
        <row r="24">
          <cell r="A24" t="str">
            <v>НС-1792606</v>
          </cell>
          <cell r="B24" t="str">
            <v>Узлы нижнего подключения</v>
          </cell>
          <cell r="C24" t="str">
            <v>Royal Thermo</v>
          </cell>
          <cell r="D24" t="str">
            <v>Узел нижнего подключения перекрестный Royal Thermo Design угловой 1/2"х3/4" EK (хром)</v>
          </cell>
          <cell r="E24" t="str">
            <v>4670430274614</v>
          </cell>
          <cell r="F24" t="str">
            <v>RANXU11234CH</v>
          </cell>
          <cell r="G24">
            <v>3500</v>
          </cell>
          <cell r="H24">
            <v>1925</v>
          </cell>
          <cell r="I24" t="str">
            <v/>
          </cell>
          <cell r="J24">
            <v>0</v>
          </cell>
        </row>
        <row r="25">
          <cell r="A25" t="str">
            <v>НС-1788191</v>
          </cell>
          <cell r="B25" t="str">
            <v>Наборы нижнего подключения</v>
          </cell>
          <cell r="C25" t="str">
            <v>Royal Thermo</v>
          </cell>
          <cell r="D25" t="str">
            <v>Набор нижнего подключения Royal Thermo Design прямой раздельный 3/4х3/4ЕК (белый)</v>
          </cell>
          <cell r="E25" t="str">
            <v>4670430267814</v>
          </cell>
          <cell r="F25" t="str">
            <v>RANDP13434WH</v>
          </cell>
          <cell r="G25">
            <v>1600</v>
          </cell>
          <cell r="H25">
            <v>880</v>
          </cell>
          <cell r="I25" t="str">
            <v/>
          </cell>
          <cell r="J25">
            <v>0</v>
          </cell>
        </row>
        <row r="26">
          <cell r="A26" t="str">
            <v>НС-1788195</v>
          </cell>
          <cell r="B26" t="str">
            <v>Наборы нижнего подключения</v>
          </cell>
          <cell r="C26" t="str">
            <v>Royal Thermo</v>
          </cell>
          <cell r="D26" t="str">
            <v>Набор нижнего подключения Royal Thermo Design прямой раздельный 3/4х3/4ЕК (хром)</v>
          </cell>
          <cell r="E26" t="str">
            <v>4670430267838</v>
          </cell>
          <cell r="F26" t="str">
            <v>RANDP13434CH</v>
          </cell>
          <cell r="G26">
            <v>1600</v>
          </cell>
          <cell r="H26">
            <v>880</v>
          </cell>
          <cell r="I26" t="str">
            <v/>
          </cell>
          <cell r="J26">
            <v>0</v>
          </cell>
        </row>
        <row r="27">
          <cell r="A27" t="str">
            <v>НС-1788192</v>
          </cell>
          <cell r="B27" t="str">
            <v>Наборы нижнего подключения</v>
          </cell>
          <cell r="C27" t="str">
            <v>Royal Thermo</v>
          </cell>
          <cell r="D27" t="str">
            <v>Набор нижнего подключения Royal Thermo Design прямой раздельный 3/4х3/4ЕК (черный)</v>
          </cell>
          <cell r="E27" t="str">
            <v>4670430267821</v>
          </cell>
          <cell r="F27" t="str">
            <v>RANDP13434BL</v>
          </cell>
          <cell r="G27">
            <v>1600</v>
          </cell>
          <cell r="H27">
            <v>880</v>
          </cell>
          <cell r="I27" t="str">
            <v/>
          </cell>
          <cell r="J27">
            <v>0</v>
          </cell>
        </row>
        <row r="28">
          <cell r="A28" t="str">
            <v>НС-1788196</v>
          </cell>
          <cell r="B28" t="str">
            <v>Наборы нижнего подключения</v>
          </cell>
          <cell r="C28" t="str">
            <v>Royal Thermo</v>
          </cell>
          <cell r="D28" t="str">
            <v>Набор нижнего подключения Royal Thermo Design угловой раздельный 3/4х3/4ЕК (белый)</v>
          </cell>
          <cell r="E28" t="str">
            <v>4670430267852</v>
          </cell>
          <cell r="F28" t="str">
            <v>RANDU13434WH</v>
          </cell>
          <cell r="G28">
            <v>1600</v>
          </cell>
          <cell r="H28">
            <v>880</v>
          </cell>
          <cell r="I28" t="str">
            <v/>
          </cell>
          <cell r="J28">
            <v>0</v>
          </cell>
        </row>
        <row r="29">
          <cell r="A29" t="str">
            <v>НС-1788208</v>
          </cell>
          <cell r="B29" t="str">
            <v>Наборы нижнего подключения</v>
          </cell>
          <cell r="C29" t="str">
            <v>Royal Thermo</v>
          </cell>
          <cell r="D29" t="str">
            <v>Набор нижнего подключения Royal Thermo Design угловой раздельный 3/4х3/4ЕК (хром)</v>
          </cell>
          <cell r="E29" t="str">
            <v>4670430267975</v>
          </cell>
          <cell r="F29" t="str">
            <v>RANDU13434CH</v>
          </cell>
          <cell r="G29">
            <v>1600</v>
          </cell>
          <cell r="H29">
            <v>880</v>
          </cell>
          <cell r="I29" t="str">
            <v/>
          </cell>
          <cell r="J29">
            <v>0</v>
          </cell>
        </row>
        <row r="30">
          <cell r="A30" t="str">
            <v>НС-1788199</v>
          </cell>
          <cell r="B30" t="str">
            <v>Наборы нижнего подключения</v>
          </cell>
          <cell r="C30" t="str">
            <v>Royal Thermo</v>
          </cell>
          <cell r="D30" t="str">
            <v>Набор нижнего подключения Royal Thermo Design угловой раздельный 3/4х3/4ЕК (черный)</v>
          </cell>
          <cell r="E30" t="str">
            <v>4670430267968</v>
          </cell>
          <cell r="F30" t="str">
            <v>RANDU13434BL</v>
          </cell>
          <cell r="G30">
            <v>1600</v>
          </cell>
          <cell r="H30">
            <v>880</v>
          </cell>
          <cell r="I30" t="str">
            <v/>
          </cell>
          <cell r="J30">
            <v>0</v>
          </cell>
        </row>
        <row r="31">
          <cell r="A31" t="str">
            <v>НС-1161353</v>
          </cell>
          <cell r="B31" t="str">
            <v>Наборы ручной регулировки радиаторов</v>
          </cell>
          <cell r="C31" t="str">
            <v>Royal Thermo</v>
          </cell>
          <cell r="D31" t="str">
            <v>Набор ручной регулировки радиатора Royal Thermo, прямой 1/2"</v>
          </cell>
          <cell r="E31" t="str">
            <v>4680551003260, 4680551007657</v>
          </cell>
          <cell r="F31" t="str">
            <v>RTO 50.009</v>
          </cell>
          <cell r="G31">
            <v>1500</v>
          </cell>
          <cell r="H31">
            <v>780</v>
          </cell>
          <cell r="I31">
            <v>1426</v>
          </cell>
          <cell r="J31">
            <v>1426</v>
          </cell>
        </row>
        <row r="32">
          <cell r="A32" t="str">
            <v>НС-1161357</v>
          </cell>
          <cell r="B32" t="str">
            <v>Наборы ручной регулировки радиаторов</v>
          </cell>
          <cell r="C32" t="str">
            <v>Royal Thermo</v>
          </cell>
          <cell r="D32" t="str">
            <v>Набор ручной регулировки радиатора Royal Thermo, прямой 3/4"</v>
          </cell>
          <cell r="E32" t="str">
            <v>4680551003277, 4680551007664</v>
          </cell>
          <cell r="F32" t="str">
            <v>RTO 50.010</v>
          </cell>
          <cell r="G32">
            <v>2200</v>
          </cell>
          <cell r="H32">
            <v>1144</v>
          </cell>
          <cell r="I32">
            <v>1</v>
          </cell>
          <cell r="J32">
            <v>1</v>
          </cell>
        </row>
        <row r="33">
          <cell r="A33" t="str">
            <v>НС-1161359</v>
          </cell>
          <cell r="B33" t="str">
            <v>Наборы ручной регулировки радиаторов</v>
          </cell>
          <cell r="C33" t="str">
            <v>Royal Thermo</v>
          </cell>
          <cell r="D33" t="str">
            <v>Набор ручной регулировки радиатора Royal Thermo, угловой 1/2"</v>
          </cell>
          <cell r="E33" t="str">
            <v>4680551003284, 4680551007671</v>
          </cell>
          <cell r="F33" t="str">
            <v>RTO 50.011</v>
          </cell>
          <cell r="G33">
            <v>1500</v>
          </cell>
          <cell r="H33">
            <v>780</v>
          </cell>
          <cell r="I33">
            <v>6515</v>
          </cell>
          <cell r="J33">
            <v>6515</v>
          </cell>
        </row>
        <row r="34">
          <cell r="A34" t="str">
            <v>НС-1410617</v>
          </cell>
          <cell r="B34" t="str">
            <v>Наборы ручной регулировки радиаторов</v>
          </cell>
          <cell r="C34" t="str">
            <v>Royal Thermo</v>
          </cell>
          <cell r="D34" t="str">
            <v>Набор ручной регулировки радиатора Royal Thermo, угловой 3/4"</v>
          </cell>
          <cell r="E34" t="str">
            <v>4680551127638</v>
          </cell>
          <cell r="F34" t="str">
            <v>RTO 53.011</v>
          </cell>
          <cell r="G34">
            <v>2200</v>
          </cell>
          <cell r="H34">
            <v>1144</v>
          </cell>
          <cell r="I34">
            <v>307</v>
          </cell>
          <cell r="J34">
            <v>307</v>
          </cell>
        </row>
        <row r="35">
          <cell r="A35" t="str">
            <v>НС-1422572</v>
          </cell>
          <cell r="B35" t="str">
            <v>Наборы ручной регулировки серии DESIGN</v>
          </cell>
          <cell r="C35" t="str">
            <v>Royal Thermo</v>
          </cell>
          <cell r="D35" t="str">
            <v>Набор дизайн-вентилей Royal Thermo CUBE, осевой (белый) 1/2"</v>
          </cell>
          <cell r="E35" t="str">
            <v>4680551141559, 14680551141556</v>
          </cell>
          <cell r="F35" t="str">
            <v>RTE 56.0003</v>
          </cell>
          <cell r="G35">
            <v>3650</v>
          </cell>
          <cell r="H35">
            <v>2007.5</v>
          </cell>
          <cell r="I35">
            <v>199</v>
          </cell>
          <cell r="J35">
            <v>199</v>
          </cell>
        </row>
        <row r="36">
          <cell r="A36" t="str">
            <v>НС-1193193</v>
          </cell>
          <cell r="B36" t="str">
            <v>Наборы ручной регулировки серии DESIGN</v>
          </cell>
          <cell r="C36" t="str">
            <v>Royal Thermo</v>
          </cell>
          <cell r="D36" t="str">
            <v>Набор дизайн-вентилей Royal Thermo CUBE, осевой (хром) 1/2"</v>
          </cell>
          <cell r="E36" t="str">
            <v>4680551013719, 4680551013726</v>
          </cell>
          <cell r="F36" t="str">
            <v>RTE 56.003</v>
          </cell>
          <cell r="G36">
            <v>3650</v>
          </cell>
          <cell r="H36">
            <v>2007.5</v>
          </cell>
          <cell r="I36">
            <v>201</v>
          </cell>
          <cell r="J36">
            <v>201</v>
          </cell>
        </row>
        <row r="37">
          <cell r="A37" t="str">
            <v>НС-1422573</v>
          </cell>
          <cell r="B37" t="str">
            <v>Наборы ручной регулировки серии DESIGN</v>
          </cell>
          <cell r="C37" t="str">
            <v>Royal Thermo</v>
          </cell>
          <cell r="D37" t="str">
            <v>Набор дизайн-вентилей Royal Thermo CUBE, осевой (черный) 1/2"</v>
          </cell>
          <cell r="E37" t="str">
            <v>4680551141566</v>
          </cell>
          <cell r="F37" t="str">
            <v>RTE 56.0004</v>
          </cell>
          <cell r="G37">
            <v>3650</v>
          </cell>
          <cell r="H37">
            <v>2007.5</v>
          </cell>
          <cell r="I37">
            <v>101</v>
          </cell>
          <cell r="J37">
            <v>101</v>
          </cell>
        </row>
        <row r="38">
          <cell r="A38" t="str">
            <v>НС-1422574</v>
          </cell>
          <cell r="B38" t="str">
            <v>Наборы ручной регулировки серии DESIGN</v>
          </cell>
          <cell r="C38" t="str">
            <v>Royal Thermo</v>
          </cell>
          <cell r="D38" t="str">
            <v>Набор дизайн-вентилей Royal Thermo CUBE, прямой (белый) 1/2"</v>
          </cell>
          <cell r="E38" t="str">
            <v>4680551141573, 14680551141570</v>
          </cell>
          <cell r="F38" t="str">
            <v>RTE 56.0005</v>
          </cell>
          <cell r="G38">
            <v>3650</v>
          </cell>
          <cell r="H38">
            <v>2007.5</v>
          </cell>
          <cell r="I38">
            <v>390</v>
          </cell>
          <cell r="J38">
            <v>390</v>
          </cell>
        </row>
        <row r="39">
          <cell r="A39" t="str">
            <v>НС-1193189</v>
          </cell>
          <cell r="B39" t="str">
            <v>Наборы ручной регулировки серии DESIGN</v>
          </cell>
          <cell r="C39" t="str">
            <v>Royal Thermo</v>
          </cell>
          <cell r="D39" t="str">
            <v>Набор дизайн-вентилей Royal Thermo CUBE, прямой (хром) 1/2"</v>
          </cell>
          <cell r="E39" t="str">
            <v>4680551013672, 4680551013689</v>
          </cell>
          <cell r="F39" t="str">
            <v>RTE 56.001</v>
          </cell>
          <cell r="G39">
            <v>3650</v>
          </cell>
          <cell r="H39">
            <v>2007.5</v>
          </cell>
          <cell r="I39">
            <v>121</v>
          </cell>
          <cell r="J39">
            <v>121</v>
          </cell>
        </row>
        <row r="40">
          <cell r="A40" t="str">
            <v>НС-1422575</v>
          </cell>
          <cell r="B40" t="str">
            <v>Наборы ручной регулировки серии DESIGN</v>
          </cell>
          <cell r="C40" t="str">
            <v>Royal Thermo</v>
          </cell>
          <cell r="D40" t="str">
            <v>Набор дизайн-вентилей Royal Thermo CUBE, прямой (черный) 1/2"</v>
          </cell>
          <cell r="E40" t="str">
            <v>4680551141580</v>
          </cell>
          <cell r="F40" t="str">
            <v>RTE 56.0006</v>
          </cell>
          <cell r="G40">
            <v>3650</v>
          </cell>
          <cell r="H40">
            <v>2007.5</v>
          </cell>
          <cell r="I40">
            <v>144</v>
          </cell>
          <cell r="J40">
            <v>144</v>
          </cell>
        </row>
        <row r="41">
          <cell r="A41" t="str">
            <v>НС-1422577</v>
          </cell>
          <cell r="B41" t="str">
            <v>Наборы ручной регулировки серии DESIGN</v>
          </cell>
          <cell r="C41" t="str">
            <v>Royal Thermo</v>
          </cell>
          <cell r="D41" t="str">
            <v>Набор дизайн-вентилей Royal Thermo CUBE, угловой (белый) 1/2"</v>
          </cell>
          <cell r="E41" t="str">
            <v>4680551141597, 14680551141594</v>
          </cell>
          <cell r="F41" t="str">
            <v>RTE 56.0007</v>
          </cell>
          <cell r="G41">
            <v>3650</v>
          </cell>
          <cell r="H41">
            <v>2007.5</v>
          </cell>
          <cell r="I41">
            <v>601</v>
          </cell>
          <cell r="J41">
            <v>601</v>
          </cell>
        </row>
        <row r="42">
          <cell r="A42" t="str">
            <v>НС-1193191</v>
          </cell>
          <cell r="B42" t="str">
            <v>Наборы ручной регулировки серии DESIGN</v>
          </cell>
          <cell r="C42" t="str">
            <v>Royal Thermo</v>
          </cell>
          <cell r="D42" t="str">
            <v>Набор дизайн-вентилей Royal Thermo CUBE, угловой (хром) 1/2"</v>
          </cell>
          <cell r="E42" t="str">
            <v>4680551013696, 4680551013702</v>
          </cell>
          <cell r="F42" t="str">
            <v>RTE 56.002</v>
          </cell>
          <cell r="G42">
            <v>3650</v>
          </cell>
          <cell r="H42">
            <v>2007.5</v>
          </cell>
          <cell r="I42">
            <v>713</v>
          </cell>
          <cell r="J42">
            <v>713</v>
          </cell>
        </row>
        <row r="43">
          <cell r="A43" t="str">
            <v>НС-1422578</v>
          </cell>
          <cell r="B43" t="str">
            <v>Наборы ручной регулировки серии DESIGN</v>
          </cell>
          <cell r="C43" t="str">
            <v>Royal Thermo</v>
          </cell>
          <cell r="D43" t="str">
            <v>Набор дизайн-вентилей Royal Thermo CUBE, угловой (черный) 1/2"</v>
          </cell>
          <cell r="E43" t="str">
            <v>4680551141603, 14680551141600</v>
          </cell>
          <cell r="F43" t="str">
            <v>RTE 56.0009</v>
          </cell>
          <cell r="G43">
            <v>3650</v>
          </cell>
          <cell r="H43">
            <v>2007.5</v>
          </cell>
          <cell r="I43">
            <v>979</v>
          </cell>
          <cell r="J43">
            <v>979</v>
          </cell>
        </row>
        <row r="44">
          <cell r="A44" t="str">
            <v>НС-1422579</v>
          </cell>
          <cell r="B44" t="str">
            <v>Наборы ручной регулировки серии DESIGN</v>
          </cell>
          <cell r="C44" t="str">
            <v>Royal Thermo</v>
          </cell>
          <cell r="D44" t="str">
            <v>Набор дизайн-вентилей Royal Thermo PIANO, прямой (белый) 1/2"</v>
          </cell>
          <cell r="E44" t="str">
            <v>4680551116960, 14680551116967</v>
          </cell>
          <cell r="F44" t="str">
            <v>RTE 56.0010</v>
          </cell>
          <cell r="G44">
            <v>3650</v>
          </cell>
          <cell r="H44">
            <v>2007.5</v>
          </cell>
          <cell r="I44">
            <v>334</v>
          </cell>
          <cell r="J44">
            <v>334</v>
          </cell>
        </row>
        <row r="45">
          <cell r="A45" t="str">
            <v>НС-1161360</v>
          </cell>
          <cell r="B45" t="str">
            <v>Наборы ручной регулировки серии DESIGN</v>
          </cell>
          <cell r="C45" t="str">
            <v>Royal Thermo</v>
          </cell>
          <cell r="D45" t="str">
            <v>Набор дизайн-вентилей Royal Thermo PIANO, прямой (хром) 1/2"</v>
          </cell>
          <cell r="E45" t="str">
            <v>4680551003291, 4680551007688</v>
          </cell>
          <cell r="F45" t="str">
            <v>RTE 50.024</v>
          </cell>
          <cell r="G45">
            <v>3650</v>
          </cell>
          <cell r="H45">
            <v>2007.5</v>
          </cell>
          <cell r="I45">
            <v>335</v>
          </cell>
          <cell r="J45">
            <v>335</v>
          </cell>
        </row>
        <row r="46">
          <cell r="A46" t="str">
            <v>НС-1422580</v>
          </cell>
          <cell r="B46" t="str">
            <v>Наборы ручной регулировки серии DESIGN</v>
          </cell>
          <cell r="C46" t="str">
            <v>Royal Thermo</v>
          </cell>
          <cell r="D46" t="str">
            <v>Набор дизайн-вентилей Royal Thermo PIANO, прямой (черный) 1/2"</v>
          </cell>
          <cell r="E46" t="str">
            <v>4680551140316</v>
          </cell>
          <cell r="F46" t="str">
            <v>RTE 56.0011</v>
          </cell>
          <cell r="G46">
            <v>3650</v>
          </cell>
          <cell r="H46">
            <v>2007.5</v>
          </cell>
          <cell r="I46">
            <v>480</v>
          </cell>
          <cell r="J46">
            <v>480</v>
          </cell>
        </row>
        <row r="47">
          <cell r="A47" t="str">
            <v>НС-1422581</v>
          </cell>
          <cell r="B47" t="str">
            <v>Наборы ручной регулировки серии DESIGN</v>
          </cell>
          <cell r="C47" t="str">
            <v>Royal Thermo</v>
          </cell>
          <cell r="D47" t="str">
            <v>Набор дизайн-вентилей Royal Thermo PIANO, угловой (белый) 1/2"</v>
          </cell>
          <cell r="E47" t="str">
            <v>4680551140323, 14680551140320</v>
          </cell>
          <cell r="F47" t="str">
            <v>RTE 56.0012</v>
          </cell>
          <cell r="G47">
            <v>3650</v>
          </cell>
          <cell r="H47">
            <v>2007.5</v>
          </cell>
          <cell r="I47">
            <v>1290</v>
          </cell>
          <cell r="J47">
            <v>1290</v>
          </cell>
        </row>
        <row r="48">
          <cell r="A48" t="str">
            <v>НС-1144294</v>
          </cell>
          <cell r="B48" t="str">
            <v>Наборы ручной регулировки серии DESIGN</v>
          </cell>
          <cell r="C48" t="str">
            <v>Royal Thermo</v>
          </cell>
          <cell r="D48" t="str">
            <v>Набор дизайн-вентилей Royal Thermo PIANO, угловой (хром) 1/2"</v>
          </cell>
          <cell r="E48" t="str">
            <v>4680551003307, 4680551007695</v>
          </cell>
          <cell r="F48" t="str">
            <v>RTE 50.028</v>
          </cell>
          <cell r="G48">
            <v>3650</v>
          </cell>
          <cell r="H48">
            <v>2007.5</v>
          </cell>
          <cell r="I48">
            <v>1335</v>
          </cell>
          <cell r="J48">
            <v>1335</v>
          </cell>
        </row>
        <row r="49">
          <cell r="A49" t="str">
            <v>НС-1422585</v>
          </cell>
          <cell r="B49" t="str">
            <v>Наборы ручной регулировки серии DESIGN</v>
          </cell>
          <cell r="C49" t="str">
            <v>Royal Thermo</v>
          </cell>
          <cell r="D49" t="str">
            <v>Набор дизайн-вентилей Royal Thermo PIANO, угловой (черный) 1/2"</v>
          </cell>
          <cell r="E49" t="str">
            <v>4680551140330</v>
          </cell>
          <cell r="F49" t="str">
            <v>RTE 56.0013</v>
          </cell>
          <cell r="G49">
            <v>3650</v>
          </cell>
          <cell r="H49">
            <v>2007.5</v>
          </cell>
          <cell r="I49">
            <v>2088</v>
          </cell>
          <cell r="J49">
            <v>2088</v>
          </cell>
        </row>
        <row r="50">
          <cell r="A50" t="str">
            <v>НС-1640373</v>
          </cell>
          <cell r="B50" t="str">
            <v>Наборы термостатические серии DESIGN</v>
          </cell>
          <cell r="C50" t="str">
            <v>Royal Thermo</v>
          </cell>
          <cell r="D50" t="str">
            <v>Набор термостатический осевой Royal Thermo Design 1/2"М30х1,5 (Белый)</v>
          </cell>
          <cell r="E50" t="str">
            <v>4660294411034, 14660294411031, 24660294411038</v>
          </cell>
          <cell r="F50" t="str">
            <v>RATVDO11212WH</v>
          </cell>
          <cell r="G50">
            <v>2350</v>
          </cell>
          <cell r="H50">
            <v>1292.5</v>
          </cell>
          <cell r="I50" t="str">
            <v/>
          </cell>
          <cell r="J50">
            <v>0</v>
          </cell>
        </row>
        <row r="51">
          <cell r="A51" t="str">
            <v>НС-1640374</v>
          </cell>
          <cell r="B51" t="str">
            <v>Наборы термостатические серии DESIGN</v>
          </cell>
          <cell r="C51" t="str">
            <v>Royal Thermo</v>
          </cell>
          <cell r="D51" t="str">
            <v>Набор термостатический осевой Royal Thermo Design 1/2"М30х1,5 (Хром)</v>
          </cell>
          <cell r="E51" t="str">
            <v>4660294411010, 14660294411017, 24660294411014</v>
          </cell>
          <cell r="F51" t="str">
            <v>RATVDO11212CH</v>
          </cell>
          <cell r="G51">
            <v>2350</v>
          </cell>
          <cell r="H51">
            <v>1292.5</v>
          </cell>
          <cell r="I51">
            <v>228</v>
          </cell>
          <cell r="J51">
            <v>228</v>
          </cell>
        </row>
        <row r="52">
          <cell r="A52" t="str">
            <v>НС-1640375</v>
          </cell>
          <cell r="B52" t="str">
            <v>Наборы термостатические серии DESIGN</v>
          </cell>
          <cell r="C52" t="str">
            <v>Royal Thermo</v>
          </cell>
          <cell r="D52" t="str">
            <v>Набор термостатический осевой Royal Thermo Design 1/2"М30х1,5 (Черный)</v>
          </cell>
          <cell r="E52" t="str">
            <v>4660294411003, 14660294411000, 24660294411007</v>
          </cell>
          <cell r="F52" t="str">
            <v>RATVDO11212BL</v>
          </cell>
          <cell r="G52">
            <v>2350</v>
          </cell>
          <cell r="H52">
            <v>1292.5</v>
          </cell>
          <cell r="I52">
            <v>202</v>
          </cell>
          <cell r="J52">
            <v>202</v>
          </cell>
        </row>
        <row r="53">
          <cell r="A53" t="str">
            <v>НС-1646642</v>
          </cell>
          <cell r="B53" t="str">
            <v>Наборы термостатические серии DESIGN</v>
          </cell>
          <cell r="C53" t="str">
            <v>Royal Thermo</v>
          </cell>
          <cell r="D53" t="str">
            <v>Набор термостатический осевой Royal Thermo Design Pro 15мм М30х1,5 (Белый)</v>
          </cell>
          <cell r="E53" t="str">
            <v>4660294545654, 14660294545651, 24660294545658</v>
          </cell>
          <cell r="F53" t="str">
            <v>RATVXO11215WH</v>
          </cell>
          <cell r="G53">
            <v>3650</v>
          </cell>
          <cell r="H53">
            <v>2007.5</v>
          </cell>
          <cell r="I53" t="str">
            <v/>
          </cell>
          <cell r="J53">
            <v>0</v>
          </cell>
        </row>
        <row r="54">
          <cell r="A54" t="str">
            <v>НС-1646643</v>
          </cell>
          <cell r="B54" t="str">
            <v>Наборы термостатические серии DESIGN</v>
          </cell>
          <cell r="C54" t="str">
            <v>Royal Thermo</v>
          </cell>
          <cell r="D54" t="str">
            <v>Набор термостатический осевой Royal Thermo Design Pro 15мм М30х1,5 (Хром)</v>
          </cell>
          <cell r="E54" t="str">
            <v>4660294545623, 14660294545620, 24660294545627</v>
          </cell>
          <cell r="F54" t="str">
            <v>RATVXO11215CH</v>
          </cell>
          <cell r="G54">
            <v>3650</v>
          </cell>
          <cell r="H54">
            <v>2007.5</v>
          </cell>
          <cell r="I54">
            <v>242</v>
          </cell>
          <cell r="J54">
            <v>242</v>
          </cell>
        </row>
        <row r="55">
          <cell r="A55" t="str">
            <v>НС-1646644</v>
          </cell>
          <cell r="B55" t="str">
            <v>Наборы термостатические серии DESIGN</v>
          </cell>
          <cell r="C55" t="str">
            <v>Royal Thermo</v>
          </cell>
          <cell r="D55" t="str">
            <v>Набор термостатический осевой Royal Thermo Design Pro 15мм М30х1,5 (Черный)</v>
          </cell>
          <cell r="E55" t="str">
            <v>4660294545692, 14660294545699, 24660294545696</v>
          </cell>
          <cell r="F55" t="str">
            <v>RATVXO11215BL</v>
          </cell>
          <cell r="G55">
            <v>3650</v>
          </cell>
          <cell r="H55">
            <v>2007.5</v>
          </cell>
          <cell r="I55">
            <v>223</v>
          </cell>
          <cell r="J55">
            <v>223</v>
          </cell>
        </row>
        <row r="56">
          <cell r="A56" t="str">
            <v>НС-1640376</v>
          </cell>
          <cell r="B56" t="str">
            <v>Наборы термостатические серии DESIGN</v>
          </cell>
          <cell r="C56" t="str">
            <v>Royal Thermo</v>
          </cell>
          <cell r="D56" t="str">
            <v>Набор термостатический прямой Royal Thermo Design 1/2"М30х1,5 (Белый)</v>
          </cell>
          <cell r="E56" t="str">
            <v>4660294411027, 14660294411024, 24660294411021</v>
          </cell>
          <cell r="F56" t="str">
            <v>RATVDP11212WH</v>
          </cell>
          <cell r="G56">
            <v>2100</v>
          </cell>
          <cell r="H56">
            <v>1155</v>
          </cell>
          <cell r="I56">
            <v>1089</v>
          </cell>
          <cell r="J56">
            <v>1089</v>
          </cell>
        </row>
        <row r="57">
          <cell r="A57" t="str">
            <v>НС-1640377</v>
          </cell>
          <cell r="B57" t="str">
            <v>Наборы термостатические серии DESIGN</v>
          </cell>
          <cell r="C57" t="str">
            <v>Royal Thermo</v>
          </cell>
          <cell r="D57" t="str">
            <v>Набор термостатический прямой Royal Thermo Design 1/2"М30х1,5 (Хром)</v>
          </cell>
          <cell r="E57" t="str">
            <v>4660294410990, 14660294410997, 24660294410994</v>
          </cell>
          <cell r="F57" t="str">
            <v>RATVDP11212CH</v>
          </cell>
          <cell r="G57">
            <v>2100</v>
          </cell>
          <cell r="H57">
            <v>1155</v>
          </cell>
          <cell r="I57" t="str">
            <v/>
          </cell>
          <cell r="J57">
            <v>0</v>
          </cell>
        </row>
        <row r="58">
          <cell r="A58" t="str">
            <v>НС-1640378</v>
          </cell>
          <cell r="B58" t="str">
            <v>Наборы термостатические серии DESIGN</v>
          </cell>
          <cell r="C58" t="str">
            <v>Royal Thermo</v>
          </cell>
          <cell r="D58" t="str">
            <v>Набор термостатический прямой Royal Thermo Design 1/2"М30х1,5 (Черный)</v>
          </cell>
          <cell r="E58" t="str">
            <v>4660294410983, 14660294410980, 24660294410987</v>
          </cell>
          <cell r="F58" t="str">
            <v>RATVDP11212BL</v>
          </cell>
          <cell r="G58">
            <v>2100</v>
          </cell>
          <cell r="H58">
            <v>1155</v>
          </cell>
          <cell r="I58" t="str">
            <v/>
          </cell>
          <cell r="J58">
            <v>0</v>
          </cell>
        </row>
        <row r="59">
          <cell r="A59" t="str">
            <v>НС-1646645</v>
          </cell>
          <cell r="B59" t="str">
            <v>Наборы термостатические серии DESIGN</v>
          </cell>
          <cell r="C59" t="str">
            <v>Royal Thermo</v>
          </cell>
          <cell r="D59" t="str">
            <v>Набор термостатический трехосевой Royal Thermo Design Pro 15мм М30х1,5 (Белый)</v>
          </cell>
          <cell r="E59" t="str">
            <v>4660294545647, 14660294545644, 24660294545641</v>
          </cell>
          <cell r="F59" t="str">
            <v>RATVXT11215WH</v>
          </cell>
          <cell r="G59">
            <v>4200</v>
          </cell>
          <cell r="H59">
            <v>2310</v>
          </cell>
          <cell r="I59">
            <v>143</v>
          </cell>
          <cell r="J59">
            <v>143</v>
          </cell>
        </row>
        <row r="60">
          <cell r="A60" t="str">
            <v>НС-1646646</v>
          </cell>
          <cell r="B60" t="str">
            <v>Наборы термостатические серии DESIGN</v>
          </cell>
          <cell r="C60" t="str">
            <v>Royal Thermo</v>
          </cell>
          <cell r="D60" t="str">
            <v>Набор термостатический трехосевой Royal Thermo Design Pro 15мм М30х1,5 (Хром)</v>
          </cell>
          <cell r="E60" t="str">
            <v>4660294545609, 14660294545606, 24660294545603</v>
          </cell>
          <cell r="F60" t="str">
            <v>RATVXT11215CH</v>
          </cell>
          <cell r="G60">
            <v>4200</v>
          </cell>
          <cell r="H60">
            <v>2310</v>
          </cell>
          <cell r="I60">
            <v>328</v>
          </cell>
          <cell r="J60">
            <v>328</v>
          </cell>
        </row>
        <row r="61">
          <cell r="A61" t="str">
            <v>НС-1646647</v>
          </cell>
          <cell r="B61" t="str">
            <v>Наборы термостатические серии DESIGN</v>
          </cell>
          <cell r="C61" t="str">
            <v>Royal Thermo</v>
          </cell>
          <cell r="D61" t="str">
            <v>Набор термостатический трехосевой Royal Thermo Design Pro 15мм М30х1,5 (Черный)</v>
          </cell>
          <cell r="E61" t="str">
            <v>4660294545593, 14660294545590, 24660294545597</v>
          </cell>
          <cell r="F61" t="str">
            <v>RATVXT11215BL</v>
          </cell>
          <cell r="G61">
            <v>4200</v>
          </cell>
          <cell r="H61">
            <v>2310</v>
          </cell>
          <cell r="I61">
            <v>247</v>
          </cell>
          <cell r="J61">
            <v>247</v>
          </cell>
        </row>
        <row r="62">
          <cell r="A62" t="str">
            <v>НС-1640379</v>
          </cell>
          <cell r="B62" t="str">
            <v>Наборы термостатические серии DESIGN</v>
          </cell>
          <cell r="C62" t="str">
            <v>Royal Thermo</v>
          </cell>
          <cell r="D62" t="str">
            <v>Набор термостатический угловой Royal Thermo Design 1/2"М30х1,5 (Белый)</v>
          </cell>
          <cell r="E62" t="str">
            <v>4660294411065, 14660294411062, 24660294411069</v>
          </cell>
          <cell r="F62" t="str">
            <v>RATVDU11212WH</v>
          </cell>
          <cell r="G62">
            <v>2100</v>
          </cell>
          <cell r="H62">
            <v>1155</v>
          </cell>
          <cell r="I62">
            <v>760</v>
          </cell>
          <cell r="J62">
            <v>760</v>
          </cell>
        </row>
        <row r="63">
          <cell r="A63" t="str">
            <v>НС-1640380</v>
          </cell>
          <cell r="B63" t="str">
            <v>Наборы термостатические серии DESIGN</v>
          </cell>
          <cell r="C63" t="str">
            <v>Royal Thermo</v>
          </cell>
          <cell r="D63" t="str">
            <v>Набор термостатический угловой Royal Thermo Design 1/2"М30х1,5 (Хром)</v>
          </cell>
          <cell r="E63" t="str">
            <v>4660294411058, 14660294411055, 24660294411052</v>
          </cell>
          <cell r="F63" t="str">
            <v>RATVDU11212CH</v>
          </cell>
          <cell r="G63">
            <v>2100</v>
          </cell>
          <cell r="H63">
            <v>1155</v>
          </cell>
          <cell r="I63">
            <v>45</v>
          </cell>
          <cell r="J63">
            <v>45</v>
          </cell>
        </row>
        <row r="64">
          <cell r="A64" t="str">
            <v>НС-1640381</v>
          </cell>
          <cell r="B64" t="str">
            <v>Наборы термостатические серии DESIGN</v>
          </cell>
          <cell r="C64" t="str">
            <v>Royal Thermo</v>
          </cell>
          <cell r="D64" t="str">
            <v>Набор термостатический угловой Royal Thermo Design 1/2"М30х1,5 (Черный)</v>
          </cell>
          <cell r="E64" t="str">
            <v>4660294411041, 14660294411048, 24660294411045</v>
          </cell>
          <cell r="F64" t="str">
            <v>RATVDU11212BL</v>
          </cell>
          <cell r="G64">
            <v>2100</v>
          </cell>
          <cell r="H64">
            <v>1155</v>
          </cell>
          <cell r="I64">
            <v>593</v>
          </cell>
          <cell r="J64">
            <v>593</v>
          </cell>
        </row>
        <row r="65">
          <cell r="A65" t="str">
            <v>НС-1646648</v>
          </cell>
          <cell r="B65" t="str">
            <v>Наборы термостатические серии DESIGN</v>
          </cell>
          <cell r="C65" t="str">
            <v>Royal Thermo</v>
          </cell>
          <cell r="D65" t="str">
            <v>Набор термостатический угловой Royal Thermo Design Pro 15мм М30х1,5 (Белый)</v>
          </cell>
          <cell r="E65" t="str">
            <v>4660294545685, 14660294545682, 24660294545689</v>
          </cell>
          <cell r="F65" t="str">
            <v>RATVXU11215WH</v>
          </cell>
          <cell r="G65">
            <v>3650</v>
          </cell>
          <cell r="H65">
            <v>2007.5</v>
          </cell>
          <cell r="I65" t="str">
            <v/>
          </cell>
          <cell r="J65">
            <v>0</v>
          </cell>
        </row>
        <row r="66">
          <cell r="A66" t="str">
            <v>НС-1646649</v>
          </cell>
          <cell r="B66" t="str">
            <v>Наборы термостатические серии DESIGN</v>
          </cell>
          <cell r="C66" t="str">
            <v>Royal Thermo</v>
          </cell>
          <cell r="D66" t="str">
            <v>Набор термостатический угловой Royal Thermo Design Pro 15мм М30х1,5 (Хром)</v>
          </cell>
          <cell r="E66" t="str">
            <v>4660294545630, 14660294545637, 24660294545634</v>
          </cell>
          <cell r="F66" t="str">
            <v>RATVXU11215CH</v>
          </cell>
          <cell r="G66">
            <v>3650</v>
          </cell>
          <cell r="H66">
            <v>2007.5</v>
          </cell>
          <cell r="I66">
            <v>324</v>
          </cell>
          <cell r="J66">
            <v>324</v>
          </cell>
        </row>
        <row r="67">
          <cell r="A67" t="str">
            <v>НС-1646650</v>
          </cell>
          <cell r="B67" t="str">
            <v>Наборы термостатические серии DESIGN</v>
          </cell>
          <cell r="C67" t="str">
            <v>Royal Thermo</v>
          </cell>
          <cell r="D67" t="str">
            <v>Набор термостатический угловой Royal Thermo Design Pro 15мм М30х1,5 (Черный)</v>
          </cell>
          <cell r="E67" t="str">
            <v>4660294545616, 14660294545613, 24660294545610</v>
          </cell>
          <cell r="F67" t="str">
            <v>RATVXU11215BL</v>
          </cell>
          <cell r="G67">
            <v>3650</v>
          </cell>
          <cell r="H67">
            <v>2007.5</v>
          </cell>
          <cell r="I67">
            <v>124</v>
          </cell>
          <cell r="J67">
            <v>124</v>
          </cell>
        </row>
        <row r="68">
          <cell r="A68" t="str">
            <v>НС-1646651</v>
          </cell>
          <cell r="B68" t="str">
            <v>Наборы термостатические серии DESIGN</v>
          </cell>
          <cell r="C68" t="str">
            <v>Royal Thermo</v>
          </cell>
          <cell r="D68" t="str">
            <v>Узел нижнего подключения термостатический угловой Royal Thermo Design Pro 15мм М30х1,5 (Белый)</v>
          </cell>
          <cell r="E68" t="str">
            <v>4660294545661, 14660294545668, 24660294545665, 34660294545662</v>
          </cell>
          <cell r="F68" t="str">
            <v>RANPU11215WH</v>
          </cell>
          <cell r="G68">
            <v>5250</v>
          </cell>
          <cell r="H68">
            <v>2887.5</v>
          </cell>
          <cell r="I68" t="str">
            <v/>
          </cell>
          <cell r="J68">
            <v>0</v>
          </cell>
        </row>
        <row r="69">
          <cell r="A69" t="str">
            <v>НС-1646652</v>
          </cell>
          <cell r="B69" t="str">
            <v>Наборы термостатические серии DESIGN</v>
          </cell>
          <cell r="C69" t="str">
            <v>Royal Thermo</v>
          </cell>
          <cell r="D69" t="str">
            <v>Узел нижнего подключения термостатический угловой Royal Thermo Design Pro 15мм М30х1,5 (Хром)</v>
          </cell>
          <cell r="E69" t="str">
            <v>4660294545708, 14660294545705, 24660294545702</v>
          </cell>
          <cell r="F69" t="str">
            <v>RANPU11215CH</v>
          </cell>
          <cell r="G69">
            <v>5250</v>
          </cell>
          <cell r="H69">
            <v>2887.5</v>
          </cell>
          <cell r="I69">
            <v>172</v>
          </cell>
          <cell r="J69">
            <v>172</v>
          </cell>
        </row>
        <row r="70">
          <cell r="A70" t="str">
            <v>НС-1646653</v>
          </cell>
          <cell r="B70" t="str">
            <v>Наборы термостатические серии DESIGN</v>
          </cell>
          <cell r="C70" t="str">
            <v>Royal Thermo</v>
          </cell>
          <cell r="D70" t="str">
            <v>Узел нижнего подключения термостатический угловой Royal Thermo Design Pro 15мм М30х1,5 (Черный)</v>
          </cell>
          <cell r="E70" t="str">
            <v>4660294545678, 14660294545675, 24660294545672</v>
          </cell>
          <cell r="F70" t="str">
            <v>RANPU11215BL</v>
          </cell>
          <cell r="G70">
            <v>5250</v>
          </cell>
          <cell r="H70">
            <v>2887.5</v>
          </cell>
          <cell r="I70" t="str">
            <v/>
          </cell>
          <cell r="J70">
            <v>0</v>
          </cell>
        </row>
        <row r="71">
          <cell r="A71" t="str">
            <v>НС-1699554</v>
          </cell>
          <cell r="B71" t="str">
            <v>Термостатические головки</v>
          </cell>
          <cell r="C71" t="str">
            <v>Royal Thermo</v>
          </cell>
          <cell r="D71" t="str">
            <v>Термоголовка жидкостная Royal Thermo BASIC М30х1,5 (белый)</v>
          </cell>
          <cell r="E71" t="str">
            <v>4660294861099, 14660294861096</v>
          </cell>
          <cell r="F71" t="str">
            <v>RTO 22.01</v>
          </cell>
          <cell r="G71">
            <v>410</v>
          </cell>
          <cell r="H71">
            <v>225.5</v>
          </cell>
          <cell r="I71">
            <v>12313</v>
          </cell>
          <cell r="J71">
            <v>12313</v>
          </cell>
        </row>
        <row r="72">
          <cell r="A72" t="str">
            <v>НС-1706053</v>
          </cell>
          <cell r="B72" t="str">
            <v>Термостатические головки</v>
          </cell>
          <cell r="C72" t="str">
            <v>Royal Thermo</v>
          </cell>
          <cell r="D72" t="str">
            <v>Термоголовка жидкостная Royal Thermo BASIC с выносным датчиком М30х1,5</v>
          </cell>
          <cell r="E72" t="str">
            <v>4660294888577, 14660294888574</v>
          </cell>
          <cell r="F72" t="str">
            <v>RTE 50.230A</v>
          </cell>
          <cell r="G72">
            <v>1750</v>
          </cell>
          <cell r="H72">
            <v>962.5</v>
          </cell>
          <cell r="I72" t="str">
            <v/>
          </cell>
          <cell r="J72">
            <v>0</v>
          </cell>
        </row>
        <row r="73">
          <cell r="A73" t="str">
            <v>НС-1488974</v>
          </cell>
          <cell r="B73" t="str">
            <v>Термостатические головки</v>
          </cell>
          <cell r="C73" t="str">
            <v>Royal Thermo</v>
          </cell>
          <cell r="D73" t="str">
            <v>Термоголовка жидкостная Royal Thermo М30х1,5 (белый)</v>
          </cell>
          <cell r="E73" t="str">
            <v>4680551181814, 14680551181811, 24680551181818</v>
          </cell>
          <cell r="F73" t="str">
            <v>RTO 08.01</v>
          </cell>
          <cell r="G73">
            <v>550</v>
          </cell>
          <cell r="H73">
            <v>302.5</v>
          </cell>
          <cell r="I73">
            <v>4279</v>
          </cell>
          <cell r="J73">
            <v>4279</v>
          </cell>
        </row>
        <row r="74">
          <cell r="A74" t="str">
            <v>НС-1488976</v>
          </cell>
          <cell r="B74" t="str">
            <v>Термостатические головки</v>
          </cell>
          <cell r="C74" t="str">
            <v>Royal Thermo</v>
          </cell>
          <cell r="D74" t="str">
            <v>Термоголовка жидкостная Royal Thermo М30х1,5 (хром)</v>
          </cell>
          <cell r="E74" t="str">
            <v>4680551181821, 14680551181828, 24680551181825</v>
          </cell>
          <cell r="F74" t="str">
            <v>RTO 08.02</v>
          </cell>
          <cell r="G74">
            <v>730</v>
          </cell>
          <cell r="H74">
            <v>401.5</v>
          </cell>
          <cell r="I74">
            <v>94</v>
          </cell>
          <cell r="J74">
            <v>94</v>
          </cell>
        </row>
        <row r="75">
          <cell r="A75" t="str">
            <v>НС-1488979</v>
          </cell>
          <cell r="B75" t="str">
            <v>Термостатические головки</v>
          </cell>
          <cell r="C75" t="str">
            <v>Royal Thermo</v>
          </cell>
          <cell r="D75" t="str">
            <v>Термоголовка жидкостная Royal Thermo М30х1,5 (черный)</v>
          </cell>
          <cell r="E75" t="str">
            <v>4680551181838, 14680551181835, 24680551181832</v>
          </cell>
          <cell r="F75" t="str">
            <v>RTO 08.03</v>
          </cell>
          <cell r="G75">
            <v>730</v>
          </cell>
          <cell r="H75">
            <v>401.5</v>
          </cell>
          <cell r="I75">
            <v>102</v>
          </cell>
          <cell r="J75">
            <v>102</v>
          </cell>
        </row>
        <row r="76">
          <cell r="A76" t="str">
            <v>НС-1697762</v>
          </cell>
          <cell r="B76" t="str">
            <v>Термостатические головки серии DESIGN</v>
          </cell>
          <cell r="C76" t="str">
            <v>Royal Thermo</v>
          </cell>
          <cell r="D76" t="str">
            <v>Термоголовка жидкостная Royal Thermo Design М30х1,5 (белый)</v>
          </cell>
          <cell r="E76" t="str">
            <v>4660294850901, 14660294850908, 24660294850905</v>
          </cell>
          <cell r="F76" t="str">
            <v>RATHDN13015WH</v>
          </cell>
          <cell r="G76">
            <v>500</v>
          </cell>
          <cell r="H76">
            <v>275</v>
          </cell>
          <cell r="I76">
            <v>571</v>
          </cell>
          <cell r="J76">
            <v>571</v>
          </cell>
        </row>
        <row r="77">
          <cell r="A77" t="str">
            <v>НС-1706295</v>
          </cell>
          <cell r="B77" t="str">
            <v>Термостатические головки серии DESIGN</v>
          </cell>
          <cell r="C77" t="str">
            <v>Royal Thermo</v>
          </cell>
          <cell r="D77" t="str">
            <v>Термоголовка жидкостная Royal Thermo Design М30х1,5 (белый soft touch)</v>
          </cell>
          <cell r="E77" t="str">
            <v>4660294889611, 14660294889618, 24660294889615</v>
          </cell>
          <cell r="F77" t="str">
            <v>RATHDN13015WS</v>
          </cell>
          <cell r="G77">
            <v>1200</v>
          </cell>
          <cell r="H77">
            <v>660</v>
          </cell>
          <cell r="I77" t="str">
            <v/>
          </cell>
          <cell r="J77">
            <v>0</v>
          </cell>
        </row>
        <row r="78">
          <cell r="A78" t="str">
            <v>НС-1706257</v>
          </cell>
          <cell r="B78" t="str">
            <v>Термостатические головки серии DESIGN</v>
          </cell>
          <cell r="C78" t="str">
            <v>Royal Thermo</v>
          </cell>
          <cell r="D78" t="str">
            <v>Термоголовка жидкостная Royal Thermo Design М30х1,5 (бронза)</v>
          </cell>
          <cell r="E78" t="str">
            <v>4660294889574, 14660294889571, 24660294889578</v>
          </cell>
          <cell r="F78" t="str">
            <v>RATHDN13015BR</v>
          </cell>
          <cell r="G78">
            <v>1200</v>
          </cell>
          <cell r="H78">
            <v>660</v>
          </cell>
          <cell r="I78" t="str">
            <v/>
          </cell>
          <cell r="J78">
            <v>0</v>
          </cell>
        </row>
        <row r="79">
          <cell r="A79" t="str">
            <v>НС-1706269</v>
          </cell>
          <cell r="B79" t="str">
            <v>Термостатические головки серии DESIGN</v>
          </cell>
          <cell r="C79" t="str">
            <v>Royal Thermo</v>
          </cell>
          <cell r="D79" t="str">
            <v>Термоголовка жидкостная Royal Thermo Design М30х1,5 (графит)</v>
          </cell>
          <cell r="E79" t="str">
            <v>4660294889598, 14660294889595, 24660294889592</v>
          </cell>
          <cell r="F79" t="str">
            <v>RATHDN13015GR</v>
          </cell>
          <cell r="G79">
            <v>1200</v>
          </cell>
          <cell r="H79">
            <v>660</v>
          </cell>
          <cell r="I79">
            <v>366</v>
          </cell>
          <cell r="J79">
            <v>366</v>
          </cell>
        </row>
        <row r="80">
          <cell r="A80" t="str">
            <v>НС-1706250</v>
          </cell>
          <cell r="B80" t="str">
            <v>Термостатические головки серии DESIGN</v>
          </cell>
          <cell r="C80" t="str">
            <v>Royal Thermo</v>
          </cell>
          <cell r="D80" t="str">
            <v>Термоголовка жидкостная Royal Thermo Design М30х1,5 (золото)</v>
          </cell>
          <cell r="E80" t="str">
            <v>4660294889550, 14660294889557, 24660294889554</v>
          </cell>
          <cell r="F80" t="str">
            <v>RATHDN13015GD</v>
          </cell>
          <cell r="G80">
            <v>1200</v>
          </cell>
          <cell r="H80">
            <v>660</v>
          </cell>
          <cell r="I80">
            <v>703</v>
          </cell>
          <cell r="J80">
            <v>703</v>
          </cell>
        </row>
        <row r="81">
          <cell r="A81" t="str">
            <v>НС-1706253</v>
          </cell>
          <cell r="B81" t="str">
            <v>Термостатические головки серии DESIGN</v>
          </cell>
          <cell r="C81" t="str">
            <v>Royal Thermo</v>
          </cell>
          <cell r="D81" t="str">
            <v>Термоголовка жидкостная Royal Thermo Design М30х1,5 (золото матовое)</v>
          </cell>
          <cell r="E81" t="str">
            <v>4660294889567, 14660294889564, 24660294889561</v>
          </cell>
          <cell r="F81" t="str">
            <v>RATHDN13015GM</v>
          </cell>
          <cell r="G81">
            <v>1200</v>
          </cell>
          <cell r="H81">
            <v>660</v>
          </cell>
          <cell r="I81">
            <v>216</v>
          </cell>
          <cell r="J81">
            <v>216</v>
          </cell>
        </row>
        <row r="82">
          <cell r="A82" t="str">
            <v>НС-1706272</v>
          </cell>
          <cell r="B82" t="str">
            <v>Термостатические головки серии DESIGN</v>
          </cell>
          <cell r="C82" t="str">
            <v>Royal Thermo</v>
          </cell>
          <cell r="D82" t="str">
            <v>Термоголовка жидкостная Royal Thermo Design М30х1,5 (никель матовый)</v>
          </cell>
          <cell r="E82" t="str">
            <v>4660294889604, 14660294889601, 24660294889608</v>
          </cell>
          <cell r="F82" t="str">
            <v>RATHDN13015NM</v>
          </cell>
          <cell r="G82">
            <v>1200</v>
          </cell>
          <cell r="H82">
            <v>660</v>
          </cell>
          <cell r="I82">
            <v>307</v>
          </cell>
          <cell r="J82">
            <v>307</v>
          </cell>
        </row>
        <row r="83">
          <cell r="A83" t="str">
            <v>НС-1697874</v>
          </cell>
          <cell r="B83" t="str">
            <v>Термостатические головки серии DESIGN</v>
          </cell>
          <cell r="C83" t="str">
            <v>Royal Thermo</v>
          </cell>
          <cell r="D83" t="str">
            <v>Термоголовка жидкостная Royal Thermo Design М30х1,5 (серебристый)</v>
          </cell>
          <cell r="E83" t="str">
            <v>4660294851069, 14660294851066, 24660294851063</v>
          </cell>
          <cell r="F83" t="str">
            <v>RATHDN13015SS</v>
          </cell>
          <cell r="G83">
            <v>820</v>
          </cell>
          <cell r="H83">
            <v>451</v>
          </cell>
          <cell r="I83" t="str">
            <v/>
          </cell>
          <cell r="J83">
            <v>0</v>
          </cell>
        </row>
        <row r="84">
          <cell r="A84" t="str">
            <v>НС-1697765</v>
          </cell>
          <cell r="B84" t="str">
            <v>Термостатические головки серии DESIGN</v>
          </cell>
          <cell r="C84" t="str">
            <v>Royal Thermo</v>
          </cell>
          <cell r="D84" t="str">
            <v>Термоголовка жидкостная Royal Thermo Design М30х1,5 (хром)</v>
          </cell>
          <cell r="E84" t="str">
            <v>4660294851052, 14660294851059, 24660294851056</v>
          </cell>
          <cell r="F84" t="str">
            <v>RATHDN13015CH</v>
          </cell>
          <cell r="G84">
            <v>820</v>
          </cell>
          <cell r="H84">
            <v>451</v>
          </cell>
          <cell r="I84">
            <v>759</v>
          </cell>
          <cell r="J84">
            <v>759</v>
          </cell>
        </row>
        <row r="85">
          <cell r="A85" t="str">
            <v>НС-1706264</v>
          </cell>
          <cell r="B85" t="str">
            <v>Термостатические головки серии DESIGN</v>
          </cell>
          <cell r="C85" t="str">
            <v>Royal Thermo</v>
          </cell>
          <cell r="D85" t="str">
            <v>Термоголовка жидкостная Royal Thermo Design М30х1,5 (хром черный)</v>
          </cell>
          <cell r="E85" t="str">
            <v>4660294889581, 14660294889588, 24660294889585</v>
          </cell>
          <cell r="F85" t="str">
            <v>RATHDN13015BC</v>
          </cell>
          <cell r="G85">
            <v>1200</v>
          </cell>
          <cell r="H85">
            <v>660</v>
          </cell>
          <cell r="I85">
            <v>330</v>
          </cell>
          <cell r="J85">
            <v>330</v>
          </cell>
        </row>
        <row r="86">
          <cell r="A86" t="str">
            <v>НС-1697763</v>
          </cell>
          <cell r="B86" t="str">
            <v>Термостатические головки серии DESIGN</v>
          </cell>
          <cell r="C86" t="str">
            <v>Royal Thermo</v>
          </cell>
          <cell r="D86" t="str">
            <v>Термоголовка жидкостная Royal Thermo Design М30х1,5 (черный)</v>
          </cell>
          <cell r="E86" t="str">
            <v>4660294850895, 14660294850892, 24660294850899</v>
          </cell>
          <cell r="F86" t="str">
            <v>RATHDN13015BL</v>
          </cell>
          <cell r="G86">
            <v>820</v>
          </cell>
          <cell r="H86">
            <v>451</v>
          </cell>
          <cell r="I86" t="str">
            <v/>
          </cell>
          <cell r="J86">
            <v>0</v>
          </cell>
        </row>
        <row r="87">
          <cell r="A87" t="str">
            <v>НС-1706298</v>
          </cell>
          <cell r="B87" t="str">
            <v>Термостатические головки серии DESIGN</v>
          </cell>
          <cell r="C87" t="str">
            <v>Royal Thermo</v>
          </cell>
          <cell r="D87" t="str">
            <v>Термоголовка жидкостная Royal Thermo Design М30х1,5 (черный soft touch)</v>
          </cell>
          <cell r="E87" t="str">
            <v>4660294889628, 14660294889625, 24660294889622</v>
          </cell>
          <cell r="F87" t="str">
            <v>RATHDN13015BS</v>
          </cell>
          <cell r="G87">
            <v>1200</v>
          </cell>
          <cell r="H87">
            <v>660</v>
          </cell>
          <cell r="I87">
            <v>753</v>
          </cell>
          <cell r="J87">
            <v>753</v>
          </cell>
        </row>
        <row r="88">
          <cell r="A88" t="str">
            <v>НС-1095052</v>
          </cell>
          <cell r="B88" t="str">
            <v>Датчики СО2 для приточной вентиляции</v>
          </cell>
          <cell r="C88" t="str">
            <v>Ballu</v>
          </cell>
          <cell r="D88" t="str">
            <v>Датчик углекислого газа Ballu CO2-Z19</v>
          </cell>
          <cell r="E88" t="str">
            <v>24610021226084, 4610021226080, 14610021226087</v>
          </cell>
          <cell r="F88" t="str">
            <v>CO2-Z19</v>
          </cell>
          <cell r="G88">
            <v>6090</v>
          </cell>
          <cell r="H88">
            <v>4141</v>
          </cell>
          <cell r="I88">
            <v>598</v>
          </cell>
          <cell r="J88">
            <v>598</v>
          </cell>
        </row>
        <row r="89">
          <cell r="A89" t="str">
            <v>НС-1298538</v>
          </cell>
          <cell r="B89" t="str">
            <v>Заглушки для вентиляционных каналов</v>
          </cell>
          <cell r="C89" t="str">
            <v>Ballu</v>
          </cell>
          <cell r="D89" t="str">
            <v>Заглушка для воздуховода Ballu BVP-95</v>
          </cell>
          <cell r="E89" t="str">
            <v>4680551108552</v>
          </cell>
          <cell r="F89" t="str">
            <v>BVP-95</v>
          </cell>
          <cell r="G89">
            <v>390</v>
          </cell>
          <cell r="H89">
            <v>276.89999999999998</v>
          </cell>
          <cell r="I89" t="str">
            <v/>
          </cell>
          <cell r="J89">
            <v>0</v>
          </cell>
        </row>
        <row r="90">
          <cell r="A90" t="str">
            <v>НС-1095051</v>
          </cell>
          <cell r="B90" t="str">
            <v>Нагреватели для приточной вентиляции</v>
          </cell>
          <cell r="C90" t="str">
            <v>Ballu</v>
          </cell>
          <cell r="D90" t="str">
            <v>Элемент нагревательный Ballu PTC-1000 для электроприборов</v>
          </cell>
          <cell r="E90" t="str">
            <v>14620016799106, 4620016799109</v>
          </cell>
          <cell r="F90" t="str">
            <v>PTC-1000</v>
          </cell>
          <cell r="G90">
            <v>2490</v>
          </cell>
          <cell r="H90">
            <v>1693</v>
          </cell>
          <cell r="I90">
            <v>10689</v>
          </cell>
          <cell r="J90">
            <v>10689</v>
          </cell>
        </row>
        <row r="91">
          <cell r="A91" t="str">
            <v>НС-1715497</v>
          </cell>
          <cell r="B91" t="str">
            <v>Нагреватели для приточной вентиляции</v>
          </cell>
          <cell r="C91" t="str">
            <v>Ballu</v>
          </cell>
          <cell r="D91" t="str">
            <v>Элемент нагревательный Ballu PTC-1100 для электроприборов</v>
          </cell>
          <cell r="E91" t="str">
            <v>4660294931471, 14660294931478</v>
          </cell>
          <cell r="F91" t="str">
            <v>PTC-1100</v>
          </cell>
          <cell r="G91">
            <v>2790</v>
          </cell>
          <cell r="H91">
            <v>1897</v>
          </cell>
          <cell r="I91">
            <v>209</v>
          </cell>
          <cell r="J91">
            <v>209</v>
          </cell>
        </row>
        <row r="92">
          <cell r="A92" t="str">
            <v>НС-1257155</v>
          </cell>
          <cell r="B92" t="str">
            <v>Нагреватели для приточной вентиляции</v>
          </cell>
          <cell r="C92" t="str">
            <v>Ballu</v>
          </cell>
          <cell r="D92" t="str">
            <v>Элемент нагревательный Ballu PTC-1200 для электроприборов</v>
          </cell>
          <cell r="E92" t="str">
            <v>4680551098440, 4680551143461, 14680551143468, 14680551098447</v>
          </cell>
          <cell r="F92" t="str">
            <v>PTC-1200</v>
          </cell>
          <cell r="G92">
            <v>2990</v>
          </cell>
          <cell r="H92">
            <v>2033</v>
          </cell>
          <cell r="I92">
            <v>345</v>
          </cell>
          <cell r="J92">
            <v>345</v>
          </cell>
        </row>
        <row r="93">
          <cell r="A93" t="str">
            <v>НС-1615183</v>
          </cell>
          <cell r="B93" t="str">
            <v>Фильтры для приточной вентиляции</v>
          </cell>
          <cell r="C93" t="str">
            <v>Ballu</v>
          </cell>
          <cell r="D93" t="str">
            <v>Фильтр высокоэффективный Ballu FB-H13-1</v>
          </cell>
          <cell r="E93" t="str">
            <v>4660294324136, 14660294324133</v>
          </cell>
          <cell r="F93" t="str">
            <v>FB-H13-1</v>
          </cell>
          <cell r="G93">
            <v>990</v>
          </cell>
          <cell r="H93">
            <v>673</v>
          </cell>
          <cell r="I93">
            <v>1239</v>
          </cell>
          <cell r="J93">
            <v>1239</v>
          </cell>
        </row>
        <row r="94">
          <cell r="A94" t="str">
            <v>НС-1615186</v>
          </cell>
          <cell r="B94" t="str">
            <v>Фильтры для приточной вентиляции</v>
          </cell>
          <cell r="C94" t="str">
            <v>Ballu</v>
          </cell>
          <cell r="D94" t="str">
            <v>Фильтр высокоэффективный Ballu FB-H13-2</v>
          </cell>
          <cell r="E94" t="str">
            <v>4660294324129, 14660294324126, 24660294324123, 34660294324120</v>
          </cell>
          <cell r="F94" t="str">
            <v>FB-H13-2</v>
          </cell>
          <cell r="G94">
            <v>1290</v>
          </cell>
          <cell r="H94">
            <v>877</v>
          </cell>
          <cell r="I94" t="str">
            <v/>
          </cell>
          <cell r="J94">
            <v>0</v>
          </cell>
        </row>
        <row r="95">
          <cell r="A95" t="str">
            <v>НС-1268383</v>
          </cell>
          <cell r="B95" t="str">
            <v>Фильтры для приточной вентиляции</v>
          </cell>
          <cell r="C95" t="str">
            <v>Ballu</v>
          </cell>
          <cell r="D95" t="str">
            <v>Фильтр высокоэффективный Ballu HEPA Н13 для ONEAIR ASP-80</v>
          </cell>
          <cell r="E95" t="str">
            <v>4680551097559</v>
          </cell>
          <cell r="F95" t="str">
            <v>HEPA H13 ONEAIR ASP-80</v>
          </cell>
          <cell r="G95">
            <v>2190</v>
          </cell>
          <cell r="H95">
            <v>1554.9</v>
          </cell>
          <cell r="I95" t="str">
            <v/>
          </cell>
          <cell r="J95">
            <v>0</v>
          </cell>
        </row>
        <row r="96">
          <cell r="A96" t="str">
            <v>НС-1268387</v>
          </cell>
          <cell r="B96" t="str">
            <v>Фильтры для приточной вентиляции</v>
          </cell>
          <cell r="C96" t="str">
            <v>Ballu</v>
          </cell>
          <cell r="D96" t="str">
            <v>Фильтр высокоэффективный HEPA Ballu Н11 для ONEAIR ASP-200</v>
          </cell>
          <cell r="E96" t="str">
            <v>4680551097580, 14680551097587</v>
          </cell>
          <cell r="F96" t="str">
            <v>HEPA Н11 ONEAIR ASP-200</v>
          </cell>
          <cell r="G96">
            <v>1290</v>
          </cell>
          <cell r="H96">
            <v>877</v>
          </cell>
          <cell r="I96" t="str">
            <v/>
          </cell>
          <cell r="J96">
            <v>0</v>
          </cell>
        </row>
        <row r="97">
          <cell r="A97" t="str">
            <v>НС-1492008</v>
          </cell>
          <cell r="B97" t="str">
            <v>Фильтры для приточной вентиляции</v>
          </cell>
          <cell r="C97" t="str">
            <v>Ballu</v>
          </cell>
          <cell r="D97" t="str">
            <v>Фильтр высокоэффективный HEPA Н13 для ONEAIR ASP-100</v>
          </cell>
          <cell r="E97" t="str">
            <v>4680551196733, 14680551196730</v>
          </cell>
          <cell r="F97" t="str">
            <v>HEPA H13 ONEAIR ASP-100</v>
          </cell>
          <cell r="G97">
            <v>990</v>
          </cell>
          <cell r="H97">
            <v>673</v>
          </cell>
          <cell r="I97" t="str">
            <v/>
          </cell>
          <cell r="J97">
            <v>0</v>
          </cell>
        </row>
        <row r="98">
          <cell r="A98" t="str">
            <v>НС-1595822</v>
          </cell>
          <cell r="B98" t="str">
            <v>Фильтры для приточной вентиляции</v>
          </cell>
          <cell r="C98" t="str">
            <v>Ballu</v>
          </cell>
          <cell r="D98" t="str">
            <v>Фильтр комбинированный Ballu FB-H13-CARBON</v>
          </cell>
          <cell r="E98" t="str">
            <v>4660294194029, 14660294194026, 24660294194023, 34660294194020</v>
          </cell>
          <cell r="F98" t="str">
            <v>FB-H13-CARBON</v>
          </cell>
          <cell r="G98">
            <v>1190</v>
          </cell>
          <cell r="H98">
            <v>809</v>
          </cell>
          <cell r="I98">
            <v>124</v>
          </cell>
          <cell r="J98">
            <v>124</v>
          </cell>
        </row>
        <row r="99">
          <cell r="A99" t="str">
            <v>НС-1615188</v>
          </cell>
          <cell r="B99" t="str">
            <v>Фильтры для приточной вентиляции</v>
          </cell>
          <cell r="C99" t="str">
            <v>Ballu</v>
          </cell>
          <cell r="D99" t="str">
            <v>Фильтр тонкой очистки Ballu FB-M5-2</v>
          </cell>
          <cell r="E99" t="str">
            <v>4660294324112, 14660294324119</v>
          </cell>
          <cell r="F99" t="str">
            <v>FB-M5-2</v>
          </cell>
          <cell r="G99">
            <v>1290</v>
          </cell>
          <cell r="H99">
            <v>877</v>
          </cell>
          <cell r="I99">
            <v>26</v>
          </cell>
          <cell r="J99">
            <v>26</v>
          </cell>
        </row>
        <row r="100">
          <cell r="A100" t="str">
            <v>НС-1268388</v>
          </cell>
          <cell r="B100" t="str">
            <v>Фильтры для приточной вентиляции</v>
          </cell>
          <cell r="C100" t="str">
            <v>Ballu</v>
          </cell>
          <cell r="D100" t="str">
            <v>Фильтр тонкой очистки M5 Ballu для ONEAIR ASP-200</v>
          </cell>
          <cell r="E100" t="str">
            <v>4680551097597</v>
          </cell>
          <cell r="F100" t="str">
            <v>M5 ONEAIR ASP-200</v>
          </cell>
          <cell r="G100">
            <v>1290</v>
          </cell>
          <cell r="H100">
            <v>877</v>
          </cell>
          <cell r="I100" t="str">
            <v/>
          </cell>
          <cell r="J100">
            <v>0</v>
          </cell>
        </row>
        <row r="101">
          <cell r="A101" t="str">
            <v>НС-1615190</v>
          </cell>
          <cell r="B101" t="str">
            <v>Фильтры для приточной вентиляции</v>
          </cell>
          <cell r="C101" t="str">
            <v>Ballu</v>
          </cell>
          <cell r="D101" t="str">
            <v>Фильтр угольный Ballu FB-CARBON-2</v>
          </cell>
          <cell r="E101" t="str">
            <v>4660294324143, 14660294324140, 24660294324147, 34660294324144</v>
          </cell>
          <cell r="F101" t="str">
            <v>FB-CARBON-2</v>
          </cell>
          <cell r="G101">
            <v>1290</v>
          </cell>
          <cell r="H101">
            <v>877</v>
          </cell>
          <cell r="I101">
            <v>96</v>
          </cell>
          <cell r="J101">
            <v>96</v>
          </cell>
        </row>
        <row r="102">
          <cell r="A102" t="str">
            <v>НС-1268384</v>
          </cell>
          <cell r="B102" t="str">
            <v>Фильтры для приточной вентиляции</v>
          </cell>
          <cell r="C102" t="str">
            <v>Ballu</v>
          </cell>
          <cell r="D102" t="str">
            <v>Фильтр угольный CARBON Ballu для ONEAIR ASP-200</v>
          </cell>
          <cell r="E102" t="str">
            <v>4680551097566, 14680551097563</v>
          </cell>
          <cell r="F102" t="str">
            <v>Carbon ONEAIR ASP-200</v>
          </cell>
          <cell r="G102">
            <v>1290</v>
          </cell>
          <cell r="H102">
            <v>877</v>
          </cell>
          <cell r="I102" t="str">
            <v/>
          </cell>
          <cell r="J102">
            <v>0</v>
          </cell>
        </row>
        <row r="103">
          <cell r="A103" t="str">
            <v>НС-1303503</v>
          </cell>
          <cell r="B103" t="str">
            <v>Экраны для приточных очистителей воздуха</v>
          </cell>
          <cell r="C103" t="str">
            <v>Ballu</v>
          </cell>
          <cell r="D103" t="str">
            <v>Экран для приточного очистителя воздуха Ballu ONEAIR ASP-200P</v>
          </cell>
          <cell r="E103" t="str">
            <v>4603745896516</v>
          </cell>
          <cell r="F103" t="str">
            <v>экран ASP-200P</v>
          </cell>
          <cell r="G103">
            <v>1490</v>
          </cell>
          <cell r="H103">
            <v>1013</v>
          </cell>
          <cell r="I103">
            <v>95</v>
          </cell>
          <cell r="J103">
            <v>95</v>
          </cell>
        </row>
        <row r="104">
          <cell r="A104" t="str">
            <v>НС-1491996</v>
          </cell>
          <cell r="B104" t="str">
            <v>Бытовые приточно-очистительные комплексы</v>
          </cell>
          <cell r="C104" t="str">
            <v>Ballu</v>
          </cell>
          <cell r="D104" t="str">
            <v>Очиститель воздуха приточный Ballu ONEAIR ASP-100</v>
          </cell>
          <cell r="E104" t="str">
            <v>4680551196726, 14680551196723, 24680551196720, 34680551196727</v>
          </cell>
          <cell r="F104" t="str">
            <v>ASP-100</v>
          </cell>
          <cell r="G104">
            <v>34190</v>
          </cell>
          <cell r="H104">
            <v>23249</v>
          </cell>
          <cell r="I104">
            <v>4611</v>
          </cell>
          <cell r="J104">
            <v>4611</v>
          </cell>
        </row>
        <row r="105">
          <cell r="A105" t="str">
            <v>НС-1496444</v>
          </cell>
          <cell r="B105" t="str">
            <v>Бытовые приточно-очистительные комплексы</v>
          </cell>
          <cell r="C105" t="str">
            <v>Ballu</v>
          </cell>
          <cell r="D105" t="str">
            <v>Очиститель воздуха приточный Ballu ONEAIR ASP-100W</v>
          </cell>
          <cell r="E105" t="str">
            <v>4680551232141, 14680551232148, 24680551232145, 34680551232142</v>
          </cell>
          <cell r="F105" t="str">
            <v>ASP-100W</v>
          </cell>
          <cell r="G105">
            <v>34190</v>
          </cell>
          <cell r="H105">
            <v>23249</v>
          </cell>
          <cell r="I105">
            <v>1283</v>
          </cell>
          <cell r="J105">
            <v>1283</v>
          </cell>
        </row>
        <row r="106">
          <cell r="A106" t="str">
            <v>НС-1428459</v>
          </cell>
          <cell r="B106" t="str">
            <v>Бытовые приточно-очистительные комплексы</v>
          </cell>
          <cell r="C106" t="str">
            <v>Ballu</v>
          </cell>
          <cell r="D106" t="str">
            <v>Очиститель воздуха приточный Ballu ONEAIR ASP-200S</v>
          </cell>
          <cell r="E106" t="str">
            <v>4680551135657</v>
          </cell>
          <cell r="F106" t="str">
            <v>ASP-200S</v>
          </cell>
          <cell r="G106">
            <v>55090</v>
          </cell>
          <cell r="H106">
            <v>37461</v>
          </cell>
          <cell r="I106">
            <v>4</v>
          </cell>
          <cell r="J106">
            <v>4</v>
          </cell>
        </row>
        <row r="107">
          <cell r="A107" t="str">
            <v>НС-1428461</v>
          </cell>
          <cell r="B107" t="str">
            <v>Бытовые приточно-очистительные комплексы</v>
          </cell>
          <cell r="C107" t="str">
            <v>Ballu</v>
          </cell>
          <cell r="D107" t="str">
            <v>Очиститель воздуха приточный Ballu ONEAIR ASP-200SP</v>
          </cell>
          <cell r="E107" t="str">
            <v>4680551135664</v>
          </cell>
          <cell r="F107" t="str">
            <v>ASP-200SP</v>
          </cell>
          <cell r="G107">
            <v>55090</v>
          </cell>
          <cell r="H107">
            <v>37461</v>
          </cell>
          <cell r="I107">
            <v>299</v>
          </cell>
          <cell r="J107">
            <v>299</v>
          </cell>
        </row>
        <row r="108">
          <cell r="A108" t="str">
            <v>НС-1298607</v>
          </cell>
          <cell r="B108" t="str">
            <v>Вентиляторы бытовые колонные</v>
          </cell>
          <cell r="C108" t="str">
            <v>Ballu</v>
          </cell>
          <cell r="D108" t="str">
            <v>Вентилятор колонный Ballu BFT-110R</v>
          </cell>
          <cell r="E108" t="str">
            <v>4680551106671, 14680551106678</v>
          </cell>
          <cell r="F108" t="str">
            <v>BFT-110R</v>
          </cell>
          <cell r="G108">
            <v>4590</v>
          </cell>
          <cell r="H108">
            <v>3397</v>
          </cell>
          <cell r="I108" t="str">
            <v/>
          </cell>
          <cell r="J108">
            <v>0</v>
          </cell>
        </row>
        <row r="109">
          <cell r="A109" t="str">
            <v>НС-1695859</v>
          </cell>
          <cell r="B109" t="str">
            <v>Вентиляторы бытовые колонные</v>
          </cell>
          <cell r="C109" t="str">
            <v>Ballu</v>
          </cell>
          <cell r="D109" t="str">
            <v>Вентилятор колонный Ballu BFT-400W</v>
          </cell>
          <cell r="E109" t="str">
            <v>4660294843439, 14660294843436</v>
          </cell>
          <cell r="F109" t="str">
            <v>BFT-400W</v>
          </cell>
          <cell r="G109">
            <v>3690</v>
          </cell>
          <cell r="H109">
            <v>0</v>
          </cell>
          <cell r="I109" t="str">
            <v/>
          </cell>
          <cell r="J109">
            <v>0</v>
          </cell>
        </row>
        <row r="110">
          <cell r="A110" t="str">
            <v>НС-1298597</v>
          </cell>
          <cell r="B110" t="str">
            <v>Вентиляторы бытовые колонные</v>
          </cell>
          <cell r="C110" t="str">
            <v>Electrolux</v>
          </cell>
          <cell r="D110" t="str">
            <v>Вентилятор колонный Electrolux EFT-1100</v>
          </cell>
          <cell r="E110" t="str">
            <v>7312970700372, 2250001761945</v>
          </cell>
          <cell r="F110" t="str">
            <v>EFT-1100</v>
          </cell>
          <cell r="G110">
            <v>6890</v>
          </cell>
          <cell r="H110">
            <v>400</v>
          </cell>
          <cell r="I110" t="str">
            <v/>
          </cell>
          <cell r="J110">
            <v>0</v>
          </cell>
        </row>
        <row r="111">
          <cell r="A111" t="str">
            <v>НС-1295748</v>
          </cell>
          <cell r="B111" t="str">
            <v>Вентиляторы бытовые колонные</v>
          </cell>
          <cell r="C111" t="str">
            <v>Electrolux</v>
          </cell>
          <cell r="D111" t="str">
            <v>Вентилятор колонный Electrolux EFT-1110i</v>
          </cell>
          <cell r="E111" t="str">
            <v>7312970700150, 7390000700059</v>
          </cell>
          <cell r="F111" t="str">
            <v>EFT-1110i</v>
          </cell>
          <cell r="G111">
            <v>6890</v>
          </cell>
          <cell r="H111">
            <v>400</v>
          </cell>
          <cell r="I111" t="str">
            <v/>
          </cell>
          <cell r="J111">
            <v>0</v>
          </cell>
        </row>
        <row r="112">
          <cell r="A112" t="str">
            <v>НС-1602075</v>
          </cell>
          <cell r="B112" t="str">
            <v>Вентиляторы бытовые колонные</v>
          </cell>
          <cell r="C112" t="str">
            <v>Electrolux</v>
          </cell>
          <cell r="D112" t="str">
            <v>Вентилятор колонный Electrolux EFT-1110W</v>
          </cell>
          <cell r="E112" t="str">
            <v>7381032423160</v>
          </cell>
          <cell r="F112" t="str">
            <v>EFT-1110W</v>
          </cell>
          <cell r="G112">
            <v>9490</v>
          </cell>
          <cell r="H112">
            <v>7023</v>
          </cell>
          <cell r="I112">
            <v>512</v>
          </cell>
          <cell r="J112">
            <v>512</v>
          </cell>
        </row>
        <row r="113">
          <cell r="A113" t="str">
            <v>НС-1298599</v>
          </cell>
          <cell r="B113" t="str">
            <v>Вентиляторы бытовые колонные</v>
          </cell>
          <cell r="C113" t="str">
            <v>Electrolux</v>
          </cell>
          <cell r="D113" t="str">
            <v>Вентилятор колонный с увлажнением Electrolux EFC-177</v>
          </cell>
          <cell r="E113" t="str">
            <v>7312970700334</v>
          </cell>
          <cell r="F113" t="str">
            <v>EFC-177</v>
          </cell>
          <cell r="G113">
            <v>9590</v>
          </cell>
          <cell r="H113">
            <v>400</v>
          </cell>
          <cell r="I113" t="str">
            <v/>
          </cell>
          <cell r="J113">
            <v>0</v>
          </cell>
        </row>
        <row r="114">
          <cell r="A114" t="str">
            <v>НС-1602092</v>
          </cell>
          <cell r="B114" t="str">
            <v>Вентиляторы бытовые напольные</v>
          </cell>
          <cell r="C114" t="str">
            <v>Electrolux</v>
          </cell>
          <cell r="D114" t="str">
            <v>Вентилятор безлопастной Electrolux EFB-1200W</v>
          </cell>
          <cell r="E114" t="str">
            <v>7381032423320</v>
          </cell>
          <cell r="F114" t="str">
            <v>EFB-1200W</v>
          </cell>
          <cell r="G114">
            <v>18990</v>
          </cell>
          <cell r="H114">
            <v>1500</v>
          </cell>
          <cell r="I114" t="str">
            <v/>
          </cell>
          <cell r="J114">
            <v>0</v>
          </cell>
        </row>
        <row r="115">
          <cell r="A115" t="str">
            <v>НС-1602082</v>
          </cell>
          <cell r="B115" t="str">
            <v>Вентиляторы бытовые напольные</v>
          </cell>
          <cell r="C115" t="str">
            <v>Electrolux</v>
          </cell>
          <cell r="D115" t="str">
            <v>Вентилятор безлопастной Electrolux EFB-1205W</v>
          </cell>
          <cell r="E115" t="str">
            <v>7381032423221, 17381032423228</v>
          </cell>
          <cell r="F115" t="str">
            <v>EFB-1205W</v>
          </cell>
          <cell r="G115">
            <v>11990</v>
          </cell>
          <cell r="H115">
            <v>8873</v>
          </cell>
          <cell r="I115">
            <v>1</v>
          </cell>
          <cell r="J115">
            <v>1</v>
          </cell>
        </row>
        <row r="116">
          <cell r="A116" t="str">
            <v>НС-1602221</v>
          </cell>
          <cell r="B116" t="str">
            <v>Вентиляторы бытовые напольные</v>
          </cell>
          <cell r="C116" t="str">
            <v>Electrolux</v>
          </cell>
          <cell r="D116" t="str">
            <v>Вентилятор безлопастной Electrolux EFB-1210B</v>
          </cell>
          <cell r="E116" t="str">
            <v>7381032423382</v>
          </cell>
          <cell r="F116" t="str">
            <v>EFB-1210B</v>
          </cell>
          <cell r="G116">
            <v>9990</v>
          </cell>
          <cell r="H116">
            <v>1500</v>
          </cell>
          <cell r="I116" t="str">
            <v/>
          </cell>
          <cell r="J116">
            <v>0</v>
          </cell>
        </row>
        <row r="117">
          <cell r="A117" t="str">
            <v>НС-1602086</v>
          </cell>
          <cell r="B117" t="str">
            <v>Вентиляторы бытовые напольные</v>
          </cell>
          <cell r="C117" t="str">
            <v>Electrolux</v>
          </cell>
          <cell r="D117" t="str">
            <v>Вентилятор безлопастной Electrolux EFB-1210W</v>
          </cell>
          <cell r="E117" t="str">
            <v>7381032423269</v>
          </cell>
          <cell r="F117" t="str">
            <v>EFB-1210W</v>
          </cell>
          <cell r="G117">
            <v>9990</v>
          </cell>
          <cell r="H117">
            <v>1500</v>
          </cell>
          <cell r="I117" t="str">
            <v/>
          </cell>
          <cell r="J117">
            <v>0</v>
          </cell>
        </row>
        <row r="118">
          <cell r="A118" t="str">
            <v>НС-1602085</v>
          </cell>
          <cell r="B118" t="str">
            <v>Вентиляторы бытовые напольные</v>
          </cell>
          <cell r="C118" t="str">
            <v>Electrolux</v>
          </cell>
          <cell r="D118" t="str">
            <v>Вентилятор безлопастной Electrolux EFB-1215B</v>
          </cell>
          <cell r="E118" t="str">
            <v>7381032423252</v>
          </cell>
          <cell r="F118" t="str">
            <v>EFB-1215B</v>
          </cell>
          <cell r="G118">
            <v>9990</v>
          </cell>
          <cell r="H118">
            <v>1500</v>
          </cell>
          <cell r="I118" t="str">
            <v/>
          </cell>
          <cell r="J118">
            <v>0</v>
          </cell>
        </row>
        <row r="119">
          <cell r="A119" t="str">
            <v>НС-1602084</v>
          </cell>
          <cell r="B119" t="str">
            <v>Вентиляторы бытовые напольные</v>
          </cell>
          <cell r="C119" t="str">
            <v>Electrolux</v>
          </cell>
          <cell r="D119" t="str">
            <v>Вентилятор безлопастной Electrolux EFB-1215W</v>
          </cell>
          <cell r="E119" t="str">
            <v>7381032423245</v>
          </cell>
          <cell r="F119" t="str">
            <v>EFB-1215W</v>
          </cell>
          <cell r="G119">
            <v>9990</v>
          </cell>
          <cell r="H119">
            <v>1500</v>
          </cell>
          <cell r="I119" t="str">
            <v/>
          </cell>
          <cell r="J119">
            <v>0</v>
          </cell>
        </row>
        <row r="120">
          <cell r="A120" t="str">
            <v>НС-1602088</v>
          </cell>
          <cell r="B120" t="str">
            <v>Вентиляторы бытовые напольные</v>
          </cell>
          <cell r="C120" t="str">
            <v>Electrolux</v>
          </cell>
          <cell r="D120" t="str">
            <v>Вентилятор безлопастной Electrolux EFB-1220B</v>
          </cell>
          <cell r="E120" t="str">
            <v>7381032423283</v>
          </cell>
          <cell r="F120" t="str">
            <v>EFB-1220B</v>
          </cell>
          <cell r="G120">
            <v>18490</v>
          </cell>
          <cell r="H120">
            <v>1500</v>
          </cell>
          <cell r="I120" t="str">
            <v/>
          </cell>
          <cell r="J120">
            <v>0</v>
          </cell>
        </row>
        <row r="121">
          <cell r="A121" t="str">
            <v>НС-1602087</v>
          </cell>
          <cell r="B121" t="str">
            <v>Вентиляторы бытовые напольные</v>
          </cell>
          <cell r="C121" t="str">
            <v>Electrolux</v>
          </cell>
          <cell r="D121" t="str">
            <v>Вентилятор безлопастной Electrolux EFB-1220W</v>
          </cell>
          <cell r="E121" t="str">
            <v>7381032423276</v>
          </cell>
          <cell r="F121" t="str">
            <v>EFB-1220W</v>
          </cell>
          <cell r="G121">
            <v>18490</v>
          </cell>
          <cell r="H121">
            <v>1500</v>
          </cell>
          <cell r="I121" t="str">
            <v/>
          </cell>
          <cell r="J121">
            <v>0</v>
          </cell>
        </row>
        <row r="122">
          <cell r="A122" t="str">
            <v>НС-1602090</v>
          </cell>
          <cell r="B122" t="str">
            <v>Вентиляторы бытовые напольные</v>
          </cell>
          <cell r="C122" t="str">
            <v>Electrolux</v>
          </cell>
          <cell r="D122" t="str">
            <v>Вентилятор безлопастной Electrolux ETF-112W</v>
          </cell>
          <cell r="E122" t="str">
            <v>7381032423306</v>
          </cell>
          <cell r="F122" t="str">
            <v>ETF-112W</v>
          </cell>
          <cell r="G122">
            <v>14790</v>
          </cell>
          <cell r="H122">
            <v>1500</v>
          </cell>
          <cell r="I122" t="str">
            <v/>
          </cell>
          <cell r="J122">
            <v>0</v>
          </cell>
        </row>
        <row r="123">
          <cell r="A123" t="str">
            <v>НС-1602091</v>
          </cell>
          <cell r="B123" t="str">
            <v>Вентиляторы бытовые напольные</v>
          </cell>
          <cell r="C123" t="str">
            <v>Electrolux</v>
          </cell>
          <cell r="D123" t="str">
            <v>Вентилятор безлопастной Electrolux ETF-115W</v>
          </cell>
          <cell r="E123" t="str">
            <v>7381032423313</v>
          </cell>
          <cell r="F123" t="str">
            <v>ETF-115W</v>
          </cell>
          <cell r="G123">
            <v>13790</v>
          </cell>
          <cell r="H123">
            <v>1500</v>
          </cell>
          <cell r="I123" t="str">
            <v/>
          </cell>
          <cell r="J123">
            <v>0</v>
          </cell>
        </row>
        <row r="124">
          <cell r="A124" t="str">
            <v>НС-1602073</v>
          </cell>
          <cell r="B124" t="str">
            <v>Вентиляторы бытовые напольные</v>
          </cell>
          <cell r="C124" t="str">
            <v>Ballu</v>
          </cell>
          <cell r="D124" t="str">
            <v>Вентилятор напольный Ballu BFF-705</v>
          </cell>
          <cell r="E124" t="str">
            <v>4660294225419, 14660294225416</v>
          </cell>
          <cell r="F124" t="str">
            <v>BFF-705</v>
          </cell>
          <cell r="G124">
            <v>3490</v>
          </cell>
          <cell r="H124">
            <v>2583</v>
          </cell>
          <cell r="I124" t="str">
            <v/>
          </cell>
          <cell r="J124">
            <v>0</v>
          </cell>
        </row>
        <row r="125">
          <cell r="A125" t="str">
            <v>НС-1155725</v>
          </cell>
          <cell r="B125" t="str">
            <v>Вентиляторы бытовые напольные</v>
          </cell>
          <cell r="C125" t="str">
            <v>Ballu</v>
          </cell>
          <cell r="D125" t="str">
            <v>Вентилятор напольный Ballu BFF-801</v>
          </cell>
          <cell r="E125" t="str">
            <v>4680551092110, 14680551092117</v>
          </cell>
          <cell r="F125" t="str">
            <v>BFF-801</v>
          </cell>
          <cell r="G125">
            <v>2690</v>
          </cell>
          <cell r="H125">
            <v>1991</v>
          </cell>
          <cell r="I125" t="str">
            <v/>
          </cell>
          <cell r="J125">
            <v>0</v>
          </cell>
        </row>
        <row r="126">
          <cell r="A126" t="str">
            <v>НС-1236005</v>
          </cell>
          <cell r="B126" t="str">
            <v>Вентиляторы бытовые напольные</v>
          </cell>
          <cell r="C126" t="str">
            <v>Ballu</v>
          </cell>
          <cell r="D126" t="str">
            <v>Вентилятор напольный Ballu BFF-802</v>
          </cell>
          <cell r="E126" t="str">
            <v>4680551091380, 14680551091387</v>
          </cell>
          <cell r="F126" t="str">
            <v>BFF-802</v>
          </cell>
          <cell r="G126">
            <v>2890</v>
          </cell>
          <cell r="H126">
            <v>2139</v>
          </cell>
          <cell r="I126">
            <v>394</v>
          </cell>
          <cell r="J126">
            <v>394</v>
          </cell>
        </row>
        <row r="127">
          <cell r="A127" t="str">
            <v>НС-1127320</v>
          </cell>
          <cell r="B127" t="str">
            <v>Вентиляторы бытовые напольные</v>
          </cell>
          <cell r="C127" t="str">
            <v>Ballu</v>
          </cell>
          <cell r="D127" t="str">
            <v>Вентилятор напольный Ballu BFF-805</v>
          </cell>
          <cell r="E127" t="str">
            <v>4610021226059</v>
          </cell>
          <cell r="F127" t="str">
            <v>BFF-805</v>
          </cell>
          <cell r="G127">
            <v>3090</v>
          </cell>
          <cell r="H127">
            <v>400</v>
          </cell>
          <cell r="I127" t="str">
            <v/>
          </cell>
          <cell r="J127">
            <v>0</v>
          </cell>
        </row>
        <row r="128">
          <cell r="A128" t="str">
            <v>НС-1405127</v>
          </cell>
          <cell r="B128" t="str">
            <v>Вентиляторы бытовые напольные</v>
          </cell>
          <cell r="C128" t="str">
            <v>Ballu</v>
          </cell>
          <cell r="D128" t="str">
            <v>Вентилятор напольный Ballu BFF-806</v>
          </cell>
          <cell r="E128" t="str">
            <v>4680551127270, 14680551127277</v>
          </cell>
          <cell r="F128" t="str">
            <v>BFF-806</v>
          </cell>
          <cell r="G128">
            <v>2490</v>
          </cell>
          <cell r="H128">
            <v>1843</v>
          </cell>
          <cell r="I128">
            <v>368</v>
          </cell>
          <cell r="J128">
            <v>368</v>
          </cell>
        </row>
        <row r="129">
          <cell r="A129" t="str">
            <v>НС-1408412</v>
          </cell>
          <cell r="B129" t="str">
            <v>Вентиляторы бытовые напольные</v>
          </cell>
          <cell r="C129" t="str">
            <v>Ballu</v>
          </cell>
          <cell r="D129" t="str">
            <v>Вентилятор напольный Ballu BFF-806 grey</v>
          </cell>
          <cell r="E129" t="str">
            <v>2250001956877, 4680551127263</v>
          </cell>
          <cell r="F129" t="str">
            <v>BFF-806 grey</v>
          </cell>
          <cell r="G129">
            <v>2090</v>
          </cell>
          <cell r="H129">
            <v>400</v>
          </cell>
          <cell r="I129" t="str">
            <v/>
          </cell>
          <cell r="J129">
            <v>0</v>
          </cell>
        </row>
        <row r="130">
          <cell r="A130" t="str">
            <v>НС-1490579</v>
          </cell>
          <cell r="B130" t="str">
            <v>Вентиляторы бытовые напольные</v>
          </cell>
          <cell r="C130" t="str">
            <v>Ballu</v>
          </cell>
          <cell r="D130" t="str">
            <v>Вентилятор напольный Ballu BFF-807</v>
          </cell>
          <cell r="E130" t="str">
            <v>4680551189568, 14680551189565</v>
          </cell>
          <cell r="F130" t="str">
            <v>BFF-807</v>
          </cell>
          <cell r="G130">
            <v>3490</v>
          </cell>
          <cell r="H130">
            <v>2583</v>
          </cell>
          <cell r="I130">
            <v>2</v>
          </cell>
          <cell r="J130">
            <v>2</v>
          </cell>
        </row>
        <row r="131">
          <cell r="A131" t="str">
            <v>НС-1262075</v>
          </cell>
          <cell r="B131" t="str">
            <v>Вентиляторы бытовые напольные</v>
          </cell>
          <cell r="C131" t="str">
            <v>Ballu</v>
          </cell>
          <cell r="D131" t="str">
            <v>Вентилятор напольный Ballu BFF-812</v>
          </cell>
          <cell r="E131" t="str">
            <v>2250000518755, 4680551097429</v>
          </cell>
          <cell r="F131" t="str">
            <v>BFF-812</v>
          </cell>
          <cell r="G131">
            <v>1650</v>
          </cell>
          <cell r="H131">
            <v>400</v>
          </cell>
          <cell r="I131" t="str">
            <v/>
          </cell>
          <cell r="J131">
            <v>0</v>
          </cell>
        </row>
        <row r="132">
          <cell r="A132" t="str">
            <v>НС-1602070</v>
          </cell>
          <cell r="B132" t="str">
            <v>Вентиляторы бытовые напольные</v>
          </cell>
          <cell r="C132" t="str">
            <v>Ballu</v>
          </cell>
          <cell r="D132" t="str">
            <v>Вентилятор напольный Ballu BFF-815</v>
          </cell>
          <cell r="E132" t="str">
            <v>4660294225402, 14660294225409</v>
          </cell>
          <cell r="F132" t="str">
            <v>BFF-815</v>
          </cell>
          <cell r="G132">
            <v>2990</v>
          </cell>
          <cell r="H132">
            <v>0</v>
          </cell>
          <cell r="I132" t="str">
            <v/>
          </cell>
          <cell r="J132">
            <v>0</v>
          </cell>
        </row>
        <row r="133">
          <cell r="A133" t="str">
            <v>НС-1695862</v>
          </cell>
          <cell r="B133" t="str">
            <v>Вентиляторы бытовые напольные</v>
          </cell>
          <cell r="C133" t="str">
            <v>Ballu</v>
          </cell>
          <cell r="D133" t="str">
            <v>Вентилятор напольный Ballu BFF-815W</v>
          </cell>
          <cell r="E133" t="str">
            <v>4660294843446, 14660294843443</v>
          </cell>
          <cell r="F133" t="str">
            <v>BFF-815W</v>
          </cell>
          <cell r="G133">
            <v>2990</v>
          </cell>
          <cell r="H133">
            <v>0</v>
          </cell>
          <cell r="I133" t="str">
            <v/>
          </cell>
          <cell r="J133">
            <v>0</v>
          </cell>
        </row>
        <row r="134">
          <cell r="A134" t="str">
            <v>НС-1405796</v>
          </cell>
          <cell r="B134" t="str">
            <v>Вентиляторы бытовые напольные</v>
          </cell>
          <cell r="C134" t="str">
            <v>Ballu</v>
          </cell>
          <cell r="D134" t="str">
            <v>Вентилятор напольный Ballu BFF-82</v>
          </cell>
          <cell r="E134" t="str">
            <v>2250001939160, 4680551127621</v>
          </cell>
          <cell r="F134" t="str">
            <v>BFF-82</v>
          </cell>
          <cell r="G134">
            <v>2390</v>
          </cell>
          <cell r="H134">
            <v>400</v>
          </cell>
          <cell r="I134" t="str">
            <v/>
          </cell>
          <cell r="J134">
            <v>0</v>
          </cell>
        </row>
        <row r="135">
          <cell r="A135" t="str">
            <v>НС-1405800</v>
          </cell>
          <cell r="B135" t="str">
            <v>Вентиляторы бытовые напольные</v>
          </cell>
          <cell r="C135" t="str">
            <v>Ballu</v>
          </cell>
          <cell r="D135" t="str">
            <v>Вентилятор напольный Ballu BFF-82 black</v>
          </cell>
          <cell r="E135" t="str">
            <v>4680551127249, 2250001939191</v>
          </cell>
          <cell r="F135" t="str">
            <v>BFF-82 black</v>
          </cell>
          <cell r="G135">
            <v>2290</v>
          </cell>
          <cell r="H135">
            <v>400</v>
          </cell>
          <cell r="I135" t="str">
            <v/>
          </cell>
          <cell r="J135">
            <v>0</v>
          </cell>
        </row>
        <row r="136">
          <cell r="A136" t="str">
            <v>НС-1490578</v>
          </cell>
          <cell r="B136" t="str">
            <v>Вентиляторы бытовые напольные</v>
          </cell>
          <cell r="C136" t="str">
            <v>Ballu</v>
          </cell>
          <cell r="D136" t="str">
            <v>Вентилятор напольный Ballu BFF-840</v>
          </cell>
          <cell r="E136" t="str">
            <v>4680551189551, 14680551189558</v>
          </cell>
          <cell r="F136" t="str">
            <v>BFF-840</v>
          </cell>
          <cell r="G136">
            <v>3490</v>
          </cell>
          <cell r="H136">
            <v>2583</v>
          </cell>
          <cell r="I136" t="str">
            <v/>
          </cell>
          <cell r="J136">
            <v>0</v>
          </cell>
        </row>
        <row r="137">
          <cell r="A137" t="str">
            <v>НС-1155716</v>
          </cell>
          <cell r="B137" t="str">
            <v>Вентиляторы бытовые напольные</v>
          </cell>
          <cell r="C137" t="str">
            <v>Ballu</v>
          </cell>
          <cell r="D137" t="str">
            <v>Вентилятор напольный Ballu BFF-855</v>
          </cell>
          <cell r="E137" t="str">
            <v>2250000207475, 4680551005820, 4680551125726</v>
          </cell>
          <cell r="F137" t="str">
            <v>BFF-855</v>
          </cell>
          <cell r="G137">
            <v>2890</v>
          </cell>
          <cell r="H137">
            <v>400</v>
          </cell>
          <cell r="I137" t="str">
            <v/>
          </cell>
          <cell r="J137">
            <v>0</v>
          </cell>
        </row>
        <row r="138">
          <cell r="A138" t="str">
            <v>НС-1236009</v>
          </cell>
          <cell r="B138" t="str">
            <v>Вентиляторы бытовые напольные</v>
          </cell>
          <cell r="C138" t="str">
            <v>Ballu</v>
          </cell>
          <cell r="D138" t="str">
            <v>Вентилятор напольный Ballu BFF-860R</v>
          </cell>
          <cell r="E138" t="str">
            <v>4680551091403, 14680551091400</v>
          </cell>
          <cell r="F138" t="str">
            <v>BFF-860R</v>
          </cell>
          <cell r="G138">
            <v>3890</v>
          </cell>
          <cell r="H138">
            <v>2879</v>
          </cell>
          <cell r="I138">
            <v>1</v>
          </cell>
          <cell r="J138">
            <v>1</v>
          </cell>
        </row>
        <row r="139">
          <cell r="A139" t="str">
            <v>НС-1187099</v>
          </cell>
          <cell r="B139" t="str">
            <v>Вентиляторы бытовые напольные</v>
          </cell>
          <cell r="C139" t="str">
            <v>Ballu</v>
          </cell>
          <cell r="D139" t="str">
            <v>Вентилятор напольный Ballu BFF-871R</v>
          </cell>
          <cell r="E139" t="str">
            <v>4680551012897</v>
          </cell>
          <cell r="F139" t="str">
            <v>BFF-871R</v>
          </cell>
          <cell r="G139">
            <v>2350</v>
          </cell>
          <cell r="H139">
            <v>400</v>
          </cell>
          <cell r="I139" t="str">
            <v/>
          </cell>
          <cell r="J139">
            <v>0</v>
          </cell>
        </row>
        <row r="140">
          <cell r="A140" t="str">
            <v>НС-1155712</v>
          </cell>
          <cell r="B140" t="str">
            <v>Вентиляторы бытовые напольные</v>
          </cell>
          <cell r="C140" t="str">
            <v>Ballu</v>
          </cell>
          <cell r="D140" t="str">
            <v>Вентилятор напольный Ballu BFF-880R</v>
          </cell>
          <cell r="E140" t="str">
            <v>2250000207451, 4680551005844</v>
          </cell>
          <cell r="F140" t="str">
            <v>BFF-880R</v>
          </cell>
          <cell r="G140">
            <v>2890</v>
          </cell>
          <cell r="H140">
            <v>400</v>
          </cell>
          <cell r="I140" t="str">
            <v/>
          </cell>
          <cell r="J140">
            <v>0</v>
          </cell>
        </row>
        <row r="141">
          <cell r="A141" t="str">
            <v>НС-1187093</v>
          </cell>
          <cell r="B141" t="str">
            <v>Вентиляторы бытовые напольные</v>
          </cell>
          <cell r="C141" t="str">
            <v>Ballu</v>
          </cell>
          <cell r="D141" t="str">
            <v>Вентилятор напольный Ballu BFF-890R</v>
          </cell>
          <cell r="E141" t="str">
            <v>4680551092448, 4680551105766</v>
          </cell>
          <cell r="F141" t="str">
            <v>BFF-890R</v>
          </cell>
          <cell r="G141">
            <v>3390</v>
          </cell>
          <cell r="H141">
            <v>400</v>
          </cell>
          <cell r="I141" t="str">
            <v/>
          </cell>
          <cell r="J141">
            <v>0</v>
          </cell>
        </row>
        <row r="142">
          <cell r="A142" t="str">
            <v>НС-1602072</v>
          </cell>
          <cell r="B142" t="str">
            <v>Вентиляторы бытовые напольные</v>
          </cell>
          <cell r="C142" t="str">
            <v>Ballu</v>
          </cell>
          <cell r="D142" t="str">
            <v>Вентилятор напольный Ballu BFF-907</v>
          </cell>
          <cell r="E142" t="str">
            <v>4660294225433, 14660294225430</v>
          </cell>
          <cell r="F142" t="str">
            <v>BFF-907</v>
          </cell>
          <cell r="G142">
            <v>3690</v>
          </cell>
          <cell r="H142">
            <v>2731</v>
          </cell>
          <cell r="I142" t="str">
            <v/>
          </cell>
          <cell r="J142">
            <v>0</v>
          </cell>
        </row>
        <row r="143">
          <cell r="A143" t="str">
            <v>НС-1127317</v>
          </cell>
          <cell r="B143" t="str">
            <v>Вентиляторы бытовые напольные</v>
          </cell>
          <cell r="C143" t="str">
            <v>Electrolux</v>
          </cell>
          <cell r="D143" t="str">
            <v>Вентилятор напольный Electrolux EFF-1000i</v>
          </cell>
          <cell r="E143" t="str">
            <v>2250000095652, 7312970700020</v>
          </cell>
          <cell r="F143" t="str">
            <v>EFF-1000i</v>
          </cell>
          <cell r="G143">
            <v>7790</v>
          </cell>
          <cell r="H143">
            <v>400</v>
          </cell>
          <cell r="I143" t="str">
            <v/>
          </cell>
          <cell r="J143">
            <v>0</v>
          </cell>
        </row>
        <row r="144">
          <cell r="A144" t="str">
            <v>НС-1245800</v>
          </cell>
          <cell r="B144" t="str">
            <v>Вентиляторы бытовые напольные</v>
          </cell>
          <cell r="C144" t="str">
            <v>Electrolux</v>
          </cell>
          <cell r="D144" t="str">
            <v>Вентилятор напольный Electrolux EFF-1002i</v>
          </cell>
          <cell r="E144" t="str">
            <v>7312970700143, 7390000700035, 7381032424648</v>
          </cell>
          <cell r="F144" t="str">
            <v>EFF-1002i</v>
          </cell>
          <cell r="G144">
            <v>7490</v>
          </cell>
          <cell r="H144">
            <v>5543</v>
          </cell>
          <cell r="I144">
            <v>360</v>
          </cell>
          <cell r="J144">
            <v>360</v>
          </cell>
        </row>
        <row r="145">
          <cell r="A145" t="str">
            <v>НС-1187092</v>
          </cell>
          <cell r="B145" t="str">
            <v>Вентиляторы бытовые напольные</v>
          </cell>
          <cell r="C145" t="str">
            <v>Electrolux</v>
          </cell>
          <cell r="D145" t="str">
            <v>Вентилятор напольный Electrolux EFF-1003D</v>
          </cell>
          <cell r="E145" t="str">
            <v>7312970700112, 7390000700103, 7381032424266, 17381032424263</v>
          </cell>
          <cell r="F145" t="str">
            <v>EFF-1003D</v>
          </cell>
          <cell r="G145">
            <v>5790</v>
          </cell>
          <cell r="H145">
            <v>4285</v>
          </cell>
          <cell r="I145" t="str">
            <v/>
          </cell>
          <cell r="J145">
            <v>0</v>
          </cell>
        </row>
        <row r="146">
          <cell r="A146" t="str">
            <v>НС-1602079</v>
          </cell>
          <cell r="B146" t="str">
            <v>Вентиляторы бытовые напольные</v>
          </cell>
          <cell r="C146" t="str">
            <v>Electrolux</v>
          </cell>
          <cell r="D146" t="str">
            <v>Вентилятор напольный Electrolux EFF-1004B</v>
          </cell>
          <cell r="E146" t="str">
            <v>7381032423207, 17381032423204</v>
          </cell>
          <cell r="F146" t="str">
            <v>EFF-1004B</v>
          </cell>
          <cell r="G146">
            <v>5990</v>
          </cell>
          <cell r="H146">
            <v>4433</v>
          </cell>
          <cell r="I146" t="str">
            <v/>
          </cell>
          <cell r="J146">
            <v>0</v>
          </cell>
        </row>
        <row r="147">
          <cell r="A147" t="str">
            <v>НС-1187090</v>
          </cell>
          <cell r="B147" t="str">
            <v>Вентиляторы бытовые напольные</v>
          </cell>
          <cell r="C147" t="str">
            <v>Electrolux</v>
          </cell>
          <cell r="D147" t="str">
            <v>Вентилятор напольный Electrolux EFF-1004i</v>
          </cell>
          <cell r="E147" t="str">
            <v>2250000310298, 7312970700129, 7390000700110, 7381032470010</v>
          </cell>
          <cell r="F147" t="str">
            <v>EFF-1004i</v>
          </cell>
          <cell r="G147">
            <v>4990</v>
          </cell>
          <cell r="H147">
            <v>400</v>
          </cell>
          <cell r="I147" t="str">
            <v/>
          </cell>
          <cell r="J147">
            <v>0</v>
          </cell>
        </row>
        <row r="148">
          <cell r="A148" t="str">
            <v>НС-1186888</v>
          </cell>
          <cell r="B148" t="str">
            <v>Вентиляторы бытовые напольные</v>
          </cell>
          <cell r="C148" t="str">
            <v>Electrolux</v>
          </cell>
          <cell r="D148" t="str">
            <v>Вентилятор напольный Electrolux EFF-1005</v>
          </cell>
          <cell r="E148" t="str">
            <v>7312970700136, 7390000700134, 7381032424259</v>
          </cell>
          <cell r="F148" t="str">
            <v>EFF-1005</v>
          </cell>
          <cell r="G148">
            <v>5590</v>
          </cell>
          <cell r="H148">
            <v>4137</v>
          </cell>
          <cell r="I148">
            <v>352</v>
          </cell>
          <cell r="J148">
            <v>352</v>
          </cell>
        </row>
        <row r="149">
          <cell r="A149" t="str">
            <v>НС-1298680</v>
          </cell>
          <cell r="B149" t="str">
            <v>Вентиляторы бытовые напольные</v>
          </cell>
          <cell r="C149" t="str">
            <v>Electrolux</v>
          </cell>
          <cell r="D149" t="str">
            <v>Вентилятор напольный Electrolux EFF-1006</v>
          </cell>
          <cell r="E149" t="str">
            <v>7312970700204, 7390000700042</v>
          </cell>
          <cell r="F149" t="str">
            <v>EFF-1006</v>
          </cell>
          <cell r="G149">
            <v>4290</v>
          </cell>
          <cell r="H149">
            <v>400</v>
          </cell>
          <cell r="I149" t="str">
            <v/>
          </cell>
          <cell r="J149">
            <v>0</v>
          </cell>
        </row>
        <row r="150">
          <cell r="A150" t="str">
            <v>НС-1602080</v>
          </cell>
          <cell r="B150" t="str">
            <v>Вентиляторы бытовые напольные</v>
          </cell>
          <cell r="C150" t="str">
            <v>Electrolux</v>
          </cell>
          <cell r="D150" t="str">
            <v>Вентилятор напольный Electrolux EFF-1006W</v>
          </cell>
          <cell r="E150" t="str">
            <v>7381032423214, 17381032423211</v>
          </cell>
          <cell r="F150" t="str">
            <v>EFF-1006W</v>
          </cell>
          <cell r="G150">
            <v>4990</v>
          </cell>
          <cell r="H150">
            <v>3693</v>
          </cell>
          <cell r="I150">
            <v>1629</v>
          </cell>
          <cell r="J150">
            <v>1629</v>
          </cell>
        </row>
        <row r="151">
          <cell r="A151" t="str">
            <v>НС-1408274</v>
          </cell>
          <cell r="B151" t="str">
            <v>Вентиляторы бытовые напольные</v>
          </cell>
          <cell r="C151" t="str">
            <v>Electrolux</v>
          </cell>
          <cell r="D151" t="str">
            <v>Вентилятор напольный Electrolux EFF-1007i</v>
          </cell>
          <cell r="E151" t="str">
            <v>2250001955146, 7390000700240</v>
          </cell>
          <cell r="F151" t="str">
            <v>EFF-1007i</v>
          </cell>
          <cell r="G151">
            <v>4690</v>
          </cell>
          <cell r="H151">
            <v>400</v>
          </cell>
          <cell r="I151" t="str">
            <v/>
          </cell>
          <cell r="J151">
            <v>0</v>
          </cell>
        </row>
        <row r="152">
          <cell r="A152" t="str">
            <v>НС-1295340</v>
          </cell>
          <cell r="B152" t="str">
            <v>Вентиляторы бытовые напольные</v>
          </cell>
          <cell r="C152" t="str">
            <v>Electrolux</v>
          </cell>
          <cell r="D152" t="str">
            <v>Вентилятор напольный Electrolux EFF-1014i</v>
          </cell>
          <cell r="E152" t="str">
            <v>7312970700365</v>
          </cell>
          <cell r="F152" t="str">
            <v>EFF-1014i</v>
          </cell>
          <cell r="G152">
            <v>4990</v>
          </cell>
          <cell r="H152">
            <v>400</v>
          </cell>
          <cell r="I152" t="str">
            <v/>
          </cell>
          <cell r="J152">
            <v>0</v>
          </cell>
        </row>
        <row r="153">
          <cell r="A153" t="str">
            <v>НС-1295355</v>
          </cell>
          <cell r="B153" t="str">
            <v>Вентиляторы бытовые напольные</v>
          </cell>
          <cell r="C153" t="str">
            <v>Electrolux</v>
          </cell>
          <cell r="D153" t="str">
            <v>Вентилятор напольный Electrolux EFF-1015</v>
          </cell>
          <cell r="E153" t="str">
            <v>7312970700389, 7390000700233, 7381032424655</v>
          </cell>
          <cell r="F153" t="str">
            <v>EFF-1015</v>
          </cell>
          <cell r="G153">
            <v>4290</v>
          </cell>
          <cell r="H153">
            <v>400</v>
          </cell>
          <cell r="I153" t="str">
            <v/>
          </cell>
          <cell r="J153">
            <v>0</v>
          </cell>
        </row>
        <row r="154">
          <cell r="A154" t="str">
            <v>НС-1247464</v>
          </cell>
          <cell r="B154" t="str">
            <v>Вентиляторы бытовые напольные</v>
          </cell>
          <cell r="C154" t="str">
            <v>Electrolux</v>
          </cell>
          <cell r="D154" t="str">
            <v>Вентилятор напольный Electrolux EFF-1020i</v>
          </cell>
          <cell r="E154" t="str">
            <v>7312970301494, 7312970700181, 7390000700011, 7381032470027</v>
          </cell>
          <cell r="F154" t="str">
            <v>EFF-1020i</v>
          </cell>
          <cell r="G154">
            <v>4890</v>
          </cell>
          <cell r="H154">
            <v>400</v>
          </cell>
          <cell r="I154" t="str">
            <v/>
          </cell>
          <cell r="J154">
            <v>0</v>
          </cell>
        </row>
        <row r="155">
          <cell r="A155" t="str">
            <v>НС-1602077</v>
          </cell>
          <cell r="B155" t="str">
            <v>Вентиляторы бытовые напольные</v>
          </cell>
          <cell r="C155" t="str">
            <v>Electrolux</v>
          </cell>
          <cell r="D155" t="str">
            <v>Вентилятор напольный Electrolux EFF-1020W</v>
          </cell>
          <cell r="E155" t="str">
            <v>7381032423184, 17381032423181</v>
          </cell>
          <cell r="F155" t="str">
            <v>EFF-1020W</v>
          </cell>
          <cell r="G155">
            <v>5990</v>
          </cell>
          <cell r="H155">
            <v>4433</v>
          </cell>
          <cell r="I155" t="str">
            <v/>
          </cell>
          <cell r="J155">
            <v>0</v>
          </cell>
        </row>
        <row r="156">
          <cell r="A156" t="str">
            <v>НС-1602094</v>
          </cell>
          <cell r="B156" t="str">
            <v>Вентиляторы бытовые напольные</v>
          </cell>
          <cell r="C156" t="str">
            <v>Electrolux</v>
          </cell>
          <cell r="D156" t="str">
            <v>Вентилятор напольный Electrolux EFF-1025B</v>
          </cell>
          <cell r="E156" t="str">
            <v>7381032423344, 17381032423341</v>
          </cell>
          <cell r="F156" t="str">
            <v>EFF-1025B</v>
          </cell>
          <cell r="G156">
            <v>7290</v>
          </cell>
          <cell r="H156">
            <v>400</v>
          </cell>
          <cell r="I156" t="str">
            <v/>
          </cell>
          <cell r="J156">
            <v>0</v>
          </cell>
        </row>
        <row r="157">
          <cell r="A157" t="str">
            <v>НС-1602093</v>
          </cell>
          <cell r="B157" t="str">
            <v>Вентиляторы бытовые напольные</v>
          </cell>
          <cell r="C157" t="str">
            <v>Electrolux</v>
          </cell>
          <cell r="D157" t="str">
            <v>Вентилятор напольный Electrolux EFF-1025W</v>
          </cell>
          <cell r="E157" t="str">
            <v>7381032423337, 17381032423334</v>
          </cell>
          <cell r="F157" t="str">
            <v>EFF-1025W</v>
          </cell>
          <cell r="G157">
            <v>7290</v>
          </cell>
          <cell r="H157">
            <v>400</v>
          </cell>
          <cell r="I157" t="str">
            <v/>
          </cell>
          <cell r="J157">
            <v>0</v>
          </cell>
        </row>
        <row r="158">
          <cell r="A158" t="str">
            <v>НС-1602095</v>
          </cell>
          <cell r="B158" t="str">
            <v>Вентиляторы бытовые напольные</v>
          </cell>
          <cell r="C158" t="str">
            <v>Electrolux</v>
          </cell>
          <cell r="D158" t="str">
            <v>Вентилятор напольный Electrolux EFF-1030W</v>
          </cell>
          <cell r="E158" t="str">
            <v>7381032423351</v>
          </cell>
          <cell r="F158" t="str">
            <v>EFF-1030W</v>
          </cell>
          <cell r="G158">
            <v>15990</v>
          </cell>
          <cell r="H158">
            <v>11832.6</v>
          </cell>
          <cell r="I158" t="str">
            <v/>
          </cell>
          <cell r="J158">
            <v>0</v>
          </cell>
        </row>
        <row r="159">
          <cell r="A159" t="str">
            <v>НС-1295353</v>
          </cell>
          <cell r="B159" t="str">
            <v>Вентиляторы бытовые напольные</v>
          </cell>
          <cell r="C159" t="str">
            <v>Electrolux</v>
          </cell>
          <cell r="D159" t="str">
            <v>Вентилятор напольный Electrolux EFF-113D</v>
          </cell>
          <cell r="E159" t="str">
            <v>7312970700211, 2250001755401, 7390000700165</v>
          </cell>
          <cell r="F159" t="str">
            <v>EFF-113D</v>
          </cell>
          <cell r="G159">
            <v>4490</v>
          </cell>
          <cell r="H159">
            <v>400</v>
          </cell>
          <cell r="I159" t="str">
            <v/>
          </cell>
          <cell r="J159">
            <v>0</v>
          </cell>
        </row>
        <row r="160">
          <cell r="A160" t="str">
            <v>НС-1602097</v>
          </cell>
          <cell r="B160" t="str">
            <v>Вентиляторы бытовые напольные</v>
          </cell>
          <cell r="C160" t="str">
            <v>Electrolux</v>
          </cell>
          <cell r="D160" t="str">
            <v>Вентилятор напольный Electrolux EFF-901N</v>
          </cell>
          <cell r="E160" t="str">
            <v>7381032423375</v>
          </cell>
          <cell r="F160" t="str">
            <v>EFF-901N</v>
          </cell>
          <cell r="G160">
            <v>5490</v>
          </cell>
          <cell r="H160">
            <v>4063</v>
          </cell>
          <cell r="I160" t="str">
            <v/>
          </cell>
          <cell r="J160">
            <v>0</v>
          </cell>
        </row>
        <row r="161">
          <cell r="A161" t="str">
            <v>НС-1602083</v>
          </cell>
          <cell r="B161" t="str">
            <v>Вентиляторы бытовые напольные</v>
          </cell>
          <cell r="C161" t="str">
            <v>Electrolux</v>
          </cell>
          <cell r="D161" t="str">
            <v>Вентилятор настольный Electrolux ETF-108W</v>
          </cell>
          <cell r="E161" t="str">
            <v>7381032423238, 17381032423235</v>
          </cell>
          <cell r="F161" t="str">
            <v>ETF-108W</v>
          </cell>
          <cell r="G161">
            <v>4590</v>
          </cell>
          <cell r="H161">
            <v>3397</v>
          </cell>
          <cell r="I161" t="str">
            <v/>
          </cell>
          <cell r="J161">
            <v>0</v>
          </cell>
        </row>
        <row r="162">
          <cell r="A162" t="str">
            <v>НС-1695944</v>
          </cell>
          <cell r="B162" t="str">
            <v>Вентиляторы бытовые настольные</v>
          </cell>
          <cell r="C162" t="str">
            <v>Ballu</v>
          </cell>
          <cell r="D162" t="str">
            <v>Вентилятор настольный Ballu BFT-135W</v>
          </cell>
          <cell r="E162" t="str">
            <v>4660294843583, 14660294843580</v>
          </cell>
          <cell r="F162" t="str">
            <v>BFT-135W</v>
          </cell>
          <cell r="G162">
            <v>3690</v>
          </cell>
          <cell r="H162">
            <v>2731</v>
          </cell>
          <cell r="I162">
            <v>2048</v>
          </cell>
          <cell r="J162">
            <v>2048</v>
          </cell>
        </row>
        <row r="163">
          <cell r="A163" t="str">
            <v>НС-1245267</v>
          </cell>
          <cell r="B163" t="str">
            <v>Вентиляторы бытовые настольные</v>
          </cell>
          <cell r="C163" t="str">
            <v>Electrolux</v>
          </cell>
          <cell r="D163" t="str">
            <v>Вентилятор настольный Electrolux ETF-107W</v>
          </cell>
          <cell r="E163" t="str">
            <v>7312970700174, 7390000700196, 17390000700193, 17312970700171</v>
          </cell>
          <cell r="F163" t="str">
            <v>ETF-107W</v>
          </cell>
          <cell r="G163">
            <v>3690</v>
          </cell>
          <cell r="H163">
            <v>400</v>
          </cell>
          <cell r="I163" t="str">
            <v/>
          </cell>
          <cell r="J163">
            <v>0</v>
          </cell>
        </row>
        <row r="164">
          <cell r="A164" t="str">
            <v>НС-1602096</v>
          </cell>
          <cell r="B164" t="str">
            <v>Вентиляторы бытовые настольные</v>
          </cell>
          <cell r="C164" t="str">
            <v>Electrolux</v>
          </cell>
          <cell r="D164" t="str">
            <v>Вентилятор настольный Electrolux ETF-109W</v>
          </cell>
          <cell r="E164" t="str">
            <v>7381032423368, 17381032423365</v>
          </cell>
          <cell r="F164" t="str">
            <v>ETF-109W</v>
          </cell>
          <cell r="G164">
            <v>5990</v>
          </cell>
          <cell r="H164">
            <v>400</v>
          </cell>
          <cell r="I164" t="str">
            <v/>
          </cell>
          <cell r="J164">
            <v>0</v>
          </cell>
        </row>
        <row r="165">
          <cell r="A165" t="str">
            <v>НС-1298595</v>
          </cell>
          <cell r="B165" t="str">
            <v>Вентиляторы бытовые настольные</v>
          </cell>
          <cell r="C165" t="str">
            <v>Electrolux</v>
          </cell>
          <cell r="D165" t="str">
            <v>Вентилятор настольный Electrolux ETF-17W</v>
          </cell>
          <cell r="E165" t="str">
            <v>7312970700310, 2250001761938, 17312970070038, 7390000700257, 17390000700254</v>
          </cell>
          <cell r="F165" t="str">
            <v>ETF-17W</v>
          </cell>
          <cell r="G165">
            <v>3690</v>
          </cell>
          <cell r="H165">
            <v>400</v>
          </cell>
          <cell r="I165" t="str">
            <v/>
          </cell>
          <cell r="J165">
            <v>0</v>
          </cell>
        </row>
        <row r="166">
          <cell r="A166" t="str">
            <v>НС-1442369</v>
          </cell>
          <cell r="B166" t="str">
            <v>Вентиляторы вытяжные бытовые</v>
          </cell>
          <cell r="C166" t="str">
            <v>Ballu</v>
          </cell>
          <cell r="D166" t="str">
            <v>Вентилятор вытяжной Ballu BAF-AR 100</v>
          </cell>
          <cell r="E166" t="str">
            <v>4680551142310, 14680551142317</v>
          </cell>
          <cell r="F166" t="str">
            <v>BAF-AR 100</v>
          </cell>
          <cell r="G166">
            <v>1090</v>
          </cell>
          <cell r="H166">
            <v>330</v>
          </cell>
          <cell r="I166" t="str">
            <v/>
          </cell>
          <cell r="J166">
            <v>0</v>
          </cell>
        </row>
        <row r="167">
          <cell r="A167" t="str">
            <v>НС-1606085</v>
          </cell>
          <cell r="B167" t="str">
            <v>Вентиляторы вытяжные бытовые</v>
          </cell>
          <cell r="C167" t="str">
            <v>Ballu</v>
          </cell>
          <cell r="D167" t="str">
            <v>Вентилятор вытяжной Ballu BAF-AR 100 V</v>
          </cell>
          <cell r="E167" t="str">
            <v>4660294240573, 14660294240570</v>
          </cell>
          <cell r="F167" t="str">
            <v>BAF-AR 100 V</v>
          </cell>
          <cell r="G167">
            <v>1090</v>
          </cell>
          <cell r="H167">
            <v>709</v>
          </cell>
          <cell r="I167">
            <v>670</v>
          </cell>
          <cell r="J167">
            <v>670</v>
          </cell>
        </row>
        <row r="168">
          <cell r="A168" t="str">
            <v>НС-1606086</v>
          </cell>
          <cell r="B168" t="str">
            <v>Вентиляторы вытяжные бытовые</v>
          </cell>
          <cell r="C168" t="str">
            <v>Ballu</v>
          </cell>
          <cell r="D168" t="str">
            <v>Вентилятор вытяжной Ballu BAF-AR 100 VP</v>
          </cell>
          <cell r="E168" t="str">
            <v>4660294240542, 14660294240549</v>
          </cell>
          <cell r="F168" t="str">
            <v>BAF-AR 100 VP</v>
          </cell>
          <cell r="G168">
            <v>1590</v>
          </cell>
          <cell r="H168">
            <v>1034</v>
          </cell>
          <cell r="I168">
            <v>217</v>
          </cell>
          <cell r="J168">
            <v>217</v>
          </cell>
        </row>
        <row r="169">
          <cell r="A169" t="str">
            <v>НС-1606087</v>
          </cell>
          <cell r="B169" t="str">
            <v>Вентиляторы вытяжные бытовые</v>
          </cell>
          <cell r="C169" t="str">
            <v>Ballu</v>
          </cell>
          <cell r="D169" t="str">
            <v>Вентилятор вытяжной Ballu BAF-AR 120 V</v>
          </cell>
          <cell r="E169" t="str">
            <v>4660294240627, 14660294240624</v>
          </cell>
          <cell r="F169" t="str">
            <v>BAF-AR 120 V</v>
          </cell>
          <cell r="G169">
            <v>1460</v>
          </cell>
          <cell r="H169">
            <v>949</v>
          </cell>
          <cell r="I169">
            <v>127</v>
          </cell>
          <cell r="J169">
            <v>127</v>
          </cell>
        </row>
        <row r="170">
          <cell r="A170" t="str">
            <v>НС-1606088</v>
          </cell>
          <cell r="B170" t="str">
            <v>Вентиляторы вытяжные бытовые</v>
          </cell>
          <cell r="C170" t="str">
            <v>Ballu</v>
          </cell>
          <cell r="D170" t="str">
            <v>Вентилятор вытяжной Ballu BAF-AR 120 VP</v>
          </cell>
          <cell r="E170" t="str">
            <v>4660294240610, 14660294240617</v>
          </cell>
          <cell r="F170" t="str">
            <v>BAF-AR 120 VP</v>
          </cell>
          <cell r="G170">
            <v>2190</v>
          </cell>
          <cell r="H170">
            <v>1424</v>
          </cell>
          <cell r="I170">
            <v>133</v>
          </cell>
          <cell r="J170">
            <v>133</v>
          </cell>
        </row>
        <row r="171">
          <cell r="A171" t="str">
            <v>НС-1606089</v>
          </cell>
          <cell r="B171" t="str">
            <v>Вентиляторы вытяжные бытовые</v>
          </cell>
          <cell r="C171" t="str">
            <v>Ballu</v>
          </cell>
          <cell r="D171" t="str">
            <v>Вентилятор вытяжной Ballu BAF-AR 150 V</v>
          </cell>
          <cell r="E171" t="str">
            <v>4660294240559, 14660294240556</v>
          </cell>
          <cell r="F171" t="str">
            <v>BAF-AR 150 V</v>
          </cell>
          <cell r="G171">
            <v>1790</v>
          </cell>
          <cell r="H171">
            <v>1164</v>
          </cell>
          <cell r="I171">
            <v>180</v>
          </cell>
          <cell r="J171">
            <v>180</v>
          </cell>
        </row>
        <row r="172">
          <cell r="A172" t="str">
            <v>НС-1606090</v>
          </cell>
          <cell r="B172" t="str">
            <v>Вентиляторы вытяжные бытовые</v>
          </cell>
          <cell r="C172" t="str">
            <v>Ballu</v>
          </cell>
          <cell r="D172" t="str">
            <v>Вентилятор вытяжной Ballu BAF-AR 150 VP</v>
          </cell>
          <cell r="E172" t="str">
            <v>4660294240580, 14660294240587</v>
          </cell>
          <cell r="F172" t="str">
            <v>BAF-AR 150 VP</v>
          </cell>
          <cell r="G172">
            <v>2490</v>
          </cell>
          <cell r="H172">
            <v>1619</v>
          </cell>
          <cell r="I172">
            <v>58</v>
          </cell>
          <cell r="J172">
            <v>58</v>
          </cell>
        </row>
        <row r="173">
          <cell r="A173" t="str">
            <v>НС-1442269</v>
          </cell>
          <cell r="B173" t="str">
            <v>Вентиляторы вытяжные бытовые</v>
          </cell>
          <cell r="C173" t="str">
            <v>Ballu</v>
          </cell>
          <cell r="D173" t="str">
            <v>Вентилятор вытяжной Ballu BAF-EX 100</v>
          </cell>
          <cell r="E173" t="str">
            <v>4680551142303, 14680551142300</v>
          </cell>
          <cell r="F173" t="str">
            <v>BAF-EX 100</v>
          </cell>
          <cell r="G173">
            <v>1290</v>
          </cell>
          <cell r="H173">
            <v>839</v>
          </cell>
          <cell r="I173" t="str">
            <v/>
          </cell>
          <cell r="J173">
            <v>0</v>
          </cell>
        </row>
        <row r="174">
          <cell r="A174" t="str">
            <v>НС-1606091</v>
          </cell>
          <cell r="B174" t="str">
            <v>Вентиляторы вытяжные бытовые</v>
          </cell>
          <cell r="C174" t="str">
            <v>Ballu</v>
          </cell>
          <cell r="D174" t="str">
            <v>Вентилятор вытяжной Ballu BAF-EX 100 G</v>
          </cell>
          <cell r="E174" t="str">
            <v>4660294240566, 14660294240563</v>
          </cell>
          <cell r="F174" t="str">
            <v>BAF-EX 100 G</v>
          </cell>
          <cell r="G174">
            <v>1290</v>
          </cell>
          <cell r="H174">
            <v>839</v>
          </cell>
          <cell r="I174">
            <v>138</v>
          </cell>
          <cell r="J174">
            <v>138</v>
          </cell>
        </row>
        <row r="175">
          <cell r="A175" t="str">
            <v>НС-1606092</v>
          </cell>
          <cell r="B175" t="str">
            <v>Вентиляторы вытяжные бытовые</v>
          </cell>
          <cell r="C175" t="str">
            <v>Ballu</v>
          </cell>
          <cell r="D175" t="str">
            <v>Вентилятор вытяжной Ballu BAF-EX 120 G</v>
          </cell>
          <cell r="E175" t="str">
            <v>4660294240665, 14660294240662</v>
          </cell>
          <cell r="F175" t="str">
            <v>BAF-EX 120 G</v>
          </cell>
          <cell r="G175">
            <v>1590</v>
          </cell>
          <cell r="H175">
            <v>1034</v>
          </cell>
          <cell r="I175" t="str">
            <v/>
          </cell>
          <cell r="J175">
            <v>0</v>
          </cell>
        </row>
        <row r="176">
          <cell r="A176" t="str">
            <v>НС-1442375</v>
          </cell>
          <cell r="B176" t="str">
            <v>Вентиляторы вытяжные бытовые</v>
          </cell>
          <cell r="C176" t="str">
            <v>Ballu</v>
          </cell>
          <cell r="D176" t="str">
            <v>Вентилятор вытяжной Ballu BAF-FW 100</v>
          </cell>
          <cell r="E176" t="str">
            <v>4680551142273, 14680551142270</v>
          </cell>
          <cell r="F176" t="str">
            <v>BAF-FW 100</v>
          </cell>
          <cell r="G176">
            <v>990</v>
          </cell>
          <cell r="H176">
            <v>644</v>
          </cell>
          <cell r="I176" t="str">
            <v/>
          </cell>
          <cell r="J176">
            <v>0</v>
          </cell>
        </row>
        <row r="177">
          <cell r="A177" t="str">
            <v>НС-1606093</v>
          </cell>
          <cell r="B177" t="str">
            <v>Вентиляторы вытяжные бытовые</v>
          </cell>
          <cell r="C177" t="str">
            <v>Ballu</v>
          </cell>
          <cell r="D177" t="str">
            <v>Вентилятор вытяжной Ballu BAF-FW 100 N</v>
          </cell>
          <cell r="E177" t="str">
            <v>4660294240528, 14660294240525</v>
          </cell>
          <cell r="F177" t="str">
            <v>BAF-FW 100 N</v>
          </cell>
          <cell r="G177">
            <v>990</v>
          </cell>
          <cell r="H177">
            <v>644</v>
          </cell>
          <cell r="I177" t="str">
            <v/>
          </cell>
          <cell r="J177">
            <v>0</v>
          </cell>
        </row>
        <row r="178">
          <cell r="A178" t="str">
            <v>НС-1442376</v>
          </cell>
          <cell r="B178" t="str">
            <v>Вентиляторы вытяжные бытовые</v>
          </cell>
          <cell r="C178" t="str">
            <v>Ballu</v>
          </cell>
          <cell r="D178" t="str">
            <v>Вентилятор вытяжной Ballu BAF-FW 120</v>
          </cell>
          <cell r="E178" t="str">
            <v>4680551142280, 14680551142287, 24680551142284</v>
          </cell>
          <cell r="F178" t="str">
            <v>BAF-FW 120</v>
          </cell>
          <cell r="G178">
            <v>1290</v>
          </cell>
          <cell r="H178">
            <v>839</v>
          </cell>
          <cell r="I178" t="str">
            <v/>
          </cell>
          <cell r="J178">
            <v>0</v>
          </cell>
        </row>
        <row r="179">
          <cell r="A179" t="str">
            <v>НС-1606094</v>
          </cell>
          <cell r="B179" t="str">
            <v>Вентиляторы вытяжные бытовые</v>
          </cell>
          <cell r="C179" t="str">
            <v>Ballu</v>
          </cell>
          <cell r="D179" t="str">
            <v>Вентилятор вытяжной Ballu BAF-FW 120 N</v>
          </cell>
          <cell r="E179" t="str">
            <v>4660294240658, 14660294240655</v>
          </cell>
          <cell r="F179" t="str">
            <v>BAF-FW 120 N</v>
          </cell>
          <cell r="G179">
            <v>1290</v>
          </cell>
          <cell r="H179">
            <v>839</v>
          </cell>
          <cell r="I179">
            <v>554</v>
          </cell>
          <cell r="J179">
            <v>554</v>
          </cell>
        </row>
        <row r="180">
          <cell r="A180" t="str">
            <v>НС-1442377</v>
          </cell>
          <cell r="B180" t="str">
            <v>Вентиляторы вытяжные бытовые</v>
          </cell>
          <cell r="C180" t="str">
            <v>Ballu</v>
          </cell>
          <cell r="D180" t="str">
            <v>Вентилятор вытяжной Ballu BAF-FW 150</v>
          </cell>
          <cell r="E180" t="str">
            <v>4680551142297, 14680551142294</v>
          </cell>
          <cell r="F180" t="str">
            <v>BAF-FW 150</v>
          </cell>
          <cell r="G180">
            <v>1490</v>
          </cell>
          <cell r="H180">
            <v>969</v>
          </cell>
          <cell r="I180" t="str">
            <v/>
          </cell>
          <cell r="J180">
            <v>0</v>
          </cell>
        </row>
        <row r="181">
          <cell r="A181" t="str">
            <v>НС-1606095</v>
          </cell>
          <cell r="B181" t="str">
            <v>Вентиляторы вытяжные бытовые</v>
          </cell>
          <cell r="C181" t="str">
            <v>Ballu</v>
          </cell>
          <cell r="D181" t="str">
            <v>Вентилятор вытяжной Ballu BAF-FW 150 N</v>
          </cell>
          <cell r="E181" t="str">
            <v>4660294240641, 14660294240648</v>
          </cell>
          <cell r="F181" t="str">
            <v>BAF-FW 150 N</v>
          </cell>
          <cell r="G181">
            <v>1490</v>
          </cell>
          <cell r="H181">
            <v>969</v>
          </cell>
          <cell r="I181">
            <v>706</v>
          </cell>
          <cell r="J181">
            <v>706</v>
          </cell>
        </row>
        <row r="182">
          <cell r="A182" t="str">
            <v>НС-1473420</v>
          </cell>
          <cell r="B182" t="str">
            <v>Вентиляторы вытяжные бытовые</v>
          </cell>
          <cell r="C182" t="str">
            <v>Ballu</v>
          </cell>
          <cell r="D182" t="str">
            <v>Вентилятор вытяжной Ballu BAF-SL 100</v>
          </cell>
          <cell r="E182" t="str">
            <v>4680551151442, 14680551151449</v>
          </cell>
          <cell r="F182" t="str">
            <v>BAF-SL 100</v>
          </cell>
          <cell r="G182">
            <v>1490</v>
          </cell>
          <cell r="H182">
            <v>969</v>
          </cell>
          <cell r="I182" t="str">
            <v/>
          </cell>
          <cell r="J182">
            <v>0</v>
          </cell>
        </row>
        <row r="183">
          <cell r="A183" t="str">
            <v>НС-1606096</v>
          </cell>
          <cell r="B183" t="str">
            <v>Вентиляторы вытяжные бытовые</v>
          </cell>
          <cell r="C183" t="str">
            <v>Ballu</v>
          </cell>
          <cell r="D183" t="str">
            <v>Вентилятор вытяжной Ballu BAF-SL 100 V</v>
          </cell>
          <cell r="E183" t="str">
            <v>4660294240634, 14660294240631</v>
          </cell>
          <cell r="F183" t="str">
            <v>BAF-SL 100 V</v>
          </cell>
          <cell r="G183">
            <v>1490</v>
          </cell>
          <cell r="H183">
            <v>969</v>
          </cell>
          <cell r="I183" t="str">
            <v/>
          </cell>
          <cell r="J183">
            <v>0</v>
          </cell>
        </row>
        <row r="184">
          <cell r="A184" t="str">
            <v>НС-1606097</v>
          </cell>
          <cell r="B184" t="str">
            <v>Вентиляторы вытяжные бытовые</v>
          </cell>
          <cell r="C184" t="str">
            <v>Ballu</v>
          </cell>
          <cell r="D184" t="str">
            <v>Вентилятор вытяжной Ballu BAF-SL 100 VP</v>
          </cell>
          <cell r="E184" t="str">
            <v>4660294240597, 14660294240594</v>
          </cell>
          <cell r="F184" t="str">
            <v>BAF-SL 100 VP</v>
          </cell>
          <cell r="G184">
            <v>1790</v>
          </cell>
          <cell r="H184">
            <v>1164</v>
          </cell>
          <cell r="I184" t="str">
            <v/>
          </cell>
          <cell r="J184">
            <v>0</v>
          </cell>
        </row>
        <row r="185">
          <cell r="A185" t="str">
            <v>НС-1606098</v>
          </cell>
          <cell r="B185" t="str">
            <v>Вентиляторы вытяжные бытовые</v>
          </cell>
          <cell r="C185" t="str">
            <v>Ballu</v>
          </cell>
          <cell r="D185" t="str">
            <v>Вентилятор вытяжной Ballu BAF-SL 100 VT</v>
          </cell>
          <cell r="E185" t="str">
            <v>4660294240603, 14660294240600</v>
          </cell>
          <cell r="F185" t="str">
            <v>BAF-SL 100 VT</v>
          </cell>
          <cell r="G185">
            <v>1990</v>
          </cell>
          <cell r="H185">
            <v>1294</v>
          </cell>
          <cell r="I185">
            <v>362</v>
          </cell>
          <cell r="J185">
            <v>362</v>
          </cell>
        </row>
        <row r="186">
          <cell r="A186" t="str">
            <v>НС-1606099</v>
          </cell>
          <cell r="B186" t="str">
            <v>Вентиляторы вытяжные бытовые</v>
          </cell>
          <cell r="C186" t="str">
            <v>Ballu</v>
          </cell>
          <cell r="D186" t="str">
            <v>Вентилятор вытяжной Ballu BAF-SL 120 V</v>
          </cell>
          <cell r="E186" t="str">
            <v>4660294240535, 14660294240532</v>
          </cell>
          <cell r="F186" t="str">
            <v>BAF-SL 120 V</v>
          </cell>
          <cell r="G186">
            <v>1890</v>
          </cell>
          <cell r="H186">
            <v>1229</v>
          </cell>
          <cell r="I186" t="str">
            <v/>
          </cell>
          <cell r="J186">
            <v>0</v>
          </cell>
        </row>
        <row r="187">
          <cell r="A187" t="str">
            <v>НС-1481566</v>
          </cell>
          <cell r="B187" t="str">
            <v>Вентиляторы вытяжные бытовые</v>
          </cell>
          <cell r="C187" t="str">
            <v>Ballu</v>
          </cell>
          <cell r="D187" t="str">
            <v>Вентилятор вытяжной Ballu BAF-SL 150</v>
          </cell>
          <cell r="E187" t="str">
            <v>4680551158687, 14680551158684</v>
          </cell>
          <cell r="F187" t="str">
            <v>BAF-SL 150</v>
          </cell>
          <cell r="G187">
            <v>2390</v>
          </cell>
          <cell r="H187">
            <v>1554</v>
          </cell>
          <cell r="I187" t="str">
            <v/>
          </cell>
          <cell r="J187">
            <v>0</v>
          </cell>
        </row>
        <row r="188">
          <cell r="A188" t="str">
            <v>НС-1606100</v>
          </cell>
          <cell r="B188" t="str">
            <v>Вентиляторы вытяжные бытовые</v>
          </cell>
          <cell r="C188" t="str">
            <v>Ballu</v>
          </cell>
          <cell r="D188" t="str">
            <v>Вентилятор вытяжной Ballu BAF-SL 150 V</v>
          </cell>
          <cell r="E188" t="str">
            <v>4660294240511, 14660294240518</v>
          </cell>
          <cell r="F188" t="str">
            <v>BAF-SL 150 V</v>
          </cell>
          <cell r="G188">
            <v>2590</v>
          </cell>
          <cell r="H188">
            <v>1684</v>
          </cell>
          <cell r="I188">
            <v>2</v>
          </cell>
          <cell r="J188">
            <v>2</v>
          </cell>
        </row>
        <row r="189">
          <cell r="A189" t="str">
            <v>НС-1481524</v>
          </cell>
          <cell r="B189" t="str">
            <v>Вентиляторы вытяжные бытовые</v>
          </cell>
          <cell r="C189" t="str">
            <v>Electrolux</v>
          </cell>
          <cell r="D189" t="str">
            <v>Вентилятор вытяжной Electrolux серии Eco EAFE-100</v>
          </cell>
          <cell r="E189" t="str">
            <v>7390000204748, 17390000204745, 7381032422705, 17381032422702</v>
          </cell>
          <cell r="F189" t="str">
            <v>EAFE-100</v>
          </cell>
          <cell r="G189">
            <v>1290</v>
          </cell>
          <cell r="H189">
            <v>710</v>
          </cell>
          <cell r="I189">
            <v>16</v>
          </cell>
          <cell r="J189">
            <v>16</v>
          </cell>
        </row>
        <row r="190">
          <cell r="A190" t="str">
            <v>НС-1481525</v>
          </cell>
          <cell r="B190" t="str">
            <v>Вентиляторы вытяжные бытовые</v>
          </cell>
          <cell r="C190" t="str">
            <v>Electrolux</v>
          </cell>
          <cell r="D190" t="str">
            <v>Вентилятор вытяжной Electrolux серии Eco EAFE-120</v>
          </cell>
          <cell r="E190" t="str">
            <v>7390000204755, 17390000204752, 7381032422712, 17381032422719</v>
          </cell>
          <cell r="F190" t="str">
            <v>EAFE-120</v>
          </cell>
          <cell r="G190">
            <v>1490</v>
          </cell>
          <cell r="H190">
            <v>820</v>
          </cell>
          <cell r="I190" t="str">
            <v/>
          </cell>
          <cell r="J190">
            <v>0</v>
          </cell>
        </row>
        <row r="191">
          <cell r="A191" t="str">
            <v>НС-1481527</v>
          </cell>
          <cell r="B191" t="str">
            <v>Вентиляторы вытяжные бытовые</v>
          </cell>
          <cell r="C191" t="str">
            <v>Electrolux</v>
          </cell>
          <cell r="D191" t="str">
            <v>Вентилятор вытяжной Electrolux серии Eco EAFE-150</v>
          </cell>
          <cell r="E191" t="str">
            <v>7390000204762, 17390000204769, 7381032422729, 17381032422726</v>
          </cell>
          <cell r="F191" t="str">
            <v>EAFE-150</v>
          </cell>
          <cell r="G191">
            <v>1690</v>
          </cell>
          <cell r="H191">
            <v>930</v>
          </cell>
          <cell r="I191" t="str">
            <v/>
          </cell>
          <cell r="J191">
            <v>0</v>
          </cell>
        </row>
        <row r="192">
          <cell r="A192" t="str">
            <v>НС-1417790</v>
          </cell>
          <cell r="B192" t="str">
            <v>Вентиляторы вытяжные бытовые</v>
          </cell>
          <cell r="C192" t="str">
            <v>Electrolux</v>
          </cell>
          <cell r="D192" t="str">
            <v>Вентилятор вытяжной Electrolux серии Glass EAFG-100 beige</v>
          </cell>
          <cell r="E192" t="str">
            <v>7390000204137, 7381032422736, 17381032422733</v>
          </cell>
          <cell r="F192" t="str">
            <v>EAFG-100 beige</v>
          </cell>
          <cell r="G192">
            <v>4490</v>
          </cell>
          <cell r="H192">
            <v>2919</v>
          </cell>
          <cell r="I192" t="str">
            <v/>
          </cell>
          <cell r="J192">
            <v>0</v>
          </cell>
        </row>
        <row r="193">
          <cell r="A193" t="str">
            <v>НС-1490274</v>
          </cell>
          <cell r="B193" t="str">
            <v>Вентиляторы вытяжные бытовые</v>
          </cell>
          <cell r="C193" t="str">
            <v>Electrolux</v>
          </cell>
          <cell r="D193" t="str">
            <v>Вентилятор вытяжной Electrolux серии Glass EAFG-100 black</v>
          </cell>
          <cell r="E193" t="str">
            <v>7390000201679, 7381032422743, 17381032422740</v>
          </cell>
          <cell r="F193" t="str">
            <v>EAFG-100 black</v>
          </cell>
          <cell r="G193">
            <v>4790</v>
          </cell>
          <cell r="H193">
            <v>3114</v>
          </cell>
          <cell r="I193" t="str">
            <v/>
          </cell>
          <cell r="J193">
            <v>0</v>
          </cell>
        </row>
        <row r="194">
          <cell r="A194" t="str">
            <v>НС-1451632</v>
          </cell>
          <cell r="B194" t="str">
            <v>Вентиляторы вытяжные бытовые</v>
          </cell>
          <cell r="C194" t="str">
            <v>Electrolux</v>
          </cell>
          <cell r="D194" t="str">
            <v>Вентилятор вытяжной Electrolux серии Glass EAFG-100 grey</v>
          </cell>
          <cell r="E194" t="str">
            <v>7390000204632, 7381032422750, 17381032422757</v>
          </cell>
          <cell r="F194" t="str">
            <v>EAFG-100 grey</v>
          </cell>
          <cell r="G194">
            <v>4590</v>
          </cell>
          <cell r="H194">
            <v>2984</v>
          </cell>
          <cell r="I194">
            <v>6</v>
          </cell>
          <cell r="J194">
            <v>6</v>
          </cell>
        </row>
        <row r="195">
          <cell r="A195" t="str">
            <v>НС-1417801</v>
          </cell>
          <cell r="B195" t="str">
            <v>Вентиляторы вытяжные бытовые</v>
          </cell>
          <cell r="C195" t="str">
            <v>Electrolux</v>
          </cell>
          <cell r="D195" t="str">
            <v>Вентилятор вытяжной Electrolux серии Glass EAFG-100 white</v>
          </cell>
          <cell r="E195" t="str">
            <v>7390000204168, 7381032422767, 17381032422764</v>
          </cell>
          <cell r="F195" t="str">
            <v>EAFG-100 white</v>
          </cell>
          <cell r="G195">
            <v>4590</v>
          </cell>
          <cell r="H195">
            <v>2984</v>
          </cell>
          <cell r="I195">
            <v>69</v>
          </cell>
          <cell r="J195">
            <v>69</v>
          </cell>
        </row>
        <row r="196">
          <cell r="A196" t="str">
            <v>НС-1417794</v>
          </cell>
          <cell r="B196" t="str">
            <v>Вентиляторы вытяжные бытовые</v>
          </cell>
          <cell r="C196" t="str">
            <v>Electrolux</v>
          </cell>
          <cell r="D196" t="str">
            <v>Вентилятор вытяжной Electrolux серии Glass EAFG-120 beige</v>
          </cell>
          <cell r="E196" t="str">
            <v>7390000204144, 7381032422774, 17381032422771</v>
          </cell>
          <cell r="F196" t="str">
            <v>EAFG-120 beige</v>
          </cell>
          <cell r="G196">
            <v>5990</v>
          </cell>
          <cell r="H196">
            <v>3894</v>
          </cell>
          <cell r="I196" t="str">
            <v/>
          </cell>
          <cell r="J196">
            <v>0</v>
          </cell>
        </row>
        <row r="197">
          <cell r="A197" t="str">
            <v>НС-1490277</v>
          </cell>
          <cell r="B197" t="str">
            <v>Вентиляторы вытяжные бытовые</v>
          </cell>
          <cell r="C197" t="str">
            <v>Electrolux</v>
          </cell>
          <cell r="D197" t="str">
            <v>Вентилятор вытяжной Electrolux серии Glass EAFG-120 black</v>
          </cell>
          <cell r="E197" t="str">
            <v>7390000201686, 7381032422781, 17381032422788</v>
          </cell>
          <cell r="F197" t="str">
            <v>EAFG-120 black</v>
          </cell>
          <cell r="G197">
            <v>6090</v>
          </cell>
          <cell r="H197">
            <v>3959</v>
          </cell>
          <cell r="I197" t="str">
            <v/>
          </cell>
          <cell r="J197">
            <v>0</v>
          </cell>
        </row>
        <row r="198">
          <cell r="A198" t="str">
            <v>НС-1451633</v>
          </cell>
          <cell r="B198" t="str">
            <v>Вентиляторы вытяжные бытовые</v>
          </cell>
          <cell r="C198" t="str">
            <v>Electrolux</v>
          </cell>
          <cell r="D198" t="str">
            <v>Вентилятор вытяжной Electrolux серии Glass EAFG-120 grey</v>
          </cell>
          <cell r="E198" t="str">
            <v>7390000204649, 7381032422798, 17381032422795</v>
          </cell>
          <cell r="F198" t="str">
            <v>EAFG-120 grey</v>
          </cell>
          <cell r="G198">
            <v>5990</v>
          </cell>
          <cell r="H198">
            <v>3894</v>
          </cell>
          <cell r="I198" t="str">
            <v/>
          </cell>
          <cell r="J198">
            <v>0</v>
          </cell>
        </row>
        <row r="199">
          <cell r="A199" t="str">
            <v>НС-1417813</v>
          </cell>
          <cell r="B199" t="str">
            <v>Вентиляторы вытяжные бытовые</v>
          </cell>
          <cell r="C199" t="str">
            <v>Electrolux</v>
          </cell>
          <cell r="D199" t="str">
            <v>Вентилятор вытяжной Electrolux серии Glass EAFG-120 white</v>
          </cell>
          <cell r="E199" t="str">
            <v>7390000204175, 7381032422804, 17381032422801</v>
          </cell>
          <cell r="F199" t="str">
            <v>EAFG-120 white</v>
          </cell>
          <cell r="G199">
            <v>5990</v>
          </cell>
          <cell r="H199">
            <v>3894</v>
          </cell>
          <cell r="I199" t="str">
            <v/>
          </cell>
          <cell r="J199">
            <v>0</v>
          </cell>
        </row>
        <row r="200">
          <cell r="A200" t="str">
            <v>НС-1417797</v>
          </cell>
          <cell r="B200" t="str">
            <v>Вентиляторы вытяжные бытовые</v>
          </cell>
          <cell r="C200" t="str">
            <v>Electrolux</v>
          </cell>
          <cell r="D200" t="str">
            <v>Вентилятор вытяжной Electrolux серии Glass EAFG-150 beige</v>
          </cell>
          <cell r="E200" t="str">
            <v>7390000204151, 7381032422811, 17381032422818</v>
          </cell>
          <cell r="F200" t="str">
            <v>EAFG-150 beige</v>
          </cell>
          <cell r="G200">
            <v>6990</v>
          </cell>
          <cell r="H200">
            <v>4544</v>
          </cell>
          <cell r="I200" t="str">
            <v/>
          </cell>
          <cell r="J200">
            <v>0</v>
          </cell>
        </row>
        <row r="201">
          <cell r="A201" t="str">
            <v>НС-1490281</v>
          </cell>
          <cell r="B201" t="str">
            <v>Вентиляторы вытяжные бытовые</v>
          </cell>
          <cell r="C201" t="str">
            <v>Electrolux</v>
          </cell>
          <cell r="D201" t="str">
            <v>Вентилятор вытяжной Electrolux серии Glass EAFG-150 black</v>
          </cell>
          <cell r="E201" t="str">
            <v>7390000201693, 7381032422828, 17381032422825</v>
          </cell>
          <cell r="F201" t="str">
            <v>EAFG-150 black</v>
          </cell>
          <cell r="G201">
            <v>6890</v>
          </cell>
          <cell r="H201">
            <v>4479</v>
          </cell>
          <cell r="I201" t="str">
            <v/>
          </cell>
          <cell r="J201">
            <v>0</v>
          </cell>
        </row>
        <row r="202">
          <cell r="A202" t="str">
            <v>НС-1451634</v>
          </cell>
          <cell r="B202" t="str">
            <v>Вентиляторы вытяжные бытовые</v>
          </cell>
          <cell r="C202" t="str">
            <v>Electrolux</v>
          </cell>
          <cell r="D202" t="str">
            <v>Вентилятор вытяжной Electrolux серии Glass EAFG-150 grey</v>
          </cell>
          <cell r="E202" t="str">
            <v>7390000204656, 7381032422835, 17381032422832</v>
          </cell>
          <cell r="F202" t="str">
            <v>EAFG-150 grey</v>
          </cell>
          <cell r="G202">
            <v>6990</v>
          </cell>
          <cell r="H202">
            <v>4544</v>
          </cell>
          <cell r="I202">
            <v>1</v>
          </cell>
          <cell r="J202">
            <v>1</v>
          </cell>
        </row>
        <row r="203">
          <cell r="A203" t="str">
            <v>НС-1417814</v>
          </cell>
          <cell r="B203" t="str">
            <v>Вентиляторы вытяжные бытовые</v>
          </cell>
          <cell r="C203" t="str">
            <v>Electrolux</v>
          </cell>
          <cell r="D203" t="str">
            <v>Вентилятор вытяжной Electrolux серии Glass EAFG-150 white</v>
          </cell>
          <cell r="E203" t="str">
            <v>7390000204182, 7381032422842, 17381032422849</v>
          </cell>
          <cell r="F203" t="str">
            <v>EAFG-150 white</v>
          </cell>
          <cell r="G203">
            <v>6890</v>
          </cell>
          <cell r="H203">
            <v>4479</v>
          </cell>
          <cell r="I203" t="str">
            <v/>
          </cell>
          <cell r="J203">
            <v>0</v>
          </cell>
        </row>
        <row r="204">
          <cell r="A204" t="str">
            <v>НС-1608379</v>
          </cell>
          <cell r="B204" t="str">
            <v>Вентиляторы вытяжные бытовые</v>
          </cell>
          <cell r="C204" t="str">
            <v>Royal Thermo</v>
          </cell>
          <cell r="D204" t="str">
            <v>Вентилятор вытяжной Royal Thermo RAFC 100 Black</v>
          </cell>
          <cell r="E204" t="str">
            <v>4660294253429, 14660294253426</v>
          </cell>
          <cell r="F204" t="str">
            <v>RAFC 100 Black</v>
          </cell>
          <cell r="G204">
            <v>1990</v>
          </cell>
          <cell r="H204">
            <v>1174</v>
          </cell>
          <cell r="I204" t="str">
            <v/>
          </cell>
          <cell r="J204">
            <v>0</v>
          </cell>
        </row>
        <row r="205">
          <cell r="A205" t="str">
            <v>НС-1608380</v>
          </cell>
          <cell r="B205" t="str">
            <v>Вентиляторы вытяжные бытовые</v>
          </cell>
          <cell r="C205" t="str">
            <v>Royal Thermo</v>
          </cell>
          <cell r="D205" t="str">
            <v>Вентилятор вытяжной Royal Thermo RAFC 100 Chrome</v>
          </cell>
          <cell r="E205" t="str">
            <v>4660294253054, 14660294253051</v>
          </cell>
          <cell r="F205" t="str">
            <v>RAFC 100 Chrome</v>
          </cell>
          <cell r="G205">
            <v>2490</v>
          </cell>
          <cell r="H205">
            <v>1469</v>
          </cell>
          <cell r="I205">
            <v>66</v>
          </cell>
          <cell r="J205">
            <v>66</v>
          </cell>
        </row>
        <row r="206">
          <cell r="A206" t="str">
            <v>НС-1730845</v>
          </cell>
          <cell r="B206" t="str">
            <v>Вентиляторы вытяжные бытовые</v>
          </cell>
          <cell r="C206" t="str">
            <v>Royal Thermo</v>
          </cell>
          <cell r="D206" t="str">
            <v>Вентилятор вытяжной Royal Thermo RAFC 100 Frozen</v>
          </cell>
          <cell r="E206" t="str">
            <v>4670430010502, 14670430010509</v>
          </cell>
          <cell r="F206" t="str">
            <v>RAFC 100 Frozen</v>
          </cell>
          <cell r="G206">
            <v>1990</v>
          </cell>
          <cell r="H206">
            <v>1174</v>
          </cell>
          <cell r="I206">
            <v>404</v>
          </cell>
          <cell r="J206">
            <v>404</v>
          </cell>
        </row>
        <row r="207">
          <cell r="A207" t="str">
            <v>НС-1730842</v>
          </cell>
          <cell r="B207" t="str">
            <v>Вентиляторы вытяжные бытовые</v>
          </cell>
          <cell r="C207" t="str">
            <v>Royal Thermo</v>
          </cell>
          <cell r="D207" t="str">
            <v>Вентилятор вытяжной Royal Thermo RAFC 100 Neon</v>
          </cell>
          <cell r="E207" t="str">
            <v>4670430010496, 14670430010493</v>
          </cell>
          <cell r="F207" t="str">
            <v>RAFC 100 Neon</v>
          </cell>
          <cell r="G207">
            <v>1990</v>
          </cell>
          <cell r="H207">
            <v>1174</v>
          </cell>
          <cell r="I207">
            <v>531</v>
          </cell>
          <cell r="J207">
            <v>531</v>
          </cell>
        </row>
        <row r="208">
          <cell r="A208" t="str">
            <v>НС-1608378</v>
          </cell>
          <cell r="B208" t="str">
            <v>Вентиляторы вытяжные бытовые</v>
          </cell>
          <cell r="C208" t="str">
            <v>Royal Thermo</v>
          </cell>
          <cell r="D208" t="str">
            <v>Вентилятор вытяжной Royal Thermo RAFC 100 White</v>
          </cell>
          <cell r="E208" t="str">
            <v>4660294253382, 14660294253389</v>
          </cell>
          <cell r="F208" t="str">
            <v>RAFC 100 White</v>
          </cell>
          <cell r="G208">
            <v>1790</v>
          </cell>
          <cell r="H208">
            <v>1056</v>
          </cell>
          <cell r="I208" t="str">
            <v/>
          </cell>
          <cell r="J208">
            <v>0</v>
          </cell>
        </row>
        <row r="209">
          <cell r="A209" t="str">
            <v>НС-1608383</v>
          </cell>
          <cell r="B209" t="str">
            <v>Вентиляторы вытяжные бытовые</v>
          </cell>
          <cell r="C209" t="str">
            <v>Royal Thermo</v>
          </cell>
          <cell r="D209" t="str">
            <v>Вентилятор вытяжной Royal Thermo RAFC 120 Black</v>
          </cell>
          <cell r="E209" t="str">
            <v>4660294253061, 14660294253068</v>
          </cell>
          <cell r="F209" t="str">
            <v>RAFC 120 Black</v>
          </cell>
          <cell r="G209">
            <v>2290</v>
          </cell>
          <cell r="H209">
            <v>1351</v>
          </cell>
          <cell r="I209">
            <v>7</v>
          </cell>
          <cell r="J209">
            <v>7</v>
          </cell>
        </row>
        <row r="210">
          <cell r="A210" t="str">
            <v>НС-1608382</v>
          </cell>
          <cell r="B210" t="str">
            <v>Вентиляторы вытяжные бытовые</v>
          </cell>
          <cell r="C210" t="str">
            <v>Royal Thermo</v>
          </cell>
          <cell r="D210" t="str">
            <v>Вентилятор вытяжной Royal Thermo RAFC 120 Chrome</v>
          </cell>
          <cell r="E210" t="str">
            <v>4660294253368, 14660294253365</v>
          </cell>
          <cell r="F210" t="str">
            <v>RAFC 120 Chrome</v>
          </cell>
          <cell r="G210">
            <v>2990</v>
          </cell>
          <cell r="H210">
            <v>1764</v>
          </cell>
          <cell r="I210">
            <v>16</v>
          </cell>
          <cell r="J210">
            <v>16</v>
          </cell>
        </row>
        <row r="211">
          <cell r="A211" t="str">
            <v>НС-1608381</v>
          </cell>
          <cell r="B211" t="str">
            <v>Вентиляторы вытяжные бытовые</v>
          </cell>
          <cell r="C211" t="str">
            <v>Royal Thermo</v>
          </cell>
          <cell r="D211" t="str">
            <v>Вентилятор вытяжной Royal Thermo RAFC 120 White</v>
          </cell>
          <cell r="E211" t="str">
            <v>4660294253115, 14660294253112</v>
          </cell>
          <cell r="F211" t="str">
            <v>RAFC 120 White</v>
          </cell>
          <cell r="G211">
            <v>2090</v>
          </cell>
          <cell r="H211">
            <v>1233</v>
          </cell>
          <cell r="I211">
            <v>28</v>
          </cell>
          <cell r="J211">
            <v>28</v>
          </cell>
        </row>
        <row r="212">
          <cell r="A212" t="str">
            <v>НС-1608396</v>
          </cell>
          <cell r="B212" t="str">
            <v>Вентиляторы вытяжные бытовые</v>
          </cell>
          <cell r="C212" t="str">
            <v>Royal Thermo</v>
          </cell>
          <cell r="D212" t="str">
            <v>Вентилятор вытяжной Royal Thermo RAFR 100</v>
          </cell>
          <cell r="E212" t="str">
            <v>4660294253092, 14660294253099</v>
          </cell>
          <cell r="F212" t="str">
            <v>RAFR 100</v>
          </cell>
          <cell r="G212">
            <v>1490</v>
          </cell>
          <cell r="H212">
            <v>879</v>
          </cell>
          <cell r="I212">
            <v>448</v>
          </cell>
          <cell r="J212">
            <v>448</v>
          </cell>
        </row>
        <row r="213">
          <cell r="A213" t="str">
            <v>НС-1608397</v>
          </cell>
          <cell r="B213" t="str">
            <v>Вентиляторы вытяжные бытовые</v>
          </cell>
          <cell r="C213" t="str">
            <v>Royal Thermo</v>
          </cell>
          <cell r="D213" t="str">
            <v>Вентилятор вытяжной Royal Thermo RAFR 100 D</v>
          </cell>
          <cell r="E213" t="str">
            <v>4660294253016, 14660294253013</v>
          </cell>
          <cell r="F213" t="str">
            <v>RAFR 100 D</v>
          </cell>
          <cell r="G213">
            <v>1590</v>
          </cell>
          <cell r="H213">
            <v>938</v>
          </cell>
          <cell r="I213">
            <v>867</v>
          </cell>
          <cell r="J213">
            <v>867</v>
          </cell>
        </row>
        <row r="214">
          <cell r="A214" t="str">
            <v>НС-1608398</v>
          </cell>
          <cell r="B214" t="str">
            <v>Вентиляторы вытяжные бытовые</v>
          </cell>
          <cell r="C214" t="str">
            <v>Royal Thermo</v>
          </cell>
          <cell r="D214" t="str">
            <v>Вентилятор вытяжной Royal Thermo RAFR 100 P</v>
          </cell>
          <cell r="E214" t="str">
            <v>4660294253146, 14660294253143</v>
          </cell>
          <cell r="F214" t="str">
            <v>RAFR 100 P</v>
          </cell>
          <cell r="G214">
            <v>1690</v>
          </cell>
          <cell r="H214">
            <v>997</v>
          </cell>
          <cell r="I214">
            <v>32</v>
          </cell>
          <cell r="J214">
            <v>32</v>
          </cell>
        </row>
        <row r="215">
          <cell r="A215" t="str">
            <v>НС-1608400</v>
          </cell>
          <cell r="B215" t="str">
            <v>Вентиляторы вытяжные бытовые</v>
          </cell>
          <cell r="C215" t="str">
            <v>Royal Thermo</v>
          </cell>
          <cell r="D215" t="str">
            <v>Вентилятор вытяжной Royal Thermo RAFR 100 S</v>
          </cell>
          <cell r="E215" t="str">
            <v>4660294253405, 14660294253402</v>
          </cell>
          <cell r="F215" t="str">
            <v>RAFR 100 S</v>
          </cell>
          <cell r="G215">
            <v>1790</v>
          </cell>
          <cell r="H215">
            <v>1056</v>
          </cell>
          <cell r="I215">
            <v>6</v>
          </cell>
          <cell r="J215">
            <v>6</v>
          </cell>
        </row>
        <row r="216">
          <cell r="A216" t="str">
            <v>НС-1608402</v>
          </cell>
          <cell r="B216" t="str">
            <v>Вентиляторы вытяжные бытовые</v>
          </cell>
          <cell r="C216" t="str">
            <v>Royal Thermo</v>
          </cell>
          <cell r="D216" t="str">
            <v>Вентилятор вытяжной Royal Thermo RAFR 100 V</v>
          </cell>
          <cell r="E216" t="str">
            <v>4660294253276, 14660294253273</v>
          </cell>
          <cell r="F216" t="str">
            <v>RAFR 100 V</v>
          </cell>
          <cell r="G216">
            <v>1890</v>
          </cell>
          <cell r="H216">
            <v>1115</v>
          </cell>
          <cell r="I216">
            <v>7</v>
          </cell>
          <cell r="J216">
            <v>7</v>
          </cell>
        </row>
        <row r="217">
          <cell r="A217" t="str">
            <v>НС-1608404</v>
          </cell>
          <cell r="B217" t="str">
            <v>Вентиляторы вытяжные бытовые</v>
          </cell>
          <cell r="C217" t="str">
            <v>Royal Thermo</v>
          </cell>
          <cell r="D217" t="str">
            <v>Вентилятор вытяжной Royal Thermo RAFR 120</v>
          </cell>
          <cell r="E217" t="str">
            <v>4660294253214, 14660294253211</v>
          </cell>
          <cell r="F217" t="str">
            <v>RAFR 120</v>
          </cell>
          <cell r="G217">
            <v>1690</v>
          </cell>
          <cell r="H217">
            <v>997</v>
          </cell>
          <cell r="I217">
            <v>524</v>
          </cell>
          <cell r="J217">
            <v>524</v>
          </cell>
        </row>
        <row r="218">
          <cell r="A218" t="str">
            <v>НС-1608405</v>
          </cell>
          <cell r="B218" t="str">
            <v>Вентиляторы вытяжные бытовые</v>
          </cell>
          <cell r="C218" t="str">
            <v>Royal Thermo</v>
          </cell>
          <cell r="D218" t="str">
            <v>Вентилятор вытяжной Royal Thermo RAFR 120 D</v>
          </cell>
          <cell r="E218" t="str">
            <v>4660294252910, 14660294252917</v>
          </cell>
          <cell r="F218" t="str">
            <v>RAFR 120 D</v>
          </cell>
          <cell r="G218">
            <v>1790</v>
          </cell>
          <cell r="H218">
            <v>1056</v>
          </cell>
          <cell r="I218">
            <v>157</v>
          </cell>
          <cell r="J218">
            <v>157</v>
          </cell>
        </row>
        <row r="219">
          <cell r="A219" t="str">
            <v>НС-1608406</v>
          </cell>
          <cell r="B219" t="str">
            <v>Вентиляторы вытяжные бытовые</v>
          </cell>
          <cell r="C219" t="str">
            <v>Royal Thermo</v>
          </cell>
          <cell r="D219" t="str">
            <v>Вентилятор вытяжной Royal Thermo RAFR 120 P</v>
          </cell>
          <cell r="E219" t="str">
            <v>4660294253252, 14660294253259</v>
          </cell>
          <cell r="F219" t="str">
            <v>RAFR 120 P</v>
          </cell>
          <cell r="G219">
            <v>1890</v>
          </cell>
          <cell r="H219">
            <v>1115</v>
          </cell>
          <cell r="I219" t="str">
            <v/>
          </cell>
          <cell r="J219">
            <v>0</v>
          </cell>
        </row>
        <row r="220">
          <cell r="A220" t="str">
            <v>НС-1608408</v>
          </cell>
          <cell r="B220" t="str">
            <v>Вентиляторы вытяжные бытовые</v>
          </cell>
          <cell r="C220" t="str">
            <v>Royal Thermo</v>
          </cell>
          <cell r="D220" t="str">
            <v>Вентилятор вытяжной Royal Thermo RAFR 120 S</v>
          </cell>
          <cell r="E220" t="str">
            <v>4660294253399, 14660294253396</v>
          </cell>
          <cell r="F220" t="str">
            <v>RAFR 120 S</v>
          </cell>
          <cell r="G220">
            <v>1990</v>
          </cell>
          <cell r="H220">
            <v>1174</v>
          </cell>
          <cell r="I220">
            <v>155</v>
          </cell>
          <cell r="J220">
            <v>155</v>
          </cell>
        </row>
        <row r="221">
          <cell r="A221" t="str">
            <v>НС-1608410</v>
          </cell>
          <cell r="B221" t="str">
            <v>Вентиляторы вытяжные бытовые</v>
          </cell>
          <cell r="C221" t="str">
            <v>Royal Thermo</v>
          </cell>
          <cell r="D221" t="str">
            <v>Вентилятор вытяжной Royal Thermo RAFR 120 V</v>
          </cell>
          <cell r="E221" t="str">
            <v>4660294253108, 14660294253105</v>
          </cell>
          <cell r="F221" t="str">
            <v>RAFR 120 V</v>
          </cell>
          <cell r="G221">
            <v>1990</v>
          </cell>
          <cell r="H221">
            <v>1174</v>
          </cell>
          <cell r="I221">
            <v>22</v>
          </cell>
          <cell r="J221">
            <v>22</v>
          </cell>
        </row>
        <row r="222">
          <cell r="A222" t="str">
            <v>НС-1608412</v>
          </cell>
          <cell r="B222" t="str">
            <v>Вентиляторы вытяжные бытовые</v>
          </cell>
          <cell r="C222" t="str">
            <v>Royal Thermo</v>
          </cell>
          <cell r="D222" t="str">
            <v>Вентилятор вытяжной Royal Thermo RAFS 100</v>
          </cell>
          <cell r="E222" t="str">
            <v>4660294253009, 14660294253006</v>
          </cell>
          <cell r="F222" t="str">
            <v>RAFS 100</v>
          </cell>
          <cell r="G222">
            <v>1490</v>
          </cell>
          <cell r="H222">
            <v>879</v>
          </cell>
          <cell r="I222">
            <v>2273</v>
          </cell>
          <cell r="J222">
            <v>2273</v>
          </cell>
        </row>
        <row r="223">
          <cell r="A223" t="str">
            <v>НС-1608413</v>
          </cell>
          <cell r="B223" t="str">
            <v>Вентиляторы вытяжные бытовые</v>
          </cell>
          <cell r="C223" t="str">
            <v>Royal Thermo</v>
          </cell>
          <cell r="D223" t="str">
            <v>Вентилятор вытяжной Royal Thermo RAFS 100 D</v>
          </cell>
          <cell r="E223" t="str">
            <v>4660294253245, 14660294253242</v>
          </cell>
          <cell r="F223" t="str">
            <v>RAFS 100 D</v>
          </cell>
          <cell r="G223">
            <v>1590</v>
          </cell>
          <cell r="H223">
            <v>938</v>
          </cell>
          <cell r="I223">
            <v>1042</v>
          </cell>
          <cell r="J223">
            <v>1042</v>
          </cell>
        </row>
        <row r="224">
          <cell r="A224" t="str">
            <v>НС-1608414</v>
          </cell>
          <cell r="B224" t="str">
            <v>Вентиляторы вытяжные бытовые</v>
          </cell>
          <cell r="C224" t="str">
            <v>Royal Thermo</v>
          </cell>
          <cell r="D224" t="str">
            <v>Вентилятор вытяжной Royal Thermo RAFS 100 P</v>
          </cell>
          <cell r="E224" t="str">
            <v>4660294253177, 14660294253174</v>
          </cell>
          <cell r="F224" t="str">
            <v>RAFS 100 P</v>
          </cell>
          <cell r="G224">
            <v>1690</v>
          </cell>
          <cell r="H224">
            <v>997</v>
          </cell>
          <cell r="I224">
            <v>402</v>
          </cell>
          <cell r="J224">
            <v>402</v>
          </cell>
        </row>
        <row r="225">
          <cell r="A225" t="str">
            <v>НС-1608416</v>
          </cell>
          <cell r="B225" t="str">
            <v>Вентиляторы вытяжные бытовые</v>
          </cell>
          <cell r="C225" t="str">
            <v>Royal Thermo</v>
          </cell>
          <cell r="D225" t="str">
            <v>Вентилятор вытяжной Royal Thermo RAFS 100 S</v>
          </cell>
          <cell r="E225" t="str">
            <v>4660294253412, 14660294253419</v>
          </cell>
          <cell r="F225" t="str">
            <v>RAFS 100 S</v>
          </cell>
          <cell r="G225">
            <v>1790</v>
          </cell>
          <cell r="H225">
            <v>1056</v>
          </cell>
          <cell r="I225" t="str">
            <v/>
          </cell>
          <cell r="J225">
            <v>0</v>
          </cell>
        </row>
        <row r="226">
          <cell r="A226" t="str">
            <v>НС-1608418</v>
          </cell>
          <cell r="B226" t="str">
            <v>Вентиляторы вытяжные бытовые</v>
          </cell>
          <cell r="C226" t="str">
            <v>Royal Thermo</v>
          </cell>
          <cell r="D226" t="str">
            <v>Вентилятор вытяжной Royal Thermo RAFS 100 V</v>
          </cell>
          <cell r="E226" t="str">
            <v>4660294253047, 14660294253044</v>
          </cell>
          <cell r="F226" t="str">
            <v>RAFS 100 V</v>
          </cell>
          <cell r="G226">
            <v>1890</v>
          </cell>
          <cell r="H226">
            <v>1115</v>
          </cell>
          <cell r="I226" t="str">
            <v/>
          </cell>
          <cell r="J226">
            <v>0</v>
          </cell>
        </row>
        <row r="227">
          <cell r="A227" t="str">
            <v>НС-1608419</v>
          </cell>
          <cell r="B227" t="str">
            <v>Вентиляторы вытяжные бытовые</v>
          </cell>
          <cell r="C227" t="str">
            <v>Royal Thermo</v>
          </cell>
          <cell r="D227" t="str">
            <v>Вентилятор вытяжной Royal Thermo RAFS 120</v>
          </cell>
          <cell r="E227" t="str">
            <v>4660294253269, 14660294253266</v>
          </cell>
          <cell r="F227" t="str">
            <v>RAFS 120</v>
          </cell>
          <cell r="G227">
            <v>1690</v>
          </cell>
          <cell r="H227">
            <v>997</v>
          </cell>
          <cell r="I227">
            <v>495</v>
          </cell>
          <cell r="J227">
            <v>495</v>
          </cell>
        </row>
        <row r="228">
          <cell r="A228" t="str">
            <v>НС-1608420</v>
          </cell>
          <cell r="B228" t="str">
            <v>Вентиляторы вытяжные бытовые</v>
          </cell>
          <cell r="C228" t="str">
            <v>Royal Thermo</v>
          </cell>
          <cell r="D228" t="str">
            <v>Вентилятор вытяжной Royal Thermo RAFS 120 D</v>
          </cell>
          <cell r="E228" t="str">
            <v>4660294252958, 14660294252955</v>
          </cell>
          <cell r="F228" t="str">
            <v>RAFS 120 D</v>
          </cell>
          <cell r="G228">
            <v>1790</v>
          </cell>
          <cell r="H228">
            <v>1056</v>
          </cell>
          <cell r="I228">
            <v>190</v>
          </cell>
          <cell r="J228">
            <v>190</v>
          </cell>
        </row>
        <row r="229">
          <cell r="A229" t="str">
            <v>НС-1608421</v>
          </cell>
          <cell r="B229" t="str">
            <v>Вентиляторы вытяжные бытовые</v>
          </cell>
          <cell r="C229" t="str">
            <v>Royal Thermo</v>
          </cell>
          <cell r="D229" t="str">
            <v>Вентилятор вытяжной Royal Thermo RAFS 120 P</v>
          </cell>
          <cell r="E229" t="str">
            <v>4660294253153, 14660294253150</v>
          </cell>
          <cell r="F229" t="str">
            <v>RAFS 120 P</v>
          </cell>
          <cell r="G229">
            <v>1890</v>
          </cell>
          <cell r="H229">
            <v>1115</v>
          </cell>
          <cell r="I229">
            <v>19</v>
          </cell>
          <cell r="J229">
            <v>19</v>
          </cell>
        </row>
        <row r="230">
          <cell r="A230" t="str">
            <v>НС-1608423</v>
          </cell>
          <cell r="B230" t="str">
            <v>Вентиляторы вытяжные бытовые</v>
          </cell>
          <cell r="C230" t="str">
            <v>Royal Thermo</v>
          </cell>
          <cell r="D230" t="str">
            <v>Вентилятор вытяжной Royal Thermo RAFS 120 S</v>
          </cell>
          <cell r="E230" t="str">
            <v>4660294252996, 14660294252993</v>
          </cell>
          <cell r="F230" t="str">
            <v>RAFS 120 S</v>
          </cell>
          <cell r="G230">
            <v>1990</v>
          </cell>
          <cell r="H230">
            <v>1174</v>
          </cell>
          <cell r="I230" t="str">
            <v/>
          </cell>
          <cell r="J230">
            <v>0</v>
          </cell>
        </row>
        <row r="231">
          <cell r="A231" t="str">
            <v>НС-1608425</v>
          </cell>
          <cell r="B231" t="str">
            <v>Вентиляторы вытяжные бытовые</v>
          </cell>
          <cell r="C231" t="str">
            <v>Royal Thermo</v>
          </cell>
          <cell r="D231" t="str">
            <v>Вентилятор вытяжной Royal Thermo RAFS 120 V</v>
          </cell>
          <cell r="E231" t="str">
            <v>4660294253023, 14660294253020</v>
          </cell>
          <cell r="F231" t="str">
            <v>RAFS 120 V</v>
          </cell>
          <cell r="G231">
            <v>1990</v>
          </cell>
          <cell r="H231">
            <v>1174</v>
          </cell>
          <cell r="I231" t="str">
            <v/>
          </cell>
          <cell r="J231">
            <v>0</v>
          </cell>
        </row>
        <row r="232">
          <cell r="A232" t="str">
            <v>НС-1608386</v>
          </cell>
          <cell r="B232" t="str">
            <v>Вентиляторы вытяжные бытовые</v>
          </cell>
          <cell r="C232" t="str">
            <v>Royal Thermo</v>
          </cell>
          <cell r="D232" t="str">
            <v>Вентилятор вытяжной Royal Thermo RAFV 100</v>
          </cell>
          <cell r="E232" t="str">
            <v>4660294253337, 14660294253334</v>
          </cell>
          <cell r="F232" t="str">
            <v>RAFV 100</v>
          </cell>
          <cell r="G232">
            <v>1590</v>
          </cell>
          <cell r="H232">
            <v>938</v>
          </cell>
          <cell r="I232">
            <v>332</v>
          </cell>
          <cell r="J232">
            <v>332</v>
          </cell>
        </row>
        <row r="233">
          <cell r="A233" t="str">
            <v>НС-1608387</v>
          </cell>
          <cell r="B233" t="str">
            <v>Вентиляторы вытяжные бытовые</v>
          </cell>
          <cell r="C233" t="str">
            <v>Royal Thermo</v>
          </cell>
          <cell r="D233" t="str">
            <v>Вентилятор вытяжной Royal Thermo RAFV 100 T</v>
          </cell>
          <cell r="E233" t="str">
            <v>4660294252934, 14660294252931</v>
          </cell>
          <cell r="F233" t="str">
            <v>RAFV 100 T</v>
          </cell>
          <cell r="G233">
            <v>2090</v>
          </cell>
          <cell r="H233">
            <v>1233</v>
          </cell>
          <cell r="I233">
            <v>58</v>
          </cell>
          <cell r="J233">
            <v>58</v>
          </cell>
        </row>
        <row r="234">
          <cell r="A234" t="str">
            <v>НС-1608388</v>
          </cell>
          <cell r="B234" t="str">
            <v>Вентиляторы вытяжные бытовые</v>
          </cell>
          <cell r="C234" t="str">
            <v>Royal Thermo</v>
          </cell>
          <cell r="D234" t="str">
            <v>Вентилятор вытяжной Royal Thermo RAFV 120</v>
          </cell>
          <cell r="E234" t="str">
            <v>4660294252989, 14660294252986</v>
          </cell>
          <cell r="F234" t="str">
            <v>RAFV 120</v>
          </cell>
          <cell r="G234">
            <v>1890</v>
          </cell>
          <cell r="H234">
            <v>1115</v>
          </cell>
          <cell r="I234">
            <v>220</v>
          </cell>
          <cell r="J234">
            <v>220</v>
          </cell>
        </row>
        <row r="235">
          <cell r="A235" t="str">
            <v>НС-1608389</v>
          </cell>
          <cell r="B235" t="str">
            <v>Вентиляторы вытяжные бытовые</v>
          </cell>
          <cell r="C235" t="str">
            <v>Royal Thermo</v>
          </cell>
          <cell r="D235" t="str">
            <v>Вентилятор вытяжной Royal Thermo RAFV 120 T</v>
          </cell>
          <cell r="E235" t="str">
            <v>4660294253085, 14660294253082</v>
          </cell>
          <cell r="F235" t="str">
            <v>RAFV 120 T</v>
          </cell>
          <cell r="G235">
            <v>2390</v>
          </cell>
          <cell r="H235">
            <v>1410</v>
          </cell>
          <cell r="I235" t="str">
            <v/>
          </cell>
          <cell r="J235">
            <v>0</v>
          </cell>
        </row>
        <row r="236">
          <cell r="A236" t="str">
            <v>НС-1608390</v>
          </cell>
          <cell r="B236" t="str">
            <v>Вентиляторы вытяжные бытовые</v>
          </cell>
          <cell r="C236" t="str">
            <v>Royal Thermo</v>
          </cell>
          <cell r="D236" t="str">
            <v>Вентилятор вытяжной Royal Thermo RAFV 150</v>
          </cell>
          <cell r="E236" t="str">
            <v>4660294253207, 14660294253204</v>
          </cell>
          <cell r="F236" t="str">
            <v>RAFV 150</v>
          </cell>
          <cell r="G236">
            <v>2190</v>
          </cell>
          <cell r="H236">
            <v>1292</v>
          </cell>
          <cell r="I236">
            <v>132</v>
          </cell>
          <cell r="J236">
            <v>132</v>
          </cell>
        </row>
        <row r="237">
          <cell r="A237" t="str">
            <v>НС-1608391</v>
          </cell>
          <cell r="B237" t="str">
            <v>Вентиляторы вытяжные бытовые</v>
          </cell>
          <cell r="C237" t="str">
            <v>Royal Thermo</v>
          </cell>
          <cell r="D237" t="str">
            <v>Вентилятор вытяжной Royal Thermo RAFV 150 T</v>
          </cell>
          <cell r="E237" t="str">
            <v>4660294253184, 14660294253181</v>
          </cell>
          <cell r="F237" t="str">
            <v>RAFV 150 T</v>
          </cell>
          <cell r="G237">
            <v>2690</v>
          </cell>
          <cell r="H237">
            <v>1587</v>
          </cell>
          <cell r="I237">
            <v>5</v>
          </cell>
          <cell r="J237">
            <v>5</v>
          </cell>
        </row>
        <row r="238">
          <cell r="A238" t="str">
            <v>НС-1126773</v>
          </cell>
          <cell r="B238" t="str">
            <v>Вентиляторы вытяжные бытовые</v>
          </cell>
          <cell r="C238" t="str">
            <v>Electrolux</v>
          </cell>
          <cell r="D238" t="str">
            <v>Вентилятор вытяжной серии Argentum EAFA-100</v>
          </cell>
          <cell r="E238" t="str">
            <v>7312971700012, 17312971700019, 7390000202355, 7381032422095, 17381032422092</v>
          </cell>
          <cell r="F238" t="str">
            <v>EAFA-100</v>
          </cell>
          <cell r="G238">
            <v>4590</v>
          </cell>
          <cell r="H238">
            <v>2984</v>
          </cell>
          <cell r="I238" t="str">
            <v/>
          </cell>
          <cell r="J238">
            <v>0</v>
          </cell>
        </row>
        <row r="239">
          <cell r="A239" t="str">
            <v>НС-1126775</v>
          </cell>
          <cell r="B239" t="str">
            <v>Вентиляторы вытяжные бытовые</v>
          </cell>
          <cell r="C239" t="str">
            <v>Electrolux</v>
          </cell>
          <cell r="D239" t="str">
            <v>Вентилятор вытяжной серии Argentum EAFA-100TH с таймером и гигростатом</v>
          </cell>
          <cell r="E239" t="str">
            <v>7312971700036, 17312971700033, 7390000202379, 7381032422118, 17381032422115</v>
          </cell>
          <cell r="F239" t="str">
            <v>EAFA-100TH</v>
          </cell>
          <cell r="G239">
            <v>6990</v>
          </cell>
          <cell r="H239">
            <v>4544</v>
          </cell>
          <cell r="I239" t="str">
            <v/>
          </cell>
          <cell r="J239">
            <v>0</v>
          </cell>
        </row>
        <row r="240">
          <cell r="A240" t="str">
            <v>НС-1126774</v>
          </cell>
          <cell r="B240" t="str">
            <v>Вентиляторы вытяжные бытовые</v>
          </cell>
          <cell r="C240" t="str">
            <v>Electrolux</v>
          </cell>
          <cell r="D240" t="str">
            <v>Вентилятор вытяжной серии Argentum EAFA-100T с таймером</v>
          </cell>
          <cell r="E240" t="str">
            <v>7312971700029, 17312971700026, 7390000202362, 7381032422101, 17381032422108</v>
          </cell>
          <cell r="F240" t="str">
            <v>EAFA-100T</v>
          </cell>
          <cell r="G240">
            <v>5790</v>
          </cell>
          <cell r="H240">
            <v>3764</v>
          </cell>
          <cell r="I240" t="str">
            <v/>
          </cell>
          <cell r="J240">
            <v>0</v>
          </cell>
        </row>
        <row r="241">
          <cell r="A241" t="str">
            <v>НС-1126776</v>
          </cell>
          <cell r="B241" t="str">
            <v>Вентиляторы вытяжные бытовые</v>
          </cell>
          <cell r="C241" t="str">
            <v>Electrolux</v>
          </cell>
          <cell r="D241" t="str">
            <v>Вентилятор вытяжной серии Argentum EAFA-120</v>
          </cell>
          <cell r="E241" t="str">
            <v>7312971700043, 17312971700040, 7390000202386, 7381032422125, 17381032422122</v>
          </cell>
          <cell r="F241" t="str">
            <v>EAFA-120</v>
          </cell>
          <cell r="G241">
            <v>5790</v>
          </cell>
          <cell r="H241">
            <v>3764</v>
          </cell>
          <cell r="I241" t="str">
            <v/>
          </cell>
          <cell r="J241">
            <v>0</v>
          </cell>
        </row>
        <row r="242">
          <cell r="A242" t="str">
            <v>НС-1126778</v>
          </cell>
          <cell r="B242" t="str">
            <v>Вентиляторы вытяжные бытовые</v>
          </cell>
          <cell r="C242" t="str">
            <v>Electrolux</v>
          </cell>
          <cell r="D242" t="str">
            <v>Вентилятор вытяжной серии Argentum EAFA-120TH с таймером и гигростатом</v>
          </cell>
          <cell r="E242" t="str">
            <v>7312971700067, 17312971700064, 7390000202409, 7381032422149, 17381032422146</v>
          </cell>
          <cell r="F242" t="str">
            <v>EAFA-120TH</v>
          </cell>
          <cell r="G242">
            <v>6790</v>
          </cell>
          <cell r="H242">
            <v>3517</v>
          </cell>
          <cell r="I242">
            <v>1</v>
          </cell>
          <cell r="J242">
            <v>1</v>
          </cell>
        </row>
        <row r="243">
          <cell r="A243" t="str">
            <v>НС-1126777</v>
          </cell>
          <cell r="B243" t="str">
            <v>Вентиляторы вытяжные бытовые</v>
          </cell>
          <cell r="C243" t="str">
            <v>Electrolux</v>
          </cell>
          <cell r="D243" t="str">
            <v>Вентилятор вытяжной серии Argentum EAFA-120T с таймером</v>
          </cell>
          <cell r="E243" t="str">
            <v>7312971700050, 17312971700057, 7390000202393, 7381032422132, 17381032422139</v>
          </cell>
          <cell r="F243" t="str">
            <v>EAFA-120T</v>
          </cell>
          <cell r="G243">
            <v>5790</v>
          </cell>
          <cell r="H243">
            <v>2999</v>
          </cell>
          <cell r="I243">
            <v>28</v>
          </cell>
          <cell r="J243">
            <v>28</v>
          </cell>
        </row>
        <row r="244">
          <cell r="A244" t="str">
            <v>НС-1126779</v>
          </cell>
          <cell r="B244" t="str">
            <v>Вентиляторы вытяжные бытовые</v>
          </cell>
          <cell r="C244" t="str">
            <v>Electrolux</v>
          </cell>
          <cell r="D244" t="str">
            <v>Вентилятор вытяжной серии Argentum EAFA-150</v>
          </cell>
          <cell r="E244" t="str">
            <v>7312971700074, 17312971700071, 7390000202416, 7381032422156, 17381032422153</v>
          </cell>
          <cell r="F244" t="str">
            <v>EAFA-150</v>
          </cell>
          <cell r="G244">
            <v>6590</v>
          </cell>
          <cell r="H244">
            <v>4284</v>
          </cell>
          <cell r="I244" t="str">
            <v/>
          </cell>
          <cell r="J244">
            <v>0</v>
          </cell>
        </row>
        <row r="245">
          <cell r="A245" t="str">
            <v>НС-1126781</v>
          </cell>
          <cell r="B245" t="str">
            <v>Вентиляторы вытяжные бытовые</v>
          </cell>
          <cell r="C245" t="str">
            <v>Electrolux</v>
          </cell>
          <cell r="D245" t="str">
            <v>Вентилятор вытяжной серии Argentum EAFA-150TH с таймером и гигростатом</v>
          </cell>
          <cell r="E245" t="str">
            <v>7312971700098, 17312971700095, 7390000202430, 7381032422170, 17381032422177</v>
          </cell>
          <cell r="F245" t="str">
            <v>EAFA-150TH</v>
          </cell>
          <cell r="G245">
            <v>7190</v>
          </cell>
          <cell r="H245">
            <v>3724</v>
          </cell>
          <cell r="I245" t="str">
            <v/>
          </cell>
          <cell r="J245">
            <v>0</v>
          </cell>
        </row>
        <row r="246">
          <cell r="A246" t="str">
            <v>НС-1126780</v>
          </cell>
          <cell r="B246" t="str">
            <v>Вентиляторы вытяжные бытовые</v>
          </cell>
          <cell r="C246" t="str">
            <v>Electrolux</v>
          </cell>
          <cell r="D246" t="str">
            <v>Вентилятор вытяжной серии Argentum EAFA-150T с таймером</v>
          </cell>
          <cell r="E246" t="str">
            <v>7312971700081, 17312971700088, 7390000202423, 7381032422163, 17381032422160</v>
          </cell>
          <cell r="F246" t="str">
            <v>EAFA-150T</v>
          </cell>
          <cell r="G246">
            <v>6590</v>
          </cell>
          <cell r="H246">
            <v>3414</v>
          </cell>
          <cell r="I246">
            <v>1</v>
          </cell>
          <cell r="J246">
            <v>1</v>
          </cell>
        </row>
        <row r="247">
          <cell r="A247" t="str">
            <v>НС-1126782</v>
          </cell>
          <cell r="B247" t="str">
            <v>Вентиляторы вытяжные бытовые</v>
          </cell>
          <cell r="C247" t="str">
            <v>Electrolux</v>
          </cell>
          <cell r="D247" t="str">
            <v>Вентилятор вытяжной серии Basic EAFB-100</v>
          </cell>
          <cell r="E247" t="str">
            <v>7312971700104, 17312971700101, 7390000202447, 7381032422866, 17381032422863</v>
          </cell>
          <cell r="F247" t="str">
            <v>EAFB-100</v>
          </cell>
          <cell r="G247">
            <v>2390</v>
          </cell>
          <cell r="H247">
            <v>1554</v>
          </cell>
          <cell r="I247" t="str">
            <v/>
          </cell>
          <cell r="J247">
            <v>0</v>
          </cell>
        </row>
        <row r="248">
          <cell r="A248" t="str">
            <v>НС-1126784</v>
          </cell>
          <cell r="B248" t="str">
            <v>Вентиляторы вытяжные бытовые</v>
          </cell>
          <cell r="C248" t="str">
            <v>Electrolux</v>
          </cell>
          <cell r="D248" t="str">
            <v>Вентилятор вытяжной серии Basic EAFB-100TH с таймером и гигростатом</v>
          </cell>
          <cell r="E248" t="str">
            <v>7312971700128, 17312971700125, 7390000202461, 7381032422880, 17381032422887</v>
          </cell>
          <cell r="F248" t="str">
            <v>EAFB-100TH</v>
          </cell>
          <cell r="G248">
            <v>4390</v>
          </cell>
          <cell r="H248">
            <v>2854</v>
          </cell>
          <cell r="I248" t="str">
            <v/>
          </cell>
          <cell r="J248">
            <v>0</v>
          </cell>
        </row>
        <row r="249">
          <cell r="A249" t="str">
            <v>НС-1126783</v>
          </cell>
          <cell r="B249" t="str">
            <v>Вентиляторы вытяжные бытовые</v>
          </cell>
          <cell r="C249" t="str">
            <v>Electrolux</v>
          </cell>
          <cell r="D249" t="str">
            <v>Вентилятор вытяжной серии Basic EAFB-100T с таймером</v>
          </cell>
          <cell r="E249" t="str">
            <v>7312971700111, 17312971700118, 7390000202454, 7381032422873, 17381032422870</v>
          </cell>
          <cell r="F249" t="str">
            <v>EAFB-100T</v>
          </cell>
          <cell r="G249">
            <v>3390</v>
          </cell>
          <cell r="H249">
            <v>1756</v>
          </cell>
          <cell r="I249" t="str">
            <v/>
          </cell>
          <cell r="J249">
            <v>0</v>
          </cell>
        </row>
        <row r="250">
          <cell r="A250" t="str">
            <v>НС-1126785</v>
          </cell>
          <cell r="B250" t="str">
            <v>Вентиляторы вытяжные бытовые</v>
          </cell>
          <cell r="C250" t="str">
            <v>Electrolux</v>
          </cell>
          <cell r="D250" t="str">
            <v>Вентилятор вытяжной серии Basic EAFB-120</v>
          </cell>
          <cell r="E250" t="str">
            <v>7312971700135, 17312971700132, 7390000202478, 7381032422897, 17381032422894</v>
          </cell>
          <cell r="F250" t="str">
            <v>EAFB-120</v>
          </cell>
          <cell r="G250">
            <v>2890</v>
          </cell>
          <cell r="H250">
            <v>1879</v>
          </cell>
          <cell r="I250" t="str">
            <v/>
          </cell>
          <cell r="J250">
            <v>0</v>
          </cell>
        </row>
        <row r="251">
          <cell r="A251" t="str">
            <v>НС-1126787</v>
          </cell>
          <cell r="B251" t="str">
            <v>Вентиляторы вытяжные бытовые</v>
          </cell>
          <cell r="C251" t="str">
            <v>Electrolux</v>
          </cell>
          <cell r="D251" t="str">
            <v>Вентилятор вытяжной серии Basic EAFB-120TH с таймером и гигростатом</v>
          </cell>
          <cell r="E251" t="str">
            <v>7312971700159, 17312971700156, 7390000202492, 7381032422910, 17381032422917</v>
          </cell>
          <cell r="F251" t="str">
            <v>EAFB-120TH</v>
          </cell>
          <cell r="G251">
            <v>4790</v>
          </cell>
          <cell r="H251">
            <v>2481</v>
          </cell>
          <cell r="I251">
            <v>10</v>
          </cell>
          <cell r="J251">
            <v>10</v>
          </cell>
        </row>
        <row r="252">
          <cell r="A252" t="str">
            <v>НС-1126786</v>
          </cell>
          <cell r="B252" t="str">
            <v>Вентиляторы вытяжные бытовые</v>
          </cell>
          <cell r="C252" t="str">
            <v>Electrolux</v>
          </cell>
          <cell r="D252" t="str">
            <v>Вентилятор вытяжной серии Basic EAFB-120T с таймером</v>
          </cell>
          <cell r="E252" t="str">
            <v>7312971700142, 17312971700149, 7390000202485, 7381032422903, 17381032422900</v>
          </cell>
          <cell r="F252" t="str">
            <v>EAFB-120T</v>
          </cell>
          <cell r="G252">
            <v>3790</v>
          </cell>
          <cell r="H252">
            <v>1963</v>
          </cell>
          <cell r="I252">
            <v>9</v>
          </cell>
          <cell r="J252">
            <v>9</v>
          </cell>
        </row>
        <row r="253">
          <cell r="A253" t="str">
            <v>НС-1126788</v>
          </cell>
          <cell r="B253" t="str">
            <v>Вентиляторы вытяжные бытовые</v>
          </cell>
          <cell r="C253" t="str">
            <v>Electrolux</v>
          </cell>
          <cell r="D253" t="str">
            <v>Вентилятор вытяжной серии Basic EAFB-150</v>
          </cell>
          <cell r="E253" t="str">
            <v>7312971700166, 17312971700163, 7390000202508, 7381032422927, 17381032422924</v>
          </cell>
          <cell r="F253" t="str">
            <v>EAFB-150</v>
          </cell>
          <cell r="G253">
            <v>3690</v>
          </cell>
          <cell r="H253">
            <v>2399</v>
          </cell>
          <cell r="I253" t="str">
            <v/>
          </cell>
          <cell r="J253">
            <v>0</v>
          </cell>
        </row>
        <row r="254">
          <cell r="A254" t="str">
            <v>НС-1126790</v>
          </cell>
          <cell r="B254" t="str">
            <v>Вентиляторы вытяжные бытовые</v>
          </cell>
          <cell r="C254" t="str">
            <v>Electrolux</v>
          </cell>
          <cell r="D254" t="str">
            <v>Вентилятор вытяжной серии Basic EAFB-150TH с таймером и гигростатом</v>
          </cell>
          <cell r="E254" t="str">
            <v>7312971700180, 17312971700187, 7390000202522, 7381032422941, 17381032422948</v>
          </cell>
          <cell r="F254" t="str">
            <v>EAFB-150TH</v>
          </cell>
          <cell r="G254">
            <v>5390</v>
          </cell>
          <cell r="H254">
            <v>2792</v>
          </cell>
          <cell r="I254">
            <v>4</v>
          </cell>
          <cell r="J254">
            <v>4</v>
          </cell>
        </row>
        <row r="255">
          <cell r="A255" t="str">
            <v>НС-1126789</v>
          </cell>
          <cell r="B255" t="str">
            <v>Вентиляторы вытяжные бытовые</v>
          </cell>
          <cell r="C255" t="str">
            <v>Electrolux</v>
          </cell>
          <cell r="D255" t="str">
            <v>Вентилятор вытяжной серии Basic EAFB-150T с таймером</v>
          </cell>
          <cell r="E255" t="str">
            <v>7312971700173, 17312971700170, 7390000202515, 7381032422934, 17381032422931</v>
          </cell>
          <cell r="F255" t="str">
            <v>EAFB-150T</v>
          </cell>
          <cell r="G255">
            <v>4390</v>
          </cell>
          <cell r="H255">
            <v>2274</v>
          </cell>
          <cell r="I255">
            <v>9</v>
          </cell>
          <cell r="J255">
            <v>9</v>
          </cell>
        </row>
        <row r="256">
          <cell r="A256" t="str">
            <v>НС-1127165</v>
          </cell>
          <cell r="B256" t="str">
            <v>Вентиляторы вытяжные бытовые</v>
          </cell>
          <cell r="C256" t="str">
            <v>Electrolux</v>
          </cell>
          <cell r="D256" t="str">
            <v>Вентилятор вытяжной серии Magic EAFM-100</v>
          </cell>
          <cell r="E256" t="str">
            <v>7312971700197, 17312971700194, 7390000202539, 4680551016451, 7381032422613, 17381032422610</v>
          </cell>
          <cell r="F256" t="str">
            <v>EAFM - 100</v>
          </cell>
          <cell r="G256">
            <v>3090</v>
          </cell>
          <cell r="H256">
            <v>2009</v>
          </cell>
          <cell r="I256" t="str">
            <v/>
          </cell>
          <cell r="J256">
            <v>0</v>
          </cell>
        </row>
        <row r="257">
          <cell r="A257" t="str">
            <v>НС-1136077</v>
          </cell>
          <cell r="B257" t="str">
            <v>Вентиляторы вытяжные бытовые</v>
          </cell>
          <cell r="C257" t="str">
            <v>Electrolux</v>
          </cell>
          <cell r="D257" t="str">
            <v>Вентилятор вытяжной серии Magic EAFM-100TH с таймером и гигростатом</v>
          </cell>
          <cell r="E257" t="str">
            <v>7312971700210, 17312971700217, 7390000202553, 7381032422637, 17381032422634</v>
          </cell>
          <cell r="F257" t="str">
            <v>EAFM - 100TH</v>
          </cell>
          <cell r="G257">
            <v>5390</v>
          </cell>
          <cell r="H257">
            <v>3504</v>
          </cell>
          <cell r="I257" t="str">
            <v/>
          </cell>
          <cell r="J257">
            <v>0</v>
          </cell>
        </row>
        <row r="258">
          <cell r="A258" t="str">
            <v>НС-1127166</v>
          </cell>
          <cell r="B258" t="str">
            <v>Вентиляторы вытяжные бытовые</v>
          </cell>
          <cell r="C258" t="str">
            <v>Electrolux</v>
          </cell>
          <cell r="D258" t="str">
            <v>Вентилятор вытяжной серии Magic EAFM-100T с таймером</v>
          </cell>
          <cell r="E258" t="str">
            <v>7312971700203, 17312971700200, 7390000202546, 7381032422620, 17381032422627</v>
          </cell>
          <cell r="F258" t="str">
            <v>EAFM - 100T</v>
          </cell>
          <cell r="G258">
            <v>4390</v>
          </cell>
          <cell r="H258">
            <v>2854</v>
          </cell>
          <cell r="I258" t="str">
            <v/>
          </cell>
          <cell r="J258">
            <v>0</v>
          </cell>
        </row>
        <row r="259">
          <cell r="A259" t="str">
            <v>НС-1127167</v>
          </cell>
          <cell r="B259" t="str">
            <v>Вентиляторы вытяжные бытовые</v>
          </cell>
          <cell r="C259" t="str">
            <v>Electrolux</v>
          </cell>
          <cell r="D259" t="str">
            <v>Вентилятор вытяжной серии Magic EAFM-120</v>
          </cell>
          <cell r="E259" t="str">
            <v>7312971700227, 17312971700224, 7390000202560, 4680551016444, 7381032422644, 17381032422641</v>
          </cell>
          <cell r="F259" t="str">
            <v>EAFM - 120</v>
          </cell>
          <cell r="G259">
            <v>4290</v>
          </cell>
          <cell r="H259">
            <v>2789</v>
          </cell>
          <cell r="I259" t="str">
            <v/>
          </cell>
          <cell r="J259">
            <v>0</v>
          </cell>
        </row>
        <row r="260">
          <cell r="A260" t="str">
            <v>НС-1136078</v>
          </cell>
          <cell r="B260" t="str">
            <v>Вентиляторы вытяжные бытовые</v>
          </cell>
          <cell r="C260" t="str">
            <v>Electrolux</v>
          </cell>
          <cell r="D260" t="str">
            <v>Вентилятор вытяжной серии Magic EAFM-120TH с таймером и гигростатом</v>
          </cell>
          <cell r="E260" t="str">
            <v>7312971700241, 17312971700248, 7390000202584, 7381032422668, 17381032422665</v>
          </cell>
          <cell r="F260" t="str">
            <v>EAFM - 120TH</v>
          </cell>
          <cell r="G260">
            <v>6290</v>
          </cell>
          <cell r="H260">
            <v>4089</v>
          </cell>
          <cell r="I260" t="str">
            <v/>
          </cell>
          <cell r="J260">
            <v>0</v>
          </cell>
        </row>
        <row r="261">
          <cell r="A261" t="str">
            <v>НС-1127168</v>
          </cell>
          <cell r="B261" t="str">
            <v>Вентиляторы вытяжные бытовые</v>
          </cell>
          <cell r="C261" t="str">
            <v>Electrolux</v>
          </cell>
          <cell r="D261" t="str">
            <v>Вентилятор вытяжной серии Magic EAFM-120T с таймером</v>
          </cell>
          <cell r="E261" t="str">
            <v>7312971700234, 17312971700231, 7390000202577, 7381032422651, 17381032422658</v>
          </cell>
          <cell r="F261" t="str">
            <v>EAFM - 120T</v>
          </cell>
          <cell r="G261">
            <v>5690</v>
          </cell>
          <cell r="H261">
            <v>3699</v>
          </cell>
          <cell r="I261" t="str">
            <v/>
          </cell>
          <cell r="J261">
            <v>0</v>
          </cell>
        </row>
        <row r="262">
          <cell r="A262" t="str">
            <v>НС-1127169</v>
          </cell>
          <cell r="B262" t="str">
            <v>Вентиляторы вытяжные бытовые</v>
          </cell>
          <cell r="C262" t="str">
            <v>Electrolux</v>
          </cell>
          <cell r="D262" t="str">
            <v>Вентилятор вытяжной серии Magic EAFM-150</v>
          </cell>
          <cell r="E262" t="str">
            <v>7312971700258, 17312971700255, 7390000202591, 7381032422675, 17381032422672</v>
          </cell>
          <cell r="F262" t="str">
            <v>EAFM - 150</v>
          </cell>
          <cell r="G262">
            <v>4790</v>
          </cell>
          <cell r="H262">
            <v>3114</v>
          </cell>
          <cell r="I262" t="str">
            <v/>
          </cell>
          <cell r="J262">
            <v>0</v>
          </cell>
        </row>
        <row r="263">
          <cell r="A263" t="str">
            <v>НС-1136080</v>
          </cell>
          <cell r="B263" t="str">
            <v>Вентиляторы вытяжные бытовые</v>
          </cell>
          <cell r="C263" t="str">
            <v>Electrolux</v>
          </cell>
          <cell r="D263" t="str">
            <v>Вентилятор вытяжной серии Magic EAFM-150TH с таймером и гигростатом</v>
          </cell>
          <cell r="E263" t="str">
            <v>7312971700272, 17312971700279, 7390000202614, 7381032422699, 17381032422696</v>
          </cell>
          <cell r="F263" t="str">
            <v>EAFM - 150TH</v>
          </cell>
          <cell r="G263">
            <v>6790</v>
          </cell>
          <cell r="H263">
            <v>4414</v>
          </cell>
          <cell r="I263" t="str">
            <v/>
          </cell>
          <cell r="J263">
            <v>0</v>
          </cell>
        </row>
        <row r="264">
          <cell r="A264" t="str">
            <v>НС-1136079</v>
          </cell>
          <cell r="B264" t="str">
            <v>Вентиляторы вытяжные бытовые</v>
          </cell>
          <cell r="C264" t="str">
            <v>Electrolux</v>
          </cell>
          <cell r="D264" t="str">
            <v>Вентилятор вытяжной серии Magic EAFM-150T с таймером</v>
          </cell>
          <cell r="E264" t="str">
            <v>7312971700265, 17312971700262, 7390000202607, 7381032422682, 17381032422689</v>
          </cell>
          <cell r="F264" t="str">
            <v>EAFM - 150T</v>
          </cell>
          <cell r="G264">
            <v>5990</v>
          </cell>
          <cell r="H264">
            <v>3894</v>
          </cell>
          <cell r="I264" t="str">
            <v/>
          </cell>
          <cell r="J264">
            <v>0</v>
          </cell>
        </row>
        <row r="265">
          <cell r="A265" t="str">
            <v>НС-1126791</v>
          </cell>
          <cell r="B265" t="str">
            <v>Вентиляторы вытяжные бытовые</v>
          </cell>
          <cell r="C265" t="str">
            <v>Electrolux</v>
          </cell>
          <cell r="D265" t="str">
            <v>Вентилятор вытяжной серии Move EAFV-100 с датчиком движения</v>
          </cell>
          <cell r="E265" t="str">
            <v>7312971700289, 17312971700286, 7390000202621, 7381032422859, 17381032422856</v>
          </cell>
          <cell r="F265" t="str">
            <v>EAFV-100</v>
          </cell>
          <cell r="G265">
            <v>4490</v>
          </cell>
          <cell r="H265">
            <v>2326</v>
          </cell>
          <cell r="I265">
            <v>55</v>
          </cell>
          <cell r="J265">
            <v>55</v>
          </cell>
        </row>
        <row r="266">
          <cell r="A266" t="str">
            <v>НС-1126792</v>
          </cell>
          <cell r="B266" t="str">
            <v>Вентиляторы вытяжные бытовые</v>
          </cell>
          <cell r="C266" t="str">
            <v>Electrolux</v>
          </cell>
          <cell r="D266" t="str">
            <v>Вентилятор вытяжной серии Move EAFV-150 с датчиком движения</v>
          </cell>
          <cell r="E266" t="str">
            <v>7312971700296, 17312971700293, 7390000202638</v>
          </cell>
          <cell r="F266" t="str">
            <v>EAFV-150</v>
          </cell>
          <cell r="G266">
            <v>6590</v>
          </cell>
          <cell r="H266">
            <v>3354</v>
          </cell>
          <cell r="I266" t="str">
            <v/>
          </cell>
          <cell r="J266">
            <v>0</v>
          </cell>
        </row>
        <row r="267">
          <cell r="A267" t="str">
            <v>НС-1135949</v>
          </cell>
          <cell r="B267" t="str">
            <v>Вентиляторы вытяжные бытовые</v>
          </cell>
          <cell r="C267" t="str">
            <v>Electrolux</v>
          </cell>
          <cell r="D267" t="str">
            <v>Вентилятор вытяжной серии Premium EAF-100</v>
          </cell>
          <cell r="E267" t="str">
            <v>7312971700302, 17312971700309, 7390000202645, 4680551016437, 7381032422439, 17381032422436</v>
          </cell>
          <cell r="F267" t="str">
            <v>EAF - 100</v>
          </cell>
          <cell r="G267">
            <v>3590</v>
          </cell>
          <cell r="H267">
            <v>2334</v>
          </cell>
          <cell r="I267">
            <v>2</v>
          </cell>
          <cell r="J267">
            <v>2</v>
          </cell>
        </row>
        <row r="268">
          <cell r="A268" t="str">
            <v>НС-1135950</v>
          </cell>
          <cell r="B268" t="str">
            <v>Вентиляторы вытяжные бытовые</v>
          </cell>
          <cell r="C268" t="str">
            <v>Electrolux</v>
          </cell>
          <cell r="D268" t="str">
            <v>Вентилятор вытяжной серии Premium EAF-100TH с таймером и гигростатом</v>
          </cell>
          <cell r="E268" t="str">
            <v>7312971700326, 17312971700323, 7390000202669, 7381032422453, 17381032422450</v>
          </cell>
          <cell r="F268" t="str">
            <v>EAF - 100TH</v>
          </cell>
          <cell r="G268">
            <v>4390</v>
          </cell>
          <cell r="H268">
            <v>2274</v>
          </cell>
          <cell r="I268">
            <v>7</v>
          </cell>
          <cell r="J268">
            <v>7</v>
          </cell>
        </row>
        <row r="269">
          <cell r="A269" t="str">
            <v>НС-1127170</v>
          </cell>
          <cell r="B269" t="str">
            <v>Вентиляторы вытяжные бытовые</v>
          </cell>
          <cell r="C269" t="str">
            <v>Electrolux</v>
          </cell>
          <cell r="D269" t="str">
            <v>Вентилятор вытяжной серии Premium EAF-100T с таймером</v>
          </cell>
          <cell r="E269" t="str">
            <v>7312971700319, 17312971700316, 7390000202652, 7381032422446, 17381032422443</v>
          </cell>
          <cell r="F269" t="str">
            <v>EAF - 100T</v>
          </cell>
          <cell r="G269">
            <v>3590</v>
          </cell>
          <cell r="H269">
            <v>1860</v>
          </cell>
          <cell r="I269">
            <v>16</v>
          </cell>
          <cell r="J269">
            <v>16</v>
          </cell>
        </row>
        <row r="270">
          <cell r="A270" t="str">
            <v>НС-1127171</v>
          </cell>
          <cell r="B270" t="str">
            <v>Вентиляторы вытяжные бытовые</v>
          </cell>
          <cell r="C270" t="str">
            <v>Electrolux</v>
          </cell>
          <cell r="D270" t="str">
            <v>Вентилятор вытяжной серии Premium EAF-120</v>
          </cell>
          <cell r="E270" t="str">
            <v>7312971700333, 17312971700330, 7390000202676, 7381032422460, 17381032422467</v>
          </cell>
          <cell r="F270" t="str">
            <v>EAF - 120</v>
          </cell>
          <cell r="G270">
            <v>3790</v>
          </cell>
          <cell r="H270">
            <v>2464</v>
          </cell>
          <cell r="I270" t="str">
            <v/>
          </cell>
          <cell r="J270">
            <v>0</v>
          </cell>
        </row>
        <row r="271">
          <cell r="A271" t="str">
            <v>НС-1135951</v>
          </cell>
          <cell r="B271" t="str">
            <v>Вентиляторы вытяжные бытовые</v>
          </cell>
          <cell r="C271" t="str">
            <v>Electrolux</v>
          </cell>
          <cell r="D271" t="str">
            <v>Вентилятор вытяжной серии Premium EAF-120TH с таймером и гигростатом</v>
          </cell>
          <cell r="E271" t="str">
            <v>7312971700357, 17312971700354, 7390000202690, 7381032422484, 17381032422481</v>
          </cell>
          <cell r="F271" t="str">
            <v>EAF - 120TH</v>
          </cell>
          <cell r="G271">
            <v>600</v>
          </cell>
          <cell r="H271">
            <v>444</v>
          </cell>
          <cell r="I271" t="str">
            <v/>
          </cell>
          <cell r="J271">
            <v>0</v>
          </cell>
        </row>
        <row r="272">
          <cell r="A272" t="str">
            <v>НС-1127172</v>
          </cell>
          <cell r="B272" t="str">
            <v>Вентиляторы вытяжные бытовые</v>
          </cell>
          <cell r="C272" t="str">
            <v>Electrolux</v>
          </cell>
          <cell r="D272" t="str">
            <v>Вентилятор вытяжной серии Premium EAF-120T с таймером</v>
          </cell>
          <cell r="E272" t="str">
            <v>7312971700340, 17312971700347, 7390000202683, 7381032422477, 17381032422474</v>
          </cell>
          <cell r="F272" t="str">
            <v>EAF-120Tnew</v>
          </cell>
          <cell r="G272">
            <v>600</v>
          </cell>
          <cell r="H272">
            <v>444</v>
          </cell>
          <cell r="I272" t="str">
            <v/>
          </cell>
          <cell r="J272">
            <v>0</v>
          </cell>
        </row>
        <row r="273">
          <cell r="A273" t="str">
            <v>НС-1135952</v>
          </cell>
          <cell r="B273" t="str">
            <v>Вентиляторы вытяжные бытовые</v>
          </cell>
          <cell r="C273" t="str">
            <v>Electrolux</v>
          </cell>
          <cell r="D273" t="str">
            <v>Вентилятор вытяжной серии Premium EAF-150</v>
          </cell>
          <cell r="E273" t="str">
            <v>7312971700364, 17312971700361, 7390000202706, 7381032422491, 17381032422498</v>
          </cell>
          <cell r="F273" t="str">
            <v>EAF - 150</v>
          </cell>
          <cell r="G273">
            <v>4190</v>
          </cell>
          <cell r="H273">
            <v>2724</v>
          </cell>
          <cell r="I273">
            <v>8</v>
          </cell>
          <cell r="J273">
            <v>8</v>
          </cell>
        </row>
        <row r="274">
          <cell r="A274" t="str">
            <v>НС-1135954</v>
          </cell>
          <cell r="B274" t="str">
            <v>Вентиляторы вытяжные бытовые</v>
          </cell>
          <cell r="C274" t="str">
            <v>Electrolux</v>
          </cell>
          <cell r="D274" t="str">
            <v>Вентилятор вытяжной серии Premium EAF-150TH с таймером и гигростатом</v>
          </cell>
          <cell r="E274" t="str">
            <v>7312971700388, 17312971700385, 7390000202720, 7381032422514, 17381032422511</v>
          </cell>
          <cell r="F274" t="str">
            <v>EAF - 150TH</v>
          </cell>
          <cell r="G274">
            <v>600</v>
          </cell>
          <cell r="H274">
            <v>530</v>
          </cell>
          <cell r="I274" t="str">
            <v/>
          </cell>
          <cell r="J274">
            <v>0</v>
          </cell>
        </row>
        <row r="275">
          <cell r="A275" t="str">
            <v>НС-1135953</v>
          </cell>
          <cell r="B275" t="str">
            <v>Вентиляторы вытяжные бытовые</v>
          </cell>
          <cell r="C275" t="str">
            <v>Electrolux</v>
          </cell>
          <cell r="D275" t="str">
            <v>Вентилятор вытяжной серии Premium EAF-150T с таймером</v>
          </cell>
          <cell r="E275" t="str">
            <v>7312971700371, 17312971700378, 7390000202713, 7381032422507, 17381032422504</v>
          </cell>
          <cell r="F275" t="str">
            <v>EAF - 150T</v>
          </cell>
          <cell r="G275">
            <v>600</v>
          </cell>
          <cell r="H275">
            <v>444</v>
          </cell>
          <cell r="I275">
            <v>1</v>
          </cell>
          <cell r="J275">
            <v>1</v>
          </cell>
        </row>
        <row r="276">
          <cell r="A276" t="str">
            <v>НС-1127173</v>
          </cell>
          <cell r="B276" t="str">
            <v>Вентиляторы вытяжные бытовые</v>
          </cell>
          <cell r="C276" t="str">
            <v>Electrolux</v>
          </cell>
          <cell r="D276" t="str">
            <v>Вентилятор вытяжной серии Rainbow EAFR-100 beige</v>
          </cell>
          <cell r="E276" t="str">
            <v>7312971700524, 17312971700521, 7390000202737, 7381032422194, 17381032422191</v>
          </cell>
          <cell r="F276" t="str">
            <v>EAFR - 100 beige</v>
          </cell>
          <cell r="G276">
            <v>4190</v>
          </cell>
          <cell r="H276">
            <v>2724</v>
          </cell>
          <cell r="I276">
            <v>128</v>
          </cell>
          <cell r="J276">
            <v>128</v>
          </cell>
        </row>
        <row r="277">
          <cell r="A277" t="str">
            <v>НС-1139017</v>
          </cell>
          <cell r="B277" t="str">
            <v>Вентиляторы вытяжные бытовые</v>
          </cell>
          <cell r="C277" t="str">
            <v>Electrolux</v>
          </cell>
          <cell r="D277" t="str">
            <v>Вентилятор вытяжной серии Rainbow EAFR-100 black</v>
          </cell>
          <cell r="E277" t="str">
            <v>7312971700517, 17312971700514, 7390000202744, 7381032422200, 17381032422207</v>
          </cell>
          <cell r="F277" t="str">
            <v>EAFR - 100 black</v>
          </cell>
          <cell r="G277">
            <v>4190</v>
          </cell>
          <cell r="H277">
            <v>2724</v>
          </cell>
          <cell r="I277">
            <v>2</v>
          </cell>
          <cell r="J277">
            <v>2</v>
          </cell>
        </row>
        <row r="278">
          <cell r="A278" t="str">
            <v>НС-1127174</v>
          </cell>
          <cell r="B278" t="str">
            <v>Вентиляторы вытяжные бытовые</v>
          </cell>
          <cell r="C278" t="str">
            <v>Electrolux</v>
          </cell>
          <cell r="D278" t="str">
            <v>Вентилятор вытяжной серии Rainbow EAFR-100 dark</v>
          </cell>
          <cell r="E278" t="str">
            <v>7312971700548, 17312971700545, 7390000202751, 7381032422217, 17381032422214</v>
          </cell>
          <cell r="F278" t="str">
            <v>EAFR - 100 dark</v>
          </cell>
          <cell r="G278">
            <v>4190</v>
          </cell>
          <cell r="H278">
            <v>2724</v>
          </cell>
          <cell r="I278" t="str">
            <v/>
          </cell>
          <cell r="J278">
            <v>0</v>
          </cell>
        </row>
        <row r="279">
          <cell r="A279" t="str">
            <v>НС-1127175</v>
          </cell>
          <cell r="B279" t="str">
            <v>Вентиляторы вытяжные бытовые</v>
          </cell>
          <cell r="C279" t="str">
            <v>Electrolux</v>
          </cell>
          <cell r="D279" t="str">
            <v>Вентилятор вытяжной серии Rainbow EAFR-100 mirror</v>
          </cell>
          <cell r="E279" t="str">
            <v>7312971700494, 17312971700491, 7390000202775, 7381032422224, 17381032422221</v>
          </cell>
          <cell r="F279" t="str">
            <v>EAFR - 100 mirror</v>
          </cell>
          <cell r="G279">
            <v>4190</v>
          </cell>
          <cell r="H279">
            <v>2724</v>
          </cell>
          <cell r="I279" t="str">
            <v/>
          </cell>
          <cell r="J279">
            <v>0</v>
          </cell>
        </row>
        <row r="280">
          <cell r="A280" t="str">
            <v>НС-1139018</v>
          </cell>
          <cell r="B280" t="str">
            <v>Вентиляторы вытяжные бытовые</v>
          </cell>
          <cell r="C280" t="str">
            <v>Electrolux</v>
          </cell>
          <cell r="D280" t="str">
            <v>Вентилятор вытяжной серии Rainbow EAFR-100 silver</v>
          </cell>
          <cell r="E280" t="str">
            <v>7312971700555, 17312971700552, 7390000202782, 7381032422231, 17381032422238</v>
          </cell>
          <cell r="F280" t="str">
            <v>EAFR - 100 silver</v>
          </cell>
          <cell r="G280">
            <v>4190</v>
          </cell>
          <cell r="H280">
            <v>2724</v>
          </cell>
          <cell r="I280" t="str">
            <v/>
          </cell>
          <cell r="J280">
            <v>0</v>
          </cell>
        </row>
        <row r="281">
          <cell r="A281" t="str">
            <v>НС-1127272</v>
          </cell>
          <cell r="B281" t="str">
            <v>Вентиляторы вытяжные бытовые</v>
          </cell>
          <cell r="C281" t="str">
            <v>Electrolux</v>
          </cell>
          <cell r="D281" t="str">
            <v>Вентилятор вытяжной серии Rainbow EAFR-100 steel</v>
          </cell>
          <cell r="E281" t="str">
            <v>7312971700500, 17312971700507, 7390000202799, 7381032422248, 17381032422245</v>
          </cell>
          <cell r="F281" t="str">
            <v>EAFR-100steel</v>
          </cell>
          <cell r="G281">
            <v>4190</v>
          </cell>
          <cell r="H281">
            <v>2724</v>
          </cell>
          <cell r="I281">
            <v>124</v>
          </cell>
          <cell r="J281">
            <v>124</v>
          </cell>
        </row>
        <row r="282">
          <cell r="A282" t="str">
            <v>НС-1127178</v>
          </cell>
          <cell r="B282" t="str">
            <v>Вентиляторы вытяжные бытовые</v>
          </cell>
          <cell r="C282" t="str">
            <v>Electrolux</v>
          </cell>
          <cell r="D282" t="str">
            <v>Вентилятор вытяжной серии Rainbow EAFR-100T beige с таймером</v>
          </cell>
          <cell r="E282" t="str">
            <v>7312971700623, 17312971700620, 7390000202812, 7381032422262, 17381032422269</v>
          </cell>
          <cell r="F282" t="str">
            <v>EAFR - 100T beige</v>
          </cell>
          <cell r="G282">
            <v>500</v>
          </cell>
          <cell r="H282">
            <v>444</v>
          </cell>
          <cell r="I282" t="str">
            <v/>
          </cell>
          <cell r="J282">
            <v>0</v>
          </cell>
        </row>
        <row r="283">
          <cell r="A283" t="str">
            <v>НС-1161727</v>
          </cell>
          <cell r="B283" t="str">
            <v>Вентиляторы вытяжные бытовые</v>
          </cell>
          <cell r="C283" t="str">
            <v>Electrolux</v>
          </cell>
          <cell r="D283" t="str">
            <v>Вентилятор вытяжной серии Rainbow EAFR-100TH green с таймером и гигростатом</v>
          </cell>
          <cell r="E283" t="str">
            <v>7312971700777, 17312971700774, 7390000202904</v>
          </cell>
          <cell r="F283" t="str">
            <v>НС-1161727</v>
          </cell>
          <cell r="G283">
            <v>5590</v>
          </cell>
          <cell r="H283">
            <v>0</v>
          </cell>
          <cell r="I283" t="str">
            <v/>
          </cell>
          <cell r="J283">
            <v>0</v>
          </cell>
        </row>
        <row r="284">
          <cell r="A284" t="str">
            <v>НС-1127274</v>
          </cell>
          <cell r="B284" t="str">
            <v>Вентиляторы вытяжные бытовые</v>
          </cell>
          <cell r="C284" t="str">
            <v>Electrolux</v>
          </cell>
          <cell r="D284" t="str">
            <v>Вентилятор вытяжной серии Rainbow EAFR-100TH steel с таймером и гигростатом</v>
          </cell>
          <cell r="E284" t="str">
            <v>7312971700708, 17312971700705, 7390000202928, 7381032422309, 17381032422306</v>
          </cell>
          <cell r="F284" t="str">
            <v>EAFR-100THsteel</v>
          </cell>
          <cell r="G284">
            <v>6490</v>
          </cell>
          <cell r="H284">
            <v>4219</v>
          </cell>
          <cell r="I284" t="str">
            <v/>
          </cell>
          <cell r="J284">
            <v>0</v>
          </cell>
        </row>
        <row r="285">
          <cell r="A285" t="str">
            <v>НС-1127270</v>
          </cell>
          <cell r="B285" t="str">
            <v>Вентиляторы вытяжные бытовые</v>
          </cell>
          <cell r="C285" t="str">
            <v>Electrolux</v>
          </cell>
          <cell r="D285" t="str">
            <v>Вентилятор вытяжной серии Rainbow EAFR-100TH white с таймером и гигростатом</v>
          </cell>
          <cell r="E285" t="str">
            <v>7312971700685, 17312971700682, 7390000202935, 4680551016413, 7381032422293, 17381032422290</v>
          </cell>
          <cell r="F285" t="str">
            <v>EAFR-100THwhite</v>
          </cell>
          <cell r="G285">
            <v>6690</v>
          </cell>
          <cell r="H285">
            <v>4349</v>
          </cell>
          <cell r="I285" t="str">
            <v/>
          </cell>
          <cell r="J285">
            <v>0</v>
          </cell>
        </row>
        <row r="286">
          <cell r="A286" t="str">
            <v>НС-1127273</v>
          </cell>
          <cell r="B286" t="str">
            <v>Вентиляторы вытяжные бытовые</v>
          </cell>
          <cell r="C286" t="str">
            <v>Electrolux</v>
          </cell>
          <cell r="D286" t="str">
            <v>Вентилятор вытяжной серии Rainbow EAFR-100T steel с таймером</v>
          </cell>
          <cell r="E286" t="str">
            <v>7312971700609, 17312971700606, 7390000202867, 7381032422286, 17381032422283</v>
          </cell>
          <cell r="F286" t="str">
            <v>EAFR-100Tsteel</v>
          </cell>
          <cell r="G286">
            <v>500</v>
          </cell>
          <cell r="H286">
            <v>444</v>
          </cell>
          <cell r="I286" t="str">
            <v/>
          </cell>
          <cell r="J286">
            <v>0</v>
          </cell>
        </row>
        <row r="287">
          <cell r="A287" t="str">
            <v>НС-1127265</v>
          </cell>
          <cell r="B287" t="str">
            <v>Вентиляторы вытяжные бытовые</v>
          </cell>
          <cell r="C287" t="str">
            <v>Electrolux</v>
          </cell>
          <cell r="D287" t="str">
            <v>Вентилятор вытяжной серии Rainbow EAFR-100T white с таймером</v>
          </cell>
          <cell r="E287" t="str">
            <v>7312971700586, 17312971700583, 7390000202874, 7381032422255, 17381032422252</v>
          </cell>
          <cell r="F287" t="str">
            <v>EAFR-100Twhite</v>
          </cell>
          <cell r="G287">
            <v>5390</v>
          </cell>
          <cell r="H287">
            <v>3504</v>
          </cell>
          <cell r="I287" t="str">
            <v/>
          </cell>
          <cell r="J287">
            <v>0</v>
          </cell>
        </row>
        <row r="288">
          <cell r="A288" t="str">
            <v>НС-1127267</v>
          </cell>
          <cell r="B288" t="str">
            <v>Вентиляторы вытяжные бытовые</v>
          </cell>
          <cell r="C288" t="str">
            <v>Electrolux</v>
          </cell>
          <cell r="D288" t="str">
            <v>Вентилятор вытяжной серии Rainbow EAFR-100 white</v>
          </cell>
          <cell r="E288" t="str">
            <v>7312971700487, 17312971700484, 7390000202805, 4680551016420, 7381032422187, 17381032422184</v>
          </cell>
          <cell r="F288" t="str">
            <v>EAFR - 100 white</v>
          </cell>
          <cell r="G288">
            <v>4190</v>
          </cell>
          <cell r="H288">
            <v>2724</v>
          </cell>
          <cell r="I288" t="str">
            <v/>
          </cell>
          <cell r="J288">
            <v>0</v>
          </cell>
        </row>
        <row r="289">
          <cell r="A289" t="str">
            <v>НС-1127186</v>
          </cell>
          <cell r="B289" t="str">
            <v>Вентиляторы вытяжные бытовые</v>
          </cell>
          <cell r="C289" t="str">
            <v>Electrolux</v>
          </cell>
          <cell r="D289" t="str">
            <v>Вентилятор вытяжной серии Rainbow EAFR-120 beige</v>
          </cell>
          <cell r="E289" t="str">
            <v>7312971700821, 17312971700828, 7390000202942, 7381032422323, 17381032422320</v>
          </cell>
          <cell r="F289" t="str">
            <v>EAFR - 120 beige</v>
          </cell>
          <cell r="G289">
            <v>3990</v>
          </cell>
          <cell r="H289">
            <v>2594</v>
          </cell>
          <cell r="I289">
            <v>22</v>
          </cell>
          <cell r="J289">
            <v>22</v>
          </cell>
        </row>
        <row r="290">
          <cell r="A290" t="str">
            <v>НС-1127187</v>
          </cell>
          <cell r="B290" t="str">
            <v>Вентиляторы вытяжные бытовые</v>
          </cell>
          <cell r="C290" t="str">
            <v>Electrolux</v>
          </cell>
          <cell r="D290" t="str">
            <v>Вентилятор вытяжной серии Rainbow EAFR-120 steel</v>
          </cell>
          <cell r="E290" t="str">
            <v>7312971700807, 17312971700804, 7390000202973, 7381032422330, 17381032422337</v>
          </cell>
          <cell r="F290" t="str">
            <v>EAFR - 120 steel</v>
          </cell>
          <cell r="G290">
            <v>3990</v>
          </cell>
          <cell r="H290">
            <v>2594</v>
          </cell>
          <cell r="I290" t="str">
            <v/>
          </cell>
          <cell r="J290">
            <v>0</v>
          </cell>
        </row>
        <row r="291">
          <cell r="A291" t="str">
            <v>НС-1127190</v>
          </cell>
          <cell r="B291" t="str">
            <v>Вентиляторы вытяжные бытовые</v>
          </cell>
          <cell r="C291" t="str">
            <v>Electrolux</v>
          </cell>
          <cell r="D291" t="str">
            <v>Вентилятор вытяжной серии Rainbow EAFR-120TH beige с таймером и гигростатом</v>
          </cell>
          <cell r="E291" t="str">
            <v>7312971701026, 17312971701023, 7390000203031, 7381032422361, 17381032422368</v>
          </cell>
          <cell r="F291" t="str">
            <v>EAFR - 120TH beige</v>
          </cell>
          <cell r="G291">
            <v>500</v>
          </cell>
          <cell r="H291">
            <v>444</v>
          </cell>
          <cell r="I291" t="str">
            <v/>
          </cell>
          <cell r="J291">
            <v>0</v>
          </cell>
        </row>
        <row r="292">
          <cell r="A292" t="str">
            <v>НС-1127191</v>
          </cell>
          <cell r="B292" t="str">
            <v>Вентиляторы вытяжные бытовые</v>
          </cell>
          <cell r="C292" t="str">
            <v>Electrolux</v>
          </cell>
          <cell r="D292" t="str">
            <v>Вентилятор вытяжной серии Rainbow EAFR-120TH white с таймером и гигростатом</v>
          </cell>
          <cell r="E292" t="str">
            <v>7312971700982, 17312971700989, 7390000203062, 7381032422354, 17381032422351</v>
          </cell>
          <cell r="F292" t="str">
            <v>EAFR - 120TH white</v>
          </cell>
          <cell r="G292">
            <v>5690</v>
          </cell>
          <cell r="H292">
            <v>2947</v>
          </cell>
          <cell r="I292" t="str">
            <v/>
          </cell>
          <cell r="J292">
            <v>0</v>
          </cell>
        </row>
        <row r="293">
          <cell r="A293" t="str">
            <v>НС-1127189</v>
          </cell>
          <cell r="B293" t="str">
            <v>Вентиляторы вытяжные бытовые</v>
          </cell>
          <cell r="C293" t="str">
            <v>Electrolux</v>
          </cell>
          <cell r="D293" t="str">
            <v>Вентилятор вытяжной серии Rainbow EAFR-120T white с таймером</v>
          </cell>
          <cell r="E293" t="str">
            <v>7312971700883, 17312971700880, 7390000203024, 7381032422347, 17381032422344</v>
          </cell>
          <cell r="F293" t="str">
            <v>EAFR-120Twhite</v>
          </cell>
          <cell r="G293">
            <v>500</v>
          </cell>
          <cell r="H293">
            <v>444</v>
          </cell>
          <cell r="I293">
            <v>2</v>
          </cell>
          <cell r="J293">
            <v>2</v>
          </cell>
        </row>
        <row r="294">
          <cell r="A294" t="str">
            <v>НС-1127271</v>
          </cell>
          <cell r="B294" t="str">
            <v>Вентиляторы вытяжные бытовые</v>
          </cell>
          <cell r="C294" t="str">
            <v>Electrolux</v>
          </cell>
          <cell r="D294" t="str">
            <v>Вентилятор вытяжной серии Rainbow EAFR-120 white</v>
          </cell>
          <cell r="E294" t="str">
            <v>7312971700784, 17312971700781, 7390000202980, 7381032422316, 17381032422313</v>
          </cell>
          <cell r="F294" t="str">
            <v>EAFR-120white</v>
          </cell>
          <cell r="G294">
            <v>4990</v>
          </cell>
          <cell r="H294">
            <v>3244</v>
          </cell>
          <cell r="I294" t="str">
            <v/>
          </cell>
          <cell r="J294">
            <v>0</v>
          </cell>
        </row>
        <row r="295">
          <cell r="A295" t="str">
            <v>НС-1161716</v>
          </cell>
          <cell r="B295" t="str">
            <v>Вентиляторы вытяжные бытовые</v>
          </cell>
          <cell r="C295" t="str">
            <v>Electrolux</v>
          </cell>
          <cell r="D295" t="str">
            <v>Вентилятор вытяжной серии Rainbow EAFR-150 beige</v>
          </cell>
          <cell r="E295" t="str">
            <v>7312971701125, 17312971701122, 7390000203079, 7381032422385, 17381032422382</v>
          </cell>
          <cell r="F295" t="str">
            <v>НС-1161716</v>
          </cell>
          <cell r="G295">
            <v>4490</v>
          </cell>
          <cell r="H295">
            <v>2919</v>
          </cell>
          <cell r="I295" t="str">
            <v/>
          </cell>
          <cell r="J295">
            <v>0</v>
          </cell>
        </row>
        <row r="296">
          <cell r="A296" t="str">
            <v>НС-1161717</v>
          </cell>
          <cell r="B296" t="str">
            <v>Вентиляторы вытяжные бытовые</v>
          </cell>
          <cell r="C296" t="str">
            <v>Electrolux</v>
          </cell>
          <cell r="D296" t="str">
            <v>Вентилятор вытяжной серии Rainbow EAFR-150T beige с таймером</v>
          </cell>
          <cell r="E296" t="str">
            <v>7312971701224, 17312971701221, 7390000203116, 7381032422392, 17381032422399</v>
          </cell>
          <cell r="F296" t="str">
            <v>НС-1161717</v>
          </cell>
          <cell r="G296">
            <v>4990</v>
          </cell>
          <cell r="H296">
            <v>3244</v>
          </cell>
          <cell r="I296" t="str">
            <v/>
          </cell>
          <cell r="J296">
            <v>0</v>
          </cell>
        </row>
        <row r="297">
          <cell r="A297" t="str">
            <v>НС-1161718</v>
          </cell>
          <cell r="B297" t="str">
            <v>Вентиляторы вытяжные бытовые</v>
          </cell>
          <cell r="C297" t="str">
            <v>Electrolux</v>
          </cell>
          <cell r="D297" t="str">
            <v>Вентилятор вытяжной серии Rainbow EAFR-150TH beige с таймером и гигростатом</v>
          </cell>
          <cell r="E297" t="str">
            <v>7312971701323, 17312971701320, 7390000203147, 7381032422422, 17381032422429</v>
          </cell>
          <cell r="F297" t="str">
            <v>НС-1161718</v>
          </cell>
          <cell r="G297">
            <v>500</v>
          </cell>
          <cell r="H297">
            <v>430</v>
          </cell>
          <cell r="I297" t="str">
            <v/>
          </cell>
          <cell r="J297">
            <v>0</v>
          </cell>
        </row>
        <row r="298">
          <cell r="A298" t="str">
            <v>НС-1127195</v>
          </cell>
          <cell r="B298" t="str">
            <v>Вентиляторы вытяжные бытовые</v>
          </cell>
          <cell r="C298" t="str">
            <v>Electrolux</v>
          </cell>
          <cell r="D298" t="str">
            <v>Вентилятор вытяжной серии Rainbow EAFR-150TH white с таймером и гигростатом</v>
          </cell>
          <cell r="E298" t="str">
            <v>7312971701286, 17312971701283, 7390000203161, 7381032422415, 17381032422412</v>
          </cell>
          <cell r="F298" t="str">
            <v>EAFR-150THnew</v>
          </cell>
          <cell r="G298">
            <v>5990</v>
          </cell>
          <cell r="H298">
            <v>3894</v>
          </cell>
          <cell r="I298" t="str">
            <v/>
          </cell>
          <cell r="J298">
            <v>0</v>
          </cell>
        </row>
        <row r="299">
          <cell r="A299" t="str">
            <v>НС-1161713</v>
          </cell>
          <cell r="B299" t="str">
            <v>Вентиляторы вытяжные бытовые</v>
          </cell>
          <cell r="C299" t="str">
            <v>Electrolux</v>
          </cell>
          <cell r="D299" t="str">
            <v>Вентилятор вытяжной серии Rainbow EAFR-150T white с таймером</v>
          </cell>
          <cell r="E299" t="str">
            <v>7312971701187, 17312971701184, 7390000203130, 7381032422408, 17381032422405</v>
          </cell>
          <cell r="F299" t="str">
            <v>EAFR-150T white с таймером</v>
          </cell>
          <cell r="G299">
            <v>5660</v>
          </cell>
          <cell r="H299">
            <v>2932</v>
          </cell>
          <cell r="I299">
            <v>4</v>
          </cell>
          <cell r="J299">
            <v>4</v>
          </cell>
        </row>
        <row r="300">
          <cell r="A300" t="str">
            <v>НС-1127192</v>
          </cell>
          <cell r="B300" t="str">
            <v>Вентиляторы вытяжные бытовые</v>
          </cell>
          <cell r="C300" t="str">
            <v>Electrolux</v>
          </cell>
          <cell r="D300" t="str">
            <v>Вентилятор вытяжной серии Rainbow EAFR-150 white</v>
          </cell>
          <cell r="E300" t="str">
            <v>7312971701088, 17312971701085, 7390000203109, 7381032422378, 17381032422375</v>
          </cell>
          <cell r="F300" t="str">
            <v>EAFR - 150 white</v>
          </cell>
          <cell r="G300">
            <v>5660</v>
          </cell>
          <cell r="H300">
            <v>3679</v>
          </cell>
          <cell r="I300" t="str">
            <v/>
          </cell>
          <cell r="J300">
            <v>0</v>
          </cell>
        </row>
        <row r="301">
          <cell r="A301" t="str">
            <v>НС-1601101</v>
          </cell>
          <cell r="B301" t="str">
            <v>Вентиляторы промышленные</v>
          </cell>
          <cell r="C301" t="str">
            <v>Ballu</v>
          </cell>
          <cell r="D301" t="str">
            <v>Вентилятор промышленный Ballu BIF-10SB</v>
          </cell>
          <cell r="E301" t="str">
            <v>4660294220179</v>
          </cell>
          <cell r="F301" t="str">
            <v>BIF-10SB</v>
          </cell>
          <cell r="G301">
            <v>9990</v>
          </cell>
          <cell r="H301">
            <v>7292.7</v>
          </cell>
          <cell r="I301">
            <v>935</v>
          </cell>
          <cell r="J301">
            <v>935</v>
          </cell>
        </row>
        <row r="302">
          <cell r="A302" t="str">
            <v>НС-1161829</v>
          </cell>
          <cell r="B302" t="str">
            <v>Вентиляторы промышленные</v>
          </cell>
          <cell r="C302" t="str">
            <v>Ballu</v>
          </cell>
          <cell r="D302" t="str">
            <v>Вентилятор промышленный Ballu BIF-12D</v>
          </cell>
          <cell r="E302" t="str">
            <v>4680551007305</v>
          </cell>
          <cell r="F302" t="str">
            <v>BIF-12D</v>
          </cell>
          <cell r="G302">
            <v>18990</v>
          </cell>
          <cell r="H302">
            <v>14242.5</v>
          </cell>
          <cell r="I302" t="str">
            <v/>
          </cell>
          <cell r="J302">
            <v>0</v>
          </cell>
        </row>
        <row r="303">
          <cell r="A303" t="str">
            <v>НС-1601102</v>
          </cell>
          <cell r="B303" t="str">
            <v>Вентиляторы промышленные</v>
          </cell>
          <cell r="C303" t="str">
            <v>Ballu</v>
          </cell>
          <cell r="D303" t="str">
            <v>Вентилятор промышленный Ballu BIF-12DB</v>
          </cell>
          <cell r="E303" t="str">
            <v>4660294220193</v>
          </cell>
          <cell r="F303" t="str">
            <v>BIF-12DB</v>
          </cell>
          <cell r="G303">
            <v>16990</v>
          </cell>
          <cell r="H303">
            <v>12402.7</v>
          </cell>
          <cell r="I303">
            <v>98</v>
          </cell>
          <cell r="J303">
            <v>98</v>
          </cell>
        </row>
        <row r="304">
          <cell r="A304" t="str">
            <v>НС-1707282</v>
          </cell>
          <cell r="B304" t="str">
            <v>Вентиляторы промышленные</v>
          </cell>
          <cell r="C304" t="str">
            <v>Ballu</v>
          </cell>
          <cell r="D304" t="str">
            <v>Вентилятор промышленный Ballu BIF-15W</v>
          </cell>
          <cell r="E304" t="str">
            <v>4660294895506</v>
          </cell>
          <cell r="F304" t="str">
            <v>BIF-15W</v>
          </cell>
          <cell r="G304">
            <v>29990</v>
          </cell>
          <cell r="H304">
            <v>21892.7</v>
          </cell>
          <cell r="I304" t="str">
            <v/>
          </cell>
          <cell r="J304">
            <v>0</v>
          </cell>
        </row>
        <row r="305">
          <cell r="A305" t="str">
            <v>НС-1714834</v>
          </cell>
          <cell r="B305" t="str">
            <v>Вентиляторы промышленные</v>
          </cell>
          <cell r="C305" t="str">
            <v>Ballu</v>
          </cell>
          <cell r="D305" t="str">
            <v>Вентилятор промышленный Ballu BIF-15W Крыльчатка, коробка 2 из 2</v>
          </cell>
          <cell r="E305" t="str">
            <v>4660294929362</v>
          </cell>
          <cell r="F305" t="str">
            <v>НС-1714834</v>
          </cell>
          <cell r="G305">
            <v>14995</v>
          </cell>
          <cell r="H305">
            <v>10946.35</v>
          </cell>
          <cell r="I305" t="str">
            <v/>
          </cell>
          <cell r="J305">
            <v>0</v>
          </cell>
        </row>
        <row r="306">
          <cell r="A306" t="str">
            <v>НС-1714833</v>
          </cell>
          <cell r="B306" t="str">
            <v>Вентиляторы промышленные</v>
          </cell>
          <cell r="C306" t="str">
            <v>Ballu</v>
          </cell>
          <cell r="D306" t="str">
            <v>Вентилятор промышленный Ballu BIF-15W Основание, коробка 1 из 2</v>
          </cell>
          <cell r="E306" t="str">
            <v>4660294929348</v>
          </cell>
          <cell r="F306" t="str">
            <v>НС-1714833</v>
          </cell>
          <cell r="G306">
            <v>14995</v>
          </cell>
          <cell r="H306">
            <v>10946.35</v>
          </cell>
          <cell r="I306">
            <v>1</v>
          </cell>
          <cell r="J306">
            <v>1</v>
          </cell>
        </row>
        <row r="307">
          <cell r="A307" t="str">
            <v>НС-1707287</v>
          </cell>
          <cell r="B307" t="str">
            <v>Вентиляторы промышленные</v>
          </cell>
          <cell r="C307" t="str">
            <v>Ballu</v>
          </cell>
          <cell r="D307" t="str">
            <v>Вентилятор промышленный Ballu BIF-17S</v>
          </cell>
          <cell r="E307" t="str">
            <v>4660294895513</v>
          </cell>
          <cell r="F307" t="str">
            <v>BIF-17S</v>
          </cell>
          <cell r="G307">
            <v>11990</v>
          </cell>
          <cell r="H307">
            <v>8752.7000000000007</v>
          </cell>
          <cell r="I307" t="str">
            <v/>
          </cell>
          <cell r="J307">
            <v>0</v>
          </cell>
        </row>
        <row r="308">
          <cell r="A308" t="str">
            <v>НС-1601103</v>
          </cell>
          <cell r="B308" t="str">
            <v>Вентиляторы промышленные</v>
          </cell>
          <cell r="C308" t="str">
            <v>Ballu</v>
          </cell>
          <cell r="D308" t="str">
            <v>Вентилятор промышленный Ballu BIF-20DB</v>
          </cell>
          <cell r="E308" t="str">
            <v>4660294220209</v>
          </cell>
          <cell r="F308" t="str">
            <v>BIF-20DB</v>
          </cell>
          <cell r="G308">
            <v>35990</v>
          </cell>
          <cell r="H308">
            <v>26272.7</v>
          </cell>
          <cell r="I308">
            <v>558</v>
          </cell>
          <cell r="J308">
            <v>558</v>
          </cell>
        </row>
        <row r="309">
          <cell r="A309" t="str">
            <v>НС-1406315</v>
          </cell>
          <cell r="B309" t="str">
            <v>Вентиляторы промышленные</v>
          </cell>
          <cell r="C309" t="str">
            <v>Ballu</v>
          </cell>
          <cell r="D309" t="str">
            <v>Вентилятор промышленный Ballu BIF-4B</v>
          </cell>
          <cell r="E309" t="str">
            <v>4680551125603</v>
          </cell>
          <cell r="F309" t="str">
            <v>BIF-4B</v>
          </cell>
          <cell r="G309">
            <v>4590</v>
          </cell>
          <cell r="H309">
            <v>3442.5</v>
          </cell>
          <cell r="I309" t="str">
            <v/>
          </cell>
          <cell r="J309">
            <v>0</v>
          </cell>
        </row>
        <row r="310">
          <cell r="A310" t="str">
            <v>НС-1601099</v>
          </cell>
          <cell r="B310" t="str">
            <v>Вентиляторы промышленные</v>
          </cell>
          <cell r="C310" t="str">
            <v>Ballu</v>
          </cell>
          <cell r="D310" t="str">
            <v>Вентилятор промышленный Ballu BIF-4BB</v>
          </cell>
          <cell r="E310" t="str">
            <v>4660294220155</v>
          </cell>
          <cell r="F310" t="str">
            <v>BIF-4BB</v>
          </cell>
          <cell r="G310">
            <v>4590</v>
          </cell>
          <cell r="H310">
            <v>3350.7</v>
          </cell>
          <cell r="I310">
            <v>3398</v>
          </cell>
          <cell r="J310">
            <v>3398</v>
          </cell>
        </row>
        <row r="311">
          <cell r="A311" t="str">
            <v>НС-1161151</v>
          </cell>
          <cell r="B311" t="str">
            <v>Вентиляторы промышленные</v>
          </cell>
          <cell r="C311" t="str">
            <v>Ballu</v>
          </cell>
          <cell r="D311" t="str">
            <v>Вентилятор промышленный Ballu BIF-8B</v>
          </cell>
          <cell r="E311" t="str">
            <v>4680551007299</v>
          </cell>
          <cell r="F311" t="str">
            <v>BIF-8B</v>
          </cell>
          <cell r="G311">
            <v>6590</v>
          </cell>
          <cell r="H311">
            <v>4942.5</v>
          </cell>
          <cell r="I311" t="str">
            <v/>
          </cell>
          <cell r="J311">
            <v>0</v>
          </cell>
        </row>
        <row r="312">
          <cell r="A312" t="str">
            <v>НС-1601100</v>
          </cell>
          <cell r="B312" t="str">
            <v>Вентиляторы промышленные</v>
          </cell>
          <cell r="C312" t="str">
            <v>Ballu</v>
          </cell>
          <cell r="D312" t="str">
            <v>Вентилятор промышленный Ballu BIF-8BB</v>
          </cell>
          <cell r="E312" t="str">
            <v>4660294220162</v>
          </cell>
          <cell r="F312" t="str">
            <v>BIF-8BB</v>
          </cell>
          <cell r="G312">
            <v>5990</v>
          </cell>
          <cell r="H312">
            <v>4372.7</v>
          </cell>
          <cell r="I312">
            <v>7002</v>
          </cell>
          <cell r="J312">
            <v>7002</v>
          </cell>
        </row>
        <row r="313">
          <cell r="A313" t="str">
            <v>НС-1694050</v>
          </cell>
          <cell r="B313" t="str">
            <v>Вентиляторы промышленные</v>
          </cell>
          <cell r="C313" t="str">
            <v>Ballu</v>
          </cell>
          <cell r="D313" t="str">
            <v>Вентилятор промышленный Ballu BIF-8RSO</v>
          </cell>
          <cell r="E313" t="str">
            <v>4660294836356</v>
          </cell>
          <cell r="F313" t="str">
            <v>BIF-8RSO</v>
          </cell>
          <cell r="G313">
            <v>9990</v>
          </cell>
          <cell r="H313">
            <v>7292.7</v>
          </cell>
          <cell r="I313">
            <v>1873</v>
          </cell>
          <cell r="J313">
            <v>1873</v>
          </cell>
        </row>
        <row r="314">
          <cell r="A314" t="str">
            <v>НС-1712377</v>
          </cell>
          <cell r="B314" t="str">
            <v>Вентиляторы промышленные</v>
          </cell>
          <cell r="C314" t="str">
            <v>Ballu</v>
          </cell>
          <cell r="D314" t="str">
            <v>Вентилятор промышленный Ballu BIF-X10</v>
          </cell>
          <cell r="E314" t="str">
            <v>4660294917697</v>
          </cell>
          <cell r="F314" t="str">
            <v>BIF-X10</v>
          </cell>
          <cell r="G314">
            <v>9990</v>
          </cell>
          <cell r="H314">
            <v>7292.7</v>
          </cell>
          <cell r="I314">
            <v>125</v>
          </cell>
          <cell r="J314">
            <v>125</v>
          </cell>
        </row>
        <row r="315">
          <cell r="A315" t="str">
            <v>НС-1707279</v>
          </cell>
          <cell r="B315" t="str">
            <v>Вентиляторы промышленные</v>
          </cell>
          <cell r="C315" t="str">
            <v>Ballu</v>
          </cell>
          <cell r="D315" t="str">
            <v>Вентилятор промышленный Ballu BIF-X12</v>
          </cell>
          <cell r="E315" t="str">
            <v>4660294895490</v>
          </cell>
          <cell r="F315" t="str">
            <v>BIF-X12</v>
          </cell>
          <cell r="G315">
            <v>10990</v>
          </cell>
          <cell r="H315">
            <v>8022.7</v>
          </cell>
          <cell r="I315">
            <v>63</v>
          </cell>
          <cell r="J315">
            <v>63</v>
          </cell>
        </row>
        <row r="316">
          <cell r="A316" t="str">
            <v>НС-1707276</v>
          </cell>
          <cell r="B316" t="str">
            <v>Вентиляторы промышленные</v>
          </cell>
          <cell r="C316" t="str">
            <v>Ballu</v>
          </cell>
          <cell r="D316" t="str">
            <v>Вентилятор промышленный Ballu BIF-X8</v>
          </cell>
          <cell r="E316" t="str">
            <v>4660294895483</v>
          </cell>
          <cell r="F316" t="str">
            <v>BIF-X8</v>
          </cell>
          <cell r="G316">
            <v>8990</v>
          </cell>
          <cell r="H316">
            <v>6562.7</v>
          </cell>
          <cell r="I316">
            <v>257</v>
          </cell>
          <cell r="J316">
            <v>257</v>
          </cell>
        </row>
        <row r="317">
          <cell r="A317" t="str">
            <v>НС-1712686</v>
          </cell>
          <cell r="B317" t="str">
            <v>Воздушные рукава</v>
          </cell>
          <cell r="C317" t="str">
            <v>Ballu</v>
          </cell>
          <cell r="D317" t="str">
            <v>Рукав воздушный Ballu BIF-XD10-10</v>
          </cell>
          <cell r="E317" t="str">
            <v>4660294927917</v>
          </cell>
          <cell r="F317" t="str">
            <v>BIF-XD10-10</v>
          </cell>
          <cell r="G317">
            <v>6590</v>
          </cell>
          <cell r="H317">
            <v>4810.7</v>
          </cell>
          <cell r="I317">
            <v>71</v>
          </cell>
          <cell r="J317">
            <v>71</v>
          </cell>
        </row>
        <row r="318">
          <cell r="A318" t="str">
            <v>НС-1714544</v>
          </cell>
          <cell r="B318" t="str">
            <v>Воздушные рукава</v>
          </cell>
          <cell r="C318" t="str">
            <v>Ballu</v>
          </cell>
          <cell r="D318" t="str">
            <v>Рукав воздушный Ballu BIF-XD10-5</v>
          </cell>
          <cell r="E318" t="str">
            <v>4660294931228</v>
          </cell>
          <cell r="F318" t="str">
            <v>BIF-XD10-5</v>
          </cell>
          <cell r="G318">
            <v>4990</v>
          </cell>
          <cell r="H318">
            <v>3642.7</v>
          </cell>
          <cell r="I318">
            <v>50</v>
          </cell>
          <cell r="J318">
            <v>50</v>
          </cell>
        </row>
        <row r="319">
          <cell r="A319" t="str">
            <v>НС-1711667</v>
          </cell>
          <cell r="B319" t="str">
            <v>Воздушные рукава</v>
          </cell>
          <cell r="C319" t="str">
            <v>Ballu</v>
          </cell>
          <cell r="D319" t="str">
            <v>Рукав воздушный Ballu BIF-XD12-10</v>
          </cell>
          <cell r="E319" t="str">
            <v>4660294927931</v>
          </cell>
          <cell r="F319" t="str">
            <v>BIF-XD12-10</v>
          </cell>
          <cell r="G319">
            <v>8990</v>
          </cell>
          <cell r="H319">
            <v>6562.7</v>
          </cell>
          <cell r="I319">
            <v>33</v>
          </cell>
          <cell r="J319">
            <v>33</v>
          </cell>
        </row>
        <row r="320">
          <cell r="A320" t="str">
            <v>НС-1714545</v>
          </cell>
          <cell r="B320" t="str">
            <v>Воздушные рукава</v>
          </cell>
          <cell r="C320" t="str">
            <v>Ballu</v>
          </cell>
          <cell r="D320" t="str">
            <v>Рукав воздушный Ballu BIF-XD12-5</v>
          </cell>
          <cell r="E320" t="str">
            <v>4660294931266</v>
          </cell>
          <cell r="F320" t="str">
            <v>BIF-XD12-5</v>
          </cell>
          <cell r="G320">
            <v>7990</v>
          </cell>
          <cell r="H320">
            <v>5832.7</v>
          </cell>
          <cell r="I320">
            <v>16</v>
          </cell>
          <cell r="J320">
            <v>16</v>
          </cell>
        </row>
        <row r="321">
          <cell r="A321" t="str">
            <v>НС-1711668</v>
          </cell>
          <cell r="B321" t="str">
            <v>Воздушные рукава</v>
          </cell>
          <cell r="C321" t="str">
            <v>Ballu</v>
          </cell>
          <cell r="D321" t="str">
            <v>Рукав воздушный Ballu BIF-XD8-10</v>
          </cell>
          <cell r="E321" t="str">
            <v>4660294927924</v>
          </cell>
          <cell r="F321" t="str">
            <v>BIF-XD8-10</v>
          </cell>
          <cell r="G321">
            <v>3990</v>
          </cell>
          <cell r="H321">
            <v>2912.7</v>
          </cell>
          <cell r="I321">
            <v>88</v>
          </cell>
          <cell r="J321">
            <v>88</v>
          </cell>
        </row>
        <row r="322">
          <cell r="A322" t="str">
            <v>НС-1714543</v>
          </cell>
          <cell r="B322" t="str">
            <v>Воздушные рукава</v>
          </cell>
          <cell r="C322" t="str">
            <v>Ballu</v>
          </cell>
          <cell r="D322" t="str">
            <v>Рукав воздушный Ballu BIF-XD8-5</v>
          </cell>
          <cell r="E322" t="str">
            <v>4660294931235</v>
          </cell>
          <cell r="F322" t="str">
            <v>BIF-XD8-5</v>
          </cell>
          <cell r="G322">
            <v>3390</v>
          </cell>
          <cell r="H322">
            <v>2474.6999999999998</v>
          </cell>
          <cell r="I322" t="str">
            <v/>
          </cell>
          <cell r="J322">
            <v>0</v>
          </cell>
        </row>
        <row r="323">
          <cell r="A323" t="str">
            <v>НС-1716068</v>
          </cell>
          <cell r="B323" t="str">
            <v>Панели декоративные для фанкойлов</v>
          </cell>
          <cell r="C323" t="str">
            <v>SHUFT</v>
          </cell>
          <cell r="D323" t="str">
            <v>Панель SHUFT SFRP-650x650 для SFR 300S-500S</v>
          </cell>
          <cell r="E323" t="str">
            <v>4660294933604</v>
          </cell>
          <cell r="F323" t="str">
            <v>SFRP-650x650 для SFR 300S-500S</v>
          </cell>
          <cell r="G323">
            <v>15148.57</v>
          </cell>
          <cell r="H323">
            <v>6816.86</v>
          </cell>
          <cell r="I323" t="str">
            <v/>
          </cell>
          <cell r="J323">
            <v>0</v>
          </cell>
        </row>
        <row r="324">
          <cell r="A324" t="str">
            <v>НС-1716073</v>
          </cell>
          <cell r="B324" t="str">
            <v>Панели декоративные для фанкойлов</v>
          </cell>
          <cell r="C324" t="str">
            <v>SHUFT</v>
          </cell>
          <cell r="D324" t="str">
            <v>Панель SHUFT SFRP-950x950 для SFR 600F-1500F</v>
          </cell>
          <cell r="E324" t="str">
            <v>4660294933598</v>
          </cell>
          <cell r="F324" t="str">
            <v>SFRP-950x950 для SFR 600F-1500F</v>
          </cell>
          <cell r="G324">
            <v>24716.080000000002</v>
          </cell>
          <cell r="H324">
            <v>11122.24</v>
          </cell>
          <cell r="I324" t="str">
            <v/>
          </cell>
          <cell r="J324">
            <v>0</v>
          </cell>
        </row>
        <row r="325">
          <cell r="A325" t="str">
            <v>НС-1517689</v>
          </cell>
          <cell r="B325" t="str">
            <v>Панели декоративные для фанкойлов</v>
          </cell>
          <cell r="C325" t="str">
            <v>SHUFT</v>
          </cell>
          <cell r="D325" t="str">
            <v>Панель SHUFT SMB08 для SFR 600-1500 V2</v>
          </cell>
          <cell r="E325" t="str">
            <v>4680551464887</v>
          </cell>
          <cell r="F325" t="str">
            <v>SMB08 Shuft для SFR 600-1500 V2</v>
          </cell>
          <cell r="G325">
            <v>17620.18</v>
          </cell>
          <cell r="H325">
            <v>7929.08</v>
          </cell>
          <cell r="I325" t="str">
            <v/>
          </cell>
          <cell r="J325">
            <v>0</v>
          </cell>
        </row>
        <row r="326">
          <cell r="A326" t="str">
            <v>НС-1517685</v>
          </cell>
          <cell r="B326" t="str">
            <v>Панели декоративные для фанкойлов</v>
          </cell>
          <cell r="C326" t="str">
            <v>SHUFT</v>
          </cell>
          <cell r="D326" t="str">
            <v>Панель SHUFT SMB09 для SFR 300-500 V2</v>
          </cell>
          <cell r="E326" t="str">
            <v>4680551464856</v>
          </cell>
          <cell r="F326" t="str">
            <v>SMB09 для SFR 300-500 V2</v>
          </cell>
          <cell r="G326">
            <v>12118.85</v>
          </cell>
          <cell r="H326">
            <v>5453.48</v>
          </cell>
          <cell r="I326" t="str">
            <v/>
          </cell>
          <cell r="J326">
            <v>0</v>
          </cell>
        </row>
        <row r="327">
          <cell r="A327" t="str">
            <v>НС-1593406</v>
          </cell>
          <cell r="B327" t="str">
            <v>Прочие аксессуары для фанкойлов (шлюзы, провода и др.)</v>
          </cell>
          <cell r="C327" t="str">
            <v>БЕЗ МАРКИ</v>
          </cell>
          <cell r="D327" t="str">
            <v>Кабель двухжильный XH3Y-J для кассетных фанкойлов SFR V2</v>
          </cell>
          <cell r="E327" t="str">
            <v>4660294178975</v>
          </cell>
          <cell r="F327" t="str">
            <v>SFR V2</v>
          </cell>
          <cell r="G327">
            <v>3986.46</v>
          </cell>
          <cell r="H327">
            <v>1793.91</v>
          </cell>
          <cell r="I327">
            <v>43</v>
          </cell>
          <cell r="J327">
            <v>43</v>
          </cell>
        </row>
        <row r="328">
          <cell r="A328" t="str">
            <v>НС-1593419</v>
          </cell>
          <cell r="B328" t="str">
            <v>Прочие аксессуары для фанкойлов (шлюзы, провода и др.)</v>
          </cell>
          <cell r="C328" t="str">
            <v>БЕЗ МАРКИ</v>
          </cell>
          <cell r="D328" t="str">
            <v>Кабель двухжильный XH4Y-J для настенных фанкойлов SFR V2</v>
          </cell>
          <cell r="E328" t="str">
            <v>4660294178999</v>
          </cell>
          <cell r="F328" t="str">
            <v>16422008000058</v>
          </cell>
          <cell r="G328">
            <v>3986.46</v>
          </cell>
          <cell r="H328">
            <v>1793.91</v>
          </cell>
          <cell r="I328" t="str">
            <v/>
          </cell>
          <cell r="J328">
            <v>0</v>
          </cell>
        </row>
        <row r="329">
          <cell r="A329" t="str">
            <v>НС-0023316</v>
          </cell>
          <cell r="B329" t="str">
            <v>Прочие аксессуары для фанкойлов (шлюзы, провода и др.)</v>
          </cell>
          <cell r="C329" t="str">
            <v>Electrolux</v>
          </cell>
          <cell r="D329" t="str">
            <v>Модуль сетевого интерфейса NIM01</v>
          </cell>
          <cell r="E329" t="str">
            <v>2250000244753, 7390000800551</v>
          </cell>
          <cell r="F329" t="str">
            <v>NIM01/E</v>
          </cell>
          <cell r="G329">
            <v>8135.68</v>
          </cell>
          <cell r="H329">
            <v>5288.19</v>
          </cell>
          <cell r="I329">
            <v>351</v>
          </cell>
          <cell r="J329">
            <v>351</v>
          </cell>
        </row>
        <row r="330">
          <cell r="A330" t="str">
            <v>НС-1593403</v>
          </cell>
          <cell r="B330" t="str">
            <v>Прочие аксессуары для фанкойлов (шлюзы, провода и др.)</v>
          </cell>
          <cell r="C330" t="str">
            <v>SHUFT</v>
          </cell>
          <cell r="D330" t="str">
            <v>Шлюз для диспетчеризации Modbus CM-MHD/AM02 для SFH V2 SFR V2</v>
          </cell>
          <cell r="E330" t="str">
            <v>4660294178968</v>
          </cell>
          <cell r="F330" t="str">
            <v>CM-MHD/AM02 для SFH V2 SFR V2</v>
          </cell>
          <cell r="G330">
            <v>27107.96</v>
          </cell>
          <cell r="H330">
            <v>12198.58</v>
          </cell>
          <cell r="I330" t="str">
            <v/>
          </cell>
          <cell r="J330">
            <v>0</v>
          </cell>
        </row>
        <row r="331">
          <cell r="A331" t="str">
            <v>НС-0020757</v>
          </cell>
          <cell r="B331" t="str">
            <v>Пульты управления для фанкойлов</v>
          </cell>
          <cell r="C331" t="str">
            <v>SHUFT</v>
          </cell>
          <cell r="D331" t="str">
            <v>ARC-4V Пульт управления фанкойлом (вкл/выкл, 3 скорости)</v>
          </cell>
          <cell r="E331" t="str">
            <v>2149518915883, 2250000992784, 4680551390780, 14680551390787</v>
          </cell>
          <cell r="F331" t="str">
            <v>ARC-4V</v>
          </cell>
          <cell r="G331">
            <v>6298.61</v>
          </cell>
          <cell r="H331">
            <v>0</v>
          </cell>
          <cell r="I331" t="str">
            <v/>
          </cell>
          <cell r="J331">
            <v>0</v>
          </cell>
        </row>
        <row r="332">
          <cell r="A332" t="str">
            <v>НС-1593398</v>
          </cell>
          <cell r="B332" t="str">
            <v>Пульты управления для фанкойлов</v>
          </cell>
          <cell r="C332" t="str">
            <v>SHUFT</v>
          </cell>
          <cell r="D332" t="str">
            <v>Пульт проводной SHUFT SXK-05 ПДУ для SFH V2 SFR V2</v>
          </cell>
          <cell r="E332" t="str">
            <v>4660294178944</v>
          </cell>
          <cell r="F332" t="str">
            <v>НС-1593398</v>
          </cell>
          <cell r="G332">
            <v>12756.69</v>
          </cell>
          <cell r="H332">
            <v>5740.51</v>
          </cell>
          <cell r="I332" t="str">
            <v/>
          </cell>
          <cell r="J332">
            <v>0</v>
          </cell>
        </row>
        <row r="333">
          <cell r="A333" t="str">
            <v>НС-1593397</v>
          </cell>
          <cell r="B333" t="str">
            <v>Пульты управления для фанкойлов</v>
          </cell>
          <cell r="C333" t="str">
            <v>SHUFT</v>
          </cell>
          <cell r="D333" t="str">
            <v>Пульт управления SHUFT SRC-25 для 2-х трубных фанкойлов с диспетчеризацией Modbus</v>
          </cell>
          <cell r="E333" t="str">
            <v>4660294178937, 14660294178934</v>
          </cell>
          <cell r="F333" t="str">
            <v>SRC-25</v>
          </cell>
          <cell r="G333">
            <v>13474.25</v>
          </cell>
          <cell r="H333">
            <v>6063.41</v>
          </cell>
          <cell r="I333" t="str">
            <v/>
          </cell>
          <cell r="J333">
            <v>0</v>
          </cell>
        </row>
        <row r="334">
          <cell r="A334" t="str">
            <v>НС-1593378</v>
          </cell>
          <cell r="B334" t="str">
            <v>Пульты управления для фанкойлов</v>
          </cell>
          <cell r="C334" t="str">
            <v>SHUFT</v>
          </cell>
          <cell r="D334" t="str">
            <v>Пульт управления фанкойлами для 2-х трубных систем SHUFT SRC-12</v>
          </cell>
          <cell r="E334" t="str">
            <v>4660294178906, 14660294178903</v>
          </cell>
          <cell r="F334" t="str">
            <v>SRC-12</v>
          </cell>
          <cell r="G334">
            <v>8212.1200000000008</v>
          </cell>
          <cell r="H334">
            <v>3695.45</v>
          </cell>
          <cell r="I334" t="str">
            <v/>
          </cell>
          <cell r="J334">
            <v>0</v>
          </cell>
        </row>
        <row r="335">
          <cell r="A335" t="str">
            <v>НС-1611555</v>
          </cell>
          <cell r="B335" t="str">
            <v>Пульты управления для фанкойлов</v>
          </cell>
          <cell r="C335" t="str">
            <v>SHUFT</v>
          </cell>
          <cell r="D335" t="str">
            <v>Пульт управления фанкойлами для 2-х трубных систем SHUFT SRC-16-1</v>
          </cell>
          <cell r="E335" t="str">
            <v>4660294307191, 14660294307198</v>
          </cell>
          <cell r="F335" t="str">
            <v>SRC-16-1</v>
          </cell>
          <cell r="G335">
            <v>11959.39</v>
          </cell>
          <cell r="H335">
            <v>5381.73</v>
          </cell>
          <cell r="I335" t="str">
            <v/>
          </cell>
          <cell r="J335">
            <v>0</v>
          </cell>
        </row>
        <row r="336">
          <cell r="A336" t="str">
            <v>НС-1496853</v>
          </cell>
          <cell r="B336" t="str">
            <v>Пульты управления для фанкойлов</v>
          </cell>
          <cell r="C336" t="str">
            <v>SHUFT</v>
          </cell>
          <cell r="D336" t="str">
            <v>Пульт упр. фанкойлами SHUFT для 2-х и 4-х трубных систем (вкл/выкл, 3скорости) ARC-4V</v>
          </cell>
          <cell r="E336" t="str">
            <v>4680551234015</v>
          </cell>
          <cell r="F336" t="str">
            <v>платадля 2-х и 4-х трубных систем (</v>
          </cell>
          <cell r="G336">
            <v>6298.61</v>
          </cell>
          <cell r="H336">
            <v>0</v>
          </cell>
          <cell r="I336" t="str">
            <v/>
          </cell>
          <cell r="J336">
            <v>0</v>
          </cell>
        </row>
        <row r="337">
          <cell r="A337" t="str">
            <v>НС-1593395</v>
          </cell>
          <cell r="B337" t="str">
            <v>Пульты управления для фанкойлов</v>
          </cell>
          <cell r="C337" t="str">
            <v>SHUFT</v>
          </cell>
          <cell r="D337" t="str">
            <v>Пульт упр. фанкойлами для 2-х и 4-х трубных систем SHUFT SRC-14</v>
          </cell>
          <cell r="E337" t="str">
            <v>4660294178920</v>
          </cell>
          <cell r="F337" t="str">
            <v>SRC-14</v>
          </cell>
          <cell r="G337">
            <v>8690.49</v>
          </cell>
          <cell r="H337">
            <v>3910.72</v>
          </cell>
          <cell r="I337" t="str">
            <v/>
          </cell>
          <cell r="J337">
            <v>0</v>
          </cell>
        </row>
        <row r="338">
          <cell r="A338" t="str">
            <v>НС-1593401</v>
          </cell>
          <cell r="B338" t="str">
            <v>Пульты управления для фанкойлов</v>
          </cell>
          <cell r="C338" t="str">
            <v>SHUFT</v>
          </cell>
          <cell r="D338" t="str">
            <v>Пульт центральный SXС-02 для SFH V2 SFR V2</v>
          </cell>
          <cell r="E338" t="str">
            <v>4660294178951</v>
          </cell>
          <cell r="F338" t="str">
            <v>SFH V2 SFR V2</v>
          </cell>
          <cell r="G338">
            <v>155472.13</v>
          </cell>
          <cell r="H338">
            <v>69962.460000000006</v>
          </cell>
          <cell r="I338" t="str">
            <v/>
          </cell>
          <cell r="J338">
            <v>0</v>
          </cell>
        </row>
        <row r="339">
          <cell r="A339" t="str">
            <v>НС-1517746</v>
          </cell>
          <cell r="B339" t="str">
            <v>Фанкойлы двухтрубные канальные</v>
          </cell>
          <cell r="C339" t="str">
            <v>SHUFT</v>
          </cell>
          <cell r="D339" t="str">
            <v>Фанкойл канальный SHUFT SFF-1000G50</v>
          </cell>
          <cell r="E339" t="str">
            <v>4680551465198</v>
          </cell>
          <cell r="F339" t="str">
            <v>SFF-1000G50</v>
          </cell>
          <cell r="G339">
            <v>74786.080000000002</v>
          </cell>
          <cell r="H339">
            <v>26549.06</v>
          </cell>
          <cell r="I339" t="str">
            <v/>
          </cell>
          <cell r="J339">
            <v>0</v>
          </cell>
        </row>
        <row r="340">
          <cell r="A340" t="str">
            <v>НС-1517747</v>
          </cell>
          <cell r="B340" t="str">
            <v>Фанкойлы двухтрубные канальные</v>
          </cell>
          <cell r="C340" t="str">
            <v>SHUFT</v>
          </cell>
          <cell r="D340" t="str">
            <v>Фанкойл канальный SHUFT SFF-1200G50</v>
          </cell>
          <cell r="E340" t="str">
            <v>4680551465167</v>
          </cell>
          <cell r="F340" t="str">
            <v>SFF-1200G50</v>
          </cell>
          <cell r="G340">
            <v>79011.740000000005</v>
          </cell>
          <cell r="H340">
            <v>28049.57</v>
          </cell>
          <cell r="I340">
            <v>145</v>
          </cell>
          <cell r="J340">
            <v>145</v>
          </cell>
        </row>
        <row r="341">
          <cell r="A341" t="str">
            <v>НС-1517748</v>
          </cell>
          <cell r="B341" t="str">
            <v>Фанкойлы двухтрубные канальные</v>
          </cell>
          <cell r="C341" t="str">
            <v>SHUFT</v>
          </cell>
          <cell r="D341" t="str">
            <v>Фанкойл канальный SHUFT SFF-1400G50</v>
          </cell>
          <cell r="E341" t="str">
            <v>4680551465136</v>
          </cell>
          <cell r="F341" t="str">
            <v>SFF-1400G50</v>
          </cell>
          <cell r="G341">
            <v>84273.87</v>
          </cell>
          <cell r="H341">
            <v>29917.62</v>
          </cell>
          <cell r="I341">
            <v>19</v>
          </cell>
          <cell r="J341">
            <v>19</v>
          </cell>
        </row>
        <row r="342">
          <cell r="A342" t="str">
            <v>НС-1517749</v>
          </cell>
          <cell r="B342" t="str">
            <v>Фанкойлы двухтрубные канальные</v>
          </cell>
          <cell r="C342" t="str">
            <v>SHUFT</v>
          </cell>
          <cell r="D342" t="str">
            <v>Фанкойл канальный SHUFT SFF-1600G100</v>
          </cell>
          <cell r="E342" t="str">
            <v>4680551465150</v>
          </cell>
          <cell r="F342" t="str">
            <v>SFF-1600G100</v>
          </cell>
          <cell r="G342">
            <v>143831.66</v>
          </cell>
          <cell r="H342">
            <v>51060.24</v>
          </cell>
          <cell r="I342" t="str">
            <v/>
          </cell>
          <cell r="J342">
            <v>0</v>
          </cell>
        </row>
        <row r="343">
          <cell r="A343" t="str">
            <v>НС-1517750</v>
          </cell>
          <cell r="B343" t="str">
            <v>Фанкойлы двухтрубные канальные</v>
          </cell>
          <cell r="C343" t="str">
            <v>SHUFT</v>
          </cell>
          <cell r="D343" t="str">
            <v>Фанкойл канальный SHUFT SFF-1800G100</v>
          </cell>
          <cell r="E343" t="str">
            <v>4680551465099</v>
          </cell>
          <cell r="F343" t="str">
            <v>SFF-1800G100</v>
          </cell>
          <cell r="G343">
            <v>150050.54</v>
          </cell>
          <cell r="H343">
            <v>53267.94</v>
          </cell>
          <cell r="I343" t="str">
            <v/>
          </cell>
          <cell r="J343">
            <v>0</v>
          </cell>
        </row>
        <row r="344">
          <cell r="A344" t="str">
            <v>НС-1517751</v>
          </cell>
          <cell r="B344" t="str">
            <v>Фанкойлы двухтрубные канальные</v>
          </cell>
          <cell r="C344" t="str">
            <v>SHUFT</v>
          </cell>
          <cell r="D344" t="str">
            <v>Фанкойл канальный SHUFT SFF-200G50</v>
          </cell>
          <cell r="E344" t="str">
            <v>4680551465082</v>
          </cell>
          <cell r="F344" t="str">
            <v>SFF-200G50</v>
          </cell>
          <cell r="G344">
            <v>32689.01</v>
          </cell>
          <cell r="H344">
            <v>11604.6</v>
          </cell>
          <cell r="I344" t="str">
            <v/>
          </cell>
          <cell r="J344">
            <v>0</v>
          </cell>
        </row>
        <row r="345">
          <cell r="A345" t="str">
            <v>НС-1517752</v>
          </cell>
          <cell r="B345" t="str">
            <v>Фанкойлы двухтрубные канальные</v>
          </cell>
          <cell r="C345" t="str">
            <v>SHUFT</v>
          </cell>
          <cell r="D345" t="str">
            <v>Фанкойл канальный SHUFT SFF-2200G100</v>
          </cell>
          <cell r="E345" t="str">
            <v>4680551465129</v>
          </cell>
          <cell r="F345" t="str">
            <v>SFF-2200G100</v>
          </cell>
          <cell r="G345">
            <v>161212.64000000001</v>
          </cell>
          <cell r="H345">
            <v>57230.49</v>
          </cell>
          <cell r="I345" t="str">
            <v/>
          </cell>
          <cell r="J345">
            <v>0</v>
          </cell>
        </row>
        <row r="346">
          <cell r="A346" t="str">
            <v>НС-1517753</v>
          </cell>
          <cell r="B346" t="str">
            <v>Фанкойлы двухтрубные канальные</v>
          </cell>
          <cell r="C346" t="str">
            <v>SHUFT</v>
          </cell>
          <cell r="D346" t="str">
            <v>Фанкойл канальный SHUFT SFF-300G50</v>
          </cell>
          <cell r="E346" t="str">
            <v>4680551465174</v>
          </cell>
          <cell r="F346" t="str">
            <v>SFF-300G50</v>
          </cell>
          <cell r="G346">
            <v>38429.519999999997</v>
          </cell>
          <cell r="H346">
            <v>13642.48</v>
          </cell>
          <cell r="I346">
            <v>125</v>
          </cell>
          <cell r="J346">
            <v>125</v>
          </cell>
        </row>
        <row r="347">
          <cell r="A347" t="str">
            <v>НС-1517754</v>
          </cell>
          <cell r="B347" t="str">
            <v>Фанкойлы двухтрубные канальные</v>
          </cell>
          <cell r="C347" t="str">
            <v>SHUFT</v>
          </cell>
          <cell r="D347" t="str">
            <v>Фанкойл канальный SHUFT SFF-400G50</v>
          </cell>
          <cell r="E347" t="str">
            <v>4680551465143</v>
          </cell>
          <cell r="F347" t="str">
            <v>SFF-400G50</v>
          </cell>
          <cell r="G347">
            <v>40024.11</v>
          </cell>
          <cell r="H347">
            <v>14208.56</v>
          </cell>
          <cell r="I347">
            <v>15</v>
          </cell>
          <cell r="J347">
            <v>15</v>
          </cell>
        </row>
        <row r="348">
          <cell r="A348" t="str">
            <v>НС-1517755</v>
          </cell>
          <cell r="B348" t="str">
            <v>Фанкойлы двухтрубные канальные</v>
          </cell>
          <cell r="C348" t="str">
            <v>SHUFT</v>
          </cell>
          <cell r="D348" t="str">
            <v>Фанкойл канальный SHUFT SFF-500G50</v>
          </cell>
          <cell r="E348" t="str">
            <v>4680551465112</v>
          </cell>
          <cell r="F348" t="str">
            <v>SFF-500G50</v>
          </cell>
          <cell r="G348">
            <v>43213.279999999999</v>
          </cell>
          <cell r="H348">
            <v>15340.71</v>
          </cell>
          <cell r="I348">
            <v>92</v>
          </cell>
          <cell r="J348">
            <v>92</v>
          </cell>
        </row>
        <row r="349">
          <cell r="A349" t="str">
            <v>НС-1517756</v>
          </cell>
          <cell r="B349" t="str">
            <v>Фанкойлы двухтрубные канальные</v>
          </cell>
          <cell r="C349" t="str">
            <v>SHUFT</v>
          </cell>
          <cell r="D349" t="str">
            <v>Фанкойл канальный SHUFT SFF-600G50</v>
          </cell>
          <cell r="E349" t="str">
            <v>4680551465181</v>
          </cell>
          <cell r="F349" t="str">
            <v>SFF-600G50</v>
          </cell>
          <cell r="G349">
            <v>50149.73</v>
          </cell>
          <cell r="H349">
            <v>17803.55</v>
          </cell>
          <cell r="I349">
            <v>37</v>
          </cell>
          <cell r="J349">
            <v>37</v>
          </cell>
        </row>
        <row r="350">
          <cell r="A350" t="str">
            <v>НС-1517757</v>
          </cell>
          <cell r="B350" t="str">
            <v>Фанкойлы двухтрубные канальные</v>
          </cell>
          <cell r="C350" t="str">
            <v>SHUFT</v>
          </cell>
          <cell r="D350" t="str">
            <v>Фанкойл канальный SHUFT SFF-800G50</v>
          </cell>
          <cell r="E350" t="str">
            <v>4680551465105</v>
          </cell>
          <cell r="F350" t="str">
            <v>SFF-800G50</v>
          </cell>
          <cell r="G350">
            <v>64261.82</v>
          </cell>
          <cell r="H350">
            <v>22812.94</v>
          </cell>
          <cell r="I350" t="str">
            <v/>
          </cell>
          <cell r="J350">
            <v>0</v>
          </cell>
        </row>
        <row r="351">
          <cell r="A351" t="str">
            <v>НС-1714515</v>
          </cell>
          <cell r="B351" t="str">
            <v>Фанкойлы двухтрубные кассетные</v>
          </cell>
          <cell r="C351" t="str">
            <v>SHUFT</v>
          </cell>
          <cell r="D351" t="str">
            <v>Комплект фанкойла SHUFT SFR-1200R V2 кассетного типа</v>
          </cell>
          <cell r="E351" t="str">
            <v>4660294927733</v>
          </cell>
          <cell r="F351" t="str">
            <v>SFR-1200R V2(комп-т)</v>
          </cell>
          <cell r="G351">
            <v>120789.89</v>
          </cell>
          <cell r="H351">
            <v>42880.81</v>
          </cell>
          <cell r="I351" t="str">
            <v/>
          </cell>
          <cell r="J351">
            <v>0</v>
          </cell>
        </row>
        <row r="352">
          <cell r="A352" t="str">
            <v>НС-1714516</v>
          </cell>
          <cell r="B352" t="str">
            <v>Фанкойлы двухтрубные кассетные</v>
          </cell>
          <cell r="C352" t="str">
            <v>SHUFT</v>
          </cell>
          <cell r="D352" t="str">
            <v>Комплект фанкойла SHUFT SFR-1500R V2 кассетного типа</v>
          </cell>
          <cell r="E352" t="str">
            <v>4660294927788</v>
          </cell>
          <cell r="F352" t="str">
            <v>SFR-1500R V2(комп-т)</v>
          </cell>
          <cell r="G352">
            <v>128683.09</v>
          </cell>
          <cell r="H352">
            <v>45682.5</v>
          </cell>
          <cell r="I352">
            <v>106</v>
          </cell>
          <cell r="J352">
            <v>106</v>
          </cell>
        </row>
        <row r="353">
          <cell r="A353" t="str">
            <v>НС-1714517</v>
          </cell>
          <cell r="B353" t="str">
            <v>Фанкойлы двухтрубные кассетные</v>
          </cell>
          <cell r="C353" t="str">
            <v>SHUFT</v>
          </cell>
          <cell r="D353" t="str">
            <v>Комплект фанкойла SHUFT SFR-300 V2 кассетного типа</v>
          </cell>
          <cell r="E353" t="str">
            <v>4660294927764</v>
          </cell>
          <cell r="F353" t="str">
            <v>SFR-300 V2(комп-т)</v>
          </cell>
          <cell r="G353">
            <v>78852.28</v>
          </cell>
          <cell r="H353">
            <v>27992.959999999999</v>
          </cell>
          <cell r="I353" t="str">
            <v/>
          </cell>
          <cell r="J353">
            <v>0</v>
          </cell>
        </row>
        <row r="354">
          <cell r="A354" t="str">
            <v>НС-1714518</v>
          </cell>
          <cell r="B354" t="str">
            <v>Фанкойлы двухтрубные кассетные</v>
          </cell>
          <cell r="C354" t="str">
            <v>SHUFT</v>
          </cell>
          <cell r="D354" t="str">
            <v>Комплект фанкойла SHUFT SFR-400 V2 кассетного типа</v>
          </cell>
          <cell r="E354" t="str">
            <v>4660294927719</v>
          </cell>
          <cell r="F354" t="str">
            <v>SFR-400 V2(комп-т)</v>
          </cell>
          <cell r="G354">
            <v>82519.83</v>
          </cell>
          <cell r="H354">
            <v>29294.94</v>
          </cell>
          <cell r="I354" t="str">
            <v/>
          </cell>
          <cell r="J354">
            <v>0</v>
          </cell>
        </row>
        <row r="355">
          <cell r="A355" t="str">
            <v>НС-1714519</v>
          </cell>
          <cell r="B355" t="str">
            <v>Фанкойлы двухтрубные кассетные</v>
          </cell>
          <cell r="C355" t="str">
            <v>SHUFT</v>
          </cell>
          <cell r="D355" t="str">
            <v>Комплект фанкойла SHUFT SFR-500 V2 кассетного типа</v>
          </cell>
          <cell r="E355" t="str">
            <v>4660294927771</v>
          </cell>
          <cell r="F355" t="str">
            <v>SFR-500 V2(комп-т)</v>
          </cell>
          <cell r="G355">
            <v>94638.68</v>
          </cell>
          <cell r="H355">
            <v>33597.129999999997</v>
          </cell>
          <cell r="I355" t="str">
            <v/>
          </cell>
          <cell r="J355">
            <v>0</v>
          </cell>
        </row>
        <row r="356">
          <cell r="A356" t="str">
            <v>НС-1714520</v>
          </cell>
          <cell r="B356" t="str">
            <v>Фанкойлы двухтрубные кассетные</v>
          </cell>
          <cell r="C356" t="str">
            <v>SHUFT</v>
          </cell>
          <cell r="D356" t="str">
            <v>Комплект фанкойла SHUFT SFR-600R V2 кассетного типа</v>
          </cell>
          <cell r="E356" t="str">
            <v>4660294927740</v>
          </cell>
          <cell r="F356" t="str">
            <v>SFR-600R V2(комп-т)</v>
          </cell>
          <cell r="G356">
            <v>110504.81</v>
          </cell>
          <cell r="H356">
            <v>39229.21</v>
          </cell>
          <cell r="I356" t="str">
            <v/>
          </cell>
          <cell r="J356">
            <v>0</v>
          </cell>
        </row>
        <row r="357">
          <cell r="A357" t="str">
            <v>НС-1714521</v>
          </cell>
          <cell r="B357" t="str">
            <v>Фанкойлы двухтрубные кассетные</v>
          </cell>
          <cell r="C357" t="str">
            <v>SHUFT</v>
          </cell>
          <cell r="D357" t="str">
            <v>Комплект фанкойла SHUFT SFR-850R V2 кассетного типа</v>
          </cell>
          <cell r="E357" t="str">
            <v>4660294927726</v>
          </cell>
          <cell r="F357" t="str">
            <v>SFR-850R V2(комп-т)</v>
          </cell>
          <cell r="G357">
            <v>114092.63</v>
          </cell>
          <cell r="H357">
            <v>40503.279999999999</v>
          </cell>
          <cell r="I357" t="str">
            <v/>
          </cell>
          <cell r="J357">
            <v>0</v>
          </cell>
        </row>
        <row r="358">
          <cell r="A358" t="str">
            <v>НС-1714522</v>
          </cell>
          <cell r="B358" t="str">
            <v>Фанкойлы двухтрубные кассетные</v>
          </cell>
          <cell r="C358" t="str">
            <v>SHUFT</v>
          </cell>
          <cell r="D358" t="str">
            <v>Комплект фанкойла SHUFT SFR-950R V2 кассетного типа</v>
          </cell>
          <cell r="E358" t="str">
            <v>4660294927757</v>
          </cell>
          <cell r="F358" t="str">
            <v>SFR-950R V2(комп-т)</v>
          </cell>
          <cell r="G358">
            <v>117760.18</v>
          </cell>
          <cell r="H358">
            <v>41805.26</v>
          </cell>
          <cell r="I358" t="str">
            <v/>
          </cell>
          <cell r="J358">
            <v>0</v>
          </cell>
        </row>
        <row r="359">
          <cell r="A359" t="str">
            <v>НС-1517684</v>
          </cell>
          <cell r="B359" t="str">
            <v>Фанкойлы двухтрубные кассетные</v>
          </cell>
          <cell r="C359" t="str">
            <v>SHUFT</v>
          </cell>
          <cell r="D359" t="str">
            <v>Фанкойл кассетный двухтрубный SHUFT SFR-1200R V2</v>
          </cell>
          <cell r="E359" t="str">
            <v>4680551464849</v>
          </cell>
          <cell r="F359" t="str">
            <v>SFR-1200R V2</v>
          </cell>
          <cell r="G359">
            <v>103169.71</v>
          </cell>
          <cell r="H359">
            <v>36625.25</v>
          </cell>
          <cell r="I359">
            <v>12</v>
          </cell>
          <cell r="J359">
            <v>12</v>
          </cell>
        </row>
        <row r="360">
          <cell r="A360" t="str">
            <v>НС-1517692</v>
          </cell>
          <cell r="B360" t="str">
            <v>Фанкойлы двухтрубные кассетные</v>
          </cell>
          <cell r="C360" t="str">
            <v>SHUFT</v>
          </cell>
          <cell r="D360" t="str">
            <v>Фанкойл кассетный двухтрубный SHUFT SFR-1500R V2</v>
          </cell>
          <cell r="E360" t="str">
            <v>4680551464917</v>
          </cell>
          <cell r="F360" t="str">
            <v>SFR-1500R V2</v>
          </cell>
          <cell r="G360">
            <v>111062.91</v>
          </cell>
          <cell r="H360">
            <v>39427.730000000003</v>
          </cell>
          <cell r="I360" t="str">
            <v/>
          </cell>
          <cell r="J360">
            <v>0</v>
          </cell>
        </row>
        <row r="361">
          <cell r="A361" t="str">
            <v>НС-1517694</v>
          </cell>
          <cell r="B361" t="str">
            <v>Фанкойлы двухтрубные кассетные</v>
          </cell>
          <cell r="C361" t="str">
            <v>SHUFT</v>
          </cell>
          <cell r="D361" t="str">
            <v>Фанкойл кассетный двухтрубный SHUFT SFR-300 V2</v>
          </cell>
          <cell r="E361" t="str">
            <v>4680551464931</v>
          </cell>
          <cell r="F361" t="str">
            <v>SFR-300 V2</v>
          </cell>
          <cell r="G361">
            <v>66733.42</v>
          </cell>
          <cell r="H361">
            <v>23690.76</v>
          </cell>
          <cell r="I361" t="str">
            <v/>
          </cell>
          <cell r="J361">
            <v>0</v>
          </cell>
        </row>
        <row r="362">
          <cell r="A362" t="str">
            <v>НС-1517690</v>
          </cell>
          <cell r="B362" t="str">
            <v>Фанкойлы двухтрубные кассетные</v>
          </cell>
          <cell r="C362" t="str">
            <v>SHUFT</v>
          </cell>
          <cell r="D362" t="str">
            <v>Фанкойл кассетный двухтрубный SHUFT SFR-400 V2</v>
          </cell>
          <cell r="E362" t="str">
            <v>4680551464894</v>
          </cell>
          <cell r="F362" t="str">
            <v>SFR-400 V2</v>
          </cell>
          <cell r="G362">
            <v>70400.97</v>
          </cell>
          <cell r="H362">
            <v>24992.74</v>
          </cell>
          <cell r="I362">
            <v>1</v>
          </cell>
          <cell r="J362">
            <v>1</v>
          </cell>
        </row>
        <row r="363">
          <cell r="A363" t="str">
            <v>НС-1517688</v>
          </cell>
          <cell r="B363" t="str">
            <v>Фанкойлы двухтрубные кассетные</v>
          </cell>
          <cell r="C363" t="str">
            <v>SHUFT</v>
          </cell>
          <cell r="D363" t="str">
            <v>Фанкойл кассетный двухтрубный SHUFT SFR-500 V2</v>
          </cell>
          <cell r="E363" t="str">
            <v>4680551464870</v>
          </cell>
          <cell r="F363" t="str">
            <v>SFR-500 V2</v>
          </cell>
          <cell r="G363">
            <v>82519.83</v>
          </cell>
          <cell r="H363">
            <v>29294.94</v>
          </cell>
          <cell r="I363" t="str">
            <v/>
          </cell>
          <cell r="J363">
            <v>0</v>
          </cell>
        </row>
        <row r="364">
          <cell r="A364" t="str">
            <v>НС-1517693</v>
          </cell>
          <cell r="B364" t="str">
            <v>Фанкойлы двухтрубные кассетные</v>
          </cell>
          <cell r="C364" t="str">
            <v>SHUFT</v>
          </cell>
          <cell r="D364" t="str">
            <v>Фанкойл кассетный двухтрубный SHUFT SFR-600R V2</v>
          </cell>
          <cell r="E364" t="str">
            <v>4680551464924</v>
          </cell>
          <cell r="F364" t="str">
            <v>SFR-600R V2</v>
          </cell>
          <cell r="G364">
            <v>92884.63</v>
          </cell>
          <cell r="H364">
            <v>32974.44</v>
          </cell>
          <cell r="I364" t="str">
            <v/>
          </cell>
          <cell r="J364">
            <v>0</v>
          </cell>
        </row>
        <row r="365">
          <cell r="A365" t="str">
            <v>НС-1517691</v>
          </cell>
          <cell r="B365" t="str">
            <v>Фанкойлы двухтрубные кассетные</v>
          </cell>
          <cell r="C365" t="str">
            <v>SHUFT</v>
          </cell>
          <cell r="D365" t="str">
            <v>Фанкойл кассетный двухтрубный SHUFT SFR-850R V2</v>
          </cell>
          <cell r="E365" t="str">
            <v>4680551464900</v>
          </cell>
          <cell r="F365" t="str">
            <v>SFR-850R V2</v>
          </cell>
          <cell r="G365">
            <v>96472.45</v>
          </cell>
          <cell r="H365">
            <v>34247.72</v>
          </cell>
          <cell r="I365" t="str">
            <v/>
          </cell>
          <cell r="J365">
            <v>0</v>
          </cell>
        </row>
        <row r="366">
          <cell r="A366" t="str">
            <v>НС-1517687</v>
          </cell>
          <cell r="B366" t="str">
            <v>Фанкойлы двухтрубные кассетные</v>
          </cell>
          <cell r="C366" t="str">
            <v>SHUFT</v>
          </cell>
          <cell r="D366" t="str">
            <v>Фанкойл кассетный двухтрубный SHUFT SFR-950R V2</v>
          </cell>
          <cell r="E366" t="str">
            <v>4680551464863</v>
          </cell>
          <cell r="F366" t="str">
            <v>SFR-950R V2</v>
          </cell>
          <cell r="G366">
            <v>100140</v>
          </cell>
          <cell r="H366">
            <v>35549.699999999997</v>
          </cell>
          <cell r="I366" t="str">
            <v/>
          </cell>
          <cell r="J366">
            <v>0</v>
          </cell>
        </row>
        <row r="367">
          <cell r="A367" t="str">
            <v>НС-1517666</v>
          </cell>
          <cell r="B367" t="str">
            <v>Фанкойлы двухтрубные напольно-потолочные</v>
          </cell>
          <cell r="C367" t="str">
            <v>SHUFT</v>
          </cell>
          <cell r="D367" t="str">
            <v>Фанкойл напольно-потолочный SHUFT SFF-150</v>
          </cell>
          <cell r="E367" t="str">
            <v>4680551464696</v>
          </cell>
          <cell r="F367" t="str">
            <v>SFF-150</v>
          </cell>
          <cell r="G367">
            <v>51903.77</v>
          </cell>
          <cell r="H367">
            <v>18426.240000000002</v>
          </cell>
          <cell r="I367" t="str">
            <v/>
          </cell>
          <cell r="J367">
            <v>0</v>
          </cell>
        </row>
        <row r="368">
          <cell r="A368" t="str">
            <v>НС-1517667</v>
          </cell>
          <cell r="B368" t="str">
            <v>Фанкойлы двухтрубные напольно-потолочные</v>
          </cell>
          <cell r="C368" t="str">
            <v>SHUFT</v>
          </cell>
          <cell r="D368" t="str">
            <v>Фанкойл напольно-потолочный SHUFT SFF-250</v>
          </cell>
          <cell r="E368" t="str">
            <v>4680551464665</v>
          </cell>
          <cell r="F368" t="str">
            <v>SFF-250</v>
          </cell>
          <cell r="G368">
            <v>53259.17</v>
          </cell>
          <cell r="H368">
            <v>18907.009999999998</v>
          </cell>
          <cell r="I368" t="str">
            <v/>
          </cell>
          <cell r="J368">
            <v>0</v>
          </cell>
        </row>
        <row r="369">
          <cell r="A369" t="str">
            <v>НС-1517668</v>
          </cell>
          <cell r="B369" t="str">
            <v>Фанкойлы двухтрубные напольно-потолочные</v>
          </cell>
          <cell r="C369" t="str">
            <v>SHUFT</v>
          </cell>
          <cell r="D369" t="str">
            <v>Фанкойл напольно-потолочный SHUFT SFF-300</v>
          </cell>
          <cell r="E369" t="str">
            <v>4680551464702</v>
          </cell>
          <cell r="F369" t="str">
            <v>SFF-300</v>
          </cell>
          <cell r="G369">
            <v>56528.07</v>
          </cell>
          <cell r="H369">
            <v>20067.86</v>
          </cell>
          <cell r="I369">
            <v>44</v>
          </cell>
          <cell r="J369">
            <v>44</v>
          </cell>
        </row>
        <row r="370">
          <cell r="A370" t="str">
            <v>НС-1517669</v>
          </cell>
          <cell r="B370" t="str">
            <v>Фанкойлы двухтрубные напольно-потолочные</v>
          </cell>
          <cell r="C370" t="str">
            <v>SHUFT</v>
          </cell>
          <cell r="D370" t="str">
            <v>Фанкойл напольно-потолочный SHUFT SFF-400</v>
          </cell>
          <cell r="E370" t="str">
            <v>4680551464672</v>
          </cell>
          <cell r="F370" t="str">
            <v>SFF-400</v>
          </cell>
          <cell r="G370">
            <v>60195.62</v>
          </cell>
          <cell r="H370">
            <v>21369.84</v>
          </cell>
          <cell r="I370">
            <v>1</v>
          </cell>
          <cell r="J370">
            <v>1</v>
          </cell>
        </row>
        <row r="371">
          <cell r="A371" t="str">
            <v>НС-1517670</v>
          </cell>
          <cell r="B371" t="str">
            <v>Фанкойлы двухтрубные напольно-потолочные</v>
          </cell>
          <cell r="C371" t="str">
            <v>SHUFT</v>
          </cell>
          <cell r="D371" t="str">
            <v>Фанкойл напольно-потолочный SHUFT SFF-450</v>
          </cell>
          <cell r="E371" t="str">
            <v>4680551464641</v>
          </cell>
          <cell r="F371" t="str">
            <v>SFF-450</v>
          </cell>
          <cell r="G371">
            <v>65138.84</v>
          </cell>
          <cell r="H371">
            <v>23124.69</v>
          </cell>
          <cell r="I371">
            <v>51</v>
          </cell>
          <cell r="J371">
            <v>51</v>
          </cell>
        </row>
        <row r="372">
          <cell r="A372" t="str">
            <v>НС-1517671</v>
          </cell>
          <cell r="B372" t="str">
            <v>Фанкойлы двухтрубные напольно-потолочные</v>
          </cell>
          <cell r="C372" t="str">
            <v>SHUFT</v>
          </cell>
          <cell r="D372" t="str">
            <v>Фанкойл напольно-потолочный SHUFT SFF-500</v>
          </cell>
          <cell r="E372" t="str">
            <v>4680551464658</v>
          </cell>
          <cell r="F372" t="str">
            <v>SFF-500</v>
          </cell>
          <cell r="G372">
            <v>70400.97</v>
          </cell>
          <cell r="H372">
            <v>24992.74</v>
          </cell>
          <cell r="I372">
            <v>4</v>
          </cell>
          <cell r="J372">
            <v>4</v>
          </cell>
        </row>
        <row r="373">
          <cell r="A373" t="str">
            <v>НС-1517672</v>
          </cell>
          <cell r="B373" t="str">
            <v>Фанкойлы двухтрубные напольно-потолочные</v>
          </cell>
          <cell r="C373" t="str">
            <v>SHUFT</v>
          </cell>
          <cell r="D373" t="str">
            <v>Фанкойл напольно-потолочный SHUFT SFF-600</v>
          </cell>
          <cell r="E373" t="str">
            <v>4680551464627</v>
          </cell>
          <cell r="F373" t="str">
            <v>SFF-600</v>
          </cell>
          <cell r="G373">
            <v>74626.62</v>
          </cell>
          <cell r="H373">
            <v>26492.45</v>
          </cell>
          <cell r="I373">
            <v>29</v>
          </cell>
          <cell r="J373">
            <v>29</v>
          </cell>
        </row>
        <row r="374">
          <cell r="A374" t="str">
            <v>НС-1517673</v>
          </cell>
          <cell r="B374" t="str">
            <v>Фанкойлы двухтрубные напольно-потолочные</v>
          </cell>
          <cell r="C374" t="str">
            <v>SHUFT</v>
          </cell>
          <cell r="D374" t="str">
            <v>Фанкойл напольно-потолочный SHUFT SFF-800</v>
          </cell>
          <cell r="E374" t="str">
            <v>4680551464689</v>
          </cell>
          <cell r="F374" t="str">
            <v>SFF-800</v>
          </cell>
          <cell r="G374">
            <v>78134.710000000006</v>
          </cell>
          <cell r="H374">
            <v>27737.82</v>
          </cell>
          <cell r="I374">
            <v>13</v>
          </cell>
          <cell r="J374">
            <v>13</v>
          </cell>
        </row>
        <row r="375">
          <cell r="A375" t="str">
            <v>НС-1517674</v>
          </cell>
          <cell r="B375" t="str">
            <v>Фанкойлы двухтрубные напольно-потолочные</v>
          </cell>
          <cell r="C375" t="str">
            <v>SHUFT</v>
          </cell>
          <cell r="D375" t="str">
            <v>Фанкойл напольно-потолочный SHUFT SFF-900</v>
          </cell>
          <cell r="E375" t="str">
            <v>4680551464634</v>
          </cell>
          <cell r="F375" t="str">
            <v>SFF-900</v>
          </cell>
          <cell r="G375">
            <v>83715.759999999995</v>
          </cell>
          <cell r="H375">
            <v>29719.1</v>
          </cell>
          <cell r="I375">
            <v>45</v>
          </cell>
          <cell r="J375">
            <v>45</v>
          </cell>
        </row>
        <row r="376">
          <cell r="A376" t="str">
            <v>НС-1663119</v>
          </cell>
          <cell r="B376" t="str">
            <v>Фанкойлы двухтрубные настенные</v>
          </cell>
          <cell r="C376" t="str">
            <v>SHUFT</v>
          </cell>
          <cell r="D376" t="str">
            <v>Фанкойл настенный SHUFT SFH-200 V3 со встроенным клапаном</v>
          </cell>
          <cell r="E376" t="str">
            <v>4660294734195</v>
          </cell>
          <cell r="F376" t="str">
            <v>SFH-200 V3</v>
          </cell>
          <cell r="G376">
            <v>81323.89</v>
          </cell>
          <cell r="H376">
            <v>28869.98</v>
          </cell>
          <cell r="I376">
            <v>77</v>
          </cell>
          <cell r="J376">
            <v>77</v>
          </cell>
        </row>
        <row r="377">
          <cell r="A377" t="str">
            <v>НС-1517679</v>
          </cell>
          <cell r="B377" t="str">
            <v>Фанкойлы двухтрубные настенные</v>
          </cell>
          <cell r="C377" t="str">
            <v>SHUFT</v>
          </cell>
          <cell r="D377" t="str">
            <v>Фанкойл настенный SHUFT SFH-250 V2 (без клапана)</v>
          </cell>
          <cell r="E377" t="str">
            <v>4680551464771</v>
          </cell>
          <cell r="F377" t="str">
            <v>SFH-250 V2 (без клапана)</v>
          </cell>
          <cell r="G377">
            <v>53976.74</v>
          </cell>
          <cell r="H377">
            <v>19162.14</v>
          </cell>
          <cell r="I377" t="str">
            <v/>
          </cell>
          <cell r="J377">
            <v>0</v>
          </cell>
        </row>
        <row r="378">
          <cell r="A378" t="str">
            <v>НС-1517681</v>
          </cell>
          <cell r="B378" t="str">
            <v>Фанкойлы двухтрубные настенные</v>
          </cell>
          <cell r="C378" t="str">
            <v>SHUFT</v>
          </cell>
          <cell r="D378" t="str">
            <v>Фанкойл настенный SHUFT SFH-300 V2 (без клапана)</v>
          </cell>
          <cell r="E378" t="str">
            <v>4680551464795</v>
          </cell>
          <cell r="F378" t="str">
            <v>SFH-300 V2 (без клапана)</v>
          </cell>
          <cell r="G378">
            <v>57644.28</v>
          </cell>
          <cell r="H378">
            <v>20464.12</v>
          </cell>
          <cell r="I378" t="str">
            <v/>
          </cell>
          <cell r="J378">
            <v>0</v>
          </cell>
        </row>
        <row r="379">
          <cell r="A379" t="str">
            <v>НС-1663120</v>
          </cell>
          <cell r="B379" t="str">
            <v>Фанкойлы двухтрубные настенные</v>
          </cell>
          <cell r="C379" t="str">
            <v>SHUFT</v>
          </cell>
          <cell r="D379" t="str">
            <v>Фанкойл настенный SHUFT SFH-300 V3 со встроенным клапаном</v>
          </cell>
          <cell r="E379" t="str">
            <v>4660294734157</v>
          </cell>
          <cell r="F379" t="str">
            <v>SFH-300 V3</v>
          </cell>
          <cell r="G379">
            <v>83715.759999999995</v>
          </cell>
          <cell r="H379">
            <v>29719.1</v>
          </cell>
          <cell r="I379" t="str">
            <v/>
          </cell>
          <cell r="J379">
            <v>0</v>
          </cell>
        </row>
        <row r="380">
          <cell r="A380" t="str">
            <v>НС-1517678</v>
          </cell>
          <cell r="B380" t="str">
            <v>Фанкойлы двухтрубные настенные</v>
          </cell>
          <cell r="C380" t="str">
            <v>SHUFT</v>
          </cell>
          <cell r="D380" t="str">
            <v>Фанкойл настенный SHUFT SFH-400 V2 (без клапана)</v>
          </cell>
          <cell r="E380" t="str">
            <v>4680551464764</v>
          </cell>
          <cell r="F380" t="str">
            <v>SFH-400 V2 (без клапана)</v>
          </cell>
          <cell r="G380">
            <v>54774.03</v>
          </cell>
          <cell r="H380">
            <v>19445.18</v>
          </cell>
          <cell r="I380" t="str">
            <v/>
          </cell>
          <cell r="J380">
            <v>0</v>
          </cell>
        </row>
        <row r="381">
          <cell r="A381" t="str">
            <v>НС-1663123</v>
          </cell>
          <cell r="B381" t="str">
            <v>Фанкойлы двухтрубные настенные</v>
          </cell>
          <cell r="C381" t="str">
            <v>SHUFT</v>
          </cell>
          <cell r="D381" t="str">
            <v>Фанкойл настенный SHUFT SFH-400 V3 со встроенным клапаном</v>
          </cell>
          <cell r="E381" t="str">
            <v>4660294734188</v>
          </cell>
          <cell r="F381" t="str">
            <v>SFH-400 V3</v>
          </cell>
          <cell r="G381">
            <v>90094.11</v>
          </cell>
          <cell r="H381">
            <v>31983.41</v>
          </cell>
          <cell r="I381" t="str">
            <v/>
          </cell>
          <cell r="J381">
            <v>0</v>
          </cell>
        </row>
        <row r="382">
          <cell r="A382" t="str">
            <v>НС-1517677</v>
          </cell>
          <cell r="B382" t="str">
            <v>Фанкойлы двухтрубные настенные</v>
          </cell>
          <cell r="C382" t="str">
            <v>SHUFT</v>
          </cell>
          <cell r="D382" t="str">
            <v>Фанкойл настенный SHUFT SFH-500 V2 (без клапана)</v>
          </cell>
          <cell r="E382" t="str">
            <v>4680551464757</v>
          </cell>
          <cell r="F382" t="str">
            <v>SFH-500 V2 (без клапана)</v>
          </cell>
          <cell r="G382">
            <v>63623.98</v>
          </cell>
          <cell r="H382">
            <v>22586.51</v>
          </cell>
          <cell r="I382" t="str">
            <v/>
          </cell>
          <cell r="J382">
            <v>0</v>
          </cell>
        </row>
        <row r="383">
          <cell r="A383" t="str">
            <v>НС-1663125</v>
          </cell>
          <cell r="B383" t="str">
            <v>Фанкойлы двухтрубные настенные</v>
          </cell>
          <cell r="C383" t="str">
            <v>SHUFT</v>
          </cell>
          <cell r="D383" t="str">
            <v>Фанкойл настенный SHUFT SFH-500 V3 со встроенным клапаном</v>
          </cell>
          <cell r="E383" t="str">
            <v>4660294734171</v>
          </cell>
          <cell r="F383" t="str">
            <v>SFH-500 V3</v>
          </cell>
          <cell r="G383">
            <v>95675.16</v>
          </cell>
          <cell r="H383">
            <v>33964.68</v>
          </cell>
          <cell r="I383" t="str">
            <v/>
          </cell>
          <cell r="J383">
            <v>0</v>
          </cell>
        </row>
        <row r="384">
          <cell r="A384" t="str">
            <v>НС-1517680</v>
          </cell>
          <cell r="B384" t="str">
            <v>Фанкойлы двухтрубные настенные</v>
          </cell>
          <cell r="C384" t="str">
            <v>SHUFT</v>
          </cell>
          <cell r="D384" t="str">
            <v>Фанкойл настенный SHUFT SFH-600 V2 (без клапана)</v>
          </cell>
          <cell r="E384" t="str">
            <v>4680551464788</v>
          </cell>
          <cell r="F384" t="str">
            <v>SFH-600 V2 (без клапана)</v>
          </cell>
          <cell r="G384">
            <v>70321.240000000005</v>
          </cell>
          <cell r="H384">
            <v>24964.04</v>
          </cell>
          <cell r="I384" t="str">
            <v/>
          </cell>
          <cell r="J384">
            <v>0</v>
          </cell>
        </row>
        <row r="385">
          <cell r="A385" t="str">
            <v>НС-1663128</v>
          </cell>
          <cell r="B385" t="str">
            <v>Фанкойлы двухтрубные настенные</v>
          </cell>
          <cell r="C385" t="str">
            <v>SHUFT</v>
          </cell>
          <cell r="D385" t="str">
            <v>Фанкойл настенный SHUFT SFH-600 V3 со встроенным клапаном</v>
          </cell>
          <cell r="E385" t="str">
            <v>4660294734164</v>
          </cell>
          <cell r="F385" t="str">
            <v>SFH-600 V3</v>
          </cell>
          <cell r="G385">
            <v>111621.02</v>
          </cell>
          <cell r="H385">
            <v>39625.46</v>
          </cell>
          <cell r="I385" t="str">
            <v/>
          </cell>
          <cell r="J385">
            <v>0</v>
          </cell>
        </row>
        <row r="386">
          <cell r="A386" t="str">
            <v>НС-1517682</v>
          </cell>
          <cell r="B386" t="str">
            <v>Фанкойлы двухтрубные настенные</v>
          </cell>
          <cell r="C386" t="str">
            <v>SHUFT</v>
          </cell>
          <cell r="D386" t="str">
            <v>Фанкойл настенный SHUFT SFH-800 V2 (без клапана)</v>
          </cell>
          <cell r="E386" t="str">
            <v>4680551464801</v>
          </cell>
          <cell r="F386" t="str">
            <v>SFH-800 V2 (без клапана)</v>
          </cell>
          <cell r="G386">
            <v>78294.17</v>
          </cell>
          <cell r="H386">
            <v>27794.43</v>
          </cell>
          <cell r="I386" t="str">
            <v/>
          </cell>
          <cell r="J386">
            <v>0</v>
          </cell>
        </row>
        <row r="387">
          <cell r="A387" t="str">
            <v>НС-1517758</v>
          </cell>
          <cell r="B387" t="str">
            <v>Фанкойлы четырехтрубные канальные</v>
          </cell>
          <cell r="C387" t="str">
            <v>SHUFT</v>
          </cell>
          <cell r="D387" t="str">
            <v>Фанкойл канальный SHUFT SFF-1000G50 4T</v>
          </cell>
          <cell r="E387" t="str">
            <v>4680551465228</v>
          </cell>
          <cell r="F387" t="str">
            <v>SFF-1000G50 4T</v>
          </cell>
          <cell r="G387">
            <v>93522.47</v>
          </cell>
          <cell r="H387">
            <v>33200.879999999997</v>
          </cell>
          <cell r="I387" t="str">
            <v/>
          </cell>
          <cell r="J387">
            <v>0</v>
          </cell>
        </row>
        <row r="388">
          <cell r="A388" t="str">
            <v>НС-1517759</v>
          </cell>
          <cell r="B388" t="str">
            <v>Фанкойлы четырехтрубные канальные</v>
          </cell>
          <cell r="C388" t="str">
            <v>SHUFT</v>
          </cell>
          <cell r="D388" t="str">
            <v>Фанкойл канальный SHUFT SFF-1200G50 4T</v>
          </cell>
          <cell r="E388" t="str">
            <v>4680551465211</v>
          </cell>
          <cell r="F388" t="str">
            <v>SFF-1200G50 4T</v>
          </cell>
          <cell r="G388">
            <v>98784.6</v>
          </cell>
          <cell r="H388">
            <v>35068.93</v>
          </cell>
          <cell r="I388" t="str">
            <v/>
          </cell>
          <cell r="J388">
            <v>0</v>
          </cell>
        </row>
        <row r="389">
          <cell r="A389" t="str">
            <v>НС-1517764</v>
          </cell>
          <cell r="B389" t="str">
            <v>Фанкойлы четырехтрубные канальные</v>
          </cell>
          <cell r="C389" t="str">
            <v>SHUFT</v>
          </cell>
          <cell r="D389" t="str">
            <v>Фанкойл канальный SHUFT SFF-500G50 4T</v>
          </cell>
          <cell r="E389" t="str">
            <v>4680551465242</v>
          </cell>
          <cell r="F389" t="str">
            <v>SFF-500G50 4T</v>
          </cell>
          <cell r="G389">
            <v>53976.74</v>
          </cell>
          <cell r="H389">
            <v>19162.14</v>
          </cell>
          <cell r="I389" t="str">
            <v/>
          </cell>
          <cell r="J389">
            <v>0</v>
          </cell>
        </row>
        <row r="390">
          <cell r="A390" t="str">
            <v>НС-1517765</v>
          </cell>
          <cell r="B390" t="str">
            <v>Фанкойлы четырехтрубные канальные</v>
          </cell>
          <cell r="C390" t="str">
            <v>SHUFT</v>
          </cell>
          <cell r="D390" t="str">
            <v>Фанкойл канальный SHUFT SFF-600G50 4T</v>
          </cell>
          <cell r="E390" t="str">
            <v>4680551465273</v>
          </cell>
          <cell r="F390" t="str">
            <v>SFF-600G50 4T</v>
          </cell>
          <cell r="G390">
            <v>62746.96</v>
          </cell>
          <cell r="H390">
            <v>22275.57</v>
          </cell>
          <cell r="I390" t="str">
            <v/>
          </cell>
          <cell r="J390">
            <v>0</v>
          </cell>
        </row>
        <row r="391">
          <cell r="A391" t="str">
            <v>НС-1517766</v>
          </cell>
          <cell r="B391" t="str">
            <v>Фанкойлы четырехтрубные канальные</v>
          </cell>
          <cell r="C391" t="str">
            <v>SHUFT</v>
          </cell>
          <cell r="D391" t="str">
            <v>Фанкойл канальный SHUFT SFF-800G50 4T</v>
          </cell>
          <cell r="E391" t="str">
            <v>4680551465280</v>
          </cell>
          <cell r="F391" t="str">
            <v>SFF-800G50 4T</v>
          </cell>
          <cell r="G391">
            <v>80367.13</v>
          </cell>
          <cell r="H391">
            <v>28530.33</v>
          </cell>
          <cell r="I391" t="str">
            <v/>
          </cell>
          <cell r="J391">
            <v>0</v>
          </cell>
        </row>
        <row r="392">
          <cell r="A392" t="str">
            <v>НС-1716055</v>
          </cell>
          <cell r="B392" t="str">
            <v>Фанкойлы четырехтрубные кассетные</v>
          </cell>
          <cell r="C392" t="str">
            <v>SHUFT</v>
          </cell>
          <cell r="D392" t="str">
            <v>Фанкойл кассетный четырехтрубный SHUFT SFR-1200F (без панели)</v>
          </cell>
          <cell r="E392" t="str">
            <v>4660294933543</v>
          </cell>
          <cell r="F392" t="str">
            <v>SFR-1200F</v>
          </cell>
          <cell r="G392">
            <v>171418</v>
          </cell>
          <cell r="H392">
            <v>60853.39</v>
          </cell>
          <cell r="I392" t="str">
            <v/>
          </cell>
          <cell r="J392">
            <v>0</v>
          </cell>
        </row>
        <row r="393">
          <cell r="A393" t="str">
            <v>НС-1716049</v>
          </cell>
          <cell r="B393" t="str">
            <v>Фанкойлы четырехтрубные кассетные</v>
          </cell>
          <cell r="C393" t="str">
            <v>SHUFT</v>
          </cell>
          <cell r="D393" t="str">
            <v>Фанкойл кассетный четырехтрубный SHUFT SFR-300S (без панели)</v>
          </cell>
          <cell r="E393" t="str">
            <v>4660294933505</v>
          </cell>
          <cell r="F393" t="str">
            <v>SFR-300S</v>
          </cell>
          <cell r="G393">
            <v>105242.68</v>
          </cell>
          <cell r="H393">
            <v>37361.15</v>
          </cell>
          <cell r="I393" t="str">
            <v/>
          </cell>
          <cell r="J393">
            <v>0</v>
          </cell>
        </row>
        <row r="394">
          <cell r="A394" t="str">
            <v>НС-1716051</v>
          </cell>
          <cell r="B394" t="str">
            <v>Фанкойлы четырехтрубные кассетные</v>
          </cell>
          <cell r="C394" t="str">
            <v>SHUFT</v>
          </cell>
          <cell r="D394" t="str">
            <v>Фанкойл кассетный четырехтрубный SHUFT SFR-500S (без панели)</v>
          </cell>
          <cell r="E394" t="str">
            <v>4660294933512</v>
          </cell>
          <cell r="F394" t="str">
            <v>SFR-500S</v>
          </cell>
          <cell r="G394">
            <v>119593.95</v>
          </cell>
          <cell r="H394">
            <v>42455.85</v>
          </cell>
          <cell r="I394" t="str">
            <v/>
          </cell>
          <cell r="J394">
            <v>0</v>
          </cell>
        </row>
        <row r="395">
          <cell r="A395" t="str">
            <v>НС-1716052</v>
          </cell>
          <cell r="B395" t="str">
            <v>Фанкойлы четырехтрубные кассетные</v>
          </cell>
          <cell r="C395" t="str">
            <v>SHUFT</v>
          </cell>
          <cell r="D395" t="str">
            <v>Фанкойл кассетный четырехтрубный SHUFT SFR-600F (без панели)</v>
          </cell>
          <cell r="E395" t="str">
            <v>4660294933499</v>
          </cell>
          <cell r="F395" t="str">
            <v>SFR-600F</v>
          </cell>
          <cell r="G395">
            <v>139526.28</v>
          </cell>
          <cell r="H395">
            <v>49531.83</v>
          </cell>
          <cell r="I395" t="str">
            <v/>
          </cell>
          <cell r="J395">
            <v>0</v>
          </cell>
        </row>
        <row r="396">
          <cell r="A396" t="str">
            <v>НС-1716053</v>
          </cell>
          <cell r="B396" t="str">
            <v>Фанкойлы четырехтрубные кассетные</v>
          </cell>
          <cell r="C396" t="str">
            <v>SHUFT</v>
          </cell>
          <cell r="D396" t="str">
            <v>Фанкойл кассетный четырехтрубный SHUFT SFR-850F (без панели)</v>
          </cell>
          <cell r="E396" t="str">
            <v>4660294933550</v>
          </cell>
          <cell r="F396" t="str">
            <v>SFR-850F</v>
          </cell>
          <cell r="G396">
            <v>154674.84</v>
          </cell>
          <cell r="H396">
            <v>54909.57</v>
          </cell>
          <cell r="I396" t="str">
            <v/>
          </cell>
          <cell r="J396">
            <v>0</v>
          </cell>
        </row>
        <row r="397">
          <cell r="A397" t="str">
            <v>НС-1716054</v>
          </cell>
          <cell r="B397" t="str">
            <v>Фанкойлы четырехтрубные кассетные</v>
          </cell>
          <cell r="C397" t="str">
            <v>SHUFT</v>
          </cell>
          <cell r="D397" t="str">
            <v>Фанкойл кассетный четырехтрубный SHUFT SFR-950F (без панели)</v>
          </cell>
          <cell r="E397" t="str">
            <v>4660294933529</v>
          </cell>
          <cell r="F397" t="str">
            <v>SFR-950F</v>
          </cell>
          <cell r="G397">
            <v>164800.46</v>
          </cell>
          <cell r="H397">
            <v>58504.56</v>
          </cell>
          <cell r="I397" t="str">
            <v/>
          </cell>
          <cell r="J397">
            <v>0</v>
          </cell>
        </row>
        <row r="398">
          <cell r="A398" t="str">
            <v>НС-1718042</v>
          </cell>
          <cell r="B398" t="str">
            <v>Фанкойлы четырехтрубные напольно-потолочные</v>
          </cell>
          <cell r="C398" t="str">
            <v>SHUFT</v>
          </cell>
          <cell r="D398" t="str">
            <v>Фанкойл четырехтрубный напольно-потолочный SHUFT SFF-250 4T</v>
          </cell>
          <cell r="E398" t="str">
            <v>4660294940725</v>
          </cell>
          <cell r="F398" t="str">
            <v>SFF-250 4T</v>
          </cell>
          <cell r="G398">
            <v>94319.76</v>
          </cell>
          <cell r="H398">
            <v>33483.910000000003</v>
          </cell>
          <cell r="I398" t="str">
            <v/>
          </cell>
          <cell r="J398">
            <v>0</v>
          </cell>
        </row>
        <row r="399">
          <cell r="A399" t="str">
            <v>НС-1718043</v>
          </cell>
          <cell r="B399" t="str">
            <v>Фанкойлы четырехтрубные напольно-потолочные</v>
          </cell>
          <cell r="C399" t="str">
            <v>SHUFT</v>
          </cell>
          <cell r="D399" t="str">
            <v>Фанкойл четырехтрубный напольно-потолочный SHUFT SFF-350 4T</v>
          </cell>
          <cell r="E399" t="str">
            <v>4660294940688</v>
          </cell>
          <cell r="F399" t="str">
            <v>SFF-350 4T</v>
          </cell>
          <cell r="G399">
            <v>99661.62</v>
          </cell>
          <cell r="H399">
            <v>35379.879999999997</v>
          </cell>
          <cell r="I399" t="str">
            <v/>
          </cell>
          <cell r="J399">
            <v>0</v>
          </cell>
        </row>
        <row r="400">
          <cell r="A400" t="str">
            <v>НС-1718045</v>
          </cell>
          <cell r="B400" t="str">
            <v>Фанкойлы четырехтрубные напольно-потолочные</v>
          </cell>
          <cell r="C400" t="str">
            <v>SHUFT</v>
          </cell>
          <cell r="D400" t="str">
            <v>Фанкойл четырехтрубный напольно-потолочный SHUFT SFF-500 4T</v>
          </cell>
          <cell r="E400" t="str">
            <v>4660294940671</v>
          </cell>
          <cell r="F400" t="str">
            <v>SFF-500 4T</v>
          </cell>
          <cell r="G400">
            <v>103648.09</v>
          </cell>
          <cell r="H400">
            <v>36795.07</v>
          </cell>
          <cell r="I400" t="str">
            <v/>
          </cell>
          <cell r="J400">
            <v>0</v>
          </cell>
        </row>
        <row r="401">
          <cell r="A401" t="str">
            <v>НС-1718046</v>
          </cell>
          <cell r="B401" t="str">
            <v>Фанкойлы четырехтрубные напольно-потолочные</v>
          </cell>
          <cell r="C401" t="str">
            <v>SHUFT</v>
          </cell>
          <cell r="D401" t="str">
            <v>Фанкойл четырехтрубный напольно-потолочный SHUFT SFF-700 4T</v>
          </cell>
          <cell r="E401" t="str">
            <v>4660294940718</v>
          </cell>
          <cell r="F401" t="str">
            <v>SFF-700 4T</v>
          </cell>
          <cell r="G401">
            <v>114252.09</v>
          </cell>
          <cell r="H401">
            <v>40559.89</v>
          </cell>
          <cell r="I401" t="str">
            <v/>
          </cell>
          <cell r="J401">
            <v>0</v>
          </cell>
        </row>
        <row r="402">
          <cell r="A402" t="str">
            <v>НС-1718047</v>
          </cell>
          <cell r="B402" t="str">
            <v>Фанкойлы четырехтрубные напольно-потолочные</v>
          </cell>
          <cell r="C402" t="str">
            <v>SHUFT</v>
          </cell>
          <cell r="D402" t="str">
            <v>Фанкойл четырехтрубный напольно-потолочный SHUFT SFF-800 4T</v>
          </cell>
          <cell r="E402" t="str">
            <v>4660294940695</v>
          </cell>
          <cell r="F402" t="str">
            <v>SFF-800 4T</v>
          </cell>
          <cell r="G402">
            <v>135539.81</v>
          </cell>
          <cell r="H402">
            <v>48116.63</v>
          </cell>
          <cell r="I402" t="str">
            <v/>
          </cell>
          <cell r="J402">
            <v>0</v>
          </cell>
        </row>
        <row r="403">
          <cell r="A403" t="str">
            <v>НС-1584730</v>
          </cell>
          <cell r="B403" t="str">
            <v>Водонагреватели газовые с открытой камерой сгорания</v>
          </cell>
          <cell r="C403" t="str">
            <v>Ballu</v>
          </cell>
          <cell r="D403" t="str">
            <v>Колонка газовая Ballu GWH 10 Fiery</v>
          </cell>
          <cell r="E403" t="str">
            <v>4660294135862</v>
          </cell>
          <cell r="F403" t="str">
            <v>GWH 10 Fiery</v>
          </cell>
          <cell r="G403">
            <v>11770</v>
          </cell>
          <cell r="H403">
            <v>9063</v>
          </cell>
          <cell r="I403" t="str">
            <v/>
          </cell>
          <cell r="J403">
            <v>0</v>
          </cell>
        </row>
        <row r="404">
          <cell r="A404" t="str">
            <v>НС-1584731</v>
          </cell>
          <cell r="B404" t="str">
            <v>Водонагреватели газовые с открытой камерой сгорания</v>
          </cell>
          <cell r="C404" t="str">
            <v>Ballu</v>
          </cell>
          <cell r="D404" t="str">
            <v>Колонка газовая Ballu GWH 10 Fiery Glass Carbon</v>
          </cell>
          <cell r="E404" t="str">
            <v>4660294136012</v>
          </cell>
          <cell r="F404" t="str">
            <v>GWH 10 Fiery Glass Carbon</v>
          </cell>
          <cell r="G404">
            <v>12699</v>
          </cell>
          <cell r="H404">
            <v>9778</v>
          </cell>
          <cell r="I404">
            <v>238</v>
          </cell>
          <cell r="J404">
            <v>238</v>
          </cell>
        </row>
        <row r="405">
          <cell r="A405" t="str">
            <v>НС-1584732</v>
          </cell>
          <cell r="B405" t="str">
            <v>Водонагреватели газовые с открытой камерой сгорания</v>
          </cell>
          <cell r="C405" t="str">
            <v>Ballu</v>
          </cell>
          <cell r="D405" t="str">
            <v>Колонка газовая Ballu GWH 10 Fiery Glass Curry</v>
          </cell>
          <cell r="E405" t="str">
            <v>4660294135855</v>
          </cell>
          <cell r="F405" t="str">
            <v>GWH 10 Fiery Glass Curry</v>
          </cell>
          <cell r="G405">
            <v>12699</v>
          </cell>
          <cell r="H405">
            <v>9778</v>
          </cell>
          <cell r="I405">
            <v>183</v>
          </cell>
          <cell r="J405">
            <v>183</v>
          </cell>
        </row>
        <row r="406">
          <cell r="A406" t="str">
            <v>НС-1584733</v>
          </cell>
          <cell r="B406" t="str">
            <v>Водонагреватели газовые с открытой камерой сгорания</v>
          </cell>
          <cell r="C406" t="str">
            <v>Ballu</v>
          </cell>
          <cell r="D406" t="str">
            <v>Колонка газовая Ballu GWH 10 Fiery Glass Lime</v>
          </cell>
          <cell r="E406" t="str">
            <v>4660294136029</v>
          </cell>
          <cell r="F406" t="str">
            <v>GWH 10 Fiery Glass Lime</v>
          </cell>
          <cell r="G406">
            <v>12699</v>
          </cell>
          <cell r="H406">
            <v>9778</v>
          </cell>
          <cell r="I406">
            <v>140</v>
          </cell>
          <cell r="J406">
            <v>140</v>
          </cell>
        </row>
        <row r="407">
          <cell r="A407" t="str">
            <v>НС-1584734</v>
          </cell>
          <cell r="B407" t="str">
            <v>Водонагреватели газовые с открытой камерой сгорания</v>
          </cell>
          <cell r="C407" t="str">
            <v>Ballu</v>
          </cell>
          <cell r="D407" t="str">
            <v>Колонка газовая Ballu GWH 10 Fiery Glass Mirror</v>
          </cell>
          <cell r="E407" t="str">
            <v>4660294135978</v>
          </cell>
          <cell r="F407" t="str">
            <v>GWH 10 Fiery Glass Mirror</v>
          </cell>
          <cell r="G407">
            <v>12699</v>
          </cell>
          <cell r="H407">
            <v>9778</v>
          </cell>
          <cell r="I407">
            <v>95</v>
          </cell>
          <cell r="J407">
            <v>95</v>
          </cell>
        </row>
        <row r="408">
          <cell r="A408" t="str">
            <v>НС-1584735</v>
          </cell>
          <cell r="B408" t="str">
            <v>Водонагреватели газовые с открытой камерой сгорания</v>
          </cell>
          <cell r="C408" t="str">
            <v>Ballu</v>
          </cell>
          <cell r="D408" t="str">
            <v>Колонка газовая Ballu GWH 10 Fiery Glass Pasta</v>
          </cell>
          <cell r="E408" t="str">
            <v>4660294135947</v>
          </cell>
          <cell r="F408" t="str">
            <v>GWH 10 Fiery Glass Pasta</v>
          </cell>
          <cell r="G408">
            <v>12699</v>
          </cell>
          <cell r="H408">
            <v>9778</v>
          </cell>
          <cell r="I408">
            <v>34</v>
          </cell>
          <cell r="J408">
            <v>34</v>
          </cell>
        </row>
        <row r="409">
          <cell r="A409" t="str">
            <v>НС-1584736</v>
          </cell>
          <cell r="B409" t="str">
            <v>Водонагреватели газовые с открытой камерой сгорания</v>
          </cell>
          <cell r="C409" t="str">
            <v>Ballu</v>
          </cell>
          <cell r="D409" t="str">
            <v>Колонка газовая Ballu GWH 10 Fiery LPG</v>
          </cell>
          <cell r="E409" t="str">
            <v>4660294135893</v>
          </cell>
          <cell r="F409" t="str">
            <v>GWH 10 Fiery LPG</v>
          </cell>
          <cell r="G409">
            <v>11770</v>
          </cell>
          <cell r="H409">
            <v>9063</v>
          </cell>
          <cell r="I409">
            <v>39</v>
          </cell>
          <cell r="J409">
            <v>39</v>
          </cell>
        </row>
        <row r="410">
          <cell r="A410" t="str">
            <v>НС-1584737</v>
          </cell>
          <cell r="B410" t="str">
            <v>Водонагреватели газовые с открытой камерой сгорания</v>
          </cell>
          <cell r="C410" t="str">
            <v>Ballu</v>
          </cell>
          <cell r="D410" t="str">
            <v>Колонка газовая Ballu GWH 10 Fiery Turbo</v>
          </cell>
          <cell r="E410" t="str">
            <v>4660294135886</v>
          </cell>
          <cell r="F410" t="str">
            <v>GWH 10 Fiery Turbo</v>
          </cell>
          <cell r="G410">
            <v>16310</v>
          </cell>
          <cell r="H410">
            <v>12559</v>
          </cell>
          <cell r="I410">
            <v>87</v>
          </cell>
          <cell r="J410">
            <v>87</v>
          </cell>
        </row>
        <row r="411">
          <cell r="A411" t="str">
            <v>НС-1584738</v>
          </cell>
          <cell r="B411" t="str">
            <v>Водонагреватели газовые с открытой камерой сгорания</v>
          </cell>
          <cell r="C411" t="str">
            <v>Ballu</v>
          </cell>
          <cell r="D411" t="str">
            <v>Колонка газовая Ballu GWH 10 Vance</v>
          </cell>
          <cell r="E411" t="str">
            <v>4660294135916</v>
          </cell>
          <cell r="F411" t="str">
            <v>GWH 10 Vance</v>
          </cell>
          <cell r="G411">
            <v>11770</v>
          </cell>
          <cell r="H411">
            <v>0</v>
          </cell>
          <cell r="I411" t="str">
            <v/>
          </cell>
          <cell r="J411">
            <v>0</v>
          </cell>
        </row>
        <row r="412">
          <cell r="A412" t="str">
            <v>НС-1584739</v>
          </cell>
          <cell r="B412" t="str">
            <v>Водонагреватели газовые с открытой камерой сгорания</v>
          </cell>
          <cell r="C412" t="str">
            <v>Ballu</v>
          </cell>
          <cell r="D412" t="str">
            <v>Колонка газовая Ballu GWH 10 Warmix</v>
          </cell>
          <cell r="E412" t="str">
            <v>4660294135961</v>
          </cell>
          <cell r="F412" t="str">
            <v>GWH 10 Warmix</v>
          </cell>
          <cell r="G412">
            <v>11310</v>
          </cell>
          <cell r="H412">
            <v>8483</v>
          </cell>
          <cell r="I412">
            <v>1356</v>
          </cell>
          <cell r="J412">
            <v>1356</v>
          </cell>
        </row>
        <row r="413">
          <cell r="A413" t="str">
            <v>НС-1584740</v>
          </cell>
          <cell r="B413" t="str">
            <v>Водонагреватели газовые с открытой камерой сгорания</v>
          </cell>
          <cell r="C413" t="str">
            <v>Ballu</v>
          </cell>
          <cell r="D413" t="str">
            <v>Колонка газовая Ballu GWH 12 Fiery</v>
          </cell>
          <cell r="E413" t="str">
            <v>4660294135985</v>
          </cell>
          <cell r="F413" t="str">
            <v>GWH 12 Fiery</v>
          </cell>
          <cell r="G413">
            <v>15730</v>
          </cell>
          <cell r="H413">
            <v>12112</v>
          </cell>
          <cell r="I413">
            <v>185</v>
          </cell>
          <cell r="J413">
            <v>185</v>
          </cell>
        </row>
        <row r="414">
          <cell r="A414" t="str">
            <v>НС-1584741</v>
          </cell>
          <cell r="B414" t="str">
            <v>Водонагреватели газовые с открытой камерой сгорания</v>
          </cell>
          <cell r="C414" t="str">
            <v>Ballu</v>
          </cell>
          <cell r="D414" t="str">
            <v>Колонка газовая Ballu GWH 12 Fiery Turbo</v>
          </cell>
          <cell r="E414" t="str">
            <v>4660294135992, 14660294135999, 24660294135996</v>
          </cell>
          <cell r="F414" t="str">
            <v>GWH 12 Fiery Turbo</v>
          </cell>
          <cell r="G414">
            <v>17330</v>
          </cell>
          <cell r="H414">
            <v>13344</v>
          </cell>
          <cell r="I414">
            <v>59</v>
          </cell>
          <cell r="J414">
            <v>59</v>
          </cell>
        </row>
        <row r="415">
          <cell r="A415" t="str">
            <v>НС-1584742</v>
          </cell>
          <cell r="B415" t="str">
            <v>Водонагреватели газовые с открытой камерой сгорания</v>
          </cell>
          <cell r="C415" t="str">
            <v>Ballu</v>
          </cell>
          <cell r="D415" t="str">
            <v>Колонка газовая Ballu GWH 6 Fiery</v>
          </cell>
          <cell r="E415" t="str">
            <v>4660294135848</v>
          </cell>
          <cell r="F415" t="str">
            <v>GWH 6 Fiery</v>
          </cell>
          <cell r="G415">
            <v>9485</v>
          </cell>
          <cell r="H415">
            <v>7303</v>
          </cell>
          <cell r="I415">
            <v>119</v>
          </cell>
          <cell r="J415">
            <v>119</v>
          </cell>
        </row>
        <row r="416">
          <cell r="A416" t="str">
            <v>НС-1186645</v>
          </cell>
          <cell r="B416" t="str">
            <v>Водонагреватели газовые с открытой камерой сгорания</v>
          </cell>
          <cell r="C416" t="str">
            <v>Electrolux</v>
          </cell>
          <cell r="D416" t="str">
            <v>Колонка газовая Electrolux GWH 10 High Performance Eco</v>
          </cell>
          <cell r="E416" t="str">
            <v>7312970202876, 7390000201075, 7381032422989</v>
          </cell>
          <cell r="F416" t="str">
            <v>GWH 10 High Performance Eco</v>
          </cell>
          <cell r="G416">
            <v>16547</v>
          </cell>
          <cell r="H416">
            <v>12741</v>
          </cell>
          <cell r="I416" t="str">
            <v/>
          </cell>
          <cell r="J416">
            <v>0</v>
          </cell>
        </row>
        <row r="417">
          <cell r="A417" t="str">
            <v>НС-1139040</v>
          </cell>
          <cell r="B417" t="str">
            <v>Водонагреватели газовые с открытой камерой сгорания</v>
          </cell>
          <cell r="C417" t="str">
            <v>Electrolux</v>
          </cell>
          <cell r="D417" t="str">
            <v>Колонка газовая Electrolux GWH 10 NanoPlus 2.0</v>
          </cell>
          <cell r="E417" t="str">
            <v>7312970201176, 7390000201037, 7381032422958</v>
          </cell>
          <cell r="F417" t="str">
            <v>GWH 10 NanoPlus 2.0</v>
          </cell>
          <cell r="G417">
            <v>16547</v>
          </cell>
          <cell r="H417">
            <v>12741</v>
          </cell>
          <cell r="I417" t="str">
            <v/>
          </cell>
          <cell r="J417">
            <v>0</v>
          </cell>
        </row>
        <row r="418">
          <cell r="A418" t="str">
            <v>НС-1139049</v>
          </cell>
          <cell r="B418" t="str">
            <v>Водонагреватели газовые с открытой камерой сгорания</v>
          </cell>
          <cell r="C418" t="str">
            <v>Electrolux</v>
          </cell>
          <cell r="D418" t="str">
            <v>Колонка газовая Electrolux GWH 11 ProInverter</v>
          </cell>
          <cell r="E418" t="str">
            <v>7312970201206, 7390000201044, 7381032422965</v>
          </cell>
          <cell r="F418" t="str">
            <v>GWH 11 PRO Inverter</v>
          </cell>
          <cell r="G418">
            <v>26265</v>
          </cell>
          <cell r="H418">
            <v>20224</v>
          </cell>
          <cell r="I418" t="str">
            <v/>
          </cell>
          <cell r="J418">
            <v>0</v>
          </cell>
        </row>
        <row r="419">
          <cell r="A419" t="str">
            <v>НС-1173658</v>
          </cell>
          <cell r="B419" t="str">
            <v>Водонагреватели газовые с открытой камерой сгорания</v>
          </cell>
          <cell r="C419" t="str">
            <v>Electrolux</v>
          </cell>
          <cell r="D419" t="str">
            <v>Колонка газовая Electrolux GWH 12 NanoPlus 2.0</v>
          </cell>
          <cell r="E419" t="str">
            <v>7312970202579, 7390000201051, 7381032422996</v>
          </cell>
          <cell r="F419" t="str">
            <v>GWH 12 NanoPlus 2.0</v>
          </cell>
          <cell r="G419">
            <v>19699</v>
          </cell>
          <cell r="H419">
            <v>15168</v>
          </cell>
          <cell r="I419">
            <v>187</v>
          </cell>
          <cell r="J419">
            <v>187</v>
          </cell>
        </row>
        <row r="420">
          <cell r="A420" t="str">
            <v>НС-1173664</v>
          </cell>
          <cell r="B420" t="str">
            <v>Водонагреватели газовые с открытой камерой сгорания</v>
          </cell>
          <cell r="C420" t="str">
            <v>Electrolux</v>
          </cell>
          <cell r="D420" t="str">
            <v>Колонка газовая Electrolux GWH 14 NanoPlus 2.0</v>
          </cell>
          <cell r="E420" t="str">
            <v>7312970202586, 7390000201068, 7381032422972</v>
          </cell>
          <cell r="F420" t="str">
            <v>GWH 14 NanoPlus 2.0</v>
          </cell>
          <cell r="G420">
            <v>24689</v>
          </cell>
          <cell r="H420">
            <v>19011</v>
          </cell>
          <cell r="I420">
            <v>4</v>
          </cell>
          <cell r="J420">
            <v>4</v>
          </cell>
        </row>
        <row r="421">
          <cell r="A421" t="str">
            <v>НС-1584744</v>
          </cell>
          <cell r="B421" t="str">
            <v>Водонагреватели газовые с открытой камерой сгорания</v>
          </cell>
          <cell r="C421" t="str">
            <v>Royal Thermo</v>
          </cell>
          <cell r="D421" t="str">
            <v>Колонка газовая Royal Thermo GWH 10 Eclipse</v>
          </cell>
          <cell r="E421" t="str">
            <v>4660294135930</v>
          </cell>
          <cell r="F421" t="str">
            <v>GWH 10 Eclipse</v>
          </cell>
          <cell r="G421">
            <v>13975</v>
          </cell>
          <cell r="H421">
            <v>10621</v>
          </cell>
          <cell r="I421">
            <v>33</v>
          </cell>
          <cell r="J421">
            <v>33</v>
          </cell>
        </row>
        <row r="422">
          <cell r="A422" t="str">
            <v>НС-1584745</v>
          </cell>
          <cell r="B422" t="str">
            <v>Водонагреватели газовые с открытой камерой сгорания</v>
          </cell>
          <cell r="C422" t="str">
            <v>Royal Thermo</v>
          </cell>
          <cell r="D422" t="str">
            <v>Колонка газовая Royal Thermo GWH 10 Inflame</v>
          </cell>
          <cell r="E422" t="str">
            <v>4660294135923</v>
          </cell>
          <cell r="F422" t="str">
            <v>GWH 10 Inflame</v>
          </cell>
          <cell r="G422">
            <v>13975</v>
          </cell>
          <cell r="H422">
            <v>10621</v>
          </cell>
          <cell r="I422">
            <v>38</v>
          </cell>
          <cell r="J422">
            <v>38</v>
          </cell>
        </row>
        <row r="423">
          <cell r="A423" t="str">
            <v>НС-1584746</v>
          </cell>
          <cell r="B423" t="str">
            <v>Водонагреватели газовые с открытой камерой сгорания</v>
          </cell>
          <cell r="C423" t="str">
            <v>Royal Thermo</v>
          </cell>
          <cell r="D423" t="str">
            <v>Колонка газовая Royal Thermo GWH 10 Inflame Grafit</v>
          </cell>
          <cell r="E423" t="str">
            <v>4660294135909</v>
          </cell>
          <cell r="F423" t="str">
            <v>GWH 10 Inflame Grafit</v>
          </cell>
          <cell r="G423">
            <v>15095</v>
          </cell>
          <cell r="H423">
            <v>11472</v>
          </cell>
          <cell r="I423">
            <v>68</v>
          </cell>
          <cell r="J423">
            <v>68</v>
          </cell>
        </row>
        <row r="424">
          <cell r="A424" t="str">
            <v>НС-1584748</v>
          </cell>
          <cell r="B424" t="str">
            <v>Водонагреватели газовые с открытой камерой сгорания</v>
          </cell>
          <cell r="C424" t="str">
            <v>Royal Thermo</v>
          </cell>
          <cell r="D424" t="str">
            <v>Колонка газовая Royal Thermo GWH 11 Piezo Pro</v>
          </cell>
          <cell r="E424" t="str">
            <v>4660294136005</v>
          </cell>
          <cell r="F424" t="str">
            <v>GWH 11 Piezo Pro</v>
          </cell>
          <cell r="G424">
            <v>17500</v>
          </cell>
          <cell r="H424">
            <v>13300</v>
          </cell>
          <cell r="I424">
            <v>1378</v>
          </cell>
          <cell r="J424">
            <v>1378</v>
          </cell>
        </row>
        <row r="425">
          <cell r="A425" t="str">
            <v>НС-1584751</v>
          </cell>
          <cell r="B425" t="str">
            <v>Водонагреватели газовые с открытой камерой сгорания</v>
          </cell>
          <cell r="C425" t="str">
            <v>Royal Thermo</v>
          </cell>
          <cell r="D425" t="str">
            <v>Колонка газовая Royal Thermo GWH 12 Inflame</v>
          </cell>
          <cell r="E425" t="str">
            <v>4660294135831</v>
          </cell>
          <cell r="F425" t="str">
            <v>GWH 12 Inflame</v>
          </cell>
          <cell r="G425">
            <v>17830</v>
          </cell>
          <cell r="H425">
            <v>13550</v>
          </cell>
          <cell r="I425">
            <v>354</v>
          </cell>
          <cell r="J425">
            <v>354</v>
          </cell>
        </row>
        <row r="426">
          <cell r="A426" t="str">
            <v>НС-1584752</v>
          </cell>
          <cell r="B426" t="str">
            <v>Водонагреватели газовые с открытой камерой сгорания</v>
          </cell>
          <cell r="C426" t="str">
            <v>Royal Thermo</v>
          </cell>
          <cell r="D426" t="str">
            <v>Колонка газовая Royal Thermo GWH 14 Inflame</v>
          </cell>
          <cell r="E426" t="str">
            <v>4660294135824</v>
          </cell>
          <cell r="F426" t="str">
            <v>GWH 14 Inflame</v>
          </cell>
          <cell r="G426">
            <v>20980</v>
          </cell>
          <cell r="H426">
            <v>15945</v>
          </cell>
          <cell r="I426">
            <v>149</v>
          </cell>
          <cell r="J426">
            <v>149</v>
          </cell>
        </row>
        <row r="427">
          <cell r="A427" t="str">
            <v>НС-1588892</v>
          </cell>
          <cell r="B427" t="str">
            <v>Водонагреватели проточные электрические безнапорные</v>
          </cell>
          <cell r="C427" t="str">
            <v>Ballu</v>
          </cell>
          <cell r="D427" t="str">
            <v>Водонагреватель проточный Ballu 3-Logic TS (3,5 kW) - кран+душ</v>
          </cell>
          <cell r="E427" t="str">
            <v>4660294157185, 14660294157182</v>
          </cell>
          <cell r="F427" t="str">
            <v>3-Logic TS (3,5 kW)</v>
          </cell>
          <cell r="G427">
            <v>2990</v>
          </cell>
          <cell r="H427">
            <v>2332</v>
          </cell>
          <cell r="I427" t="str">
            <v/>
          </cell>
          <cell r="J427">
            <v>0</v>
          </cell>
        </row>
        <row r="428">
          <cell r="A428" t="str">
            <v>НС-1588893</v>
          </cell>
          <cell r="B428" t="str">
            <v>Водонагреватели проточные электрические безнапорные</v>
          </cell>
          <cell r="C428" t="str">
            <v>Ballu</v>
          </cell>
          <cell r="D428" t="str">
            <v>Водонагреватель проточный Ballu 3-Logic TS (5,5 kW) - кран+душ</v>
          </cell>
          <cell r="E428" t="str">
            <v>4660294157192, 14660294157199</v>
          </cell>
          <cell r="F428" t="str">
            <v>3-Logic TS (5,5 kW)</v>
          </cell>
          <cell r="G428">
            <v>3090</v>
          </cell>
          <cell r="H428">
            <v>2410</v>
          </cell>
          <cell r="I428">
            <v>591</v>
          </cell>
          <cell r="J428">
            <v>591</v>
          </cell>
        </row>
        <row r="429">
          <cell r="A429" t="str">
            <v>НС-1588894</v>
          </cell>
          <cell r="B429" t="str">
            <v>Водонагреватели проточные электрические безнапорные</v>
          </cell>
          <cell r="C429" t="str">
            <v>Ballu</v>
          </cell>
          <cell r="D429" t="str">
            <v>Водонагреватель проточный Ballu 3-Logic TS (6,5 kW) - кран+душ</v>
          </cell>
          <cell r="E429" t="str">
            <v>4660294157222, 14660294157229</v>
          </cell>
          <cell r="F429" t="str">
            <v>3-Logic TS (6,5 kW)</v>
          </cell>
          <cell r="G429">
            <v>3190</v>
          </cell>
          <cell r="H429">
            <v>2488</v>
          </cell>
          <cell r="I429">
            <v>68</v>
          </cell>
          <cell r="J429">
            <v>68</v>
          </cell>
        </row>
        <row r="430">
          <cell r="A430" t="str">
            <v>НС-1588901</v>
          </cell>
          <cell r="B430" t="str">
            <v>Водонагреватели проточные электрические безнапорные</v>
          </cell>
          <cell r="C430" t="str">
            <v>Royal Thermo</v>
          </cell>
          <cell r="D430" t="str">
            <v>Водонагреватель проточный Royal Thermo SmartFix S (3,5 kW) - душ</v>
          </cell>
          <cell r="E430" t="str">
            <v>4660294157253, 14660294157250</v>
          </cell>
          <cell r="F430" t="str">
            <v>SmartFix S (3,5 kW)</v>
          </cell>
          <cell r="G430">
            <v>2990</v>
          </cell>
          <cell r="H430">
            <v>2332</v>
          </cell>
          <cell r="I430" t="str">
            <v/>
          </cell>
          <cell r="J430">
            <v>0</v>
          </cell>
        </row>
        <row r="431">
          <cell r="A431" t="str">
            <v>НС-1588902</v>
          </cell>
          <cell r="B431" t="str">
            <v>Водонагреватели проточные электрические безнапорные</v>
          </cell>
          <cell r="C431" t="str">
            <v>Royal Thermo</v>
          </cell>
          <cell r="D431" t="str">
            <v>Водонагреватель проточный Royal Thermo Smartfix S (5,5 kW) - душ</v>
          </cell>
          <cell r="E431" t="str">
            <v>4660294157277, 14660294157274</v>
          </cell>
          <cell r="F431" t="str">
            <v>Smartfix S (5,5 kW)</v>
          </cell>
          <cell r="G431">
            <v>3090</v>
          </cell>
          <cell r="H431">
            <v>2410</v>
          </cell>
          <cell r="I431" t="str">
            <v/>
          </cell>
          <cell r="J431">
            <v>0</v>
          </cell>
        </row>
        <row r="432">
          <cell r="A432" t="str">
            <v>НС-1588903</v>
          </cell>
          <cell r="B432" t="str">
            <v>Водонагреватели проточные электрические безнапорные</v>
          </cell>
          <cell r="C432" t="str">
            <v>Royal Thermo</v>
          </cell>
          <cell r="D432" t="str">
            <v>Водонагреватель проточный Royal Thermo SmartFix T (3,5 kW) - кран</v>
          </cell>
          <cell r="E432" t="str">
            <v>4660294157314, 14660294157311</v>
          </cell>
          <cell r="F432" t="str">
            <v>SmartFix T (3,5 kW)</v>
          </cell>
          <cell r="G432">
            <v>2990</v>
          </cell>
          <cell r="H432">
            <v>2332</v>
          </cell>
          <cell r="I432">
            <v>280</v>
          </cell>
          <cell r="J432">
            <v>280</v>
          </cell>
        </row>
        <row r="433">
          <cell r="A433" t="str">
            <v>НС-1588904</v>
          </cell>
          <cell r="B433" t="str">
            <v>Водонагреватели проточные электрические безнапорные</v>
          </cell>
          <cell r="C433" t="str">
            <v>Royal Thermo</v>
          </cell>
          <cell r="D433" t="str">
            <v>Водонагреватель проточный Royal Thermo SmartFix T (5,5 kW) - кран</v>
          </cell>
          <cell r="E433" t="str">
            <v>4660294157260, 14660294157267</v>
          </cell>
          <cell r="F433" t="str">
            <v>SmartFix T (5,5 kW)</v>
          </cell>
          <cell r="G433">
            <v>3090</v>
          </cell>
          <cell r="H433">
            <v>2410</v>
          </cell>
          <cell r="I433">
            <v>230</v>
          </cell>
          <cell r="J433">
            <v>230</v>
          </cell>
        </row>
        <row r="434">
          <cell r="A434" t="str">
            <v>НС-1588905</v>
          </cell>
          <cell r="B434" t="str">
            <v>Водонагреватели проточные электрические безнапорные</v>
          </cell>
          <cell r="C434" t="str">
            <v>Royal Thermo</v>
          </cell>
          <cell r="D434" t="str">
            <v>Водонагреватель проточный Royal Thermo SmartFix TS (3,5 kW) - кран+душ</v>
          </cell>
          <cell r="E434" t="str">
            <v>4660294157338, 14660294157335</v>
          </cell>
          <cell r="F434" t="str">
            <v>SmartFix TS (3,5 kW)</v>
          </cell>
          <cell r="G434">
            <v>2990</v>
          </cell>
          <cell r="H434">
            <v>2332</v>
          </cell>
          <cell r="I434">
            <v>1073</v>
          </cell>
          <cell r="J434">
            <v>1073</v>
          </cell>
        </row>
        <row r="435">
          <cell r="A435" t="str">
            <v>НС-1588906</v>
          </cell>
          <cell r="B435" t="str">
            <v>Водонагреватели проточные электрические безнапорные</v>
          </cell>
          <cell r="C435" t="str">
            <v>Royal Thermo</v>
          </cell>
          <cell r="D435" t="str">
            <v>Водонагреватель проточный Royal Thermo SmartFix TS (5,5 kW) - кран+душ</v>
          </cell>
          <cell r="E435" t="str">
            <v>4660294157208, 14660294157205</v>
          </cell>
          <cell r="F435" t="str">
            <v>SmartFix TS (5,5 kW)</v>
          </cell>
          <cell r="G435">
            <v>3090</v>
          </cell>
          <cell r="H435">
            <v>2410</v>
          </cell>
          <cell r="I435">
            <v>486</v>
          </cell>
          <cell r="J435">
            <v>486</v>
          </cell>
        </row>
        <row r="436">
          <cell r="A436" t="str">
            <v>НС-1588907</v>
          </cell>
          <cell r="B436" t="str">
            <v>Водонагреватели проточные электрические безнапорные</v>
          </cell>
          <cell r="C436" t="str">
            <v>Royal Thermo</v>
          </cell>
          <cell r="D436" t="str">
            <v>Водонагреватель проточный Royal Thermo SmartFix TS (6,5 kW) - кран+душ</v>
          </cell>
          <cell r="E436" t="str">
            <v>4660294157215, 14660294157212</v>
          </cell>
          <cell r="F436" t="str">
            <v>SmartFix TS (6,5 kW)</v>
          </cell>
          <cell r="G436">
            <v>3190</v>
          </cell>
          <cell r="H436">
            <v>2488</v>
          </cell>
          <cell r="I436">
            <v>45</v>
          </cell>
          <cell r="J436">
            <v>45</v>
          </cell>
        </row>
        <row r="437">
          <cell r="A437" t="str">
            <v>НС-1146490</v>
          </cell>
          <cell r="B437" t="str">
            <v>Водонагреватели проточные электрические напорные</v>
          </cell>
          <cell r="C437" t="str">
            <v>Electrolux</v>
          </cell>
          <cell r="D437" t="str">
            <v>Водонагреватель проточный Electrolux NP 4 AQUATRONIC 2.0</v>
          </cell>
          <cell r="E437" t="str">
            <v>7312970201343, 17312970201340, 4680551011258, 7390000203277, 17390000203274, 7381032423016, 17381032423013</v>
          </cell>
          <cell r="F437" t="str">
            <v>NP 4 AQUATRONIC 2.0</v>
          </cell>
          <cell r="G437">
            <v>7390</v>
          </cell>
          <cell r="H437">
            <v>5764</v>
          </cell>
          <cell r="I437" t="str">
            <v/>
          </cell>
          <cell r="J437">
            <v>0</v>
          </cell>
        </row>
        <row r="438">
          <cell r="A438" t="str">
            <v>НС-1146489</v>
          </cell>
          <cell r="B438" t="str">
            <v>Водонагреватели проточные электрические напорные</v>
          </cell>
          <cell r="C438" t="str">
            <v>Electrolux</v>
          </cell>
          <cell r="D438" t="str">
            <v>Водонагреватель проточный Electrolux NP 6 AQUATRONIC 2.0</v>
          </cell>
          <cell r="E438" t="str">
            <v>7312970201350, 17312970201357, 4680551011265, 7390000203260, 17390000203267, 7381032423009, 17381032423006</v>
          </cell>
          <cell r="F438" t="str">
            <v>NP 6 AQUATRONIC 2.0</v>
          </cell>
          <cell r="G438">
            <v>8690</v>
          </cell>
          <cell r="H438">
            <v>6778</v>
          </cell>
          <cell r="I438" t="str">
            <v/>
          </cell>
          <cell r="J438">
            <v>0</v>
          </cell>
        </row>
        <row r="439">
          <cell r="A439" t="str">
            <v>НС-1036901</v>
          </cell>
          <cell r="B439" t="str">
            <v>Водонагреватели проточные электрические напорные</v>
          </cell>
          <cell r="C439" t="str">
            <v>Electrolux</v>
          </cell>
          <cell r="D439" t="str">
            <v>Водонагреватель проточный Electrolux NPX 12-18 Sensomatic Pro</v>
          </cell>
          <cell r="E439" t="str">
            <v>7312972126088, 4680551011487, 7390000203536, 17390000203533, 17312972126085, 7381032423061, 17381032423068</v>
          </cell>
          <cell r="F439" t="str">
            <v>NPX 12-18 Sensomatic Pro</v>
          </cell>
          <cell r="G439">
            <v>28890</v>
          </cell>
          <cell r="H439">
            <v>22534</v>
          </cell>
          <cell r="I439">
            <v>3</v>
          </cell>
          <cell r="J439">
            <v>3</v>
          </cell>
        </row>
        <row r="440">
          <cell r="A440" t="str">
            <v>НС-1036902</v>
          </cell>
          <cell r="B440" t="str">
            <v>Водонагреватели проточные электрические напорные</v>
          </cell>
          <cell r="C440" t="str">
            <v>Electrolux</v>
          </cell>
          <cell r="D440" t="str">
            <v>Водонагреватель проточный Electrolux NPX 18-24 Sensomatic Pro</v>
          </cell>
          <cell r="E440" t="str">
            <v>7312972126095, 4680551011494, 7390000203543, 17390000203540, 17312972126092, 7381032423078, 17381032423075</v>
          </cell>
          <cell r="F440" t="str">
            <v>NPX 18-24 Sensomatic Pro</v>
          </cell>
          <cell r="G440">
            <v>32390</v>
          </cell>
          <cell r="H440">
            <v>25264</v>
          </cell>
          <cell r="I440">
            <v>1</v>
          </cell>
          <cell r="J440">
            <v>1</v>
          </cell>
        </row>
        <row r="441">
          <cell r="A441" t="str">
            <v>НС-1146491</v>
          </cell>
          <cell r="B441" t="str">
            <v>Водонагреватели проточные электрические напорные</v>
          </cell>
          <cell r="C441" t="str">
            <v>Electrolux</v>
          </cell>
          <cell r="D441" t="str">
            <v>Водонагреватель проточный Electrolux NPX 4 AQUATRONIC DIGITAL 2.0</v>
          </cell>
          <cell r="E441" t="str">
            <v>7312970201367, 17312970201364, 4680551011456, 17390000203281, 7390000203284, 7381032423023, 17381032423020</v>
          </cell>
          <cell r="F441" t="str">
            <v>NPX 4 AQUATRONIC DIGITAL 2.0</v>
          </cell>
          <cell r="G441">
            <v>9690</v>
          </cell>
          <cell r="H441">
            <v>7558</v>
          </cell>
          <cell r="I441">
            <v>2</v>
          </cell>
          <cell r="J441">
            <v>2</v>
          </cell>
        </row>
        <row r="442">
          <cell r="A442" t="str">
            <v>НС-1146492</v>
          </cell>
          <cell r="B442" t="str">
            <v>Водонагреватели проточные электрические напорные</v>
          </cell>
          <cell r="C442" t="str">
            <v>Electrolux</v>
          </cell>
          <cell r="D442" t="str">
            <v>Водонагреватель проточный Electrolux NPX 6 AQUATRONIC DIGITAL 2.0</v>
          </cell>
          <cell r="E442" t="str">
            <v>7312970201374, 17312970201371, 4680551011463, 7390000203291, 17390000203298, 7381032423030, 17381032423037</v>
          </cell>
          <cell r="F442" t="str">
            <v>NPX 6 AQUATRONIC DIGITAL 2.0</v>
          </cell>
          <cell r="G442">
            <v>11390</v>
          </cell>
          <cell r="H442">
            <v>8884</v>
          </cell>
          <cell r="I442" t="str">
            <v/>
          </cell>
          <cell r="J442">
            <v>0</v>
          </cell>
        </row>
        <row r="443">
          <cell r="A443" t="str">
            <v>НС-1252198</v>
          </cell>
          <cell r="B443" t="str">
            <v>Водонагреватели проточные электрические напорные</v>
          </cell>
          <cell r="C443" t="str">
            <v>Electrolux</v>
          </cell>
          <cell r="D443" t="str">
            <v>Водонагреватель проточный Electrolux NPX 8 AQUATRONIC DIGITAL PRO</v>
          </cell>
          <cell r="E443" t="str">
            <v>7312970203835, 17312970203832, 7390000203529, 17390000203526, 7381032423054, 17381032423051</v>
          </cell>
          <cell r="F443" t="str">
            <v>NPX 8 AQUATRONIC DIGITAL PRO</v>
          </cell>
          <cell r="G443">
            <v>12790</v>
          </cell>
          <cell r="H443">
            <v>9976</v>
          </cell>
          <cell r="I443" t="str">
            <v/>
          </cell>
          <cell r="J443">
            <v>0</v>
          </cell>
        </row>
        <row r="444">
          <cell r="A444" t="str">
            <v>НС-1146493</v>
          </cell>
          <cell r="B444" t="str">
            <v>Водонагреватели проточные электрические напорные</v>
          </cell>
          <cell r="C444" t="str">
            <v>Electrolux</v>
          </cell>
          <cell r="D444" t="str">
            <v>Водонагреватель проточный Electrolux NPX 8 Flow Active 2.0</v>
          </cell>
          <cell r="E444" t="str">
            <v>7312970201381, 17312970201388, 4680551011470, 17390000203304, 7390000203307, 7381032423047, 17381032423044</v>
          </cell>
          <cell r="F444" t="str">
            <v>NPX 8 Flow Active 2.0</v>
          </cell>
          <cell r="G444">
            <v>20690</v>
          </cell>
          <cell r="H444">
            <v>16138</v>
          </cell>
          <cell r="I444" t="str">
            <v/>
          </cell>
          <cell r="J444">
            <v>0</v>
          </cell>
        </row>
        <row r="445">
          <cell r="A445" t="str">
            <v>НС-1246479</v>
          </cell>
          <cell r="B445" t="str">
            <v>Водонагреватели проточные электрические напорные</v>
          </cell>
          <cell r="C445" t="str">
            <v>Electrolux</v>
          </cell>
          <cell r="D445" t="str">
            <v>Водонагреватель проточный Electrolux Taptronic (Black)</v>
          </cell>
          <cell r="E445" t="str">
            <v>7312972128518, 17312972128515, 17390000203519, 7390000203512, 7312970203590, 7381032402561, 17381032402568</v>
          </cell>
          <cell r="F445" t="str">
            <v>Taptronic (Black)</v>
          </cell>
          <cell r="G445">
            <v>3090</v>
          </cell>
          <cell r="H445">
            <v>2410</v>
          </cell>
          <cell r="I445" t="str">
            <v/>
          </cell>
          <cell r="J445">
            <v>0</v>
          </cell>
        </row>
        <row r="446">
          <cell r="A446" t="str">
            <v>НС-1246476</v>
          </cell>
          <cell r="B446" t="str">
            <v>Водонагреватели проточные электрические напорные</v>
          </cell>
          <cell r="C446" t="str">
            <v>Electrolux</v>
          </cell>
          <cell r="D446" t="str">
            <v>Водонагреватель проточный Electrolux Taptronic Prime</v>
          </cell>
          <cell r="E446" t="str">
            <v>7312972128532, 17312972128539, 2250001476320, 7312970203569, 17390000203489, 7390000203482</v>
          </cell>
          <cell r="F446" t="str">
            <v>Taptronic Prime</v>
          </cell>
          <cell r="G446">
            <v>6590</v>
          </cell>
          <cell r="H446">
            <v>3671</v>
          </cell>
          <cell r="I446" t="str">
            <v/>
          </cell>
          <cell r="J446">
            <v>0</v>
          </cell>
        </row>
        <row r="447">
          <cell r="A447" t="str">
            <v>НС-1246477</v>
          </cell>
          <cell r="B447" t="str">
            <v>Водонагреватели проточные электрические напорные</v>
          </cell>
          <cell r="C447" t="str">
            <v>Electrolux</v>
          </cell>
          <cell r="D447" t="str">
            <v>Водонагреватель проточный Electrolux Taptronic S</v>
          </cell>
          <cell r="E447" t="str">
            <v>7312972128525, 17312972128522, 17390000203496, 7390000203499, 7312970203576, 7381032402547, 17381032402544</v>
          </cell>
          <cell r="F447" t="str">
            <v>Taptronic S</v>
          </cell>
          <cell r="G447">
            <v>4890</v>
          </cell>
          <cell r="H447">
            <v>3814</v>
          </cell>
          <cell r="I447" t="str">
            <v/>
          </cell>
          <cell r="J447">
            <v>0</v>
          </cell>
        </row>
        <row r="448">
          <cell r="A448" t="str">
            <v>НС-1246478</v>
          </cell>
          <cell r="B448" t="str">
            <v>Водонагреватели проточные электрические напорные</v>
          </cell>
          <cell r="C448" t="str">
            <v>Electrolux</v>
          </cell>
          <cell r="D448" t="str">
            <v>Водонагреватель проточный Electrolux Taptronic (White)</v>
          </cell>
          <cell r="E448" t="str">
            <v>7312972128501, 17312972128508, 17390000203502, 7390000203505, 7312970203583, 7381032402554, 17381032402551</v>
          </cell>
          <cell r="F448" t="str">
            <v>Taptronic (White)</v>
          </cell>
          <cell r="G448">
            <v>3090</v>
          </cell>
          <cell r="H448">
            <v>2410</v>
          </cell>
          <cell r="I448" t="str">
            <v/>
          </cell>
          <cell r="J448">
            <v>0</v>
          </cell>
        </row>
        <row r="449">
          <cell r="A449" t="str">
            <v>НС-1588898</v>
          </cell>
          <cell r="B449" t="str">
            <v>Водонагреватели проточные электрические напорные</v>
          </cell>
          <cell r="C449" t="str">
            <v>Royal Thermo</v>
          </cell>
          <cell r="D449" t="str">
            <v>Водонагреватель проточный Royal Thermo NPX 8 Multiflow</v>
          </cell>
          <cell r="E449" t="str">
            <v>4660294157291, 14660294157298</v>
          </cell>
          <cell r="F449" t="str">
            <v>NPX 8 Multiflow</v>
          </cell>
          <cell r="G449">
            <v>19290</v>
          </cell>
          <cell r="H449">
            <v>15046</v>
          </cell>
          <cell r="I449">
            <v>62</v>
          </cell>
          <cell r="J449">
            <v>62</v>
          </cell>
        </row>
        <row r="450">
          <cell r="A450" t="str">
            <v>НС-1602437</v>
          </cell>
          <cell r="B450" t="str">
            <v>Водонагреватели электрические накопительные более 20л</v>
          </cell>
          <cell r="C450" t="str">
            <v>Ballu</v>
          </cell>
          <cell r="D450" t="str">
            <v>Водонагреватель Ballu BWH/S 100 Artendo DH</v>
          </cell>
          <cell r="E450" t="str">
            <v>4660294227574</v>
          </cell>
          <cell r="F450" t="str">
            <v>BWH/S 100 Artendo DH</v>
          </cell>
          <cell r="G450">
            <v>24890</v>
          </cell>
          <cell r="H450">
            <v>17921</v>
          </cell>
          <cell r="I450">
            <v>37</v>
          </cell>
          <cell r="J450">
            <v>37</v>
          </cell>
        </row>
        <row r="451">
          <cell r="A451" t="str">
            <v>НС-1595175</v>
          </cell>
          <cell r="B451" t="str">
            <v>Водонагреватели электрические накопительные более 20л</v>
          </cell>
          <cell r="C451" t="str">
            <v>Ballu</v>
          </cell>
          <cell r="D451" t="str">
            <v>Водонагреватель Ballu BWH/S 100 Azurro Inverter</v>
          </cell>
          <cell r="E451" t="str">
            <v>4660294188912</v>
          </cell>
          <cell r="F451" t="str">
            <v>BWH/S 100 Azurro Inverter</v>
          </cell>
          <cell r="G451">
            <v>24990</v>
          </cell>
          <cell r="H451">
            <v>17993</v>
          </cell>
          <cell r="I451">
            <v>41</v>
          </cell>
          <cell r="J451">
            <v>41</v>
          </cell>
        </row>
        <row r="452">
          <cell r="A452" t="str">
            <v>НС-1605919</v>
          </cell>
          <cell r="B452" t="str">
            <v>Водонагреватели электрические накопительные более 20л</v>
          </cell>
          <cell r="C452" t="str">
            <v>Ballu</v>
          </cell>
          <cell r="D452" t="str">
            <v>Водонагреватель Ballu BWH/S 100 Cetrion Inox Inverter</v>
          </cell>
          <cell r="E452" t="str">
            <v>4660294238914</v>
          </cell>
          <cell r="F452" t="str">
            <v>BWH/S 100 Cetrion Inox Inv</v>
          </cell>
          <cell r="G452">
            <v>32590</v>
          </cell>
          <cell r="H452">
            <v>23465</v>
          </cell>
          <cell r="I452">
            <v>2</v>
          </cell>
          <cell r="J452">
            <v>2</v>
          </cell>
        </row>
        <row r="453">
          <cell r="A453" t="str">
            <v>НС-1588104</v>
          </cell>
          <cell r="B453" t="str">
            <v>Водонагреватели электрические накопительные более 20л</v>
          </cell>
          <cell r="C453" t="str">
            <v>Ballu</v>
          </cell>
          <cell r="D453" t="str">
            <v>Водонагреватель Ballu BWH/S 100 Legacy</v>
          </cell>
          <cell r="E453" t="str">
            <v>4660294152203</v>
          </cell>
          <cell r="F453" t="str">
            <v>BWH/S 100 Legacy</v>
          </cell>
          <cell r="G453">
            <v>11690</v>
          </cell>
          <cell r="H453">
            <v>0</v>
          </cell>
          <cell r="I453" t="str">
            <v/>
          </cell>
          <cell r="J453">
            <v>0</v>
          </cell>
        </row>
        <row r="454">
          <cell r="A454" t="str">
            <v>НС-1340305</v>
          </cell>
          <cell r="B454" t="str">
            <v>Водонагреватели электрические накопительные более 20л</v>
          </cell>
          <cell r="C454" t="str">
            <v>Ballu</v>
          </cell>
          <cell r="D454" t="str">
            <v>Водонагреватель Ballu BWH/S 100 Level PRO</v>
          </cell>
          <cell r="E454" t="str">
            <v>4680551112528</v>
          </cell>
          <cell r="F454" t="str">
            <v>BWH/S 100 Level PRO</v>
          </cell>
          <cell r="G454">
            <v>19590</v>
          </cell>
          <cell r="H454">
            <v>15280</v>
          </cell>
          <cell r="I454">
            <v>27</v>
          </cell>
          <cell r="J454">
            <v>27</v>
          </cell>
        </row>
        <row r="455">
          <cell r="A455" t="str">
            <v>НС-1588105</v>
          </cell>
          <cell r="B455" t="str">
            <v>Водонагреватели электрические накопительные более 20л</v>
          </cell>
          <cell r="C455" t="str">
            <v>Ballu</v>
          </cell>
          <cell r="D455" t="str">
            <v>Водонагреватель Ballu BWH/S 100 Orfeus DH</v>
          </cell>
          <cell r="E455" t="str">
            <v>4660294152111</v>
          </cell>
          <cell r="F455" t="str">
            <v>BWH/S 100 Orfeus DH</v>
          </cell>
          <cell r="G455">
            <v>14290</v>
          </cell>
          <cell r="H455">
            <v>11846</v>
          </cell>
          <cell r="I455" t="str">
            <v/>
          </cell>
          <cell r="J455">
            <v>0</v>
          </cell>
        </row>
        <row r="456">
          <cell r="A456" t="str">
            <v>НС-1121588</v>
          </cell>
          <cell r="B456" t="str">
            <v>Водонагреватели электрические накопительные более 20л</v>
          </cell>
          <cell r="C456" t="str">
            <v>Ballu</v>
          </cell>
          <cell r="D456" t="str">
            <v>Водонагреватель Ballu BWH/S 100 Primex</v>
          </cell>
          <cell r="E456" t="str">
            <v>4610021224376</v>
          </cell>
          <cell r="F456" t="str">
            <v>BWH/S 100 Primex</v>
          </cell>
          <cell r="G456">
            <v>12590</v>
          </cell>
          <cell r="H456">
            <v>9191</v>
          </cell>
          <cell r="I456">
            <v>4</v>
          </cell>
          <cell r="J456">
            <v>4</v>
          </cell>
        </row>
        <row r="457">
          <cell r="A457" t="str">
            <v>НС-1602464</v>
          </cell>
          <cell r="B457" t="str">
            <v>Водонагреватели электрические накопительные более 20л</v>
          </cell>
          <cell r="C457" t="str">
            <v>Ballu</v>
          </cell>
          <cell r="D457" t="str">
            <v>Водонагреватель Ballu BWH/S 100 Rodon SP</v>
          </cell>
          <cell r="E457" t="str">
            <v>4660294227604</v>
          </cell>
          <cell r="F457" t="str">
            <v>BWH/S 100 Rodon SP</v>
          </cell>
          <cell r="G457">
            <v>20090</v>
          </cell>
          <cell r="H457">
            <v>15670</v>
          </cell>
          <cell r="I457">
            <v>54</v>
          </cell>
          <cell r="J457">
            <v>54</v>
          </cell>
        </row>
        <row r="458">
          <cell r="A458" t="str">
            <v>НС-1291252</v>
          </cell>
          <cell r="B458" t="str">
            <v>Водонагреватели электрические накопительные более 20л</v>
          </cell>
          <cell r="C458" t="str">
            <v>Ballu</v>
          </cell>
          <cell r="D458" t="str">
            <v>Водонагреватель Ballu BWH/S 100 Shell</v>
          </cell>
          <cell r="E458" t="str">
            <v>4680551102451</v>
          </cell>
          <cell r="F458" t="str">
            <v>BWH/S 100 Shell</v>
          </cell>
          <cell r="G458">
            <v>14990</v>
          </cell>
          <cell r="H458">
            <v>10943</v>
          </cell>
          <cell r="I458">
            <v>34</v>
          </cell>
          <cell r="J458">
            <v>34</v>
          </cell>
        </row>
        <row r="459">
          <cell r="A459" t="str">
            <v>НС-1292463</v>
          </cell>
          <cell r="B459" t="str">
            <v>Водонагреватели электрические накопительные более 20л</v>
          </cell>
          <cell r="C459" t="str">
            <v>Ballu</v>
          </cell>
          <cell r="D459" t="str">
            <v>Водонагреватель Ballu BWH/S 150 Shell</v>
          </cell>
          <cell r="E459" t="str">
            <v>4680551102710</v>
          </cell>
          <cell r="F459" t="str">
            <v>BWH/S 150 Shell</v>
          </cell>
          <cell r="G459">
            <v>19990</v>
          </cell>
          <cell r="H459">
            <v>14593</v>
          </cell>
          <cell r="I459" t="str">
            <v/>
          </cell>
          <cell r="J459">
            <v>0</v>
          </cell>
        </row>
        <row r="460">
          <cell r="A460" t="str">
            <v>НС-1602406</v>
          </cell>
          <cell r="B460" t="str">
            <v>Водонагреватели электрические накопительные более 20л</v>
          </cell>
          <cell r="C460" t="str">
            <v>Ballu</v>
          </cell>
          <cell r="D460" t="str">
            <v>Водонагреватель Ballu BWH/S 30 Artendo DH</v>
          </cell>
          <cell r="E460" t="str">
            <v>4660294227543</v>
          </cell>
          <cell r="F460" t="str">
            <v>BWH/S 30 Artendo DH</v>
          </cell>
          <cell r="G460">
            <v>14490</v>
          </cell>
          <cell r="H460">
            <v>10433</v>
          </cell>
          <cell r="I460">
            <v>605</v>
          </cell>
          <cell r="J460">
            <v>605</v>
          </cell>
        </row>
        <row r="461">
          <cell r="A461" t="str">
            <v>НС-1595177</v>
          </cell>
          <cell r="B461" t="str">
            <v>Водонагреватели электрические накопительные более 20л</v>
          </cell>
          <cell r="C461" t="str">
            <v>Ballu</v>
          </cell>
          <cell r="D461" t="str">
            <v>Водонагреватель Ballu BWH/S 30 Azurro Inverter</v>
          </cell>
          <cell r="E461" t="str">
            <v>4660294188868</v>
          </cell>
          <cell r="F461" t="str">
            <v>BWH/S 30 Azurro Inverter</v>
          </cell>
          <cell r="G461">
            <v>14690</v>
          </cell>
          <cell r="H461">
            <v>10577</v>
          </cell>
          <cell r="I461">
            <v>124</v>
          </cell>
          <cell r="J461">
            <v>124</v>
          </cell>
        </row>
        <row r="462">
          <cell r="A462" t="str">
            <v>НС-1605922</v>
          </cell>
          <cell r="B462" t="str">
            <v>Водонагреватели электрические накопительные более 20л</v>
          </cell>
          <cell r="C462" t="str">
            <v>Ballu</v>
          </cell>
          <cell r="D462" t="str">
            <v>Водонагреватель Ballu BWH/S 30 Cetrion Inox Inverter</v>
          </cell>
          <cell r="E462" t="str">
            <v>4660294238969</v>
          </cell>
          <cell r="F462" t="str">
            <v>BWH/S 30 Cetrion Inox Inv</v>
          </cell>
          <cell r="G462">
            <v>20690</v>
          </cell>
          <cell r="H462">
            <v>14897</v>
          </cell>
          <cell r="I462" t="str">
            <v/>
          </cell>
          <cell r="J462">
            <v>0</v>
          </cell>
        </row>
        <row r="463">
          <cell r="A463" t="str">
            <v>НС-1588106</v>
          </cell>
          <cell r="B463" t="str">
            <v>Водонагреватели электрические накопительные более 20л</v>
          </cell>
          <cell r="C463" t="str">
            <v>Ballu</v>
          </cell>
          <cell r="D463" t="str">
            <v>Водонагреватель Ballu BWH/S 30 Legacy</v>
          </cell>
          <cell r="E463" t="str">
            <v>4660294152173</v>
          </cell>
          <cell r="F463" t="str">
            <v>BWH/S 30 Legacy</v>
          </cell>
          <cell r="G463">
            <v>7190</v>
          </cell>
          <cell r="H463">
            <v>5608</v>
          </cell>
          <cell r="I463" t="str">
            <v/>
          </cell>
          <cell r="J463">
            <v>0</v>
          </cell>
        </row>
        <row r="464">
          <cell r="A464" t="str">
            <v>НС-1340300</v>
          </cell>
          <cell r="B464" t="str">
            <v>Водонагреватели электрические накопительные более 20л</v>
          </cell>
          <cell r="C464" t="str">
            <v>Ballu</v>
          </cell>
          <cell r="D464" t="str">
            <v>Водонагреватель Ballu BWH/S 30 Level PRO</v>
          </cell>
          <cell r="E464" t="str">
            <v>4680551112559, 2250001818434</v>
          </cell>
          <cell r="F464" t="str">
            <v>BWH/S 30 Level PRO</v>
          </cell>
          <cell r="G464">
            <v>11090</v>
          </cell>
          <cell r="H464">
            <v>8650</v>
          </cell>
          <cell r="I464">
            <v>186</v>
          </cell>
          <cell r="J464">
            <v>186</v>
          </cell>
        </row>
        <row r="465">
          <cell r="A465" t="str">
            <v>НС-1588107</v>
          </cell>
          <cell r="B465" t="str">
            <v>Водонагреватели электрические накопительные более 20л</v>
          </cell>
          <cell r="C465" t="str">
            <v>Ballu</v>
          </cell>
          <cell r="D465" t="str">
            <v>Водонагреватель Ballu BWH/S 30 Orfeus DH</v>
          </cell>
          <cell r="E465" t="str">
            <v>4660294152227</v>
          </cell>
          <cell r="F465" t="str">
            <v>BWH/S 30 Orfeus DH</v>
          </cell>
          <cell r="G465">
            <v>8790</v>
          </cell>
          <cell r="H465">
            <v>7156</v>
          </cell>
          <cell r="I465" t="str">
            <v/>
          </cell>
          <cell r="J465">
            <v>0</v>
          </cell>
        </row>
        <row r="466">
          <cell r="A466" t="str">
            <v>НС-1121583</v>
          </cell>
          <cell r="B466" t="str">
            <v>Водонагреватели электрические накопительные более 20л</v>
          </cell>
          <cell r="C466" t="str">
            <v>Ballu</v>
          </cell>
          <cell r="D466" t="str">
            <v>Водонагреватель Ballu BWH/S 30 Primex</v>
          </cell>
          <cell r="E466" t="str">
            <v>4610021224345</v>
          </cell>
          <cell r="F466" t="str">
            <v>BWH/S 30 Primex</v>
          </cell>
          <cell r="G466">
            <v>7590</v>
          </cell>
          <cell r="H466">
            <v>5541</v>
          </cell>
          <cell r="I466">
            <v>123</v>
          </cell>
          <cell r="J466">
            <v>123</v>
          </cell>
        </row>
        <row r="467">
          <cell r="A467" t="str">
            <v>НС-1602447</v>
          </cell>
          <cell r="B467" t="str">
            <v>Водонагреватели электрические накопительные более 20л</v>
          </cell>
          <cell r="C467" t="str">
            <v>Ballu</v>
          </cell>
          <cell r="D467" t="str">
            <v>Водонагреватель Ballu BWH/S 30 Rodon SP</v>
          </cell>
          <cell r="E467" t="str">
            <v>4660294227581, 14660294227588, 24660294227585</v>
          </cell>
          <cell r="F467" t="str">
            <v>BWH/S 30 Rodon SP</v>
          </cell>
          <cell r="G467">
            <v>11190</v>
          </cell>
          <cell r="H467">
            <v>8728</v>
          </cell>
          <cell r="I467">
            <v>397</v>
          </cell>
          <cell r="J467">
            <v>397</v>
          </cell>
        </row>
        <row r="468">
          <cell r="A468" t="str">
            <v>НС-1291248</v>
          </cell>
          <cell r="B468" t="str">
            <v>Водонагреватели электрические накопительные более 20л</v>
          </cell>
          <cell r="C468" t="str">
            <v>Ballu</v>
          </cell>
          <cell r="D468" t="str">
            <v>Водонагреватель Ballu BWH/S 30 Shell</v>
          </cell>
          <cell r="E468" t="str">
            <v>4680551102420</v>
          </cell>
          <cell r="F468" t="str">
            <v>BWH/S 30 Shell</v>
          </cell>
          <cell r="G468">
            <v>8990</v>
          </cell>
          <cell r="H468">
            <v>6563</v>
          </cell>
          <cell r="I468">
            <v>1</v>
          </cell>
          <cell r="J468">
            <v>1</v>
          </cell>
        </row>
        <row r="469">
          <cell r="A469" t="str">
            <v>НС-1602423</v>
          </cell>
          <cell r="B469" t="str">
            <v>Водонагреватели электрические накопительные более 20л</v>
          </cell>
          <cell r="C469" t="str">
            <v>Ballu</v>
          </cell>
          <cell r="D469" t="str">
            <v>Водонагреватель Ballu BWH/S 50 Artendo DH</v>
          </cell>
          <cell r="E469" t="str">
            <v>4660294227550</v>
          </cell>
          <cell r="F469" t="str">
            <v>BWH/S 50 Artendo DH</v>
          </cell>
          <cell r="G469">
            <v>17490</v>
          </cell>
          <cell r="H469">
            <v>12593</v>
          </cell>
          <cell r="I469">
            <v>1014</v>
          </cell>
          <cell r="J469">
            <v>1014</v>
          </cell>
        </row>
        <row r="470">
          <cell r="A470" t="str">
            <v>НС-1595179</v>
          </cell>
          <cell r="B470" t="str">
            <v>Водонагреватели электрические накопительные более 20л</v>
          </cell>
          <cell r="C470" t="str">
            <v>Ballu</v>
          </cell>
          <cell r="D470" t="str">
            <v>Водонагреватель Ballu BWH/S 50 Azurro Inverter</v>
          </cell>
          <cell r="E470" t="str">
            <v>4660294188899</v>
          </cell>
          <cell r="F470" t="str">
            <v>BWH/S 50 Azurro Inverter</v>
          </cell>
          <cell r="G470">
            <v>17590</v>
          </cell>
          <cell r="H470">
            <v>12665</v>
          </cell>
          <cell r="I470">
            <v>25</v>
          </cell>
          <cell r="J470">
            <v>25</v>
          </cell>
        </row>
        <row r="471">
          <cell r="A471" t="str">
            <v>НС-1605925</v>
          </cell>
          <cell r="B471" t="str">
            <v>Водонагреватели электрические накопительные более 20л</v>
          </cell>
          <cell r="C471" t="str">
            <v>Ballu</v>
          </cell>
          <cell r="D471" t="str">
            <v>Водонагреватель Ballu BWH/S 50 Cetrion Inox Inverter</v>
          </cell>
          <cell r="E471" t="str">
            <v>4660294238822</v>
          </cell>
          <cell r="F471" t="str">
            <v>BWH/S 50 Cetrion Inox Inv</v>
          </cell>
          <cell r="G471">
            <v>24090</v>
          </cell>
          <cell r="H471">
            <v>17345</v>
          </cell>
          <cell r="I471">
            <v>12</v>
          </cell>
          <cell r="J471">
            <v>12</v>
          </cell>
        </row>
        <row r="472">
          <cell r="A472" t="str">
            <v>НС-1588108</v>
          </cell>
          <cell r="B472" t="str">
            <v>Водонагреватели электрические накопительные более 20л</v>
          </cell>
          <cell r="C472" t="str">
            <v>Ballu</v>
          </cell>
          <cell r="D472" t="str">
            <v>Водонагреватель Ballu BWH/S 50 Legacy</v>
          </cell>
          <cell r="E472" t="str">
            <v>4660294151930</v>
          </cell>
          <cell r="F472" t="str">
            <v>BWH/S 50 Legacy</v>
          </cell>
          <cell r="G472">
            <v>8090</v>
          </cell>
          <cell r="H472">
            <v>6310</v>
          </cell>
          <cell r="I472">
            <v>42</v>
          </cell>
          <cell r="J472">
            <v>42</v>
          </cell>
        </row>
        <row r="473">
          <cell r="A473" t="str">
            <v>НС-1340302</v>
          </cell>
          <cell r="B473" t="str">
            <v>Водонагреватели электрические накопительные более 20л</v>
          </cell>
          <cell r="C473" t="str">
            <v>Ballu</v>
          </cell>
          <cell r="D473" t="str">
            <v>Водонагреватель Ballu BWH/S 50 Level PRO</v>
          </cell>
          <cell r="E473" t="str">
            <v>4680551112535</v>
          </cell>
          <cell r="F473" t="str">
            <v>BWH/S 50 Level PRO</v>
          </cell>
          <cell r="G473">
            <v>13590</v>
          </cell>
          <cell r="H473">
            <v>10600</v>
          </cell>
          <cell r="I473">
            <v>165</v>
          </cell>
          <cell r="J473">
            <v>165</v>
          </cell>
        </row>
        <row r="474">
          <cell r="A474" t="str">
            <v>НС-1588109</v>
          </cell>
          <cell r="B474" t="str">
            <v>Водонагреватели электрические накопительные более 20л</v>
          </cell>
          <cell r="C474" t="str">
            <v>Ballu</v>
          </cell>
          <cell r="D474" t="str">
            <v>Водонагреватель Ballu BWH/S 50 Orfeus DH</v>
          </cell>
          <cell r="E474" t="str">
            <v>4660294152241</v>
          </cell>
          <cell r="F474" t="str">
            <v>BWH/S 50 Orfeus DH</v>
          </cell>
          <cell r="G474">
            <v>10390</v>
          </cell>
          <cell r="H474">
            <v>8604</v>
          </cell>
          <cell r="I474">
            <v>391</v>
          </cell>
          <cell r="J474">
            <v>391</v>
          </cell>
        </row>
        <row r="475">
          <cell r="A475" t="str">
            <v>НС-1121584</v>
          </cell>
          <cell r="B475" t="str">
            <v>Водонагреватели электрические накопительные более 20л</v>
          </cell>
          <cell r="C475" t="str">
            <v>Ballu</v>
          </cell>
          <cell r="D475" t="str">
            <v>Водонагреватель Ballu BWH/S 50 Primex</v>
          </cell>
          <cell r="E475" t="str">
            <v>4610021224352</v>
          </cell>
          <cell r="F475" t="str">
            <v>BWH/S 50 Primex</v>
          </cell>
          <cell r="G475">
            <v>8490</v>
          </cell>
          <cell r="H475">
            <v>6198</v>
          </cell>
          <cell r="I475">
            <v>448</v>
          </cell>
          <cell r="J475">
            <v>448</v>
          </cell>
        </row>
        <row r="476">
          <cell r="A476" t="str">
            <v>НС-1602450</v>
          </cell>
          <cell r="B476" t="str">
            <v>Водонагреватели электрические накопительные более 20л</v>
          </cell>
          <cell r="C476" t="str">
            <v>Ballu</v>
          </cell>
          <cell r="D476" t="str">
            <v>Водонагреватель Ballu BWH/S 50 Rodon SP</v>
          </cell>
          <cell r="E476" t="str">
            <v>4660294227536, 14660294227533, 24660294227530</v>
          </cell>
          <cell r="F476" t="str">
            <v>BWH/S 50 Rodon SP</v>
          </cell>
          <cell r="G476">
            <v>13790</v>
          </cell>
          <cell r="H476">
            <v>10756</v>
          </cell>
          <cell r="I476">
            <v>710</v>
          </cell>
          <cell r="J476">
            <v>710</v>
          </cell>
        </row>
        <row r="477">
          <cell r="A477" t="str">
            <v>НС-1291249</v>
          </cell>
          <cell r="B477" t="str">
            <v>Водонагреватели электрические накопительные более 20л</v>
          </cell>
          <cell r="C477" t="str">
            <v>Ballu</v>
          </cell>
          <cell r="D477" t="str">
            <v>Водонагреватель Ballu BWH/S 50 Shell</v>
          </cell>
          <cell r="E477" t="str">
            <v>4680551102437</v>
          </cell>
          <cell r="F477" t="str">
            <v>BWH/S 50 Shell</v>
          </cell>
          <cell r="G477">
            <v>10590</v>
          </cell>
          <cell r="H477">
            <v>7731</v>
          </cell>
          <cell r="I477" t="str">
            <v/>
          </cell>
          <cell r="J477">
            <v>0</v>
          </cell>
        </row>
        <row r="478">
          <cell r="A478" t="str">
            <v>НС-1602427</v>
          </cell>
          <cell r="B478" t="str">
            <v>Водонагреватели электрические накопительные более 20л</v>
          </cell>
          <cell r="C478" t="str">
            <v>Ballu</v>
          </cell>
          <cell r="D478" t="str">
            <v>Водонагреватель Ballu BWH/S 80 Artendo DH</v>
          </cell>
          <cell r="E478" t="str">
            <v>4660294227567</v>
          </cell>
          <cell r="F478" t="str">
            <v>BWH/S 80 Artendo DH</v>
          </cell>
          <cell r="G478">
            <v>21990</v>
          </cell>
          <cell r="H478">
            <v>15833</v>
          </cell>
          <cell r="I478">
            <v>492</v>
          </cell>
          <cell r="J478">
            <v>492</v>
          </cell>
        </row>
        <row r="479">
          <cell r="A479" t="str">
            <v>НС-1595181</v>
          </cell>
          <cell r="B479" t="str">
            <v>Водонагреватели электрические накопительные более 20л</v>
          </cell>
          <cell r="C479" t="str">
            <v>Ballu</v>
          </cell>
          <cell r="D479" t="str">
            <v>Водонагреватель Ballu BWH/S 80 Azurro Inverter</v>
          </cell>
          <cell r="E479" t="str">
            <v>4660294188752</v>
          </cell>
          <cell r="F479" t="str">
            <v>BWH/S 80 Azurro Inverter</v>
          </cell>
          <cell r="G479">
            <v>21790</v>
          </cell>
          <cell r="H479">
            <v>15689</v>
          </cell>
          <cell r="I479">
            <v>3</v>
          </cell>
          <cell r="J479">
            <v>3</v>
          </cell>
        </row>
        <row r="480">
          <cell r="A480" t="str">
            <v>НС-1605928</v>
          </cell>
          <cell r="B480" t="str">
            <v>Водонагреватели электрические накопительные более 20л</v>
          </cell>
          <cell r="C480" t="str">
            <v>Ballu</v>
          </cell>
          <cell r="D480" t="str">
            <v>Водонагреватель Ballu BWH/S 80 Cetrion Inox Inverter</v>
          </cell>
          <cell r="E480" t="str">
            <v>4660294239133</v>
          </cell>
          <cell r="F480" t="str">
            <v>BWH/S 80 Cetrion Inox Inv</v>
          </cell>
          <cell r="G480">
            <v>28790</v>
          </cell>
          <cell r="H480">
            <v>20729</v>
          </cell>
          <cell r="I480" t="str">
            <v/>
          </cell>
          <cell r="J480">
            <v>0</v>
          </cell>
        </row>
        <row r="481">
          <cell r="A481" t="str">
            <v>НС-1588110</v>
          </cell>
          <cell r="B481" t="str">
            <v>Водонагреватели электрические накопительные более 20л</v>
          </cell>
          <cell r="C481" t="str">
            <v>Ballu</v>
          </cell>
          <cell r="D481" t="str">
            <v>Водонагреватель Ballu BWH/S 80 Legacy</v>
          </cell>
          <cell r="E481" t="str">
            <v>4660294151978</v>
          </cell>
          <cell r="F481" t="str">
            <v>BWH/S 80 Legacy</v>
          </cell>
          <cell r="G481">
            <v>9890</v>
          </cell>
          <cell r="H481">
            <v>7714</v>
          </cell>
          <cell r="I481" t="str">
            <v/>
          </cell>
          <cell r="J481">
            <v>0</v>
          </cell>
        </row>
        <row r="482">
          <cell r="A482" t="str">
            <v>НС-1340303</v>
          </cell>
          <cell r="B482" t="str">
            <v>Водонагреватели электрические накопительные более 20л</v>
          </cell>
          <cell r="C482" t="str">
            <v>Ballu</v>
          </cell>
          <cell r="D482" t="str">
            <v>Водонагреватель Ballu BWH/S 80 Level PRO</v>
          </cell>
          <cell r="E482" t="str">
            <v>4680551112542</v>
          </cell>
          <cell r="F482" t="str">
            <v>BWH/S 80 Level PRO</v>
          </cell>
          <cell r="G482">
            <v>16990</v>
          </cell>
          <cell r="H482">
            <v>13252</v>
          </cell>
          <cell r="I482">
            <v>220</v>
          </cell>
          <cell r="J482">
            <v>220</v>
          </cell>
        </row>
        <row r="483">
          <cell r="A483" t="str">
            <v>НС-1588111</v>
          </cell>
          <cell r="B483" t="str">
            <v>Водонагреватели электрические накопительные более 20л</v>
          </cell>
          <cell r="C483" t="str">
            <v>Ballu</v>
          </cell>
          <cell r="D483" t="str">
            <v>Водонагреватель Ballu BWH/S 80 Orfeus DH</v>
          </cell>
          <cell r="E483" t="str">
            <v>4660294152029</v>
          </cell>
          <cell r="F483" t="str">
            <v>BWH/S 80 Orfeus DH</v>
          </cell>
          <cell r="G483">
            <v>12890</v>
          </cell>
          <cell r="H483">
            <v>10454</v>
          </cell>
          <cell r="I483">
            <v>20</v>
          </cell>
          <cell r="J483">
            <v>20</v>
          </cell>
        </row>
        <row r="484">
          <cell r="A484" t="str">
            <v>НС-1121587</v>
          </cell>
          <cell r="B484" t="str">
            <v>Водонагреватели электрические накопительные более 20л</v>
          </cell>
          <cell r="C484" t="str">
            <v>Ballu</v>
          </cell>
          <cell r="D484" t="str">
            <v>Водонагреватель Ballu BWH/S 80 Primex</v>
          </cell>
          <cell r="E484" t="str">
            <v>4610021224369, 7630520240070</v>
          </cell>
          <cell r="F484" t="str">
            <v>BWH/S 80 Primex</v>
          </cell>
          <cell r="G484">
            <v>10490</v>
          </cell>
          <cell r="H484">
            <v>7658</v>
          </cell>
          <cell r="I484" t="str">
            <v/>
          </cell>
          <cell r="J484">
            <v>0</v>
          </cell>
        </row>
        <row r="485">
          <cell r="A485" t="str">
            <v>НС-1602459</v>
          </cell>
          <cell r="B485" t="str">
            <v>Водонагреватели электрические накопительные более 20л</v>
          </cell>
          <cell r="C485" t="str">
            <v>Ballu</v>
          </cell>
          <cell r="D485" t="str">
            <v>Водонагреватель Ballu BWH/S 80 Rodon SP</v>
          </cell>
          <cell r="E485" t="str">
            <v>4660294227598, 14660294227595, 24660294227592</v>
          </cell>
          <cell r="F485" t="str">
            <v>BWH/S 80 Rodon SP</v>
          </cell>
          <cell r="G485">
            <v>17590</v>
          </cell>
          <cell r="H485">
            <v>13720</v>
          </cell>
          <cell r="I485">
            <v>274</v>
          </cell>
          <cell r="J485">
            <v>274</v>
          </cell>
        </row>
        <row r="486">
          <cell r="A486" t="str">
            <v>НС-1291250</v>
          </cell>
          <cell r="B486" t="str">
            <v>Водонагреватели электрические накопительные более 20л</v>
          </cell>
          <cell r="C486" t="str">
            <v>Ballu</v>
          </cell>
          <cell r="D486" t="str">
            <v>Водонагреватель Ballu BWH/S 80 Shell</v>
          </cell>
          <cell r="E486" t="str">
            <v>4680551102444</v>
          </cell>
          <cell r="F486" t="str">
            <v>BWH/S 80 Shell</v>
          </cell>
          <cell r="G486">
            <v>13390</v>
          </cell>
          <cell r="H486">
            <v>9775</v>
          </cell>
          <cell r="I486" t="str">
            <v/>
          </cell>
          <cell r="J486">
            <v>0</v>
          </cell>
        </row>
        <row r="487">
          <cell r="A487" t="str">
            <v>НС-1007009</v>
          </cell>
          <cell r="B487" t="str">
            <v>Водонагреватели электрические накопительные более 20л</v>
          </cell>
          <cell r="C487" t="str">
            <v>Electrolux</v>
          </cell>
          <cell r="D487" t="str">
            <v>Водонагреватель Electrolux EWH 100 AXIOmatic</v>
          </cell>
          <cell r="E487" t="str">
            <v>7312970200124, 7390000203932, 7381032423139</v>
          </cell>
          <cell r="F487" t="str">
            <v>EWH 100 AXIOmatic</v>
          </cell>
          <cell r="G487">
            <v>20990</v>
          </cell>
          <cell r="H487">
            <v>15323</v>
          </cell>
          <cell r="I487" t="str">
            <v/>
          </cell>
          <cell r="J487">
            <v>0</v>
          </cell>
        </row>
        <row r="488">
          <cell r="A488" t="str">
            <v>НС-1449182</v>
          </cell>
          <cell r="B488" t="str">
            <v>Водонагреватели электрические накопительные более 20л</v>
          </cell>
          <cell r="C488" t="str">
            <v>Electrolux</v>
          </cell>
          <cell r="D488" t="str">
            <v>Водонагреватель Electrolux EWH 100 Centurio IQ 3.0</v>
          </cell>
          <cell r="E488" t="str">
            <v>7390000204588, 7381032402462</v>
          </cell>
          <cell r="F488" t="str">
            <v>EWH 100 Centurio IQ 3.0</v>
          </cell>
          <cell r="G488">
            <v>33590</v>
          </cell>
          <cell r="H488">
            <v>24521</v>
          </cell>
          <cell r="I488" t="str">
            <v/>
          </cell>
          <cell r="J488">
            <v>0</v>
          </cell>
        </row>
        <row r="489">
          <cell r="A489" t="str">
            <v>НС-1449188</v>
          </cell>
          <cell r="B489" t="str">
            <v>Водонагреватели электрические накопительные более 20л</v>
          </cell>
          <cell r="C489" t="str">
            <v>Electrolux</v>
          </cell>
          <cell r="D489" t="str">
            <v>Водонагреватель Electrolux EWH 100 Centurio IQ 3.0 Silver</v>
          </cell>
          <cell r="E489" t="str">
            <v>7390000204625, 7381032402479</v>
          </cell>
          <cell r="F489" t="str">
            <v>EWH 100 Centurio IQ 3.0 Silver</v>
          </cell>
          <cell r="G489">
            <v>35690</v>
          </cell>
          <cell r="H489">
            <v>26054</v>
          </cell>
          <cell r="I489" t="str">
            <v/>
          </cell>
          <cell r="J489">
            <v>0</v>
          </cell>
        </row>
        <row r="490">
          <cell r="A490" t="str">
            <v>НС-1589510</v>
          </cell>
          <cell r="B490" t="str">
            <v>Водонагреватели электрические накопительные более 20л</v>
          </cell>
          <cell r="C490" t="str">
            <v>Electrolux</v>
          </cell>
          <cell r="D490" t="str">
            <v>Водонагреватель Electrolux EWH 100 Centurio IQ Inverter</v>
          </cell>
          <cell r="E490" t="str">
            <v>7381032402110</v>
          </cell>
          <cell r="F490" t="str">
            <v>EWH 100 Centurio IQ Inverter</v>
          </cell>
          <cell r="G490">
            <v>27990</v>
          </cell>
          <cell r="H490">
            <v>21531</v>
          </cell>
          <cell r="I490" t="str">
            <v/>
          </cell>
          <cell r="J490">
            <v>0</v>
          </cell>
        </row>
        <row r="491">
          <cell r="A491" t="str">
            <v>НС-1589511</v>
          </cell>
          <cell r="B491" t="str">
            <v>Водонагреватели электрические накопительные более 20л</v>
          </cell>
          <cell r="C491" t="str">
            <v>Electrolux</v>
          </cell>
          <cell r="D491" t="str">
            <v>Водонагреватель Electrolux EWH 100 Centurio IQ Inverter Silver</v>
          </cell>
          <cell r="E491" t="str">
            <v>7381032402103</v>
          </cell>
          <cell r="F491" t="str">
            <v>EWH 100 Centurio IQ Inverter Silver</v>
          </cell>
          <cell r="G491">
            <v>41290</v>
          </cell>
          <cell r="H491">
            <v>30142</v>
          </cell>
          <cell r="I491" t="str">
            <v/>
          </cell>
          <cell r="J491">
            <v>0</v>
          </cell>
        </row>
        <row r="492">
          <cell r="A492" t="str">
            <v>НС-1181389</v>
          </cell>
          <cell r="B492" t="str">
            <v>Водонагреватели электрические накопительные более 20л</v>
          </cell>
          <cell r="C492" t="str">
            <v>Electrolux</v>
          </cell>
          <cell r="D492" t="str">
            <v>Водонагреватель Electrolux EWH 100 Citadel</v>
          </cell>
          <cell r="E492" t="str">
            <v>7312970202678, 7390000200375, 7381032421968</v>
          </cell>
          <cell r="F492" t="str">
            <v>EWH 100 Citadel</v>
          </cell>
          <cell r="G492">
            <v>26090</v>
          </cell>
          <cell r="H492">
            <v>19046</v>
          </cell>
          <cell r="I492" t="str">
            <v/>
          </cell>
          <cell r="J492">
            <v>0</v>
          </cell>
        </row>
        <row r="493">
          <cell r="A493" t="str">
            <v>НС-1026258</v>
          </cell>
          <cell r="B493" t="str">
            <v>Водонагреватели электрические накопительные более 20л</v>
          </cell>
          <cell r="C493" t="str">
            <v>Electrolux</v>
          </cell>
          <cell r="D493" t="str">
            <v>Водонагреватель Electrolux EWH 100 Formax</v>
          </cell>
          <cell r="E493" t="str">
            <v>7312972127894, 7312972128426, 7390000201808, 7381032420954</v>
          </cell>
          <cell r="F493" t="str">
            <v>EWH 100 Formax</v>
          </cell>
          <cell r="G493">
            <v>26690</v>
          </cell>
          <cell r="H493">
            <v>19484</v>
          </cell>
          <cell r="I493">
            <v>1</v>
          </cell>
          <cell r="J493">
            <v>1</v>
          </cell>
        </row>
        <row r="494">
          <cell r="A494" t="str">
            <v>НС-1026262</v>
          </cell>
          <cell r="B494" t="str">
            <v>Водонагреватели электрические накопительные более 20л</v>
          </cell>
          <cell r="C494" t="str">
            <v>Electrolux</v>
          </cell>
          <cell r="D494" t="str">
            <v>Водонагреватель Electrolux EWH 100 Formax DL</v>
          </cell>
          <cell r="E494" t="str">
            <v>7312972127955, 7312972128433, 7390000201815, 7381032420992</v>
          </cell>
          <cell r="F494" t="str">
            <v>EWH 100 Formax DL</v>
          </cell>
          <cell r="G494">
            <v>27790</v>
          </cell>
          <cell r="H494">
            <v>20287</v>
          </cell>
          <cell r="I494" t="str">
            <v/>
          </cell>
          <cell r="J494">
            <v>0</v>
          </cell>
        </row>
        <row r="495">
          <cell r="A495" t="str">
            <v>НС-1245678</v>
          </cell>
          <cell r="B495" t="str">
            <v>Водонагреватели электрические накопительные более 20л</v>
          </cell>
          <cell r="C495" t="str">
            <v>Electrolux</v>
          </cell>
          <cell r="D495" t="str">
            <v>Водонагреватель Electrolux EWH 100 Gladius 2.0</v>
          </cell>
          <cell r="E495" t="str">
            <v>7312970203545, 7390000201983, 7381032420503</v>
          </cell>
          <cell r="F495" t="str">
            <v>EWH 100 Gladius 2.0</v>
          </cell>
          <cell r="G495">
            <v>29990</v>
          </cell>
          <cell r="H495">
            <v>21893</v>
          </cell>
          <cell r="I495">
            <v>1</v>
          </cell>
          <cell r="J495">
            <v>1</v>
          </cell>
        </row>
        <row r="496">
          <cell r="A496" t="str">
            <v>НС-1439702</v>
          </cell>
          <cell r="B496" t="str">
            <v>Водонагреватели электрические накопительные более 20л</v>
          </cell>
          <cell r="C496" t="str">
            <v>Electrolux</v>
          </cell>
          <cell r="D496" t="str">
            <v>Водонагреватель Electrolux EWH 100 Gladius 2.0 Grafit</v>
          </cell>
          <cell r="E496" t="str">
            <v>7390000204502, 7381032421876</v>
          </cell>
          <cell r="F496" t="str">
            <v>EWH 100 Gladius 2.0 Grafit</v>
          </cell>
          <cell r="G496">
            <v>34190</v>
          </cell>
          <cell r="H496">
            <v>24959</v>
          </cell>
          <cell r="I496" t="str">
            <v/>
          </cell>
          <cell r="J496">
            <v>0</v>
          </cell>
        </row>
        <row r="497">
          <cell r="A497" t="str">
            <v>НС-1595170</v>
          </cell>
          <cell r="B497" t="str">
            <v>Водонагреватели электрические накопительные более 20л</v>
          </cell>
          <cell r="C497" t="str">
            <v>Electrolux</v>
          </cell>
          <cell r="D497" t="str">
            <v>Водонагреватель Electrolux EWH 100 Gladius Inverter</v>
          </cell>
          <cell r="E497" t="str">
            <v>7381032402356</v>
          </cell>
          <cell r="F497" t="str">
            <v>EWH 100 Gladius Inverter</v>
          </cell>
          <cell r="G497">
            <v>34290</v>
          </cell>
          <cell r="H497">
            <v>0</v>
          </cell>
          <cell r="I497" t="str">
            <v/>
          </cell>
          <cell r="J497">
            <v>0</v>
          </cell>
        </row>
        <row r="498">
          <cell r="A498" t="str">
            <v>НС-1595200</v>
          </cell>
          <cell r="B498" t="str">
            <v>Водонагреватели электрические накопительные более 20л</v>
          </cell>
          <cell r="C498" t="str">
            <v>Electrolux</v>
          </cell>
          <cell r="D498" t="str">
            <v>Водонагреватель Electrolux EWH 100 Gladius Inverter Grafit</v>
          </cell>
          <cell r="E498" t="str">
            <v>7381032402394</v>
          </cell>
          <cell r="F498" t="str">
            <v>EWH 100 Gladius Inverter Grafit</v>
          </cell>
          <cell r="G498">
            <v>36590</v>
          </cell>
          <cell r="H498">
            <v>0</v>
          </cell>
          <cell r="I498" t="str">
            <v/>
          </cell>
          <cell r="J498">
            <v>0</v>
          </cell>
        </row>
        <row r="499">
          <cell r="A499" t="str">
            <v>НС-1066373</v>
          </cell>
          <cell r="B499" t="str">
            <v>Водонагреватели электрические накопительные более 20л</v>
          </cell>
          <cell r="C499" t="str">
            <v>Electrolux</v>
          </cell>
          <cell r="D499" t="str">
            <v>Водонагреватель Electrolux EWH 100 Quantum Pro</v>
          </cell>
          <cell r="E499" t="str">
            <v>7312970107133, 4680551011210, 7390000202027, 7381032420909</v>
          </cell>
          <cell r="F499" t="str">
            <v>EWH 100 Quantum Pro</v>
          </cell>
          <cell r="G499">
            <v>13790</v>
          </cell>
          <cell r="H499">
            <v>9629.17</v>
          </cell>
          <cell r="I499" t="str">
            <v/>
          </cell>
          <cell r="J499">
            <v>0</v>
          </cell>
        </row>
        <row r="500">
          <cell r="A500" t="str">
            <v>НС-1589512</v>
          </cell>
          <cell r="B500" t="str">
            <v>Водонагреватели электрические накопительные более 20л</v>
          </cell>
          <cell r="C500" t="str">
            <v>Electrolux</v>
          </cell>
          <cell r="D500" t="str">
            <v>Водонагреватель Electrolux EWH 100 Royal Flash Inverter</v>
          </cell>
          <cell r="E500" t="str">
            <v>7381032402073</v>
          </cell>
          <cell r="F500" t="str">
            <v>EWH 100 Royal Flash Inverter</v>
          </cell>
          <cell r="G500">
            <v>34090</v>
          </cell>
          <cell r="H500">
            <v>23390</v>
          </cell>
          <cell r="I500">
            <v>1</v>
          </cell>
          <cell r="J500">
            <v>1</v>
          </cell>
        </row>
        <row r="501">
          <cell r="A501" t="str">
            <v>НС-1237355</v>
          </cell>
          <cell r="B501" t="str">
            <v>Водонагреватели электрические накопительные более 20л</v>
          </cell>
          <cell r="C501" t="str">
            <v>Electrolux</v>
          </cell>
          <cell r="D501" t="str">
            <v>Водонагреватель Electrolux EWH 100 SmartInverter</v>
          </cell>
          <cell r="E501" t="str">
            <v>7312970203439, 7390000200061, 7381032402271</v>
          </cell>
          <cell r="F501" t="str">
            <v>EWH 100 SmartInverter</v>
          </cell>
          <cell r="G501">
            <v>37890</v>
          </cell>
          <cell r="H501">
            <v>27660</v>
          </cell>
          <cell r="I501" t="str">
            <v/>
          </cell>
          <cell r="J501">
            <v>0</v>
          </cell>
        </row>
        <row r="502">
          <cell r="A502" t="str">
            <v>НС-1428865</v>
          </cell>
          <cell r="B502" t="str">
            <v>Водонагреватели электрические накопительные более 20л</v>
          </cell>
          <cell r="C502" t="str">
            <v>Electrolux</v>
          </cell>
          <cell r="D502" t="str">
            <v>Водонагреватель Electrolux EWH 100 SmartInverter Grafit</v>
          </cell>
          <cell r="E502" t="str">
            <v>7390000204410, 7381032402318</v>
          </cell>
          <cell r="F502" t="str">
            <v>EWH 100 SmartInverter Grafit</v>
          </cell>
          <cell r="G502">
            <v>37990</v>
          </cell>
          <cell r="H502">
            <v>27733</v>
          </cell>
          <cell r="I502" t="str">
            <v/>
          </cell>
          <cell r="J502">
            <v>0</v>
          </cell>
        </row>
        <row r="503">
          <cell r="A503" t="str">
            <v>НС-1351166</v>
          </cell>
          <cell r="B503" t="str">
            <v>Водонагреватели электрические накопительные более 20л</v>
          </cell>
          <cell r="C503" t="str">
            <v>Electrolux</v>
          </cell>
          <cell r="D503" t="str">
            <v>Водонагреватель Electrolux EWH 100 SmartInverter PRO</v>
          </cell>
          <cell r="E503" t="str">
            <v>7312970205839, 7390000201860, 7381032421593</v>
          </cell>
          <cell r="F503" t="str">
            <v>EWH 100 SmartInverter PRO</v>
          </cell>
          <cell r="G503">
            <v>33290</v>
          </cell>
          <cell r="H503">
            <v>24302</v>
          </cell>
          <cell r="I503" t="str">
            <v/>
          </cell>
          <cell r="J503">
            <v>0</v>
          </cell>
        </row>
        <row r="504">
          <cell r="A504" t="str">
            <v>НС-1237185</v>
          </cell>
          <cell r="B504" t="str">
            <v>Водонагреватели электрические накопительные более 20л</v>
          </cell>
          <cell r="C504" t="str">
            <v>Electrolux</v>
          </cell>
          <cell r="D504" t="str">
            <v>Водонагреватель Electrolux EWH 100 Trend</v>
          </cell>
          <cell r="E504" t="str">
            <v>7312970203316, 7390000202102, 7381032424723</v>
          </cell>
          <cell r="F504" t="str">
            <v>EWH 100 Trend</v>
          </cell>
          <cell r="G504">
            <v>13590</v>
          </cell>
          <cell r="H504">
            <v>9601.98</v>
          </cell>
          <cell r="I504" t="str">
            <v/>
          </cell>
          <cell r="J504">
            <v>0</v>
          </cell>
        </row>
        <row r="505">
          <cell r="A505" t="str">
            <v>НС-1008578</v>
          </cell>
          <cell r="B505" t="str">
            <v>Водонагреватели электрические накопительные более 20л</v>
          </cell>
          <cell r="C505" t="str">
            <v>Electrolux</v>
          </cell>
          <cell r="D505" t="str">
            <v>Водонагреватель Electrolux EWH 125 AXIOmatic</v>
          </cell>
          <cell r="E505" t="str">
            <v>7312970200131, 7390000203949, 7381032423122</v>
          </cell>
          <cell r="F505" t="str">
            <v>EWH 125 AXIOmatic</v>
          </cell>
          <cell r="G505">
            <v>24290</v>
          </cell>
          <cell r="H505">
            <v>17732</v>
          </cell>
          <cell r="I505" t="str">
            <v/>
          </cell>
          <cell r="J505">
            <v>0</v>
          </cell>
        </row>
        <row r="506">
          <cell r="A506" t="str">
            <v>НС-1008579</v>
          </cell>
          <cell r="B506" t="str">
            <v>Водонагреватели электрические накопительные более 20л</v>
          </cell>
          <cell r="C506" t="str">
            <v>Electrolux</v>
          </cell>
          <cell r="D506" t="str">
            <v>Водонагреватель Electrolux EWH 150 AXIOmatic</v>
          </cell>
          <cell r="E506" t="str">
            <v>7312970200148, 7390000203956, 7381032423115</v>
          </cell>
          <cell r="F506" t="str">
            <v>EWH 150 AXIOmatic</v>
          </cell>
          <cell r="G506">
            <v>28890</v>
          </cell>
          <cell r="H506">
            <v>21090</v>
          </cell>
          <cell r="I506" t="str">
            <v/>
          </cell>
          <cell r="J506">
            <v>0</v>
          </cell>
        </row>
        <row r="507">
          <cell r="A507" t="str">
            <v>НС-1151209</v>
          </cell>
          <cell r="B507" t="str">
            <v>Водонагреватели электрические накопительные более 20л</v>
          </cell>
          <cell r="C507" t="str">
            <v>Electrolux</v>
          </cell>
          <cell r="D507" t="str">
            <v>Водонагреватель Electrolux EWH 200 AXIOmatic Proff</v>
          </cell>
          <cell r="E507" t="str">
            <v>7312970201657, 7390000201730, 7381032421609</v>
          </cell>
          <cell r="F507" t="str">
            <v>EWH 200 AXIOmatic Proff</v>
          </cell>
          <cell r="G507">
            <v>65990</v>
          </cell>
          <cell r="H507">
            <v>31750.87</v>
          </cell>
          <cell r="I507" t="str">
            <v/>
          </cell>
          <cell r="J507">
            <v>0</v>
          </cell>
        </row>
        <row r="508">
          <cell r="A508" t="str">
            <v>НС-1007008</v>
          </cell>
          <cell r="B508" t="str">
            <v>Водонагреватели электрические накопительные более 20л</v>
          </cell>
          <cell r="C508" t="str">
            <v>Electrolux</v>
          </cell>
          <cell r="D508" t="str">
            <v>Водонагреватель Electrolux EWH 30 AXIOmatic Slim</v>
          </cell>
          <cell r="E508" t="str">
            <v>7312970200155, 7390000203901, 7381032423108</v>
          </cell>
          <cell r="F508" t="str">
            <v>EWH 30 AXIOmatic Slim</v>
          </cell>
          <cell r="G508">
            <v>14690</v>
          </cell>
          <cell r="H508">
            <v>10724</v>
          </cell>
          <cell r="I508" t="str">
            <v/>
          </cell>
          <cell r="J508">
            <v>0</v>
          </cell>
        </row>
        <row r="509">
          <cell r="A509" t="str">
            <v>НС-1449117</v>
          </cell>
          <cell r="B509" t="str">
            <v>Водонагреватели электрические накопительные более 20л</v>
          </cell>
          <cell r="C509" t="str">
            <v>Electrolux</v>
          </cell>
          <cell r="D509" t="str">
            <v>Водонагреватель Electrolux EWH 30 Centurio IQ 3.0</v>
          </cell>
          <cell r="E509" t="str">
            <v>7390000204557, 7381032402400</v>
          </cell>
          <cell r="F509" t="str">
            <v>EWH 30 Centurio IQ 3.0</v>
          </cell>
          <cell r="G509">
            <v>21090</v>
          </cell>
          <cell r="H509">
            <v>15396</v>
          </cell>
          <cell r="I509" t="str">
            <v/>
          </cell>
          <cell r="J509">
            <v>0</v>
          </cell>
        </row>
        <row r="510">
          <cell r="A510" t="str">
            <v>НС-1449183</v>
          </cell>
          <cell r="B510" t="str">
            <v>Водонагреватели электрические накопительные более 20л</v>
          </cell>
          <cell r="C510" t="str">
            <v>Electrolux</v>
          </cell>
          <cell r="D510" t="str">
            <v>Водонагреватель Electrolux EWH 30 Centurio IQ 3.0 Silver</v>
          </cell>
          <cell r="E510" t="str">
            <v>7390000204595, 7381032402448</v>
          </cell>
          <cell r="F510" t="str">
            <v>EWH 30 Centurio IQ 3.0 Silver</v>
          </cell>
          <cell r="G510">
            <v>21290</v>
          </cell>
          <cell r="H510">
            <v>15542</v>
          </cell>
          <cell r="I510" t="str">
            <v/>
          </cell>
          <cell r="J510">
            <v>0</v>
          </cell>
        </row>
        <row r="511">
          <cell r="A511" t="str">
            <v>НС-1589514</v>
          </cell>
          <cell r="B511" t="str">
            <v>Водонагреватели электрические накопительные более 20л</v>
          </cell>
          <cell r="C511" t="str">
            <v>Electrolux</v>
          </cell>
          <cell r="D511" t="str">
            <v>Водонагреватель Electrolux EWH 30 Centurio IQ Inverter</v>
          </cell>
          <cell r="E511" t="str">
            <v>7381032402080</v>
          </cell>
          <cell r="F511" t="str">
            <v>EWH 30 Centurio IQ Inverter</v>
          </cell>
          <cell r="G511">
            <v>16990</v>
          </cell>
          <cell r="H511">
            <v>13069</v>
          </cell>
          <cell r="I511">
            <v>1</v>
          </cell>
          <cell r="J511">
            <v>1</v>
          </cell>
        </row>
        <row r="512">
          <cell r="A512" t="str">
            <v>НС-1181385</v>
          </cell>
          <cell r="B512" t="str">
            <v>Водонагреватели электрические накопительные более 20л</v>
          </cell>
          <cell r="C512" t="str">
            <v>Electrolux</v>
          </cell>
          <cell r="D512" t="str">
            <v>Водонагреватель Electrolux EWH 30 Citadel</v>
          </cell>
          <cell r="E512" t="str">
            <v>7312970202647, 7390000200344, 7381032421937</v>
          </cell>
          <cell r="F512" t="str">
            <v>EWH 30 Citadel</v>
          </cell>
          <cell r="G512">
            <v>14690</v>
          </cell>
          <cell r="H512">
            <v>10724</v>
          </cell>
          <cell r="I512" t="str">
            <v/>
          </cell>
          <cell r="J512">
            <v>0</v>
          </cell>
        </row>
        <row r="513">
          <cell r="A513" t="str">
            <v>НС-1181390</v>
          </cell>
          <cell r="B513" t="str">
            <v>Водонагреватели электрические накопительные более 20л</v>
          </cell>
          <cell r="C513" t="str">
            <v>Electrolux</v>
          </cell>
          <cell r="D513" t="str">
            <v>Водонагреватель Electrolux EWH 30 Citadel H</v>
          </cell>
          <cell r="E513" t="str">
            <v>7312970202685, 7390000200382, 7381032421975</v>
          </cell>
          <cell r="F513" t="str">
            <v>EWH 30 Citadel H</v>
          </cell>
          <cell r="G513">
            <v>15290</v>
          </cell>
          <cell r="H513">
            <v>8190</v>
          </cell>
          <cell r="I513" t="str">
            <v/>
          </cell>
          <cell r="J513">
            <v>0</v>
          </cell>
        </row>
        <row r="514">
          <cell r="A514" t="str">
            <v>НС-1026255</v>
          </cell>
          <cell r="B514" t="str">
            <v>Водонагреватели электрические накопительные более 20л</v>
          </cell>
          <cell r="C514" t="str">
            <v>Electrolux</v>
          </cell>
          <cell r="D514" t="str">
            <v>Водонагреватель Electrolux EWH 30 Formax</v>
          </cell>
          <cell r="E514" t="str">
            <v>7312972128211, 7312972127832, 7390000201747, 7381032420923</v>
          </cell>
          <cell r="F514" t="str">
            <v>EWH 30 Formax</v>
          </cell>
          <cell r="G514">
            <v>16790</v>
          </cell>
          <cell r="H514">
            <v>12257</v>
          </cell>
          <cell r="I514" t="str">
            <v/>
          </cell>
          <cell r="J514">
            <v>0</v>
          </cell>
        </row>
        <row r="515">
          <cell r="A515" t="str">
            <v>НС-1026259</v>
          </cell>
          <cell r="B515" t="str">
            <v>Водонагреватели электрические накопительные более 20л</v>
          </cell>
          <cell r="C515" t="str">
            <v>Electrolux</v>
          </cell>
          <cell r="D515" t="str">
            <v>Водонагреватель Electrolux EWH 30 Formax DL</v>
          </cell>
          <cell r="E515" t="str">
            <v>7312972127849, 7312972128228, 7390000201754, 7381032420961</v>
          </cell>
          <cell r="F515" t="str">
            <v>EWH 30 Formax DL</v>
          </cell>
          <cell r="G515">
            <v>17590</v>
          </cell>
          <cell r="H515">
            <v>12841</v>
          </cell>
          <cell r="I515" t="str">
            <v/>
          </cell>
          <cell r="J515">
            <v>0</v>
          </cell>
        </row>
        <row r="516">
          <cell r="A516" t="str">
            <v>НС-1245671</v>
          </cell>
          <cell r="B516" t="str">
            <v>Водонагреватели электрические накопительные более 20л</v>
          </cell>
          <cell r="C516" t="str">
            <v>Electrolux</v>
          </cell>
          <cell r="D516" t="str">
            <v>Водонагреватель Electrolux EWH 30 Gladius 2.0</v>
          </cell>
          <cell r="E516" t="str">
            <v>7312970203552, 7390000201952, 7381032420473</v>
          </cell>
          <cell r="F516" t="str">
            <v>EWH 30 Gladius 2.0</v>
          </cell>
          <cell r="G516">
            <v>16990</v>
          </cell>
          <cell r="H516">
            <v>12403</v>
          </cell>
          <cell r="I516" t="str">
            <v/>
          </cell>
          <cell r="J516">
            <v>0</v>
          </cell>
        </row>
        <row r="517">
          <cell r="A517" t="str">
            <v>НС-1439699</v>
          </cell>
          <cell r="B517" t="str">
            <v>Водонагреватели электрические накопительные более 20л</v>
          </cell>
          <cell r="C517" t="str">
            <v>Electrolux</v>
          </cell>
          <cell r="D517" t="str">
            <v>Водонагреватель Electrolux EWH 30 Gladius 2.0 Grafit</v>
          </cell>
          <cell r="E517" t="str">
            <v>7390000204472, 7381032421845</v>
          </cell>
          <cell r="F517" t="str">
            <v>EWH 30 Gladius 2.0 Grafit</v>
          </cell>
          <cell r="G517">
            <v>20990</v>
          </cell>
          <cell r="H517">
            <v>15323</v>
          </cell>
          <cell r="I517" t="str">
            <v/>
          </cell>
          <cell r="J517">
            <v>0</v>
          </cell>
        </row>
        <row r="518">
          <cell r="A518" t="str">
            <v>НС-1595166</v>
          </cell>
          <cell r="B518" t="str">
            <v>Водонагреватели электрические накопительные более 20л</v>
          </cell>
          <cell r="C518" t="str">
            <v>Electrolux</v>
          </cell>
          <cell r="D518" t="str">
            <v>Водонагреватель Electrolux EWH 30 Gladius Inverter</v>
          </cell>
          <cell r="E518" t="str">
            <v>7381032402325</v>
          </cell>
          <cell r="F518" t="str">
            <v>EWH 30 Gladius Inverter</v>
          </cell>
          <cell r="G518">
            <v>20090</v>
          </cell>
          <cell r="H518">
            <v>0</v>
          </cell>
          <cell r="I518" t="str">
            <v/>
          </cell>
          <cell r="J518">
            <v>0</v>
          </cell>
        </row>
        <row r="519">
          <cell r="A519" t="str">
            <v>НС-1595173</v>
          </cell>
          <cell r="B519" t="str">
            <v>Водонагреватели электрические накопительные более 20л</v>
          </cell>
          <cell r="C519" t="str">
            <v>Electrolux</v>
          </cell>
          <cell r="D519" t="str">
            <v>Водонагреватель Electrolux EWH 30 Gladius Inverter Grafit</v>
          </cell>
          <cell r="E519" t="str">
            <v>7381032402363</v>
          </cell>
          <cell r="F519" t="str">
            <v>EWH 30 Gladius Inverter Grafit</v>
          </cell>
          <cell r="G519">
            <v>22490</v>
          </cell>
          <cell r="H519">
            <v>0</v>
          </cell>
          <cell r="I519" t="str">
            <v/>
          </cell>
          <cell r="J519">
            <v>0</v>
          </cell>
        </row>
        <row r="520">
          <cell r="A520" t="str">
            <v>НС-1066370</v>
          </cell>
          <cell r="B520" t="str">
            <v>Водонагреватели электрические накопительные более 20л</v>
          </cell>
          <cell r="C520" t="str">
            <v>Electrolux</v>
          </cell>
          <cell r="D520" t="str">
            <v>Водонагреватель Electrolux EWH 30 Quantum Pro</v>
          </cell>
          <cell r="E520" t="str">
            <v>7312970107102, 4680551011227, 7390000201990, 7381032420879</v>
          </cell>
          <cell r="F520" t="str">
            <v>EWH 30 Quantum Pro</v>
          </cell>
          <cell r="G520">
            <v>8690</v>
          </cell>
          <cell r="H520">
            <v>5441.61</v>
          </cell>
          <cell r="I520" t="str">
            <v/>
          </cell>
          <cell r="J520">
            <v>0</v>
          </cell>
        </row>
        <row r="521">
          <cell r="A521" t="str">
            <v>НС-1589516</v>
          </cell>
          <cell r="B521" t="str">
            <v>Водонагреватели электрические накопительные более 20л</v>
          </cell>
          <cell r="C521" t="str">
            <v>Electrolux</v>
          </cell>
          <cell r="D521" t="str">
            <v>Водонагреватель Electrolux EWH 30 Royal Flash Inverter</v>
          </cell>
          <cell r="E521" t="str">
            <v>7381032402035</v>
          </cell>
          <cell r="F521" t="str">
            <v>EWH 30 Royal Flash Inverter</v>
          </cell>
          <cell r="G521">
            <v>21590</v>
          </cell>
          <cell r="H521">
            <v>13290</v>
          </cell>
          <cell r="I521" t="str">
            <v/>
          </cell>
          <cell r="J521">
            <v>0</v>
          </cell>
        </row>
        <row r="522">
          <cell r="A522" t="str">
            <v>НС-1237351</v>
          </cell>
          <cell r="B522" t="str">
            <v>Водонагреватели электрические накопительные более 20л</v>
          </cell>
          <cell r="C522" t="str">
            <v>Electrolux</v>
          </cell>
          <cell r="D522" t="str">
            <v>Водонагреватель Electrolux EWH 30 SmartInverter</v>
          </cell>
          <cell r="E522" t="str">
            <v>7312970203408, 7390000200030, 7381032402240</v>
          </cell>
          <cell r="F522" t="str">
            <v>EWH 30 SmartInverter</v>
          </cell>
          <cell r="G522">
            <v>24690</v>
          </cell>
          <cell r="H522">
            <v>18024</v>
          </cell>
          <cell r="I522" t="str">
            <v/>
          </cell>
          <cell r="J522">
            <v>0</v>
          </cell>
        </row>
        <row r="523">
          <cell r="A523" t="str">
            <v>НС-1428860</v>
          </cell>
          <cell r="B523" t="str">
            <v>Водонагреватели электрические накопительные более 20л</v>
          </cell>
          <cell r="C523" t="str">
            <v>Electrolux</v>
          </cell>
          <cell r="D523" t="str">
            <v>Водонагреватель Electrolux EWH 30 SmartInverter Grafit</v>
          </cell>
          <cell r="E523" t="str">
            <v>7390000204380, 7381032402288</v>
          </cell>
          <cell r="F523" t="str">
            <v>EWH 30 SmartInverter Grafit</v>
          </cell>
          <cell r="G523">
            <v>26290</v>
          </cell>
          <cell r="H523">
            <v>19192</v>
          </cell>
          <cell r="I523" t="str">
            <v/>
          </cell>
          <cell r="J523">
            <v>0</v>
          </cell>
        </row>
        <row r="524">
          <cell r="A524" t="str">
            <v>НС-1351162</v>
          </cell>
          <cell r="B524" t="str">
            <v>Водонагреватели электрические накопительные более 20л</v>
          </cell>
          <cell r="C524" t="str">
            <v>Electrolux</v>
          </cell>
          <cell r="D524" t="str">
            <v>Водонагреватель Electrolux EWH 30 SmartInverter PRO</v>
          </cell>
          <cell r="E524" t="str">
            <v>7312970205808, 7390000201884, 7381032421562</v>
          </cell>
          <cell r="F524" t="str">
            <v>EWH 30 SmartInverter PRO</v>
          </cell>
          <cell r="G524">
            <v>20990</v>
          </cell>
          <cell r="H524">
            <v>15323</v>
          </cell>
          <cell r="I524" t="str">
            <v/>
          </cell>
          <cell r="J524">
            <v>0</v>
          </cell>
        </row>
        <row r="525">
          <cell r="A525" t="str">
            <v>НС-1237181</v>
          </cell>
          <cell r="B525" t="str">
            <v>Водонагреватели электрические накопительные более 20л</v>
          </cell>
          <cell r="C525" t="str">
            <v>Electrolux</v>
          </cell>
          <cell r="D525" t="str">
            <v>Водонагреватель Electrolux EWH 30 Trend</v>
          </cell>
          <cell r="E525" t="str">
            <v>7312970203286, 7390000202072, 7381032424693</v>
          </cell>
          <cell r="F525" t="str">
            <v>EWH 30 Trend</v>
          </cell>
          <cell r="G525">
            <v>8490</v>
          </cell>
          <cell r="H525">
            <v>5310.76</v>
          </cell>
          <cell r="I525" t="str">
            <v/>
          </cell>
          <cell r="J525">
            <v>0</v>
          </cell>
        </row>
        <row r="526">
          <cell r="A526" t="str">
            <v>НС-1007011</v>
          </cell>
          <cell r="B526" t="str">
            <v>Водонагреватели электрические накопительные более 20л</v>
          </cell>
          <cell r="C526" t="str">
            <v>Electrolux</v>
          </cell>
          <cell r="D526" t="str">
            <v>Водонагреватель Electrolux EWH 50 AXIOmatic Slim</v>
          </cell>
          <cell r="E526" t="str">
            <v>7312970200162, 7390000203918, 7381032423092</v>
          </cell>
          <cell r="F526" t="str">
            <v>EWH 50 AXIOmatic Slim</v>
          </cell>
          <cell r="G526">
            <v>15490</v>
          </cell>
          <cell r="H526">
            <v>11308</v>
          </cell>
          <cell r="I526" t="str">
            <v/>
          </cell>
          <cell r="J526">
            <v>0</v>
          </cell>
        </row>
        <row r="527">
          <cell r="A527" t="str">
            <v>НС-1449171</v>
          </cell>
          <cell r="B527" t="str">
            <v>Водонагреватели электрические накопительные более 20л</v>
          </cell>
          <cell r="C527" t="str">
            <v>Electrolux</v>
          </cell>
          <cell r="D527" t="str">
            <v>Водонагреватель Electrolux EWH 50 Centurio IQ 3.0</v>
          </cell>
          <cell r="E527" t="str">
            <v>7390000204564, 7381032402417</v>
          </cell>
          <cell r="F527" t="str">
            <v>EWH 50 Centurio IQ 3.0</v>
          </cell>
          <cell r="G527">
            <v>23390</v>
          </cell>
          <cell r="H527">
            <v>17075</v>
          </cell>
          <cell r="I527" t="str">
            <v/>
          </cell>
          <cell r="J527">
            <v>0</v>
          </cell>
        </row>
        <row r="528">
          <cell r="A528" t="str">
            <v>НС-1449184</v>
          </cell>
          <cell r="B528" t="str">
            <v>Водонагреватели электрические накопительные более 20л</v>
          </cell>
          <cell r="C528" t="str">
            <v>Electrolux</v>
          </cell>
          <cell r="D528" t="str">
            <v>Водонагреватель Electrolux EWH 50 Centurio IQ 3.0 Silver</v>
          </cell>
          <cell r="E528" t="str">
            <v>7390000204601, 7381032402455</v>
          </cell>
          <cell r="F528" t="str">
            <v>EWH 50 Centurio IQ 3.0 Silver</v>
          </cell>
          <cell r="G528">
            <v>25590</v>
          </cell>
          <cell r="H528">
            <v>18681</v>
          </cell>
          <cell r="I528" t="str">
            <v/>
          </cell>
          <cell r="J528">
            <v>0</v>
          </cell>
        </row>
        <row r="529">
          <cell r="A529" t="str">
            <v>НС-1589518</v>
          </cell>
          <cell r="B529" t="str">
            <v>Водонагреватели электрические накопительные более 20л</v>
          </cell>
          <cell r="C529" t="str">
            <v>Electrolux</v>
          </cell>
          <cell r="D529" t="str">
            <v>Водонагреватель Electrolux EWH 50 Centurio IQ Inverter</v>
          </cell>
          <cell r="E529" t="str">
            <v>7381032402134</v>
          </cell>
          <cell r="F529" t="str">
            <v>EWH 50 Centurio IQ Inverter</v>
          </cell>
          <cell r="G529">
            <v>18990</v>
          </cell>
          <cell r="H529">
            <v>14608</v>
          </cell>
          <cell r="I529">
            <v>1</v>
          </cell>
          <cell r="J529">
            <v>1</v>
          </cell>
        </row>
        <row r="530">
          <cell r="A530" t="str">
            <v>НС-1589519</v>
          </cell>
          <cell r="B530" t="str">
            <v>Водонагреватели электрические накопительные более 20л</v>
          </cell>
          <cell r="C530" t="str">
            <v>Electrolux</v>
          </cell>
          <cell r="D530" t="str">
            <v>Водонагреватель Electrolux EWH 50 Centurio IQ Inverter Silver</v>
          </cell>
          <cell r="E530" t="str">
            <v>7381032402158</v>
          </cell>
          <cell r="F530" t="str">
            <v>EWH 50 Centurio IQ Inverter Silver</v>
          </cell>
          <cell r="G530">
            <v>29590</v>
          </cell>
          <cell r="H530">
            <v>21601</v>
          </cell>
          <cell r="I530" t="str">
            <v/>
          </cell>
          <cell r="J530">
            <v>0</v>
          </cell>
        </row>
        <row r="531">
          <cell r="A531" t="str">
            <v>НС-1181387</v>
          </cell>
          <cell r="B531" t="str">
            <v>Водонагреватели электрические накопительные более 20л</v>
          </cell>
          <cell r="C531" t="str">
            <v>Electrolux</v>
          </cell>
          <cell r="D531" t="str">
            <v>Водонагреватель Electrolux EWH 50 Citadel</v>
          </cell>
          <cell r="E531" t="str">
            <v>7312970202654, 7390000200351, 7381032421944</v>
          </cell>
          <cell r="F531" t="str">
            <v>EWH 50 Citadel</v>
          </cell>
          <cell r="G531">
            <v>18490</v>
          </cell>
          <cell r="H531">
            <v>13498</v>
          </cell>
          <cell r="I531" t="str">
            <v/>
          </cell>
          <cell r="J531">
            <v>0</v>
          </cell>
        </row>
        <row r="532">
          <cell r="A532" t="str">
            <v>НС-1181391</v>
          </cell>
          <cell r="B532" t="str">
            <v>Водонагреватели электрические накопительные более 20л</v>
          </cell>
          <cell r="C532" t="str">
            <v>Electrolux</v>
          </cell>
          <cell r="D532" t="str">
            <v>Водонагреватель Electrolux EWH 50 Citadel H</v>
          </cell>
          <cell r="E532" t="str">
            <v>7312970202692, 7390000200399, 7381032421982</v>
          </cell>
          <cell r="F532" t="str">
            <v>EWH 50 Citadel H</v>
          </cell>
          <cell r="G532">
            <v>18990</v>
          </cell>
          <cell r="H532">
            <v>9686</v>
          </cell>
          <cell r="I532" t="str">
            <v/>
          </cell>
          <cell r="J532">
            <v>0</v>
          </cell>
        </row>
        <row r="533">
          <cell r="A533" t="str">
            <v>НС-1026256</v>
          </cell>
          <cell r="B533" t="str">
            <v>Водонагреватели электрические накопительные более 20л</v>
          </cell>
          <cell r="C533" t="str">
            <v>Electrolux</v>
          </cell>
          <cell r="D533" t="str">
            <v>Водонагреватель Electrolux EWH 50 Formax</v>
          </cell>
          <cell r="E533" t="str">
            <v>7312972128235, 7312972127856, 7390000201761, 7381032420930</v>
          </cell>
          <cell r="F533" t="str">
            <v>EWH 50 Formax</v>
          </cell>
          <cell r="G533">
            <v>19990</v>
          </cell>
          <cell r="H533">
            <v>14593</v>
          </cell>
          <cell r="I533" t="str">
            <v/>
          </cell>
          <cell r="J533">
            <v>0</v>
          </cell>
        </row>
        <row r="534">
          <cell r="A534" t="str">
            <v>НС-1026260</v>
          </cell>
          <cell r="B534" t="str">
            <v>Водонагреватели электрические накопительные более 20л</v>
          </cell>
          <cell r="C534" t="str">
            <v>Electrolux</v>
          </cell>
          <cell r="D534" t="str">
            <v>Водонагреватель Electrolux EWH 50 Formax DL</v>
          </cell>
          <cell r="E534" t="str">
            <v>7312972127863, 7312972128242, 7390000201778, 7381032420978</v>
          </cell>
          <cell r="F534" t="str">
            <v>EWH 50 Formax DL</v>
          </cell>
          <cell r="G534">
            <v>21090</v>
          </cell>
          <cell r="H534">
            <v>15396</v>
          </cell>
          <cell r="I534" t="str">
            <v/>
          </cell>
          <cell r="J534">
            <v>0</v>
          </cell>
        </row>
        <row r="535">
          <cell r="A535" t="str">
            <v>НС-1245673</v>
          </cell>
          <cell r="B535" t="str">
            <v>Водонагреватели электрические накопительные более 20л</v>
          </cell>
          <cell r="C535" t="str">
            <v>Electrolux</v>
          </cell>
          <cell r="D535" t="str">
            <v>Водонагреватель Electrolux EWH 50 Gladius 2.0</v>
          </cell>
          <cell r="E535" t="str">
            <v>7312970203521, 7312970204160, 7390000201969, 7381032420480</v>
          </cell>
          <cell r="F535" t="str">
            <v>EWH 50 Gladius 2.0</v>
          </cell>
          <cell r="G535">
            <v>19990</v>
          </cell>
          <cell r="H535">
            <v>14593</v>
          </cell>
          <cell r="I535" t="str">
            <v/>
          </cell>
          <cell r="J535">
            <v>0</v>
          </cell>
        </row>
        <row r="536">
          <cell r="A536" t="str">
            <v>НС-1439700</v>
          </cell>
          <cell r="B536" t="str">
            <v>Водонагреватели электрические накопительные более 20л</v>
          </cell>
          <cell r="C536" t="str">
            <v>Electrolux</v>
          </cell>
          <cell r="D536" t="str">
            <v>Водонагреватель Electrolux EWH 50 Gladius 2.0 Grafit</v>
          </cell>
          <cell r="E536" t="str">
            <v>7390000204489, 7381032421852</v>
          </cell>
          <cell r="F536" t="str">
            <v>EWH 50 Gladius 2.0 Grafit</v>
          </cell>
          <cell r="G536">
            <v>24590</v>
          </cell>
          <cell r="H536">
            <v>17951</v>
          </cell>
          <cell r="I536" t="str">
            <v/>
          </cell>
          <cell r="J536">
            <v>0</v>
          </cell>
        </row>
        <row r="537">
          <cell r="A537" t="str">
            <v>НС-1595167</v>
          </cell>
          <cell r="B537" t="str">
            <v>Водонагреватели электрические накопительные более 20л</v>
          </cell>
          <cell r="C537" t="str">
            <v>Electrolux</v>
          </cell>
          <cell r="D537" t="str">
            <v>Водонагреватель Electrolux EWH 50 Gladius Inverter</v>
          </cell>
          <cell r="E537" t="str">
            <v>7381032402332</v>
          </cell>
          <cell r="F537" t="str">
            <v>EWH 50 Gladius Inverter</v>
          </cell>
          <cell r="G537">
            <v>24090</v>
          </cell>
          <cell r="H537">
            <v>0</v>
          </cell>
          <cell r="I537" t="str">
            <v/>
          </cell>
          <cell r="J537">
            <v>0</v>
          </cell>
        </row>
        <row r="538">
          <cell r="A538" t="str">
            <v>НС-1595174</v>
          </cell>
          <cell r="B538" t="str">
            <v>Водонагреватели электрические накопительные более 20л</v>
          </cell>
          <cell r="C538" t="str">
            <v>Electrolux</v>
          </cell>
          <cell r="D538" t="str">
            <v>Водонагреватель Electrolux EWH 50 Gladius Inverter Grafit</v>
          </cell>
          <cell r="E538" t="str">
            <v>7381032402370</v>
          </cell>
          <cell r="F538" t="str">
            <v>EWH 50 Gladius Inverter Grafit</v>
          </cell>
          <cell r="G538">
            <v>26290</v>
          </cell>
          <cell r="H538">
            <v>0</v>
          </cell>
          <cell r="I538" t="str">
            <v/>
          </cell>
          <cell r="J538">
            <v>0</v>
          </cell>
        </row>
        <row r="539">
          <cell r="A539" t="str">
            <v>НС-1066371</v>
          </cell>
          <cell r="B539" t="str">
            <v>Водонагреватели электрические накопительные более 20л</v>
          </cell>
          <cell r="C539" t="str">
            <v>Electrolux</v>
          </cell>
          <cell r="D539" t="str">
            <v>Водонагреватель Electrolux EWH 50 Quantum Pro</v>
          </cell>
          <cell r="E539" t="str">
            <v>7312970107119, 4680551011234, 7390000202003, 7381032420886</v>
          </cell>
          <cell r="F539" t="str">
            <v>EWH 50 Quantum Pro</v>
          </cell>
          <cell r="G539">
            <v>9790</v>
          </cell>
          <cell r="H539">
            <v>6864.68</v>
          </cell>
          <cell r="I539">
            <v>1</v>
          </cell>
          <cell r="J539">
            <v>1</v>
          </cell>
        </row>
        <row r="540">
          <cell r="A540" t="str">
            <v>НС-1589520</v>
          </cell>
          <cell r="B540" t="str">
            <v>Водонагреватели электрические накопительные более 20л</v>
          </cell>
          <cell r="C540" t="str">
            <v>Electrolux</v>
          </cell>
          <cell r="D540" t="str">
            <v>Водонагреватель Electrolux EWH 50 Royal Flash Inverter</v>
          </cell>
          <cell r="E540" t="str">
            <v>7381032402011</v>
          </cell>
          <cell r="F540" t="str">
            <v>EWH 50 Royal Flash Inverter</v>
          </cell>
          <cell r="G540">
            <v>23790</v>
          </cell>
          <cell r="H540">
            <v>15990</v>
          </cell>
          <cell r="I540" t="str">
            <v/>
          </cell>
          <cell r="J540">
            <v>0</v>
          </cell>
        </row>
        <row r="541">
          <cell r="A541" t="str">
            <v>НС-1237353</v>
          </cell>
          <cell r="B541" t="str">
            <v>Водонагреватели электрические накопительные более 20л</v>
          </cell>
          <cell r="C541" t="str">
            <v>Electrolux</v>
          </cell>
          <cell r="D541" t="str">
            <v>Водонагреватель Electrolux EWH 50 SmartInverter</v>
          </cell>
          <cell r="E541" t="str">
            <v>7312970203415, 7390000200047, 7381032402257</v>
          </cell>
          <cell r="F541" t="str">
            <v>EWH 50 SmartInverter</v>
          </cell>
          <cell r="G541">
            <v>28490</v>
          </cell>
          <cell r="H541">
            <v>20798</v>
          </cell>
          <cell r="I541" t="str">
            <v/>
          </cell>
          <cell r="J541">
            <v>0</v>
          </cell>
        </row>
        <row r="542">
          <cell r="A542" t="str">
            <v>НС-1428862</v>
          </cell>
          <cell r="B542" t="str">
            <v>Водонагреватели электрические накопительные более 20л</v>
          </cell>
          <cell r="C542" t="str">
            <v>Electrolux</v>
          </cell>
          <cell r="D542" t="str">
            <v>Водонагреватель Electrolux EWH 50 SmartInverter Grafit</v>
          </cell>
          <cell r="E542" t="str">
            <v>7390000204397, 7381032402295</v>
          </cell>
          <cell r="F542" t="str">
            <v>EWH 50 SmartInverter Grafit</v>
          </cell>
          <cell r="G542">
            <v>30190</v>
          </cell>
          <cell r="H542">
            <v>22039</v>
          </cell>
          <cell r="I542" t="str">
            <v/>
          </cell>
          <cell r="J542">
            <v>0</v>
          </cell>
        </row>
        <row r="543">
          <cell r="A543" t="str">
            <v>НС-1351163</v>
          </cell>
          <cell r="B543" t="str">
            <v>Водонагреватели электрические накопительные более 20л</v>
          </cell>
          <cell r="C543" t="str">
            <v>Electrolux</v>
          </cell>
          <cell r="D543" t="str">
            <v>Водонагреватель Electrolux EWH 50 SmartInverter PRO</v>
          </cell>
          <cell r="E543" t="str">
            <v>7312970205815, 7390000201891, 7381032421579</v>
          </cell>
          <cell r="F543" t="str">
            <v>EWH 50 SmartInverter PRO</v>
          </cell>
          <cell r="G543">
            <v>24490</v>
          </cell>
          <cell r="H543">
            <v>17878</v>
          </cell>
          <cell r="I543" t="str">
            <v/>
          </cell>
          <cell r="J543">
            <v>0</v>
          </cell>
        </row>
        <row r="544">
          <cell r="A544" t="str">
            <v>НС-1237183</v>
          </cell>
          <cell r="B544" t="str">
            <v>Водонагреватели электрические накопительные более 20л</v>
          </cell>
          <cell r="C544" t="str">
            <v>Electrolux</v>
          </cell>
          <cell r="D544" t="str">
            <v>Водонагреватель Electrolux EWH 50 Trend</v>
          </cell>
          <cell r="E544" t="str">
            <v>7312970203293, 7390000202089, 7381032424709</v>
          </cell>
          <cell r="F544" t="str">
            <v>EWH 50 Trend</v>
          </cell>
          <cell r="G544">
            <v>9390</v>
          </cell>
          <cell r="H544">
            <v>6155.89</v>
          </cell>
          <cell r="I544" t="str">
            <v/>
          </cell>
          <cell r="J544">
            <v>0</v>
          </cell>
        </row>
        <row r="545">
          <cell r="A545" t="str">
            <v>НС-1007010</v>
          </cell>
          <cell r="B545" t="str">
            <v>Водонагреватели электрические накопительные более 20л</v>
          </cell>
          <cell r="C545" t="str">
            <v>Electrolux</v>
          </cell>
          <cell r="D545" t="str">
            <v>Водонагреватель Electrolux EWH 80 AXIOmatic</v>
          </cell>
          <cell r="E545" t="str">
            <v>7312970200117, 7390000203925, 7381032423085</v>
          </cell>
          <cell r="F545" t="str">
            <v>EWH 80 AXIOmatic</v>
          </cell>
          <cell r="G545">
            <v>18390</v>
          </cell>
          <cell r="H545">
            <v>13425</v>
          </cell>
          <cell r="I545" t="str">
            <v/>
          </cell>
          <cell r="J545">
            <v>0</v>
          </cell>
        </row>
        <row r="546">
          <cell r="A546" t="str">
            <v>НС-1449178</v>
          </cell>
          <cell r="B546" t="str">
            <v>Водонагреватели электрические накопительные более 20л</v>
          </cell>
          <cell r="C546" t="str">
            <v>Electrolux</v>
          </cell>
          <cell r="D546" t="str">
            <v>Водонагреватель Electrolux EWH 80 Centurio IQ 3.0</v>
          </cell>
          <cell r="E546" t="str">
            <v>7390000204571, 7381032402424</v>
          </cell>
          <cell r="F546" t="str">
            <v>EWH 80 Centurio IQ 3.0</v>
          </cell>
          <cell r="G546">
            <v>28390</v>
          </cell>
          <cell r="H546">
            <v>20725</v>
          </cell>
          <cell r="I546" t="str">
            <v/>
          </cell>
          <cell r="J546">
            <v>0</v>
          </cell>
        </row>
        <row r="547">
          <cell r="A547" t="str">
            <v>НС-1449186</v>
          </cell>
          <cell r="B547" t="str">
            <v>Водонагреватели электрические накопительные более 20л</v>
          </cell>
          <cell r="C547" t="str">
            <v>Electrolux</v>
          </cell>
          <cell r="D547" t="str">
            <v>Водонагреватель Electrolux EWH 80 Centurio IQ 3.0 Silver</v>
          </cell>
          <cell r="E547" t="str">
            <v>7390000204618, 7381032402431</v>
          </cell>
          <cell r="F547" t="str">
            <v>EWH 80 Centurio IQ 3.0 Silver</v>
          </cell>
          <cell r="G547">
            <v>30590</v>
          </cell>
          <cell r="H547">
            <v>22331</v>
          </cell>
          <cell r="I547" t="str">
            <v/>
          </cell>
          <cell r="J547">
            <v>0</v>
          </cell>
        </row>
        <row r="548">
          <cell r="A548" t="str">
            <v>НС-1589522</v>
          </cell>
          <cell r="B548" t="str">
            <v>Водонагреватели электрические накопительные более 20л</v>
          </cell>
          <cell r="C548" t="str">
            <v>Electrolux</v>
          </cell>
          <cell r="D548" t="str">
            <v>Водонагреватель Electrolux EWH 80 Centurio IQ Inverter</v>
          </cell>
          <cell r="E548" t="str">
            <v>7381032402097</v>
          </cell>
          <cell r="F548" t="str">
            <v>EWH 80 Centurio IQ Inverter</v>
          </cell>
          <cell r="G548">
            <v>23990</v>
          </cell>
          <cell r="H548">
            <v>18454</v>
          </cell>
          <cell r="I548" t="str">
            <v/>
          </cell>
          <cell r="J548">
            <v>0</v>
          </cell>
        </row>
        <row r="549">
          <cell r="A549" t="str">
            <v>НС-1181388</v>
          </cell>
          <cell r="B549" t="str">
            <v>Водонагреватели электрические накопительные более 20л</v>
          </cell>
          <cell r="C549" t="str">
            <v>Electrolux</v>
          </cell>
          <cell r="D549" t="str">
            <v>Водонагреватель Electrolux EWH 80 Citadel</v>
          </cell>
          <cell r="E549" t="str">
            <v>7312970202661, 7390000200368, 7381032421951</v>
          </cell>
          <cell r="F549" t="str">
            <v>EWH 80 Citadel</v>
          </cell>
          <cell r="G549">
            <v>22890</v>
          </cell>
          <cell r="H549">
            <v>16710</v>
          </cell>
          <cell r="I549" t="str">
            <v/>
          </cell>
          <cell r="J549">
            <v>0</v>
          </cell>
        </row>
        <row r="550">
          <cell r="A550" t="str">
            <v>НС-1026257</v>
          </cell>
          <cell r="B550" t="str">
            <v>Водонагреватели электрические накопительные более 20л</v>
          </cell>
          <cell r="C550" t="str">
            <v>Electrolux</v>
          </cell>
          <cell r="D550" t="str">
            <v>Водонагреватель Electrolux EWH 80 Formax</v>
          </cell>
          <cell r="E550" t="str">
            <v>7312972127870, 7312972128402, 7390000201785, 7381032420947</v>
          </cell>
          <cell r="F550" t="str">
            <v>EWH 80 Formax</v>
          </cell>
          <cell r="G550">
            <v>22990</v>
          </cell>
          <cell r="H550">
            <v>16783</v>
          </cell>
          <cell r="I550" t="str">
            <v/>
          </cell>
          <cell r="J550">
            <v>0</v>
          </cell>
        </row>
        <row r="551">
          <cell r="A551" t="str">
            <v>НС-1026261</v>
          </cell>
          <cell r="B551" t="str">
            <v>Водонагреватели электрические накопительные более 20л</v>
          </cell>
          <cell r="C551" t="str">
            <v>Electrolux</v>
          </cell>
          <cell r="D551" t="str">
            <v>Водонагреватель Electrolux EWH 80 Formax DL</v>
          </cell>
          <cell r="E551" t="str">
            <v>7312972127887, 7312972128419, 7390000201792, 7381032420985</v>
          </cell>
          <cell r="F551" t="str">
            <v>EWH 80 Formax DL</v>
          </cell>
          <cell r="G551">
            <v>24090</v>
          </cell>
          <cell r="H551">
            <v>17586</v>
          </cell>
          <cell r="I551" t="str">
            <v/>
          </cell>
          <cell r="J551">
            <v>0</v>
          </cell>
        </row>
        <row r="552">
          <cell r="A552" t="str">
            <v>НС-1245676</v>
          </cell>
          <cell r="B552" t="str">
            <v>Водонагреватели электрические накопительные более 20л</v>
          </cell>
          <cell r="C552" t="str">
            <v>Electrolux</v>
          </cell>
          <cell r="D552" t="str">
            <v>Водонагреватель Electrolux EWH 80 Gladius 2.0</v>
          </cell>
          <cell r="E552" t="str">
            <v>7312970203538, 7390000201976, 7381032420497</v>
          </cell>
          <cell r="F552" t="str">
            <v>EWH 80 Gladius 2.0</v>
          </cell>
          <cell r="G552">
            <v>24990</v>
          </cell>
          <cell r="H552">
            <v>18243</v>
          </cell>
          <cell r="I552" t="str">
            <v/>
          </cell>
          <cell r="J552">
            <v>0</v>
          </cell>
        </row>
        <row r="553">
          <cell r="A553" t="str">
            <v>НС-1439701</v>
          </cell>
          <cell r="B553" t="str">
            <v>Водонагреватели электрические накопительные более 20л</v>
          </cell>
          <cell r="C553" t="str">
            <v>Electrolux</v>
          </cell>
          <cell r="D553" t="str">
            <v>Водонагреватель Electrolux EWH 80 Gladius 2.0 Grafit</v>
          </cell>
          <cell r="E553" t="str">
            <v>7390000204496, 7381032421869</v>
          </cell>
          <cell r="F553" t="str">
            <v>EWH 80 Gladius 2.0 Grafit</v>
          </cell>
          <cell r="G553">
            <v>27890</v>
          </cell>
          <cell r="H553">
            <v>20360</v>
          </cell>
          <cell r="I553" t="str">
            <v/>
          </cell>
          <cell r="J553">
            <v>0</v>
          </cell>
        </row>
        <row r="554">
          <cell r="A554" t="str">
            <v>НС-1595168</v>
          </cell>
          <cell r="B554" t="str">
            <v>Водонагреватели электрические накопительные более 20л</v>
          </cell>
          <cell r="C554" t="str">
            <v>Electrolux</v>
          </cell>
          <cell r="D554" t="str">
            <v>Водонагреватель Electrolux EWH 80 Gladius Inverter</v>
          </cell>
          <cell r="E554" t="str">
            <v>7381032402349</v>
          </cell>
          <cell r="F554" t="str">
            <v>EWH 80 Gladius Inverter</v>
          </cell>
          <cell r="G554">
            <v>27590</v>
          </cell>
          <cell r="H554">
            <v>0</v>
          </cell>
          <cell r="I554" t="str">
            <v/>
          </cell>
          <cell r="J554">
            <v>0</v>
          </cell>
        </row>
        <row r="555">
          <cell r="A555" t="str">
            <v>НС-1595199</v>
          </cell>
          <cell r="B555" t="str">
            <v>Водонагреватели электрические накопительные более 20л</v>
          </cell>
          <cell r="C555" t="str">
            <v>Electrolux</v>
          </cell>
          <cell r="D555" t="str">
            <v>Водонагреватель Electrolux EWH 80 Gladius Inverter Grafit</v>
          </cell>
          <cell r="E555" t="str">
            <v>7381032402387</v>
          </cell>
          <cell r="F555" t="str">
            <v>EWH 80 Gladius Inverter Grafit</v>
          </cell>
          <cell r="G555">
            <v>29790</v>
          </cell>
          <cell r="H555">
            <v>0</v>
          </cell>
          <cell r="I555" t="str">
            <v/>
          </cell>
          <cell r="J555">
            <v>0</v>
          </cell>
        </row>
        <row r="556">
          <cell r="A556" t="str">
            <v>НС-1066372</v>
          </cell>
          <cell r="B556" t="str">
            <v>Водонагреватели электрические накопительные более 20л</v>
          </cell>
          <cell r="C556" t="str">
            <v>Electrolux</v>
          </cell>
          <cell r="D556" t="str">
            <v>Водонагреватель Electrolux EWH 80 Quantum Pro</v>
          </cell>
          <cell r="E556" t="str">
            <v>7312970107126, 4680551011241, 7390000202010, 7381032420893</v>
          </cell>
          <cell r="F556" t="str">
            <v>EWH 80 Quantum Pro</v>
          </cell>
          <cell r="G556">
            <v>12090</v>
          </cell>
          <cell r="H556">
            <v>8735.66</v>
          </cell>
          <cell r="I556" t="str">
            <v/>
          </cell>
          <cell r="J556">
            <v>0</v>
          </cell>
        </row>
        <row r="557">
          <cell r="A557" t="str">
            <v>НС-1589524</v>
          </cell>
          <cell r="B557" t="str">
            <v>Водонагреватели электрические накопительные более 20л</v>
          </cell>
          <cell r="C557" t="str">
            <v>Electrolux</v>
          </cell>
          <cell r="D557" t="str">
            <v>Водонагреватель Electrolux EWH 80 Royal Flash Inverter</v>
          </cell>
          <cell r="E557" t="str">
            <v>7381032402028</v>
          </cell>
          <cell r="F557" t="str">
            <v>EWH 80 Royal Flash Inverter</v>
          </cell>
          <cell r="G557">
            <v>29090</v>
          </cell>
          <cell r="H557">
            <v>20690</v>
          </cell>
          <cell r="I557" t="str">
            <v/>
          </cell>
          <cell r="J557">
            <v>0</v>
          </cell>
        </row>
        <row r="558">
          <cell r="A558" t="str">
            <v>НС-1237354</v>
          </cell>
          <cell r="B558" t="str">
            <v>Водонагреватели электрические накопительные более 20л</v>
          </cell>
          <cell r="C558" t="str">
            <v>Electrolux</v>
          </cell>
          <cell r="D558" t="str">
            <v>Водонагреватель Electrolux EWH 80 SmartInverter</v>
          </cell>
          <cell r="E558" t="str">
            <v>7312970203422, 7390000200054, 7381032402264</v>
          </cell>
          <cell r="F558" t="str">
            <v>EWH 80 SmartInverter</v>
          </cell>
          <cell r="G558">
            <v>34090</v>
          </cell>
          <cell r="H558">
            <v>24886</v>
          </cell>
          <cell r="I558" t="str">
            <v/>
          </cell>
          <cell r="J558">
            <v>0</v>
          </cell>
        </row>
        <row r="559">
          <cell r="A559" t="str">
            <v>НС-1428864</v>
          </cell>
          <cell r="B559" t="str">
            <v>Водонагреватели электрические накопительные более 20л</v>
          </cell>
          <cell r="C559" t="str">
            <v>Electrolux</v>
          </cell>
          <cell r="D559" t="str">
            <v>Водонагреватель Electrolux EWH 80 SmartInverter Grafit</v>
          </cell>
          <cell r="E559" t="str">
            <v>7390000204403, 7381032402301</v>
          </cell>
          <cell r="F559" t="str">
            <v>EWH 80 SmartInverter Grafit</v>
          </cell>
          <cell r="G559">
            <v>35790</v>
          </cell>
          <cell r="H559">
            <v>26127</v>
          </cell>
          <cell r="I559" t="str">
            <v/>
          </cell>
          <cell r="J559">
            <v>0</v>
          </cell>
        </row>
        <row r="560">
          <cell r="A560" t="str">
            <v>НС-1351165</v>
          </cell>
          <cell r="B560" t="str">
            <v>Водонагреватели электрические накопительные более 20л</v>
          </cell>
          <cell r="C560" t="str">
            <v>Electrolux</v>
          </cell>
          <cell r="D560" t="str">
            <v>Водонагреватель Electrolux EWH 80 SmartInverter PRO</v>
          </cell>
          <cell r="E560" t="str">
            <v>7312970205822, 7390000201877, 7381032421586</v>
          </cell>
          <cell r="F560" t="str">
            <v>EWH 80 SmartInverter PRO</v>
          </cell>
          <cell r="G560">
            <v>29290</v>
          </cell>
          <cell r="H560">
            <v>21382</v>
          </cell>
          <cell r="I560" t="str">
            <v/>
          </cell>
          <cell r="J560">
            <v>0</v>
          </cell>
        </row>
        <row r="561">
          <cell r="A561" t="str">
            <v>НС-1237184</v>
          </cell>
          <cell r="B561" t="str">
            <v>Водонагреватели электрические накопительные более 20л</v>
          </cell>
          <cell r="C561" t="str">
            <v>Electrolux</v>
          </cell>
          <cell r="D561" t="str">
            <v>Водонагреватель Electrolux EWH 80 Trend</v>
          </cell>
          <cell r="E561" t="str">
            <v>7312970203309, 7390000202096, 7381032424716</v>
          </cell>
          <cell r="F561" t="str">
            <v>EWH 80 Trend</v>
          </cell>
          <cell r="G561">
            <v>11890</v>
          </cell>
          <cell r="H561">
            <v>8210.4500000000007</v>
          </cell>
          <cell r="I561" t="str">
            <v/>
          </cell>
          <cell r="J561">
            <v>0</v>
          </cell>
        </row>
        <row r="562">
          <cell r="A562" t="str">
            <v>НС-1606003</v>
          </cell>
          <cell r="B562" t="str">
            <v>Водонагреватели электрические накопительные более 20л</v>
          </cell>
          <cell r="C562" t="str">
            <v>Royal Thermo</v>
          </cell>
          <cell r="D562" t="str">
            <v>Водонагреватель Royal Thermo RWH 100 Aqua Inox Inverter</v>
          </cell>
          <cell r="E562" t="str">
            <v>4660294239904</v>
          </cell>
          <cell r="F562" t="str">
            <v>RWH 100 Aqua Inox Inverter</v>
          </cell>
          <cell r="G562">
            <v>34190</v>
          </cell>
          <cell r="H562">
            <v>24617</v>
          </cell>
          <cell r="I562" t="str">
            <v/>
          </cell>
          <cell r="J562">
            <v>0</v>
          </cell>
        </row>
        <row r="563">
          <cell r="A563" t="str">
            <v>НС-1595183</v>
          </cell>
          <cell r="B563" t="str">
            <v>Водонагреватели электрические накопительные более 20л</v>
          </cell>
          <cell r="C563" t="str">
            <v>Royal Thermo</v>
          </cell>
          <cell r="D563" t="str">
            <v>Водонагреватель Royal Thermo RWH 100 Aqua Inverter</v>
          </cell>
          <cell r="E563" t="str">
            <v>4660294188943</v>
          </cell>
          <cell r="F563" t="str">
            <v>RWH 100 Aqua Inverter</v>
          </cell>
          <cell r="G563">
            <v>30090</v>
          </cell>
          <cell r="H563">
            <v>21665</v>
          </cell>
          <cell r="I563" t="str">
            <v/>
          </cell>
          <cell r="J563">
            <v>0</v>
          </cell>
        </row>
        <row r="564">
          <cell r="A564" t="str">
            <v>НС-1605937</v>
          </cell>
          <cell r="B564" t="str">
            <v>Водонагреватели электрические накопительные более 20л</v>
          </cell>
          <cell r="C564" t="str">
            <v>Royal Thermo</v>
          </cell>
          <cell r="D564" t="str">
            <v>Водонагреватель Royal Thermo RWH 100 Centurio DL Inverter</v>
          </cell>
          <cell r="E564" t="str">
            <v>4660294239072</v>
          </cell>
          <cell r="F564" t="str">
            <v>RWH 100 Centurio DL Inverter</v>
          </cell>
          <cell r="G564">
            <v>27090</v>
          </cell>
          <cell r="H564">
            <v>16850</v>
          </cell>
          <cell r="I564" t="str">
            <v/>
          </cell>
          <cell r="J564">
            <v>0</v>
          </cell>
        </row>
        <row r="565">
          <cell r="A565" t="str">
            <v>НС-1605938</v>
          </cell>
          <cell r="B565" t="str">
            <v>Водонагреватели электрические накопительные более 20л</v>
          </cell>
          <cell r="C565" t="str">
            <v>Royal Thermo</v>
          </cell>
          <cell r="D565" t="str">
            <v>Водонагреватель Royal Thermo RWH 100 Citadel Unic</v>
          </cell>
          <cell r="E565" t="str">
            <v>4660294238938</v>
          </cell>
          <cell r="F565" t="str">
            <v>RWH 100 Citadel Unic</v>
          </cell>
          <cell r="G565">
            <v>23290</v>
          </cell>
          <cell r="H565">
            <v>16769</v>
          </cell>
          <cell r="I565" t="str">
            <v/>
          </cell>
          <cell r="J565">
            <v>0</v>
          </cell>
        </row>
        <row r="566">
          <cell r="A566" t="str">
            <v>НС-1588114</v>
          </cell>
          <cell r="B566" t="str">
            <v>Водонагреватели электрические накопительные более 20л</v>
          </cell>
          <cell r="C566" t="str">
            <v>Royal Thermo</v>
          </cell>
          <cell r="D566" t="str">
            <v>Водонагреватель Royal Thermo RWH 100 DRYver</v>
          </cell>
          <cell r="E566" t="str">
            <v>4660294151992</v>
          </cell>
          <cell r="F566" t="str">
            <v>RWH 100 DRYver</v>
          </cell>
          <cell r="G566">
            <v>17490</v>
          </cell>
          <cell r="H566">
            <v>12768</v>
          </cell>
          <cell r="I566" t="str">
            <v/>
          </cell>
          <cell r="J566">
            <v>0</v>
          </cell>
        </row>
        <row r="567">
          <cell r="A567" t="str">
            <v>НС-1588115</v>
          </cell>
          <cell r="B567" t="str">
            <v>Водонагреватели электрические накопительные более 20л</v>
          </cell>
          <cell r="C567" t="str">
            <v>Royal Thermo</v>
          </cell>
          <cell r="D567" t="str">
            <v>Водонагреватель Royal Thermo RWH 100 Heatronic DL DryHeat</v>
          </cell>
          <cell r="E567" t="str">
            <v>4660294152159</v>
          </cell>
          <cell r="F567" t="str">
            <v>RWH 100 Heatronic DL DryHeat</v>
          </cell>
          <cell r="G567">
            <v>17990</v>
          </cell>
          <cell r="H567">
            <v>13133</v>
          </cell>
          <cell r="I567" t="str">
            <v/>
          </cell>
          <cell r="J567">
            <v>0</v>
          </cell>
        </row>
        <row r="568">
          <cell r="A568" t="str">
            <v>НС-1588116</v>
          </cell>
          <cell r="B568" t="str">
            <v>Водонагреватели электрические накопительные более 20л</v>
          </cell>
          <cell r="C568" t="str">
            <v>Royal Thermo</v>
          </cell>
          <cell r="D568" t="str">
            <v>Водонагреватель Royal Thermo RWH 100 Heatronic DryHeat</v>
          </cell>
          <cell r="E568" t="str">
            <v>4660294152166</v>
          </cell>
          <cell r="F568" t="str">
            <v>RWH 100 Heatronic DryHeat</v>
          </cell>
          <cell r="G568">
            <v>17790</v>
          </cell>
          <cell r="H568">
            <v>12987</v>
          </cell>
          <cell r="I568" t="str">
            <v/>
          </cell>
          <cell r="J568">
            <v>0</v>
          </cell>
        </row>
        <row r="569">
          <cell r="A569" t="str">
            <v>НС-1595559</v>
          </cell>
          <cell r="B569" t="str">
            <v>Водонагреватели электрические накопительные более 20л</v>
          </cell>
          <cell r="C569" t="str">
            <v>Royal Thermo</v>
          </cell>
          <cell r="D569" t="str">
            <v>Водонагреватель Royal Thermo RWH 100 Interio</v>
          </cell>
          <cell r="E569" t="str">
            <v>4660294191424</v>
          </cell>
          <cell r="F569" t="str">
            <v>RWH 100 Interio</v>
          </cell>
          <cell r="G569">
            <v>19790</v>
          </cell>
          <cell r="H569">
            <v>15436</v>
          </cell>
          <cell r="I569" t="str">
            <v/>
          </cell>
          <cell r="J569">
            <v>0</v>
          </cell>
        </row>
        <row r="570">
          <cell r="A570" t="str">
            <v>НС-1605939</v>
          </cell>
          <cell r="B570" t="str">
            <v>Водонагреватели электрические накопительные более 20л</v>
          </cell>
          <cell r="C570" t="str">
            <v>Royal Thermo</v>
          </cell>
          <cell r="D570" t="str">
            <v>Водонагреватель Royal Thermo RWH 100 Lagom</v>
          </cell>
          <cell r="E570" t="str">
            <v>4660294238815</v>
          </cell>
          <cell r="F570" t="str">
            <v>RWH 100 Lagom</v>
          </cell>
          <cell r="G570">
            <v>23290</v>
          </cell>
          <cell r="H570">
            <v>15747</v>
          </cell>
          <cell r="I570" t="str">
            <v/>
          </cell>
          <cell r="J570">
            <v>0</v>
          </cell>
        </row>
        <row r="571">
          <cell r="A571" t="str">
            <v>НС-1500393</v>
          </cell>
          <cell r="B571" t="str">
            <v>Водонагреватели электрические накопительные более 20л</v>
          </cell>
          <cell r="C571" t="str">
            <v>Royal Thermo</v>
          </cell>
          <cell r="D571" t="str">
            <v>Водонагреватель Royal Thermo RWH 100 Major Inverter</v>
          </cell>
          <cell r="E571" t="str">
            <v>4660294241327</v>
          </cell>
          <cell r="F571" t="str">
            <v>RWH 100 Major Inverter</v>
          </cell>
          <cell r="G571">
            <v>30690</v>
          </cell>
          <cell r="H571">
            <v>22097</v>
          </cell>
          <cell r="I571" t="str">
            <v/>
          </cell>
          <cell r="J571">
            <v>0</v>
          </cell>
        </row>
        <row r="572">
          <cell r="A572" t="str">
            <v>НС-1651916</v>
          </cell>
          <cell r="B572" t="str">
            <v>Водонагреватели электрические накопительные более 20л</v>
          </cell>
          <cell r="C572" t="str">
            <v>Royal Thermo</v>
          </cell>
          <cell r="D572" t="str">
            <v>Водонагреватель Royal Thermo RWH 100 Major Inverter Grafit</v>
          </cell>
          <cell r="E572" t="str">
            <v>4660294708721</v>
          </cell>
          <cell r="F572" t="str">
            <v>RWH 100 Major Inverter Grafit</v>
          </cell>
          <cell r="G572">
            <v>31990</v>
          </cell>
          <cell r="H572">
            <v>23033</v>
          </cell>
          <cell r="I572" t="str">
            <v/>
          </cell>
          <cell r="J572">
            <v>0</v>
          </cell>
        </row>
        <row r="573">
          <cell r="A573" t="str">
            <v>НС-1588117</v>
          </cell>
          <cell r="B573" t="str">
            <v>Водонагреватели электрические накопительные более 20л</v>
          </cell>
          <cell r="C573" t="str">
            <v>Royal Thermo</v>
          </cell>
          <cell r="D573" t="str">
            <v>Водонагреватель Royal Thermo RWH 100 Optimal</v>
          </cell>
          <cell r="E573" t="str">
            <v>4660294152197</v>
          </cell>
          <cell r="F573" t="str">
            <v>RWH 100 Optimal</v>
          </cell>
          <cell r="G573">
            <v>12690</v>
          </cell>
          <cell r="H573">
            <v>8580.98</v>
          </cell>
          <cell r="I573" t="str">
            <v/>
          </cell>
          <cell r="J573">
            <v>0</v>
          </cell>
        </row>
        <row r="574">
          <cell r="A574" t="str">
            <v>НС-1595184</v>
          </cell>
          <cell r="B574" t="str">
            <v>Водонагреватели электрические накопительные более 20л</v>
          </cell>
          <cell r="C574" t="str">
            <v>Royal Thermo</v>
          </cell>
          <cell r="D574" t="str">
            <v>Водонагреватель Royal Thermo RWH 100 Smalto Inverter</v>
          </cell>
          <cell r="E574" t="str">
            <v>4660294188936, 7381032447838</v>
          </cell>
          <cell r="F574" t="str">
            <v>RWH 100 Smalto Inverter</v>
          </cell>
          <cell r="G574">
            <v>30290</v>
          </cell>
          <cell r="H574">
            <v>21809</v>
          </cell>
          <cell r="I574">
            <v>30</v>
          </cell>
          <cell r="J574">
            <v>30</v>
          </cell>
        </row>
        <row r="575">
          <cell r="A575" t="str">
            <v>НС-1595185</v>
          </cell>
          <cell r="B575" t="str">
            <v>Водонагреватели электрические накопительные более 20л</v>
          </cell>
          <cell r="C575" t="str">
            <v>Royal Thermo</v>
          </cell>
          <cell r="D575" t="str">
            <v>Водонагреватель Royal Thermo RWH 100 Smalto Inverter Grafit</v>
          </cell>
          <cell r="E575" t="str">
            <v>4660294188905, 7381032447821</v>
          </cell>
          <cell r="F575" t="str">
            <v>RWH 100 Smalto Inverter Grafit</v>
          </cell>
          <cell r="G575">
            <v>31490</v>
          </cell>
          <cell r="H575">
            <v>22673</v>
          </cell>
          <cell r="I575">
            <v>20</v>
          </cell>
          <cell r="J575">
            <v>20</v>
          </cell>
        </row>
        <row r="576">
          <cell r="A576" t="str">
            <v>НС-1588118</v>
          </cell>
          <cell r="B576" t="str">
            <v>Водонагреватели электрические накопительные более 20л</v>
          </cell>
          <cell r="C576" t="str">
            <v>Royal Thermo</v>
          </cell>
          <cell r="D576" t="str">
            <v>Водонагреватель Royal Thermo RWH 100 Trend</v>
          </cell>
          <cell r="E576" t="str">
            <v>4660294152210</v>
          </cell>
          <cell r="F576" t="str">
            <v>RWH 100 Trend</v>
          </cell>
          <cell r="G576">
            <v>12690</v>
          </cell>
          <cell r="H576">
            <v>9264</v>
          </cell>
          <cell r="I576" t="str">
            <v/>
          </cell>
          <cell r="J576">
            <v>0</v>
          </cell>
        </row>
        <row r="577">
          <cell r="A577" t="str">
            <v>НС-1588121</v>
          </cell>
          <cell r="B577" t="str">
            <v>Водонагреватели электрические накопительные более 20л</v>
          </cell>
          <cell r="C577" t="str">
            <v>Royal Thermo</v>
          </cell>
          <cell r="D577" t="str">
            <v>Водонагреватель Royal Thermo RWH 150 DRYver</v>
          </cell>
          <cell r="E577" t="str">
            <v>4660294152128</v>
          </cell>
          <cell r="F577" t="str">
            <v>RWH 150 DRYver</v>
          </cell>
          <cell r="G577">
            <v>24990</v>
          </cell>
          <cell r="H577">
            <v>18243</v>
          </cell>
          <cell r="I577" t="str">
            <v/>
          </cell>
          <cell r="J577">
            <v>0</v>
          </cell>
        </row>
        <row r="578">
          <cell r="A578" t="str">
            <v>НС-1596120</v>
          </cell>
          <cell r="B578" t="str">
            <v>Водонагреватели электрические накопительные более 20л</v>
          </cell>
          <cell r="C578" t="str">
            <v>Royal Thermo</v>
          </cell>
          <cell r="D578" t="str">
            <v>Водонагреватель Royal Thermo RWH 200 XL</v>
          </cell>
          <cell r="E578" t="str">
            <v>4660294194357</v>
          </cell>
          <cell r="F578" t="str">
            <v>RWH 200 XL</v>
          </cell>
          <cell r="G578">
            <v>49990</v>
          </cell>
          <cell r="H578">
            <v>35993</v>
          </cell>
          <cell r="I578">
            <v>10</v>
          </cell>
          <cell r="J578">
            <v>10</v>
          </cell>
        </row>
        <row r="579">
          <cell r="A579" t="str">
            <v>НС-1596122</v>
          </cell>
          <cell r="B579" t="str">
            <v>Водонагреватели электрические накопительные более 20л</v>
          </cell>
          <cell r="C579" t="str">
            <v>Royal Thermo</v>
          </cell>
          <cell r="D579" t="str">
            <v>Водонагреватель Royal Thermo RWH 300 XL</v>
          </cell>
          <cell r="E579" t="str">
            <v>4660294194364</v>
          </cell>
          <cell r="F579" t="str">
            <v>RWH 300 XL</v>
          </cell>
          <cell r="G579">
            <v>65990</v>
          </cell>
          <cell r="H579">
            <v>47513</v>
          </cell>
          <cell r="I579" t="str">
            <v/>
          </cell>
          <cell r="J579">
            <v>0</v>
          </cell>
        </row>
        <row r="580">
          <cell r="A580" t="str">
            <v>НС-1606001</v>
          </cell>
          <cell r="B580" t="str">
            <v>Водонагреватели электрические накопительные более 20л</v>
          </cell>
          <cell r="C580" t="str">
            <v>Royal Thermo</v>
          </cell>
          <cell r="D580" t="str">
            <v>Водонагреватель Royal Thermo RWH 30 Aqua Inox Inverter</v>
          </cell>
          <cell r="E580" t="str">
            <v>4660294239898</v>
          </cell>
          <cell r="F580" t="str">
            <v>RWH 30 Aqua Inox Inverter</v>
          </cell>
          <cell r="G580">
            <v>21490</v>
          </cell>
          <cell r="H580">
            <v>15473</v>
          </cell>
          <cell r="I580">
            <v>7</v>
          </cell>
          <cell r="J580">
            <v>7</v>
          </cell>
        </row>
        <row r="581">
          <cell r="A581" t="str">
            <v>НС-1595187</v>
          </cell>
          <cell r="B581" t="str">
            <v>Водонагреватели электрические накопительные более 20л</v>
          </cell>
          <cell r="C581" t="str">
            <v>Royal Thermo</v>
          </cell>
          <cell r="D581" t="str">
            <v>Водонагреватель Royal Thermo RWH 30 Aqua Inverter</v>
          </cell>
          <cell r="E581" t="str">
            <v>4660294188790</v>
          </cell>
          <cell r="F581" t="str">
            <v>RWH 30 Aqua Inverter</v>
          </cell>
          <cell r="G581">
            <v>18690</v>
          </cell>
          <cell r="H581">
            <v>13457</v>
          </cell>
          <cell r="I581">
            <v>5</v>
          </cell>
          <cell r="J581">
            <v>5</v>
          </cell>
        </row>
        <row r="582">
          <cell r="A582" t="str">
            <v>НС-1605944</v>
          </cell>
          <cell r="B582" t="str">
            <v>Водонагреватели электрические накопительные более 20л</v>
          </cell>
          <cell r="C582" t="str">
            <v>Royal Thermo</v>
          </cell>
          <cell r="D582" t="str">
            <v>Водонагреватель Royal Thermo RWH 30 Centurio DL Inverter</v>
          </cell>
          <cell r="E582" t="str">
            <v>4660294239126</v>
          </cell>
          <cell r="F582" t="str">
            <v>RWH 30 Centurio DL Inverter</v>
          </cell>
          <cell r="G582">
            <v>15190</v>
          </cell>
          <cell r="H582">
            <v>10500</v>
          </cell>
          <cell r="I582" t="str">
            <v/>
          </cell>
          <cell r="J582">
            <v>0</v>
          </cell>
        </row>
        <row r="583">
          <cell r="A583" t="str">
            <v>НС-1605945</v>
          </cell>
          <cell r="B583" t="str">
            <v>Водонагреватели электрические накопительные более 20л</v>
          </cell>
          <cell r="C583" t="str">
            <v>Royal Thermo</v>
          </cell>
          <cell r="D583" t="str">
            <v>Водонагреватель Royal Thermo RWH 30 Citadel Unic</v>
          </cell>
          <cell r="E583" t="str">
            <v>4660294238884</v>
          </cell>
          <cell r="F583" t="str">
            <v>RWH 30 Citadel Unic</v>
          </cell>
          <cell r="G583">
            <v>13090</v>
          </cell>
          <cell r="H583">
            <v>9425</v>
          </cell>
          <cell r="I583">
            <v>106</v>
          </cell>
          <cell r="J583">
            <v>106</v>
          </cell>
        </row>
        <row r="584">
          <cell r="A584" t="str">
            <v>НС-1692886</v>
          </cell>
          <cell r="B584" t="str">
            <v>Водонагреватели электрические накопительные более 20л</v>
          </cell>
          <cell r="C584" t="str">
            <v>Royal Thermo</v>
          </cell>
          <cell r="D584" t="str">
            <v>Водонагреватель Royal Thermo RWH 30 Citadel Unic Grafit</v>
          </cell>
          <cell r="E584" t="str">
            <v>4660294830569</v>
          </cell>
          <cell r="F584" t="str">
            <v>RWH 30 Citadel Unic Grafit</v>
          </cell>
          <cell r="G584">
            <v>14590</v>
          </cell>
          <cell r="H584">
            <v>10505</v>
          </cell>
          <cell r="I584" t="str">
            <v/>
          </cell>
          <cell r="J584">
            <v>0</v>
          </cell>
        </row>
        <row r="585">
          <cell r="A585" t="str">
            <v>НС-1588122</v>
          </cell>
          <cell r="B585" t="str">
            <v>Водонагреватели электрические накопительные более 20л</v>
          </cell>
          <cell r="C585" t="str">
            <v>Royal Thermo</v>
          </cell>
          <cell r="D585" t="str">
            <v>Водонагреватель Royal Thermo RWH 30 DRYver</v>
          </cell>
          <cell r="E585" t="str">
            <v>4660294151961</v>
          </cell>
          <cell r="F585" t="str">
            <v>RWH 30 DRYver</v>
          </cell>
          <cell r="G585">
            <v>9990</v>
          </cell>
          <cell r="H585">
            <v>7293</v>
          </cell>
          <cell r="I585" t="str">
            <v/>
          </cell>
          <cell r="J585">
            <v>0</v>
          </cell>
        </row>
        <row r="586">
          <cell r="A586" t="str">
            <v>НС-1605946</v>
          </cell>
          <cell r="B586" t="str">
            <v>Водонагреватели электрические накопительные более 20л</v>
          </cell>
          <cell r="C586" t="str">
            <v>Royal Thermo</v>
          </cell>
          <cell r="D586" t="str">
            <v>Водонагреватель Royal Thermo RWH 30 Fidelity</v>
          </cell>
          <cell r="E586" t="str">
            <v>4660294238921</v>
          </cell>
          <cell r="F586" t="str">
            <v>RWH 30 Fidelity</v>
          </cell>
          <cell r="G586">
            <v>10990</v>
          </cell>
          <cell r="H586">
            <v>8572</v>
          </cell>
          <cell r="I586">
            <v>103</v>
          </cell>
          <cell r="J586">
            <v>103</v>
          </cell>
        </row>
        <row r="587">
          <cell r="A587" t="str">
            <v>НС-1588123</v>
          </cell>
          <cell r="B587" t="str">
            <v>Водонагреватели электрические накопительные более 20л</v>
          </cell>
          <cell r="C587" t="str">
            <v>Royal Thermo</v>
          </cell>
          <cell r="D587" t="str">
            <v>Водонагреватель Royal Thermo RWH 30 Heatronic DL Slim DryHeat</v>
          </cell>
          <cell r="E587" t="str">
            <v>4660294152012</v>
          </cell>
          <cell r="F587" t="str">
            <v>RWH 30 Heatronic DL Slim DryHeat</v>
          </cell>
          <cell r="G587">
            <v>10490</v>
          </cell>
          <cell r="H587">
            <v>7658</v>
          </cell>
          <cell r="I587" t="str">
            <v/>
          </cell>
          <cell r="J587">
            <v>0</v>
          </cell>
        </row>
        <row r="588">
          <cell r="A588" t="str">
            <v>НС-1588124</v>
          </cell>
          <cell r="B588" t="str">
            <v>Водонагреватели электрические накопительные более 20л</v>
          </cell>
          <cell r="C588" t="str">
            <v>Royal Thermo</v>
          </cell>
          <cell r="D588" t="str">
            <v>Водонагреватель Royal Thermo RWH 30 Heatronic Slim DryHeat</v>
          </cell>
          <cell r="E588" t="str">
            <v>4660294152234</v>
          </cell>
          <cell r="F588" t="str">
            <v>RWH 30 Heatronic Slim DryHeat</v>
          </cell>
          <cell r="G588">
            <v>10290</v>
          </cell>
          <cell r="H588">
            <v>7512</v>
          </cell>
          <cell r="I588">
            <v>1</v>
          </cell>
          <cell r="J588">
            <v>1</v>
          </cell>
        </row>
        <row r="589">
          <cell r="A589" t="str">
            <v>НС-1595555</v>
          </cell>
          <cell r="B589" t="str">
            <v>Водонагреватели электрические накопительные более 20л</v>
          </cell>
          <cell r="C589" t="str">
            <v>Royal Thermo</v>
          </cell>
          <cell r="D589" t="str">
            <v>Водонагреватель Royal Thermo RWH 30 Interio</v>
          </cell>
          <cell r="E589" t="str">
            <v>4660294191394</v>
          </cell>
          <cell r="F589" t="str">
            <v>RWH 30 Interio</v>
          </cell>
          <cell r="G589">
            <v>11990</v>
          </cell>
          <cell r="H589">
            <v>9352</v>
          </cell>
          <cell r="I589" t="str">
            <v/>
          </cell>
          <cell r="J589">
            <v>0</v>
          </cell>
        </row>
        <row r="590">
          <cell r="A590" t="str">
            <v>НС-1605947</v>
          </cell>
          <cell r="B590" t="str">
            <v>Водонагреватели электрические накопительные более 20л</v>
          </cell>
          <cell r="C590" t="str">
            <v>Royal Thermo</v>
          </cell>
          <cell r="D590" t="str">
            <v>Водонагреватель Royal Thermo RWH 30 Lagom</v>
          </cell>
          <cell r="E590" t="str">
            <v>4660294239041</v>
          </cell>
          <cell r="F590" t="str">
            <v>RWH 30 Lagom</v>
          </cell>
          <cell r="G590">
            <v>13090</v>
          </cell>
          <cell r="H590">
            <v>8697</v>
          </cell>
          <cell r="I590" t="str">
            <v/>
          </cell>
          <cell r="J590">
            <v>0</v>
          </cell>
        </row>
        <row r="591">
          <cell r="A591" t="str">
            <v>НС-1500390</v>
          </cell>
          <cell r="B591" t="str">
            <v>Водонагреватели электрические накопительные более 20л</v>
          </cell>
          <cell r="C591" t="str">
            <v>Royal Thermo</v>
          </cell>
          <cell r="D591" t="str">
            <v>Водонагреватель Royal Thermo RWH 30 Major Inverter</v>
          </cell>
          <cell r="E591" t="str">
            <v>4660294241303</v>
          </cell>
          <cell r="F591" t="str">
            <v>RWH 30 Major Inverter</v>
          </cell>
          <cell r="G591">
            <v>17190</v>
          </cell>
          <cell r="H591">
            <v>12377</v>
          </cell>
          <cell r="I591">
            <v>17</v>
          </cell>
          <cell r="J591">
            <v>17</v>
          </cell>
        </row>
        <row r="592">
          <cell r="A592" t="str">
            <v>НС-1651904</v>
          </cell>
          <cell r="B592" t="str">
            <v>Водонагреватели электрические накопительные более 20л</v>
          </cell>
          <cell r="C592" t="str">
            <v>Royal Thermo</v>
          </cell>
          <cell r="D592" t="str">
            <v>Водонагреватель Royal Thermo RWH 30 Major Inverter Grafit</v>
          </cell>
          <cell r="E592" t="str">
            <v>4660294708691</v>
          </cell>
          <cell r="F592" t="str">
            <v>RWH 30 Major Inverter Grafit</v>
          </cell>
          <cell r="G592">
            <v>18590</v>
          </cell>
          <cell r="H592">
            <v>13385</v>
          </cell>
          <cell r="I592">
            <v>11</v>
          </cell>
          <cell r="J592">
            <v>11</v>
          </cell>
        </row>
        <row r="593">
          <cell r="A593" t="str">
            <v>НС-1588125</v>
          </cell>
          <cell r="B593" t="str">
            <v>Водонагреватели электрические накопительные более 20л</v>
          </cell>
          <cell r="C593" t="str">
            <v>Royal Thermo</v>
          </cell>
          <cell r="D593" t="str">
            <v>Водонагреватель Royal Thermo RWH 30 Optimal</v>
          </cell>
          <cell r="E593" t="str">
            <v>4660294152050</v>
          </cell>
          <cell r="F593" t="str">
            <v>RWH 30 Optimal</v>
          </cell>
          <cell r="G593">
            <v>7990</v>
          </cell>
          <cell r="H593">
            <v>5402.84</v>
          </cell>
          <cell r="I593" t="str">
            <v/>
          </cell>
          <cell r="J593">
            <v>0</v>
          </cell>
        </row>
        <row r="594">
          <cell r="A594" t="str">
            <v>НС-1595188</v>
          </cell>
          <cell r="B594" t="str">
            <v>Водонагреватели электрические накопительные более 20л</v>
          </cell>
          <cell r="C594" t="str">
            <v>Royal Thermo</v>
          </cell>
          <cell r="D594" t="str">
            <v>Водонагреватель Royal Thermo RWH 30 Smalto Inverter</v>
          </cell>
          <cell r="E594" t="str">
            <v>4660294188813, 7381032447784</v>
          </cell>
          <cell r="F594" t="str">
            <v>RWH 30 Smalto Inverter</v>
          </cell>
          <cell r="G594">
            <v>17290</v>
          </cell>
          <cell r="H594">
            <v>12449</v>
          </cell>
          <cell r="I594">
            <v>22</v>
          </cell>
          <cell r="J594">
            <v>22</v>
          </cell>
        </row>
        <row r="595">
          <cell r="A595" t="str">
            <v>НС-1595189</v>
          </cell>
          <cell r="B595" t="str">
            <v>Водонагреватели электрические накопительные более 20л</v>
          </cell>
          <cell r="C595" t="str">
            <v>Royal Thermo</v>
          </cell>
          <cell r="D595" t="str">
            <v>Водонагреватель Royal Thermo RWH 30 Smalto Inverter Grafit</v>
          </cell>
          <cell r="E595" t="str">
            <v>4660294188738, 7381032447760</v>
          </cell>
          <cell r="F595" t="str">
            <v>RWH 30 Smalto Inverter Grafit</v>
          </cell>
          <cell r="G595">
            <v>18490</v>
          </cell>
          <cell r="H595">
            <v>13313</v>
          </cell>
          <cell r="I595">
            <v>11</v>
          </cell>
          <cell r="J595">
            <v>11</v>
          </cell>
        </row>
        <row r="596">
          <cell r="A596" t="str">
            <v>НС-1588126</v>
          </cell>
          <cell r="B596" t="str">
            <v>Водонагреватели электрические накопительные более 20л</v>
          </cell>
          <cell r="C596" t="str">
            <v>Royal Thermo</v>
          </cell>
          <cell r="D596" t="str">
            <v>Водонагреватель Royal Thermo RWH 30 Trend</v>
          </cell>
          <cell r="E596" t="str">
            <v>4660294152043</v>
          </cell>
          <cell r="F596" t="str">
            <v>RWH 30 Trend</v>
          </cell>
          <cell r="G596">
            <v>7690</v>
          </cell>
          <cell r="H596">
            <v>5614</v>
          </cell>
          <cell r="I596" t="str">
            <v/>
          </cell>
          <cell r="J596">
            <v>0</v>
          </cell>
        </row>
        <row r="597">
          <cell r="A597" t="str">
            <v>НС-1596132</v>
          </cell>
          <cell r="B597" t="str">
            <v>Водонагреватели электрические накопительные более 20л</v>
          </cell>
          <cell r="C597" t="str">
            <v>Royal Thermo</v>
          </cell>
          <cell r="D597" t="str">
            <v>Водонагреватель Royal Thermo RWH 500 XL</v>
          </cell>
          <cell r="E597" t="str">
            <v>4660294194371</v>
          </cell>
          <cell r="F597" t="str">
            <v>RWH 500 XL</v>
          </cell>
          <cell r="G597">
            <v>135990</v>
          </cell>
          <cell r="H597">
            <v>97913</v>
          </cell>
          <cell r="I597">
            <v>1</v>
          </cell>
          <cell r="J597">
            <v>1</v>
          </cell>
        </row>
        <row r="598">
          <cell r="A598" t="str">
            <v>НС-1606004</v>
          </cell>
          <cell r="B598" t="str">
            <v>Водонагреватели электрические накопительные более 20л</v>
          </cell>
          <cell r="C598" t="str">
            <v>Royal Thermo</v>
          </cell>
          <cell r="D598" t="str">
            <v>Водонагреватель Royal Thermo RWH 50 Aqua Inox Inverter</v>
          </cell>
          <cell r="E598" t="str">
            <v>4660294239911</v>
          </cell>
          <cell r="F598" t="str">
            <v>RWH 50 Aqua Inox Inverter</v>
          </cell>
          <cell r="G598">
            <v>23890</v>
          </cell>
          <cell r="H598">
            <v>17201</v>
          </cell>
          <cell r="I598" t="str">
            <v/>
          </cell>
          <cell r="J598">
            <v>0</v>
          </cell>
        </row>
        <row r="599">
          <cell r="A599" t="str">
            <v>НС-1595191</v>
          </cell>
          <cell r="B599" t="str">
            <v>Водонагреватели электрические накопительные более 20л</v>
          </cell>
          <cell r="C599" t="str">
            <v>Royal Thermo</v>
          </cell>
          <cell r="D599" t="str">
            <v>Водонагреватель Royal Thermo RWH 50 Aqua Inverter</v>
          </cell>
          <cell r="E599" t="str">
            <v>4660294188844</v>
          </cell>
          <cell r="F599" t="str">
            <v>RWH 50 Aqua Inverter</v>
          </cell>
          <cell r="G599">
            <v>21890</v>
          </cell>
          <cell r="H599">
            <v>15761</v>
          </cell>
          <cell r="I599" t="str">
            <v/>
          </cell>
          <cell r="J599">
            <v>0</v>
          </cell>
        </row>
        <row r="600">
          <cell r="A600" t="str">
            <v>НС-1605950</v>
          </cell>
          <cell r="B600" t="str">
            <v>Водонагреватели электрические накопительные более 20л</v>
          </cell>
          <cell r="C600" t="str">
            <v>Royal Thermo</v>
          </cell>
          <cell r="D600" t="str">
            <v>Водонагреватель Royal Thermo RWH 50 Centurio DL Inverter</v>
          </cell>
          <cell r="E600" t="str">
            <v>4660294238990</v>
          </cell>
          <cell r="F600" t="str">
            <v>RWH 50 Centurio DL Inverter</v>
          </cell>
          <cell r="G600">
            <v>18890</v>
          </cell>
          <cell r="H600">
            <v>12700</v>
          </cell>
          <cell r="I600" t="str">
            <v/>
          </cell>
          <cell r="J600">
            <v>0</v>
          </cell>
        </row>
        <row r="601">
          <cell r="A601" t="str">
            <v>НС-1605951</v>
          </cell>
          <cell r="B601" t="str">
            <v>Водонагреватели электрические накопительные более 20л</v>
          </cell>
          <cell r="C601" t="str">
            <v>Royal Thermo</v>
          </cell>
          <cell r="D601" t="str">
            <v>Водонагреватель Royal Thermo RWH 50 Citadel Unic</v>
          </cell>
          <cell r="E601" t="str">
            <v>4660294238846</v>
          </cell>
          <cell r="F601" t="str">
            <v>RWH 50 Citadel Unic</v>
          </cell>
          <cell r="G601">
            <v>16490</v>
          </cell>
          <cell r="H601">
            <v>11873</v>
          </cell>
          <cell r="I601">
            <v>451</v>
          </cell>
          <cell r="J601">
            <v>451</v>
          </cell>
        </row>
        <row r="602">
          <cell r="A602" t="str">
            <v>НС-1650461</v>
          </cell>
          <cell r="B602" t="str">
            <v>Водонагреватели электрические накопительные более 20л</v>
          </cell>
          <cell r="C602" t="str">
            <v>Royal Thermo</v>
          </cell>
          <cell r="D602" t="str">
            <v>Водонагреватель Royal Thermo RWH 50 Citadel Unic Grafit</v>
          </cell>
          <cell r="E602" t="str">
            <v>4660294701043</v>
          </cell>
          <cell r="F602" t="str">
            <v>RWH 50 Citadel Unic Grafit</v>
          </cell>
          <cell r="G602">
            <v>17790</v>
          </cell>
          <cell r="H602">
            <v>12809</v>
          </cell>
          <cell r="I602" t="str">
            <v/>
          </cell>
          <cell r="J602">
            <v>0</v>
          </cell>
        </row>
        <row r="603">
          <cell r="A603" t="str">
            <v>НС-1650455</v>
          </cell>
          <cell r="B603" t="str">
            <v>Водонагреватели электрические накопительные более 20л</v>
          </cell>
          <cell r="C603" t="str">
            <v>Royal Thermo</v>
          </cell>
          <cell r="D603" t="str">
            <v>Водонагреватель Royal Thermo RWH 50 Citadel Unic Silver</v>
          </cell>
          <cell r="E603" t="str">
            <v>4660294701050</v>
          </cell>
          <cell r="F603" t="str">
            <v>RWH 50 Citadel Unic Silver</v>
          </cell>
          <cell r="G603">
            <v>17190</v>
          </cell>
          <cell r="H603">
            <v>12377</v>
          </cell>
          <cell r="I603" t="str">
            <v/>
          </cell>
          <cell r="J603">
            <v>0</v>
          </cell>
        </row>
        <row r="604">
          <cell r="A604" t="str">
            <v>НС-1588127</v>
          </cell>
          <cell r="B604" t="str">
            <v>Водонагреватели электрические накопительные более 20л</v>
          </cell>
          <cell r="C604" t="str">
            <v>Royal Thermo</v>
          </cell>
          <cell r="D604" t="str">
            <v>Водонагреватель Royal Thermo RWH 50 DRYver</v>
          </cell>
          <cell r="E604" t="str">
            <v>4660294152142</v>
          </cell>
          <cell r="F604" t="str">
            <v>RWH 50 DRYver</v>
          </cell>
          <cell r="G604">
            <v>11990</v>
          </cell>
          <cell r="H604">
            <v>8753</v>
          </cell>
          <cell r="I604">
            <v>129</v>
          </cell>
          <cell r="J604">
            <v>129</v>
          </cell>
        </row>
        <row r="605">
          <cell r="A605" t="str">
            <v>НС-1605952</v>
          </cell>
          <cell r="B605" t="str">
            <v>Водонагреватели электрические накопительные более 20л</v>
          </cell>
          <cell r="C605" t="str">
            <v>Royal Thermo</v>
          </cell>
          <cell r="D605" t="str">
            <v>Водонагреватель Royal Thermo RWH 50 Fidelity</v>
          </cell>
          <cell r="E605" t="str">
            <v>4660294238860</v>
          </cell>
          <cell r="F605" t="str">
            <v>RWH 50 Fidelity</v>
          </cell>
          <cell r="G605">
            <v>12890</v>
          </cell>
          <cell r="H605">
            <v>10054</v>
          </cell>
          <cell r="I605">
            <v>76</v>
          </cell>
          <cell r="J605">
            <v>76</v>
          </cell>
        </row>
        <row r="606">
          <cell r="A606" t="str">
            <v>НС-1588128</v>
          </cell>
          <cell r="B606" t="str">
            <v>Водонагреватели электрические накопительные более 20л</v>
          </cell>
          <cell r="C606" t="str">
            <v>Royal Thermo</v>
          </cell>
          <cell r="D606" t="str">
            <v>Водонагреватель Royal Thermo RWH 50 Heatronic DL Slim DryHeat</v>
          </cell>
          <cell r="E606" t="str">
            <v>4660294152036</v>
          </cell>
          <cell r="F606" t="str">
            <v>RWH 50 Heatronic DL Slim DryHeat</v>
          </cell>
          <cell r="G606">
            <v>12490</v>
          </cell>
          <cell r="H606">
            <v>9118</v>
          </cell>
          <cell r="I606" t="str">
            <v/>
          </cell>
          <cell r="J606">
            <v>0</v>
          </cell>
        </row>
        <row r="607">
          <cell r="A607" t="str">
            <v>НС-1588129</v>
          </cell>
          <cell r="B607" t="str">
            <v>Водонагреватели электрические накопительные более 20л</v>
          </cell>
          <cell r="C607" t="str">
            <v>Royal Thermo</v>
          </cell>
          <cell r="D607" t="str">
            <v>Водонагреватель Royal Thermo RWH 50 Heatronic Slim DryHeat</v>
          </cell>
          <cell r="E607" t="str">
            <v>4660294152104</v>
          </cell>
          <cell r="F607" t="str">
            <v>RWH 50 Heatronic Slim DryHeat</v>
          </cell>
          <cell r="G607">
            <v>12290</v>
          </cell>
          <cell r="H607">
            <v>8972</v>
          </cell>
          <cell r="I607" t="str">
            <v/>
          </cell>
          <cell r="J607">
            <v>0</v>
          </cell>
        </row>
        <row r="608">
          <cell r="A608" t="str">
            <v>НС-1595557</v>
          </cell>
          <cell r="B608" t="str">
            <v>Водонагреватели электрические накопительные более 20л</v>
          </cell>
          <cell r="C608" t="str">
            <v>Royal Thermo</v>
          </cell>
          <cell r="D608" t="str">
            <v>Водонагреватель Royal Thermo RWH 50 Interio</v>
          </cell>
          <cell r="E608" t="str">
            <v>4660294191400</v>
          </cell>
          <cell r="F608" t="str">
            <v>RWH 50 Interio</v>
          </cell>
          <cell r="G608">
            <v>13490</v>
          </cell>
          <cell r="H608">
            <v>10522</v>
          </cell>
          <cell r="I608" t="str">
            <v/>
          </cell>
          <cell r="J608">
            <v>0</v>
          </cell>
        </row>
        <row r="609">
          <cell r="A609" t="str">
            <v>НС-1605953</v>
          </cell>
          <cell r="B609" t="str">
            <v>Водонагреватели электрические накопительные более 20л</v>
          </cell>
          <cell r="C609" t="str">
            <v>Royal Thermo</v>
          </cell>
          <cell r="D609" t="str">
            <v>Водонагреватель Royal Thermo RWH 50 Lagom</v>
          </cell>
          <cell r="E609" t="str">
            <v>4660294239089</v>
          </cell>
          <cell r="F609" t="str">
            <v>RWH 50 Lagom</v>
          </cell>
          <cell r="G609">
            <v>16490</v>
          </cell>
          <cell r="H609">
            <v>9886</v>
          </cell>
          <cell r="I609" t="str">
            <v/>
          </cell>
          <cell r="J609">
            <v>0</v>
          </cell>
        </row>
        <row r="610">
          <cell r="A610" t="str">
            <v>НС-1500391</v>
          </cell>
          <cell r="B610" t="str">
            <v>Водонагреватели электрические накопительные более 20л</v>
          </cell>
          <cell r="C610" t="str">
            <v>Royal Thermo</v>
          </cell>
          <cell r="D610" t="str">
            <v>Водонагреватель Royal Thermo RWH 50 Major Inverter</v>
          </cell>
          <cell r="E610" t="str">
            <v>4660294241310</v>
          </cell>
          <cell r="F610" t="str">
            <v>RWH 50 Major Inverter</v>
          </cell>
          <cell r="G610">
            <v>21390</v>
          </cell>
          <cell r="H610">
            <v>15401</v>
          </cell>
          <cell r="I610" t="str">
            <v/>
          </cell>
          <cell r="J610">
            <v>0</v>
          </cell>
        </row>
        <row r="611">
          <cell r="A611" t="str">
            <v>НС-1651908</v>
          </cell>
          <cell r="B611" t="str">
            <v>Водонагреватели электрические накопительные более 20л</v>
          </cell>
          <cell r="C611" t="str">
            <v>Royal Thermo</v>
          </cell>
          <cell r="D611" t="str">
            <v>Водонагреватель Royal Thermo RWH 50 Major Inverter Grafit</v>
          </cell>
          <cell r="E611" t="str">
            <v>4660294708707</v>
          </cell>
          <cell r="F611" t="str">
            <v>RWH 50 Major Inverter Grafit</v>
          </cell>
          <cell r="G611">
            <v>22590</v>
          </cell>
          <cell r="H611">
            <v>16265</v>
          </cell>
          <cell r="I611" t="str">
            <v/>
          </cell>
          <cell r="J611">
            <v>0</v>
          </cell>
        </row>
        <row r="612">
          <cell r="A612" t="str">
            <v>НС-1588130</v>
          </cell>
          <cell r="B612" t="str">
            <v>Водонагреватели электрические накопительные более 20л</v>
          </cell>
          <cell r="C612" t="str">
            <v>Royal Thermo</v>
          </cell>
          <cell r="D612" t="str">
            <v>Водонагреватель Royal Thermo RWH 50 Optimal</v>
          </cell>
          <cell r="E612" t="str">
            <v>4660294152081</v>
          </cell>
          <cell r="F612" t="str">
            <v>RWH 50 Optimal</v>
          </cell>
          <cell r="G612">
            <v>8890</v>
          </cell>
          <cell r="H612">
            <v>6011.42</v>
          </cell>
          <cell r="I612" t="str">
            <v/>
          </cell>
          <cell r="J612">
            <v>0</v>
          </cell>
        </row>
        <row r="613">
          <cell r="A613" t="str">
            <v>НС-1595192</v>
          </cell>
          <cell r="B613" t="str">
            <v>Водонагреватели электрические накопительные более 20л</v>
          </cell>
          <cell r="C613" t="str">
            <v>Royal Thermo</v>
          </cell>
          <cell r="D613" t="str">
            <v>Водонагреватель Royal Thermo RWH 50 Smalto Inverter</v>
          </cell>
          <cell r="E613" t="str">
            <v>4660294188875, 7381032447807</v>
          </cell>
          <cell r="F613" t="str">
            <v>RWH 50 Smalto Inverter</v>
          </cell>
          <cell r="G613">
            <v>20990</v>
          </cell>
          <cell r="H613">
            <v>15113</v>
          </cell>
          <cell r="I613">
            <v>55</v>
          </cell>
          <cell r="J613">
            <v>55</v>
          </cell>
        </row>
        <row r="614">
          <cell r="A614" t="str">
            <v>НС-1595193</v>
          </cell>
          <cell r="B614" t="str">
            <v>Водонагреватели электрические накопительные более 20л</v>
          </cell>
          <cell r="C614" t="str">
            <v>Royal Thermo</v>
          </cell>
          <cell r="D614" t="str">
            <v>Водонагреватель Royal Thermo RWH 50 Smalto Inverter Grafit</v>
          </cell>
          <cell r="E614" t="str">
            <v>4660294188837, 7381032447791</v>
          </cell>
          <cell r="F614" t="str">
            <v>RWH 50 Smalto Inverter Grafit</v>
          </cell>
          <cell r="G614">
            <v>22190</v>
          </cell>
          <cell r="H614">
            <v>15977</v>
          </cell>
          <cell r="I614">
            <v>180</v>
          </cell>
          <cell r="J614">
            <v>180</v>
          </cell>
        </row>
        <row r="615">
          <cell r="A615" t="str">
            <v>НС-1588131</v>
          </cell>
          <cell r="B615" t="str">
            <v>Водонагреватели электрические накопительные более 20л</v>
          </cell>
          <cell r="C615" t="str">
            <v>Royal Thermo</v>
          </cell>
          <cell r="D615" t="str">
            <v>Водонагреватель Royal Thermo RWH 50 Trend</v>
          </cell>
          <cell r="E615" t="str">
            <v>4660294152258</v>
          </cell>
          <cell r="F615" t="str">
            <v>RWH 50 Trend</v>
          </cell>
          <cell r="G615">
            <v>8590</v>
          </cell>
          <cell r="H615">
            <v>6271</v>
          </cell>
          <cell r="I615">
            <v>163</v>
          </cell>
          <cell r="J615">
            <v>163</v>
          </cell>
        </row>
        <row r="616">
          <cell r="A616" t="str">
            <v>НС-1606010</v>
          </cell>
          <cell r="B616" t="str">
            <v>Водонагреватели электрические накопительные более 20л</v>
          </cell>
          <cell r="C616" t="str">
            <v>Royal Thermo</v>
          </cell>
          <cell r="D616" t="str">
            <v>Водонагреватель Royal Thermo RWH 80 Aqua Inox Inverter</v>
          </cell>
          <cell r="E616" t="str">
            <v>4660294239928</v>
          </cell>
          <cell r="F616" t="str">
            <v>RWH 80 Aqua Inox Inverter</v>
          </cell>
          <cell r="G616">
            <v>29090</v>
          </cell>
          <cell r="H616">
            <v>20945</v>
          </cell>
          <cell r="I616" t="str">
            <v/>
          </cell>
          <cell r="J616">
            <v>0</v>
          </cell>
        </row>
        <row r="617">
          <cell r="A617" t="str">
            <v>НС-1595195</v>
          </cell>
          <cell r="B617" t="str">
            <v>Водонагреватели электрические накопительные более 20л</v>
          </cell>
          <cell r="C617" t="str">
            <v>Royal Thermo</v>
          </cell>
          <cell r="D617" t="str">
            <v>Водонагреватель Royal Thermo RWH 80 Aqua Inverter</v>
          </cell>
          <cell r="E617" t="str">
            <v>4660294188929</v>
          </cell>
          <cell r="F617" t="str">
            <v>RWH 80 Aqua Inverter</v>
          </cell>
          <cell r="G617">
            <v>26090</v>
          </cell>
          <cell r="H617">
            <v>18785</v>
          </cell>
          <cell r="I617" t="str">
            <v/>
          </cell>
          <cell r="J617">
            <v>0</v>
          </cell>
        </row>
        <row r="618">
          <cell r="A618" t="str">
            <v>НС-1605956</v>
          </cell>
          <cell r="B618" t="str">
            <v>Водонагреватели электрические накопительные более 20л</v>
          </cell>
          <cell r="C618" t="str">
            <v>Royal Thermo</v>
          </cell>
          <cell r="D618" t="str">
            <v>Водонагреватель Royal Thermo RWH 80 Centurio DL Inverter</v>
          </cell>
          <cell r="E618" t="str">
            <v>4660294239003</v>
          </cell>
          <cell r="F618" t="str">
            <v>RWH 80 Centurio DL Inverter</v>
          </cell>
          <cell r="G618">
            <v>23690</v>
          </cell>
          <cell r="H618">
            <v>14950</v>
          </cell>
          <cell r="I618" t="str">
            <v/>
          </cell>
          <cell r="J618">
            <v>0</v>
          </cell>
        </row>
        <row r="619">
          <cell r="A619" t="str">
            <v>НС-1605957</v>
          </cell>
          <cell r="B619" t="str">
            <v>Водонагреватели электрические накопительные более 20л</v>
          </cell>
          <cell r="C619" t="str">
            <v>Royal Thermo</v>
          </cell>
          <cell r="D619" t="str">
            <v>Водонагреватель Royal Thermo RWH 80 Citadel Unic</v>
          </cell>
          <cell r="E619" t="str">
            <v>4660294238785</v>
          </cell>
          <cell r="F619" t="str">
            <v>RWH 80 Citadel Unic</v>
          </cell>
          <cell r="G619">
            <v>20490</v>
          </cell>
          <cell r="H619">
            <v>14753</v>
          </cell>
          <cell r="I619">
            <v>90</v>
          </cell>
          <cell r="J619">
            <v>90</v>
          </cell>
        </row>
        <row r="620">
          <cell r="A620" t="str">
            <v>НС-1650466</v>
          </cell>
          <cell r="B620" t="str">
            <v>Водонагреватели электрические накопительные более 20л</v>
          </cell>
          <cell r="C620" t="str">
            <v>Royal Thermo</v>
          </cell>
          <cell r="D620" t="str">
            <v>Водонагреватель Royal Thermo RWH 80 Citadel Unic Grafit</v>
          </cell>
          <cell r="E620" t="str">
            <v>4660294701074</v>
          </cell>
          <cell r="F620" t="str">
            <v>RWH 80 Citadel Unic Grafit</v>
          </cell>
          <cell r="G620">
            <v>21890</v>
          </cell>
          <cell r="H620">
            <v>15761</v>
          </cell>
          <cell r="I620" t="str">
            <v/>
          </cell>
          <cell r="J620">
            <v>0</v>
          </cell>
        </row>
        <row r="621">
          <cell r="A621" t="str">
            <v>НС-1650465</v>
          </cell>
          <cell r="B621" t="str">
            <v>Водонагреватели электрические накопительные более 20л</v>
          </cell>
          <cell r="C621" t="str">
            <v>Royal Thermo</v>
          </cell>
          <cell r="D621" t="str">
            <v>Водонагреватель Royal Thermo RWH 80 Citadel Unic Silver</v>
          </cell>
          <cell r="E621" t="str">
            <v>4660294701067</v>
          </cell>
          <cell r="F621" t="str">
            <v>RWH 80 Citadel Unic Silver</v>
          </cell>
          <cell r="G621">
            <v>21290</v>
          </cell>
          <cell r="H621">
            <v>15329</v>
          </cell>
          <cell r="I621" t="str">
            <v/>
          </cell>
          <cell r="J621">
            <v>0</v>
          </cell>
        </row>
        <row r="622">
          <cell r="A622" t="str">
            <v>НС-1588132</v>
          </cell>
          <cell r="B622" t="str">
            <v>Водонагреватели электрические накопительные более 20л</v>
          </cell>
          <cell r="C622" t="str">
            <v>Royal Thermo</v>
          </cell>
          <cell r="D622" t="str">
            <v>Водонагреватель Royal Thermo RWH 80 DRYver</v>
          </cell>
          <cell r="E622" t="str">
            <v>4660294151954</v>
          </cell>
          <cell r="F622" t="str">
            <v>RWH 80 DRYver</v>
          </cell>
          <cell r="G622">
            <v>14490</v>
          </cell>
          <cell r="H622">
            <v>10578</v>
          </cell>
          <cell r="I622" t="str">
            <v/>
          </cell>
          <cell r="J622">
            <v>0</v>
          </cell>
        </row>
        <row r="623">
          <cell r="A623" t="str">
            <v>НС-1588133</v>
          </cell>
          <cell r="B623" t="str">
            <v>Водонагреватели электрические накопительные более 20л</v>
          </cell>
          <cell r="C623" t="str">
            <v>Royal Thermo</v>
          </cell>
          <cell r="D623" t="str">
            <v>Водонагреватель Royal Thermo RWH 80 Heatronic DL Slim DryHeat</v>
          </cell>
          <cell r="E623" t="str">
            <v>4660294152005</v>
          </cell>
          <cell r="F623" t="str">
            <v>RWH 80 Heatronic DL Slim DryHeat</v>
          </cell>
          <cell r="G623">
            <v>15690</v>
          </cell>
          <cell r="H623">
            <v>11454</v>
          </cell>
          <cell r="I623" t="str">
            <v/>
          </cell>
          <cell r="J623">
            <v>0</v>
          </cell>
        </row>
        <row r="624">
          <cell r="A624" t="str">
            <v>НС-1588134</v>
          </cell>
          <cell r="B624" t="str">
            <v>Водонагреватели электрические накопительные более 20л</v>
          </cell>
          <cell r="C624" t="str">
            <v>Royal Thermo</v>
          </cell>
          <cell r="D624" t="str">
            <v>Водонагреватель Royal Thermo RWH 80 Heatronic Slim DryHeat</v>
          </cell>
          <cell r="E624" t="str">
            <v>4660294152135</v>
          </cell>
          <cell r="F624" t="str">
            <v>RWH 80 Heatronic Slim DryHeat</v>
          </cell>
          <cell r="G624">
            <v>15490</v>
          </cell>
          <cell r="H624">
            <v>11308</v>
          </cell>
          <cell r="I624" t="str">
            <v/>
          </cell>
          <cell r="J624">
            <v>0</v>
          </cell>
        </row>
        <row r="625">
          <cell r="A625" t="str">
            <v>НС-1595558</v>
          </cell>
          <cell r="B625" t="str">
            <v>Водонагреватели электрические накопительные более 20л</v>
          </cell>
          <cell r="C625" t="str">
            <v>Royal Thermo</v>
          </cell>
          <cell r="D625" t="str">
            <v>Водонагреватель Royal Thermo RWH 80 Interio</v>
          </cell>
          <cell r="E625" t="str">
            <v>4660294191417</v>
          </cell>
          <cell r="F625" t="str">
            <v>RWH 80 Interio</v>
          </cell>
          <cell r="G625">
            <v>17490</v>
          </cell>
          <cell r="H625">
            <v>13642</v>
          </cell>
          <cell r="I625" t="str">
            <v/>
          </cell>
          <cell r="J625">
            <v>0</v>
          </cell>
        </row>
        <row r="626">
          <cell r="A626" t="str">
            <v>НС-1605958</v>
          </cell>
          <cell r="B626" t="str">
            <v>Водонагреватели электрические накопительные более 20л</v>
          </cell>
          <cell r="C626" t="str">
            <v>Royal Thermo</v>
          </cell>
          <cell r="D626" t="str">
            <v>Водонагреватель Royal Thermo RWH 80 Lagom</v>
          </cell>
          <cell r="E626" t="str">
            <v>4660294239096</v>
          </cell>
          <cell r="F626" t="str">
            <v>RWH 80 Lagom</v>
          </cell>
          <cell r="G626">
            <v>20490</v>
          </cell>
          <cell r="H626">
            <v>14144</v>
          </cell>
          <cell r="I626">
            <v>57</v>
          </cell>
          <cell r="J626">
            <v>57</v>
          </cell>
        </row>
        <row r="627">
          <cell r="A627" t="str">
            <v>НС-1500392</v>
          </cell>
          <cell r="B627" t="str">
            <v>Водонагреватели электрические накопительные более 20л</v>
          </cell>
          <cell r="C627" t="str">
            <v>Royal Thermo</v>
          </cell>
          <cell r="D627" t="str">
            <v>Водонагреватель Royal Thermo RWH 80 Major Inverter</v>
          </cell>
          <cell r="E627" t="str">
            <v>4660294241297</v>
          </cell>
          <cell r="F627" t="str">
            <v>RWH 80 Major Inverter</v>
          </cell>
          <cell r="G627">
            <v>26890</v>
          </cell>
          <cell r="H627">
            <v>19361</v>
          </cell>
          <cell r="I627" t="str">
            <v/>
          </cell>
          <cell r="J627">
            <v>0</v>
          </cell>
        </row>
        <row r="628">
          <cell r="A628" t="str">
            <v>НС-1651912</v>
          </cell>
          <cell r="B628" t="str">
            <v>Водонагреватели электрические накопительные более 20л</v>
          </cell>
          <cell r="C628" t="str">
            <v>Royal Thermo</v>
          </cell>
          <cell r="D628" t="str">
            <v>Водонагреватель Royal Thermo RWH 80 Major Inverter Grafit</v>
          </cell>
          <cell r="E628" t="str">
            <v>4660294708714</v>
          </cell>
          <cell r="F628" t="str">
            <v>RWH 80 Major Inverter Grafit</v>
          </cell>
          <cell r="G628">
            <v>28090</v>
          </cell>
          <cell r="H628">
            <v>20225</v>
          </cell>
          <cell r="I628" t="str">
            <v/>
          </cell>
          <cell r="J628">
            <v>0</v>
          </cell>
        </row>
        <row r="629">
          <cell r="A629" t="str">
            <v>НС-1588135</v>
          </cell>
          <cell r="B629" t="str">
            <v>Водонагреватели электрические накопительные более 20л</v>
          </cell>
          <cell r="C629" t="str">
            <v>Royal Thermo</v>
          </cell>
          <cell r="D629" t="str">
            <v>Водонагреватель Royal Thermo RWH 80 Optimal</v>
          </cell>
          <cell r="E629" t="str">
            <v>4660294151985</v>
          </cell>
          <cell r="F629" t="str">
            <v>RWH 80 Optimal</v>
          </cell>
          <cell r="G629">
            <v>10890</v>
          </cell>
          <cell r="H629">
            <v>7363.82</v>
          </cell>
          <cell r="I629" t="str">
            <v/>
          </cell>
          <cell r="J629">
            <v>0</v>
          </cell>
        </row>
        <row r="630">
          <cell r="A630" t="str">
            <v>НС-1595196</v>
          </cell>
          <cell r="B630" t="str">
            <v>Водонагреватели электрические накопительные более 20л</v>
          </cell>
          <cell r="C630" t="str">
            <v>Royal Thermo</v>
          </cell>
          <cell r="D630" t="str">
            <v>Водонагреватель Royal Thermo RWH 80 Smalto Inverter</v>
          </cell>
          <cell r="E630" t="str">
            <v>4660294188882, 7381032447814</v>
          </cell>
          <cell r="F630" t="str">
            <v>RWH 80 Smalto Inverter</v>
          </cell>
          <cell r="G630">
            <v>25290</v>
          </cell>
          <cell r="H630">
            <v>18209</v>
          </cell>
          <cell r="I630">
            <v>92</v>
          </cell>
          <cell r="J630">
            <v>92</v>
          </cell>
        </row>
        <row r="631">
          <cell r="A631" t="str">
            <v>НС-1595197</v>
          </cell>
          <cell r="B631" t="str">
            <v>Водонагреватели электрические накопительные более 20л</v>
          </cell>
          <cell r="C631" t="str">
            <v>Royal Thermo</v>
          </cell>
          <cell r="D631" t="str">
            <v>Водонагреватель Royal Thermo RWH 80 Smalto Inverter Grafit</v>
          </cell>
          <cell r="E631" t="str">
            <v>4660294188776, 7381032447777</v>
          </cell>
          <cell r="F631" t="str">
            <v>RWH 80 Smalto Inverter Grafit</v>
          </cell>
          <cell r="G631">
            <v>26490</v>
          </cell>
          <cell r="H631">
            <v>19073</v>
          </cell>
          <cell r="I631">
            <v>119</v>
          </cell>
          <cell r="J631">
            <v>119</v>
          </cell>
        </row>
        <row r="632">
          <cell r="A632" t="str">
            <v>НС-1588136</v>
          </cell>
          <cell r="B632" t="str">
            <v>Водонагреватели электрические накопительные более 20л</v>
          </cell>
          <cell r="C632" t="str">
            <v>Royal Thermo</v>
          </cell>
          <cell r="D632" t="str">
            <v>Водонагреватель Royal Thermo RWH 80 Trend</v>
          </cell>
          <cell r="E632" t="str">
            <v>4660294152067</v>
          </cell>
          <cell r="F632" t="str">
            <v>RWH 80 Trend</v>
          </cell>
          <cell r="G632">
            <v>10590</v>
          </cell>
          <cell r="H632">
            <v>7731</v>
          </cell>
          <cell r="I632">
            <v>1</v>
          </cell>
          <cell r="J632">
            <v>1</v>
          </cell>
        </row>
        <row r="633">
          <cell r="A633" t="str">
            <v>НС-1338774</v>
          </cell>
          <cell r="B633" t="str">
            <v>Водонагреватели электрические накопительные до 20л</v>
          </cell>
          <cell r="C633" t="str">
            <v>Ballu</v>
          </cell>
          <cell r="D633" t="str">
            <v>Водонагреватель Ballu BWH/S 10 Capsule Plus O</v>
          </cell>
          <cell r="E633" t="str">
            <v>4680551112306</v>
          </cell>
          <cell r="F633" t="str">
            <v>BWH/S 10 Capsule Plus O</v>
          </cell>
          <cell r="G633">
            <v>5990</v>
          </cell>
          <cell r="H633">
            <v>4672</v>
          </cell>
          <cell r="I633" t="str">
            <v/>
          </cell>
          <cell r="J633">
            <v>0</v>
          </cell>
        </row>
        <row r="634">
          <cell r="A634" t="str">
            <v>НС-1338776</v>
          </cell>
          <cell r="B634" t="str">
            <v>Водонагреватели электрические накопительные до 20л</v>
          </cell>
          <cell r="C634" t="str">
            <v>Ballu</v>
          </cell>
          <cell r="D634" t="str">
            <v>Водонагреватель Ballu BWH/S 10 Capsule Plus U</v>
          </cell>
          <cell r="E634" t="str">
            <v>4680551112313</v>
          </cell>
          <cell r="F634" t="str">
            <v>BWH/S 10 Capsule Plus U</v>
          </cell>
          <cell r="G634">
            <v>5990</v>
          </cell>
          <cell r="H634">
            <v>4672</v>
          </cell>
          <cell r="I634" t="str">
            <v/>
          </cell>
          <cell r="J634">
            <v>0</v>
          </cell>
        </row>
        <row r="635">
          <cell r="A635" t="str">
            <v>НС-1523929</v>
          </cell>
          <cell r="B635" t="str">
            <v>Водонагреватели электрические накопительные до 20л</v>
          </cell>
          <cell r="C635" t="str">
            <v>Ballu</v>
          </cell>
          <cell r="D635" t="str">
            <v>Водонагреватель Ballu BWH/S 10 Omnium Uni O</v>
          </cell>
          <cell r="E635" t="str">
            <v>4680551506716</v>
          </cell>
          <cell r="F635" t="str">
            <v>BWH/S 10 Omnium Uni O</v>
          </cell>
          <cell r="G635">
            <v>6190</v>
          </cell>
          <cell r="H635">
            <v>4828</v>
          </cell>
          <cell r="I635" t="str">
            <v/>
          </cell>
          <cell r="J635">
            <v>0</v>
          </cell>
        </row>
        <row r="636">
          <cell r="A636" t="str">
            <v>НС-1523932</v>
          </cell>
          <cell r="B636" t="str">
            <v>Водонагреватели электрические накопительные до 20л</v>
          </cell>
          <cell r="C636" t="str">
            <v>Ballu</v>
          </cell>
          <cell r="D636" t="str">
            <v>Водонагреватель Ballu BWH/S 10 Omnium Uni U</v>
          </cell>
          <cell r="E636" t="str">
            <v>4680551506754</v>
          </cell>
          <cell r="F636" t="str">
            <v>BWH/S 10 Omnium Uni U</v>
          </cell>
          <cell r="G636">
            <v>6190</v>
          </cell>
          <cell r="H636">
            <v>4828</v>
          </cell>
          <cell r="I636">
            <v>18</v>
          </cell>
          <cell r="J636">
            <v>18</v>
          </cell>
        </row>
        <row r="637">
          <cell r="A637" t="str">
            <v>НС-1338777</v>
          </cell>
          <cell r="B637" t="str">
            <v>Водонагреватели электрические накопительные до 20л</v>
          </cell>
          <cell r="C637" t="str">
            <v>Ballu</v>
          </cell>
          <cell r="D637" t="str">
            <v>Водонагреватель Ballu BWH/S 15 Capsule Plus O</v>
          </cell>
          <cell r="E637" t="str">
            <v>4680551112320</v>
          </cell>
          <cell r="F637" t="str">
            <v>BWH/S 15 Capsule Plus O</v>
          </cell>
          <cell r="G637">
            <v>6990</v>
          </cell>
          <cell r="H637">
            <v>5452</v>
          </cell>
          <cell r="I637" t="str">
            <v/>
          </cell>
          <cell r="J637">
            <v>0</v>
          </cell>
        </row>
        <row r="638">
          <cell r="A638" t="str">
            <v>НС-1338779</v>
          </cell>
          <cell r="B638" t="str">
            <v>Водонагреватели электрические накопительные до 20л</v>
          </cell>
          <cell r="C638" t="str">
            <v>Ballu</v>
          </cell>
          <cell r="D638" t="str">
            <v>Водонагреватель Ballu BWH/S 15 Capsule Plus U</v>
          </cell>
          <cell r="E638" t="str">
            <v>4680551112337</v>
          </cell>
          <cell r="F638" t="str">
            <v>BWH/S 15 Capsule Plus U</v>
          </cell>
          <cell r="G638">
            <v>6990</v>
          </cell>
          <cell r="H638">
            <v>5452</v>
          </cell>
          <cell r="I638" t="str">
            <v/>
          </cell>
          <cell r="J638">
            <v>0</v>
          </cell>
        </row>
        <row r="639">
          <cell r="A639" t="str">
            <v>НС-1523937</v>
          </cell>
          <cell r="B639" t="str">
            <v>Водонагреватели электрические накопительные до 20л</v>
          </cell>
          <cell r="C639" t="str">
            <v>Ballu</v>
          </cell>
          <cell r="D639" t="str">
            <v>Водонагреватель Ballu BWH/S 15 Omnium Uni O</v>
          </cell>
          <cell r="E639" t="str">
            <v>4680551506761</v>
          </cell>
          <cell r="F639" t="str">
            <v>BWH/S 15 Omnium Uni O</v>
          </cell>
          <cell r="G639">
            <v>6990</v>
          </cell>
          <cell r="H639">
            <v>5452</v>
          </cell>
          <cell r="I639">
            <v>3</v>
          </cell>
          <cell r="J639">
            <v>3</v>
          </cell>
        </row>
        <row r="640">
          <cell r="A640" t="str">
            <v>НС-1523988</v>
          </cell>
          <cell r="B640" t="str">
            <v>Водонагреватели электрические накопительные до 20л</v>
          </cell>
          <cell r="C640" t="str">
            <v>Ballu</v>
          </cell>
          <cell r="D640" t="str">
            <v>Водонагреватель Ballu BWH/S 15 Omnium Uni U</v>
          </cell>
          <cell r="E640" t="str">
            <v>4680551506778</v>
          </cell>
          <cell r="F640" t="str">
            <v>BWH/S 15 Omnium Uni U</v>
          </cell>
          <cell r="G640">
            <v>6990</v>
          </cell>
          <cell r="H640">
            <v>5452</v>
          </cell>
          <cell r="I640">
            <v>21</v>
          </cell>
          <cell r="J640">
            <v>21</v>
          </cell>
        </row>
        <row r="641">
          <cell r="A641" t="str">
            <v>НС-1147760</v>
          </cell>
          <cell r="B641" t="str">
            <v>Водонагреватели электрические накопительные до 20л</v>
          </cell>
          <cell r="C641" t="str">
            <v>Electrolux</v>
          </cell>
          <cell r="D641" t="str">
            <v>Водонагреватель Electrolux EWH 10 Q-bic O</v>
          </cell>
          <cell r="E641" t="str">
            <v>7312970201398, 7390000201631, 7381032420855</v>
          </cell>
          <cell r="F641" t="str">
            <v>EWH 10 Q-bic O</v>
          </cell>
          <cell r="G641">
            <v>8190</v>
          </cell>
          <cell r="H641">
            <v>6388</v>
          </cell>
          <cell r="I641" t="str">
            <v/>
          </cell>
          <cell r="J641">
            <v>0</v>
          </cell>
        </row>
        <row r="642">
          <cell r="A642" t="str">
            <v>НС-1147761</v>
          </cell>
          <cell r="B642" t="str">
            <v>Водонагреватели электрические накопительные до 20л</v>
          </cell>
          <cell r="C642" t="str">
            <v>Electrolux</v>
          </cell>
          <cell r="D642" t="str">
            <v>Водонагреватель Electrolux EWH 10 Q-bic U</v>
          </cell>
          <cell r="E642" t="str">
            <v>7312970201404, 7390000201648, 7381032420848</v>
          </cell>
          <cell r="F642" t="str">
            <v>EWH 10 Q-bic U</v>
          </cell>
          <cell r="G642">
            <v>8190</v>
          </cell>
          <cell r="H642">
            <v>6388</v>
          </cell>
          <cell r="I642" t="str">
            <v/>
          </cell>
          <cell r="J642">
            <v>0</v>
          </cell>
        </row>
        <row r="643">
          <cell r="A643" t="str">
            <v>НС-1147764</v>
          </cell>
          <cell r="B643" t="str">
            <v>Водонагреватели электрические накопительные до 20л</v>
          </cell>
          <cell r="C643" t="str">
            <v>Electrolux</v>
          </cell>
          <cell r="D643" t="str">
            <v>Водонагреватель Electrolux EWH 15 Q-bic O</v>
          </cell>
          <cell r="E643" t="str">
            <v>7312970201411, 7390000201655, 7381032420831</v>
          </cell>
          <cell r="F643" t="str">
            <v>EWH 15 Q-bic O</v>
          </cell>
          <cell r="G643">
            <v>9390</v>
          </cell>
          <cell r="H643">
            <v>7324</v>
          </cell>
          <cell r="I643" t="str">
            <v/>
          </cell>
          <cell r="J643">
            <v>0</v>
          </cell>
        </row>
        <row r="644">
          <cell r="A644" t="str">
            <v>НС-1147765</v>
          </cell>
          <cell r="B644" t="str">
            <v>Водонагреватели электрические накопительные до 20л</v>
          </cell>
          <cell r="C644" t="str">
            <v>Electrolux</v>
          </cell>
          <cell r="D644" t="str">
            <v>Водонагреватель Electrolux EWH 15 Q-bic U</v>
          </cell>
          <cell r="E644" t="str">
            <v>7312970201428, 7390000201662, 7381032420862</v>
          </cell>
          <cell r="F644" t="str">
            <v>EWH 15 Q-bic U</v>
          </cell>
          <cell r="G644">
            <v>9390</v>
          </cell>
          <cell r="H644">
            <v>7324</v>
          </cell>
          <cell r="I644">
            <v>22</v>
          </cell>
          <cell r="J644">
            <v>22</v>
          </cell>
        </row>
        <row r="645">
          <cell r="A645" t="str">
            <v>НС-1605934</v>
          </cell>
          <cell r="B645" t="str">
            <v>Водонагреватели электрические накопительные до 20л</v>
          </cell>
          <cell r="C645" t="str">
            <v>Royal Thermo</v>
          </cell>
          <cell r="D645" t="str">
            <v>Водонагреватель Royal Thermo RWH 10 Genie ECO O</v>
          </cell>
          <cell r="E645" t="str">
            <v>4660294238792</v>
          </cell>
          <cell r="F645" t="str">
            <v>RWH 10 Genie ECO O</v>
          </cell>
          <cell r="G645">
            <v>6390</v>
          </cell>
          <cell r="H645">
            <v>4984</v>
          </cell>
          <cell r="I645" t="str">
            <v/>
          </cell>
          <cell r="J645">
            <v>0</v>
          </cell>
        </row>
        <row r="646">
          <cell r="A646" t="str">
            <v>НС-1605936</v>
          </cell>
          <cell r="B646" t="str">
            <v>Водонагреватели электрические накопительные до 20л</v>
          </cell>
          <cell r="C646" t="str">
            <v>Royal Thermo</v>
          </cell>
          <cell r="D646" t="str">
            <v>Водонагреватель Royal Thermo RWH 10 Genie ECO U</v>
          </cell>
          <cell r="E646" t="str">
            <v>4660294238907</v>
          </cell>
          <cell r="F646" t="str">
            <v>RWH 10 Genie ECO U</v>
          </cell>
          <cell r="G646">
            <v>6390</v>
          </cell>
          <cell r="H646">
            <v>4984</v>
          </cell>
          <cell r="I646" t="str">
            <v/>
          </cell>
          <cell r="J646">
            <v>0</v>
          </cell>
        </row>
        <row r="647">
          <cell r="A647" t="str">
            <v>НС-1588112</v>
          </cell>
          <cell r="B647" t="str">
            <v>Водонагреватели электрические накопительные до 20л</v>
          </cell>
          <cell r="C647" t="str">
            <v>Royal Thermo</v>
          </cell>
          <cell r="D647" t="str">
            <v>Водонагреватель Royal Thermo RWH 10 Stilla O</v>
          </cell>
          <cell r="E647" t="str">
            <v>4660294152180</v>
          </cell>
          <cell r="F647" t="str">
            <v>RWH 10 Stilla O</v>
          </cell>
          <cell r="G647">
            <v>6290</v>
          </cell>
          <cell r="H647">
            <v>4906</v>
          </cell>
          <cell r="I647">
            <v>63</v>
          </cell>
          <cell r="J647">
            <v>63</v>
          </cell>
        </row>
        <row r="648">
          <cell r="A648" t="str">
            <v>НС-1588113</v>
          </cell>
          <cell r="B648" t="str">
            <v>Водонагреватели электрические накопительные до 20л</v>
          </cell>
          <cell r="C648" t="str">
            <v>Royal Thermo</v>
          </cell>
          <cell r="D648" t="str">
            <v>Водонагреватель Royal Thermo RWH 10 Stilla U</v>
          </cell>
          <cell r="E648" t="str">
            <v>4660294152098</v>
          </cell>
          <cell r="F648" t="str">
            <v>RWH 10 Stilla U</v>
          </cell>
          <cell r="G648">
            <v>6290</v>
          </cell>
          <cell r="H648">
            <v>4906</v>
          </cell>
          <cell r="I648" t="str">
            <v/>
          </cell>
          <cell r="J648">
            <v>0</v>
          </cell>
        </row>
        <row r="649">
          <cell r="A649" t="str">
            <v>НС-1605942</v>
          </cell>
          <cell r="B649" t="str">
            <v>Водонагреватели электрические накопительные до 20л</v>
          </cell>
          <cell r="C649" t="str">
            <v>Royal Thermo</v>
          </cell>
          <cell r="D649" t="str">
            <v>Водонагреватель Royal Thermo RWH 15 Genie ECO O</v>
          </cell>
          <cell r="E649" t="str">
            <v>4660294239119</v>
          </cell>
          <cell r="F649" t="str">
            <v>RWH 15 Genie ECO O</v>
          </cell>
          <cell r="G649">
            <v>7190</v>
          </cell>
          <cell r="H649">
            <v>5608</v>
          </cell>
          <cell r="I649" t="str">
            <v/>
          </cell>
          <cell r="J649">
            <v>0</v>
          </cell>
        </row>
        <row r="650">
          <cell r="A650" t="str">
            <v>НС-1605943</v>
          </cell>
          <cell r="B650" t="str">
            <v>Водонагреватели электрические накопительные до 20л</v>
          </cell>
          <cell r="C650" t="str">
            <v>Royal Thermo</v>
          </cell>
          <cell r="D650" t="str">
            <v>Водонагреватель Royal Thermo RWH 15 Genie ECO U</v>
          </cell>
          <cell r="E650" t="str">
            <v>4660294238983</v>
          </cell>
          <cell r="F650" t="str">
            <v>RWH 15 Genie ECO U</v>
          </cell>
          <cell r="G650">
            <v>7190</v>
          </cell>
          <cell r="H650">
            <v>5608</v>
          </cell>
          <cell r="I650" t="str">
            <v/>
          </cell>
          <cell r="J650">
            <v>0</v>
          </cell>
        </row>
        <row r="651">
          <cell r="A651" t="str">
            <v>НС-1588119</v>
          </cell>
          <cell r="B651" t="str">
            <v>Водонагреватели электрические накопительные до 20л</v>
          </cell>
          <cell r="C651" t="str">
            <v>Royal Thermo</v>
          </cell>
          <cell r="D651" t="str">
            <v>Водонагреватель Royal Thermo RWH 15 Stilla O</v>
          </cell>
          <cell r="E651" t="str">
            <v>4660294152074</v>
          </cell>
          <cell r="F651" t="str">
            <v>RWH 15 Stilla O</v>
          </cell>
          <cell r="G651">
            <v>7290</v>
          </cell>
          <cell r="H651">
            <v>5686</v>
          </cell>
          <cell r="I651" t="str">
            <v/>
          </cell>
          <cell r="J651">
            <v>0</v>
          </cell>
        </row>
        <row r="652">
          <cell r="A652" t="str">
            <v>НС-1588120</v>
          </cell>
          <cell r="B652" t="str">
            <v>Водонагреватели электрические накопительные до 20л</v>
          </cell>
          <cell r="C652" t="str">
            <v>Royal Thermo</v>
          </cell>
          <cell r="D652" t="str">
            <v>Водонагреватель Royal Thermo RWH 15 Stilla U</v>
          </cell>
          <cell r="E652" t="str">
            <v>4660294151947</v>
          </cell>
          <cell r="F652" t="str">
            <v>RWH 15 Stilla U</v>
          </cell>
          <cell r="G652">
            <v>7290</v>
          </cell>
          <cell r="H652">
            <v>5686</v>
          </cell>
          <cell r="I652">
            <v>5</v>
          </cell>
          <cell r="J652">
            <v>5</v>
          </cell>
        </row>
        <row r="653">
          <cell r="A653" t="str">
            <v>НС-1747095</v>
          </cell>
          <cell r="B653" t="str">
            <v>Сверла и наборы сверл</v>
          </cell>
          <cell r="C653" t="str">
            <v>ALTECO</v>
          </cell>
          <cell r="D653" t="str">
            <v>Сверло корончатое Alteco 14х50</v>
          </cell>
          <cell r="E653" t="str">
            <v>4870244610855</v>
          </cell>
          <cell r="F653" t="str">
            <v>22462</v>
          </cell>
          <cell r="G653">
            <v>1765</v>
          </cell>
          <cell r="H653">
            <v>1588.5</v>
          </cell>
          <cell r="I653" t="str">
            <v/>
          </cell>
          <cell r="J653">
            <v>0</v>
          </cell>
        </row>
        <row r="654">
          <cell r="A654" t="str">
            <v>НС-1747096</v>
          </cell>
          <cell r="B654" t="str">
            <v>Сверла и наборы сверл</v>
          </cell>
          <cell r="C654" t="str">
            <v>ALTECO</v>
          </cell>
          <cell r="D654" t="str">
            <v>Сверло корончатое Alteco 18х50</v>
          </cell>
          <cell r="E654" t="str">
            <v>4870244610817</v>
          </cell>
          <cell r="F654" t="str">
            <v>22464</v>
          </cell>
          <cell r="G654">
            <v>1970</v>
          </cell>
          <cell r="H654">
            <v>1773</v>
          </cell>
          <cell r="I654" t="str">
            <v/>
          </cell>
          <cell r="J654">
            <v>0</v>
          </cell>
        </row>
        <row r="655">
          <cell r="A655" t="str">
            <v>НС-1747097</v>
          </cell>
          <cell r="B655" t="str">
            <v>Сверла и наборы сверл</v>
          </cell>
          <cell r="C655" t="str">
            <v>ALTECO</v>
          </cell>
          <cell r="D655" t="str">
            <v>Сверло корончатое Alteco 20х50</v>
          </cell>
          <cell r="E655" t="str">
            <v>4870244610794</v>
          </cell>
          <cell r="F655" t="str">
            <v>22465</v>
          </cell>
          <cell r="G655">
            <v>2250</v>
          </cell>
          <cell r="H655">
            <v>2025</v>
          </cell>
          <cell r="I655" t="str">
            <v/>
          </cell>
          <cell r="J655">
            <v>0</v>
          </cell>
        </row>
        <row r="656">
          <cell r="A656" t="str">
            <v>НС-1747098</v>
          </cell>
          <cell r="B656" t="str">
            <v>Сверла и наборы сверл</v>
          </cell>
          <cell r="C656" t="str">
            <v>ALTECO</v>
          </cell>
          <cell r="D656" t="str">
            <v>Сверло корончатое твердосплавное Alteco TCT 22х50</v>
          </cell>
          <cell r="E656" t="str">
            <v>4870244616727</v>
          </cell>
          <cell r="F656" t="str">
            <v>82788</v>
          </cell>
          <cell r="G656">
            <v>2900</v>
          </cell>
          <cell r="H656">
            <v>2610</v>
          </cell>
          <cell r="I656" t="str">
            <v/>
          </cell>
          <cell r="J656">
            <v>0</v>
          </cell>
        </row>
        <row r="657">
          <cell r="A657" t="str">
            <v>НС-1747099</v>
          </cell>
          <cell r="B657" t="str">
            <v>Сверла и наборы сверл</v>
          </cell>
          <cell r="C657" t="str">
            <v>ALTECO</v>
          </cell>
          <cell r="D657" t="str">
            <v>Сверло корончатое твердосплавное Alteco TCT 24х50</v>
          </cell>
          <cell r="E657" t="str">
            <v>4870244616734</v>
          </cell>
          <cell r="F657" t="str">
            <v>82789</v>
          </cell>
          <cell r="G657">
            <v>3000</v>
          </cell>
          <cell r="H657">
            <v>2700</v>
          </cell>
          <cell r="I657" t="str">
            <v/>
          </cell>
          <cell r="J657">
            <v>0</v>
          </cell>
        </row>
        <row r="658">
          <cell r="A658" t="str">
            <v>НС-1747100</v>
          </cell>
          <cell r="B658" t="str">
            <v>Сверла и наборы сверл</v>
          </cell>
          <cell r="C658" t="str">
            <v>ALTECO</v>
          </cell>
          <cell r="D658" t="str">
            <v>Сверло корончатое твердосплавное Alteco TCT 26х50</v>
          </cell>
          <cell r="E658" t="str">
            <v>4870244616741</v>
          </cell>
          <cell r="F658" t="str">
            <v>82790</v>
          </cell>
          <cell r="G658">
            <v>3100</v>
          </cell>
          <cell r="H658">
            <v>2790</v>
          </cell>
          <cell r="I658" t="str">
            <v/>
          </cell>
          <cell r="J658">
            <v>0</v>
          </cell>
        </row>
        <row r="659">
          <cell r="A659" t="str">
            <v>НС-1747101</v>
          </cell>
          <cell r="B659" t="str">
            <v>Сверла и наборы сверл</v>
          </cell>
          <cell r="C659" t="str">
            <v>ALTECO</v>
          </cell>
          <cell r="D659" t="str">
            <v>Сверло корончатое твердосплавное Alteco TCT 28х50</v>
          </cell>
          <cell r="E659" t="str">
            <v>4870244616758</v>
          </cell>
          <cell r="F659" t="str">
            <v>82791</v>
          </cell>
          <cell r="G659">
            <v>3300</v>
          </cell>
          <cell r="H659">
            <v>2970</v>
          </cell>
          <cell r="I659" t="str">
            <v/>
          </cell>
          <cell r="J659">
            <v>0</v>
          </cell>
        </row>
        <row r="660">
          <cell r="A660" t="str">
            <v>НС-1698076</v>
          </cell>
          <cell r="B660" t="str">
            <v>Компрессоры электрические</v>
          </cell>
          <cell r="C660" t="str">
            <v>Ballu</v>
          </cell>
          <cell r="D660" t="str">
            <v>Компрессор воздушный поршневой масляный Ballu BCD-100-400</v>
          </cell>
          <cell r="E660" t="str">
            <v>4660294851793</v>
          </cell>
          <cell r="F660" t="str">
            <v>BCD-100-400</v>
          </cell>
          <cell r="G660">
            <v>35990</v>
          </cell>
          <cell r="H660">
            <v>25552.9</v>
          </cell>
          <cell r="I660">
            <v>6</v>
          </cell>
          <cell r="J660">
            <v>6</v>
          </cell>
        </row>
        <row r="661">
          <cell r="A661" t="str">
            <v>НС-1698084</v>
          </cell>
          <cell r="B661" t="str">
            <v>Компрессоры электрические</v>
          </cell>
          <cell r="C661" t="str">
            <v>Ballu</v>
          </cell>
          <cell r="D661" t="str">
            <v>Компрессор воздушный поршневой масляный Ballu BCD-50-400</v>
          </cell>
          <cell r="E661" t="str">
            <v>4660294851854</v>
          </cell>
          <cell r="F661" t="str">
            <v>BCD-50-400</v>
          </cell>
          <cell r="G661">
            <v>29990</v>
          </cell>
          <cell r="H661">
            <v>21292.9</v>
          </cell>
          <cell r="I661">
            <v>15</v>
          </cell>
          <cell r="J661">
            <v>15</v>
          </cell>
        </row>
        <row r="662">
          <cell r="A662" t="str">
            <v>НС-1698080</v>
          </cell>
          <cell r="B662" t="str">
            <v>Компрессоры электрические</v>
          </cell>
          <cell r="C662" t="str">
            <v>Ballu</v>
          </cell>
          <cell r="D662" t="str">
            <v>Компрессор воздушный ременной масляный Ballu BCB-100-440</v>
          </cell>
          <cell r="E662" t="str">
            <v>4660294851847</v>
          </cell>
          <cell r="F662" t="str">
            <v>BCB-100-440</v>
          </cell>
          <cell r="G662">
            <v>49990</v>
          </cell>
          <cell r="H662">
            <v>35492.9</v>
          </cell>
          <cell r="I662">
            <v>6</v>
          </cell>
          <cell r="J662">
            <v>6</v>
          </cell>
        </row>
        <row r="663">
          <cell r="A663" t="str">
            <v>НС-1698085</v>
          </cell>
          <cell r="B663" t="str">
            <v>Компрессоры электрические</v>
          </cell>
          <cell r="C663" t="str">
            <v>Ballu</v>
          </cell>
          <cell r="D663" t="str">
            <v>Компрессор воздушный ременной масляный Ballu BCB-50-440</v>
          </cell>
          <cell r="E663" t="str">
            <v>4660294851953</v>
          </cell>
          <cell r="F663" t="str">
            <v>BCB-50-440</v>
          </cell>
          <cell r="G663">
            <v>39990</v>
          </cell>
          <cell r="H663">
            <v>28392.9</v>
          </cell>
          <cell r="I663">
            <v>2</v>
          </cell>
          <cell r="J663">
            <v>2</v>
          </cell>
        </row>
        <row r="664">
          <cell r="A664" t="str">
            <v>НС-1686277</v>
          </cell>
          <cell r="B664" t="str">
            <v>Насосно-смесительные узлы без насоса</v>
          </cell>
          <cell r="C664" t="str">
            <v>Ballu</v>
          </cell>
          <cell r="D664" t="str">
            <v>Узел смесительный Ballu BMU-10 M</v>
          </cell>
          <cell r="E664" t="str">
            <v>4660294804386</v>
          </cell>
          <cell r="F664" t="str">
            <v>BMU-10 M</v>
          </cell>
          <cell r="G664">
            <v>49990</v>
          </cell>
          <cell r="H664">
            <v>37492.5</v>
          </cell>
          <cell r="I664" t="str">
            <v/>
          </cell>
          <cell r="J664">
            <v>0</v>
          </cell>
        </row>
        <row r="665">
          <cell r="A665" t="str">
            <v>НС-1446433</v>
          </cell>
          <cell r="B665" t="str">
            <v>Насосно-смесительные узлы без насоса</v>
          </cell>
          <cell r="C665" t="str">
            <v>Ballu</v>
          </cell>
          <cell r="D665" t="str">
            <v>Узел смесительный Ballu BMU-16</v>
          </cell>
          <cell r="E665" t="str">
            <v>4680551145434</v>
          </cell>
          <cell r="F665" t="str">
            <v>BMU-16</v>
          </cell>
          <cell r="G665">
            <v>59990</v>
          </cell>
          <cell r="H665">
            <v>46192.3</v>
          </cell>
          <cell r="I665" t="str">
            <v/>
          </cell>
          <cell r="J665">
            <v>0</v>
          </cell>
        </row>
        <row r="666">
          <cell r="A666" t="str">
            <v>НС-1686279</v>
          </cell>
          <cell r="B666" t="str">
            <v>Насосно-смесительные узлы без насоса</v>
          </cell>
          <cell r="C666" t="str">
            <v>Ballu</v>
          </cell>
          <cell r="D666" t="str">
            <v>Узел смесительный Ballu BMU-16 M</v>
          </cell>
          <cell r="E666" t="str">
            <v>4660294804409</v>
          </cell>
          <cell r="F666" t="str">
            <v>BMU-16 M</v>
          </cell>
          <cell r="G666">
            <v>59990</v>
          </cell>
          <cell r="H666">
            <v>44992.5</v>
          </cell>
          <cell r="I666" t="str">
            <v/>
          </cell>
          <cell r="J666">
            <v>0</v>
          </cell>
        </row>
        <row r="667">
          <cell r="A667" t="str">
            <v>НС-1446427</v>
          </cell>
          <cell r="B667" t="str">
            <v>Насосно-смесительные узлы без насоса</v>
          </cell>
          <cell r="C667" t="str">
            <v>Ballu</v>
          </cell>
          <cell r="D667" t="str">
            <v>Узел смесительный Ballu BMU-4.0</v>
          </cell>
          <cell r="E667" t="str">
            <v>4680551145403</v>
          </cell>
          <cell r="F667" t="str">
            <v>BMU-4.0</v>
          </cell>
          <cell r="G667">
            <v>29990</v>
          </cell>
          <cell r="H667">
            <v>23092.3</v>
          </cell>
          <cell r="I667" t="str">
            <v/>
          </cell>
          <cell r="J667">
            <v>0</v>
          </cell>
        </row>
        <row r="668">
          <cell r="A668" t="str">
            <v>НС-1686281</v>
          </cell>
          <cell r="B668" t="str">
            <v>Насосно-смесительные узлы без насоса</v>
          </cell>
          <cell r="C668" t="str">
            <v>Ballu</v>
          </cell>
          <cell r="D668" t="str">
            <v>Узел смесительный Ballu BMU-4.0 M</v>
          </cell>
          <cell r="E668" t="str">
            <v>4660294804423</v>
          </cell>
          <cell r="F668" t="str">
            <v>BMU-4.0 M</v>
          </cell>
          <cell r="G668">
            <v>29990</v>
          </cell>
          <cell r="H668">
            <v>22492.5</v>
          </cell>
          <cell r="I668" t="str">
            <v/>
          </cell>
          <cell r="J668">
            <v>0</v>
          </cell>
        </row>
        <row r="669">
          <cell r="A669" t="str">
            <v>НС-1446430</v>
          </cell>
          <cell r="B669" t="str">
            <v>Насосно-смесительные узлы без насоса</v>
          </cell>
          <cell r="C669" t="str">
            <v>Ballu</v>
          </cell>
          <cell r="D669" t="str">
            <v>Узел смесительный Ballu BMU-6.3</v>
          </cell>
          <cell r="E669" t="str">
            <v>4680551145410</v>
          </cell>
          <cell r="F669" t="str">
            <v>BMU-6.3</v>
          </cell>
          <cell r="G669">
            <v>34990</v>
          </cell>
          <cell r="H669">
            <v>26942.3</v>
          </cell>
          <cell r="I669" t="str">
            <v/>
          </cell>
          <cell r="J669">
            <v>0</v>
          </cell>
        </row>
        <row r="670">
          <cell r="A670" t="str">
            <v>НС-1686283</v>
          </cell>
          <cell r="B670" t="str">
            <v>Насосно-смесительные узлы без насоса</v>
          </cell>
          <cell r="C670" t="str">
            <v>Ballu</v>
          </cell>
          <cell r="D670" t="str">
            <v>Узел смесительный Ballu BMU-6.3 M</v>
          </cell>
          <cell r="E670" t="str">
            <v>4660294804447</v>
          </cell>
          <cell r="F670" t="str">
            <v>BMU-6.3 M</v>
          </cell>
          <cell r="G670">
            <v>34990</v>
          </cell>
          <cell r="H670">
            <v>26242.5</v>
          </cell>
          <cell r="I670" t="str">
            <v/>
          </cell>
          <cell r="J670">
            <v>0</v>
          </cell>
        </row>
        <row r="671">
          <cell r="A671" t="str">
            <v>НС-1168773</v>
          </cell>
          <cell r="B671" t="str">
            <v>Насосно-смесительные узлы без насоса</v>
          </cell>
          <cell r="C671" t="str">
            <v>Ballu</v>
          </cell>
          <cell r="D671" t="str">
            <v>Узел смесительный Ballu MCWU 4.0</v>
          </cell>
          <cell r="E671" t="str">
            <v>2250000256695, 4680551009620</v>
          </cell>
          <cell r="F671" t="str">
            <v>MCWU 4.0</v>
          </cell>
          <cell r="G671">
            <v>21990</v>
          </cell>
          <cell r="H671">
            <v>16932.3</v>
          </cell>
          <cell r="I671" t="str">
            <v/>
          </cell>
          <cell r="J671">
            <v>0</v>
          </cell>
        </row>
        <row r="672">
          <cell r="A672" t="str">
            <v>НС-1686278</v>
          </cell>
          <cell r="B672" t="str">
            <v>Насосно-смесительные узлы с насосом</v>
          </cell>
          <cell r="C672" t="str">
            <v>Ballu</v>
          </cell>
          <cell r="D672" t="str">
            <v>Узел смесительный Ballu BMU-10 PM</v>
          </cell>
          <cell r="E672" t="str">
            <v>4660294804393</v>
          </cell>
          <cell r="F672" t="str">
            <v>BMU-10 PM</v>
          </cell>
          <cell r="G672">
            <v>68990</v>
          </cell>
          <cell r="H672">
            <v>51742.5</v>
          </cell>
          <cell r="I672" t="str">
            <v/>
          </cell>
          <cell r="J672">
            <v>0</v>
          </cell>
        </row>
        <row r="673">
          <cell r="A673" t="str">
            <v>НС-1686280</v>
          </cell>
          <cell r="B673" t="str">
            <v>Насосно-смесительные узлы с насосом</v>
          </cell>
          <cell r="C673" t="str">
            <v>Ballu</v>
          </cell>
          <cell r="D673" t="str">
            <v>Узел смесительный Ballu BMU-16 PM</v>
          </cell>
          <cell r="E673" t="str">
            <v>4660294804416</v>
          </cell>
          <cell r="F673" t="str">
            <v>BMU-16 PM</v>
          </cell>
          <cell r="G673">
            <v>78990</v>
          </cell>
          <cell r="H673">
            <v>59242.5</v>
          </cell>
          <cell r="I673" t="str">
            <v/>
          </cell>
          <cell r="J673">
            <v>0</v>
          </cell>
        </row>
        <row r="674">
          <cell r="A674" t="str">
            <v>НС-1686282</v>
          </cell>
          <cell r="B674" t="str">
            <v>Насосно-смесительные узлы с насосом</v>
          </cell>
          <cell r="C674" t="str">
            <v>Ballu</v>
          </cell>
          <cell r="D674" t="str">
            <v>Узел смесительный Ballu BMU-4.0 PM</v>
          </cell>
          <cell r="E674" t="str">
            <v>4660294804430</v>
          </cell>
          <cell r="F674" t="str">
            <v>BMU-4.0 PM</v>
          </cell>
          <cell r="G674">
            <v>52990</v>
          </cell>
          <cell r="H674">
            <v>39742.5</v>
          </cell>
          <cell r="I674" t="str">
            <v/>
          </cell>
          <cell r="J674">
            <v>0</v>
          </cell>
        </row>
        <row r="675">
          <cell r="A675" t="str">
            <v>НС-1446429</v>
          </cell>
          <cell r="B675" t="str">
            <v>Насосно-смесительные узлы с насосом</v>
          </cell>
          <cell r="C675" t="str">
            <v>Ballu</v>
          </cell>
          <cell r="D675" t="str">
            <v>Узел смесительный Ballu BMU-6.3-P</v>
          </cell>
          <cell r="E675" t="str">
            <v>4680551145458</v>
          </cell>
          <cell r="F675" t="str">
            <v>BMU-6.3-P</v>
          </cell>
          <cell r="G675">
            <v>64490</v>
          </cell>
          <cell r="H675">
            <v>49657.3</v>
          </cell>
          <cell r="I675" t="str">
            <v/>
          </cell>
          <cell r="J675">
            <v>0</v>
          </cell>
        </row>
        <row r="676">
          <cell r="A676" t="str">
            <v>НС-1686284</v>
          </cell>
          <cell r="B676" t="str">
            <v>Насосно-смесительные узлы с насосом</v>
          </cell>
          <cell r="C676" t="str">
            <v>Ballu</v>
          </cell>
          <cell r="D676" t="str">
            <v>Узел смесительный Ballu BMU-6.3 PM</v>
          </cell>
          <cell r="E676" t="str">
            <v>4660294804348</v>
          </cell>
          <cell r="F676" t="str">
            <v>BMU-6.3 PM</v>
          </cell>
          <cell r="G676">
            <v>64490</v>
          </cell>
          <cell r="H676">
            <v>48367.5</v>
          </cell>
          <cell r="I676" t="str">
            <v/>
          </cell>
          <cell r="J676">
            <v>0</v>
          </cell>
        </row>
        <row r="677">
          <cell r="A677" t="str">
            <v>НС-1303267</v>
          </cell>
          <cell r="B677" t="str">
            <v>Воздуховоды для бытовых кондиционеров</v>
          </cell>
          <cell r="C677" t="str">
            <v>Ballu</v>
          </cell>
          <cell r="D677" t="str">
            <v>Комплект аксессуаров к кондиционерам промышленным мобильным Ballu BGK5</v>
          </cell>
          <cell r="E677" t="str">
            <v>4680551110449, 4680551112344, 4680551109689</v>
          </cell>
          <cell r="F677" t="str">
            <v>BGK-5</v>
          </cell>
          <cell r="G677">
            <v>15599</v>
          </cell>
          <cell r="H677">
            <v>10295.34</v>
          </cell>
          <cell r="I677" t="str">
            <v/>
          </cell>
          <cell r="J677">
            <v>0</v>
          </cell>
        </row>
        <row r="678">
          <cell r="A678" t="str">
            <v>НС-1339748</v>
          </cell>
          <cell r="B678" t="str">
            <v>Воздуховоды для бытовых кондиционеров</v>
          </cell>
          <cell r="C678" t="str">
            <v>Ballu</v>
          </cell>
          <cell r="D678" t="str">
            <v>Комплект аксессуаров к кондиционерам промышленным мобильным Ballu BGK9</v>
          </cell>
          <cell r="E678" t="str">
            <v>2250001816300, 4680551112351</v>
          </cell>
          <cell r="F678" t="str">
            <v>BGK-9</v>
          </cell>
          <cell r="G678">
            <v>24599</v>
          </cell>
          <cell r="H678">
            <v>16235.34</v>
          </cell>
          <cell r="I678" t="str">
            <v/>
          </cell>
          <cell r="J678">
            <v>0</v>
          </cell>
        </row>
        <row r="679">
          <cell r="A679" t="str">
            <v>НС-1634916</v>
          </cell>
          <cell r="B679" t="str">
            <v>Воздуховоды для бытовых кондиционеров</v>
          </cell>
          <cell r="C679" t="str">
            <v>Electrolux</v>
          </cell>
          <cell r="D679" t="str">
            <v>Модуль приточно-вытяжной Electrolux EAVS/I-30FA-BLACK</v>
          </cell>
          <cell r="E679" t="str">
            <v>7381032426390</v>
          </cell>
          <cell r="F679" t="str">
            <v>EAVS/I-30FA-BLACK</v>
          </cell>
          <cell r="G679">
            <v>16990</v>
          </cell>
          <cell r="H679">
            <v>11893</v>
          </cell>
          <cell r="I679">
            <v>262</v>
          </cell>
          <cell r="J679">
            <v>262</v>
          </cell>
        </row>
        <row r="680">
          <cell r="A680" t="str">
            <v>НС-1747094</v>
          </cell>
          <cell r="B680" t="str">
            <v>Мойки высокого давления для кондиционеров</v>
          </cell>
          <cell r="C680" t="str">
            <v>ALTECO</v>
          </cell>
          <cell r="D680" t="str">
            <v>Мойка высокого давления Alteco HPW 170-9</v>
          </cell>
          <cell r="E680" t="str">
            <v>4870244611364</v>
          </cell>
          <cell r="F680" t="str">
            <v>HPW 170-9</v>
          </cell>
          <cell r="G680">
            <v>64280</v>
          </cell>
          <cell r="H680">
            <v>56987.4</v>
          </cell>
          <cell r="I680" t="str">
            <v/>
          </cell>
          <cell r="J680">
            <v>0</v>
          </cell>
        </row>
        <row r="681">
          <cell r="A681" t="str">
            <v>НС-1699994</v>
          </cell>
          <cell r="B681" t="str">
            <v>Мойки высокого давления для кондиционеров</v>
          </cell>
          <cell r="C681" t="str">
            <v>Ballu</v>
          </cell>
          <cell r="D681" t="str">
            <v>Мойка паровая Ballu с озонатором Aquasplit Steam</v>
          </cell>
          <cell r="E681" t="str">
            <v>4660294863260, 14660294863267</v>
          </cell>
          <cell r="F681" t="str">
            <v>Aquasplit Steam</v>
          </cell>
          <cell r="G681">
            <v>33364.199999999997</v>
          </cell>
          <cell r="H681">
            <v>29579.03</v>
          </cell>
          <cell r="I681">
            <v>2</v>
          </cell>
          <cell r="J681">
            <v>2</v>
          </cell>
        </row>
        <row r="682">
          <cell r="A682" t="str">
            <v>НС-1610776</v>
          </cell>
          <cell r="B682" t="str">
            <v>Мойки высокого давления для кондиционеров</v>
          </cell>
          <cell r="C682" t="str">
            <v>Ballu</v>
          </cell>
          <cell r="D682" t="str">
            <v>Мойка портативная Ballu для кондиционера Aquamaster</v>
          </cell>
          <cell r="E682" t="str">
            <v>4660294304558, 14660294304555, 24660294304552, 34660294304559</v>
          </cell>
          <cell r="F682" t="str">
            <v>Aquamaster</v>
          </cell>
          <cell r="G682">
            <v>12000</v>
          </cell>
          <cell r="H682">
            <v>10638.6</v>
          </cell>
          <cell r="I682">
            <v>1006</v>
          </cell>
          <cell r="J682">
            <v>1006</v>
          </cell>
        </row>
        <row r="683">
          <cell r="A683" t="str">
            <v>НС-1705975</v>
          </cell>
          <cell r="B683" t="str">
            <v>Мойки высокого давления для кондиционеров</v>
          </cell>
          <cell r="C683" t="str">
            <v>Ballu</v>
          </cell>
          <cell r="D683" t="str">
            <v>Мойка портативная Ballu для кондиционера Aquasplit HP</v>
          </cell>
          <cell r="E683" t="str">
            <v>4660294888409, 14660294888406</v>
          </cell>
          <cell r="F683" t="str">
            <v>Aquasplit HP</v>
          </cell>
          <cell r="G683">
            <v>23585.46</v>
          </cell>
          <cell r="H683">
            <v>20909.689999999999</v>
          </cell>
          <cell r="I683">
            <v>63</v>
          </cell>
          <cell r="J683">
            <v>63</v>
          </cell>
        </row>
        <row r="684">
          <cell r="A684" t="str">
            <v>НС-1727888</v>
          </cell>
          <cell r="B684" t="str">
            <v>Панели для кондиционеров</v>
          </cell>
          <cell r="C684" t="str">
            <v>Ballu</v>
          </cell>
          <cell r="D684" t="str">
            <v>Панель для сплит-системы Ballu Boho DC inverter, цвет 107 CP</v>
          </cell>
          <cell r="E684" t="str">
            <v>2258668135093</v>
          </cell>
          <cell r="F684" t="str">
            <v>Панель BSNI, цвет 107 CP</v>
          </cell>
          <cell r="G684">
            <v>8800</v>
          </cell>
          <cell r="H684">
            <v>6072</v>
          </cell>
          <cell r="I684" t="str">
            <v/>
          </cell>
          <cell r="J684">
            <v>0</v>
          </cell>
        </row>
        <row r="685">
          <cell r="A685" t="str">
            <v>НС-1726921</v>
          </cell>
          <cell r="B685" t="str">
            <v>Панели для кондиционеров</v>
          </cell>
          <cell r="C685" t="str">
            <v>Ballu</v>
          </cell>
          <cell r="D685" t="str">
            <v>Панель для сплит-системы Ballu Boho DC inverter, цвет 138 CP</v>
          </cell>
          <cell r="E685" t="str">
            <v>2258668134089</v>
          </cell>
          <cell r="F685" t="str">
            <v>Панель BSNI, цвет 138 CP</v>
          </cell>
          <cell r="G685">
            <v>8800</v>
          </cell>
          <cell r="H685">
            <v>6072</v>
          </cell>
          <cell r="I685" t="str">
            <v/>
          </cell>
          <cell r="J685">
            <v>0</v>
          </cell>
        </row>
        <row r="686">
          <cell r="A686" t="str">
            <v>НС-1733377</v>
          </cell>
          <cell r="B686" t="str">
            <v>Панели для кондиционеров</v>
          </cell>
          <cell r="C686" t="str">
            <v>Ballu</v>
          </cell>
          <cell r="D686" t="str">
            <v>Панель для сплит-системы Ballu Boho DC inverter, цвет 141 CP</v>
          </cell>
          <cell r="E686" t="str">
            <v>2258668146358</v>
          </cell>
          <cell r="F686" t="str">
            <v>Панель BSNI, цвет 141 CP</v>
          </cell>
          <cell r="G686">
            <v>8800</v>
          </cell>
          <cell r="H686">
            <v>6072</v>
          </cell>
          <cell r="I686" t="str">
            <v/>
          </cell>
          <cell r="J686">
            <v>0</v>
          </cell>
        </row>
        <row r="687">
          <cell r="A687" t="str">
            <v>НС-1709250</v>
          </cell>
          <cell r="B687" t="str">
            <v>Панели для кондиционеров</v>
          </cell>
          <cell r="C687" t="str">
            <v>Ballu</v>
          </cell>
          <cell r="D687" t="str">
            <v>Панель для сплит-системы Ballu Boho DC inverter, цвет 156 CP</v>
          </cell>
          <cell r="E687" t="str">
            <v>2258668098541, 4670430156613</v>
          </cell>
          <cell r="F687" t="str">
            <v>Панель BSNI, цвет 156 CP</v>
          </cell>
          <cell r="G687">
            <v>8800</v>
          </cell>
          <cell r="H687">
            <v>6072</v>
          </cell>
          <cell r="I687">
            <v>1</v>
          </cell>
          <cell r="J687">
            <v>1</v>
          </cell>
        </row>
        <row r="688">
          <cell r="A688" t="str">
            <v>НС-1732880</v>
          </cell>
          <cell r="B688" t="str">
            <v>Панели для кондиционеров</v>
          </cell>
          <cell r="C688" t="str">
            <v>Ballu</v>
          </cell>
          <cell r="D688" t="str">
            <v>Панель для сплит-системы Ballu Boho DC inverter, цвет 1805 CP</v>
          </cell>
          <cell r="E688" t="str">
            <v>2258668145818</v>
          </cell>
          <cell r="F688" t="str">
            <v>Панель BSNI, цвет 1805 CP</v>
          </cell>
          <cell r="G688">
            <v>8800</v>
          </cell>
          <cell r="H688">
            <v>6072</v>
          </cell>
          <cell r="I688" t="str">
            <v/>
          </cell>
          <cell r="J688">
            <v>0</v>
          </cell>
        </row>
        <row r="689">
          <cell r="A689" t="str">
            <v>НС-1732728</v>
          </cell>
          <cell r="B689" t="str">
            <v>Панели для кондиционеров</v>
          </cell>
          <cell r="C689" t="str">
            <v>Ballu</v>
          </cell>
          <cell r="D689" t="str">
            <v>Панель для сплит-системы Ballu Boho DC inverter, цвет 263 CP с доп.тканью</v>
          </cell>
          <cell r="E689" t="str">
            <v>2258668145498</v>
          </cell>
          <cell r="F689" t="str">
            <v>Панель BSNI, цвет 263 CP доп.ткань</v>
          </cell>
          <cell r="G689">
            <v>12000</v>
          </cell>
          <cell r="H689">
            <v>8280</v>
          </cell>
          <cell r="I689" t="str">
            <v/>
          </cell>
          <cell r="J689">
            <v>0</v>
          </cell>
        </row>
        <row r="690">
          <cell r="A690" t="str">
            <v>НС-1716836</v>
          </cell>
          <cell r="B690" t="str">
            <v>Панели для кондиционеров</v>
          </cell>
          <cell r="C690" t="str">
            <v>Ballu</v>
          </cell>
          <cell r="D690" t="str">
            <v>Панель для сплит-системы Ballu Boho DC inverter, цвет 2748 CP</v>
          </cell>
          <cell r="E690" t="str">
            <v>2258668125049, 4670430156590</v>
          </cell>
          <cell r="F690" t="str">
            <v>Панель BSNI, цвет 2748 CP</v>
          </cell>
          <cell r="G690">
            <v>8800</v>
          </cell>
          <cell r="H690">
            <v>6072</v>
          </cell>
          <cell r="I690" t="str">
            <v/>
          </cell>
          <cell r="J690">
            <v>0</v>
          </cell>
        </row>
        <row r="691">
          <cell r="A691" t="str">
            <v>НС-1758806</v>
          </cell>
          <cell r="B691" t="str">
            <v>Панели для кондиционеров</v>
          </cell>
          <cell r="C691" t="str">
            <v>Ballu</v>
          </cell>
          <cell r="D691" t="str">
            <v>Панель для сплит-системы Ballu Boho DC inverter, цвет 3305 CP</v>
          </cell>
          <cell r="E691" t="str">
            <v>2258668207622</v>
          </cell>
          <cell r="F691" t="str">
            <v>Панель BSNI, цвет 3305 CP</v>
          </cell>
          <cell r="G691">
            <v>8800</v>
          </cell>
          <cell r="H691">
            <v>6072</v>
          </cell>
          <cell r="I691" t="str">
            <v/>
          </cell>
          <cell r="J691">
            <v>0</v>
          </cell>
        </row>
        <row r="692">
          <cell r="A692" t="str">
            <v>НС-1699522</v>
          </cell>
          <cell r="B692" t="str">
            <v>Панели для кондиционеров</v>
          </cell>
          <cell r="C692" t="str">
            <v>Ballu</v>
          </cell>
          <cell r="D692" t="str">
            <v>Панель для сплит-системы Ballu Boho DC inverter, цвет 356 CP</v>
          </cell>
          <cell r="E692" t="str">
            <v>2258668068452</v>
          </cell>
          <cell r="F692" t="str">
            <v>Панель BSNI, цвет цвет 356 CP</v>
          </cell>
          <cell r="G692">
            <v>8800</v>
          </cell>
          <cell r="H692">
            <v>6072</v>
          </cell>
          <cell r="I692" t="str">
            <v/>
          </cell>
          <cell r="J692">
            <v>0</v>
          </cell>
        </row>
        <row r="693">
          <cell r="A693" t="str">
            <v>НС-1726567</v>
          </cell>
          <cell r="B693" t="str">
            <v>Панели для кондиционеров</v>
          </cell>
          <cell r="C693" t="str">
            <v>Ballu</v>
          </cell>
          <cell r="D693" t="str">
            <v>Панель для сплит-системы Ballu Boho DC inverter, цвет 379 CP</v>
          </cell>
          <cell r="E693" t="str">
            <v>2258668133815</v>
          </cell>
          <cell r="F693" t="str">
            <v>Панель BSNI, цвет 379 CP</v>
          </cell>
          <cell r="G693">
            <v>8800</v>
          </cell>
          <cell r="H693">
            <v>6072</v>
          </cell>
          <cell r="I693" t="str">
            <v/>
          </cell>
          <cell r="J693">
            <v>0</v>
          </cell>
        </row>
        <row r="694">
          <cell r="A694" t="str">
            <v>НС-1762690</v>
          </cell>
          <cell r="B694" t="str">
            <v>Панели для кондиционеров</v>
          </cell>
          <cell r="C694" t="str">
            <v>Ballu</v>
          </cell>
          <cell r="D694" t="str">
            <v>Панель для сплит-системы Ballu Boho DC inverter, цвет 413 CP</v>
          </cell>
          <cell r="E694" t="str">
            <v>2258668231740</v>
          </cell>
          <cell r="F694" t="str">
            <v>Панель BSNI, цвет 413 CP</v>
          </cell>
          <cell r="G694">
            <v>8800</v>
          </cell>
          <cell r="H694">
            <v>6072</v>
          </cell>
          <cell r="I694" t="str">
            <v/>
          </cell>
          <cell r="J694">
            <v>0</v>
          </cell>
        </row>
        <row r="695">
          <cell r="A695" t="str">
            <v>НС-1744081</v>
          </cell>
          <cell r="B695" t="str">
            <v>Панели для кондиционеров</v>
          </cell>
          <cell r="C695" t="str">
            <v>Ballu</v>
          </cell>
          <cell r="D695" t="str">
            <v>Панель для сплит-системы Ballu Boho DC inverter, цвет 414 CP</v>
          </cell>
          <cell r="E695" t="str">
            <v>2258668188303</v>
          </cell>
          <cell r="F695" t="str">
            <v>Панель BSNI, цвет 414 CP</v>
          </cell>
          <cell r="G695">
            <v>8800</v>
          </cell>
          <cell r="H695">
            <v>6072</v>
          </cell>
          <cell r="I695" t="str">
            <v/>
          </cell>
          <cell r="J695">
            <v>0</v>
          </cell>
        </row>
        <row r="696">
          <cell r="A696" t="str">
            <v>НС-1732281</v>
          </cell>
          <cell r="B696" t="str">
            <v>Панели для кондиционеров</v>
          </cell>
          <cell r="C696" t="str">
            <v>Ballu</v>
          </cell>
          <cell r="D696" t="str">
            <v>Панель для сплит-системы Ballu Boho DC inverter, цвет 454 CP</v>
          </cell>
          <cell r="E696" t="str">
            <v>2258668143579</v>
          </cell>
          <cell r="F696" t="str">
            <v>Панель BSNI, цвет 454 CP</v>
          </cell>
          <cell r="G696">
            <v>8800</v>
          </cell>
          <cell r="H696">
            <v>6072</v>
          </cell>
          <cell r="I696" t="str">
            <v/>
          </cell>
          <cell r="J696">
            <v>0</v>
          </cell>
        </row>
        <row r="697">
          <cell r="A697" t="str">
            <v>НС-1630782</v>
          </cell>
          <cell r="B697" t="str">
            <v>Панели для кондиционеров</v>
          </cell>
          <cell r="C697" t="str">
            <v>Ballu</v>
          </cell>
          <cell r="D697" t="str">
            <v>Панель для сплит-системы Ballu Boho DC inverter, цвет 4755</v>
          </cell>
          <cell r="E697" t="str">
            <v>4660294371925</v>
          </cell>
          <cell r="F697" t="str">
            <v>Панель BSNI, цвет 4755</v>
          </cell>
          <cell r="G697">
            <v>8800</v>
          </cell>
          <cell r="H697">
            <v>6072</v>
          </cell>
          <cell r="I697" t="str">
            <v/>
          </cell>
          <cell r="J697">
            <v>0</v>
          </cell>
        </row>
        <row r="698">
          <cell r="A698" t="str">
            <v>НС-1638207</v>
          </cell>
          <cell r="B698" t="str">
            <v>Панели для кондиционеров</v>
          </cell>
          <cell r="C698" t="str">
            <v>Ballu</v>
          </cell>
          <cell r="D698" t="str">
            <v>Панель для сплит-системы Ballu Boho DC inverter, цвет 5545</v>
          </cell>
          <cell r="E698" t="str">
            <v>4660294404814</v>
          </cell>
          <cell r="F698" t="str">
            <v>Панель BSNI, цвет 5545</v>
          </cell>
          <cell r="G698">
            <v>8800</v>
          </cell>
          <cell r="H698">
            <v>6072</v>
          </cell>
          <cell r="I698" t="str">
            <v/>
          </cell>
          <cell r="J698">
            <v>0</v>
          </cell>
        </row>
        <row r="699">
          <cell r="A699" t="str">
            <v>НС-1754241</v>
          </cell>
          <cell r="B699" t="str">
            <v>Панели для кондиционеров</v>
          </cell>
          <cell r="C699" t="str">
            <v>Ballu</v>
          </cell>
          <cell r="D699" t="str">
            <v>Панель для сплит-системы Ballu Boho DC inverter, цвет 5575 CP</v>
          </cell>
          <cell r="E699" t="str">
            <v>2258668198975</v>
          </cell>
          <cell r="F699" t="str">
            <v>Панель BSNI, цвет 5575 CP</v>
          </cell>
          <cell r="G699">
            <v>8800</v>
          </cell>
          <cell r="H699">
            <v>6072</v>
          </cell>
          <cell r="I699" t="str">
            <v/>
          </cell>
          <cell r="J699">
            <v>0</v>
          </cell>
        </row>
        <row r="700">
          <cell r="A700" t="str">
            <v>НС-1758902</v>
          </cell>
          <cell r="B700" t="str">
            <v>Панели для кондиционеров</v>
          </cell>
          <cell r="C700" t="str">
            <v>Ballu</v>
          </cell>
          <cell r="D700" t="str">
            <v>Панель для сплит-системы Ballu Boho DC inverter, цвет 574 CP</v>
          </cell>
          <cell r="E700" t="str">
            <v>2258668207820</v>
          </cell>
          <cell r="F700" t="str">
            <v>Панель BSNI, цвет 574 CP</v>
          </cell>
          <cell r="G700">
            <v>8800</v>
          </cell>
          <cell r="H700">
            <v>6072</v>
          </cell>
          <cell r="I700" t="str">
            <v/>
          </cell>
          <cell r="J700">
            <v>0</v>
          </cell>
        </row>
        <row r="701">
          <cell r="A701" t="str">
            <v>НС-1758898</v>
          </cell>
          <cell r="B701" t="str">
            <v>Панели для кондиционеров</v>
          </cell>
          <cell r="C701" t="str">
            <v>Ballu</v>
          </cell>
          <cell r="D701" t="str">
            <v>Панель для сплит-системы Ballu Boho DC inverter, цвет 5855 CP</v>
          </cell>
          <cell r="E701" t="str">
            <v>2258668207790</v>
          </cell>
          <cell r="F701" t="str">
            <v>Панель BSNI, цвет 5855 CP</v>
          </cell>
          <cell r="G701">
            <v>8800</v>
          </cell>
          <cell r="H701">
            <v>6072</v>
          </cell>
          <cell r="I701" t="str">
            <v/>
          </cell>
          <cell r="J701">
            <v>0</v>
          </cell>
        </row>
        <row r="702">
          <cell r="A702" t="str">
            <v>НС-1743384</v>
          </cell>
          <cell r="B702" t="str">
            <v>Панели для кондиционеров</v>
          </cell>
          <cell r="C702" t="str">
            <v>Ballu</v>
          </cell>
          <cell r="D702" t="str">
            <v>Панель для сплит-системы Ballu Boho DC inverter, цвет 687 CP</v>
          </cell>
          <cell r="E702" t="str">
            <v>4670430065267</v>
          </cell>
          <cell r="F702" t="str">
            <v>Панель BSNI, цвет 687 CP</v>
          </cell>
          <cell r="G702">
            <v>8800</v>
          </cell>
          <cell r="H702">
            <v>6072</v>
          </cell>
          <cell r="I702" t="str">
            <v/>
          </cell>
          <cell r="J702">
            <v>0</v>
          </cell>
        </row>
        <row r="703">
          <cell r="A703" t="str">
            <v>НС-1700793</v>
          </cell>
          <cell r="B703" t="str">
            <v>Панели для кондиционеров</v>
          </cell>
          <cell r="C703" t="str">
            <v>Ballu</v>
          </cell>
          <cell r="D703" t="str">
            <v>Панель для сплит-системы Ballu Boho DC inverter, цвет 7486 CP</v>
          </cell>
          <cell r="E703" t="str">
            <v>2258668078758, 4670430155050</v>
          </cell>
          <cell r="F703" t="str">
            <v>Панель BSNI, цвет цвет 7486 CP</v>
          </cell>
          <cell r="G703">
            <v>8500</v>
          </cell>
          <cell r="H703">
            <v>5865</v>
          </cell>
          <cell r="I703" t="str">
            <v/>
          </cell>
          <cell r="J703">
            <v>0</v>
          </cell>
        </row>
        <row r="704">
          <cell r="A704" t="str">
            <v>НС-1744078</v>
          </cell>
          <cell r="B704" t="str">
            <v>Панели для кондиционеров</v>
          </cell>
          <cell r="C704" t="str">
            <v>Ballu</v>
          </cell>
          <cell r="D704" t="str">
            <v>Панель для сплит-системы Ballu Boho DC inverter, цвет 7507 CP</v>
          </cell>
          <cell r="E704" t="str">
            <v>2258668188297</v>
          </cell>
          <cell r="F704" t="str">
            <v>Панель BSNI, цвет 7507 CP</v>
          </cell>
          <cell r="G704">
            <v>8800</v>
          </cell>
          <cell r="H704">
            <v>6072</v>
          </cell>
          <cell r="I704">
            <v>1</v>
          </cell>
          <cell r="J704">
            <v>1</v>
          </cell>
        </row>
        <row r="705">
          <cell r="A705" t="str">
            <v>НС-1727532</v>
          </cell>
          <cell r="B705" t="str">
            <v>Панели для кондиционеров</v>
          </cell>
          <cell r="C705" t="str">
            <v>Ballu</v>
          </cell>
          <cell r="D705" t="str">
            <v>Панель для сплит-системы Ballu Boho DC inverter, цвет 7510 CP</v>
          </cell>
          <cell r="E705" t="str">
            <v>2258668134515</v>
          </cell>
          <cell r="F705" t="str">
            <v>Панель BSNI, цвет 7510 CP</v>
          </cell>
          <cell r="G705">
            <v>8800</v>
          </cell>
          <cell r="H705">
            <v>6072</v>
          </cell>
          <cell r="I705" t="str">
            <v/>
          </cell>
          <cell r="J705">
            <v>0</v>
          </cell>
        </row>
        <row r="706">
          <cell r="A706" t="str">
            <v>НС-1742058</v>
          </cell>
          <cell r="B706" t="str">
            <v>Панели для кондиционеров</v>
          </cell>
          <cell r="C706" t="str">
            <v>Ballu</v>
          </cell>
          <cell r="D706" t="str">
            <v>Панель для сплит-системы Ballu Boho DC inverter, цвет BERMUDA BLUE</v>
          </cell>
          <cell r="E706" t="str">
            <v>7630520211346, 4670430155142</v>
          </cell>
          <cell r="F706" t="str">
            <v>Панель BSNI, цвет BERMUDA BLUE</v>
          </cell>
          <cell r="G706">
            <v>8800</v>
          </cell>
          <cell r="H706">
            <v>6072</v>
          </cell>
          <cell r="I706" t="str">
            <v/>
          </cell>
          <cell r="J706">
            <v>0</v>
          </cell>
        </row>
        <row r="707">
          <cell r="A707" t="str">
            <v>НС-1738893</v>
          </cell>
          <cell r="B707" t="str">
            <v>Панели для кондиционеров</v>
          </cell>
          <cell r="C707" t="str">
            <v>Ballu</v>
          </cell>
          <cell r="D707" t="str">
            <v>Панель для сплит-системы Ballu Boho DC inverter, цвет Black 6 C</v>
          </cell>
          <cell r="E707" t="str">
            <v>2258668179899</v>
          </cell>
          <cell r="F707" t="str">
            <v>Панель BSNI, цвет Black 6 C</v>
          </cell>
          <cell r="G707">
            <v>8800</v>
          </cell>
          <cell r="H707">
            <v>6072</v>
          </cell>
          <cell r="I707" t="str">
            <v/>
          </cell>
          <cell r="J707">
            <v>0</v>
          </cell>
        </row>
        <row r="708">
          <cell r="A708" t="str">
            <v>НС-1742055</v>
          </cell>
          <cell r="B708" t="str">
            <v>Панели для кондиционеров</v>
          </cell>
          <cell r="C708" t="str">
            <v>Ballu</v>
          </cell>
          <cell r="D708" t="str">
            <v>Панель для сплит-системы Ballu Boho DC inverter, цвет BLUE STEEL</v>
          </cell>
          <cell r="E708" t="str">
            <v>7630520211353, 4670430155111</v>
          </cell>
          <cell r="F708" t="str">
            <v>Панель BSNI, цвет BLUE STEEL</v>
          </cell>
          <cell r="G708">
            <v>8800</v>
          </cell>
          <cell r="H708">
            <v>6072</v>
          </cell>
          <cell r="I708" t="str">
            <v/>
          </cell>
          <cell r="J708">
            <v>0</v>
          </cell>
        </row>
        <row r="709">
          <cell r="A709" t="str">
            <v>НС-1742054</v>
          </cell>
          <cell r="B709" t="str">
            <v>Панели для кондиционеров</v>
          </cell>
          <cell r="C709" t="str">
            <v>Ballu</v>
          </cell>
          <cell r="D709" t="str">
            <v>Панель для сплит-системы Ballu Boho DC inverter, цвет CARAMEL SUNSET</v>
          </cell>
          <cell r="E709" t="str">
            <v>2258668194434, 4670430155043</v>
          </cell>
          <cell r="F709" t="str">
            <v>Панель BSNI, цвет CARAMEL SUNSET</v>
          </cell>
          <cell r="G709">
            <v>8800</v>
          </cell>
          <cell r="H709">
            <v>6072</v>
          </cell>
          <cell r="I709">
            <v>2</v>
          </cell>
          <cell r="J709">
            <v>2</v>
          </cell>
        </row>
        <row r="710">
          <cell r="A710" t="str">
            <v>НС-1742062</v>
          </cell>
          <cell r="B710" t="str">
            <v>Панели для кондиционеров</v>
          </cell>
          <cell r="C710" t="str">
            <v>Ballu</v>
          </cell>
          <cell r="D710" t="str">
            <v>Панель для сплит-системы Ballu Boho DC inverter, цвет CHOCOLATE BROWN</v>
          </cell>
          <cell r="E710" t="str">
            <v>7630520211360, 4670430156309</v>
          </cell>
          <cell r="F710" t="str">
            <v>Панель BSNI, цвет CHOCOLATE BROWN</v>
          </cell>
          <cell r="G710">
            <v>8800</v>
          </cell>
          <cell r="H710">
            <v>6072</v>
          </cell>
          <cell r="I710">
            <v>1</v>
          </cell>
          <cell r="J710">
            <v>1</v>
          </cell>
        </row>
        <row r="711">
          <cell r="A711" t="str">
            <v>НС-1746372</v>
          </cell>
          <cell r="B711" t="str">
            <v>Панели для кондиционеров</v>
          </cell>
          <cell r="C711" t="str">
            <v>Ballu</v>
          </cell>
          <cell r="D711" t="str">
            <v>Панель для сплит-системы Ballu Boho DC inverter, цвет Cool Gray 1U</v>
          </cell>
          <cell r="E711" t="str">
            <v>2258668191815</v>
          </cell>
          <cell r="F711" t="str">
            <v>Панель BSNI, цвет Cool Gray 1U</v>
          </cell>
          <cell r="G711">
            <v>8800</v>
          </cell>
          <cell r="H711">
            <v>6072</v>
          </cell>
          <cell r="I711" t="str">
            <v/>
          </cell>
          <cell r="J711">
            <v>0</v>
          </cell>
        </row>
        <row r="712">
          <cell r="A712" t="str">
            <v>НС-1742060</v>
          </cell>
          <cell r="B712" t="str">
            <v>Панели для кондиционеров</v>
          </cell>
          <cell r="C712" t="str">
            <v>Ballu</v>
          </cell>
          <cell r="D712" t="str">
            <v>Панель для сплит-системы Ballu Boho DC inverter, цвет CORAL SUNRISE</v>
          </cell>
          <cell r="E712" t="str">
            <v>7630520211377, 4670430156385</v>
          </cell>
          <cell r="F712" t="str">
            <v>Панель BSNI, цвет CORAL SUNRISE</v>
          </cell>
          <cell r="G712">
            <v>8800</v>
          </cell>
          <cell r="H712">
            <v>6072</v>
          </cell>
          <cell r="I712">
            <v>2</v>
          </cell>
          <cell r="J712">
            <v>2</v>
          </cell>
        </row>
        <row r="713">
          <cell r="A713" t="str">
            <v>НС-1742051</v>
          </cell>
          <cell r="B713" t="str">
            <v>Панели для кондиционеров</v>
          </cell>
          <cell r="C713" t="str">
            <v>Ballu</v>
          </cell>
          <cell r="D713" t="str">
            <v>Панель для сплит-системы Ballu Boho DC inverter, цвет GLASS GREEN</v>
          </cell>
          <cell r="E713" t="str">
            <v>7630520211384, 4670430156422</v>
          </cell>
          <cell r="F713" t="str">
            <v>Панель BSNI, цвет GLASS GREEN</v>
          </cell>
          <cell r="G713">
            <v>8800</v>
          </cell>
          <cell r="H713">
            <v>6072</v>
          </cell>
          <cell r="I713" t="str">
            <v/>
          </cell>
          <cell r="J713">
            <v>0</v>
          </cell>
        </row>
        <row r="714">
          <cell r="A714" t="str">
            <v>НС-1742059</v>
          </cell>
          <cell r="B714" t="str">
            <v>Панели для кондиционеров</v>
          </cell>
          <cell r="C714" t="str">
            <v>Ballu</v>
          </cell>
          <cell r="D714" t="str">
            <v>Панель для сплит-системы Ballu Boho DC inverter, цвет GRAPHITE SHADOW</v>
          </cell>
          <cell r="E714" t="str">
            <v>2258668194427, 4670430155067</v>
          </cell>
          <cell r="F714" t="str">
            <v>Панель BSNI, цвет GRAPHITE SHADOW</v>
          </cell>
          <cell r="G714">
            <v>8800</v>
          </cell>
          <cell r="H714">
            <v>6072</v>
          </cell>
          <cell r="I714" t="str">
            <v/>
          </cell>
          <cell r="J714">
            <v>0</v>
          </cell>
        </row>
        <row r="715">
          <cell r="A715" t="str">
            <v>НС-1742063</v>
          </cell>
          <cell r="B715" t="str">
            <v>Панели для кондиционеров</v>
          </cell>
          <cell r="C715" t="str">
            <v>Ballu</v>
          </cell>
          <cell r="D715" t="str">
            <v>Панель для сплит-системы Ballu Boho DC inverter, цвет HONEY YELLO</v>
          </cell>
          <cell r="E715" t="str">
            <v>7630520211391, 4670430156583</v>
          </cell>
          <cell r="F715" t="str">
            <v>Панель BSNI, цвет HONEY YELLO</v>
          </cell>
          <cell r="G715">
            <v>8800</v>
          </cell>
          <cell r="H715">
            <v>6072</v>
          </cell>
          <cell r="I715">
            <v>2</v>
          </cell>
          <cell r="J715">
            <v>2</v>
          </cell>
        </row>
        <row r="716">
          <cell r="A716" t="str">
            <v>НС-1742102</v>
          </cell>
          <cell r="B716" t="str">
            <v>Панели для кондиционеров</v>
          </cell>
          <cell r="C716" t="str">
            <v>Ballu</v>
          </cell>
          <cell r="D716" t="str">
            <v>Панель для сплит-системы Ballu Boho DC inverter, цвет IVORY MILK</v>
          </cell>
          <cell r="E716" t="str">
            <v>4670430058306</v>
          </cell>
          <cell r="F716" t="str">
            <v>Панель BSNI, цвет IVORY MILK</v>
          </cell>
          <cell r="G716">
            <v>8800</v>
          </cell>
          <cell r="H716">
            <v>6072</v>
          </cell>
          <cell r="I716" t="str">
            <v/>
          </cell>
          <cell r="J716">
            <v>0</v>
          </cell>
        </row>
        <row r="717">
          <cell r="A717" t="str">
            <v>НС-1742050</v>
          </cell>
          <cell r="B717" t="str">
            <v>Панели для кондиционеров</v>
          </cell>
          <cell r="C717" t="str">
            <v>Ballu</v>
          </cell>
          <cell r="D717" t="str">
            <v>Панель для сплит-системы Ballu Boho DC inverter, цвет MODERATE GREEN</v>
          </cell>
          <cell r="E717" t="str">
            <v>2258668194403, 4670430155104</v>
          </cell>
          <cell r="F717" t="str">
            <v>Панель BSNI, цвет MODERATE GREEN</v>
          </cell>
          <cell r="G717">
            <v>8800</v>
          </cell>
          <cell r="H717">
            <v>6072</v>
          </cell>
          <cell r="I717">
            <v>2</v>
          </cell>
          <cell r="J717">
            <v>2</v>
          </cell>
        </row>
        <row r="718">
          <cell r="A718" t="str">
            <v>НС-1742052</v>
          </cell>
          <cell r="B718" t="str">
            <v>Панели для кондиционеров</v>
          </cell>
          <cell r="C718" t="str">
            <v>Ballu</v>
          </cell>
          <cell r="D718" t="str">
            <v>Панель для сплит-системы Ballu Boho DC inverter, цвет MYSTIQUE GREEN</v>
          </cell>
          <cell r="E718" t="str">
            <v>7630520211407, 4670430156569</v>
          </cell>
          <cell r="F718" t="str">
            <v>Панель BSNI, цвет MYSTIQUE GREEN</v>
          </cell>
          <cell r="G718">
            <v>8800</v>
          </cell>
          <cell r="H718">
            <v>6072</v>
          </cell>
          <cell r="I718">
            <v>2</v>
          </cell>
          <cell r="J718">
            <v>2</v>
          </cell>
        </row>
        <row r="719">
          <cell r="A719" t="str">
            <v>НС-1742053</v>
          </cell>
          <cell r="B719" t="str">
            <v>Панели для кондиционеров</v>
          </cell>
          <cell r="C719" t="str">
            <v>Ballu</v>
          </cell>
          <cell r="D719" t="str">
            <v>Панель для сплит-системы Ballu Boho DC inverter, цвет RED OXIDE</v>
          </cell>
          <cell r="E719" t="str">
            <v>7630520211414, 4670430156576</v>
          </cell>
          <cell r="F719" t="str">
            <v>Панель BSNI, цвет RED OXIDE</v>
          </cell>
          <cell r="G719">
            <v>8800</v>
          </cell>
          <cell r="H719">
            <v>6072</v>
          </cell>
          <cell r="I719">
            <v>1</v>
          </cell>
          <cell r="J719">
            <v>1</v>
          </cell>
        </row>
        <row r="720">
          <cell r="A720" t="str">
            <v>НС-1742061</v>
          </cell>
          <cell r="B720" t="str">
            <v>Панели для кондиционеров</v>
          </cell>
          <cell r="C720" t="str">
            <v>Ballu</v>
          </cell>
          <cell r="D720" t="str">
            <v>Панель для сплит-системы Ballu Boho DC inverter, цвет SAND CAMEL</v>
          </cell>
          <cell r="E720" t="str">
            <v>2258668188464, 4670430155081</v>
          </cell>
          <cell r="F720" t="str">
            <v>Панель BSNI, цвет SAND CAMEL</v>
          </cell>
          <cell r="G720">
            <v>8800</v>
          </cell>
          <cell r="H720">
            <v>6072</v>
          </cell>
          <cell r="I720">
            <v>5</v>
          </cell>
          <cell r="J720">
            <v>5</v>
          </cell>
        </row>
        <row r="721">
          <cell r="A721" t="str">
            <v>НС-1744059</v>
          </cell>
          <cell r="B721" t="str">
            <v>Панели для кондиционеров</v>
          </cell>
          <cell r="C721" t="str">
            <v>Ballu</v>
          </cell>
          <cell r="D721" t="str">
            <v>Панель для сплит-системы Ballu Boho DC inverter, цвет SAVANA LATTE</v>
          </cell>
          <cell r="E721" t="str">
            <v>2258668188280</v>
          </cell>
          <cell r="F721" t="str">
            <v>Панель BSNI, цвет SAVANA LATTE</v>
          </cell>
          <cell r="G721">
            <v>8800</v>
          </cell>
          <cell r="H721">
            <v>6072</v>
          </cell>
          <cell r="I721" t="str">
            <v/>
          </cell>
          <cell r="J721">
            <v>0</v>
          </cell>
        </row>
        <row r="722">
          <cell r="A722" t="str">
            <v>НС-1716016</v>
          </cell>
          <cell r="B722" t="str">
            <v>Панели для кондиционеров</v>
          </cell>
          <cell r="C722" t="str">
            <v>Ballu</v>
          </cell>
          <cell r="D722" t="str">
            <v>Панель для сплит-системы Ballu Boho DC inverter, цвет SAVANA MILK</v>
          </cell>
          <cell r="E722" t="str">
            <v>2258668123373</v>
          </cell>
          <cell r="F722" t="str">
            <v>Панель BSNI, цвет SAVANA MILK</v>
          </cell>
          <cell r="G722">
            <v>8800</v>
          </cell>
          <cell r="H722">
            <v>6072</v>
          </cell>
          <cell r="I722" t="str">
            <v/>
          </cell>
          <cell r="J722">
            <v>0</v>
          </cell>
        </row>
        <row r="723">
          <cell r="A723" t="str">
            <v>НС-1742056</v>
          </cell>
          <cell r="B723" t="str">
            <v>Панели для кондиционеров</v>
          </cell>
          <cell r="C723" t="str">
            <v>Ballu</v>
          </cell>
          <cell r="D723" t="str">
            <v>Панель для сплит-системы Ballu Boho DC inverter, цвет SKY BLUE</v>
          </cell>
          <cell r="E723" t="str">
            <v>2258668194410, 4670430155098</v>
          </cell>
          <cell r="F723" t="str">
            <v>Панель BSNI, цвет SKY BLUE</v>
          </cell>
          <cell r="G723">
            <v>8800</v>
          </cell>
          <cell r="H723">
            <v>6072</v>
          </cell>
          <cell r="I723">
            <v>1</v>
          </cell>
          <cell r="J723">
            <v>1</v>
          </cell>
        </row>
        <row r="724">
          <cell r="A724" t="str">
            <v>НС-1742057</v>
          </cell>
          <cell r="B724" t="str">
            <v>Панели для кондиционеров</v>
          </cell>
          <cell r="C724" t="str">
            <v>Ballu</v>
          </cell>
          <cell r="D724" t="str">
            <v>Панель для сплит-системы Ballu Boho DC inverter, цвет SOFT PINK</v>
          </cell>
          <cell r="E724" t="str">
            <v>7630520211421, 4670430155128</v>
          </cell>
          <cell r="F724" t="str">
            <v>Панель BSNI, цвет SOFT PINK</v>
          </cell>
          <cell r="G724">
            <v>8800</v>
          </cell>
          <cell r="H724">
            <v>6072</v>
          </cell>
          <cell r="I724" t="str">
            <v/>
          </cell>
          <cell r="J724">
            <v>0</v>
          </cell>
        </row>
        <row r="725">
          <cell r="A725" t="str">
            <v>НС-1733308</v>
          </cell>
          <cell r="B725" t="str">
            <v>Пульты управления для бытовых кондиционеров</v>
          </cell>
          <cell r="C725" t="str">
            <v>Ballu</v>
          </cell>
          <cell r="D725" t="str">
            <v>Пульт управления Ballu BRC-S (для завес)</v>
          </cell>
          <cell r="E725" t="str">
            <v>2258668176027</v>
          </cell>
          <cell r="F725" t="str">
            <v>BRC-S</v>
          </cell>
          <cell r="G725">
            <v>4690</v>
          </cell>
          <cell r="H725">
            <v>3290</v>
          </cell>
          <cell r="I725" t="str">
            <v/>
          </cell>
          <cell r="J725">
            <v>0</v>
          </cell>
        </row>
        <row r="726">
          <cell r="A726" t="str">
            <v>НС-1617418</v>
          </cell>
          <cell r="B726" t="str">
            <v>Средства очистки</v>
          </cell>
          <cell r="C726" t="str">
            <v>Ballu</v>
          </cell>
          <cell r="D726" t="str">
            <v>Средство моющее Ballu для внешних блоков, готовый раствор 0,5 л</v>
          </cell>
          <cell r="E726" t="str">
            <v>4660294338584, 14660294338581</v>
          </cell>
          <cell r="F726" t="str">
            <v>BL00005</v>
          </cell>
          <cell r="G726">
            <v>504.5</v>
          </cell>
          <cell r="H726">
            <v>469.18</v>
          </cell>
          <cell r="I726">
            <v>62</v>
          </cell>
          <cell r="J726">
            <v>62</v>
          </cell>
        </row>
        <row r="727">
          <cell r="A727" t="str">
            <v>НС-1617415</v>
          </cell>
          <cell r="B727" t="str">
            <v>Средства очистки</v>
          </cell>
          <cell r="C727" t="str">
            <v>Ballu</v>
          </cell>
          <cell r="D727" t="str">
            <v>Средство моющее Ballu для внутренних блоков, готовый раствор 0,5 л.</v>
          </cell>
          <cell r="E727" t="str">
            <v>4660294338577, 14660294338574</v>
          </cell>
          <cell r="F727" t="str">
            <v>BL00005</v>
          </cell>
          <cell r="G727">
            <v>504.5</v>
          </cell>
          <cell r="H727">
            <v>469.18</v>
          </cell>
          <cell r="I727">
            <v>1</v>
          </cell>
          <cell r="J727">
            <v>1</v>
          </cell>
        </row>
        <row r="728">
          <cell r="A728" t="str">
            <v>НС-1617412</v>
          </cell>
          <cell r="B728" t="str">
            <v>Средства очистки</v>
          </cell>
          <cell r="C728" t="str">
            <v>Ballu</v>
          </cell>
          <cell r="D728" t="str">
            <v>Средство моющее Ballu для внутренних блоков, концентрат 5 л.</v>
          </cell>
          <cell r="E728" t="str">
            <v>4660294338607, 14660294338604</v>
          </cell>
          <cell r="F728" t="str">
            <v>BL00050</v>
          </cell>
          <cell r="G728">
            <v>2316.5700000000002</v>
          </cell>
          <cell r="H728">
            <v>2154.41</v>
          </cell>
          <cell r="I728" t="str">
            <v/>
          </cell>
          <cell r="J728">
            <v>0</v>
          </cell>
        </row>
        <row r="729">
          <cell r="A729" t="str">
            <v>НС-1600927</v>
          </cell>
          <cell r="B729" t="str">
            <v>Средства очистки</v>
          </cell>
          <cell r="C729" t="str">
            <v>Ballu</v>
          </cell>
          <cell r="D729" t="str">
            <v>Средство моющее Ballu универсальное 0,5 л готовый раствор</v>
          </cell>
          <cell r="E729" t="str">
            <v>4660294219395, 14660294219392</v>
          </cell>
          <cell r="F729" t="str">
            <v>BL0.5л</v>
          </cell>
          <cell r="G729">
            <v>494.2</v>
          </cell>
          <cell r="H729">
            <v>459.61</v>
          </cell>
          <cell r="I729">
            <v>22</v>
          </cell>
          <cell r="J729">
            <v>22</v>
          </cell>
        </row>
        <row r="730">
          <cell r="A730" t="str">
            <v>НС-1600925</v>
          </cell>
          <cell r="B730" t="str">
            <v>Средства очистки</v>
          </cell>
          <cell r="C730" t="str">
            <v>Ballu</v>
          </cell>
          <cell r="D730" t="str">
            <v>Средство моющее Ballu универсальное 5 л концентрат</v>
          </cell>
          <cell r="E730" t="str">
            <v>4660294219333, 14660294219330</v>
          </cell>
          <cell r="F730" t="str">
            <v>BL5л</v>
          </cell>
          <cell r="G730">
            <v>2378.35</v>
          </cell>
          <cell r="H730">
            <v>2211.86</v>
          </cell>
          <cell r="I730">
            <v>32</v>
          </cell>
          <cell r="J730">
            <v>32</v>
          </cell>
        </row>
        <row r="731">
          <cell r="A731" t="str">
            <v>НС-1499762</v>
          </cell>
          <cell r="B731" t="str">
            <v>Средства очистки</v>
          </cell>
          <cell r="C731" t="str">
            <v>RexFaber</v>
          </cell>
          <cell r="D731" t="str">
            <v>Средство чистящее RexFaber RF-CondenSate готовый раствор</v>
          </cell>
          <cell r="E731" t="str">
            <v>4673725789053, 14673725789050</v>
          </cell>
          <cell r="F731" t="str">
            <v>RFC00005</v>
          </cell>
          <cell r="G731">
            <v>494.2</v>
          </cell>
          <cell r="H731">
            <v>285</v>
          </cell>
          <cell r="I731">
            <v>2</v>
          </cell>
          <cell r="J731">
            <v>2</v>
          </cell>
        </row>
        <row r="732">
          <cell r="A732" t="str">
            <v>НС-1499757</v>
          </cell>
          <cell r="B732" t="str">
            <v>Средства очистки</v>
          </cell>
          <cell r="C732" t="str">
            <v>RexFaber</v>
          </cell>
          <cell r="D732" t="str">
            <v>Средство чистящее RexFaber RF-CondenSate концентрат</v>
          </cell>
          <cell r="E732" t="str">
            <v>4673725789046, 14673725789043</v>
          </cell>
          <cell r="F732" t="str">
            <v>RFC00050</v>
          </cell>
          <cell r="G732">
            <v>2378.35</v>
          </cell>
          <cell r="H732">
            <v>1567.5</v>
          </cell>
          <cell r="I732" t="str">
            <v/>
          </cell>
          <cell r="J732">
            <v>0</v>
          </cell>
        </row>
        <row r="733">
          <cell r="A733" t="str">
            <v>НС-1499760</v>
          </cell>
          <cell r="B733" t="str">
            <v>Средства очистки</v>
          </cell>
          <cell r="C733" t="str">
            <v>RexFaber</v>
          </cell>
          <cell r="D733" t="str">
            <v>Средство чистящее RexFaber RF-EnviroCrystal готовый раствор</v>
          </cell>
          <cell r="E733" t="str">
            <v>4673725789022, 14673725789029</v>
          </cell>
          <cell r="F733" t="str">
            <v>RFE00005</v>
          </cell>
          <cell r="G733">
            <v>504.5</v>
          </cell>
          <cell r="H733">
            <v>289.75</v>
          </cell>
          <cell r="I733" t="str">
            <v/>
          </cell>
          <cell r="J733">
            <v>0</v>
          </cell>
        </row>
        <row r="734">
          <cell r="A734" t="str">
            <v>НС-1499755</v>
          </cell>
          <cell r="B734" t="str">
            <v>Средства очистки</v>
          </cell>
          <cell r="C734" t="str">
            <v>RexFaber</v>
          </cell>
          <cell r="D734" t="str">
            <v>Средство чистящее RexFaber RF-EnviroCrystal концентрат</v>
          </cell>
          <cell r="E734" t="str">
            <v>4673725789008, 14673725789005</v>
          </cell>
          <cell r="F734" t="str">
            <v>RFE00050</v>
          </cell>
          <cell r="G734">
            <v>2316.5700000000002</v>
          </cell>
          <cell r="H734">
            <v>1520</v>
          </cell>
          <cell r="I734" t="str">
            <v/>
          </cell>
          <cell r="J734">
            <v>0</v>
          </cell>
        </row>
        <row r="735">
          <cell r="A735" t="str">
            <v>НС-1499758</v>
          </cell>
          <cell r="B735" t="str">
            <v>Средства очистки</v>
          </cell>
          <cell r="C735" t="str">
            <v>RexFaber</v>
          </cell>
          <cell r="D735" t="str">
            <v>Средство чистящее RexFaber RF-SuperCrystal готовый раствор</v>
          </cell>
          <cell r="E735" t="str">
            <v>4673725789039, 14673725789036</v>
          </cell>
          <cell r="F735" t="str">
            <v>RFS00005</v>
          </cell>
          <cell r="G735">
            <v>504.5</v>
          </cell>
          <cell r="H735">
            <v>294.5</v>
          </cell>
          <cell r="I735" t="str">
            <v/>
          </cell>
          <cell r="J735">
            <v>0</v>
          </cell>
        </row>
        <row r="736">
          <cell r="A736" t="str">
            <v>НС-1499140</v>
          </cell>
          <cell r="B736" t="str">
            <v>Средства очистки</v>
          </cell>
          <cell r="C736" t="str">
            <v>RexFaber</v>
          </cell>
          <cell r="D736" t="str">
            <v>Средство чистящее RexFaber RF-SuperCrystal концентрат</v>
          </cell>
          <cell r="E736" t="str">
            <v>4673725789015, 14673725789012</v>
          </cell>
          <cell r="F736" t="str">
            <v>RFS00050</v>
          </cell>
          <cell r="G736">
            <v>2666.63</v>
          </cell>
          <cell r="H736">
            <v>1757.5</v>
          </cell>
          <cell r="I736">
            <v>1</v>
          </cell>
          <cell r="J736">
            <v>1</v>
          </cell>
        </row>
        <row r="737">
          <cell r="A737" t="str">
            <v>НС-1213541</v>
          </cell>
          <cell r="B737" t="str">
            <v>Фильтры для кондиционеров</v>
          </cell>
          <cell r="C737" t="str">
            <v>TOPPER</v>
          </cell>
          <cell r="D737" t="str">
            <v>Фильтр для кондиционеров TOPPER, универсальный, 35х70 см</v>
          </cell>
          <cell r="E737" t="str">
            <v>4607121413144, 14607121413141</v>
          </cell>
          <cell r="F737" t="str">
            <v>Topperr 1123 FC1</v>
          </cell>
          <cell r="G737">
            <v>152</v>
          </cell>
          <cell r="H737">
            <v>36.54</v>
          </cell>
          <cell r="I737" t="str">
            <v/>
          </cell>
          <cell r="J737">
            <v>0</v>
          </cell>
        </row>
        <row r="738">
          <cell r="A738" t="str">
            <v>НС-1617425</v>
          </cell>
          <cell r="B738" t="str">
            <v>Чехлы для кондиционеров</v>
          </cell>
          <cell r="C738" t="str">
            <v>Ballu</v>
          </cell>
          <cell r="D738" t="str">
            <v>Чехол Ballu сервисный для кассетного кондиционера (PCC-3)</v>
          </cell>
          <cell r="E738" t="str">
            <v>4660294322392, 14660294322399</v>
          </cell>
          <cell r="F738" t="str">
            <v>PCC-3</v>
          </cell>
          <cell r="G738">
            <v>3225.24</v>
          </cell>
          <cell r="H738">
            <v>2838.21</v>
          </cell>
          <cell r="I738">
            <v>938</v>
          </cell>
          <cell r="J738">
            <v>938</v>
          </cell>
        </row>
        <row r="739">
          <cell r="A739" t="str">
            <v>НС-1614592</v>
          </cell>
          <cell r="B739" t="str">
            <v>Чехлы для кондиционеров</v>
          </cell>
          <cell r="C739" t="str">
            <v>Ballu</v>
          </cell>
          <cell r="D739" t="str">
            <v>Чехол Ballu сервисный для настенного кондиционера (PCC-2)</v>
          </cell>
          <cell r="E739" t="str">
            <v>4660294338614, 14660294338611</v>
          </cell>
          <cell r="F739" t="str">
            <v>PCC-2</v>
          </cell>
          <cell r="G739">
            <v>1074.06</v>
          </cell>
          <cell r="H739">
            <v>945.17</v>
          </cell>
          <cell r="I739">
            <v>1680</v>
          </cell>
          <cell r="J739">
            <v>1680</v>
          </cell>
        </row>
        <row r="740">
          <cell r="A740" t="str">
            <v>НС-1690797</v>
          </cell>
          <cell r="B740" t="str">
            <v>Мобильные кондиционеры</v>
          </cell>
          <cell r="C740" t="str">
            <v>AC ELECTRIC</v>
          </cell>
          <cell r="D740" t="str">
            <v>Кондиционер мобильный AC ELECTRIC ACE-07 FH/N6</v>
          </cell>
          <cell r="E740" t="str">
            <v>4660294822137</v>
          </cell>
          <cell r="F740" t="str">
            <v>ACE-07 FH/N6</v>
          </cell>
          <cell r="G740">
            <v>17990</v>
          </cell>
          <cell r="H740">
            <v>12953</v>
          </cell>
          <cell r="I740">
            <v>408</v>
          </cell>
          <cell r="J740">
            <v>408</v>
          </cell>
        </row>
        <row r="741">
          <cell r="A741" t="str">
            <v>НС-1690798</v>
          </cell>
          <cell r="B741" t="str">
            <v>Мобильные кондиционеры</v>
          </cell>
          <cell r="C741" t="str">
            <v>AC ELECTRIC</v>
          </cell>
          <cell r="D741" t="str">
            <v>Кондиционер мобильный AC ELECTRIC ACE-09 FH/N6</v>
          </cell>
          <cell r="E741" t="str">
            <v>4660294822144</v>
          </cell>
          <cell r="F741" t="str">
            <v>ACE-09 FH/N6</v>
          </cell>
          <cell r="G741">
            <v>19990</v>
          </cell>
          <cell r="H741">
            <v>14393</v>
          </cell>
          <cell r="I741">
            <v>1</v>
          </cell>
          <cell r="J741">
            <v>1</v>
          </cell>
        </row>
        <row r="742">
          <cell r="A742" t="str">
            <v>НС-1763472</v>
          </cell>
          <cell r="B742" t="str">
            <v>Мобильные кондиционеры</v>
          </cell>
          <cell r="C742" t="str">
            <v>AC ELECTRIC</v>
          </cell>
          <cell r="D742" t="str">
            <v>Кондиционер мобильный AC ELECTRIC Diona ACE-07 TR/N6</v>
          </cell>
          <cell r="E742" t="str">
            <v>4670430168609</v>
          </cell>
          <cell r="F742" t="str">
            <v>ACE-07 TR/N6</v>
          </cell>
          <cell r="G742">
            <v>20990</v>
          </cell>
          <cell r="H742">
            <v>13434</v>
          </cell>
          <cell r="I742">
            <v>440</v>
          </cell>
          <cell r="J742">
            <v>440</v>
          </cell>
        </row>
        <row r="743">
          <cell r="A743" t="str">
            <v>НС-1763473</v>
          </cell>
          <cell r="B743" t="str">
            <v>Мобильные кондиционеры</v>
          </cell>
          <cell r="C743" t="str">
            <v>AC ELECTRIC</v>
          </cell>
          <cell r="D743" t="str">
            <v>Кондиционер мобильный AC ELECTRIC Diona ACE-09 TR/N6</v>
          </cell>
          <cell r="E743" t="str">
            <v>4670430168548</v>
          </cell>
          <cell r="F743" t="str">
            <v>ACE-09 TR/N6</v>
          </cell>
          <cell r="G743">
            <v>23990</v>
          </cell>
          <cell r="H743">
            <v>15354</v>
          </cell>
          <cell r="I743">
            <v>639</v>
          </cell>
          <cell r="J743">
            <v>639</v>
          </cell>
        </row>
        <row r="744">
          <cell r="A744" t="str">
            <v>НС-1594917</v>
          </cell>
          <cell r="B744" t="str">
            <v>Мобильные кондиционеры</v>
          </cell>
          <cell r="C744" t="str">
            <v>Ballu</v>
          </cell>
          <cell r="D744" t="str">
            <v>Кондиционер мобильный Ballu Aura BPAC-07 CP/N1_24Y</v>
          </cell>
          <cell r="E744" t="str">
            <v>4660294187533</v>
          </cell>
          <cell r="F744" t="str">
            <v>BPAC-07 CP/N1_24Y</v>
          </cell>
          <cell r="G744">
            <v>26990</v>
          </cell>
          <cell r="H744">
            <v>16869</v>
          </cell>
          <cell r="I744">
            <v>60</v>
          </cell>
          <cell r="J744">
            <v>60</v>
          </cell>
        </row>
        <row r="745">
          <cell r="A745" t="str">
            <v>НС-1594919</v>
          </cell>
          <cell r="B745" t="str">
            <v>Мобильные кондиционеры</v>
          </cell>
          <cell r="C745" t="str">
            <v>Ballu</v>
          </cell>
          <cell r="D745" t="str">
            <v>Кондиционер мобильный Ballu Aura BPAC-09 CP/N1_24Y</v>
          </cell>
          <cell r="E745" t="str">
            <v>4660294187540</v>
          </cell>
          <cell r="F745" t="str">
            <v>BPAC-09 CP/N1_24Y</v>
          </cell>
          <cell r="G745">
            <v>31990</v>
          </cell>
          <cell r="H745">
            <v>19994</v>
          </cell>
          <cell r="I745">
            <v>111</v>
          </cell>
          <cell r="J745">
            <v>111</v>
          </cell>
        </row>
        <row r="746">
          <cell r="A746" t="str">
            <v>НС-1594923</v>
          </cell>
          <cell r="B746" t="str">
            <v>Мобильные кондиционеры</v>
          </cell>
          <cell r="C746" t="str">
            <v>Ballu</v>
          </cell>
          <cell r="D746" t="str">
            <v>Кондиционер мобильный Ballu Aura BPAC-12 CP/N1_24Y</v>
          </cell>
          <cell r="E746" t="str">
            <v>4660294187557</v>
          </cell>
          <cell r="F746" t="str">
            <v>BPAC-12 CP/N1_24Y</v>
          </cell>
          <cell r="G746">
            <v>37990</v>
          </cell>
          <cell r="H746">
            <v>23744</v>
          </cell>
          <cell r="I746">
            <v>79</v>
          </cell>
          <cell r="J746">
            <v>79</v>
          </cell>
        </row>
        <row r="747">
          <cell r="A747" t="str">
            <v>НС-1235696</v>
          </cell>
          <cell r="B747" t="str">
            <v>Мобильные кондиционеры</v>
          </cell>
          <cell r="C747" t="str">
            <v>Ballu</v>
          </cell>
          <cell r="D747" t="str">
            <v>Кондиционер мобильный Ballu BPAC-18 CE_20Y</v>
          </cell>
          <cell r="E747" t="str">
            <v>4680551089615</v>
          </cell>
          <cell r="F747" t="str">
            <v>BPAC-18 CE_20Y</v>
          </cell>
          <cell r="G747">
            <v>54990</v>
          </cell>
          <cell r="H747">
            <v>35194</v>
          </cell>
          <cell r="I747">
            <v>234</v>
          </cell>
          <cell r="J747">
            <v>234</v>
          </cell>
        </row>
        <row r="748">
          <cell r="A748" t="str">
            <v>НС-1235697</v>
          </cell>
          <cell r="B748" t="str">
            <v>Мобильные кондиционеры</v>
          </cell>
          <cell r="C748" t="str">
            <v>Ballu</v>
          </cell>
          <cell r="D748" t="str">
            <v>Кондиционер мобильный Ballu BPAC-20 CE_20Y</v>
          </cell>
          <cell r="E748" t="str">
            <v>4680551089622</v>
          </cell>
          <cell r="F748" t="str">
            <v>BPAC-20 CE_20Y</v>
          </cell>
          <cell r="G748">
            <v>59990</v>
          </cell>
          <cell r="H748">
            <v>38394</v>
          </cell>
          <cell r="I748">
            <v>161</v>
          </cell>
          <cell r="J748">
            <v>161</v>
          </cell>
        </row>
        <row r="749">
          <cell r="A749" t="str">
            <v>НС-1185828</v>
          </cell>
          <cell r="B749" t="str">
            <v>Мобильные кондиционеры</v>
          </cell>
          <cell r="C749" t="str">
            <v>Ballu</v>
          </cell>
          <cell r="D749" t="str">
            <v>Кондиционер мобильный Ballu BPHS-08H</v>
          </cell>
          <cell r="E749" t="str">
            <v>4680551012736</v>
          </cell>
          <cell r="F749" t="str">
            <v>BPHS-08H</v>
          </cell>
          <cell r="G749">
            <v>33990</v>
          </cell>
          <cell r="H749">
            <v>23793</v>
          </cell>
          <cell r="I749" t="str">
            <v/>
          </cell>
          <cell r="J749">
            <v>0</v>
          </cell>
        </row>
        <row r="750">
          <cell r="A750" t="str">
            <v>НС-1185829</v>
          </cell>
          <cell r="B750" t="str">
            <v>Мобильные кондиционеры</v>
          </cell>
          <cell r="C750" t="str">
            <v>Ballu</v>
          </cell>
          <cell r="D750" t="str">
            <v>Кондиционер мобильный Ballu BPHS-11H</v>
          </cell>
          <cell r="E750" t="str">
            <v>4680551012743, 4680551013382</v>
          </cell>
          <cell r="F750" t="str">
            <v>BPHS-11H</v>
          </cell>
          <cell r="G750">
            <v>38990</v>
          </cell>
          <cell r="H750">
            <v>27293</v>
          </cell>
          <cell r="I750" t="str">
            <v/>
          </cell>
          <cell r="J750">
            <v>0</v>
          </cell>
        </row>
        <row r="751">
          <cell r="A751" t="str">
            <v>НС-1185830</v>
          </cell>
          <cell r="B751" t="str">
            <v>Мобильные кондиционеры</v>
          </cell>
          <cell r="C751" t="str">
            <v>Ballu</v>
          </cell>
          <cell r="D751" t="str">
            <v>Кондиционер мобильный Ballu BPHS-13H</v>
          </cell>
          <cell r="E751" t="str">
            <v>4680551012750</v>
          </cell>
          <cell r="F751" t="str">
            <v>BPHS-13H</v>
          </cell>
          <cell r="G751">
            <v>42990</v>
          </cell>
          <cell r="H751">
            <v>30093</v>
          </cell>
          <cell r="I751" t="str">
            <v/>
          </cell>
          <cell r="J751">
            <v>0</v>
          </cell>
        </row>
        <row r="752">
          <cell r="A752" t="str">
            <v>НС-1185831</v>
          </cell>
          <cell r="B752" t="str">
            <v>Мобильные кондиционеры</v>
          </cell>
          <cell r="C752" t="str">
            <v>Ballu</v>
          </cell>
          <cell r="D752" t="str">
            <v>Кондиционер мобильный Ballu BPHS-15H</v>
          </cell>
          <cell r="E752" t="str">
            <v>4680551012767</v>
          </cell>
          <cell r="F752" t="str">
            <v>BPHS-15H</v>
          </cell>
          <cell r="G752">
            <v>48990</v>
          </cell>
          <cell r="H752">
            <v>34293</v>
          </cell>
          <cell r="I752" t="str">
            <v/>
          </cell>
          <cell r="J752">
            <v>0</v>
          </cell>
        </row>
        <row r="753">
          <cell r="A753" t="str">
            <v>НС-1599256</v>
          </cell>
          <cell r="B753" t="str">
            <v>Мобильные кондиционеры</v>
          </cell>
          <cell r="C753" t="str">
            <v>Ballu</v>
          </cell>
          <cell r="D753" t="str">
            <v>Кондиционер мобильный Ballu Eclipse BPAC-07 EPB/N6 black</v>
          </cell>
          <cell r="E753" t="str">
            <v>4660294209631</v>
          </cell>
          <cell r="F753" t="str">
            <v>BPAC-07 EPB/N6 black</v>
          </cell>
          <cell r="G753">
            <v>33990</v>
          </cell>
          <cell r="H753">
            <v>21244</v>
          </cell>
          <cell r="I753">
            <v>242</v>
          </cell>
          <cell r="J753">
            <v>242</v>
          </cell>
        </row>
        <row r="754">
          <cell r="A754" t="str">
            <v>НС-1600277</v>
          </cell>
          <cell r="B754" t="str">
            <v>Мобильные кондиционеры</v>
          </cell>
          <cell r="C754" t="str">
            <v>Ballu</v>
          </cell>
          <cell r="D754" t="str">
            <v>Кондиционер мобильный Ballu Eclipse BPAC-07 EPW/N6 white</v>
          </cell>
          <cell r="E754" t="str">
            <v>4660294215922</v>
          </cell>
          <cell r="F754" t="str">
            <v>BPAC-07 EPW/N6 white</v>
          </cell>
          <cell r="G754">
            <v>31990</v>
          </cell>
          <cell r="H754">
            <v>0</v>
          </cell>
          <cell r="I754">
            <v>12</v>
          </cell>
          <cell r="J754">
            <v>12</v>
          </cell>
        </row>
        <row r="755">
          <cell r="A755" t="str">
            <v>НС-1599259</v>
          </cell>
          <cell r="B755" t="str">
            <v>Мобильные кондиционеры</v>
          </cell>
          <cell r="C755" t="str">
            <v>Ballu</v>
          </cell>
          <cell r="D755" t="str">
            <v>Кондиционер мобильный Ballu Eclipse BPAC-10 EPB/N6 black</v>
          </cell>
          <cell r="E755" t="str">
            <v>4660294209648</v>
          </cell>
          <cell r="F755" t="str">
            <v>BPAC-10 EPB/N6 black</v>
          </cell>
          <cell r="G755">
            <v>36990</v>
          </cell>
          <cell r="H755">
            <v>23119</v>
          </cell>
          <cell r="I755">
            <v>205</v>
          </cell>
          <cell r="J755">
            <v>205</v>
          </cell>
        </row>
        <row r="756">
          <cell r="A756" t="str">
            <v>НС-1600278</v>
          </cell>
          <cell r="B756" t="str">
            <v>Мобильные кондиционеры</v>
          </cell>
          <cell r="C756" t="str">
            <v>Ballu</v>
          </cell>
          <cell r="D756" t="str">
            <v>Кондиционер мобильный Ballu Eclipse BPAC-10 EPW/N6 white</v>
          </cell>
          <cell r="E756" t="str">
            <v>4660294215939</v>
          </cell>
          <cell r="F756" t="str">
            <v>BPAC-10 EPW/N6 white</v>
          </cell>
          <cell r="G756">
            <v>35990</v>
          </cell>
          <cell r="H756">
            <v>0</v>
          </cell>
          <cell r="I756">
            <v>80</v>
          </cell>
          <cell r="J756">
            <v>80</v>
          </cell>
        </row>
        <row r="757">
          <cell r="A757" t="str">
            <v>НС-1598899</v>
          </cell>
          <cell r="B757" t="str">
            <v>Мобильные кондиционеры</v>
          </cell>
          <cell r="C757" t="str">
            <v>Ballu</v>
          </cell>
          <cell r="D757" t="str">
            <v>Кондиционер мобильный Ballu Orbis BPAC-07 OR/N6</v>
          </cell>
          <cell r="E757" t="str">
            <v>4660294208085</v>
          </cell>
          <cell r="F757" t="str">
            <v>BPAC-07 OR/N6</v>
          </cell>
          <cell r="G757">
            <v>23990</v>
          </cell>
          <cell r="H757">
            <v>14994</v>
          </cell>
          <cell r="I757">
            <v>692</v>
          </cell>
          <cell r="J757">
            <v>692</v>
          </cell>
        </row>
        <row r="758">
          <cell r="A758" t="str">
            <v>НС-1598903</v>
          </cell>
          <cell r="B758" t="str">
            <v>Мобильные кондиционеры</v>
          </cell>
          <cell r="C758" t="str">
            <v>Ballu</v>
          </cell>
          <cell r="D758" t="str">
            <v>Кондиционер мобильный Ballu Orbis BPAC-09 OR/N6</v>
          </cell>
          <cell r="E758" t="str">
            <v>4660294208092</v>
          </cell>
          <cell r="F758" t="str">
            <v>BPAC-09 OR/N6</v>
          </cell>
          <cell r="G758">
            <v>26990</v>
          </cell>
          <cell r="H758">
            <v>16869</v>
          </cell>
          <cell r="I758">
            <v>226</v>
          </cell>
          <cell r="J758">
            <v>226</v>
          </cell>
        </row>
        <row r="759">
          <cell r="A759" t="str">
            <v>НС-1763474</v>
          </cell>
          <cell r="B759" t="str">
            <v>Мобильные кондиционеры</v>
          </cell>
          <cell r="C759" t="str">
            <v>Ballu</v>
          </cell>
          <cell r="D759" t="str">
            <v>Кондиционер мобильный Ballu Platinum X4 BPHS-09 HX/N3</v>
          </cell>
          <cell r="E759" t="str">
            <v>4670430168494</v>
          </cell>
          <cell r="F759" t="str">
            <v>BPHS-09 HX/N3</v>
          </cell>
          <cell r="G759">
            <v>36990</v>
          </cell>
          <cell r="H759">
            <v>23119</v>
          </cell>
          <cell r="I759">
            <v>108</v>
          </cell>
          <cell r="J759">
            <v>108</v>
          </cell>
        </row>
        <row r="760">
          <cell r="A760" t="str">
            <v>НС-1763475</v>
          </cell>
          <cell r="B760" t="str">
            <v>Мобильные кондиционеры</v>
          </cell>
          <cell r="C760" t="str">
            <v>Ballu</v>
          </cell>
          <cell r="D760" t="str">
            <v>Кондиционер мобильный Ballu Platinum X4 BPHS-12 HX/N3</v>
          </cell>
          <cell r="E760" t="str">
            <v>4670430168579</v>
          </cell>
          <cell r="F760" t="str">
            <v>BPHS-12 HX/N3</v>
          </cell>
          <cell r="G760">
            <v>41990</v>
          </cell>
          <cell r="H760">
            <v>26244</v>
          </cell>
          <cell r="I760">
            <v>40</v>
          </cell>
          <cell r="J760">
            <v>40</v>
          </cell>
        </row>
        <row r="761">
          <cell r="A761" t="str">
            <v>НС-1763476</v>
          </cell>
          <cell r="B761" t="str">
            <v>Мобильные кондиционеры</v>
          </cell>
          <cell r="C761" t="str">
            <v>Ballu</v>
          </cell>
          <cell r="D761" t="str">
            <v>Кондиционер мобильный Ballu Platinum X4 BPHS-14 HX/N3</v>
          </cell>
          <cell r="E761" t="str">
            <v>4670430168500</v>
          </cell>
          <cell r="F761" t="str">
            <v>BPHS-14 HX/N3</v>
          </cell>
          <cell r="G761">
            <v>45990</v>
          </cell>
          <cell r="H761">
            <v>28744</v>
          </cell>
          <cell r="I761">
            <v>20</v>
          </cell>
          <cell r="J761">
            <v>20</v>
          </cell>
        </row>
        <row r="762">
          <cell r="A762" t="str">
            <v>НС-1606979</v>
          </cell>
          <cell r="B762" t="str">
            <v>Мобильные кондиционеры</v>
          </cell>
          <cell r="C762" t="str">
            <v>Ballu</v>
          </cell>
          <cell r="D762" t="str">
            <v>Кондиционер мобильный Ballu Smart Inverter BPAC-12 IN/N6</v>
          </cell>
          <cell r="E762" t="str">
            <v>4660294245998</v>
          </cell>
          <cell r="F762" t="str">
            <v>BPAC-12 IN/N6</v>
          </cell>
          <cell r="G762">
            <v>57990</v>
          </cell>
          <cell r="H762">
            <v>0</v>
          </cell>
          <cell r="I762">
            <v>1</v>
          </cell>
          <cell r="J762">
            <v>1</v>
          </cell>
        </row>
        <row r="763">
          <cell r="A763" t="str">
            <v>НС-1763477</v>
          </cell>
          <cell r="B763" t="str">
            <v>Мобильные кондиционеры</v>
          </cell>
          <cell r="C763" t="str">
            <v>Ballu</v>
          </cell>
          <cell r="D763" t="str">
            <v>Кондиционер мобильный Ballu Twinkle BPAC-09 DWB/N6 Blue</v>
          </cell>
          <cell r="E763" t="str">
            <v>4670430168562</v>
          </cell>
          <cell r="F763" t="str">
            <v>BPAC-09 DWB/N6 Blue</v>
          </cell>
          <cell r="G763">
            <v>29590</v>
          </cell>
          <cell r="H763">
            <v>18494</v>
          </cell>
          <cell r="I763">
            <v>416</v>
          </cell>
          <cell r="J763">
            <v>416</v>
          </cell>
        </row>
        <row r="764">
          <cell r="A764" t="str">
            <v>НС-1763478</v>
          </cell>
          <cell r="B764" t="str">
            <v>Мобильные кондиционеры</v>
          </cell>
          <cell r="C764" t="str">
            <v>Ballu</v>
          </cell>
          <cell r="D764" t="str">
            <v>Кондиционер мобильный Ballu Twinkle BPAC-09 DWR/N6 Red</v>
          </cell>
          <cell r="E764" t="str">
            <v>4670430168586</v>
          </cell>
          <cell r="F764" t="str">
            <v>BPAC-09 DWR/N6 Red</v>
          </cell>
          <cell r="G764">
            <v>29590</v>
          </cell>
          <cell r="H764">
            <v>18494</v>
          </cell>
          <cell r="I764">
            <v>680</v>
          </cell>
          <cell r="J764">
            <v>680</v>
          </cell>
        </row>
        <row r="765">
          <cell r="A765" t="str">
            <v>НС-1606625</v>
          </cell>
          <cell r="B765" t="str">
            <v>Мобильные кондиционеры</v>
          </cell>
          <cell r="C765" t="str">
            <v>Ballu</v>
          </cell>
          <cell r="D765" t="str">
            <v>Кондиционер мобильный Ballu Velure BPAC-12 EW/N6</v>
          </cell>
          <cell r="E765" t="str">
            <v>4660294243765, 14660294243762</v>
          </cell>
          <cell r="F765" t="str">
            <v>BPAC-12 EW/N6</v>
          </cell>
          <cell r="G765">
            <v>44990</v>
          </cell>
          <cell r="H765">
            <v>28119</v>
          </cell>
          <cell r="I765" t="str">
            <v/>
          </cell>
          <cell r="J765">
            <v>0</v>
          </cell>
        </row>
        <row r="766">
          <cell r="A766" t="str">
            <v>НС-1606627</v>
          </cell>
          <cell r="B766" t="str">
            <v>Мобильные кондиционеры</v>
          </cell>
          <cell r="C766" t="str">
            <v>Ballu</v>
          </cell>
          <cell r="D766" t="str">
            <v>Кондиционер мобильный Ballu Velure BPAC-14 EW/N6</v>
          </cell>
          <cell r="E766" t="str">
            <v>4660294243772</v>
          </cell>
          <cell r="F766" t="str">
            <v>BPAC-14 EW/N6</v>
          </cell>
          <cell r="G766">
            <v>49990</v>
          </cell>
          <cell r="H766">
            <v>31244</v>
          </cell>
          <cell r="I766" t="str">
            <v/>
          </cell>
          <cell r="J766">
            <v>0</v>
          </cell>
        </row>
        <row r="767">
          <cell r="A767" t="str">
            <v>НС-1761566</v>
          </cell>
          <cell r="B767" t="str">
            <v>Мобильные кондиционеры</v>
          </cell>
          <cell r="C767" t="str">
            <v>Electrolux</v>
          </cell>
          <cell r="D767" t="str">
            <v>Кондиционер мобильный Electrolux Arizona EACM-07 AZ/N6</v>
          </cell>
          <cell r="E767" t="str">
            <v>7381032443588</v>
          </cell>
          <cell r="F767" t="str">
            <v>EACM-07 AZ/N6</v>
          </cell>
          <cell r="G767">
            <v>28990</v>
          </cell>
          <cell r="H767">
            <v>18119</v>
          </cell>
          <cell r="I767">
            <v>119</v>
          </cell>
          <cell r="J767">
            <v>119</v>
          </cell>
        </row>
        <row r="768">
          <cell r="A768" t="str">
            <v>НС-1761567</v>
          </cell>
          <cell r="B768" t="str">
            <v>Мобильные кондиционеры</v>
          </cell>
          <cell r="C768" t="str">
            <v>Electrolux</v>
          </cell>
          <cell r="D768" t="str">
            <v>Кондиционер мобильный Electrolux Arizona EACM-09 AZ/N6</v>
          </cell>
          <cell r="E768" t="str">
            <v>7381032443595</v>
          </cell>
          <cell r="F768" t="str">
            <v>EACM-09 AZ/N6</v>
          </cell>
          <cell r="G768">
            <v>32990</v>
          </cell>
          <cell r="H768">
            <v>20619</v>
          </cell>
          <cell r="I768">
            <v>164</v>
          </cell>
          <cell r="J768">
            <v>164</v>
          </cell>
        </row>
        <row r="769">
          <cell r="A769" t="str">
            <v>НС-1761568</v>
          </cell>
          <cell r="B769" t="str">
            <v>Мобильные кондиционеры</v>
          </cell>
          <cell r="C769" t="str">
            <v>Electrolux</v>
          </cell>
          <cell r="D769" t="str">
            <v>Кондиционер мобильный Electrolux Arizona EACM-12 AZ/N6</v>
          </cell>
          <cell r="E769" t="str">
            <v>7381032443601</v>
          </cell>
          <cell r="F769" t="str">
            <v>EACM-12 AZ/N6</v>
          </cell>
          <cell r="G769">
            <v>41990</v>
          </cell>
          <cell r="H769">
            <v>26244</v>
          </cell>
          <cell r="I769">
            <v>57</v>
          </cell>
          <cell r="J769">
            <v>57</v>
          </cell>
        </row>
        <row r="770">
          <cell r="A770" t="str">
            <v>НС-1761569</v>
          </cell>
          <cell r="B770" t="str">
            <v>Мобильные кондиционеры</v>
          </cell>
          <cell r="C770" t="str">
            <v>Electrolux</v>
          </cell>
          <cell r="D770" t="str">
            <v>Кондиционер мобильный Electrolux Arizona EACM-14 AZ/N6</v>
          </cell>
          <cell r="E770" t="str">
            <v>7381032443618</v>
          </cell>
          <cell r="F770" t="str">
            <v>EACM-14 AZ/N6</v>
          </cell>
          <cell r="G770">
            <v>44990</v>
          </cell>
          <cell r="H770">
            <v>28119</v>
          </cell>
          <cell r="I770">
            <v>37</v>
          </cell>
          <cell r="J770">
            <v>37</v>
          </cell>
        </row>
        <row r="771">
          <cell r="A771" t="str">
            <v>НС-1292429</v>
          </cell>
          <cell r="B771" t="str">
            <v>Мобильные кондиционеры</v>
          </cell>
          <cell r="C771" t="str">
            <v>Electrolux</v>
          </cell>
          <cell r="D771" t="str">
            <v>Кондиционер мобильный Electrolux EACM-07 FM/N3</v>
          </cell>
          <cell r="E771" t="str">
            <v>7312970149065, 7390000105014, 7381032413994</v>
          </cell>
          <cell r="F771" t="str">
            <v>EACM-07 FM/N3</v>
          </cell>
          <cell r="G771">
            <v>30990</v>
          </cell>
          <cell r="H771">
            <v>21693</v>
          </cell>
          <cell r="I771">
            <v>1</v>
          </cell>
          <cell r="J771">
            <v>1</v>
          </cell>
        </row>
        <row r="772">
          <cell r="A772" t="str">
            <v>НС-1292431</v>
          </cell>
          <cell r="B772" t="str">
            <v>Мобильные кондиционеры</v>
          </cell>
          <cell r="C772" t="str">
            <v>Electrolux</v>
          </cell>
          <cell r="D772" t="str">
            <v>Кондиционер мобильный Electrolux EACM-09 FM/N3</v>
          </cell>
          <cell r="E772" t="str">
            <v>7312970149072, 7390000105021, 7381032414007</v>
          </cell>
          <cell r="F772" t="str">
            <v>EACM-09 FM/N3</v>
          </cell>
          <cell r="G772">
            <v>33990</v>
          </cell>
          <cell r="H772">
            <v>23793</v>
          </cell>
          <cell r="I772" t="str">
            <v/>
          </cell>
          <cell r="J772">
            <v>0</v>
          </cell>
        </row>
        <row r="773">
          <cell r="A773" t="str">
            <v>НС-1475201</v>
          </cell>
          <cell r="B773" t="str">
            <v>Мобильные кондиционеры</v>
          </cell>
          <cell r="C773" t="str">
            <v>Electrolux</v>
          </cell>
          <cell r="D773" t="str">
            <v>Кондиционер мобильный Electrolux EACM-09 GT/N6</v>
          </cell>
          <cell r="E773" t="str">
            <v>7390000106400, 7381032401212</v>
          </cell>
          <cell r="F773" t="str">
            <v>EACM-09 GT/N6</v>
          </cell>
          <cell r="G773">
            <v>36990</v>
          </cell>
          <cell r="H773">
            <v>25893</v>
          </cell>
          <cell r="I773" t="str">
            <v/>
          </cell>
          <cell r="J773">
            <v>0</v>
          </cell>
        </row>
        <row r="774">
          <cell r="A774" t="str">
            <v>НС-1292433</v>
          </cell>
          <cell r="B774" t="str">
            <v>Мобильные кондиционеры</v>
          </cell>
          <cell r="C774" t="str">
            <v>Electrolux</v>
          </cell>
          <cell r="D774" t="str">
            <v>Кондиционер мобильный Electrolux EACM-12 FM/N3</v>
          </cell>
          <cell r="E774" t="str">
            <v>7312970149089, 7390000105038, 7381032414014</v>
          </cell>
          <cell r="F774" t="str">
            <v>EACM-12 FM/N3</v>
          </cell>
          <cell r="G774">
            <v>39990</v>
          </cell>
          <cell r="H774">
            <v>27993</v>
          </cell>
          <cell r="I774" t="str">
            <v/>
          </cell>
          <cell r="J774">
            <v>0</v>
          </cell>
        </row>
        <row r="775">
          <cell r="A775" t="str">
            <v>НС-1475202</v>
          </cell>
          <cell r="B775" t="str">
            <v>Мобильные кондиционеры</v>
          </cell>
          <cell r="C775" t="str">
            <v>Electrolux</v>
          </cell>
          <cell r="D775" t="str">
            <v>Кондиционер мобильный Electrolux EACM-12 GT/N6</v>
          </cell>
          <cell r="E775" t="str">
            <v>7390000106417, 7381032401229</v>
          </cell>
          <cell r="F775" t="str">
            <v>EACM-12 GT/N6</v>
          </cell>
          <cell r="G775">
            <v>42990</v>
          </cell>
          <cell r="H775">
            <v>30093</v>
          </cell>
          <cell r="I775" t="str">
            <v/>
          </cell>
          <cell r="J775">
            <v>0</v>
          </cell>
        </row>
        <row r="776">
          <cell r="A776" t="str">
            <v>НС-1292434</v>
          </cell>
          <cell r="B776" t="str">
            <v>Мобильные кондиционеры</v>
          </cell>
          <cell r="C776" t="str">
            <v>Electrolux</v>
          </cell>
          <cell r="D776" t="str">
            <v>Кондиционер мобильный Electrolux EACM-14 FM/N3</v>
          </cell>
          <cell r="E776" t="str">
            <v>7312970149096, 7390000105045, 7381032414021</v>
          </cell>
          <cell r="F776" t="str">
            <v>EACM-14 FM/N3</v>
          </cell>
          <cell r="G776">
            <v>43990</v>
          </cell>
          <cell r="H776">
            <v>30793</v>
          </cell>
          <cell r="I776" t="str">
            <v/>
          </cell>
          <cell r="J776">
            <v>0</v>
          </cell>
        </row>
        <row r="777">
          <cell r="A777" t="str">
            <v>НС-1123663</v>
          </cell>
          <cell r="B777" t="str">
            <v>Мобильные кондиционеры</v>
          </cell>
          <cell r="C777" t="str">
            <v>Electrolux</v>
          </cell>
          <cell r="D777" t="str">
            <v>Кондиционер мобильный Electrolux EACM-16 HP/N3</v>
          </cell>
          <cell r="E777" t="str">
            <v>7312970143124, 7390000106158, 7381032417909</v>
          </cell>
          <cell r="F777" t="str">
            <v>EACM-16 HP/N3</v>
          </cell>
          <cell r="G777">
            <v>66990</v>
          </cell>
          <cell r="H777">
            <v>41869</v>
          </cell>
          <cell r="I777">
            <v>212</v>
          </cell>
          <cell r="J777">
            <v>212</v>
          </cell>
        </row>
        <row r="778">
          <cell r="A778" t="str">
            <v>НС-1123664</v>
          </cell>
          <cell r="B778" t="str">
            <v>Мобильные кондиционеры</v>
          </cell>
          <cell r="C778" t="str">
            <v>Electrolux</v>
          </cell>
          <cell r="D778" t="str">
            <v>Кондиционер мобильный Electrolux EACM-18 HP/N3</v>
          </cell>
          <cell r="E778" t="str">
            <v>7312970143131, 7390000106165, 7381032417916</v>
          </cell>
          <cell r="F778" t="str">
            <v>EACM-18 HP/N3</v>
          </cell>
          <cell r="G778">
            <v>72990</v>
          </cell>
          <cell r="H778">
            <v>45619</v>
          </cell>
          <cell r="I778">
            <v>161</v>
          </cell>
          <cell r="J778">
            <v>161</v>
          </cell>
        </row>
        <row r="779">
          <cell r="A779" t="str">
            <v>НС-1688352</v>
          </cell>
          <cell r="B779" t="str">
            <v>Мобильные кондиционеры</v>
          </cell>
          <cell r="C779" t="str">
            <v>Electrolux</v>
          </cell>
          <cell r="D779" t="str">
            <v>Кондиционер мобильный Electrolux Nebula EACM-16 NB/N6_V2</v>
          </cell>
          <cell r="E779" t="str">
            <v>7381032428608</v>
          </cell>
          <cell r="F779" t="str">
            <v>EACM-16 NB/N6_V2</v>
          </cell>
          <cell r="G779">
            <v>66990</v>
          </cell>
          <cell r="H779">
            <v>48869</v>
          </cell>
          <cell r="I779">
            <v>1</v>
          </cell>
          <cell r="J779">
            <v>1</v>
          </cell>
        </row>
        <row r="780">
          <cell r="A780" t="str">
            <v>НС-1605482</v>
          </cell>
          <cell r="B780" t="str">
            <v>Мобильные кондиционеры</v>
          </cell>
          <cell r="C780" t="str">
            <v>Electrolux</v>
          </cell>
          <cell r="D780" t="str">
            <v>Кондиционер мобильный Electrolux Nebula EACM-18 NB/N6</v>
          </cell>
          <cell r="E780" t="str">
            <v>7381032423627</v>
          </cell>
          <cell r="F780" t="str">
            <v>EACM-18 NB/N6</v>
          </cell>
          <cell r="G780">
            <v>100990</v>
          </cell>
          <cell r="H780">
            <v>50011</v>
          </cell>
          <cell r="I780" t="str">
            <v/>
          </cell>
          <cell r="J780">
            <v>0</v>
          </cell>
        </row>
        <row r="781">
          <cell r="A781" t="str">
            <v>НС-1694211</v>
          </cell>
          <cell r="B781" t="str">
            <v>Мобильные кондиционеры</v>
          </cell>
          <cell r="C781" t="str">
            <v>Electrolux</v>
          </cell>
          <cell r="D781" t="str">
            <v>Кондиционер мобильный Electrolux Nebula EACM-18 NB/N6_V2</v>
          </cell>
          <cell r="E781" t="str">
            <v>7381032428875</v>
          </cell>
          <cell r="F781" t="str">
            <v>EACM-18 NB/N6_V2</v>
          </cell>
          <cell r="G781">
            <v>70990</v>
          </cell>
          <cell r="H781">
            <v>49117</v>
          </cell>
          <cell r="I781" t="str">
            <v/>
          </cell>
          <cell r="J781">
            <v>0</v>
          </cell>
        </row>
        <row r="782">
          <cell r="A782" t="str">
            <v>НС-1307917</v>
          </cell>
          <cell r="B782" t="str">
            <v>Оконные кондиционеры</v>
          </cell>
          <cell r="C782" t="str">
            <v>Ballu</v>
          </cell>
          <cell r="D782" t="str">
            <v>Кондиционер оконный Ballu BWC-05 AC</v>
          </cell>
          <cell r="E782" t="str">
            <v>4680551110029</v>
          </cell>
          <cell r="F782" t="str">
            <v>BWC-05 AC</v>
          </cell>
          <cell r="G782">
            <v>18990</v>
          </cell>
          <cell r="H782">
            <v>14812</v>
          </cell>
          <cell r="I782" t="str">
            <v/>
          </cell>
          <cell r="J782">
            <v>0</v>
          </cell>
        </row>
        <row r="783">
          <cell r="A783" t="str">
            <v>НС-1307920</v>
          </cell>
          <cell r="B783" t="str">
            <v>Оконные кондиционеры</v>
          </cell>
          <cell r="C783" t="str">
            <v>Ballu</v>
          </cell>
          <cell r="D783" t="str">
            <v>Кондиционер оконный Ballu BWC-07 AC</v>
          </cell>
          <cell r="E783" t="str">
            <v>4680551110036</v>
          </cell>
          <cell r="F783" t="str">
            <v>BWC-07 AC</v>
          </cell>
          <cell r="G783">
            <v>24990</v>
          </cell>
          <cell r="H783">
            <v>19492</v>
          </cell>
          <cell r="I783">
            <v>250</v>
          </cell>
          <cell r="J783">
            <v>250</v>
          </cell>
        </row>
        <row r="784">
          <cell r="A784" t="str">
            <v>НС-1307922</v>
          </cell>
          <cell r="B784" t="str">
            <v>Оконные кондиционеры</v>
          </cell>
          <cell r="C784" t="str">
            <v>Ballu</v>
          </cell>
          <cell r="D784" t="str">
            <v>Кондиционер оконный Ballu BWC-09 AC</v>
          </cell>
          <cell r="E784" t="str">
            <v>4680551110043</v>
          </cell>
          <cell r="F784" t="str">
            <v>BWC-09 AC</v>
          </cell>
          <cell r="G784">
            <v>29990</v>
          </cell>
          <cell r="H784">
            <v>23392</v>
          </cell>
          <cell r="I784">
            <v>3</v>
          </cell>
          <cell r="J784">
            <v>3</v>
          </cell>
        </row>
        <row r="785">
          <cell r="A785" t="str">
            <v>НС-1770098</v>
          </cell>
          <cell r="B785" t="str">
            <v>Охладители воздуха бытовые без фреона (до 25л)</v>
          </cell>
          <cell r="C785" t="str">
            <v>Ballu</v>
          </cell>
          <cell r="D785" t="str">
            <v>Охладитель воздуха Ballu Eifel BCOOL-05L EF</v>
          </cell>
          <cell r="E785" t="str">
            <v>4670430196947</v>
          </cell>
          <cell r="F785" t="str">
            <v>BCOOL-05L EF</v>
          </cell>
          <cell r="G785">
            <v>13290</v>
          </cell>
          <cell r="H785">
            <v>0</v>
          </cell>
          <cell r="I785" t="str">
            <v/>
          </cell>
          <cell r="J785">
            <v>0</v>
          </cell>
        </row>
        <row r="786">
          <cell r="A786" t="str">
            <v>НС-1697571</v>
          </cell>
          <cell r="B786" t="str">
            <v>Охладители воздуха бытовые без фреона (до 25л)</v>
          </cell>
          <cell r="C786" t="str">
            <v>Ballu</v>
          </cell>
          <cell r="D786" t="str">
            <v>Охладитель воздуха Ballu Prime BCOOL-05L PM</v>
          </cell>
          <cell r="E786" t="str">
            <v>4660294849646</v>
          </cell>
          <cell r="F786" t="str">
            <v>BCOOL-05L PM</v>
          </cell>
          <cell r="G786">
            <v>11590</v>
          </cell>
          <cell r="H786">
            <v>7302</v>
          </cell>
          <cell r="I786">
            <v>376</v>
          </cell>
          <cell r="J786">
            <v>376</v>
          </cell>
        </row>
        <row r="787">
          <cell r="A787" t="str">
            <v>НС-1770097</v>
          </cell>
          <cell r="B787" t="str">
            <v>Охладители воздуха бытовые без фреона (до 25л)</v>
          </cell>
          <cell r="C787" t="str">
            <v>Ballu</v>
          </cell>
          <cell r="D787" t="str">
            <v>Охладитель воздуха Ballu Sonora BCOOL-07L SN</v>
          </cell>
          <cell r="E787" t="str">
            <v>4670430196930</v>
          </cell>
          <cell r="F787" t="str">
            <v>BCOOL-07L SN</v>
          </cell>
          <cell r="G787">
            <v>17990</v>
          </cell>
          <cell r="H787">
            <v>0</v>
          </cell>
          <cell r="I787" t="str">
            <v/>
          </cell>
          <cell r="J787">
            <v>0</v>
          </cell>
        </row>
        <row r="788">
          <cell r="A788" t="str">
            <v>НС-1610964</v>
          </cell>
          <cell r="B788" t="str">
            <v>Охладители воздуха бытовые без фреона (до 25л)</v>
          </cell>
          <cell r="C788" t="str">
            <v>Ballu</v>
          </cell>
          <cell r="D788" t="str">
            <v>Охладитель воздуха Ballu Tower BCOOL-07L TW</v>
          </cell>
          <cell r="E788" t="str">
            <v>4660294305876</v>
          </cell>
          <cell r="F788" t="str">
            <v>BCOOL-07L TW</v>
          </cell>
          <cell r="G788">
            <v>12990</v>
          </cell>
          <cell r="H788">
            <v>9194</v>
          </cell>
          <cell r="I788" t="str">
            <v/>
          </cell>
          <cell r="J788">
            <v>0</v>
          </cell>
        </row>
        <row r="789">
          <cell r="A789" t="str">
            <v>НС-1601283</v>
          </cell>
          <cell r="B789" t="str">
            <v>Охладители воздуха бытовые без фреона (до 25л)</v>
          </cell>
          <cell r="C789" t="str">
            <v>Ballu</v>
          </cell>
          <cell r="D789" t="str">
            <v>Охладитель воздуха Ballu Vortex BCOOL-05L VX_DC</v>
          </cell>
          <cell r="E789" t="str">
            <v>4660294220971</v>
          </cell>
          <cell r="F789" t="str">
            <v>BCOOL-05L VX_DC</v>
          </cell>
          <cell r="G789">
            <v>9790</v>
          </cell>
          <cell r="H789">
            <v>6266</v>
          </cell>
          <cell r="I789" t="str">
            <v/>
          </cell>
          <cell r="J789">
            <v>0</v>
          </cell>
        </row>
        <row r="790">
          <cell r="A790" t="str">
            <v>НС-1247857</v>
          </cell>
          <cell r="B790" t="str">
            <v>Канальные внутренние блоки мульти сплит-систем</v>
          </cell>
          <cell r="C790" t="str">
            <v>Ballu</v>
          </cell>
          <cell r="D790" t="str">
            <v>Блок внутренний Ballu BADI-FM/in-07HN8/EU инверторной мульти сплит-системы, канального типа</v>
          </cell>
          <cell r="E790" t="str">
            <v>4660294413465</v>
          </cell>
          <cell r="F790" t="str">
            <v>BADI-FM/in-07HN8/EU</v>
          </cell>
          <cell r="G790">
            <v>32200</v>
          </cell>
          <cell r="H790">
            <v>20608</v>
          </cell>
          <cell r="I790">
            <v>30</v>
          </cell>
          <cell r="J790">
            <v>30</v>
          </cell>
        </row>
        <row r="791">
          <cell r="A791" t="str">
            <v>НС-1247899</v>
          </cell>
          <cell r="B791" t="str">
            <v>Канальные внутренние блоки мульти сплит-систем</v>
          </cell>
          <cell r="C791" t="str">
            <v>Ballu</v>
          </cell>
          <cell r="D791" t="str">
            <v>Блок внутренний Ballu BADI-FM/in-09HN8/EU инверторной мульти сплит-системы, канального типа</v>
          </cell>
          <cell r="E791" t="str">
            <v>2250000494851, 4680551116762</v>
          </cell>
          <cell r="F791" t="str">
            <v>BADI-FM/in-09HN8/EU</v>
          </cell>
          <cell r="G791">
            <v>33000</v>
          </cell>
          <cell r="H791">
            <v>21120</v>
          </cell>
          <cell r="I791">
            <v>12</v>
          </cell>
          <cell r="J791">
            <v>12</v>
          </cell>
        </row>
        <row r="792">
          <cell r="A792" t="str">
            <v>НС-1698248</v>
          </cell>
          <cell r="B792" t="str">
            <v>Канальные внутренние блоки мульти сплит-систем</v>
          </cell>
          <cell r="C792" t="str">
            <v>Ballu</v>
          </cell>
          <cell r="D792" t="str">
            <v>Блок внутренний Ballu BADI-FM/in-12HN8/EU_V2 инверторной мульти сплит-системы, канального типа</v>
          </cell>
          <cell r="E792" t="str">
            <v>4660294853186</v>
          </cell>
          <cell r="F792" t="str">
            <v>BADI-FM/in-12HN8/EU_V2</v>
          </cell>
          <cell r="G792">
            <v>34400</v>
          </cell>
          <cell r="H792">
            <v>22016</v>
          </cell>
          <cell r="I792">
            <v>28</v>
          </cell>
          <cell r="J792">
            <v>28</v>
          </cell>
        </row>
        <row r="793">
          <cell r="A793" t="str">
            <v>НС-1247900</v>
          </cell>
          <cell r="B793" t="str">
            <v>Канальные внутренние блоки мульти сплит-систем</v>
          </cell>
          <cell r="C793" t="str">
            <v>Ballu</v>
          </cell>
          <cell r="D793" t="str">
            <v>Блок внутренний Ballu BADI-FM/in-12HN8/EU инверторной мульти сплит-системы, канального типа</v>
          </cell>
          <cell r="E793" t="str">
            <v>2250000494868, 4680551116779</v>
          </cell>
          <cell r="F793" t="str">
            <v>BADI-FM/in-12HN8/EU</v>
          </cell>
          <cell r="G793">
            <v>34400</v>
          </cell>
          <cell r="H793">
            <v>22016</v>
          </cell>
          <cell r="I793" t="str">
            <v/>
          </cell>
          <cell r="J793">
            <v>0</v>
          </cell>
        </row>
        <row r="794">
          <cell r="A794" t="str">
            <v>НС-1698249</v>
          </cell>
          <cell r="B794" t="str">
            <v>Канальные внутренние блоки мульти сплит-систем</v>
          </cell>
          <cell r="C794" t="str">
            <v>Ballu</v>
          </cell>
          <cell r="D794" t="str">
            <v>Блок внутренний Ballu BADI-FM/in-18HN8/EU_V2 инверторной мульти сплит-системы, канального типа</v>
          </cell>
          <cell r="E794" t="str">
            <v>4660294853193</v>
          </cell>
          <cell r="F794" t="str">
            <v>BADI-FM/in-18HN8/EU_V2</v>
          </cell>
          <cell r="G794">
            <v>40200</v>
          </cell>
          <cell r="H794">
            <v>25728</v>
          </cell>
          <cell r="I794">
            <v>18</v>
          </cell>
          <cell r="J794">
            <v>18</v>
          </cell>
        </row>
        <row r="795">
          <cell r="A795" t="str">
            <v>НС-1247901</v>
          </cell>
          <cell r="B795" t="str">
            <v>Канальные внутренние блоки мульти сплит-систем</v>
          </cell>
          <cell r="C795" t="str">
            <v>Ballu</v>
          </cell>
          <cell r="D795" t="str">
            <v>Блок внутренний Ballu BADI-FM/in-18HN8/EU инверторной мульти сплит-системы, канального типа</v>
          </cell>
          <cell r="E795" t="str">
            <v>2250000494875, 4680551116786</v>
          </cell>
          <cell r="F795" t="str">
            <v>BADI-FM/in-18HN8/EU</v>
          </cell>
          <cell r="G795">
            <v>40200</v>
          </cell>
          <cell r="H795">
            <v>25728</v>
          </cell>
          <cell r="I795" t="str">
            <v/>
          </cell>
          <cell r="J795">
            <v>0</v>
          </cell>
        </row>
        <row r="796">
          <cell r="A796" t="str">
            <v>НС-1194528</v>
          </cell>
          <cell r="B796" t="str">
            <v>Канальные внутренние блоки мульти сплит-систем</v>
          </cell>
          <cell r="C796" t="str">
            <v>Electrolux</v>
          </cell>
          <cell r="D796" t="str">
            <v>Блок внутренний Electrolux EACD/I-09 FMI/N8_ERP Free match сплит-системы, канального типа</v>
          </cell>
          <cell r="E796" t="str">
            <v>7390000100088, 7381032417817</v>
          </cell>
          <cell r="F796" t="str">
            <v>EACD/I-09 FMI/N8_ERP</v>
          </cell>
          <cell r="G796">
            <v>47700</v>
          </cell>
          <cell r="H796">
            <v>29574</v>
          </cell>
          <cell r="I796" t="str">
            <v/>
          </cell>
          <cell r="J796">
            <v>0</v>
          </cell>
        </row>
        <row r="797">
          <cell r="A797" t="str">
            <v>НС-1194535</v>
          </cell>
          <cell r="B797" t="str">
            <v>Канальные внутренние блоки мульти сплит-систем</v>
          </cell>
          <cell r="C797" t="str">
            <v>Electrolux</v>
          </cell>
          <cell r="D797" t="str">
            <v>Блок внутренний Electrolux EACD/I-12 FMI/N8_ERP Free match сплит-системы, канального типа</v>
          </cell>
          <cell r="E797" t="str">
            <v>7390000100095, 7381032417824</v>
          </cell>
          <cell r="F797" t="str">
            <v>EACD/I-12 FMI/N8_ERP Free match</v>
          </cell>
          <cell r="G797">
            <v>52100</v>
          </cell>
          <cell r="H797">
            <v>32302</v>
          </cell>
          <cell r="I797" t="str">
            <v/>
          </cell>
          <cell r="J797">
            <v>0</v>
          </cell>
        </row>
        <row r="798">
          <cell r="A798" t="str">
            <v>НС-1194536</v>
          </cell>
          <cell r="B798" t="str">
            <v>Канальные внутренние блоки мульти сплит-систем</v>
          </cell>
          <cell r="C798" t="str">
            <v>Electrolux</v>
          </cell>
          <cell r="D798" t="str">
            <v>Блок внутренний Electrolux EACD/I-18 FMI/N8_ERP Free match сплит-системы, канального типа</v>
          </cell>
          <cell r="E798" t="str">
            <v>7390000100101, 7381032417831</v>
          </cell>
          <cell r="F798" t="str">
            <v>EACD/I-18 FMI/N8_ERP Free match</v>
          </cell>
          <cell r="G798">
            <v>61600</v>
          </cell>
          <cell r="H798">
            <v>38192</v>
          </cell>
          <cell r="I798" t="str">
            <v/>
          </cell>
          <cell r="J798">
            <v>0</v>
          </cell>
        </row>
        <row r="799">
          <cell r="A799" t="str">
            <v>НС-1194537</v>
          </cell>
          <cell r="B799" t="str">
            <v>Канальные внутренние блоки мульти сплит-систем</v>
          </cell>
          <cell r="C799" t="str">
            <v>Electrolux</v>
          </cell>
          <cell r="D799" t="str">
            <v>Блок внутренний Electrolux EACD/I-24 FMI/N8_ERP Free match сплит-системы, канального типа</v>
          </cell>
          <cell r="E799" t="str">
            <v>7390000100118, 2250000324721, 7381032417848</v>
          </cell>
          <cell r="F799" t="str">
            <v>EACD/I-24 FMI/N8_ERP Free match</v>
          </cell>
          <cell r="G799">
            <v>81900</v>
          </cell>
          <cell r="H799">
            <v>50778</v>
          </cell>
          <cell r="I799" t="str">
            <v/>
          </cell>
          <cell r="J799">
            <v>0</v>
          </cell>
        </row>
        <row r="800">
          <cell r="A800" t="str">
            <v>НС-1247914</v>
          </cell>
          <cell r="B800" t="str">
            <v>Кассетные внутренние блоки с панелями мульти сплит-систем</v>
          </cell>
          <cell r="C800" t="str">
            <v>Ballu</v>
          </cell>
          <cell r="D800" t="str">
            <v>Комплект Ballu BACI-FM-12HN8/EU инверторной мульти сплит-системы, кассетного типа</v>
          </cell>
          <cell r="E800" t="str">
            <v>4660294725247</v>
          </cell>
          <cell r="F800" t="str">
            <v>BACI-FM-12HN8/EU</v>
          </cell>
          <cell r="G800">
            <v>39400</v>
          </cell>
          <cell r="H800">
            <v>25216</v>
          </cell>
          <cell r="I800">
            <v>18</v>
          </cell>
          <cell r="J800">
            <v>18</v>
          </cell>
        </row>
        <row r="801">
          <cell r="A801" t="str">
            <v>НС-1247916</v>
          </cell>
          <cell r="B801" t="str">
            <v>Кассетные внутренние блоки с панелями мульти сплит-систем</v>
          </cell>
          <cell r="C801" t="str">
            <v>Ballu</v>
          </cell>
          <cell r="D801" t="str">
            <v>Комплект Ballu BACI-FM-18HN8/EU инверторной мульти сплит-системы, кассетного типа</v>
          </cell>
          <cell r="E801" t="str">
            <v>4660294725254</v>
          </cell>
          <cell r="F801" t="str">
            <v>BACI-FM-18HN8/EU</v>
          </cell>
          <cell r="G801">
            <v>41300</v>
          </cell>
          <cell r="H801">
            <v>26432</v>
          </cell>
          <cell r="I801">
            <v>10</v>
          </cell>
          <cell r="J801">
            <v>10</v>
          </cell>
        </row>
        <row r="802">
          <cell r="A802" t="str">
            <v>НС-1194465</v>
          </cell>
          <cell r="B802" t="str">
            <v>Кассетные внутренние блоки с панелями мульти сплит-систем</v>
          </cell>
          <cell r="C802" t="str">
            <v>Electrolux</v>
          </cell>
          <cell r="D802" t="str">
            <v>Комплект Electrolux EACC/I-12 FMI/N8_ERP Free match сплит-системы, кассетного типа</v>
          </cell>
          <cell r="E802" t="str">
            <v>7381032426925</v>
          </cell>
          <cell r="F802" t="str">
            <v>EACC/I-12 FMI/N8_ERP</v>
          </cell>
          <cell r="G802">
            <v>57300</v>
          </cell>
          <cell r="H802">
            <v>35526</v>
          </cell>
          <cell r="I802" t="str">
            <v/>
          </cell>
          <cell r="J802">
            <v>0</v>
          </cell>
        </row>
        <row r="803">
          <cell r="A803" t="str">
            <v>НС-1194516</v>
          </cell>
          <cell r="B803" t="str">
            <v>Кассетные внутренние блоки с панелями мульти сплит-систем</v>
          </cell>
          <cell r="C803" t="str">
            <v>Electrolux</v>
          </cell>
          <cell r="D803" t="str">
            <v>Комплект Electrolux EACC/I-18 FMI/N8_ERP Free match сплит-системы, кассетного типа</v>
          </cell>
          <cell r="E803" t="str">
            <v>7381032426932</v>
          </cell>
          <cell r="F803" t="str">
            <v>EACC/I-18 FMI/N8_ERP Free match</v>
          </cell>
          <cell r="G803">
            <v>66600</v>
          </cell>
          <cell r="H803">
            <v>41292</v>
          </cell>
          <cell r="I803" t="str">
            <v/>
          </cell>
          <cell r="J803">
            <v>0</v>
          </cell>
        </row>
        <row r="804">
          <cell r="A804" t="str">
            <v>НС-1194518</v>
          </cell>
          <cell r="B804" t="str">
            <v>Кассетные внутренние блоки с панелями мульти сплит-систем</v>
          </cell>
          <cell r="C804" t="str">
            <v>Electrolux</v>
          </cell>
          <cell r="D804" t="str">
            <v>Комплект Electrolux EACC/I-24 FMI/N8_ERP Free match сплит-системы, кассетного типа</v>
          </cell>
          <cell r="E804" t="str">
            <v>7381032426949</v>
          </cell>
          <cell r="F804" t="str">
            <v>EACC/I-24 FMI/N8_ERP Free match</v>
          </cell>
          <cell r="G804">
            <v>78900</v>
          </cell>
          <cell r="H804">
            <v>48918</v>
          </cell>
          <cell r="I804" t="str">
            <v/>
          </cell>
          <cell r="J804">
            <v>0</v>
          </cell>
        </row>
        <row r="805">
          <cell r="A805" t="str">
            <v>НС-1381342</v>
          </cell>
          <cell r="B805" t="str">
            <v>Консольные внутренние блоки мульти сплит-систем</v>
          </cell>
          <cell r="C805" t="str">
            <v>Electrolux</v>
          </cell>
          <cell r="D805" t="str">
            <v>Блок внутренний Electrolux EACW/I-09 FMI/N8_ERP Free match сплит-системы, консольного типа</v>
          </cell>
          <cell r="E805" t="str">
            <v>7390000100170, 2250001909361, 7381032417640</v>
          </cell>
          <cell r="F805" t="str">
            <v>EACW/I-09 FMI/N8_ERP</v>
          </cell>
          <cell r="G805">
            <v>46900</v>
          </cell>
          <cell r="H805">
            <v>29078</v>
          </cell>
          <cell r="I805">
            <v>5</v>
          </cell>
          <cell r="J805">
            <v>5</v>
          </cell>
        </row>
        <row r="806">
          <cell r="A806" t="str">
            <v>НС-1381364</v>
          </cell>
          <cell r="B806" t="str">
            <v>Консольные внутренние блоки мульти сплит-систем</v>
          </cell>
          <cell r="C806" t="str">
            <v>Electrolux</v>
          </cell>
          <cell r="D806" t="str">
            <v>Блок внутренний Electrolux EACW/I-12 FMI/N8_ERP Free match сплит-системы, консольного типа</v>
          </cell>
          <cell r="E806" t="str">
            <v>7390000100187, 2250001909545, 7381032417657</v>
          </cell>
          <cell r="F806" t="str">
            <v>EACW/I-12 FMI/N8_ERP</v>
          </cell>
          <cell r="G806">
            <v>51300</v>
          </cell>
          <cell r="H806">
            <v>31806</v>
          </cell>
          <cell r="I806">
            <v>2</v>
          </cell>
          <cell r="J806">
            <v>2</v>
          </cell>
        </row>
        <row r="807">
          <cell r="A807" t="str">
            <v>НС-1381365</v>
          </cell>
          <cell r="B807" t="str">
            <v>Консольные внутренние блоки мульти сплит-систем</v>
          </cell>
          <cell r="C807" t="str">
            <v>Electrolux</v>
          </cell>
          <cell r="D807" t="str">
            <v>Блок внутренний Electrolux EACW/I-18 FMI/N8_ERP Free match сплит-системы, консольного типа</v>
          </cell>
          <cell r="E807" t="str">
            <v>7390000100194, 2250001909552, 7381032417664</v>
          </cell>
          <cell r="F807" t="str">
            <v>EACW/I-18 FMI/N8_ERP</v>
          </cell>
          <cell r="G807">
            <v>63400</v>
          </cell>
          <cell r="H807">
            <v>39308</v>
          </cell>
          <cell r="I807">
            <v>3</v>
          </cell>
          <cell r="J807">
            <v>3</v>
          </cell>
        </row>
        <row r="808">
          <cell r="A808" t="str">
            <v>НС-1247858</v>
          </cell>
          <cell r="B808" t="str">
            <v>Мульти сплит-системы (комплектующие)</v>
          </cell>
          <cell r="C808" t="str">
            <v>Ballu</v>
          </cell>
          <cell r="D808" t="str">
            <v>Блок внутренний Ballu BACI-FM/in-12HN8/EU инверторной мульти сплит-системы, кассетного типа</v>
          </cell>
          <cell r="E808" t="str">
            <v>2250000494646, 4680551116793</v>
          </cell>
          <cell r="F808" t="str">
            <v>BACI-FM/in-12HN8/EU</v>
          </cell>
          <cell r="G808">
            <v>28400</v>
          </cell>
          <cell r="H808">
            <v>18176</v>
          </cell>
          <cell r="I808">
            <v>18</v>
          </cell>
          <cell r="J808">
            <v>18</v>
          </cell>
        </row>
        <row r="809">
          <cell r="A809" t="str">
            <v>НС-1247903</v>
          </cell>
          <cell r="B809" t="str">
            <v>Мульти сплит-системы (комплектующие)</v>
          </cell>
          <cell r="C809" t="str">
            <v>Ballu</v>
          </cell>
          <cell r="D809" t="str">
            <v>Блок внутренний Ballu BACI-FM/in-18HN8/EU инверторной мульти сплит-системы, кассетного типа</v>
          </cell>
          <cell r="E809" t="str">
            <v>4680551116809, 2250000494882</v>
          </cell>
          <cell r="F809" t="str">
            <v>BACI-FM/in-18HN8/EU</v>
          </cell>
          <cell r="G809">
            <v>30300</v>
          </cell>
          <cell r="H809">
            <v>19392</v>
          </cell>
          <cell r="I809">
            <v>10</v>
          </cell>
          <cell r="J809">
            <v>10</v>
          </cell>
        </row>
        <row r="810">
          <cell r="A810" t="str">
            <v>НС-1607648</v>
          </cell>
          <cell r="B810" t="str">
            <v>Мульти сплит-системы (комплектующие)</v>
          </cell>
          <cell r="C810" t="str">
            <v>Ballu</v>
          </cell>
          <cell r="D810" t="str">
            <v>Блок наружный BALLU BA2OI-FM/out-18HN8/EU_LP инверторной мульти сплит-системы</v>
          </cell>
          <cell r="E810" t="str">
            <v>4660294249514</v>
          </cell>
          <cell r="F810" t="str">
            <v>BA2OI-FM/out-18HN8/EU_LP</v>
          </cell>
          <cell r="G810">
            <v>76500</v>
          </cell>
          <cell r="H810">
            <v>48960</v>
          </cell>
          <cell r="I810">
            <v>20</v>
          </cell>
          <cell r="J810">
            <v>20</v>
          </cell>
        </row>
        <row r="811">
          <cell r="A811" t="str">
            <v>НС-1607649</v>
          </cell>
          <cell r="B811" t="str">
            <v>Мульти сплит-системы (комплектующие)</v>
          </cell>
          <cell r="C811" t="str">
            <v>Ballu</v>
          </cell>
          <cell r="D811" t="str">
            <v>Блок наружный BALLU BA3OI-FM/out-21HN8/EU_LP инверторной мульти сплит-системы</v>
          </cell>
          <cell r="E811" t="str">
            <v>4660294249460</v>
          </cell>
          <cell r="F811" t="str">
            <v>BA3OI-FM/out-21HN8/EU_LP</v>
          </cell>
          <cell r="G811">
            <v>100100</v>
          </cell>
          <cell r="H811">
            <v>64064</v>
          </cell>
          <cell r="I811" t="str">
            <v/>
          </cell>
          <cell r="J811">
            <v>0</v>
          </cell>
        </row>
        <row r="812">
          <cell r="A812" t="str">
            <v>НС-1607650</v>
          </cell>
          <cell r="B812" t="str">
            <v>Мульти сплит-системы (комплектующие)</v>
          </cell>
          <cell r="C812" t="str">
            <v>Ballu</v>
          </cell>
          <cell r="D812" t="str">
            <v>Блок наружный BALLU BA3OI-FM/out-27HN8/EU_LP инверторной мульти сплит-системы</v>
          </cell>
          <cell r="E812" t="str">
            <v>4660294249507</v>
          </cell>
          <cell r="F812" t="str">
            <v>BA3OI-FM/out-27HN8/EU_LP</v>
          </cell>
          <cell r="G812">
            <v>110700</v>
          </cell>
          <cell r="H812">
            <v>70848</v>
          </cell>
          <cell r="I812" t="str">
            <v/>
          </cell>
          <cell r="J812">
            <v>0</v>
          </cell>
        </row>
        <row r="813">
          <cell r="A813" t="str">
            <v>НС-1607651</v>
          </cell>
          <cell r="B813" t="str">
            <v>Мульти сплит-системы (комплектующие)</v>
          </cell>
          <cell r="C813" t="str">
            <v>Ballu</v>
          </cell>
          <cell r="D813" t="str">
            <v>Блок наружный BALLU BA4OI-FM/out-36HN8/EU_LP инверторной мульти сплит-системы</v>
          </cell>
          <cell r="E813" t="str">
            <v>4660294249491</v>
          </cell>
          <cell r="F813" t="str">
            <v>BA4OI-FM/out-36HN8/EU_LP</v>
          </cell>
          <cell r="G813">
            <v>171600</v>
          </cell>
          <cell r="H813">
            <v>109824</v>
          </cell>
          <cell r="I813" t="str">
            <v/>
          </cell>
          <cell r="J813">
            <v>0</v>
          </cell>
        </row>
        <row r="814">
          <cell r="A814" t="str">
            <v>НС-1607653</v>
          </cell>
          <cell r="B814" t="str">
            <v>Мульти сплит-системы (комплектующие)</v>
          </cell>
          <cell r="C814" t="str">
            <v>Ballu</v>
          </cell>
          <cell r="D814" t="str">
            <v>Блок наружный Ballu BA5OI-FM/out-42HN8/EU_LP инверторной мульти сплит-системы</v>
          </cell>
          <cell r="E814" t="str">
            <v>4660294249477</v>
          </cell>
          <cell r="F814" t="str">
            <v>BA5OI-FM/out-42HN8/EU_LP</v>
          </cell>
          <cell r="G814">
            <v>187900</v>
          </cell>
          <cell r="H814">
            <v>120256</v>
          </cell>
          <cell r="I814">
            <v>1</v>
          </cell>
          <cell r="J814">
            <v>1</v>
          </cell>
        </row>
        <row r="815">
          <cell r="A815" t="str">
            <v>НС-1773789</v>
          </cell>
          <cell r="B815" t="str">
            <v>Мульти сплит-системы (комплектующие)</v>
          </cell>
          <cell r="C815" t="str">
            <v>Ballu</v>
          </cell>
          <cell r="D815" t="str">
            <v>Мульти сплит-система инверторная Ballu BA4OI-FM/out-36HN8/EU + BSUI-FM/in-18HN8/EU (2 шт), комплект</v>
          </cell>
          <cell r="E815" t="str">
            <v>4670430215679</v>
          </cell>
          <cell r="F815" t="str">
            <v>BA4OI-FM/out-36HN8+BSUI-FM/in-18(2)</v>
          </cell>
          <cell r="G815">
            <v>204300</v>
          </cell>
          <cell r="H815">
            <v>130752</v>
          </cell>
          <cell r="I815">
            <v>27</v>
          </cell>
          <cell r="J815">
            <v>27</v>
          </cell>
        </row>
        <row r="816">
          <cell r="A816" t="str">
            <v>НС-1194630</v>
          </cell>
          <cell r="B816" t="str">
            <v>Наружные блоки мульти сплит-систем</v>
          </cell>
          <cell r="C816" t="str">
            <v>Electrolux</v>
          </cell>
          <cell r="D816" t="str">
            <v>Блок внешний Electrolux EACO/I-14 FMI-2/N8_ERP Free match сплит-системы</v>
          </cell>
          <cell r="E816" t="str">
            <v>7390000100026, 7381032417787</v>
          </cell>
          <cell r="F816" t="str">
            <v>EACO/I-14 FMI-2/N8_ERP</v>
          </cell>
          <cell r="G816">
            <v>92800</v>
          </cell>
          <cell r="H816">
            <v>57536</v>
          </cell>
          <cell r="I816">
            <v>104</v>
          </cell>
          <cell r="J816">
            <v>104</v>
          </cell>
        </row>
        <row r="817">
          <cell r="A817" t="str">
            <v>НС-1194443</v>
          </cell>
          <cell r="B817" t="str">
            <v>Наружные блоки мульти сплит-систем</v>
          </cell>
          <cell r="C817" t="str">
            <v>Electrolux</v>
          </cell>
          <cell r="D817" t="str">
            <v>Блок внешний Electrolux EACO/I-18 FMI-2/N8_ERP Free match сплит-системы</v>
          </cell>
          <cell r="E817" t="str">
            <v>7390000100033, 7381032417794</v>
          </cell>
          <cell r="F817" t="str">
            <v>EACO/I-18 FMI-2/N8_ERP</v>
          </cell>
          <cell r="G817">
            <v>102900</v>
          </cell>
          <cell r="H817">
            <v>63798</v>
          </cell>
          <cell r="I817" t="str">
            <v/>
          </cell>
          <cell r="J817">
            <v>0</v>
          </cell>
        </row>
        <row r="818">
          <cell r="A818" t="str">
            <v>НС-1273406</v>
          </cell>
          <cell r="B818" t="str">
            <v>Наружные блоки мульти сплит-систем</v>
          </cell>
          <cell r="C818" t="str">
            <v>Electrolux</v>
          </cell>
          <cell r="D818" t="str">
            <v>Блок внешний Electrolux EACO/I-24 FMI-3/N8_ERP Free match сплит-системы</v>
          </cell>
          <cell r="E818" t="str">
            <v>7390000100040, 7381032417022</v>
          </cell>
          <cell r="F818" t="str">
            <v>EACO/I-24 FMI-3/N8_ERP</v>
          </cell>
          <cell r="G818">
            <v>137900</v>
          </cell>
          <cell r="H818">
            <v>85498</v>
          </cell>
          <cell r="I818">
            <v>68</v>
          </cell>
          <cell r="J818">
            <v>68</v>
          </cell>
        </row>
        <row r="819">
          <cell r="A819" t="str">
            <v>НС-1412156</v>
          </cell>
          <cell r="B819" t="str">
            <v>Наружные блоки мульти сплит-систем</v>
          </cell>
          <cell r="C819" t="str">
            <v>Electrolux</v>
          </cell>
          <cell r="D819" t="str">
            <v>Блок внешний Electrolux EACO/I-28 FMI-4/N8_ERP EU Free match сплит-системы</v>
          </cell>
          <cell r="E819" t="str">
            <v>2250001976424, 7381032413635</v>
          </cell>
          <cell r="F819" t="str">
            <v>EACO/I-28 FMI-4/N8_ERP EU</v>
          </cell>
          <cell r="G819">
            <v>155400</v>
          </cell>
          <cell r="H819">
            <v>96348</v>
          </cell>
          <cell r="I819">
            <v>29</v>
          </cell>
          <cell r="J819">
            <v>29</v>
          </cell>
        </row>
        <row r="820">
          <cell r="A820" t="str">
            <v>НС-1194446</v>
          </cell>
          <cell r="B820" t="str">
            <v>Наружные блоки мульти сплит-систем</v>
          </cell>
          <cell r="C820" t="str">
            <v>Electrolux</v>
          </cell>
          <cell r="D820" t="str">
            <v>Блок внешний Electrolux EACO/I-28 FMI-4/N8_ERP Free match сплит-системы</v>
          </cell>
          <cell r="E820" t="str">
            <v>7390000100057, 7381032417039</v>
          </cell>
          <cell r="F820" t="str">
            <v>EACO/I-28 FMI-4/N8_ERP</v>
          </cell>
          <cell r="G820">
            <v>155400</v>
          </cell>
          <cell r="H820">
            <v>96348</v>
          </cell>
          <cell r="I820">
            <v>1</v>
          </cell>
          <cell r="J820">
            <v>1</v>
          </cell>
        </row>
        <row r="821">
          <cell r="A821" t="str">
            <v>НС-1273407</v>
          </cell>
          <cell r="B821" t="str">
            <v>Наружные блоки мульти сплит-систем</v>
          </cell>
          <cell r="C821" t="str">
            <v>Electrolux</v>
          </cell>
          <cell r="D821" t="str">
            <v>Блок внешний Electrolux EACO/I-36 FMI-4/N8_ERP Free match сплит-системы</v>
          </cell>
          <cell r="E821" t="str">
            <v>7390000100064, 7381032417046</v>
          </cell>
          <cell r="F821" t="str">
            <v>EACO/I-36 FMI-4/N8_ERP</v>
          </cell>
          <cell r="G821">
            <v>224600</v>
          </cell>
          <cell r="H821">
            <v>139252</v>
          </cell>
          <cell r="I821">
            <v>27</v>
          </cell>
          <cell r="J821">
            <v>27</v>
          </cell>
        </row>
        <row r="822">
          <cell r="A822" t="str">
            <v>НС-1194448</v>
          </cell>
          <cell r="B822" t="str">
            <v>Наружные блоки мульти сплит-систем</v>
          </cell>
          <cell r="C822" t="str">
            <v>Electrolux</v>
          </cell>
          <cell r="D822" t="str">
            <v>Блок внешний Electrolux EACO/I-42 FMI-5/N8_ERP Free match сплит-системы</v>
          </cell>
          <cell r="E822" t="str">
            <v>7390000100071, 7381032417800</v>
          </cell>
          <cell r="F822" t="str">
            <v>EACO/I-42 FMI-5/N8_ERP</v>
          </cell>
          <cell r="G822">
            <v>248500</v>
          </cell>
          <cell r="H822">
            <v>154070</v>
          </cell>
          <cell r="I822" t="str">
            <v/>
          </cell>
          <cell r="J822">
            <v>0</v>
          </cell>
        </row>
        <row r="823">
          <cell r="A823" t="str">
            <v>НС-1598154</v>
          </cell>
          <cell r="B823" t="str">
            <v>Наружные блоки мульти сплит-систем</v>
          </cell>
          <cell r="C823" t="str">
            <v>Royal Thermo</v>
          </cell>
          <cell r="D823" t="str">
            <v>Блок внешний Royal Thermo MULTI COMBO ERP DC RTFMO/out-14HN8 инверторной мульти сплит-системы</v>
          </cell>
          <cell r="E823" t="str">
            <v>4660294202175</v>
          </cell>
          <cell r="F823" t="str">
            <v>RTFMO/out-14HN8</v>
          </cell>
          <cell r="G823">
            <v>70600</v>
          </cell>
          <cell r="H823">
            <v>45890</v>
          </cell>
          <cell r="I823">
            <v>31</v>
          </cell>
          <cell r="J823">
            <v>31</v>
          </cell>
        </row>
        <row r="824">
          <cell r="A824" t="str">
            <v>НС-1598155</v>
          </cell>
          <cell r="B824" t="str">
            <v>Наружные блоки мульти сплит-систем</v>
          </cell>
          <cell r="C824" t="str">
            <v>Royal Thermo</v>
          </cell>
          <cell r="D824" t="str">
            <v>Блок внешний Royal Thermo MULTI COMBO ERP DC RTFMO/out-18HN8 инверторной мульти сплит-системы</v>
          </cell>
          <cell r="E824" t="str">
            <v>4660294202120</v>
          </cell>
          <cell r="F824" t="str">
            <v>RTFMO/out-18HN8</v>
          </cell>
          <cell r="G824">
            <v>78200</v>
          </cell>
          <cell r="H824">
            <v>50830</v>
          </cell>
          <cell r="I824">
            <v>49</v>
          </cell>
          <cell r="J824">
            <v>49</v>
          </cell>
        </row>
        <row r="825">
          <cell r="A825" t="str">
            <v>НС-1598156</v>
          </cell>
          <cell r="B825" t="str">
            <v>Наружные блоки мульти сплит-систем</v>
          </cell>
          <cell r="C825" t="str">
            <v>Royal Thermo</v>
          </cell>
          <cell r="D825" t="str">
            <v>Блок внешний Royal Thermo MULTI COMBO ERP DC RTFMO/out-21HN8 инверторной мульти сплит-системы</v>
          </cell>
          <cell r="E825" t="str">
            <v>4660294202205</v>
          </cell>
          <cell r="F825" t="str">
            <v>RTFMO/out-21HN8</v>
          </cell>
          <cell r="G825">
            <v>97500</v>
          </cell>
          <cell r="H825">
            <v>63375</v>
          </cell>
          <cell r="I825">
            <v>16</v>
          </cell>
          <cell r="J825">
            <v>16</v>
          </cell>
        </row>
        <row r="826">
          <cell r="A826" t="str">
            <v>НС-1598157</v>
          </cell>
          <cell r="B826" t="str">
            <v>Наружные блоки мульти сплит-систем</v>
          </cell>
          <cell r="C826" t="str">
            <v>Royal Thermo</v>
          </cell>
          <cell r="D826" t="str">
            <v>Блок внешний Royal Thermo MULTI COMBO ERP DC RTFMO/out-27HN8 инверторной мульти сплит-системы</v>
          </cell>
          <cell r="E826" t="str">
            <v>4660294202090</v>
          </cell>
          <cell r="F826" t="str">
            <v>RTFMO/out-27HN8</v>
          </cell>
          <cell r="G826">
            <v>106300</v>
          </cell>
          <cell r="H826">
            <v>69095</v>
          </cell>
          <cell r="I826">
            <v>3</v>
          </cell>
          <cell r="J826">
            <v>3</v>
          </cell>
        </row>
        <row r="827">
          <cell r="A827" t="str">
            <v>НС-1598158</v>
          </cell>
          <cell r="B827" t="str">
            <v>Наружные блоки мульти сплит-систем</v>
          </cell>
          <cell r="C827" t="str">
            <v>Royal Thermo</v>
          </cell>
          <cell r="D827" t="str">
            <v>Блок внешний Royal Thermo MULTI COMBO ERP DC RTFMO/out-32HN8 инверторной мульти сплит-системы</v>
          </cell>
          <cell r="E827" t="str">
            <v>4660294202045</v>
          </cell>
          <cell r="F827" t="str">
            <v>RTFMO/out-32HN8</v>
          </cell>
          <cell r="G827">
            <v>162200</v>
          </cell>
          <cell r="H827">
            <v>105430</v>
          </cell>
          <cell r="I827">
            <v>17</v>
          </cell>
          <cell r="J827">
            <v>17</v>
          </cell>
        </row>
        <row r="828">
          <cell r="A828" t="str">
            <v>НС-1598160</v>
          </cell>
          <cell r="B828" t="str">
            <v>Наружные блоки мульти сплит-систем</v>
          </cell>
          <cell r="C828" t="str">
            <v>Royal Thermo</v>
          </cell>
          <cell r="D828" t="str">
            <v>Блок внешний Royal Thermo MULTI COMBO ERP DC RTFMO/out-42HN8 инверторной мульти сплит-системы</v>
          </cell>
          <cell r="E828" t="str">
            <v>4660294202229</v>
          </cell>
          <cell r="F828" t="str">
            <v>RTFMO/out-42HN8</v>
          </cell>
          <cell r="G828">
            <v>193200</v>
          </cell>
          <cell r="H828">
            <v>125580</v>
          </cell>
          <cell r="I828" t="str">
            <v/>
          </cell>
          <cell r="J828">
            <v>0</v>
          </cell>
        </row>
        <row r="829">
          <cell r="A829" t="str">
            <v>НС-1607647</v>
          </cell>
          <cell r="B829" t="str">
            <v>Наружные блоки мульти сплит-систем</v>
          </cell>
          <cell r="C829" t="str">
            <v>Ballu</v>
          </cell>
          <cell r="D829" t="str">
            <v>Блок наружный Ballu BA2OI-FM/out-14HN8/EU_LP инверторной мульти сплит-системы</v>
          </cell>
          <cell r="E829" t="str">
            <v>4660294249484, 14660294249481, 24660294249488</v>
          </cell>
          <cell r="F829" t="str">
            <v>BA2OI-FM/out-14HN8/EU_LP</v>
          </cell>
          <cell r="G829">
            <v>72800</v>
          </cell>
          <cell r="H829">
            <v>46592</v>
          </cell>
          <cell r="I829">
            <v>19</v>
          </cell>
          <cell r="J829">
            <v>19</v>
          </cell>
        </row>
        <row r="830">
          <cell r="A830" t="str">
            <v>НС-1247854</v>
          </cell>
          <cell r="B830" t="str">
            <v>Наружные блоки мульти сплит-систем</v>
          </cell>
          <cell r="C830" t="str">
            <v>Ballu</v>
          </cell>
          <cell r="D830" t="str">
            <v>Блок наружный Ballu BA2OI-FM/out-14HN8/EU инверторной мульти сплит-системы</v>
          </cell>
          <cell r="E830" t="str">
            <v>2250000494608, 4680551116694</v>
          </cell>
          <cell r="F830" t="str">
            <v>BA2OI-FM/out-14HN8/EU</v>
          </cell>
          <cell r="G830">
            <v>68700</v>
          </cell>
          <cell r="H830">
            <v>43968</v>
          </cell>
          <cell r="I830">
            <v>177</v>
          </cell>
          <cell r="J830">
            <v>177</v>
          </cell>
        </row>
        <row r="831">
          <cell r="A831" t="str">
            <v>НС-1247884</v>
          </cell>
          <cell r="B831" t="str">
            <v>Наружные блоки мульти сплит-систем</v>
          </cell>
          <cell r="C831" t="str">
            <v>Ballu</v>
          </cell>
          <cell r="D831" t="str">
            <v>Блок наружный Ballu BA2OI-FM/out-18HN8/EU инверторной мульти сплит-системы</v>
          </cell>
          <cell r="E831" t="str">
            <v>2250000494769, 4680551116700</v>
          </cell>
          <cell r="F831" t="str">
            <v>BA2OI-FM/out-18HN8/EU</v>
          </cell>
          <cell r="G831">
            <v>72200</v>
          </cell>
          <cell r="H831">
            <v>46208</v>
          </cell>
          <cell r="I831" t="str">
            <v/>
          </cell>
          <cell r="J831">
            <v>0</v>
          </cell>
        </row>
        <row r="832">
          <cell r="A832" t="str">
            <v>НС-1247886</v>
          </cell>
          <cell r="B832" t="str">
            <v>Наружные блоки мульти сплит-систем</v>
          </cell>
          <cell r="C832" t="str">
            <v>Ballu</v>
          </cell>
          <cell r="D832" t="str">
            <v>Блок наружный Ballu BA3OI-FM/out-21HN8/EU инверторной мульти сплит-системы</v>
          </cell>
          <cell r="E832" t="str">
            <v>2250000494776, 4680551116717, 2219316223968</v>
          </cell>
          <cell r="F832" t="str">
            <v>BA3OI-FM/out-21HN8/EU</v>
          </cell>
          <cell r="G832">
            <v>94400</v>
          </cell>
          <cell r="H832">
            <v>60416</v>
          </cell>
          <cell r="I832">
            <v>118</v>
          </cell>
          <cell r="J832">
            <v>118</v>
          </cell>
        </row>
        <row r="833">
          <cell r="A833" t="str">
            <v>НС-1247887</v>
          </cell>
          <cell r="B833" t="str">
            <v>Наружные блоки мульти сплит-систем</v>
          </cell>
          <cell r="C833" t="str">
            <v>Ballu</v>
          </cell>
          <cell r="D833" t="str">
            <v>Блок наружный Ballu BA3OI-FM/out-27HN8/EU инверторной мульти сплит-системы</v>
          </cell>
          <cell r="E833" t="str">
            <v>2250000494783, 4680551116724</v>
          </cell>
          <cell r="F833" t="str">
            <v>BA3OI-FM/out-27HN8/EU</v>
          </cell>
          <cell r="G833">
            <v>104400</v>
          </cell>
          <cell r="H833">
            <v>66816</v>
          </cell>
          <cell r="I833">
            <v>35</v>
          </cell>
          <cell r="J833">
            <v>35</v>
          </cell>
        </row>
        <row r="834">
          <cell r="A834" t="str">
            <v>НС-1247889</v>
          </cell>
          <cell r="B834" t="str">
            <v>Наружные блоки мульти сплит-систем</v>
          </cell>
          <cell r="C834" t="str">
            <v>Ballu</v>
          </cell>
          <cell r="D834" t="str">
            <v>Блок наружный Ballu BA4OI-FM/out-36HN8/EU инверторной мульти сплит-системы</v>
          </cell>
          <cell r="E834" t="str">
            <v>2250000494790, 4680551116731</v>
          </cell>
          <cell r="F834" t="str">
            <v>BA4OI-FM/out-36HN8/EU</v>
          </cell>
          <cell r="G834">
            <v>161900</v>
          </cell>
          <cell r="H834">
            <v>103616</v>
          </cell>
          <cell r="I834">
            <v>53</v>
          </cell>
          <cell r="J834">
            <v>53</v>
          </cell>
        </row>
        <row r="835">
          <cell r="A835" t="str">
            <v>НС-1247891</v>
          </cell>
          <cell r="B835" t="str">
            <v>Наружные блоки мульти сплит-систем</v>
          </cell>
          <cell r="C835" t="str">
            <v>Ballu</v>
          </cell>
          <cell r="D835" t="str">
            <v>Блок наружный Ballu BA5OI-FM/out-42HN8/EU инверторной мульти сплит-системы</v>
          </cell>
          <cell r="E835" t="str">
            <v>2250000494806, 4680551116748</v>
          </cell>
          <cell r="F835" t="str">
            <v>BA5OI-FM/out-42HN8/EU</v>
          </cell>
          <cell r="G835">
            <v>177300</v>
          </cell>
          <cell r="H835">
            <v>113472</v>
          </cell>
          <cell r="I835">
            <v>51</v>
          </cell>
          <cell r="J835">
            <v>51</v>
          </cell>
        </row>
        <row r="836">
          <cell r="A836" t="str">
            <v>НС-1683761</v>
          </cell>
          <cell r="B836" t="str">
            <v>Наружные блоки мульти сплит-систем</v>
          </cell>
          <cell r="C836" t="str">
            <v>Ballu</v>
          </cell>
          <cell r="D836" t="str">
            <v>Блок наружный Ballu Multi Smart BM2OI-FM/out-14HN8_V1/EU инверторной мульти сплит-системы</v>
          </cell>
          <cell r="E836" t="str">
            <v>4660294796834</v>
          </cell>
          <cell r="F836" t="str">
            <v>BM2OI-FM/out-14HN8_V1/EU</v>
          </cell>
          <cell r="G836">
            <v>72300</v>
          </cell>
          <cell r="H836">
            <v>46272</v>
          </cell>
          <cell r="I836">
            <v>122</v>
          </cell>
          <cell r="J836">
            <v>122</v>
          </cell>
        </row>
        <row r="837">
          <cell r="A837" t="str">
            <v>НС-1683762</v>
          </cell>
          <cell r="B837" t="str">
            <v>Наружные блоки мульти сплит-систем</v>
          </cell>
          <cell r="C837" t="str">
            <v>Ballu</v>
          </cell>
          <cell r="D837" t="str">
            <v>Блок наружный Ballu Multi Smart BM2OI-FM/out-18HN8_V1/EU инверторной мульти сплит-системы</v>
          </cell>
          <cell r="E837" t="str">
            <v>4660294796803</v>
          </cell>
          <cell r="F837" t="str">
            <v>BM2OI-FM/out-18HN8_V1/EU</v>
          </cell>
          <cell r="G837">
            <v>76100</v>
          </cell>
          <cell r="H837">
            <v>48704</v>
          </cell>
          <cell r="I837">
            <v>7</v>
          </cell>
          <cell r="J837">
            <v>7</v>
          </cell>
        </row>
        <row r="838">
          <cell r="A838" t="str">
            <v>НС-1683763</v>
          </cell>
          <cell r="B838" t="str">
            <v>Наружные блоки мульти сплит-систем</v>
          </cell>
          <cell r="C838" t="str">
            <v>Ballu</v>
          </cell>
          <cell r="D838" t="str">
            <v>Блок наружный Ballu Multi Smart BM3OI-FM/out-21HN8_V1/EU инверторной мульти сплит-системы</v>
          </cell>
          <cell r="E838" t="str">
            <v>4660294796858</v>
          </cell>
          <cell r="F838" t="str">
            <v>BM3OI-FM/out-21HN8_V1/EU</v>
          </cell>
          <cell r="G838">
            <v>99000</v>
          </cell>
          <cell r="H838">
            <v>63360</v>
          </cell>
          <cell r="I838">
            <v>3</v>
          </cell>
          <cell r="J838">
            <v>3</v>
          </cell>
        </row>
        <row r="839">
          <cell r="A839" t="str">
            <v>НС-1683764</v>
          </cell>
          <cell r="B839" t="str">
            <v>Наружные блоки мульти сплит-систем</v>
          </cell>
          <cell r="C839" t="str">
            <v>Ballu</v>
          </cell>
          <cell r="D839" t="str">
            <v>Блок наружный Ballu Multi Smart BM4OI-FM/out-28HN8_V1/EU инверторной мульти сплит-системы</v>
          </cell>
          <cell r="E839" t="str">
            <v>4660294796742</v>
          </cell>
          <cell r="F839" t="str">
            <v>BM4OI-FM/out-28HN8_V1/EU</v>
          </cell>
          <cell r="G839">
            <v>118800</v>
          </cell>
          <cell r="H839">
            <v>76032</v>
          </cell>
          <cell r="I839" t="str">
            <v/>
          </cell>
          <cell r="J839">
            <v>0</v>
          </cell>
        </row>
        <row r="840">
          <cell r="A840" t="str">
            <v>НС-1683765</v>
          </cell>
          <cell r="B840" t="str">
            <v>Наружные блоки мульти сплит-систем</v>
          </cell>
          <cell r="C840" t="str">
            <v>Ballu</v>
          </cell>
          <cell r="D840" t="str">
            <v>Блок наружный Ballu Multi Smart BM4OI-FM/out-36HN8_V1/EU инверторной мульти сплит-системы</v>
          </cell>
          <cell r="E840" t="str">
            <v>4660294796759</v>
          </cell>
          <cell r="F840" t="str">
            <v>BM4OI-FM/out-36HN8_V1/EU</v>
          </cell>
          <cell r="G840">
            <v>169400</v>
          </cell>
          <cell r="H840">
            <v>108416</v>
          </cell>
          <cell r="I840">
            <v>30</v>
          </cell>
          <cell r="J840">
            <v>30</v>
          </cell>
        </row>
        <row r="841">
          <cell r="A841" t="str">
            <v>НС-1683766</v>
          </cell>
          <cell r="B841" t="str">
            <v>Наружные блоки мульти сплит-систем</v>
          </cell>
          <cell r="C841" t="str">
            <v>Ballu</v>
          </cell>
          <cell r="D841" t="str">
            <v>Блок наружный Ballu Multi Smart BM5OI-FM/out-42HN8_V1/EU инверторной мульти сплит-системы</v>
          </cell>
          <cell r="E841" t="str">
            <v>4660294796841</v>
          </cell>
          <cell r="F841" t="str">
            <v>BM5OI-FM/out-42HN8_V1/EU</v>
          </cell>
          <cell r="G841">
            <v>185800</v>
          </cell>
          <cell r="H841">
            <v>118912</v>
          </cell>
          <cell r="I841">
            <v>37</v>
          </cell>
          <cell r="J841">
            <v>37</v>
          </cell>
        </row>
        <row r="842">
          <cell r="A842" t="str">
            <v>НС-1598973</v>
          </cell>
          <cell r="B842" t="str">
            <v>Наружные блоки мульти сплит-систем</v>
          </cell>
          <cell r="C842" t="str">
            <v>SHUFT</v>
          </cell>
          <cell r="D842" t="str">
            <v>Блок наружный SHUFT SFMO/I-14 FMI-2/N8/Out инверторной мульти сплит-системы</v>
          </cell>
          <cell r="E842" t="str">
            <v>4660294208221</v>
          </cell>
          <cell r="F842" t="str">
            <v>SFMO/I-14 FMI-2/N8/Out</v>
          </cell>
          <cell r="G842">
            <v>57600</v>
          </cell>
          <cell r="H842">
            <v>37440</v>
          </cell>
          <cell r="I842">
            <v>86</v>
          </cell>
          <cell r="J842">
            <v>86</v>
          </cell>
        </row>
        <row r="843">
          <cell r="A843" t="str">
            <v>НС-1598974</v>
          </cell>
          <cell r="B843" t="str">
            <v>Наружные блоки мульти сплит-систем</v>
          </cell>
          <cell r="C843" t="str">
            <v>SHUFT</v>
          </cell>
          <cell r="D843" t="str">
            <v>Блок наружный SHUFT SFMO/I-18 FMI-2/N8/Out инверторной мульти сплит-системы</v>
          </cell>
          <cell r="E843" t="str">
            <v>4660294208191</v>
          </cell>
          <cell r="F843" t="str">
            <v>SFMO/I-18 FMI-2/N8/Out</v>
          </cell>
          <cell r="G843">
            <v>61600</v>
          </cell>
          <cell r="H843">
            <v>40040</v>
          </cell>
          <cell r="I843">
            <v>8</v>
          </cell>
          <cell r="J843">
            <v>8</v>
          </cell>
        </row>
        <row r="844">
          <cell r="A844" t="str">
            <v>НС-1598975</v>
          </cell>
          <cell r="B844" t="str">
            <v>Наружные блоки мульти сплит-систем</v>
          </cell>
          <cell r="C844" t="str">
            <v>SHUFT</v>
          </cell>
          <cell r="D844" t="str">
            <v>Блок наружный SHUFT SFMO/I-21 FMI-3/N8/Out инверторной мульти сплит-системы</v>
          </cell>
          <cell r="E844" t="str">
            <v>4660294208214</v>
          </cell>
          <cell r="F844" t="str">
            <v>SFMO/I-21 FMI-3/N8/Out</v>
          </cell>
          <cell r="G844">
            <v>79900</v>
          </cell>
          <cell r="H844">
            <v>51935</v>
          </cell>
          <cell r="I844" t="str">
            <v/>
          </cell>
          <cell r="J844">
            <v>0</v>
          </cell>
        </row>
        <row r="845">
          <cell r="A845" t="str">
            <v>НС-1598976</v>
          </cell>
          <cell r="B845" t="str">
            <v>Наружные блоки мульти сплит-систем</v>
          </cell>
          <cell r="C845" t="str">
            <v>SHUFT</v>
          </cell>
          <cell r="D845" t="str">
            <v>Блок наружный SHUFT SFMO/I-27 FMI-3/N8/Out инверторной мульти сплит-системы</v>
          </cell>
          <cell r="E845" t="str">
            <v>4660294208184</v>
          </cell>
          <cell r="F845" t="str">
            <v>SFMO/I-27 FMI-3/N8/Out</v>
          </cell>
          <cell r="G845">
            <v>87400</v>
          </cell>
          <cell r="H845">
            <v>56810</v>
          </cell>
          <cell r="I845">
            <v>1</v>
          </cell>
          <cell r="J845">
            <v>1</v>
          </cell>
        </row>
        <row r="846">
          <cell r="A846" t="str">
            <v>НС-1598977</v>
          </cell>
          <cell r="B846" t="str">
            <v>Наружные блоки мульти сплит-систем</v>
          </cell>
          <cell r="C846" t="str">
            <v>SHUFT</v>
          </cell>
          <cell r="D846" t="str">
            <v>Блок наружный SHUFT SFMO/I-32 FMI-4/N8/Out инверторной мульти сплит-системы</v>
          </cell>
          <cell r="E846" t="str">
            <v>4660294208146</v>
          </cell>
          <cell r="F846" t="str">
            <v>SFMO/I-32 FMI-4/N8/Out</v>
          </cell>
          <cell r="G846">
            <v>136900</v>
          </cell>
          <cell r="H846">
            <v>88985</v>
          </cell>
          <cell r="I846" t="str">
            <v/>
          </cell>
          <cell r="J846">
            <v>0</v>
          </cell>
        </row>
        <row r="847">
          <cell r="A847" t="str">
            <v>НС-1598978</v>
          </cell>
          <cell r="B847" t="str">
            <v>Наружные блоки мульти сплит-систем</v>
          </cell>
          <cell r="C847" t="str">
            <v>SHUFT</v>
          </cell>
          <cell r="D847" t="str">
            <v>Блок наружный SHUFT SFMO/I-42 FMI-5/N8/Out инверторной мульти сплит-системы</v>
          </cell>
          <cell r="E847" t="str">
            <v>4660294208177</v>
          </cell>
          <cell r="F847" t="str">
            <v>SFMO/I-42 FMI-5/N8/Out</v>
          </cell>
          <cell r="G847">
            <v>157800</v>
          </cell>
          <cell r="H847">
            <v>102570</v>
          </cell>
          <cell r="I847">
            <v>1</v>
          </cell>
          <cell r="J847">
            <v>1</v>
          </cell>
        </row>
        <row r="848">
          <cell r="A848" t="str">
            <v>НС-1681773</v>
          </cell>
          <cell r="B848" t="str">
            <v>Наружные блоки мульти сплит-систем</v>
          </cell>
          <cell r="C848" t="str">
            <v>Electrolux</v>
          </cell>
          <cell r="D848" t="str">
            <v>Мульти сплит-система Electrolux EACS/I-07+07 НMB FMI-14-2/N8_ERP комплект</v>
          </cell>
          <cell r="E848" t="str">
            <v>7381032427328</v>
          </cell>
          <cell r="F848" t="str">
            <v>EACS/I-07+07 НMB FMI-14-2/N8</v>
          </cell>
          <cell r="G848">
            <v>141400</v>
          </cell>
          <cell r="H848">
            <v>87668</v>
          </cell>
          <cell r="I848" t="str">
            <v/>
          </cell>
          <cell r="J848">
            <v>0</v>
          </cell>
        </row>
        <row r="849">
          <cell r="A849" t="str">
            <v>НС-1681776</v>
          </cell>
          <cell r="B849" t="str">
            <v>Наружные блоки мульти сплит-систем</v>
          </cell>
          <cell r="C849" t="str">
            <v>Electrolux</v>
          </cell>
          <cell r="D849" t="str">
            <v>Мульти сплит-система Electrolux EACS/I-09+07+07 НMB FMI-24-3/N8_ERP комплект</v>
          </cell>
          <cell r="E849" t="str">
            <v>7381032427342</v>
          </cell>
          <cell r="F849" t="str">
            <v>EACS/I-09+07+07 НMB FMI-24-3/N8</v>
          </cell>
          <cell r="G849">
            <v>212000</v>
          </cell>
          <cell r="H849">
            <v>131440</v>
          </cell>
          <cell r="I849" t="str">
            <v/>
          </cell>
          <cell r="J849">
            <v>0</v>
          </cell>
        </row>
        <row r="850">
          <cell r="A850" t="str">
            <v>НС-1681774</v>
          </cell>
          <cell r="B850" t="str">
            <v>Наружные блоки мульти сплит-систем</v>
          </cell>
          <cell r="C850" t="str">
            <v>Electrolux</v>
          </cell>
          <cell r="D850" t="str">
            <v>Мульти сплит-система Electrolux EACS/I-09+09 НMB FMI-18-2/N8_ERP комплект</v>
          </cell>
          <cell r="E850" t="str">
            <v>7381032427335</v>
          </cell>
          <cell r="F850" t="str">
            <v>EACS/I-09+09 НMB FMI-18-2/N8</v>
          </cell>
          <cell r="G850">
            <v>153900</v>
          </cell>
          <cell r="H850">
            <v>95418</v>
          </cell>
          <cell r="I850" t="str">
            <v/>
          </cell>
          <cell r="J850">
            <v>0</v>
          </cell>
        </row>
        <row r="851">
          <cell r="A851" t="str">
            <v>НС-1681772</v>
          </cell>
          <cell r="B851" t="str">
            <v>Наружные блоки мульти сплит-систем</v>
          </cell>
          <cell r="C851" t="str">
            <v>Electrolux</v>
          </cell>
          <cell r="D851" t="str">
            <v>Мульти сплит-система Electrolux EACS/I-12+07+07+07 НMB FMI-28-4/N8_ERP комплект</v>
          </cell>
          <cell r="E851" t="str">
            <v>7381032427311</v>
          </cell>
          <cell r="F851" t="str">
            <v>EACS/I-12+07+07+07 НMB FMI-28-4/N8</v>
          </cell>
          <cell r="G851">
            <v>260000</v>
          </cell>
          <cell r="H851">
            <v>161200</v>
          </cell>
          <cell r="I851" t="str">
            <v/>
          </cell>
          <cell r="J851">
            <v>0</v>
          </cell>
        </row>
        <row r="852">
          <cell r="A852" t="str">
            <v>НС-1681777</v>
          </cell>
          <cell r="B852" t="str">
            <v>Наружные блоки мульти сплит-систем</v>
          </cell>
          <cell r="C852" t="str">
            <v>Electrolux</v>
          </cell>
          <cell r="D852" t="str">
            <v>Мульти сплит-система Electrolux EACS/I-12+07+07 НMB FMI-24-3/N8_ERP комплект</v>
          </cell>
          <cell r="E852" t="str">
            <v>7381032427359</v>
          </cell>
          <cell r="F852" t="str">
            <v>EACS/I-12+07+07 НMB FMI-24-3/N8</v>
          </cell>
          <cell r="G852">
            <v>218200</v>
          </cell>
          <cell r="H852">
            <v>135284</v>
          </cell>
          <cell r="I852" t="str">
            <v/>
          </cell>
          <cell r="J852">
            <v>0</v>
          </cell>
        </row>
        <row r="853">
          <cell r="A853" t="str">
            <v>НС-1714165</v>
          </cell>
          <cell r="B853" t="str">
            <v>Наружные блоки мульти сплит-систем</v>
          </cell>
          <cell r="C853" t="str">
            <v>SHUFT</v>
          </cell>
          <cell r="D853" t="str">
            <v>Мульти-сплит система SHUFT SFMS/I-07+07 НB FMI-14-2/N8_WF комплект</v>
          </cell>
          <cell r="E853" t="str">
            <v>4660294926804</v>
          </cell>
          <cell r="F853" t="str">
            <v>SFMS/I-07+07 НB FMI-14-2/N8_WF</v>
          </cell>
          <cell r="G853">
            <v>90400</v>
          </cell>
          <cell r="H853">
            <v>58760</v>
          </cell>
          <cell r="I853">
            <v>36</v>
          </cell>
          <cell r="J853">
            <v>36</v>
          </cell>
        </row>
        <row r="854">
          <cell r="A854" t="str">
            <v>НС-1678032</v>
          </cell>
          <cell r="B854" t="str">
            <v>Наружные блоки мульти сплит-систем</v>
          </cell>
          <cell r="C854" t="str">
            <v>SHUFT</v>
          </cell>
          <cell r="D854" t="str">
            <v>Мульти-сплит система SHUFT SFMS/I-07+07 НB FMI-14-2/N8 комплект</v>
          </cell>
          <cell r="E854" t="str">
            <v>4660294785807</v>
          </cell>
          <cell r="F854" t="str">
            <v>SFMS/I-07+07 НB FMI-14-2/N8</v>
          </cell>
          <cell r="G854">
            <v>86400</v>
          </cell>
          <cell r="H854">
            <v>56160</v>
          </cell>
          <cell r="I854" t="str">
            <v/>
          </cell>
          <cell r="J854">
            <v>0</v>
          </cell>
        </row>
        <row r="855">
          <cell r="A855" t="str">
            <v>НС-1714171</v>
          </cell>
          <cell r="B855" t="str">
            <v>Наружные блоки мульти сплит-систем</v>
          </cell>
          <cell r="C855" t="str">
            <v>SHUFT</v>
          </cell>
          <cell r="D855" t="str">
            <v>Мульти-сплит система SHUFT SFMS/I-09+07+07 НB FMI-21-3/N8_WF комплект</v>
          </cell>
          <cell r="E855" t="str">
            <v>4660294926828</v>
          </cell>
          <cell r="F855" t="str">
            <v>SFMS/I-09+07+07 НB FMI-21-3/N8_WF</v>
          </cell>
          <cell r="G855">
            <v>129800</v>
          </cell>
          <cell r="H855">
            <v>84370</v>
          </cell>
          <cell r="I855" t="str">
            <v/>
          </cell>
          <cell r="J855">
            <v>0</v>
          </cell>
        </row>
        <row r="856">
          <cell r="A856" t="str">
            <v>НС-1678042</v>
          </cell>
          <cell r="B856" t="str">
            <v>Наружные блоки мульти сплит-систем</v>
          </cell>
          <cell r="C856" t="str">
            <v>SHUFT</v>
          </cell>
          <cell r="D856" t="str">
            <v>Мульти-сплит система SHUFT SFMS/I-09+07+07 НB FMI-21-3/N8 комплект</v>
          </cell>
          <cell r="E856" t="str">
            <v>4660294785852</v>
          </cell>
          <cell r="F856" t="str">
            <v>SFMS/I-09+07+07 НB FMI-21-3/N8</v>
          </cell>
          <cell r="G856">
            <v>123800</v>
          </cell>
          <cell r="H856">
            <v>80470</v>
          </cell>
          <cell r="I856" t="str">
            <v/>
          </cell>
          <cell r="J856">
            <v>0</v>
          </cell>
        </row>
        <row r="857">
          <cell r="A857" t="str">
            <v>НС-1714166</v>
          </cell>
          <cell r="B857" t="str">
            <v>Наружные блоки мульти сплит-систем</v>
          </cell>
          <cell r="C857" t="str">
            <v>SHUFT</v>
          </cell>
          <cell r="D857" t="str">
            <v>Мульти-сплит система SHUFT SFMS/I-09+09 НB FMI-18-2/N8_WF комплект</v>
          </cell>
          <cell r="E857" t="str">
            <v>4660294926811</v>
          </cell>
          <cell r="F857" t="str">
            <v>SFMS/I-09+09 НB FMI-18-2/N8_WF</v>
          </cell>
          <cell r="G857">
            <v>95800</v>
          </cell>
          <cell r="H857">
            <v>62270</v>
          </cell>
          <cell r="I857">
            <v>4</v>
          </cell>
          <cell r="J857">
            <v>4</v>
          </cell>
        </row>
        <row r="858">
          <cell r="A858" t="str">
            <v>НС-1678039</v>
          </cell>
          <cell r="B858" t="str">
            <v>Наружные блоки мульти сплит-систем</v>
          </cell>
          <cell r="C858" t="str">
            <v>SHUFT</v>
          </cell>
          <cell r="D858" t="str">
            <v>Мульти-сплит система SHUFT SFMS/I-09+09 НB FMI-18-2/N8 комплект</v>
          </cell>
          <cell r="E858" t="str">
            <v>4660294785814</v>
          </cell>
          <cell r="F858" t="str">
            <v>SFMS/I-09+09 НB FMI-18-2/N8</v>
          </cell>
          <cell r="G858">
            <v>91800</v>
          </cell>
          <cell r="H858">
            <v>59670</v>
          </cell>
          <cell r="I858" t="str">
            <v/>
          </cell>
          <cell r="J858">
            <v>0</v>
          </cell>
        </row>
        <row r="859">
          <cell r="A859" t="str">
            <v>НС-1714173</v>
          </cell>
          <cell r="B859" t="str">
            <v>Наружные блоки мульти сплит-систем</v>
          </cell>
          <cell r="C859" t="str">
            <v>SHUFT</v>
          </cell>
          <cell r="D859" t="str">
            <v>Мульти-сплит система SHUFT SFMS/I-12+07+07 НB FMI-21-3/N8_WF комплект</v>
          </cell>
          <cell r="E859" t="str">
            <v>4660294926835</v>
          </cell>
          <cell r="F859" t="str">
            <v>SFMS/I-12+07+07 НB FMI-21-3/N8_WF</v>
          </cell>
          <cell r="G859">
            <v>130700</v>
          </cell>
          <cell r="H859">
            <v>84955</v>
          </cell>
          <cell r="I859" t="str">
            <v/>
          </cell>
          <cell r="J859">
            <v>0</v>
          </cell>
        </row>
        <row r="860">
          <cell r="A860" t="str">
            <v>НС-1678040</v>
          </cell>
          <cell r="B860" t="str">
            <v>Наружные блоки мульти сплит-систем</v>
          </cell>
          <cell r="C860" t="str">
            <v>SHUFT</v>
          </cell>
          <cell r="D860" t="str">
            <v>Мульти-сплит система SHUFT SFMS/I-12+07+07 НB FMI-21-3/N8 комплект</v>
          </cell>
          <cell r="E860" t="str">
            <v>4660294785838</v>
          </cell>
          <cell r="F860" t="str">
            <v>SFMS/I-12+07+07 НB FMI-21-3/N8</v>
          </cell>
          <cell r="G860">
            <v>124500</v>
          </cell>
          <cell r="H860">
            <v>80925</v>
          </cell>
          <cell r="I860" t="str">
            <v/>
          </cell>
          <cell r="J860">
            <v>0</v>
          </cell>
        </row>
        <row r="861">
          <cell r="A861" t="str">
            <v>НС-1683772</v>
          </cell>
          <cell r="B861" t="str">
            <v>Настенные внутренние блоки мульти сплит-систем</v>
          </cell>
          <cell r="C861" t="str">
            <v>Ballu</v>
          </cell>
          <cell r="D861" t="str">
            <v>Блок внутренний Ballu Boho DC BSNI-FM/in-10HN8_V1/EU инверторной мульти сплит-системы</v>
          </cell>
          <cell r="E861" t="str">
            <v>4660294796773</v>
          </cell>
          <cell r="F861" t="str">
            <v>BSNI-FM/in-10HN8_V1/EU</v>
          </cell>
          <cell r="G861">
            <v>32800</v>
          </cell>
          <cell r="H861">
            <v>20992</v>
          </cell>
          <cell r="I861" t="str">
            <v/>
          </cell>
          <cell r="J861">
            <v>0</v>
          </cell>
        </row>
        <row r="862">
          <cell r="A862" t="str">
            <v>НС-1683773</v>
          </cell>
          <cell r="B862" t="str">
            <v>Настенные внутренние блоки мульти сплит-систем</v>
          </cell>
          <cell r="C862" t="str">
            <v>Ballu</v>
          </cell>
          <cell r="D862" t="str">
            <v>Блок внутренний Ballu Boho DС BSNI-FM/in-13HN8_V1/EU инверторной мульти сплит-системы</v>
          </cell>
          <cell r="E862" t="str">
            <v>4660294796810</v>
          </cell>
          <cell r="F862" t="str">
            <v>BSNI-FM/in-13HN8_V1/EU</v>
          </cell>
          <cell r="G862">
            <v>35300</v>
          </cell>
          <cell r="H862">
            <v>22592</v>
          </cell>
          <cell r="I862" t="str">
            <v/>
          </cell>
          <cell r="J862">
            <v>0</v>
          </cell>
        </row>
        <row r="863">
          <cell r="A863" t="str">
            <v>НС-1701985</v>
          </cell>
          <cell r="B863" t="str">
            <v>Настенные внутренние блоки мульти сплит-систем</v>
          </cell>
          <cell r="C863" t="str">
            <v>Ballu</v>
          </cell>
          <cell r="D863" t="str">
            <v>Блок внутренний Ballu BSFI-FM/in-07HN8/EU_SV инверторной мульти сплит-системы</v>
          </cell>
          <cell r="E863" t="str">
            <v>4660294872477</v>
          </cell>
          <cell r="F863" t="str">
            <v>BSFI-FM/in-07HN8/EU_SV</v>
          </cell>
          <cell r="G863">
            <v>21200</v>
          </cell>
          <cell r="H863">
            <v>13568</v>
          </cell>
          <cell r="I863">
            <v>108</v>
          </cell>
          <cell r="J863">
            <v>108</v>
          </cell>
        </row>
        <row r="864">
          <cell r="A864" t="str">
            <v>НС-1636180</v>
          </cell>
          <cell r="B864" t="str">
            <v>Настенные внутренние блоки мульти сплит-систем</v>
          </cell>
          <cell r="C864" t="str">
            <v>Ballu</v>
          </cell>
          <cell r="D864" t="str">
            <v>Блок внутренний Ballu BSFI-FM/in-07HN8/EU инверторной мульти сплит-системы</v>
          </cell>
          <cell r="E864" t="str">
            <v>4660294398007</v>
          </cell>
          <cell r="F864" t="str">
            <v>BSFI-FM/in-07HN8/EU</v>
          </cell>
          <cell r="G864">
            <v>20700</v>
          </cell>
          <cell r="H864">
            <v>13248</v>
          </cell>
          <cell r="I864">
            <v>201</v>
          </cell>
          <cell r="J864">
            <v>201</v>
          </cell>
        </row>
        <row r="865">
          <cell r="A865" t="str">
            <v>НС-1701986</v>
          </cell>
          <cell r="B865" t="str">
            <v>Настенные внутренние блоки мульти сплит-систем</v>
          </cell>
          <cell r="C865" t="str">
            <v>Ballu</v>
          </cell>
          <cell r="D865" t="str">
            <v>Блок внутренний Ballu BSFI-FM/in-09HN8/EU_SV инверторной мульти сплит-системы</v>
          </cell>
          <cell r="E865" t="str">
            <v>4660294872484</v>
          </cell>
          <cell r="F865" t="str">
            <v>BSFI-FM/in-09HN8/EU_SV</v>
          </cell>
          <cell r="G865">
            <v>21900</v>
          </cell>
          <cell r="H865">
            <v>14016</v>
          </cell>
          <cell r="I865">
            <v>68</v>
          </cell>
          <cell r="J865">
            <v>68</v>
          </cell>
        </row>
        <row r="866">
          <cell r="A866" t="str">
            <v>НС-1636183</v>
          </cell>
          <cell r="B866" t="str">
            <v>Настенные внутренние блоки мульти сплит-систем</v>
          </cell>
          <cell r="C866" t="str">
            <v>Ballu</v>
          </cell>
          <cell r="D866" t="str">
            <v>Блок внутренний Ballu BSFI-FM/in-09HN8/EU инверторной мульти сплит-системы</v>
          </cell>
          <cell r="E866" t="str">
            <v>4660294398014</v>
          </cell>
          <cell r="F866" t="str">
            <v>BSFI-FM/in-09HN8/EU</v>
          </cell>
          <cell r="G866">
            <v>21400</v>
          </cell>
          <cell r="H866">
            <v>13696</v>
          </cell>
          <cell r="I866">
            <v>31</v>
          </cell>
          <cell r="J866">
            <v>31</v>
          </cell>
        </row>
        <row r="867">
          <cell r="A867" t="str">
            <v>НС-1701987</v>
          </cell>
          <cell r="B867" t="str">
            <v>Настенные внутренние блоки мульти сплит-систем</v>
          </cell>
          <cell r="C867" t="str">
            <v>Ballu</v>
          </cell>
          <cell r="D867" t="str">
            <v>Блок внутренний Ballu BSFI-FM/in-12HN8/EU_SV инверторной мульти сплит-системы</v>
          </cell>
          <cell r="E867" t="str">
            <v>4660294872453</v>
          </cell>
          <cell r="F867" t="str">
            <v>BSFI-FM/in-12HN8/EU_SV</v>
          </cell>
          <cell r="G867">
            <v>23200</v>
          </cell>
          <cell r="H867">
            <v>14848</v>
          </cell>
          <cell r="I867">
            <v>33</v>
          </cell>
          <cell r="J867">
            <v>33</v>
          </cell>
        </row>
        <row r="868">
          <cell r="A868" t="str">
            <v>НС-1636186</v>
          </cell>
          <cell r="B868" t="str">
            <v>Настенные внутренние блоки мульти сплит-систем</v>
          </cell>
          <cell r="C868" t="str">
            <v>Ballu</v>
          </cell>
          <cell r="D868" t="str">
            <v>Блок внутренний Ballu BSFI-FM/in-12HN8/EU инверторной мульти сплит-системы</v>
          </cell>
          <cell r="E868" t="str">
            <v>4660294398021</v>
          </cell>
          <cell r="F868" t="str">
            <v>BSFI-FM/in-12HN8/EU</v>
          </cell>
          <cell r="G868">
            <v>22700</v>
          </cell>
          <cell r="H868">
            <v>14528</v>
          </cell>
          <cell r="I868">
            <v>39</v>
          </cell>
          <cell r="J868">
            <v>39</v>
          </cell>
        </row>
        <row r="869">
          <cell r="A869" t="str">
            <v>НС-1636188</v>
          </cell>
          <cell r="B869" t="str">
            <v>Настенные внутренние блоки мульти сплит-систем</v>
          </cell>
          <cell r="C869" t="str">
            <v>Ballu</v>
          </cell>
          <cell r="D869" t="str">
            <v>Блок внутренний Ballu BSFI-FM/in-18HN8/EU инверторной мульти сплит-системы</v>
          </cell>
          <cell r="E869" t="str">
            <v>4660294398038</v>
          </cell>
          <cell r="F869" t="str">
            <v>BSFI-FM/in-18HN8/EU</v>
          </cell>
          <cell r="G869">
            <v>28900</v>
          </cell>
          <cell r="H869">
            <v>18496</v>
          </cell>
          <cell r="I869">
            <v>29</v>
          </cell>
          <cell r="J869">
            <v>29</v>
          </cell>
        </row>
        <row r="870">
          <cell r="A870" t="str">
            <v>НС-1340965</v>
          </cell>
          <cell r="B870" t="str">
            <v>Настенные внутренние блоки мульти сплит-систем</v>
          </cell>
          <cell r="C870" t="str">
            <v>Ballu</v>
          </cell>
          <cell r="D870" t="str">
            <v>Блок внутренний Ballu BSUI-FM/in-07HN8/EU_BL инверторной мульти сплит-системы</v>
          </cell>
          <cell r="E870" t="str">
            <v>4680551127669</v>
          </cell>
          <cell r="F870" t="str">
            <v>BSUI-FM/in-07HN8/EU_BL</v>
          </cell>
          <cell r="G870">
            <v>17500</v>
          </cell>
          <cell r="H870">
            <v>11200</v>
          </cell>
          <cell r="I870" t="str">
            <v/>
          </cell>
          <cell r="J870">
            <v>0</v>
          </cell>
        </row>
        <row r="871">
          <cell r="A871" t="str">
            <v>НС-1247856</v>
          </cell>
          <cell r="B871" t="str">
            <v>Настенные внутренние блоки мульти сплит-систем</v>
          </cell>
          <cell r="C871" t="str">
            <v>Ballu</v>
          </cell>
          <cell r="D871" t="str">
            <v>Блок внутренний Ballu BSUI-FM/in-07HN8/EU инверторной мульти сплит-системы</v>
          </cell>
          <cell r="E871" t="str">
            <v>2250000494653, 4680551116823</v>
          </cell>
          <cell r="F871" t="str">
            <v>BSUI-FM/in-07HN8/EU</v>
          </cell>
          <cell r="G871">
            <v>17500</v>
          </cell>
          <cell r="H871">
            <v>11200</v>
          </cell>
          <cell r="I871">
            <v>426</v>
          </cell>
          <cell r="J871">
            <v>426</v>
          </cell>
        </row>
        <row r="872">
          <cell r="A872" t="str">
            <v>НС-1340966</v>
          </cell>
          <cell r="B872" t="str">
            <v>Настенные внутренние блоки мульти сплит-систем</v>
          </cell>
          <cell r="C872" t="str">
            <v>Ballu</v>
          </cell>
          <cell r="D872" t="str">
            <v>Блок внутренний Ballu BSUI-FM/in-09HN8/EU_BL инверторной мульти сплит-системы</v>
          </cell>
          <cell r="E872" t="str">
            <v>4680551127676, 4680551116922</v>
          </cell>
          <cell r="F872" t="str">
            <v>BSUI-FM/in-09HN8/EU_BL</v>
          </cell>
          <cell r="G872">
            <v>17800</v>
          </cell>
          <cell r="H872">
            <v>11392</v>
          </cell>
          <cell r="I872" t="str">
            <v/>
          </cell>
          <cell r="J872">
            <v>0</v>
          </cell>
        </row>
        <row r="873">
          <cell r="A873" t="str">
            <v>НС-1247892</v>
          </cell>
          <cell r="B873" t="str">
            <v>Настенные внутренние блоки мульти сплит-систем</v>
          </cell>
          <cell r="C873" t="str">
            <v>Ballu</v>
          </cell>
          <cell r="D873" t="str">
            <v>Блок внутренний Ballu BSUI-FM/in-09HN8/EU инверторной мульти сплит-системы</v>
          </cell>
          <cell r="E873" t="str">
            <v>2250000494813, 4680551116830</v>
          </cell>
          <cell r="F873" t="str">
            <v>BSUI-FM/in-09HN8/EU</v>
          </cell>
          <cell r="G873">
            <v>17800</v>
          </cell>
          <cell r="H873">
            <v>11392</v>
          </cell>
          <cell r="I873">
            <v>309</v>
          </cell>
          <cell r="J873">
            <v>309</v>
          </cell>
        </row>
        <row r="874">
          <cell r="A874" t="str">
            <v>НС-1340967</v>
          </cell>
          <cell r="B874" t="str">
            <v>Настенные внутренние блоки мульти сплит-систем</v>
          </cell>
          <cell r="C874" t="str">
            <v>Ballu</v>
          </cell>
          <cell r="D874" t="str">
            <v>Блок внутренний Ballu BSUI-FM/in-12HN8/EU_BL инверторной мульти сплит-системы</v>
          </cell>
          <cell r="E874" t="str">
            <v>4680551127683, 4680551116939</v>
          </cell>
          <cell r="F874" t="str">
            <v>BSUI-FM/in-12HN8/EU_BL</v>
          </cell>
          <cell r="G874">
            <v>19200</v>
          </cell>
          <cell r="H874">
            <v>12288</v>
          </cell>
          <cell r="I874" t="str">
            <v/>
          </cell>
          <cell r="J874">
            <v>0</v>
          </cell>
        </row>
        <row r="875">
          <cell r="A875" t="str">
            <v>НС-1247893</v>
          </cell>
          <cell r="B875" t="str">
            <v>Настенные внутренние блоки мульти сплит-систем</v>
          </cell>
          <cell r="C875" t="str">
            <v>Ballu</v>
          </cell>
          <cell r="D875" t="str">
            <v>Блок внутренний Ballu BSUI-FM/in-12HN8/EU инверторной мульти сплит-системы</v>
          </cell>
          <cell r="E875" t="str">
            <v>2250000494820, 4680551116847</v>
          </cell>
          <cell r="F875" t="str">
            <v>BSUI-FM/in-12HN8/EU</v>
          </cell>
          <cell r="G875">
            <v>19200</v>
          </cell>
          <cell r="H875">
            <v>12288</v>
          </cell>
          <cell r="I875">
            <v>189</v>
          </cell>
          <cell r="J875">
            <v>189</v>
          </cell>
        </row>
        <row r="876">
          <cell r="A876" t="str">
            <v>НС-1340968</v>
          </cell>
          <cell r="B876" t="str">
            <v>Настенные внутренние блоки мульти сплит-систем</v>
          </cell>
          <cell r="C876" t="str">
            <v>Ballu</v>
          </cell>
          <cell r="D876" t="str">
            <v>Блок внутренний Ballu BSUI-FM/in-18HN8/EU_BL инверторной мульти сплит-системы</v>
          </cell>
          <cell r="E876" t="str">
            <v>4680551127690</v>
          </cell>
          <cell r="F876" t="str">
            <v>BSUI-FM/in-18HN8/EU_BL</v>
          </cell>
          <cell r="G876">
            <v>25300</v>
          </cell>
          <cell r="H876">
            <v>16192</v>
          </cell>
          <cell r="I876">
            <v>20</v>
          </cell>
          <cell r="J876">
            <v>20</v>
          </cell>
        </row>
        <row r="877">
          <cell r="A877" t="str">
            <v>НС-1247895</v>
          </cell>
          <cell r="B877" t="str">
            <v>Настенные внутренние блоки мульти сплит-систем</v>
          </cell>
          <cell r="C877" t="str">
            <v>Ballu</v>
          </cell>
          <cell r="D877" t="str">
            <v>Блок внутренний Ballu BSUI-FM/in-18HN8/EU инверторной мульти сплит-системы</v>
          </cell>
          <cell r="E877" t="str">
            <v>2250000494837, 4680551116854</v>
          </cell>
          <cell r="F877" t="str">
            <v>BSUI-FM/in-18HN8/EU</v>
          </cell>
          <cell r="G877">
            <v>25300</v>
          </cell>
          <cell r="H877">
            <v>16192</v>
          </cell>
          <cell r="I877">
            <v>87</v>
          </cell>
          <cell r="J877">
            <v>87</v>
          </cell>
        </row>
        <row r="878">
          <cell r="A878" t="str">
            <v>НС-1247896</v>
          </cell>
          <cell r="B878" t="str">
            <v>Настенные внутренние блоки мульти сплит-систем</v>
          </cell>
          <cell r="C878" t="str">
            <v>Ballu</v>
          </cell>
          <cell r="D878" t="str">
            <v>Блок внутренний Ballu BSUI-FM/in-24HN8/EU инверторной мульти сплит-системы</v>
          </cell>
          <cell r="E878" t="str">
            <v>4660294829754</v>
          </cell>
          <cell r="F878" t="str">
            <v>BSUI-FM/in-24HN8/EU</v>
          </cell>
          <cell r="G878">
            <v>34900</v>
          </cell>
          <cell r="H878">
            <v>22336</v>
          </cell>
          <cell r="I878">
            <v>13</v>
          </cell>
          <cell r="J878">
            <v>13</v>
          </cell>
        </row>
        <row r="879">
          <cell r="A879" t="str">
            <v>НС-1683767</v>
          </cell>
          <cell r="B879" t="str">
            <v>Настенные внутренние блоки мульти сплит-систем</v>
          </cell>
          <cell r="C879" t="str">
            <v>Ballu</v>
          </cell>
          <cell r="D879" t="str">
            <v>Блок внутренний Ballu ECO Smart DC BSYI-FM/in-07HN8_V1/EU инверторной мульти сплит-системы</v>
          </cell>
          <cell r="E879" t="str">
            <v>4660294796827</v>
          </cell>
          <cell r="F879" t="str">
            <v>BSYI-FM/in-07HN8_V1/EU</v>
          </cell>
          <cell r="G879">
            <v>18300</v>
          </cell>
          <cell r="H879">
            <v>11712</v>
          </cell>
          <cell r="I879">
            <v>402</v>
          </cell>
          <cell r="J879">
            <v>402</v>
          </cell>
        </row>
        <row r="880">
          <cell r="A880" t="str">
            <v>НС-1683768</v>
          </cell>
          <cell r="B880" t="str">
            <v>Настенные внутренние блоки мульти сплит-систем</v>
          </cell>
          <cell r="C880" t="str">
            <v>Ballu</v>
          </cell>
          <cell r="D880" t="str">
            <v>Блок внутренний Ballu ECO Smart DC BSYI-FM/in-09HN8_V1/EU инверторной мульти сплит-системы</v>
          </cell>
          <cell r="E880" t="str">
            <v>4660294796766</v>
          </cell>
          <cell r="F880" t="str">
            <v>BSYI-FM/in-09HN8_V1/EU</v>
          </cell>
          <cell r="G880">
            <v>18700</v>
          </cell>
          <cell r="H880">
            <v>11968</v>
          </cell>
          <cell r="I880">
            <v>191</v>
          </cell>
          <cell r="J880">
            <v>191</v>
          </cell>
        </row>
        <row r="881">
          <cell r="A881" t="str">
            <v>НС-1683769</v>
          </cell>
          <cell r="B881" t="str">
            <v>Настенные внутренние блоки мульти сплит-систем</v>
          </cell>
          <cell r="C881" t="str">
            <v>Ballu</v>
          </cell>
          <cell r="D881" t="str">
            <v>Блок внутренний Ballu ECO Smart DC BSYI-FM/in-12HN8_V1/EU инверторной мульти сплит-системы</v>
          </cell>
          <cell r="E881" t="str">
            <v>4660294796797</v>
          </cell>
          <cell r="F881" t="str">
            <v>BSYI-FM/in-12HN8_V1/EU</v>
          </cell>
          <cell r="G881">
            <v>20000</v>
          </cell>
          <cell r="H881">
            <v>12800</v>
          </cell>
          <cell r="I881">
            <v>136</v>
          </cell>
          <cell r="J881">
            <v>136</v>
          </cell>
        </row>
        <row r="882">
          <cell r="A882" t="str">
            <v>НС-1683770</v>
          </cell>
          <cell r="B882" t="str">
            <v>Настенные внутренние блоки мульти сплит-систем</v>
          </cell>
          <cell r="C882" t="str">
            <v>Ballu</v>
          </cell>
          <cell r="D882" t="str">
            <v>Блок внутренний Ballu ECO Smart DC BSYI-FM/in-18HN8_V1/EU инверторной мульти сплит-системы</v>
          </cell>
          <cell r="E882" t="str">
            <v>4660294796865</v>
          </cell>
          <cell r="F882" t="str">
            <v>BSYI-FM/in-18HN8_V1/EU</v>
          </cell>
          <cell r="G882">
            <v>26400</v>
          </cell>
          <cell r="H882">
            <v>16896</v>
          </cell>
          <cell r="I882">
            <v>51</v>
          </cell>
          <cell r="J882">
            <v>51</v>
          </cell>
        </row>
        <row r="883">
          <cell r="A883" t="str">
            <v>НС-1683895</v>
          </cell>
          <cell r="B883" t="str">
            <v>Настенные внутренние блоки мульти сплит-систем</v>
          </cell>
          <cell r="C883" t="str">
            <v>Electrolux</v>
          </cell>
          <cell r="D883" t="str">
            <v>Блок внутренний Electrolux EACS/I-07 HMB FMI/N8_ERP/in_WF сплит-системы</v>
          </cell>
          <cell r="E883" t="str">
            <v>7381032427960</v>
          </cell>
          <cell r="F883" t="str">
            <v>EACS/I-07 HMB FMI/N8_ERP/in_WF</v>
          </cell>
          <cell r="G883">
            <v>24300</v>
          </cell>
          <cell r="H883">
            <v>15066</v>
          </cell>
          <cell r="I883">
            <v>326</v>
          </cell>
          <cell r="J883">
            <v>326</v>
          </cell>
        </row>
        <row r="884">
          <cell r="A884" t="str">
            <v>НС-1481091</v>
          </cell>
          <cell r="B884" t="str">
            <v>Настенные внутренние блоки мульти сплит-систем</v>
          </cell>
          <cell r="C884" t="str">
            <v>Electrolux</v>
          </cell>
          <cell r="D884" t="str">
            <v>Блок внутренний Electrolux EACS/I-07 HMB FMI/N8_ERP/in сплит-системы</v>
          </cell>
          <cell r="E884" t="str">
            <v>7390000106660, 7381032417572</v>
          </cell>
          <cell r="F884" t="str">
            <v>EACS/I-07 HMB FMI/N8_ERP/in</v>
          </cell>
          <cell r="G884">
            <v>24300</v>
          </cell>
          <cell r="H884">
            <v>15066</v>
          </cell>
          <cell r="I884" t="str">
            <v/>
          </cell>
          <cell r="J884">
            <v>0</v>
          </cell>
        </row>
        <row r="885">
          <cell r="A885" t="str">
            <v>НС-1721014</v>
          </cell>
          <cell r="B885" t="str">
            <v>Настенные внутренние блоки мульти сплит-систем</v>
          </cell>
          <cell r="C885" t="str">
            <v>Electrolux</v>
          </cell>
          <cell r="D885" t="str">
            <v>Блок внутренний Electrolux EACS/I-07 HP FMI/N8_ERP_25Y/in инвер.мульти сплит-системы,настенного типа</v>
          </cell>
          <cell r="E885" t="str">
            <v>7381032442178</v>
          </cell>
          <cell r="F885" t="str">
            <v>EACS/I-07 HP FMI/N8_ERP_25Y/in</v>
          </cell>
          <cell r="G885">
            <v>23300</v>
          </cell>
          <cell r="H885">
            <v>14446</v>
          </cell>
          <cell r="I885" t="str">
            <v/>
          </cell>
          <cell r="J885">
            <v>0</v>
          </cell>
        </row>
        <row r="886">
          <cell r="A886" t="str">
            <v>НС-1381368</v>
          </cell>
          <cell r="B886" t="str">
            <v>Настенные внутренние блоки мульти сплит-систем</v>
          </cell>
          <cell r="C886" t="str">
            <v>Electrolux</v>
          </cell>
          <cell r="D886" t="str">
            <v>Блок внутренний Electrolux EACS/I-09 HEN FMI/N8_ERP/in сплит-системы</v>
          </cell>
          <cell r="E886" t="str">
            <v>7390000100231, 7381032417619</v>
          </cell>
          <cell r="F886" t="str">
            <v>EACS/I-09 HEN FMI/N8_ERP/in</v>
          </cell>
          <cell r="G886">
            <v>31500</v>
          </cell>
          <cell r="H886">
            <v>19530</v>
          </cell>
          <cell r="I886" t="str">
            <v/>
          </cell>
          <cell r="J886">
            <v>0</v>
          </cell>
        </row>
        <row r="887">
          <cell r="A887" t="str">
            <v>НС-1602065</v>
          </cell>
          <cell r="B887" t="str">
            <v>Настенные внутренние блоки мульти сплит-систем</v>
          </cell>
          <cell r="C887" t="str">
            <v>Electrolux</v>
          </cell>
          <cell r="D887" t="str">
            <v>Блок внутренний Electrolux EACS/I-09 HEN FMI/N8_ERP_WT/in сплит-системы</v>
          </cell>
          <cell r="E887" t="str">
            <v>7381032423146</v>
          </cell>
          <cell r="F887" t="str">
            <v>EACS/I-09 HEN FMI/N8_ERP_WT/in</v>
          </cell>
          <cell r="G887">
            <v>31500</v>
          </cell>
          <cell r="H887">
            <v>19530</v>
          </cell>
          <cell r="I887" t="str">
            <v/>
          </cell>
          <cell r="J887">
            <v>0</v>
          </cell>
        </row>
        <row r="888">
          <cell r="A888" t="str">
            <v>НС-1683896</v>
          </cell>
          <cell r="B888" t="str">
            <v>Настенные внутренние блоки мульти сплит-систем</v>
          </cell>
          <cell r="C888" t="str">
            <v>Electrolux</v>
          </cell>
          <cell r="D888" t="str">
            <v>Блок внутренний Electrolux EACS/I-09 HMB FMI/N8_ERP/in_WF сплит-системы</v>
          </cell>
          <cell r="E888" t="str">
            <v>7381032427977</v>
          </cell>
          <cell r="F888" t="str">
            <v>EACS/I-09 HMB FMI/N8_ERP/in_WF</v>
          </cell>
          <cell r="G888">
            <v>25500</v>
          </cell>
          <cell r="H888">
            <v>15810</v>
          </cell>
          <cell r="I888">
            <v>193</v>
          </cell>
          <cell r="J888">
            <v>193</v>
          </cell>
        </row>
        <row r="889">
          <cell r="A889" t="str">
            <v>НС-1381366</v>
          </cell>
          <cell r="B889" t="str">
            <v>Настенные внутренние блоки мульти сплит-систем</v>
          </cell>
          <cell r="C889" t="str">
            <v>Electrolux</v>
          </cell>
          <cell r="D889" t="str">
            <v>Блок внутренний Electrolux EACS/I-09 HMB FMI/N8_ERP/in сплит-системы</v>
          </cell>
          <cell r="E889" t="str">
            <v>7390000100316, 7381032417589</v>
          </cell>
          <cell r="F889" t="str">
            <v>EACS/I-09 HMB FMI/N8_ERP/in</v>
          </cell>
          <cell r="G889">
            <v>25500</v>
          </cell>
          <cell r="H889">
            <v>15810</v>
          </cell>
          <cell r="I889" t="str">
            <v/>
          </cell>
          <cell r="J889">
            <v>0</v>
          </cell>
        </row>
        <row r="890">
          <cell r="A890" t="str">
            <v>НС-1721015</v>
          </cell>
          <cell r="B890" t="str">
            <v>Настенные внутренние блоки мульти сплит-систем</v>
          </cell>
          <cell r="C890" t="str">
            <v>Electrolux</v>
          </cell>
          <cell r="D890" t="str">
            <v>Блок внутренний Electrolux EACS/I-09 HP FMI/N8_ERP_25Y/in инвер.мульти сплит-системы,настенного типа</v>
          </cell>
          <cell r="E890" t="str">
            <v>7381032442185</v>
          </cell>
          <cell r="F890" t="str">
            <v>EACS/I-09 HP FMI/N8_ERP_25Y/in</v>
          </cell>
          <cell r="G890">
            <v>24500</v>
          </cell>
          <cell r="H890">
            <v>15190</v>
          </cell>
          <cell r="I890" t="str">
            <v/>
          </cell>
          <cell r="J890">
            <v>0</v>
          </cell>
        </row>
        <row r="891">
          <cell r="A891" t="str">
            <v>НС-1381369</v>
          </cell>
          <cell r="B891" t="str">
            <v>Настенные внутренние блоки мульти сплит-систем</v>
          </cell>
          <cell r="C891" t="str">
            <v>Electrolux</v>
          </cell>
          <cell r="D891" t="str">
            <v>Блок внутренний Electrolux EACS/I-12 HEN FMI/N8_ERP/in сплит-системы</v>
          </cell>
          <cell r="E891" t="str">
            <v>7390000100248, 7381032417626</v>
          </cell>
          <cell r="F891" t="str">
            <v>EACS/I-12 HEN FMI/N8_ERP/in</v>
          </cell>
          <cell r="G891">
            <v>34900</v>
          </cell>
          <cell r="H891">
            <v>21638</v>
          </cell>
          <cell r="I891" t="str">
            <v/>
          </cell>
          <cell r="J891">
            <v>0</v>
          </cell>
        </row>
        <row r="892">
          <cell r="A892" t="str">
            <v>НС-1602071</v>
          </cell>
          <cell r="B892" t="str">
            <v>Настенные внутренние блоки мульти сплит-систем</v>
          </cell>
          <cell r="C892" t="str">
            <v>Electrolux</v>
          </cell>
          <cell r="D892" t="str">
            <v>Блок внутренний Electrolux EACS/I-12 HEN FMI/N8_ERP_WT/in сплит-системы</v>
          </cell>
          <cell r="E892" t="str">
            <v>7381032423153</v>
          </cell>
          <cell r="F892" t="str">
            <v>EACS/I-12 HEN FMI/N8_ERP_WT/in</v>
          </cell>
          <cell r="G892">
            <v>34900</v>
          </cell>
          <cell r="H892">
            <v>21638</v>
          </cell>
          <cell r="I892" t="str">
            <v/>
          </cell>
          <cell r="J892">
            <v>0</v>
          </cell>
        </row>
        <row r="893">
          <cell r="A893" t="str">
            <v>НС-1683897</v>
          </cell>
          <cell r="B893" t="str">
            <v>Настенные внутренние блоки мульти сплит-систем</v>
          </cell>
          <cell r="C893" t="str">
            <v>Electrolux</v>
          </cell>
          <cell r="D893" t="str">
            <v>Блок внутренний Electrolux EACS/I-12 HMB FMI/N8_ERP/in_WF сплит-системы</v>
          </cell>
          <cell r="E893" t="str">
            <v>7381032427984</v>
          </cell>
          <cell r="F893" t="str">
            <v>EACS/I-12 HMB FMI/N8_ERP/in_WF</v>
          </cell>
          <cell r="G893">
            <v>31700</v>
          </cell>
          <cell r="H893">
            <v>19654</v>
          </cell>
          <cell r="I893">
            <v>75</v>
          </cell>
          <cell r="J893">
            <v>75</v>
          </cell>
        </row>
        <row r="894">
          <cell r="A894" t="str">
            <v>НС-1381367</v>
          </cell>
          <cell r="B894" t="str">
            <v>Настенные внутренние блоки мульти сплит-систем</v>
          </cell>
          <cell r="C894" t="str">
            <v>Electrolux</v>
          </cell>
          <cell r="D894" t="str">
            <v>Блок внутренний Electrolux EACS/I-12 HMB FMI/N8_ERP/in сплит-системы</v>
          </cell>
          <cell r="E894" t="str">
            <v>7390000100323, 7381032417596</v>
          </cell>
          <cell r="F894" t="str">
            <v>EACS/I-12 HMB FMI/N8_ERP/in</v>
          </cell>
          <cell r="G894">
            <v>31700</v>
          </cell>
          <cell r="H894">
            <v>19654</v>
          </cell>
          <cell r="I894">
            <v>21</v>
          </cell>
          <cell r="J894">
            <v>21</v>
          </cell>
        </row>
        <row r="895">
          <cell r="A895" t="str">
            <v>НС-1721016</v>
          </cell>
          <cell r="B895" t="str">
            <v>Настенные внутренние блоки мульти сплит-систем</v>
          </cell>
          <cell r="C895" t="str">
            <v>Electrolux</v>
          </cell>
          <cell r="D895" t="str">
            <v>Блок внутренний Electrolux EACS/I-12 HP FMI/N8_ERP_25Y/in инвер.мульти сплит-системы,настенного типа</v>
          </cell>
          <cell r="E895" t="str">
            <v>7381032442192</v>
          </cell>
          <cell r="F895" t="str">
            <v>EACS/I-12 HP FMI/N8_ERP_25Y/in</v>
          </cell>
          <cell r="G895">
            <v>30500</v>
          </cell>
          <cell r="H895">
            <v>18910</v>
          </cell>
          <cell r="I895" t="str">
            <v/>
          </cell>
          <cell r="J895">
            <v>0</v>
          </cell>
        </row>
        <row r="896">
          <cell r="A896" t="str">
            <v>НС-1381370</v>
          </cell>
          <cell r="B896" t="str">
            <v>Настенные внутренние блоки мульти сплит-систем</v>
          </cell>
          <cell r="C896" t="str">
            <v>Electrolux</v>
          </cell>
          <cell r="D896" t="str">
            <v>Блок внутренний Electrolux EACS/I-18 HEN FMI/N8_ERP/in сплит-системы</v>
          </cell>
          <cell r="E896" t="str">
            <v>7390000100255, 7381032417633</v>
          </cell>
          <cell r="F896" t="str">
            <v>EACS/I-18 HEN FMI/N8_ERP/in</v>
          </cell>
          <cell r="G896">
            <v>42100</v>
          </cell>
          <cell r="H896">
            <v>26102</v>
          </cell>
          <cell r="I896" t="str">
            <v/>
          </cell>
          <cell r="J896">
            <v>0</v>
          </cell>
        </row>
        <row r="897">
          <cell r="A897" t="str">
            <v>НС-1602076</v>
          </cell>
          <cell r="B897" t="str">
            <v>Настенные внутренние блоки мульти сплит-систем</v>
          </cell>
          <cell r="C897" t="str">
            <v>Electrolux</v>
          </cell>
          <cell r="D897" t="str">
            <v>Блок внутренний Electrolux EACS/I-18 HEN FMI/N8_ERP_WT/in сплит-системы</v>
          </cell>
          <cell r="E897" t="str">
            <v>7381032423177</v>
          </cell>
          <cell r="F897" t="str">
            <v>EACS/I-18 HEN FMI/N8_ERP_WT/in</v>
          </cell>
          <cell r="G897">
            <v>42100</v>
          </cell>
          <cell r="H897">
            <v>26102</v>
          </cell>
          <cell r="I897" t="str">
            <v/>
          </cell>
          <cell r="J897">
            <v>0</v>
          </cell>
        </row>
        <row r="898">
          <cell r="A898" t="str">
            <v>НС-1683898</v>
          </cell>
          <cell r="B898" t="str">
            <v>Настенные внутренние блоки мульти сплит-систем</v>
          </cell>
          <cell r="C898" t="str">
            <v>Electrolux</v>
          </cell>
          <cell r="D898" t="str">
            <v>Блок внутренний Electrolux EACS/I-18 HMB FMI/N8_ERP/in_WF сплит-системы</v>
          </cell>
          <cell r="E898" t="str">
            <v>7381032427991</v>
          </cell>
          <cell r="F898" t="str">
            <v>EACS/I-18 HMB FMI/N8_ERP/in_WF</v>
          </cell>
          <cell r="G898">
            <v>39600</v>
          </cell>
          <cell r="H898">
            <v>24552</v>
          </cell>
          <cell r="I898">
            <v>6</v>
          </cell>
          <cell r="J898">
            <v>6</v>
          </cell>
        </row>
        <row r="899">
          <cell r="A899" t="str">
            <v>НС-1481127</v>
          </cell>
          <cell r="B899" t="str">
            <v>Настенные внутренние блоки мульти сплит-систем</v>
          </cell>
          <cell r="C899" t="str">
            <v>Electrolux</v>
          </cell>
          <cell r="D899" t="str">
            <v>Блок внутренний Electrolux EACS/I-18 HMB FMI/N8_ERP/in сплит-системы</v>
          </cell>
          <cell r="E899" t="str">
            <v>7390000106677, 7381032417602</v>
          </cell>
          <cell r="F899" t="str">
            <v>EACS/I-18 HMB FMI/N8_ERP/in</v>
          </cell>
          <cell r="G899">
            <v>39600</v>
          </cell>
          <cell r="H899">
            <v>24552</v>
          </cell>
          <cell r="I899" t="str">
            <v/>
          </cell>
          <cell r="J899">
            <v>0</v>
          </cell>
        </row>
        <row r="900">
          <cell r="A900" t="str">
            <v>НС-1721017</v>
          </cell>
          <cell r="B900" t="str">
            <v>Настенные внутренние блоки мульти сплит-систем</v>
          </cell>
          <cell r="C900" t="str">
            <v>Electrolux</v>
          </cell>
          <cell r="D900" t="str">
            <v>Блок внутренний Electrolux EACS/I-18 HP FMI/N8_ERP_25Y/in инвер.мульти сплит-системы,настенного типа</v>
          </cell>
          <cell r="E900" t="str">
            <v>7381032442208</v>
          </cell>
          <cell r="F900" t="str">
            <v>EACS/I-18 HP FMI/N8_ERP_25Y/in</v>
          </cell>
          <cell r="G900">
            <v>38000</v>
          </cell>
          <cell r="H900">
            <v>23560</v>
          </cell>
          <cell r="I900" t="str">
            <v/>
          </cell>
          <cell r="J900">
            <v>0</v>
          </cell>
        </row>
        <row r="901">
          <cell r="A901" t="str">
            <v>НС-1598196</v>
          </cell>
          <cell r="B901" t="str">
            <v>Настенные внутренние блоки мульти сплит-систем</v>
          </cell>
          <cell r="C901" t="str">
            <v>Royal Thermo</v>
          </cell>
          <cell r="D901" t="str">
            <v>Блок внутренний Royal Thermo MULTI COMBO ERP DC RTFMI/in-07HN8/black инвертор. мульти сплит-системы</v>
          </cell>
          <cell r="E901" t="str">
            <v>4660294202472</v>
          </cell>
          <cell r="F901" t="str">
            <v>RTFMI/in-07HN8/black</v>
          </cell>
          <cell r="G901">
            <v>19000</v>
          </cell>
          <cell r="H901">
            <v>12350</v>
          </cell>
          <cell r="I901">
            <v>37</v>
          </cell>
          <cell r="J901">
            <v>37</v>
          </cell>
        </row>
        <row r="902">
          <cell r="A902" t="str">
            <v>НС-1598197</v>
          </cell>
          <cell r="B902" t="str">
            <v>Настенные внутренние блоки мульти сплит-систем</v>
          </cell>
          <cell r="C902" t="str">
            <v>Royal Thermo</v>
          </cell>
          <cell r="D902" t="str">
            <v>Блок внутренний Royal Thermo MULTI COMBO ERP DC RTFMI/in-07HN8/white инвертор. мульти сплит-системы</v>
          </cell>
          <cell r="E902" t="str">
            <v>4660294202519</v>
          </cell>
          <cell r="F902" t="str">
            <v>RTFMI/in-07HN8/white</v>
          </cell>
          <cell r="G902">
            <v>16900</v>
          </cell>
          <cell r="H902">
            <v>10985</v>
          </cell>
          <cell r="I902">
            <v>86</v>
          </cell>
          <cell r="J902">
            <v>86</v>
          </cell>
        </row>
        <row r="903">
          <cell r="A903" t="str">
            <v>НС-1598198</v>
          </cell>
          <cell r="B903" t="str">
            <v>Настенные внутренние блоки мульти сплит-систем</v>
          </cell>
          <cell r="C903" t="str">
            <v>Royal Thermo</v>
          </cell>
          <cell r="D903" t="str">
            <v>Блок внутренний Royal Thermo MULTI COMBO ERP DC RTFMI/in-09HN8/black инвертор. мульти сплит-системы</v>
          </cell>
          <cell r="E903" t="str">
            <v>4660294202496</v>
          </cell>
          <cell r="F903" t="str">
            <v>RTFMI/in-09HN8/black</v>
          </cell>
          <cell r="G903">
            <v>20000</v>
          </cell>
          <cell r="H903">
            <v>13000</v>
          </cell>
          <cell r="I903" t="str">
            <v/>
          </cell>
          <cell r="J903">
            <v>0</v>
          </cell>
        </row>
        <row r="904">
          <cell r="A904" t="str">
            <v>НС-1598199</v>
          </cell>
          <cell r="B904" t="str">
            <v>Настенные внутренние блоки мульти сплит-систем</v>
          </cell>
          <cell r="C904" t="str">
            <v>Royal Thermo</v>
          </cell>
          <cell r="D904" t="str">
            <v>Блок внутренний Royal Thermo MULTI COMBO ERP DC RTFMI/in-09HN8/white инвертор. мульти сплит-системы</v>
          </cell>
          <cell r="E904" t="str">
            <v>4660294202588</v>
          </cell>
          <cell r="F904" t="str">
            <v>RTFMI/in-09HN8/white</v>
          </cell>
          <cell r="G904">
            <v>17800</v>
          </cell>
          <cell r="H904">
            <v>11570</v>
          </cell>
          <cell r="I904">
            <v>139</v>
          </cell>
          <cell r="J904">
            <v>139</v>
          </cell>
        </row>
        <row r="905">
          <cell r="A905" t="str">
            <v>НС-1598200</v>
          </cell>
          <cell r="B905" t="str">
            <v>Настенные внутренние блоки мульти сплит-систем</v>
          </cell>
          <cell r="C905" t="str">
            <v>Royal Thermo</v>
          </cell>
          <cell r="D905" t="str">
            <v>Блок внутренний Royal Thermo MULTI COMBO ERP DC RTFMI/in-12HN8/black инвертор. мульти сплит-системы</v>
          </cell>
          <cell r="E905" t="str">
            <v>4660294202601</v>
          </cell>
          <cell r="F905" t="str">
            <v>RTFMI/in-12HN8/black</v>
          </cell>
          <cell r="G905">
            <v>21900</v>
          </cell>
          <cell r="H905">
            <v>14235</v>
          </cell>
          <cell r="I905" t="str">
            <v/>
          </cell>
          <cell r="J905">
            <v>0</v>
          </cell>
        </row>
        <row r="906">
          <cell r="A906" t="str">
            <v>НС-1598201</v>
          </cell>
          <cell r="B906" t="str">
            <v>Настенные внутренние блоки мульти сплит-систем</v>
          </cell>
          <cell r="C906" t="str">
            <v>Royal Thermo</v>
          </cell>
          <cell r="D906" t="str">
            <v>Блок внутренний Royal Thermo MULTI COMBO ERP DC RTFMI/in-12HN8/white инвертор. мульти сплит-системы</v>
          </cell>
          <cell r="E906" t="str">
            <v>4660294202533</v>
          </cell>
          <cell r="F906" t="str">
            <v>RTFMI/in-12HN8/white</v>
          </cell>
          <cell r="G906">
            <v>18600</v>
          </cell>
          <cell r="H906">
            <v>12090</v>
          </cell>
          <cell r="I906">
            <v>31</v>
          </cell>
          <cell r="J906">
            <v>31</v>
          </cell>
        </row>
        <row r="907">
          <cell r="A907" t="str">
            <v>НС-1598202</v>
          </cell>
          <cell r="B907" t="str">
            <v>Настенные внутренние блоки мульти сплит-систем</v>
          </cell>
          <cell r="C907" t="str">
            <v>Royal Thermo</v>
          </cell>
          <cell r="D907" t="str">
            <v>Блок внутренний Royal Thermo MULTI COMBO ERP DC RTFMI/in-18HN8/black инвертор. мульти сплит-системы</v>
          </cell>
          <cell r="E907" t="str">
            <v>4660294202465</v>
          </cell>
          <cell r="F907" t="str">
            <v>RTFMI/in-18HN8/black</v>
          </cell>
          <cell r="G907">
            <v>25800</v>
          </cell>
          <cell r="H907">
            <v>16770</v>
          </cell>
          <cell r="I907">
            <v>67</v>
          </cell>
          <cell r="J907">
            <v>67</v>
          </cell>
        </row>
        <row r="908">
          <cell r="A908" t="str">
            <v>НС-1598203</v>
          </cell>
          <cell r="B908" t="str">
            <v>Настенные внутренние блоки мульти сплит-систем</v>
          </cell>
          <cell r="C908" t="str">
            <v>Royal Thermo</v>
          </cell>
          <cell r="D908" t="str">
            <v>Блок внутренний Royal Thermo MULTI COMBO ERP DC RTFMI/in-18HN8/white инвертор. мульти сплит-системы</v>
          </cell>
          <cell r="E908" t="str">
            <v>4660294202557</v>
          </cell>
          <cell r="F908" t="str">
            <v>RTFMI/in-18HN8/white</v>
          </cell>
          <cell r="G908">
            <v>24400</v>
          </cell>
          <cell r="H908">
            <v>15860</v>
          </cell>
          <cell r="I908">
            <v>28</v>
          </cell>
          <cell r="J908">
            <v>28</v>
          </cell>
        </row>
        <row r="909">
          <cell r="A909" t="str">
            <v>НС-1696991</v>
          </cell>
          <cell r="B909" t="str">
            <v>Настенные внутренние блоки мульти сплит-систем</v>
          </cell>
          <cell r="C909" t="str">
            <v>SHUFT</v>
          </cell>
          <cell r="D909" t="str">
            <v>Блок внутренний SHUFT SFMS/I-07 HB FMI/N8/In/white_WF инверторной мульти сплит-системы</v>
          </cell>
          <cell r="E909" t="str">
            <v>4660294846416</v>
          </cell>
          <cell r="F909" t="str">
            <v>SFMS/I-07 HB FMI/N8/In/white_WF</v>
          </cell>
          <cell r="G909">
            <v>16400</v>
          </cell>
          <cell r="H909">
            <v>10660</v>
          </cell>
          <cell r="I909">
            <v>71</v>
          </cell>
          <cell r="J909">
            <v>71</v>
          </cell>
        </row>
        <row r="910">
          <cell r="A910" t="str">
            <v>НС-1598969</v>
          </cell>
          <cell r="B910" t="str">
            <v>Настенные внутренние блоки мульти сплит-систем</v>
          </cell>
          <cell r="C910" t="str">
            <v>SHUFT</v>
          </cell>
          <cell r="D910" t="str">
            <v>Блок внутренний SHUFT SFMS/I-07 HB FMI/N8/In/white инверторной мульти сплит-системы</v>
          </cell>
          <cell r="E910" t="str">
            <v>4660294208207, 14660294208204, 24660294208201</v>
          </cell>
          <cell r="F910" t="str">
            <v>SFMS/I-07 HB FMI/N8/In/white</v>
          </cell>
          <cell r="G910">
            <v>14400</v>
          </cell>
          <cell r="H910">
            <v>9360</v>
          </cell>
          <cell r="I910" t="str">
            <v/>
          </cell>
          <cell r="J910">
            <v>0</v>
          </cell>
        </row>
        <row r="911">
          <cell r="A911" t="str">
            <v>НС-1696992</v>
          </cell>
          <cell r="B911" t="str">
            <v>Настенные внутренние блоки мульти сплит-систем</v>
          </cell>
          <cell r="C911" t="str">
            <v>SHUFT</v>
          </cell>
          <cell r="D911" t="str">
            <v>Блок внутренний SHUFT SFMS/I-09 HB FMI/N8/In/white_WF инверторной мульти сплит-системы</v>
          </cell>
          <cell r="E911" t="str">
            <v>4660294846409</v>
          </cell>
          <cell r="F911" t="str">
            <v>SFMS/I-09 HB FMI/N8/In/white_WF</v>
          </cell>
          <cell r="G911">
            <v>17100</v>
          </cell>
          <cell r="H911">
            <v>11115</v>
          </cell>
          <cell r="I911">
            <v>202</v>
          </cell>
          <cell r="J911">
            <v>202</v>
          </cell>
        </row>
        <row r="912">
          <cell r="A912" t="str">
            <v>НС-1598970</v>
          </cell>
          <cell r="B912" t="str">
            <v>Настенные внутренние блоки мульти сплит-систем</v>
          </cell>
          <cell r="C912" t="str">
            <v>SHUFT</v>
          </cell>
          <cell r="D912" t="str">
            <v>Блок внутренний SHUFT SFMS/I-09 HB FMI/N8/In/white инверторной мульти сплит-системы</v>
          </cell>
          <cell r="E912" t="str">
            <v>4660294208153</v>
          </cell>
          <cell r="F912" t="str">
            <v>SFMS/I-09 HB FMI/N8/In/white</v>
          </cell>
          <cell r="G912">
            <v>15100</v>
          </cell>
          <cell r="H912">
            <v>9815</v>
          </cell>
          <cell r="I912" t="str">
            <v/>
          </cell>
          <cell r="J912">
            <v>0</v>
          </cell>
        </row>
        <row r="913">
          <cell r="A913" t="str">
            <v>НС-1696993</v>
          </cell>
          <cell r="B913" t="str">
            <v>Настенные внутренние блоки мульти сплит-систем</v>
          </cell>
          <cell r="C913" t="str">
            <v>SHUFT</v>
          </cell>
          <cell r="D913" t="str">
            <v>Блок внутренний SHUFT SFMS/I-12 HB FMI/N8/In/white_WF инверторной мульти сплит-системы</v>
          </cell>
          <cell r="E913" t="str">
            <v>4660294846393</v>
          </cell>
          <cell r="F913" t="str">
            <v>SFMS/I-12 HB FMI/N8/In/white_WF</v>
          </cell>
          <cell r="G913">
            <v>18000</v>
          </cell>
          <cell r="H913">
            <v>11700</v>
          </cell>
          <cell r="I913" t="str">
            <v/>
          </cell>
          <cell r="J913">
            <v>0</v>
          </cell>
        </row>
        <row r="914">
          <cell r="A914" t="str">
            <v>НС-1598971</v>
          </cell>
          <cell r="B914" t="str">
            <v>Настенные внутренние блоки мульти сплит-систем</v>
          </cell>
          <cell r="C914" t="str">
            <v>SHUFT</v>
          </cell>
          <cell r="D914" t="str">
            <v>Блок внутренний SHUFT SFMS/I-12 HB FMI/N8/In/white инверторной мульти сплит-системы</v>
          </cell>
          <cell r="E914" t="str">
            <v>4660294208160</v>
          </cell>
          <cell r="F914" t="str">
            <v>SFMS/I-12 HB FMI/N8/In/white</v>
          </cell>
          <cell r="G914">
            <v>15800</v>
          </cell>
          <cell r="H914">
            <v>10270</v>
          </cell>
          <cell r="I914">
            <v>12</v>
          </cell>
          <cell r="J914">
            <v>12</v>
          </cell>
        </row>
        <row r="915">
          <cell r="A915" t="str">
            <v>НС-1696994</v>
          </cell>
          <cell r="B915" t="str">
            <v>Настенные внутренние блоки мульти сплит-систем</v>
          </cell>
          <cell r="C915" t="str">
            <v>SHUFT</v>
          </cell>
          <cell r="D915" t="str">
            <v>Блок внутренний SHUFT SFMS/I-18 HB FMI/N8/In/white_WF инверторной мульти сплит-системы</v>
          </cell>
          <cell r="E915" t="str">
            <v>4660294846386</v>
          </cell>
          <cell r="F915" t="str">
            <v>SFMS/I-18 HB FMI/N8/In/white_WF</v>
          </cell>
          <cell r="G915">
            <v>23800</v>
          </cell>
          <cell r="H915">
            <v>15470</v>
          </cell>
          <cell r="I915" t="str">
            <v/>
          </cell>
          <cell r="J915">
            <v>0</v>
          </cell>
        </row>
        <row r="916">
          <cell r="A916" t="str">
            <v>НС-1598972</v>
          </cell>
          <cell r="B916" t="str">
            <v>Настенные внутренние блоки мульти сплит-систем</v>
          </cell>
          <cell r="C916" t="str">
            <v>SHUFT</v>
          </cell>
          <cell r="D916" t="str">
            <v>Блок внутренний SHUFT SFMS/I-18 HB FMI/N8/In/white инверторной мульти сплит-системы</v>
          </cell>
          <cell r="E916" t="str">
            <v>4660294208238</v>
          </cell>
          <cell r="F916" t="str">
            <v>SFMS/I-18 HB FMI/N8/In/white</v>
          </cell>
          <cell r="G916">
            <v>20800</v>
          </cell>
          <cell r="H916">
            <v>13520</v>
          </cell>
          <cell r="I916">
            <v>19</v>
          </cell>
          <cell r="J916">
            <v>19</v>
          </cell>
        </row>
        <row r="917">
          <cell r="A917" t="str">
            <v>НС-1407879</v>
          </cell>
          <cell r="B917" t="str">
            <v>(комплектующие) Внешние блоки настенных сплит-систем</v>
          </cell>
          <cell r="C917" t="str">
            <v>Ballu</v>
          </cell>
          <cell r="D917" t="str">
            <v>Блок внешний Ballu BSO/out-07HN8_22Y сплит-системы</v>
          </cell>
          <cell r="E917" t="str">
            <v>4680551126280, 2250001952923, 7630520210165</v>
          </cell>
          <cell r="F917" t="str">
            <v>BSO/out-07HN8_22Y</v>
          </cell>
          <cell r="G917">
            <v>18712.5</v>
          </cell>
          <cell r="H917">
            <v>12537.38</v>
          </cell>
          <cell r="I917">
            <v>2518</v>
          </cell>
          <cell r="J917">
            <v>2518</v>
          </cell>
        </row>
        <row r="918">
          <cell r="A918" t="str">
            <v>НС-1407882</v>
          </cell>
          <cell r="B918" t="str">
            <v>(комплектующие) Внешние блоки настенных сплит-систем</v>
          </cell>
          <cell r="C918" t="str">
            <v>Ballu</v>
          </cell>
          <cell r="D918" t="str">
            <v>Блок внешний Ballu BSO/out-09HN8_22Y сплит-системы</v>
          </cell>
          <cell r="E918" t="str">
            <v>4680551126297, 2250001952954, 7630520210219</v>
          </cell>
          <cell r="F918" t="str">
            <v>BSO/out-09HN8_22Y</v>
          </cell>
          <cell r="G918">
            <v>19957.5</v>
          </cell>
          <cell r="H918">
            <v>13371.53</v>
          </cell>
          <cell r="I918">
            <v>5488</v>
          </cell>
          <cell r="J918">
            <v>5488</v>
          </cell>
        </row>
        <row r="919">
          <cell r="A919" t="str">
            <v>НС-1407884</v>
          </cell>
          <cell r="B919" t="str">
            <v>(комплектующие) Внешние блоки настенных сплит-систем</v>
          </cell>
          <cell r="C919" t="str">
            <v>Ballu</v>
          </cell>
          <cell r="D919" t="str">
            <v>Блок внешний Ballu BSO/out-12HN8_22Y сплит-системы</v>
          </cell>
          <cell r="E919" t="str">
            <v>4680551126303, 2250001952961</v>
          </cell>
          <cell r="F919" t="str">
            <v>BSO/out-12HN8_22Y</v>
          </cell>
          <cell r="G919">
            <v>27442.5</v>
          </cell>
          <cell r="H919">
            <v>18386.48</v>
          </cell>
          <cell r="I919">
            <v>677</v>
          </cell>
          <cell r="J919">
            <v>677</v>
          </cell>
        </row>
        <row r="920">
          <cell r="A920" t="str">
            <v>НС-1407885</v>
          </cell>
          <cell r="B920" t="str">
            <v>(комплектующие) Внешние блоки настенных сплит-систем</v>
          </cell>
          <cell r="C920" t="str">
            <v>Ballu</v>
          </cell>
          <cell r="D920" t="str">
            <v>Блок внешний Ballu BSO/out-18HN8_22Y сплит-системы</v>
          </cell>
          <cell r="E920" t="str">
            <v>4680551126310, 2250001952985</v>
          </cell>
          <cell r="F920" t="str">
            <v>BSO/out-18HN8_22Y</v>
          </cell>
          <cell r="G920">
            <v>45180</v>
          </cell>
          <cell r="H920">
            <v>30270.6</v>
          </cell>
          <cell r="I920">
            <v>1</v>
          </cell>
          <cell r="J920">
            <v>1</v>
          </cell>
        </row>
        <row r="921">
          <cell r="A921" t="str">
            <v>НС-1407887</v>
          </cell>
          <cell r="B921" t="str">
            <v>(комплектующие) Внешние блоки настенных сплит-систем</v>
          </cell>
          <cell r="C921" t="str">
            <v>Ballu</v>
          </cell>
          <cell r="D921" t="str">
            <v>Блок внешний Ballu BSO/out-24HN8_22Y сплит-системы</v>
          </cell>
          <cell r="E921" t="str">
            <v>4680551126327, 2250001952992, 7630520210240</v>
          </cell>
          <cell r="F921" t="str">
            <v>BSO/out-24HN8_22Y</v>
          </cell>
          <cell r="G921">
            <v>56602.5</v>
          </cell>
          <cell r="H921">
            <v>37923.68</v>
          </cell>
          <cell r="I921" t="str">
            <v/>
          </cell>
          <cell r="J921">
            <v>0</v>
          </cell>
        </row>
        <row r="922">
          <cell r="A922" t="str">
            <v>НС-1428393</v>
          </cell>
          <cell r="B922" t="str">
            <v>(комплектующие) Внешние блоки настенных сплит-систем</v>
          </cell>
          <cell r="C922" t="str">
            <v>Electrolux</v>
          </cell>
          <cell r="D922" t="str">
            <v>Блок внешний Electrolux EACS/I-07HAL/N8/out сплит-системы, инверторного типа</v>
          </cell>
          <cell r="E922" t="str">
            <v>7390000105991, 7381032423696</v>
          </cell>
          <cell r="F922" t="str">
            <v>EACS/I-07HAL/N8/out</v>
          </cell>
          <cell r="G922">
            <v>28492.5</v>
          </cell>
          <cell r="H922">
            <v>19089.98</v>
          </cell>
          <cell r="I922">
            <v>243</v>
          </cell>
          <cell r="J922">
            <v>243</v>
          </cell>
        </row>
        <row r="923">
          <cell r="A923" t="str">
            <v>НС-1428394</v>
          </cell>
          <cell r="B923" t="str">
            <v>(комплектующие) Внешние блоки настенных сплит-систем</v>
          </cell>
          <cell r="C923" t="str">
            <v>Electrolux</v>
          </cell>
          <cell r="D923" t="str">
            <v>Блок внешний Electrolux EACS/I-09HAL/N8/out сплит-системы, инверторного типа</v>
          </cell>
          <cell r="E923" t="str">
            <v>7390000106004, 7381032423726</v>
          </cell>
          <cell r="F923" t="str">
            <v>EACS/I-09HAL/N8/out</v>
          </cell>
          <cell r="G923">
            <v>30742.5</v>
          </cell>
          <cell r="H923">
            <v>20597.48</v>
          </cell>
          <cell r="I923">
            <v>180</v>
          </cell>
          <cell r="J923">
            <v>180</v>
          </cell>
        </row>
        <row r="924">
          <cell r="A924" t="str">
            <v>НС-1408736</v>
          </cell>
          <cell r="B924" t="str">
            <v>(комплектующие) Внешние блоки настенных сплит-систем</v>
          </cell>
          <cell r="C924" t="str">
            <v>Electrolux</v>
          </cell>
          <cell r="D924" t="str">
            <v>Блок внешний Electrolux EACS/I-09HAV/N8_22Y/out сплит-системы, инверторного типа</v>
          </cell>
          <cell r="E924" t="str">
            <v>7312978813944, 7390000104222, 7381032411556</v>
          </cell>
          <cell r="F924" t="str">
            <v>EACS/I-09HAV/N8_22Y/out</v>
          </cell>
          <cell r="G924">
            <v>47242.5</v>
          </cell>
          <cell r="H924">
            <v>30707.63</v>
          </cell>
          <cell r="I924">
            <v>137</v>
          </cell>
          <cell r="J924">
            <v>137</v>
          </cell>
        </row>
        <row r="925">
          <cell r="A925" t="str">
            <v>НС-1428395</v>
          </cell>
          <cell r="B925" t="str">
            <v>(комплектующие) Внешние блоки настенных сплит-систем</v>
          </cell>
          <cell r="C925" t="str">
            <v>Electrolux</v>
          </cell>
          <cell r="D925" t="str">
            <v>Блок внешний Electrolux EACS/I-12HAL/N8/out сплит-системы, инверторного типа</v>
          </cell>
          <cell r="E925" t="str">
            <v>7390000106011, 7381032423733</v>
          </cell>
          <cell r="F925" t="str">
            <v>EACS/I-12HAL/N8/out</v>
          </cell>
          <cell r="G925">
            <v>35242.5</v>
          </cell>
          <cell r="H925">
            <v>23612.48</v>
          </cell>
          <cell r="I925" t="str">
            <v/>
          </cell>
          <cell r="J925">
            <v>0</v>
          </cell>
        </row>
        <row r="926">
          <cell r="A926" t="str">
            <v>НС-1408751</v>
          </cell>
          <cell r="B926" t="str">
            <v>(комплектующие) Внешние блоки настенных сплит-систем</v>
          </cell>
          <cell r="C926" t="str">
            <v>Electrolux</v>
          </cell>
          <cell r="D926" t="str">
            <v>Блок внешний Electrolux EACS/I-12HAV/N8_22Y/out сплит-системы, инверторного типа</v>
          </cell>
          <cell r="E926" t="str">
            <v>7312978813951, 7390000104239, 7381032411563</v>
          </cell>
          <cell r="F926" t="str">
            <v>EACS/I-12HAV/N8_22Y/out</v>
          </cell>
          <cell r="G926">
            <v>52492.5</v>
          </cell>
          <cell r="H926">
            <v>34120.129999999997</v>
          </cell>
          <cell r="I926">
            <v>41</v>
          </cell>
          <cell r="J926">
            <v>41</v>
          </cell>
        </row>
        <row r="927">
          <cell r="A927" t="str">
            <v>НС-1428400</v>
          </cell>
          <cell r="B927" t="str">
            <v>(комплектующие) Внешние блоки настенных сплит-систем</v>
          </cell>
          <cell r="C927" t="str">
            <v>Electrolux</v>
          </cell>
          <cell r="D927" t="str">
            <v>Блок внешний Electrolux EACS/I-18HAL/N8/out сплит-системы, инверторного типа</v>
          </cell>
          <cell r="E927" t="str">
            <v>7390000106028, 7381032423702</v>
          </cell>
          <cell r="F927" t="str">
            <v>EACS/I-18HAL/N8/out</v>
          </cell>
          <cell r="G927">
            <v>64492.5</v>
          </cell>
          <cell r="H927">
            <v>43209.98</v>
          </cell>
          <cell r="I927">
            <v>1</v>
          </cell>
          <cell r="J927">
            <v>1</v>
          </cell>
        </row>
        <row r="928">
          <cell r="A928" t="str">
            <v>НС-1408752</v>
          </cell>
          <cell r="B928" t="str">
            <v>(комплектующие) Внешние блоки настенных сплит-систем</v>
          </cell>
          <cell r="C928" t="str">
            <v>Electrolux</v>
          </cell>
          <cell r="D928" t="str">
            <v>Блок внешний Electrolux EACS/I-18HAV/N8_22Y/out сплит-системы, инверторного типа</v>
          </cell>
          <cell r="E928" t="str">
            <v>7312978813968, 7390000104246, 7381032411570</v>
          </cell>
          <cell r="F928" t="str">
            <v>EACS/I-18HAV/N8_22Y/out</v>
          </cell>
          <cell r="G928">
            <v>79492.5</v>
          </cell>
          <cell r="H928">
            <v>51670.13</v>
          </cell>
          <cell r="I928" t="str">
            <v/>
          </cell>
          <cell r="J928">
            <v>0</v>
          </cell>
        </row>
        <row r="929">
          <cell r="A929" t="str">
            <v>НС-1428401</v>
          </cell>
          <cell r="B929" t="str">
            <v>(комплектующие) Внешние блоки настенных сплит-систем</v>
          </cell>
          <cell r="C929" t="str">
            <v>Electrolux</v>
          </cell>
          <cell r="D929" t="str">
            <v>Блок внешний Electrolux EACS/I-24HAL/N8/out сплит-системы, инверторного типа</v>
          </cell>
          <cell r="E929" t="str">
            <v>7390000106035, 7381032423719</v>
          </cell>
          <cell r="F929" t="str">
            <v>EACS/I-24HAL/N8/out</v>
          </cell>
          <cell r="G929">
            <v>79492.5</v>
          </cell>
          <cell r="H929">
            <v>53259.98</v>
          </cell>
          <cell r="I929">
            <v>92</v>
          </cell>
          <cell r="J929">
            <v>92</v>
          </cell>
        </row>
        <row r="930">
          <cell r="A930" t="str">
            <v>НС-1408753</v>
          </cell>
          <cell r="B930" t="str">
            <v>(комплектующие) Внешние блоки настенных сплит-систем</v>
          </cell>
          <cell r="C930" t="str">
            <v>Electrolux</v>
          </cell>
          <cell r="D930" t="str">
            <v>Блок внешний Electrolux EACS/I-24HAV/N8_22Y/out сплит-системы, инверторного типа</v>
          </cell>
          <cell r="E930" t="str">
            <v>7312978813975, 7390000104253, 7381032411587</v>
          </cell>
          <cell r="F930" t="str">
            <v>EACS/I-24HAV/N8_22Y/out</v>
          </cell>
          <cell r="G930">
            <v>99742.5</v>
          </cell>
          <cell r="H930">
            <v>64832.63</v>
          </cell>
          <cell r="I930">
            <v>4</v>
          </cell>
          <cell r="J930">
            <v>4</v>
          </cell>
        </row>
        <row r="931">
          <cell r="A931" t="str">
            <v>НС-1707577</v>
          </cell>
          <cell r="B931" t="str">
            <v>(комплектующие) Внешние блоки настенных сплит-систем</v>
          </cell>
          <cell r="C931" t="str">
            <v>Ballu</v>
          </cell>
          <cell r="D931" t="str">
            <v>Блок наружный Ballu Bravo BSQ/out-36HN8 сплит-системы</v>
          </cell>
          <cell r="E931" t="str">
            <v>4660294896145</v>
          </cell>
          <cell r="F931" t="str">
            <v>BSQ/out-36HN8</v>
          </cell>
          <cell r="G931">
            <v>97492.5</v>
          </cell>
          <cell r="H931">
            <v>65319.98</v>
          </cell>
          <cell r="I931">
            <v>168</v>
          </cell>
          <cell r="J931">
            <v>168</v>
          </cell>
        </row>
        <row r="932">
          <cell r="A932" t="str">
            <v>НС-1408809</v>
          </cell>
          <cell r="B932" t="str">
            <v>(комплектующие) Внешние блоки настенных сплит-систем</v>
          </cell>
          <cell r="C932" t="str">
            <v>Ballu</v>
          </cell>
          <cell r="D932" t="str">
            <v>Блок наружный Ballu BSGRI/out-09HN8_22Y сплит-системы, инверторного типа</v>
          </cell>
          <cell r="E932" t="str">
            <v>4680551126846</v>
          </cell>
          <cell r="F932" t="str">
            <v>BSGRI/out-09HN8_22Y</v>
          </cell>
          <cell r="G932">
            <v>37492.5</v>
          </cell>
          <cell r="H932">
            <v>25869.83</v>
          </cell>
          <cell r="I932">
            <v>1129</v>
          </cell>
          <cell r="J932">
            <v>1129</v>
          </cell>
        </row>
        <row r="933">
          <cell r="A933" t="str">
            <v>НС-1408810</v>
          </cell>
          <cell r="B933" t="str">
            <v>(комплектующие) Внешние блоки настенных сплит-систем</v>
          </cell>
          <cell r="C933" t="str">
            <v>Ballu</v>
          </cell>
          <cell r="D933" t="str">
            <v>Блок наружный Ballu BSGRI/out-12HN8_22Y сплит-системы, инверторного типа</v>
          </cell>
          <cell r="E933" t="str">
            <v>4680551126853</v>
          </cell>
          <cell r="F933" t="str">
            <v>BSGRI/out-12HN8_22Y</v>
          </cell>
          <cell r="G933">
            <v>41992.5</v>
          </cell>
          <cell r="H933">
            <v>28974.83</v>
          </cell>
          <cell r="I933">
            <v>519</v>
          </cell>
          <cell r="J933">
            <v>519</v>
          </cell>
        </row>
        <row r="934">
          <cell r="A934" t="str">
            <v>НС-1408811</v>
          </cell>
          <cell r="B934" t="str">
            <v>(комплектующие) Внешние блоки настенных сплит-систем</v>
          </cell>
          <cell r="C934" t="str">
            <v>Ballu</v>
          </cell>
          <cell r="D934" t="str">
            <v>Блок наружный Ballu BSGRI/out-18HN8_22Y сплит-системы, инверторного типа</v>
          </cell>
          <cell r="E934" t="str">
            <v>4680551126860, 7630520210554</v>
          </cell>
          <cell r="F934" t="str">
            <v>BSGRI/out-18HN8_22Y</v>
          </cell>
          <cell r="G934">
            <v>68242.5</v>
          </cell>
          <cell r="H934">
            <v>47087.33</v>
          </cell>
          <cell r="I934">
            <v>13</v>
          </cell>
          <cell r="J934">
            <v>13</v>
          </cell>
        </row>
        <row r="935">
          <cell r="A935" t="str">
            <v>НС-1408812</v>
          </cell>
          <cell r="B935" t="str">
            <v>(комплектующие) Внешние блоки настенных сплит-систем</v>
          </cell>
          <cell r="C935" t="str">
            <v>Ballu</v>
          </cell>
          <cell r="D935" t="str">
            <v>Блок наружный Ballu BSGRI/out-24HN8_22Y сплит-системы, инверторного типа</v>
          </cell>
          <cell r="E935" t="str">
            <v>4680551126877, 7630520210561</v>
          </cell>
          <cell r="F935" t="str">
            <v>BSGRI/out-24HN8_22Y</v>
          </cell>
          <cell r="G935">
            <v>85492.5</v>
          </cell>
          <cell r="H935">
            <v>58989.83</v>
          </cell>
          <cell r="I935">
            <v>73</v>
          </cell>
          <cell r="J935">
            <v>73</v>
          </cell>
        </row>
        <row r="936">
          <cell r="A936" t="str">
            <v>НС-1433960</v>
          </cell>
          <cell r="B936" t="str">
            <v>(комплектующие) Внешние блоки настенных сплит-систем</v>
          </cell>
          <cell r="C936" t="str">
            <v>Ballu</v>
          </cell>
          <cell r="D936" t="str">
            <v>Блок наружный Ballu BSNI/out-10HN8 сплит-системы, инверторного типа</v>
          </cell>
          <cell r="E936" t="str">
            <v>4680551139228</v>
          </cell>
          <cell r="F936" t="str">
            <v>BSNI/out-10HN8</v>
          </cell>
          <cell r="G936">
            <v>47242.5</v>
          </cell>
          <cell r="H936">
            <v>32597.33</v>
          </cell>
          <cell r="I936">
            <v>132</v>
          </cell>
          <cell r="J936">
            <v>132</v>
          </cell>
        </row>
        <row r="937">
          <cell r="A937" t="str">
            <v>НС-1433962</v>
          </cell>
          <cell r="B937" t="str">
            <v>(комплектующие) Внешние блоки настенных сплит-систем</v>
          </cell>
          <cell r="C937" t="str">
            <v>Ballu</v>
          </cell>
          <cell r="D937" t="str">
            <v>Блок наружный Ballu BSNI/out-13HN8 сплит-системы, инверторного типа</v>
          </cell>
          <cell r="E937" t="str">
            <v>4680551139235</v>
          </cell>
          <cell r="F937" t="str">
            <v>BSNI/out-13HN8</v>
          </cell>
          <cell r="G937">
            <v>49492.5</v>
          </cell>
          <cell r="H937">
            <v>34149.83</v>
          </cell>
          <cell r="I937">
            <v>96</v>
          </cell>
          <cell r="J937">
            <v>96</v>
          </cell>
        </row>
        <row r="938">
          <cell r="A938" t="str">
            <v>НС-1476967</v>
          </cell>
          <cell r="B938" t="str">
            <v>(комплектующие) Внешние блоки настенных сплит-систем</v>
          </cell>
          <cell r="C938" t="str">
            <v>Ballu</v>
          </cell>
          <cell r="D938" t="str">
            <v>Блок наружный Ballu BSPI/out-10HN8/BL/EU сплит-системы, инверторного типа</v>
          </cell>
          <cell r="E938" t="str">
            <v>4680551155778</v>
          </cell>
          <cell r="F938" t="str">
            <v>BSPI/out-10HN8/BL/EU</v>
          </cell>
          <cell r="G938">
            <v>41242.5</v>
          </cell>
          <cell r="H938">
            <v>28457.33</v>
          </cell>
          <cell r="I938">
            <v>290</v>
          </cell>
          <cell r="J938">
            <v>290</v>
          </cell>
        </row>
        <row r="939">
          <cell r="A939" t="str">
            <v>НС-1476968</v>
          </cell>
          <cell r="B939" t="str">
            <v>(комплектующие) Внешние блоки настенных сплит-систем</v>
          </cell>
          <cell r="C939" t="str">
            <v>Ballu</v>
          </cell>
          <cell r="D939" t="str">
            <v>Блок наружный Ballu BSPI/out-13HN8/BL/EU сплит-системы, инверторного типа</v>
          </cell>
          <cell r="E939" t="str">
            <v>4680551155785</v>
          </cell>
          <cell r="F939" t="str">
            <v>BSPI/out-13HN8/BL/EU</v>
          </cell>
          <cell r="G939">
            <v>44992.5</v>
          </cell>
          <cell r="H939">
            <v>31044.83</v>
          </cell>
          <cell r="I939">
            <v>318</v>
          </cell>
          <cell r="J939">
            <v>318</v>
          </cell>
        </row>
        <row r="940">
          <cell r="A940" t="str">
            <v>НС-1597630</v>
          </cell>
          <cell r="B940" t="str">
            <v>(комплектующие) Внешние блоки настенных сплит-систем</v>
          </cell>
          <cell r="C940" t="str">
            <v>Ballu</v>
          </cell>
          <cell r="D940" t="str">
            <v>Блок наружный Ballu Defender BSHI/out-09HN8 сплит-системы, инверторного типа</v>
          </cell>
          <cell r="E940" t="str">
            <v>4660294198362</v>
          </cell>
          <cell r="F940" t="str">
            <v>BSHI/out-09HN8</v>
          </cell>
          <cell r="G940">
            <v>35992.5</v>
          </cell>
          <cell r="H940">
            <v>24834.83</v>
          </cell>
          <cell r="I940">
            <v>390</v>
          </cell>
          <cell r="J940">
            <v>390</v>
          </cell>
        </row>
        <row r="941">
          <cell r="A941" t="str">
            <v>НС-1597631</v>
          </cell>
          <cell r="B941" t="str">
            <v>(комплектующие) Внешние блоки настенных сплит-систем</v>
          </cell>
          <cell r="C941" t="str">
            <v>Ballu</v>
          </cell>
          <cell r="D941" t="str">
            <v>Блок наружный Ballu Defender BSHI/out-12HN8 сплит-системы, инверторного типа</v>
          </cell>
          <cell r="E941" t="str">
            <v>4660294198423</v>
          </cell>
          <cell r="F941" t="str">
            <v>BSHI/out-12HN8</v>
          </cell>
          <cell r="G941">
            <v>40117.5</v>
          </cell>
          <cell r="H941">
            <v>27681.08</v>
          </cell>
          <cell r="I941">
            <v>219</v>
          </cell>
          <cell r="J941">
            <v>219</v>
          </cell>
        </row>
        <row r="942">
          <cell r="A942" t="str">
            <v>НС-1597632</v>
          </cell>
          <cell r="B942" t="str">
            <v>(комплектующие) Внешние блоки настенных сплит-систем</v>
          </cell>
          <cell r="C942" t="str">
            <v>Ballu</v>
          </cell>
          <cell r="D942" t="str">
            <v>Блок наружный Ballu Defender BSHI/out-18HN8 сплит-системы, инверторного типа</v>
          </cell>
          <cell r="E942" t="str">
            <v>4660294198379</v>
          </cell>
          <cell r="F942" t="str">
            <v>BSHI/out-18HN8</v>
          </cell>
          <cell r="G942">
            <v>66742.5</v>
          </cell>
          <cell r="H942">
            <v>46052.33</v>
          </cell>
          <cell r="I942">
            <v>2</v>
          </cell>
          <cell r="J942">
            <v>2</v>
          </cell>
        </row>
        <row r="943">
          <cell r="A943" t="str">
            <v>НС-1597633</v>
          </cell>
          <cell r="B943" t="str">
            <v>(комплектующие) Внешние блоки настенных сплит-систем</v>
          </cell>
          <cell r="C943" t="str">
            <v>Ballu</v>
          </cell>
          <cell r="D943" t="str">
            <v>Блок наружный Ballu Defender BSHI/out-24HN8 сплит-системы, инверторного типа</v>
          </cell>
          <cell r="E943" t="str">
            <v>4660294198416</v>
          </cell>
          <cell r="F943" t="str">
            <v>BSHI/out-24HN8</v>
          </cell>
          <cell r="G943">
            <v>83242.5</v>
          </cell>
          <cell r="H943">
            <v>57437.33</v>
          </cell>
          <cell r="I943">
            <v>19</v>
          </cell>
          <cell r="J943">
            <v>19</v>
          </cell>
        </row>
        <row r="944">
          <cell r="A944" t="str">
            <v>НС-1690147</v>
          </cell>
          <cell r="B944" t="str">
            <v>(комплектующие) Внешние блоки настенных сплит-систем</v>
          </cell>
          <cell r="C944" t="str">
            <v>Ballu</v>
          </cell>
          <cell r="D944" t="str">
            <v>Блок наружный Ballu Eco Smart DC BSYI/out-08HN8_V4 сплит-системы, инверторного типа</v>
          </cell>
          <cell r="E944" t="str">
            <v>4660294818635</v>
          </cell>
          <cell r="F944" t="str">
            <v>BSYI/out-08HN8_V4</v>
          </cell>
          <cell r="G944">
            <v>25492.5</v>
          </cell>
          <cell r="H944">
            <v>17079.98</v>
          </cell>
          <cell r="I944">
            <v>3</v>
          </cell>
          <cell r="J944">
            <v>3</v>
          </cell>
        </row>
        <row r="945">
          <cell r="A945" t="str">
            <v>НС-1762949</v>
          </cell>
          <cell r="B945" t="str">
            <v>(комплектующие) Внешние блоки настенных сплит-систем</v>
          </cell>
          <cell r="C945" t="str">
            <v>Ballu</v>
          </cell>
          <cell r="D945" t="str">
            <v>Блок наружный Ballu Eco Smart DC BSYI/out-08HN8_V5 сплит-системы, инверторного типа</v>
          </cell>
          <cell r="E945" t="str">
            <v>4670430164397</v>
          </cell>
          <cell r="F945" t="str">
            <v>BSYI/out-08HN8_V5</v>
          </cell>
          <cell r="G945">
            <v>25492.5</v>
          </cell>
          <cell r="H945">
            <v>17079.98</v>
          </cell>
          <cell r="I945" t="str">
            <v/>
          </cell>
          <cell r="J945">
            <v>0</v>
          </cell>
        </row>
        <row r="946">
          <cell r="A946" t="str">
            <v>НС-1690246</v>
          </cell>
          <cell r="B946" t="str">
            <v>(комплектующие) Внешние блоки настенных сплит-систем</v>
          </cell>
          <cell r="C946" t="str">
            <v>Ballu</v>
          </cell>
          <cell r="D946" t="str">
            <v>Блок наружный Ballu Eco Smart DC BSYI/out-10HN8_V4 сплит-системы, инверторного типа</v>
          </cell>
          <cell r="E946" t="str">
            <v>4660294818802</v>
          </cell>
          <cell r="F946" t="str">
            <v>BSYI/out-10HN8_V4</v>
          </cell>
          <cell r="G946">
            <v>27742.5</v>
          </cell>
          <cell r="H946">
            <v>18587.48</v>
          </cell>
          <cell r="I946">
            <v>367</v>
          </cell>
          <cell r="J946">
            <v>367</v>
          </cell>
        </row>
        <row r="947">
          <cell r="A947" t="str">
            <v>НС-1762950</v>
          </cell>
          <cell r="B947" t="str">
            <v>(комплектующие) Внешние блоки настенных сплит-систем</v>
          </cell>
          <cell r="C947" t="str">
            <v>Ballu</v>
          </cell>
          <cell r="D947" t="str">
            <v>Блок наружный Ballu Eco Smart DC BSYI/out-10HN8_V5 сплит-системы, инверторного типа</v>
          </cell>
          <cell r="E947" t="str">
            <v>4670430164427</v>
          </cell>
          <cell r="F947" t="str">
            <v>BSYI/out-10HN8_V5</v>
          </cell>
          <cell r="G947">
            <v>27742.5</v>
          </cell>
          <cell r="H947">
            <v>18587.48</v>
          </cell>
          <cell r="I947">
            <v>10</v>
          </cell>
          <cell r="J947">
            <v>10</v>
          </cell>
        </row>
        <row r="948">
          <cell r="A948" t="str">
            <v>НС-1690248</v>
          </cell>
          <cell r="B948" t="str">
            <v>(комплектующие) Внешние блоки настенных сплит-систем</v>
          </cell>
          <cell r="C948" t="str">
            <v>Ballu</v>
          </cell>
          <cell r="D948" t="str">
            <v>Блок наружный Ballu Eco Smart DC BSYI/out-12HN8_V4 сплит-системы, инверторного типа</v>
          </cell>
          <cell r="E948" t="str">
            <v>4660294818826</v>
          </cell>
          <cell r="F948" t="str">
            <v>BSYI/out-12HN8_V4</v>
          </cell>
          <cell r="G948">
            <v>33367.5</v>
          </cell>
          <cell r="H948">
            <v>22356.23</v>
          </cell>
          <cell r="I948" t="str">
            <v/>
          </cell>
          <cell r="J948">
            <v>0</v>
          </cell>
        </row>
        <row r="949">
          <cell r="A949" t="str">
            <v>НС-1762951</v>
          </cell>
          <cell r="B949" t="str">
            <v>(комплектующие) Внешние блоки настенных сплит-систем</v>
          </cell>
          <cell r="C949" t="str">
            <v>Ballu</v>
          </cell>
          <cell r="D949" t="str">
            <v>Блок наружный Ballu Eco Smart DC BSYI/out-12HN8_V5 сплит-системы, инверторного типа</v>
          </cell>
          <cell r="E949" t="str">
            <v>4670430164441</v>
          </cell>
          <cell r="F949" t="str">
            <v>BSYI/out-12HN8_V5</v>
          </cell>
          <cell r="G949">
            <v>33367.5</v>
          </cell>
          <cell r="H949">
            <v>22356.23</v>
          </cell>
          <cell r="I949" t="str">
            <v/>
          </cell>
          <cell r="J949">
            <v>0</v>
          </cell>
        </row>
        <row r="950">
          <cell r="A950" t="str">
            <v>НС-1762952</v>
          </cell>
          <cell r="B950" t="str">
            <v>(комплектующие) Внешние блоки настенных сплит-систем</v>
          </cell>
          <cell r="C950" t="str">
            <v>Ballu</v>
          </cell>
          <cell r="D950" t="str">
            <v>Блок наружный Ballu Eco Smart DC BSYI/out-18HN8_V5 сплит-системы, инверторного типа</v>
          </cell>
          <cell r="E950" t="str">
            <v>4670430164472</v>
          </cell>
          <cell r="F950" t="str">
            <v>BSYI/out-18HN8_V5</v>
          </cell>
          <cell r="G950">
            <v>57742.5</v>
          </cell>
          <cell r="H950">
            <v>38687.480000000003</v>
          </cell>
          <cell r="I950" t="str">
            <v/>
          </cell>
          <cell r="J950">
            <v>0</v>
          </cell>
        </row>
        <row r="951">
          <cell r="A951" t="str">
            <v>НС-1762953</v>
          </cell>
          <cell r="B951" t="str">
            <v>(комплектующие) Внешние блоки настенных сплит-систем</v>
          </cell>
          <cell r="C951" t="str">
            <v>Ballu</v>
          </cell>
          <cell r="D951" t="str">
            <v>Блок наружный Ballu Eco Smart DC BSYI/out-24HN8_V5 сплит-системы, инверторного типа</v>
          </cell>
          <cell r="E951" t="str">
            <v>4670430164403</v>
          </cell>
          <cell r="F951" t="str">
            <v>BSYI/out-24HN8_V5</v>
          </cell>
          <cell r="G951">
            <v>69742.5</v>
          </cell>
          <cell r="H951">
            <v>46727.48</v>
          </cell>
          <cell r="I951" t="str">
            <v/>
          </cell>
          <cell r="J951">
            <v>0</v>
          </cell>
        </row>
        <row r="952">
          <cell r="A952" t="str">
            <v>НС-1688159</v>
          </cell>
          <cell r="B952" t="str">
            <v>(комплектующие) Внешние блоки настенных сплит-систем</v>
          </cell>
          <cell r="C952" t="str">
            <v>Ballu</v>
          </cell>
          <cell r="D952" t="str">
            <v>Блок наружный Ballu Ice Peak DC BSPKI/out-10HN8_V4 сплит-системы, инверторного типа</v>
          </cell>
          <cell r="E952" t="str">
            <v>4660294810172</v>
          </cell>
          <cell r="F952" t="str">
            <v>BSPKI/out-10HN8_V4</v>
          </cell>
          <cell r="G952">
            <v>47242.5</v>
          </cell>
          <cell r="H952">
            <v>32597.33</v>
          </cell>
          <cell r="I952">
            <v>1</v>
          </cell>
          <cell r="J952">
            <v>1</v>
          </cell>
        </row>
        <row r="953">
          <cell r="A953" t="str">
            <v>НС-1688160</v>
          </cell>
          <cell r="B953" t="str">
            <v>(комплектующие) Внешние блоки настенных сплит-систем</v>
          </cell>
          <cell r="C953" t="str">
            <v>Ballu</v>
          </cell>
          <cell r="D953" t="str">
            <v>Блок наружный Ballu Ice Peak DC BSPKI/out-13HN8_V4 сплит-системы, инверторного типа</v>
          </cell>
          <cell r="E953" t="str">
            <v>4660294810240</v>
          </cell>
          <cell r="F953" t="str">
            <v>BSPKI/out-13HN8_V4</v>
          </cell>
          <cell r="G953">
            <v>49492.5</v>
          </cell>
          <cell r="H953">
            <v>34149.83</v>
          </cell>
          <cell r="I953">
            <v>1</v>
          </cell>
          <cell r="J953">
            <v>1</v>
          </cell>
        </row>
        <row r="954">
          <cell r="A954" t="str">
            <v>НС-1688161</v>
          </cell>
          <cell r="B954" t="str">
            <v>(комплектующие) Внешние блоки настенных сплит-систем</v>
          </cell>
          <cell r="C954" t="str">
            <v>Ballu</v>
          </cell>
          <cell r="D954" t="str">
            <v>Блок наружный Ballu Ice Peak DC BSPKI/out-18HN8_V4 сплит-системы, инверторного типа</v>
          </cell>
          <cell r="E954" t="str">
            <v>4660294810219</v>
          </cell>
          <cell r="F954" t="str">
            <v>BSPKI/out-18HN8_V4</v>
          </cell>
          <cell r="G954">
            <v>83242.5</v>
          </cell>
          <cell r="H954">
            <v>57437.33</v>
          </cell>
          <cell r="I954">
            <v>45</v>
          </cell>
          <cell r="J954">
            <v>45</v>
          </cell>
        </row>
        <row r="955">
          <cell r="A955" t="str">
            <v>НС-1688162</v>
          </cell>
          <cell r="B955" t="str">
            <v>(комплектующие) Внешние блоки настенных сплит-систем</v>
          </cell>
          <cell r="C955" t="str">
            <v>Ballu</v>
          </cell>
          <cell r="D955" t="str">
            <v>Блок наружный Ballu Ice Peak DC BSPKI/out-24HN8_V4 сплит-системы, инверторного типа</v>
          </cell>
          <cell r="E955" t="str">
            <v>4660294810226</v>
          </cell>
          <cell r="F955" t="str">
            <v>BSPKI/out-24HN8_V4</v>
          </cell>
          <cell r="G955">
            <v>107242.5</v>
          </cell>
          <cell r="H955">
            <v>73997.33</v>
          </cell>
          <cell r="I955">
            <v>9</v>
          </cell>
          <cell r="J955">
            <v>9</v>
          </cell>
        </row>
        <row r="956">
          <cell r="A956" t="str">
            <v>НС-1707881</v>
          </cell>
          <cell r="B956" t="str">
            <v>(комплектующие) Внешние блоки настенных сплит-систем</v>
          </cell>
          <cell r="C956" t="str">
            <v>Ballu</v>
          </cell>
          <cell r="D956" t="str">
            <v>Блок наружный Ballu Odyssey DC BSOI/out-08HN8 сплит-системы, инверторного типа</v>
          </cell>
          <cell r="E956" t="str">
            <v>4660294898156</v>
          </cell>
          <cell r="F956" t="str">
            <v>BSOI/out-08HN8</v>
          </cell>
          <cell r="G956">
            <v>22492.5</v>
          </cell>
          <cell r="H956">
            <v>14395.2</v>
          </cell>
          <cell r="I956" t="str">
            <v/>
          </cell>
          <cell r="J956">
            <v>0</v>
          </cell>
        </row>
        <row r="957">
          <cell r="A957" t="str">
            <v>НС-1707882</v>
          </cell>
          <cell r="B957" t="str">
            <v>(комплектующие) Внешние блоки настенных сплит-систем</v>
          </cell>
          <cell r="C957" t="str">
            <v>Ballu</v>
          </cell>
          <cell r="D957" t="str">
            <v>Блок наружный Ballu Odyssey DC BSOI/out-10HN8 сплит-системы, инверторного типа</v>
          </cell>
          <cell r="E957" t="str">
            <v>4660294898163</v>
          </cell>
          <cell r="F957" t="str">
            <v>BSOI/out-10HN8</v>
          </cell>
          <cell r="G957">
            <v>24742.5</v>
          </cell>
          <cell r="H957">
            <v>15835.2</v>
          </cell>
          <cell r="I957">
            <v>798</v>
          </cell>
          <cell r="J957">
            <v>798</v>
          </cell>
        </row>
        <row r="958">
          <cell r="A958" t="str">
            <v>НС-1688431</v>
          </cell>
          <cell r="B958" t="str">
            <v>(комплектующие) Внешние блоки настенных сплит-систем</v>
          </cell>
          <cell r="C958" t="str">
            <v>Ballu</v>
          </cell>
          <cell r="D958" t="str">
            <v>Блок наружный Ballu Odyssey DC BSOI/out-12HN8 сплит-системы, инверторного типа</v>
          </cell>
          <cell r="E958" t="str">
            <v>4660294812367</v>
          </cell>
          <cell r="F958" t="str">
            <v>BSOI/out-12HN8</v>
          </cell>
          <cell r="G958">
            <v>30367.5</v>
          </cell>
          <cell r="H958">
            <v>19435.2</v>
          </cell>
          <cell r="I958" t="str">
            <v/>
          </cell>
          <cell r="J958">
            <v>0</v>
          </cell>
        </row>
        <row r="959">
          <cell r="A959" t="str">
            <v>НС-1688432</v>
          </cell>
          <cell r="B959" t="str">
            <v>(комплектующие) Внешние блоки настенных сплит-систем</v>
          </cell>
          <cell r="C959" t="str">
            <v>Ballu</v>
          </cell>
          <cell r="D959" t="str">
            <v>Блок наружный Ballu Odyssey DC BSOI/out-18HN8 сплит-системы, инверторного типа</v>
          </cell>
          <cell r="E959" t="str">
            <v>4660294812350</v>
          </cell>
          <cell r="F959" t="str">
            <v>BSOI/out-18HN8</v>
          </cell>
          <cell r="G959">
            <v>53242.5</v>
          </cell>
          <cell r="H959">
            <v>34075.199999999997</v>
          </cell>
          <cell r="I959" t="str">
            <v/>
          </cell>
          <cell r="J959">
            <v>0</v>
          </cell>
        </row>
        <row r="960">
          <cell r="A960" t="str">
            <v>НС-1688433</v>
          </cell>
          <cell r="B960" t="str">
            <v>(комплектующие) Внешние блоки настенных сплит-систем</v>
          </cell>
          <cell r="C960" t="str">
            <v>Ballu</v>
          </cell>
          <cell r="D960" t="str">
            <v>Блок наружный Ballu Odyssey DC BSOI/out-24HN8 сплит-системы, инверторного типа</v>
          </cell>
          <cell r="E960" t="str">
            <v>4660294812381</v>
          </cell>
          <cell r="F960" t="str">
            <v>BSOI/out-24HN8</v>
          </cell>
          <cell r="G960">
            <v>65242.5</v>
          </cell>
          <cell r="H960">
            <v>41755.199999999997</v>
          </cell>
          <cell r="I960">
            <v>3</v>
          </cell>
          <cell r="J960">
            <v>3</v>
          </cell>
        </row>
        <row r="961">
          <cell r="A961" t="str">
            <v>НС-1762785</v>
          </cell>
          <cell r="B961" t="str">
            <v>(комплектующие) Внешние блоки настенных сплит-систем</v>
          </cell>
          <cell r="C961" t="str">
            <v>Ballu</v>
          </cell>
          <cell r="D961" t="str">
            <v>Блок наружный Ballu Odyssey Pro DC BSOI/out-08HN8/ERP сплит-системы, инверторного типа</v>
          </cell>
          <cell r="E961" t="str">
            <v>4670430163710</v>
          </cell>
          <cell r="F961" t="str">
            <v>BSOI/out-08HN8/ERP</v>
          </cell>
          <cell r="G961">
            <v>23242.5</v>
          </cell>
          <cell r="H961">
            <v>14875.2</v>
          </cell>
          <cell r="I961" t="str">
            <v/>
          </cell>
          <cell r="J961">
            <v>0</v>
          </cell>
        </row>
        <row r="962">
          <cell r="A962" t="str">
            <v>НС-1762786</v>
          </cell>
          <cell r="B962" t="str">
            <v>(комплектующие) Внешние блоки настенных сплит-систем</v>
          </cell>
          <cell r="C962" t="str">
            <v>Ballu</v>
          </cell>
          <cell r="D962" t="str">
            <v>Блок наружный Ballu Odyssey Pro DC BSOI/out-10HN8/ERP сплит-системы, инверторного типа</v>
          </cell>
          <cell r="E962" t="str">
            <v>4670430163758</v>
          </cell>
          <cell r="F962" t="str">
            <v>BSOI/out-10HN8/ERP</v>
          </cell>
          <cell r="G962">
            <v>25492.5</v>
          </cell>
          <cell r="H962">
            <v>16315.2</v>
          </cell>
          <cell r="I962">
            <v>3453</v>
          </cell>
          <cell r="J962">
            <v>3453</v>
          </cell>
        </row>
        <row r="963">
          <cell r="A963" t="str">
            <v>НС-1762787</v>
          </cell>
          <cell r="B963" t="str">
            <v>(комплектующие) Внешние блоки настенных сплит-систем</v>
          </cell>
          <cell r="C963" t="str">
            <v>Ballu</v>
          </cell>
          <cell r="D963" t="str">
            <v>Блок наружный Ballu Odyssey Pro DC BSOI/out-12HN8/ERP сплит-системы, инверторного типа</v>
          </cell>
          <cell r="E963" t="str">
            <v>4670430163765</v>
          </cell>
          <cell r="F963" t="str">
            <v>BSOI/out-12HN8/ERP</v>
          </cell>
          <cell r="G963">
            <v>31117.5</v>
          </cell>
          <cell r="H963">
            <v>19915.2</v>
          </cell>
          <cell r="I963">
            <v>678</v>
          </cell>
          <cell r="J963">
            <v>678</v>
          </cell>
        </row>
        <row r="964">
          <cell r="A964" t="str">
            <v>НС-1762788</v>
          </cell>
          <cell r="B964" t="str">
            <v>(комплектующие) Внешние блоки настенных сплит-систем</v>
          </cell>
          <cell r="C964" t="str">
            <v>Ballu</v>
          </cell>
          <cell r="D964" t="str">
            <v>Блок наружный Ballu Odyssey Pro DC BSOI/out-18HN8/ERP сплит-системы, инверторного типа</v>
          </cell>
          <cell r="E964" t="str">
            <v>4670430163796</v>
          </cell>
          <cell r="F964" t="str">
            <v>BSOI/out-18HN8/ERP</v>
          </cell>
          <cell r="G964">
            <v>53992.5</v>
          </cell>
          <cell r="H964">
            <v>34555.199999999997</v>
          </cell>
          <cell r="I964" t="str">
            <v/>
          </cell>
          <cell r="J964">
            <v>0</v>
          </cell>
        </row>
        <row r="965">
          <cell r="A965" t="str">
            <v>НС-1762789</v>
          </cell>
          <cell r="B965" t="str">
            <v>(комплектующие) Внешние блоки настенных сплит-систем</v>
          </cell>
          <cell r="C965" t="str">
            <v>Ballu</v>
          </cell>
          <cell r="D965" t="str">
            <v>Блок наружный Ballu Odyssey Pro DC BSOI/out-24HN8/ERP сплит-системы, инверторного типа</v>
          </cell>
          <cell r="E965" t="str">
            <v>4670430163727</v>
          </cell>
          <cell r="F965" t="str">
            <v>BSOI/out-24HN8/ERP</v>
          </cell>
          <cell r="G965">
            <v>65992.5</v>
          </cell>
          <cell r="H965">
            <v>42235.199999999997</v>
          </cell>
          <cell r="I965" t="str">
            <v/>
          </cell>
          <cell r="J965">
            <v>0</v>
          </cell>
        </row>
        <row r="966">
          <cell r="A966" t="str">
            <v>НС-1608685</v>
          </cell>
          <cell r="B966" t="str">
            <v>(комплектующие) Внешние блоки настенных сплит-систем</v>
          </cell>
          <cell r="C966" t="str">
            <v>Ballu</v>
          </cell>
          <cell r="D966" t="str">
            <v>Блок наружный Ballu Olympio Legend BSW/out-07HN1_24Y сплит-системы</v>
          </cell>
          <cell r="E966" t="str">
            <v>4660294257946</v>
          </cell>
          <cell r="F966" t="str">
            <v>BSW/out-07HN1_24Y</v>
          </cell>
          <cell r="G966">
            <v>18712.5</v>
          </cell>
          <cell r="H966">
            <v>12537.38</v>
          </cell>
          <cell r="I966">
            <v>389</v>
          </cell>
          <cell r="J966">
            <v>389</v>
          </cell>
        </row>
        <row r="967">
          <cell r="A967" t="str">
            <v>НС-1608686</v>
          </cell>
          <cell r="B967" t="str">
            <v>(комплектующие) Внешние блоки настенных сплит-систем</v>
          </cell>
          <cell r="C967" t="str">
            <v>Ballu</v>
          </cell>
          <cell r="D967" t="str">
            <v>Блок наружный Ballu Olympio Legend BSW/out-09HN1_24Y сплит-системы</v>
          </cell>
          <cell r="E967" t="str">
            <v>4660294258035</v>
          </cell>
          <cell r="F967" t="str">
            <v>BSW/out-09HN1_24Y</v>
          </cell>
          <cell r="G967">
            <v>19957.5</v>
          </cell>
          <cell r="H967">
            <v>13371.53</v>
          </cell>
          <cell r="I967" t="str">
            <v/>
          </cell>
          <cell r="J967">
            <v>0</v>
          </cell>
        </row>
        <row r="968">
          <cell r="A968" t="str">
            <v>НС-1608687</v>
          </cell>
          <cell r="B968" t="str">
            <v>(комплектующие) Внешние блоки настенных сплит-систем</v>
          </cell>
          <cell r="C968" t="str">
            <v>Ballu</v>
          </cell>
          <cell r="D968" t="str">
            <v>Блок наружный Ballu Olympio Legend BSW/out-12HN1_24Y сплит-системы</v>
          </cell>
          <cell r="E968" t="str">
            <v>4660294257892</v>
          </cell>
          <cell r="F968" t="str">
            <v>BSW/out-12HN1_24Y</v>
          </cell>
          <cell r="G968">
            <v>27442.5</v>
          </cell>
          <cell r="H968">
            <v>18386.48</v>
          </cell>
          <cell r="I968">
            <v>194</v>
          </cell>
          <cell r="J968">
            <v>194</v>
          </cell>
        </row>
        <row r="969">
          <cell r="A969" t="str">
            <v>НС-1608688</v>
          </cell>
          <cell r="B969" t="str">
            <v>(комплектующие) Внешние блоки настенных сплит-систем</v>
          </cell>
          <cell r="C969" t="str">
            <v>Ballu</v>
          </cell>
          <cell r="D969" t="str">
            <v>Блок наружный Ballu Olympio Legend BSW/out-18HN1_24Y сплит-системы</v>
          </cell>
          <cell r="E969" t="str">
            <v>4660294258042</v>
          </cell>
          <cell r="F969" t="str">
            <v>BSW/out-18HN1_24Y</v>
          </cell>
          <cell r="G969">
            <v>45180</v>
          </cell>
          <cell r="H969">
            <v>30270.6</v>
          </cell>
          <cell r="I969">
            <v>194</v>
          </cell>
          <cell r="J969">
            <v>194</v>
          </cell>
        </row>
        <row r="970">
          <cell r="A970" t="str">
            <v>НС-1608689</v>
          </cell>
          <cell r="B970" t="str">
            <v>(комплектующие) Внешние блоки настенных сплит-систем</v>
          </cell>
          <cell r="C970" t="str">
            <v>Ballu</v>
          </cell>
          <cell r="D970" t="str">
            <v>Блок наружный Ballu Olympio Legend BSW/out-24HN1_24Y сплит-системы</v>
          </cell>
          <cell r="E970" t="str">
            <v>4660294257847</v>
          </cell>
          <cell r="F970" t="str">
            <v>BSW/out-24HN1_24Y</v>
          </cell>
          <cell r="G970">
            <v>56602.5</v>
          </cell>
          <cell r="H970">
            <v>37923.68</v>
          </cell>
          <cell r="I970" t="str">
            <v/>
          </cell>
          <cell r="J970">
            <v>0</v>
          </cell>
        </row>
        <row r="971">
          <cell r="A971" t="str">
            <v>НС-1608690</v>
          </cell>
          <cell r="B971" t="str">
            <v>(комплектующие) Внешние блоки настенных сплит-систем</v>
          </cell>
          <cell r="C971" t="str">
            <v>Ballu</v>
          </cell>
          <cell r="D971" t="str">
            <v>Блок наружный Ballu Olympio Legend BSW/out-30HN1_24Y сплит-системы</v>
          </cell>
          <cell r="E971" t="str">
            <v>4660294257878</v>
          </cell>
          <cell r="F971" t="str">
            <v>BSW/out-30HN1_24Y</v>
          </cell>
          <cell r="G971">
            <v>63742.5</v>
          </cell>
          <cell r="H971">
            <v>42707.48</v>
          </cell>
          <cell r="I971">
            <v>69</v>
          </cell>
          <cell r="J971">
            <v>69</v>
          </cell>
        </row>
        <row r="972">
          <cell r="A972" t="str">
            <v>НС-1763661</v>
          </cell>
          <cell r="B972" t="str">
            <v>(комплектующие) Внешние блоки настенных сплит-систем</v>
          </cell>
          <cell r="C972" t="str">
            <v>Ballu</v>
          </cell>
          <cell r="D972" t="str">
            <v>Блок наружный Ballu Olympio Pro BSO/out-07HN8_V2 сплит-системы</v>
          </cell>
          <cell r="E972" t="str">
            <v>4670430169323</v>
          </cell>
          <cell r="F972" t="str">
            <v>BSO/out-07HN8_V2</v>
          </cell>
          <cell r="G972">
            <v>18712.5</v>
          </cell>
          <cell r="H972">
            <v>12350.25</v>
          </cell>
          <cell r="I972" t="str">
            <v/>
          </cell>
          <cell r="J972">
            <v>0</v>
          </cell>
        </row>
        <row r="973">
          <cell r="A973" t="str">
            <v>НС-1763662</v>
          </cell>
          <cell r="B973" t="str">
            <v>(комплектующие) Внешние блоки настенных сплит-систем</v>
          </cell>
          <cell r="C973" t="str">
            <v>Ballu</v>
          </cell>
          <cell r="D973" t="str">
            <v>Блок наружный Ballu Olympio Pro BSO/out-09HN8_V2 сплит-системы</v>
          </cell>
          <cell r="E973" t="str">
            <v>4670430169439</v>
          </cell>
          <cell r="F973" t="str">
            <v>BSO/out-09HN8_V2</v>
          </cell>
          <cell r="G973">
            <v>19957.5</v>
          </cell>
          <cell r="H973">
            <v>13171.95</v>
          </cell>
          <cell r="I973" t="str">
            <v/>
          </cell>
          <cell r="J973">
            <v>0</v>
          </cell>
        </row>
        <row r="974">
          <cell r="A974" t="str">
            <v>НС-1763663</v>
          </cell>
          <cell r="B974" t="str">
            <v>(комплектующие) Внешние блоки настенных сплит-систем</v>
          </cell>
          <cell r="C974" t="str">
            <v>Ballu</v>
          </cell>
          <cell r="D974" t="str">
            <v>Блок наружный Ballu Olympio Pro BSO/out-12HN8_V2 сплит-системы</v>
          </cell>
          <cell r="E974" t="str">
            <v>4670430169279</v>
          </cell>
          <cell r="F974" t="str">
            <v>BSO/out-12HN8_V2</v>
          </cell>
          <cell r="G974">
            <v>27442.5</v>
          </cell>
          <cell r="H974">
            <v>18112.05</v>
          </cell>
          <cell r="I974" t="str">
            <v/>
          </cell>
          <cell r="J974">
            <v>0</v>
          </cell>
        </row>
        <row r="975">
          <cell r="A975" t="str">
            <v>НС-1763664</v>
          </cell>
          <cell r="B975" t="str">
            <v>(комплектующие) Внешние блоки настенных сплит-систем</v>
          </cell>
          <cell r="C975" t="str">
            <v>Ballu</v>
          </cell>
          <cell r="D975" t="str">
            <v>Блок наружный Ballu Olympio Pro BSO/out-18HN8_V2 сплит-системы</v>
          </cell>
          <cell r="E975" t="str">
            <v>4670430169286</v>
          </cell>
          <cell r="F975" t="str">
            <v>BSO/out-18HN8_V2</v>
          </cell>
          <cell r="G975">
            <v>45180</v>
          </cell>
          <cell r="H975">
            <v>29818.799999999999</v>
          </cell>
          <cell r="I975" t="str">
            <v/>
          </cell>
          <cell r="J975">
            <v>0</v>
          </cell>
        </row>
        <row r="976">
          <cell r="A976" t="str">
            <v>НС-1763665</v>
          </cell>
          <cell r="B976" t="str">
            <v>(комплектующие) Внешние блоки настенных сплит-систем</v>
          </cell>
          <cell r="C976" t="str">
            <v>Ballu</v>
          </cell>
          <cell r="D976" t="str">
            <v>Блок наружный Ballu Olympio Pro BSO/out-24HN8_V2 сплит-системы</v>
          </cell>
          <cell r="E976" t="str">
            <v>4670430169408</v>
          </cell>
          <cell r="F976" t="str">
            <v>BSO/out-24HN8_V2</v>
          </cell>
          <cell r="G976">
            <v>56602.5</v>
          </cell>
          <cell r="H976">
            <v>37357.65</v>
          </cell>
          <cell r="I976" t="str">
            <v/>
          </cell>
          <cell r="J976">
            <v>0</v>
          </cell>
        </row>
        <row r="977">
          <cell r="A977" t="str">
            <v>НС-1688320</v>
          </cell>
          <cell r="B977" t="str">
            <v>(комплектующие) Внешние блоки настенных сплит-систем</v>
          </cell>
          <cell r="C977" t="str">
            <v>Ballu</v>
          </cell>
          <cell r="D977" t="str">
            <v>Блок наружный Ballu Platinum DC BSEI/out-07HN8_V3 сплит-системы, инверторного типа</v>
          </cell>
          <cell r="E977" t="str">
            <v>4660294811582</v>
          </cell>
          <cell r="F977" t="str">
            <v>BSEI/out-07HN8_V3</v>
          </cell>
          <cell r="G977">
            <v>23242.5</v>
          </cell>
          <cell r="H977">
            <v>0</v>
          </cell>
          <cell r="I977">
            <v>13</v>
          </cell>
          <cell r="J977">
            <v>13</v>
          </cell>
        </row>
        <row r="978">
          <cell r="A978" t="str">
            <v>НС-1688321</v>
          </cell>
          <cell r="B978" t="str">
            <v>(комплектующие) Внешние блоки настенных сплит-систем</v>
          </cell>
          <cell r="C978" t="str">
            <v>Ballu</v>
          </cell>
          <cell r="D978" t="str">
            <v>Блок наружный Ballu Platinum DC BSEI/out-09HN8_V3 сплит-системы, инверторного типа</v>
          </cell>
          <cell r="E978" t="str">
            <v>4660294811643</v>
          </cell>
          <cell r="F978" t="str">
            <v>BSEI/out-09HN8_V3</v>
          </cell>
          <cell r="G978">
            <v>26242.5</v>
          </cell>
          <cell r="H978">
            <v>0</v>
          </cell>
          <cell r="I978">
            <v>9</v>
          </cell>
          <cell r="J978">
            <v>9</v>
          </cell>
        </row>
        <row r="979">
          <cell r="A979" t="str">
            <v>НС-1688323</v>
          </cell>
          <cell r="B979" t="str">
            <v>(комплектующие) Внешние блоки настенных сплит-систем</v>
          </cell>
          <cell r="C979" t="str">
            <v>Ballu</v>
          </cell>
          <cell r="D979" t="str">
            <v>Блок наружный Ballu Platinum DC BSEI/out-12HN8_V3 сплит-системы, инверторного типа</v>
          </cell>
          <cell r="E979" t="str">
            <v>4660294811636</v>
          </cell>
          <cell r="F979" t="str">
            <v>BSEI/out-12HN8_V3</v>
          </cell>
          <cell r="G979">
            <v>30742.5</v>
          </cell>
          <cell r="H979">
            <v>0</v>
          </cell>
          <cell r="I979">
            <v>1</v>
          </cell>
          <cell r="J979">
            <v>1</v>
          </cell>
        </row>
        <row r="980">
          <cell r="A980" t="str">
            <v>НС-1688171</v>
          </cell>
          <cell r="B980" t="str">
            <v>(комплектующие) Внешние блоки настенных сплит-систем</v>
          </cell>
          <cell r="C980" t="str">
            <v>Ballu</v>
          </cell>
          <cell r="D980" t="str">
            <v>Блок наружный Ballu Platinum Evolution DC BSUI/out-09HN8_V4 сплит-системы, инверторного типа</v>
          </cell>
          <cell r="E980" t="str">
            <v>4660294810158</v>
          </cell>
          <cell r="F980" t="str">
            <v>BSUI/out-09HN8_V4</v>
          </cell>
          <cell r="G980">
            <v>34492.5</v>
          </cell>
          <cell r="H980">
            <v>23799.83</v>
          </cell>
          <cell r="I980">
            <v>553</v>
          </cell>
          <cell r="J980">
            <v>553</v>
          </cell>
        </row>
        <row r="981">
          <cell r="A981" t="str">
            <v>НС-1688172</v>
          </cell>
          <cell r="B981" t="str">
            <v>(комплектующие) Внешние блоки настенных сплит-систем</v>
          </cell>
          <cell r="C981" t="str">
            <v>Ballu</v>
          </cell>
          <cell r="D981" t="str">
            <v>Блок наружный Ballu Platinum Evolution DC BSUI/out-12HN8_V4 сплит-системы, инверторного типа</v>
          </cell>
          <cell r="E981" t="str">
            <v>4660294810301</v>
          </cell>
          <cell r="F981" t="str">
            <v>BSUI/out-12HN8_V4</v>
          </cell>
          <cell r="G981">
            <v>38617.5</v>
          </cell>
          <cell r="H981">
            <v>26646.080000000002</v>
          </cell>
          <cell r="I981">
            <v>24</v>
          </cell>
          <cell r="J981">
            <v>24</v>
          </cell>
        </row>
        <row r="982">
          <cell r="A982" t="str">
            <v>НС-1688173</v>
          </cell>
          <cell r="B982" t="str">
            <v>(комплектующие) Внешние блоки настенных сплит-систем</v>
          </cell>
          <cell r="C982" t="str">
            <v>Ballu</v>
          </cell>
          <cell r="D982" t="str">
            <v>Блок наружный Ballu Platinum Evolution DC BSUI/out-18HN8_V4 сплит-системы, инверторного типа</v>
          </cell>
          <cell r="E982" t="str">
            <v>4660294810073</v>
          </cell>
          <cell r="F982" t="str">
            <v>BSUI/out-18HN8_V4</v>
          </cell>
          <cell r="G982">
            <v>64492.5</v>
          </cell>
          <cell r="H982">
            <v>44499.83</v>
          </cell>
          <cell r="I982">
            <v>1</v>
          </cell>
          <cell r="J982">
            <v>1</v>
          </cell>
        </row>
        <row r="983">
          <cell r="A983" t="str">
            <v>НС-1688174</v>
          </cell>
          <cell r="B983" t="str">
            <v>(комплектующие) Внешние блоки настенных сплит-систем</v>
          </cell>
          <cell r="C983" t="str">
            <v>Ballu</v>
          </cell>
          <cell r="D983" t="str">
            <v>Блок наружный Ballu Platinum Evolution DC BSUI/out-24HN8_V4 сплит-системы, инверторного типа</v>
          </cell>
          <cell r="E983" t="str">
            <v>4660294810080</v>
          </cell>
          <cell r="F983" t="str">
            <v>BSUI/out-24HN8_V4</v>
          </cell>
          <cell r="G983">
            <v>80992.5</v>
          </cell>
          <cell r="H983">
            <v>55884.83</v>
          </cell>
          <cell r="I983">
            <v>81</v>
          </cell>
          <cell r="J983">
            <v>81</v>
          </cell>
        </row>
        <row r="984">
          <cell r="A984" t="str">
            <v>НС-1763672</v>
          </cell>
          <cell r="B984" t="str">
            <v>(комплектующие) Внешние блоки настенных сплит-систем</v>
          </cell>
          <cell r="C984" t="str">
            <v>Ballu</v>
          </cell>
          <cell r="D984" t="str">
            <v>Блок наружный Ballu Tessey BST/out-07HN1 сплит-системы</v>
          </cell>
          <cell r="E984" t="str">
            <v>4670430169361</v>
          </cell>
          <cell r="F984" t="str">
            <v>BST/out-07HN1</v>
          </cell>
          <cell r="G984">
            <v>18712.5</v>
          </cell>
          <cell r="H984">
            <v>12537.38</v>
          </cell>
          <cell r="I984" t="str">
            <v/>
          </cell>
          <cell r="J984">
            <v>0</v>
          </cell>
        </row>
        <row r="985">
          <cell r="A985" t="str">
            <v>НС-1763673</v>
          </cell>
          <cell r="B985" t="str">
            <v>(комплектующие) Внешние блоки настенных сплит-систем</v>
          </cell>
          <cell r="C985" t="str">
            <v>Ballu</v>
          </cell>
          <cell r="D985" t="str">
            <v>Блок наружный Ballu Tessey BST/out-09HN1 сплит-системы</v>
          </cell>
          <cell r="E985" t="str">
            <v>4670430169187</v>
          </cell>
          <cell r="F985" t="str">
            <v>BST/out-09HN1</v>
          </cell>
          <cell r="G985">
            <v>19957.5</v>
          </cell>
          <cell r="H985">
            <v>13371.53</v>
          </cell>
          <cell r="I985" t="str">
            <v/>
          </cell>
          <cell r="J985">
            <v>0</v>
          </cell>
        </row>
        <row r="986">
          <cell r="A986" t="str">
            <v>НС-1763674</v>
          </cell>
          <cell r="B986" t="str">
            <v>(комплектующие) Внешние блоки настенных сплит-систем</v>
          </cell>
          <cell r="C986" t="str">
            <v>Ballu</v>
          </cell>
          <cell r="D986" t="str">
            <v>Блок наружный Ballu Tessey BST/out-12HN1 сплит-системы</v>
          </cell>
          <cell r="E986" t="str">
            <v>4670430169293</v>
          </cell>
          <cell r="F986" t="str">
            <v>BST/out-12HN1</v>
          </cell>
          <cell r="G986">
            <v>27442.5</v>
          </cell>
          <cell r="H986">
            <v>18386.48</v>
          </cell>
          <cell r="I986" t="str">
            <v/>
          </cell>
          <cell r="J986">
            <v>0</v>
          </cell>
        </row>
        <row r="987">
          <cell r="A987" t="str">
            <v>НС-1763675</v>
          </cell>
          <cell r="B987" t="str">
            <v>(комплектующие) Внешние блоки настенных сплит-систем</v>
          </cell>
          <cell r="C987" t="str">
            <v>Ballu</v>
          </cell>
          <cell r="D987" t="str">
            <v>Блок наружный Ballu Tessey BST/out-18HN1 сплит-системы</v>
          </cell>
          <cell r="E987" t="str">
            <v>4670430169200</v>
          </cell>
          <cell r="F987" t="str">
            <v>BST/out-18HN1</v>
          </cell>
          <cell r="G987">
            <v>45180</v>
          </cell>
          <cell r="H987">
            <v>30270.6</v>
          </cell>
          <cell r="I987" t="str">
            <v/>
          </cell>
          <cell r="J987">
            <v>0</v>
          </cell>
        </row>
        <row r="988">
          <cell r="A988" t="str">
            <v>НС-1763676</v>
          </cell>
          <cell r="B988" t="str">
            <v>(комплектующие) Внешние блоки настенных сплит-систем</v>
          </cell>
          <cell r="C988" t="str">
            <v>Ballu</v>
          </cell>
          <cell r="D988" t="str">
            <v>Блок наружный Ballu Tessey BST/out-24HN1 сплит-системы</v>
          </cell>
          <cell r="E988" t="str">
            <v>4670430169248</v>
          </cell>
          <cell r="F988" t="str">
            <v>BST/out-24HN1</v>
          </cell>
          <cell r="G988">
            <v>56602.5</v>
          </cell>
          <cell r="H988">
            <v>37923.68</v>
          </cell>
          <cell r="I988" t="str">
            <v/>
          </cell>
          <cell r="J988">
            <v>0</v>
          </cell>
        </row>
        <row r="989">
          <cell r="A989" t="str">
            <v>НС-1765586</v>
          </cell>
          <cell r="B989" t="str">
            <v>(комплектующие) Внешние блоки настенных сплит-систем</v>
          </cell>
          <cell r="C989" t="str">
            <v>Ballu</v>
          </cell>
          <cell r="D989" t="str">
            <v>Блок наружный Ballu Tessey BST/out-30HN1 сплит-системы</v>
          </cell>
          <cell r="E989" t="str">
            <v>4670430176888</v>
          </cell>
          <cell r="F989" t="str">
            <v>BST/out-30HN1</v>
          </cell>
          <cell r="G989">
            <v>63742.5</v>
          </cell>
          <cell r="H989">
            <v>42707.48</v>
          </cell>
          <cell r="I989" t="str">
            <v/>
          </cell>
          <cell r="J989">
            <v>0</v>
          </cell>
        </row>
        <row r="990">
          <cell r="A990" t="str">
            <v>НС-1763651</v>
          </cell>
          <cell r="B990" t="str">
            <v>(комплектующие) Внешние блоки настенных сплит-систем</v>
          </cell>
          <cell r="C990" t="str">
            <v>Ballu</v>
          </cell>
          <cell r="D990" t="str">
            <v>Блок наружный Ballu Tessey DC BSTI/out-07HN8 сплит-системы, инверторного типа</v>
          </cell>
          <cell r="E990" t="str">
            <v>4670430169378</v>
          </cell>
          <cell r="F990" t="str">
            <v>BSTI/out-07HN8</v>
          </cell>
          <cell r="G990">
            <v>22492.5</v>
          </cell>
          <cell r="H990">
            <v>15069.98</v>
          </cell>
          <cell r="I990">
            <v>105</v>
          </cell>
          <cell r="J990">
            <v>105</v>
          </cell>
        </row>
        <row r="991">
          <cell r="A991" t="str">
            <v>НС-1763652</v>
          </cell>
          <cell r="B991" t="str">
            <v>(комплектующие) Внешние блоки настенных сплит-систем</v>
          </cell>
          <cell r="C991" t="str">
            <v>Ballu</v>
          </cell>
          <cell r="D991" t="str">
            <v>Блок наружный Ballu Tessey DC BSTI/out-09HN8 сплит-системы, инверторного типа</v>
          </cell>
          <cell r="E991" t="str">
            <v>4670430169224</v>
          </cell>
          <cell r="F991" t="str">
            <v>BSTI/out-09HN8</v>
          </cell>
          <cell r="G991">
            <v>24742.5</v>
          </cell>
          <cell r="H991">
            <v>16577.48</v>
          </cell>
          <cell r="I991">
            <v>67</v>
          </cell>
          <cell r="J991">
            <v>67</v>
          </cell>
        </row>
        <row r="992">
          <cell r="A992" t="str">
            <v>НС-1763653</v>
          </cell>
          <cell r="B992" t="str">
            <v>(комплектующие) Внешние блоки настенных сплит-систем</v>
          </cell>
          <cell r="C992" t="str">
            <v>Ballu</v>
          </cell>
          <cell r="D992" t="str">
            <v>Блок наружный Ballu Tessey DC BSTI/out-12HN8 сплит-системы, инверторного типа</v>
          </cell>
          <cell r="E992" t="str">
            <v>4670430169194</v>
          </cell>
          <cell r="F992" t="str">
            <v>BSTI/out-12HN8</v>
          </cell>
          <cell r="G992">
            <v>30367.5</v>
          </cell>
          <cell r="H992">
            <v>20346.23</v>
          </cell>
          <cell r="I992">
            <v>148</v>
          </cell>
          <cell r="J992">
            <v>148</v>
          </cell>
        </row>
        <row r="993">
          <cell r="A993" t="str">
            <v>НС-1763654</v>
          </cell>
          <cell r="B993" t="str">
            <v>(комплектующие) Внешние блоки настенных сплит-систем</v>
          </cell>
          <cell r="C993" t="str">
            <v>Ballu</v>
          </cell>
          <cell r="D993" t="str">
            <v>Блок наружный Ballu Tessey DC BSTI/out-18HN8 сплит-системы, инверторного типа</v>
          </cell>
          <cell r="E993" t="str">
            <v>4670430169392</v>
          </cell>
          <cell r="F993" t="str">
            <v>BSTI/out-18HN8</v>
          </cell>
          <cell r="G993">
            <v>53242.5</v>
          </cell>
          <cell r="H993">
            <v>35672.480000000003</v>
          </cell>
          <cell r="I993">
            <v>44</v>
          </cell>
          <cell r="J993">
            <v>44</v>
          </cell>
        </row>
        <row r="994">
          <cell r="A994" t="str">
            <v>НС-1763655</v>
          </cell>
          <cell r="B994" t="str">
            <v>(комплектующие) Внешние блоки настенных сплит-систем</v>
          </cell>
          <cell r="C994" t="str">
            <v>Ballu</v>
          </cell>
          <cell r="D994" t="str">
            <v>Блок наружный Ballu Tessey DC BSTI/out-24HN8 сплит-системы, инверторного типа</v>
          </cell>
          <cell r="E994" t="str">
            <v>4670430169231</v>
          </cell>
          <cell r="F994" t="str">
            <v>BSTI/out-24HN8</v>
          </cell>
          <cell r="G994">
            <v>65242.5</v>
          </cell>
          <cell r="H994">
            <v>43712.480000000003</v>
          </cell>
          <cell r="I994">
            <v>5</v>
          </cell>
          <cell r="J994">
            <v>5</v>
          </cell>
        </row>
        <row r="995">
          <cell r="A995" t="str">
            <v>НС-1683132</v>
          </cell>
          <cell r="B995" t="str">
            <v>(комплектующие) Внешние блоки настенных сплит-систем</v>
          </cell>
          <cell r="C995" t="str">
            <v>Electrolux</v>
          </cell>
          <cell r="D995" t="str">
            <v>Блок наружный Electrolux Crystal Air Super DC EACS/I-10HFA/N8_V2/out инверторной сплит-системы</v>
          </cell>
          <cell r="E995" t="str">
            <v>7381032427380</v>
          </cell>
          <cell r="F995" t="str">
            <v>EACS/I-10HFA/N8_V2/out</v>
          </cell>
          <cell r="G995">
            <v>53242.5</v>
          </cell>
          <cell r="H995">
            <v>35672.480000000003</v>
          </cell>
          <cell r="I995">
            <v>525</v>
          </cell>
          <cell r="J995">
            <v>525</v>
          </cell>
        </row>
        <row r="996">
          <cell r="A996" t="str">
            <v>НС-1683135</v>
          </cell>
          <cell r="B996" t="str">
            <v>(комплектующие) Внешние блоки настенных сплит-систем</v>
          </cell>
          <cell r="C996" t="str">
            <v>Electrolux</v>
          </cell>
          <cell r="D996" t="str">
            <v>Блок наружный Electrolux Crystal Air Super DC EACS/I-13HFA/N8_V2/out инверторной сплит-системы</v>
          </cell>
          <cell r="E996" t="str">
            <v>7381032427397</v>
          </cell>
          <cell r="F996" t="str">
            <v>EACS/I-13HFA/N8_V2/out</v>
          </cell>
          <cell r="G996">
            <v>58492.5</v>
          </cell>
          <cell r="H996">
            <v>39189.980000000003</v>
          </cell>
          <cell r="I996">
            <v>181</v>
          </cell>
          <cell r="J996">
            <v>181</v>
          </cell>
        </row>
        <row r="997">
          <cell r="A997" t="str">
            <v>НС-1599046</v>
          </cell>
          <cell r="B997" t="str">
            <v>(комплектующие) Внешние блоки настенных сплит-систем</v>
          </cell>
          <cell r="C997" t="str">
            <v>Electrolux</v>
          </cell>
          <cell r="D997" t="str">
            <v>Блок наружный Electrolux Enterprise Super DC EACS/I-09HEN-BLACK/N8_24Y/out инвертор. сплит-системы</v>
          </cell>
          <cell r="E997" t="str">
            <v>7381032404541</v>
          </cell>
          <cell r="F997" t="str">
            <v>EACS/I-09HEN-BLACK/N8_24Y/out</v>
          </cell>
          <cell r="G997">
            <v>60742.5</v>
          </cell>
          <cell r="H997">
            <v>40697.480000000003</v>
          </cell>
          <cell r="I997">
            <v>248</v>
          </cell>
          <cell r="J997">
            <v>248</v>
          </cell>
        </row>
        <row r="998">
          <cell r="A998" t="str">
            <v>НС-1599048</v>
          </cell>
          <cell r="B998" t="str">
            <v>(комплектующие) Внешние блоки настенных сплит-систем</v>
          </cell>
          <cell r="C998" t="str">
            <v>Electrolux</v>
          </cell>
          <cell r="D998" t="str">
            <v>Блок наружный Electrolux Enterprise Super DC EACS/I-09HEN-WHITE/N8_24Y/out инвертор. сплит-системы</v>
          </cell>
          <cell r="E998" t="str">
            <v>7381032404565</v>
          </cell>
          <cell r="F998" t="str">
            <v>EACS/I-09HEN-WHITE/N8_24Y/out</v>
          </cell>
          <cell r="G998">
            <v>59242.5</v>
          </cell>
          <cell r="H998">
            <v>39692.480000000003</v>
          </cell>
          <cell r="I998">
            <v>4</v>
          </cell>
          <cell r="J998">
            <v>4</v>
          </cell>
        </row>
        <row r="999">
          <cell r="A999" t="str">
            <v>НС-1599042</v>
          </cell>
          <cell r="B999" t="str">
            <v>(комплектующие) Внешние блоки настенных сплит-систем</v>
          </cell>
          <cell r="C999" t="str">
            <v>Electrolux</v>
          </cell>
          <cell r="D999" t="str">
            <v>Блок наружный Electrolux Enterprise Super DC EACS/I-12HEN-BLACK/N8_24Y/out инвертор. сплит-системы</v>
          </cell>
          <cell r="E999" t="str">
            <v>7381032404503</v>
          </cell>
          <cell r="F999" t="str">
            <v>EACS/I-12HEN-BLACK/N8_24Y/out</v>
          </cell>
          <cell r="G999">
            <v>67492.5</v>
          </cell>
          <cell r="H999">
            <v>45219.98</v>
          </cell>
          <cell r="I999">
            <v>109</v>
          </cell>
          <cell r="J999">
            <v>109</v>
          </cell>
        </row>
        <row r="1000">
          <cell r="A1000" t="str">
            <v>НС-1599043</v>
          </cell>
          <cell r="B1000" t="str">
            <v>(комплектующие) Внешние блоки настенных сплит-систем</v>
          </cell>
          <cell r="C1000" t="str">
            <v>Electrolux</v>
          </cell>
          <cell r="D1000" t="str">
            <v>Блок наружный Electrolux Enterprise Super DC EACS/I-12HEN-WHITE/N8_24Y/out инвертор. сплит-системы</v>
          </cell>
          <cell r="E1000" t="str">
            <v>7381032404510</v>
          </cell>
          <cell r="F1000" t="str">
            <v>EACS/I-12HEN-WHITE/N8_24Y/out</v>
          </cell>
          <cell r="G1000">
            <v>65992.5</v>
          </cell>
          <cell r="H1000">
            <v>44214.98</v>
          </cell>
          <cell r="I1000" t="str">
            <v/>
          </cell>
          <cell r="J1000">
            <v>0</v>
          </cell>
        </row>
        <row r="1001">
          <cell r="A1001" t="str">
            <v>НС-1599044</v>
          </cell>
          <cell r="B1001" t="str">
            <v>(комплектующие) Внешние блоки настенных сплит-систем</v>
          </cell>
          <cell r="C1001" t="str">
            <v>Electrolux</v>
          </cell>
          <cell r="D1001" t="str">
            <v>Блок наружный Electrolux Enterprise Super DC EACS/I-18HEN-BLACK/N8_24Y/out инвертор. сплит-системы</v>
          </cell>
          <cell r="E1001" t="str">
            <v>7381032404527</v>
          </cell>
          <cell r="F1001" t="str">
            <v>EACS/I-18HEN-BLACK/N8_24Y/out</v>
          </cell>
          <cell r="G1001">
            <v>84742.5</v>
          </cell>
          <cell r="H1001">
            <v>56777.48</v>
          </cell>
          <cell r="I1001" t="str">
            <v/>
          </cell>
          <cell r="J1001">
            <v>0</v>
          </cell>
        </row>
        <row r="1002">
          <cell r="A1002" t="str">
            <v>НС-1599045</v>
          </cell>
          <cell r="B1002" t="str">
            <v>(комплектующие) Внешние блоки настенных сплит-систем</v>
          </cell>
          <cell r="C1002" t="str">
            <v>Electrolux</v>
          </cell>
          <cell r="D1002" t="str">
            <v>Блок наружный Electrolux Enterprise Super DC EACS/I-18HEN-WHITE/N8_24Y/out инвертор. сплит-системы</v>
          </cell>
          <cell r="E1002" t="str">
            <v>7381032404534</v>
          </cell>
          <cell r="F1002" t="str">
            <v>EACS/I-18HEN-WHITE/N8_24Y/out</v>
          </cell>
          <cell r="G1002">
            <v>83242.5</v>
          </cell>
          <cell r="H1002">
            <v>55772.480000000003</v>
          </cell>
          <cell r="I1002">
            <v>2</v>
          </cell>
          <cell r="J1002">
            <v>2</v>
          </cell>
        </row>
        <row r="1003">
          <cell r="A1003" t="str">
            <v>НС-1599047</v>
          </cell>
          <cell r="B1003" t="str">
            <v>(комплектующие) Внешние блоки настенных сплит-систем</v>
          </cell>
          <cell r="C1003" t="str">
            <v>Electrolux</v>
          </cell>
          <cell r="D1003" t="str">
            <v>Блок наружный Electrolux Enterprise Super DC EACS/I-24HEN-BLACK/N8_24Y/out инвертор. сплит-системы</v>
          </cell>
          <cell r="E1003" t="str">
            <v>7381032404558</v>
          </cell>
          <cell r="F1003" t="str">
            <v>EACS/I-24HEN-BLACK/N8_24Y/out</v>
          </cell>
          <cell r="G1003">
            <v>104992.5</v>
          </cell>
          <cell r="H1003">
            <v>70344.98</v>
          </cell>
          <cell r="I1003">
            <v>1</v>
          </cell>
          <cell r="J1003">
            <v>1</v>
          </cell>
        </row>
        <row r="1004">
          <cell r="A1004" t="str">
            <v>НС-1599049</v>
          </cell>
          <cell r="B1004" t="str">
            <v>(комплектующие) Внешние блоки настенных сплит-систем</v>
          </cell>
          <cell r="C1004" t="str">
            <v>Electrolux</v>
          </cell>
          <cell r="D1004" t="str">
            <v>Блок наружный Electrolux Enterprise Super DC EACS/I-24HEN-WHITE/N8_24Y/out инвертор. сплит-системы</v>
          </cell>
          <cell r="E1004" t="str">
            <v>7381032404572</v>
          </cell>
          <cell r="F1004" t="str">
            <v>EACS/I-24HEN-WHITE/N8_24Y/out</v>
          </cell>
          <cell r="G1004">
            <v>103492.5</v>
          </cell>
          <cell r="H1004">
            <v>69339.98</v>
          </cell>
          <cell r="I1004">
            <v>2</v>
          </cell>
          <cell r="J1004">
            <v>2</v>
          </cell>
        </row>
        <row r="1005">
          <cell r="A1005" t="str">
            <v>НС-1688444</v>
          </cell>
          <cell r="B1005" t="str">
            <v>(комплектующие) Внешние блоки настенных сплит-систем</v>
          </cell>
          <cell r="C1005" t="str">
            <v>Electrolux</v>
          </cell>
          <cell r="D1005" t="str">
            <v>Блок наружный Electrolux Fusion Wave EACS-07HFW/N3/out сплит-системы</v>
          </cell>
          <cell r="E1005" t="str">
            <v>7381032428202</v>
          </cell>
          <cell r="F1005" t="str">
            <v>EACS-07HFW/N3/out</v>
          </cell>
          <cell r="G1005">
            <v>23992.5</v>
          </cell>
          <cell r="H1005">
            <v>14875.35</v>
          </cell>
          <cell r="I1005">
            <v>215</v>
          </cell>
          <cell r="J1005">
            <v>215</v>
          </cell>
        </row>
        <row r="1006">
          <cell r="A1006" t="str">
            <v>НС-1688445</v>
          </cell>
          <cell r="B1006" t="str">
            <v>(комплектующие) Внешние блоки настенных сплит-систем</v>
          </cell>
          <cell r="C1006" t="str">
            <v>Electrolux</v>
          </cell>
          <cell r="D1006" t="str">
            <v>Блок наружный Electrolux Fusion Wave EACS-09HFW/N3/out сплит-системы</v>
          </cell>
          <cell r="E1006" t="str">
            <v>7381032428219</v>
          </cell>
          <cell r="F1006" t="str">
            <v>EACS-09HFW/N3/out</v>
          </cell>
          <cell r="G1006">
            <v>26992.5</v>
          </cell>
          <cell r="H1006">
            <v>16735.349999999999</v>
          </cell>
          <cell r="I1006">
            <v>1468</v>
          </cell>
          <cell r="J1006">
            <v>1468</v>
          </cell>
        </row>
        <row r="1007">
          <cell r="A1007" t="str">
            <v>НС-1688446</v>
          </cell>
          <cell r="B1007" t="str">
            <v>(комплектующие) Внешние блоки настенных сплит-систем</v>
          </cell>
          <cell r="C1007" t="str">
            <v>Electrolux</v>
          </cell>
          <cell r="D1007" t="str">
            <v>Блок наружный Electrolux Fusion Wave EACS-12HFW/N3/out сплит-системы</v>
          </cell>
          <cell r="E1007" t="str">
            <v>7381032428226</v>
          </cell>
          <cell r="F1007" t="str">
            <v>EACS-12HFW/N3/out</v>
          </cell>
          <cell r="G1007">
            <v>36442.5</v>
          </cell>
          <cell r="H1007">
            <v>22594.35</v>
          </cell>
          <cell r="I1007">
            <v>357</v>
          </cell>
          <cell r="J1007">
            <v>357</v>
          </cell>
        </row>
        <row r="1008">
          <cell r="A1008" t="str">
            <v>НС-1688447</v>
          </cell>
          <cell r="B1008" t="str">
            <v>(комплектующие) Внешние блоки настенных сплит-систем</v>
          </cell>
          <cell r="C1008" t="str">
            <v>Electrolux</v>
          </cell>
          <cell r="D1008" t="str">
            <v>Блок наружный Electrolux Fusion Wave EACS-18HFW/N3/out сплит-системы</v>
          </cell>
          <cell r="E1008" t="str">
            <v>7381032428233</v>
          </cell>
          <cell r="F1008" t="str">
            <v>EACS-18HFW/N3/out</v>
          </cell>
          <cell r="G1008">
            <v>57742.5</v>
          </cell>
          <cell r="H1008">
            <v>35800.35</v>
          </cell>
          <cell r="I1008">
            <v>207</v>
          </cell>
          <cell r="J1008">
            <v>207</v>
          </cell>
        </row>
        <row r="1009">
          <cell r="A1009" t="str">
            <v>НС-1688448</v>
          </cell>
          <cell r="B1009" t="str">
            <v>(комплектующие) Внешние блоки настенных сплит-систем</v>
          </cell>
          <cell r="C1009" t="str">
            <v>Electrolux</v>
          </cell>
          <cell r="D1009" t="str">
            <v>Блок наружный Electrolux Fusion Wave EACS-24HFW/N3/out сплит-системы</v>
          </cell>
          <cell r="E1009" t="str">
            <v>7381032428240</v>
          </cell>
          <cell r="F1009" t="str">
            <v>EACS-24HFW/N3/out</v>
          </cell>
          <cell r="G1009">
            <v>71242.5</v>
          </cell>
          <cell r="H1009">
            <v>44170.35</v>
          </cell>
          <cell r="I1009">
            <v>121</v>
          </cell>
          <cell r="J1009">
            <v>121</v>
          </cell>
        </row>
        <row r="1010">
          <cell r="A1010" t="str">
            <v>НС-1688333</v>
          </cell>
          <cell r="B1010" t="str">
            <v>(комплектующие) Внешние блоки настенных сплит-систем</v>
          </cell>
          <cell r="C1010" t="str">
            <v>Electrolux</v>
          </cell>
          <cell r="D1010" t="str">
            <v>Блок наружный Electrolux Fusion Wave Super DC EACS/I-07HFW/N8/out сплит-системы, инверторного типа</v>
          </cell>
          <cell r="E1010" t="str">
            <v>7381032428059</v>
          </cell>
          <cell r="F1010" t="str">
            <v>EACS/I-07HFW/N8/out</v>
          </cell>
          <cell r="G1010">
            <v>37492.5</v>
          </cell>
          <cell r="H1010">
            <v>24370.13</v>
          </cell>
          <cell r="I1010">
            <v>421</v>
          </cell>
          <cell r="J1010">
            <v>421</v>
          </cell>
        </row>
        <row r="1011">
          <cell r="A1011" t="str">
            <v>НС-1688334</v>
          </cell>
          <cell r="B1011" t="str">
            <v>(комплектующие) Внешние блоки настенных сплит-систем</v>
          </cell>
          <cell r="C1011" t="str">
            <v>Electrolux</v>
          </cell>
          <cell r="D1011" t="str">
            <v>Блок наружный Electrolux Fusion Wave Super DC EACS/I-09HFW/N8/out сплит-системы, инверторного типа</v>
          </cell>
          <cell r="E1011" t="str">
            <v>7381032428066</v>
          </cell>
          <cell r="F1011" t="str">
            <v>EACS/I-09HFW/N8/out</v>
          </cell>
          <cell r="G1011">
            <v>39742.5</v>
          </cell>
          <cell r="H1011">
            <v>25832.63</v>
          </cell>
          <cell r="I1011">
            <v>861</v>
          </cell>
          <cell r="J1011">
            <v>861</v>
          </cell>
        </row>
        <row r="1012">
          <cell r="A1012" t="str">
            <v>НС-1688335</v>
          </cell>
          <cell r="B1012" t="str">
            <v>(комплектующие) Внешние блоки настенных сплит-систем</v>
          </cell>
          <cell r="C1012" t="str">
            <v>Electrolux</v>
          </cell>
          <cell r="D1012" t="str">
            <v>Блок наружный Electrolux Fusion Wave Super DC EACS/I-12HFW/N8/out сплит-системы, инверторного типа</v>
          </cell>
          <cell r="E1012" t="str">
            <v>7381032428073</v>
          </cell>
          <cell r="F1012" t="str">
            <v>EACS/I-12HFW/N8/out</v>
          </cell>
          <cell r="G1012">
            <v>45442.5</v>
          </cell>
          <cell r="H1012">
            <v>29537.63</v>
          </cell>
          <cell r="I1012">
            <v>376</v>
          </cell>
          <cell r="J1012">
            <v>376</v>
          </cell>
        </row>
        <row r="1013">
          <cell r="A1013" t="str">
            <v>НС-1688336</v>
          </cell>
          <cell r="B1013" t="str">
            <v>(комплектующие) Внешние блоки настенных сплит-систем</v>
          </cell>
          <cell r="C1013" t="str">
            <v>Electrolux</v>
          </cell>
          <cell r="D1013" t="str">
            <v>Блок наружный Electrolux Fusion Wave Super DC EACS/I-18HFW/N8/out сплит-системы, инверторного типа</v>
          </cell>
          <cell r="E1013" t="str">
            <v>7381032428080</v>
          </cell>
          <cell r="F1013" t="str">
            <v>EACS/I-18HFW/N8/out</v>
          </cell>
          <cell r="G1013">
            <v>71992.5</v>
          </cell>
          <cell r="H1013">
            <v>46795.13</v>
          </cell>
          <cell r="I1013">
            <v>137</v>
          </cell>
          <cell r="J1013">
            <v>137</v>
          </cell>
        </row>
        <row r="1014">
          <cell r="A1014" t="str">
            <v>НС-1688337</v>
          </cell>
          <cell r="B1014" t="str">
            <v>(комплектующие) Внешние блоки настенных сплит-систем</v>
          </cell>
          <cell r="C1014" t="str">
            <v>Electrolux</v>
          </cell>
          <cell r="D1014" t="str">
            <v>Блок наружный Electrolux Fusion Wave Super DC EACS/I-24HFW/N8/out сплит-системы, инверторного типа</v>
          </cell>
          <cell r="E1014" t="str">
            <v>7381032428097</v>
          </cell>
          <cell r="F1014" t="str">
            <v>EACS/I-24HFW/N8/out</v>
          </cell>
          <cell r="G1014">
            <v>89242.5</v>
          </cell>
          <cell r="H1014">
            <v>58007.63</v>
          </cell>
          <cell r="I1014">
            <v>43</v>
          </cell>
          <cell r="J1014">
            <v>43</v>
          </cell>
        </row>
        <row r="1015">
          <cell r="A1015" t="str">
            <v>НС-1598843</v>
          </cell>
          <cell r="B1015" t="str">
            <v>(комплектующие) Внешние блоки настенных сплит-систем</v>
          </cell>
          <cell r="C1015" t="str">
            <v>Electrolux</v>
          </cell>
          <cell r="D1015" t="str">
            <v>Блок наружный Electrolux Loft EACS-07HAL/N8/out сплит-системы</v>
          </cell>
          <cell r="E1015" t="str">
            <v>7381032404206</v>
          </cell>
          <cell r="F1015" t="str">
            <v>EACS-07HAL/N8/out</v>
          </cell>
          <cell r="G1015">
            <v>20992.5</v>
          </cell>
          <cell r="H1015">
            <v>14064.98</v>
          </cell>
          <cell r="I1015">
            <v>815</v>
          </cell>
          <cell r="J1015">
            <v>815</v>
          </cell>
        </row>
        <row r="1016">
          <cell r="A1016" t="str">
            <v>НС-1598844</v>
          </cell>
          <cell r="B1016" t="str">
            <v>(комплектующие) Внешние блоки настенных сплит-систем</v>
          </cell>
          <cell r="C1016" t="str">
            <v>Electrolux</v>
          </cell>
          <cell r="D1016" t="str">
            <v>Блок наружный Electrolux Loft EACS-09HAL/N8/out сплит-системы</v>
          </cell>
          <cell r="E1016" t="str">
            <v>7381032404213</v>
          </cell>
          <cell r="F1016" t="str">
            <v>EACS-09HAL/N8/out</v>
          </cell>
          <cell r="G1016">
            <v>23242.5</v>
          </cell>
          <cell r="H1016">
            <v>15572.48</v>
          </cell>
          <cell r="I1016">
            <v>363</v>
          </cell>
          <cell r="J1016">
            <v>363</v>
          </cell>
        </row>
        <row r="1017">
          <cell r="A1017" t="str">
            <v>НС-1598845</v>
          </cell>
          <cell r="B1017" t="str">
            <v>(комплектующие) Внешние блоки настенных сплит-систем</v>
          </cell>
          <cell r="C1017" t="str">
            <v>Electrolux</v>
          </cell>
          <cell r="D1017" t="str">
            <v>Блок наружный Electrolux Loft EACS-12HAL/N8/out сплит-системы</v>
          </cell>
          <cell r="E1017" t="str">
            <v>7381032404220</v>
          </cell>
          <cell r="F1017" t="str">
            <v>EACS-12HAL/N8/out</v>
          </cell>
          <cell r="G1017">
            <v>30742.5</v>
          </cell>
          <cell r="H1017">
            <v>20597.48</v>
          </cell>
          <cell r="I1017">
            <v>104</v>
          </cell>
          <cell r="J1017">
            <v>104</v>
          </cell>
        </row>
        <row r="1018">
          <cell r="A1018" t="str">
            <v>НС-1598846</v>
          </cell>
          <cell r="B1018" t="str">
            <v>(комплектующие) Внешние блоки настенных сплит-систем</v>
          </cell>
          <cell r="C1018" t="str">
            <v>Electrolux</v>
          </cell>
          <cell r="D1018" t="str">
            <v>Блок наружный Electrolux Loft EACS-18HAL/N8/out сплит-системы</v>
          </cell>
          <cell r="E1018" t="str">
            <v>7381032404237</v>
          </cell>
          <cell r="F1018" t="str">
            <v>EACS-18HAL/N8/out</v>
          </cell>
          <cell r="G1018">
            <v>49492.5</v>
          </cell>
          <cell r="H1018">
            <v>33159.980000000003</v>
          </cell>
          <cell r="I1018">
            <v>5</v>
          </cell>
          <cell r="J1018">
            <v>5</v>
          </cell>
        </row>
        <row r="1019">
          <cell r="A1019" t="str">
            <v>НС-1598847</v>
          </cell>
          <cell r="B1019" t="str">
            <v>(комплектующие) Внешние блоки настенных сплит-систем</v>
          </cell>
          <cell r="C1019" t="str">
            <v>Electrolux</v>
          </cell>
          <cell r="D1019" t="str">
            <v>Блок наружный Electrolux Loft EACS-24HAL/N8/out сплит-системы</v>
          </cell>
          <cell r="E1019" t="str">
            <v>7381032404244</v>
          </cell>
          <cell r="F1019" t="str">
            <v>EACS-24HAL/N8/out</v>
          </cell>
          <cell r="G1019">
            <v>65242.5</v>
          </cell>
          <cell r="H1019">
            <v>43712.480000000003</v>
          </cell>
          <cell r="I1019">
            <v>70</v>
          </cell>
          <cell r="J1019">
            <v>70</v>
          </cell>
        </row>
        <row r="1020">
          <cell r="A1020" t="str">
            <v>НС-1602839</v>
          </cell>
          <cell r="B1020" t="str">
            <v>(комплектующие) Внешние блоки настенных сплит-систем</v>
          </cell>
          <cell r="C1020" t="str">
            <v>Electrolux</v>
          </cell>
          <cell r="D1020" t="str">
            <v>Блок наружный Electrolux Skandi EACS-07HSK/N3_24Y/out сплит-системы</v>
          </cell>
          <cell r="E1020" t="str">
            <v>7381032423481</v>
          </cell>
          <cell r="F1020" t="str">
            <v>EACS-07HSK/N3_24Y/out</v>
          </cell>
          <cell r="G1020">
            <v>20242.5</v>
          </cell>
          <cell r="H1020">
            <v>13157.63</v>
          </cell>
          <cell r="I1020" t="str">
            <v/>
          </cell>
          <cell r="J1020">
            <v>0</v>
          </cell>
        </row>
        <row r="1021">
          <cell r="A1021" t="str">
            <v>НС-1602840</v>
          </cell>
          <cell r="B1021" t="str">
            <v>(комплектующие) Внешние блоки настенных сплит-систем</v>
          </cell>
          <cell r="C1021" t="str">
            <v>Electrolux</v>
          </cell>
          <cell r="D1021" t="str">
            <v>Блок наружный Electrolux Skandi EACS-09HSK/N3_24Y/out сплит-системы</v>
          </cell>
          <cell r="E1021" t="str">
            <v>7381032423498</v>
          </cell>
          <cell r="F1021" t="str">
            <v>EACS-09HSK/N3_24Y/out</v>
          </cell>
          <cell r="G1021">
            <v>22492.5</v>
          </cell>
          <cell r="H1021">
            <v>14620.13</v>
          </cell>
          <cell r="I1021" t="str">
            <v/>
          </cell>
          <cell r="J1021">
            <v>0</v>
          </cell>
        </row>
        <row r="1022">
          <cell r="A1022" t="str">
            <v>НС-1602841</v>
          </cell>
          <cell r="B1022" t="str">
            <v>(комплектующие) Внешние блоки настенных сплит-систем</v>
          </cell>
          <cell r="C1022" t="str">
            <v>Electrolux</v>
          </cell>
          <cell r="D1022" t="str">
            <v>Блок наружный Electrolux Skandi EACS-12HSK/N3_24Y/out сплит-системы</v>
          </cell>
          <cell r="E1022" t="str">
            <v>7381032423504</v>
          </cell>
          <cell r="F1022" t="str">
            <v>EACS-12HSK/N3_24Y/out</v>
          </cell>
          <cell r="G1022">
            <v>29992.5</v>
          </cell>
          <cell r="H1022">
            <v>19495.13</v>
          </cell>
          <cell r="I1022">
            <v>2</v>
          </cell>
          <cell r="J1022">
            <v>2</v>
          </cell>
        </row>
        <row r="1023">
          <cell r="A1023" t="str">
            <v>НС-1762959</v>
          </cell>
          <cell r="B1023" t="str">
            <v>(комплектующие) Внешние блоки настенных сплит-систем</v>
          </cell>
          <cell r="C1023" t="str">
            <v>Electrolux</v>
          </cell>
          <cell r="D1023" t="str">
            <v>Блок наружный Electrolux Smartline DC EACS/I-07HSM/N8_V3/out сплит-системы, инверторного типа</v>
          </cell>
          <cell r="E1023" t="str">
            <v>7381032443663</v>
          </cell>
          <cell r="F1023" t="str">
            <v>EACS/I-07HSM/N8_V3/out</v>
          </cell>
          <cell r="G1023">
            <v>31492.5</v>
          </cell>
          <cell r="H1023">
            <v>21099.98</v>
          </cell>
          <cell r="I1023">
            <v>34</v>
          </cell>
          <cell r="J1023">
            <v>34</v>
          </cell>
        </row>
        <row r="1024">
          <cell r="A1024" t="str">
            <v>НС-1762960</v>
          </cell>
          <cell r="B1024" t="str">
            <v>(комплектующие) Внешние блоки настенных сплит-систем</v>
          </cell>
          <cell r="C1024" t="str">
            <v>Electrolux</v>
          </cell>
          <cell r="D1024" t="str">
            <v>Блок наружный Electrolux Smartline DC EACS/I-09HSM/N8_V3/out сплит-системы, инверторного типа</v>
          </cell>
          <cell r="E1024" t="str">
            <v>7381032443656</v>
          </cell>
          <cell r="F1024" t="str">
            <v>EACS/I-09HSM/N8_V3/out</v>
          </cell>
          <cell r="G1024">
            <v>33742.5</v>
          </cell>
          <cell r="H1024">
            <v>22607.48</v>
          </cell>
          <cell r="I1024">
            <v>126</v>
          </cell>
          <cell r="J1024">
            <v>126</v>
          </cell>
        </row>
        <row r="1025">
          <cell r="A1025" t="str">
            <v>НС-1762961</v>
          </cell>
          <cell r="B1025" t="str">
            <v>(комплектующие) Внешние блоки настенных сплит-систем</v>
          </cell>
          <cell r="C1025" t="str">
            <v>Electrolux</v>
          </cell>
          <cell r="D1025" t="str">
            <v>Блок наружный Electrolux Smartline DC EACS/I-12HSM/N8_V3/out сплит-системы, инверторного типа</v>
          </cell>
          <cell r="E1025" t="str">
            <v>7381032443649</v>
          </cell>
          <cell r="F1025" t="str">
            <v>EACS/I-12HSM/N8_V3/out</v>
          </cell>
          <cell r="G1025">
            <v>39442.5</v>
          </cell>
          <cell r="H1025">
            <v>26426.48</v>
          </cell>
          <cell r="I1025">
            <v>9</v>
          </cell>
          <cell r="J1025">
            <v>9</v>
          </cell>
        </row>
        <row r="1026">
          <cell r="A1026" t="str">
            <v>НС-1762962</v>
          </cell>
          <cell r="B1026" t="str">
            <v>(комплектующие) Внешние блоки настенных сплит-систем</v>
          </cell>
          <cell r="C1026" t="str">
            <v>Electrolux</v>
          </cell>
          <cell r="D1026" t="str">
            <v>Блок наружный Electrolux Smartline DC EACS/I-18HSM/N8_V3/out сплит-системы, инверторного типа</v>
          </cell>
          <cell r="E1026" t="str">
            <v>7381032443632</v>
          </cell>
          <cell r="F1026" t="str">
            <v>EACS/I-18HSM/N8_V3/out</v>
          </cell>
          <cell r="G1026">
            <v>65992.5</v>
          </cell>
          <cell r="H1026">
            <v>44214.98</v>
          </cell>
          <cell r="I1026">
            <v>3</v>
          </cell>
          <cell r="J1026">
            <v>3</v>
          </cell>
        </row>
        <row r="1027">
          <cell r="A1027" t="str">
            <v>НС-1762963</v>
          </cell>
          <cell r="B1027" t="str">
            <v>(комплектующие) Внешние блоки настенных сплит-систем</v>
          </cell>
          <cell r="C1027" t="str">
            <v>Electrolux</v>
          </cell>
          <cell r="D1027" t="str">
            <v>Блок наружный Electrolux Smartline DC EACS/I-24HSM/N8_V3/out сплит-системы, инверторного типа</v>
          </cell>
          <cell r="E1027" t="str">
            <v>7381032443625</v>
          </cell>
          <cell r="F1027" t="str">
            <v>EACS/I-24HSM/N8_V3/out</v>
          </cell>
          <cell r="G1027">
            <v>80992.5</v>
          </cell>
          <cell r="H1027">
            <v>54264.98</v>
          </cell>
          <cell r="I1027">
            <v>9</v>
          </cell>
          <cell r="J1027">
            <v>9</v>
          </cell>
        </row>
        <row r="1028">
          <cell r="A1028" t="str">
            <v>НС-1683600</v>
          </cell>
          <cell r="B1028" t="str">
            <v>(комплектующие) Внешние блоки настенных сплит-систем</v>
          </cell>
          <cell r="C1028" t="str">
            <v>Electrolux</v>
          </cell>
          <cell r="D1028" t="str">
            <v>Блок наружный Electrolux Smartline EACS-07HSM/N8_V2/out сплит-системы</v>
          </cell>
          <cell r="E1028" t="str">
            <v>7381032427816</v>
          </cell>
          <cell r="F1028" t="str">
            <v>EACS-07HSM/N8_V2/out</v>
          </cell>
          <cell r="G1028">
            <v>21742.5</v>
          </cell>
          <cell r="H1028">
            <v>14132.63</v>
          </cell>
          <cell r="I1028">
            <v>15</v>
          </cell>
          <cell r="J1028">
            <v>15</v>
          </cell>
        </row>
        <row r="1029">
          <cell r="A1029" t="str">
            <v>НС-1683602</v>
          </cell>
          <cell r="B1029" t="str">
            <v>(комплектующие) Внешние блоки настенных сплит-систем</v>
          </cell>
          <cell r="C1029" t="str">
            <v>Electrolux</v>
          </cell>
          <cell r="D1029" t="str">
            <v>Блок наружный Electrolux Smartline EACS-09HSM/N8_V2/out сплит-системы</v>
          </cell>
          <cell r="E1029" t="str">
            <v>7381032427823</v>
          </cell>
          <cell r="F1029" t="str">
            <v>EACS-09HSM/N8_V2/out</v>
          </cell>
          <cell r="G1029">
            <v>23992.5</v>
          </cell>
          <cell r="H1029">
            <v>15595.13</v>
          </cell>
          <cell r="I1029">
            <v>3</v>
          </cell>
          <cell r="J1029">
            <v>3</v>
          </cell>
        </row>
        <row r="1030">
          <cell r="A1030" t="str">
            <v>НС-1683615</v>
          </cell>
          <cell r="B1030" t="str">
            <v>(комплектующие) Внешние блоки настенных сплит-систем</v>
          </cell>
          <cell r="C1030" t="str">
            <v>Electrolux</v>
          </cell>
          <cell r="D1030" t="str">
            <v>Блок наружный Electrolux Smartline EACS-12HSM/N8_V2/out сплит-системы</v>
          </cell>
          <cell r="E1030" t="str">
            <v>7381032427830</v>
          </cell>
          <cell r="F1030" t="str">
            <v>EACS-12HSM/N8_V2/out</v>
          </cell>
          <cell r="G1030">
            <v>32692.5</v>
          </cell>
          <cell r="H1030">
            <v>21250.13</v>
          </cell>
          <cell r="I1030">
            <v>138</v>
          </cell>
          <cell r="J1030">
            <v>138</v>
          </cell>
        </row>
        <row r="1031">
          <cell r="A1031" t="str">
            <v>НС-1683618</v>
          </cell>
          <cell r="B1031" t="str">
            <v>(комплектующие) Внешние блоки настенных сплит-систем</v>
          </cell>
          <cell r="C1031" t="str">
            <v>Electrolux</v>
          </cell>
          <cell r="D1031" t="str">
            <v>Блок наружный Electrolux Smartline EACS-18HSM/N8_V2/out сплит-системы</v>
          </cell>
          <cell r="E1031" t="str">
            <v>7381032427847</v>
          </cell>
          <cell r="F1031" t="str">
            <v>EACS-18HSM/N8_V2/out</v>
          </cell>
          <cell r="G1031">
            <v>51742.5</v>
          </cell>
          <cell r="H1031">
            <v>33632.629999999997</v>
          </cell>
          <cell r="I1031" t="str">
            <v/>
          </cell>
          <cell r="J1031">
            <v>0</v>
          </cell>
        </row>
        <row r="1032">
          <cell r="A1032" t="str">
            <v>НС-1683620</v>
          </cell>
          <cell r="B1032" t="str">
            <v>(комплектующие) Внешние блоки настенных сплит-систем</v>
          </cell>
          <cell r="C1032" t="str">
            <v>Electrolux</v>
          </cell>
          <cell r="D1032" t="str">
            <v>Блок наружный Electrolux Smartline EACS-24HSM/N8_V2/out сплит-системы</v>
          </cell>
          <cell r="E1032" t="str">
            <v>7381032427854</v>
          </cell>
          <cell r="F1032" t="str">
            <v>EACS-24HSM/N8_V2/out</v>
          </cell>
          <cell r="G1032">
            <v>64492.5</v>
          </cell>
          <cell r="H1032">
            <v>41920.129999999997</v>
          </cell>
          <cell r="I1032" t="str">
            <v/>
          </cell>
          <cell r="J1032">
            <v>0</v>
          </cell>
        </row>
        <row r="1033">
          <cell r="A1033" t="str">
            <v>НС-1598225</v>
          </cell>
          <cell r="B1033" t="str">
            <v>(комплектующие) Внешние блоки настенных сплит-систем</v>
          </cell>
          <cell r="C1033" t="str">
            <v>Royal Thermo</v>
          </cell>
          <cell r="D1033" t="str">
            <v>Блок наружный Royal Thermo Barocco DC RTBI/out-09HN8/black сплит-системы, инверторного типа</v>
          </cell>
          <cell r="E1033" t="str">
            <v>4660294202731</v>
          </cell>
          <cell r="F1033" t="str">
            <v>RTBI/out-09HN8/black</v>
          </cell>
          <cell r="G1033">
            <v>39675</v>
          </cell>
          <cell r="H1033">
            <v>24995.25</v>
          </cell>
          <cell r="I1033">
            <v>210</v>
          </cell>
          <cell r="J1033">
            <v>210</v>
          </cell>
        </row>
        <row r="1034">
          <cell r="A1034" t="str">
            <v>НС-1598226</v>
          </cell>
          <cell r="B1034" t="str">
            <v>(комплектующие) Внешние блоки настенных сплит-систем</v>
          </cell>
          <cell r="C1034" t="str">
            <v>Royal Thermo</v>
          </cell>
          <cell r="D1034" t="str">
            <v>Блок наружный Royal Thermo Barocco DC RTBI/out-09HN8/white сплит-системы, инверторного типа</v>
          </cell>
          <cell r="E1034" t="str">
            <v>4660294202700</v>
          </cell>
          <cell r="F1034" t="str">
            <v>RTBI/out-09HN8/white</v>
          </cell>
          <cell r="G1034">
            <v>38175</v>
          </cell>
          <cell r="H1034">
            <v>24050.25</v>
          </cell>
          <cell r="I1034">
            <v>319</v>
          </cell>
          <cell r="J1034">
            <v>319</v>
          </cell>
        </row>
        <row r="1035">
          <cell r="A1035" t="str">
            <v>НС-1598227</v>
          </cell>
          <cell r="B1035" t="str">
            <v>(комплектующие) Внешние блоки настенных сплит-систем</v>
          </cell>
          <cell r="C1035" t="str">
            <v>Royal Thermo</v>
          </cell>
          <cell r="D1035" t="str">
            <v>Блок наружный Royal Thermo Barocco DC RTBI/out-12HN8/black сплит-системы, инверторного типа</v>
          </cell>
          <cell r="E1035" t="str">
            <v>4660294202670</v>
          </cell>
          <cell r="F1035" t="str">
            <v>RTBI/out-12HN8/black</v>
          </cell>
          <cell r="G1035">
            <v>43942.5</v>
          </cell>
          <cell r="H1035">
            <v>27683.78</v>
          </cell>
          <cell r="I1035">
            <v>99</v>
          </cell>
          <cell r="J1035">
            <v>99</v>
          </cell>
        </row>
        <row r="1036">
          <cell r="A1036" t="str">
            <v>НС-1598228</v>
          </cell>
          <cell r="B1036" t="str">
            <v>(комплектующие) Внешние блоки настенных сплит-систем</v>
          </cell>
          <cell r="C1036" t="str">
            <v>Royal Thermo</v>
          </cell>
          <cell r="D1036" t="str">
            <v>Блок наружный Royal Thermo Barocco DC RTBI/out-12HN8/white сплит-системы, инверторного типа</v>
          </cell>
          <cell r="E1036" t="str">
            <v>4660294202755</v>
          </cell>
          <cell r="F1036" t="str">
            <v>RTBI/out-12HN8/white</v>
          </cell>
          <cell r="G1036">
            <v>41400</v>
          </cell>
          <cell r="H1036">
            <v>26082</v>
          </cell>
          <cell r="I1036">
            <v>257</v>
          </cell>
          <cell r="J1036">
            <v>257</v>
          </cell>
        </row>
        <row r="1037">
          <cell r="A1037" t="str">
            <v>НС-1689562</v>
          </cell>
          <cell r="B1037" t="str">
            <v>(комплектующие) Внешние блоки настенных сплит-систем</v>
          </cell>
          <cell r="C1037" t="str">
            <v>Royal Thermo</v>
          </cell>
          <cell r="D1037" t="str">
            <v>Блок наружный Royal Thermo Barocco DC RTBI/out-18HN8_V2/black сплит-системы, инверторного типа</v>
          </cell>
          <cell r="E1037" t="str">
            <v>4660294815771</v>
          </cell>
          <cell r="F1037" t="str">
            <v>RTBI/out-18HN8_V2/black</v>
          </cell>
          <cell r="G1037">
            <v>69375</v>
          </cell>
          <cell r="H1037">
            <v>43706.25</v>
          </cell>
          <cell r="I1037">
            <v>39</v>
          </cell>
          <cell r="J1037">
            <v>39</v>
          </cell>
        </row>
        <row r="1038">
          <cell r="A1038" t="str">
            <v>НС-1689538</v>
          </cell>
          <cell r="B1038" t="str">
            <v>(комплектующие) Внешние блоки настенных сплит-систем</v>
          </cell>
          <cell r="C1038" t="str">
            <v>Royal Thermo</v>
          </cell>
          <cell r="D1038" t="str">
            <v>Блок наружный Royal Thermo Barocco DC RTBI/out-18HN8_V2/white сплит-системы, инверторного типа</v>
          </cell>
          <cell r="E1038" t="str">
            <v>4660294815825</v>
          </cell>
          <cell r="F1038" t="str">
            <v>RTBI/out-18HN8_V2/white</v>
          </cell>
          <cell r="G1038">
            <v>66600</v>
          </cell>
          <cell r="H1038">
            <v>41958</v>
          </cell>
          <cell r="I1038">
            <v>39</v>
          </cell>
          <cell r="J1038">
            <v>39</v>
          </cell>
        </row>
        <row r="1039">
          <cell r="A1039" t="str">
            <v>НС-1689634</v>
          </cell>
          <cell r="B1039" t="str">
            <v>(комплектующие) Внешние блоки настенных сплит-систем</v>
          </cell>
          <cell r="C1039" t="str">
            <v>Royal Thermo</v>
          </cell>
          <cell r="D1039" t="str">
            <v>Блок наружный Royal Thermo Barocco DC RTBI/out-24HN8_V2/black сплит-системы, инверторного типа</v>
          </cell>
          <cell r="E1039" t="str">
            <v>4660294816020</v>
          </cell>
          <cell r="F1039" t="str">
            <v>RTBI/out-24HN8_V2/black</v>
          </cell>
          <cell r="G1039">
            <v>83917.5</v>
          </cell>
          <cell r="H1039">
            <v>52868.03</v>
          </cell>
          <cell r="I1039" t="str">
            <v/>
          </cell>
          <cell r="J1039">
            <v>0</v>
          </cell>
        </row>
        <row r="1040">
          <cell r="A1040" t="str">
            <v>НС-1689540</v>
          </cell>
          <cell r="B1040" t="str">
            <v>(комплектующие) Внешние блоки настенных сплит-систем</v>
          </cell>
          <cell r="C1040" t="str">
            <v>Royal Thermo</v>
          </cell>
          <cell r="D1040" t="str">
            <v>Блок наружный Royal Thermo Barocco DC RTBI/out-24HN8_V2/white сплит-системы, инверторного типа</v>
          </cell>
          <cell r="E1040" t="str">
            <v>4660294815818</v>
          </cell>
          <cell r="F1040" t="str">
            <v>RTBI/out-24HN8_V2/white</v>
          </cell>
          <cell r="G1040">
            <v>81300</v>
          </cell>
          <cell r="H1040">
            <v>51219</v>
          </cell>
          <cell r="I1040">
            <v>13</v>
          </cell>
          <cell r="J1040">
            <v>13</v>
          </cell>
        </row>
        <row r="1041">
          <cell r="A1041" t="str">
            <v>НС-1689389</v>
          </cell>
          <cell r="B1041" t="str">
            <v>(комплектующие) Внешние блоки настенных сплит-систем</v>
          </cell>
          <cell r="C1041" t="str">
            <v>Royal Thermo</v>
          </cell>
          <cell r="D1041" t="str">
            <v>Блок наружный Royal Thermo Barocco RTB/out-07HN8_V2 сплит-системы</v>
          </cell>
          <cell r="E1041" t="str">
            <v>4660294814842</v>
          </cell>
          <cell r="F1041" t="str">
            <v>RTB/out-07HN8_V2</v>
          </cell>
          <cell r="G1041">
            <v>19050</v>
          </cell>
          <cell r="H1041">
            <v>12382.5</v>
          </cell>
          <cell r="I1041">
            <v>586</v>
          </cell>
          <cell r="J1041">
            <v>586</v>
          </cell>
        </row>
        <row r="1042">
          <cell r="A1042" t="str">
            <v>НС-1689391</v>
          </cell>
          <cell r="B1042" t="str">
            <v>(комплектующие) Внешние блоки настенных сплит-систем</v>
          </cell>
          <cell r="C1042" t="str">
            <v>Royal Thermo</v>
          </cell>
          <cell r="D1042" t="str">
            <v>Блок наружный Royal Thermo Barocco RTB/out-09HN8_V2 сплит-системы</v>
          </cell>
          <cell r="E1042" t="str">
            <v>4660294814859</v>
          </cell>
          <cell r="F1042" t="str">
            <v>RTB/out-09HN8_V2</v>
          </cell>
          <cell r="G1042">
            <v>21450</v>
          </cell>
          <cell r="H1042">
            <v>13942.5</v>
          </cell>
          <cell r="I1042">
            <v>2411</v>
          </cell>
          <cell r="J1042">
            <v>2411</v>
          </cell>
        </row>
        <row r="1043">
          <cell r="A1043" t="str">
            <v>НС-1689392</v>
          </cell>
          <cell r="B1043" t="str">
            <v>(комплектующие) Внешние блоки настенных сплит-систем</v>
          </cell>
          <cell r="C1043" t="str">
            <v>Royal Thermo</v>
          </cell>
          <cell r="D1043" t="str">
            <v>Блок наружный Royal Thermo Barocco RTB/out-12HN8_V2 сплит-системы</v>
          </cell>
          <cell r="E1043" t="str">
            <v>4660294814866</v>
          </cell>
          <cell r="F1043" t="str">
            <v>RTB/out-12HN8_V2</v>
          </cell>
          <cell r="G1043">
            <v>29137.5</v>
          </cell>
          <cell r="H1043">
            <v>18939.38</v>
          </cell>
          <cell r="I1043">
            <v>813</v>
          </cell>
          <cell r="J1043">
            <v>813</v>
          </cell>
        </row>
        <row r="1044">
          <cell r="A1044" t="str">
            <v>НС-1689394</v>
          </cell>
          <cell r="B1044" t="str">
            <v>(комплектующие) Внешние блоки настенных сплит-систем</v>
          </cell>
          <cell r="C1044" t="str">
            <v>Royal Thermo</v>
          </cell>
          <cell r="D1044" t="str">
            <v>Блок наружный Royal Thermo Barocco RTB/out-18HN8_V2 сплит-системы</v>
          </cell>
          <cell r="E1044" t="str">
            <v>4660294814873</v>
          </cell>
          <cell r="F1044" t="str">
            <v>RTB/out-18HN8_V2</v>
          </cell>
          <cell r="G1044">
            <v>47362.5</v>
          </cell>
          <cell r="H1044">
            <v>30785.63</v>
          </cell>
          <cell r="I1044">
            <v>126</v>
          </cell>
          <cell r="J1044">
            <v>126</v>
          </cell>
        </row>
        <row r="1045">
          <cell r="A1045" t="str">
            <v>НС-1698233</v>
          </cell>
          <cell r="B1045" t="str">
            <v>(комплектующие) Внешние блоки настенных сплит-систем</v>
          </cell>
          <cell r="C1045" t="str">
            <v>Royal Thermo</v>
          </cell>
          <cell r="D1045" t="str">
            <v>Блок наружный Royal Thermo Barocco RTB/out-24HN1_V2 сплит-системы</v>
          </cell>
          <cell r="E1045" t="str">
            <v>4660294852905</v>
          </cell>
          <cell r="F1045" t="str">
            <v>RTB/out-24HN1_V2</v>
          </cell>
          <cell r="G1045">
            <v>60000</v>
          </cell>
          <cell r="H1045">
            <v>39000</v>
          </cell>
          <cell r="I1045">
            <v>118</v>
          </cell>
          <cell r="J1045">
            <v>118</v>
          </cell>
        </row>
        <row r="1046">
          <cell r="A1046" t="str">
            <v>НС-1701503</v>
          </cell>
          <cell r="B1046" t="str">
            <v>(комплектующие) Внешние блоки настенных сплит-систем</v>
          </cell>
          <cell r="C1046" t="str">
            <v>Royal Thermo</v>
          </cell>
          <cell r="D1046" t="str">
            <v>Блок наружный Royal Thermo Diamond DC RTDI/out-07HN8/Wi-Fi сплит-системы, инверторного типа</v>
          </cell>
          <cell r="E1046" t="str">
            <v>4660294869576</v>
          </cell>
          <cell r="F1046" t="str">
            <v>RTDI/out-07HN8/Wi-Fi</v>
          </cell>
          <cell r="G1046">
            <v>23550</v>
          </cell>
          <cell r="H1046">
            <v>14836.5</v>
          </cell>
          <cell r="I1046">
            <v>2205</v>
          </cell>
          <cell r="J1046">
            <v>2205</v>
          </cell>
        </row>
        <row r="1047">
          <cell r="A1047" t="str">
            <v>НС-1701504</v>
          </cell>
          <cell r="B1047" t="str">
            <v>(комплектующие) Внешние блоки настенных сплит-систем</v>
          </cell>
          <cell r="C1047" t="str">
            <v>Royal Thermo</v>
          </cell>
          <cell r="D1047" t="str">
            <v>Блок наружный Royal Thermo Diamond DC RTDI/out-09HN8/Wi-Fi сплит-системы, инверторного типа</v>
          </cell>
          <cell r="E1047" t="str">
            <v>4660294869477</v>
          </cell>
          <cell r="F1047" t="str">
            <v>RTDI/out-09HN8/Wi-Fi</v>
          </cell>
          <cell r="G1047">
            <v>26587.5</v>
          </cell>
          <cell r="H1047">
            <v>16750.13</v>
          </cell>
          <cell r="I1047">
            <v>3193</v>
          </cell>
          <cell r="J1047">
            <v>3193</v>
          </cell>
        </row>
        <row r="1048">
          <cell r="A1048" t="str">
            <v>НС-1701505</v>
          </cell>
          <cell r="B1048" t="str">
            <v>(комплектующие) Внешние блоки настенных сплит-систем</v>
          </cell>
          <cell r="C1048" t="str">
            <v>Royal Thermo</v>
          </cell>
          <cell r="D1048" t="str">
            <v>Блок наружный Royal Thermo Diamond DC RTDI/out-12HN8/Wi-Fi сплит-системы, инверторного типа</v>
          </cell>
          <cell r="E1048" t="str">
            <v>4660294869583</v>
          </cell>
          <cell r="F1048" t="str">
            <v>RTDI/out-12HN8/Wi-Fi</v>
          </cell>
          <cell r="G1048">
            <v>31987.5</v>
          </cell>
          <cell r="H1048">
            <v>20152.13</v>
          </cell>
          <cell r="I1048">
            <v>1621</v>
          </cell>
          <cell r="J1048">
            <v>1621</v>
          </cell>
        </row>
        <row r="1049">
          <cell r="A1049" t="str">
            <v>НС-1701506</v>
          </cell>
          <cell r="B1049" t="str">
            <v>(комплектующие) Внешние блоки настенных сплит-систем</v>
          </cell>
          <cell r="C1049" t="str">
            <v>Royal Thermo</v>
          </cell>
          <cell r="D1049" t="str">
            <v>Блок наружный Royal Thermo Diamond DC RTDI/out-18HN8/Wi-Fi сплит-системы, инверторного типа</v>
          </cell>
          <cell r="E1049" t="str">
            <v>4660294869545</v>
          </cell>
          <cell r="F1049" t="str">
            <v>RTDI/out-18HN8/Wi-Fi</v>
          </cell>
          <cell r="G1049">
            <v>58237.5</v>
          </cell>
          <cell r="H1049">
            <v>36689.629999999997</v>
          </cell>
          <cell r="I1049">
            <v>44</v>
          </cell>
          <cell r="J1049">
            <v>44</v>
          </cell>
        </row>
        <row r="1050">
          <cell r="A1050" t="str">
            <v>НС-1701507</v>
          </cell>
          <cell r="B1050" t="str">
            <v>(комплектующие) Внешние блоки настенных сплит-систем</v>
          </cell>
          <cell r="C1050" t="str">
            <v>Royal Thermo</v>
          </cell>
          <cell r="D1050" t="str">
            <v>Блок наружный Royal Thermo Diamond DC RTDI/out-24HN8/Wi-Fi сплит-системы, инверторного типа</v>
          </cell>
          <cell r="E1050" t="str">
            <v>4660294869569</v>
          </cell>
          <cell r="F1050" t="str">
            <v>RTDI/out-24HN8/Wi-Fi</v>
          </cell>
          <cell r="G1050">
            <v>73087.5</v>
          </cell>
          <cell r="H1050">
            <v>46045.13</v>
          </cell>
          <cell r="I1050">
            <v>51</v>
          </cell>
          <cell r="J1050">
            <v>51</v>
          </cell>
        </row>
        <row r="1051">
          <cell r="A1051" t="str">
            <v>НС-1598244</v>
          </cell>
          <cell r="B1051" t="str">
            <v>(комплектующие) Внешние блоки настенных сплит-систем</v>
          </cell>
          <cell r="C1051" t="str">
            <v>Royal Thermo</v>
          </cell>
          <cell r="D1051" t="str">
            <v>Блок наружный Royal Thermo Perfecto DC RTPI/out-07HN8 сплит-системы, инверторного типа</v>
          </cell>
          <cell r="E1051" t="str">
            <v>4660294203035</v>
          </cell>
          <cell r="F1051" t="str">
            <v>RTPI/out-07HN8</v>
          </cell>
          <cell r="G1051">
            <v>33787.5</v>
          </cell>
          <cell r="H1051">
            <v>21961.88</v>
          </cell>
          <cell r="I1051">
            <v>283</v>
          </cell>
          <cell r="J1051">
            <v>283</v>
          </cell>
        </row>
        <row r="1052">
          <cell r="A1052" t="str">
            <v>НС-1598245</v>
          </cell>
          <cell r="B1052" t="str">
            <v>(комплектующие) Внешние блоки настенных сплит-систем</v>
          </cell>
          <cell r="C1052" t="str">
            <v>Royal Thermo</v>
          </cell>
          <cell r="D1052" t="str">
            <v>Блок наружный Royal Thermo Perfecto DC RTPI/out-09HN8 сплит-системы, инверторного типа</v>
          </cell>
          <cell r="E1052" t="str">
            <v>4660294202946</v>
          </cell>
          <cell r="F1052" t="str">
            <v>RTPI/out-09HN8</v>
          </cell>
          <cell r="G1052">
            <v>36262.5</v>
          </cell>
          <cell r="H1052">
            <v>23570.63</v>
          </cell>
          <cell r="I1052">
            <v>311</v>
          </cell>
          <cell r="J1052">
            <v>311</v>
          </cell>
        </row>
        <row r="1053">
          <cell r="A1053" t="str">
            <v>НС-1598246</v>
          </cell>
          <cell r="B1053" t="str">
            <v>(комплектующие) Внешние блоки настенных сплит-систем</v>
          </cell>
          <cell r="C1053" t="str">
            <v>Royal Thermo</v>
          </cell>
          <cell r="D1053" t="str">
            <v>Блок наружный Royal Thermo Perfecto DC RTPI/out-12HN8 сплит-системы, инверторного типа</v>
          </cell>
          <cell r="E1053" t="str">
            <v>4660294203059</v>
          </cell>
          <cell r="F1053" t="str">
            <v>RTPI/out-12HN8</v>
          </cell>
          <cell r="G1053">
            <v>40125</v>
          </cell>
          <cell r="H1053">
            <v>26081.25</v>
          </cell>
          <cell r="I1053">
            <v>30</v>
          </cell>
          <cell r="J1053">
            <v>30</v>
          </cell>
        </row>
        <row r="1054">
          <cell r="A1054" t="str">
            <v>НС-1598247</v>
          </cell>
          <cell r="B1054" t="str">
            <v>(комплектующие) Внешние блоки настенных сплит-систем</v>
          </cell>
          <cell r="C1054" t="str">
            <v>Royal Thermo</v>
          </cell>
          <cell r="D1054" t="str">
            <v>Блок наружный Royal Thermo Perfecto DC RTPI/out-18HN8 сплит-системы, инверторного типа</v>
          </cell>
          <cell r="E1054" t="str">
            <v>4660294202991</v>
          </cell>
          <cell r="F1054" t="str">
            <v>RTPI/out-18HN8</v>
          </cell>
          <cell r="G1054">
            <v>64912.5</v>
          </cell>
          <cell r="H1054">
            <v>42193.13</v>
          </cell>
          <cell r="I1054">
            <v>1</v>
          </cell>
          <cell r="J1054">
            <v>1</v>
          </cell>
        </row>
        <row r="1055">
          <cell r="A1055" t="str">
            <v>НС-1598248</v>
          </cell>
          <cell r="B1055" t="str">
            <v>(комплектующие) Внешние блоки настенных сплит-систем</v>
          </cell>
          <cell r="C1055" t="str">
            <v>Royal Thermo</v>
          </cell>
          <cell r="D1055" t="str">
            <v>Блок наружный Royal Thermo Perfecto DC RTPI/out-24HN8 сплит-системы, инверторного типа</v>
          </cell>
          <cell r="E1055" t="str">
            <v>4660294202861</v>
          </cell>
          <cell r="F1055" t="str">
            <v>RTPI/out-24HN8</v>
          </cell>
          <cell r="G1055">
            <v>82350</v>
          </cell>
          <cell r="H1055">
            <v>53527.5</v>
          </cell>
          <cell r="I1055" t="str">
            <v/>
          </cell>
          <cell r="J1055">
            <v>0</v>
          </cell>
        </row>
        <row r="1056">
          <cell r="A1056" t="str">
            <v>НС-1598255</v>
          </cell>
          <cell r="B1056" t="str">
            <v>(комплектующие) Внешние блоки настенных сплит-систем</v>
          </cell>
          <cell r="C1056" t="str">
            <v>Royal Thermo</v>
          </cell>
          <cell r="D1056" t="str">
            <v>Блок наружный Royal Thermo Siena DC RTSI/out-07HN8 сплит-системы, инверторного типа</v>
          </cell>
          <cell r="E1056" t="str">
            <v>4660294203240</v>
          </cell>
          <cell r="F1056" t="str">
            <v>RTSI/out-07HN8</v>
          </cell>
          <cell r="G1056">
            <v>26925</v>
          </cell>
          <cell r="H1056">
            <v>17501.25</v>
          </cell>
          <cell r="I1056">
            <v>488</v>
          </cell>
          <cell r="J1056">
            <v>488</v>
          </cell>
        </row>
        <row r="1057">
          <cell r="A1057" t="str">
            <v>НС-1598256</v>
          </cell>
          <cell r="B1057" t="str">
            <v>(комплектующие) Внешние блоки настенных сплит-систем</v>
          </cell>
          <cell r="C1057" t="str">
            <v>Royal Thermo</v>
          </cell>
          <cell r="D1057" t="str">
            <v>Блок наружный Royal Thermo Siena DC RTSI/out-09HN8 сплит-системы, инверторного типа</v>
          </cell>
          <cell r="E1057" t="str">
            <v>4660294203219</v>
          </cell>
          <cell r="F1057" t="str">
            <v>RTSI/out-09HN8</v>
          </cell>
          <cell r="G1057">
            <v>29700</v>
          </cell>
          <cell r="H1057">
            <v>19305</v>
          </cell>
          <cell r="I1057">
            <v>611</v>
          </cell>
          <cell r="J1057">
            <v>611</v>
          </cell>
        </row>
        <row r="1058">
          <cell r="A1058" t="str">
            <v>НС-1598257</v>
          </cell>
          <cell r="B1058" t="str">
            <v>(комплектующие) Внешние блоки настенных сплит-систем</v>
          </cell>
          <cell r="C1058" t="str">
            <v>Royal Thermo</v>
          </cell>
          <cell r="D1058" t="str">
            <v>Блок наружный Royal Thermo Siena DC RTSI/out-12HN8 сплит-системы, инверторного типа</v>
          </cell>
          <cell r="E1058" t="str">
            <v>4660294203141</v>
          </cell>
          <cell r="F1058" t="str">
            <v>RTSI/out-12HN8</v>
          </cell>
          <cell r="G1058">
            <v>34275</v>
          </cell>
          <cell r="H1058">
            <v>22278.75</v>
          </cell>
          <cell r="I1058">
            <v>165</v>
          </cell>
          <cell r="J1058">
            <v>165</v>
          </cell>
        </row>
        <row r="1059">
          <cell r="A1059" t="str">
            <v>НС-1598258</v>
          </cell>
          <cell r="B1059" t="str">
            <v>(комплектующие) Внешние блоки настенных сплит-систем</v>
          </cell>
          <cell r="C1059" t="str">
            <v>Royal Thermo</v>
          </cell>
          <cell r="D1059" t="str">
            <v>Блок наружный Royal Thermo Siena DC RTSI/out-18HN8 сплит-системы, инверторного типа</v>
          </cell>
          <cell r="E1059" t="str">
            <v>4660294203264</v>
          </cell>
          <cell r="F1059" t="str">
            <v>RTSI/out-18HN8</v>
          </cell>
          <cell r="G1059">
            <v>63112.5</v>
          </cell>
          <cell r="H1059">
            <v>41023.129999999997</v>
          </cell>
          <cell r="I1059">
            <v>1</v>
          </cell>
          <cell r="J1059">
            <v>1</v>
          </cell>
        </row>
        <row r="1060">
          <cell r="A1060" t="str">
            <v>НС-1598259</v>
          </cell>
          <cell r="B1060" t="str">
            <v>(комплектующие) Внешние блоки настенных сплит-систем</v>
          </cell>
          <cell r="C1060" t="str">
            <v>Royal Thermo</v>
          </cell>
          <cell r="D1060" t="str">
            <v>Блок наружный Royal Thermo Siena DC RTSI/out-24HN8 сплит-системы, инверторного типа</v>
          </cell>
          <cell r="E1060" t="str">
            <v>4660294203097</v>
          </cell>
          <cell r="F1060" t="str">
            <v>RTSI/out-24HN8</v>
          </cell>
          <cell r="G1060">
            <v>76950</v>
          </cell>
          <cell r="H1060">
            <v>50017.5</v>
          </cell>
          <cell r="I1060">
            <v>1</v>
          </cell>
          <cell r="J1060">
            <v>1</v>
          </cell>
        </row>
        <row r="1061">
          <cell r="A1061" t="str">
            <v>НС-1689479</v>
          </cell>
          <cell r="B1061" t="str">
            <v>(комплектующие) Внешние блоки настенных сплит-систем</v>
          </cell>
          <cell r="C1061" t="str">
            <v>Royal Thermo</v>
          </cell>
          <cell r="D1061" t="str">
            <v>Блок наружный Royal Thermo Siena RTS/out-07HN8_V2 сплит-системы</v>
          </cell>
          <cell r="E1061" t="str">
            <v>4660294815962</v>
          </cell>
          <cell r="F1061" t="str">
            <v>RTS/out-07HN8_V2</v>
          </cell>
          <cell r="G1061">
            <v>18300</v>
          </cell>
          <cell r="H1061">
            <v>11895</v>
          </cell>
          <cell r="I1061">
            <v>1333</v>
          </cell>
          <cell r="J1061">
            <v>1333</v>
          </cell>
        </row>
        <row r="1062">
          <cell r="A1062" t="str">
            <v>НС-1764463</v>
          </cell>
          <cell r="B1062" t="str">
            <v>(комплектующие) Внешние блоки настенных сплит-систем</v>
          </cell>
          <cell r="C1062" t="str">
            <v>Royal Thermo</v>
          </cell>
          <cell r="D1062" t="str">
            <v>Блок наружный Royal Thermo Siena RTS/out-07HN8_V3 сплит-системы</v>
          </cell>
          <cell r="E1062" t="str">
            <v>4670430171937</v>
          </cell>
          <cell r="F1062" t="str">
            <v>RTS/out-07HN8_V3</v>
          </cell>
          <cell r="G1062">
            <v>18300</v>
          </cell>
          <cell r="H1062">
            <v>11895</v>
          </cell>
          <cell r="I1062" t="str">
            <v/>
          </cell>
          <cell r="J1062">
            <v>0</v>
          </cell>
        </row>
        <row r="1063">
          <cell r="A1063" t="str">
            <v>НС-1689487</v>
          </cell>
          <cell r="B1063" t="str">
            <v>(комплектующие) Внешние блоки настенных сплит-систем</v>
          </cell>
          <cell r="C1063" t="str">
            <v>Royal Thermo</v>
          </cell>
          <cell r="D1063" t="str">
            <v>Блок наружный Royal Thermo Siena RTS/out-09HN8_V2 сплит-системы</v>
          </cell>
          <cell r="E1063" t="str">
            <v>4660294815931</v>
          </cell>
          <cell r="F1063" t="str">
            <v>RTS/out-09HN8_V2</v>
          </cell>
          <cell r="G1063">
            <v>19912.5</v>
          </cell>
          <cell r="H1063">
            <v>12943.13</v>
          </cell>
          <cell r="I1063">
            <v>2627</v>
          </cell>
          <cell r="J1063">
            <v>2627</v>
          </cell>
        </row>
        <row r="1064">
          <cell r="A1064" t="str">
            <v>НС-1764464</v>
          </cell>
          <cell r="B1064" t="str">
            <v>(комплектующие) Внешние блоки настенных сплит-систем</v>
          </cell>
          <cell r="C1064" t="str">
            <v>Royal Thermo</v>
          </cell>
          <cell r="D1064" t="str">
            <v>Блок наружный Royal Thermo Siena RTS/out-09HN8_V3 сплит-системы</v>
          </cell>
          <cell r="E1064" t="str">
            <v>4670430171890</v>
          </cell>
          <cell r="F1064" t="str">
            <v>RTS/out-09HN8_V3</v>
          </cell>
          <cell r="G1064">
            <v>19912.5</v>
          </cell>
          <cell r="H1064">
            <v>12943.13</v>
          </cell>
          <cell r="I1064" t="str">
            <v/>
          </cell>
          <cell r="J1064">
            <v>0</v>
          </cell>
        </row>
        <row r="1065">
          <cell r="A1065" t="str">
            <v>НС-1689488</v>
          </cell>
          <cell r="B1065" t="str">
            <v>(комплектующие) Внешние блоки настенных сплит-систем</v>
          </cell>
          <cell r="C1065" t="str">
            <v>Royal Thermo</v>
          </cell>
          <cell r="D1065" t="str">
            <v>Блок наружный Royal Thermo Siena RTS/out-12HN8_V2 сплит-системы</v>
          </cell>
          <cell r="E1065" t="str">
            <v>4660294815900</v>
          </cell>
          <cell r="F1065" t="str">
            <v>RTS/out-12HN8_V2</v>
          </cell>
          <cell r="G1065">
            <v>27217.5</v>
          </cell>
          <cell r="H1065">
            <v>17691.38</v>
          </cell>
          <cell r="I1065">
            <v>766</v>
          </cell>
          <cell r="J1065">
            <v>766</v>
          </cell>
        </row>
        <row r="1066">
          <cell r="A1066" t="str">
            <v>НС-1764465</v>
          </cell>
          <cell r="B1066" t="str">
            <v>(комплектующие) Внешние блоки настенных сплит-систем</v>
          </cell>
          <cell r="C1066" t="str">
            <v>Royal Thermo</v>
          </cell>
          <cell r="D1066" t="str">
            <v>Блок наружный Royal Thermo Siena RTS/out-12HN8_V3 сплит-системы</v>
          </cell>
          <cell r="E1066" t="str">
            <v>4670430171883</v>
          </cell>
          <cell r="F1066" t="str">
            <v>RTS/out-12HN8_V3</v>
          </cell>
          <cell r="G1066">
            <v>27217.5</v>
          </cell>
          <cell r="H1066">
            <v>17691.38</v>
          </cell>
          <cell r="I1066" t="str">
            <v/>
          </cell>
          <cell r="J1066">
            <v>0</v>
          </cell>
        </row>
        <row r="1067">
          <cell r="A1067" t="str">
            <v>НС-1689489</v>
          </cell>
          <cell r="B1067" t="str">
            <v>(комплектующие) Внешние блоки настенных сплит-систем</v>
          </cell>
          <cell r="C1067" t="str">
            <v>Royal Thermo</v>
          </cell>
          <cell r="D1067" t="str">
            <v>Блок наружный Royal Thermo Siena RTS/out-18HN8_V2 сплит-системы</v>
          </cell>
          <cell r="E1067" t="str">
            <v>4660294815863</v>
          </cell>
          <cell r="F1067" t="str">
            <v>RTS/out-18HN8_V2</v>
          </cell>
          <cell r="G1067">
            <v>45037.5</v>
          </cell>
          <cell r="H1067">
            <v>29274.38</v>
          </cell>
          <cell r="I1067" t="str">
            <v/>
          </cell>
          <cell r="J1067">
            <v>0</v>
          </cell>
        </row>
        <row r="1068">
          <cell r="A1068" t="str">
            <v>НС-1764466</v>
          </cell>
          <cell r="B1068" t="str">
            <v>(комплектующие) Внешние блоки настенных сплит-систем</v>
          </cell>
          <cell r="C1068" t="str">
            <v>Royal Thermo</v>
          </cell>
          <cell r="D1068" t="str">
            <v>Блок наружный Royal Thermo Siena RTS/out-18HN8_V3 сплит-системы</v>
          </cell>
          <cell r="E1068" t="str">
            <v>4670430171951</v>
          </cell>
          <cell r="F1068" t="str">
            <v>RTS/out-18HN8_V3</v>
          </cell>
          <cell r="G1068">
            <v>45037.5</v>
          </cell>
          <cell r="H1068">
            <v>29274.38</v>
          </cell>
          <cell r="I1068">
            <v>61</v>
          </cell>
          <cell r="J1068">
            <v>61</v>
          </cell>
        </row>
        <row r="1069">
          <cell r="A1069" t="str">
            <v>НС-1689490</v>
          </cell>
          <cell r="B1069" t="str">
            <v>(комплектующие) Внешние блоки настенных сплит-систем</v>
          </cell>
          <cell r="C1069" t="str">
            <v>Royal Thermo</v>
          </cell>
          <cell r="D1069" t="str">
            <v>Блок наружный Royal Thermo Siena RTS/out-24HN8_V2 сплит-системы</v>
          </cell>
          <cell r="E1069" t="str">
            <v>4660294815856</v>
          </cell>
          <cell r="F1069" t="str">
            <v>RTS/out-24HN8_V2</v>
          </cell>
          <cell r="G1069">
            <v>57150</v>
          </cell>
          <cell r="H1069">
            <v>37147.5</v>
          </cell>
          <cell r="I1069">
            <v>1</v>
          </cell>
          <cell r="J1069">
            <v>1</v>
          </cell>
        </row>
        <row r="1070">
          <cell r="A1070" t="str">
            <v>НС-1764467</v>
          </cell>
          <cell r="B1070" t="str">
            <v>(комплектующие) Внешние блоки настенных сплит-систем</v>
          </cell>
          <cell r="C1070" t="str">
            <v>Royal Thermo</v>
          </cell>
          <cell r="D1070" t="str">
            <v>Блок наружный Royal Thermo Siena RTS/out-24HN8_V3 сплит-системы</v>
          </cell>
          <cell r="E1070" t="str">
            <v>4670430171944</v>
          </cell>
          <cell r="F1070" t="str">
            <v>RTS/out-24HN8_V3</v>
          </cell>
          <cell r="G1070">
            <v>57150</v>
          </cell>
          <cell r="H1070">
            <v>37147.5</v>
          </cell>
          <cell r="I1070" t="str">
            <v/>
          </cell>
          <cell r="J1070">
            <v>0</v>
          </cell>
        </row>
        <row r="1071">
          <cell r="A1071" t="str">
            <v>НС-1597556</v>
          </cell>
          <cell r="B1071" t="str">
            <v>(комплектующие) Внешние блоки настенных сплит-систем</v>
          </cell>
          <cell r="C1071" t="str">
            <v>SHUFT</v>
          </cell>
          <cell r="D1071" t="str">
            <v>Блок наружный SHUFT Asgard DC Black SFTHAI/out-07HN8/BL сплит-системы, инверторного типа</v>
          </cell>
          <cell r="E1071" t="str">
            <v>4660294197648</v>
          </cell>
          <cell r="F1071" t="str">
            <v>SFTHAI/out-07HN8/BL</v>
          </cell>
          <cell r="G1071">
            <v>28416</v>
          </cell>
          <cell r="H1071">
            <v>19038.72</v>
          </cell>
          <cell r="I1071">
            <v>34</v>
          </cell>
          <cell r="J1071">
            <v>34</v>
          </cell>
        </row>
        <row r="1072">
          <cell r="A1072" t="str">
            <v>НС-1597557</v>
          </cell>
          <cell r="B1072" t="str">
            <v>(комплектующие) Внешние блоки настенных сплит-систем</v>
          </cell>
          <cell r="C1072" t="str">
            <v>SHUFT</v>
          </cell>
          <cell r="D1072" t="str">
            <v>Блок наружный SHUFT Asgard DC Black SFTHAI/out-09HN8/BL сплит-системы, инверторного типа</v>
          </cell>
          <cell r="E1072" t="str">
            <v>4660294197808</v>
          </cell>
          <cell r="F1072" t="str">
            <v>SFTHAI/out-09HN8/BL</v>
          </cell>
          <cell r="G1072">
            <v>29166</v>
          </cell>
          <cell r="H1072">
            <v>19541.22</v>
          </cell>
          <cell r="I1072">
            <v>198</v>
          </cell>
          <cell r="J1072">
            <v>198</v>
          </cell>
        </row>
        <row r="1073">
          <cell r="A1073" t="str">
            <v>НС-1597558</v>
          </cell>
          <cell r="B1073" t="str">
            <v>(комплектующие) Внешние блоки настенных сплит-систем</v>
          </cell>
          <cell r="C1073" t="str">
            <v>SHUFT</v>
          </cell>
          <cell r="D1073" t="str">
            <v>Блок наружный SHUFT Asgard DC Black SFTHAI/out-12HN8/BL сплит-системы, инверторного типа</v>
          </cell>
          <cell r="E1073" t="str">
            <v>4660294197662</v>
          </cell>
          <cell r="F1073" t="str">
            <v>SFTHAI/out-12HN8/BL</v>
          </cell>
          <cell r="G1073">
            <v>35166</v>
          </cell>
          <cell r="H1073">
            <v>23561.22</v>
          </cell>
          <cell r="I1073">
            <v>1</v>
          </cell>
          <cell r="J1073">
            <v>1</v>
          </cell>
        </row>
        <row r="1074">
          <cell r="A1074" t="str">
            <v>НС-1598387</v>
          </cell>
          <cell r="B1074" t="str">
            <v>(комплектующие) Внешние блоки настенных сплит-систем</v>
          </cell>
          <cell r="C1074" t="str">
            <v>SHUFT</v>
          </cell>
          <cell r="D1074" t="str">
            <v>Блок наружный SHUFT Berg DC SFTOI/out-07HN1_24Y сплит-системы, инверторного типа</v>
          </cell>
          <cell r="E1074" t="str">
            <v>4660294203974, 7630520280090</v>
          </cell>
          <cell r="F1074" t="str">
            <v>SFTOI/out-07HN1_24Y</v>
          </cell>
          <cell r="G1074">
            <v>20991</v>
          </cell>
          <cell r="H1074">
            <v>14693.7</v>
          </cell>
          <cell r="I1074">
            <v>2</v>
          </cell>
          <cell r="J1074">
            <v>2</v>
          </cell>
        </row>
        <row r="1075">
          <cell r="A1075" t="str">
            <v>НС-1761109</v>
          </cell>
          <cell r="B1075" t="str">
            <v>(комплектующие) Внешние блоки настенных сплит-систем</v>
          </cell>
          <cell r="C1075" t="str">
            <v>SHUFT</v>
          </cell>
          <cell r="D1075" t="str">
            <v>Блок наружный SHUFT Berg DC SFTOI/out-07HN1_V3 сплит-системы, инверторного типа</v>
          </cell>
          <cell r="E1075" t="str">
            <v>4670430156491</v>
          </cell>
          <cell r="F1075" t="str">
            <v>SFTOI/out-07HN1_V3</v>
          </cell>
          <cell r="G1075">
            <v>20991</v>
          </cell>
          <cell r="H1075">
            <v>14693.7</v>
          </cell>
          <cell r="I1075">
            <v>42</v>
          </cell>
          <cell r="J1075">
            <v>42</v>
          </cell>
        </row>
        <row r="1076">
          <cell r="A1076" t="str">
            <v>НС-1598388</v>
          </cell>
          <cell r="B1076" t="str">
            <v>(комплектующие) Внешние блоки настенных сплит-систем</v>
          </cell>
          <cell r="C1076" t="str">
            <v>SHUFT</v>
          </cell>
          <cell r="D1076" t="str">
            <v>Блок наружный SHUFT Berg DC SFTOI/out-09HN1_24Y сплит-системы, инверторного типа</v>
          </cell>
          <cell r="E1076" t="str">
            <v>4660294204339, 7630520280106</v>
          </cell>
          <cell r="F1076" t="str">
            <v>SFTOI/out-09HN1_24Y</v>
          </cell>
          <cell r="G1076">
            <v>22866</v>
          </cell>
          <cell r="H1076">
            <v>16006.2</v>
          </cell>
          <cell r="I1076">
            <v>75</v>
          </cell>
          <cell r="J1076">
            <v>75</v>
          </cell>
        </row>
        <row r="1077">
          <cell r="A1077" t="str">
            <v>НС-1761110</v>
          </cell>
          <cell r="B1077" t="str">
            <v>(комплектующие) Внешние блоки настенных сплит-систем</v>
          </cell>
          <cell r="C1077" t="str">
            <v>SHUFT</v>
          </cell>
          <cell r="D1077" t="str">
            <v>Блок наружный SHUFT Berg DC SFTOI/out-09HN1_V3 сплит-системы, инверторного типа</v>
          </cell>
          <cell r="E1077" t="str">
            <v>4670430156477</v>
          </cell>
          <cell r="F1077" t="str">
            <v>SFTOI/out-09HN1_V3</v>
          </cell>
          <cell r="G1077">
            <v>22866</v>
          </cell>
          <cell r="H1077">
            <v>16006.2</v>
          </cell>
          <cell r="I1077">
            <v>105</v>
          </cell>
          <cell r="J1077">
            <v>105</v>
          </cell>
        </row>
        <row r="1078">
          <cell r="A1078" t="str">
            <v>НС-1598389</v>
          </cell>
          <cell r="B1078" t="str">
            <v>(комплектующие) Внешние блоки настенных сплит-систем</v>
          </cell>
          <cell r="C1078" t="str">
            <v>SHUFT</v>
          </cell>
          <cell r="D1078" t="str">
            <v>Блок наружный SHUFT Berg DC SFTOI/out-12HN1_24Y сплит-системы, инверторного типа</v>
          </cell>
          <cell r="E1078" t="str">
            <v>4660294204056, 7630520230170</v>
          </cell>
          <cell r="F1078" t="str">
            <v>SFTOI/out-12HN1_24Y</v>
          </cell>
          <cell r="G1078">
            <v>26616</v>
          </cell>
          <cell r="H1078">
            <v>18631.2</v>
          </cell>
          <cell r="I1078" t="str">
            <v/>
          </cell>
          <cell r="J1078">
            <v>0</v>
          </cell>
        </row>
        <row r="1079">
          <cell r="A1079" t="str">
            <v>НС-1761111</v>
          </cell>
          <cell r="B1079" t="str">
            <v>(комплектующие) Внешние блоки настенных сплит-систем</v>
          </cell>
          <cell r="C1079" t="str">
            <v>SHUFT</v>
          </cell>
          <cell r="D1079" t="str">
            <v>Блок наружный SHUFT Berg DC SFTOI/out-12HN1_V3 сплит-системы, инверторного типа</v>
          </cell>
          <cell r="E1079" t="str">
            <v>4670430156460</v>
          </cell>
          <cell r="F1079" t="str">
            <v>SFTOI/out-12HN1_V3</v>
          </cell>
          <cell r="G1079">
            <v>26616</v>
          </cell>
          <cell r="H1079">
            <v>18631.2</v>
          </cell>
          <cell r="I1079">
            <v>181</v>
          </cell>
          <cell r="J1079">
            <v>181</v>
          </cell>
        </row>
        <row r="1080">
          <cell r="A1080" t="str">
            <v>НС-1598390</v>
          </cell>
          <cell r="B1080" t="str">
            <v>(комплектующие) Внешние блоки настенных сплит-систем</v>
          </cell>
          <cell r="C1080" t="str">
            <v>SHUFT</v>
          </cell>
          <cell r="D1080" t="str">
            <v>Блок наружный SHUFT Berg DC SFTOI/out-18HN1_24Y сплит-системы, инверторного типа</v>
          </cell>
          <cell r="E1080" t="str">
            <v>4660294204124, 7630520230187</v>
          </cell>
          <cell r="F1080" t="str">
            <v>SFTOI/out-18HN1_24Y</v>
          </cell>
          <cell r="G1080">
            <v>46491</v>
          </cell>
          <cell r="H1080">
            <v>32543.7</v>
          </cell>
          <cell r="I1080">
            <v>16</v>
          </cell>
          <cell r="J1080">
            <v>16</v>
          </cell>
        </row>
        <row r="1081">
          <cell r="A1081" t="str">
            <v>НС-1761112</v>
          </cell>
          <cell r="B1081" t="str">
            <v>(комплектующие) Внешние блоки настенных сплит-систем</v>
          </cell>
          <cell r="C1081" t="str">
            <v>SHUFT</v>
          </cell>
          <cell r="D1081" t="str">
            <v>Блок наружный SHUFT Berg DC SFTOI/out-18HN1_V3 сплит-системы, инверторного типа</v>
          </cell>
          <cell r="E1081" t="str">
            <v>4670430156521</v>
          </cell>
          <cell r="F1081" t="str">
            <v>SFTOI/out-18HN1_V3</v>
          </cell>
          <cell r="G1081">
            <v>46491</v>
          </cell>
          <cell r="H1081">
            <v>32543.7</v>
          </cell>
          <cell r="I1081">
            <v>12</v>
          </cell>
          <cell r="J1081">
            <v>12</v>
          </cell>
        </row>
        <row r="1082">
          <cell r="A1082" t="str">
            <v>НС-1598391</v>
          </cell>
          <cell r="B1082" t="str">
            <v>(комплектующие) Внешние блоки настенных сплит-систем</v>
          </cell>
          <cell r="C1082" t="str">
            <v>SHUFT</v>
          </cell>
          <cell r="D1082" t="str">
            <v>Блок наружный SHUFT Berg DC SFTOI/out-24HN1_24Y сплит-системы, инверторного типа</v>
          </cell>
          <cell r="E1082" t="str">
            <v>4660294204346, 7630520230194</v>
          </cell>
          <cell r="F1082" t="str">
            <v>SFTOI/out-24HN1_24Y</v>
          </cell>
          <cell r="G1082">
            <v>56241</v>
          </cell>
          <cell r="H1082">
            <v>39368.699999999997</v>
          </cell>
          <cell r="I1082">
            <v>2</v>
          </cell>
          <cell r="J1082">
            <v>2</v>
          </cell>
        </row>
        <row r="1083">
          <cell r="A1083" t="str">
            <v>НС-1761114</v>
          </cell>
          <cell r="B1083" t="str">
            <v>(комплектующие) Внешние блоки настенных сплит-систем</v>
          </cell>
          <cell r="C1083" t="str">
            <v>SHUFT</v>
          </cell>
          <cell r="D1083" t="str">
            <v>Блок наружный SHUFT Berg DC SFTOI/out-24HN1_V3 сплит-системы, инверторного типа</v>
          </cell>
          <cell r="E1083" t="str">
            <v>4670430156408</v>
          </cell>
          <cell r="F1083" t="str">
            <v>SFTOI/out-24HN1_V3</v>
          </cell>
          <cell r="G1083">
            <v>56241</v>
          </cell>
          <cell r="H1083">
            <v>39368.699999999997</v>
          </cell>
          <cell r="I1083" t="str">
            <v/>
          </cell>
          <cell r="J1083">
            <v>0</v>
          </cell>
        </row>
        <row r="1084">
          <cell r="A1084" t="str">
            <v>НС-1598392</v>
          </cell>
          <cell r="B1084" t="str">
            <v>(комплектующие) Внешние блоки настенных сплит-систем</v>
          </cell>
          <cell r="C1084" t="str">
            <v>SHUFT</v>
          </cell>
          <cell r="D1084" t="str">
            <v>Блок наружный SHUFT Berg SFTO/out-07HN1_24Y сплит-системы</v>
          </cell>
          <cell r="E1084" t="str">
            <v>4660294203967, 7630520270244</v>
          </cell>
          <cell r="F1084" t="str">
            <v>SFTO/out-07HN1_24Y</v>
          </cell>
          <cell r="G1084">
            <v>14241</v>
          </cell>
          <cell r="H1084">
            <v>9826.2900000000009</v>
          </cell>
          <cell r="I1084">
            <v>3</v>
          </cell>
          <cell r="J1084">
            <v>3</v>
          </cell>
        </row>
        <row r="1085">
          <cell r="A1085" t="str">
            <v>НС-1761148</v>
          </cell>
          <cell r="B1085" t="str">
            <v>(комплектующие) Внешние блоки настенных сплит-систем</v>
          </cell>
          <cell r="C1085" t="str">
            <v>SHUFT</v>
          </cell>
          <cell r="D1085" t="str">
            <v>Блок наружный SHUFT Berg SFTO/out-07HN1_V3 сплит-системы</v>
          </cell>
          <cell r="E1085" t="str">
            <v>4670430156736</v>
          </cell>
          <cell r="F1085" t="str">
            <v>SFTO/out-07HN1_V3</v>
          </cell>
          <cell r="G1085">
            <v>14241</v>
          </cell>
          <cell r="H1085">
            <v>9826.2900000000009</v>
          </cell>
          <cell r="I1085">
            <v>1240</v>
          </cell>
          <cell r="J1085">
            <v>1240</v>
          </cell>
        </row>
        <row r="1086">
          <cell r="A1086" t="str">
            <v>НС-1598393</v>
          </cell>
          <cell r="B1086" t="str">
            <v>(комплектующие) Внешние блоки настенных сплит-систем</v>
          </cell>
          <cell r="C1086" t="str">
            <v>SHUFT</v>
          </cell>
          <cell r="D1086" t="str">
            <v>Блок наружный SHUFT Berg SFTO/out-09HN1_24Y сплит-системы</v>
          </cell>
          <cell r="E1086" t="str">
            <v>4660294203950, 7630520270251</v>
          </cell>
          <cell r="F1086" t="str">
            <v>SFTO/out-09HN1_24Y</v>
          </cell>
          <cell r="G1086">
            <v>15366</v>
          </cell>
          <cell r="H1086">
            <v>10602.54</v>
          </cell>
          <cell r="I1086">
            <v>61</v>
          </cell>
          <cell r="J1086">
            <v>61</v>
          </cell>
        </row>
        <row r="1087">
          <cell r="A1087" t="str">
            <v>НС-1761150</v>
          </cell>
          <cell r="B1087" t="str">
            <v>(комплектующие) Внешние блоки настенных сплит-систем</v>
          </cell>
          <cell r="C1087" t="str">
            <v>SHUFT</v>
          </cell>
          <cell r="D1087" t="str">
            <v>Блок наружный SHUFT Berg SFTO/out-09HN1_V3 сплит-системы</v>
          </cell>
          <cell r="E1087" t="str">
            <v>4670430156804</v>
          </cell>
          <cell r="F1087" t="str">
            <v>SFTO/out-09HN1_V3</v>
          </cell>
          <cell r="G1087">
            <v>15366</v>
          </cell>
          <cell r="H1087">
            <v>10602.54</v>
          </cell>
          <cell r="I1087">
            <v>401</v>
          </cell>
          <cell r="J1087">
            <v>401</v>
          </cell>
        </row>
        <row r="1088">
          <cell r="A1088" t="str">
            <v>НС-1598394</v>
          </cell>
          <cell r="B1088" t="str">
            <v>(комплектующие) Внешние блоки настенных сплит-систем</v>
          </cell>
          <cell r="C1088" t="str">
            <v>SHUFT</v>
          </cell>
          <cell r="D1088" t="str">
            <v>Блок наружный SHUFT Berg SFTO/out-12HN1_24Y сплит-системы</v>
          </cell>
          <cell r="E1088" t="str">
            <v>4660294203936, 7630520270909</v>
          </cell>
          <cell r="F1088" t="str">
            <v>SFTO/out-12HN1_24Y</v>
          </cell>
          <cell r="G1088">
            <v>20916</v>
          </cell>
          <cell r="H1088">
            <v>14432.04</v>
          </cell>
          <cell r="I1088">
            <v>827</v>
          </cell>
          <cell r="J1088">
            <v>827</v>
          </cell>
        </row>
        <row r="1089">
          <cell r="A1089" t="str">
            <v>НС-1761152</v>
          </cell>
          <cell r="B1089" t="str">
            <v>(комплектующие) Внешние блоки настенных сплит-систем</v>
          </cell>
          <cell r="C1089" t="str">
            <v>SHUFT</v>
          </cell>
          <cell r="D1089" t="str">
            <v>Блок наружный SHUFT Berg SFTO/out-12HN1_V3 сплит-системы</v>
          </cell>
          <cell r="E1089" t="str">
            <v>4670430156705</v>
          </cell>
          <cell r="F1089" t="str">
            <v>SFTO/out-12HN1_V3</v>
          </cell>
          <cell r="G1089">
            <v>20916</v>
          </cell>
          <cell r="H1089">
            <v>14432.04</v>
          </cell>
          <cell r="I1089">
            <v>145</v>
          </cell>
          <cell r="J1089">
            <v>145</v>
          </cell>
        </row>
        <row r="1090">
          <cell r="A1090" t="str">
            <v>НС-1598395</v>
          </cell>
          <cell r="B1090" t="str">
            <v>(комплектующие) Внешние блоки настенных сплит-систем</v>
          </cell>
          <cell r="C1090" t="str">
            <v>SHUFT</v>
          </cell>
          <cell r="D1090" t="str">
            <v>Блок наружный SHUFT Berg SFTO/out-18HN1_24Y сплит-системы</v>
          </cell>
          <cell r="E1090" t="str">
            <v>4660294204322, 7630520280014</v>
          </cell>
          <cell r="F1090" t="str">
            <v>SFTO/out-18HN1_24Y</v>
          </cell>
          <cell r="G1090">
            <v>34491</v>
          </cell>
          <cell r="H1090">
            <v>23798.79</v>
          </cell>
          <cell r="I1090">
            <v>874</v>
          </cell>
          <cell r="J1090">
            <v>874</v>
          </cell>
        </row>
        <row r="1091">
          <cell r="A1091" t="str">
            <v>НС-1761154</v>
          </cell>
          <cell r="B1091" t="str">
            <v>(комплектующие) Внешние блоки настенных сплит-систем</v>
          </cell>
          <cell r="C1091" t="str">
            <v>SHUFT</v>
          </cell>
          <cell r="D1091" t="str">
            <v>Блок наружный SHUFT Berg SFTO/out-18HN1_V3 сплит-системы</v>
          </cell>
          <cell r="E1091" t="str">
            <v>4670430156682</v>
          </cell>
          <cell r="F1091" t="str">
            <v>SFTO/out-18HN1_V3</v>
          </cell>
          <cell r="G1091">
            <v>34491</v>
          </cell>
          <cell r="H1091">
            <v>23798.79</v>
          </cell>
          <cell r="I1091" t="str">
            <v/>
          </cell>
          <cell r="J1091">
            <v>0</v>
          </cell>
        </row>
        <row r="1092">
          <cell r="A1092" t="str">
            <v>НС-1598396</v>
          </cell>
          <cell r="B1092" t="str">
            <v>(комплектующие) Внешние блоки настенных сплит-систем</v>
          </cell>
          <cell r="C1092" t="str">
            <v>SHUFT</v>
          </cell>
          <cell r="D1092" t="str">
            <v>Блок наружный SHUFT Berg SFTO/out-24HN1_24Y сплит-системы</v>
          </cell>
          <cell r="E1092" t="str">
            <v>4660294203806, 7630520280021</v>
          </cell>
          <cell r="F1092" t="str">
            <v>SFTO/out-24HN1_24Y</v>
          </cell>
          <cell r="G1092">
            <v>44991</v>
          </cell>
          <cell r="H1092">
            <v>31043.79</v>
          </cell>
          <cell r="I1092">
            <v>676</v>
          </cell>
          <cell r="J1092">
            <v>676</v>
          </cell>
        </row>
        <row r="1093">
          <cell r="A1093" t="str">
            <v>НС-1761156</v>
          </cell>
          <cell r="B1093" t="str">
            <v>(комплектующие) Внешние блоки настенных сплит-систем</v>
          </cell>
          <cell r="C1093" t="str">
            <v>SHUFT</v>
          </cell>
          <cell r="D1093" t="str">
            <v>Блок наружный SHUFT Berg SFTO/out-24HN1_V3 сплит-системы</v>
          </cell>
          <cell r="E1093" t="str">
            <v>4670430156767</v>
          </cell>
          <cell r="F1093" t="str">
            <v>SFTO/out-24HN1_V3</v>
          </cell>
          <cell r="G1093">
            <v>44991</v>
          </cell>
          <cell r="H1093">
            <v>31043.79</v>
          </cell>
          <cell r="I1093" t="str">
            <v/>
          </cell>
          <cell r="J1093">
            <v>0</v>
          </cell>
        </row>
        <row r="1094">
          <cell r="A1094" t="str">
            <v>НС-1598397</v>
          </cell>
          <cell r="B1094" t="str">
            <v>(комплектующие) Внешние блоки настенных сплит-систем</v>
          </cell>
          <cell r="C1094" t="str">
            <v>SHUFT</v>
          </cell>
          <cell r="D1094" t="str">
            <v>Блок наружный SHUFT Berg SFTO/out-36HN1_24Y сплит-системы</v>
          </cell>
          <cell r="E1094" t="str">
            <v>4660294204438, 7630520280038</v>
          </cell>
          <cell r="F1094" t="str">
            <v>SFTO/out-36HN1_24Y</v>
          </cell>
          <cell r="G1094">
            <v>59241</v>
          </cell>
          <cell r="H1094">
            <v>40876.29</v>
          </cell>
          <cell r="I1094" t="str">
            <v/>
          </cell>
          <cell r="J1094">
            <v>0</v>
          </cell>
        </row>
        <row r="1095">
          <cell r="A1095" t="str">
            <v>НС-1761158</v>
          </cell>
          <cell r="B1095" t="str">
            <v>(комплектующие) Внешние блоки настенных сплит-систем</v>
          </cell>
          <cell r="C1095" t="str">
            <v>SHUFT</v>
          </cell>
          <cell r="D1095" t="str">
            <v>Блок наружный SHUFT Berg SFTO/out-36HN1_V3 сплит-системы</v>
          </cell>
          <cell r="E1095" t="str">
            <v>4670430156750</v>
          </cell>
          <cell r="F1095" t="str">
            <v>SFTO/out-36HN1_V3</v>
          </cell>
          <cell r="G1095">
            <v>59241</v>
          </cell>
          <cell r="H1095">
            <v>40876.29</v>
          </cell>
          <cell r="I1095">
            <v>19</v>
          </cell>
          <cell r="J1095">
            <v>19</v>
          </cell>
        </row>
        <row r="1096">
          <cell r="A1096" t="str">
            <v>НС-1597559</v>
          </cell>
          <cell r="B1096" t="str">
            <v>(комплектующие) Внешние блоки настенных сплит-систем</v>
          </cell>
          <cell r="C1096" t="str">
            <v>SHUFT</v>
          </cell>
          <cell r="D1096" t="str">
            <v>Блок наружный SHUFT Soturai DC SFTHI/out-07HN8 сплит-системы, инверторного типа</v>
          </cell>
          <cell r="E1096" t="str">
            <v>4660294197716</v>
          </cell>
          <cell r="F1096" t="str">
            <v>SFTHI/out-07HN8</v>
          </cell>
          <cell r="G1096">
            <v>23166</v>
          </cell>
          <cell r="H1096">
            <v>16447.86</v>
          </cell>
          <cell r="I1096">
            <v>133</v>
          </cell>
          <cell r="J1096">
            <v>133</v>
          </cell>
        </row>
        <row r="1097">
          <cell r="A1097" t="str">
            <v>НС-1597560</v>
          </cell>
          <cell r="B1097" t="str">
            <v>(комплектующие) Внешние блоки настенных сплит-систем</v>
          </cell>
          <cell r="C1097" t="str">
            <v>SHUFT</v>
          </cell>
          <cell r="D1097" t="str">
            <v>Блок наружный SHUFT Soturai DC SFTHI/out-09HN8 сплит-системы, инверторного типа</v>
          </cell>
          <cell r="E1097" t="str">
            <v>4660294197686</v>
          </cell>
          <cell r="F1097" t="str">
            <v>SFTHI/out-09HN8</v>
          </cell>
          <cell r="G1097">
            <v>24666</v>
          </cell>
          <cell r="H1097">
            <v>17512.86</v>
          </cell>
          <cell r="I1097">
            <v>44</v>
          </cell>
          <cell r="J1097">
            <v>44</v>
          </cell>
        </row>
        <row r="1098">
          <cell r="A1098" t="str">
            <v>НС-1597561</v>
          </cell>
          <cell r="B1098" t="str">
            <v>(комплектующие) Внешние блоки настенных сплит-систем</v>
          </cell>
          <cell r="C1098" t="str">
            <v>SHUFT</v>
          </cell>
          <cell r="D1098" t="str">
            <v>Блок наружный SHUFT Soturai DC SFTHI/out-12HN8 сплит-системы, инверторного типа</v>
          </cell>
          <cell r="E1098" t="str">
            <v>4660294197792</v>
          </cell>
          <cell r="F1098" t="str">
            <v>SFTHI/out-12HN8</v>
          </cell>
          <cell r="G1098">
            <v>29166</v>
          </cell>
          <cell r="H1098">
            <v>20707.86</v>
          </cell>
          <cell r="I1098">
            <v>29</v>
          </cell>
          <cell r="J1098">
            <v>29</v>
          </cell>
        </row>
        <row r="1099">
          <cell r="A1099" t="str">
            <v>НС-1597562</v>
          </cell>
          <cell r="B1099" t="str">
            <v>(комплектующие) Внешние блоки настенных сплит-систем</v>
          </cell>
          <cell r="C1099" t="str">
            <v>SHUFT</v>
          </cell>
          <cell r="D1099" t="str">
            <v>Блок наружный SHUFT Soturai SFTH/out-07HN8 сплит-системы</v>
          </cell>
          <cell r="E1099" t="str">
            <v>4660294197556</v>
          </cell>
          <cell r="F1099" t="str">
            <v>SFTH/out-07HN8</v>
          </cell>
          <cell r="G1099">
            <v>15741</v>
          </cell>
          <cell r="H1099">
            <v>10546.47</v>
          </cell>
          <cell r="I1099">
            <v>239</v>
          </cell>
          <cell r="J1099">
            <v>239</v>
          </cell>
        </row>
        <row r="1100">
          <cell r="A1100" t="str">
            <v>НС-1597563</v>
          </cell>
          <cell r="B1100" t="str">
            <v>(комплектующие) Внешние блоки настенных сплит-систем</v>
          </cell>
          <cell r="C1100" t="str">
            <v>SHUFT</v>
          </cell>
          <cell r="D1100" t="str">
            <v>Блок наружный SHUFT Soturai SFTH/out-09HN8 сплит-системы</v>
          </cell>
          <cell r="E1100" t="str">
            <v>4660294197730</v>
          </cell>
          <cell r="F1100" t="str">
            <v>SFTH/out-09HN8</v>
          </cell>
          <cell r="G1100">
            <v>17241</v>
          </cell>
          <cell r="H1100">
            <v>11551.47</v>
          </cell>
          <cell r="I1100">
            <v>172</v>
          </cell>
          <cell r="J1100">
            <v>172</v>
          </cell>
        </row>
        <row r="1101">
          <cell r="A1101" t="str">
            <v>НС-1597564</v>
          </cell>
          <cell r="B1101" t="str">
            <v>(комплектующие) Внешние блоки настенных сплит-систем</v>
          </cell>
          <cell r="C1101" t="str">
            <v>SHUFT</v>
          </cell>
          <cell r="D1101" t="str">
            <v>Блок наружный SHUFT Soturai SFTH/out-12HN8 сплит-системы</v>
          </cell>
          <cell r="E1101" t="str">
            <v>4660294197457</v>
          </cell>
          <cell r="F1101" t="str">
            <v>SFTH/out-12HN8</v>
          </cell>
          <cell r="G1101">
            <v>24366</v>
          </cell>
          <cell r="H1101">
            <v>16325.22</v>
          </cell>
          <cell r="I1101">
            <v>563</v>
          </cell>
          <cell r="J1101">
            <v>563</v>
          </cell>
        </row>
        <row r="1102">
          <cell r="A1102" t="str">
            <v>НС-1597565</v>
          </cell>
          <cell r="B1102" t="str">
            <v>(комплектующие) Внешние блоки настенных сплит-систем</v>
          </cell>
          <cell r="C1102" t="str">
            <v>SHUFT</v>
          </cell>
          <cell r="D1102" t="str">
            <v>Блок наружный SHUFT Soturai SFTH/out-18HN8 сплит-системы</v>
          </cell>
          <cell r="E1102" t="str">
            <v>4660294197495</v>
          </cell>
          <cell r="F1102" t="str">
            <v>SFTH/out-18HN8</v>
          </cell>
          <cell r="G1102">
            <v>43866</v>
          </cell>
          <cell r="H1102">
            <v>29390.22</v>
          </cell>
          <cell r="I1102">
            <v>22</v>
          </cell>
          <cell r="J1102">
            <v>22</v>
          </cell>
        </row>
        <row r="1103">
          <cell r="A1103" t="str">
            <v>НС-1597566</v>
          </cell>
          <cell r="B1103" t="str">
            <v>(комплектующие) Внешние блоки настенных сплит-систем</v>
          </cell>
          <cell r="C1103" t="str">
            <v>SHUFT</v>
          </cell>
          <cell r="D1103" t="str">
            <v>Блок наружный SHUFT Soturai SFTH/out-24HN8 сплит-системы</v>
          </cell>
          <cell r="E1103" t="str">
            <v>4660294197624</v>
          </cell>
          <cell r="F1103" t="str">
            <v>SFTH/out-24HN8</v>
          </cell>
          <cell r="G1103">
            <v>57666</v>
          </cell>
          <cell r="H1103">
            <v>38636.22</v>
          </cell>
          <cell r="I1103">
            <v>35</v>
          </cell>
          <cell r="J1103">
            <v>35</v>
          </cell>
        </row>
        <row r="1104">
          <cell r="A1104" t="str">
            <v>НС-1688392</v>
          </cell>
          <cell r="B1104" t="str">
            <v>(комплектующие) Внешние блоки настенных сплит-систем</v>
          </cell>
          <cell r="C1104" t="str">
            <v>SHUFT</v>
          </cell>
          <cell r="D1104" t="str">
            <v>Блок наружный SHUFT TOR SFTM/out-06HN8_V2 сплит-системы</v>
          </cell>
          <cell r="E1104" t="str">
            <v>4660294812220</v>
          </cell>
          <cell r="F1104" t="str">
            <v>SFTM/out-06HN8_V2</v>
          </cell>
          <cell r="G1104">
            <v>15741</v>
          </cell>
          <cell r="H1104">
            <v>11018.7</v>
          </cell>
          <cell r="I1104">
            <v>122</v>
          </cell>
          <cell r="J1104">
            <v>122</v>
          </cell>
        </row>
        <row r="1105">
          <cell r="A1105" t="str">
            <v>НС-1688393</v>
          </cell>
          <cell r="B1105" t="str">
            <v>(комплектующие) Внешние блоки настенных сплит-систем</v>
          </cell>
          <cell r="C1105" t="str">
            <v>SHUFT</v>
          </cell>
          <cell r="D1105" t="str">
            <v>Блок наружный SHUFT TOR SFTM/out-07HN8 сплит-системы</v>
          </cell>
          <cell r="E1105" t="str">
            <v>4660294812121</v>
          </cell>
          <cell r="F1105" t="str">
            <v>SFTM/out-07HN8</v>
          </cell>
          <cell r="G1105">
            <v>16116</v>
          </cell>
          <cell r="H1105">
            <v>11281.2</v>
          </cell>
          <cell r="I1105">
            <v>1195</v>
          </cell>
          <cell r="J1105">
            <v>1195</v>
          </cell>
        </row>
        <row r="1106">
          <cell r="A1106" t="str">
            <v>НС-1688394</v>
          </cell>
          <cell r="B1106" t="str">
            <v>(комплектующие) Внешние блоки настенных сплит-систем</v>
          </cell>
          <cell r="C1106" t="str">
            <v>SHUFT</v>
          </cell>
          <cell r="D1106" t="str">
            <v>Блок наружный SHUFT TOR SFTM/out-09HN8 сплит-системы</v>
          </cell>
          <cell r="E1106" t="str">
            <v>4660294812190</v>
          </cell>
          <cell r="F1106" t="str">
            <v>SFTM/out-09HN8</v>
          </cell>
          <cell r="G1106">
            <v>18366</v>
          </cell>
          <cell r="H1106">
            <v>12856.2</v>
          </cell>
          <cell r="I1106">
            <v>959</v>
          </cell>
          <cell r="J1106">
            <v>959</v>
          </cell>
        </row>
        <row r="1107">
          <cell r="A1107" t="str">
            <v>НС-1688395</v>
          </cell>
          <cell r="B1107" t="str">
            <v>(комплектующие) Внешние блоки настенных сплит-систем</v>
          </cell>
          <cell r="C1107" t="str">
            <v>SHUFT</v>
          </cell>
          <cell r="D1107" t="str">
            <v>Блок наружный SHUFT TOR SFTM/out-12HN8 сплит-системы</v>
          </cell>
          <cell r="E1107" t="str">
            <v>4660294812305</v>
          </cell>
          <cell r="F1107" t="str">
            <v>SFTM/out-12HN8</v>
          </cell>
          <cell r="G1107">
            <v>24741</v>
          </cell>
          <cell r="H1107">
            <v>17318.7</v>
          </cell>
          <cell r="I1107">
            <v>800</v>
          </cell>
          <cell r="J1107">
            <v>800</v>
          </cell>
        </row>
        <row r="1108">
          <cell r="A1108" t="str">
            <v>НС-1688396</v>
          </cell>
          <cell r="B1108" t="str">
            <v>(комплектующие) Внешние блоки настенных сплит-систем</v>
          </cell>
          <cell r="C1108" t="str">
            <v>SHUFT</v>
          </cell>
          <cell r="D1108" t="str">
            <v>Блок наружный SHUFT TOR SFTM/out-18HN8 сплит-системы</v>
          </cell>
          <cell r="E1108" t="str">
            <v>4660294811995</v>
          </cell>
          <cell r="F1108" t="str">
            <v>SFTM/out-18HN8</v>
          </cell>
          <cell r="G1108">
            <v>41241</v>
          </cell>
          <cell r="H1108">
            <v>28868.7</v>
          </cell>
          <cell r="I1108">
            <v>127</v>
          </cell>
          <cell r="J1108">
            <v>127</v>
          </cell>
        </row>
        <row r="1109">
          <cell r="A1109" t="str">
            <v>НС-1688397</v>
          </cell>
          <cell r="B1109" t="str">
            <v>(комплектующие) Внешние блоки настенных сплит-систем</v>
          </cell>
          <cell r="C1109" t="str">
            <v>SHUFT</v>
          </cell>
          <cell r="D1109" t="str">
            <v>Блок наружный SHUFT TOR SFTM/out-24HN8 сплит-системы</v>
          </cell>
          <cell r="E1109" t="str">
            <v>4660294812237</v>
          </cell>
          <cell r="F1109" t="str">
            <v>SFTM/out-24HN8</v>
          </cell>
          <cell r="G1109">
            <v>53991</v>
          </cell>
          <cell r="H1109">
            <v>37793.699999999997</v>
          </cell>
          <cell r="I1109">
            <v>107</v>
          </cell>
          <cell r="J1109">
            <v>107</v>
          </cell>
        </row>
        <row r="1110">
          <cell r="A1110" t="str">
            <v>НС-1036015</v>
          </cell>
          <cell r="B1110" t="str">
            <v>(комплектующие) Внешние блоки настенных сплит-систем</v>
          </cell>
          <cell r="C1110" t="str">
            <v>Ballu</v>
          </cell>
          <cell r="D1110" t="str">
            <v>Внешний блок Ballu BSQ/out-36HN1_14Y сплит-системы</v>
          </cell>
          <cell r="E1110" t="str">
            <v>2147733621435, 4650064774292</v>
          </cell>
          <cell r="F1110" t="str">
            <v>BSQ/out-36HN1_14Y</v>
          </cell>
          <cell r="G1110">
            <v>97492.5</v>
          </cell>
          <cell r="H1110">
            <v>65319.98</v>
          </cell>
          <cell r="I1110">
            <v>330</v>
          </cell>
          <cell r="J1110">
            <v>330</v>
          </cell>
        </row>
        <row r="1111">
          <cell r="A1111" t="str">
            <v>НС-1453555</v>
          </cell>
          <cell r="B1111" t="str">
            <v>(комплектующие) Внешние блоки настенных сплит-систем</v>
          </cell>
          <cell r="C1111" t="str">
            <v>Ballu</v>
          </cell>
          <cell r="D1111" t="str">
            <v>Сплит-система Ballu BSO-18HN8_22Y комплект: внешний блок, комплект для работы в зимний период</v>
          </cell>
          <cell r="E1111" t="str">
            <v>2213857768858</v>
          </cell>
          <cell r="F1111" t="str">
            <v>BSO-18HN8_22Y к-т</v>
          </cell>
          <cell r="G1111">
            <v>50166.5</v>
          </cell>
          <cell r="H1111">
            <v>34487.660000000003</v>
          </cell>
          <cell r="I1111">
            <v>1</v>
          </cell>
          <cell r="J1111">
            <v>1</v>
          </cell>
        </row>
        <row r="1112">
          <cell r="A1112" t="str">
            <v>НС-1707574</v>
          </cell>
          <cell r="B1112" t="str">
            <v>(комплектующие) Внутренние блоки настенных сплит-систем</v>
          </cell>
          <cell r="C1112" t="str">
            <v>Ballu</v>
          </cell>
          <cell r="D1112" t="str">
            <v>Блок внутренний Ballu Bravo BSQ/in-36HN8 сплит-системы</v>
          </cell>
          <cell r="E1112" t="str">
            <v>4660294896138</v>
          </cell>
          <cell r="F1112" t="str">
            <v>BSQ/in-36HN8</v>
          </cell>
          <cell r="G1112">
            <v>32497.5</v>
          </cell>
          <cell r="H1112">
            <v>21773.33</v>
          </cell>
          <cell r="I1112">
            <v>168</v>
          </cell>
          <cell r="J1112">
            <v>168</v>
          </cell>
        </row>
        <row r="1113">
          <cell r="A1113" t="str">
            <v>НС-1408803</v>
          </cell>
          <cell r="B1113" t="str">
            <v>(комплектующие) Внутренние блоки настенных сплит-систем</v>
          </cell>
          <cell r="C1113" t="str">
            <v>Ballu</v>
          </cell>
          <cell r="D1113" t="str">
            <v>Блок внутренний Ballu BSGRI/in-09HN8_22Y сплит-системы, инверторного типа</v>
          </cell>
          <cell r="E1113" t="str">
            <v>4680551126884</v>
          </cell>
          <cell r="F1113" t="str">
            <v>BSGRI/in-09HN8_22Y</v>
          </cell>
          <cell r="G1113">
            <v>12497.5</v>
          </cell>
          <cell r="H1113">
            <v>8623.2800000000007</v>
          </cell>
          <cell r="I1113">
            <v>1119</v>
          </cell>
          <cell r="J1113">
            <v>1119</v>
          </cell>
        </row>
        <row r="1114">
          <cell r="A1114" t="str">
            <v>НС-1408804</v>
          </cell>
          <cell r="B1114" t="str">
            <v>(комплектующие) Внутренние блоки настенных сплит-систем</v>
          </cell>
          <cell r="C1114" t="str">
            <v>Ballu</v>
          </cell>
          <cell r="D1114" t="str">
            <v>Блок внутренний Ballu BSGRI/in-12HN8_22Y сплит-системы, инверторного типа</v>
          </cell>
          <cell r="E1114" t="str">
            <v>4680551126808</v>
          </cell>
          <cell r="F1114" t="str">
            <v>BSGRI/in-12HN8_22Y</v>
          </cell>
          <cell r="G1114">
            <v>13997.5</v>
          </cell>
          <cell r="H1114">
            <v>9658.2800000000007</v>
          </cell>
          <cell r="I1114">
            <v>524</v>
          </cell>
          <cell r="J1114">
            <v>524</v>
          </cell>
        </row>
        <row r="1115">
          <cell r="A1115" t="str">
            <v>НС-1408806</v>
          </cell>
          <cell r="B1115" t="str">
            <v>(комплектующие) Внутренние блоки настенных сплит-систем</v>
          </cell>
          <cell r="C1115" t="str">
            <v>Ballu</v>
          </cell>
          <cell r="D1115" t="str">
            <v>Блок внутренний Ballu BSGRI/in-18HN8_22Y сплит-системы, инверторного типа</v>
          </cell>
          <cell r="E1115" t="str">
            <v>4680551126815</v>
          </cell>
          <cell r="F1115" t="str">
            <v>BSGRI/in-18HN8_22Y</v>
          </cell>
          <cell r="G1115">
            <v>22747.5</v>
          </cell>
          <cell r="H1115">
            <v>15695.78</v>
          </cell>
          <cell r="I1115">
            <v>12</v>
          </cell>
          <cell r="J1115">
            <v>12</v>
          </cell>
        </row>
        <row r="1116">
          <cell r="A1116" t="str">
            <v>НС-1408807</v>
          </cell>
          <cell r="B1116" t="str">
            <v>(комплектующие) Внутренние блоки настенных сплит-систем</v>
          </cell>
          <cell r="C1116" t="str">
            <v>Ballu</v>
          </cell>
          <cell r="D1116" t="str">
            <v>Блок внутренний Ballu BSGRI/in-24HN8_22Y сплит-системы, инверторного типа</v>
          </cell>
          <cell r="E1116" t="str">
            <v>4680551126822</v>
          </cell>
          <cell r="F1116" t="str">
            <v>BSGRI/in-24HN8_22Y</v>
          </cell>
          <cell r="G1116">
            <v>28497.5</v>
          </cell>
          <cell r="H1116">
            <v>19663.28</v>
          </cell>
          <cell r="I1116">
            <v>73</v>
          </cell>
          <cell r="J1116">
            <v>73</v>
          </cell>
        </row>
        <row r="1117">
          <cell r="A1117" t="str">
            <v>НС-1433953</v>
          </cell>
          <cell r="B1117" t="str">
            <v>(комплектующие) Внутренние блоки настенных сплит-систем</v>
          </cell>
          <cell r="C1117" t="str">
            <v>Ballu</v>
          </cell>
          <cell r="D1117" t="str">
            <v>Блок внутренний Ballu BSNI/in-10HN8 сплит-системы, инверторного типа</v>
          </cell>
          <cell r="E1117" t="str">
            <v>4680551139204</v>
          </cell>
          <cell r="F1117" t="str">
            <v>BSNI/in-10HN8</v>
          </cell>
          <cell r="G1117">
            <v>15747.5</v>
          </cell>
          <cell r="H1117">
            <v>10865.78</v>
          </cell>
          <cell r="I1117">
            <v>126</v>
          </cell>
          <cell r="J1117">
            <v>126</v>
          </cell>
        </row>
        <row r="1118">
          <cell r="A1118" t="str">
            <v>НС-1433957</v>
          </cell>
          <cell r="B1118" t="str">
            <v>(комплектующие) Внутренние блоки настенных сплит-систем</v>
          </cell>
          <cell r="C1118" t="str">
            <v>Ballu</v>
          </cell>
          <cell r="D1118" t="str">
            <v>Блок внутренний Ballu BSNI/in-13HN8 сплит-системы, инверторного типа</v>
          </cell>
          <cell r="E1118" t="str">
            <v>4680551139211</v>
          </cell>
          <cell r="F1118" t="str">
            <v>BSNI/in-13HN8</v>
          </cell>
          <cell r="G1118">
            <v>16497.5</v>
          </cell>
          <cell r="H1118">
            <v>11383.28</v>
          </cell>
          <cell r="I1118">
            <v>94</v>
          </cell>
          <cell r="J1118">
            <v>94</v>
          </cell>
        </row>
        <row r="1119">
          <cell r="A1119" t="str">
            <v>НС-1407867</v>
          </cell>
          <cell r="B1119" t="str">
            <v>(комплектующие) Внутренние блоки настенных сплит-систем</v>
          </cell>
          <cell r="C1119" t="str">
            <v>Ballu</v>
          </cell>
          <cell r="D1119" t="str">
            <v>Блок внутренний Ballu BSO/in-07HN8_22Y сплит-системы</v>
          </cell>
          <cell r="E1119" t="str">
            <v>4680551126235, 2250001952824, 7630520210103</v>
          </cell>
          <cell r="F1119" t="str">
            <v>BSO/in-07HN8_22Y</v>
          </cell>
          <cell r="G1119">
            <v>6237.5</v>
          </cell>
          <cell r="H1119">
            <v>4179.13</v>
          </cell>
          <cell r="I1119">
            <v>2449</v>
          </cell>
          <cell r="J1119">
            <v>2449</v>
          </cell>
        </row>
        <row r="1120">
          <cell r="A1120" t="str">
            <v>НС-1407871</v>
          </cell>
          <cell r="B1120" t="str">
            <v>(комплектующие) Внутренние блоки настенных сплит-систем</v>
          </cell>
          <cell r="C1120" t="str">
            <v>Ballu</v>
          </cell>
          <cell r="D1120" t="str">
            <v>Блок внутренний Ballu BSO/in-09HN8_22Y сплит-системы</v>
          </cell>
          <cell r="E1120" t="str">
            <v>4680551126242, 2250001952862, 7630520210172</v>
          </cell>
          <cell r="F1120" t="str">
            <v>BSO/in-09HN8_22Y</v>
          </cell>
          <cell r="G1120">
            <v>6652.5</v>
          </cell>
          <cell r="H1120">
            <v>4457.18</v>
          </cell>
          <cell r="I1120">
            <v>5450</v>
          </cell>
          <cell r="J1120">
            <v>5450</v>
          </cell>
        </row>
        <row r="1121">
          <cell r="A1121" t="str">
            <v>НС-1407872</v>
          </cell>
          <cell r="B1121" t="str">
            <v>(комплектующие) Внутренние блоки настенных сплит-систем</v>
          </cell>
          <cell r="C1121" t="str">
            <v>Ballu</v>
          </cell>
          <cell r="D1121" t="str">
            <v>Блок внутренний Ballu BSO/in-12HN8_22Y сплит-системы</v>
          </cell>
          <cell r="E1121" t="str">
            <v>4680551126259, 2250001952879</v>
          </cell>
          <cell r="F1121" t="str">
            <v>BSO/in-12HN8_22Y</v>
          </cell>
          <cell r="G1121">
            <v>9147.5</v>
          </cell>
          <cell r="H1121">
            <v>6128.83</v>
          </cell>
          <cell r="I1121">
            <v>666</v>
          </cell>
          <cell r="J1121">
            <v>666</v>
          </cell>
        </row>
        <row r="1122">
          <cell r="A1122" t="str">
            <v>НС-1407873</v>
          </cell>
          <cell r="B1122" t="str">
            <v>(комплектующие) Внутренние блоки настенных сплит-систем</v>
          </cell>
          <cell r="C1122" t="str">
            <v>Ballu</v>
          </cell>
          <cell r="D1122" t="str">
            <v>Блок внутренний Ballu BSO/in-18HN8_22Y сплит-системы</v>
          </cell>
          <cell r="E1122" t="str">
            <v>4680551126266, 2250001952886</v>
          </cell>
          <cell r="F1122" t="str">
            <v>BSO/in-18HN8_22Y</v>
          </cell>
          <cell r="G1122">
            <v>15060</v>
          </cell>
          <cell r="H1122">
            <v>10090.200000000001</v>
          </cell>
          <cell r="I1122">
            <v>2</v>
          </cell>
          <cell r="J1122">
            <v>2</v>
          </cell>
        </row>
        <row r="1123">
          <cell r="A1123" t="str">
            <v>НС-1407878</v>
          </cell>
          <cell r="B1123" t="str">
            <v>(комплектующие) Внутренние блоки настенных сплит-систем</v>
          </cell>
          <cell r="C1123" t="str">
            <v>Ballu</v>
          </cell>
          <cell r="D1123" t="str">
            <v>Блок внутренний Ballu BSO/in-24HN8_22Y сплит-системы</v>
          </cell>
          <cell r="E1123" t="str">
            <v>4680551126273, 2250001952893, 7630520210202</v>
          </cell>
          <cell r="F1123" t="str">
            <v>BSO/in-24HN8_22Y</v>
          </cell>
          <cell r="G1123">
            <v>18867.5</v>
          </cell>
          <cell r="H1123">
            <v>12641.23</v>
          </cell>
          <cell r="I1123" t="str">
            <v/>
          </cell>
          <cell r="J1123">
            <v>0</v>
          </cell>
        </row>
        <row r="1124">
          <cell r="A1124" t="str">
            <v>НС-1476964</v>
          </cell>
          <cell r="B1124" t="str">
            <v>(комплектующие) Внутренние блоки настенных сплит-систем</v>
          </cell>
          <cell r="C1124" t="str">
            <v>Ballu</v>
          </cell>
          <cell r="D1124" t="str">
            <v>Блок внутренний Ballu BSPI/in-10HN8/BL/EU сплит-системы, инверторного типа</v>
          </cell>
          <cell r="E1124" t="str">
            <v>4680551155754</v>
          </cell>
          <cell r="F1124" t="str">
            <v>BSPI/in-10HN8/BL/EU</v>
          </cell>
          <cell r="G1124">
            <v>13747.5</v>
          </cell>
          <cell r="H1124">
            <v>9485.7800000000007</v>
          </cell>
          <cell r="I1124">
            <v>270</v>
          </cell>
          <cell r="J1124">
            <v>270</v>
          </cell>
        </row>
        <row r="1125">
          <cell r="A1125" t="str">
            <v>НС-1476966</v>
          </cell>
          <cell r="B1125" t="str">
            <v>(комплектующие) Внутренние блоки настенных сплит-систем</v>
          </cell>
          <cell r="C1125" t="str">
            <v>Ballu</v>
          </cell>
          <cell r="D1125" t="str">
            <v>Блок внутренний Ballu BSPI/in-13HN8/BL/EU сплит-системы, инверторного типа</v>
          </cell>
          <cell r="E1125" t="str">
            <v>4680551155761</v>
          </cell>
          <cell r="F1125" t="str">
            <v>BSPI/in-13HN8/BL/EU</v>
          </cell>
          <cell r="G1125">
            <v>14997.5</v>
          </cell>
          <cell r="H1125">
            <v>10348.280000000001</v>
          </cell>
          <cell r="I1125">
            <v>314</v>
          </cell>
          <cell r="J1125">
            <v>314</v>
          </cell>
        </row>
        <row r="1126">
          <cell r="A1126" t="str">
            <v>НС-1597626</v>
          </cell>
          <cell r="B1126" t="str">
            <v>(комплектующие) Внутренние блоки настенных сплит-систем</v>
          </cell>
          <cell r="C1126" t="str">
            <v>Ballu</v>
          </cell>
          <cell r="D1126" t="str">
            <v>Блок внутренний Ballu Defender BSHI/in-09HN8 сплит-системы, инверторного типа</v>
          </cell>
          <cell r="E1126" t="str">
            <v>4660294198355</v>
          </cell>
          <cell r="F1126" t="str">
            <v>BSHI/in-09HN8</v>
          </cell>
          <cell r="G1126">
            <v>11997.5</v>
          </cell>
          <cell r="H1126">
            <v>8278.2800000000007</v>
          </cell>
          <cell r="I1126">
            <v>393</v>
          </cell>
          <cell r="J1126">
            <v>393</v>
          </cell>
        </row>
        <row r="1127">
          <cell r="A1127" t="str">
            <v>НС-1597627</v>
          </cell>
          <cell r="B1127" t="str">
            <v>(комплектующие) Внутренние блоки настенных сплит-систем</v>
          </cell>
          <cell r="C1127" t="str">
            <v>Ballu</v>
          </cell>
          <cell r="D1127" t="str">
            <v>Блок внутренний Ballu Defender BSHI/in-12HN8 сплит-системы, инверторного типа</v>
          </cell>
          <cell r="E1127" t="str">
            <v>4660294198348</v>
          </cell>
          <cell r="F1127" t="str">
            <v>BSHI/in-12HN8</v>
          </cell>
          <cell r="G1127">
            <v>13372.5</v>
          </cell>
          <cell r="H1127">
            <v>9227.0300000000007</v>
          </cell>
          <cell r="I1127">
            <v>215</v>
          </cell>
          <cell r="J1127">
            <v>215</v>
          </cell>
        </row>
        <row r="1128">
          <cell r="A1128" t="str">
            <v>НС-1597628</v>
          </cell>
          <cell r="B1128" t="str">
            <v>(комплектующие) Внутренние блоки настенных сплит-систем</v>
          </cell>
          <cell r="C1128" t="str">
            <v>Ballu</v>
          </cell>
          <cell r="D1128" t="str">
            <v>Блок внутренний Ballu Defender BSHI/in-18HN8 сплит-системы, инверторного типа</v>
          </cell>
          <cell r="E1128" t="str">
            <v>4660294198386</v>
          </cell>
          <cell r="F1128" t="str">
            <v>BSHI/in-18HN8</v>
          </cell>
          <cell r="G1128">
            <v>22247.5</v>
          </cell>
          <cell r="H1128">
            <v>15350.78</v>
          </cell>
          <cell r="I1128">
            <v>3</v>
          </cell>
          <cell r="J1128">
            <v>3</v>
          </cell>
        </row>
        <row r="1129">
          <cell r="A1129" t="str">
            <v>НС-1597629</v>
          </cell>
          <cell r="B1129" t="str">
            <v>(комплектующие) Внутренние блоки настенных сплит-систем</v>
          </cell>
          <cell r="C1129" t="str">
            <v>Ballu</v>
          </cell>
          <cell r="D1129" t="str">
            <v>Блок внутренний Ballu Defender BSHI/in-24HN8 сплит-системы, инверторного типа</v>
          </cell>
          <cell r="E1129" t="str">
            <v>4660294198324</v>
          </cell>
          <cell r="F1129" t="str">
            <v>BSHI/in-24HN8</v>
          </cell>
          <cell r="G1129">
            <v>27747.5</v>
          </cell>
          <cell r="H1129">
            <v>19145.78</v>
          </cell>
          <cell r="I1129">
            <v>20</v>
          </cell>
          <cell r="J1129">
            <v>20</v>
          </cell>
        </row>
        <row r="1130">
          <cell r="A1130" t="str">
            <v>НС-1690146</v>
          </cell>
          <cell r="B1130" t="str">
            <v>(комплектующие) Внутренние блоки настенных сплит-систем</v>
          </cell>
          <cell r="C1130" t="str">
            <v>Ballu</v>
          </cell>
          <cell r="D1130" t="str">
            <v>Блок внутренний Ballu Eco Smart DC BSYI/in-08HN8_V4 сплит-системы, инверторного типа</v>
          </cell>
          <cell r="E1130" t="str">
            <v>4660294818574</v>
          </cell>
          <cell r="F1130" t="str">
            <v>BSYI/in-08HN8_V4</v>
          </cell>
          <cell r="G1130">
            <v>8497.5</v>
          </cell>
          <cell r="H1130">
            <v>5693.33</v>
          </cell>
          <cell r="I1130" t="str">
            <v/>
          </cell>
          <cell r="J1130">
            <v>0</v>
          </cell>
        </row>
        <row r="1131">
          <cell r="A1131" t="str">
            <v>НС-1762944</v>
          </cell>
          <cell r="B1131" t="str">
            <v>(комплектующие) Внутренние блоки настенных сплит-систем</v>
          </cell>
          <cell r="C1131" t="str">
            <v>Ballu</v>
          </cell>
          <cell r="D1131" t="str">
            <v>Блок внутренний Ballu Eco Smart DC BSYI/in-08HN8_V5 сплит-системы, инверторного типа</v>
          </cell>
          <cell r="E1131" t="str">
            <v>4670430164458</v>
          </cell>
          <cell r="F1131" t="str">
            <v>BSYI/in-08HN8_V5</v>
          </cell>
          <cell r="G1131">
            <v>8497.5</v>
          </cell>
          <cell r="H1131">
            <v>5693.33</v>
          </cell>
          <cell r="I1131" t="str">
            <v/>
          </cell>
          <cell r="J1131">
            <v>0</v>
          </cell>
        </row>
        <row r="1132">
          <cell r="A1132" t="str">
            <v>НС-1690244</v>
          </cell>
          <cell r="B1132" t="str">
            <v>(комплектующие) Внутренние блоки настенных сплит-систем</v>
          </cell>
          <cell r="C1132" t="str">
            <v>Ballu</v>
          </cell>
          <cell r="D1132" t="str">
            <v>Блок внутренний Ballu Eco Smart DC BSYI/in-10HN8_V4 сплит-системы, инверторного типа</v>
          </cell>
          <cell r="E1132" t="str">
            <v>4660294818796</v>
          </cell>
          <cell r="F1132" t="str">
            <v>BSYI/in-10HN8_V4</v>
          </cell>
          <cell r="G1132">
            <v>9247.5</v>
          </cell>
          <cell r="H1132">
            <v>6195.83</v>
          </cell>
          <cell r="I1132">
            <v>373</v>
          </cell>
          <cell r="J1132">
            <v>373</v>
          </cell>
        </row>
        <row r="1133">
          <cell r="A1133" t="str">
            <v>НС-1762945</v>
          </cell>
          <cell r="B1133" t="str">
            <v>(комплектующие) Внутренние блоки настенных сплит-систем</v>
          </cell>
          <cell r="C1133" t="str">
            <v>Ballu</v>
          </cell>
          <cell r="D1133" t="str">
            <v>Блок внутренний Ballu Eco Smart DC BSYI/in-10HN8_V5 сплит-системы, инверторного типа</v>
          </cell>
          <cell r="E1133" t="str">
            <v>4670430164434</v>
          </cell>
          <cell r="F1133" t="str">
            <v>BSYI/in-10HN8_V5</v>
          </cell>
          <cell r="G1133">
            <v>9247.5</v>
          </cell>
          <cell r="H1133">
            <v>6195.83</v>
          </cell>
          <cell r="I1133">
            <v>11</v>
          </cell>
          <cell r="J1133">
            <v>11</v>
          </cell>
        </row>
        <row r="1134">
          <cell r="A1134" t="str">
            <v>НС-1690247</v>
          </cell>
          <cell r="B1134" t="str">
            <v>(комплектующие) Внутренние блоки настенных сплит-систем</v>
          </cell>
          <cell r="C1134" t="str">
            <v>Ballu</v>
          </cell>
          <cell r="D1134" t="str">
            <v>Блок внутренний Ballu Eco Smart DC BSYI/in-12HN8_V4 сплит-системы, инверторного типа</v>
          </cell>
          <cell r="E1134" t="str">
            <v>4660294818819</v>
          </cell>
          <cell r="F1134" t="str">
            <v>BSYI/in-12HN8_V4</v>
          </cell>
          <cell r="G1134">
            <v>11122.5</v>
          </cell>
          <cell r="H1134">
            <v>7452.08</v>
          </cell>
          <cell r="I1134" t="str">
            <v/>
          </cell>
          <cell r="J1134">
            <v>0</v>
          </cell>
        </row>
        <row r="1135">
          <cell r="A1135" t="str">
            <v>НС-1762946</v>
          </cell>
          <cell r="B1135" t="str">
            <v>(комплектующие) Внутренние блоки настенных сплит-систем</v>
          </cell>
          <cell r="C1135" t="str">
            <v>Ballu</v>
          </cell>
          <cell r="D1135" t="str">
            <v>Блок внутренний Ballu Eco Smart DC BSYI/in-12HN8_V5 сплит-системы, инверторного типа</v>
          </cell>
          <cell r="E1135" t="str">
            <v>4670430164489</v>
          </cell>
          <cell r="F1135" t="str">
            <v>BSYI/in-12HN8_V5</v>
          </cell>
          <cell r="G1135">
            <v>11122.5</v>
          </cell>
          <cell r="H1135">
            <v>7452.08</v>
          </cell>
          <cell r="I1135">
            <v>1</v>
          </cell>
          <cell r="J1135">
            <v>1</v>
          </cell>
        </row>
        <row r="1136">
          <cell r="A1136" t="str">
            <v>НС-1762947</v>
          </cell>
          <cell r="B1136" t="str">
            <v>(комплектующие) Внутренние блоки настенных сплит-систем</v>
          </cell>
          <cell r="C1136" t="str">
            <v>Ballu</v>
          </cell>
          <cell r="D1136" t="str">
            <v>Блок внутренний Ballu Eco Smart DC BSYI/in-18HN8_V5 сплит-системы, инверторного типа</v>
          </cell>
          <cell r="E1136" t="str">
            <v>4670430164465</v>
          </cell>
          <cell r="F1136" t="str">
            <v>BSYI/in-18HN8_V5</v>
          </cell>
          <cell r="G1136">
            <v>19247.5</v>
          </cell>
          <cell r="H1136">
            <v>12895.83</v>
          </cell>
          <cell r="I1136" t="str">
            <v/>
          </cell>
          <cell r="J1136">
            <v>0</v>
          </cell>
        </row>
        <row r="1137">
          <cell r="A1137" t="str">
            <v>НС-1762948</v>
          </cell>
          <cell r="B1137" t="str">
            <v>(комплектующие) Внутренние блоки настенных сплит-систем</v>
          </cell>
          <cell r="C1137" t="str">
            <v>Ballu</v>
          </cell>
          <cell r="D1137" t="str">
            <v>Блок внутренний Ballu Eco Smart DC BSYI/in-24HN8_V5 сплит-системы, инверторного типа</v>
          </cell>
          <cell r="E1137" t="str">
            <v>4670430164410</v>
          </cell>
          <cell r="F1137" t="str">
            <v>BSYI/in-24HN8_V5</v>
          </cell>
          <cell r="G1137">
            <v>23247.5</v>
          </cell>
          <cell r="H1137">
            <v>15575.83</v>
          </cell>
          <cell r="I1137" t="str">
            <v/>
          </cell>
          <cell r="J1137">
            <v>0</v>
          </cell>
        </row>
        <row r="1138">
          <cell r="A1138" t="str">
            <v>НС-1688154</v>
          </cell>
          <cell r="B1138" t="str">
            <v>(комплектующие) Внутренние блоки настенных сплит-систем</v>
          </cell>
          <cell r="C1138" t="str">
            <v>Ballu</v>
          </cell>
          <cell r="D1138" t="str">
            <v>Блок внутренний Ballu Ice Peak DC BSPKI/in-10HN8_V4 сплит-системы, инверторного типа</v>
          </cell>
          <cell r="E1138" t="str">
            <v>4660294810189</v>
          </cell>
          <cell r="F1138" t="str">
            <v>BSPKI/in-10HN8_V4</v>
          </cell>
          <cell r="G1138">
            <v>15747.5</v>
          </cell>
          <cell r="H1138">
            <v>10865.78</v>
          </cell>
          <cell r="I1138" t="str">
            <v/>
          </cell>
          <cell r="J1138">
            <v>0</v>
          </cell>
        </row>
        <row r="1139">
          <cell r="A1139" t="str">
            <v>НС-1688155</v>
          </cell>
          <cell r="B1139" t="str">
            <v>(комплектующие) Внутренние блоки настенных сплит-систем</v>
          </cell>
          <cell r="C1139" t="str">
            <v>Ballu</v>
          </cell>
          <cell r="D1139" t="str">
            <v>Блок внутренний Ballu Ice Peak DC BSPKI/in-13HN8_V4 сплит-системы, инверторного типа</v>
          </cell>
          <cell r="E1139" t="str">
            <v>4660294810271</v>
          </cell>
          <cell r="F1139" t="str">
            <v>BSPKI/in-13HN8_V4</v>
          </cell>
          <cell r="G1139">
            <v>16497.5</v>
          </cell>
          <cell r="H1139">
            <v>11383.28</v>
          </cell>
          <cell r="I1139">
            <v>1</v>
          </cell>
          <cell r="J1139">
            <v>1</v>
          </cell>
        </row>
        <row r="1140">
          <cell r="A1140" t="str">
            <v>НС-1688156</v>
          </cell>
          <cell r="B1140" t="str">
            <v>(комплектующие) Внутренние блоки настенных сплит-систем</v>
          </cell>
          <cell r="C1140" t="str">
            <v>Ballu</v>
          </cell>
          <cell r="D1140" t="str">
            <v>Блок внутренний Ballu Ice Peak DC BSPKI/in-18HN8_V4 сплит-системы, инверторного типа</v>
          </cell>
          <cell r="E1140" t="str">
            <v>4660294810141</v>
          </cell>
          <cell r="F1140" t="str">
            <v>BSPKI/in-18HN8_V4</v>
          </cell>
          <cell r="G1140">
            <v>27747.5</v>
          </cell>
          <cell r="H1140">
            <v>19145.78</v>
          </cell>
          <cell r="I1140">
            <v>45</v>
          </cell>
          <cell r="J1140">
            <v>45</v>
          </cell>
        </row>
        <row r="1141">
          <cell r="A1141" t="str">
            <v>НС-1688158</v>
          </cell>
          <cell r="B1141" t="str">
            <v>(комплектующие) Внутренние блоки настенных сплит-систем</v>
          </cell>
          <cell r="C1141" t="str">
            <v>Ballu</v>
          </cell>
          <cell r="D1141" t="str">
            <v>Блок внутренний Ballu Ice Peak DC BSPKI/in-24HN8_V4 сплит-системы, инверторного типа</v>
          </cell>
          <cell r="E1141" t="str">
            <v>4660294810257</v>
          </cell>
          <cell r="F1141" t="str">
            <v>BSPKI/in-24HN8_V4</v>
          </cell>
          <cell r="G1141">
            <v>35747.5</v>
          </cell>
          <cell r="H1141">
            <v>24665.78</v>
          </cell>
          <cell r="I1141">
            <v>15</v>
          </cell>
          <cell r="J1141">
            <v>15</v>
          </cell>
        </row>
        <row r="1142">
          <cell r="A1142" t="str">
            <v>НС-1707875</v>
          </cell>
          <cell r="B1142" t="str">
            <v>(комплектующие) Внутренние блоки настенных сплит-систем</v>
          </cell>
          <cell r="C1142" t="str">
            <v>Ballu</v>
          </cell>
          <cell r="D1142" t="str">
            <v>Блок внутренний Ballu Odyssey DC BSOI/in-08HN8 сплит-системы, инверторного типа</v>
          </cell>
          <cell r="E1142" t="str">
            <v>4660294897203</v>
          </cell>
          <cell r="F1142" t="str">
            <v>BSOI/in-08HN8</v>
          </cell>
          <cell r="G1142">
            <v>7497.5</v>
          </cell>
          <cell r="H1142">
            <v>4798.3999999999996</v>
          </cell>
          <cell r="I1142" t="str">
            <v/>
          </cell>
          <cell r="J1142">
            <v>0</v>
          </cell>
        </row>
        <row r="1143">
          <cell r="A1143" t="str">
            <v>НС-1707877</v>
          </cell>
          <cell r="B1143" t="str">
            <v>(комплектующие) Внутренние блоки настенных сплит-систем</v>
          </cell>
          <cell r="C1143" t="str">
            <v>Ballu</v>
          </cell>
          <cell r="D1143" t="str">
            <v>Блок внутренний Ballu Odyssey DC BSOI/in-10HN8 сплит-системы, инверторного типа</v>
          </cell>
          <cell r="E1143" t="str">
            <v>4660294898149</v>
          </cell>
          <cell r="F1143" t="str">
            <v>BSOI/in-10HN8</v>
          </cell>
          <cell r="G1143">
            <v>8247.5</v>
          </cell>
          <cell r="H1143">
            <v>5278.4</v>
          </cell>
          <cell r="I1143">
            <v>801</v>
          </cell>
          <cell r="J1143">
            <v>801</v>
          </cell>
        </row>
        <row r="1144">
          <cell r="A1144" t="str">
            <v>НС-1688426</v>
          </cell>
          <cell r="B1144" t="str">
            <v>(комплектующие) Внутренние блоки настенных сплит-систем</v>
          </cell>
          <cell r="C1144" t="str">
            <v>Ballu</v>
          </cell>
          <cell r="D1144" t="str">
            <v>Блок внутренний Ballu Odyssey DC BSOI/in-12HN8 сплит-системы, инверторного типа</v>
          </cell>
          <cell r="E1144" t="str">
            <v>4660294812374</v>
          </cell>
          <cell r="F1144" t="str">
            <v>BSOI/in-12HN8</v>
          </cell>
          <cell r="G1144">
            <v>10122.5</v>
          </cell>
          <cell r="H1144">
            <v>6478.4</v>
          </cell>
          <cell r="I1144" t="str">
            <v/>
          </cell>
          <cell r="J1144">
            <v>0</v>
          </cell>
        </row>
        <row r="1145">
          <cell r="A1145" t="str">
            <v>НС-1688427</v>
          </cell>
          <cell r="B1145" t="str">
            <v>(комплектующие) Внутренние блоки настенных сплит-систем</v>
          </cell>
          <cell r="C1145" t="str">
            <v>Ballu</v>
          </cell>
          <cell r="D1145" t="str">
            <v>Блок внутренний Ballu Odyssey DC BSOI/in-18HN8 сплит-системы, инверторного типа</v>
          </cell>
          <cell r="E1145" t="str">
            <v>4660294812480</v>
          </cell>
          <cell r="F1145" t="str">
            <v>BSOI/in-18HN8</v>
          </cell>
          <cell r="G1145">
            <v>17747.5</v>
          </cell>
          <cell r="H1145">
            <v>11358.4</v>
          </cell>
          <cell r="I1145" t="str">
            <v/>
          </cell>
          <cell r="J1145">
            <v>0</v>
          </cell>
        </row>
        <row r="1146">
          <cell r="A1146" t="str">
            <v>НС-1688428</v>
          </cell>
          <cell r="B1146" t="str">
            <v>(комплектующие) Внутренние блоки настенных сплит-систем</v>
          </cell>
          <cell r="C1146" t="str">
            <v>Ballu</v>
          </cell>
          <cell r="D1146" t="str">
            <v>Блок внутренний Ballu Odyssey DC BSOI/in-24HN8 сплит-системы, инверторного типа</v>
          </cell>
          <cell r="E1146" t="str">
            <v>4660294812428</v>
          </cell>
          <cell r="F1146" t="str">
            <v>BSOI/in-24HN8</v>
          </cell>
          <cell r="G1146">
            <v>21747.5</v>
          </cell>
          <cell r="H1146">
            <v>13918.4</v>
          </cell>
          <cell r="I1146">
            <v>8</v>
          </cell>
          <cell r="J1146">
            <v>8</v>
          </cell>
        </row>
        <row r="1147">
          <cell r="A1147" t="str">
            <v>НС-1762780</v>
          </cell>
          <cell r="B1147" t="str">
            <v>(комплектующие) Внутренние блоки настенных сплит-систем</v>
          </cell>
          <cell r="C1147" t="str">
            <v>Ballu</v>
          </cell>
          <cell r="D1147" t="str">
            <v>Блок внутренний Ballu Odyssey Pro DC BSOI/in-08HN8/ERP сплит-системы, инверторного типа</v>
          </cell>
          <cell r="E1147" t="str">
            <v>4670430163789</v>
          </cell>
          <cell r="F1147" t="str">
            <v>BSOI/in-08HN8/ERP</v>
          </cell>
          <cell r="G1147">
            <v>7747.5</v>
          </cell>
          <cell r="H1147">
            <v>4958.3999999999996</v>
          </cell>
          <cell r="I1147" t="str">
            <v/>
          </cell>
          <cell r="J1147">
            <v>0</v>
          </cell>
        </row>
        <row r="1148">
          <cell r="A1148" t="str">
            <v>НС-1762781</v>
          </cell>
          <cell r="B1148" t="str">
            <v>(комплектующие) Внутренние блоки настенных сплит-систем</v>
          </cell>
          <cell r="C1148" t="str">
            <v>Ballu</v>
          </cell>
          <cell r="D1148" t="str">
            <v>Блок внутренний Ballu Odyssey Pro DC BSOI/in-10HN8/ERP сплит-системы, инверторного типа</v>
          </cell>
          <cell r="E1148" t="str">
            <v>4670430163772</v>
          </cell>
          <cell r="F1148" t="str">
            <v>BSOI/in-10HN8/ERP</v>
          </cell>
          <cell r="G1148">
            <v>8497.5</v>
          </cell>
          <cell r="H1148">
            <v>5438.4</v>
          </cell>
          <cell r="I1148">
            <v>3450</v>
          </cell>
          <cell r="J1148">
            <v>3450</v>
          </cell>
        </row>
        <row r="1149">
          <cell r="A1149" t="str">
            <v>НС-1762782</v>
          </cell>
          <cell r="B1149" t="str">
            <v>(комплектующие) Внутренние блоки настенных сплит-систем</v>
          </cell>
          <cell r="C1149" t="str">
            <v>Ballu</v>
          </cell>
          <cell r="D1149" t="str">
            <v>Блок внутренний Ballu Odyssey Pro DC BSOI/in-12HN8/ERP сплит-системы, инверторного типа</v>
          </cell>
          <cell r="E1149" t="str">
            <v>4670430163802</v>
          </cell>
          <cell r="F1149" t="str">
            <v>BSOI/in-12HN8/ERP</v>
          </cell>
          <cell r="G1149">
            <v>10372.5</v>
          </cell>
          <cell r="H1149">
            <v>6638.4</v>
          </cell>
          <cell r="I1149">
            <v>676</v>
          </cell>
          <cell r="J1149">
            <v>676</v>
          </cell>
        </row>
        <row r="1150">
          <cell r="A1150" t="str">
            <v>НС-1762783</v>
          </cell>
          <cell r="B1150" t="str">
            <v>(комплектующие) Внутренние блоки настенных сплит-систем</v>
          </cell>
          <cell r="C1150" t="str">
            <v>Ballu</v>
          </cell>
          <cell r="D1150" t="str">
            <v>Блок внутренний Ballu Odyssey Pro DC BSOI/in-18HN8/ERP сплит-системы, инверторного типа</v>
          </cell>
          <cell r="E1150" t="str">
            <v>4670430163734</v>
          </cell>
          <cell r="F1150" t="str">
            <v>BSOI/in-18HN8/ERP</v>
          </cell>
          <cell r="G1150">
            <v>17997.5</v>
          </cell>
          <cell r="H1150">
            <v>11518.4</v>
          </cell>
          <cell r="I1150" t="str">
            <v/>
          </cell>
          <cell r="J1150">
            <v>0</v>
          </cell>
        </row>
        <row r="1151">
          <cell r="A1151" t="str">
            <v>НС-1762784</v>
          </cell>
          <cell r="B1151" t="str">
            <v>(комплектующие) Внутренние блоки настенных сплит-систем</v>
          </cell>
          <cell r="C1151" t="str">
            <v>Ballu</v>
          </cell>
          <cell r="D1151" t="str">
            <v>Блок внутренний Ballu Odyssey Pro DC BSOI/in-24HN8/ERP сплит-системы, инверторного типа</v>
          </cell>
          <cell r="E1151" t="str">
            <v>4670430163741</v>
          </cell>
          <cell r="F1151" t="str">
            <v>BSOI/in-24HN8/ERP</v>
          </cell>
          <cell r="G1151">
            <v>21997.5</v>
          </cell>
          <cell r="H1151">
            <v>14078.4</v>
          </cell>
          <cell r="I1151" t="str">
            <v/>
          </cell>
          <cell r="J1151">
            <v>0</v>
          </cell>
        </row>
        <row r="1152">
          <cell r="A1152" t="str">
            <v>НС-1608679</v>
          </cell>
          <cell r="B1152" t="str">
            <v>(комплектующие) Внутренние блоки настенных сплит-систем</v>
          </cell>
          <cell r="C1152" t="str">
            <v>Ballu</v>
          </cell>
          <cell r="D1152" t="str">
            <v>Блок внутренний Ballu Olympio Legend BSW/in-07HN1_24Y сплит-системы</v>
          </cell>
          <cell r="E1152" t="str">
            <v>4660294257922</v>
          </cell>
          <cell r="F1152" t="str">
            <v>BSW/in-07HN1_24Y</v>
          </cell>
          <cell r="G1152">
            <v>6237.5</v>
          </cell>
          <cell r="H1152">
            <v>4179.13</v>
          </cell>
          <cell r="I1152">
            <v>357</v>
          </cell>
          <cell r="J1152">
            <v>357</v>
          </cell>
        </row>
        <row r="1153">
          <cell r="A1153" t="str">
            <v>НС-1608680</v>
          </cell>
          <cell r="B1153" t="str">
            <v>(комплектующие) Внутренние блоки настенных сплит-систем</v>
          </cell>
          <cell r="C1153" t="str">
            <v>Ballu</v>
          </cell>
          <cell r="D1153" t="str">
            <v>Блок внутренний Ballu Olympio Legend BSW/in-09HN1_24Y сплит-системы</v>
          </cell>
          <cell r="E1153" t="str">
            <v>4660294258004</v>
          </cell>
          <cell r="F1153" t="str">
            <v>BSW/in-09HN1_24Y</v>
          </cell>
          <cell r="G1153">
            <v>6652.5</v>
          </cell>
          <cell r="H1153">
            <v>4457.18</v>
          </cell>
          <cell r="I1153" t="str">
            <v/>
          </cell>
          <cell r="J1153">
            <v>0</v>
          </cell>
        </row>
        <row r="1154">
          <cell r="A1154" t="str">
            <v>НС-1608681</v>
          </cell>
          <cell r="B1154" t="str">
            <v>(комплектующие) Внутренние блоки настенных сплит-систем</v>
          </cell>
          <cell r="C1154" t="str">
            <v>Ballu</v>
          </cell>
          <cell r="D1154" t="str">
            <v>Блок внутренний Ballu Olympio Legend BSW/in-12HN1_24Y сплит-системы</v>
          </cell>
          <cell r="E1154" t="str">
            <v>4660294257885</v>
          </cell>
          <cell r="F1154" t="str">
            <v>BSW/in-12HN1_24Y</v>
          </cell>
          <cell r="G1154">
            <v>9147.5</v>
          </cell>
          <cell r="H1154">
            <v>6128.83</v>
          </cell>
          <cell r="I1154">
            <v>154</v>
          </cell>
          <cell r="J1154">
            <v>154</v>
          </cell>
        </row>
        <row r="1155">
          <cell r="A1155" t="str">
            <v>НС-1608682</v>
          </cell>
          <cell r="B1155" t="str">
            <v>(комплектующие) Внутренние блоки настенных сплит-систем</v>
          </cell>
          <cell r="C1155" t="str">
            <v>Ballu</v>
          </cell>
          <cell r="D1155" t="str">
            <v>Блок внутренний Ballu Olympio Legend BSW/in-18HN1_24Y сплит-системы</v>
          </cell>
          <cell r="E1155" t="str">
            <v>4660294257830</v>
          </cell>
          <cell r="F1155" t="str">
            <v>BSW/in-18HN1_24Y</v>
          </cell>
          <cell r="G1155">
            <v>15060</v>
          </cell>
          <cell r="H1155">
            <v>10090.200000000001</v>
          </cell>
          <cell r="I1155">
            <v>191</v>
          </cell>
          <cell r="J1155">
            <v>191</v>
          </cell>
        </row>
        <row r="1156">
          <cell r="A1156" t="str">
            <v>НС-1608683</v>
          </cell>
          <cell r="B1156" t="str">
            <v>(комплектующие) Внутренние блоки настенных сплит-систем</v>
          </cell>
          <cell r="C1156" t="str">
            <v>Ballu</v>
          </cell>
          <cell r="D1156" t="str">
            <v>Блок внутренний Ballu Olympio Legend BSW/in-24HN1_24Y сплит-системы</v>
          </cell>
          <cell r="E1156" t="str">
            <v>4660294258011</v>
          </cell>
          <cell r="F1156" t="str">
            <v>BSW/in-24HN1_24Y</v>
          </cell>
          <cell r="G1156">
            <v>18867.5</v>
          </cell>
          <cell r="H1156">
            <v>12641.23</v>
          </cell>
          <cell r="I1156" t="str">
            <v/>
          </cell>
          <cell r="J1156">
            <v>0</v>
          </cell>
        </row>
        <row r="1157">
          <cell r="A1157" t="str">
            <v>НС-1608684</v>
          </cell>
          <cell r="B1157" t="str">
            <v>(комплектующие) Внутренние блоки настенных сплит-систем</v>
          </cell>
          <cell r="C1157" t="str">
            <v>Ballu</v>
          </cell>
          <cell r="D1157" t="str">
            <v>Блок внутренний Ballu Olympio Legend BSW/in-30HN1_24Y сплит-системы</v>
          </cell>
          <cell r="E1157" t="str">
            <v>4660294257915</v>
          </cell>
          <cell r="F1157" t="str">
            <v>BSW/in-30HN1_24Y</v>
          </cell>
          <cell r="G1157">
            <v>21247.5</v>
          </cell>
          <cell r="H1157">
            <v>14235.83</v>
          </cell>
          <cell r="I1157">
            <v>63</v>
          </cell>
          <cell r="J1157">
            <v>63</v>
          </cell>
        </row>
        <row r="1158">
          <cell r="A1158" t="str">
            <v>НС-1763656</v>
          </cell>
          <cell r="B1158" t="str">
            <v>(комплектующие) Внутренние блоки настенных сплит-систем</v>
          </cell>
          <cell r="C1158" t="str">
            <v>Ballu</v>
          </cell>
          <cell r="D1158" t="str">
            <v>Блок внутренний Ballu Olympio Pro BSO/in-07HN8_V2 сплит-системы</v>
          </cell>
          <cell r="E1158" t="str">
            <v>4670430169170</v>
          </cell>
          <cell r="F1158" t="str">
            <v>BSO/in-07HN8_V2</v>
          </cell>
          <cell r="G1158">
            <v>6237.5</v>
          </cell>
          <cell r="H1158">
            <v>4116.75</v>
          </cell>
          <cell r="I1158" t="str">
            <v/>
          </cell>
          <cell r="J1158">
            <v>0</v>
          </cell>
        </row>
        <row r="1159">
          <cell r="A1159" t="str">
            <v>НС-1763657</v>
          </cell>
          <cell r="B1159" t="str">
            <v>(комплектующие) Внутренние блоки настенных сплит-систем</v>
          </cell>
          <cell r="C1159" t="str">
            <v>Ballu</v>
          </cell>
          <cell r="D1159" t="str">
            <v>Блок внутренний Ballu Olympio Pro BSO/in-09HN8_V2 сплит-системы</v>
          </cell>
          <cell r="E1159" t="str">
            <v>4670430169156</v>
          </cell>
          <cell r="F1159" t="str">
            <v>BSO/in-09HN8_V2</v>
          </cell>
          <cell r="G1159">
            <v>6652.5</v>
          </cell>
          <cell r="H1159">
            <v>4390.6499999999996</v>
          </cell>
          <cell r="I1159" t="str">
            <v/>
          </cell>
          <cell r="J1159">
            <v>0</v>
          </cell>
        </row>
        <row r="1160">
          <cell r="A1160" t="str">
            <v>НС-1763658</v>
          </cell>
          <cell r="B1160" t="str">
            <v>(комплектующие) Внутренние блоки настенных сплит-систем</v>
          </cell>
          <cell r="C1160" t="str">
            <v>Ballu</v>
          </cell>
          <cell r="D1160" t="str">
            <v>Блок внутренний Ballu Olympio Pro BSO/in-12HN8_V2 сплит-системы</v>
          </cell>
          <cell r="E1160" t="str">
            <v>4670430169262</v>
          </cell>
          <cell r="F1160" t="str">
            <v>BSO/in-12HN8_V2</v>
          </cell>
          <cell r="G1160">
            <v>9147.5</v>
          </cell>
          <cell r="H1160">
            <v>6037.35</v>
          </cell>
          <cell r="I1160" t="str">
            <v/>
          </cell>
          <cell r="J1160">
            <v>0</v>
          </cell>
        </row>
        <row r="1161">
          <cell r="A1161" t="str">
            <v>НС-1763659</v>
          </cell>
          <cell r="B1161" t="str">
            <v>(комплектующие) Внутренние блоки настенных сплит-систем</v>
          </cell>
          <cell r="C1161" t="str">
            <v>Ballu</v>
          </cell>
          <cell r="D1161" t="str">
            <v>Блок внутренний Ballu Olympio Pro BSO/in-18HN8_V2 сплит-системы</v>
          </cell>
          <cell r="E1161" t="str">
            <v>4670430169415</v>
          </cell>
          <cell r="F1161" t="str">
            <v>BSO/in-18HN8_V2</v>
          </cell>
          <cell r="G1161">
            <v>15060</v>
          </cell>
          <cell r="H1161">
            <v>9939.6</v>
          </cell>
          <cell r="I1161" t="str">
            <v/>
          </cell>
          <cell r="J1161">
            <v>0</v>
          </cell>
        </row>
        <row r="1162">
          <cell r="A1162" t="str">
            <v>НС-1763660</v>
          </cell>
          <cell r="B1162" t="str">
            <v>(комплектующие) Внутренние блоки настенных сплит-систем</v>
          </cell>
          <cell r="C1162" t="str">
            <v>Ballu</v>
          </cell>
          <cell r="D1162" t="str">
            <v>Блок внутренний Ballu Olympio Pro BSO/in-24HN8_V2 сплит-системы</v>
          </cell>
          <cell r="E1162" t="str">
            <v>4670430169347</v>
          </cell>
          <cell r="F1162" t="str">
            <v>BSO/in-24HN8_V2</v>
          </cell>
          <cell r="G1162">
            <v>18867.5</v>
          </cell>
          <cell r="H1162">
            <v>12452.55</v>
          </cell>
          <cell r="I1162" t="str">
            <v/>
          </cell>
          <cell r="J1162">
            <v>0</v>
          </cell>
        </row>
        <row r="1163">
          <cell r="A1163" t="str">
            <v>НС-1688317</v>
          </cell>
          <cell r="B1163" t="str">
            <v>(комплектующие) Внутренние блоки настенных сплит-систем</v>
          </cell>
          <cell r="C1163" t="str">
            <v>Ballu</v>
          </cell>
          <cell r="D1163" t="str">
            <v>Блок внутренний Ballu Platinum DC BSEI/in-07HN8_V3 сплит-системы, инверторного типа</v>
          </cell>
          <cell r="E1163" t="str">
            <v>4660294811629</v>
          </cell>
          <cell r="F1163" t="str">
            <v>BSEI/in-07HN8_V3</v>
          </cell>
          <cell r="G1163">
            <v>7747.5</v>
          </cell>
          <cell r="H1163">
            <v>0</v>
          </cell>
          <cell r="I1163">
            <v>2</v>
          </cell>
          <cell r="J1163">
            <v>2</v>
          </cell>
        </row>
        <row r="1164">
          <cell r="A1164" t="str">
            <v>НС-1688318</v>
          </cell>
          <cell r="B1164" t="str">
            <v>(комплектующие) Внутренние блоки настенных сплит-систем</v>
          </cell>
          <cell r="C1164" t="str">
            <v>Ballu</v>
          </cell>
          <cell r="D1164" t="str">
            <v>Блок внутренний Ballu Platinum DC BSEI/in-09HN8_V3 сплит-системы, инверторного типа</v>
          </cell>
          <cell r="E1164" t="str">
            <v>4660294811605</v>
          </cell>
          <cell r="F1164" t="str">
            <v>BSEI/in-09HN8_V3</v>
          </cell>
          <cell r="G1164">
            <v>8747.5</v>
          </cell>
          <cell r="H1164">
            <v>0</v>
          </cell>
          <cell r="I1164">
            <v>7</v>
          </cell>
          <cell r="J1164">
            <v>7</v>
          </cell>
        </row>
        <row r="1165">
          <cell r="A1165" t="str">
            <v>НС-1688319</v>
          </cell>
          <cell r="B1165" t="str">
            <v>(комплектующие) Внутренние блоки настенных сплит-систем</v>
          </cell>
          <cell r="C1165" t="str">
            <v>Ballu</v>
          </cell>
          <cell r="D1165" t="str">
            <v>Блок внутренний Ballu Platinum DC BSEI/in-12HN8_V3 сплит-системы, инверторного типа</v>
          </cell>
          <cell r="E1165" t="str">
            <v>4660294811575</v>
          </cell>
          <cell r="F1165" t="str">
            <v>BSEI/in-12HN8_V3</v>
          </cell>
          <cell r="G1165">
            <v>10247.5</v>
          </cell>
          <cell r="H1165">
            <v>0</v>
          </cell>
          <cell r="I1165">
            <v>1</v>
          </cell>
          <cell r="J1165">
            <v>1</v>
          </cell>
        </row>
        <row r="1166">
          <cell r="A1166" t="str">
            <v>НС-1688167</v>
          </cell>
          <cell r="B1166" t="str">
            <v>(комплектующие) Внутренние блоки настенных сплит-систем</v>
          </cell>
          <cell r="C1166" t="str">
            <v>Ballu</v>
          </cell>
          <cell r="D1166" t="str">
            <v>Блок внутренний Ballu Platinum Evolution DC BSUI/in-09HN8_V4 сплит-системы, инверторного типа</v>
          </cell>
          <cell r="E1166" t="str">
            <v>4660294810202</v>
          </cell>
          <cell r="F1166" t="str">
            <v>BSUI/in-09HN8_V4</v>
          </cell>
          <cell r="G1166">
            <v>11497.5</v>
          </cell>
          <cell r="H1166">
            <v>7933.28</v>
          </cell>
          <cell r="I1166">
            <v>543</v>
          </cell>
          <cell r="J1166">
            <v>543</v>
          </cell>
        </row>
        <row r="1167">
          <cell r="A1167" t="str">
            <v>НС-1688168</v>
          </cell>
          <cell r="B1167" t="str">
            <v>(комплектующие) Внутренние блоки настенных сплит-систем</v>
          </cell>
          <cell r="C1167" t="str">
            <v>Ballu</v>
          </cell>
          <cell r="D1167" t="str">
            <v>Блок внутренний Ballu Platinum Evolution DC BSUI/in-12HN8_V4 сплит-системы, инверторного типа</v>
          </cell>
          <cell r="E1167" t="str">
            <v>4660294810127</v>
          </cell>
          <cell r="F1167" t="str">
            <v>BSUI/in-12HN8_V4</v>
          </cell>
          <cell r="G1167">
            <v>12872.5</v>
          </cell>
          <cell r="H1167">
            <v>8882.0300000000007</v>
          </cell>
          <cell r="I1167">
            <v>25</v>
          </cell>
          <cell r="J1167">
            <v>25</v>
          </cell>
        </row>
        <row r="1168">
          <cell r="A1168" t="str">
            <v>НС-1688169</v>
          </cell>
          <cell r="B1168" t="str">
            <v>(комплектующие) Внутренние блоки настенных сплит-систем</v>
          </cell>
          <cell r="C1168" t="str">
            <v>Ballu</v>
          </cell>
          <cell r="D1168" t="str">
            <v>Блок внутренний Ballu Platinum Evolution DC BSUI/in-18HN8_V4 сплит-системы, инверторного типа</v>
          </cell>
          <cell r="E1168" t="str">
            <v>4660294810288</v>
          </cell>
          <cell r="F1168" t="str">
            <v>BSUI/in-18HN8_V4</v>
          </cell>
          <cell r="G1168">
            <v>21497.5</v>
          </cell>
          <cell r="H1168">
            <v>14833.28</v>
          </cell>
          <cell r="I1168" t="str">
            <v/>
          </cell>
          <cell r="J1168">
            <v>0</v>
          </cell>
        </row>
        <row r="1169">
          <cell r="A1169" t="str">
            <v>НС-1688170</v>
          </cell>
          <cell r="B1169" t="str">
            <v>(комплектующие) Внутренние блоки настенных сплит-систем</v>
          </cell>
          <cell r="C1169" t="str">
            <v>Ballu</v>
          </cell>
          <cell r="D1169" t="str">
            <v>Блок внутренний Ballu Platinum Evolution DC BSUI/in-24HN8_V4 сплит-системы, инверторного типа</v>
          </cell>
          <cell r="E1169" t="str">
            <v>4660294810134</v>
          </cell>
          <cell r="F1169" t="str">
            <v>BSUI/in-24HN8_V4</v>
          </cell>
          <cell r="G1169">
            <v>26997.5</v>
          </cell>
          <cell r="H1169">
            <v>18628.28</v>
          </cell>
          <cell r="I1169">
            <v>80</v>
          </cell>
          <cell r="J1169">
            <v>80</v>
          </cell>
        </row>
        <row r="1170">
          <cell r="A1170" t="str">
            <v>НС-1763666</v>
          </cell>
          <cell r="B1170" t="str">
            <v>(комплектующие) Внутренние блоки настенных сплит-систем</v>
          </cell>
          <cell r="C1170" t="str">
            <v>Ballu</v>
          </cell>
          <cell r="D1170" t="str">
            <v>Блок внутренний Ballu Tessey BST/in-07HN1 сплит-системы</v>
          </cell>
          <cell r="E1170" t="str">
            <v>4670430169309</v>
          </cell>
          <cell r="F1170" t="str">
            <v>BST/in-07HN1</v>
          </cell>
          <cell r="G1170">
            <v>6237.5</v>
          </cell>
          <cell r="H1170">
            <v>4179.13</v>
          </cell>
          <cell r="I1170" t="str">
            <v/>
          </cell>
          <cell r="J1170">
            <v>0</v>
          </cell>
        </row>
        <row r="1171">
          <cell r="A1171" t="str">
            <v>НС-1763668</v>
          </cell>
          <cell r="B1171" t="str">
            <v>(комплектующие) Внутренние блоки настенных сплит-систем</v>
          </cell>
          <cell r="C1171" t="str">
            <v>Ballu</v>
          </cell>
          <cell r="D1171" t="str">
            <v>Блок внутренний Ballu Tessey BST/in-09HN1 сплит-системы</v>
          </cell>
          <cell r="E1171" t="str">
            <v>4670430169453</v>
          </cell>
          <cell r="F1171" t="str">
            <v>BST/in-09HN1</v>
          </cell>
          <cell r="G1171">
            <v>6652.5</v>
          </cell>
          <cell r="H1171">
            <v>4457.18</v>
          </cell>
          <cell r="I1171" t="str">
            <v/>
          </cell>
          <cell r="J1171">
            <v>0</v>
          </cell>
        </row>
        <row r="1172">
          <cell r="A1172" t="str">
            <v>НС-1763669</v>
          </cell>
          <cell r="B1172" t="str">
            <v>(комплектующие) Внутренние блоки настенных сплит-систем</v>
          </cell>
          <cell r="C1172" t="str">
            <v>Ballu</v>
          </cell>
          <cell r="D1172" t="str">
            <v>Блок внутренний Ballu Tessey BST/in-12HN1 сплит-системы</v>
          </cell>
          <cell r="E1172" t="str">
            <v>4670430169460</v>
          </cell>
          <cell r="F1172" t="str">
            <v>BST/in-12HN1</v>
          </cell>
          <cell r="G1172">
            <v>9147.5</v>
          </cell>
          <cell r="H1172">
            <v>6128.83</v>
          </cell>
          <cell r="I1172" t="str">
            <v/>
          </cell>
          <cell r="J1172">
            <v>0</v>
          </cell>
        </row>
        <row r="1173">
          <cell r="A1173" t="str">
            <v>НС-1763670</v>
          </cell>
          <cell r="B1173" t="str">
            <v>(комплектующие) Внутренние блоки настенных сплит-систем</v>
          </cell>
          <cell r="C1173" t="str">
            <v>Ballu</v>
          </cell>
          <cell r="D1173" t="str">
            <v>Блок внутренний Ballu Tessey BST/in-18HN1 сплит-системы</v>
          </cell>
          <cell r="E1173" t="str">
            <v>4670430169446</v>
          </cell>
          <cell r="F1173" t="str">
            <v>BST/in-18HN1</v>
          </cell>
          <cell r="G1173">
            <v>15060</v>
          </cell>
          <cell r="H1173">
            <v>10090.200000000001</v>
          </cell>
          <cell r="I1173" t="str">
            <v/>
          </cell>
          <cell r="J1173">
            <v>0</v>
          </cell>
        </row>
        <row r="1174">
          <cell r="A1174" t="str">
            <v>НС-1763671</v>
          </cell>
          <cell r="B1174" t="str">
            <v>(комплектующие) Внутренние блоки настенных сплит-систем</v>
          </cell>
          <cell r="C1174" t="str">
            <v>Ballu</v>
          </cell>
          <cell r="D1174" t="str">
            <v>Блок внутренний Ballu Tessey BST/in-24HN1 сплит-системы</v>
          </cell>
          <cell r="E1174" t="str">
            <v>4670430169316</v>
          </cell>
          <cell r="F1174" t="str">
            <v>BST/in-24HN1</v>
          </cell>
          <cell r="G1174">
            <v>18867.5</v>
          </cell>
          <cell r="H1174">
            <v>12641.23</v>
          </cell>
          <cell r="I1174" t="str">
            <v/>
          </cell>
          <cell r="J1174">
            <v>0</v>
          </cell>
        </row>
        <row r="1175">
          <cell r="A1175" t="str">
            <v>НС-1765584</v>
          </cell>
          <cell r="B1175" t="str">
            <v>(комплектующие) Внутренние блоки настенных сплит-систем</v>
          </cell>
          <cell r="C1175" t="str">
            <v>Ballu</v>
          </cell>
          <cell r="D1175" t="str">
            <v>Блок внутренний Ballu Tessey BST/in-30HN1 сплит-системы</v>
          </cell>
          <cell r="E1175" t="str">
            <v>4670430176871</v>
          </cell>
          <cell r="F1175" t="str">
            <v>BST/in-30HN1</v>
          </cell>
          <cell r="G1175">
            <v>21247.5</v>
          </cell>
          <cell r="H1175">
            <v>14235.83</v>
          </cell>
          <cell r="I1175" t="str">
            <v/>
          </cell>
          <cell r="J1175">
            <v>0</v>
          </cell>
        </row>
        <row r="1176">
          <cell r="A1176" t="str">
            <v>НС-1763645</v>
          </cell>
          <cell r="B1176" t="str">
            <v>(комплектующие) Внутренние блоки настенных сплит-систем</v>
          </cell>
          <cell r="C1176" t="str">
            <v>Ballu</v>
          </cell>
          <cell r="D1176" t="str">
            <v>Блок внутренний Ballu Tessey DC BSTI/in-07HN8 сплит-системы, инверторного типа</v>
          </cell>
          <cell r="E1176" t="str">
            <v>4670430169163</v>
          </cell>
          <cell r="F1176" t="str">
            <v>BSTI/in-07HN8</v>
          </cell>
          <cell r="G1176">
            <v>7497.5</v>
          </cell>
          <cell r="H1176">
            <v>5023.33</v>
          </cell>
          <cell r="I1176">
            <v>105</v>
          </cell>
          <cell r="J1176">
            <v>105</v>
          </cell>
        </row>
        <row r="1177">
          <cell r="A1177" t="str">
            <v>НС-1763646</v>
          </cell>
          <cell r="B1177" t="str">
            <v>(комплектующие) Внутренние блоки настенных сплит-систем</v>
          </cell>
          <cell r="C1177" t="str">
            <v>Ballu</v>
          </cell>
          <cell r="D1177" t="str">
            <v>Блок внутренний Ballu Tessey DC BSTI/in-09HN8 сплит-системы, инверторного типа</v>
          </cell>
          <cell r="E1177" t="str">
            <v>4670430169385</v>
          </cell>
          <cell r="F1177" t="str">
            <v>BSTI/in-09HN8</v>
          </cell>
          <cell r="G1177">
            <v>8247.5</v>
          </cell>
          <cell r="H1177">
            <v>5525.83</v>
          </cell>
          <cell r="I1177">
            <v>67</v>
          </cell>
          <cell r="J1177">
            <v>67</v>
          </cell>
        </row>
        <row r="1178">
          <cell r="A1178" t="str">
            <v>НС-1763647</v>
          </cell>
          <cell r="B1178" t="str">
            <v>(комплектующие) Внутренние блоки настенных сплит-систем</v>
          </cell>
          <cell r="C1178" t="str">
            <v>Ballu</v>
          </cell>
          <cell r="D1178" t="str">
            <v>Блок внутренний Ballu Tessey DC BSTI/in-12HN8 сплит-системы, инверторного типа</v>
          </cell>
          <cell r="E1178" t="str">
            <v>4670430169330</v>
          </cell>
          <cell r="F1178" t="str">
            <v>BSTI/in-12HN8</v>
          </cell>
          <cell r="G1178">
            <v>10122.5</v>
          </cell>
          <cell r="H1178">
            <v>6782.08</v>
          </cell>
          <cell r="I1178">
            <v>148</v>
          </cell>
          <cell r="J1178">
            <v>148</v>
          </cell>
        </row>
        <row r="1179">
          <cell r="A1179" t="str">
            <v>НС-1763648</v>
          </cell>
          <cell r="B1179" t="str">
            <v>(комплектующие) Внутренние блоки настенных сплит-систем</v>
          </cell>
          <cell r="C1179" t="str">
            <v>Ballu</v>
          </cell>
          <cell r="D1179" t="str">
            <v>Блок внутренний Ballu Tessey DC BSTI/in-18HN8 сплит-системы, инверторного типа</v>
          </cell>
          <cell r="E1179" t="str">
            <v>4670430169354</v>
          </cell>
          <cell r="F1179" t="str">
            <v>BSTI/in-18HN8</v>
          </cell>
          <cell r="G1179">
            <v>17747.5</v>
          </cell>
          <cell r="H1179">
            <v>11890.83</v>
          </cell>
          <cell r="I1179">
            <v>44</v>
          </cell>
          <cell r="J1179">
            <v>44</v>
          </cell>
        </row>
        <row r="1180">
          <cell r="A1180" t="str">
            <v>НС-1763650</v>
          </cell>
          <cell r="B1180" t="str">
            <v>(комплектующие) Внутренние блоки настенных сплит-систем</v>
          </cell>
          <cell r="C1180" t="str">
            <v>Ballu</v>
          </cell>
          <cell r="D1180" t="str">
            <v>Блок внутренний Ballu Tessey DC BSTI/in-24HN8 сплит-системы, инверторного типа</v>
          </cell>
          <cell r="E1180" t="str">
            <v>4670430169255</v>
          </cell>
          <cell r="F1180" t="str">
            <v>BSTI/in-24HN8</v>
          </cell>
          <cell r="G1180">
            <v>21747.5</v>
          </cell>
          <cell r="H1180">
            <v>14570.83</v>
          </cell>
          <cell r="I1180">
            <v>4</v>
          </cell>
          <cell r="J1180">
            <v>4</v>
          </cell>
        </row>
        <row r="1181">
          <cell r="A1181" t="str">
            <v>НС-1683128</v>
          </cell>
          <cell r="B1181" t="str">
            <v>(комплектующие) Внутренние блоки настенных сплит-систем</v>
          </cell>
          <cell r="C1181" t="str">
            <v>Electrolux</v>
          </cell>
          <cell r="D1181" t="str">
            <v>Блок внутренний Electrolux Crystal Air Super DC EACS/I-10HFA/N8_V2/in инверторной сплит-системы</v>
          </cell>
          <cell r="E1181" t="str">
            <v>7381032427366</v>
          </cell>
          <cell r="F1181" t="str">
            <v>EACS/I-10HFA/N8_V2/in</v>
          </cell>
          <cell r="G1181">
            <v>17747.5</v>
          </cell>
          <cell r="H1181">
            <v>11890.83</v>
          </cell>
          <cell r="I1181">
            <v>522</v>
          </cell>
          <cell r="J1181">
            <v>522</v>
          </cell>
        </row>
        <row r="1182">
          <cell r="A1182" t="str">
            <v>НС-1683129</v>
          </cell>
          <cell r="B1182" t="str">
            <v>(комплектующие) Внутренние блоки настенных сплит-систем</v>
          </cell>
          <cell r="C1182" t="str">
            <v>Electrolux</v>
          </cell>
          <cell r="D1182" t="str">
            <v>Блок внутренний Electrolux Crystal Air Super DC EACS/I-13HFA/N8_V2/in инверторной сплит-системы</v>
          </cell>
          <cell r="E1182" t="str">
            <v>7381032427373</v>
          </cell>
          <cell r="F1182" t="str">
            <v>EACS/I-13HFA/N8_V2/in</v>
          </cell>
          <cell r="G1182">
            <v>19497.5</v>
          </cell>
          <cell r="H1182">
            <v>13063.33</v>
          </cell>
          <cell r="I1182">
            <v>182</v>
          </cell>
          <cell r="J1182">
            <v>182</v>
          </cell>
        </row>
        <row r="1183">
          <cell r="A1183" t="str">
            <v>НС-1428384</v>
          </cell>
          <cell r="B1183" t="str">
            <v>(комплектующие) Внутренние блоки настенных сплит-систем</v>
          </cell>
          <cell r="C1183" t="str">
            <v>Electrolux</v>
          </cell>
          <cell r="D1183" t="str">
            <v>Блок внутренний Electrolux EACS/I-07HAL/N8/in сплит-системы, инверторного типа</v>
          </cell>
          <cell r="E1183" t="str">
            <v>7390000105946, 7381032423641</v>
          </cell>
          <cell r="F1183" t="str">
            <v>EACS/I-07HAL/N8/in</v>
          </cell>
          <cell r="G1183">
            <v>9497.5</v>
          </cell>
          <cell r="H1183">
            <v>6363.33</v>
          </cell>
          <cell r="I1183">
            <v>236</v>
          </cell>
          <cell r="J1183">
            <v>236</v>
          </cell>
        </row>
        <row r="1184">
          <cell r="A1184" t="str">
            <v>НС-1428387</v>
          </cell>
          <cell r="B1184" t="str">
            <v>(комплектующие) Внутренние блоки настенных сплит-систем</v>
          </cell>
          <cell r="C1184" t="str">
            <v>Electrolux</v>
          </cell>
          <cell r="D1184" t="str">
            <v>Блок внутренний Electrolux EACS/I-09HAL/N8/in сплит-системы, инверторного типа</v>
          </cell>
          <cell r="E1184" t="str">
            <v>7390000105953, 7381032423658</v>
          </cell>
          <cell r="F1184" t="str">
            <v>EACS/I-09HAL/N8/in</v>
          </cell>
          <cell r="G1184">
            <v>10247.5</v>
          </cell>
          <cell r="H1184">
            <v>6865.83</v>
          </cell>
          <cell r="I1184">
            <v>172</v>
          </cell>
          <cell r="J1184">
            <v>172</v>
          </cell>
        </row>
        <row r="1185">
          <cell r="A1185" t="str">
            <v>НС-1408754</v>
          </cell>
          <cell r="B1185" t="str">
            <v>(комплектующие) Внутренние блоки настенных сплит-систем</v>
          </cell>
          <cell r="C1185" t="str">
            <v>Electrolux</v>
          </cell>
          <cell r="D1185" t="str">
            <v>Блок внутренний Electrolux EACS/I-09HAV/N8_22Y/in сплит-системы, инверторного типа</v>
          </cell>
          <cell r="E1185" t="str">
            <v>7312978813982, 7390000104260, 7381032411518</v>
          </cell>
          <cell r="F1185" t="str">
            <v>EACS/I-09HAV/N8_22Y/in</v>
          </cell>
          <cell r="G1185">
            <v>15747.5</v>
          </cell>
          <cell r="H1185">
            <v>10235.879999999999</v>
          </cell>
          <cell r="I1185">
            <v>125</v>
          </cell>
          <cell r="J1185">
            <v>125</v>
          </cell>
        </row>
        <row r="1186">
          <cell r="A1186" t="str">
            <v>НС-1428389</v>
          </cell>
          <cell r="B1186" t="str">
            <v>(комплектующие) Внутренние блоки настенных сплит-систем</v>
          </cell>
          <cell r="C1186" t="str">
            <v>Electrolux</v>
          </cell>
          <cell r="D1186" t="str">
            <v>Блок внутренний Electrolux EACS/I-12HAL/N8/in сплит-системы, инверторного типа</v>
          </cell>
          <cell r="E1186" t="str">
            <v>7390000105960, 7381032423665</v>
          </cell>
          <cell r="F1186" t="str">
            <v>EACS/I-12HAL/N8/in</v>
          </cell>
          <cell r="G1186">
            <v>11747.5</v>
          </cell>
          <cell r="H1186">
            <v>7870.83</v>
          </cell>
          <cell r="I1186" t="str">
            <v/>
          </cell>
          <cell r="J1186">
            <v>0</v>
          </cell>
        </row>
        <row r="1187">
          <cell r="A1187" t="str">
            <v>НС-1408756</v>
          </cell>
          <cell r="B1187" t="str">
            <v>(комплектующие) Внутренние блоки настенных сплит-систем</v>
          </cell>
          <cell r="C1187" t="str">
            <v>Electrolux</v>
          </cell>
          <cell r="D1187" t="str">
            <v>Блок внутренний Electrolux EACS/I-12HAV/N8_22Y/in сплит-системы, инверторного типа</v>
          </cell>
          <cell r="E1187" t="str">
            <v>7312978813999, 7390000104277, 7381032411525</v>
          </cell>
          <cell r="F1187" t="str">
            <v>EACS/I-12HAV/N8_22Y/in</v>
          </cell>
          <cell r="G1187">
            <v>17497.5</v>
          </cell>
          <cell r="H1187">
            <v>11373.38</v>
          </cell>
          <cell r="I1187">
            <v>42</v>
          </cell>
          <cell r="J1187">
            <v>42</v>
          </cell>
        </row>
        <row r="1188">
          <cell r="A1188" t="str">
            <v>НС-1428390</v>
          </cell>
          <cell r="B1188" t="str">
            <v>(комплектующие) Внутренние блоки настенных сплит-систем</v>
          </cell>
          <cell r="C1188" t="str">
            <v>Electrolux</v>
          </cell>
          <cell r="D1188" t="str">
            <v>Блок внутренний Electrolux EACS/I-18HAL/N8/in сплит-системы, инверторного типа</v>
          </cell>
          <cell r="E1188" t="str">
            <v>7390000105977, 7381032423672</v>
          </cell>
          <cell r="F1188" t="str">
            <v>EACS/I-18HAL/N8/in</v>
          </cell>
          <cell r="G1188">
            <v>21497.5</v>
          </cell>
          <cell r="H1188">
            <v>14403.33</v>
          </cell>
          <cell r="I1188">
            <v>2</v>
          </cell>
          <cell r="J1188">
            <v>2</v>
          </cell>
        </row>
        <row r="1189">
          <cell r="A1189" t="str">
            <v>НС-1408757</v>
          </cell>
          <cell r="B1189" t="str">
            <v>(комплектующие) Внутренние блоки настенных сплит-систем</v>
          </cell>
          <cell r="C1189" t="str">
            <v>Electrolux</v>
          </cell>
          <cell r="D1189" t="str">
            <v>Блок внутренний Electrolux EACS/I-18HAV/N8_22Y/in сплит-системы, инверторного типа</v>
          </cell>
          <cell r="E1189" t="str">
            <v>7312978814002, 7390000104284, 7381032411532</v>
          </cell>
          <cell r="F1189" t="str">
            <v>EACS/I-18HAV/N8_22Y/in</v>
          </cell>
          <cell r="G1189">
            <v>26497.5</v>
          </cell>
          <cell r="H1189">
            <v>17223.38</v>
          </cell>
          <cell r="I1189">
            <v>4</v>
          </cell>
          <cell r="J1189">
            <v>4</v>
          </cell>
        </row>
        <row r="1190">
          <cell r="A1190" t="str">
            <v>НС-1428392</v>
          </cell>
          <cell r="B1190" t="str">
            <v>(комплектующие) Внутренние блоки настенных сплит-систем</v>
          </cell>
          <cell r="C1190" t="str">
            <v>Electrolux</v>
          </cell>
          <cell r="D1190" t="str">
            <v>Блок внутренний Electrolux EACS/I-24HAL/N8/in сплит-системы, инверторного типа</v>
          </cell>
          <cell r="E1190" t="str">
            <v>7390000105984, 7381032423689</v>
          </cell>
          <cell r="F1190" t="str">
            <v>EACS/I-24HAL/N8/in</v>
          </cell>
          <cell r="G1190">
            <v>26497.5</v>
          </cell>
          <cell r="H1190">
            <v>17753.330000000002</v>
          </cell>
          <cell r="I1190">
            <v>92</v>
          </cell>
          <cell r="J1190">
            <v>92</v>
          </cell>
        </row>
        <row r="1191">
          <cell r="A1191" t="str">
            <v>НС-1408758</v>
          </cell>
          <cell r="B1191" t="str">
            <v>(комплектующие) Внутренние блоки настенных сплит-систем</v>
          </cell>
          <cell r="C1191" t="str">
            <v>Electrolux</v>
          </cell>
          <cell r="D1191" t="str">
            <v>Блок внутренний Electrolux EACS/I-24HAV/N8_22Y/in сплит-системы, инверторного типа</v>
          </cell>
          <cell r="E1191" t="str">
            <v>7312978814019, 7390000104291, 7381032411549</v>
          </cell>
          <cell r="F1191" t="str">
            <v>EACS/I-24HAV/N8_22Y/in</v>
          </cell>
          <cell r="G1191">
            <v>33247.5</v>
          </cell>
          <cell r="H1191">
            <v>21610.880000000001</v>
          </cell>
          <cell r="I1191" t="str">
            <v/>
          </cell>
          <cell r="J1191">
            <v>0</v>
          </cell>
        </row>
        <row r="1192">
          <cell r="A1192" t="str">
            <v>НС-1599034</v>
          </cell>
          <cell r="B1192" t="str">
            <v>(комплектующие) Внутренние блоки настенных сплит-систем</v>
          </cell>
          <cell r="C1192" t="str">
            <v>Electrolux</v>
          </cell>
          <cell r="D1192" t="str">
            <v>Блок внутренний Electrolux Enterprise Super DC EACS/I-09HEN-BLACK/N8_24Y/in инвертор. сплит-системы</v>
          </cell>
          <cell r="E1192" t="str">
            <v>7381032404428</v>
          </cell>
          <cell r="F1192" t="str">
            <v>EACS/I-09HEN-BLACK/N8_24Y/in</v>
          </cell>
          <cell r="G1192">
            <v>20247.5</v>
          </cell>
          <cell r="H1192">
            <v>13565.83</v>
          </cell>
          <cell r="I1192">
            <v>235</v>
          </cell>
          <cell r="J1192">
            <v>235</v>
          </cell>
        </row>
        <row r="1193">
          <cell r="A1193" t="str">
            <v>НС-1599035</v>
          </cell>
          <cell r="B1193" t="str">
            <v>(комплектующие) Внутренние блоки настенных сплит-систем</v>
          </cell>
          <cell r="C1193" t="str">
            <v>Electrolux</v>
          </cell>
          <cell r="D1193" t="str">
            <v>Блок внутренний Electrolux Enterprise Super DC EACS/I-09HEN-WHITE/N8_24Y/in инвертор. сплит-системы</v>
          </cell>
          <cell r="E1193" t="str">
            <v>7381032404435</v>
          </cell>
          <cell r="F1193" t="str">
            <v>EACS/I-09HEN-WHITE/N8_24Y/in</v>
          </cell>
          <cell r="G1193">
            <v>19747.5</v>
          </cell>
          <cell r="H1193">
            <v>13230.83</v>
          </cell>
          <cell r="I1193">
            <v>2</v>
          </cell>
          <cell r="J1193">
            <v>2</v>
          </cell>
        </row>
        <row r="1194">
          <cell r="A1194" t="str">
            <v>НС-1599036</v>
          </cell>
          <cell r="B1194" t="str">
            <v>(комплектующие) Внутренние блоки настенных сплит-систем</v>
          </cell>
          <cell r="C1194" t="str">
            <v>Electrolux</v>
          </cell>
          <cell r="D1194" t="str">
            <v>Блок внутренний Electrolux Enterprise Super DC EACS/I-12HEN-BLACK/N8_24Y/in инвертор. сплит-системы</v>
          </cell>
          <cell r="E1194" t="str">
            <v>7381032404442</v>
          </cell>
          <cell r="F1194" t="str">
            <v>EACS/I-12HEN-BLACK/N8_24Y/in</v>
          </cell>
          <cell r="G1194">
            <v>22497.5</v>
          </cell>
          <cell r="H1194">
            <v>15073.33</v>
          </cell>
          <cell r="I1194">
            <v>104</v>
          </cell>
          <cell r="J1194">
            <v>104</v>
          </cell>
        </row>
        <row r="1195">
          <cell r="A1195" t="str">
            <v>НС-1599037</v>
          </cell>
          <cell r="B1195" t="str">
            <v>(комплектующие) Внутренние блоки настенных сплит-систем</v>
          </cell>
          <cell r="C1195" t="str">
            <v>Electrolux</v>
          </cell>
          <cell r="D1195" t="str">
            <v>Блок внутренний Electrolux Enterprise Super DC EACS/I-12HEN-WHITE/N8_24Y/in инвертор. сплит-системы</v>
          </cell>
          <cell r="E1195" t="str">
            <v>7381032404459</v>
          </cell>
          <cell r="F1195" t="str">
            <v>EACS/I-12HEN-WHITE/N8_24Y/in</v>
          </cell>
          <cell r="G1195">
            <v>21997.5</v>
          </cell>
          <cell r="H1195">
            <v>14738.33</v>
          </cell>
          <cell r="I1195" t="str">
            <v/>
          </cell>
          <cell r="J1195">
            <v>0</v>
          </cell>
        </row>
        <row r="1196">
          <cell r="A1196" t="str">
            <v>НС-1599038</v>
          </cell>
          <cell r="B1196" t="str">
            <v>(комплектующие) Внутренние блоки настенных сплит-систем</v>
          </cell>
          <cell r="C1196" t="str">
            <v>Electrolux</v>
          </cell>
          <cell r="D1196" t="str">
            <v>Блок внутренний Electrolux Enterprise Super DC EACS/I-18HEN-BLACK/N8_24Y/in инвертор. сплит-системы</v>
          </cell>
          <cell r="E1196" t="str">
            <v>7381032404466</v>
          </cell>
          <cell r="F1196" t="str">
            <v>EACS/I-18HEN-BLACK/N8_24Y/in</v>
          </cell>
          <cell r="G1196">
            <v>28247.5</v>
          </cell>
          <cell r="H1196">
            <v>18925.830000000002</v>
          </cell>
          <cell r="I1196" t="str">
            <v/>
          </cell>
          <cell r="J1196">
            <v>0</v>
          </cell>
        </row>
        <row r="1197">
          <cell r="A1197" t="str">
            <v>НС-1599039</v>
          </cell>
          <cell r="B1197" t="str">
            <v>(комплектующие) Внутренние блоки настенных сплит-систем</v>
          </cell>
          <cell r="C1197" t="str">
            <v>Electrolux</v>
          </cell>
          <cell r="D1197" t="str">
            <v>Блок внутренний Electrolux Enterprise Super DC EACS/I-18HEN-WHITE/N8_24Y/in инвертор. сплит-системы</v>
          </cell>
          <cell r="E1197" t="str">
            <v>7381032404473</v>
          </cell>
          <cell r="F1197" t="str">
            <v>EACS/I-18HEN-WHITE/N8_24Y/in</v>
          </cell>
          <cell r="G1197">
            <v>27747.5</v>
          </cell>
          <cell r="H1197">
            <v>18590.830000000002</v>
          </cell>
          <cell r="I1197" t="str">
            <v/>
          </cell>
          <cell r="J1197">
            <v>0</v>
          </cell>
        </row>
        <row r="1198">
          <cell r="A1198" t="str">
            <v>НС-1599040</v>
          </cell>
          <cell r="B1198" t="str">
            <v>(комплектующие) Внутренние блоки настенных сплит-систем</v>
          </cell>
          <cell r="C1198" t="str">
            <v>Electrolux</v>
          </cell>
          <cell r="D1198" t="str">
            <v>Блок внутренний Electrolux Enterprise Super DC EACS/I-24HEN-BLACK/N8_24Y/in инвертор. сплит-системы</v>
          </cell>
          <cell r="E1198" t="str">
            <v>7381032404480</v>
          </cell>
          <cell r="F1198" t="str">
            <v>EACS/I-24HEN-BLACK/N8_24Y/in</v>
          </cell>
          <cell r="G1198">
            <v>34997.5</v>
          </cell>
          <cell r="H1198">
            <v>23448.33</v>
          </cell>
          <cell r="I1198" t="str">
            <v/>
          </cell>
          <cell r="J1198">
            <v>0</v>
          </cell>
        </row>
        <row r="1199">
          <cell r="A1199" t="str">
            <v>НС-1599041</v>
          </cell>
          <cell r="B1199" t="str">
            <v>(комплектующие) Внутренние блоки настенных сплит-систем</v>
          </cell>
          <cell r="C1199" t="str">
            <v>Electrolux</v>
          </cell>
          <cell r="D1199" t="str">
            <v>Блок внутренний Electrolux Enterprise Super DC EACS/I-24HEN-WHITE/N8_24Y/in инвертор. сплит-системы</v>
          </cell>
          <cell r="E1199" t="str">
            <v>7381032404497</v>
          </cell>
          <cell r="F1199" t="str">
            <v>EACS/I-24HEN-WHITE/N8_24Y/in</v>
          </cell>
          <cell r="G1199">
            <v>34497.5</v>
          </cell>
          <cell r="H1199">
            <v>23113.33</v>
          </cell>
          <cell r="I1199">
            <v>4</v>
          </cell>
          <cell r="J1199">
            <v>4</v>
          </cell>
        </row>
        <row r="1200">
          <cell r="A1200" t="str">
            <v>НС-1688439</v>
          </cell>
          <cell r="B1200" t="str">
            <v>(комплектующие) Внутренние блоки настенных сплит-систем</v>
          </cell>
          <cell r="C1200" t="str">
            <v>Electrolux</v>
          </cell>
          <cell r="D1200" t="str">
            <v>Блок внутренний Electrolux Fusion Wave EACS-07HFW/N3/in сплит-системы</v>
          </cell>
          <cell r="E1200" t="str">
            <v>7381032428158</v>
          </cell>
          <cell r="F1200" t="str">
            <v>EACS-07HFW/N3/in</v>
          </cell>
          <cell r="G1200">
            <v>7997.5</v>
          </cell>
          <cell r="H1200">
            <v>4958.45</v>
          </cell>
          <cell r="I1200">
            <v>210</v>
          </cell>
          <cell r="J1200">
            <v>210</v>
          </cell>
        </row>
        <row r="1201">
          <cell r="A1201" t="str">
            <v>НС-1688440</v>
          </cell>
          <cell r="B1201" t="str">
            <v>(комплектующие) Внутренние блоки настенных сплит-систем</v>
          </cell>
          <cell r="C1201" t="str">
            <v>Electrolux</v>
          </cell>
          <cell r="D1201" t="str">
            <v>Блок внутренний Electrolux Fusion Wave EACS-09HFW/N3/in сплит-системы</v>
          </cell>
          <cell r="E1201" t="str">
            <v>7381032428165</v>
          </cell>
          <cell r="F1201" t="str">
            <v>EACS-09HFW/N3/in</v>
          </cell>
          <cell r="G1201">
            <v>8997.5</v>
          </cell>
          <cell r="H1201">
            <v>5578.45</v>
          </cell>
          <cell r="I1201">
            <v>1461</v>
          </cell>
          <cell r="J1201">
            <v>1461</v>
          </cell>
        </row>
        <row r="1202">
          <cell r="A1202" t="str">
            <v>НС-1688441</v>
          </cell>
          <cell r="B1202" t="str">
            <v>(комплектующие) Внутренние блоки настенных сплит-систем</v>
          </cell>
          <cell r="C1202" t="str">
            <v>Electrolux</v>
          </cell>
          <cell r="D1202" t="str">
            <v>Блок внутренний Electrolux Fusion Wave EACS-12HFW/N3/in сплит-системы</v>
          </cell>
          <cell r="E1202" t="str">
            <v>7381032428172</v>
          </cell>
          <cell r="F1202" t="str">
            <v>EACS-12HFW/N3/in</v>
          </cell>
          <cell r="G1202">
            <v>12147.5</v>
          </cell>
          <cell r="H1202">
            <v>7531.45</v>
          </cell>
          <cell r="I1202">
            <v>336</v>
          </cell>
          <cell r="J1202">
            <v>336</v>
          </cell>
        </row>
        <row r="1203">
          <cell r="A1203" t="str">
            <v>НС-1688442</v>
          </cell>
          <cell r="B1203" t="str">
            <v>(комплектующие) Внутренние блоки настенных сплит-систем</v>
          </cell>
          <cell r="C1203" t="str">
            <v>Electrolux</v>
          </cell>
          <cell r="D1203" t="str">
            <v>Блок внутренний Electrolux Fusion Wave EACS-18HFW/N3/in сплит-системы</v>
          </cell>
          <cell r="E1203" t="str">
            <v>7381032428189</v>
          </cell>
          <cell r="F1203" t="str">
            <v>EACS-18HFW/N3/in</v>
          </cell>
          <cell r="G1203">
            <v>19247.5</v>
          </cell>
          <cell r="H1203">
            <v>11933.45</v>
          </cell>
          <cell r="I1203">
            <v>211</v>
          </cell>
          <cell r="J1203">
            <v>211</v>
          </cell>
        </row>
        <row r="1204">
          <cell r="A1204" t="str">
            <v>НС-1688443</v>
          </cell>
          <cell r="B1204" t="str">
            <v>(комплектующие) Внутренние блоки настенных сплит-систем</v>
          </cell>
          <cell r="C1204" t="str">
            <v>Electrolux</v>
          </cell>
          <cell r="D1204" t="str">
            <v>Блок внутренний Electrolux Fusion Wave EACS-24HFW/N3/in сплит-системы</v>
          </cell>
          <cell r="E1204" t="str">
            <v>7381032428196</v>
          </cell>
          <cell r="F1204" t="str">
            <v>EACS-24HFW/N3/in</v>
          </cell>
          <cell r="G1204">
            <v>23747.5</v>
          </cell>
          <cell r="H1204">
            <v>14723.45</v>
          </cell>
          <cell r="I1204">
            <v>121</v>
          </cell>
          <cell r="J1204">
            <v>121</v>
          </cell>
        </row>
        <row r="1205">
          <cell r="A1205" t="str">
            <v>НС-1688328</v>
          </cell>
          <cell r="B1205" t="str">
            <v>(комплектующие) Внутренние блоки настенных сплит-систем</v>
          </cell>
          <cell r="C1205" t="str">
            <v>Electrolux</v>
          </cell>
          <cell r="D1205" t="str">
            <v>Блок внутренний Electrolux Fusion Wave Super DC EACS/I-07HFW/N8/in сплит-системы, инверторного типа</v>
          </cell>
          <cell r="E1205" t="str">
            <v>7381032428004</v>
          </cell>
          <cell r="F1205" t="str">
            <v>EACS/I-07HFW/N8/in</v>
          </cell>
          <cell r="G1205">
            <v>12497.5</v>
          </cell>
          <cell r="H1205">
            <v>8123.38</v>
          </cell>
          <cell r="I1205">
            <v>424</v>
          </cell>
          <cell r="J1205">
            <v>424</v>
          </cell>
        </row>
        <row r="1206">
          <cell r="A1206" t="str">
            <v>НС-1688329</v>
          </cell>
          <cell r="B1206" t="str">
            <v>(комплектующие) Внутренние блоки настенных сплит-систем</v>
          </cell>
          <cell r="C1206" t="str">
            <v>Electrolux</v>
          </cell>
          <cell r="D1206" t="str">
            <v>Блок внутренний Electrolux Fusion Wave Super DC EACS/I-09HFW/N8/in сплит-системы, инверторного типа</v>
          </cell>
          <cell r="E1206" t="str">
            <v>7381032428011</v>
          </cell>
          <cell r="F1206" t="str">
            <v>EACS/I-09HFW/N8/in</v>
          </cell>
          <cell r="G1206">
            <v>13247.5</v>
          </cell>
          <cell r="H1206">
            <v>8610.8799999999992</v>
          </cell>
          <cell r="I1206">
            <v>844</v>
          </cell>
          <cell r="J1206">
            <v>844</v>
          </cell>
        </row>
        <row r="1207">
          <cell r="A1207" t="str">
            <v>НС-1688330</v>
          </cell>
          <cell r="B1207" t="str">
            <v>(комплектующие) Внутренние блоки настенных сплит-систем</v>
          </cell>
          <cell r="C1207" t="str">
            <v>Electrolux</v>
          </cell>
          <cell r="D1207" t="str">
            <v>Блок внутренний Electrolux Fusion Wave Super DC EACS/I-12HFW/N8/in сплит-системы, инверторного типа</v>
          </cell>
          <cell r="E1207" t="str">
            <v>7381032428028</v>
          </cell>
          <cell r="F1207" t="str">
            <v>EACS/I-12HFW/N8/in</v>
          </cell>
          <cell r="G1207">
            <v>15147.5</v>
          </cell>
          <cell r="H1207">
            <v>9845.8799999999992</v>
          </cell>
          <cell r="I1207">
            <v>366</v>
          </cell>
          <cell r="J1207">
            <v>366</v>
          </cell>
        </row>
        <row r="1208">
          <cell r="A1208" t="str">
            <v>НС-1688331</v>
          </cell>
          <cell r="B1208" t="str">
            <v>(комплектующие) Внутренние блоки настенных сплит-систем</v>
          </cell>
          <cell r="C1208" t="str">
            <v>Electrolux</v>
          </cell>
          <cell r="D1208" t="str">
            <v>Блок внутренний Electrolux Fusion Wave Super DC EACS/I-18HFW/N8/in сплит-системы, инверторного типа</v>
          </cell>
          <cell r="E1208" t="str">
            <v>7381032428035</v>
          </cell>
          <cell r="F1208" t="str">
            <v>EACS/I-18HFW/N8/in</v>
          </cell>
          <cell r="G1208">
            <v>23997.5</v>
          </cell>
          <cell r="H1208">
            <v>15598.38</v>
          </cell>
          <cell r="I1208">
            <v>133</v>
          </cell>
          <cell r="J1208">
            <v>133</v>
          </cell>
        </row>
        <row r="1209">
          <cell r="A1209" t="str">
            <v>НС-1688332</v>
          </cell>
          <cell r="B1209" t="str">
            <v>(комплектующие) Внутренние блоки настенных сплит-систем</v>
          </cell>
          <cell r="C1209" t="str">
            <v>Electrolux</v>
          </cell>
          <cell r="D1209" t="str">
            <v>Блок внутренний Electrolux Fusion Wave Super DC EACS/I-24HFW/N8/in сплит-системы, инверторного типа</v>
          </cell>
          <cell r="E1209" t="str">
            <v>7381032428042</v>
          </cell>
          <cell r="F1209" t="str">
            <v>EACS/I-24HFW/N8/in</v>
          </cell>
          <cell r="G1209">
            <v>29747.5</v>
          </cell>
          <cell r="H1209">
            <v>19335.88</v>
          </cell>
          <cell r="I1209">
            <v>43</v>
          </cell>
          <cell r="J1209">
            <v>43</v>
          </cell>
        </row>
        <row r="1210">
          <cell r="A1210" t="str">
            <v>НС-1598832</v>
          </cell>
          <cell r="B1210" t="str">
            <v>(комплектующие) Внутренние блоки настенных сплит-систем</v>
          </cell>
          <cell r="C1210" t="str">
            <v>Electrolux</v>
          </cell>
          <cell r="D1210" t="str">
            <v>Блок внутренний Electrolux Loft EACS-07HAL/N8/in сплит-системы</v>
          </cell>
          <cell r="E1210" t="str">
            <v>7381032404091</v>
          </cell>
          <cell r="F1210" t="str">
            <v>EACS-07HAL/N8/in</v>
          </cell>
          <cell r="G1210">
            <v>6997.5</v>
          </cell>
          <cell r="H1210">
            <v>4688.33</v>
          </cell>
          <cell r="I1210">
            <v>822</v>
          </cell>
          <cell r="J1210">
            <v>822</v>
          </cell>
        </row>
        <row r="1211">
          <cell r="A1211" t="str">
            <v>НС-1598833</v>
          </cell>
          <cell r="B1211" t="str">
            <v>(комплектующие) Внутренние блоки настенных сплит-систем</v>
          </cell>
          <cell r="C1211" t="str">
            <v>Electrolux</v>
          </cell>
          <cell r="D1211" t="str">
            <v>Блок внутренний Electrolux Loft EACS-09HAL/N8/in сплит-системы</v>
          </cell>
          <cell r="E1211" t="str">
            <v>7381032404107</v>
          </cell>
          <cell r="F1211" t="str">
            <v>EACS-09HAL/N8/in</v>
          </cell>
          <cell r="G1211">
            <v>7747.5</v>
          </cell>
          <cell r="H1211">
            <v>5190.83</v>
          </cell>
          <cell r="I1211">
            <v>365</v>
          </cell>
          <cell r="J1211">
            <v>365</v>
          </cell>
        </row>
        <row r="1212">
          <cell r="A1212" t="str">
            <v>НС-1598834</v>
          </cell>
          <cell r="B1212" t="str">
            <v>(комплектующие) Внутренние блоки настенных сплит-систем</v>
          </cell>
          <cell r="C1212" t="str">
            <v>Electrolux</v>
          </cell>
          <cell r="D1212" t="str">
            <v>Блок внутренний Electrolux Loft EACS-12HAL/N8/in сплит-системы</v>
          </cell>
          <cell r="E1212" t="str">
            <v>7381032404114</v>
          </cell>
          <cell r="F1212" t="str">
            <v>EACS-12HAL/N8/in</v>
          </cell>
          <cell r="G1212">
            <v>10247.5</v>
          </cell>
          <cell r="H1212">
            <v>6865.83</v>
          </cell>
          <cell r="I1212">
            <v>111</v>
          </cell>
          <cell r="J1212">
            <v>111</v>
          </cell>
        </row>
        <row r="1213">
          <cell r="A1213" t="str">
            <v>НС-1598835</v>
          </cell>
          <cell r="B1213" t="str">
            <v>(комплектующие) Внутренние блоки настенных сплит-систем</v>
          </cell>
          <cell r="C1213" t="str">
            <v>Electrolux</v>
          </cell>
          <cell r="D1213" t="str">
            <v>Блок внутренний Electrolux Loft EACS-18HAL/N8/in сплит-системы</v>
          </cell>
          <cell r="E1213" t="str">
            <v>7381032404121</v>
          </cell>
          <cell r="F1213" t="str">
            <v>EACS-18HAL/N8/in</v>
          </cell>
          <cell r="G1213">
            <v>16497.5</v>
          </cell>
          <cell r="H1213">
            <v>11053.33</v>
          </cell>
          <cell r="I1213">
            <v>6</v>
          </cell>
          <cell r="J1213">
            <v>6</v>
          </cell>
        </row>
        <row r="1214">
          <cell r="A1214" t="str">
            <v>НС-1598836</v>
          </cell>
          <cell r="B1214" t="str">
            <v>(комплектующие) Внутренние блоки настенных сплит-систем</v>
          </cell>
          <cell r="C1214" t="str">
            <v>Electrolux</v>
          </cell>
          <cell r="D1214" t="str">
            <v>Блок внутренний Electrolux Loft EACS-24HAL/N8/in сплит-системы</v>
          </cell>
          <cell r="E1214" t="str">
            <v>7381032404138</v>
          </cell>
          <cell r="F1214" t="str">
            <v>EACS-24HAL/N8/in</v>
          </cell>
          <cell r="G1214">
            <v>21747.5</v>
          </cell>
          <cell r="H1214">
            <v>14570.83</v>
          </cell>
          <cell r="I1214">
            <v>71</v>
          </cell>
          <cell r="J1214">
            <v>71</v>
          </cell>
        </row>
        <row r="1215">
          <cell r="A1215" t="str">
            <v>НС-1602833</v>
          </cell>
          <cell r="B1215" t="str">
            <v>(комплектующие) Внутренние блоки настенных сплит-систем</v>
          </cell>
          <cell r="C1215" t="str">
            <v>Electrolux</v>
          </cell>
          <cell r="D1215" t="str">
            <v>Блок внутренний Electrolux Skandi EACS-07HSK/N3_24Y/in сплит-системы</v>
          </cell>
          <cell r="E1215" t="str">
            <v>7381032423429</v>
          </cell>
          <cell r="F1215" t="str">
            <v>EACS-07HSK/N3_24Y/in</v>
          </cell>
          <cell r="G1215">
            <v>6747.5</v>
          </cell>
          <cell r="H1215">
            <v>4385.88</v>
          </cell>
          <cell r="I1215">
            <v>3</v>
          </cell>
          <cell r="J1215">
            <v>3</v>
          </cell>
        </row>
        <row r="1216">
          <cell r="A1216" t="str">
            <v>НС-1602834</v>
          </cell>
          <cell r="B1216" t="str">
            <v>(комплектующие) Внутренние блоки настенных сплит-систем</v>
          </cell>
          <cell r="C1216" t="str">
            <v>Electrolux</v>
          </cell>
          <cell r="D1216" t="str">
            <v>Блок внутренний Electrolux Skandi EACS-09HSK/N3_24Y/in сплит-системы</v>
          </cell>
          <cell r="E1216" t="str">
            <v>7381032423436</v>
          </cell>
          <cell r="F1216" t="str">
            <v>EACS-09HSK/N3_24Y/in</v>
          </cell>
          <cell r="G1216">
            <v>7497.5</v>
          </cell>
          <cell r="H1216">
            <v>4873.38</v>
          </cell>
          <cell r="I1216">
            <v>7</v>
          </cell>
          <cell r="J1216">
            <v>7</v>
          </cell>
        </row>
        <row r="1217">
          <cell r="A1217" t="str">
            <v>НС-1602835</v>
          </cell>
          <cell r="B1217" t="str">
            <v>(комплектующие) Внутренние блоки настенных сплит-систем</v>
          </cell>
          <cell r="C1217" t="str">
            <v>Electrolux</v>
          </cell>
          <cell r="D1217" t="str">
            <v>Блок внутренний Electrolux Skandi EACS-12HSK/N3_24Y/in сплит-системы</v>
          </cell>
          <cell r="E1217" t="str">
            <v>7381032423443</v>
          </cell>
          <cell r="F1217" t="str">
            <v>EACS-12HSK/N3_24Y/in</v>
          </cell>
          <cell r="G1217">
            <v>9997.5</v>
          </cell>
          <cell r="H1217">
            <v>6498.38</v>
          </cell>
          <cell r="I1217" t="str">
            <v/>
          </cell>
          <cell r="J1217">
            <v>0</v>
          </cell>
        </row>
        <row r="1218">
          <cell r="A1218" t="str">
            <v>НС-1762954</v>
          </cell>
          <cell r="B1218" t="str">
            <v>(комплектующие) Внутренние блоки настенных сплит-систем</v>
          </cell>
          <cell r="C1218" t="str">
            <v>Electrolux</v>
          </cell>
          <cell r="D1218" t="str">
            <v>Блок внутренний Electrolux Smartline DC EACS/I-07HSM/N8_V3/in сплит-системы, инверторного типа</v>
          </cell>
          <cell r="E1218" t="str">
            <v>7381032443717</v>
          </cell>
          <cell r="F1218" t="str">
            <v>EACS/I-07HSM/N8_V3/in</v>
          </cell>
          <cell r="G1218">
            <v>10497.5</v>
          </cell>
          <cell r="H1218">
            <v>7033.33</v>
          </cell>
          <cell r="I1218">
            <v>33</v>
          </cell>
          <cell r="J1218">
            <v>33</v>
          </cell>
        </row>
        <row r="1219">
          <cell r="A1219" t="str">
            <v>НС-1762955</v>
          </cell>
          <cell r="B1219" t="str">
            <v>(комплектующие) Внутренние блоки настенных сплит-систем</v>
          </cell>
          <cell r="C1219" t="str">
            <v>Electrolux</v>
          </cell>
          <cell r="D1219" t="str">
            <v>Блок внутренний Electrolux Smartline DC EACS/I-09HSM/N8_V3/in сплит-системы, инверторного типа</v>
          </cell>
          <cell r="E1219" t="str">
            <v>7381032443700</v>
          </cell>
          <cell r="F1219" t="str">
            <v>EACS/I-09HSM/N8_V3/in</v>
          </cell>
          <cell r="G1219">
            <v>11247.5</v>
          </cell>
          <cell r="H1219">
            <v>7535.83</v>
          </cell>
          <cell r="I1219">
            <v>124</v>
          </cell>
          <cell r="J1219">
            <v>124</v>
          </cell>
        </row>
        <row r="1220">
          <cell r="A1220" t="str">
            <v>НС-1762956</v>
          </cell>
          <cell r="B1220" t="str">
            <v>(комплектующие) Внутренние блоки настенных сплит-систем</v>
          </cell>
          <cell r="C1220" t="str">
            <v>Electrolux</v>
          </cell>
          <cell r="D1220" t="str">
            <v>Блок внутренний Electrolux Smartline DC EACS/I-12HSM/N8_V3/in сплит-системы, инверторного типа</v>
          </cell>
          <cell r="E1220" t="str">
            <v>7381032443694</v>
          </cell>
          <cell r="F1220" t="str">
            <v>EACS/I-12HSM/N8_V3/in</v>
          </cell>
          <cell r="G1220">
            <v>13147.5</v>
          </cell>
          <cell r="H1220">
            <v>8808.83</v>
          </cell>
          <cell r="I1220">
            <v>11</v>
          </cell>
          <cell r="J1220">
            <v>11</v>
          </cell>
        </row>
        <row r="1221">
          <cell r="A1221" t="str">
            <v>НС-1762957</v>
          </cell>
          <cell r="B1221" t="str">
            <v>(комплектующие) Внутренние блоки настенных сплит-систем</v>
          </cell>
          <cell r="C1221" t="str">
            <v>Electrolux</v>
          </cell>
          <cell r="D1221" t="str">
            <v>Блок внутренний Electrolux Smartline DC EACS/I-18HSM/N8_V3/in сплит-системы, инверторного типа</v>
          </cell>
          <cell r="E1221" t="str">
            <v>7381032443687</v>
          </cell>
          <cell r="F1221" t="str">
            <v>EACS/I-18HSM/N8_V3/in</v>
          </cell>
          <cell r="G1221">
            <v>21997.5</v>
          </cell>
          <cell r="H1221">
            <v>14738.33</v>
          </cell>
          <cell r="I1221">
            <v>3</v>
          </cell>
          <cell r="J1221">
            <v>3</v>
          </cell>
        </row>
        <row r="1222">
          <cell r="A1222" t="str">
            <v>НС-1762958</v>
          </cell>
          <cell r="B1222" t="str">
            <v>(комплектующие) Внутренние блоки настенных сплит-систем</v>
          </cell>
          <cell r="C1222" t="str">
            <v>Electrolux</v>
          </cell>
          <cell r="D1222" t="str">
            <v>Блок внутренний Electrolux Smartline DC EACS/I-24HSM/N8_V3/in сплит-системы, инверторного типа</v>
          </cell>
          <cell r="E1222" t="str">
            <v>7381032443670</v>
          </cell>
          <cell r="F1222" t="str">
            <v>EACS/I-24HSM/N8_V3/in</v>
          </cell>
          <cell r="G1222">
            <v>26997.5</v>
          </cell>
          <cell r="H1222">
            <v>18088.330000000002</v>
          </cell>
          <cell r="I1222">
            <v>9</v>
          </cell>
          <cell r="J1222">
            <v>9</v>
          </cell>
        </row>
        <row r="1223">
          <cell r="A1223" t="str">
            <v>НС-1683574</v>
          </cell>
          <cell r="B1223" t="str">
            <v>(комплектующие) Внутренние блоки настенных сплит-систем</v>
          </cell>
          <cell r="C1223" t="str">
            <v>Electrolux</v>
          </cell>
          <cell r="D1223" t="str">
            <v>Блок внутренний Electrolux Smartline EACS-07HSM/N8_V2/in сплит-системы</v>
          </cell>
          <cell r="E1223" t="str">
            <v>7381032427762</v>
          </cell>
          <cell r="F1223" t="str">
            <v>EACS-07HSM/N8_V2/in</v>
          </cell>
          <cell r="G1223">
            <v>7247.5</v>
          </cell>
          <cell r="H1223">
            <v>4710.88</v>
          </cell>
          <cell r="I1223">
            <v>17</v>
          </cell>
          <cell r="J1223">
            <v>17</v>
          </cell>
        </row>
        <row r="1224">
          <cell r="A1224" t="str">
            <v>НС-1683587</v>
          </cell>
          <cell r="B1224" t="str">
            <v>(комплектующие) Внутренние блоки настенных сплит-систем</v>
          </cell>
          <cell r="C1224" t="str">
            <v>Electrolux</v>
          </cell>
          <cell r="D1224" t="str">
            <v>Блок внутренний Electrolux Smartline EACS-09HSM/N8_V2/in сплит-системы</v>
          </cell>
          <cell r="E1224" t="str">
            <v>7381032427779</v>
          </cell>
          <cell r="F1224" t="str">
            <v>EACS-09HSM/N8_V2/in</v>
          </cell>
          <cell r="G1224">
            <v>7997.5</v>
          </cell>
          <cell r="H1224">
            <v>5198.38</v>
          </cell>
          <cell r="I1224">
            <v>3</v>
          </cell>
          <cell r="J1224">
            <v>3</v>
          </cell>
        </row>
        <row r="1225">
          <cell r="A1225" t="str">
            <v>НС-1683594</v>
          </cell>
          <cell r="B1225" t="str">
            <v>(комплектующие) Внутренние блоки настенных сплит-систем</v>
          </cell>
          <cell r="C1225" t="str">
            <v>Electrolux</v>
          </cell>
          <cell r="D1225" t="str">
            <v>Блок внутренний Electrolux Smartline EACS-12HSM/N8_V2/in сплит-системы</v>
          </cell>
          <cell r="E1225" t="str">
            <v>7381032427786</v>
          </cell>
          <cell r="F1225" t="str">
            <v>EACS-12HSM/N8_V2/in</v>
          </cell>
          <cell r="G1225">
            <v>10897.5</v>
          </cell>
          <cell r="H1225">
            <v>7083.38</v>
          </cell>
          <cell r="I1225">
            <v>142</v>
          </cell>
          <cell r="J1225">
            <v>142</v>
          </cell>
        </row>
        <row r="1226">
          <cell r="A1226" t="str">
            <v>НС-1683595</v>
          </cell>
          <cell r="B1226" t="str">
            <v>(комплектующие) Внутренние блоки настенных сплит-систем</v>
          </cell>
          <cell r="C1226" t="str">
            <v>Electrolux</v>
          </cell>
          <cell r="D1226" t="str">
            <v>Блок внутренний Electrolux Smartline EACS-18HSM/N8_V2/in сплит-системы</v>
          </cell>
          <cell r="E1226" t="str">
            <v>7381032427793</v>
          </cell>
          <cell r="F1226" t="str">
            <v>EACS-18HSM/N8_V2/in</v>
          </cell>
          <cell r="G1226">
            <v>17247.5</v>
          </cell>
          <cell r="H1226">
            <v>11210.88</v>
          </cell>
          <cell r="I1226" t="str">
            <v/>
          </cell>
          <cell r="J1226">
            <v>0</v>
          </cell>
        </row>
        <row r="1227">
          <cell r="A1227" t="str">
            <v>НС-1683597</v>
          </cell>
          <cell r="B1227" t="str">
            <v>(комплектующие) Внутренние блоки настенных сплит-систем</v>
          </cell>
          <cell r="C1227" t="str">
            <v>Electrolux</v>
          </cell>
          <cell r="D1227" t="str">
            <v>Блок внутренний Electrolux Smartline EACS-24HSM/N8_V2/in сплит-системы</v>
          </cell>
          <cell r="E1227" t="str">
            <v>7381032427809</v>
          </cell>
          <cell r="F1227" t="str">
            <v>EACS-24HSM/N8_V2/in</v>
          </cell>
          <cell r="G1227">
            <v>21497.5</v>
          </cell>
          <cell r="H1227">
            <v>13973.38</v>
          </cell>
          <cell r="I1227" t="str">
            <v/>
          </cell>
          <cell r="J1227">
            <v>0</v>
          </cell>
        </row>
        <row r="1228">
          <cell r="A1228" t="str">
            <v>НС-1598161</v>
          </cell>
          <cell r="B1228" t="str">
            <v>(комплектующие) Внутренние блоки настенных сплит-систем</v>
          </cell>
          <cell r="C1228" t="str">
            <v>Royal Thermo</v>
          </cell>
          <cell r="D1228" t="str">
            <v>Блок внутренний Royal Thermo Barocco DC RTBI/in-09HN8/black сплит-системы, инверторного типа</v>
          </cell>
          <cell r="E1228" t="str">
            <v>4660294202267</v>
          </cell>
          <cell r="F1228" t="str">
            <v>RTBI/in-09HN8/black</v>
          </cell>
          <cell r="G1228">
            <v>13225</v>
          </cell>
          <cell r="H1228">
            <v>8331.75</v>
          </cell>
          <cell r="I1228">
            <v>190</v>
          </cell>
          <cell r="J1228">
            <v>190</v>
          </cell>
        </row>
        <row r="1229">
          <cell r="A1229" t="str">
            <v>НС-1598162</v>
          </cell>
          <cell r="B1229" t="str">
            <v>(комплектующие) Внутренние блоки настенных сплит-систем</v>
          </cell>
          <cell r="C1229" t="str">
            <v>Royal Thermo</v>
          </cell>
          <cell r="D1229" t="str">
            <v>Блок внутренний Royal Thermo Barocco DC RTBI/in-09HN8/white сплит-системы, инверторного типа</v>
          </cell>
          <cell r="E1229" t="str">
            <v>4660294202069</v>
          </cell>
          <cell r="F1229" t="str">
            <v>RTBI/in-09HN8/white</v>
          </cell>
          <cell r="G1229">
            <v>12725</v>
          </cell>
          <cell r="H1229">
            <v>8016.75</v>
          </cell>
          <cell r="I1229">
            <v>301</v>
          </cell>
          <cell r="J1229">
            <v>301</v>
          </cell>
        </row>
        <row r="1230">
          <cell r="A1230" t="str">
            <v>НС-1598163</v>
          </cell>
          <cell r="B1230" t="str">
            <v>(комплектующие) Внутренние блоки настенных сплит-систем</v>
          </cell>
          <cell r="C1230" t="str">
            <v>Royal Thermo</v>
          </cell>
          <cell r="D1230" t="str">
            <v>Блок внутренний Royal Thermo Barocco DC RTBI/in-12HN8/black сплит-системы, инверторного типа</v>
          </cell>
          <cell r="E1230" t="str">
            <v>4660294202113</v>
          </cell>
          <cell r="F1230" t="str">
            <v>RTBI/in-12HN8/black</v>
          </cell>
          <cell r="G1230">
            <v>14647.5</v>
          </cell>
          <cell r="H1230">
            <v>9227.93</v>
          </cell>
          <cell r="I1230">
            <v>95</v>
          </cell>
          <cell r="J1230">
            <v>95</v>
          </cell>
        </row>
        <row r="1231">
          <cell r="A1231" t="str">
            <v>НС-1598164</v>
          </cell>
          <cell r="B1231" t="str">
            <v>(комплектующие) Внутренние блоки настенных сплит-систем</v>
          </cell>
          <cell r="C1231" t="str">
            <v>Royal Thermo</v>
          </cell>
          <cell r="D1231" t="str">
            <v>Блок внутренний Royal Thermo Barocco DC RTBI/in-12HN8/white сплит-системы, инверторного типа</v>
          </cell>
          <cell r="E1231" t="str">
            <v>4660294202199</v>
          </cell>
          <cell r="F1231" t="str">
            <v>RTBI/in-12HN8/white</v>
          </cell>
          <cell r="G1231">
            <v>13800</v>
          </cell>
          <cell r="H1231">
            <v>8694</v>
          </cell>
          <cell r="I1231">
            <v>259</v>
          </cell>
          <cell r="J1231">
            <v>259</v>
          </cell>
        </row>
        <row r="1232">
          <cell r="A1232" t="str">
            <v>НС-1689551</v>
          </cell>
          <cell r="B1232" t="str">
            <v>(комплектующие) Внутренние блоки настенных сплит-систем</v>
          </cell>
          <cell r="C1232" t="str">
            <v>Royal Thermo</v>
          </cell>
          <cell r="D1232" t="str">
            <v>Блок внутренний Royal Thermo Barocco DC RTBI/in-18HN8_V2/black сплит-системы, инверторного типа</v>
          </cell>
          <cell r="E1232" t="str">
            <v>4660294815801</v>
          </cell>
          <cell r="F1232" t="str">
            <v>RTBI/in-18HN8_V2/black</v>
          </cell>
          <cell r="G1232">
            <v>23125</v>
          </cell>
          <cell r="H1232">
            <v>14568.75</v>
          </cell>
          <cell r="I1232">
            <v>39</v>
          </cell>
          <cell r="J1232">
            <v>39</v>
          </cell>
        </row>
        <row r="1233">
          <cell r="A1233" t="str">
            <v>НС-1689534</v>
          </cell>
          <cell r="B1233" t="str">
            <v>(комплектующие) Внутренние блоки настенных сплит-систем</v>
          </cell>
          <cell r="C1233" t="str">
            <v>Royal Thermo</v>
          </cell>
          <cell r="D1233" t="str">
            <v>Блок внутренний Royal Thermo Barocco DC RTBI/in-18HN8_V2/white сплит-системы, инверторного типа</v>
          </cell>
          <cell r="E1233" t="str">
            <v>4660294815849</v>
          </cell>
          <cell r="F1233" t="str">
            <v>RTBI/in-18HN8_V2/white</v>
          </cell>
          <cell r="G1233">
            <v>22200</v>
          </cell>
          <cell r="H1233">
            <v>13986</v>
          </cell>
          <cell r="I1233">
            <v>38</v>
          </cell>
          <cell r="J1233">
            <v>38</v>
          </cell>
        </row>
        <row r="1234">
          <cell r="A1234" t="str">
            <v>НС-1689553</v>
          </cell>
          <cell r="B1234" t="str">
            <v>(комплектующие) Внутренние блоки настенных сплит-систем</v>
          </cell>
          <cell r="C1234" t="str">
            <v>Royal Thermo</v>
          </cell>
          <cell r="D1234" t="str">
            <v>Блок внутренний Royal Thermo Barocco DC RTBI/in-24HN8_V2/black сплит-системы, инверторного типа</v>
          </cell>
          <cell r="E1234" t="str">
            <v>4660294815795</v>
          </cell>
          <cell r="F1234" t="str">
            <v>RTBI/in-24HN8_V2/black</v>
          </cell>
          <cell r="G1234">
            <v>27972.5</v>
          </cell>
          <cell r="H1234">
            <v>17622.68</v>
          </cell>
          <cell r="I1234" t="str">
            <v/>
          </cell>
          <cell r="J1234">
            <v>0</v>
          </cell>
        </row>
        <row r="1235">
          <cell r="A1235" t="str">
            <v>НС-1689536</v>
          </cell>
          <cell r="B1235" t="str">
            <v>(комплектующие) Внутренние блоки настенных сплит-систем</v>
          </cell>
          <cell r="C1235" t="str">
            <v>Royal Thermo</v>
          </cell>
          <cell r="D1235" t="str">
            <v>Блок внутренний Royal Thermo Barocco DC RTBI/in-24HN8_V2/white сплит-системы, инверторного типа</v>
          </cell>
          <cell r="E1235" t="str">
            <v>4660294815832</v>
          </cell>
          <cell r="F1235" t="str">
            <v>RTBI/in-24HN8_V2/white</v>
          </cell>
          <cell r="G1235">
            <v>27100</v>
          </cell>
          <cell r="H1235">
            <v>17073</v>
          </cell>
          <cell r="I1235">
            <v>12</v>
          </cell>
          <cell r="J1235">
            <v>12</v>
          </cell>
        </row>
        <row r="1236">
          <cell r="A1236" t="str">
            <v>НС-1689372</v>
          </cell>
          <cell r="B1236" t="str">
            <v>(комплектующие) Внутренние блоки настенных сплит-систем</v>
          </cell>
          <cell r="C1236" t="str">
            <v>Royal Thermo</v>
          </cell>
          <cell r="D1236" t="str">
            <v>Блок внутренний Royal Thermo Barocco RTB/in-07HN8_V2 сплит-системы</v>
          </cell>
          <cell r="E1236" t="str">
            <v>4660294814798</v>
          </cell>
          <cell r="F1236" t="str">
            <v>RTB/in-07HN8_V2</v>
          </cell>
          <cell r="G1236">
            <v>6350</v>
          </cell>
          <cell r="H1236">
            <v>4127.5</v>
          </cell>
          <cell r="I1236">
            <v>583</v>
          </cell>
          <cell r="J1236">
            <v>583</v>
          </cell>
        </row>
        <row r="1237">
          <cell r="A1237" t="str">
            <v>НС-1689374</v>
          </cell>
          <cell r="B1237" t="str">
            <v>(комплектующие) Внутренние блоки настенных сплит-систем</v>
          </cell>
          <cell r="C1237" t="str">
            <v>Royal Thermo</v>
          </cell>
          <cell r="D1237" t="str">
            <v>Блок внутренний Royal Thermo Barocco RTB/in-09HN8_V2 сплит-системы</v>
          </cell>
          <cell r="E1237" t="str">
            <v>4660294814804</v>
          </cell>
          <cell r="F1237" t="str">
            <v>RTB/in-09HN8_V2</v>
          </cell>
          <cell r="G1237">
            <v>7150</v>
          </cell>
          <cell r="H1237">
            <v>4647.5</v>
          </cell>
          <cell r="I1237">
            <v>2395</v>
          </cell>
          <cell r="J1237">
            <v>2395</v>
          </cell>
        </row>
        <row r="1238">
          <cell r="A1238" t="str">
            <v>НС-1689378</v>
          </cell>
          <cell r="B1238" t="str">
            <v>(комплектующие) Внутренние блоки настенных сплит-систем</v>
          </cell>
          <cell r="C1238" t="str">
            <v>Royal Thermo</v>
          </cell>
          <cell r="D1238" t="str">
            <v>Блок внутренний Royal Thermo Barocco RTB/in-12HN8_V2 сплит-системы</v>
          </cell>
          <cell r="E1238" t="str">
            <v>4660294814811</v>
          </cell>
          <cell r="F1238" t="str">
            <v>RTB/in-12HN8_V2</v>
          </cell>
          <cell r="G1238">
            <v>9712.5</v>
          </cell>
          <cell r="H1238">
            <v>6313.13</v>
          </cell>
          <cell r="I1238">
            <v>814</v>
          </cell>
          <cell r="J1238">
            <v>814</v>
          </cell>
        </row>
        <row r="1239">
          <cell r="A1239" t="str">
            <v>НС-1689383</v>
          </cell>
          <cell r="B1239" t="str">
            <v>(комплектующие) Внутренние блоки настенных сплит-систем</v>
          </cell>
          <cell r="C1239" t="str">
            <v>Royal Thermo</v>
          </cell>
          <cell r="D1239" t="str">
            <v>Блок внутренний Royal Thermo Barocco RTB/in-18HN8_V2 сплит-системы</v>
          </cell>
          <cell r="E1239" t="str">
            <v>4660294814828</v>
          </cell>
          <cell r="F1239" t="str">
            <v>RTB/in-18HN8_V2</v>
          </cell>
          <cell r="G1239">
            <v>15787.5</v>
          </cell>
          <cell r="H1239">
            <v>10261.879999999999</v>
          </cell>
          <cell r="I1239">
            <v>126</v>
          </cell>
          <cell r="J1239">
            <v>126</v>
          </cell>
        </row>
        <row r="1240">
          <cell r="A1240" t="str">
            <v>НС-1698231</v>
          </cell>
          <cell r="B1240" t="str">
            <v>(комплектующие) Внутренние блоки настенных сплит-систем</v>
          </cell>
          <cell r="C1240" t="str">
            <v>Royal Thermo</v>
          </cell>
          <cell r="D1240" t="str">
            <v>Блок внутренний Royal Thermo Barocco RTB/in-24HN1_V2 сплит-системы</v>
          </cell>
          <cell r="E1240" t="str">
            <v>4660294852875</v>
          </cell>
          <cell r="F1240" t="str">
            <v>RTB/in-24HN1_V2</v>
          </cell>
          <cell r="G1240">
            <v>20000</v>
          </cell>
          <cell r="H1240">
            <v>13000</v>
          </cell>
          <cell r="I1240">
            <v>118</v>
          </cell>
          <cell r="J1240">
            <v>118</v>
          </cell>
        </row>
        <row r="1241">
          <cell r="A1241" t="str">
            <v>НС-1701498</v>
          </cell>
          <cell r="B1241" t="str">
            <v>(комплектующие) Внутренние блоки настенных сплит-систем</v>
          </cell>
          <cell r="C1241" t="str">
            <v>Royal Thermo</v>
          </cell>
          <cell r="D1241" t="str">
            <v>Блок внутренний Royal Thermo Diamond DC RTDI/in-07HN8/Wi-Fi сплит-системы, инверторного типа</v>
          </cell>
          <cell r="E1241" t="str">
            <v>4660294869453</v>
          </cell>
          <cell r="F1241" t="str">
            <v>RTDI/in-07HN8/Wi-Fi</v>
          </cell>
          <cell r="G1241">
            <v>7850</v>
          </cell>
          <cell r="H1241">
            <v>4945.5</v>
          </cell>
          <cell r="I1241">
            <v>2204</v>
          </cell>
          <cell r="J1241">
            <v>2204</v>
          </cell>
        </row>
        <row r="1242">
          <cell r="A1242" t="str">
            <v>НС-1701499</v>
          </cell>
          <cell r="B1242" t="str">
            <v>(комплектующие) Внутренние блоки настенных сплит-систем</v>
          </cell>
          <cell r="C1242" t="str">
            <v>Royal Thermo</v>
          </cell>
          <cell r="D1242" t="str">
            <v>Блок внутренний Royal Thermo Diamond DC RTDI/in-09HN8/Wi-Fi сплит-системы, инверторного типа</v>
          </cell>
          <cell r="E1242" t="str">
            <v>4660294869507</v>
          </cell>
          <cell r="F1242" t="str">
            <v>RTDI/in-09HN8/Wi-Fi</v>
          </cell>
          <cell r="G1242">
            <v>8862.5</v>
          </cell>
          <cell r="H1242">
            <v>5583.38</v>
          </cell>
          <cell r="I1242">
            <v>3188</v>
          </cell>
          <cell r="J1242">
            <v>3188</v>
          </cell>
        </row>
        <row r="1243">
          <cell r="A1243" t="str">
            <v>НС-1701500</v>
          </cell>
          <cell r="B1243" t="str">
            <v>(комплектующие) Внутренние блоки настенных сплит-систем</v>
          </cell>
          <cell r="C1243" t="str">
            <v>Royal Thermo</v>
          </cell>
          <cell r="D1243" t="str">
            <v>Блок внутренний Royal Thermo Diamond DC RTDI/in-12HN8/Wi-Fi сплит-системы, инверторного типа</v>
          </cell>
          <cell r="E1243" t="str">
            <v>4660294869446</v>
          </cell>
          <cell r="F1243" t="str">
            <v>RTDI/in-12HN8/Wi-Fi</v>
          </cell>
          <cell r="G1243">
            <v>10662.5</v>
          </cell>
          <cell r="H1243">
            <v>6717.38</v>
          </cell>
          <cell r="I1243">
            <v>1623</v>
          </cell>
          <cell r="J1243">
            <v>1623</v>
          </cell>
        </row>
        <row r="1244">
          <cell r="A1244" t="str">
            <v>НС-1701501</v>
          </cell>
          <cell r="B1244" t="str">
            <v>(комплектующие) Внутренние блоки настенных сплит-систем</v>
          </cell>
          <cell r="C1244" t="str">
            <v>Royal Thermo</v>
          </cell>
          <cell r="D1244" t="str">
            <v>Блок внутренний Royal Thermo Diamond DC RTDI/in-18HN8/Wi-Fi сплит-системы, инверторного типа</v>
          </cell>
          <cell r="E1244" t="str">
            <v>4660294869460</v>
          </cell>
          <cell r="F1244" t="str">
            <v>RTDI/in-18HN8/Wi-Fi</v>
          </cell>
          <cell r="G1244">
            <v>19412.5</v>
          </cell>
          <cell r="H1244">
            <v>12229.88</v>
          </cell>
          <cell r="I1244">
            <v>44</v>
          </cell>
          <cell r="J1244">
            <v>44</v>
          </cell>
        </row>
        <row r="1245">
          <cell r="A1245" t="str">
            <v>НС-1701502</v>
          </cell>
          <cell r="B1245" t="str">
            <v>(комплектующие) Внутренние блоки настенных сплит-систем</v>
          </cell>
          <cell r="C1245" t="str">
            <v>Royal Thermo</v>
          </cell>
          <cell r="D1245" t="str">
            <v>Блок внутренний Royal Thermo Diamond DC RTDI/in-24HN8/Wi-Fi сплит-системы, инверторного типа</v>
          </cell>
          <cell r="E1245" t="str">
            <v>4660294869521</v>
          </cell>
          <cell r="F1245" t="str">
            <v>RTDI/in-24HN8/Wi-Fi</v>
          </cell>
          <cell r="G1245">
            <v>24362.5</v>
          </cell>
          <cell r="H1245">
            <v>15348.38</v>
          </cell>
          <cell r="I1245">
            <v>51</v>
          </cell>
          <cell r="J1245">
            <v>51</v>
          </cell>
        </row>
        <row r="1246">
          <cell r="A1246" t="str">
            <v>НС-1598174</v>
          </cell>
          <cell r="B1246" t="str">
            <v>(комплектующие) Внутренние блоки настенных сплит-систем</v>
          </cell>
          <cell r="C1246" t="str">
            <v>Royal Thermo</v>
          </cell>
          <cell r="D1246" t="str">
            <v>Блок внутренний Royal Thermo Forte Integro RTFC/in-12LAKHN1 сплит-системы, кассетного типа</v>
          </cell>
          <cell r="E1246" t="str">
            <v>4660294202328</v>
          </cell>
          <cell r="F1246" t="str">
            <v>RTFC/in-12LAKHN1</v>
          </cell>
          <cell r="G1246">
            <v>20000</v>
          </cell>
          <cell r="H1246">
            <v>10800</v>
          </cell>
          <cell r="I1246" t="str">
            <v/>
          </cell>
          <cell r="J1246">
            <v>0</v>
          </cell>
        </row>
        <row r="1247">
          <cell r="A1247" t="str">
            <v>НС-1598175</v>
          </cell>
          <cell r="B1247" t="str">
            <v>(комплектующие) Внутренние блоки настенных сплит-систем</v>
          </cell>
          <cell r="C1247" t="str">
            <v>Royal Thermo</v>
          </cell>
          <cell r="D1247" t="str">
            <v>Блок внутренний Royal Thermo Forte Integro RTFC/in-18LAKHN1 сплит-системы, кассетного типа</v>
          </cell>
          <cell r="E1247" t="str">
            <v>4660294202441</v>
          </cell>
          <cell r="F1247" t="str">
            <v>RTFC/in-18LAKHN1</v>
          </cell>
          <cell r="G1247">
            <v>20900</v>
          </cell>
          <cell r="H1247">
            <v>11286</v>
          </cell>
          <cell r="I1247" t="str">
            <v/>
          </cell>
          <cell r="J1247">
            <v>0</v>
          </cell>
        </row>
        <row r="1248">
          <cell r="A1248" t="str">
            <v>НС-1598176</v>
          </cell>
          <cell r="B1248" t="str">
            <v>(комплектующие) Внутренние блоки настенных сплит-систем</v>
          </cell>
          <cell r="C1248" t="str">
            <v>Royal Thermo</v>
          </cell>
          <cell r="D1248" t="str">
            <v>Блок внутренний Royal Thermo Forte Integro RTFC/in-24LAKHN1 сплит-системы, кассетного типа</v>
          </cell>
          <cell r="E1248" t="str">
            <v>4660294202410</v>
          </cell>
          <cell r="F1248" t="str">
            <v>RTFC/in-24LAKHN1</v>
          </cell>
          <cell r="G1248">
            <v>28500</v>
          </cell>
          <cell r="H1248">
            <v>15390</v>
          </cell>
          <cell r="I1248" t="str">
            <v/>
          </cell>
          <cell r="J1248">
            <v>0</v>
          </cell>
        </row>
        <row r="1249">
          <cell r="A1249" t="str">
            <v>НС-1598177</v>
          </cell>
          <cell r="B1249" t="str">
            <v>(комплектующие) Внутренние блоки настенных сплит-систем</v>
          </cell>
          <cell r="C1249" t="str">
            <v>Royal Thermo</v>
          </cell>
          <cell r="D1249" t="str">
            <v>Блок внутренний Royal Thermo Forte Integro RTFC/in-36LAKHN1 сплит-системы, кассетного типа</v>
          </cell>
          <cell r="E1249" t="str">
            <v>4660294202427</v>
          </cell>
          <cell r="F1249" t="str">
            <v>RTFC/in-36LAKHN1</v>
          </cell>
          <cell r="G1249">
            <v>35200</v>
          </cell>
          <cell r="H1249">
            <v>19008</v>
          </cell>
          <cell r="I1249" t="str">
            <v/>
          </cell>
          <cell r="J1249">
            <v>0</v>
          </cell>
        </row>
        <row r="1250">
          <cell r="A1250" t="str">
            <v>НС-1598178</v>
          </cell>
          <cell r="B1250" t="str">
            <v>(комплектующие) Внутренние блоки настенных сплит-систем</v>
          </cell>
          <cell r="C1250" t="str">
            <v>Royal Thermo</v>
          </cell>
          <cell r="D1250" t="str">
            <v>Блок внутренний Royal Thermo Forte Integro RTFC/in-48LAKHN1 сплит-системы, кассетного типа</v>
          </cell>
          <cell r="E1250" t="str">
            <v>4660294202366</v>
          </cell>
          <cell r="F1250" t="str">
            <v>RTFC/in-48LAKHN1</v>
          </cell>
          <cell r="G1250">
            <v>36100</v>
          </cell>
          <cell r="H1250">
            <v>19494</v>
          </cell>
          <cell r="I1250" t="str">
            <v/>
          </cell>
          <cell r="J1250">
            <v>0</v>
          </cell>
        </row>
        <row r="1251">
          <cell r="A1251" t="str">
            <v>НС-1598179</v>
          </cell>
          <cell r="B1251" t="str">
            <v>(комплектующие) Внутренние блоки настенных сплит-систем</v>
          </cell>
          <cell r="C1251" t="str">
            <v>Royal Thermo</v>
          </cell>
          <cell r="D1251" t="str">
            <v>Блок внутренний Royal Thermo Forte Integro RTFC/in-60LAKHN1 сплит-системы, кассетного типа</v>
          </cell>
          <cell r="E1251" t="str">
            <v>4660294202373</v>
          </cell>
          <cell r="F1251" t="str">
            <v>RTFC/in-60LAKHN1</v>
          </cell>
          <cell r="G1251">
            <v>40900</v>
          </cell>
          <cell r="H1251">
            <v>22086</v>
          </cell>
          <cell r="I1251">
            <v>1</v>
          </cell>
          <cell r="J1251">
            <v>1</v>
          </cell>
        </row>
        <row r="1252">
          <cell r="A1252" t="str">
            <v>НС-1598182</v>
          </cell>
          <cell r="B1252" t="str">
            <v>(комплектующие) Внутренние блоки настенных сплит-систем</v>
          </cell>
          <cell r="C1252" t="str">
            <v>Royal Thermo</v>
          </cell>
          <cell r="D1252" t="str">
            <v>Блок внутренний Royal Thermo Forte Integro RTFD/in-36LAKHN1 сплит-системы, канального типа</v>
          </cell>
          <cell r="E1252" t="str">
            <v>4660294202380</v>
          </cell>
          <cell r="F1252" t="str">
            <v>RTFD/in-36LAKHN1</v>
          </cell>
          <cell r="G1252">
            <v>50700</v>
          </cell>
          <cell r="H1252">
            <v>27378</v>
          </cell>
          <cell r="I1252" t="str">
            <v/>
          </cell>
          <cell r="J1252">
            <v>0</v>
          </cell>
        </row>
        <row r="1253">
          <cell r="A1253" t="str">
            <v>НС-1598184</v>
          </cell>
          <cell r="B1253" t="str">
            <v>(комплектующие) Внутренние блоки настенных сплит-систем</v>
          </cell>
          <cell r="C1253" t="str">
            <v>Royal Thermo</v>
          </cell>
          <cell r="D1253" t="str">
            <v>Блок внутренний Royal Thermo Forte Integro RTFD/in-60LAKHN1 сплит-системы, канального типа</v>
          </cell>
          <cell r="E1253" t="str">
            <v>4660294202397</v>
          </cell>
          <cell r="F1253" t="str">
            <v>RTFD/in-60LAKHN1</v>
          </cell>
          <cell r="G1253">
            <v>56200</v>
          </cell>
          <cell r="H1253">
            <v>30348</v>
          </cell>
          <cell r="I1253" t="str">
            <v/>
          </cell>
          <cell r="J1253">
            <v>0</v>
          </cell>
        </row>
        <row r="1254">
          <cell r="A1254" t="str">
            <v>НС-1598186</v>
          </cell>
          <cell r="B1254" t="str">
            <v>(комплектующие) Внутренние блоки настенных сплит-систем</v>
          </cell>
          <cell r="C1254" t="str">
            <v>Royal Thermo</v>
          </cell>
          <cell r="D1254" t="str">
            <v>Блок внутренний Royal Thermo Forte Integro RTFU/in-24LAKHN1 сплит-системы, напольно-потолочного типа</v>
          </cell>
          <cell r="E1254" t="str">
            <v>4660294202359</v>
          </cell>
          <cell r="F1254" t="str">
            <v>RTFU/in-24LAKHN1</v>
          </cell>
          <cell r="G1254">
            <v>41300</v>
          </cell>
          <cell r="H1254">
            <v>22302</v>
          </cell>
          <cell r="I1254" t="str">
            <v/>
          </cell>
          <cell r="J1254">
            <v>0</v>
          </cell>
        </row>
        <row r="1255">
          <cell r="A1255" t="str">
            <v>НС-1598187</v>
          </cell>
          <cell r="B1255" t="str">
            <v>(комплектующие) Внутренние блоки настенных сплит-систем</v>
          </cell>
          <cell r="C1255" t="str">
            <v>Royal Thermo</v>
          </cell>
          <cell r="D1255" t="str">
            <v>Блок внутренний Royal Thermo Forte Integro RTFU/in-36LAKHN1 сплит-системы, напольно-потолочного типа</v>
          </cell>
          <cell r="E1255" t="str">
            <v>4660294202311</v>
          </cell>
          <cell r="F1255" t="str">
            <v>RTFU/in-36LAKHN1</v>
          </cell>
          <cell r="G1255">
            <v>48900</v>
          </cell>
          <cell r="H1255">
            <v>26406</v>
          </cell>
          <cell r="I1255" t="str">
            <v/>
          </cell>
          <cell r="J1255">
            <v>0</v>
          </cell>
        </row>
        <row r="1256">
          <cell r="A1256" t="str">
            <v>НС-1598188</v>
          </cell>
          <cell r="B1256" t="str">
            <v>(комплектующие) Внутренние блоки настенных сплит-систем</v>
          </cell>
          <cell r="C1256" t="str">
            <v>Royal Thermo</v>
          </cell>
          <cell r="D1256" t="str">
            <v>Блок внутренний Royal Thermo Forte Integro RTFU/in-48LAKHN1 сплит-системы, напольно-потолочного типа</v>
          </cell>
          <cell r="E1256" t="str">
            <v>4660294202281</v>
          </cell>
          <cell r="F1256" t="str">
            <v>RTFU/in-48LAKHN1</v>
          </cell>
          <cell r="G1256">
            <v>50400</v>
          </cell>
          <cell r="H1256">
            <v>27216</v>
          </cell>
          <cell r="I1256" t="str">
            <v/>
          </cell>
          <cell r="J1256">
            <v>0</v>
          </cell>
        </row>
        <row r="1257">
          <cell r="A1257" t="str">
            <v>НС-1598189</v>
          </cell>
          <cell r="B1257" t="str">
            <v>(комплектующие) Внутренние блоки настенных сплит-систем</v>
          </cell>
          <cell r="C1257" t="str">
            <v>Royal Thermo</v>
          </cell>
          <cell r="D1257" t="str">
            <v>Блок внутренний Royal Thermo Forte Integro RTFU/in-60LAKHN1 сплит-системы, напольно-потолочного типа</v>
          </cell>
          <cell r="E1257" t="str">
            <v>4660294202434</v>
          </cell>
          <cell r="F1257" t="str">
            <v>RTFU/in-60LAKHN1</v>
          </cell>
          <cell r="G1257">
            <v>53900</v>
          </cell>
          <cell r="H1257">
            <v>29106</v>
          </cell>
          <cell r="I1257" t="str">
            <v/>
          </cell>
          <cell r="J1257">
            <v>0</v>
          </cell>
        </row>
        <row r="1258">
          <cell r="A1258" t="str">
            <v>НС-1598204</v>
          </cell>
          <cell r="B1258" t="str">
            <v>(комплектующие) Внутренние блоки настенных сплит-систем</v>
          </cell>
          <cell r="C1258" t="str">
            <v>Royal Thermo</v>
          </cell>
          <cell r="D1258" t="str">
            <v>Блок внутренний Royal Thermo Perfecto DC RTPI/in-07HN8 сплит-системы, инверторного типа</v>
          </cell>
          <cell r="E1258" t="str">
            <v>4660294202571</v>
          </cell>
          <cell r="F1258" t="str">
            <v>RTPI/in-07HN8</v>
          </cell>
          <cell r="G1258">
            <v>11262.5</v>
          </cell>
          <cell r="H1258">
            <v>7320.63</v>
          </cell>
          <cell r="I1258">
            <v>281</v>
          </cell>
          <cell r="J1258">
            <v>281</v>
          </cell>
        </row>
        <row r="1259">
          <cell r="A1259" t="str">
            <v>НС-1598205</v>
          </cell>
          <cell r="B1259" t="str">
            <v>(комплектующие) Внутренние блоки настенных сплит-систем</v>
          </cell>
          <cell r="C1259" t="str">
            <v>Royal Thermo</v>
          </cell>
          <cell r="D1259" t="str">
            <v>Блок внутренний Royal Thermo Perfecto DC RTPI/in-09HN8 сплит-системы, инверторного типа</v>
          </cell>
          <cell r="E1259" t="str">
            <v>4660294202458</v>
          </cell>
          <cell r="F1259" t="str">
            <v>RTPI/in-09HN8</v>
          </cell>
          <cell r="G1259">
            <v>12087.5</v>
          </cell>
          <cell r="H1259">
            <v>7856.88</v>
          </cell>
          <cell r="I1259">
            <v>310</v>
          </cell>
          <cell r="J1259">
            <v>310</v>
          </cell>
        </row>
        <row r="1260">
          <cell r="A1260" t="str">
            <v>НС-1598206</v>
          </cell>
          <cell r="B1260" t="str">
            <v>(комплектующие) Внутренние блоки настенных сплит-систем</v>
          </cell>
          <cell r="C1260" t="str">
            <v>Royal Thermo</v>
          </cell>
          <cell r="D1260" t="str">
            <v>Блок внутренний Royal Thermo Perfecto DC RTPI/in-12HN8 сплит-системы, инверторного типа</v>
          </cell>
          <cell r="E1260" t="str">
            <v>4660294202595</v>
          </cell>
          <cell r="F1260" t="str">
            <v>RTPI/in-12HN8</v>
          </cell>
          <cell r="G1260">
            <v>13375</v>
          </cell>
          <cell r="H1260">
            <v>8693.75</v>
          </cell>
          <cell r="I1260">
            <v>28</v>
          </cell>
          <cell r="J1260">
            <v>28</v>
          </cell>
        </row>
        <row r="1261">
          <cell r="A1261" t="str">
            <v>НС-1598207</v>
          </cell>
          <cell r="B1261" t="str">
            <v>(комплектующие) Внутренние блоки настенных сплит-систем</v>
          </cell>
          <cell r="C1261" t="str">
            <v>Royal Thermo</v>
          </cell>
          <cell r="D1261" t="str">
            <v>Блок внутренний Royal Thermo Perfecto DC RTPI/in-18HN8 сплит-системы, инверторного типа</v>
          </cell>
          <cell r="E1261" t="str">
            <v>4660294202540</v>
          </cell>
          <cell r="F1261" t="str">
            <v>RTPI/in-18HN8</v>
          </cell>
          <cell r="G1261">
            <v>21637.5</v>
          </cell>
          <cell r="H1261">
            <v>14064.38</v>
          </cell>
          <cell r="I1261" t="str">
            <v/>
          </cell>
          <cell r="J1261">
            <v>0</v>
          </cell>
        </row>
        <row r="1262">
          <cell r="A1262" t="str">
            <v>НС-1598208</v>
          </cell>
          <cell r="B1262" t="str">
            <v>(комплектующие) Внутренние блоки настенных сплит-систем</v>
          </cell>
          <cell r="C1262" t="str">
            <v>Royal Thermo</v>
          </cell>
          <cell r="D1262" t="str">
            <v>Блок внутренний Royal Thermo Perfecto DC RTPI/in-24HN8 сплит-системы, инверторного типа</v>
          </cell>
          <cell r="E1262" t="str">
            <v>4660294202489</v>
          </cell>
          <cell r="F1262" t="str">
            <v>RTPI/in-24HN8</v>
          </cell>
          <cell r="G1262">
            <v>27450</v>
          </cell>
          <cell r="H1262">
            <v>17842.5</v>
          </cell>
          <cell r="I1262" t="str">
            <v/>
          </cell>
          <cell r="J1262">
            <v>0</v>
          </cell>
        </row>
        <row r="1263">
          <cell r="A1263" t="str">
            <v>НС-1598215</v>
          </cell>
          <cell r="B1263" t="str">
            <v>(комплектующие) Внутренние блоки настенных сплит-систем</v>
          </cell>
          <cell r="C1263" t="str">
            <v>Royal Thermo</v>
          </cell>
          <cell r="D1263" t="str">
            <v>Блок внутренний Royal Thermo Siena DC RTSI/in-07HN8 сплит-системы, инверторного типа</v>
          </cell>
          <cell r="E1263" t="str">
            <v>4660294202847</v>
          </cell>
          <cell r="F1263" t="str">
            <v>RTSI/in-07HN8</v>
          </cell>
          <cell r="G1263">
            <v>8975</v>
          </cell>
          <cell r="H1263">
            <v>5833.75</v>
          </cell>
          <cell r="I1263">
            <v>480</v>
          </cell>
          <cell r="J1263">
            <v>480</v>
          </cell>
        </row>
        <row r="1264">
          <cell r="A1264" t="str">
            <v>НС-1598216</v>
          </cell>
          <cell r="B1264" t="str">
            <v>(комплектующие) Внутренние блоки настенных сплит-систем</v>
          </cell>
          <cell r="C1264" t="str">
            <v>Royal Thermo</v>
          </cell>
          <cell r="D1264" t="str">
            <v>Блок внутренний Royal Thermo Siena DC RTSI/in-09HN8 сплит-системы, инверторного типа</v>
          </cell>
          <cell r="E1264" t="str">
            <v>4660294202724</v>
          </cell>
          <cell r="F1264" t="str">
            <v>RTSI/in-09HN8</v>
          </cell>
          <cell r="G1264">
            <v>9900</v>
          </cell>
          <cell r="H1264">
            <v>6435</v>
          </cell>
          <cell r="I1264">
            <v>609</v>
          </cell>
          <cell r="J1264">
            <v>609</v>
          </cell>
        </row>
        <row r="1265">
          <cell r="A1265" t="str">
            <v>НС-1598217</v>
          </cell>
          <cell r="B1265" t="str">
            <v>(комплектующие) Внутренние блоки настенных сплит-систем</v>
          </cell>
          <cell r="C1265" t="str">
            <v>Royal Thermo</v>
          </cell>
          <cell r="D1265" t="str">
            <v>Блок внутренний Royal Thermo Siena DC RTSI/in-12HN8 сплит-системы, инверторного типа</v>
          </cell>
          <cell r="E1265" t="str">
            <v>4660294202748</v>
          </cell>
          <cell r="F1265" t="str">
            <v>RTSI/in-12HN8</v>
          </cell>
          <cell r="G1265">
            <v>11425</v>
          </cell>
          <cell r="H1265">
            <v>7426.25</v>
          </cell>
          <cell r="I1265">
            <v>164</v>
          </cell>
          <cell r="J1265">
            <v>164</v>
          </cell>
        </row>
        <row r="1266">
          <cell r="A1266" t="str">
            <v>НС-1598218</v>
          </cell>
          <cell r="B1266" t="str">
            <v>(комплектующие) Внутренние блоки настенных сплит-систем</v>
          </cell>
          <cell r="C1266" t="str">
            <v>Royal Thermo</v>
          </cell>
          <cell r="D1266" t="str">
            <v>Блок внутренний Royal Thermo Siena DC RTSI/in-18HN8 сплит-системы, инверторного типа</v>
          </cell>
          <cell r="E1266" t="str">
            <v>4660294202830</v>
          </cell>
          <cell r="F1266" t="str">
            <v>RTSI/in-18HN8</v>
          </cell>
          <cell r="G1266">
            <v>21037.5</v>
          </cell>
          <cell r="H1266">
            <v>13674.38</v>
          </cell>
          <cell r="I1266">
            <v>1</v>
          </cell>
          <cell r="J1266">
            <v>1</v>
          </cell>
        </row>
        <row r="1267">
          <cell r="A1267" t="str">
            <v>НС-1598219</v>
          </cell>
          <cell r="B1267" t="str">
            <v>(комплектующие) Внутренние блоки настенных сплит-систем</v>
          </cell>
          <cell r="C1267" t="str">
            <v>Royal Thermo</v>
          </cell>
          <cell r="D1267" t="str">
            <v>Блок внутренний Royal Thermo Siena DC RTSI/in-24HN8 сплит-системы, инверторного типа</v>
          </cell>
          <cell r="E1267" t="str">
            <v>4660294202717</v>
          </cell>
          <cell r="F1267" t="str">
            <v>RTSI/in-24HN8</v>
          </cell>
          <cell r="G1267">
            <v>25650</v>
          </cell>
          <cell r="H1267">
            <v>16672.5</v>
          </cell>
          <cell r="I1267">
            <v>1</v>
          </cell>
          <cell r="J1267">
            <v>1</v>
          </cell>
        </row>
        <row r="1268">
          <cell r="A1268" t="str">
            <v>НС-1689463</v>
          </cell>
          <cell r="B1268" t="str">
            <v>(комплектующие) Внутренние блоки настенных сплит-систем</v>
          </cell>
          <cell r="C1268" t="str">
            <v>Royal Thermo</v>
          </cell>
          <cell r="D1268" t="str">
            <v>Блок внутренний Royal Thermo Siena RTS/in-07HN8_V2 сплит-системы</v>
          </cell>
          <cell r="E1268" t="str">
            <v>4660294816013</v>
          </cell>
          <cell r="F1268" t="str">
            <v>RTS/in-07HN8_V2</v>
          </cell>
          <cell r="G1268">
            <v>6100</v>
          </cell>
          <cell r="H1268">
            <v>3965</v>
          </cell>
          <cell r="I1268">
            <v>1333</v>
          </cell>
          <cell r="J1268">
            <v>1333</v>
          </cell>
        </row>
        <row r="1269">
          <cell r="A1269" t="str">
            <v>НС-1764458</v>
          </cell>
          <cell r="B1269" t="str">
            <v>(комплектующие) Внутренние блоки настенных сплит-систем</v>
          </cell>
          <cell r="C1269" t="str">
            <v>Royal Thermo</v>
          </cell>
          <cell r="D1269" t="str">
            <v>Блок внутренний Royal Thermo Siena RTS/in-07HN8_V3 сплит-системы</v>
          </cell>
          <cell r="E1269" t="str">
            <v>4670430171876</v>
          </cell>
          <cell r="F1269" t="str">
            <v>RTS/in-07HN8_V3</v>
          </cell>
          <cell r="G1269">
            <v>6100</v>
          </cell>
          <cell r="H1269">
            <v>3965</v>
          </cell>
          <cell r="I1269" t="str">
            <v/>
          </cell>
          <cell r="J1269">
            <v>0</v>
          </cell>
        </row>
        <row r="1270">
          <cell r="A1270" t="str">
            <v>НС-1689464</v>
          </cell>
          <cell r="B1270" t="str">
            <v>(комплектующие) Внутренние блоки настенных сплит-систем</v>
          </cell>
          <cell r="C1270" t="str">
            <v>Royal Thermo</v>
          </cell>
          <cell r="D1270" t="str">
            <v>Блок внутренний Royal Thermo Siena RTS/in-09HN8_V2 сплит-системы</v>
          </cell>
          <cell r="E1270" t="str">
            <v>4660294816006</v>
          </cell>
          <cell r="F1270" t="str">
            <v>RTS/in-09HN8_V2</v>
          </cell>
          <cell r="G1270">
            <v>6637.5</v>
          </cell>
          <cell r="H1270">
            <v>4314.38</v>
          </cell>
          <cell r="I1270">
            <v>2627</v>
          </cell>
          <cell r="J1270">
            <v>2627</v>
          </cell>
        </row>
        <row r="1271">
          <cell r="A1271" t="str">
            <v>НС-1764459</v>
          </cell>
          <cell r="B1271" t="str">
            <v>(комплектующие) Внутренние блоки настенных сплит-систем</v>
          </cell>
          <cell r="C1271" t="str">
            <v>Royal Thermo</v>
          </cell>
          <cell r="D1271" t="str">
            <v>Блок внутренний Royal Thermo Siena RTS/in-09HN8_V3 сплит-системы</v>
          </cell>
          <cell r="E1271" t="str">
            <v>4670430171913</v>
          </cell>
          <cell r="F1271" t="str">
            <v>RTS/in-09HN8_V3</v>
          </cell>
          <cell r="G1271">
            <v>6637.5</v>
          </cell>
          <cell r="H1271">
            <v>4314.38</v>
          </cell>
          <cell r="I1271" t="str">
            <v/>
          </cell>
          <cell r="J1271">
            <v>0</v>
          </cell>
        </row>
        <row r="1272">
          <cell r="A1272" t="str">
            <v>НС-1689466</v>
          </cell>
          <cell r="B1272" t="str">
            <v>(комплектующие) Внутренние блоки настенных сплит-систем</v>
          </cell>
          <cell r="C1272" t="str">
            <v>Royal Thermo</v>
          </cell>
          <cell r="D1272" t="str">
            <v>Блок внутренний Royal Thermo Siena RTS/in-12HN8_V2 сплит-системы</v>
          </cell>
          <cell r="E1272" t="str">
            <v>4660294815993</v>
          </cell>
          <cell r="F1272" t="str">
            <v>RTS/in-12HN8_V2</v>
          </cell>
          <cell r="G1272">
            <v>9072.5</v>
          </cell>
          <cell r="H1272">
            <v>5897.13</v>
          </cell>
          <cell r="I1272">
            <v>767</v>
          </cell>
          <cell r="J1272">
            <v>767</v>
          </cell>
        </row>
        <row r="1273">
          <cell r="A1273" t="str">
            <v>НС-1764460</v>
          </cell>
          <cell r="B1273" t="str">
            <v>(комплектующие) Внутренние блоки настенных сплит-систем</v>
          </cell>
          <cell r="C1273" t="str">
            <v>Royal Thermo</v>
          </cell>
          <cell r="D1273" t="str">
            <v>Блок внутренний Royal Thermo Siena RTS/in-12HN8_V3 сплит-системы</v>
          </cell>
          <cell r="E1273" t="str">
            <v>4670430171906</v>
          </cell>
          <cell r="F1273" t="str">
            <v>RTS/in-12HN8_V3</v>
          </cell>
          <cell r="G1273">
            <v>9072.5</v>
          </cell>
          <cell r="H1273">
            <v>5897.13</v>
          </cell>
          <cell r="I1273" t="str">
            <v/>
          </cell>
          <cell r="J1273">
            <v>0</v>
          </cell>
        </row>
        <row r="1274">
          <cell r="A1274" t="str">
            <v>НС-1689471</v>
          </cell>
          <cell r="B1274" t="str">
            <v>(комплектующие) Внутренние блоки настенных сплит-систем</v>
          </cell>
          <cell r="C1274" t="str">
            <v>Royal Thermo</v>
          </cell>
          <cell r="D1274" t="str">
            <v>Блок внутренний Royal Thermo Siena RTS/in-18HN8_V2 сплит-системы</v>
          </cell>
          <cell r="E1274" t="str">
            <v>4660294815986</v>
          </cell>
          <cell r="F1274" t="str">
            <v>RTS/in-18HN8_V2</v>
          </cell>
          <cell r="G1274">
            <v>15012.5</v>
          </cell>
          <cell r="H1274">
            <v>9758.1299999999992</v>
          </cell>
          <cell r="I1274" t="str">
            <v/>
          </cell>
          <cell r="J1274">
            <v>0</v>
          </cell>
        </row>
        <row r="1275">
          <cell r="A1275" t="str">
            <v>НС-1764461</v>
          </cell>
          <cell r="B1275" t="str">
            <v>(комплектующие) Внутренние блоки настенных сплит-систем</v>
          </cell>
          <cell r="C1275" t="str">
            <v>Royal Thermo</v>
          </cell>
          <cell r="D1275" t="str">
            <v>Блок внутренний Royal Thermo Siena RTS/in-18HN8_V3 сплит-системы</v>
          </cell>
          <cell r="E1275" t="str">
            <v>4670430171869</v>
          </cell>
          <cell r="F1275" t="str">
            <v>RTS/in-18HN8_V3</v>
          </cell>
          <cell r="G1275">
            <v>15012.5</v>
          </cell>
          <cell r="H1275">
            <v>9758.1299999999992</v>
          </cell>
          <cell r="I1275">
            <v>61</v>
          </cell>
          <cell r="J1275">
            <v>61</v>
          </cell>
        </row>
        <row r="1276">
          <cell r="A1276" t="str">
            <v>НС-1689476</v>
          </cell>
          <cell r="B1276" t="str">
            <v>(комплектующие) Внутренние блоки настенных сплит-систем</v>
          </cell>
          <cell r="C1276" t="str">
            <v>Royal Thermo</v>
          </cell>
          <cell r="D1276" t="str">
            <v>Блок внутренний Royal Thermo Siena RTS/in-24HN8_V2 сплит-системы</v>
          </cell>
          <cell r="E1276" t="str">
            <v>4660294815979</v>
          </cell>
          <cell r="F1276" t="str">
            <v>RTS/in-24HN8_V2</v>
          </cell>
          <cell r="G1276">
            <v>19050</v>
          </cell>
          <cell r="H1276">
            <v>12382.5</v>
          </cell>
          <cell r="I1276">
            <v>1</v>
          </cell>
          <cell r="J1276">
            <v>1</v>
          </cell>
        </row>
        <row r="1277">
          <cell r="A1277" t="str">
            <v>НС-1764462</v>
          </cell>
          <cell r="B1277" t="str">
            <v>(комплектующие) Внутренние блоки настенных сплит-систем</v>
          </cell>
          <cell r="C1277" t="str">
            <v>Royal Thermo</v>
          </cell>
          <cell r="D1277" t="str">
            <v>Блок внутренний Royal Thermo Siena RTS/in-24HN8_V3 сплит-системы</v>
          </cell>
          <cell r="E1277" t="str">
            <v>4670430171920</v>
          </cell>
          <cell r="F1277" t="str">
            <v>RTS/in-24HN8_V3</v>
          </cell>
          <cell r="G1277">
            <v>19050</v>
          </cell>
          <cell r="H1277">
            <v>12382.5</v>
          </cell>
          <cell r="I1277" t="str">
            <v/>
          </cell>
          <cell r="J1277">
            <v>0</v>
          </cell>
        </row>
        <row r="1278">
          <cell r="A1278" t="str">
            <v>НС-1597540</v>
          </cell>
          <cell r="B1278" t="str">
            <v>(комплектующие) Внутренние блоки настенных сплит-систем</v>
          </cell>
          <cell r="C1278" t="str">
            <v>SHUFT</v>
          </cell>
          <cell r="D1278" t="str">
            <v>Блок внутренний SHUFT Asgard DC Black SFTHAI/in-07HN8/BL сплит-системы, инверторного типа</v>
          </cell>
          <cell r="E1278" t="str">
            <v>4660294197761</v>
          </cell>
          <cell r="F1278" t="str">
            <v>SFTHAI/in-07HN8/BL</v>
          </cell>
          <cell r="G1278">
            <v>9472</v>
          </cell>
          <cell r="H1278">
            <v>6346.24</v>
          </cell>
          <cell r="I1278">
            <v>32</v>
          </cell>
          <cell r="J1278">
            <v>32</v>
          </cell>
        </row>
        <row r="1279">
          <cell r="A1279" t="str">
            <v>НС-1597541</v>
          </cell>
          <cell r="B1279" t="str">
            <v>(комплектующие) Внутренние блоки настенных сплит-систем</v>
          </cell>
          <cell r="C1279" t="str">
            <v>SHUFT</v>
          </cell>
          <cell r="D1279" t="str">
            <v>Блок внутренний SHUFT Asgard DC Black SFTHAI/in-09HN8/BL сплит-системы, инверторного типа</v>
          </cell>
          <cell r="E1279" t="str">
            <v>4660294197877</v>
          </cell>
          <cell r="F1279" t="str">
            <v>SFTHAI/in-09HN8/BL</v>
          </cell>
          <cell r="G1279">
            <v>9722</v>
          </cell>
          <cell r="H1279">
            <v>6513.74</v>
          </cell>
          <cell r="I1279">
            <v>189</v>
          </cell>
          <cell r="J1279">
            <v>189</v>
          </cell>
        </row>
        <row r="1280">
          <cell r="A1280" t="str">
            <v>НС-1597542</v>
          </cell>
          <cell r="B1280" t="str">
            <v>(комплектующие) Внутренние блоки настенных сплит-систем</v>
          </cell>
          <cell r="C1280" t="str">
            <v>SHUFT</v>
          </cell>
          <cell r="D1280" t="str">
            <v>Блок внутренний SHUFT Asgard DC Black SFTHAI/in-12HN8/BL сплит-системы, инверторного типа</v>
          </cell>
          <cell r="E1280" t="str">
            <v>4660294197525</v>
          </cell>
          <cell r="F1280" t="str">
            <v>SFTHAI/in-12HN8/BL</v>
          </cell>
          <cell r="G1280">
            <v>11722</v>
          </cell>
          <cell r="H1280">
            <v>7853.74</v>
          </cell>
          <cell r="I1280">
            <v>1</v>
          </cell>
          <cell r="J1280">
            <v>1</v>
          </cell>
        </row>
        <row r="1281">
          <cell r="A1281" t="str">
            <v>НС-1598367</v>
          </cell>
          <cell r="B1281" t="str">
            <v>(комплектующие) Внутренние блоки настенных сплит-систем</v>
          </cell>
          <cell r="C1281" t="str">
            <v>SHUFT</v>
          </cell>
          <cell r="D1281" t="str">
            <v>Блок внутренний SHUFT Berg DC SFTOI/in-07HN1_24Y сплит-системы, инверторного типа</v>
          </cell>
          <cell r="E1281" t="str">
            <v>4660294204148, 7630520280045</v>
          </cell>
          <cell r="F1281" t="str">
            <v>SFTOI/in-07HN1_24Y</v>
          </cell>
          <cell r="G1281">
            <v>6997</v>
          </cell>
          <cell r="H1281">
            <v>4897.8999999999996</v>
          </cell>
          <cell r="I1281">
            <v>1</v>
          </cell>
          <cell r="J1281">
            <v>1</v>
          </cell>
        </row>
        <row r="1282">
          <cell r="A1282" t="str">
            <v>НС-1761102</v>
          </cell>
          <cell r="B1282" t="str">
            <v>(комплектующие) Внутренние блоки настенных сплит-систем</v>
          </cell>
          <cell r="C1282" t="str">
            <v>SHUFT</v>
          </cell>
          <cell r="D1282" t="str">
            <v>Блок внутренний SHUFT Berg DC SFTOI/in-07HN1_V3 сплит-системы, инверторного типа</v>
          </cell>
          <cell r="E1282" t="str">
            <v>4670430156446</v>
          </cell>
          <cell r="F1282" t="str">
            <v>SFTOI/in-07HN1_V3</v>
          </cell>
          <cell r="G1282">
            <v>6997</v>
          </cell>
          <cell r="H1282">
            <v>4897.8999999999996</v>
          </cell>
          <cell r="I1282">
            <v>42</v>
          </cell>
          <cell r="J1282">
            <v>42</v>
          </cell>
        </row>
        <row r="1283">
          <cell r="A1283" t="str">
            <v>НС-1598368</v>
          </cell>
          <cell r="B1283" t="str">
            <v>(комплектующие) Внутренние блоки настенных сплит-систем</v>
          </cell>
          <cell r="C1283" t="str">
            <v>SHUFT</v>
          </cell>
          <cell r="D1283" t="str">
            <v>Блок внутренний SHUFT Berg DC SFTOI/in-09HN1_24Y сплит-системы, инверторного типа</v>
          </cell>
          <cell r="E1283" t="str">
            <v>4660294204247, 7630520280052</v>
          </cell>
          <cell r="F1283" t="str">
            <v>SFTOI/in-09HN1_24Y</v>
          </cell>
          <cell r="G1283">
            <v>7622</v>
          </cell>
          <cell r="H1283">
            <v>5335.4</v>
          </cell>
          <cell r="I1283">
            <v>66</v>
          </cell>
          <cell r="J1283">
            <v>66</v>
          </cell>
        </row>
        <row r="1284">
          <cell r="A1284" t="str">
            <v>НС-1761104</v>
          </cell>
          <cell r="B1284" t="str">
            <v>(комплектующие) Внутренние блоки настенных сплит-систем</v>
          </cell>
          <cell r="C1284" t="str">
            <v>SHUFT</v>
          </cell>
          <cell r="D1284" t="str">
            <v>Блок внутренний SHUFT Berg DC SFTOI/in-09HN1_V3 сплит-системы, инверторного типа</v>
          </cell>
          <cell r="E1284" t="str">
            <v>4670430156538</v>
          </cell>
          <cell r="F1284" t="str">
            <v>SFTOI/in-09HN1_V3</v>
          </cell>
          <cell r="G1284">
            <v>7622</v>
          </cell>
          <cell r="H1284">
            <v>5335.4</v>
          </cell>
          <cell r="I1284">
            <v>105</v>
          </cell>
          <cell r="J1284">
            <v>105</v>
          </cell>
        </row>
        <row r="1285">
          <cell r="A1285" t="str">
            <v>НС-1598369</v>
          </cell>
          <cell r="B1285" t="str">
            <v>(комплектующие) Внутренние блоки настенных сплит-систем</v>
          </cell>
          <cell r="C1285" t="str">
            <v>SHUFT</v>
          </cell>
          <cell r="D1285" t="str">
            <v>Блок внутренний SHUFT Berg DC SFTOI/in-12HN1_24Y сплит-системы, инверторного типа</v>
          </cell>
          <cell r="E1285" t="str">
            <v>4660294204315, 7630520280069</v>
          </cell>
          <cell r="F1285" t="str">
            <v>SFTOI/in-12HN1_24Y</v>
          </cell>
          <cell r="G1285">
            <v>8872</v>
          </cell>
          <cell r="H1285">
            <v>6210.4</v>
          </cell>
          <cell r="I1285">
            <v>1</v>
          </cell>
          <cell r="J1285">
            <v>1</v>
          </cell>
        </row>
        <row r="1286">
          <cell r="A1286" t="str">
            <v>НС-1761106</v>
          </cell>
          <cell r="B1286" t="str">
            <v>(комплектующие) Внутренние блоки настенных сплит-систем</v>
          </cell>
          <cell r="C1286" t="str">
            <v>SHUFT</v>
          </cell>
          <cell r="D1286" t="str">
            <v>Блок внутренний SHUFT Berg DC SFTOI/in-12HN1_V3 сплит-системы, инверторного типа</v>
          </cell>
          <cell r="E1286" t="str">
            <v>4670430156507</v>
          </cell>
          <cell r="F1286" t="str">
            <v>SFTOI/in-12HN1_V3</v>
          </cell>
          <cell r="G1286">
            <v>8872</v>
          </cell>
          <cell r="H1286">
            <v>6210.4</v>
          </cell>
          <cell r="I1286">
            <v>182</v>
          </cell>
          <cell r="J1286">
            <v>182</v>
          </cell>
        </row>
        <row r="1287">
          <cell r="A1287" t="str">
            <v>НС-1598370</v>
          </cell>
          <cell r="B1287" t="str">
            <v>(комплектующие) Внутренние блоки настенных сплит-систем</v>
          </cell>
          <cell r="C1287" t="str">
            <v>SHUFT</v>
          </cell>
          <cell r="D1287" t="str">
            <v>Блок внутренний SHUFT Berg DC SFTOI/in-18HN1_24Y сплит-системы, инверторного типа</v>
          </cell>
          <cell r="E1287" t="str">
            <v>4660294204087, 7630520280076</v>
          </cell>
          <cell r="F1287" t="str">
            <v>SFTOI/in-18HN1_24Y</v>
          </cell>
          <cell r="G1287">
            <v>15497</v>
          </cell>
          <cell r="H1287">
            <v>10847.9</v>
          </cell>
          <cell r="I1287">
            <v>18</v>
          </cell>
          <cell r="J1287">
            <v>18</v>
          </cell>
        </row>
        <row r="1288">
          <cell r="A1288" t="str">
            <v>НС-1761107</v>
          </cell>
          <cell r="B1288" t="str">
            <v>(комплектующие) Внутренние блоки настенных сплит-систем</v>
          </cell>
          <cell r="C1288" t="str">
            <v>SHUFT</v>
          </cell>
          <cell r="D1288" t="str">
            <v>Блок внутренний SHUFT Berg DC SFTOI/in-18HN1_V3 сплит-системы, инверторного типа</v>
          </cell>
          <cell r="E1288" t="str">
            <v>4670430156415</v>
          </cell>
          <cell r="F1288" t="str">
            <v>SFTOI/in-18HN1_V3</v>
          </cell>
          <cell r="G1288">
            <v>15497</v>
          </cell>
          <cell r="H1288">
            <v>10847.9</v>
          </cell>
          <cell r="I1288">
            <v>12</v>
          </cell>
          <cell r="J1288">
            <v>12</v>
          </cell>
        </row>
        <row r="1289">
          <cell r="A1289" t="str">
            <v>НС-1598371</v>
          </cell>
          <cell r="B1289" t="str">
            <v>(комплектующие) Внутренние блоки настенных сплит-систем</v>
          </cell>
          <cell r="C1289" t="str">
            <v>SHUFT</v>
          </cell>
          <cell r="D1289" t="str">
            <v>Блок внутренний SHUFT Berg DC SFTOI/in-24HN1_24Y сплит-системы, инверторного типа</v>
          </cell>
          <cell r="E1289" t="str">
            <v>4660294204384, 7630520280083</v>
          </cell>
          <cell r="F1289" t="str">
            <v>SFTOI/in-24HN1_24Y</v>
          </cell>
          <cell r="G1289">
            <v>18747</v>
          </cell>
          <cell r="H1289">
            <v>13122.9</v>
          </cell>
          <cell r="I1289">
            <v>1</v>
          </cell>
          <cell r="J1289">
            <v>1</v>
          </cell>
        </row>
        <row r="1290">
          <cell r="A1290" t="str">
            <v>НС-1761108</v>
          </cell>
          <cell r="B1290" t="str">
            <v>(комплектующие) Внутренние блоки настенных сплит-систем</v>
          </cell>
          <cell r="C1290" t="str">
            <v>SHUFT</v>
          </cell>
          <cell r="D1290" t="str">
            <v>Блок внутренний SHUFT Berg DC SFTOI/in-24HN1_V3 сплит-системы, инверторного типа</v>
          </cell>
          <cell r="E1290" t="str">
            <v>4670430156439</v>
          </cell>
          <cell r="F1290" t="str">
            <v>SFTOI/in-24HN1_V3</v>
          </cell>
          <cell r="G1290">
            <v>18747</v>
          </cell>
          <cell r="H1290">
            <v>13122.9</v>
          </cell>
          <cell r="I1290" t="str">
            <v/>
          </cell>
          <cell r="J1290">
            <v>0</v>
          </cell>
        </row>
        <row r="1291">
          <cell r="A1291" t="str">
            <v>НС-1598372</v>
          </cell>
          <cell r="B1291" t="str">
            <v>(комплектующие) Внутренние блоки настенных сплит-систем</v>
          </cell>
          <cell r="C1291" t="str">
            <v>SHUFT</v>
          </cell>
          <cell r="D1291" t="str">
            <v>Блок внутренний SHUFT Berg SFTO/in-07HN1_24Y сплит-системы</v>
          </cell>
          <cell r="E1291" t="str">
            <v>4660294204414, 7630520270183</v>
          </cell>
          <cell r="F1291" t="str">
            <v>SFTO/in-07HN1_24Y</v>
          </cell>
          <cell r="G1291">
            <v>4747</v>
          </cell>
          <cell r="H1291">
            <v>3275.43</v>
          </cell>
          <cell r="I1291" t="str">
            <v/>
          </cell>
          <cell r="J1291">
            <v>0</v>
          </cell>
        </row>
        <row r="1292">
          <cell r="A1292" t="str">
            <v>НС-1761136</v>
          </cell>
          <cell r="B1292" t="str">
            <v>(комплектующие) Внутренние блоки настенных сплит-систем</v>
          </cell>
          <cell r="C1292" t="str">
            <v>SHUFT</v>
          </cell>
          <cell r="D1292" t="str">
            <v>Блок внутренний SHUFT Berg SFTO/in-07HN1_V3 сплит-системы</v>
          </cell>
          <cell r="E1292" t="str">
            <v>4670430156729</v>
          </cell>
          <cell r="F1292" t="str">
            <v>SFTO/in-07HN1_V3</v>
          </cell>
          <cell r="G1292">
            <v>4747</v>
          </cell>
          <cell r="H1292">
            <v>3275.43</v>
          </cell>
          <cell r="I1292">
            <v>1590</v>
          </cell>
          <cell r="J1292">
            <v>1590</v>
          </cell>
        </row>
        <row r="1293">
          <cell r="A1293" t="str">
            <v>НС-1598373</v>
          </cell>
          <cell r="B1293" t="str">
            <v>(комплектующие) Внутренние блоки настенных сплит-систем</v>
          </cell>
          <cell r="C1293" t="str">
            <v>SHUFT</v>
          </cell>
          <cell r="D1293" t="str">
            <v>Блок внутренний SHUFT Berg SFTO/in-09HN1_24Y сплит-системы</v>
          </cell>
          <cell r="E1293" t="str">
            <v>4660294204285, 7630520270190</v>
          </cell>
          <cell r="F1293" t="str">
            <v>SFTO/in-09HN1_24Y</v>
          </cell>
          <cell r="G1293">
            <v>5122</v>
          </cell>
          <cell r="H1293">
            <v>3534.18</v>
          </cell>
          <cell r="I1293">
            <v>75</v>
          </cell>
          <cell r="J1293">
            <v>75</v>
          </cell>
        </row>
        <row r="1294">
          <cell r="A1294" t="str">
            <v>НС-1761137</v>
          </cell>
          <cell r="B1294" t="str">
            <v>(комплектующие) Внутренние блоки настенных сплит-систем</v>
          </cell>
          <cell r="C1294" t="str">
            <v>SHUFT</v>
          </cell>
          <cell r="D1294" t="str">
            <v>Блок внутренний SHUFT Berg SFTO/in-09HN1_V3 сплит-системы</v>
          </cell>
          <cell r="E1294" t="str">
            <v>4670430156781</v>
          </cell>
          <cell r="F1294" t="str">
            <v>SFTO/in-09HN1_V3</v>
          </cell>
          <cell r="G1294">
            <v>5122</v>
          </cell>
          <cell r="H1294">
            <v>3534.18</v>
          </cell>
          <cell r="I1294">
            <v>145</v>
          </cell>
          <cell r="J1294">
            <v>145</v>
          </cell>
        </row>
        <row r="1295">
          <cell r="A1295" t="str">
            <v>НС-1598374</v>
          </cell>
          <cell r="B1295" t="str">
            <v>(комплектующие) Внутренние блоки настенных сплит-систем</v>
          </cell>
          <cell r="C1295" t="str">
            <v>SHUFT</v>
          </cell>
          <cell r="D1295" t="str">
            <v>Блок внутренний SHUFT Berg SFTO/in-12HN1_24Y сплит-системы</v>
          </cell>
          <cell r="E1295" t="str">
            <v>4660294204261, 7630520270206</v>
          </cell>
          <cell r="F1295" t="str">
            <v>SFTO/in-12HN1_24Y</v>
          </cell>
          <cell r="G1295">
            <v>6972</v>
          </cell>
          <cell r="H1295">
            <v>4810.68</v>
          </cell>
          <cell r="I1295">
            <v>840</v>
          </cell>
          <cell r="J1295">
            <v>840</v>
          </cell>
        </row>
        <row r="1296">
          <cell r="A1296" t="str">
            <v>НС-1761139</v>
          </cell>
          <cell r="B1296" t="str">
            <v>(комплектующие) Внутренние блоки настенных сплит-систем</v>
          </cell>
          <cell r="C1296" t="str">
            <v>SHUFT</v>
          </cell>
          <cell r="D1296" t="str">
            <v>Блок внутренний SHUFT Berg SFTO/in-12HN1_V3 сплит-системы</v>
          </cell>
          <cell r="E1296" t="str">
            <v>4670430156774</v>
          </cell>
          <cell r="F1296" t="str">
            <v>SFTO/in-12HN1_V3</v>
          </cell>
          <cell r="G1296">
            <v>6972</v>
          </cell>
          <cell r="H1296">
            <v>4810.68</v>
          </cell>
          <cell r="I1296">
            <v>144</v>
          </cell>
          <cell r="J1296">
            <v>144</v>
          </cell>
        </row>
        <row r="1297">
          <cell r="A1297" t="str">
            <v>НС-1598376</v>
          </cell>
          <cell r="B1297" t="str">
            <v>(комплектующие) Внутренние блоки настенных сплит-систем</v>
          </cell>
          <cell r="C1297" t="str">
            <v>SHUFT</v>
          </cell>
          <cell r="D1297" t="str">
            <v>Блок внутренний SHUFT Berg SFTO/in-18HN1_24Y сплит-системы</v>
          </cell>
          <cell r="E1297" t="str">
            <v>4660294204230, 7630520270213</v>
          </cell>
          <cell r="F1297" t="str">
            <v>SFTO/in-18HN1_24Y</v>
          </cell>
          <cell r="G1297">
            <v>11497</v>
          </cell>
          <cell r="H1297">
            <v>7932.93</v>
          </cell>
          <cell r="I1297">
            <v>897</v>
          </cell>
          <cell r="J1297">
            <v>897</v>
          </cell>
        </row>
        <row r="1298">
          <cell r="A1298" t="str">
            <v>НС-1761140</v>
          </cell>
          <cell r="B1298" t="str">
            <v>(комплектующие) Внутренние блоки настенных сплит-систем</v>
          </cell>
          <cell r="C1298" t="str">
            <v>SHUFT</v>
          </cell>
          <cell r="D1298" t="str">
            <v>Блок внутренний SHUFT Berg SFTO/in-18HN1_V3 сплит-системы</v>
          </cell>
          <cell r="E1298" t="str">
            <v>4670430156651</v>
          </cell>
          <cell r="F1298" t="str">
            <v>SFTO/in-18HN1_V3</v>
          </cell>
          <cell r="G1298">
            <v>11497</v>
          </cell>
          <cell r="H1298">
            <v>7932.93</v>
          </cell>
          <cell r="I1298" t="str">
            <v/>
          </cell>
          <cell r="J1298">
            <v>0</v>
          </cell>
        </row>
        <row r="1299">
          <cell r="A1299" t="str">
            <v>НС-1598377</v>
          </cell>
          <cell r="B1299" t="str">
            <v>(комплектующие) Внутренние блоки настенных сплит-систем</v>
          </cell>
          <cell r="C1299" t="str">
            <v>SHUFT</v>
          </cell>
          <cell r="D1299" t="str">
            <v>Блок внутренний SHUFT Berg SFTO/in-24HN1_24Y сплит-системы</v>
          </cell>
          <cell r="E1299" t="str">
            <v>4660294204049, 7630520270220</v>
          </cell>
          <cell r="F1299" t="str">
            <v>SFTO/in-24HN1_24Y</v>
          </cell>
          <cell r="G1299">
            <v>14997</v>
          </cell>
          <cell r="H1299">
            <v>10347.93</v>
          </cell>
          <cell r="I1299">
            <v>666</v>
          </cell>
          <cell r="J1299">
            <v>666</v>
          </cell>
        </row>
        <row r="1300">
          <cell r="A1300" t="str">
            <v>НС-1761143</v>
          </cell>
          <cell r="B1300" t="str">
            <v>(комплектующие) Внутренние блоки настенных сплит-систем</v>
          </cell>
          <cell r="C1300" t="str">
            <v>SHUFT</v>
          </cell>
          <cell r="D1300" t="str">
            <v>Блок внутренний SHUFT Berg SFTO/in-24HN1_V3 сплит-системы</v>
          </cell>
          <cell r="E1300" t="str">
            <v>4670430156712</v>
          </cell>
          <cell r="F1300" t="str">
            <v>SFTO/in-24HN1_V3</v>
          </cell>
          <cell r="G1300">
            <v>14997</v>
          </cell>
          <cell r="H1300">
            <v>10347.93</v>
          </cell>
          <cell r="I1300" t="str">
            <v/>
          </cell>
          <cell r="J1300">
            <v>0</v>
          </cell>
        </row>
        <row r="1301">
          <cell r="A1301" t="str">
            <v>НС-1598378</v>
          </cell>
          <cell r="B1301" t="str">
            <v>(комплектующие) Внутренние блоки настенных сплит-систем</v>
          </cell>
          <cell r="C1301" t="str">
            <v>SHUFT</v>
          </cell>
          <cell r="D1301" t="str">
            <v>Блок внутренний SHUFT Berg SFTO/in-36HN1_24Y сплит-системы</v>
          </cell>
          <cell r="E1301" t="str">
            <v>4660294203882, 7630520270237</v>
          </cell>
          <cell r="F1301" t="str">
            <v>SFTO/in-36HN1_24Y</v>
          </cell>
          <cell r="G1301">
            <v>19747</v>
          </cell>
          <cell r="H1301">
            <v>13625.43</v>
          </cell>
          <cell r="I1301">
            <v>5</v>
          </cell>
          <cell r="J1301">
            <v>5</v>
          </cell>
        </row>
        <row r="1302">
          <cell r="A1302" t="str">
            <v>НС-1761145</v>
          </cell>
          <cell r="B1302" t="str">
            <v>(комплектующие) Внутренние блоки настенных сплит-систем</v>
          </cell>
          <cell r="C1302" t="str">
            <v>SHUFT</v>
          </cell>
          <cell r="D1302" t="str">
            <v>Блок внутренний SHUFT Berg SFTO/in-36HN1_V3 сплит-системы</v>
          </cell>
          <cell r="E1302" t="str">
            <v>4670430156675</v>
          </cell>
          <cell r="F1302" t="str">
            <v>SFTO/in-36HN1_V3</v>
          </cell>
          <cell r="G1302">
            <v>19747</v>
          </cell>
          <cell r="H1302">
            <v>13625.43</v>
          </cell>
          <cell r="I1302">
            <v>14</v>
          </cell>
          <cell r="J1302">
            <v>14</v>
          </cell>
        </row>
        <row r="1303">
          <cell r="A1303" t="str">
            <v>НС-1597543</v>
          </cell>
          <cell r="B1303" t="str">
            <v>(комплектующие) Внутренние блоки настенных сплит-систем</v>
          </cell>
          <cell r="C1303" t="str">
            <v>SHUFT</v>
          </cell>
          <cell r="D1303" t="str">
            <v>Блок внутренний SHUFT Soturai DC SFTHI/in-07HN8 сплит-системы, инверторного типа</v>
          </cell>
          <cell r="E1303" t="str">
            <v>4660294197471</v>
          </cell>
          <cell r="F1303" t="str">
            <v>SFTHI/in-07HN8</v>
          </cell>
          <cell r="G1303">
            <v>7722</v>
          </cell>
          <cell r="H1303">
            <v>5482.62</v>
          </cell>
          <cell r="I1303">
            <v>128</v>
          </cell>
          <cell r="J1303">
            <v>128</v>
          </cell>
        </row>
        <row r="1304">
          <cell r="A1304" t="str">
            <v>НС-1597544</v>
          </cell>
          <cell r="B1304" t="str">
            <v>(комплектующие) Внутренние блоки настенных сплит-систем</v>
          </cell>
          <cell r="C1304" t="str">
            <v>SHUFT</v>
          </cell>
          <cell r="D1304" t="str">
            <v>Блок внутренний SHUFT Soturai DC SFTHI/in-09HN8 сплит-системы, инверторного типа</v>
          </cell>
          <cell r="E1304" t="str">
            <v>4660294197846</v>
          </cell>
          <cell r="F1304" t="str">
            <v>SFTHI/in-09HN8</v>
          </cell>
          <cell r="G1304">
            <v>8222</v>
          </cell>
          <cell r="H1304">
            <v>5837.62</v>
          </cell>
          <cell r="I1304">
            <v>41</v>
          </cell>
          <cell r="J1304">
            <v>41</v>
          </cell>
        </row>
        <row r="1305">
          <cell r="A1305" t="str">
            <v>НС-1597545</v>
          </cell>
          <cell r="B1305" t="str">
            <v>(комплектующие) Внутренние блоки настенных сплит-систем</v>
          </cell>
          <cell r="C1305" t="str">
            <v>SHUFT</v>
          </cell>
          <cell r="D1305" t="str">
            <v>Блок внутренний SHUFT Soturai DC SFTHI/in-12HN8 сплит-системы, инверторного типа</v>
          </cell>
          <cell r="E1305" t="str">
            <v>4660294197563</v>
          </cell>
          <cell r="F1305" t="str">
            <v>SFTHI/in-12HN8</v>
          </cell>
          <cell r="G1305">
            <v>9722</v>
          </cell>
          <cell r="H1305">
            <v>6902.62</v>
          </cell>
          <cell r="I1305">
            <v>29</v>
          </cell>
          <cell r="J1305">
            <v>29</v>
          </cell>
        </row>
        <row r="1306">
          <cell r="A1306" t="str">
            <v>НС-1597546</v>
          </cell>
          <cell r="B1306" t="str">
            <v>(комплектующие) Внутренние блоки настенных сплит-систем</v>
          </cell>
          <cell r="C1306" t="str">
            <v>SHUFT</v>
          </cell>
          <cell r="D1306" t="str">
            <v>Блок внутренний SHUFT Soturai SFTH/in-07HN8 сплит-системы</v>
          </cell>
          <cell r="E1306" t="str">
            <v>4660294197600</v>
          </cell>
          <cell r="F1306" t="str">
            <v>SFTH/in-07HN8</v>
          </cell>
          <cell r="G1306">
            <v>5247</v>
          </cell>
          <cell r="H1306">
            <v>3515.49</v>
          </cell>
          <cell r="I1306">
            <v>236</v>
          </cell>
          <cell r="J1306">
            <v>236</v>
          </cell>
        </row>
        <row r="1307">
          <cell r="A1307" t="str">
            <v>НС-1597547</v>
          </cell>
          <cell r="B1307" t="str">
            <v>(комплектующие) Внутренние блоки настенных сплит-систем</v>
          </cell>
          <cell r="C1307" t="str">
            <v>SHUFT</v>
          </cell>
          <cell r="D1307" t="str">
            <v>Блок внутренний SHUFT Soturai SFTH/in-09HN8 сплит-системы</v>
          </cell>
          <cell r="E1307" t="str">
            <v>4660294197754</v>
          </cell>
          <cell r="F1307" t="str">
            <v>SFTH/in-09HN8</v>
          </cell>
          <cell r="G1307">
            <v>5747</v>
          </cell>
          <cell r="H1307">
            <v>3850.49</v>
          </cell>
          <cell r="I1307">
            <v>170</v>
          </cell>
          <cell r="J1307">
            <v>170</v>
          </cell>
        </row>
        <row r="1308">
          <cell r="A1308" t="str">
            <v>НС-1597548</v>
          </cell>
          <cell r="B1308" t="str">
            <v>(комплектующие) Внутренние блоки настенных сплит-систем</v>
          </cell>
          <cell r="C1308" t="str">
            <v>SHUFT</v>
          </cell>
          <cell r="D1308" t="str">
            <v>Блок внутренний SHUFT Soturai SFTH/in-12HN8 сплит-системы</v>
          </cell>
          <cell r="E1308" t="str">
            <v>4660294197853</v>
          </cell>
          <cell r="F1308" t="str">
            <v>SFTH/in-12HN8</v>
          </cell>
          <cell r="G1308">
            <v>8122</v>
          </cell>
          <cell r="H1308">
            <v>5441.74</v>
          </cell>
          <cell r="I1308">
            <v>569</v>
          </cell>
          <cell r="J1308">
            <v>569</v>
          </cell>
        </row>
        <row r="1309">
          <cell r="A1309" t="str">
            <v>НС-1597549</v>
          </cell>
          <cell r="B1309" t="str">
            <v>(комплектующие) Внутренние блоки настенных сплит-систем</v>
          </cell>
          <cell r="C1309" t="str">
            <v>SHUFT</v>
          </cell>
          <cell r="D1309" t="str">
            <v>Блок внутренний SHUFT Soturai SFTH/in-18HN8 сплит-системы</v>
          </cell>
          <cell r="E1309" t="str">
            <v>4660294197778</v>
          </cell>
          <cell r="F1309" t="str">
            <v>SFTH/in-18HN8</v>
          </cell>
          <cell r="G1309">
            <v>14622</v>
          </cell>
          <cell r="H1309">
            <v>9796.74</v>
          </cell>
          <cell r="I1309">
            <v>22</v>
          </cell>
          <cell r="J1309">
            <v>22</v>
          </cell>
        </row>
        <row r="1310">
          <cell r="A1310" t="str">
            <v>НС-1597550</v>
          </cell>
          <cell r="B1310" t="str">
            <v>(комплектующие) Внутренние блоки настенных сплит-систем</v>
          </cell>
          <cell r="C1310" t="str">
            <v>SHUFT</v>
          </cell>
          <cell r="D1310" t="str">
            <v>Блок внутренний SHUFT Soturai SFTH/in-24HN8 сплит-системы</v>
          </cell>
          <cell r="E1310" t="str">
            <v>4660294197723</v>
          </cell>
          <cell r="F1310" t="str">
            <v>SFTH/in-24HN8</v>
          </cell>
          <cell r="G1310">
            <v>19222</v>
          </cell>
          <cell r="H1310">
            <v>12878.74</v>
          </cell>
          <cell r="I1310">
            <v>35</v>
          </cell>
          <cell r="J1310">
            <v>35</v>
          </cell>
        </row>
        <row r="1311">
          <cell r="A1311" t="str">
            <v>НС-1688386</v>
          </cell>
          <cell r="B1311" t="str">
            <v>(комплектующие) Внутренние блоки настенных сплит-систем</v>
          </cell>
          <cell r="C1311" t="str">
            <v>SHUFT</v>
          </cell>
          <cell r="D1311" t="str">
            <v>Блок внутренний SHUFT TOR SFTM/in-06HN8_V2 сплит-системы</v>
          </cell>
          <cell r="E1311" t="str">
            <v>4660294811964</v>
          </cell>
          <cell r="F1311" t="str">
            <v>SFTM/in-06HN8_V2</v>
          </cell>
          <cell r="G1311">
            <v>5247</v>
          </cell>
          <cell r="H1311">
            <v>3672.9</v>
          </cell>
          <cell r="I1311">
            <v>123</v>
          </cell>
          <cell r="J1311">
            <v>123</v>
          </cell>
        </row>
        <row r="1312">
          <cell r="A1312" t="str">
            <v>НС-1688387</v>
          </cell>
          <cell r="B1312" t="str">
            <v>(комплектующие) Внутренние блоки настенных сплит-систем</v>
          </cell>
          <cell r="C1312" t="str">
            <v>SHUFT</v>
          </cell>
          <cell r="D1312" t="str">
            <v>Блок внутренний SHUFT TOR SFTM/in-07HN8 сплит-системы</v>
          </cell>
          <cell r="E1312" t="str">
            <v>4660294811957</v>
          </cell>
          <cell r="F1312" t="str">
            <v>SFTM/in-07HN8</v>
          </cell>
          <cell r="G1312">
            <v>5372</v>
          </cell>
          <cell r="H1312">
            <v>3760.4</v>
          </cell>
          <cell r="I1312">
            <v>1192</v>
          </cell>
          <cell r="J1312">
            <v>1192</v>
          </cell>
        </row>
        <row r="1313">
          <cell r="A1313" t="str">
            <v>НС-1688388</v>
          </cell>
          <cell r="B1313" t="str">
            <v>(комплектующие) Внутренние блоки настенных сплит-систем</v>
          </cell>
          <cell r="C1313" t="str">
            <v>SHUFT</v>
          </cell>
          <cell r="D1313" t="str">
            <v>Блок внутренний SHUFT TOR SFTM/in-09HN8 сплит-системы</v>
          </cell>
          <cell r="E1313" t="str">
            <v>4660294811971</v>
          </cell>
          <cell r="F1313" t="str">
            <v>SFTM/in-09HN8</v>
          </cell>
          <cell r="G1313">
            <v>6122</v>
          </cell>
          <cell r="H1313">
            <v>4285.3999999999996</v>
          </cell>
          <cell r="I1313">
            <v>963</v>
          </cell>
          <cell r="J1313">
            <v>963</v>
          </cell>
        </row>
        <row r="1314">
          <cell r="A1314" t="str">
            <v>НС-1688389</v>
          </cell>
          <cell r="B1314" t="str">
            <v>(комплектующие) Внутренние блоки настенных сплит-систем</v>
          </cell>
          <cell r="C1314" t="str">
            <v>SHUFT</v>
          </cell>
          <cell r="D1314" t="str">
            <v>Блок внутренний SHUFT TOR SFTM/in-12HN8 сплит-системы</v>
          </cell>
          <cell r="E1314" t="str">
            <v>4660294811872</v>
          </cell>
          <cell r="F1314" t="str">
            <v>SFTM/in-12HN8</v>
          </cell>
          <cell r="G1314">
            <v>8247</v>
          </cell>
          <cell r="H1314">
            <v>5772.9</v>
          </cell>
          <cell r="I1314">
            <v>797</v>
          </cell>
          <cell r="J1314">
            <v>797</v>
          </cell>
        </row>
        <row r="1315">
          <cell r="A1315" t="str">
            <v>НС-1688390</v>
          </cell>
          <cell r="B1315" t="str">
            <v>(комплектующие) Внутренние блоки настенных сплит-систем</v>
          </cell>
          <cell r="C1315" t="str">
            <v>SHUFT</v>
          </cell>
          <cell r="D1315" t="str">
            <v>Блок внутренний SHUFT TOR SFTM/in-18HN8 сплит-системы</v>
          </cell>
          <cell r="E1315" t="str">
            <v>4660294811933</v>
          </cell>
          <cell r="F1315" t="str">
            <v>SFTM/in-18HN8</v>
          </cell>
          <cell r="G1315">
            <v>13747</v>
          </cell>
          <cell r="H1315">
            <v>9622.9</v>
          </cell>
          <cell r="I1315">
            <v>127</v>
          </cell>
          <cell r="J1315">
            <v>127</v>
          </cell>
        </row>
        <row r="1316">
          <cell r="A1316" t="str">
            <v>НС-1688391</v>
          </cell>
          <cell r="B1316" t="str">
            <v>(комплектующие) Внутренние блоки настенных сплит-систем</v>
          </cell>
          <cell r="C1316" t="str">
            <v>SHUFT</v>
          </cell>
          <cell r="D1316" t="str">
            <v>Блок внутренний SHUFT TOR SFTM/in-24HN8 сплит-системы</v>
          </cell>
          <cell r="E1316" t="str">
            <v>4660294812039</v>
          </cell>
          <cell r="F1316" t="str">
            <v>SFTM/in-24HN8</v>
          </cell>
          <cell r="G1316">
            <v>17997</v>
          </cell>
          <cell r="H1316">
            <v>12597.9</v>
          </cell>
          <cell r="I1316">
            <v>107</v>
          </cell>
          <cell r="J1316">
            <v>107</v>
          </cell>
        </row>
        <row r="1317">
          <cell r="A1317" t="str">
            <v>НС-1036016</v>
          </cell>
          <cell r="B1317" t="str">
            <v>(комплектующие) Внутренние блоки настенных сплит-систем</v>
          </cell>
          <cell r="C1317" t="str">
            <v>Ballu</v>
          </cell>
          <cell r="D1317" t="str">
            <v>Внутренний блок Ballu BSQ/in-36HN1_14Y сплит-системы</v>
          </cell>
          <cell r="E1317" t="str">
            <v>2143621242041, 4650064774308</v>
          </cell>
          <cell r="F1317" t="str">
            <v>BSQ/in-36HN1_14Y</v>
          </cell>
          <cell r="G1317">
            <v>32497.5</v>
          </cell>
          <cell r="H1317">
            <v>21773.33</v>
          </cell>
          <cell r="I1317">
            <v>370</v>
          </cell>
          <cell r="J1317">
            <v>370</v>
          </cell>
        </row>
        <row r="1318">
          <cell r="A1318" t="str">
            <v>НС-1428404</v>
          </cell>
          <cell r="B1318" t="str">
            <v>Инверторные сплит-системы настенного типа</v>
          </cell>
          <cell r="C1318" t="str">
            <v>Electrolux</v>
          </cell>
          <cell r="D1318" t="str">
            <v>Сплит-система инверторная Electrolux EACS/I-07HAL/N8 комплект</v>
          </cell>
          <cell r="E1318" t="str">
            <v>2258667568663, 7390000109364</v>
          </cell>
          <cell r="F1318" t="str">
            <v>EACS/I-07HAL/N8</v>
          </cell>
          <cell r="G1318">
            <v>37990</v>
          </cell>
          <cell r="H1318">
            <v>25453.3</v>
          </cell>
          <cell r="I1318">
            <v>305</v>
          </cell>
          <cell r="J1318">
            <v>305</v>
          </cell>
        </row>
        <row r="1319">
          <cell r="A1319" t="str">
            <v>НС-1428406</v>
          </cell>
          <cell r="B1319" t="str">
            <v>Инверторные сплит-системы настенного типа</v>
          </cell>
          <cell r="C1319" t="str">
            <v>Electrolux</v>
          </cell>
          <cell r="D1319" t="str">
            <v>Сплит-система инверторная Electrolux EACS/I-09HAL/N8 комплект</v>
          </cell>
          <cell r="E1319" t="str">
            <v>2258667568687, 7390000109388</v>
          </cell>
          <cell r="F1319" t="str">
            <v>EACS/I-09HAL/N8</v>
          </cell>
          <cell r="G1319">
            <v>40990</v>
          </cell>
          <cell r="H1319">
            <v>27463.3</v>
          </cell>
          <cell r="I1319">
            <v>172</v>
          </cell>
          <cell r="J1319">
            <v>172</v>
          </cell>
        </row>
        <row r="1320">
          <cell r="A1320" t="str">
            <v>НС-1428407</v>
          </cell>
          <cell r="B1320" t="str">
            <v>Инверторные сплит-системы настенного типа</v>
          </cell>
          <cell r="C1320" t="str">
            <v>Electrolux</v>
          </cell>
          <cell r="D1320" t="str">
            <v>Сплит-система инверторная Electrolux EACS/I-12HAL/N8 комплект</v>
          </cell>
          <cell r="E1320" t="str">
            <v>2258667568694, 7390000109395</v>
          </cell>
          <cell r="F1320" t="str">
            <v>EACS/I-12HAL/N8</v>
          </cell>
          <cell r="G1320">
            <v>46990</v>
          </cell>
          <cell r="H1320">
            <v>31483.3</v>
          </cell>
          <cell r="I1320" t="str">
            <v/>
          </cell>
          <cell r="J1320">
            <v>0</v>
          </cell>
        </row>
        <row r="1321">
          <cell r="A1321" t="str">
            <v>НС-1428408</v>
          </cell>
          <cell r="B1321" t="str">
            <v>Инверторные сплит-системы настенного типа</v>
          </cell>
          <cell r="C1321" t="str">
            <v>Electrolux</v>
          </cell>
          <cell r="D1321" t="str">
            <v>Сплит-система инверторная Electrolux EACS/I-18HAL/N8 комплект</v>
          </cell>
          <cell r="E1321" t="str">
            <v>2258667568700, 7390000109357</v>
          </cell>
          <cell r="F1321" t="str">
            <v>EACS/I-18HAL/N8</v>
          </cell>
          <cell r="G1321">
            <v>85990</v>
          </cell>
          <cell r="H1321">
            <v>57613.3</v>
          </cell>
          <cell r="I1321">
            <v>1</v>
          </cell>
          <cell r="J1321">
            <v>1</v>
          </cell>
        </row>
        <row r="1322">
          <cell r="A1322" t="str">
            <v>НС-1428409</v>
          </cell>
          <cell r="B1322" t="str">
            <v>Инверторные сплит-системы настенного типа</v>
          </cell>
          <cell r="C1322" t="str">
            <v>Electrolux</v>
          </cell>
          <cell r="D1322" t="str">
            <v>Сплит-система инверторная Electrolux EACS/I-24HAL/N8 комплект</v>
          </cell>
          <cell r="E1322" t="str">
            <v>2258667568717, 7390000109371</v>
          </cell>
          <cell r="F1322" t="str">
            <v>EACS/I-24HAL/N8</v>
          </cell>
          <cell r="G1322">
            <v>105990</v>
          </cell>
          <cell r="H1322">
            <v>71013.3</v>
          </cell>
          <cell r="I1322">
            <v>92</v>
          </cell>
          <cell r="J1322">
            <v>92</v>
          </cell>
        </row>
        <row r="1323">
          <cell r="A1323" t="str">
            <v>НС-1408815</v>
          </cell>
          <cell r="B1323" t="str">
            <v>Инверторные сплит-системы настенного типа</v>
          </cell>
          <cell r="C1323" t="str">
            <v>Ballu</v>
          </cell>
          <cell r="D1323" t="str">
            <v>Сплит-система инверторного типа Ballu BSGRI-09HN8_22Y комплект</v>
          </cell>
          <cell r="E1323" t="str">
            <v>2250001958789</v>
          </cell>
          <cell r="F1323" t="str">
            <v>BSGRI-09HN8_22Y</v>
          </cell>
          <cell r="G1323">
            <v>49990</v>
          </cell>
          <cell r="H1323">
            <v>34493.1</v>
          </cell>
          <cell r="I1323">
            <v>1119</v>
          </cell>
          <cell r="J1323">
            <v>1119</v>
          </cell>
        </row>
        <row r="1324">
          <cell r="A1324" t="str">
            <v>НС-1408818</v>
          </cell>
          <cell r="B1324" t="str">
            <v>Инверторные сплит-системы настенного типа</v>
          </cell>
          <cell r="C1324" t="str">
            <v>Ballu</v>
          </cell>
          <cell r="D1324" t="str">
            <v>Сплит-система инверторного типа Ballu BSGRI-12HN8_22Y комплект</v>
          </cell>
          <cell r="E1324" t="str">
            <v>2250001958826</v>
          </cell>
          <cell r="F1324" t="str">
            <v>BSGRI-12HN8_22Y</v>
          </cell>
          <cell r="G1324">
            <v>55990</v>
          </cell>
          <cell r="H1324">
            <v>38633.1</v>
          </cell>
          <cell r="I1324">
            <v>520</v>
          </cell>
          <cell r="J1324">
            <v>520</v>
          </cell>
        </row>
        <row r="1325">
          <cell r="A1325" t="str">
            <v>НС-1408821</v>
          </cell>
          <cell r="B1325" t="str">
            <v>Инверторные сплит-системы настенного типа</v>
          </cell>
          <cell r="C1325" t="str">
            <v>Ballu</v>
          </cell>
          <cell r="D1325" t="str">
            <v>Сплит-система инверторного типа Ballu BSGRI-18HN8_22Y комплект</v>
          </cell>
          <cell r="E1325" t="str">
            <v>2250001958840</v>
          </cell>
          <cell r="F1325" t="str">
            <v>BSGRI-18HN8_22Y</v>
          </cell>
          <cell r="G1325">
            <v>90990</v>
          </cell>
          <cell r="H1325">
            <v>62783.1</v>
          </cell>
          <cell r="I1325">
            <v>12</v>
          </cell>
          <cell r="J1325">
            <v>12</v>
          </cell>
        </row>
        <row r="1326">
          <cell r="A1326" t="str">
            <v>НС-1408822</v>
          </cell>
          <cell r="B1326" t="str">
            <v>Инверторные сплит-системы настенного типа</v>
          </cell>
          <cell r="C1326" t="str">
            <v>Ballu</v>
          </cell>
          <cell r="D1326" t="str">
            <v>Сплит-система инверторного типа Ballu BSGRI-24HN8_22Y комплект</v>
          </cell>
          <cell r="E1326" t="str">
            <v>2250001958864</v>
          </cell>
          <cell r="F1326" t="str">
            <v>BSGRI-24HN8_22Y</v>
          </cell>
          <cell r="G1326">
            <v>113990</v>
          </cell>
          <cell r="H1326">
            <v>78653.100000000006</v>
          </cell>
          <cell r="I1326">
            <v>76</v>
          </cell>
          <cell r="J1326">
            <v>76</v>
          </cell>
        </row>
        <row r="1327">
          <cell r="A1327" t="str">
            <v>НС-1434042</v>
          </cell>
          <cell r="B1327" t="str">
            <v>Инверторные сплит-системы настенного типа</v>
          </cell>
          <cell r="C1327" t="str">
            <v>Ballu</v>
          </cell>
          <cell r="D1327" t="str">
            <v>Сплит-система инверторного типа Ballu BSNI-10HN8 комплект</v>
          </cell>
          <cell r="E1327" t="str">
            <v>2258667592842</v>
          </cell>
          <cell r="F1327" t="str">
            <v>BSNI-10HN8</v>
          </cell>
          <cell r="G1327">
            <v>62990</v>
          </cell>
          <cell r="H1327">
            <v>43463.1</v>
          </cell>
          <cell r="I1327">
            <v>127</v>
          </cell>
          <cell r="J1327">
            <v>127</v>
          </cell>
        </row>
        <row r="1328">
          <cell r="A1328" t="str">
            <v>НС-1434043</v>
          </cell>
          <cell r="B1328" t="str">
            <v>Инверторные сплит-системы настенного типа</v>
          </cell>
          <cell r="C1328" t="str">
            <v>Ballu</v>
          </cell>
          <cell r="D1328" t="str">
            <v>Сплит-система инверторного типа Ballu BSNI-13HN8 комплект</v>
          </cell>
          <cell r="E1328" t="str">
            <v>2258667592859</v>
          </cell>
          <cell r="F1328" t="str">
            <v>BSNI-13HN8</v>
          </cell>
          <cell r="G1328">
            <v>65990</v>
          </cell>
          <cell r="H1328">
            <v>45533.1</v>
          </cell>
          <cell r="I1328">
            <v>94</v>
          </cell>
          <cell r="J1328">
            <v>94</v>
          </cell>
        </row>
        <row r="1329">
          <cell r="A1329" t="str">
            <v>НС-1478047</v>
          </cell>
          <cell r="B1329" t="str">
            <v>Инверторные сплит-системы настенного типа</v>
          </cell>
          <cell r="C1329" t="str">
            <v>Ballu</v>
          </cell>
          <cell r="D1329" t="str">
            <v>Сплит-система инверторного типа Ballu BSPI-10HN8/BL/EU комплект</v>
          </cell>
          <cell r="E1329" t="str">
            <v>4680551156270</v>
          </cell>
          <cell r="F1329" t="str">
            <v>BSPI-10HN8/BL/EU</v>
          </cell>
          <cell r="G1329">
            <v>54990</v>
          </cell>
          <cell r="H1329">
            <v>37943.1</v>
          </cell>
          <cell r="I1329">
            <v>1218</v>
          </cell>
          <cell r="J1329">
            <v>1218</v>
          </cell>
        </row>
        <row r="1330">
          <cell r="A1330" t="str">
            <v>НС-1478059</v>
          </cell>
          <cell r="B1330" t="str">
            <v>Инверторные сплит-системы настенного типа</v>
          </cell>
          <cell r="C1330" t="str">
            <v>Ballu</v>
          </cell>
          <cell r="D1330" t="str">
            <v>Сплит-система инверторного типа Ballu BSPI-13HN8/BL/EU комплект</v>
          </cell>
          <cell r="E1330" t="str">
            <v>4680551156287</v>
          </cell>
          <cell r="F1330" t="str">
            <v>BSPI-13HN8/BL/EU</v>
          </cell>
          <cell r="G1330">
            <v>59990</v>
          </cell>
          <cell r="H1330">
            <v>41393.1</v>
          </cell>
          <cell r="I1330">
            <v>479</v>
          </cell>
          <cell r="J1330">
            <v>479</v>
          </cell>
        </row>
        <row r="1331">
          <cell r="A1331" t="str">
            <v>НС-1597634</v>
          </cell>
          <cell r="B1331" t="str">
            <v>Инверторные сплит-системы настенного типа</v>
          </cell>
          <cell r="C1331" t="str">
            <v>Ballu</v>
          </cell>
          <cell r="D1331" t="str">
            <v>Сплит-система инверторного типа Ballu Defender BSHI-09HN8 комплект</v>
          </cell>
          <cell r="E1331" t="str">
            <v>4660294198430</v>
          </cell>
          <cell r="F1331" t="str">
            <v>BSHI-09HN8</v>
          </cell>
          <cell r="G1331">
            <v>47990</v>
          </cell>
          <cell r="H1331">
            <v>33113.1</v>
          </cell>
          <cell r="I1331">
            <v>390</v>
          </cell>
          <cell r="J1331">
            <v>390</v>
          </cell>
        </row>
        <row r="1332">
          <cell r="A1332" t="str">
            <v>НС-1597635</v>
          </cell>
          <cell r="B1332" t="str">
            <v>Инверторные сплит-системы настенного типа</v>
          </cell>
          <cell r="C1332" t="str">
            <v>Ballu</v>
          </cell>
          <cell r="D1332" t="str">
            <v>Сплит-система инверторного типа Ballu Defender BSHI-12HN8 комплект</v>
          </cell>
          <cell r="E1332" t="str">
            <v>4660294198409</v>
          </cell>
          <cell r="F1332" t="str">
            <v>BSHI-12HN8</v>
          </cell>
          <cell r="G1332">
            <v>53490</v>
          </cell>
          <cell r="H1332">
            <v>36908.1</v>
          </cell>
          <cell r="I1332">
            <v>216</v>
          </cell>
          <cell r="J1332">
            <v>216</v>
          </cell>
        </row>
        <row r="1333">
          <cell r="A1333" t="str">
            <v>НС-1597636</v>
          </cell>
          <cell r="B1333" t="str">
            <v>Инверторные сплит-системы настенного типа</v>
          </cell>
          <cell r="C1333" t="str">
            <v>Ballu</v>
          </cell>
          <cell r="D1333" t="str">
            <v>Сплит-система инверторного типа Ballu Defender BSHI-18HN8 комплект</v>
          </cell>
          <cell r="E1333" t="str">
            <v>4660294198393</v>
          </cell>
          <cell r="F1333" t="str">
            <v>BSHI-18HN8</v>
          </cell>
          <cell r="G1333">
            <v>88990</v>
          </cell>
          <cell r="H1333">
            <v>61403.1</v>
          </cell>
          <cell r="I1333">
            <v>2</v>
          </cell>
          <cell r="J1333">
            <v>2</v>
          </cell>
        </row>
        <row r="1334">
          <cell r="A1334" t="str">
            <v>НС-1597637</v>
          </cell>
          <cell r="B1334" t="str">
            <v>Инверторные сплит-системы настенного типа</v>
          </cell>
          <cell r="C1334" t="str">
            <v>Ballu</v>
          </cell>
          <cell r="D1334" t="str">
            <v>Сплит-система инверторного типа Ballu Defender BSHI-24HN8 комплект</v>
          </cell>
          <cell r="E1334" t="str">
            <v>4660294198331</v>
          </cell>
          <cell r="F1334" t="str">
            <v>BSHI-24HN8</v>
          </cell>
          <cell r="G1334">
            <v>110990</v>
          </cell>
          <cell r="H1334">
            <v>76583.100000000006</v>
          </cell>
          <cell r="I1334">
            <v>19</v>
          </cell>
          <cell r="J1334">
            <v>19</v>
          </cell>
        </row>
        <row r="1335">
          <cell r="A1335" t="str">
            <v>НС-1690235</v>
          </cell>
          <cell r="B1335" t="str">
            <v>Инверторные сплит-системы настенного типа</v>
          </cell>
          <cell r="C1335" t="str">
            <v>Ballu</v>
          </cell>
          <cell r="D1335" t="str">
            <v>Сплит-система инверторного типа Ballu Eco Smart DC BSYI-08HN8_V4 комплект</v>
          </cell>
          <cell r="E1335" t="str">
            <v>4660294818741</v>
          </cell>
          <cell r="F1335" t="str">
            <v>BSYI-08HN8_V4</v>
          </cell>
          <cell r="G1335">
            <v>33990</v>
          </cell>
          <cell r="H1335">
            <v>22773.3</v>
          </cell>
          <cell r="I1335" t="str">
            <v/>
          </cell>
          <cell r="J1335">
            <v>0</v>
          </cell>
        </row>
        <row r="1336">
          <cell r="A1336" t="str">
            <v>НС-1763004</v>
          </cell>
          <cell r="B1336" t="str">
            <v>Инверторные сплит-системы настенного типа</v>
          </cell>
          <cell r="C1336" t="str">
            <v>Ballu</v>
          </cell>
          <cell r="D1336" t="str">
            <v>Сплит-система инверторного типа Ballu Eco Smart DC BSYI-08HN8_V5 комплект</v>
          </cell>
          <cell r="E1336" t="str">
            <v>4670430164830</v>
          </cell>
          <cell r="F1336" t="str">
            <v>BSYI-08HN8_V5</v>
          </cell>
          <cell r="G1336">
            <v>33990</v>
          </cell>
          <cell r="H1336">
            <v>22773.3</v>
          </cell>
          <cell r="I1336" t="str">
            <v/>
          </cell>
          <cell r="J1336">
            <v>0</v>
          </cell>
        </row>
        <row r="1337">
          <cell r="A1337" t="str">
            <v>НС-1690257</v>
          </cell>
          <cell r="B1337" t="str">
            <v>Инверторные сплит-системы настенного типа</v>
          </cell>
          <cell r="C1337" t="str">
            <v>Ballu</v>
          </cell>
          <cell r="D1337" t="str">
            <v>Сплит-система инверторного типа Ballu Eco Smart DC BSYI-10HN8_V4 комплект</v>
          </cell>
          <cell r="E1337" t="str">
            <v>4660294818833</v>
          </cell>
          <cell r="F1337" t="str">
            <v>BSYI-10HN8_V4</v>
          </cell>
          <cell r="G1337">
            <v>36990</v>
          </cell>
          <cell r="H1337">
            <v>24783.3</v>
          </cell>
          <cell r="I1337">
            <v>367</v>
          </cell>
          <cell r="J1337">
            <v>367</v>
          </cell>
        </row>
        <row r="1338">
          <cell r="A1338" t="str">
            <v>НС-1763006</v>
          </cell>
          <cell r="B1338" t="str">
            <v>Инверторные сплит-системы настенного типа</v>
          </cell>
          <cell r="C1338" t="str">
            <v>Ballu</v>
          </cell>
          <cell r="D1338" t="str">
            <v>Сплит-система инверторного типа Ballu Eco Smart DC BSYI-10HN8_V5 комплект</v>
          </cell>
          <cell r="E1338" t="str">
            <v>4670430164823</v>
          </cell>
          <cell r="F1338" t="str">
            <v>BSYI-10HN8_V5</v>
          </cell>
          <cell r="G1338">
            <v>36990</v>
          </cell>
          <cell r="H1338">
            <v>24783.3</v>
          </cell>
          <cell r="I1338">
            <v>10</v>
          </cell>
          <cell r="J1338">
            <v>10</v>
          </cell>
        </row>
        <row r="1339">
          <cell r="A1339" t="str">
            <v>НС-1690258</v>
          </cell>
          <cell r="B1339" t="str">
            <v>Инверторные сплит-системы настенного типа</v>
          </cell>
          <cell r="C1339" t="str">
            <v>Ballu</v>
          </cell>
          <cell r="D1339" t="str">
            <v>Сплит-система инверторного типа Ballu Eco Smart DC BSYI-12HN8_V4 комплект</v>
          </cell>
          <cell r="E1339" t="str">
            <v>4660294818840</v>
          </cell>
          <cell r="F1339" t="str">
            <v>BSYI-12HN8_V4</v>
          </cell>
          <cell r="G1339">
            <v>44490</v>
          </cell>
          <cell r="H1339">
            <v>29808.3</v>
          </cell>
          <cell r="I1339" t="str">
            <v/>
          </cell>
          <cell r="J1339">
            <v>0</v>
          </cell>
        </row>
        <row r="1340">
          <cell r="A1340" t="str">
            <v>НС-1763007</v>
          </cell>
          <cell r="B1340" t="str">
            <v>Инверторные сплит-системы настенного типа</v>
          </cell>
          <cell r="C1340" t="str">
            <v>Ballu</v>
          </cell>
          <cell r="D1340" t="str">
            <v>Сплит-система инверторного типа Ballu Eco Smart DC BSYI-12HN8_V5 комплект</v>
          </cell>
          <cell r="E1340" t="str">
            <v>4670430164816</v>
          </cell>
          <cell r="F1340" t="str">
            <v>BSYI-12HN8_V5</v>
          </cell>
          <cell r="G1340">
            <v>44490</v>
          </cell>
          <cell r="H1340">
            <v>29808.3</v>
          </cell>
          <cell r="I1340" t="str">
            <v/>
          </cell>
          <cell r="J1340">
            <v>0</v>
          </cell>
        </row>
        <row r="1341">
          <cell r="A1341" t="str">
            <v>НС-1763008</v>
          </cell>
          <cell r="B1341" t="str">
            <v>Инверторные сплит-системы настенного типа</v>
          </cell>
          <cell r="C1341" t="str">
            <v>Ballu</v>
          </cell>
          <cell r="D1341" t="str">
            <v>Сплит-система инверторного типа Ballu Eco Smart DC BSYI-18HN8_V5 комплект</v>
          </cell>
          <cell r="E1341" t="str">
            <v>4670430164847</v>
          </cell>
          <cell r="F1341" t="str">
            <v>BSYI-18HN8_V5</v>
          </cell>
          <cell r="G1341">
            <v>76990</v>
          </cell>
          <cell r="H1341">
            <v>51583.3</v>
          </cell>
          <cell r="I1341" t="str">
            <v/>
          </cell>
          <cell r="J1341">
            <v>0</v>
          </cell>
        </row>
        <row r="1342">
          <cell r="A1342" t="str">
            <v>НС-1763010</v>
          </cell>
          <cell r="B1342" t="str">
            <v>Инверторные сплит-системы настенного типа</v>
          </cell>
          <cell r="C1342" t="str">
            <v>Ballu</v>
          </cell>
          <cell r="D1342" t="str">
            <v>Сплит-система инверторного типа Ballu Eco Smart DC BSYI-24HN8_V5 комплект</v>
          </cell>
          <cell r="E1342" t="str">
            <v>4670430164809</v>
          </cell>
          <cell r="F1342" t="str">
            <v>BSYI-24HN8_V5</v>
          </cell>
          <cell r="G1342">
            <v>92990</v>
          </cell>
          <cell r="H1342">
            <v>62303.3</v>
          </cell>
          <cell r="I1342" t="str">
            <v/>
          </cell>
          <cell r="J1342">
            <v>0</v>
          </cell>
        </row>
        <row r="1343">
          <cell r="A1343" t="str">
            <v>НС-1688163</v>
          </cell>
          <cell r="B1343" t="str">
            <v>Инверторные сплит-системы настенного типа</v>
          </cell>
          <cell r="C1343" t="str">
            <v>Ballu</v>
          </cell>
          <cell r="D1343" t="str">
            <v>Сплит-система инверторного типа Ballu Ice Peak DC BSPKI-10HN8_V4 комплект</v>
          </cell>
          <cell r="E1343" t="str">
            <v>4660294810233</v>
          </cell>
          <cell r="F1343" t="str">
            <v>BSPKI-10HN8_V4</v>
          </cell>
          <cell r="G1343">
            <v>62990</v>
          </cell>
          <cell r="H1343">
            <v>43463.1</v>
          </cell>
          <cell r="I1343" t="str">
            <v/>
          </cell>
          <cell r="J1343">
            <v>0</v>
          </cell>
        </row>
        <row r="1344">
          <cell r="A1344" t="str">
            <v>НС-1688164</v>
          </cell>
          <cell r="B1344" t="str">
            <v>Инверторные сплит-системы настенного типа</v>
          </cell>
          <cell r="C1344" t="str">
            <v>Ballu</v>
          </cell>
          <cell r="D1344" t="str">
            <v>Сплит-система инверторного типа Ballu Ice Peak DC BSPKI-13HN8_V4 комплект</v>
          </cell>
          <cell r="E1344" t="str">
            <v>4660294810165</v>
          </cell>
          <cell r="F1344" t="str">
            <v>BSPKI-13HN8_V4</v>
          </cell>
          <cell r="G1344">
            <v>65990</v>
          </cell>
          <cell r="H1344">
            <v>45533.1</v>
          </cell>
          <cell r="I1344">
            <v>1</v>
          </cell>
          <cell r="J1344">
            <v>1</v>
          </cell>
        </row>
        <row r="1345">
          <cell r="A1345" t="str">
            <v>НС-1688165</v>
          </cell>
          <cell r="B1345" t="str">
            <v>Инверторные сплит-системы настенного типа</v>
          </cell>
          <cell r="C1345" t="str">
            <v>Ballu</v>
          </cell>
          <cell r="D1345" t="str">
            <v>Сплит-система инверторного типа Ballu Ice Peak DC BSPKI-18HN8_V4 комплект</v>
          </cell>
          <cell r="E1345" t="str">
            <v>4660294810295</v>
          </cell>
          <cell r="F1345" t="str">
            <v>BSPKI-18HN8_V4</v>
          </cell>
          <cell r="G1345">
            <v>110990</v>
          </cell>
          <cell r="H1345">
            <v>76583.100000000006</v>
          </cell>
          <cell r="I1345">
            <v>45</v>
          </cell>
          <cell r="J1345">
            <v>45</v>
          </cell>
        </row>
        <row r="1346">
          <cell r="A1346" t="str">
            <v>НС-1688166</v>
          </cell>
          <cell r="B1346" t="str">
            <v>Инверторные сплит-системы настенного типа</v>
          </cell>
          <cell r="C1346" t="str">
            <v>Ballu</v>
          </cell>
          <cell r="D1346" t="str">
            <v>Сплит-система инверторного типа Ballu Ice Peak DC BSPKI-24HN8_V4 комплект</v>
          </cell>
          <cell r="E1346" t="str">
            <v>4660294810097</v>
          </cell>
          <cell r="F1346" t="str">
            <v>BSPKI-24HN8_V4</v>
          </cell>
          <cell r="G1346">
            <v>142990</v>
          </cell>
          <cell r="H1346">
            <v>98663.1</v>
          </cell>
          <cell r="I1346">
            <v>10</v>
          </cell>
          <cell r="J1346">
            <v>10</v>
          </cell>
        </row>
        <row r="1347">
          <cell r="A1347" t="str">
            <v>НС-1708362</v>
          </cell>
          <cell r="B1347" t="str">
            <v>Инверторные сплит-системы настенного типа</v>
          </cell>
          <cell r="C1347" t="str">
            <v>Ballu</v>
          </cell>
          <cell r="D1347" t="str">
            <v>Сплит-система инверторного типа Ballu Odyssey DC BSOI-08HN8 комплект</v>
          </cell>
          <cell r="E1347" t="str">
            <v>4660294901054</v>
          </cell>
          <cell r="F1347" t="str">
            <v>BSOI-08HN8</v>
          </cell>
          <cell r="G1347">
            <v>29990</v>
          </cell>
          <cell r="H1347">
            <v>19193.599999999999</v>
          </cell>
          <cell r="I1347" t="str">
            <v/>
          </cell>
          <cell r="J1347">
            <v>0</v>
          </cell>
        </row>
        <row r="1348">
          <cell r="A1348" t="str">
            <v>НС-1708364</v>
          </cell>
          <cell r="B1348" t="str">
            <v>Инверторные сплит-системы настенного типа</v>
          </cell>
          <cell r="C1348" t="str">
            <v>Ballu</v>
          </cell>
          <cell r="D1348" t="str">
            <v>Сплит-система инверторного типа Ballu Odyssey DC BSOI-10HN8 комплект</v>
          </cell>
          <cell r="E1348" t="str">
            <v>4660294901092</v>
          </cell>
          <cell r="F1348" t="str">
            <v>BSOI-10HN8</v>
          </cell>
          <cell r="G1348">
            <v>32990</v>
          </cell>
          <cell r="H1348">
            <v>21113.599999999999</v>
          </cell>
          <cell r="I1348">
            <v>798</v>
          </cell>
          <cell r="J1348">
            <v>798</v>
          </cell>
        </row>
        <row r="1349">
          <cell r="A1349" t="str">
            <v>НС-1688436</v>
          </cell>
          <cell r="B1349" t="str">
            <v>Инверторные сплит-системы настенного типа</v>
          </cell>
          <cell r="C1349" t="str">
            <v>Ballu</v>
          </cell>
          <cell r="D1349" t="str">
            <v>Сплит-система инверторного типа Ballu Odyssey DC BSOI-12HN8 комплект</v>
          </cell>
          <cell r="E1349" t="str">
            <v>4660294812442</v>
          </cell>
          <cell r="F1349" t="str">
            <v>BSOI-12HN8</v>
          </cell>
          <cell r="G1349">
            <v>40490</v>
          </cell>
          <cell r="H1349">
            <v>25913.599999999999</v>
          </cell>
          <cell r="I1349" t="str">
            <v/>
          </cell>
          <cell r="J1349">
            <v>0</v>
          </cell>
        </row>
        <row r="1350">
          <cell r="A1350" t="str">
            <v>НС-1688437</v>
          </cell>
          <cell r="B1350" t="str">
            <v>Инверторные сплит-системы настенного типа</v>
          </cell>
          <cell r="C1350" t="str">
            <v>Ballu</v>
          </cell>
          <cell r="D1350" t="str">
            <v>Сплит-система инверторного типа Ballu Odyssey DC BSOI-18HN8 комплект</v>
          </cell>
          <cell r="E1350" t="str">
            <v>4660294812435</v>
          </cell>
          <cell r="F1350" t="str">
            <v>BSOI-18HN8</v>
          </cell>
          <cell r="G1350">
            <v>70990</v>
          </cell>
          <cell r="H1350">
            <v>45433.599999999999</v>
          </cell>
          <cell r="I1350" t="str">
            <v/>
          </cell>
          <cell r="J1350">
            <v>0</v>
          </cell>
        </row>
        <row r="1351">
          <cell r="A1351" t="str">
            <v>НС-1688438</v>
          </cell>
          <cell r="B1351" t="str">
            <v>Инверторные сплит-системы настенного типа</v>
          </cell>
          <cell r="C1351" t="str">
            <v>Ballu</v>
          </cell>
          <cell r="D1351" t="str">
            <v>Сплит-система инверторного типа Ballu Odyssey DC BSOI-24HN8 комплект</v>
          </cell>
          <cell r="E1351" t="str">
            <v>4660294812466</v>
          </cell>
          <cell r="F1351" t="str">
            <v>BSOI-24HN8</v>
          </cell>
          <cell r="G1351">
            <v>86990</v>
          </cell>
          <cell r="H1351">
            <v>55673.599999999999</v>
          </cell>
          <cell r="I1351">
            <v>3</v>
          </cell>
          <cell r="J1351">
            <v>3</v>
          </cell>
        </row>
        <row r="1352">
          <cell r="A1352" t="str">
            <v>НС-1762804</v>
          </cell>
          <cell r="B1352" t="str">
            <v>Инверторные сплит-системы настенного типа</v>
          </cell>
          <cell r="C1352" t="str">
            <v>Ballu</v>
          </cell>
          <cell r="D1352" t="str">
            <v>Сплит-система инверторного типа Ballu Odyssey Pro DC BSOI-08HN8/ERP комплект</v>
          </cell>
          <cell r="E1352" t="str">
            <v>4670430164076</v>
          </cell>
          <cell r="F1352" t="str">
            <v>BSOI-08HN8/ERP</v>
          </cell>
          <cell r="G1352">
            <v>30990</v>
          </cell>
          <cell r="H1352">
            <v>19833.599999999999</v>
          </cell>
          <cell r="I1352" t="str">
            <v/>
          </cell>
          <cell r="J1352">
            <v>0</v>
          </cell>
        </row>
        <row r="1353">
          <cell r="A1353" t="str">
            <v>НС-1762807</v>
          </cell>
          <cell r="B1353" t="str">
            <v>Инверторные сплит-системы настенного типа</v>
          </cell>
          <cell r="C1353" t="str">
            <v>Ballu</v>
          </cell>
          <cell r="D1353" t="str">
            <v>Сплит-система инверторного типа Ballu Odyssey Pro DC BSOI-10HN8/ERP комплект</v>
          </cell>
          <cell r="E1353" t="str">
            <v>4670430164083</v>
          </cell>
          <cell r="F1353" t="str">
            <v>BSOI-10HN8/ERP</v>
          </cell>
          <cell r="G1353">
            <v>33990</v>
          </cell>
          <cell r="H1353">
            <v>21753.599999999999</v>
          </cell>
          <cell r="I1353">
            <v>3450</v>
          </cell>
          <cell r="J1353">
            <v>3450</v>
          </cell>
        </row>
        <row r="1354">
          <cell r="A1354" t="str">
            <v>НС-1762812</v>
          </cell>
          <cell r="B1354" t="str">
            <v>Инверторные сплит-системы настенного типа</v>
          </cell>
          <cell r="C1354" t="str">
            <v>Ballu</v>
          </cell>
          <cell r="D1354" t="str">
            <v>Сплит-система инверторного типа Ballu Odyssey Pro DC BSOI-12HN8/ERP комплект</v>
          </cell>
          <cell r="E1354" t="str">
            <v>4670430164090</v>
          </cell>
          <cell r="F1354" t="str">
            <v>BSOI-12HN8/ERP</v>
          </cell>
          <cell r="G1354">
            <v>41490</v>
          </cell>
          <cell r="H1354">
            <v>26553.599999999999</v>
          </cell>
          <cell r="I1354">
            <v>676</v>
          </cell>
          <cell r="J1354">
            <v>676</v>
          </cell>
        </row>
        <row r="1355">
          <cell r="A1355" t="str">
            <v>НС-1762822</v>
          </cell>
          <cell r="B1355" t="str">
            <v>Инверторные сплит-системы настенного типа</v>
          </cell>
          <cell r="C1355" t="str">
            <v>Ballu</v>
          </cell>
          <cell r="D1355" t="str">
            <v>Сплит-система инверторного типа Ballu Odyssey Pro DC BSOI-18HN8/ERP комплект</v>
          </cell>
          <cell r="E1355" t="str">
            <v>4670430164113</v>
          </cell>
          <cell r="F1355" t="str">
            <v>BSOI-18HN8/ERP</v>
          </cell>
          <cell r="G1355">
            <v>71990</v>
          </cell>
          <cell r="H1355">
            <v>46073.599999999999</v>
          </cell>
          <cell r="I1355" t="str">
            <v/>
          </cell>
          <cell r="J1355">
            <v>0</v>
          </cell>
        </row>
        <row r="1356">
          <cell r="A1356" t="str">
            <v>НС-1762828</v>
          </cell>
          <cell r="B1356" t="str">
            <v>Инверторные сплит-системы настенного типа</v>
          </cell>
          <cell r="C1356" t="str">
            <v>Ballu</v>
          </cell>
          <cell r="D1356" t="str">
            <v>Сплит-система инверторного типа Ballu Odyssey Pro DC BSOI-24HN8/ERP комплект</v>
          </cell>
          <cell r="E1356" t="str">
            <v>4670430164106</v>
          </cell>
          <cell r="F1356" t="str">
            <v>BSOI-24HN8/ERP</v>
          </cell>
          <cell r="G1356">
            <v>87990</v>
          </cell>
          <cell r="H1356">
            <v>56313.599999999999</v>
          </cell>
          <cell r="I1356" t="str">
            <v/>
          </cell>
          <cell r="J1356">
            <v>0</v>
          </cell>
        </row>
        <row r="1357">
          <cell r="A1357" t="str">
            <v>НС-1688324</v>
          </cell>
          <cell r="B1357" t="str">
            <v>Инверторные сплит-системы настенного типа</v>
          </cell>
          <cell r="C1357" t="str">
            <v>Ballu</v>
          </cell>
          <cell r="D1357" t="str">
            <v>Сплит-система инверторного типа Ballu Platinum DC BSEI-07HN8_V3 комплект</v>
          </cell>
          <cell r="E1357" t="str">
            <v>4660294811599</v>
          </cell>
          <cell r="F1357" t="str">
            <v>BSEI-07HN8_V3</v>
          </cell>
          <cell r="G1357">
            <v>30990</v>
          </cell>
          <cell r="H1357">
            <v>0</v>
          </cell>
          <cell r="I1357">
            <v>2</v>
          </cell>
          <cell r="J1357">
            <v>2</v>
          </cell>
        </row>
        <row r="1358">
          <cell r="A1358" t="str">
            <v>НС-1688325</v>
          </cell>
          <cell r="B1358" t="str">
            <v>Инверторные сплит-системы настенного типа</v>
          </cell>
          <cell r="C1358" t="str">
            <v>Ballu</v>
          </cell>
          <cell r="D1358" t="str">
            <v>Сплит-система инверторного типа Ballu Platinum DC BSEI-09HN8_V3 комплект</v>
          </cell>
          <cell r="E1358" t="str">
            <v>4660294811568</v>
          </cell>
          <cell r="F1358" t="str">
            <v>BSEI-09HN8_V3</v>
          </cell>
          <cell r="G1358">
            <v>34990</v>
          </cell>
          <cell r="H1358">
            <v>0</v>
          </cell>
          <cell r="I1358">
            <v>7</v>
          </cell>
          <cell r="J1358">
            <v>7</v>
          </cell>
        </row>
        <row r="1359">
          <cell r="A1359" t="str">
            <v>НС-1688326</v>
          </cell>
          <cell r="B1359" t="str">
            <v>Инверторные сплит-системы настенного типа</v>
          </cell>
          <cell r="C1359" t="str">
            <v>Ballu</v>
          </cell>
          <cell r="D1359" t="str">
            <v>Сплит-система инверторного типа Ballu Platinum DC BSEI-12HN8_V3 комплект</v>
          </cell>
          <cell r="E1359" t="str">
            <v>4660294811612</v>
          </cell>
          <cell r="F1359" t="str">
            <v>BSEI-12HN8_V3</v>
          </cell>
          <cell r="G1359">
            <v>40990</v>
          </cell>
          <cell r="H1359">
            <v>0</v>
          </cell>
          <cell r="I1359">
            <v>1</v>
          </cell>
          <cell r="J1359">
            <v>1</v>
          </cell>
        </row>
        <row r="1360">
          <cell r="A1360" t="str">
            <v>НС-1688175</v>
          </cell>
          <cell r="B1360" t="str">
            <v>Инверторные сплит-системы настенного типа</v>
          </cell>
          <cell r="C1360" t="str">
            <v>Ballu</v>
          </cell>
          <cell r="D1360" t="str">
            <v>Сплит-система инверторного типа Ballu Platinum Evolution DC BSUI-09HN8_V4 комплект</v>
          </cell>
          <cell r="E1360" t="str">
            <v>4660294810110</v>
          </cell>
          <cell r="F1360" t="str">
            <v>BSUI-09HN8_V4</v>
          </cell>
          <cell r="G1360">
            <v>45990</v>
          </cell>
          <cell r="H1360">
            <v>31733.1</v>
          </cell>
          <cell r="I1360">
            <v>557</v>
          </cell>
          <cell r="J1360">
            <v>557</v>
          </cell>
        </row>
        <row r="1361">
          <cell r="A1361" t="str">
            <v>НС-1688176</v>
          </cell>
          <cell r="B1361" t="str">
            <v>Инверторные сплит-системы настенного типа</v>
          </cell>
          <cell r="C1361" t="str">
            <v>Ballu</v>
          </cell>
          <cell r="D1361" t="str">
            <v>Сплит-система инверторного типа Ballu Platinum Evolution DC BSUI-12HN8_V4 комплект</v>
          </cell>
          <cell r="E1361" t="str">
            <v>4660294810196</v>
          </cell>
          <cell r="F1361" t="str">
            <v>BSUI-12HN8_V4</v>
          </cell>
          <cell r="G1361">
            <v>51490</v>
          </cell>
          <cell r="H1361">
            <v>35528.1</v>
          </cell>
          <cell r="I1361">
            <v>25</v>
          </cell>
          <cell r="J1361">
            <v>25</v>
          </cell>
        </row>
        <row r="1362">
          <cell r="A1362" t="str">
            <v>НС-1688177</v>
          </cell>
          <cell r="B1362" t="str">
            <v>Инверторные сплит-системы настенного типа</v>
          </cell>
          <cell r="C1362" t="str">
            <v>Ballu</v>
          </cell>
          <cell r="D1362" t="str">
            <v>Сплит-система инверторного типа Ballu Platinum Evolution DC BSUI-18HN8_V4 комплект</v>
          </cell>
          <cell r="E1362" t="str">
            <v>4660294810264</v>
          </cell>
          <cell r="F1362" t="str">
            <v>BSUI-18HN8_V4</v>
          </cell>
          <cell r="G1362">
            <v>85990</v>
          </cell>
          <cell r="H1362">
            <v>59333.1</v>
          </cell>
          <cell r="I1362" t="str">
            <v/>
          </cell>
          <cell r="J1362">
            <v>0</v>
          </cell>
        </row>
        <row r="1363">
          <cell r="A1363" t="str">
            <v>НС-1688178</v>
          </cell>
          <cell r="B1363" t="str">
            <v>Инверторные сплит-системы настенного типа</v>
          </cell>
          <cell r="C1363" t="str">
            <v>Ballu</v>
          </cell>
          <cell r="D1363" t="str">
            <v>Сплит-система инверторного типа Ballu Platinum Evolution DC BSUI-24HN8_V4 комплект</v>
          </cell>
          <cell r="E1363" t="str">
            <v>4660294810103</v>
          </cell>
          <cell r="F1363" t="str">
            <v>BSUI-24HN8_V4</v>
          </cell>
          <cell r="G1363">
            <v>107990</v>
          </cell>
          <cell r="H1363">
            <v>74513.100000000006</v>
          </cell>
          <cell r="I1363">
            <v>90</v>
          </cell>
          <cell r="J1363">
            <v>90</v>
          </cell>
        </row>
        <row r="1364">
          <cell r="A1364" t="str">
            <v>НС-1763718</v>
          </cell>
          <cell r="B1364" t="str">
            <v>Инверторные сплит-системы настенного типа</v>
          </cell>
          <cell r="C1364" t="str">
            <v>Ballu</v>
          </cell>
          <cell r="D1364" t="str">
            <v>Сплит-система инверторного типа Ballu Tessey DC BSTI-07HN8 комплект</v>
          </cell>
          <cell r="E1364" t="str">
            <v>4670430169606</v>
          </cell>
          <cell r="F1364" t="str">
            <v>BSTI-07HN8</v>
          </cell>
          <cell r="G1364">
            <v>29990</v>
          </cell>
          <cell r="H1364">
            <v>20093.3</v>
          </cell>
          <cell r="I1364">
            <v>105</v>
          </cell>
          <cell r="J1364">
            <v>105</v>
          </cell>
        </row>
        <row r="1365">
          <cell r="A1365" t="str">
            <v>НС-1763719</v>
          </cell>
          <cell r="B1365" t="str">
            <v>Инверторные сплит-системы настенного типа</v>
          </cell>
          <cell r="C1365" t="str">
            <v>Ballu</v>
          </cell>
          <cell r="D1365" t="str">
            <v>Сплит-система инверторного типа Ballu Tessey DC BSTI-09HN8 комплект</v>
          </cell>
          <cell r="E1365" t="str">
            <v>4670430169552</v>
          </cell>
          <cell r="F1365" t="str">
            <v>BSTI-09HN8</v>
          </cell>
          <cell r="G1365">
            <v>32990</v>
          </cell>
          <cell r="H1365">
            <v>22103.3</v>
          </cell>
          <cell r="I1365">
            <v>67</v>
          </cell>
          <cell r="J1365">
            <v>67</v>
          </cell>
        </row>
        <row r="1366">
          <cell r="A1366" t="str">
            <v>НС-1763720</v>
          </cell>
          <cell r="B1366" t="str">
            <v>Инверторные сплит-системы настенного типа</v>
          </cell>
          <cell r="C1366" t="str">
            <v>Ballu</v>
          </cell>
          <cell r="D1366" t="str">
            <v>Сплит-система инверторного типа Ballu Tessey DC BSTI-12HN8 комплект</v>
          </cell>
          <cell r="E1366" t="str">
            <v>4670430169491</v>
          </cell>
          <cell r="F1366" t="str">
            <v>BSTI-12HN8</v>
          </cell>
          <cell r="G1366">
            <v>40490</v>
          </cell>
          <cell r="H1366">
            <v>27128.3</v>
          </cell>
          <cell r="I1366">
            <v>148</v>
          </cell>
          <cell r="J1366">
            <v>148</v>
          </cell>
        </row>
        <row r="1367">
          <cell r="A1367" t="str">
            <v>НС-1763721</v>
          </cell>
          <cell r="B1367" t="str">
            <v>Инверторные сплит-системы настенного типа</v>
          </cell>
          <cell r="C1367" t="str">
            <v>Ballu</v>
          </cell>
          <cell r="D1367" t="str">
            <v>Сплит-система инверторного типа Ballu Tessey DC BSTI-18HN8 комплект</v>
          </cell>
          <cell r="E1367" t="str">
            <v>4670430169484</v>
          </cell>
          <cell r="F1367" t="str">
            <v>BSTI-18HN8</v>
          </cell>
          <cell r="G1367">
            <v>70990</v>
          </cell>
          <cell r="H1367">
            <v>47563.3</v>
          </cell>
          <cell r="I1367">
            <v>44</v>
          </cell>
          <cell r="J1367">
            <v>44</v>
          </cell>
        </row>
        <row r="1368">
          <cell r="A1368" t="str">
            <v>НС-1763722</v>
          </cell>
          <cell r="B1368" t="str">
            <v>Инверторные сплит-системы настенного типа</v>
          </cell>
          <cell r="C1368" t="str">
            <v>Ballu</v>
          </cell>
          <cell r="D1368" t="str">
            <v>Сплит-система инверторного типа Ballu Tessey DC BSTI-24HN8 комплект</v>
          </cell>
          <cell r="E1368" t="str">
            <v>4670430169507</v>
          </cell>
          <cell r="F1368" t="str">
            <v>BSTI-24HN8</v>
          </cell>
          <cell r="G1368">
            <v>86990</v>
          </cell>
          <cell r="H1368">
            <v>58283.3</v>
          </cell>
          <cell r="I1368">
            <v>4</v>
          </cell>
          <cell r="J1368">
            <v>4</v>
          </cell>
        </row>
        <row r="1369">
          <cell r="A1369" t="str">
            <v>НС-1683140</v>
          </cell>
          <cell r="B1369" t="str">
            <v>Инверторные сплит-системы настенного типа</v>
          </cell>
          <cell r="C1369" t="str">
            <v>Electrolux</v>
          </cell>
          <cell r="D1369" t="str">
            <v>Сплит-система инверторного типа Electrolux Crystal Air Super DC EACS/I-10HFA/N8_V2 комплект</v>
          </cell>
          <cell r="E1369" t="str">
            <v>7381032427403</v>
          </cell>
          <cell r="F1369" t="str">
            <v>EACS/I-10HFA/N8_V2</v>
          </cell>
          <cell r="G1369">
            <v>70990</v>
          </cell>
          <cell r="H1369">
            <v>47563.3</v>
          </cell>
          <cell r="I1369">
            <v>523</v>
          </cell>
          <cell r="J1369">
            <v>523</v>
          </cell>
        </row>
        <row r="1370">
          <cell r="A1370" t="str">
            <v>НС-1683142</v>
          </cell>
          <cell r="B1370" t="str">
            <v>Инверторные сплит-системы настенного типа</v>
          </cell>
          <cell r="C1370" t="str">
            <v>Electrolux</v>
          </cell>
          <cell r="D1370" t="str">
            <v>Сплит-система инверторного типа Electrolux Crystal Air Super DC EACS/I-13HFA/N8_V2 комплект</v>
          </cell>
          <cell r="E1370" t="str">
            <v>7381032427410</v>
          </cell>
          <cell r="F1370" t="str">
            <v>EACS/I-13HFA/N8_V2</v>
          </cell>
          <cell r="G1370">
            <v>77990</v>
          </cell>
          <cell r="H1370">
            <v>52253.3</v>
          </cell>
          <cell r="I1370">
            <v>181</v>
          </cell>
          <cell r="J1370">
            <v>181</v>
          </cell>
        </row>
        <row r="1371">
          <cell r="A1371" t="str">
            <v>НС-1408772</v>
          </cell>
          <cell r="B1371" t="str">
            <v>Инверторные сплит-системы настенного типа</v>
          </cell>
          <cell r="C1371" t="str">
            <v>Electrolux</v>
          </cell>
          <cell r="D1371" t="str">
            <v>Сплит-система инверторного типа Electrolux EACS/I-09HAV/N8_22Y комплект</v>
          </cell>
          <cell r="E1371" t="str">
            <v>2250001958499, 7390000109289</v>
          </cell>
          <cell r="F1371" t="str">
            <v>EACS/I-09HAV/N8_22Y</v>
          </cell>
          <cell r="G1371">
            <v>62990</v>
          </cell>
          <cell r="H1371">
            <v>40943.5</v>
          </cell>
          <cell r="I1371">
            <v>126</v>
          </cell>
          <cell r="J1371">
            <v>126</v>
          </cell>
        </row>
        <row r="1372">
          <cell r="A1372" t="str">
            <v>НС-1408773</v>
          </cell>
          <cell r="B1372" t="str">
            <v>Инверторные сплит-системы настенного типа</v>
          </cell>
          <cell r="C1372" t="str">
            <v>Electrolux</v>
          </cell>
          <cell r="D1372" t="str">
            <v>Сплит-система инверторного типа Electrolux EACS/I-12HAV/N8_22Y комплект</v>
          </cell>
          <cell r="E1372" t="str">
            <v>2250001958505, 7390000109296</v>
          </cell>
          <cell r="F1372" t="str">
            <v>EACS/I-12HAV/N8_22Y</v>
          </cell>
          <cell r="G1372">
            <v>69990</v>
          </cell>
          <cell r="H1372">
            <v>45493.5</v>
          </cell>
          <cell r="I1372">
            <v>42</v>
          </cell>
          <cell r="J1372">
            <v>42</v>
          </cell>
        </row>
        <row r="1373">
          <cell r="A1373" t="str">
            <v>НС-1408774</v>
          </cell>
          <cell r="B1373" t="str">
            <v>Инверторные сплит-системы настенного типа</v>
          </cell>
          <cell r="C1373" t="str">
            <v>Electrolux</v>
          </cell>
          <cell r="D1373" t="str">
            <v>Сплит-система инверторного типа Electrolux EACS/I-18HAV/N8_22Y комплект</v>
          </cell>
          <cell r="E1373" t="str">
            <v>2250001958512</v>
          </cell>
          <cell r="F1373" t="str">
            <v>EACS/I-18HAV/N8_22Y</v>
          </cell>
          <cell r="G1373">
            <v>105990</v>
          </cell>
          <cell r="H1373">
            <v>68893.5</v>
          </cell>
          <cell r="I1373" t="str">
            <v/>
          </cell>
          <cell r="J1373">
            <v>0</v>
          </cell>
        </row>
        <row r="1374">
          <cell r="A1374" t="str">
            <v>НС-1408775</v>
          </cell>
          <cell r="B1374" t="str">
            <v>Инверторные сплит-системы настенного типа</v>
          </cell>
          <cell r="C1374" t="str">
            <v>Electrolux</v>
          </cell>
          <cell r="D1374" t="str">
            <v>Сплит-система инверторного типа Electrolux EACS/I-24HAV/N8_22Y комплект</v>
          </cell>
          <cell r="E1374" t="str">
            <v>2250001958529</v>
          </cell>
          <cell r="F1374" t="str">
            <v>EACS/I-24HAV/N8_22Y</v>
          </cell>
          <cell r="G1374">
            <v>132990</v>
          </cell>
          <cell r="H1374">
            <v>86443.5</v>
          </cell>
          <cell r="I1374" t="str">
            <v/>
          </cell>
          <cell r="J1374">
            <v>0</v>
          </cell>
        </row>
        <row r="1375">
          <cell r="A1375" t="str">
            <v>НС-1599050</v>
          </cell>
          <cell r="B1375" t="str">
            <v>Инверторные сплит-системы настенного типа</v>
          </cell>
          <cell r="C1375" t="str">
            <v>Electrolux</v>
          </cell>
          <cell r="D1375" t="str">
            <v>Сплит-система инверторного типа Electrolux Enterprise Super DC EACS/I-09HEN-BLACK/N8_24Y комплект</v>
          </cell>
          <cell r="E1375" t="str">
            <v>7381032404589</v>
          </cell>
          <cell r="F1375" t="str">
            <v>EACS/I-09HEN-BLACK/N8_24Y</v>
          </cell>
          <cell r="G1375">
            <v>80990</v>
          </cell>
          <cell r="H1375">
            <v>54263.3</v>
          </cell>
          <cell r="I1375">
            <v>236</v>
          </cell>
          <cell r="J1375">
            <v>236</v>
          </cell>
        </row>
        <row r="1376">
          <cell r="A1376" t="str">
            <v>НС-1599051</v>
          </cell>
          <cell r="B1376" t="str">
            <v>Инверторные сплит-системы настенного типа</v>
          </cell>
          <cell r="C1376" t="str">
            <v>Electrolux</v>
          </cell>
          <cell r="D1376" t="str">
            <v>Сплит-система инверторного типа Electrolux Enterprise Super DC EACS/I-09HEN-WHITE/N8_24Y комплект</v>
          </cell>
          <cell r="E1376" t="str">
            <v>7381032404596</v>
          </cell>
          <cell r="F1376" t="str">
            <v>EACS/I-09HEN-WHITE/N8_24Y</v>
          </cell>
          <cell r="G1376">
            <v>78990</v>
          </cell>
          <cell r="H1376">
            <v>52923.3</v>
          </cell>
          <cell r="I1376">
            <v>2</v>
          </cell>
          <cell r="J1376">
            <v>2</v>
          </cell>
        </row>
        <row r="1377">
          <cell r="A1377" t="str">
            <v>НС-1599052</v>
          </cell>
          <cell r="B1377" t="str">
            <v>Инверторные сплит-системы настенного типа</v>
          </cell>
          <cell r="C1377" t="str">
            <v>Electrolux</v>
          </cell>
          <cell r="D1377" t="str">
            <v>Сплит-система инверторного типа Electrolux Enterprise Super DC EACS/I-12HEN-BLACK/N8_24Y комплект</v>
          </cell>
          <cell r="E1377" t="str">
            <v>7381032404602</v>
          </cell>
          <cell r="F1377" t="str">
            <v>EACS/I-12HEN-BLACK/N8_24Y</v>
          </cell>
          <cell r="G1377">
            <v>89990</v>
          </cell>
          <cell r="H1377">
            <v>60293.3</v>
          </cell>
          <cell r="I1377">
            <v>104</v>
          </cell>
          <cell r="J1377">
            <v>104</v>
          </cell>
        </row>
        <row r="1378">
          <cell r="A1378" t="str">
            <v>НС-1599053</v>
          </cell>
          <cell r="B1378" t="str">
            <v>Инверторные сплит-системы настенного типа</v>
          </cell>
          <cell r="C1378" t="str">
            <v>Electrolux</v>
          </cell>
          <cell r="D1378" t="str">
            <v>Сплит-система инверторного типа Electrolux Enterprise Super DC EACS/I-12HEN-WHITE/N8_24Y комплект</v>
          </cell>
          <cell r="E1378" t="str">
            <v>7381032404619</v>
          </cell>
          <cell r="F1378" t="str">
            <v>EACS/I-12HEN-WHITE/N8_24Y</v>
          </cell>
          <cell r="G1378">
            <v>87990</v>
          </cell>
          <cell r="H1378">
            <v>58953.3</v>
          </cell>
          <cell r="I1378" t="str">
            <v/>
          </cell>
          <cell r="J1378">
            <v>0</v>
          </cell>
        </row>
        <row r="1379">
          <cell r="A1379" t="str">
            <v>НС-1599054</v>
          </cell>
          <cell r="B1379" t="str">
            <v>Инверторные сплит-системы настенного типа</v>
          </cell>
          <cell r="C1379" t="str">
            <v>Electrolux</v>
          </cell>
          <cell r="D1379" t="str">
            <v>Сплит-система инверторного типа Electrolux Enterprise Super DC EACS/I-18HEN-BLACK/N8_24Y комплект</v>
          </cell>
          <cell r="E1379" t="str">
            <v>7381032404626</v>
          </cell>
          <cell r="F1379" t="str">
            <v>EACS/I-18HEN-BLACK/N8_24Y</v>
          </cell>
          <cell r="G1379">
            <v>112990</v>
          </cell>
          <cell r="H1379">
            <v>75703.3</v>
          </cell>
          <cell r="I1379" t="str">
            <v/>
          </cell>
          <cell r="J1379">
            <v>0</v>
          </cell>
        </row>
        <row r="1380">
          <cell r="A1380" t="str">
            <v>НС-1599055</v>
          </cell>
          <cell r="B1380" t="str">
            <v>Инверторные сплит-системы настенного типа</v>
          </cell>
          <cell r="C1380" t="str">
            <v>Electrolux</v>
          </cell>
          <cell r="D1380" t="str">
            <v>Сплит-система инверторного типа Electrolux Enterprise Super DC EACS/I-18HEN-WHITE/N8_24Y комплект</v>
          </cell>
          <cell r="E1380" t="str">
            <v>7381032404633</v>
          </cell>
          <cell r="F1380" t="str">
            <v>EACS/I-18HEN-WHITE/N8_24Y</v>
          </cell>
          <cell r="G1380">
            <v>110990</v>
          </cell>
          <cell r="H1380">
            <v>74363.3</v>
          </cell>
          <cell r="I1380" t="str">
            <v/>
          </cell>
          <cell r="J1380">
            <v>0</v>
          </cell>
        </row>
        <row r="1381">
          <cell r="A1381" t="str">
            <v>НС-1599056</v>
          </cell>
          <cell r="B1381" t="str">
            <v>Инверторные сплит-системы настенного типа</v>
          </cell>
          <cell r="C1381" t="str">
            <v>Electrolux</v>
          </cell>
          <cell r="D1381" t="str">
            <v>Сплит-система инверторного типа Electrolux Enterprise Super DC EACS/I-24HEN-BLACK/N8_24Y комплект</v>
          </cell>
          <cell r="E1381" t="str">
            <v>7381032404640</v>
          </cell>
          <cell r="F1381" t="str">
            <v>EACS/I-24HEN-BLACK/N8_24Y</v>
          </cell>
          <cell r="G1381">
            <v>139990</v>
          </cell>
          <cell r="H1381">
            <v>93793.3</v>
          </cell>
          <cell r="I1381" t="str">
            <v/>
          </cell>
          <cell r="J1381">
            <v>0</v>
          </cell>
        </row>
        <row r="1382">
          <cell r="A1382" t="str">
            <v>НС-1599057</v>
          </cell>
          <cell r="B1382" t="str">
            <v>Инверторные сплит-системы настенного типа</v>
          </cell>
          <cell r="C1382" t="str">
            <v>Electrolux</v>
          </cell>
          <cell r="D1382" t="str">
            <v>Сплит-система инверторного типа Electrolux Enterprise Super DC EACS/I-24HEN-WHITE/N8_24Y комплект</v>
          </cell>
          <cell r="E1382" t="str">
            <v>7381032404657</v>
          </cell>
          <cell r="F1382" t="str">
            <v>EACS/I-24HEN-WHITE/N8_24Y</v>
          </cell>
          <cell r="G1382">
            <v>137990</v>
          </cell>
          <cell r="H1382">
            <v>92453.3</v>
          </cell>
          <cell r="I1382">
            <v>2</v>
          </cell>
          <cell r="J1382">
            <v>2</v>
          </cell>
        </row>
        <row r="1383">
          <cell r="A1383" t="str">
            <v>НС-1688338</v>
          </cell>
          <cell r="B1383" t="str">
            <v>Инверторные сплит-системы настенного типа</v>
          </cell>
          <cell r="C1383" t="str">
            <v>Electrolux</v>
          </cell>
          <cell r="D1383" t="str">
            <v>Сплит-система инверторного типа Electrolux Fusion Wave Super DC EACS/I-07HFW/N8 комплект</v>
          </cell>
          <cell r="E1383" t="str">
            <v>7381032428103</v>
          </cell>
          <cell r="F1383" t="str">
            <v>EACS/I-07HFW/N8</v>
          </cell>
          <cell r="G1383">
            <v>49990</v>
          </cell>
          <cell r="H1383">
            <v>32493.5</v>
          </cell>
          <cell r="I1383">
            <v>421</v>
          </cell>
          <cell r="J1383">
            <v>421</v>
          </cell>
        </row>
        <row r="1384">
          <cell r="A1384" t="str">
            <v>НС-1688339</v>
          </cell>
          <cell r="B1384" t="str">
            <v>Инверторные сплит-системы настенного типа</v>
          </cell>
          <cell r="C1384" t="str">
            <v>Electrolux</v>
          </cell>
          <cell r="D1384" t="str">
            <v>Сплит-система инверторного типа Electrolux Fusion Wave Super DC EACS/I-09HFW/N8 комплект</v>
          </cell>
          <cell r="E1384" t="str">
            <v>7381032428110</v>
          </cell>
          <cell r="F1384" t="str">
            <v>EACS/I-09HFW/N8</v>
          </cell>
          <cell r="G1384">
            <v>52990</v>
          </cell>
          <cell r="H1384">
            <v>34443.5</v>
          </cell>
          <cell r="I1384">
            <v>844</v>
          </cell>
          <cell r="J1384">
            <v>844</v>
          </cell>
        </row>
        <row r="1385">
          <cell r="A1385" t="str">
            <v>НС-1688340</v>
          </cell>
          <cell r="B1385" t="str">
            <v>Инверторные сплит-системы настенного типа</v>
          </cell>
          <cell r="C1385" t="str">
            <v>Electrolux</v>
          </cell>
          <cell r="D1385" t="str">
            <v>Сплит-система инверторного типа Electrolux Fusion Wave Super DC EACS/I-12HFW/N8 комплект</v>
          </cell>
          <cell r="E1385" t="str">
            <v>7381032428127</v>
          </cell>
          <cell r="F1385" t="str">
            <v>EACS/I-12HFW/N8</v>
          </cell>
          <cell r="G1385">
            <v>60590</v>
          </cell>
          <cell r="H1385">
            <v>39383.5</v>
          </cell>
          <cell r="I1385">
            <v>366</v>
          </cell>
          <cell r="J1385">
            <v>366</v>
          </cell>
        </row>
        <row r="1386">
          <cell r="A1386" t="str">
            <v>НС-1688341</v>
          </cell>
          <cell r="B1386" t="str">
            <v>Инверторные сплит-системы настенного типа</v>
          </cell>
          <cell r="C1386" t="str">
            <v>Electrolux</v>
          </cell>
          <cell r="D1386" t="str">
            <v>Сплит-система инверторного типа Electrolux Fusion Wave Super DC EACS/I-18HFW/N8 комплект</v>
          </cell>
          <cell r="E1386" t="str">
            <v>7381032428134</v>
          </cell>
          <cell r="F1386" t="str">
            <v>EACS/I-18HFW/N8</v>
          </cell>
          <cell r="G1386">
            <v>95990</v>
          </cell>
          <cell r="H1386">
            <v>62393.5</v>
          </cell>
          <cell r="I1386">
            <v>133</v>
          </cell>
          <cell r="J1386">
            <v>133</v>
          </cell>
        </row>
        <row r="1387">
          <cell r="A1387" t="str">
            <v>НС-1688342</v>
          </cell>
          <cell r="B1387" t="str">
            <v>Инверторные сплит-системы настенного типа</v>
          </cell>
          <cell r="C1387" t="str">
            <v>Electrolux</v>
          </cell>
          <cell r="D1387" t="str">
            <v>Сплит-система инверторного типа Electrolux Fusion Wave Super DC EACS/I-24HFW/N8 комплект</v>
          </cell>
          <cell r="E1387" t="str">
            <v>7381032428141</v>
          </cell>
          <cell r="F1387" t="str">
            <v>EACS/I-24HFW/N8</v>
          </cell>
          <cell r="G1387">
            <v>118990</v>
          </cell>
          <cell r="H1387">
            <v>77343.5</v>
          </cell>
          <cell r="I1387">
            <v>43</v>
          </cell>
          <cell r="J1387">
            <v>43</v>
          </cell>
        </row>
        <row r="1388">
          <cell r="A1388" t="str">
            <v>НС-1763022</v>
          </cell>
          <cell r="B1388" t="str">
            <v>Инверторные сплит-системы настенного типа</v>
          </cell>
          <cell r="C1388" t="str">
            <v>Electrolux</v>
          </cell>
          <cell r="D1388" t="str">
            <v>Сплит-система инверторного типа Electrolux Smartline DC EACS/I-07HSM/N8_V3 комплект</v>
          </cell>
          <cell r="E1388" t="str">
            <v>7381032443762</v>
          </cell>
          <cell r="F1388" t="str">
            <v>EACS/I-07HSM/N8_V3</v>
          </cell>
          <cell r="G1388">
            <v>41990</v>
          </cell>
          <cell r="H1388">
            <v>28133.3</v>
          </cell>
          <cell r="I1388">
            <v>33</v>
          </cell>
          <cell r="J1388">
            <v>33</v>
          </cell>
        </row>
        <row r="1389">
          <cell r="A1389" t="str">
            <v>НС-1763023</v>
          </cell>
          <cell r="B1389" t="str">
            <v>Инверторные сплит-системы настенного типа</v>
          </cell>
          <cell r="C1389" t="str">
            <v>Electrolux</v>
          </cell>
          <cell r="D1389" t="str">
            <v>Сплит-система инверторного типа Electrolux Smartline DC EACS/I-09HSM/N8_V3 комплект</v>
          </cell>
          <cell r="E1389" t="str">
            <v>7381032443755</v>
          </cell>
          <cell r="F1389" t="str">
            <v>EACS/I-09HSM/N8_V3</v>
          </cell>
          <cell r="G1389">
            <v>44990</v>
          </cell>
          <cell r="H1389">
            <v>30143.3</v>
          </cell>
          <cell r="I1389">
            <v>125</v>
          </cell>
          <cell r="J1389">
            <v>125</v>
          </cell>
        </row>
        <row r="1390">
          <cell r="A1390" t="str">
            <v>НС-1763024</v>
          </cell>
          <cell r="B1390" t="str">
            <v>Инверторные сплит-системы настенного типа</v>
          </cell>
          <cell r="C1390" t="str">
            <v>Electrolux</v>
          </cell>
          <cell r="D1390" t="str">
            <v>Сплит-система инверторного типа Electrolux Smartline DC EACS/I-12HSM/N8_V3 комплект</v>
          </cell>
          <cell r="E1390" t="str">
            <v>7381032443748</v>
          </cell>
          <cell r="F1390" t="str">
            <v>EACS/I-12HSM/N8_V3</v>
          </cell>
          <cell r="G1390">
            <v>52590</v>
          </cell>
          <cell r="H1390">
            <v>35235.300000000003</v>
          </cell>
          <cell r="I1390">
            <v>9</v>
          </cell>
          <cell r="J1390">
            <v>9</v>
          </cell>
        </row>
        <row r="1391">
          <cell r="A1391" t="str">
            <v>НС-1763025</v>
          </cell>
          <cell r="B1391" t="str">
            <v>Инверторные сплит-системы настенного типа</v>
          </cell>
          <cell r="C1391" t="str">
            <v>Electrolux</v>
          </cell>
          <cell r="D1391" t="str">
            <v>Сплит-система инверторного типа Electrolux Smartline DC EACS/I-18HSM/N8_V3 комплект</v>
          </cell>
          <cell r="E1391" t="str">
            <v>7381032443731</v>
          </cell>
          <cell r="F1391" t="str">
            <v>EACS/I-18HSM/N8_V3</v>
          </cell>
          <cell r="G1391">
            <v>87990</v>
          </cell>
          <cell r="H1391">
            <v>58953.3</v>
          </cell>
          <cell r="I1391">
            <v>3</v>
          </cell>
          <cell r="J1391">
            <v>3</v>
          </cell>
        </row>
        <row r="1392">
          <cell r="A1392" t="str">
            <v>НС-1763026</v>
          </cell>
          <cell r="B1392" t="str">
            <v>Инверторные сплит-системы настенного типа</v>
          </cell>
          <cell r="C1392" t="str">
            <v>Electrolux</v>
          </cell>
          <cell r="D1392" t="str">
            <v>Сплит-система инверторного типа Electrolux Smartline DC EACS/I-24HSM/N8_V3 комплект</v>
          </cell>
          <cell r="E1392" t="str">
            <v>7381032443724</v>
          </cell>
          <cell r="F1392" t="str">
            <v>EACS/I-24HSM/N8_V3</v>
          </cell>
          <cell r="G1392">
            <v>107990</v>
          </cell>
          <cell r="H1392">
            <v>72353.3</v>
          </cell>
          <cell r="I1392">
            <v>9</v>
          </cell>
          <cell r="J1392">
            <v>9</v>
          </cell>
        </row>
        <row r="1393">
          <cell r="A1393" t="str">
            <v>НС-1598303</v>
          </cell>
          <cell r="B1393" t="str">
            <v>Инверторные сплит-системы настенного типа</v>
          </cell>
          <cell r="C1393" t="str">
            <v>Royal Thermo</v>
          </cell>
          <cell r="D1393" t="str">
            <v>Сплит-система инверторного типа Royal Thermo Barocco DC RTBI-09HN8/black комплект</v>
          </cell>
          <cell r="E1393" t="str">
            <v>4660294203394</v>
          </cell>
          <cell r="F1393" t="str">
            <v>RTBI-09HN8/black</v>
          </cell>
          <cell r="G1393">
            <v>52900</v>
          </cell>
          <cell r="H1393">
            <v>33327</v>
          </cell>
          <cell r="I1393">
            <v>190</v>
          </cell>
          <cell r="J1393">
            <v>190</v>
          </cell>
        </row>
        <row r="1394">
          <cell r="A1394" t="str">
            <v>НС-1598304</v>
          </cell>
          <cell r="B1394" t="str">
            <v>Инверторные сплит-системы настенного типа</v>
          </cell>
          <cell r="C1394" t="str">
            <v>Royal Thermo</v>
          </cell>
          <cell r="D1394" t="str">
            <v>Сплит-система инверторного типа Royal Thermo Barocco DC RTBI-09HN8/white комплект</v>
          </cell>
          <cell r="E1394" t="str">
            <v>4660294203417</v>
          </cell>
          <cell r="F1394" t="str">
            <v>RTBI-09HN8/white</v>
          </cell>
          <cell r="G1394">
            <v>50900</v>
          </cell>
          <cell r="H1394">
            <v>32067</v>
          </cell>
          <cell r="I1394">
            <v>301</v>
          </cell>
          <cell r="J1394">
            <v>301</v>
          </cell>
        </row>
        <row r="1395">
          <cell r="A1395" t="str">
            <v>НС-1598305</v>
          </cell>
          <cell r="B1395" t="str">
            <v>Инверторные сплит-системы настенного типа</v>
          </cell>
          <cell r="C1395" t="str">
            <v>Royal Thermo</v>
          </cell>
          <cell r="D1395" t="str">
            <v>Сплит-система инверторного типа Royal Thermo Barocco DC RTBI-12HN8/black комплект</v>
          </cell>
          <cell r="E1395" t="str">
            <v>4660294203592</v>
          </cell>
          <cell r="F1395" t="str">
            <v>RTBI-12HN8/black</v>
          </cell>
          <cell r="G1395">
            <v>58590</v>
          </cell>
          <cell r="H1395">
            <v>36911.699999999997</v>
          </cell>
          <cell r="I1395">
            <v>95</v>
          </cell>
          <cell r="J1395">
            <v>95</v>
          </cell>
        </row>
        <row r="1396">
          <cell r="A1396" t="str">
            <v>НС-1598306</v>
          </cell>
          <cell r="B1396" t="str">
            <v>Инверторные сплит-системы настенного типа</v>
          </cell>
          <cell r="C1396" t="str">
            <v>Royal Thermo</v>
          </cell>
          <cell r="D1396" t="str">
            <v>Сплит-система инверторного типа Royal Thermo Barocco DC RTBI-12HN8/white комплект</v>
          </cell>
          <cell r="E1396" t="str">
            <v>4660294203707</v>
          </cell>
          <cell r="F1396" t="str">
            <v>RTBI-12HN8/white</v>
          </cell>
          <cell r="G1396">
            <v>55200</v>
          </cell>
          <cell r="H1396">
            <v>34776</v>
          </cell>
          <cell r="I1396">
            <v>257</v>
          </cell>
          <cell r="J1396">
            <v>257</v>
          </cell>
        </row>
        <row r="1397">
          <cell r="A1397" t="str">
            <v>НС-1689636</v>
          </cell>
          <cell r="B1397" t="str">
            <v>Инверторные сплит-системы настенного типа</v>
          </cell>
          <cell r="C1397" t="str">
            <v>Royal Thermo</v>
          </cell>
          <cell r="D1397" t="str">
            <v>Сплит-система инверторного типа Royal Thermo Barocco DC RTBI-18HN8_V2/black комплект</v>
          </cell>
          <cell r="E1397" t="str">
            <v>4660294816426</v>
          </cell>
          <cell r="F1397" t="str">
            <v>RTBI-18HN8_V2/black</v>
          </cell>
          <cell r="G1397">
            <v>92500</v>
          </cell>
          <cell r="H1397">
            <v>58275</v>
          </cell>
          <cell r="I1397">
            <v>39</v>
          </cell>
          <cell r="J1397">
            <v>39</v>
          </cell>
        </row>
        <row r="1398">
          <cell r="A1398" t="str">
            <v>НС-1689541</v>
          </cell>
          <cell r="B1398" t="str">
            <v>Инверторные сплит-системы настенного типа</v>
          </cell>
          <cell r="C1398" t="str">
            <v>Royal Thermo</v>
          </cell>
          <cell r="D1398" t="str">
            <v>Сплит-система инверторного типа Royal Thermo Barocco DC RTBI-18HN8_V2/white комплект</v>
          </cell>
          <cell r="E1398" t="str">
            <v>4660294816471</v>
          </cell>
          <cell r="F1398" t="str">
            <v>RTBI-18HN8_V2/white</v>
          </cell>
          <cell r="G1398">
            <v>88800</v>
          </cell>
          <cell r="H1398">
            <v>55944</v>
          </cell>
          <cell r="I1398">
            <v>38</v>
          </cell>
          <cell r="J1398">
            <v>38</v>
          </cell>
        </row>
        <row r="1399">
          <cell r="A1399" t="str">
            <v>НС-1689637</v>
          </cell>
          <cell r="B1399" t="str">
            <v>Инверторные сплит-системы настенного типа</v>
          </cell>
          <cell r="C1399" t="str">
            <v>Royal Thermo</v>
          </cell>
          <cell r="D1399" t="str">
            <v>Сплит-система инверторного типа Royal Thermo Barocco DC RTBI-24HN8_V2/black комплект</v>
          </cell>
          <cell r="E1399" t="str">
            <v>4660294816433</v>
          </cell>
          <cell r="F1399" t="str">
            <v>RTBI-24HN8_V2/black</v>
          </cell>
          <cell r="G1399">
            <v>111890</v>
          </cell>
          <cell r="H1399">
            <v>70490.7</v>
          </cell>
          <cell r="I1399" t="str">
            <v/>
          </cell>
          <cell r="J1399">
            <v>0</v>
          </cell>
        </row>
        <row r="1400">
          <cell r="A1400" t="str">
            <v>НС-1689545</v>
          </cell>
          <cell r="B1400" t="str">
            <v>Инверторные сплит-системы настенного типа</v>
          </cell>
          <cell r="C1400" t="str">
            <v>Royal Thermo</v>
          </cell>
          <cell r="D1400" t="str">
            <v>Сплит-система инверторного типа Royal Thermo Barocco DC RTBI-24HN8_V2/white комплект</v>
          </cell>
          <cell r="E1400" t="str">
            <v>4660294816488</v>
          </cell>
          <cell r="F1400" t="str">
            <v>RTBI-24HN8_V2/white</v>
          </cell>
          <cell r="G1400">
            <v>108400</v>
          </cell>
          <cell r="H1400">
            <v>68292</v>
          </cell>
          <cell r="I1400">
            <v>12</v>
          </cell>
          <cell r="J1400">
            <v>12</v>
          </cell>
        </row>
        <row r="1401">
          <cell r="A1401" t="str">
            <v>НС-1701508</v>
          </cell>
          <cell r="B1401" t="str">
            <v>Инверторные сплит-системы настенного типа</v>
          </cell>
          <cell r="C1401" t="str">
            <v>Royal Thermo</v>
          </cell>
          <cell r="D1401" t="str">
            <v>Сплит-система инверторного типа Royal Thermo Diamond DC RTDI-07HN8/Wi-Fi комплект</v>
          </cell>
          <cell r="E1401" t="str">
            <v>4660294869484</v>
          </cell>
          <cell r="F1401" t="str">
            <v>RTDI-07HN8/Wi-Fi</v>
          </cell>
          <cell r="G1401">
            <v>31400</v>
          </cell>
          <cell r="H1401">
            <v>19782</v>
          </cell>
          <cell r="I1401">
            <v>2204</v>
          </cell>
          <cell r="J1401">
            <v>2204</v>
          </cell>
        </row>
        <row r="1402">
          <cell r="A1402" t="str">
            <v>НС-1701509</v>
          </cell>
          <cell r="B1402" t="str">
            <v>Инверторные сплит-системы настенного типа</v>
          </cell>
          <cell r="C1402" t="str">
            <v>Royal Thermo</v>
          </cell>
          <cell r="D1402" t="str">
            <v>Сплит-система инверторного типа Royal Thermo Diamond DC RTDI-09HN8/Wi-Fi комплект</v>
          </cell>
          <cell r="E1402" t="str">
            <v>4660294869491</v>
          </cell>
          <cell r="F1402" t="str">
            <v>RTDI-09HN8/Wi-Fi</v>
          </cell>
          <cell r="G1402">
            <v>35450</v>
          </cell>
          <cell r="H1402">
            <v>22333.5</v>
          </cell>
          <cell r="I1402">
            <v>3188</v>
          </cell>
          <cell r="J1402">
            <v>3188</v>
          </cell>
        </row>
        <row r="1403">
          <cell r="A1403" t="str">
            <v>НС-1701510</v>
          </cell>
          <cell r="B1403" t="str">
            <v>Инверторные сплит-системы настенного типа</v>
          </cell>
          <cell r="C1403" t="str">
            <v>Royal Thermo</v>
          </cell>
          <cell r="D1403" t="str">
            <v>Сплит-система инверторного типа Royal Thermo Diamond DC RTDI-12HN8/Wi-Fi комплект</v>
          </cell>
          <cell r="E1403" t="str">
            <v>4660294869538</v>
          </cell>
          <cell r="F1403" t="str">
            <v>RTDI-12HN8/Wi-Fi</v>
          </cell>
          <cell r="G1403">
            <v>42650</v>
          </cell>
          <cell r="H1403">
            <v>26869.5</v>
          </cell>
          <cell r="I1403">
            <v>1621</v>
          </cell>
          <cell r="J1403">
            <v>1621</v>
          </cell>
        </row>
        <row r="1404">
          <cell r="A1404" t="str">
            <v>НС-1701511</v>
          </cell>
          <cell r="B1404" t="str">
            <v>Инверторные сплит-системы настенного типа</v>
          </cell>
          <cell r="C1404" t="str">
            <v>Royal Thermo</v>
          </cell>
          <cell r="D1404" t="str">
            <v>Сплит-система инверторного типа Royal Thermo Diamond DC RTDI-18HN8/Wi-Fi комплект</v>
          </cell>
          <cell r="E1404" t="str">
            <v>4660294869514</v>
          </cell>
          <cell r="F1404" t="str">
            <v>RTDI-18HN8/Wi-Fi</v>
          </cell>
          <cell r="G1404">
            <v>77650</v>
          </cell>
          <cell r="H1404">
            <v>48919.5</v>
          </cell>
          <cell r="I1404">
            <v>44</v>
          </cell>
          <cell r="J1404">
            <v>44</v>
          </cell>
        </row>
        <row r="1405">
          <cell r="A1405" t="str">
            <v>НС-1701512</v>
          </cell>
          <cell r="B1405" t="str">
            <v>Инверторные сплит-системы настенного типа</v>
          </cell>
          <cell r="C1405" t="str">
            <v>Royal Thermo</v>
          </cell>
          <cell r="D1405" t="str">
            <v>Сплит-система инверторного типа Royal Thermo Diamond DC RTDI-24HN8/Wi-Fi комплект</v>
          </cell>
          <cell r="E1405" t="str">
            <v>4660294869552</v>
          </cell>
          <cell r="F1405" t="str">
            <v>RTDI-24HN8/Wi-Fi</v>
          </cell>
          <cell r="G1405">
            <v>97450</v>
          </cell>
          <cell r="H1405">
            <v>61393.5</v>
          </cell>
          <cell r="I1405">
            <v>51</v>
          </cell>
          <cell r="J1405">
            <v>51</v>
          </cell>
        </row>
        <row r="1406">
          <cell r="A1406" t="str">
            <v>НС-1598314</v>
          </cell>
          <cell r="B1406" t="str">
            <v>Инверторные сплит-системы настенного типа</v>
          </cell>
          <cell r="C1406" t="str">
            <v>Royal Thermo</v>
          </cell>
          <cell r="D1406" t="str">
            <v>Сплит-система инверторного типа Royal Thermo Perfecto DC RTPI-07HN8 комплект</v>
          </cell>
          <cell r="E1406" t="str">
            <v>4660294203646</v>
          </cell>
          <cell r="F1406" t="str">
            <v>RTPI-07HN8</v>
          </cell>
          <cell r="G1406">
            <v>45050</v>
          </cell>
          <cell r="H1406">
            <v>29282.5</v>
          </cell>
          <cell r="I1406">
            <v>281</v>
          </cell>
          <cell r="J1406">
            <v>281</v>
          </cell>
        </row>
        <row r="1407">
          <cell r="A1407" t="str">
            <v>НС-1598315</v>
          </cell>
          <cell r="B1407" t="str">
            <v>Инверторные сплит-системы настенного типа</v>
          </cell>
          <cell r="C1407" t="str">
            <v>Royal Thermo</v>
          </cell>
          <cell r="D1407" t="str">
            <v>Сплит-система инверторного типа Royal Thermo Perfecto DC RTPI-09HN8 комплект</v>
          </cell>
          <cell r="E1407" t="str">
            <v>4660294203653</v>
          </cell>
          <cell r="F1407" t="str">
            <v>RTPI-09HN8</v>
          </cell>
          <cell r="G1407">
            <v>48350</v>
          </cell>
          <cell r="H1407">
            <v>31427.5</v>
          </cell>
          <cell r="I1407">
            <v>310</v>
          </cell>
          <cell r="J1407">
            <v>310</v>
          </cell>
        </row>
        <row r="1408">
          <cell r="A1408" t="str">
            <v>НС-1598316</v>
          </cell>
          <cell r="B1408" t="str">
            <v>Инверторные сплит-системы настенного типа</v>
          </cell>
          <cell r="C1408" t="str">
            <v>Royal Thermo</v>
          </cell>
          <cell r="D1408" t="str">
            <v>Сплит-система инверторного типа Royal Thermo Perfecto DC RTPI-12HN8 комплект</v>
          </cell>
          <cell r="E1408" t="str">
            <v>4660294203639</v>
          </cell>
          <cell r="F1408" t="str">
            <v>RTPI-12HN8</v>
          </cell>
          <cell r="G1408">
            <v>53500</v>
          </cell>
          <cell r="H1408">
            <v>34775</v>
          </cell>
          <cell r="I1408">
            <v>28</v>
          </cell>
          <cell r="J1408">
            <v>28</v>
          </cell>
        </row>
        <row r="1409">
          <cell r="A1409" t="str">
            <v>НС-1598317</v>
          </cell>
          <cell r="B1409" t="str">
            <v>Инверторные сплит-системы настенного типа</v>
          </cell>
          <cell r="C1409" t="str">
            <v>Royal Thermo</v>
          </cell>
          <cell r="D1409" t="str">
            <v>Сплит-система инверторного типа Royal Thermo Perfecto DC RTPI-18HN8 комплект</v>
          </cell>
          <cell r="E1409" t="str">
            <v>4660294203622</v>
          </cell>
          <cell r="F1409" t="str">
            <v>RTPI-18HN8</v>
          </cell>
          <cell r="G1409">
            <v>86550</v>
          </cell>
          <cell r="H1409">
            <v>56257.5</v>
          </cell>
          <cell r="I1409" t="str">
            <v/>
          </cell>
          <cell r="J1409">
            <v>0</v>
          </cell>
        </row>
        <row r="1410">
          <cell r="A1410" t="str">
            <v>НС-1598318</v>
          </cell>
          <cell r="B1410" t="str">
            <v>Инверторные сплит-системы настенного типа</v>
          </cell>
          <cell r="C1410" t="str">
            <v>Royal Thermo</v>
          </cell>
          <cell r="D1410" t="str">
            <v>Сплит-система инверторного типа Royal Thermo Perfecto DC RTPI-24HN8 комплект</v>
          </cell>
          <cell r="E1410" t="str">
            <v>4660294203752</v>
          </cell>
          <cell r="F1410" t="str">
            <v>RTPI-24HN8</v>
          </cell>
          <cell r="G1410">
            <v>109800</v>
          </cell>
          <cell r="H1410">
            <v>71370</v>
          </cell>
          <cell r="I1410" t="str">
            <v/>
          </cell>
          <cell r="J1410">
            <v>0</v>
          </cell>
        </row>
        <row r="1411">
          <cell r="A1411" t="str">
            <v>НС-1598319</v>
          </cell>
          <cell r="B1411" t="str">
            <v>Инверторные сплит-системы настенного типа</v>
          </cell>
          <cell r="C1411" t="str">
            <v>Royal Thermo</v>
          </cell>
          <cell r="D1411" t="str">
            <v>Сплит-система инверторного типа Royal Thermo Siena DC RTSI-07HN8 комплект</v>
          </cell>
          <cell r="E1411" t="str">
            <v>4660294204476</v>
          </cell>
          <cell r="F1411" t="str">
            <v>RTSI-07HN8</v>
          </cell>
          <cell r="G1411">
            <v>35900</v>
          </cell>
          <cell r="H1411">
            <v>23335</v>
          </cell>
          <cell r="I1411">
            <v>481</v>
          </cell>
          <cell r="J1411">
            <v>481</v>
          </cell>
        </row>
        <row r="1412">
          <cell r="A1412" t="str">
            <v>НС-1598320</v>
          </cell>
          <cell r="B1412" t="str">
            <v>Инверторные сплит-системы настенного типа</v>
          </cell>
          <cell r="C1412" t="str">
            <v>Royal Thermo</v>
          </cell>
          <cell r="D1412" t="str">
            <v>Сплит-система инверторного типа Royal Thermo Siena DC RTSI-09HN8 комплект</v>
          </cell>
          <cell r="E1412" t="str">
            <v>4660294203769</v>
          </cell>
          <cell r="F1412" t="str">
            <v>RTSI-09HN8</v>
          </cell>
          <cell r="G1412">
            <v>39600</v>
          </cell>
          <cell r="H1412">
            <v>25740</v>
          </cell>
          <cell r="I1412">
            <v>609</v>
          </cell>
          <cell r="J1412">
            <v>609</v>
          </cell>
        </row>
        <row r="1413">
          <cell r="A1413" t="str">
            <v>НС-1598321</v>
          </cell>
          <cell r="B1413" t="str">
            <v>Инверторные сплит-системы настенного типа</v>
          </cell>
          <cell r="C1413" t="str">
            <v>Royal Thermo</v>
          </cell>
          <cell r="D1413" t="str">
            <v>Сплит-система инверторного типа Royal Thermo Siena DC RTSI-12HN8 комплект</v>
          </cell>
          <cell r="E1413" t="str">
            <v>4660294203660</v>
          </cell>
          <cell r="F1413" t="str">
            <v>RTSI-12HN8</v>
          </cell>
          <cell r="G1413">
            <v>45700</v>
          </cell>
          <cell r="H1413">
            <v>29705</v>
          </cell>
          <cell r="I1413">
            <v>164</v>
          </cell>
          <cell r="J1413">
            <v>164</v>
          </cell>
        </row>
        <row r="1414">
          <cell r="A1414" t="str">
            <v>НС-1598322</v>
          </cell>
          <cell r="B1414" t="str">
            <v>Инверторные сплит-системы настенного типа</v>
          </cell>
          <cell r="C1414" t="str">
            <v>Royal Thermo</v>
          </cell>
          <cell r="D1414" t="str">
            <v>Сплит-система инверторного типа Royal Thermo Siena DC RTSI-18HN8 комплект</v>
          </cell>
          <cell r="E1414" t="str">
            <v>4660294203714</v>
          </cell>
          <cell r="F1414" t="str">
            <v>RTSI-18HN8</v>
          </cell>
          <cell r="G1414">
            <v>84150</v>
          </cell>
          <cell r="H1414">
            <v>54697.5</v>
          </cell>
          <cell r="I1414">
            <v>1</v>
          </cell>
          <cell r="J1414">
            <v>1</v>
          </cell>
        </row>
        <row r="1415">
          <cell r="A1415" t="str">
            <v>НС-1598323</v>
          </cell>
          <cell r="B1415" t="str">
            <v>Инверторные сплит-системы настенного типа</v>
          </cell>
          <cell r="C1415" t="str">
            <v>Royal Thermo</v>
          </cell>
          <cell r="D1415" t="str">
            <v>Сплит-система инверторного типа Royal Thermo Siena DC RTSI-24HN8 комплект</v>
          </cell>
          <cell r="E1415" t="str">
            <v>4660294203615</v>
          </cell>
          <cell r="F1415" t="str">
            <v>RTSI-24HN8</v>
          </cell>
          <cell r="G1415">
            <v>102600</v>
          </cell>
          <cell r="H1415">
            <v>66690</v>
          </cell>
          <cell r="I1415">
            <v>2</v>
          </cell>
          <cell r="J1415">
            <v>2</v>
          </cell>
        </row>
        <row r="1416">
          <cell r="A1416" t="str">
            <v>НС-1597577</v>
          </cell>
          <cell r="B1416" t="str">
            <v>Инверторные сплит-системы настенного типа</v>
          </cell>
          <cell r="C1416" t="str">
            <v>SHUFT</v>
          </cell>
          <cell r="D1416" t="str">
            <v>Сплит-система инверторного типа SHUFT Asgard DC Black SFTHAI-07HN8/BL комплект</v>
          </cell>
          <cell r="E1416" t="str">
            <v>4660294197570</v>
          </cell>
          <cell r="F1416" t="str">
            <v>SFTHAI-07HN8/BL</v>
          </cell>
          <cell r="G1416">
            <v>37888</v>
          </cell>
          <cell r="H1416">
            <v>25384.959999999999</v>
          </cell>
          <cell r="I1416">
            <v>32</v>
          </cell>
          <cell r="J1416">
            <v>32</v>
          </cell>
        </row>
        <row r="1417">
          <cell r="A1417" t="str">
            <v>НС-1597578</v>
          </cell>
          <cell r="B1417" t="str">
            <v>Инверторные сплит-системы настенного типа</v>
          </cell>
          <cell r="C1417" t="str">
            <v>SHUFT</v>
          </cell>
          <cell r="D1417" t="str">
            <v>Сплит-система инверторного типа SHUFT Asgard DC Black SFTHAI-09HN8/BL комплект</v>
          </cell>
          <cell r="E1417" t="str">
            <v>4660294197693</v>
          </cell>
          <cell r="F1417" t="str">
            <v>SFTHAI-09HN8/BL</v>
          </cell>
          <cell r="G1417">
            <v>38888</v>
          </cell>
          <cell r="H1417">
            <v>26054.959999999999</v>
          </cell>
          <cell r="I1417">
            <v>189</v>
          </cell>
          <cell r="J1417">
            <v>189</v>
          </cell>
        </row>
        <row r="1418">
          <cell r="A1418" t="str">
            <v>НС-1597579</v>
          </cell>
          <cell r="B1418" t="str">
            <v>Инверторные сплит-системы настенного типа</v>
          </cell>
          <cell r="C1418" t="str">
            <v>SHUFT</v>
          </cell>
          <cell r="D1418" t="str">
            <v>Сплит-система инверторного типа SHUFT Asgard DC Black SFTHAI-12HN8/BL комплект</v>
          </cell>
          <cell r="E1418" t="str">
            <v>4660294197518</v>
          </cell>
          <cell r="F1418" t="str">
            <v>SFTHAI-12HN8/BL</v>
          </cell>
          <cell r="G1418">
            <v>46888</v>
          </cell>
          <cell r="H1418">
            <v>31414.959999999999</v>
          </cell>
          <cell r="I1418">
            <v>1</v>
          </cell>
          <cell r="J1418">
            <v>1</v>
          </cell>
        </row>
        <row r="1419">
          <cell r="A1419" t="str">
            <v>НС-1598412</v>
          </cell>
          <cell r="B1419" t="str">
            <v>Инверторные сплит-системы настенного типа</v>
          </cell>
          <cell r="C1419" t="str">
            <v>SHUFT</v>
          </cell>
          <cell r="D1419" t="str">
            <v>Сплит-система инверторного типа SHUFT Berg DC SFTOI-07HN1_24Y комплект</v>
          </cell>
          <cell r="E1419" t="str">
            <v>4660294204155</v>
          </cell>
          <cell r="F1419" t="str">
            <v>SFTOI-07HN1_24Y</v>
          </cell>
          <cell r="G1419">
            <v>27988</v>
          </cell>
          <cell r="H1419">
            <v>19591.599999999999</v>
          </cell>
          <cell r="I1419">
            <v>1</v>
          </cell>
          <cell r="J1419">
            <v>1</v>
          </cell>
        </row>
        <row r="1420">
          <cell r="A1420" t="str">
            <v>НС-1761116</v>
          </cell>
          <cell r="B1420" t="str">
            <v>Инверторные сплит-системы настенного типа</v>
          </cell>
          <cell r="C1420" t="str">
            <v>SHUFT</v>
          </cell>
          <cell r="D1420" t="str">
            <v>Сплит-система инверторного типа SHUFT Berg DC SFTOI-07HN1_V3 комплект</v>
          </cell>
          <cell r="E1420" t="str">
            <v>4670430156514</v>
          </cell>
          <cell r="F1420" t="str">
            <v>SFTOI-07HN1_V3</v>
          </cell>
          <cell r="G1420">
            <v>27988</v>
          </cell>
          <cell r="H1420">
            <v>19591.599999999999</v>
          </cell>
          <cell r="I1420">
            <v>42</v>
          </cell>
          <cell r="J1420">
            <v>42</v>
          </cell>
        </row>
        <row r="1421">
          <cell r="A1421" t="str">
            <v>НС-1598413</v>
          </cell>
          <cell r="B1421" t="str">
            <v>Инверторные сплит-системы настенного типа</v>
          </cell>
          <cell r="C1421" t="str">
            <v>SHUFT</v>
          </cell>
          <cell r="D1421" t="str">
            <v>Сплит-система инверторного типа SHUFT Berg DC SFTOI-09HN1_24Y комплект</v>
          </cell>
          <cell r="E1421" t="str">
            <v>4660294204100</v>
          </cell>
          <cell r="F1421" t="str">
            <v>SFTOI-09HN1_24Y</v>
          </cell>
          <cell r="G1421">
            <v>30488</v>
          </cell>
          <cell r="H1421">
            <v>21341.599999999999</v>
          </cell>
          <cell r="I1421">
            <v>66</v>
          </cell>
          <cell r="J1421">
            <v>66</v>
          </cell>
        </row>
        <row r="1422">
          <cell r="A1422" t="str">
            <v>НС-1761118</v>
          </cell>
          <cell r="B1422" t="str">
            <v>Инверторные сплит-системы настенного типа</v>
          </cell>
          <cell r="C1422" t="str">
            <v>SHUFT</v>
          </cell>
          <cell r="D1422" t="str">
            <v>Сплит-система инверторного типа SHUFT Berg DC SFTOI-09HN1_V3 комплект</v>
          </cell>
          <cell r="E1422" t="str">
            <v>4670430156552</v>
          </cell>
          <cell r="F1422" t="str">
            <v>SFTOI-09HN1_V3</v>
          </cell>
          <cell r="G1422">
            <v>30488</v>
          </cell>
          <cell r="H1422">
            <v>21341.599999999999</v>
          </cell>
          <cell r="I1422">
            <v>105</v>
          </cell>
          <cell r="J1422">
            <v>105</v>
          </cell>
        </row>
        <row r="1423">
          <cell r="A1423" t="str">
            <v>НС-1598414</v>
          </cell>
          <cell r="B1423" t="str">
            <v>Инверторные сплит-системы настенного типа</v>
          </cell>
          <cell r="C1423" t="str">
            <v>SHUFT</v>
          </cell>
          <cell r="D1423" t="str">
            <v>Сплит-система инверторного типа SHUFT Berg DC SFTOI-12HN1_24Y комплект</v>
          </cell>
          <cell r="E1423" t="str">
            <v>4660294204223</v>
          </cell>
          <cell r="F1423" t="str">
            <v>SFTOI-12HN1_24Y</v>
          </cell>
          <cell r="G1423">
            <v>35488</v>
          </cell>
          <cell r="H1423">
            <v>24841.599999999999</v>
          </cell>
          <cell r="I1423" t="str">
            <v/>
          </cell>
          <cell r="J1423">
            <v>0</v>
          </cell>
        </row>
        <row r="1424">
          <cell r="A1424" t="str">
            <v>НС-1761121</v>
          </cell>
          <cell r="B1424" t="str">
            <v>Инверторные сплит-системы настенного типа</v>
          </cell>
          <cell r="C1424" t="str">
            <v>SHUFT</v>
          </cell>
          <cell r="D1424" t="str">
            <v>Сплит-система инверторного типа SHUFT Berg DC SFTOI-12HN1_V3 комплект</v>
          </cell>
          <cell r="E1424" t="str">
            <v>4670430156545</v>
          </cell>
          <cell r="F1424" t="str">
            <v>SFTOI-12HN1_V3</v>
          </cell>
          <cell r="G1424">
            <v>35488</v>
          </cell>
          <cell r="H1424">
            <v>24841.599999999999</v>
          </cell>
          <cell r="I1424">
            <v>181</v>
          </cell>
          <cell r="J1424">
            <v>181</v>
          </cell>
        </row>
        <row r="1425">
          <cell r="A1425" t="str">
            <v>НС-1598415</v>
          </cell>
          <cell r="B1425" t="str">
            <v>Инверторные сплит-системы настенного типа</v>
          </cell>
          <cell r="C1425" t="str">
            <v>SHUFT</v>
          </cell>
          <cell r="D1425" t="str">
            <v>Сплит-система инверторного типа SHUFT Berg DC SFTOI-18HN1_24Y комплект</v>
          </cell>
          <cell r="E1425" t="str">
            <v>4660294204421</v>
          </cell>
          <cell r="F1425" t="str">
            <v>SFTOI-18HN1_24Y</v>
          </cell>
          <cell r="G1425">
            <v>61988</v>
          </cell>
          <cell r="H1425">
            <v>43391.6</v>
          </cell>
          <cell r="I1425">
            <v>16</v>
          </cell>
          <cell r="J1425">
            <v>16</v>
          </cell>
        </row>
        <row r="1426">
          <cell r="A1426" t="str">
            <v>НС-1761123</v>
          </cell>
          <cell r="B1426" t="str">
            <v>Инверторные сплит-системы настенного типа</v>
          </cell>
          <cell r="C1426" t="str">
            <v>SHUFT</v>
          </cell>
          <cell r="D1426" t="str">
            <v>Сплит-система инверторного типа SHUFT Berg DC SFTOI-18HN1_V3 комплект</v>
          </cell>
          <cell r="E1426" t="str">
            <v>4670430156484</v>
          </cell>
          <cell r="F1426" t="str">
            <v>SFTOI-18HN1_V3</v>
          </cell>
          <cell r="G1426">
            <v>61988</v>
          </cell>
          <cell r="H1426">
            <v>43391.6</v>
          </cell>
          <cell r="I1426">
            <v>12</v>
          </cell>
          <cell r="J1426">
            <v>12</v>
          </cell>
        </row>
        <row r="1427">
          <cell r="A1427" t="str">
            <v>НС-1598416</v>
          </cell>
          <cell r="B1427" t="str">
            <v>Инверторные сплит-системы настенного типа</v>
          </cell>
          <cell r="C1427" t="str">
            <v>SHUFT</v>
          </cell>
          <cell r="D1427" t="str">
            <v>Сплит-система инверторного типа SHUFT Berg DC SFTOI-24HN1_24Y комплект</v>
          </cell>
          <cell r="E1427" t="str">
            <v>4660294204308</v>
          </cell>
          <cell r="F1427" t="str">
            <v>SFTOI-24HN1_24Y</v>
          </cell>
          <cell r="G1427">
            <v>74988</v>
          </cell>
          <cell r="H1427">
            <v>52491.6</v>
          </cell>
          <cell r="I1427">
            <v>1</v>
          </cell>
          <cell r="J1427">
            <v>1</v>
          </cell>
        </row>
        <row r="1428">
          <cell r="A1428" t="str">
            <v>НС-1761124</v>
          </cell>
          <cell r="B1428" t="str">
            <v>Инверторные сплит-системы настенного типа</v>
          </cell>
          <cell r="C1428" t="str">
            <v>SHUFT</v>
          </cell>
          <cell r="D1428" t="str">
            <v>Сплит-система инверторного типа SHUFT Berg DC SFTOI-24HN1_V3 комплект</v>
          </cell>
          <cell r="E1428" t="str">
            <v>4670430156453</v>
          </cell>
          <cell r="F1428" t="str">
            <v>SFTOI-24HN1_V3</v>
          </cell>
          <cell r="G1428">
            <v>74988</v>
          </cell>
          <cell r="H1428">
            <v>52491.6</v>
          </cell>
          <cell r="I1428" t="str">
            <v/>
          </cell>
          <cell r="J1428">
            <v>0</v>
          </cell>
        </row>
        <row r="1429">
          <cell r="A1429" t="str">
            <v>НС-1597580</v>
          </cell>
          <cell r="B1429" t="str">
            <v>Инверторные сплит-системы настенного типа</v>
          </cell>
          <cell r="C1429" t="str">
            <v>SHUFT</v>
          </cell>
          <cell r="D1429" t="str">
            <v>Сплит-система инверторного типа SHUFT Soturai SFTHI-07HN8 комплект</v>
          </cell>
          <cell r="E1429" t="str">
            <v>4660294197655</v>
          </cell>
          <cell r="F1429" t="str">
            <v>SFTHI-07HN8</v>
          </cell>
          <cell r="G1429">
            <v>30888</v>
          </cell>
          <cell r="H1429">
            <v>21930.48</v>
          </cell>
          <cell r="I1429">
            <v>128</v>
          </cell>
          <cell r="J1429">
            <v>128</v>
          </cell>
        </row>
        <row r="1430">
          <cell r="A1430" t="str">
            <v>НС-1597581</v>
          </cell>
          <cell r="B1430" t="str">
            <v>Инверторные сплит-системы настенного типа</v>
          </cell>
          <cell r="C1430" t="str">
            <v>SHUFT</v>
          </cell>
          <cell r="D1430" t="str">
            <v>Сплит-система инверторного типа SHUFT Soturai SFTHI-09HN8 комплект</v>
          </cell>
          <cell r="E1430" t="str">
            <v>4660294197679</v>
          </cell>
          <cell r="F1430" t="str">
            <v>SFTHI-09HN8</v>
          </cell>
          <cell r="G1430">
            <v>32888</v>
          </cell>
          <cell r="H1430">
            <v>23350.48</v>
          </cell>
          <cell r="I1430">
            <v>41</v>
          </cell>
          <cell r="J1430">
            <v>41</v>
          </cell>
        </row>
        <row r="1431">
          <cell r="A1431" t="str">
            <v>НС-1597582</v>
          </cell>
          <cell r="B1431" t="str">
            <v>Инверторные сплит-системы настенного типа</v>
          </cell>
          <cell r="C1431" t="str">
            <v>SHUFT</v>
          </cell>
          <cell r="D1431" t="str">
            <v>Сплит-система инверторного типа SHUFT Soturai SFTHI-12HN8 комплект</v>
          </cell>
          <cell r="E1431" t="str">
            <v>4660294197891</v>
          </cell>
          <cell r="F1431" t="str">
            <v>SFTHI-12HN8</v>
          </cell>
          <cell r="G1431">
            <v>38888</v>
          </cell>
          <cell r="H1431">
            <v>27610.48</v>
          </cell>
          <cell r="I1431">
            <v>29</v>
          </cell>
          <cell r="J1431">
            <v>29</v>
          </cell>
        </row>
        <row r="1432">
          <cell r="A1432" t="str">
            <v>НС-1707691</v>
          </cell>
          <cell r="B1432" t="str">
            <v>Сплит-системы настенного типа</v>
          </cell>
          <cell r="C1432" t="str">
            <v>Ballu</v>
          </cell>
          <cell r="D1432" t="str">
            <v>Сплит-система Ballu Bravo BSQ-36HN8 комплект</v>
          </cell>
          <cell r="E1432" t="str">
            <v>4660294896251</v>
          </cell>
          <cell r="F1432" t="str">
            <v>BSQ-36HN8</v>
          </cell>
          <cell r="G1432">
            <v>129990</v>
          </cell>
          <cell r="H1432">
            <v>87093.3</v>
          </cell>
          <cell r="I1432">
            <v>168</v>
          </cell>
          <cell r="J1432">
            <v>168</v>
          </cell>
        </row>
        <row r="1433">
          <cell r="A1433" t="str">
            <v>НС-1407890</v>
          </cell>
          <cell r="B1433" t="str">
            <v>Сплит-системы настенного типа</v>
          </cell>
          <cell r="C1433" t="str">
            <v>Ballu</v>
          </cell>
          <cell r="D1433" t="str">
            <v>Сплит-система Ballu BSO-07HN8_22Y комплект</v>
          </cell>
          <cell r="E1433" t="str">
            <v>2250001953036, 4670430338804</v>
          </cell>
          <cell r="F1433" t="str">
            <v>BSO-07HN8_22Y</v>
          </cell>
          <cell r="G1433">
            <v>24950</v>
          </cell>
          <cell r="H1433">
            <v>16716.5</v>
          </cell>
          <cell r="I1433">
            <v>2449</v>
          </cell>
          <cell r="J1433">
            <v>2449</v>
          </cell>
        </row>
        <row r="1434">
          <cell r="A1434" t="str">
            <v>НС-1407891</v>
          </cell>
          <cell r="B1434" t="str">
            <v>Сплит-системы настенного типа</v>
          </cell>
          <cell r="C1434" t="str">
            <v>Ballu</v>
          </cell>
          <cell r="D1434" t="str">
            <v>Сплит-система Ballu BSO-09HN8_22Y комплект</v>
          </cell>
          <cell r="E1434" t="str">
            <v>2250001953043, 4670430338781</v>
          </cell>
          <cell r="F1434" t="str">
            <v>BSO-09HN8_22Y</v>
          </cell>
          <cell r="G1434">
            <v>26610</v>
          </cell>
          <cell r="H1434">
            <v>17828.7</v>
          </cell>
          <cell r="I1434">
            <v>5450</v>
          </cell>
          <cell r="J1434">
            <v>5450</v>
          </cell>
        </row>
        <row r="1435">
          <cell r="A1435" t="str">
            <v>НС-1407892</v>
          </cell>
          <cell r="B1435" t="str">
            <v>Сплит-системы настенного типа</v>
          </cell>
          <cell r="C1435" t="str">
            <v>Ballu</v>
          </cell>
          <cell r="D1435" t="str">
            <v>Сплит-система Ballu BSO-12HN8_22Y комплект</v>
          </cell>
          <cell r="E1435" t="str">
            <v>2250001953050, 4670430338798</v>
          </cell>
          <cell r="F1435" t="str">
            <v>BSO-12HN8_22Y</v>
          </cell>
          <cell r="G1435">
            <v>36590</v>
          </cell>
          <cell r="H1435">
            <v>24515.3</v>
          </cell>
          <cell r="I1435">
            <v>666</v>
          </cell>
          <cell r="J1435">
            <v>666</v>
          </cell>
        </row>
        <row r="1436">
          <cell r="A1436" t="str">
            <v>НС-1407894</v>
          </cell>
          <cell r="B1436" t="str">
            <v>Сплит-системы настенного типа</v>
          </cell>
          <cell r="C1436" t="str">
            <v>Ballu</v>
          </cell>
          <cell r="D1436" t="str">
            <v>Сплит-система Ballu BSO-18HN8_22Y комплект</v>
          </cell>
          <cell r="E1436" t="str">
            <v>2250001953067</v>
          </cell>
          <cell r="F1436" t="str">
            <v>BSO-18HN8_22Y</v>
          </cell>
          <cell r="G1436">
            <v>60240</v>
          </cell>
          <cell r="H1436">
            <v>40360.800000000003</v>
          </cell>
          <cell r="I1436">
            <v>1</v>
          </cell>
          <cell r="J1436">
            <v>1</v>
          </cell>
        </row>
        <row r="1437">
          <cell r="A1437" t="str">
            <v>НС-1716821</v>
          </cell>
          <cell r="B1437" t="str">
            <v>Сплит-системы настенного типа</v>
          </cell>
          <cell r="C1437" t="str">
            <v>Ballu</v>
          </cell>
          <cell r="D1437" t="str">
            <v>Сплит-система Ballu BSO-18HN8_22Y комплект с монтажным комплектом 5 м</v>
          </cell>
          <cell r="E1437" t="str">
            <v>2258668124967</v>
          </cell>
          <cell r="F1437" t="str">
            <v>BSO-18HN8_22Y с монт.комплект 5м</v>
          </cell>
          <cell r="G1437">
            <v>68504.56</v>
          </cell>
          <cell r="H1437">
            <v>68504.56</v>
          </cell>
          <cell r="I1437" t="str">
            <v/>
          </cell>
          <cell r="J1437">
            <v>0</v>
          </cell>
        </row>
        <row r="1438">
          <cell r="A1438" t="str">
            <v>НС-1716831</v>
          </cell>
          <cell r="B1438" t="str">
            <v>Сплит-системы настенного типа</v>
          </cell>
          <cell r="C1438" t="str">
            <v>Ballu</v>
          </cell>
          <cell r="D1438" t="str">
            <v>Сплит-система Ballu BSO-18HN8_22Y комплект с монтажным комплектом 5м</v>
          </cell>
          <cell r="E1438" t="str">
            <v>2258668125018</v>
          </cell>
          <cell r="F1438" t="str">
            <v>BSO-18HN8_22Y с монт.комплект 5 м</v>
          </cell>
          <cell r="G1438">
            <v>61476.74</v>
          </cell>
          <cell r="H1438">
            <v>61476.74</v>
          </cell>
          <cell r="I1438" t="str">
            <v/>
          </cell>
          <cell r="J1438">
            <v>0</v>
          </cell>
        </row>
        <row r="1439">
          <cell r="A1439" t="str">
            <v>НС-1407897</v>
          </cell>
          <cell r="B1439" t="str">
            <v>Сплит-системы настенного типа</v>
          </cell>
          <cell r="C1439" t="str">
            <v>Ballu</v>
          </cell>
          <cell r="D1439" t="str">
            <v>Сплит-система Ballu BSO-24HN8_22Y комплект</v>
          </cell>
          <cell r="E1439" t="str">
            <v>2250001953104</v>
          </cell>
          <cell r="F1439" t="str">
            <v>BSO-24HN8_22Y</v>
          </cell>
          <cell r="G1439">
            <v>75470</v>
          </cell>
          <cell r="H1439">
            <v>50564.9</v>
          </cell>
          <cell r="I1439" t="str">
            <v/>
          </cell>
          <cell r="J1439">
            <v>0</v>
          </cell>
        </row>
        <row r="1440">
          <cell r="A1440" t="str">
            <v>НС-1036017</v>
          </cell>
          <cell r="B1440" t="str">
            <v>Сплит-системы настенного типа</v>
          </cell>
          <cell r="C1440" t="str">
            <v>Ballu</v>
          </cell>
          <cell r="D1440" t="str">
            <v>Сплит-система Ballu BSQ-36HN1_14Y комплект</v>
          </cell>
          <cell r="E1440" t="str">
            <v>2250000031056, 4680551330731</v>
          </cell>
          <cell r="F1440" t="str">
            <v>BSQ-36HN1_14Y</v>
          </cell>
          <cell r="G1440">
            <v>129990</v>
          </cell>
          <cell r="H1440">
            <v>87093.3</v>
          </cell>
          <cell r="I1440">
            <v>330</v>
          </cell>
          <cell r="J1440">
            <v>330</v>
          </cell>
        </row>
        <row r="1441">
          <cell r="A1441" t="str">
            <v>НС-1608691</v>
          </cell>
          <cell r="B1441" t="str">
            <v>Сплит-системы настенного типа</v>
          </cell>
          <cell r="C1441" t="str">
            <v>Ballu</v>
          </cell>
          <cell r="D1441" t="str">
            <v>Сплит-система Ballu Olympio Legend BSW-07HN1_24Y комплект</v>
          </cell>
          <cell r="E1441" t="str">
            <v>4660294257861</v>
          </cell>
          <cell r="F1441" t="str">
            <v>BSW-07HN1_24Y</v>
          </cell>
          <cell r="G1441">
            <v>24950</v>
          </cell>
          <cell r="H1441">
            <v>16716.5</v>
          </cell>
          <cell r="I1441">
            <v>357</v>
          </cell>
          <cell r="J1441">
            <v>357</v>
          </cell>
        </row>
        <row r="1442">
          <cell r="A1442" t="str">
            <v>НС-1718003</v>
          </cell>
          <cell r="B1442" t="str">
            <v>Сплит-системы настенного типа</v>
          </cell>
          <cell r="C1442" t="str">
            <v>Ballu</v>
          </cell>
          <cell r="D1442" t="str">
            <v>Сплит-система Ballu Olympio Legend BSW-07HN1_24Y комплект + помпа 18л/ч</v>
          </cell>
          <cell r="E1442" t="str">
            <v>2258668126565</v>
          </cell>
          <cell r="F1442" t="str">
            <v>BSW-07HN1_24Y + помпа 18л/ч</v>
          </cell>
          <cell r="G1442">
            <v>34583</v>
          </cell>
          <cell r="H1442">
            <v>34583</v>
          </cell>
          <cell r="I1442">
            <v>357</v>
          </cell>
          <cell r="J1442">
            <v>357</v>
          </cell>
        </row>
        <row r="1443">
          <cell r="A1443" t="str">
            <v>НС-1608692</v>
          </cell>
          <cell r="B1443" t="str">
            <v>Сплит-системы настенного типа</v>
          </cell>
          <cell r="C1443" t="str">
            <v>Ballu</v>
          </cell>
          <cell r="D1443" t="str">
            <v>Сплит-система Ballu Olympio Legend BSW-09HN1_24Y комплект</v>
          </cell>
          <cell r="E1443" t="str">
            <v>4660294257908</v>
          </cell>
          <cell r="F1443" t="str">
            <v>BSW-09HN1_24Y</v>
          </cell>
          <cell r="G1443">
            <v>26610</v>
          </cell>
          <cell r="H1443">
            <v>17828.7</v>
          </cell>
          <cell r="I1443" t="str">
            <v/>
          </cell>
          <cell r="J1443">
            <v>0</v>
          </cell>
        </row>
        <row r="1444">
          <cell r="A1444" t="str">
            <v>НС-1738501</v>
          </cell>
          <cell r="B1444" t="str">
            <v>Сплит-системы настенного типа</v>
          </cell>
          <cell r="C1444" t="str">
            <v>Ballu</v>
          </cell>
          <cell r="D1444" t="str">
            <v>Сплит-система Ballu Olympio Legend BSW-09HN1_24Y комплект с зимним комплектом</v>
          </cell>
          <cell r="E1444" t="str">
            <v>2258668179400</v>
          </cell>
          <cell r="F1444" t="str">
            <v>BSW-09HN1_24Y с зимним компл.</v>
          </cell>
          <cell r="G1444">
            <v>33271.870000000003</v>
          </cell>
          <cell r="H1444">
            <v>33271.870000000003</v>
          </cell>
          <cell r="I1444" t="str">
            <v/>
          </cell>
          <cell r="J1444">
            <v>0</v>
          </cell>
        </row>
        <row r="1445">
          <cell r="A1445" t="str">
            <v>НС-1608693</v>
          </cell>
          <cell r="B1445" t="str">
            <v>Сплит-системы настенного типа</v>
          </cell>
          <cell r="C1445" t="str">
            <v>Ballu</v>
          </cell>
          <cell r="D1445" t="str">
            <v>Сплит-система Ballu Olympio Legend BSW-12HN1_24Y комплект</v>
          </cell>
          <cell r="E1445" t="str">
            <v>4660294258059</v>
          </cell>
          <cell r="F1445" t="str">
            <v>BSW-12HN1_24Y</v>
          </cell>
          <cell r="G1445">
            <v>36590</v>
          </cell>
          <cell r="H1445">
            <v>24515.3</v>
          </cell>
          <cell r="I1445">
            <v>154</v>
          </cell>
          <cell r="J1445">
            <v>154</v>
          </cell>
        </row>
        <row r="1446">
          <cell r="A1446" t="str">
            <v>НС-1738517</v>
          </cell>
          <cell r="B1446" t="str">
            <v>Сплит-системы настенного типа</v>
          </cell>
          <cell r="C1446" t="str">
            <v>Ballu</v>
          </cell>
          <cell r="D1446" t="str">
            <v>Сплит-система Ballu Olympio Legend BSW-12HN1_24Y комплект с зимним комплектом</v>
          </cell>
          <cell r="E1446" t="str">
            <v>2258668179417</v>
          </cell>
          <cell r="F1446" t="str">
            <v>BSW-12HN1_24Y с зимним компл.</v>
          </cell>
          <cell r="G1446">
            <v>43671.87</v>
          </cell>
          <cell r="H1446">
            <v>43671.87</v>
          </cell>
          <cell r="I1446">
            <v>41</v>
          </cell>
          <cell r="J1446">
            <v>41</v>
          </cell>
        </row>
        <row r="1447">
          <cell r="A1447" t="str">
            <v>НС-1608694</v>
          </cell>
          <cell r="B1447" t="str">
            <v>Сплит-системы настенного типа</v>
          </cell>
          <cell r="C1447" t="str">
            <v>Ballu</v>
          </cell>
          <cell r="D1447" t="str">
            <v>Сплит-система Ballu Olympio Legend BSW-18HN1_24Y комплект</v>
          </cell>
          <cell r="E1447" t="str">
            <v>4660294257854</v>
          </cell>
          <cell r="F1447" t="str">
            <v>BSW-18HN1_24Y</v>
          </cell>
          <cell r="G1447">
            <v>60240</v>
          </cell>
          <cell r="H1447">
            <v>40360.800000000003</v>
          </cell>
          <cell r="I1447">
            <v>191</v>
          </cell>
          <cell r="J1447">
            <v>191</v>
          </cell>
        </row>
        <row r="1448">
          <cell r="A1448" t="str">
            <v>НС-1728156</v>
          </cell>
          <cell r="B1448" t="str">
            <v>Сплит-системы настенного типа</v>
          </cell>
          <cell r="C1448" t="str">
            <v>Ballu</v>
          </cell>
          <cell r="D1448" t="str">
            <v>Сплит-система Ballu Olympio Legend BSW-18HN1_24Y комплект + насос дренажный (проточный, 18 л/ч)</v>
          </cell>
          <cell r="E1448" t="str">
            <v>2258668135727</v>
          </cell>
          <cell r="F1448" t="str">
            <v>BSW-18HN1_24Y + насос дренажный</v>
          </cell>
          <cell r="G1448">
            <v>74583</v>
          </cell>
          <cell r="H1448">
            <v>74583</v>
          </cell>
          <cell r="I1448">
            <v>191</v>
          </cell>
          <cell r="J1448">
            <v>191</v>
          </cell>
        </row>
        <row r="1449">
          <cell r="A1449" t="str">
            <v>НС-1738519</v>
          </cell>
          <cell r="B1449" t="str">
            <v>Сплит-системы настенного типа</v>
          </cell>
          <cell r="C1449" t="str">
            <v>Ballu</v>
          </cell>
          <cell r="D1449" t="str">
            <v>Сплит-система Ballu Olympio Legend BSW-18HN1_24Y комплект с зимним комплектом</v>
          </cell>
          <cell r="E1449" t="str">
            <v>2258668179424</v>
          </cell>
          <cell r="F1449" t="str">
            <v>BSW-18HN1_24Y с зимним компл.</v>
          </cell>
          <cell r="G1449">
            <v>71271.87</v>
          </cell>
          <cell r="H1449">
            <v>71271.87</v>
          </cell>
          <cell r="I1449">
            <v>41</v>
          </cell>
          <cell r="J1449">
            <v>41</v>
          </cell>
        </row>
        <row r="1450">
          <cell r="A1450" t="str">
            <v>НС-1608695</v>
          </cell>
          <cell r="B1450" t="str">
            <v>Сплит-системы настенного типа</v>
          </cell>
          <cell r="C1450" t="str">
            <v>Ballu</v>
          </cell>
          <cell r="D1450" t="str">
            <v>Сплит-система Ballu Olympio Legend BSW-24HN1_24Y комплект</v>
          </cell>
          <cell r="E1450" t="str">
            <v>4660294257823</v>
          </cell>
          <cell r="F1450" t="str">
            <v>BSW-24HN1_24Y</v>
          </cell>
          <cell r="G1450">
            <v>75470</v>
          </cell>
          <cell r="H1450">
            <v>50564.9</v>
          </cell>
          <cell r="I1450" t="str">
            <v/>
          </cell>
          <cell r="J1450">
            <v>0</v>
          </cell>
        </row>
        <row r="1451">
          <cell r="A1451" t="str">
            <v>НС-1738522</v>
          </cell>
          <cell r="B1451" t="str">
            <v>Сплит-системы настенного типа</v>
          </cell>
          <cell r="C1451" t="str">
            <v>Ballu</v>
          </cell>
          <cell r="D1451" t="str">
            <v>Сплит-система Ballu Olympio Legend BSW-24HN1_24Y комплект с зимним комплектом</v>
          </cell>
          <cell r="E1451" t="str">
            <v>2258668179448</v>
          </cell>
          <cell r="F1451" t="str">
            <v>BSW-24HN1_24Y с зимним компл.</v>
          </cell>
          <cell r="G1451">
            <v>89871.87</v>
          </cell>
          <cell r="H1451">
            <v>89871.87</v>
          </cell>
          <cell r="I1451" t="str">
            <v/>
          </cell>
          <cell r="J1451">
            <v>0</v>
          </cell>
        </row>
        <row r="1452">
          <cell r="A1452" t="str">
            <v>НС-1608696</v>
          </cell>
          <cell r="B1452" t="str">
            <v>Сплит-системы настенного типа</v>
          </cell>
          <cell r="C1452" t="str">
            <v>Ballu</v>
          </cell>
          <cell r="D1452" t="str">
            <v>Сплит-система Ballu Olympio Legend BSW-30HN1_24Y комплект</v>
          </cell>
          <cell r="E1452" t="str">
            <v>4660294258066</v>
          </cell>
          <cell r="F1452" t="str">
            <v>BSW-30HN1_24Y</v>
          </cell>
          <cell r="G1452">
            <v>84990</v>
          </cell>
          <cell r="H1452">
            <v>56943.3</v>
          </cell>
          <cell r="I1452">
            <v>63</v>
          </cell>
          <cell r="J1452">
            <v>63</v>
          </cell>
        </row>
        <row r="1453">
          <cell r="A1453" t="str">
            <v>НС-1763723</v>
          </cell>
          <cell r="B1453" t="str">
            <v>Сплит-системы настенного типа</v>
          </cell>
          <cell r="C1453" t="str">
            <v>Ballu</v>
          </cell>
          <cell r="D1453" t="str">
            <v>Сплит-система Ballu Olympio Pro BSO-07HN8_V2 комплект</v>
          </cell>
          <cell r="E1453" t="str">
            <v>4670430169521</v>
          </cell>
          <cell r="F1453" t="str">
            <v>BSO-07HN8_V2</v>
          </cell>
          <cell r="G1453">
            <v>24950</v>
          </cell>
          <cell r="H1453">
            <v>16467</v>
          </cell>
          <cell r="I1453" t="str">
            <v/>
          </cell>
          <cell r="J1453">
            <v>0</v>
          </cell>
        </row>
        <row r="1454">
          <cell r="A1454" t="str">
            <v>НС-1763724</v>
          </cell>
          <cell r="B1454" t="str">
            <v>Сплит-системы настенного типа</v>
          </cell>
          <cell r="C1454" t="str">
            <v>Ballu</v>
          </cell>
          <cell r="D1454" t="str">
            <v>Сплит-система Ballu Olympio Pro BSO-09HN8_V2 комплект</v>
          </cell>
          <cell r="E1454" t="str">
            <v>4670430169590</v>
          </cell>
          <cell r="F1454" t="str">
            <v>BSO-09HN8_V2</v>
          </cell>
          <cell r="G1454">
            <v>26610</v>
          </cell>
          <cell r="H1454">
            <v>17562.599999999999</v>
          </cell>
          <cell r="I1454" t="str">
            <v/>
          </cell>
          <cell r="J1454">
            <v>0</v>
          </cell>
        </row>
        <row r="1455">
          <cell r="A1455" t="str">
            <v>НС-1763725</v>
          </cell>
          <cell r="B1455" t="str">
            <v>Сплит-системы настенного типа</v>
          </cell>
          <cell r="C1455" t="str">
            <v>Ballu</v>
          </cell>
          <cell r="D1455" t="str">
            <v>Сплит-система Ballu Olympio Pro BSO-12HN8_V2 комплект</v>
          </cell>
          <cell r="E1455" t="str">
            <v>4670430169569</v>
          </cell>
          <cell r="F1455" t="str">
            <v>BSO-12HN8_V2</v>
          </cell>
          <cell r="G1455">
            <v>36590</v>
          </cell>
          <cell r="H1455">
            <v>24149.4</v>
          </cell>
          <cell r="I1455" t="str">
            <v/>
          </cell>
          <cell r="J1455">
            <v>0</v>
          </cell>
        </row>
        <row r="1456">
          <cell r="A1456" t="str">
            <v>НС-1763726</v>
          </cell>
          <cell r="B1456" t="str">
            <v>Сплит-системы настенного типа</v>
          </cell>
          <cell r="C1456" t="str">
            <v>Ballu</v>
          </cell>
          <cell r="D1456" t="str">
            <v>Сплит-система Ballu Olympio Pro BSO-18HN8_V2 комплект</v>
          </cell>
          <cell r="E1456" t="str">
            <v>4670430169545</v>
          </cell>
          <cell r="F1456" t="str">
            <v>BSO-18HN8_V2</v>
          </cell>
          <cell r="G1456">
            <v>60240</v>
          </cell>
          <cell r="H1456">
            <v>39758.400000000001</v>
          </cell>
          <cell r="I1456" t="str">
            <v/>
          </cell>
          <cell r="J1456">
            <v>0</v>
          </cell>
        </row>
        <row r="1457">
          <cell r="A1457" t="str">
            <v>НС-1763728</v>
          </cell>
          <cell r="B1457" t="str">
            <v>Сплит-системы настенного типа</v>
          </cell>
          <cell r="C1457" t="str">
            <v>Ballu</v>
          </cell>
          <cell r="D1457" t="str">
            <v>Сплит-система Ballu Olympio Pro BSO-24HN8_V2 комплект</v>
          </cell>
          <cell r="E1457" t="str">
            <v>4670430169583</v>
          </cell>
          <cell r="F1457" t="str">
            <v>BSO-24HN8_V2</v>
          </cell>
          <cell r="G1457">
            <v>75470</v>
          </cell>
          <cell r="H1457">
            <v>49810.2</v>
          </cell>
          <cell r="I1457" t="str">
            <v/>
          </cell>
          <cell r="J1457">
            <v>0</v>
          </cell>
        </row>
        <row r="1458">
          <cell r="A1458" t="str">
            <v>НС-1763729</v>
          </cell>
          <cell r="B1458" t="str">
            <v>Сплит-системы настенного типа</v>
          </cell>
          <cell r="C1458" t="str">
            <v>Ballu</v>
          </cell>
          <cell r="D1458" t="str">
            <v>Сплит-система Ballu Tessey BST-07HN1 комплект</v>
          </cell>
          <cell r="E1458" t="str">
            <v>4670430169514</v>
          </cell>
          <cell r="F1458" t="str">
            <v>BST-07HN1</v>
          </cell>
          <cell r="G1458">
            <v>24950</v>
          </cell>
          <cell r="H1458">
            <v>16716.5</v>
          </cell>
          <cell r="I1458" t="str">
            <v/>
          </cell>
          <cell r="J1458">
            <v>0</v>
          </cell>
        </row>
        <row r="1459">
          <cell r="A1459" t="str">
            <v>НС-1763730</v>
          </cell>
          <cell r="B1459" t="str">
            <v>Сплит-системы настенного типа</v>
          </cell>
          <cell r="C1459" t="str">
            <v>Ballu</v>
          </cell>
          <cell r="D1459" t="str">
            <v>Сплит-система Ballu Tessey BST-09HN1 комплект</v>
          </cell>
          <cell r="E1459" t="str">
            <v>4670430169538</v>
          </cell>
          <cell r="F1459" t="str">
            <v>BST-09HN1</v>
          </cell>
          <cell r="G1459">
            <v>26610</v>
          </cell>
          <cell r="H1459">
            <v>17828.7</v>
          </cell>
          <cell r="I1459" t="str">
            <v/>
          </cell>
          <cell r="J1459">
            <v>0</v>
          </cell>
        </row>
        <row r="1460">
          <cell r="A1460" t="str">
            <v>НС-1763731</v>
          </cell>
          <cell r="B1460" t="str">
            <v>Сплит-системы настенного типа</v>
          </cell>
          <cell r="C1460" t="str">
            <v>Ballu</v>
          </cell>
          <cell r="D1460" t="str">
            <v>Сплит-система Ballu Tessey BST-12HN1 комплект</v>
          </cell>
          <cell r="E1460" t="str">
            <v>4670430169620</v>
          </cell>
          <cell r="F1460" t="str">
            <v>BST-12HN1</v>
          </cell>
          <cell r="G1460">
            <v>36590</v>
          </cell>
          <cell r="H1460">
            <v>24515.3</v>
          </cell>
          <cell r="I1460" t="str">
            <v/>
          </cell>
          <cell r="J1460">
            <v>0</v>
          </cell>
        </row>
        <row r="1461">
          <cell r="A1461" t="str">
            <v>НС-1763732</v>
          </cell>
          <cell r="B1461" t="str">
            <v>Сплит-системы настенного типа</v>
          </cell>
          <cell r="C1461" t="str">
            <v>Ballu</v>
          </cell>
          <cell r="D1461" t="str">
            <v>Сплит-система Ballu Tessey BST-18HN1 комплект</v>
          </cell>
          <cell r="E1461" t="str">
            <v>4670430169576</v>
          </cell>
          <cell r="F1461" t="str">
            <v>BST-18HN1</v>
          </cell>
          <cell r="G1461">
            <v>60240</v>
          </cell>
          <cell r="H1461">
            <v>40360.800000000003</v>
          </cell>
          <cell r="I1461" t="str">
            <v/>
          </cell>
          <cell r="J1461">
            <v>0</v>
          </cell>
        </row>
        <row r="1462">
          <cell r="A1462" t="str">
            <v>НС-1763733</v>
          </cell>
          <cell r="B1462" t="str">
            <v>Сплит-системы настенного типа</v>
          </cell>
          <cell r="C1462" t="str">
            <v>Ballu</v>
          </cell>
          <cell r="D1462" t="str">
            <v>Сплит-система Ballu Tessey BST-24HN1 комплект</v>
          </cell>
          <cell r="E1462" t="str">
            <v>4670430169613</v>
          </cell>
          <cell r="F1462" t="str">
            <v>BST-24HN1</v>
          </cell>
          <cell r="G1462">
            <v>75470</v>
          </cell>
          <cell r="H1462">
            <v>50564.9</v>
          </cell>
          <cell r="I1462" t="str">
            <v/>
          </cell>
          <cell r="J1462">
            <v>0</v>
          </cell>
        </row>
        <row r="1463">
          <cell r="A1463" t="str">
            <v>НС-1765626</v>
          </cell>
          <cell r="B1463" t="str">
            <v>Сплит-системы настенного типа</v>
          </cell>
          <cell r="C1463" t="str">
            <v>Ballu</v>
          </cell>
          <cell r="D1463" t="str">
            <v>Сплит-система Ballu Tessey BST-30HN1 комплект</v>
          </cell>
          <cell r="E1463" t="str">
            <v>4670430176895</v>
          </cell>
          <cell r="F1463" t="str">
            <v>BST-30HN1</v>
          </cell>
          <cell r="G1463">
            <v>84990</v>
          </cell>
          <cell r="H1463">
            <v>56943.3</v>
          </cell>
          <cell r="I1463" t="str">
            <v/>
          </cell>
          <cell r="J1463">
            <v>0</v>
          </cell>
        </row>
        <row r="1464">
          <cell r="A1464" t="str">
            <v>НС-1688449</v>
          </cell>
          <cell r="B1464" t="str">
            <v>Сплит-системы настенного типа</v>
          </cell>
          <cell r="C1464" t="str">
            <v>Electrolux</v>
          </cell>
          <cell r="D1464" t="str">
            <v>Сплит-система Electrolux Fusion Wave EACS-07HFW/N3 комплект</v>
          </cell>
          <cell r="E1464" t="str">
            <v>7381032428257</v>
          </cell>
          <cell r="F1464" t="str">
            <v>EACS-07HFW/N3</v>
          </cell>
          <cell r="G1464">
            <v>31990</v>
          </cell>
          <cell r="H1464">
            <v>19833.8</v>
          </cell>
          <cell r="I1464">
            <v>210</v>
          </cell>
          <cell r="J1464">
            <v>210</v>
          </cell>
        </row>
        <row r="1465">
          <cell r="A1465" t="str">
            <v>НС-1688450</v>
          </cell>
          <cell r="B1465" t="str">
            <v>Сплит-системы настенного типа</v>
          </cell>
          <cell r="C1465" t="str">
            <v>Electrolux</v>
          </cell>
          <cell r="D1465" t="str">
            <v>Сплит-система Electrolux Fusion Wave EACS-09HFW/N3 комплект</v>
          </cell>
          <cell r="E1465" t="str">
            <v>7381032428264</v>
          </cell>
          <cell r="F1465" t="str">
            <v>EACS-09HFW/N3</v>
          </cell>
          <cell r="G1465">
            <v>35990</v>
          </cell>
          <cell r="H1465">
            <v>22313.8</v>
          </cell>
          <cell r="I1465">
            <v>1461</v>
          </cell>
          <cell r="J1465">
            <v>1461</v>
          </cell>
        </row>
        <row r="1466">
          <cell r="A1466" t="str">
            <v>НС-1688451</v>
          </cell>
          <cell r="B1466" t="str">
            <v>Сплит-системы настенного типа</v>
          </cell>
          <cell r="C1466" t="str">
            <v>Electrolux</v>
          </cell>
          <cell r="D1466" t="str">
            <v>Сплит-система Electrolux Fusion Wave EACS-12HFW/N3 комплект</v>
          </cell>
          <cell r="E1466" t="str">
            <v>7381032428271</v>
          </cell>
          <cell r="F1466" t="str">
            <v>EACS-12HFW/N3</v>
          </cell>
          <cell r="G1466">
            <v>48590</v>
          </cell>
          <cell r="H1466">
            <v>30125.8</v>
          </cell>
          <cell r="I1466">
            <v>336</v>
          </cell>
          <cell r="J1466">
            <v>336</v>
          </cell>
        </row>
        <row r="1467">
          <cell r="A1467" t="str">
            <v>НС-1688452</v>
          </cell>
          <cell r="B1467" t="str">
            <v>Сплит-системы настенного типа</v>
          </cell>
          <cell r="C1467" t="str">
            <v>Electrolux</v>
          </cell>
          <cell r="D1467" t="str">
            <v>Сплит-система Electrolux Fusion Wave EACS-18HFW/N3 комплект</v>
          </cell>
          <cell r="E1467" t="str">
            <v>7381032428288</v>
          </cell>
          <cell r="F1467" t="str">
            <v>EACS-18HFW/N3</v>
          </cell>
          <cell r="G1467">
            <v>76990</v>
          </cell>
          <cell r="H1467">
            <v>47733.8</v>
          </cell>
          <cell r="I1467">
            <v>207</v>
          </cell>
          <cell r="J1467">
            <v>207</v>
          </cell>
        </row>
        <row r="1468">
          <cell r="A1468" t="str">
            <v>НС-1688453</v>
          </cell>
          <cell r="B1468" t="str">
            <v>Сплит-системы настенного типа</v>
          </cell>
          <cell r="C1468" t="str">
            <v>Electrolux</v>
          </cell>
          <cell r="D1468" t="str">
            <v>Сплит-система Electrolux Fusion Wave EACS-24HFW/N3 комплект</v>
          </cell>
          <cell r="E1468" t="str">
            <v>7381032428295</v>
          </cell>
          <cell r="F1468" t="str">
            <v>EACS-24HFW/N3</v>
          </cell>
          <cell r="G1468">
            <v>94990</v>
          </cell>
          <cell r="H1468">
            <v>58893.8</v>
          </cell>
          <cell r="I1468">
            <v>121</v>
          </cell>
          <cell r="J1468">
            <v>121</v>
          </cell>
        </row>
        <row r="1469">
          <cell r="A1469" t="str">
            <v>НС-1598854</v>
          </cell>
          <cell r="B1469" t="str">
            <v>Сплит-системы настенного типа</v>
          </cell>
          <cell r="C1469" t="str">
            <v>Electrolux</v>
          </cell>
          <cell r="D1469" t="str">
            <v>Сплит-система Electrolux Loft EACS-07HAL/N8 комплект</v>
          </cell>
          <cell r="E1469" t="str">
            <v>7381032404312</v>
          </cell>
          <cell r="F1469" t="str">
            <v>EACS-07HAL/N8</v>
          </cell>
          <cell r="G1469">
            <v>27990</v>
          </cell>
          <cell r="H1469">
            <v>18753.3</v>
          </cell>
          <cell r="I1469">
            <v>839</v>
          </cell>
          <cell r="J1469">
            <v>839</v>
          </cell>
        </row>
        <row r="1470">
          <cell r="A1470" t="str">
            <v>НС-1598855</v>
          </cell>
          <cell r="B1470" t="str">
            <v>Сплит-системы настенного типа</v>
          </cell>
          <cell r="C1470" t="str">
            <v>Electrolux</v>
          </cell>
          <cell r="D1470" t="str">
            <v>Сплит-система Electrolux Loft EACS-09HAL/N8 комплект</v>
          </cell>
          <cell r="E1470" t="str">
            <v>7381032404329</v>
          </cell>
          <cell r="F1470" t="str">
            <v>EACS-09HAL/N8</v>
          </cell>
          <cell r="G1470">
            <v>30990</v>
          </cell>
          <cell r="H1470">
            <v>20763.3</v>
          </cell>
          <cell r="I1470">
            <v>363</v>
          </cell>
          <cell r="J1470">
            <v>363</v>
          </cell>
        </row>
        <row r="1471">
          <cell r="A1471" t="str">
            <v>НС-1598856</v>
          </cell>
          <cell r="B1471" t="str">
            <v>Сплит-системы настенного типа</v>
          </cell>
          <cell r="C1471" t="str">
            <v>Electrolux</v>
          </cell>
          <cell r="D1471" t="str">
            <v>Сплит-система Electrolux Loft EACS-12HAL/N8 комплект</v>
          </cell>
          <cell r="E1471" t="str">
            <v>7381032404336</v>
          </cell>
          <cell r="F1471" t="str">
            <v>EACS-12HAL/N8</v>
          </cell>
          <cell r="G1471">
            <v>40990</v>
          </cell>
          <cell r="H1471">
            <v>27463.3</v>
          </cell>
          <cell r="I1471">
            <v>121</v>
          </cell>
          <cell r="J1471">
            <v>121</v>
          </cell>
        </row>
        <row r="1472">
          <cell r="A1472" t="str">
            <v>НС-1598857</v>
          </cell>
          <cell r="B1472" t="str">
            <v>Сплит-системы настенного типа</v>
          </cell>
          <cell r="C1472" t="str">
            <v>Electrolux</v>
          </cell>
          <cell r="D1472" t="str">
            <v>Сплит-система Electrolux Loft EACS-18HAL/N8 комплект</v>
          </cell>
          <cell r="E1472" t="str">
            <v>7381032404343</v>
          </cell>
          <cell r="F1472" t="str">
            <v>EACS-18HAL/N8</v>
          </cell>
          <cell r="G1472">
            <v>65990</v>
          </cell>
          <cell r="H1472">
            <v>44213.3</v>
          </cell>
          <cell r="I1472">
            <v>5</v>
          </cell>
          <cell r="J1472">
            <v>5</v>
          </cell>
        </row>
        <row r="1473">
          <cell r="A1473" t="str">
            <v>НС-1598858</v>
          </cell>
          <cell r="B1473" t="str">
            <v>Сплит-системы настенного типа</v>
          </cell>
          <cell r="C1473" t="str">
            <v>Electrolux</v>
          </cell>
          <cell r="D1473" t="str">
            <v>Сплит-система Electrolux Loft EACS-24HAL/N8 комплект</v>
          </cell>
          <cell r="E1473" t="str">
            <v>7381032404350</v>
          </cell>
          <cell r="F1473" t="str">
            <v>EACS-24HAL/N8</v>
          </cell>
          <cell r="G1473">
            <v>86990</v>
          </cell>
          <cell r="H1473">
            <v>58283.3</v>
          </cell>
          <cell r="I1473">
            <v>70</v>
          </cell>
          <cell r="J1473">
            <v>70</v>
          </cell>
        </row>
        <row r="1474">
          <cell r="A1474" t="str">
            <v>НС-1602842</v>
          </cell>
          <cell r="B1474" t="str">
            <v>Сплит-системы настенного типа</v>
          </cell>
          <cell r="C1474" t="str">
            <v>Electrolux</v>
          </cell>
          <cell r="D1474" t="str">
            <v>Сплит-система Electrolux Skandi EACS-07HSK/N3_24Y комплект</v>
          </cell>
          <cell r="E1474" t="str">
            <v>7381032423511</v>
          </cell>
          <cell r="F1474" t="str">
            <v>EACS-07HSK/N3_24Y</v>
          </cell>
          <cell r="G1474">
            <v>26990</v>
          </cell>
          <cell r="H1474">
            <v>17543.5</v>
          </cell>
          <cell r="I1474" t="str">
            <v/>
          </cell>
          <cell r="J1474">
            <v>0</v>
          </cell>
        </row>
        <row r="1475">
          <cell r="A1475" t="str">
            <v>НС-1602843</v>
          </cell>
          <cell r="B1475" t="str">
            <v>Сплит-системы настенного типа</v>
          </cell>
          <cell r="C1475" t="str">
            <v>Electrolux</v>
          </cell>
          <cell r="D1475" t="str">
            <v>Сплит-система Electrolux Skandi EACS-09HSK/N3_24Y комплект</v>
          </cell>
          <cell r="E1475" t="str">
            <v>7381032423528</v>
          </cell>
          <cell r="F1475" t="str">
            <v>EACS-09HSK/N3_24Y</v>
          </cell>
          <cell r="G1475">
            <v>29990</v>
          </cell>
          <cell r="H1475">
            <v>19493.5</v>
          </cell>
          <cell r="I1475" t="str">
            <v/>
          </cell>
          <cell r="J1475">
            <v>0</v>
          </cell>
        </row>
        <row r="1476">
          <cell r="A1476" t="str">
            <v>НС-1602844</v>
          </cell>
          <cell r="B1476" t="str">
            <v>Сплит-системы настенного типа</v>
          </cell>
          <cell r="C1476" t="str">
            <v>Electrolux</v>
          </cell>
          <cell r="D1476" t="str">
            <v>Сплит-система Electrolux Skandi EACS-12HSK/N3_24Y комплект</v>
          </cell>
          <cell r="E1476" t="str">
            <v>7381032423535</v>
          </cell>
          <cell r="F1476" t="str">
            <v>EACS-12HSK/N3_24Y</v>
          </cell>
          <cell r="G1476">
            <v>39990</v>
          </cell>
          <cell r="H1476">
            <v>25993.5</v>
          </cell>
          <cell r="I1476" t="str">
            <v/>
          </cell>
          <cell r="J1476">
            <v>0</v>
          </cell>
        </row>
        <row r="1477">
          <cell r="A1477" t="str">
            <v>НС-1683665</v>
          </cell>
          <cell r="B1477" t="str">
            <v>Сплит-системы настенного типа</v>
          </cell>
          <cell r="C1477" t="str">
            <v>Electrolux</v>
          </cell>
          <cell r="D1477" t="str">
            <v>Сплит-система Electrolux Smartline EACS-07HSM/N8_V2 комплект</v>
          </cell>
          <cell r="E1477" t="str">
            <v>7381032427915</v>
          </cell>
          <cell r="F1477" t="str">
            <v>EACS-07HSM/N8_V2</v>
          </cell>
          <cell r="G1477">
            <v>28990</v>
          </cell>
          <cell r="H1477">
            <v>18843.5</v>
          </cell>
          <cell r="I1477">
            <v>15</v>
          </cell>
          <cell r="J1477">
            <v>15</v>
          </cell>
        </row>
        <row r="1478">
          <cell r="A1478" t="str">
            <v>НС-1683666</v>
          </cell>
          <cell r="B1478" t="str">
            <v>Сплит-системы настенного типа</v>
          </cell>
          <cell r="C1478" t="str">
            <v>Electrolux</v>
          </cell>
          <cell r="D1478" t="str">
            <v>Сплит-система Electrolux Smartline EACS-09HSM/N8_V2 комплект</v>
          </cell>
          <cell r="E1478" t="str">
            <v>7381032427922</v>
          </cell>
          <cell r="F1478" t="str">
            <v>EACS-09HSM/N8_V2</v>
          </cell>
          <cell r="G1478">
            <v>31990</v>
          </cell>
          <cell r="H1478">
            <v>20793.5</v>
          </cell>
          <cell r="I1478">
            <v>3</v>
          </cell>
          <cell r="J1478">
            <v>3</v>
          </cell>
        </row>
        <row r="1479">
          <cell r="A1479" t="str">
            <v>НС-1683667</v>
          </cell>
          <cell r="B1479" t="str">
            <v>Сплит-системы настенного типа</v>
          </cell>
          <cell r="C1479" t="str">
            <v>Electrolux</v>
          </cell>
          <cell r="D1479" t="str">
            <v>Сплит-система Electrolux Smartline EACS-12HSM/N8_V2 комплект</v>
          </cell>
          <cell r="E1479" t="str">
            <v>7381032427939</v>
          </cell>
          <cell r="F1479" t="str">
            <v>EACS-12HSM/N8_V2</v>
          </cell>
          <cell r="G1479">
            <v>43590</v>
          </cell>
          <cell r="H1479">
            <v>28333.5</v>
          </cell>
          <cell r="I1479">
            <v>138</v>
          </cell>
          <cell r="J1479">
            <v>138</v>
          </cell>
        </row>
        <row r="1480">
          <cell r="A1480" t="str">
            <v>НС-1683668</v>
          </cell>
          <cell r="B1480" t="str">
            <v>Сплит-системы настенного типа</v>
          </cell>
          <cell r="C1480" t="str">
            <v>Electrolux</v>
          </cell>
          <cell r="D1480" t="str">
            <v>Сплит-система Electrolux Smartline EACS-18HSM/N8_V2 комплект</v>
          </cell>
          <cell r="E1480" t="str">
            <v>7381032427946</v>
          </cell>
          <cell r="F1480" t="str">
            <v>EACS-18HSM/N8_V2</v>
          </cell>
          <cell r="G1480">
            <v>68990</v>
          </cell>
          <cell r="H1480">
            <v>44843.5</v>
          </cell>
          <cell r="I1480" t="str">
            <v/>
          </cell>
          <cell r="J1480">
            <v>0</v>
          </cell>
        </row>
        <row r="1481">
          <cell r="A1481" t="str">
            <v>НС-1683669</v>
          </cell>
          <cell r="B1481" t="str">
            <v>Сплит-системы настенного типа</v>
          </cell>
          <cell r="C1481" t="str">
            <v>Electrolux</v>
          </cell>
          <cell r="D1481" t="str">
            <v>Сплит-система Electrolux Smartline EACS-24HSM/N8_V2 комплект</v>
          </cell>
          <cell r="E1481" t="str">
            <v>7381032427953</v>
          </cell>
          <cell r="F1481" t="str">
            <v>EACS-24HSM/N8_V2</v>
          </cell>
          <cell r="G1481">
            <v>85990</v>
          </cell>
          <cell r="H1481">
            <v>55893.5</v>
          </cell>
          <cell r="I1481" t="str">
            <v/>
          </cell>
          <cell r="J1481">
            <v>0</v>
          </cell>
        </row>
        <row r="1482">
          <cell r="A1482" t="str">
            <v>НС-1689397</v>
          </cell>
          <cell r="B1482" t="str">
            <v>Сплит-системы настенного типа</v>
          </cell>
          <cell r="C1482" t="str">
            <v>Royal Thermo</v>
          </cell>
          <cell r="D1482" t="str">
            <v>Сплит-система Royal Thermo Barocco RTB-07HN8_V2 комплект</v>
          </cell>
          <cell r="E1482" t="str">
            <v>4660294814897</v>
          </cell>
          <cell r="F1482" t="str">
            <v>RTB-07HN8_V2</v>
          </cell>
          <cell r="G1482">
            <v>25400</v>
          </cell>
          <cell r="H1482">
            <v>16510</v>
          </cell>
          <cell r="I1482">
            <v>583</v>
          </cell>
          <cell r="J1482">
            <v>583</v>
          </cell>
        </row>
        <row r="1483">
          <cell r="A1483" t="str">
            <v>НС-1689398</v>
          </cell>
          <cell r="B1483" t="str">
            <v>Сплит-системы настенного типа</v>
          </cell>
          <cell r="C1483" t="str">
            <v>Royal Thermo</v>
          </cell>
          <cell r="D1483" t="str">
            <v>Сплит-система Royal Thermo Barocco RTB-09HN8_V2 комплект</v>
          </cell>
          <cell r="E1483" t="str">
            <v>4660294814903</v>
          </cell>
          <cell r="F1483" t="str">
            <v>RTB-09HN8_V2</v>
          </cell>
          <cell r="G1483">
            <v>28600</v>
          </cell>
          <cell r="H1483">
            <v>18590</v>
          </cell>
          <cell r="I1483">
            <v>2395</v>
          </cell>
          <cell r="J1483">
            <v>2395</v>
          </cell>
        </row>
        <row r="1484">
          <cell r="A1484" t="str">
            <v>НС-1689401</v>
          </cell>
          <cell r="B1484" t="str">
            <v>Сплит-системы настенного типа</v>
          </cell>
          <cell r="C1484" t="str">
            <v>Royal Thermo</v>
          </cell>
          <cell r="D1484" t="str">
            <v>Сплит-система Royal Thermo Barocco RTB-12HN8_V2 комплект</v>
          </cell>
          <cell r="E1484" t="str">
            <v>4660294814910</v>
          </cell>
          <cell r="F1484" t="str">
            <v>RTB-12HN8_V2</v>
          </cell>
          <cell r="G1484">
            <v>38850</v>
          </cell>
          <cell r="H1484">
            <v>25252.5</v>
          </cell>
          <cell r="I1484">
            <v>813</v>
          </cell>
          <cell r="J1484">
            <v>813</v>
          </cell>
        </row>
        <row r="1485">
          <cell r="A1485" t="str">
            <v>НС-1689403</v>
          </cell>
          <cell r="B1485" t="str">
            <v>Сплит-системы настенного типа</v>
          </cell>
          <cell r="C1485" t="str">
            <v>Royal Thermo</v>
          </cell>
          <cell r="D1485" t="str">
            <v>Сплит-система Royal Thermo Barocco RTB-18HN8_V2 комплект</v>
          </cell>
          <cell r="E1485" t="str">
            <v>4660294815290</v>
          </cell>
          <cell r="F1485" t="str">
            <v>RTB-18HN8_V2</v>
          </cell>
          <cell r="G1485">
            <v>63150</v>
          </cell>
          <cell r="H1485">
            <v>41047.5</v>
          </cell>
          <cell r="I1485">
            <v>126</v>
          </cell>
          <cell r="J1485">
            <v>126</v>
          </cell>
        </row>
        <row r="1486">
          <cell r="A1486" t="str">
            <v>НС-1698242</v>
          </cell>
          <cell r="B1486" t="str">
            <v>Сплит-системы настенного типа</v>
          </cell>
          <cell r="C1486" t="str">
            <v>Royal Thermo</v>
          </cell>
          <cell r="D1486" t="str">
            <v>Сплит-система Royal Thermo Barocco RTB-24HN1_V2 комплект</v>
          </cell>
          <cell r="E1486" t="str">
            <v>4660294852912</v>
          </cell>
          <cell r="F1486" t="str">
            <v>RTB-24HN1_V2</v>
          </cell>
          <cell r="G1486">
            <v>80000</v>
          </cell>
          <cell r="H1486">
            <v>52000</v>
          </cell>
          <cell r="I1486">
            <v>118</v>
          </cell>
          <cell r="J1486">
            <v>118</v>
          </cell>
        </row>
        <row r="1487">
          <cell r="A1487" t="str">
            <v>НС-1689491</v>
          </cell>
          <cell r="B1487" t="str">
            <v>Сплит-системы настенного типа</v>
          </cell>
          <cell r="C1487" t="str">
            <v>Royal Thermo</v>
          </cell>
          <cell r="D1487" t="str">
            <v>Сплит-система Royal Thermo Siena RTS-07HN8_V2 комплект</v>
          </cell>
          <cell r="E1487" t="str">
            <v>4660294816419</v>
          </cell>
          <cell r="F1487" t="str">
            <v>RTS-07HN8_V2</v>
          </cell>
          <cell r="G1487">
            <v>24400</v>
          </cell>
          <cell r="H1487">
            <v>15860</v>
          </cell>
          <cell r="I1487">
            <v>1333</v>
          </cell>
          <cell r="J1487">
            <v>1333</v>
          </cell>
        </row>
        <row r="1488">
          <cell r="A1488" t="str">
            <v>НС-1764478</v>
          </cell>
          <cell r="B1488" t="str">
            <v>Сплит-системы настенного типа</v>
          </cell>
          <cell r="C1488" t="str">
            <v>Royal Thermo</v>
          </cell>
          <cell r="D1488" t="str">
            <v>Сплит-система Royal Thermo Siena RTS-07HN8_V3 комплект</v>
          </cell>
          <cell r="E1488" t="str">
            <v>4670430172156</v>
          </cell>
          <cell r="F1488" t="str">
            <v>RTS-07HN8_V3</v>
          </cell>
          <cell r="G1488">
            <v>24400</v>
          </cell>
          <cell r="H1488">
            <v>15860</v>
          </cell>
          <cell r="I1488" t="str">
            <v/>
          </cell>
          <cell r="J1488">
            <v>0</v>
          </cell>
        </row>
        <row r="1489">
          <cell r="A1489" t="str">
            <v>НС-1689492</v>
          </cell>
          <cell r="B1489" t="str">
            <v>Сплит-системы настенного типа</v>
          </cell>
          <cell r="C1489" t="str">
            <v>Royal Thermo</v>
          </cell>
          <cell r="D1489" t="str">
            <v>Сплит-система Royal Thermo Siena RTS-09HN8_V2 комплект</v>
          </cell>
          <cell r="E1489" t="str">
            <v>4660294816440</v>
          </cell>
          <cell r="F1489" t="str">
            <v>RTS-09HN8_V2</v>
          </cell>
          <cell r="G1489">
            <v>26550</v>
          </cell>
          <cell r="H1489">
            <v>17257.5</v>
          </cell>
          <cell r="I1489">
            <v>2627</v>
          </cell>
          <cell r="J1489">
            <v>2627</v>
          </cell>
        </row>
        <row r="1490">
          <cell r="A1490" t="str">
            <v>НС-1764479</v>
          </cell>
          <cell r="B1490" t="str">
            <v>Сплит-системы настенного типа</v>
          </cell>
          <cell r="C1490" t="str">
            <v>Royal Thermo</v>
          </cell>
          <cell r="D1490" t="str">
            <v>Сплит-система Royal Thermo Siena RTS-09HN8_V3 комплект</v>
          </cell>
          <cell r="E1490" t="str">
            <v>4670430172163</v>
          </cell>
          <cell r="F1490" t="str">
            <v>RTS-09HN8_V3</v>
          </cell>
          <cell r="G1490">
            <v>26550</v>
          </cell>
          <cell r="H1490">
            <v>17257.5</v>
          </cell>
          <cell r="I1490" t="str">
            <v/>
          </cell>
          <cell r="J1490">
            <v>0</v>
          </cell>
        </row>
        <row r="1491">
          <cell r="A1491" t="str">
            <v>НС-1689493</v>
          </cell>
          <cell r="B1491" t="str">
            <v>Сплит-системы настенного типа</v>
          </cell>
          <cell r="C1491" t="str">
            <v>Royal Thermo</v>
          </cell>
          <cell r="D1491" t="str">
            <v>Сплит-система Royal Thermo Siena RTS-12HN8_V2 комплект</v>
          </cell>
          <cell r="E1491" t="str">
            <v>4660294816457</v>
          </cell>
          <cell r="F1491" t="str">
            <v>RTS-12HN8_V2</v>
          </cell>
          <cell r="G1491">
            <v>36290</v>
          </cell>
          <cell r="H1491">
            <v>23588.5</v>
          </cell>
          <cell r="I1491">
            <v>766</v>
          </cell>
          <cell r="J1491">
            <v>766</v>
          </cell>
        </row>
        <row r="1492">
          <cell r="A1492" t="str">
            <v>НС-1764480</v>
          </cell>
          <cell r="B1492" t="str">
            <v>Сплит-системы настенного типа</v>
          </cell>
          <cell r="C1492" t="str">
            <v>Royal Thermo</v>
          </cell>
          <cell r="D1492" t="str">
            <v>Сплит-система Royal Thermo Siena RTS-12HN8_V3 комплект</v>
          </cell>
          <cell r="E1492" t="str">
            <v>4670430172132</v>
          </cell>
          <cell r="F1492" t="str">
            <v>RTS-12HN8_V3</v>
          </cell>
          <cell r="G1492">
            <v>36290</v>
          </cell>
          <cell r="H1492">
            <v>23588.5</v>
          </cell>
          <cell r="I1492" t="str">
            <v/>
          </cell>
          <cell r="J1492">
            <v>0</v>
          </cell>
        </row>
        <row r="1493">
          <cell r="A1493" t="str">
            <v>НС-1689494</v>
          </cell>
          <cell r="B1493" t="str">
            <v>Сплит-системы настенного типа</v>
          </cell>
          <cell r="C1493" t="str">
            <v>Royal Thermo</v>
          </cell>
          <cell r="D1493" t="str">
            <v>Сплит-система Royal Thermo Siena RTS-18HN8_V2 комплект</v>
          </cell>
          <cell r="E1493" t="str">
            <v>4660294816464</v>
          </cell>
          <cell r="F1493" t="str">
            <v>RTS-18HN8_V2</v>
          </cell>
          <cell r="G1493">
            <v>60050</v>
          </cell>
          <cell r="H1493">
            <v>39032.5</v>
          </cell>
          <cell r="I1493" t="str">
            <v/>
          </cell>
          <cell r="J1493">
            <v>0</v>
          </cell>
        </row>
        <row r="1494">
          <cell r="A1494" t="str">
            <v>НС-1764481</v>
          </cell>
          <cell r="B1494" t="str">
            <v>Сплит-системы настенного типа</v>
          </cell>
          <cell r="C1494" t="str">
            <v>Royal Thermo</v>
          </cell>
          <cell r="D1494" t="str">
            <v>Сплит-система Royal Thermo Siena RTS-18HN8_V3 комплект</v>
          </cell>
          <cell r="E1494" t="str">
            <v>4670430172125</v>
          </cell>
          <cell r="F1494" t="str">
            <v>RTS-18HN8_V3</v>
          </cell>
          <cell r="G1494">
            <v>60050</v>
          </cell>
          <cell r="H1494">
            <v>39032.5</v>
          </cell>
          <cell r="I1494">
            <v>61</v>
          </cell>
          <cell r="J1494">
            <v>61</v>
          </cell>
        </row>
        <row r="1495">
          <cell r="A1495" t="str">
            <v>НС-1689495</v>
          </cell>
          <cell r="B1495" t="str">
            <v>Сплит-системы настенного типа</v>
          </cell>
          <cell r="C1495" t="str">
            <v>Royal Thermo</v>
          </cell>
          <cell r="D1495" t="str">
            <v>Сплит-система Royal Thermo Siena RTS-24HN8_V2 комплект</v>
          </cell>
          <cell r="E1495" t="str">
            <v>4660294815788</v>
          </cell>
          <cell r="F1495" t="str">
            <v>RTS-24HN8_V2</v>
          </cell>
          <cell r="G1495">
            <v>76200</v>
          </cell>
          <cell r="H1495">
            <v>49530</v>
          </cell>
          <cell r="I1495">
            <v>1</v>
          </cell>
          <cell r="J1495">
            <v>1</v>
          </cell>
        </row>
        <row r="1496">
          <cell r="A1496" t="str">
            <v>НС-1764482</v>
          </cell>
          <cell r="B1496" t="str">
            <v>Сплит-системы настенного типа</v>
          </cell>
          <cell r="C1496" t="str">
            <v>Royal Thermo</v>
          </cell>
          <cell r="D1496" t="str">
            <v>Сплит-система Royal Thermo Siena RTS-24HN8_V3 комплект</v>
          </cell>
          <cell r="E1496" t="str">
            <v>4670430172149</v>
          </cell>
          <cell r="F1496" t="str">
            <v>RTS-24HN8_V3</v>
          </cell>
          <cell r="G1496">
            <v>76200</v>
          </cell>
          <cell r="H1496">
            <v>49530</v>
          </cell>
          <cell r="I1496" t="str">
            <v/>
          </cell>
          <cell r="J1496">
            <v>0</v>
          </cell>
        </row>
        <row r="1497">
          <cell r="A1497" t="str">
            <v>НС-1598403</v>
          </cell>
          <cell r="B1497" t="str">
            <v>Сплит-системы настенного типа</v>
          </cell>
          <cell r="C1497" t="str">
            <v>SHUFT</v>
          </cell>
          <cell r="D1497" t="str">
            <v>Сплит-система SHUFT Berg SFTO-07HN1_24Y комплект</v>
          </cell>
          <cell r="E1497" t="str">
            <v>4660294204377</v>
          </cell>
          <cell r="F1497" t="str">
            <v>SFTO-07HN1_24Y</v>
          </cell>
          <cell r="G1497">
            <v>18988</v>
          </cell>
          <cell r="H1497">
            <v>13101.72</v>
          </cell>
          <cell r="I1497" t="str">
            <v/>
          </cell>
          <cell r="J1497">
            <v>0</v>
          </cell>
        </row>
        <row r="1498">
          <cell r="A1498" t="str">
            <v>НС-1761160</v>
          </cell>
          <cell r="B1498" t="str">
            <v>Сплит-системы настенного типа</v>
          </cell>
          <cell r="C1498" t="str">
            <v>SHUFT</v>
          </cell>
          <cell r="D1498" t="str">
            <v>Сплит-система SHUFT Berg SFTO-07HN1_V3 комплект</v>
          </cell>
          <cell r="E1498" t="str">
            <v>4670430156637</v>
          </cell>
          <cell r="F1498" t="str">
            <v>SFTO-07HN1_V3</v>
          </cell>
          <cell r="G1498">
            <v>18988</v>
          </cell>
          <cell r="H1498">
            <v>13101.72</v>
          </cell>
          <cell r="I1498">
            <v>1240</v>
          </cell>
          <cell r="J1498">
            <v>1240</v>
          </cell>
        </row>
        <row r="1499">
          <cell r="A1499" t="str">
            <v>НС-1598404</v>
          </cell>
          <cell r="B1499" t="str">
            <v>Сплит-системы настенного типа</v>
          </cell>
          <cell r="C1499" t="str">
            <v>SHUFT</v>
          </cell>
          <cell r="D1499" t="str">
            <v>Сплит-система SHUFT Berg SFTO-09HN1_24Y комплект</v>
          </cell>
          <cell r="E1499" t="str">
            <v>4660294204117</v>
          </cell>
          <cell r="F1499" t="str">
            <v>SFTO-09HN1_24Y</v>
          </cell>
          <cell r="G1499">
            <v>20488</v>
          </cell>
          <cell r="H1499">
            <v>14136.72</v>
          </cell>
          <cell r="I1499">
            <v>61</v>
          </cell>
          <cell r="J1499">
            <v>61</v>
          </cell>
        </row>
        <row r="1500">
          <cell r="A1500" t="str">
            <v>НС-1761161</v>
          </cell>
          <cell r="B1500" t="str">
            <v>Сплит-системы настенного типа</v>
          </cell>
          <cell r="C1500" t="str">
            <v>SHUFT</v>
          </cell>
          <cell r="D1500" t="str">
            <v>Сплит-система SHUFT Berg SFTO-09HN1_V3 комплект</v>
          </cell>
          <cell r="E1500" t="str">
            <v>4670430156798</v>
          </cell>
          <cell r="F1500" t="str">
            <v>SFTO-09HN1_V3</v>
          </cell>
          <cell r="G1500">
            <v>20488</v>
          </cell>
          <cell r="H1500">
            <v>14136.72</v>
          </cell>
          <cell r="I1500">
            <v>145</v>
          </cell>
          <cell r="J1500">
            <v>145</v>
          </cell>
        </row>
        <row r="1501">
          <cell r="A1501" t="str">
            <v>НС-1598405</v>
          </cell>
          <cell r="B1501" t="str">
            <v>Сплит-системы настенного типа</v>
          </cell>
          <cell r="C1501" t="str">
            <v>SHUFT</v>
          </cell>
          <cell r="D1501" t="str">
            <v>Сплит-система SHUFT Berg SFTO-12HN1_24Y комплект</v>
          </cell>
          <cell r="E1501" t="str">
            <v>4660294204025</v>
          </cell>
          <cell r="F1501" t="str">
            <v>SFTO-12HN1_24Y</v>
          </cell>
          <cell r="G1501">
            <v>27888</v>
          </cell>
          <cell r="H1501">
            <v>19242.72</v>
          </cell>
          <cell r="I1501">
            <v>828</v>
          </cell>
          <cell r="J1501">
            <v>828</v>
          </cell>
        </row>
        <row r="1502">
          <cell r="A1502" t="str">
            <v>НС-1744297</v>
          </cell>
          <cell r="B1502" t="str">
            <v>Сплит-системы настенного типа</v>
          </cell>
          <cell r="C1502" t="str">
            <v>SHUFT</v>
          </cell>
          <cell r="D1502" t="str">
            <v>Сплит-система SHUFT Berg SFTO-12HN1_24Y комплект + Комплект зимний Ballu "Снегирь" для кондиционера</v>
          </cell>
          <cell r="E1502" t="str">
            <v>2258668188440</v>
          </cell>
          <cell r="F1502" t="str">
            <v>SFTO-12HN1_24Y + зим.комплект</v>
          </cell>
          <cell r="G1502">
            <v>36090</v>
          </cell>
          <cell r="H1502">
            <v>36090</v>
          </cell>
          <cell r="I1502">
            <v>41</v>
          </cell>
          <cell r="J1502">
            <v>41</v>
          </cell>
        </row>
        <row r="1503">
          <cell r="A1503" t="str">
            <v>НС-1761163</v>
          </cell>
          <cell r="B1503" t="str">
            <v>Сплит-системы настенного типа</v>
          </cell>
          <cell r="C1503" t="str">
            <v>SHUFT</v>
          </cell>
          <cell r="D1503" t="str">
            <v>Сплит-система SHUFT Berg SFTO-12HN1_V3 комплект</v>
          </cell>
          <cell r="E1503" t="str">
            <v>4670430156668</v>
          </cell>
          <cell r="F1503" t="str">
            <v>SFTO-12HN1_V3</v>
          </cell>
          <cell r="G1503">
            <v>27888</v>
          </cell>
          <cell r="H1503">
            <v>19242.72</v>
          </cell>
          <cell r="I1503">
            <v>144</v>
          </cell>
          <cell r="J1503">
            <v>144</v>
          </cell>
        </row>
        <row r="1504">
          <cell r="A1504" t="str">
            <v>НС-1598406</v>
          </cell>
          <cell r="B1504" t="str">
            <v>Сплит-системы настенного типа</v>
          </cell>
          <cell r="C1504" t="str">
            <v>SHUFT</v>
          </cell>
          <cell r="D1504" t="str">
            <v>Сплит-система SHUFT Berg SFTO-18HN1_24Y комплект</v>
          </cell>
          <cell r="E1504" t="str">
            <v>4660294203790</v>
          </cell>
          <cell r="F1504" t="str">
            <v>SFTO-18HN1_24Y</v>
          </cell>
          <cell r="G1504">
            <v>45988</v>
          </cell>
          <cell r="H1504">
            <v>31731.72</v>
          </cell>
          <cell r="I1504">
            <v>874</v>
          </cell>
          <cell r="J1504">
            <v>874</v>
          </cell>
        </row>
        <row r="1505">
          <cell r="A1505" t="str">
            <v>НС-1714087</v>
          </cell>
          <cell r="B1505" t="str">
            <v>Сплит-системы настенного типа</v>
          </cell>
          <cell r="C1505" t="str">
            <v>SHUFT</v>
          </cell>
          <cell r="D1505" t="str">
            <v>Сплит-система SHUFT Berg SFTO-18HN1_24Y комплект + Комплект зимний Ballu "Снегирь" для кондиционера</v>
          </cell>
          <cell r="E1505" t="str">
            <v>2258668118546</v>
          </cell>
          <cell r="F1505" t="str">
            <v>SFTO-18HN1_24Y + зим.комплект</v>
          </cell>
          <cell r="G1505">
            <v>62172</v>
          </cell>
          <cell r="H1505">
            <v>62172</v>
          </cell>
          <cell r="I1505">
            <v>41</v>
          </cell>
          <cell r="J1505">
            <v>41</v>
          </cell>
        </row>
        <row r="1506">
          <cell r="A1506" t="str">
            <v>НС-1752668</v>
          </cell>
          <cell r="B1506" t="str">
            <v>Сплит-системы настенного типа</v>
          </cell>
          <cell r="C1506" t="str">
            <v>SHUFT</v>
          </cell>
          <cell r="D1506" t="str">
            <v>Сплит-система SHUFT Berg SFTO-18HN1_24Y комплект + монтажный комплект+ Комплект зимний</v>
          </cell>
          <cell r="E1506" t="str">
            <v>2258668196834</v>
          </cell>
          <cell r="F1506" t="str">
            <v>SFTO-18HN1_24Y с монт.и зимн.компл.</v>
          </cell>
          <cell r="G1506">
            <v>56952.72</v>
          </cell>
          <cell r="H1506">
            <v>56952.72</v>
          </cell>
          <cell r="I1506" t="str">
            <v/>
          </cell>
          <cell r="J1506">
            <v>0</v>
          </cell>
        </row>
        <row r="1507">
          <cell r="A1507" t="str">
            <v>НС-1761164</v>
          </cell>
          <cell r="B1507" t="str">
            <v>Сплит-системы настенного типа</v>
          </cell>
          <cell r="C1507" t="str">
            <v>SHUFT</v>
          </cell>
          <cell r="D1507" t="str">
            <v>Сплит-система SHUFT Berg SFTO-18HN1_V3 комплект</v>
          </cell>
          <cell r="E1507" t="str">
            <v>4670430156699</v>
          </cell>
          <cell r="F1507" t="str">
            <v>SFTO-18HN1_V3</v>
          </cell>
          <cell r="G1507">
            <v>45988</v>
          </cell>
          <cell r="H1507">
            <v>31731.72</v>
          </cell>
          <cell r="I1507" t="str">
            <v/>
          </cell>
          <cell r="J1507">
            <v>0</v>
          </cell>
        </row>
        <row r="1508">
          <cell r="A1508" t="str">
            <v>НС-1598407</v>
          </cell>
          <cell r="B1508" t="str">
            <v>Сплит-системы настенного типа</v>
          </cell>
          <cell r="C1508" t="str">
            <v>SHUFT</v>
          </cell>
          <cell r="D1508" t="str">
            <v>Сплит-система SHUFT Berg SFTO-24HN1_24Y комплект</v>
          </cell>
          <cell r="E1508" t="str">
            <v>4660294203912</v>
          </cell>
          <cell r="F1508" t="str">
            <v>SFTO-24HN1_24Y</v>
          </cell>
          <cell r="G1508">
            <v>59988</v>
          </cell>
          <cell r="H1508">
            <v>41391.72</v>
          </cell>
          <cell r="I1508">
            <v>666</v>
          </cell>
          <cell r="J1508">
            <v>666</v>
          </cell>
        </row>
        <row r="1509">
          <cell r="A1509" t="str">
            <v>НС-1725195</v>
          </cell>
          <cell r="B1509" t="str">
            <v>Сплит-системы настенного типа</v>
          </cell>
          <cell r="C1509" t="str">
            <v>SHUFT</v>
          </cell>
          <cell r="D1509" t="str">
            <v>Сплит-система SHUFT Berg SFTO-24HN1_24Y комплект + Комплект зимний Ballu "Снегирь" для кондиционера</v>
          </cell>
          <cell r="E1509" t="str">
            <v>2258668132047</v>
          </cell>
          <cell r="F1509" t="str">
            <v>SFTO-24HN1_24Y + зим.комплект</v>
          </cell>
          <cell r="G1509">
            <v>81572</v>
          </cell>
          <cell r="H1509">
            <v>81572</v>
          </cell>
          <cell r="I1509">
            <v>41</v>
          </cell>
          <cell r="J1509">
            <v>41</v>
          </cell>
        </row>
        <row r="1510">
          <cell r="A1510" t="str">
            <v>НС-1761166</v>
          </cell>
          <cell r="B1510" t="str">
            <v>Сплит-системы настенного типа</v>
          </cell>
          <cell r="C1510" t="str">
            <v>SHUFT</v>
          </cell>
          <cell r="D1510" t="str">
            <v>Сплит-система SHUFT Berg SFTO-24HN1_V3 комплект</v>
          </cell>
          <cell r="E1510" t="str">
            <v>4670430156743</v>
          </cell>
          <cell r="F1510" t="str">
            <v>SFTO-24HN1_V3</v>
          </cell>
          <cell r="G1510">
            <v>59988</v>
          </cell>
          <cell r="H1510">
            <v>41391.72</v>
          </cell>
          <cell r="I1510" t="str">
            <v/>
          </cell>
          <cell r="J1510">
            <v>0</v>
          </cell>
        </row>
        <row r="1511">
          <cell r="A1511" t="str">
            <v>НС-1598408</v>
          </cell>
          <cell r="B1511" t="str">
            <v>Сплит-системы настенного типа</v>
          </cell>
          <cell r="C1511" t="str">
            <v>SHUFT</v>
          </cell>
          <cell r="D1511" t="str">
            <v>Сплит-система SHUFT Berg SFTO-36HN1_24Y комплект</v>
          </cell>
          <cell r="E1511" t="str">
            <v>4660294204018</v>
          </cell>
          <cell r="F1511" t="str">
            <v>SFTO-36HN1_24Y</v>
          </cell>
          <cell r="G1511">
            <v>78988</v>
          </cell>
          <cell r="H1511">
            <v>54501.72</v>
          </cell>
          <cell r="I1511" t="str">
            <v/>
          </cell>
          <cell r="J1511">
            <v>0</v>
          </cell>
        </row>
        <row r="1512">
          <cell r="A1512" t="str">
            <v>НС-1752006</v>
          </cell>
          <cell r="B1512" t="str">
            <v>Сплит-системы настенного типа</v>
          </cell>
          <cell r="C1512" t="str">
            <v>SHUFT</v>
          </cell>
          <cell r="D1512" t="str">
            <v>Сплит-система SHUFT Berg SFTO-36HN1_24Y комплект, с зимним комплектом</v>
          </cell>
          <cell r="E1512" t="str">
            <v>2258668196285</v>
          </cell>
          <cell r="F1512" t="str">
            <v>SFTO-36HN1_24Y с зим.комплектом</v>
          </cell>
          <cell r="G1512">
            <v>92008</v>
          </cell>
          <cell r="H1512">
            <v>92008</v>
          </cell>
          <cell r="I1512" t="str">
            <v/>
          </cell>
          <cell r="J1512">
            <v>0</v>
          </cell>
        </row>
        <row r="1513">
          <cell r="A1513" t="str">
            <v>НС-1761167</v>
          </cell>
          <cell r="B1513" t="str">
            <v>Сплит-системы настенного типа</v>
          </cell>
          <cell r="C1513" t="str">
            <v>SHUFT</v>
          </cell>
          <cell r="D1513" t="str">
            <v>Сплит-система SHUFT Berg SFTO-36HN1_V3 комплект</v>
          </cell>
          <cell r="E1513" t="str">
            <v>4670430156644</v>
          </cell>
          <cell r="F1513" t="str">
            <v>SFTO-36HN1_V3</v>
          </cell>
          <cell r="G1513">
            <v>78988</v>
          </cell>
          <cell r="H1513">
            <v>54501.72</v>
          </cell>
          <cell r="I1513">
            <v>14</v>
          </cell>
          <cell r="J1513">
            <v>14</v>
          </cell>
        </row>
        <row r="1514">
          <cell r="A1514" t="str">
            <v>НС-1597567</v>
          </cell>
          <cell r="B1514" t="str">
            <v>Сплит-системы настенного типа</v>
          </cell>
          <cell r="C1514" t="str">
            <v>SHUFT</v>
          </cell>
          <cell r="D1514" t="str">
            <v>Сплит-система SHUFT Soturai SFTH-07HN8 комплект</v>
          </cell>
          <cell r="E1514" t="str">
            <v>4660294197549</v>
          </cell>
          <cell r="F1514" t="str">
            <v>SFTH-07HN8</v>
          </cell>
          <cell r="G1514">
            <v>20988</v>
          </cell>
          <cell r="H1514">
            <v>14061.96</v>
          </cell>
          <cell r="I1514">
            <v>236</v>
          </cell>
          <cell r="J1514">
            <v>236</v>
          </cell>
        </row>
        <row r="1515">
          <cell r="A1515" t="str">
            <v>НС-1597568</v>
          </cell>
          <cell r="B1515" t="str">
            <v>Сплит-системы настенного типа</v>
          </cell>
          <cell r="C1515" t="str">
            <v>SHUFT</v>
          </cell>
          <cell r="D1515" t="str">
            <v>Сплит-система SHUFT Soturai SFTH-09HN8 комплект</v>
          </cell>
          <cell r="E1515" t="str">
            <v>4660294197631</v>
          </cell>
          <cell r="F1515" t="str">
            <v>SFTH-09HN8</v>
          </cell>
          <cell r="G1515">
            <v>22988</v>
          </cell>
          <cell r="H1515">
            <v>15401.96</v>
          </cell>
          <cell r="I1515">
            <v>170</v>
          </cell>
          <cell r="J1515">
            <v>170</v>
          </cell>
        </row>
        <row r="1516">
          <cell r="A1516" t="str">
            <v>НС-1597569</v>
          </cell>
          <cell r="B1516" t="str">
            <v>Сплит-системы настенного типа</v>
          </cell>
          <cell r="C1516" t="str">
            <v>SHUFT</v>
          </cell>
          <cell r="D1516" t="str">
            <v>Сплит-система SHUFT Soturai SFTH-12HN8 комплект</v>
          </cell>
          <cell r="E1516" t="str">
            <v>4660294197709</v>
          </cell>
          <cell r="F1516" t="str">
            <v>SFTH-12HN8</v>
          </cell>
          <cell r="G1516">
            <v>32488</v>
          </cell>
          <cell r="H1516">
            <v>21766.959999999999</v>
          </cell>
          <cell r="I1516">
            <v>563</v>
          </cell>
          <cell r="J1516">
            <v>563</v>
          </cell>
        </row>
        <row r="1517">
          <cell r="A1517" t="str">
            <v>НС-1597570</v>
          </cell>
          <cell r="B1517" t="str">
            <v>Сплит-системы настенного типа</v>
          </cell>
          <cell r="C1517" t="str">
            <v>SHUFT</v>
          </cell>
          <cell r="D1517" t="str">
            <v>Сплит-система SHUFT Soturai SFTH-18HN8 комплект</v>
          </cell>
          <cell r="E1517" t="str">
            <v>4660294197587</v>
          </cell>
          <cell r="F1517" t="str">
            <v>SFTH-18HN8</v>
          </cell>
          <cell r="G1517">
            <v>58488</v>
          </cell>
          <cell r="H1517">
            <v>39186.959999999999</v>
          </cell>
          <cell r="I1517">
            <v>22</v>
          </cell>
          <cell r="J1517">
            <v>22</v>
          </cell>
        </row>
        <row r="1518">
          <cell r="A1518" t="str">
            <v>НС-1597571</v>
          </cell>
          <cell r="B1518" t="str">
            <v>Сплит-системы настенного типа</v>
          </cell>
          <cell r="C1518" t="str">
            <v>SHUFT</v>
          </cell>
          <cell r="D1518" t="str">
            <v>Сплит-система SHUFT Soturai SFTH-24HN8 комплект</v>
          </cell>
          <cell r="E1518" t="str">
            <v>4660294197594</v>
          </cell>
          <cell r="F1518" t="str">
            <v>SFTH-24HN8</v>
          </cell>
          <cell r="G1518">
            <v>76888</v>
          </cell>
          <cell r="H1518">
            <v>51514.96</v>
          </cell>
          <cell r="I1518">
            <v>35</v>
          </cell>
          <cell r="J1518">
            <v>35</v>
          </cell>
        </row>
        <row r="1519">
          <cell r="A1519" t="str">
            <v>НС-1688398</v>
          </cell>
          <cell r="B1519" t="str">
            <v>Сплит-системы настенного типа</v>
          </cell>
          <cell r="C1519" t="str">
            <v>SHUFT</v>
          </cell>
          <cell r="D1519" t="str">
            <v>Сплит-система SHUFT TOR SFTM-06HN8_V2 комплект</v>
          </cell>
          <cell r="E1519" t="str">
            <v>4660294811674</v>
          </cell>
          <cell r="F1519" t="str">
            <v>SFTM-06HN8_V2</v>
          </cell>
          <cell r="G1519">
            <v>20988</v>
          </cell>
          <cell r="H1519">
            <v>14691.6</v>
          </cell>
          <cell r="I1519">
            <v>122</v>
          </cell>
          <cell r="J1519">
            <v>122</v>
          </cell>
        </row>
        <row r="1520">
          <cell r="A1520" t="str">
            <v>НС-1688399</v>
          </cell>
          <cell r="B1520" t="str">
            <v>Сплит-системы настенного типа</v>
          </cell>
          <cell r="C1520" t="str">
            <v>SHUFT</v>
          </cell>
          <cell r="D1520" t="str">
            <v>Сплит-система SHUFT TOR SFTM-07HN8 комплект</v>
          </cell>
          <cell r="E1520" t="str">
            <v>4660294811698</v>
          </cell>
          <cell r="F1520" t="str">
            <v>SFTM-07HN8</v>
          </cell>
          <cell r="G1520">
            <v>21488</v>
          </cell>
          <cell r="H1520">
            <v>15041.6</v>
          </cell>
          <cell r="I1520">
            <v>1192</v>
          </cell>
          <cell r="J1520">
            <v>1192</v>
          </cell>
        </row>
        <row r="1521">
          <cell r="A1521" t="str">
            <v>НС-1688400</v>
          </cell>
          <cell r="B1521" t="str">
            <v>Сплит-системы настенного типа</v>
          </cell>
          <cell r="C1521" t="str">
            <v>SHUFT</v>
          </cell>
          <cell r="D1521" t="str">
            <v>Сплит-система SHUFT TOR SFTM-09HN8 комплект</v>
          </cell>
          <cell r="E1521" t="str">
            <v>4660294811803</v>
          </cell>
          <cell r="F1521" t="str">
            <v>SFTM-09HN8</v>
          </cell>
          <cell r="G1521">
            <v>24488</v>
          </cell>
          <cell r="H1521">
            <v>17141.599999999999</v>
          </cell>
          <cell r="I1521">
            <v>959</v>
          </cell>
          <cell r="J1521">
            <v>959</v>
          </cell>
        </row>
        <row r="1522">
          <cell r="A1522" t="str">
            <v>НС-1688401</v>
          </cell>
          <cell r="B1522" t="str">
            <v>Сплит-системы настенного типа</v>
          </cell>
          <cell r="C1522" t="str">
            <v>SHUFT</v>
          </cell>
          <cell r="D1522" t="str">
            <v>Сплит-система SHUFT TOR SFTM-12HN8 комплект</v>
          </cell>
          <cell r="E1522" t="str">
            <v>4660294812176</v>
          </cell>
          <cell r="F1522" t="str">
            <v>SFTM-12HN8</v>
          </cell>
          <cell r="G1522">
            <v>32988</v>
          </cell>
          <cell r="H1522">
            <v>23091.599999999999</v>
          </cell>
          <cell r="I1522">
            <v>797</v>
          </cell>
          <cell r="J1522">
            <v>797</v>
          </cell>
        </row>
        <row r="1523">
          <cell r="A1523" t="str">
            <v>НС-1688402</v>
          </cell>
          <cell r="B1523" t="str">
            <v>Сплит-системы настенного типа</v>
          </cell>
          <cell r="C1523" t="str">
            <v>SHUFT</v>
          </cell>
          <cell r="D1523" t="str">
            <v>Сплит-система SHUFT TOR SFTM-18HN8 комплект</v>
          </cell>
          <cell r="E1523" t="str">
            <v>4660294811735</v>
          </cell>
          <cell r="F1523" t="str">
            <v>SFTM-18HN8</v>
          </cell>
          <cell r="G1523">
            <v>54988</v>
          </cell>
          <cell r="H1523">
            <v>38491.599999999999</v>
          </cell>
          <cell r="I1523">
            <v>127</v>
          </cell>
          <cell r="J1523">
            <v>127</v>
          </cell>
        </row>
        <row r="1524">
          <cell r="A1524" t="str">
            <v>НС-1688403</v>
          </cell>
          <cell r="B1524" t="str">
            <v>Сплит-системы настенного типа</v>
          </cell>
          <cell r="C1524" t="str">
            <v>SHUFT</v>
          </cell>
          <cell r="D1524" t="str">
            <v>Сплит-система SHUFT TOR SFTM-24HN8 комплект</v>
          </cell>
          <cell r="E1524" t="str">
            <v>4660294812077</v>
          </cell>
          <cell r="F1524" t="str">
            <v>SFTM-24HN8</v>
          </cell>
          <cell r="G1524">
            <v>71988</v>
          </cell>
          <cell r="H1524">
            <v>50391.6</v>
          </cell>
          <cell r="I1524">
            <v>107</v>
          </cell>
          <cell r="J1524">
            <v>107</v>
          </cell>
        </row>
        <row r="1525">
          <cell r="A1525" t="str">
            <v>НС-1290292</v>
          </cell>
          <cell r="B1525" t="str">
            <v>Модули управления для полупромышленных сплит-систем</v>
          </cell>
          <cell r="C1525" t="str">
            <v>Ballu MACHINE</v>
          </cell>
          <cell r="D1525" t="str">
            <v>Модуль коммуникационный Ballu Machine BLC_MB_20Y для централизованного управления</v>
          </cell>
          <cell r="E1525" t="str">
            <v>4680551108743</v>
          </cell>
          <cell r="F1525" t="str">
            <v>BLC_MB_20Y</v>
          </cell>
          <cell r="G1525">
            <v>21500</v>
          </cell>
          <cell r="H1525">
            <v>11932.5</v>
          </cell>
          <cell r="I1525">
            <v>25</v>
          </cell>
          <cell r="J1525">
            <v>25</v>
          </cell>
        </row>
        <row r="1526">
          <cell r="A1526" t="str">
            <v>НС-1186967</v>
          </cell>
          <cell r="B1526" t="str">
            <v>Пульты управления для полупромышленных сплит-систем</v>
          </cell>
          <cell r="C1526" t="str">
            <v>Ballu MACHINE</v>
          </cell>
          <cell r="D1526" t="str">
            <v>Пульт управления групповой проводной Ballu MACHINE BLC_WGC (1х64)</v>
          </cell>
          <cell r="E1526" t="str">
            <v>2250000310069, 4680551024470</v>
          </cell>
          <cell r="F1526" t="str">
            <v>BLC_WGC (1х64)</v>
          </cell>
          <cell r="G1526">
            <v>101400</v>
          </cell>
          <cell r="H1526">
            <v>56277</v>
          </cell>
          <cell r="I1526" t="str">
            <v/>
          </cell>
          <cell r="J1526">
            <v>0</v>
          </cell>
        </row>
        <row r="1527">
          <cell r="A1527" t="str">
            <v>НС-1292329</v>
          </cell>
          <cell r="B1527" t="str">
            <v>Пульты управления для полупромышленных сплит-систем</v>
          </cell>
          <cell r="C1527" t="str">
            <v>Ballu</v>
          </cell>
          <cell r="D1527" t="str">
            <v>Пульт управления проводной Ballu BLC_M_WC (1х1)</v>
          </cell>
          <cell r="E1527" t="str">
            <v>2250000948095, 4680551102680</v>
          </cell>
          <cell r="F1527" t="str">
            <v>BLC_M_WC (1х1)</v>
          </cell>
          <cell r="G1527">
            <v>5500</v>
          </cell>
          <cell r="H1527">
            <v>2673</v>
          </cell>
          <cell r="I1527" t="str">
            <v/>
          </cell>
          <cell r="J1527">
            <v>0</v>
          </cell>
        </row>
        <row r="1528">
          <cell r="A1528" t="str">
            <v>НС-1186973</v>
          </cell>
          <cell r="B1528" t="str">
            <v>Пульты управления для полупромышленных сплит-систем</v>
          </cell>
          <cell r="C1528" t="str">
            <v>Ballu MACHINE</v>
          </cell>
          <cell r="D1528" t="str">
            <v>Пульт управления проводной Ballu Machine BLC_WC (1х1)</v>
          </cell>
          <cell r="E1528" t="str">
            <v>2250000310083, 4680551024463</v>
          </cell>
          <cell r="F1528" t="str">
            <v>BLC_WC (1х1)</v>
          </cell>
          <cell r="G1528">
            <v>8200</v>
          </cell>
          <cell r="H1528">
            <v>4551</v>
          </cell>
          <cell r="I1528" t="str">
            <v/>
          </cell>
          <cell r="J1528">
            <v>0</v>
          </cell>
        </row>
        <row r="1529">
          <cell r="A1529" t="str">
            <v>НС-1606165</v>
          </cell>
          <cell r="B1529" t="str">
            <v>Пульты управления для полупромышленных сплит-систем</v>
          </cell>
          <cell r="C1529" t="str">
            <v>SHUFT</v>
          </cell>
          <cell r="D1529" t="str">
            <v>Пульт управления проводной SHUFT SFLC_WC (1х1)</v>
          </cell>
          <cell r="E1529" t="str">
            <v>4660294240719, 14660294240716</v>
          </cell>
          <cell r="F1529" t="str">
            <v>SFLC_WC (1х1)</v>
          </cell>
          <cell r="G1529">
            <v>8200</v>
          </cell>
          <cell r="H1529">
            <v>4059</v>
          </cell>
          <cell r="I1529">
            <v>2</v>
          </cell>
          <cell r="J1529">
            <v>2</v>
          </cell>
        </row>
        <row r="1530">
          <cell r="A1530" t="str">
            <v>НС-1292091</v>
          </cell>
          <cell r="B1530" t="str">
            <v>Внутренние блоки полупромышленных сплит-систем (комплектующие)</v>
          </cell>
          <cell r="C1530" t="str">
            <v>Ballu</v>
          </cell>
          <cell r="D1530" t="str">
            <v>Блок внутренний Ballu BFS/in-24HN1 сплит-системы, колонного типа</v>
          </cell>
          <cell r="E1530" t="str">
            <v>4680551102628, 2250000947753</v>
          </cell>
          <cell r="F1530" t="str">
            <v>BFS/in-24HN1</v>
          </cell>
          <cell r="G1530">
            <v>64500</v>
          </cell>
          <cell r="H1530">
            <v>35797.5</v>
          </cell>
          <cell r="I1530">
            <v>31</v>
          </cell>
          <cell r="J1530">
            <v>31</v>
          </cell>
        </row>
        <row r="1531">
          <cell r="A1531" t="str">
            <v>НС-1292097</v>
          </cell>
          <cell r="B1531" t="str">
            <v>Внутренние блоки полупромышленных сплит-систем (комплектующие)</v>
          </cell>
          <cell r="C1531" t="str">
            <v>Ballu</v>
          </cell>
          <cell r="D1531" t="str">
            <v>Блок внутренний Ballu BFS/in-48HN1 сплит-системы, колонного типа</v>
          </cell>
          <cell r="E1531" t="str">
            <v>4680551102635, 2250000947760</v>
          </cell>
          <cell r="F1531" t="str">
            <v>BFS/in-48HN1</v>
          </cell>
          <cell r="G1531">
            <v>102600</v>
          </cell>
          <cell r="H1531">
            <v>56943</v>
          </cell>
          <cell r="I1531">
            <v>24</v>
          </cell>
          <cell r="J1531">
            <v>24</v>
          </cell>
        </row>
        <row r="1532">
          <cell r="A1532" t="str">
            <v>НС-1292099</v>
          </cell>
          <cell r="B1532" t="str">
            <v>Внутренние блоки полупромышленных сплит-систем (комплектующие)</v>
          </cell>
          <cell r="C1532" t="str">
            <v>Ballu</v>
          </cell>
          <cell r="D1532" t="str">
            <v>Блок внутренний Ballu BFS/in-60HN1 сплит-системы, колонного типа</v>
          </cell>
          <cell r="E1532" t="str">
            <v>4680551102642, 2250000947777</v>
          </cell>
          <cell r="F1532" t="str">
            <v>BFS/in-60HN1</v>
          </cell>
          <cell r="G1532">
            <v>105200</v>
          </cell>
          <cell r="H1532">
            <v>58386</v>
          </cell>
          <cell r="I1532">
            <v>90</v>
          </cell>
          <cell r="J1532">
            <v>90</v>
          </cell>
        </row>
        <row r="1533">
          <cell r="A1533" t="str">
            <v>НС-1151801</v>
          </cell>
          <cell r="B1533" t="str">
            <v>Внутренние блоки полупромышленных сплит-систем (комплектующие)</v>
          </cell>
          <cell r="C1533" t="str">
            <v>Ballu</v>
          </cell>
          <cell r="D1533" t="str">
            <v>Блок внутренний Ballu BLC_CF/in-18HN1_18Y сплит-системы, напольно-потолочного типа</v>
          </cell>
          <cell r="E1533" t="str">
            <v>4680551003994</v>
          </cell>
          <cell r="F1533" t="str">
            <v>BLC_CF/in-18HN1_18Y</v>
          </cell>
          <cell r="G1533">
            <v>29800</v>
          </cell>
          <cell r="H1533">
            <v>11364.38</v>
          </cell>
          <cell r="I1533" t="str">
            <v/>
          </cell>
          <cell r="J1533">
            <v>0</v>
          </cell>
        </row>
        <row r="1534">
          <cell r="A1534" t="str">
            <v>НС-1151748</v>
          </cell>
          <cell r="B1534" t="str">
            <v>Внутренние блоки полупромышленных сплит-систем (комплектующие)</v>
          </cell>
          <cell r="C1534" t="str">
            <v>Ballu</v>
          </cell>
          <cell r="D1534" t="str">
            <v>Блок внутренний Ballu BLC_C/in-36HN1_18Y сплит-системы, кассетного типа</v>
          </cell>
          <cell r="E1534" t="str">
            <v>4680551003963</v>
          </cell>
          <cell r="F1534" t="str">
            <v>BLC_C/in-36HN1_18Y</v>
          </cell>
          <cell r="G1534">
            <v>32200</v>
          </cell>
          <cell r="H1534">
            <v>13430.63</v>
          </cell>
          <cell r="I1534">
            <v>1</v>
          </cell>
          <cell r="J1534">
            <v>1</v>
          </cell>
        </row>
        <row r="1535">
          <cell r="A1535" t="str">
            <v>НС-1151752</v>
          </cell>
          <cell r="B1535" t="str">
            <v>Внутренние блоки полупромышленных сплит-систем (комплектующие)</v>
          </cell>
          <cell r="C1535" t="str">
            <v>Ballu</v>
          </cell>
          <cell r="D1535" t="str">
            <v>Блок внутренний Ballu BLC_C/in-60HN1_18Y сплит-системы, кассетного типа</v>
          </cell>
          <cell r="E1535" t="str">
            <v>4680551003987</v>
          </cell>
          <cell r="F1535" t="str">
            <v>BLC_C/in-60HN1_18Y</v>
          </cell>
          <cell r="G1535">
            <v>43100</v>
          </cell>
          <cell r="H1535">
            <v>17655.560000000001</v>
          </cell>
          <cell r="I1535" t="str">
            <v/>
          </cell>
          <cell r="J1535">
            <v>0</v>
          </cell>
        </row>
        <row r="1536">
          <cell r="A1536" t="str">
            <v>НС-1685702</v>
          </cell>
          <cell r="B1536" t="str">
            <v>Внутренние блоки полупромышленных сплит-систем (комплектующие)</v>
          </cell>
          <cell r="C1536" t="str">
            <v>Ballu</v>
          </cell>
          <cell r="D1536" t="str">
            <v>Блок внутренний Ballu BLCI_A_CF/in-18HN8_V3 инверторной сплит-системы, напольно-потолочного типа</v>
          </cell>
          <cell r="E1536" t="str">
            <v>4660294800913</v>
          </cell>
          <cell r="F1536" t="str">
            <v>BLCI_A_CF/in-18HN8_V3</v>
          </cell>
          <cell r="G1536">
            <v>37300</v>
          </cell>
          <cell r="H1536">
            <v>20888</v>
          </cell>
          <cell r="I1536" t="str">
            <v/>
          </cell>
          <cell r="J1536">
            <v>0</v>
          </cell>
        </row>
        <row r="1537">
          <cell r="A1537" t="str">
            <v>НС-1764645</v>
          </cell>
          <cell r="B1537" t="str">
            <v>Внутренние блоки полупромышленных сплит-систем (комплектующие)</v>
          </cell>
          <cell r="C1537" t="str">
            <v>Ballu</v>
          </cell>
          <cell r="D1537" t="str">
            <v>Блок внутренний Ballu BLCI_A_CF/in-18HN8_V4 инверторной сплит-системы, напольно-потолочного типа</v>
          </cell>
          <cell r="E1537" t="str">
            <v>4670430173283</v>
          </cell>
          <cell r="F1537" t="str">
            <v>BLCI_A_CF/in-18HN8_V4</v>
          </cell>
          <cell r="G1537">
            <v>37300</v>
          </cell>
          <cell r="H1537">
            <v>20888</v>
          </cell>
          <cell r="I1537" t="str">
            <v/>
          </cell>
          <cell r="J1537">
            <v>0</v>
          </cell>
        </row>
        <row r="1538">
          <cell r="A1538" t="str">
            <v>НС-1685703</v>
          </cell>
          <cell r="B1538" t="str">
            <v>Внутренние блоки полупромышленных сплит-систем (комплектующие)</v>
          </cell>
          <cell r="C1538" t="str">
            <v>Ballu</v>
          </cell>
          <cell r="D1538" t="str">
            <v>Блок внутренний Ballu BLCI_A_CF/in-24HN8_V3 инверторной сплит-системы, напольно-потолочного типа</v>
          </cell>
          <cell r="E1538" t="str">
            <v>4660294800814</v>
          </cell>
          <cell r="F1538" t="str">
            <v>BLCI_A_CF/in-24HN8_V3</v>
          </cell>
          <cell r="G1538">
            <v>43800</v>
          </cell>
          <cell r="H1538">
            <v>24528</v>
          </cell>
          <cell r="I1538" t="str">
            <v/>
          </cell>
          <cell r="J1538">
            <v>0</v>
          </cell>
        </row>
        <row r="1539">
          <cell r="A1539" t="str">
            <v>НС-1764646</v>
          </cell>
          <cell r="B1539" t="str">
            <v>Внутренние блоки полупромышленных сплит-систем (комплектующие)</v>
          </cell>
          <cell r="C1539" t="str">
            <v>Ballu</v>
          </cell>
          <cell r="D1539" t="str">
            <v>Блок внутренний Ballu BLCI_A_CF/in-24HN8_V4 инверторной сплит-системы, напольно-потолочного типа</v>
          </cell>
          <cell r="E1539" t="str">
            <v>4670430173320</v>
          </cell>
          <cell r="F1539" t="str">
            <v>BLCI_A_CF/in-24HN8_V4</v>
          </cell>
          <cell r="G1539">
            <v>43800</v>
          </cell>
          <cell r="H1539">
            <v>24528</v>
          </cell>
          <cell r="I1539" t="str">
            <v/>
          </cell>
          <cell r="J1539">
            <v>0</v>
          </cell>
        </row>
        <row r="1540">
          <cell r="A1540" t="str">
            <v>НС-1685704</v>
          </cell>
          <cell r="B1540" t="str">
            <v>Внутренние блоки полупромышленных сплит-систем (комплектующие)</v>
          </cell>
          <cell r="C1540" t="str">
            <v>Ballu</v>
          </cell>
          <cell r="D1540" t="str">
            <v>Блок внутренний Ballu BLCI_A_CF/in-36HN8_V3 инверторной сплит-системы, напольно-потолочного типа</v>
          </cell>
          <cell r="E1540" t="str">
            <v>4660294800777</v>
          </cell>
          <cell r="F1540" t="str">
            <v>BLCI_A_CF/in-36HN8_V3</v>
          </cell>
          <cell r="G1540">
            <v>57400</v>
          </cell>
          <cell r="H1540">
            <v>32144</v>
          </cell>
          <cell r="I1540" t="str">
            <v/>
          </cell>
          <cell r="J1540">
            <v>0</v>
          </cell>
        </row>
        <row r="1541">
          <cell r="A1541" t="str">
            <v>НС-1764647</v>
          </cell>
          <cell r="B1541" t="str">
            <v>Внутренние блоки полупромышленных сплит-систем (комплектующие)</v>
          </cell>
          <cell r="C1541" t="str">
            <v>Ballu</v>
          </cell>
          <cell r="D1541" t="str">
            <v>Блок внутренний Ballu BLCI_A_CF/in-36HN8_V4 инверторной сплит-системы, напольно-потолочного типа</v>
          </cell>
          <cell r="E1541" t="str">
            <v>4670430173276</v>
          </cell>
          <cell r="F1541" t="str">
            <v>BLCI_A_CF/in-36HN8_V4</v>
          </cell>
          <cell r="G1541">
            <v>57400</v>
          </cell>
          <cell r="H1541">
            <v>32144</v>
          </cell>
          <cell r="I1541" t="str">
            <v/>
          </cell>
          <cell r="J1541">
            <v>0</v>
          </cell>
        </row>
        <row r="1542">
          <cell r="A1542" t="str">
            <v>НС-1685705</v>
          </cell>
          <cell r="B1542" t="str">
            <v>Внутренние блоки полупромышленных сплит-систем (комплектующие)</v>
          </cell>
          <cell r="C1542" t="str">
            <v>Ballu</v>
          </cell>
          <cell r="D1542" t="str">
            <v>Блок внутренний Ballu BLCI_A_CF/in-48HN8_V3 инверторной сплит-системы, напольно-потолочного типа</v>
          </cell>
          <cell r="E1542" t="str">
            <v>4660294800739</v>
          </cell>
          <cell r="F1542" t="str">
            <v>BLCI_A_CF/in-48HN8_V3</v>
          </cell>
          <cell r="G1542">
            <v>63200</v>
          </cell>
          <cell r="H1542">
            <v>35392</v>
          </cell>
          <cell r="I1542" t="str">
            <v/>
          </cell>
          <cell r="J1542">
            <v>0</v>
          </cell>
        </row>
        <row r="1543">
          <cell r="A1543" t="str">
            <v>НС-1764648</v>
          </cell>
          <cell r="B1543" t="str">
            <v>Внутренние блоки полупромышленных сплит-систем (комплектующие)</v>
          </cell>
          <cell r="C1543" t="str">
            <v>Ballu</v>
          </cell>
          <cell r="D1543" t="str">
            <v>Блок внутренний Ballu BLCI_A_CF/in-48HN8_V4 инверторной сплит-системы, напольно-потолочного типа</v>
          </cell>
          <cell r="E1543" t="str">
            <v>4670430173177</v>
          </cell>
          <cell r="F1543" t="str">
            <v>BLCI_A_CF/in-48HN8_V4</v>
          </cell>
          <cell r="G1543">
            <v>63200</v>
          </cell>
          <cell r="H1543">
            <v>35392</v>
          </cell>
          <cell r="I1543" t="str">
            <v/>
          </cell>
          <cell r="J1543">
            <v>0</v>
          </cell>
        </row>
        <row r="1544">
          <cell r="A1544" t="str">
            <v>НС-1685706</v>
          </cell>
          <cell r="B1544" t="str">
            <v>Внутренние блоки полупромышленных сплит-систем (комплектующие)</v>
          </cell>
          <cell r="C1544" t="str">
            <v>Ballu</v>
          </cell>
          <cell r="D1544" t="str">
            <v>Блок внутренний Ballu BLCI_A_CF/in-60HN8_V3 инверторной сплит-системы, напольно-потолочного типа</v>
          </cell>
          <cell r="E1544" t="str">
            <v>4660294800722</v>
          </cell>
          <cell r="F1544" t="str">
            <v>BLCI_A_CF/in-60HN8_V3</v>
          </cell>
          <cell r="G1544">
            <v>60400</v>
          </cell>
          <cell r="H1544">
            <v>33824</v>
          </cell>
          <cell r="I1544" t="str">
            <v/>
          </cell>
          <cell r="J1544">
            <v>0</v>
          </cell>
        </row>
        <row r="1545">
          <cell r="A1545" t="str">
            <v>НС-1764649</v>
          </cell>
          <cell r="B1545" t="str">
            <v>Внутренние блоки полупромышленных сплит-систем (комплектующие)</v>
          </cell>
          <cell r="C1545" t="str">
            <v>Ballu</v>
          </cell>
          <cell r="D1545" t="str">
            <v>Блок внутренний Ballu BLCI_A_CF/in-60HN8_V4 инверторной сплит-системы, напольно-потолочного типа</v>
          </cell>
          <cell r="E1545" t="str">
            <v>4670430173313</v>
          </cell>
          <cell r="F1545" t="str">
            <v>BLCI_A_CF/in-60HN8_V4</v>
          </cell>
          <cell r="G1545">
            <v>60400</v>
          </cell>
          <cell r="H1545">
            <v>33824</v>
          </cell>
          <cell r="I1545" t="str">
            <v/>
          </cell>
          <cell r="J1545">
            <v>0</v>
          </cell>
        </row>
        <row r="1546">
          <cell r="A1546" t="str">
            <v>НС-1685696</v>
          </cell>
          <cell r="B1546" t="str">
            <v>Внутренние блоки полупромышленных сплит-систем (комплектующие)</v>
          </cell>
          <cell r="C1546" t="str">
            <v>Ballu</v>
          </cell>
          <cell r="D1546" t="str">
            <v>Блок внутренний Ballu BLCI_A_C/in-12HN8_V3 инверторной сплит-системы, кассетного типа</v>
          </cell>
          <cell r="E1546" t="str">
            <v>4660294800869</v>
          </cell>
          <cell r="F1546" t="str">
            <v>BLCI_A_C/in-12HN8_V3</v>
          </cell>
          <cell r="G1546">
            <v>26900</v>
          </cell>
          <cell r="H1546">
            <v>15064</v>
          </cell>
          <cell r="I1546" t="str">
            <v/>
          </cell>
          <cell r="J1546">
            <v>0</v>
          </cell>
        </row>
        <row r="1547">
          <cell r="A1547" t="str">
            <v>НС-1764639</v>
          </cell>
          <cell r="B1547" t="str">
            <v>Внутренние блоки полупромышленных сплит-систем (комплектующие)</v>
          </cell>
          <cell r="C1547" t="str">
            <v>Ballu</v>
          </cell>
          <cell r="D1547" t="str">
            <v>Блок внутренний Ballu BLCI_A_C/in-12HN8_V4 инверторной сплит-системы, кассетного типа</v>
          </cell>
          <cell r="E1547" t="str">
            <v>4670430173290</v>
          </cell>
          <cell r="F1547" t="str">
            <v>BLCI_A_C/in-12HN8_V4</v>
          </cell>
          <cell r="G1547">
            <v>26900</v>
          </cell>
          <cell r="H1547">
            <v>15064</v>
          </cell>
          <cell r="I1547">
            <v>2</v>
          </cell>
          <cell r="J1547">
            <v>2</v>
          </cell>
        </row>
        <row r="1548">
          <cell r="A1548" t="str">
            <v>НС-1685697</v>
          </cell>
          <cell r="B1548" t="str">
            <v>Внутренние блоки полупромышленных сплит-систем (комплектующие)</v>
          </cell>
          <cell r="C1548" t="str">
            <v>Ballu</v>
          </cell>
          <cell r="D1548" t="str">
            <v>Блок внутренний Ballu BLCI_A_C/in-18HN8_V3 инверторной сплит-системы, кассетного типа</v>
          </cell>
          <cell r="E1548" t="str">
            <v>4660294800852</v>
          </cell>
          <cell r="F1548" t="str">
            <v>BLCI_A_C/in-18HN8_V3</v>
          </cell>
          <cell r="G1548">
            <v>29800</v>
          </cell>
          <cell r="H1548">
            <v>16688</v>
          </cell>
          <cell r="I1548">
            <v>1</v>
          </cell>
          <cell r="J1548">
            <v>1</v>
          </cell>
        </row>
        <row r="1549">
          <cell r="A1549" t="str">
            <v>НС-1764640</v>
          </cell>
          <cell r="B1549" t="str">
            <v>Внутренние блоки полупромышленных сплит-систем (комплектующие)</v>
          </cell>
          <cell r="C1549" t="str">
            <v>Ballu</v>
          </cell>
          <cell r="D1549" t="str">
            <v>Блок внутренний Ballu BLCI_A_C/in-18HN8_V4 инверторной сплит-системы, кассетного типа</v>
          </cell>
          <cell r="E1549" t="str">
            <v>4670430173153</v>
          </cell>
          <cell r="F1549" t="str">
            <v>BLCI_A_C/in-18HN8_V4</v>
          </cell>
          <cell r="G1549">
            <v>29800</v>
          </cell>
          <cell r="H1549">
            <v>16688</v>
          </cell>
          <cell r="I1549" t="str">
            <v/>
          </cell>
          <cell r="J1549">
            <v>0</v>
          </cell>
        </row>
        <row r="1550">
          <cell r="A1550" t="str">
            <v>НС-1685698</v>
          </cell>
          <cell r="B1550" t="str">
            <v>Внутренние блоки полупромышленных сплит-систем (комплектующие)</v>
          </cell>
          <cell r="C1550" t="str">
            <v>Ballu</v>
          </cell>
          <cell r="D1550" t="str">
            <v>Блок внутренний Ballu BLCI_A_C/in-24HN8_V3 инверторной сплит-системы, кассетного типа</v>
          </cell>
          <cell r="E1550" t="str">
            <v>4660294800692</v>
          </cell>
          <cell r="F1550" t="str">
            <v>BLCI_A_C/in-24HN8_V3</v>
          </cell>
          <cell r="G1550">
            <v>34800</v>
          </cell>
          <cell r="H1550">
            <v>19488</v>
          </cell>
          <cell r="I1550" t="str">
            <v/>
          </cell>
          <cell r="J1550">
            <v>0</v>
          </cell>
        </row>
        <row r="1551">
          <cell r="A1551" t="str">
            <v>НС-1764641</v>
          </cell>
          <cell r="B1551" t="str">
            <v>Внутренние блоки полупромышленных сплит-систем (комплектующие)</v>
          </cell>
          <cell r="C1551" t="str">
            <v>Ballu</v>
          </cell>
          <cell r="D1551" t="str">
            <v>Блок внутренний Ballu BLCI_A_C/in-24HN8_V4 инверторной сплит-системы, кассетного типа</v>
          </cell>
          <cell r="E1551" t="str">
            <v>4670430173207</v>
          </cell>
          <cell r="F1551" t="str">
            <v>BLCI_A_C/in-24HN8_V4</v>
          </cell>
          <cell r="G1551">
            <v>34800</v>
          </cell>
          <cell r="H1551">
            <v>19488</v>
          </cell>
          <cell r="I1551" t="str">
            <v/>
          </cell>
          <cell r="J1551">
            <v>0</v>
          </cell>
        </row>
        <row r="1552">
          <cell r="A1552" t="str">
            <v>НС-1685699</v>
          </cell>
          <cell r="B1552" t="str">
            <v>Внутренние блоки полупромышленных сплит-систем (комплектующие)</v>
          </cell>
          <cell r="C1552" t="str">
            <v>Ballu</v>
          </cell>
          <cell r="D1552" t="str">
            <v>Блок внутренний Ballu BLCI_A_C/in-36HN8_V3 инверторной сплит-системы, кассетного типа</v>
          </cell>
          <cell r="E1552" t="str">
            <v>4660294800708</v>
          </cell>
          <cell r="F1552" t="str">
            <v>BLCI_A_C/in-36HN8_V3</v>
          </cell>
          <cell r="G1552">
            <v>42900</v>
          </cell>
          <cell r="H1552">
            <v>24024</v>
          </cell>
          <cell r="I1552" t="str">
            <v/>
          </cell>
          <cell r="J1552">
            <v>0</v>
          </cell>
        </row>
        <row r="1553">
          <cell r="A1553" t="str">
            <v>НС-1764642</v>
          </cell>
          <cell r="B1553" t="str">
            <v>Внутренние блоки полупромышленных сплит-систем (комплектующие)</v>
          </cell>
          <cell r="C1553" t="str">
            <v>Ballu</v>
          </cell>
          <cell r="D1553" t="str">
            <v>Блок внутренний Ballu BLCI_A_C/in-36HN8_V4 инверторной сплит-системы, кассетного типа</v>
          </cell>
          <cell r="E1553" t="str">
            <v>4670430173337</v>
          </cell>
          <cell r="F1553" t="str">
            <v>BLCI_A_C/in-36HN8_V4</v>
          </cell>
          <cell r="G1553">
            <v>42900</v>
          </cell>
          <cell r="H1553">
            <v>24024</v>
          </cell>
          <cell r="I1553" t="str">
            <v/>
          </cell>
          <cell r="J1553">
            <v>0</v>
          </cell>
        </row>
        <row r="1554">
          <cell r="A1554" t="str">
            <v>НС-1685700</v>
          </cell>
          <cell r="B1554" t="str">
            <v>Внутренние блоки полупромышленных сплит-систем (комплектующие)</v>
          </cell>
          <cell r="C1554" t="str">
            <v>Ballu</v>
          </cell>
          <cell r="D1554" t="str">
            <v>Блок внутренний Ballu BLCI_A_C/in-48HN8_V3 инверторной сплит-системы, кассетного типа</v>
          </cell>
          <cell r="E1554" t="str">
            <v>4660294800906</v>
          </cell>
          <cell r="F1554" t="str">
            <v>BLCI_A_C/in-48HN8_V3</v>
          </cell>
          <cell r="G1554">
            <v>45600</v>
          </cell>
          <cell r="H1554">
            <v>25536</v>
          </cell>
          <cell r="I1554" t="str">
            <v/>
          </cell>
          <cell r="J1554">
            <v>0</v>
          </cell>
        </row>
        <row r="1555">
          <cell r="A1555" t="str">
            <v>НС-1764643</v>
          </cell>
          <cell r="B1555" t="str">
            <v>Внутренние блоки полупромышленных сплит-систем (комплектующие)</v>
          </cell>
          <cell r="C1555" t="str">
            <v>Ballu</v>
          </cell>
          <cell r="D1555" t="str">
            <v>Блок внутренний Ballu BLCI_A_C/in-48HN8_V4 инверторной сплит-системы, кассетного типа</v>
          </cell>
          <cell r="E1555" t="str">
            <v>4670430173184</v>
          </cell>
          <cell r="F1555" t="str">
            <v>BLCI_A_C/in-48HN8_V4</v>
          </cell>
          <cell r="G1555">
            <v>45600</v>
          </cell>
          <cell r="H1555">
            <v>25536</v>
          </cell>
          <cell r="I1555" t="str">
            <v/>
          </cell>
          <cell r="J1555">
            <v>0</v>
          </cell>
        </row>
        <row r="1556">
          <cell r="A1556" t="str">
            <v>НС-1685701</v>
          </cell>
          <cell r="B1556" t="str">
            <v>Внутренние блоки полупромышленных сплит-систем (комплектующие)</v>
          </cell>
          <cell r="C1556" t="str">
            <v>Ballu</v>
          </cell>
          <cell r="D1556" t="str">
            <v>Блок внутренний Ballu BLCI_A_C/in-60HN8_V3 инверторной сплит-системы, кассетного типа</v>
          </cell>
          <cell r="E1556" t="str">
            <v>4660294800845</v>
          </cell>
          <cell r="F1556" t="str">
            <v>BLCI_A_C/in-60HN8_V3</v>
          </cell>
          <cell r="G1556">
            <v>46500</v>
          </cell>
          <cell r="H1556">
            <v>26040</v>
          </cell>
          <cell r="I1556" t="str">
            <v/>
          </cell>
          <cell r="J1556">
            <v>0</v>
          </cell>
        </row>
        <row r="1557">
          <cell r="A1557" t="str">
            <v>НС-1764644</v>
          </cell>
          <cell r="B1557" t="str">
            <v>Внутренние блоки полупромышленных сплит-систем (комплектующие)</v>
          </cell>
          <cell r="C1557" t="str">
            <v>Ballu</v>
          </cell>
          <cell r="D1557" t="str">
            <v>Блок внутренний Ballu BLCI_A_C/in-60HN8_V4 инверторной сплит-системы, кассетного типа</v>
          </cell>
          <cell r="E1557" t="str">
            <v>4670430173115</v>
          </cell>
          <cell r="F1557" t="str">
            <v>BLCI_A_C/in-60HN8_V4</v>
          </cell>
          <cell r="G1557">
            <v>46500</v>
          </cell>
          <cell r="H1557">
            <v>26040</v>
          </cell>
          <cell r="I1557" t="str">
            <v/>
          </cell>
          <cell r="J1557">
            <v>0</v>
          </cell>
        </row>
        <row r="1558">
          <cell r="A1558" t="str">
            <v>НС-1685707</v>
          </cell>
          <cell r="B1558" t="str">
            <v>Внутренние блоки полупромышленных сплит-систем (комплектующие)</v>
          </cell>
          <cell r="C1558" t="str">
            <v>Ballu</v>
          </cell>
          <cell r="D1558" t="str">
            <v>Блок внутренний Ballu BLCI_A_D/in-12HN8_V3 инверторной сплит-системы, канального типа</v>
          </cell>
          <cell r="E1558" t="str">
            <v>4660294800807</v>
          </cell>
          <cell r="F1558" t="str">
            <v>BLCI_A_D/in-12HN8_V3</v>
          </cell>
          <cell r="G1558">
            <v>32700</v>
          </cell>
          <cell r="H1558">
            <v>18312</v>
          </cell>
          <cell r="I1558" t="str">
            <v/>
          </cell>
          <cell r="J1558">
            <v>0</v>
          </cell>
        </row>
        <row r="1559">
          <cell r="A1559" t="str">
            <v>НС-1764650</v>
          </cell>
          <cell r="B1559" t="str">
            <v>Внутренние блоки полупромышленных сплит-систем (комплектующие)</v>
          </cell>
          <cell r="C1559" t="str">
            <v>Ballu</v>
          </cell>
          <cell r="D1559" t="str">
            <v>Блок внутренний Ballu BLCI_A_D/in-12HN8_V4 инверторной сплит-системы, канального типа</v>
          </cell>
          <cell r="E1559" t="str">
            <v>4670430173245</v>
          </cell>
          <cell r="F1559" t="str">
            <v>BLCI_A_D/in-12HN8_V4</v>
          </cell>
          <cell r="G1559">
            <v>32700</v>
          </cell>
          <cell r="H1559">
            <v>18312</v>
          </cell>
          <cell r="I1559" t="str">
            <v/>
          </cell>
          <cell r="J1559">
            <v>0</v>
          </cell>
        </row>
        <row r="1560">
          <cell r="A1560" t="str">
            <v>НС-1685708</v>
          </cell>
          <cell r="B1560" t="str">
            <v>Внутренние блоки полупромышленных сплит-систем (комплектующие)</v>
          </cell>
          <cell r="C1560" t="str">
            <v>Ballu</v>
          </cell>
          <cell r="D1560" t="str">
            <v>Блок внутренний Ballu BLCI_A_D/in-18HN8_V3 инверторной сплит-системы, канального типа</v>
          </cell>
          <cell r="E1560" t="str">
            <v>4660294800821</v>
          </cell>
          <cell r="F1560" t="str">
            <v>BLCI_A_D/in-18HN8_V3</v>
          </cell>
          <cell r="G1560">
            <v>36500</v>
          </cell>
          <cell r="H1560">
            <v>20440</v>
          </cell>
          <cell r="I1560" t="str">
            <v/>
          </cell>
          <cell r="J1560">
            <v>0</v>
          </cell>
        </row>
        <row r="1561">
          <cell r="A1561" t="str">
            <v>НС-1764651</v>
          </cell>
          <cell r="B1561" t="str">
            <v>Внутренние блоки полупромышленных сплит-систем (комплектующие)</v>
          </cell>
          <cell r="C1561" t="str">
            <v>Ballu</v>
          </cell>
          <cell r="D1561" t="str">
            <v>Блок внутренний Ballu BLCI_A_D/in-18HN8_V4 инверторной сплит-системы, канального типа</v>
          </cell>
          <cell r="E1561" t="str">
            <v>4670430173269</v>
          </cell>
          <cell r="F1561" t="str">
            <v>BLCI_A_D/in-18HN8_V4</v>
          </cell>
          <cell r="G1561">
            <v>36500</v>
          </cell>
          <cell r="H1561">
            <v>20440</v>
          </cell>
          <cell r="I1561" t="str">
            <v/>
          </cell>
          <cell r="J1561">
            <v>0</v>
          </cell>
        </row>
        <row r="1562">
          <cell r="A1562" t="str">
            <v>НС-1685709</v>
          </cell>
          <cell r="B1562" t="str">
            <v>Внутренние блоки полупромышленных сплит-систем (комплектующие)</v>
          </cell>
          <cell r="C1562" t="str">
            <v>Ballu</v>
          </cell>
          <cell r="D1562" t="str">
            <v>Блок внутренний Ballu BLCI_A_D/in-24HN8_V3 инверторной сплит-системы, канального типа</v>
          </cell>
          <cell r="E1562" t="str">
            <v>4660294800760</v>
          </cell>
          <cell r="F1562" t="str">
            <v>BLCI_A_D/in-24HN8_V3</v>
          </cell>
          <cell r="G1562">
            <v>44400</v>
          </cell>
          <cell r="H1562">
            <v>24864</v>
          </cell>
          <cell r="I1562" t="str">
            <v/>
          </cell>
          <cell r="J1562">
            <v>0</v>
          </cell>
        </row>
        <row r="1563">
          <cell r="A1563" t="str">
            <v>НС-1764652</v>
          </cell>
          <cell r="B1563" t="str">
            <v>Внутренние блоки полупромышленных сплит-систем (комплектующие)</v>
          </cell>
          <cell r="C1563" t="str">
            <v>Ballu</v>
          </cell>
          <cell r="D1563" t="str">
            <v>Блок внутренний Ballu BLCI_A_D/in-24HN8_V4 инверторной сплит-системы, канального типа</v>
          </cell>
          <cell r="E1563" t="str">
            <v>4670430173108</v>
          </cell>
          <cell r="F1563" t="str">
            <v>BLCI_A_D/in-24HN8_V4</v>
          </cell>
          <cell r="G1563">
            <v>44400</v>
          </cell>
          <cell r="H1563">
            <v>24864</v>
          </cell>
          <cell r="I1563" t="str">
            <v/>
          </cell>
          <cell r="J1563">
            <v>0</v>
          </cell>
        </row>
        <row r="1564">
          <cell r="A1564" t="str">
            <v>НС-1685710</v>
          </cell>
          <cell r="B1564" t="str">
            <v>Внутренние блоки полупромышленных сплит-систем (комплектующие)</v>
          </cell>
          <cell r="C1564" t="str">
            <v>Ballu</v>
          </cell>
          <cell r="D1564" t="str">
            <v>Блок внутренний Ballu BLCI_A_D/in-36HN8_V3 инверторной сплит-системы, канального типа</v>
          </cell>
          <cell r="E1564" t="str">
            <v>4660294800784</v>
          </cell>
          <cell r="F1564" t="str">
            <v>BLCI_A_D/in-36HN8_V3</v>
          </cell>
          <cell r="G1564">
            <v>58900</v>
          </cell>
          <cell r="H1564">
            <v>32984</v>
          </cell>
          <cell r="I1564" t="str">
            <v/>
          </cell>
          <cell r="J1564">
            <v>0</v>
          </cell>
        </row>
        <row r="1565">
          <cell r="A1565" t="str">
            <v>НС-1764653</v>
          </cell>
          <cell r="B1565" t="str">
            <v>Внутренние блоки полупромышленных сплит-систем (комплектующие)</v>
          </cell>
          <cell r="C1565" t="str">
            <v>Ballu</v>
          </cell>
          <cell r="D1565" t="str">
            <v>Блок внутренний Ballu BLCI_A_D/in-36HN8_V4 инверторной сплит-системы, канального типа</v>
          </cell>
          <cell r="E1565" t="str">
            <v>4670430173146</v>
          </cell>
          <cell r="F1565" t="str">
            <v>BLCI_A_D/in-36HN8_V4</v>
          </cell>
          <cell r="G1565">
            <v>58900</v>
          </cell>
          <cell r="H1565">
            <v>32984</v>
          </cell>
          <cell r="I1565" t="str">
            <v/>
          </cell>
          <cell r="J1565">
            <v>0</v>
          </cell>
        </row>
        <row r="1566">
          <cell r="A1566" t="str">
            <v>НС-1685711</v>
          </cell>
          <cell r="B1566" t="str">
            <v>Внутренние блоки полупромышленных сплит-систем (комплектующие)</v>
          </cell>
          <cell r="C1566" t="str">
            <v>Ballu</v>
          </cell>
          <cell r="D1566" t="str">
            <v>Блок внутренний Ballu BLCI_A_D/in-48HN8_V3 инверторной сплит-системы, канального типа</v>
          </cell>
          <cell r="E1566" t="str">
            <v>4660294800678</v>
          </cell>
          <cell r="F1566" t="str">
            <v>BLCI_A_D/in-48HN8_V3</v>
          </cell>
          <cell r="G1566">
            <v>60800</v>
          </cell>
          <cell r="H1566">
            <v>34048</v>
          </cell>
          <cell r="I1566">
            <v>1</v>
          </cell>
          <cell r="J1566">
            <v>1</v>
          </cell>
        </row>
        <row r="1567">
          <cell r="A1567" t="str">
            <v>НС-1764654</v>
          </cell>
          <cell r="B1567" t="str">
            <v>Внутренние блоки полупромышленных сплит-систем (комплектующие)</v>
          </cell>
          <cell r="C1567" t="str">
            <v>Ballu</v>
          </cell>
          <cell r="D1567" t="str">
            <v>Блок внутренний Ballu BLCI_A_D/in-48HN8_V4 инверторной сплит-системы, канального типа</v>
          </cell>
          <cell r="E1567" t="str">
            <v>4670430173122</v>
          </cell>
          <cell r="F1567" t="str">
            <v>BLCI_A_D/in-48HN8_V4</v>
          </cell>
          <cell r="G1567">
            <v>60800</v>
          </cell>
          <cell r="H1567">
            <v>34048</v>
          </cell>
          <cell r="I1567" t="str">
            <v/>
          </cell>
          <cell r="J1567">
            <v>0</v>
          </cell>
        </row>
        <row r="1568">
          <cell r="A1568" t="str">
            <v>НС-1685712</v>
          </cell>
          <cell r="B1568" t="str">
            <v>Внутренние блоки полупромышленных сплит-систем (комплектующие)</v>
          </cell>
          <cell r="C1568" t="str">
            <v>Ballu</v>
          </cell>
          <cell r="D1568" t="str">
            <v>Блок внутренний Ballu BLCI_A_D/in-60HN8_V3 инверторной сплит-системы, канального типа</v>
          </cell>
          <cell r="E1568" t="str">
            <v>4660294800890</v>
          </cell>
          <cell r="F1568" t="str">
            <v>BLCI_A_D/in-60HN8_V3</v>
          </cell>
          <cell r="G1568">
            <v>70100</v>
          </cell>
          <cell r="H1568">
            <v>39256</v>
          </cell>
          <cell r="I1568" t="str">
            <v/>
          </cell>
          <cell r="J1568">
            <v>0</v>
          </cell>
        </row>
        <row r="1569">
          <cell r="A1569" t="str">
            <v>НС-1764655</v>
          </cell>
          <cell r="B1569" t="str">
            <v>Внутренние блоки полупромышленных сплит-систем (комплектующие)</v>
          </cell>
          <cell r="C1569" t="str">
            <v>Ballu</v>
          </cell>
          <cell r="D1569" t="str">
            <v>Блок внутренний Ballu BLCI_A_D/in-60HN8_V4 инверторной сплит-системы, канального типа</v>
          </cell>
          <cell r="E1569" t="str">
            <v>4670430173214</v>
          </cell>
          <cell r="F1569" t="str">
            <v>BLCI_A_D/in-60HN8_V4</v>
          </cell>
          <cell r="G1569">
            <v>70100</v>
          </cell>
          <cell r="H1569">
            <v>39256</v>
          </cell>
          <cell r="I1569" t="str">
            <v/>
          </cell>
          <cell r="J1569">
            <v>0</v>
          </cell>
        </row>
        <row r="1570">
          <cell r="A1570" t="str">
            <v>НС-1596394</v>
          </cell>
          <cell r="B1570" t="str">
            <v>Внутренние блоки полупромышленных сплит-систем (комплектующие)</v>
          </cell>
          <cell r="C1570" t="str">
            <v>Ballu</v>
          </cell>
          <cell r="D1570" t="str">
            <v>Блок внутренний Ballu BLCI_CF/in-18HN1_24Y инверторной сплит-системы, напольно-потолочного типа</v>
          </cell>
          <cell r="E1570" t="str">
            <v>4660294195569</v>
          </cell>
          <cell r="F1570" t="str">
            <v>BLCI_CF/in-18HN1_24Y</v>
          </cell>
          <cell r="G1570">
            <v>31600</v>
          </cell>
          <cell r="H1570">
            <v>17696</v>
          </cell>
          <cell r="I1570" t="str">
            <v/>
          </cell>
          <cell r="J1570">
            <v>0</v>
          </cell>
        </row>
        <row r="1571">
          <cell r="A1571" t="str">
            <v>НС-1596395</v>
          </cell>
          <cell r="B1571" t="str">
            <v>Внутренние блоки полупромышленных сплит-систем (комплектующие)</v>
          </cell>
          <cell r="C1571" t="str">
            <v>Ballu</v>
          </cell>
          <cell r="D1571" t="str">
            <v>Блок внутренний Ballu BLCI_CF/in-24HN1_24Y инверторной сплит-системы, напольно-потолочного типа</v>
          </cell>
          <cell r="E1571" t="str">
            <v>4660294195743</v>
          </cell>
          <cell r="F1571" t="str">
            <v>BLCI_CF/in-24HN1_24Y</v>
          </cell>
          <cell r="G1571">
            <v>37100</v>
          </cell>
          <cell r="H1571">
            <v>20776</v>
          </cell>
          <cell r="I1571" t="str">
            <v/>
          </cell>
          <cell r="J1571">
            <v>0</v>
          </cell>
        </row>
        <row r="1572">
          <cell r="A1572" t="str">
            <v>НС-1596396</v>
          </cell>
          <cell r="B1572" t="str">
            <v>Внутренние блоки полупромышленных сплит-систем (комплектующие)</v>
          </cell>
          <cell r="C1572" t="str">
            <v>Ballu</v>
          </cell>
          <cell r="D1572" t="str">
            <v>Блок внутренний Ballu BLCI_CF/in-36HN1_24Y инверторной сплит-системы, напольно-потолочного типа</v>
          </cell>
          <cell r="E1572" t="str">
            <v>4660294195736</v>
          </cell>
          <cell r="F1572" t="str">
            <v>BLCI_CF/in-36HN1_24Y</v>
          </cell>
          <cell r="G1572">
            <v>48600</v>
          </cell>
          <cell r="H1572">
            <v>27216</v>
          </cell>
          <cell r="I1572" t="str">
            <v/>
          </cell>
          <cell r="J1572">
            <v>0</v>
          </cell>
        </row>
        <row r="1573">
          <cell r="A1573" t="str">
            <v>НС-1596397</v>
          </cell>
          <cell r="B1573" t="str">
            <v>Внутренние блоки полупромышленных сплит-систем (комплектующие)</v>
          </cell>
          <cell r="C1573" t="str">
            <v>Ballu</v>
          </cell>
          <cell r="D1573" t="str">
            <v>Блок внутренний Ballu BLCI_CF/in-48HN1_24Y инверторной сплит-системы, напольно-потолочного типа</v>
          </cell>
          <cell r="E1573" t="str">
            <v>4660294195583</v>
          </cell>
          <cell r="F1573" t="str">
            <v>BLCI_CF/in-48HN1_24Y</v>
          </cell>
          <cell r="G1573">
            <v>53400</v>
          </cell>
          <cell r="H1573">
            <v>29904</v>
          </cell>
          <cell r="I1573" t="str">
            <v/>
          </cell>
          <cell r="J1573">
            <v>0</v>
          </cell>
        </row>
        <row r="1574">
          <cell r="A1574" t="str">
            <v>НС-1596398</v>
          </cell>
          <cell r="B1574" t="str">
            <v>Внутренние блоки полупромышленных сплит-систем (комплектующие)</v>
          </cell>
          <cell r="C1574" t="str">
            <v>Ballu</v>
          </cell>
          <cell r="D1574" t="str">
            <v>Блок внутренний Ballu BLCI_CF/in-60HN1_24Y инверторной сплит-системы, напольно-потолочного типа</v>
          </cell>
          <cell r="E1574" t="str">
            <v>4660294195644</v>
          </cell>
          <cell r="F1574" t="str">
            <v>BLCI_CF/in-60HN1_24Y</v>
          </cell>
          <cell r="G1574">
            <v>51000</v>
          </cell>
          <cell r="H1574">
            <v>28560</v>
          </cell>
          <cell r="I1574" t="str">
            <v/>
          </cell>
          <cell r="J1574">
            <v>0</v>
          </cell>
        </row>
        <row r="1575">
          <cell r="A1575" t="str">
            <v>НС-1596389</v>
          </cell>
          <cell r="B1575" t="str">
            <v>Внутренние блоки полупромышленных сплит-систем (комплектующие)</v>
          </cell>
          <cell r="C1575" t="str">
            <v>Ballu</v>
          </cell>
          <cell r="D1575" t="str">
            <v>Блок внутренний Ballu BLCI_C/in-18HN1_24Y инверторной сплит-системы, кассетного типа</v>
          </cell>
          <cell r="E1575" t="str">
            <v>4660294195767</v>
          </cell>
          <cell r="F1575" t="str">
            <v>BLCI_C/in-18HN1_24Y</v>
          </cell>
          <cell r="G1575">
            <v>27700</v>
          </cell>
          <cell r="H1575">
            <v>15512</v>
          </cell>
          <cell r="I1575" t="str">
            <v/>
          </cell>
          <cell r="J1575">
            <v>0</v>
          </cell>
        </row>
        <row r="1576">
          <cell r="A1576" t="str">
            <v>НС-1596390</v>
          </cell>
          <cell r="B1576" t="str">
            <v>Внутренние блоки полупромышленных сплит-систем (комплектующие)</v>
          </cell>
          <cell r="C1576" t="str">
            <v>Ballu</v>
          </cell>
          <cell r="D1576" t="str">
            <v>Блок внутренний Ballu BLCI_C/in-24HN1_24Y инверторной сплит-системы, кассетного типа</v>
          </cell>
          <cell r="E1576" t="str">
            <v>4660294195668</v>
          </cell>
          <cell r="F1576" t="str">
            <v>BLCI_C/in-24HN1_24Y</v>
          </cell>
          <cell r="G1576">
            <v>32300</v>
          </cell>
          <cell r="H1576">
            <v>18088</v>
          </cell>
          <cell r="I1576" t="str">
            <v/>
          </cell>
          <cell r="J1576">
            <v>0</v>
          </cell>
        </row>
        <row r="1577">
          <cell r="A1577" t="str">
            <v>НС-1596391</v>
          </cell>
          <cell r="B1577" t="str">
            <v>Внутренние блоки полупромышленных сплит-систем (комплектующие)</v>
          </cell>
          <cell r="C1577" t="str">
            <v>Ballu</v>
          </cell>
          <cell r="D1577" t="str">
            <v>Блок внутренний Ballu BLCI_C/in-36HN1_24Y инверторной сплит-системы, кассетного типа</v>
          </cell>
          <cell r="E1577" t="str">
            <v>4660294195705</v>
          </cell>
          <cell r="F1577" t="str">
            <v>BLCI_C/in-36HN1_24Y</v>
          </cell>
          <cell r="G1577">
            <v>40100</v>
          </cell>
          <cell r="H1577">
            <v>22456</v>
          </cell>
          <cell r="I1577">
            <v>3</v>
          </cell>
          <cell r="J1577">
            <v>3</v>
          </cell>
        </row>
        <row r="1578">
          <cell r="A1578" t="str">
            <v>НС-1596392</v>
          </cell>
          <cell r="B1578" t="str">
            <v>Внутренние блоки полупромышленных сплит-систем (комплектующие)</v>
          </cell>
          <cell r="C1578" t="str">
            <v>Ballu</v>
          </cell>
          <cell r="D1578" t="str">
            <v>Блок внутренний Ballu BLCI_C/in-48HN1_24Y инверторной сплит-системы, кассетного типа</v>
          </cell>
          <cell r="E1578" t="str">
            <v>4660294195750</v>
          </cell>
          <cell r="F1578" t="str">
            <v>BLCI_C/in-48HN1_24Y</v>
          </cell>
          <cell r="G1578">
            <v>42400</v>
          </cell>
          <cell r="H1578">
            <v>23744</v>
          </cell>
          <cell r="I1578" t="str">
            <v/>
          </cell>
          <cell r="J1578">
            <v>0</v>
          </cell>
        </row>
        <row r="1579">
          <cell r="A1579" t="str">
            <v>НС-1596393</v>
          </cell>
          <cell r="B1579" t="str">
            <v>Внутренние блоки полупромышленных сплит-систем (комплектующие)</v>
          </cell>
          <cell r="C1579" t="str">
            <v>Ballu</v>
          </cell>
          <cell r="D1579" t="str">
            <v>Блок внутренний Ballu BLCI_C/in-60HN1_24Y инверторной сплит-системы, кассетного типа</v>
          </cell>
          <cell r="E1579" t="str">
            <v>4660294195699</v>
          </cell>
          <cell r="F1579" t="str">
            <v>BLCI_C/in-60HN1_24Y</v>
          </cell>
          <cell r="G1579">
            <v>43400</v>
          </cell>
          <cell r="H1579">
            <v>24304</v>
          </cell>
          <cell r="I1579" t="str">
            <v/>
          </cell>
          <cell r="J1579">
            <v>0</v>
          </cell>
        </row>
        <row r="1580">
          <cell r="A1580" t="str">
            <v>НС-1596399</v>
          </cell>
          <cell r="B1580" t="str">
            <v>Внутренние блоки полупромышленных сплит-систем (комплектующие)</v>
          </cell>
          <cell r="C1580" t="str">
            <v>Ballu</v>
          </cell>
          <cell r="D1580" t="str">
            <v>Блок внутренний Ballu BLCI_D/in-18HN1_24Y инверторной сплит-системы, канального типа</v>
          </cell>
          <cell r="E1580" t="str">
            <v>4660294195682</v>
          </cell>
          <cell r="F1580" t="str">
            <v>BLCI_D/in-18HN1_24Y</v>
          </cell>
          <cell r="G1580">
            <v>34000</v>
          </cell>
          <cell r="H1580">
            <v>19040</v>
          </cell>
          <cell r="I1580" t="str">
            <v/>
          </cell>
          <cell r="J1580">
            <v>0</v>
          </cell>
        </row>
        <row r="1581">
          <cell r="A1581" t="str">
            <v>НС-1596400</v>
          </cell>
          <cell r="B1581" t="str">
            <v>Внутренние блоки полупромышленных сплит-систем (комплектующие)</v>
          </cell>
          <cell r="C1581" t="str">
            <v>Ballu</v>
          </cell>
          <cell r="D1581" t="str">
            <v>Блок внутренний Ballu BLCI_D/in-24HN1_24Y инверторной сплит-системы, канального типа</v>
          </cell>
          <cell r="E1581" t="str">
            <v>4660294195675</v>
          </cell>
          <cell r="F1581" t="str">
            <v>BLCI_D/in-24HN1_24Y</v>
          </cell>
          <cell r="G1581">
            <v>39200</v>
          </cell>
          <cell r="H1581">
            <v>21952</v>
          </cell>
          <cell r="I1581">
            <v>1</v>
          </cell>
          <cell r="J1581">
            <v>1</v>
          </cell>
        </row>
        <row r="1582">
          <cell r="A1582" t="str">
            <v>НС-1596401</v>
          </cell>
          <cell r="B1582" t="str">
            <v>Внутренние блоки полупромышленных сплит-систем (комплектующие)</v>
          </cell>
          <cell r="C1582" t="str">
            <v>Ballu</v>
          </cell>
          <cell r="D1582" t="str">
            <v>Блок внутренний Ballu BLCI_D/in-36HN1_24Y инверторной сплит-системы, канального типа</v>
          </cell>
          <cell r="E1582" t="str">
            <v>4660294195590</v>
          </cell>
          <cell r="F1582" t="str">
            <v>BLCI_D/in-36HN1_24Y</v>
          </cell>
          <cell r="G1582">
            <v>55000</v>
          </cell>
          <cell r="H1582">
            <v>30800</v>
          </cell>
          <cell r="I1582" t="str">
            <v/>
          </cell>
          <cell r="J1582">
            <v>0</v>
          </cell>
        </row>
        <row r="1583">
          <cell r="A1583" t="str">
            <v>НС-1596402</v>
          </cell>
          <cell r="B1583" t="str">
            <v>Внутренние блоки полупромышленных сплит-систем (комплектующие)</v>
          </cell>
          <cell r="C1583" t="str">
            <v>Ballu</v>
          </cell>
          <cell r="D1583" t="str">
            <v>Блок внутренний Ballu BLCI_D/in-48HN1_24Y инверторной сплит-системы, канального типа</v>
          </cell>
          <cell r="E1583" t="str">
            <v>4660294195613</v>
          </cell>
          <cell r="F1583" t="str">
            <v>BLCI_D/in-48HN1_24Y</v>
          </cell>
          <cell r="G1583">
            <v>56500</v>
          </cell>
          <cell r="H1583">
            <v>31640</v>
          </cell>
          <cell r="I1583" t="str">
            <v/>
          </cell>
          <cell r="J1583">
            <v>0</v>
          </cell>
        </row>
        <row r="1584">
          <cell r="A1584" t="str">
            <v>НС-1596403</v>
          </cell>
          <cell r="B1584" t="str">
            <v>Внутренние блоки полупромышленных сплит-систем (комплектующие)</v>
          </cell>
          <cell r="C1584" t="str">
            <v>Ballu</v>
          </cell>
          <cell r="D1584" t="str">
            <v>Блок внутренний Ballu BLCI_D/in-60HN1_24Y инверторной сплит-системы, канального типа</v>
          </cell>
          <cell r="E1584" t="str">
            <v>4660294195712</v>
          </cell>
          <cell r="F1584" t="str">
            <v>BLCI_D/in-60HN1_24Y</v>
          </cell>
          <cell r="G1584">
            <v>65200</v>
          </cell>
          <cell r="H1584">
            <v>36512</v>
          </cell>
          <cell r="I1584">
            <v>5</v>
          </cell>
          <cell r="J1584">
            <v>5</v>
          </cell>
        </row>
        <row r="1585">
          <cell r="A1585" t="str">
            <v>НС-1160649</v>
          </cell>
          <cell r="B1585" t="str">
            <v>Внутренние блоки полупромышленных сплит-систем (комплектующие)</v>
          </cell>
          <cell r="C1585" t="str">
            <v>Ballu</v>
          </cell>
          <cell r="D1585" t="str">
            <v>Блок внутренний Ballu BLC_M_CF/in-48HN1 сплит-системы, напольно-потолочного типа</v>
          </cell>
          <cell r="E1585" t="str">
            <v>2250000227442, 4680551007909, 7630520210653</v>
          </cell>
          <cell r="F1585" t="str">
            <v>BLC_M_CF/in-48HN1</v>
          </cell>
          <cell r="G1585">
            <v>49000</v>
          </cell>
          <cell r="H1585">
            <v>15979.73</v>
          </cell>
          <cell r="I1585">
            <v>8</v>
          </cell>
          <cell r="J1585">
            <v>8</v>
          </cell>
        </row>
        <row r="1586">
          <cell r="A1586" t="str">
            <v>НС-1160650</v>
          </cell>
          <cell r="B1586" t="str">
            <v>Внутренние блоки полупромышленных сплит-систем (комплектующие)</v>
          </cell>
          <cell r="C1586" t="str">
            <v>Ballu</v>
          </cell>
          <cell r="D1586" t="str">
            <v>Блок внутренний Ballu BLC_M_CF/in-60HN1 сплит-системы, напольно-потолочного типа</v>
          </cell>
          <cell r="E1586" t="str">
            <v>2250000227459, 4680551007916, 7630520210660</v>
          </cell>
          <cell r="F1586" t="str">
            <v>BLC_M_CF/in-60HN1</v>
          </cell>
          <cell r="G1586">
            <v>52400</v>
          </cell>
          <cell r="H1586">
            <v>19240.05</v>
          </cell>
          <cell r="I1586">
            <v>4</v>
          </cell>
          <cell r="J1586">
            <v>4</v>
          </cell>
        </row>
        <row r="1587">
          <cell r="A1587" t="str">
            <v>НС-1409838</v>
          </cell>
          <cell r="B1587" t="str">
            <v>Внутренние блоки полупромышленных сплит-систем (комплектующие)</v>
          </cell>
          <cell r="C1587" t="str">
            <v>Ballu</v>
          </cell>
          <cell r="D1587" t="str">
            <v>Блок внутренний Ballu BLC_M_C/in-24HN1_22Y сплит-системы, кассетного типа</v>
          </cell>
          <cell r="E1587" t="str">
            <v>4680551127164, 2250001963745</v>
          </cell>
          <cell r="F1587" t="str">
            <v>BLC_M_C/in-24HN1_22Y</v>
          </cell>
          <cell r="G1587">
            <v>29400</v>
          </cell>
          <cell r="H1587">
            <v>4287</v>
          </cell>
          <cell r="I1587">
            <v>4</v>
          </cell>
          <cell r="J1587">
            <v>4</v>
          </cell>
        </row>
        <row r="1588">
          <cell r="A1588" t="str">
            <v>НС-1160610</v>
          </cell>
          <cell r="B1588" t="str">
            <v>Внутренние блоки полупромышленных сплит-систем (комплектующие)</v>
          </cell>
          <cell r="C1588" t="str">
            <v>Ballu</v>
          </cell>
          <cell r="D1588" t="str">
            <v>Блок внутренний Ballu BLC_M_C/in-24HN1 сплит-системы, кассетного типа</v>
          </cell>
          <cell r="E1588" t="str">
            <v>2250000227336, 4680551007817</v>
          </cell>
          <cell r="F1588" t="str">
            <v>BLC_M_C/in-24HN1</v>
          </cell>
          <cell r="G1588">
            <v>29400</v>
          </cell>
          <cell r="H1588">
            <v>12723.75</v>
          </cell>
          <cell r="I1588" t="str">
            <v/>
          </cell>
          <cell r="J1588">
            <v>0</v>
          </cell>
        </row>
        <row r="1589">
          <cell r="A1589" t="str">
            <v>НС-1409840</v>
          </cell>
          <cell r="B1589" t="str">
            <v>Внутренние блоки полупромышленных сплит-систем (комплектующие)</v>
          </cell>
          <cell r="C1589" t="str">
            <v>Ballu</v>
          </cell>
          <cell r="D1589" t="str">
            <v>Блок внутренний Ballu BLC_M_C/in-36HN1_22Y сплит-системы, кассетного типа</v>
          </cell>
          <cell r="E1589" t="str">
            <v>4680551127171, 2250001963769, 7630520210615</v>
          </cell>
          <cell r="F1589" t="str">
            <v>BLC_M_C/in-36HN1_22Y</v>
          </cell>
          <cell r="G1589">
            <v>35700</v>
          </cell>
          <cell r="H1589">
            <v>12145</v>
          </cell>
          <cell r="I1589">
            <v>7</v>
          </cell>
          <cell r="J1589">
            <v>7</v>
          </cell>
        </row>
        <row r="1590">
          <cell r="A1590" t="str">
            <v>НС-1160612</v>
          </cell>
          <cell r="B1590" t="str">
            <v>Внутренние блоки полупромышленных сплит-систем (комплектующие)</v>
          </cell>
          <cell r="C1590" t="str">
            <v>Ballu</v>
          </cell>
          <cell r="D1590" t="str">
            <v>Блок внутренний Ballu BLC_M_C/in-36HN1 сплит-системы, кассетного типа</v>
          </cell>
          <cell r="E1590" t="str">
            <v>2250000227343, 4680551007824</v>
          </cell>
          <cell r="F1590" t="str">
            <v>BLC_M_C/in-36HN1</v>
          </cell>
          <cell r="G1590">
            <v>35700</v>
          </cell>
          <cell r="H1590">
            <v>10800</v>
          </cell>
          <cell r="I1590" t="str">
            <v/>
          </cell>
          <cell r="J1590">
            <v>0</v>
          </cell>
        </row>
        <row r="1591">
          <cell r="A1591" t="str">
            <v>НС-1409842</v>
          </cell>
          <cell r="B1591" t="str">
            <v>Внутренние блоки полупромышленных сплит-систем (комплектующие)</v>
          </cell>
          <cell r="C1591" t="str">
            <v>Ballu</v>
          </cell>
          <cell r="D1591" t="str">
            <v>Блок внутренний Ballu BLC_M_C/in-48HN1_22Y сплит-системы, кассетного типа</v>
          </cell>
          <cell r="E1591" t="str">
            <v>4680551127188, 2250001963783, 7630520210622</v>
          </cell>
          <cell r="F1591" t="str">
            <v>BLC_M_C/in-48HN1_22Y</v>
          </cell>
          <cell r="G1591">
            <v>35600</v>
          </cell>
          <cell r="H1591">
            <v>16783</v>
          </cell>
          <cell r="I1591" t="str">
            <v/>
          </cell>
          <cell r="J1591">
            <v>0</v>
          </cell>
        </row>
        <row r="1592">
          <cell r="A1592" t="str">
            <v>НС-1160631</v>
          </cell>
          <cell r="B1592" t="str">
            <v>Внутренние блоки полупромышленных сплит-систем (комплектующие)</v>
          </cell>
          <cell r="C1592" t="str">
            <v>Ballu</v>
          </cell>
          <cell r="D1592" t="str">
            <v>Блок внутренний Ballu BLC_M_C/in-48HN1 сплит-системы, кассетного типа</v>
          </cell>
          <cell r="E1592" t="str">
            <v>2250000227367, 4680551007831</v>
          </cell>
          <cell r="F1592" t="str">
            <v>BLC_M_C/in-48HN1</v>
          </cell>
          <cell r="G1592">
            <v>35600</v>
          </cell>
          <cell r="H1592">
            <v>16783</v>
          </cell>
          <cell r="I1592">
            <v>2</v>
          </cell>
          <cell r="J1592">
            <v>2</v>
          </cell>
        </row>
        <row r="1593">
          <cell r="A1593" t="str">
            <v>НС-1409844</v>
          </cell>
          <cell r="B1593" t="str">
            <v>Внутренние блоки полупромышленных сплит-систем (комплектующие)</v>
          </cell>
          <cell r="C1593" t="str">
            <v>Ballu</v>
          </cell>
          <cell r="D1593" t="str">
            <v>Блок внутренний Ballu BLC_M_C/in-60HN1_22Y сплит-системы, кассетного типа</v>
          </cell>
          <cell r="E1593" t="str">
            <v>4680551127195, 2250001963806, 7630520210639</v>
          </cell>
          <cell r="F1593" t="str">
            <v>BLC_M_C/in-60HN1_22Y</v>
          </cell>
          <cell r="G1593">
            <v>40600</v>
          </cell>
          <cell r="H1593">
            <v>19140</v>
          </cell>
          <cell r="I1593" t="str">
            <v/>
          </cell>
          <cell r="J1593">
            <v>0</v>
          </cell>
        </row>
        <row r="1594">
          <cell r="A1594" t="str">
            <v>НС-1160633</v>
          </cell>
          <cell r="B1594" t="str">
            <v>Внутренние блоки полупромышленных сплит-систем (комплектующие)</v>
          </cell>
          <cell r="C1594" t="str">
            <v>Ballu</v>
          </cell>
          <cell r="D1594" t="str">
            <v>Блок внутренний Ballu BLC_M_C/in-60HN1 сплит-системы, кассетного типа</v>
          </cell>
          <cell r="E1594" t="str">
            <v>2250000227374, 4680551007848</v>
          </cell>
          <cell r="F1594" t="str">
            <v>BLC_M_C/in-60HN1</v>
          </cell>
          <cell r="G1594">
            <v>40600</v>
          </cell>
          <cell r="H1594">
            <v>21267</v>
          </cell>
          <cell r="I1594" t="str">
            <v/>
          </cell>
          <cell r="J1594">
            <v>0</v>
          </cell>
        </row>
        <row r="1595">
          <cell r="A1595" t="str">
            <v>НС-1292142</v>
          </cell>
          <cell r="B1595" t="str">
            <v>Внутренние блоки полупромышленных сплит-систем (комплектующие)</v>
          </cell>
          <cell r="C1595" t="str">
            <v>Ballu</v>
          </cell>
          <cell r="D1595" t="str">
            <v>Блок внутренний Ballu BLC_M_D/in-36HN1 сплит-системы, канального типа</v>
          </cell>
          <cell r="E1595" t="str">
            <v>4680551102581</v>
          </cell>
          <cell r="F1595" t="str">
            <v>BLC_M_D/in-36HN1</v>
          </cell>
          <cell r="G1595">
            <v>51200</v>
          </cell>
          <cell r="H1595">
            <v>19440</v>
          </cell>
          <cell r="I1595" t="str">
            <v/>
          </cell>
          <cell r="J1595">
            <v>0</v>
          </cell>
        </row>
        <row r="1596">
          <cell r="A1596" t="str">
            <v>НС-1292143</v>
          </cell>
          <cell r="B1596" t="str">
            <v>Внутренние блоки полупромышленных сплит-систем (комплектующие)</v>
          </cell>
          <cell r="C1596" t="str">
            <v>Ballu</v>
          </cell>
          <cell r="D1596" t="str">
            <v>Блок внутренний Ballu BLC_M_D/in-48HN1 сплит-системы, канального типа</v>
          </cell>
          <cell r="E1596" t="str">
            <v>4680551102598</v>
          </cell>
          <cell r="F1596" t="str">
            <v>BLC_M_D/in-48HN1</v>
          </cell>
          <cell r="G1596">
            <v>53000</v>
          </cell>
          <cell r="H1596">
            <v>20606</v>
          </cell>
          <cell r="I1596" t="str">
            <v/>
          </cell>
          <cell r="J1596">
            <v>0</v>
          </cell>
        </row>
        <row r="1597">
          <cell r="A1597" t="str">
            <v>НС-1145262</v>
          </cell>
          <cell r="B1597" t="str">
            <v>Внутренние блоки полупромышленных сплит-систем (комплектующие)</v>
          </cell>
          <cell r="C1597" t="str">
            <v>Ballu</v>
          </cell>
          <cell r="D1597" t="str">
            <v>Блок внутренний Ballu BLC_SG_C/in-36HN1 сплит-системы, кассетного типа</v>
          </cell>
          <cell r="E1597" t="str">
            <v>4680551002447</v>
          </cell>
          <cell r="F1597" t="str">
            <v>BALLU BLC_SG_C/in-36HN1</v>
          </cell>
          <cell r="G1597">
            <v>25862</v>
          </cell>
          <cell r="H1597">
            <v>10875</v>
          </cell>
          <cell r="I1597">
            <v>3</v>
          </cell>
          <cell r="J1597">
            <v>3</v>
          </cell>
        </row>
        <row r="1598">
          <cell r="A1598" t="str">
            <v>НС-1186903</v>
          </cell>
          <cell r="B1598" t="str">
            <v>Внутренние блоки полупромышленных сплит-систем (комплектующие)</v>
          </cell>
          <cell r="C1598" t="str">
            <v>Ballu MACHINE</v>
          </cell>
          <cell r="D1598" t="str">
            <v>Блок внутренний Ballu Machine BLC_CF/in-18HN1_19Y сплит-системы, напольно-потолочного типа</v>
          </cell>
          <cell r="E1598" t="str">
            <v>2250000309872, 4680551015294</v>
          </cell>
          <cell r="F1598" t="str">
            <v>BLC_CF/in-18HN1_19Y</v>
          </cell>
          <cell r="G1598">
            <v>27000</v>
          </cell>
          <cell r="H1598">
            <v>10052.85</v>
          </cell>
          <cell r="I1598" t="str">
            <v/>
          </cell>
          <cell r="J1598">
            <v>0</v>
          </cell>
        </row>
        <row r="1599">
          <cell r="A1599" t="str">
            <v>НС-1300954</v>
          </cell>
          <cell r="B1599" t="str">
            <v>Внутренние блоки полупромышленных сплит-систем (комплектующие)</v>
          </cell>
          <cell r="C1599" t="str">
            <v>Ballu MACHINE</v>
          </cell>
          <cell r="D1599" t="str">
            <v>Блок внутренний Ballu Machine BLC_CF/in-18HN1_21Y сплит-системы, напольно-потолочного типа</v>
          </cell>
          <cell r="E1599" t="str">
            <v>4680551108354, 2250001770237</v>
          </cell>
          <cell r="F1599" t="str">
            <v>BLC_CF/in-18HN1_21Y</v>
          </cell>
          <cell r="G1599">
            <v>27100</v>
          </cell>
          <cell r="H1599">
            <v>15040.5</v>
          </cell>
          <cell r="I1599">
            <v>2277</v>
          </cell>
          <cell r="J1599">
            <v>2277</v>
          </cell>
        </row>
        <row r="1600">
          <cell r="A1600" t="str">
            <v>НС-1300955</v>
          </cell>
          <cell r="B1600" t="str">
            <v>Внутренние блоки полупромышленных сплит-систем (комплектующие)</v>
          </cell>
          <cell r="C1600" t="str">
            <v>Ballu MACHINE</v>
          </cell>
          <cell r="D1600" t="str">
            <v>Блок внутренний Ballu Machine BLC_CF/in-24HN1_21Y сплит-системы, напольно-потолочного типа</v>
          </cell>
          <cell r="E1600" t="str">
            <v>4680551108361, 2250001770244</v>
          </cell>
          <cell r="F1600" t="str">
            <v>BLC_CF/in-24HN1_21Y</v>
          </cell>
          <cell r="G1600">
            <v>38500</v>
          </cell>
          <cell r="H1600">
            <v>21367.5</v>
          </cell>
          <cell r="I1600">
            <v>1658</v>
          </cell>
          <cell r="J1600">
            <v>1658</v>
          </cell>
        </row>
        <row r="1601">
          <cell r="A1601" t="str">
            <v>НС-1300956</v>
          </cell>
          <cell r="B1601" t="str">
            <v>Внутренние блоки полупромышленных сплит-систем (комплектующие)</v>
          </cell>
          <cell r="C1601" t="str">
            <v>Ballu MACHINE</v>
          </cell>
          <cell r="D1601" t="str">
            <v>Блок внутренний Ballu Machine BLC_CF/in-36HN1_21Y сплит-системы, напольно-потолочного типа</v>
          </cell>
          <cell r="E1601" t="str">
            <v>4680551108378, 2250001770251, 7630520210745</v>
          </cell>
          <cell r="F1601" t="str">
            <v>BLC_CF/in-36HN1_21Y</v>
          </cell>
          <cell r="G1601">
            <v>48900</v>
          </cell>
          <cell r="H1601">
            <v>27139.5</v>
          </cell>
          <cell r="I1601">
            <v>159</v>
          </cell>
          <cell r="J1601">
            <v>159</v>
          </cell>
        </row>
        <row r="1602">
          <cell r="A1602" t="str">
            <v>НС-1300957</v>
          </cell>
          <cell r="B1602" t="str">
            <v>Внутренние блоки полупромышленных сплит-систем (комплектующие)</v>
          </cell>
          <cell r="C1602" t="str">
            <v>Ballu MACHINE</v>
          </cell>
          <cell r="D1602" t="str">
            <v>Блок внутренний Ballu Machine BLC_CF/in-48HN1_21Y сплит-системы, напольно-потолочного типа</v>
          </cell>
          <cell r="E1602" t="str">
            <v>4680551108385, 2250001770268, 7630520210752</v>
          </cell>
          <cell r="F1602" t="str">
            <v>BLC_CF/in-48HN1_21Y</v>
          </cell>
          <cell r="G1602">
            <v>51200</v>
          </cell>
          <cell r="H1602">
            <v>28416</v>
          </cell>
          <cell r="I1602">
            <v>346</v>
          </cell>
          <cell r="J1602">
            <v>346</v>
          </cell>
        </row>
        <row r="1603">
          <cell r="A1603" t="str">
            <v>НС-1300959</v>
          </cell>
          <cell r="B1603" t="str">
            <v>Внутренние блоки полупромышленных сплит-систем (комплектующие)</v>
          </cell>
          <cell r="C1603" t="str">
            <v>Ballu MACHINE</v>
          </cell>
          <cell r="D1603" t="str">
            <v>Блок внутренний Ballu Machine BLC_CF/in-60HN1_21Y сплит-системы, напольно-потолочного типа</v>
          </cell>
          <cell r="E1603" t="str">
            <v>4680551108392, 2250001770282, 7630520210769</v>
          </cell>
          <cell r="F1603" t="str">
            <v>BLC_CF/in-60HN1_21Y</v>
          </cell>
          <cell r="G1603">
            <v>52100</v>
          </cell>
          <cell r="H1603">
            <v>28915.5</v>
          </cell>
          <cell r="I1603">
            <v>104</v>
          </cell>
          <cell r="J1603">
            <v>104</v>
          </cell>
        </row>
        <row r="1604">
          <cell r="A1604" t="str">
            <v>НС-1407235</v>
          </cell>
          <cell r="B1604" t="str">
            <v>Внутренние блоки полупромышленных сплит-систем (комплектующие)</v>
          </cell>
          <cell r="C1604" t="str">
            <v>Ballu MACHINE</v>
          </cell>
          <cell r="D1604" t="str">
            <v>Блок внутренний Ballu Machine BLC_C/in-12HN1_21Y (compact) сплит-системы, кассетного типа</v>
          </cell>
          <cell r="E1604" t="str">
            <v>4680551125924</v>
          </cell>
          <cell r="F1604" t="str">
            <v>BLC_C/in-12HN1_21Y</v>
          </cell>
          <cell r="G1604">
            <v>20200</v>
          </cell>
          <cell r="H1604">
            <v>11211</v>
          </cell>
          <cell r="I1604">
            <v>86</v>
          </cell>
          <cell r="J1604">
            <v>86</v>
          </cell>
        </row>
        <row r="1605">
          <cell r="A1605" t="str">
            <v>НС-1407241</v>
          </cell>
          <cell r="B1605" t="str">
            <v>Внутренние блоки полупромышленных сплит-систем (комплектующие)</v>
          </cell>
          <cell r="C1605" t="str">
            <v>Ballu MACHINE</v>
          </cell>
          <cell r="D1605" t="str">
            <v>Блок внутренний Ballu Machine BLC_C/in-18HN1_21Y (compact) сплит-системы, кассетного типа</v>
          </cell>
          <cell r="E1605" t="str">
            <v>4680551125931</v>
          </cell>
          <cell r="F1605" t="str">
            <v>BLC_C/in-18HN1_21Y</v>
          </cell>
          <cell r="G1605">
            <v>20900</v>
          </cell>
          <cell r="H1605">
            <v>11599.5</v>
          </cell>
          <cell r="I1605">
            <v>258</v>
          </cell>
          <cell r="J1605">
            <v>258</v>
          </cell>
        </row>
        <row r="1606">
          <cell r="A1606" t="str">
            <v>НС-1407242</v>
          </cell>
          <cell r="B1606" t="str">
            <v>Внутренние блоки полупромышленных сплит-систем (комплектующие)</v>
          </cell>
          <cell r="C1606" t="str">
            <v>Ballu MACHINE</v>
          </cell>
          <cell r="D1606" t="str">
            <v>Блок внутренний Ballu Machine BLC_C/in-24HN1_21Y сплит-системы, кассетного типа</v>
          </cell>
          <cell r="E1606" t="str">
            <v>4680551125948</v>
          </cell>
          <cell r="F1606" t="str">
            <v>BLC_C/in-24HN1_21Y</v>
          </cell>
          <cell r="G1606">
            <v>29100</v>
          </cell>
          <cell r="H1606">
            <v>16150.5</v>
          </cell>
          <cell r="I1606" t="str">
            <v/>
          </cell>
          <cell r="J1606">
            <v>0</v>
          </cell>
        </row>
        <row r="1607">
          <cell r="A1607" t="str">
            <v>НС-1186819</v>
          </cell>
          <cell r="B1607" t="str">
            <v>Внутренние блоки полупромышленных сплит-систем (комплектующие)</v>
          </cell>
          <cell r="C1607" t="str">
            <v>Ballu MACHINE</v>
          </cell>
          <cell r="D1607" t="str">
            <v>Блок внутренний Ballu Machine BLC_C/in-36HN1_19Y сплит-системы, кассетного типа</v>
          </cell>
          <cell r="E1607" t="str">
            <v>2250000309599, 4680551015232</v>
          </cell>
          <cell r="F1607" t="str">
            <v>BLC_C/in-36HN1_19Y</v>
          </cell>
          <cell r="G1607">
            <v>32900</v>
          </cell>
          <cell r="H1607">
            <v>17073.75</v>
          </cell>
          <cell r="I1607" t="str">
            <v/>
          </cell>
          <cell r="J1607">
            <v>0</v>
          </cell>
        </row>
        <row r="1608">
          <cell r="A1608" t="str">
            <v>НС-1407243</v>
          </cell>
          <cell r="B1608" t="str">
            <v>Внутренние блоки полупромышленных сплит-систем (комплектующие)</v>
          </cell>
          <cell r="C1608" t="str">
            <v>Ballu MACHINE</v>
          </cell>
          <cell r="D1608" t="str">
            <v>Блок внутренний Ballu Machine BLC_C/in-36HN1_21Y сплит-системы, кассетного типа</v>
          </cell>
          <cell r="E1608" t="str">
            <v>4680551125955, 7630520210707</v>
          </cell>
          <cell r="F1608" t="str">
            <v>BLC_C/in-36HN1_21Y</v>
          </cell>
          <cell r="G1608">
            <v>35900</v>
          </cell>
          <cell r="H1608">
            <v>19924.5</v>
          </cell>
          <cell r="I1608">
            <v>593</v>
          </cell>
          <cell r="J1608">
            <v>593</v>
          </cell>
        </row>
        <row r="1609">
          <cell r="A1609" t="str">
            <v>НС-1200709</v>
          </cell>
          <cell r="B1609" t="str">
            <v>Внутренние блоки полупромышленных сплит-систем (комплектующие)</v>
          </cell>
          <cell r="C1609" t="str">
            <v>Ballu MACHINE</v>
          </cell>
          <cell r="D1609" t="str">
            <v>Блок внутренний Ballu Machine BLC_C/in-48HN1_19Y_Wi-Fi сплит-системы, кассетного типа</v>
          </cell>
          <cell r="E1609" t="str">
            <v>2250000340585, 4680551015416</v>
          </cell>
          <cell r="F1609" t="str">
            <v>BLC_C/in-48HN1_19Y_Wi-Fi</v>
          </cell>
          <cell r="G1609">
            <v>29600</v>
          </cell>
          <cell r="H1609">
            <v>18395</v>
          </cell>
          <cell r="I1609">
            <v>4</v>
          </cell>
          <cell r="J1609">
            <v>4</v>
          </cell>
        </row>
        <row r="1610">
          <cell r="A1610" t="str">
            <v>НС-1407244</v>
          </cell>
          <cell r="B1610" t="str">
            <v>Внутренние блоки полупромышленных сплит-систем (комплектующие)</v>
          </cell>
          <cell r="C1610" t="str">
            <v>Ballu MACHINE</v>
          </cell>
          <cell r="D1610" t="str">
            <v>Блок внутренний Ballu Machine BLC_C/in-48HN1_21Y сплит-системы, кассетного типа</v>
          </cell>
          <cell r="E1610" t="str">
            <v>4680551125962, 7630520210714</v>
          </cell>
          <cell r="F1610" t="str">
            <v>BLC_C/in-48HN1_21Y</v>
          </cell>
          <cell r="G1610">
            <v>37300</v>
          </cell>
          <cell r="H1610">
            <v>20701.5</v>
          </cell>
          <cell r="I1610" t="str">
            <v/>
          </cell>
          <cell r="J1610">
            <v>0</v>
          </cell>
        </row>
        <row r="1611">
          <cell r="A1611" t="str">
            <v>НС-1186823</v>
          </cell>
          <cell r="B1611" t="str">
            <v>Внутренние блоки полупромышленных сплит-систем (комплектующие)</v>
          </cell>
          <cell r="C1611" t="str">
            <v>Ballu MACHINE</v>
          </cell>
          <cell r="D1611" t="str">
            <v>Блок внутренний Ballu Machine BLC_C/in-60HN1_19Y сплит-системы, кассетного типа</v>
          </cell>
          <cell r="E1611" t="str">
            <v>2250000309612, 4680551015300</v>
          </cell>
          <cell r="F1611" t="str">
            <v>BLC_C/in-60HN1_19Y</v>
          </cell>
          <cell r="G1611">
            <v>41100</v>
          </cell>
          <cell r="H1611">
            <v>21315</v>
          </cell>
          <cell r="I1611" t="str">
            <v/>
          </cell>
          <cell r="J1611">
            <v>0</v>
          </cell>
        </row>
        <row r="1612">
          <cell r="A1612" t="str">
            <v>НС-1407245</v>
          </cell>
          <cell r="B1612" t="str">
            <v>Внутренние блоки полупромышленных сплит-систем (комплектующие)</v>
          </cell>
          <cell r="C1612" t="str">
            <v>Ballu MACHINE</v>
          </cell>
          <cell r="D1612" t="str">
            <v>Блок внутренний Ballu Machine BLC_C/in-60HN1_21Y сплит-системы, кассетного типа</v>
          </cell>
          <cell r="E1612" t="str">
            <v>4680551125979, 7630520210721</v>
          </cell>
          <cell r="F1612" t="str">
            <v>BLC_C/in-60HN1_21Y</v>
          </cell>
          <cell r="G1612">
            <v>40500</v>
          </cell>
          <cell r="H1612">
            <v>22477.5</v>
          </cell>
          <cell r="I1612" t="str">
            <v/>
          </cell>
          <cell r="J1612">
            <v>0</v>
          </cell>
        </row>
        <row r="1613">
          <cell r="A1613" t="str">
            <v>НС-1651668</v>
          </cell>
          <cell r="B1613" t="str">
            <v>Внутренние блоки полупромышленных сплит-систем (комплектующие)</v>
          </cell>
          <cell r="C1613" t="str">
            <v>Ballu MACHINE</v>
          </cell>
          <cell r="D1613" t="str">
            <v>Блок внутренний Ballu Machine BLC_D/in-100HN1_21S сплит-системы, канального типа</v>
          </cell>
          <cell r="E1613" t="str">
            <v>4660294706826</v>
          </cell>
          <cell r="F1613" t="str">
            <v>BLC_D/in-100HN1_21S</v>
          </cell>
          <cell r="G1613">
            <v>222800</v>
          </cell>
          <cell r="H1613">
            <v>93600</v>
          </cell>
          <cell r="I1613" t="str">
            <v/>
          </cell>
          <cell r="J1613">
            <v>0</v>
          </cell>
        </row>
        <row r="1614">
          <cell r="A1614" t="str">
            <v>НС-1616036</v>
          </cell>
          <cell r="B1614" t="str">
            <v>Внутренние блоки полупромышленных сплит-систем (комплектующие)</v>
          </cell>
          <cell r="C1614" t="str">
            <v>Ballu MACHINE</v>
          </cell>
          <cell r="D1614" t="str">
            <v>Блок внутренний Ballu Machine BLC_D/in-100HN1_24Y сплит-системы, канального типа</v>
          </cell>
          <cell r="E1614" t="str">
            <v>4660294330458</v>
          </cell>
          <cell r="F1614" t="str">
            <v>BLC_D/in-100HN1_24Y</v>
          </cell>
          <cell r="G1614">
            <v>240800</v>
          </cell>
          <cell r="H1614">
            <v>133644</v>
          </cell>
          <cell r="I1614">
            <v>9</v>
          </cell>
          <cell r="J1614">
            <v>9</v>
          </cell>
        </row>
        <row r="1615">
          <cell r="A1615" t="str">
            <v>НС-1407233</v>
          </cell>
          <cell r="B1615" t="str">
            <v>Внутренние блоки полупромышленных сплит-систем (комплектующие)</v>
          </cell>
          <cell r="C1615" t="str">
            <v>Ballu MACHINE</v>
          </cell>
          <cell r="D1615" t="str">
            <v>Блок внутренний Ballu Machine BLC_D/in-18HN1_21Y сплит-системы, канального типа</v>
          </cell>
          <cell r="E1615" t="str">
            <v>4680551125870</v>
          </cell>
          <cell r="F1615" t="str">
            <v>BLC_D/in-18HN1_21Y</v>
          </cell>
          <cell r="G1615">
            <v>30000</v>
          </cell>
          <cell r="H1615">
            <v>16650</v>
          </cell>
          <cell r="I1615" t="str">
            <v/>
          </cell>
          <cell r="J1615">
            <v>0</v>
          </cell>
        </row>
        <row r="1616">
          <cell r="A1616" t="str">
            <v>НС-1407237</v>
          </cell>
          <cell r="B1616" t="str">
            <v>Внутренние блоки полупромышленных сплит-систем (комплектующие)</v>
          </cell>
          <cell r="C1616" t="str">
            <v>Ballu MACHINE</v>
          </cell>
          <cell r="D1616" t="str">
            <v>Блок внутренний Ballu Machine BLC_D/in-24HN1_21Y сплит-системы, канального типа</v>
          </cell>
          <cell r="E1616" t="str">
            <v>4680551125887</v>
          </cell>
          <cell r="F1616" t="str">
            <v>BLC_D/in-24HN1_21Y</v>
          </cell>
          <cell r="G1616">
            <v>45700</v>
          </cell>
          <cell r="H1616">
            <v>25363.5</v>
          </cell>
          <cell r="I1616">
            <v>44</v>
          </cell>
          <cell r="J1616">
            <v>44</v>
          </cell>
        </row>
        <row r="1617">
          <cell r="A1617" t="str">
            <v>НС-1407238</v>
          </cell>
          <cell r="B1617" t="str">
            <v>Внутренние блоки полупромышленных сплит-систем (комплектующие)</v>
          </cell>
          <cell r="C1617" t="str">
            <v>Ballu MACHINE</v>
          </cell>
          <cell r="D1617" t="str">
            <v>Блок внутренний Ballu Machine BLC_D/in-36HN1_21Y сплит-системы, канального типа</v>
          </cell>
          <cell r="E1617" t="str">
            <v>4680551125894</v>
          </cell>
          <cell r="F1617" t="str">
            <v>BLC_D/in-36HN1_21Y</v>
          </cell>
          <cell r="G1617">
            <v>50600</v>
          </cell>
          <cell r="H1617">
            <v>28083</v>
          </cell>
          <cell r="I1617">
            <v>40</v>
          </cell>
          <cell r="J1617">
            <v>40</v>
          </cell>
        </row>
        <row r="1618">
          <cell r="A1618" t="str">
            <v>НС-1407239</v>
          </cell>
          <cell r="B1618" t="str">
            <v>Внутренние блоки полупромышленных сплит-систем (комплектующие)</v>
          </cell>
          <cell r="C1618" t="str">
            <v>Ballu MACHINE</v>
          </cell>
          <cell r="D1618" t="str">
            <v>Блок внутренний Ballu Machine BLC_D/in-48HN1_21Y сплит-системы, канального типа</v>
          </cell>
          <cell r="E1618" t="str">
            <v>4680551125900, 7630520210776</v>
          </cell>
          <cell r="F1618" t="str">
            <v>BLC_D/in-48HN1_21Y</v>
          </cell>
          <cell r="G1618">
            <v>55600</v>
          </cell>
          <cell r="H1618">
            <v>30858</v>
          </cell>
          <cell r="I1618">
            <v>8</v>
          </cell>
          <cell r="J1618">
            <v>8</v>
          </cell>
        </row>
        <row r="1619">
          <cell r="A1619" t="str">
            <v>НС-1407240</v>
          </cell>
          <cell r="B1619" t="str">
            <v>Внутренние блоки полупромышленных сплит-систем (комплектующие)</v>
          </cell>
          <cell r="C1619" t="str">
            <v>Ballu MACHINE</v>
          </cell>
          <cell r="D1619" t="str">
            <v>Блок внутренний Ballu Machine BLC_D/in-60HN1_21Y сплит-системы, канального типа</v>
          </cell>
          <cell r="E1619" t="str">
            <v>4680551125917, 7630520210783</v>
          </cell>
          <cell r="F1619" t="str">
            <v>BLC_D/in-60HN1_21Y</v>
          </cell>
          <cell r="G1619">
            <v>54100</v>
          </cell>
          <cell r="H1619">
            <v>30025.5</v>
          </cell>
          <cell r="I1619" t="str">
            <v/>
          </cell>
          <cell r="J1619">
            <v>0</v>
          </cell>
        </row>
        <row r="1620">
          <cell r="A1620" t="str">
            <v>НС-1422812</v>
          </cell>
          <cell r="B1620" t="str">
            <v>Внутренние блоки полупромышленных сплит-систем (комплектующие)</v>
          </cell>
          <cell r="C1620" t="str">
            <v>Ballu MACHINE</v>
          </cell>
          <cell r="D1620" t="str">
            <v>Блок внутренний Ballu Machine BLC_D/in-80HN1_21Y сплит-системы, канального типа</v>
          </cell>
          <cell r="E1620" t="str">
            <v>4680551132663</v>
          </cell>
          <cell r="F1620" t="str">
            <v>BLC_D/in-80HN1_21Y</v>
          </cell>
          <cell r="G1620">
            <v>217000</v>
          </cell>
          <cell r="H1620">
            <v>77200</v>
          </cell>
          <cell r="I1620" t="str">
            <v/>
          </cell>
          <cell r="J1620">
            <v>0</v>
          </cell>
        </row>
        <row r="1621">
          <cell r="A1621" t="str">
            <v>НС-1478273</v>
          </cell>
          <cell r="B1621" t="str">
            <v>Внутренние блоки полупромышленных сплит-систем (комплектующие)</v>
          </cell>
          <cell r="C1621" t="str">
            <v>Ballu MACHINE</v>
          </cell>
          <cell r="D1621" t="str">
            <v>Блок внутренний Ballu Machine BLCI_CF/in-18HN8/EU_23Y инверт. сплит-системы, нап.- потолочного типа</v>
          </cell>
          <cell r="E1621" t="str">
            <v>4680551156980</v>
          </cell>
          <cell r="F1621" t="str">
            <v>BLCI_CF/in-18HN8/EU_23Y</v>
          </cell>
          <cell r="G1621">
            <v>50500</v>
          </cell>
          <cell r="H1621">
            <v>13500</v>
          </cell>
          <cell r="I1621">
            <v>4</v>
          </cell>
          <cell r="J1621">
            <v>4</v>
          </cell>
        </row>
        <row r="1622">
          <cell r="A1622" t="str">
            <v>НС-1227279</v>
          </cell>
          <cell r="B1622" t="str">
            <v>Внутренние блоки полупромышленных сплит-систем (комплектующие)</v>
          </cell>
          <cell r="C1622" t="str">
            <v>Ballu MACHINE</v>
          </cell>
          <cell r="D1622" t="str">
            <v>Блок внутренний Ballu Machine BLCI_CF/in-18HN8/EU инверторной сплит-системы, нап.- потолочного типа</v>
          </cell>
          <cell r="E1622" t="str">
            <v>2250000424957, 4680551084139</v>
          </cell>
          <cell r="F1622" t="str">
            <v>BLCI_CF/in-18HN8/EU</v>
          </cell>
          <cell r="G1622">
            <v>39700</v>
          </cell>
          <cell r="H1622">
            <v>25805</v>
          </cell>
          <cell r="I1622" t="str">
            <v/>
          </cell>
          <cell r="J1622">
            <v>0</v>
          </cell>
        </row>
        <row r="1623">
          <cell r="A1623" t="str">
            <v>НС-1478274</v>
          </cell>
          <cell r="B1623" t="str">
            <v>Внутренние блоки полупромышленных сплит-систем (комплектующие)</v>
          </cell>
          <cell r="C1623" t="str">
            <v>Ballu MACHINE</v>
          </cell>
          <cell r="D1623" t="str">
            <v>Блок внутренний Ballu Machine BLCI_CF/in-24HN8/EU_23Y инверт. сплит-системы, нап.- потолочного типа</v>
          </cell>
          <cell r="E1623" t="str">
            <v>4680551156997</v>
          </cell>
          <cell r="F1623" t="str">
            <v>BLCI_CF/in-24HN8/EU_23Y</v>
          </cell>
          <cell r="G1623">
            <v>59200</v>
          </cell>
          <cell r="H1623">
            <v>18802.8</v>
          </cell>
          <cell r="I1623">
            <v>1</v>
          </cell>
          <cell r="J1623">
            <v>1</v>
          </cell>
        </row>
        <row r="1624">
          <cell r="A1624" t="str">
            <v>НС-1478275</v>
          </cell>
          <cell r="B1624" t="str">
            <v>Внутренние блоки полупромышленных сплит-систем (комплектующие)</v>
          </cell>
          <cell r="C1624" t="str">
            <v>Ballu MACHINE</v>
          </cell>
          <cell r="D1624" t="str">
            <v>Блок внутренний Ballu Machine BLCI_CF/in-36HN8/EU_23Y инверт. сплит-системы, нап.- потолочного типа</v>
          </cell>
          <cell r="E1624" t="str">
            <v>4680551157000</v>
          </cell>
          <cell r="F1624" t="str">
            <v>BLCI_CF/in-36HN8/EU_23Y</v>
          </cell>
          <cell r="G1624">
            <v>77600</v>
          </cell>
          <cell r="H1624">
            <v>37713.599999999999</v>
          </cell>
          <cell r="I1624">
            <v>4</v>
          </cell>
          <cell r="J1624">
            <v>4</v>
          </cell>
        </row>
        <row r="1625">
          <cell r="A1625" t="str">
            <v>НС-1478277</v>
          </cell>
          <cell r="B1625" t="str">
            <v>Внутренние блоки полупромышленных сплит-систем (комплектующие)</v>
          </cell>
          <cell r="C1625" t="str">
            <v>Ballu MACHINE</v>
          </cell>
          <cell r="D1625" t="str">
            <v>Блок внутренний Ballu Machine BLCI_CF/in-60HN8/EU_23Y инверт. сплит-системы, нап.- потолочного типа</v>
          </cell>
          <cell r="E1625" t="str">
            <v>4680551157024</v>
          </cell>
          <cell r="F1625" t="str">
            <v>BLCI_CF/in-60HN8/EU_23Y</v>
          </cell>
          <cell r="G1625">
            <v>81400</v>
          </cell>
          <cell r="H1625">
            <v>39560.400000000001</v>
          </cell>
          <cell r="I1625" t="str">
            <v/>
          </cell>
          <cell r="J1625">
            <v>0</v>
          </cell>
        </row>
        <row r="1626">
          <cell r="A1626" t="str">
            <v>НС-1478265</v>
          </cell>
          <cell r="B1626" t="str">
            <v>Внутренние блоки полупромышленных сплит-систем (комплектующие)</v>
          </cell>
          <cell r="C1626" t="str">
            <v>Ballu MACHINE</v>
          </cell>
          <cell r="D1626" t="str">
            <v>Блок внутренний Ballu Machine BLCI_C/in-12HN8/EU_23Y(compact) инверт.сплит-системы, кассетного типа</v>
          </cell>
          <cell r="E1626" t="str">
            <v>4680551156904</v>
          </cell>
          <cell r="F1626" t="str">
            <v>BLCI_C/in-12HN8/EU_23Y</v>
          </cell>
          <cell r="G1626">
            <v>35100</v>
          </cell>
          <cell r="H1626">
            <v>16113.6</v>
          </cell>
          <cell r="I1626" t="str">
            <v/>
          </cell>
          <cell r="J1626">
            <v>0</v>
          </cell>
        </row>
        <row r="1627">
          <cell r="A1627" t="str">
            <v>НС-1478267</v>
          </cell>
          <cell r="B1627" t="str">
            <v>Внутренние блоки полупромышленных сплит-систем (комплектующие)</v>
          </cell>
          <cell r="C1627" t="str">
            <v>Ballu MACHINE</v>
          </cell>
          <cell r="D1627" t="str">
            <v>Блок внутренний Ballu Machine BLCI_C/in-24HN8/EU_23Y инверторной сплит-системы, кассетного типа</v>
          </cell>
          <cell r="E1627" t="str">
            <v>4680551156928</v>
          </cell>
          <cell r="F1627" t="str">
            <v>BLCI_C/in-24HN8/EU_23Y</v>
          </cell>
          <cell r="G1627">
            <v>46900</v>
          </cell>
          <cell r="H1627">
            <v>21524.400000000001</v>
          </cell>
          <cell r="I1627">
            <v>1</v>
          </cell>
          <cell r="J1627">
            <v>1</v>
          </cell>
        </row>
        <row r="1628">
          <cell r="A1628" t="str">
            <v>НС-1478269</v>
          </cell>
          <cell r="B1628" t="str">
            <v>Внутренние блоки полупромышленных сплит-систем (комплектующие)</v>
          </cell>
          <cell r="C1628" t="str">
            <v>Ballu MACHINE</v>
          </cell>
          <cell r="D1628" t="str">
            <v>Блок внутренний Ballu Machine BLCI_C/in-48HN8/EU_23Y инверторной сплит-системы, кассетного типа</v>
          </cell>
          <cell r="E1628" t="str">
            <v>4680551156942</v>
          </cell>
          <cell r="F1628" t="str">
            <v>BLCI_C/in-48HN8/EU_23Y</v>
          </cell>
          <cell r="G1628">
            <v>61300</v>
          </cell>
          <cell r="H1628">
            <v>28134</v>
          </cell>
          <cell r="I1628" t="str">
            <v/>
          </cell>
          <cell r="J1628">
            <v>0</v>
          </cell>
        </row>
        <row r="1629">
          <cell r="A1629" t="str">
            <v>НС-1227255</v>
          </cell>
          <cell r="B1629" t="str">
            <v>Внутренние блоки полупромышленных сплит-систем (комплектующие)</v>
          </cell>
          <cell r="C1629" t="str">
            <v>Ballu MACHINE</v>
          </cell>
          <cell r="D1629" t="str">
            <v>Блок внутренний Ballu Machine BLCI_C/in-48HN8/EU инверторной сплит-системы, кассетного типа</v>
          </cell>
          <cell r="E1629" t="str">
            <v>2250000424780, 4680551084023</v>
          </cell>
          <cell r="F1629" t="str">
            <v>BLCI_C/in-48HN8/EU</v>
          </cell>
          <cell r="G1629">
            <v>56900</v>
          </cell>
          <cell r="H1629">
            <v>0</v>
          </cell>
          <cell r="I1629" t="str">
            <v/>
          </cell>
          <cell r="J1629">
            <v>0</v>
          </cell>
        </row>
        <row r="1630">
          <cell r="A1630" t="str">
            <v>НС-1478254</v>
          </cell>
          <cell r="B1630" t="str">
            <v>Внутренние блоки полупромышленных сплит-систем (комплектующие)</v>
          </cell>
          <cell r="C1630" t="str">
            <v>Ballu MACHINE</v>
          </cell>
          <cell r="D1630" t="str">
            <v>Блок внутренний Ballu Machine BLCI_D/in-18HN8/EU_23Y инверторной сплит-системы, канального типа</v>
          </cell>
          <cell r="E1630" t="str">
            <v>4680551156805</v>
          </cell>
          <cell r="F1630" t="str">
            <v>BLCI_D/in-18HN8/EU_23Y</v>
          </cell>
          <cell r="G1630">
            <v>49200</v>
          </cell>
          <cell r="H1630">
            <v>22582.799999999999</v>
          </cell>
          <cell r="I1630" t="str">
            <v/>
          </cell>
          <cell r="J1630">
            <v>0</v>
          </cell>
        </row>
        <row r="1631">
          <cell r="A1631" t="str">
            <v>НС-1478255</v>
          </cell>
          <cell r="B1631" t="str">
            <v>Внутренние блоки полупромышленных сплит-систем (комплектующие)</v>
          </cell>
          <cell r="C1631" t="str">
            <v>Ballu MACHINE</v>
          </cell>
          <cell r="D1631" t="str">
            <v>Блок внутренний Ballu Machine BLCI_D/in-24HN8/EU_23Y инверторной сплит-системы, канального типа</v>
          </cell>
          <cell r="E1631" t="str">
            <v>4680551156812</v>
          </cell>
          <cell r="F1631" t="str">
            <v>BLCI_D/in-24HN8/EU_23Y</v>
          </cell>
          <cell r="G1631">
            <v>56800</v>
          </cell>
          <cell r="H1631">
            <v>26071.200000000001</v>
          </cell>
          <cell r="I1631" t="str">
            <v/>
          </cell>
          <cell r="J1631">
            <v>0</v>
          </cell>
        </row>
        <row r="1632">
          <cell r="A1632" t="str">
            <v>НС-1227463</v>
          </cell>
          <cell r="B1632" t="str">
            <v>Внутренние блоки полупромышленных сплит-систем (комплектующие)</v>
          </cell>
          <cell r="C1632" t="str">
            <v>Ballu MACHINE</v>
          </cell>
          <cell r="D1632" t="str">
            <v>Блок внутренний Ballu Machine BLCI_D/in-36HN8/EU инверторной сплит-системы, канального типа</v>
          </cell>
          <cell r="E1632" t="str">
            <v>2250000425480, 4680551084276</v>
          </cell>
          <cell r="F1632" t="str">
            <v>BLCI_D/in-36HN8/EU</v>
          </cell>
          <cell r="G1632">
            <v>63100</v>
          </cell>
          <cell r="H1632">
            <v>41015</v>
          </cell>
          <cell r="I1632" t="str">
            <v/>
          </cell>
          <cell r="J1632">
            <v>0</v>
          </cell>
        </row>
        <row r="1633">
          <cell r="A1633" t="str">
            <v>НС-1478257</v>
          </cell>
          <cell r="B1633" t="str">
            <v>Внутренние блоки полупромышленных сплит-систем (комплектующие)</v>
          </cell>
          <cell r="C1633" t="str">
            <v>Ballu MACHINE</v>
          </cell>
          <cell r="D1633" t="str">
            <v>Блок внутренний Ballu Machine BLCI_D/in-48HN8/EU_23Y инверторной сплит-системы, канального типа</v>
          </cell>
          <cell r="E1633" t="str">
            <v>4680551156836</v>
          </cell>
          <cell r="F1633" t="str">
            <v>BLCI_D/in-48HN8/EU_23Y</v>
          </cell>
          <cell r="G1633">
            <v>81900</v>
          </cell>
          <cell r="H1633">
            <v>37594.800000000003</v>
          </cell>
          <cell r="I1633" t="str">
            <v/>
          </cell>
          <cell r="J1633">
            <v>0</v>
          </cell>
        </row>
        <row r="1634">
          <cell r="A1634" t="str">
            <v>НС-1194466</v>
          </cell>
          <cell r="B1634" t="str">
            <v>Внутренние блоки полупромышленных сплит-систем (комплектующие)</v>
          </cell>
          <cell r="C1634" t="str">
            <v>Electrolux</v>
          </cell>
          <cell r="D1634" t="str">
            <v>Блок внутренний Electrolux EACC/I-12 FMI/N8_ERP Free match сплит-системы, кассетного типа</v>
          </cell>
          <cell r="E1634" t="str">
            <v>7390000100125, 2250000324547, 7381032417855</v>
          </cell>
          <cell r="F1634" t="str">
            <v>EACC/I-12 FMI/N8_ERP Free match</v>
          </cell>
          <cell r="G1634">
            <v>46200</v>
          </cell>
          <cell r="H1634">
            <v>28644</v>
          </cell>
          <cell r="I1634" t="str">
            <v/>
          </cell>
          <cell r="J1634">
            <v>0</v>
          </cell>
        </row>
        <row r="1635">
          <cell r="A1635" t="str">
            <v>НС-1194468</v>
          </cell>
          <cell r="B1635" t="str">
            <v>Внутренние блоки полупромышленных сплит-систем (комплектующие)</v>
          </cell>
          <cell r="C1635" t="str">
            <v>Electrolux</v>
          </cell>
          <cell r="D1635" t="str">
            <v>Блок внутренний Electrolux EACC/I-18 FMI/N8_ERP Free match сплит-системы, кассетного типа</v>
          </cell>
          <cell r="E1635" t="str">
            <v>7390000100132, 7381032417862</v>
          </cell>
          <cell r="F1635" t="str">
            <v>EACC/I-18 FMI/N8_ERP</v>
          </cell>
          <cell r="G1635">
            <v>55500</v>
          </cell>
          <cell r="H1635">
            <v>34410</v>
          </cell>
          <cell r="I1635" t="str">
            <v/>
          </cell>
          <cell r="J1635">
            <v>0</v>
          </cell>
        </row>
        <row r="1636">
          <cell r="A1636" t="str">
            <v>НС-1194470</v>
          </cell>
          <cell r="B1636" t="str">
            <v>Внутренние блоки полупромышленных сплит-систем (комплектующие)</v>
          </cell>
          <cell r="C1636" t="str">
            <v>Electrolux</v>
          </cell>
          <cell r="D1636" t="str">
            <v>Блок внутренний Electrolux EACC/I-24 FMI/N8_ERP Free match сплит-системы, кассетного типа</v>
          </cell>
          <cell r="E1636" t="str">
            <v>7390000100149, 7381032417879</v>
          </cell>
          <cell r="F1636" t="str">
            <v>EACC/I-24 FMI/N8_ERP</v>
          </cell>
          <cell r="G1636">
            <v>58400</v>
          </cell>
          <cell r="H1636">
            <v>36208</v>
          </cell>
          <cell r="I1636" t="str">
            <v/>
          </cell>
          <cell r="J1636">
            <v>0</v>
          </cell>
        </row>
        <row r="1637">
          <cell r="A1637" t="str">
            <v>НС-1481918</v>
          </cell>
          <cell r="B1637" t="str">
            <v>Внутренние блоки полупромышленных сплит-систем (комплектующие)</v>
          </cell>
          <cell r="C1637" t="str">
            <v>Electrolux</v>
          </cell>
          <cell r="D1637" t="str">
            <v>Блок внутренний Electrolux EACC/in-12H/UP4-DC/N8 инверторной сплит-системы, кассетного типа</v>
          </cell>
          <cell r="E1637" t="str">
            <v>7390000108084, 7381032417350</v>
          </cell>
          <cell r="F1637" t="str">
            <v>EACC/in-12H/UP4-DC/N8</v>
          </cell>
          <cell r="G1637">
            <v>47900</v>
          </cell>
          <cell r="H1637">
            <v>26824</v>
          </cell>
          <cell r="I1637">
            <v>18</v>
          </cell>
          <cell r="J1637">
            <v>18</v>
          </cell>
        </row>
        <row r="1638">
          <cell r="A1638" t="str">
            <v>НС-1481922</v>
          </cell>
          <cell r="B1638" t="str">
            <v>Внутренние блоки полупромышленных сплит-систем (комплектующие)</v>
          </cell>
          <cell r="C1638" t="str">
            <v>Electrolux</v>
          </cell>
          <cell r="D1638" t="str">
            <v>Блок внутренний Electrolux EACC/in-18H/UP4-DC/N8 инверторной сплит-системы, кассетного типа</v>
          </cell>
          <cell r="E1638" t="str">
            <v>7390000108091, 7381032417367</v>
          </cell>
          <cell r="F1638" t="str">
            <v>EACC/in-18H/UP4-DC/N8</v>
          </cell>
          <cell r="G1638">
            <v>55000</v>
          </cell>
          <cell r="H1638">
            <v>30800</v>
          </cell>
          <cell r="I1638" t="str">
            <v/>
          </cell>
          <cell r="J1638">
            <v>0</v>
          </cell>
        </row>
        <row r="1639">
          <cell r="A1639" t="str">
            <v>НС-1481925</v>
          </cell>
          <cell r="B1639" t="str">
            <v>Внутренние блоки полупромышленных сплит-систем (комплектующие)</v>
          </cell>
          <cell r="C1639" t="str">
            <v>Electrolux</v>
          </cell>
          <cell r="D1639" t="str">
            <v>Блок внутренний Electrolux EACC/in-24H/UP4-DC/N8 инверторной сплит-системы, кассетного типа</v>
          </cell>
          <cell r="E1639" t="str">
            <v>7390000108107, 7381032417374</v>
          </cell>
          <cell r="F1639" t="str">
            <v>EACC/in-24H/UP4-DC/N8</v>
          </cell>
          <cell r="G1639">
            <v>62700</v>
          </cell>
          <cell r="H1639">
            <v>35112</v>
          </cell>
          <cell r="I1639" t="str">
            <v/>
          </cell>
          <cell r="J1639">
            <v>0</v>
          </cell>
        </row>
        <row r="1640">
          <cell r="A1640" t="str">
            <v>НС-1481928</v>
          </cell>
          <cell r="B1640" t="str">
            <v>Внутренние блоки полупромышленных сплит-систем (комплектующие)</v>
          </cell>
          <cell r="C1640" t="str">
            <v>Electrolux</v>
          </cell>
          <cell r="D1640" t="str">
            <v>Блок внутренний Electrolux EACC/in-36H/UP4-DC/N8 инверторной сплит-системы, кассетного типа</v>
          </cell>
          <cell r="E1640" t="str">
            <v>7390000108114, 7381032417381</v>
          </cell>
          <cell r="F1640" t="str">
            <v>EACC/in-36H/UP4-DC/N8</v>
          </cell>
          <cell r="G1640">
            <v>72500</v>
          </cell>
          <cell r="H1640">
            <v>40600</v>
          </cell>
          <cell r="I1640">
            <v>4</v>
          </cell>
          <cell r="J1640">
            <v>4</v>
          </cell>
        </row>
        <row r="1641">
          <cell r="A1641" t="str">
            <v>НС-1481932</v>
          </cell>
          <cell r="B1641" t="str">
            <v>Внутренние блоки полупромышленных сплит-систем (комплектующие)</v>
          </cell>
          <cell r="C1641" t="str">
            <v>Electrolux</v>
          </cell>
          <cell r="D1641" t="str">
            <v>Блок внутренний Electrolux EACC/in-48H/UP4-DC/N8 инверторной сплит-системы, кассетного типа</v>
          </cell>
          <cell r="E1641" t="str">
            <v>7390000108121, 7381032417398</v>
          </cell>
          <cell r="F1641" t="str">
            <v>EACC/in-48H/UP4-DC/N8</v>
          </cell>
          <cell r="G1641">
            <v>83600</v>
          </cell>
          <cell r="H1641">
            <v>46816</v>
          </cell>
          <cell r="I1641" t="str">
            <v/>
          </cell>
          <cell r="J1641">
            <v>0</v>
          </cell>
        </row>
        <row r="1642">
          <cell r="A1642" t="str">
            <v>НС-1481934</v>
          </cell>
          <cell r="B1642" t="str">
            <v>Внутренние блоки полупромышленных сплит-систем (комплектующие)</v>
          </cell>
          <cell r="C1642" t="str">
            <v>Electrolux</v>
          </cell>
          <cell r="D1642" t="str">
            <v>Блок внутренний Electrolux EACC/in-60H/UP4-DC/N8 инверторной сплит-системы, кассетного типа</v>
          </cell>
          <cell r="E1642" t="str">
            <v>7390000108138, 7381032417404</v>
          </cell>
          <cell r="F1642" t="str">
            <v>EACC/in-60H/UP4-DC/N8</v>
          </cell>
          <cell r="G1642">
            <v>86500</v>
          </cell>
          <cell r="H1642">
            <v>48440</v>
          </cell>
          <cell r="I1642">
            <v>2</v>
          </cell>
          <cell r="J1642">
            <v>2</v>
          </cell>
        </row>
        <row r="1643">
          <cell r="A1643" t="str">
            <v>НС-1481889</v>
          </cell>
          <cell r="B1643" t="str">
            <v>Внутренние блоки полупромышленных сплит-систем (комплектующие)</v>
          </cell>
          <cell r="C1643" t="str">
            <v>Electrolux</v>
          </cell>
          <cell r="D1643" t="str">
            <v>Блок внутренний Electrolux EACD/in-12H/UP4-DC/N8 инверторной сплит-системы, канального типа</v>
          </cell>
          <cell r="E1643" t="str">
            <v>7390000108220, 7381032417169</v>
          </cell>
          <cell r="F1643" t="str">
            <v>EACD/in-12H/UP4-DC/N8</v>
          </cell>
          <cell r="G1643">
            <v>55400</v>
          </cell>
          <cell r="H1643">
            <v>31024</v>
          </cell>
          <cell r="I1643" t="str">
            <v/>
          </cell>
          <cell r="J1643">
            <v>0</v>
          </cell>
        </row>
        <row r="1644">
          <cell r="A1644" t="str">
            <v>НС-1481892</v>
          </cell>
          <cell r="B1644" t="str">
            <v>Внутренние блоки полупромышленных сплит-систем (комплектующие)</v>
          </cell>
          <cell r="C1644" t="str">
            <v>Electrolux</v>
          </cell>
          <cell r="D1644" t="str">
            <v>Блок внутренний Electrolux EACD/in-18H/UP4-DC/N8 инверторной сплит-системы, канального типа</v>
          </cell>
          <cell r="E1644" t="str">
            <v>7390000108237, 7381032417176</v>
          </cell>
          <cell r="F1644" t="str">
            <v>EACD/in-18H/UP4-DC/N8</v>
          </cell>
          <cell r="G1644">
            <v>59000</v>
          </cell>
          <cell r="H1644">
            <v>33040</v>
          </cell>
          <cell r="I1644">
            <v>7</v>
          </cell>
          <cell r="J1644">
            <v>7</v>
          </cell>
        </row>
        <row r="1645">
          <cell r="A1645" t="str">
            <v>НС-1481894</v>
          </cell>
          <cell r="B1645" t="str">
            <v>Внутренние блоки полупромышленных сплит-систем (комплектующие)</v>
          </cell>
          <cell r="C1645" t="str">
            <v>Electrolux</v>
          </cell>
          <cell r="D1645" t="str">
            <v>Блок внутренний Electrolux EACD/in-24H/UP4-DC/N8 инверторной сплит-системы, канального типа</v>
          </cell>
          <cell r="E1645" t="str">
            <v>7390000108244, 7381032417473</v>
          </cell>
          <cell r="F1645" t="str">
            <v>EACD/in-24H/UP4-DC/N8</v>
          </cell>
          <cell r="G1645">
            <v>78400</v>
          </cell>
          <cell r="H1645">
            <v>43904</v>
          </cell>
          <cell r="I1645" t="str">
            <v/>
          </cell>
          <cell r="J1645">
            <v>0</v>
          </cell>
        </row>
        <row r="1646">
          <cell r="A1646" t="str">
            <v>НС-1481897</v>
          </cell>
          <cell r="B1646" t="str">
            <v>Внутренние блоки полупромышленных сплит-систем (комплектующие)</v>
          </cell>
          <cell r="C1646" t="str">
            <v>Electrolux</v>
          </cell>
          <cell r="D1646" t="str">
            <v>Блок внутренний Electrolux EACD/in-36H/UP4-DC/N8 инверторной сплит-системы, канального типа</v>
          </cell>
          <cell r="E1646" t="str">
            <v>7390000108251, 7381032417480</v>
          </cell>
          <cell r="F1646" t="str">
            <v>EACD/in-36H/UP4-DC/N8</v>
          </cell>
          <cell r="G1646">
            <v>91900</v>
          </cell>
          <cell r="H1646">
            <v>51464</v>
          </cell>
          <cell r="I1646">
            <v>3</v>
          </cell>
          <cell r="J1646">
            <v>3</v>
          </cell>
        </row>
        <row r="1647">
          <cell r="A1647" t="str">
            <v>НС-1481916</v>
          </cell>
          <cell r="B1647" t="str">
            <v>Внутренние блоки полупромышленных сплит-систем (комплектующие)</v>
          </cell>
          <cell r="C1647" t="str">
            <v>Electrolux</v>
          </cell>
          <cell r="D1647" t="str">
            <v>Блок внутренний Electrolux EACD/in-48H/UP4-DC/N8 инверторной сплит-системы, канального типа</v>
          </cell>
          <cell r="E1647" t="str">
            <v>7390000108268, 7381032417497</v>
          </cell>
          <cell r="F1647" t="str">
            <v>EACD/in-48H/UP4-DC/N8</v>
          </cell>
          <cell r="G1647">
            <v>109300</v>
          </cell>
          <cell r="H1647">
            <v>61208</v>
          </cell>
          <cell r="I1647">
            <v>1</v>
          </cell>
          <cell r="J1647">
            <v>1</v>
          </cell>
        </row>
        <row r="1648">
          <cell r="A1648" t="str">
            <v>НС-1481917</v>
          </cell>
          <cell r="B1648" t="str">
            <v>Внутренние блоки полупромышленных сплит-систем (комплектующие)</v>
          </cell>
          <cell r="C1648" t="str">
            <v>Electrolux</v>
          </cell>
          <cell r="D1648" t="str">
            <v>Блок внутренний Electrolux EACD/in-60H/UP4-DC/N8 инверторной сплит-системы, канального типа</v>
          </cell>
          <cell r="E1648" t="str">
            <v>7390000108275, 7381032417503</v>
          </cell>
          <cell r="F1648" t="str">
            <v>EACD/in-60H/UP4-DC/N8</v>
          </cell>
          <cell r="G1648">
            <v>112400</v>
          </cell>
          <cell r="H1648">
            <v>62944</v>
          </cell>
          <cell r="I1648">
            <v>3</v>
          </cell>
          <cell r="J1648">
            <v>3</v>
          </cell>
        </row>
        <row r="1649">
          <cell r="A1649" t="str">
            <v>НС-1294354</v>
          </cell>
          <cell r="B1649" t="str">
            <v>Внутренние блоки полупромышленных сплит-систем (комплектующие)</v>
          </cell>
          <cell r="C1649" t="str">
            <v>Electrolux</v>
          </cell>
          <cell r="D1649" t="str">
            <v>Блок внутренний Electrolux EACS/I-09HVI/N8_21Y/in сплит-системы, инверторного типа</v>
          </cell>
          <cell r="E1649" t="str">
            <v>7312970149522, 7390000103355, 7381032401281</v>
          </cell>
          <cell r="F1649" t="str">
            <v>EACS/I-09HVI/N8_21Y/in</v>
          </cell>
          <cell r="G1649">
            <v>32747.5</v>
          </cell>
          <cell r="H1649">
            <v>22268.3</v>
          </cell>
          <cell r="I1649">
            <v>1</v>
          </cell>
          <cell r="J1649">
            <v>1</v>
          </cell>
        </row>
        <row r="1650">
          <cell r="A1650" t="str">
            <v>НС-1294355</v>
          </cell>
          <cell r="B1650" t="str">
            <v>Внутренние блоки полупромышленных сплит-систем (комплектующие)</v>
          </cell>
          <cell r="C1650" t="str">
            <v>Electrolux</v>
          </cell>
          <cell r="D1650" t="str">
            <v>Блок внутренний Electrolux EACS/I-12HVI/N8_21Y/in сплит-системы, инверторного типа</v>
          </cell>
          <cell r="E1650" t="str">
            <v>7312970149539, 7390000103379, 7381032401298</v>
          </cell>
          <cell r="F1650" t="str">
            <v>EACS/I-12HVI/N8_21Y/in</v>
          </cell>
          <cell r="G1650">
            <v>33997.5</v>
          </cell>
          <cell r="H1650">
            <v>23118.3</v>
          </cell>
          <cell r="I1650">
            <v>2</v>
          </cell>
          <cell r="J1650">
            <v>2</v>
          </cell>
        </row>
        <row r="1651">
          <cell r="A1651" t="str">
            <v>НС-1189219</v>
          </cell>
          <cell r="B1651" t="str">
            <v>Внутренние блоки полупромышленных сплит-систем (комплектующие)</v>
          </cell>
          <cell r="C1651" t="str">
            <v>Electrolux</v>
          </cell>
          <cell r="D1651" t="str">
            <v>Блок внутренний Electrolux EACS/I-18HVI/N8_19Y/in сплит-системы, инверторного типа</v>
          </cell>
          <cell r="E1651" t="str">
            <v>7381032413376</v>
          </cell>
          <cell r="F1651" t="str">
            <v>EACS/I-18HVI/N8_19Y/in</v>
          </cell>
          <cell r="G1651">
            <v>38997.5</v>
          </cell>
          <cell r="H1651">
            <v>25348.38</v>
          </cell>
          <cell r="I1651">
            <v>57</v>
          </cell>
          <cell r="J1651">
            <v>57</v>
          </cell>
        </row>
        <row r="1652">
          <cell r="A1652" t="str">
            <v>НС-1294356</v>
          </cell>
          <cell r="B1652" t="str">
            <v>Внутренние блоки полупромышленных сплит-систем (комплектующие)</v>
          </cell>
          <cell r="C1652" t="str">
            <v>Electrolux</v>
          </cell>
          <cell r="D1652" t="str">
            <v>Блок внутренний Electrolux EACS/I-18HVI/N8_21Y/in сплит-системы, инверторного типа</v>
          </cell>
          <cell r="E1652" t="str">
            <v>7312970149546, 7390000103393, 7381032401304</v>
          </cell>
          <cell r="F1652" t="str">
            <v>EACS/I-18HVI/N8_21Y/in</v>
          </cell>
          <cell r="G1652">
            <v>41497.5</v>
          </cell>
          <cell r="H1652">
            <v>28218.3</v>
          </cell>
          <cell r="I1652">
            <v>201</v>
          </cell>
          <cell r="J1652">
            <v>201</v>
          </cell>
        </row>
        <row r="1653">
          <cell r="A1653" t="str">
            <v>НС-1294357</v>
          </cell>
          <cell r="B1653" t="str">
            <v>Внутренние блоки полупромышленных сплит-систем (комплектующие)</v>
          </cell>
          <cell r="C1653" t="str">
            <v>Electrolux</v>
          </cell>
          <cell r="D1653" t="str">
            <v>Блок внутренний Electrolux EACS/I-24HVI/N8_21Y/in сплит-системы, инверторного типа</v>
          </cell>
          <cell r="E1653" t="str">
            <v>7312970149553, 7390000103416, 7381032401311</v>
          </cell>
          <cell r="F1653" t="str">
            <v>EACS/I-24HVI/N8_21Y/in</v>
          </cell>
          <cell r="G1653">
            <v>47747.5</v>
          </cell>
          <cell r="H1653">
            <v>32468.3</v>
          </cell>
          <cell r="I1653">
            <v>117</v>
          </cell>
          <cell r="J1653">
            <v>117</v>
          </cell>
        </row>
        <row r="1654">
          <cell r="A1654" t="str">
            <v>НС-1481957</v>
          </cell>
          <cell r="B1654" t="str">
            <v>Внутренние блоки полупромышленных сплит-систем (комплектующие)</v>
          </cell>
          <cell r="C1654" t="str">
            <v>Electrolux</v>
          </cell>
          <cell r="D1654" t="str">
            <v>Блок внутренний Electrolux EACU/in-18H/UP4-DC/N8 инверторной сплит-системы, нап.-потолочного типа</v>
          </cell>
          <cell r="E1654" t="str">
            <v>7390000108176, 7381032417428</v>
          </cell>
          <cell r="F1654" t="str">
            <v>EACU/in-18H/UP4-DC/N8</v>
          </cell>
          <cell r="G1654">
            <v>61300</v>
          </cell>
          <cell r="H1654">
            <v>34328</v>
          </cell>
          <cell r="I1654" t="str">
            <v/>
          </cell>
          <cell r="J1654">
            <v>0</v>
          </cell>
        </row>
        <row r="1655">
          <cell r="A1655" t="str">
            <v>НС-1481959</v>
          </cell>
          <cell r="B1655" t="str">
            <v>Внутренние блоки полупромышленных сплит-систем (комплектующие)</v>
          </cell>
          <cell r="C1655" t="str">
            <v>Electrolux</v>
          </cell>
          <cell r="D1655" t="str">
            <v>Блок внутренний Electrolux EACU/in-24H/UP4-DC/N8 инверторной сплит-системы, нап.-потолочного типа</v>
          </cell>
          <cell r="E1655" t="str">
            <v>7390000108183, 7381032417435</v>
          </cell>
          <cell r="F1655" t="str">
            <v>EACU/in-24H/UP4-DC/N8</v>
          </cell>
          <cell r="G1655">
            <v>77300</v>
          </cell>
          <cell r="H1655">
            <v>43288</v>
          </cell>
          <cell r="I1655">
            <v>22</v>
          </cell>
          <cell r="J1655">
            <v>22</v>
          </cell>
        </row>
        <row r="1656">
          <cell r="A1656" t="str">
            <v>НС-1481960</v>
          </cell>
          <cell r="B1656" t="str">
            <v>Внутренние блоки полупромышленных сплит-систем (комплектующие)</v>
          </cell>
          <cell r="C1656" t="str">
            <v>Electrolux</v>
          </cell>
          <cell r="D1656" t="str">
            <v>Блок внутренний Electrolux EACU/in-36H/UP4-DC/N8 инверторной сплит-системы, нап.-потолочного типа</v>
          </cell>
          <cell r="E1656" t="str">
            <v>7390000108190, 7381032417442</v>
          </cell>
          <cell r="F1656" t="str">
            <v>EACU/in-36H/UP4-DC/N8</v>
          </cell>
          <cell r="G1656">
            <v>90300</v>
          </cell>
          <cell r="H1656">
            <v>50568</v>
          </cell>
          <cell r="I1656" t="str">
            <v/>
          </cell>
          <cell r="J1656">
            <v>0</v>
          </cell>
        </row>
        <row r="1657">
          <cell r="A1657" t="str">
            <v>НС-1481962</v>
          </cell>
          <cell r="B1657" t="str">
            <v>Внутренние блоки полупромышленных сплит-систем (комплектующие)</v>
          </cell>
          <cell r="C1657" t="str">
            <v>Electrolux</v>
          </cell>
          <cell r="D1657" t="str">
            <v>Блок внутренний Electrolux EACU/in-48H/UP4-DC/N8 инверторной сплит-системы, нап.-потолочного типа</v>
          </cell>
          <cell r="E1657" t="str">
            <v>7390000108206, 7381032417459</v>
          </cell>
          <cell r="F1657" t="str">
            <v>EACU/in-48H/UP4-DC/N8</v>
          </cell>
          <cell r="G1657">
            <v>103900</v>
          </cell>
          <cell r="H1657">
            <v>58184</v>
          </cell>
          <cell r="I1657" t="str">
            <v/>
          </cell>
          <cell r="J1657">
            <v>0</v>
          </cell>
        </row>
        <row r="1658">
          <cell r="A1658" t="str">
            <v>НС-1481963</v>
          </cell>
          <cell r="B1658" t="str">
            <v>Внутренние блоки полупромышленных сплит-систем (комплектующие)</v>
          </cell>
          <cell r="C1658" t="str">
            <v>Electrolux</v>
          </cell>
          <cell r="D1658" t="str">
            <v>Блок внутренний Electrolux EACU/in-60H/UP4-DC/N8 инверторной сплит-системы, нап.-потолочного типа</v>
          </cell>
          <cell r="E1658" t="str">
            <v>7390000108213, 7381032417466</v>
          </cell>
          <cell r="F1658" t="str">
            <v>EACU/in-60H/UP4-DC/N8</v>
          </cell>
          <cell r="G1658">
            <v>106200</v>
          </cell>
          <cell r="H1658">
            <v>59472</v>
          </cell>
          <cell r="I1658">
            <v>17</v>
          </cell>
          <cell r="J1658">
            <v>17</v>
          </cell>
        </row>
        <row r="1659">
          <cell r="A1659" t="str">
            <v>НС-1765478</v>
          </cell>
          <cell r="B1659" t="str">
            <v>Внутренние блоки полупромышленных сплит-систем (комплектующие)</v>
          </cell>
          <cell r="C1659" t="str">
            <v>Royal Thermo</v>
          </cell>
          <cell r="D1659" t="str">
            <v>Блок внутренний Royal Thermo Forte Integro RTFC/in-12LAKHN1_V2 сплит-системы, кассетного типа</v>
          </cell>
          <cell r="E1659" t="str">
            <v>4670430176048</v>
          </cell>
          <cell r="F1659" t="str">
            <v>RTFC/in-12LAKHN1_V2</v>
          </cell>
          <cell r="G1659">
            <v>20000</v>
          </cell>
          <cell r="H1659">
            <v>10800</v>
          </cell>
          <cell r="I1659" t="str">
            <v/>
          </cell>
          <cell r="J1659">
            <v>0</v>
          </cell>
        </row>
        <row r="1660">
          <cell r="A1660" t="str">
            <v>НС-1765479</v>
          </cell>
          <cell r="B1660" t="str">
            <v>Внутренние блоки полупромышленных сплит-систем (комплектующие)</v>
          </cell>
          <cell r="C1660" t="str">
            <v>Royal Thermo</v>
          </cell>
          <cell r="D1660" t="str">
            <v>Блок внутренний Royal Thermo Forte Integro RTFC/in-18LAKHN1_V2 сплит-системы, кассетного типа</v>
          </cell>
          <cell r="E1660" t="str">
            <v>4670430175980</v>
          </cell>
          <cell r="F1660" t="str">
            <v>RTFC/in-18LAKHN1_V2</v>
          </cell>
          <cell r="G1660">
            <v>20900</v>
          </cell>
          <cell r="H1660">
            <v>11286</v>
          </cell>
          <cell r="I1660" t="str">
            <v/>
          </cell>
          <cell r="J1660">
            <v>0</v>
          </cell>
        </row>
        <row r="1661">
          <cell r="A1661" t="str">
            <v>НС-1765480</v>
          </cell>
          <cell r="B1661" t="str">
            <v>Внутренние блоки полупромышленных сплит-систем (комплектующие)</v>
          </cell>
          <cell r="C1661" t="str">
            <v>Royal Thermo</v>
          </cell>
          <cell r="D1661" t="str">
            <v>Блок внутренний Royal Thermo Forte Integro RTFC/in-24LAKHN1_V2 сплит-системы, кассетного типа</v>
          </cell>
          <cell r="E1661" t="str">
            <v>4670430175843</v>
          </cell>
          <cell r="F1661" t="str">
            <v>RTFC/in-24LAKHN1_V2</v>
          </cell>
          <cell r="G1661">
            <v>28500</v>
          </cell>
          <cell r="H1661">
            <v>15390</v>
          </cell>
          <cell r="I1661" t="str">
            <v/>
          </cell>
          <cell r="J1661">
            <v>0</v>
          </cell>
        </row>
        <row r="1662">
          <cell r="A1662" t="str">
            <v>НС-1765481</v>
          </cell>
          <cell r="B1662" t="str">
            <v>Внутренние блоки полупромышленных сплит-систем (комплектующие)</v>
          </cell>
          <cell r="C1662" t="str">
            <v>Royal Thermo</v>
          </cell>
          <cell r="D1662" t="str">
            <v>Блок внутренний Royal Thermo Forte Integro RTFC/in-36LAKHN1_V2 сплит-системы, кассетного типа</v>
          </cell>
          <cell r="E1662" t="str">
            <v>4670430176017</v>
          </cell>
          <cell r="F1662" t="str">
            <v>RTFC/in-36LAKHN1_V2</v>
          </cell>
          <cell r="G1662">
            <v>35200</v>
          </cell>
          <cell r="H1662">
            <v>19008</v>
          </cell>
          <cell r="I1662" t="str">
            <v/>
          </cell>
          <cell r="J1662">
            <v>0</v>
          </cell>
        </row>
        <row r="1663">
          <cell r="A1663" t="str">
            <v>НС-1765482</v>
          </cell>
          <cell r="B1663" t="str">
            <v>Внутренние блоки полупромышленных сплит-систем (комплектующие)</v>
          </cell>
          <cell r="C1663" t="str">
            <v>Royal Thermo</v>
          </cell>
          <cell r="D1663" t="str">
            <v>Блок внутренний Royal Thermo Forte Integro RTFC/in-48LAKHN1_V2 сплит-системы, кассетного типа</v>
          </cell>
          <cell r="E1663" t="str">
            <v>4670430175874</v>
          </cell>
          <cell r="F1663" t="str">
            <v>RTFC/in-48LAKHN1_V2</v>
          </cell>
          <cell r="G1663">
            <v>36100</v>
          </cell>
          <cell r="H1663">
            <v>19494</v>
          </cell>
          <cell r="I1663" t="str">
            <v/>
          </cell>
          <cell r="J1663">
            <v>0</v>
          </cell>
        </row>
        <row r="1664">
          <cell r="A1664" t="str">
            <v>НС-1765483</v>
          </cell>
          <cell r="B1664" t="str">
            <v>Внутренние блоки полупромышленных сплит-систем (комплектующие)</v>
          </cell>
          <cell r="C1664" t="str">
            <v>Royal Thermo</v>
          </cell>
          <cell r="D1664" t="str">
            <v>Блок внутренний Royal Thermo Forte Integro RTFC/in-60LAKHN1_V2 сплит-системы, кассетного типа</v>
          </cell>
          <cell r="E1664" t="str">
            <v>4670430175904</v>
          </cell>
          <cell r="F1664" t="str">
            <v>RTFC/in-60LAKHN1_V2</v>
          </cell>
          <cell r="G1664">
            <v>40900</v>
          </cell>
          <cell r="H1664">
            <v>22086</v>
          </cell>
          <cell r="I1664" t="str">
            <v/>
          </cell>
          <cell r="J1664">
            <v>0</v>
          </cell>
        </row>
        <row r="1665">
          <cell r="A1665" t="str">
            <v>НС-1765486</v>
          </cell>
          <cell r="B1665" t="str">
            <v>Внутренние блоки полупромышленных сплит-систем (комплектующие)</v>
          </cell>
          <cell r="C1665" t="str">
            <v>Royal Thermo</v>
          </cell>
          <cell r="D1665" t="str">
            <v>Блок внутренний Royal Thermo Forte Integro RTFD/in-18LAKHN1_V2 сплит-системы, канального типа</v>
          </cell>
          <cell r="E1665" t="str">
            <v>4670430176000</v>
          </cell>
          <cell r="F1665" t="str">
            <v>RTFD/in-18LAKHN1_V2</v>
          </cell>
          <cell r="G1665">
            <v>30600</v>
          </cell>
          <cell r="H1665">
            <v>16524</v>
          </cell>
          <cell r="I1665" t="str">
            <v/>
          </cell>
          <cell r="J1665">
            <v>0</v>
          </cell>
        </row>
        <row r="1666">
          <cell r="A1666" t="str">
            <v>НС-1765487</v>
          </cell>
          <cell r="B1666" t="str">
            <v>Внутренние блоки полупромышленных сплит-систем (комплектующие)</v>
          </cell>
          <cell r="C1666" t="str">
            <v>Royal Thermo</v>
          </cell>
          <cell r="D1666" t="str">
            <v>Блок внутренний Royal Thermo Forte Integro RTFD/in-24LAKHN1_V2 сплит-системы, канального типа</v>
          </cell>
          <cell r="E1666" t="str">
            <v>4670430175911</v>
          </cell>
          <cell r="F1666" t="str">
            <v>RTFD/in-24LAKHN1_V2</v>
          </cell>
          <cell r="G1666">
            <v>45800</v>
          </cell>
          <cell r="H1666">
            <v>24732</v>
          </cell>
          <cell r="I1666" t="str">
            <v/>
          </cell>
          <cell r="J1666">
            <v>0</v>
          </cell>
        </row>
        <row r="1667">
          <cell r="A1667" t="str">
            <v>НС-1765488</v>
          </cell>
          <cell r="B1667" t="str">
            <v>Внутренние блоки полупромышленных сплит-систем (комплектующие)</v>
          </cell>
          <cell r="C1667" t="str">
            <v>Royal Thermo</v>
          </cell>
          <cell r="D1667" t="str">
            <v>Блок внутренний Royal Thermo Forte Integro RTFD/in-36LAKHN1_V2 сплит-системы, канального типа</v>
          </cell>
          <cell r="E1667" t="str">
            <v>4670430175935</v>
          </cell>
          <cell r="F1667" t="str">
            <v>RTFD/in-36LAKHN1_V2</v>
          </cell>
          <cell r="G1667">
            <v>50700</v>
          </cell>
          <cell r="H1667">
            <v>27378</v>
          </cell>
          <cell r="I1667" t="str">
            <v/>
          </cell>
          <cell r="J1667">
            <v>0</v>
          </cell>
        </row>
        <row r="1668">
          <cell r="A1668" t="str">
            <v>НС-1765489</v>
          </cell>
          <cell r="B1668" t="str">
            <v>Внутренние блоки полупромышленных сплит-систем (комплектующие)</v>
          </cell>
          <cell r="C1668" t="str">
            <v>Royal Thermo</v>
          </cell>
          <cell r="D1668" t="str">
            <v>Блок внутренний Royal Thermo Forte Integro RTFD/in-48LAKHN1_V2 сплит-системы, канального типа</v>
          </cell>
          <cell r="E1668" t="str">
            <v>4670430175942</v>
          </cell>
          <cell r="F1668" t="str">
            <v>RTFD/in-48LAKHN1_V2</v>
          </cell>
          <cell r="G1668">
            <v>54600</v>
          </cell>
          <cell r="H1668">
            <v>29484</v>
          </cell>
          <cell r="I1668" t="str">
            <v/>
          </cell>
          <cell r="J1668">
            <v>0</v>
          </cell>
        </row>
        <row r="1669">
          <cell r="A1669" t="str">
            <v>НС-1765490</v>
          </cell>
          <cell r="B1669" t="str">
            <v>Внутренние блоки полупромышленных сплит-систем (комплектующие)</v>
          </cell>
          <cell r="C1669" t="str">
            <v>Royal Thermo</v>
          </cell>
          <cell r="D1669" t="str">
            <v>Блок внутренний Royal Thermo Forte Integro RTFD/in-60LAKHN1_V2 сплит-системы, канального типа</v>
          </cell>
          <cell r="E1669" t="str">
            <v>4670430175928</v>
          </cell>
          <cell r="F1669" t="str">
            <v>RTFD/in-60LAKHN1_V2</v>
          </cell>
          <cell r="G1669">
            <v>56200</v>
          </cell>
          <cell r="H1669">
            <v>30348</v>
          </cell>
          <cell r="I1669" t="str">
            <v/>
          </cell>
          <cell r="J1669">
            <v>0</v>
          </cell>
        </row>
        <row r="1670">
          <cell r="A1670" t="str">
            <v>НС-1765497</v>
          </cell>
          <cell r="B1670" t="str">
            <v>Внутренние блоки полупромышленных сплит-систем (комплектующие)</v>
          </cell>
          <cell r="C1670" t="str">
            <v>Royal Thermo</v>
          </cell>
          <cell r="D1670" t="str">
            <v>Блок внутренний Royal Thermo Forte Integro RTFU/in-24LAKHN1_V2 сплит-системы, нап.-потолочного типа</v>
          </cell>
          <cell r="E1670" t="str">
            <v>4670430175966</v>
          </cell>
          <cell r="F1670" t="str">
            <v>RTFU/in-24LAKHN1_V2</v>
          </cell>
          <cell r="G1670">
            <v>41300</v>
          </cell>
          <cell r="H1670">
            <v>22302</v>
          </cell>
          <cell r="I1670" t="str">
            <v/>
          </cell>
          <cell r="J1670">
            <v>0</v>
          </cell>
        </row>
        <row r="1671">
          <cell r="A1671" t="str">
            <v>НС-1765498</v>
          </cell>
          <cell r="B1671" t="str">
            <v>Внутренние блоки полупромышленных сплит-систем (комплектующие)</v>
          </cell>
          <cell r="C1671" t="str">
            <v>Royal Thermo</v>
          </cell>
          <cell r="D1671" t="str">
            <v>Блок внутренний Royal Thermo Forte Integro RTFU/in-36LAKHN1_V2 сплит-системы, нап.-потолочного типа</v>
          </cell>
          <cell r="E1671" t="str">
            <v>4670430175898</v>
          </cell>
          <cell r="F1671" t="str">
            <v>RTFU/in-36LAKHN1_V2</v>
          </cell>
          <cell r="G1671">
            <v>48900</v>
          </cell>
          <cell r="H1671">
            <v>26406</v>
          </cell>
          <cell r="I1671" t="str">
            <v/>
          </cell>
          <cell r="J1671">
            <v>0</v>
          </cell>
        </row>
        <row r="1672">
          <cell r="A1672" t="str">
            <v>НС-1765499</v>
          </cell>
          <cell r="B1672" t="str">
            <v>Внутренние блоки полупромышленных сплит-систем (комплектующие)</v>
          </cell>
          <cell r="C1672" t="str">
            <v>Royal Thermo</v>
          </cell>
          <cell r="D1672" t="str">
            <v>Блок внутренний Royal Thermo Forte Integro RTFU/in-48LAKHN1_V2 сплит-системы, нап.-потолочного типа</v>
          </cell>
          <cell r="E1672" t="str">
            <v>4670430176024</v>
          </cell>
          <cell r="F1672" t="str">
            <v>RTFU/in-48LAKHN1_V2</v>
          </cell>
          <cell r="G1672">
            <v>50400</v>
          </cell>
          <cell r="H1672">
            <v>27216</v>
          </cell>
          <cell r="I1672" t="str">
            <v/>
          </cell>
          <cell r="J1672">
            <v>0</v>
          </cell>
        </row>
        <row r="1673">
          <cell r="A1673" t="str">
            <v>НС-1765500</v>
          </cell>
          <cell r="B1673" t="str">
            <v>Внутренние блоки полупромышленных сплит-систем (комплектующие)</v>
          </cell>
          <cell r="C1673" t="str">
            <v>Royal Thermo</v>
          </cell>
          <cell r="D1673" t="str">
            <v>Блок внутренний Royal Thermo Forte Integro RTFU/in-60LAKHN1_V2 сплит-системы, нап.-потолочного типа</v>
          </cell>
          <cell r="E1673" t="str">
            <v>4670430175850</v>
          </cell>
          <cell r="F1673" t="str">
            <v>RTFU/in-60LAKHN1_V2</v>
          </cell>
          <cell r="G1673">
            <v>53900</v>
          </cell>
          <cell r="H1673">
            <v>29106</v>
          </cell>
          <cell r="I1673" t="str">
            <v/>
          </cell>
          <cell r="J1673">
            <v>0</v>
          </cell>
        </row>
        <row r="1674">
          <cell r="A1674" t="str">
            <v>НС-1699339</v>
          </cell>
          <cell r="B1674" t="str">
            <v>Внутренние блоки полупромышленных сплит-систем (комплектующие)</v>
          </cell>
          <cell r="C1674" t="str">
            <v>SHUFT</v>
          </cell>
          <cell r="D1674" t="str">
            <v>Блок внутренний SHUFT SFLC_CF/in-18HN1_V2 сплит-системы, напольно-потолочного типа</v>
          </cell>
          <cell r="E1674" t="str">
            <v>4660294859171</v>
          </cell>
          <cell r="F1674" t="str">
            <v>SFLC_CF/in-18HN1_V2</v>
          </cell>
          <cell r="G1674">
            <v>27200</v>
          </cell>
          <cell r="H1674">
            <v>13464</v>
          </cell>
          <cell r="I1674" t="str">
            <v/>
          </cell>
          <cell r="J1674">
            <v>0</v>
          </cell>
        </row>
        <row r="1675">
          <cell r="A1675" t="str">
            <v>НС-1597588</v>
          </cell>
          <cell r="B1675" t="str">
            <v>Внутренние блоки полупромышленных сплит-систем (комплектующие)</v>
          </cell>
          <cell r="C1675" t="str">
            <v>SHUFT</v>
          </cell>
          <cell r="D1675" t="str">
            <v>Блок внутренний SHUFT SFLC_CF/in-18HN1 сплит-системы, напольно-потолочного типа</v>
          </cell>
          <cell r="E1675" t="str">
            <v>4660294198126</v>
          </cell>
          <cell r="F1675" t="str">
            <v>SFLC_CF/in-18HN1</v>
          </cell>
          <cell r="G1675">
            <v>27200</v>
          </cell>
          <cell r="H1675">
            <v>13464</v>
          </cell>
          <cell r="I1675" t="str">
            <v/>
          </cell>
          <cell r="J1675">
            <v>0</v>
          </cell>
        </row>
        <row r="1676">
          <cell r="A1676" t="str">
            <v>НС-1699340</v>
          </cell>
          <cell r="B1676" t="str">
            <v>Внутренние блоки полупромышленных сплит-систем (комплектующие)</v>
          </cell>
          <cell r="C1676" t="str">
            <v>SHUFT</v>
          </cell>
          <cell r="D1676" t="str">
            <v>Блок внутренний SHUFT SFLC_CF/in-24HN1_V2 сплит-системы, напольно-потолочного типа</v>
          </cell>
          <cell r="E1676" t="str">
            <v>4660294859270</v>
          </cell>
          <cell r="F1676" t="str">
            <v>SFLC_CF/in-24HN1_V2</v>
          </cell>
          <cell r="G1676">
            <v>39800</v>
          </cell>
          <cell r="H1676">
            <v>19701</v>
          </cell>
          <cell r="I1676" t="str">
            <v/>
          </cell>
          <cell r="J1676">
            <v>0</v>
          </cell>
        </row>
        <row r="1677">
          <cell r="A1677" t="str">
            <v>НС-1597589</v>
          </cell>
          <cell r="B1677" t="str">
            <v>Внутренние блоки полупромышленных сплит-систем (комплектующие)</v>
          </cell>
          <cell r="C1677" t="str">
            <v>SHUFT</v>
          </cell>
          <cell r="D1677" t="str">
            <v>Блок внутренний SHUFT SFLC_CF/in-24HN1 сплит-системы, напольно-потолочного типа</v>
          </cell>
          <cell r="E1677" t="str">
            <v>4660294198003</v>
          </cell>
          <cell r="F1677" t="str">
            <v>SFLC_CF/in-24HN1</v>
          </cell>
          <cell r="G1677">
            <v>39800</v>
          </cell>
          <cell r="H1677">
            <v>19701</v>
          </cell>
          <cell r="I1677">
            <v>23</v>
          </cell>
          <cell r="J1677">
            <v>23</v>
          </cell>
        </row>
        <row r="1678">
          <cell r="A1678" t="str">
            <v>НС-1699341</v>
          </cell>
          <cell r="B1678" t="str">
            <v>Внутренние блоки полупромышленных сплит-систем (комплектующие)</v>
          </cell>
          <cell r="C1678" t="str">
            <v>SHUFT</v>
          </cell>
          <cell r="D1678" t="str">
            <v>Блок внутренний SHUFT SFLC_CF/in-36HN1_V2 сплит-системы, напольно-потолочного типа</v>
          </cell>
          <cell r="E1678" t="str">
            <v>4660294859225</v>
          </cell>
          <cell r="F1678" t="str">
            <v>SFLC_CF/in-36HN1_V2</v>
          </cell>
          <cell r="G1678">
            <v>47000</v>
          </cell>
          <cell r="H1678">
            <v>23265</v>
          </cell>
          <cell r="I1678">
            <v>1</v>
          </cell>
          <cell r="J1678">
            <v>1</v>
          </cell>
        </row>
        <row r="1679">
          <cell r="A1679" t="str">
            <v>НС-1597590</v>
          </cell>
          <cell r="B1679" t="str">
            <v>Внутренние блоки полупромышленных сплит-систем (комплектующие)</v>
          </cell>
          <cell r="C1679" t="str">
            <v>SHUFT</v>
          </cell>
          <cell r="D1679" t="str">
            <v>Блок внутренний SHUFT SFLC_CF/in-36HN1 сплит-системы, напольно-потолочного типа</v>
          </cell>
          <cell r="E1679" t="str">
            <v>4660294197976</v>
          </cell>
          <cell r="F1679" t="str">
            <v>SFLC_CF/in-36HN1</v>
          </cell>
          <cell r="G1679">
            <v>47000</v>
          </cell>
          <cell r="H1679">
            <v>23265</v>
          </cell>
          <cell r="I1679">
            <v>6</v>
          </cell>
          <cell r="J1679">
            <v>6</v>
          </cell>
        </row>
        <row r="1680">
          <cell r="A1680" t="str">
            <v>НС-1699342</v>
          </cell>
          <cell r="B1680" t="str">
            <v>Внутренние блоки полупромышленных сплит-систем (комплектующие)</v>
          </cell>
          <cell r="C1680" t="str">
            <v>SHUFT</v>
          </cell>
          <cell r="D1680" t="str">
            <v>Блок внутренний SHUFT SFLC_CF/in-48HN1_V2 сплит-системы, напольно-потолочного типа</v>
          </cell>
          <cell r="E1680" t="str">
            <v>4660294859294</v>
          </cell>
          <cell r="F1680" t="str">
            <v>SFLC_CF/in-48HN1_V2</v>
          </cell>
          <cell r="G1680">
            <v>51600</v>
          </cell>
          <cell r="H1680">
            <v>25542</v>
          </cell>
          <cell r="I1680" t="str">
            <v/>
          </cell>
          <cell r="J1680">
            <v>0</v>
          </cell>
        </row>
        <row r="1681">
          <cell r="A1681" t="str">
            <v>НС-1597591</v>
          </cell>
          <cell r="B1681" t="str">
            <v>Внутренние блоки полупромышленных сплит-систем (комплектующие)</v>
          </cell>
          <cell r="C1681" t="str">
            <v>SHUFT</v>
          </cell>
          <cell r="D1681" t="str">
            <v>Блок внутренний SHUFT SFLC_CF/in-48HN1 сплит-системы, напольно-потолочного типа</v>
          </cell>
          <cell r="E1681" t="str">
            <v>4660294197969</v>
          </cell>
          <cell r="F1681" t="str">
            <v>SFLC_CF/in-48HN1</v>
          </cell>
          <cell r="G1681">
            <v>51600</v>
          </cell>
          <cell r="H1681">
            <v>25542</v>
          </cell>
          <cell r="I1681">
            <v>10</v>
          </cell>
          <cell r="J1681">
            <v>10</v>
          </cell>
        </row>
        <row r="1682">
          <cell r="A1682" t="str">
            <v>НС-1699343</v>
          </cell>
          <cell r="B1682" t="str">
            <v>Внутренние блоки полупромышленных сплит-систем (комплектующие)</v>
          </cell>
          <cell r="C1682" t="str">
            <v>SHUFT</v>
          </cell>
          <cell r="D1682" t="str">
            <v>Блок внутренний SHUFT SFLC_CF/in-60HN1_V2 сплит-системы, напольно-потолочного типа</v>
          </cell>
          <cell r="E1682" t="str">
            <v>4660294859256</v>
          </cell>
          <cell r="F1682" t="str">
            <v>SFLC_CF/in-60HN1_V2</v>
          </cell>
          <cell r="G1682">
            <v>48900</v>
          </cell>
          <cell r="H1682">
            <v>24205.5</v>
          </cell>
          <cell r="I1682" t="str">
            <v/>
          </cell>
          <cell r="J1682">
            <v>0</v>
          </cell>
        </row>
        <row r="1683">
          <cell r="A1683" t="str">
            <v>НС-1597592</v>
          </cell>
          <cell r="B1683" t="str">
            <v>Внутренние блоки полупромышленных сплит-систем (комплектующие)</v>
          </cell>
          <cell r="C1683" t="str">
            <v>SHUFT</v>
          </cell>
          <cell r="D1683" t="str">
            <v>Блок внутренний SHUFT SFLC_CF/in-60HN1 сплит-системы, напольно-потолочного типа</v>
          </cell>
          <cell r="E1683" t="str">
            <v>4660294198096</v>
          </cell>
          <cell r="F1683" t="str">
            <v>SFLC_CF/in-60HN1</v>
          </cell>
          <cell r="G1683">
            <v>48900</v>
          </cell>
          <cell r="H1683">
            <v>24205.5</v>
          </cell>
          <cell r="I1683" t="str">
            <v/>
          </cell>
          <cell r="J1683">
            <v>0</v>
          </cell>
        </row>
        <row r="1684">
          <cell r="A1684" t="str">
            <v>НС-1699334</v>
          </cell>
          <cell r="B1684" t="str">
            <v>Внутренние блоки полупромышленных сплит-систем (комплектующие)</v>
          </cell>
          <cell r="C1684" t="str">
            <v>SHUFT</v>
          </cell>
          <cell r="D1684" t="str">
            <v>Блок внутренний SHUFT SFLC_C/in-18HN1_V2 сплит-системы, кассетного типа</v>
          </cell>
          <cell r="E1684" t="str">
            <v>4660294859300</v>
          </cell>
          <cell r="F1684" t="str">
            <v>SFLC_C/in-18HN1_V2</v>
          </cell>
          <cell r="G1684">
            <v>19600</v>
          </cell>
          <cell r="H1684">
            <v>9702</v>
          </cell>
          <cell r="I1684">
            <v>11</v>
          </cell>
          <cell r="J1684">
            <v>11</v>
          </cell>
        </row>
        <row r="1685">
          <cell r="A1685" t="str">
            <v>НС-1597583</v>
          </cell>
          <cell r="B1685" t="str">
            <v>Внутренние блоки полупромышленных сплит-систем (комплектующие)</v>
          </cell>
          <cell r="C1685" t="str">
            <v>SHUFT</v>
          </cell>
          <cell r="D1685" t="str">
            <v>Блок внутренний SHUFT SFLC_C/in-18HN1 сплит-системы, кассетного типа</v>
          </cell>
          <cell r="E1685" t="str">
            <v>4660294197990, 14660294197997</v>
          </cell>
          <cell r="F1685" t="str">
            <v>SFLC_C/in-18HN1</v>
          </cell>
          <cell r="G1685">
            <v>19600</v>
          </cell>
          <cell r="H1685">
            <v>9702</v>
          </cell>
          <cell r="I1685">
            <v>1</v>
          </cell>
          <cell r="J1685">
            <v>1</v>
          </cell>
        </row>
        <row r="1686">
          <cell r="A1686" t="str">
            <v>НС-1699335</v>
          </cell>
          <cell r="B1686" t="str">
            <v>Внутренние блоки полупромышленных сплит-систем (комплектующие)</v>
          </cell>
          <cell r="C1686" t="str">
            <v>SHUFT</v>
          </cell>
          <cell r="D1686" t="str">
            <v>Блок внутренний SHUFT SFLC_C/in-24HN1_V2 сплит-системы, кассетного типа</v>
          </cell>
          <cell r="E1686" t="str">
            <v>4660294859249</v>
          </cell>
          <cell r="F1686" t="str">
            <v>SFLC_C/in-24HN1_V2</v>
          </cell>
          <cell r="G1686">
            <v>27500</v>
          </cell>
          <cell r="H1686">
            <v>13612.5</v>
          </cell>
          <cell r="I1686" t="str">
            <v/>
          </cell>
          <cell r="J1686">
            <v>0</v>
          </cell>
        </row>
        <row r="1687">
          <cell r="A1687" t="str">
            <v>НС-1597584</v>
          </cell>
          <cell r="B1687" t="str">
            <v>Внутренние блоки полупромышленных сплит-систем (комплектующие)</v>
          </cell>
          <cell r="C1687" t="str">
            <v>SHUFT</v>
          </cell>
          <cell r="D1687" t="str">
            <v>Блок внутренний SHUFT SFLC_C/in-24HN1 сплит-системы, кассетного типа</v>
          </cell>
          <cell r="E1687" t="str">
            <v>4660294198058</v>
          </cell>
          <cell r="F1687" t="str">
            <v>SFLC_C/in-24HN1</v>
          </cell>
          <cell r="G1687">
            <v>27500</v>
          </cell>
          <cell r="H1687">
            <v>13612.5</v>
          </cell>
          <cell r="I1687" t="str">
            <v/>
          </cell>
          <cell r="J1687">
            <v>0</v>
          </cell>
        </row>
        <row r="1688">
          <cell r="A1688" t="str">
            <v>НС-1699336</v>
          </cell>
          <cell r="B1688" t="str">
            <v>Внутренние блоки полупромышленных сплит-систем (комплектующие)</v>
          </cell>
          <cell r="C1688" t="str">
            <v>SHUFT</v>
          </cell>
          <cell r="D1688" t="str">
            <v>Блок внутренний SHUFT SFLC_C/in-36HN1_V2 сплит-системы, кассетного типа</v>
          </cell>
          <cell r="E1688" t="str">
            <v>4660294859157</v>
          </cell>
          <cell r="F1688" t="str">
            <v>SFLC_C/in-36HN1_V2</v>
          </cell>
          <cell r="G1688">
            <v>33900</v>
          </cell>
          <cell r="H1688">
            <v>16780.5</v>
          </cell>
          <cell r="I1688" t="str">
            <v/>
          </cell>
          <cell r="J1688">
            <v>0</v>
          </cell>
        </row>
        <row r="1689">
          <cell r="A1689" t="str">
            <v>НС-1597585</v>
          </cell>
          <cell r="B1689" t="str">
            <v>Внутренние блоки полупромышленных сплит-систем (комплектующие)</v>
          </cell>
          <cell r="C1689" t="str">
            <v>SHUFT</v>
          </cell>
          <cell r="D1689" t="str">
            <v>Блок внутренний SHUFT SFLC_C/in-36HN1 сплит-системы, кассетного типа</v>
          </cell>
          <cell r="E1689" t="str">
            <v>4660294198133</v>
          </cell>
          <cell r="F1689" t="str">
            <v>SFLC_C/in-36HN1</v>
          </cell>
          <cell r="G1689">
            <v>33900</v>
          </cell>
          <cell r="H1689">
            <v>16780.5</v>
          </cell>
          <cell r="I1689" t="str">
            <v/>
          </cell>
          <cell r="J1689">
            <v>0</v>
          </cell>
        </row>
        <row r="1690">
          <cell r="A1690" t="str">
            <v>НС-1699337</v>
          </cell>
          <cell r="B1690" t="str">
            <v>Внутренние блоки полупромышленных сплит-систем (комплектующие)</v>
          </cell>
          <cell r="C1690" t="str">
            <v>SHUFT</v>
          </cell>
          <cell r="D1690" t="str">
            <v>Блок внутренний SHUFT SFLC_C/in-48HN1_V2 сплит-системы, кассетного типа</v>
          </cell>
          <cell r="E1690" t="str">
            <v>4660294859331</v>
          </cell>
          <cell r="F1690" t="str">
            <v>SFLC_C/in-48HN1_V2</v>
          </cell>
          <cell r="G1690">
            <v>35000</v>
          </cell>
          <cell r="H1690">
            <v>17325</v>
          </cell>
          <cell r="I1690">
            <v>3</v>
          </cell>
          <cell r="J1690">
            <v>3</v>
          </cell>
        </row>
        <row r="1691">
          <cell r="A1691" t="str">
            <v>НС-1597586</v>
          </cell>
          <cell r="B1691" t="str">
            <v>Внутренние блоки полупромышленных сплит-систем (комплектующие)</v>
          </cell>
          <cell r="C1691" t="str">
            <v>SHUFT</v>
          </cell>
          <cell r="D1691" t="str">
            <v>Блок внутренний SHUFT SFLC_C/in-48HN1 сплит-системы, кассетного типа</v>
          </cell>
          <cell r="E1691" t="str">
            <v>4660294198157</v>
          </cell>
          <cell r="F1691" t="str">
            <v>SFLC_C/in-48HN1</v>
          </cell>
          <cell r="G1691">
            <v>35000</v>
          </cell>
          <cell r="H1691">
            <v>17325</v>
          </cell>
          <cell r="I1691">
            <v>9</v>
          </cell>
          <cell r="J1691">
            <v>9</v>
          </cell>
        </row>
        <row r="1692">
          <cell r="A1692" t="str">
            <v>НС-1699338</v>
          </cell>
          <cell r="B1692" t="str">
            <v>Внутренние блоки полупромышленных сплит-систем (комплектующие)</v>
          </cell>
          <cell r="C1692" t="str">
            <v>SHUFT</v>
          </cell>
          <cell r="D1692" t="str">
            <v>Блок внутренний SHUFT SFLC_C/in-60HN1_V2 сплит-системы, кассетного типа</v>
          </cell>
          <cell r="E1692" t="str">
            <v>4660294859324</v>
          </cell>
          <cell r="F1692" t="str">
            <v>SFLC_C/in-60HN1_V2</v>
          </cell>
          <cell r="G1692">
            <v>37200</v>
          </cell>
          <cell r="H1692">
            <v>18414</v>
          </cell>
          <cell r="I1692">
            <v>1</v>
          </cell>
          <cell r="J1692">
            <v>1</v>
          </cell>
        </row>
        <row r="1693">
          <cell r="A1693" t="str">
            <v>НС-1597587</v>
          </cell>
          <cell r="B1693" t="str">
            <v>Внутренние блоки полупромышленных сплит-систем (комплектующие)</v>
          </cell>
          <cell r="C1693" t="str">
            <v>SHUFT</v>
          </cell>
          <cell r="D1693" t="str">
            <v>Блок внутренний SHUFT SFLC_C/in-60HN1 сплит-системы, кассетного типа</v>
          </cell>
          <cell r="E1693" t="str">
            <v>4660294197952</v>
          </cell>
          <cell r="F1693" t="str">
            <v>SFLC_C/in-60HN1</v>
          </cell>
          <cell r="G1693">
            <v>37200</v>
          </cell>
          <cell r="H1693">
            <v>18414</v>
          </cell>
          <cell r="I1693" t="str">
            <v/>
          </cell>
          <cell r="J1693">
            <v>0</v>
          </cell>
        </row>
        <row r="1694">
          <cell r="A1694" t="str">
            <v>НС-1699344</v>
          </cell>
          <cell r="B1694" t="str">
            <v>Внутренние блоки полупромышленных сплит-систем (комплектующие)</v>
          </cell>
          <cell r="C1694" t="str">
            <v>SHUFT</v>
          </cell>
          <cell r="D1694" t="str">
            <v>Блок внутренний SHUFT SFLC_D/in-18HN1_V2 сплит-системы, канального типа</v>
          </cell>
          <cell r="E1694" t="str">
            <v>4660294859232</v>
          </cell>
          <cell r="F1694" t="str">
            <v>SFLC_D/in-18HN1_V2</v>
          </cell>
          <cell r="G1694">
            <v>29700</v>
          </cell>
          <cell r="H1694">
            <v>14701.5</v>
          </cell>
          <cell r="I1694">
            <v>8</v>
          </cell>
          <cell r="J1694">
            <v>8</v>
          </cell>
        </row>
        <row r="1695">
          <cell r="A1695" t="str">
            <v>НС-1597593</v>
          </cell>
          <cell r="B1695" t="str">
            <v>Внутренние блоки полупромышленных сплит-систем (комплектующие)</v>
          </cell>
          <cell r="C1695" t="str">
            <v>SHUFT</v>
          </cell>
          <cell r="D1695" t="str">
            <v>Блок внутренний SHUFT SFLC_D/in-18HN1 сплит-системы, канального типа</v>
          </cell>
          <cell r="E1695" t="str">
            <v>4660294198089</v>
          </cell>
          <cell r="F1695" t="str">
            <v>SFLC_D/in-18HN1</v>
          </cell>
          <cell r="G1695">
            <v>29700</v>
          </cell>
          <cell r="H1695">
            <v>14701.5</v>
          </cell>
          <cell r="I1695">
            <v>8</v>
          </cell>
          <cell r="J1695">
            <v>8</v>
          </cell>
        </row>
        <row r="1696">
          <cell r="A1696" t="str">
            <v>НС-1699345</v>
          </cell>
          <cell r="B1696" t="str">
            <v>Внутренние блоки полупромышленных сплит-систем (комплектующие)</v>
          </cell>
          <cell r="C1696" t="str">
            <v>SHUFT</v>
          </cell>
          <cell r="D1696" t="str">
            <v>Блок внутренний SHUFT SFLC_D/in-24HN1_V2 сплит-системы, канального типа</v>
          </cell>
          <cell r="E1696" t="str">
            <v>4660294859133</v>
          </cell>
          <cell r="F1696" t="str">
            <v>SFLC_D/in-24HN1_V2</v>
          </cell>
          <cell r="G1696">
            <v>42000</v>
          </cell>
          <cell r="H1696">
            <v>20790</v>
          </cell>
          <cell r="I1696" t="str">
            <v/>
          </cell>
          <cell r="J1696">
            <v>0</v>
          </cell>
        </row>
        <row r="1697">
          <cell r="A1697" t="str">
            <v>НС-1597594</v>
          </cell>
          <cell r="B1697" t="str">
            <v>Внутренние блоки полупромышленных сплит-систем (комплектующие)</v>
          </cell>
          <cell r="C1697" t="str">
            <v>SHUFT</v>
          </cell>
          <cell r="D1697" t="str">
            <v>Блок внутренний SHUFT SFLC_D/in-24HN1 сплит-системы, канального типа</v>
          </cell>
          <cell r="E1697" t="str">
            <v>4660294198102</v>
          </cell>
          <cell r="F1697" t="str">
            <v>SFLC_D/in-24HN1</v>
          </cell>
          <cell r="G1697">
            <v>42000</v>
          </cell>
          <cell r="H1697">
            <v>20790</v>
          </cell>
          <cell r="I1697" t="str">
            <v/>
          </cell>
          <cell r="J1697">
            <v>0</v>
          </cell>
        </row>
        <row r="1698">
          <cell r="A1698" t="str">
            <v>НС-1699346</v>
          </cell>
          <cell r="B1698" t="str">
            <v>Внутренние блоки полупромышленных сплит-систем (комплектующие)</v>
          </cell>
          <cell r="C1698" t="str">
            <v>SHUFT</v>
          </cell>
          <cell r="D1698" t="str">
            <v>Блок внутренний SHUFT SFLC_D/in-36HN1_V2 сплит-системы, канального типа</v>
          </cell>
          <cell r="E1698" t="str">
            <v>4660294859287</v>
          </cell>
          <cell r="F1698" t="str">
            <v>SFLC_D/in-36HN1_V2</v>
          </cell>
          <cell r="G1698">
            <v>46000</v>
          </cell>
          <cell r="H1698">
            <v>22770</v>
          </cell>
          <cell r="I1698">
            <v>4</v>
          </cell>
          <cell r="J1698">
            <v>4</v>
          </cell>
        </row>
        <row r="1699">
          <cell r="A1699" t="str">
            <v>НС-1597595</v>
          </cell>
          <cell r="B1699" t="str">
            <v>Внутренние блоки полупромышленных сплит-систем (комплектующие)</v>
          </cell>
          <cell r="C1699" t="str">
            <v>SHUFT</v>
          </cell>
          <cell r="D1699" t="str">
            <v>Блок внутренний SHUFT SFLC_D/in-36HN1 сплит-системы, канального типа</v>
          </cell>
          <cell r="E1699" t="str">
            <v>4660294198010</v>
          </cell>
          <cell r="F1699" t="str">
            <v>SFLC_D/in-36HN1</v>
          </cell>
          <cell r="G1699">
            <v>46000</v>
          </cell>
          <cell r="H1699">
            <v>22770</v>
          </cell>
          <cell r="I1699">
            <v>4</v>
          </cell>
          <cell r="J1699">
            <v>4</v>
          </cell>
        </row>
        <row r="1700">
          <cell r="A1700" t="str">
            <v>НС-1699347</v>
          </cell>
          <cell r="B1700" t="str">
            <v>Внутренние блоки полупромышленных сплит-систем (комплектующие)</v>
          </cell>
          <cell r="C1700" t="str">
            <v>SHUFT</v>
          </cell>
          <cell r="D1700" t="str">
            <v>Блок внутренний SHUFT SFLC_D/in-48HN1_V2 сплит-системы, канального типа</v>
          </cell>
          <cell r="E1700" t="str">
            <v>4660294859140</v>
          </cell>
          <cell r="F1700" t="str">
            <v>SFLC_D/in-48HN1_V2</v>
          </cell>
          <cell r="G1700">
            <v>59900</v>
          </cell>
          <cell r="H1700">
            <v>29650.5</v>
          </cell>
          <cell r="I1700" t="str">
            <v/>
          </cell>
          <cell r="J1700">
            <v>0</v>
          </cell>
        </row>
        <row r="1701">
          <cell r="A1701" t="str">
            <v>НС-1597596</v>
          </cell>
          <cell r="B1701" t="str">
            <v>Внутренние блоки полупромышленных сплит-систем (комплектующие)</v>
          </cell>
          <cell r="C1701" t="str">
            <v>SHUFT</v>
          </cell>
          <cell r="D1701" t="str">
            <v>Блок внутренний SHUFT SFLC_D/in-48HN1 сплит-системы, канального типа</v>
          </cell>
          <cell r="E1701" t="str">
            <v>4660294198041</v>
          </cell>
          <cell r="F1701" t="str">
            <v>SFLC_D/in-48HN1</v>
          </cell>
          <cell r="G1701">
            <v>59900</v>
          </cell>
          <cell r="H1701">
            <v>29650.5</v>
          </cell>
          <cell r="I1701" t="str">
            <v/>
          </cell>
          <cell r="J1701">
            <v>0</v>
          </cell>
        </row>
        <row r="1702">
          <cell r="A1702" t="str">
            <v>НС-1699348</v>
          </cell>
          <cell r="B1702" t="str">
            <v>Внутренние блоки полупромышленных сплит-систем (комплектующие)</v>
          </cell>
          <cell r="C1702" t="str">
            <v>SHUFT</v>
          </cell>
          <cell r="D1702" t="str">
            <v>Блок внутренний SHUFT SFLC_D/in-60HN1_V2 сплит-системы, канального типа</v>
          </cell>
          <cell r="E1702" t="str">
            <v>4660294859317</v>
          </cell>
          <cell r="F1702" t="str">
            <v>SFLC_D/in-60HN1_V2</v>
          </cell>
          <cell r="G1702">
            <v>54800</v>
          </cell>
          <cell r="H1702">
            <v>27126</v>
          </cell>
          <cell r="I1702" t="str">
            <v/>
          </cell>
          <cell r="J1702">
            <v>0</v>
          </cell>
        </row>
        <row r="1703">
          <cell r="A1703" t="str">
            <v>НС-1597597</v>
          </cell>
          <cell r="B1703" t="str">
            <v>Внутренние блоки полупромышленных сплит-систем (комплектующие)</v>
          </cell>
          <cell r="C1703" t="str">
            <v>SHUFT</v>
          </cell>
          <cell r="D1703" t="str">
            <v>Блок внутренний SHUFT SFLC_D/in-60HN1 сплит-системы, канального типа</v>
          </cell>
          <cell r="E1703" t="str">
            <v>4660294198034</v>
          </cell>
          <cell r="F1703" t="str">
            <v>SFLC_D/in-60HN1</v>
          </cell>
          <cell r="G1703">
            <v>54800</v>
          </cell>
          <cell r="H1703">
            <v>27126</v>
          </cell>
          <cell r="I1703" t="str">
            <v/>
          </cell>
          <cell r="J1703">
            <v>0</v>
          </cell>
        </row>
        <row r="1704">
          <cell r="A1704" t="str">
            <v>НС-1036076</v>
          </cell>
          <cell r="B1704" t="str">
            <v>Внутренние блоки полупромышленных сплит-систем (комплектующие)</v>
          </cell>
          <cell r="C1704" t="str">
            <v>Ballu</v>
          </cell>
          <cell r="D1704" t="str">
            <v>Внутренний блок Ballu BLC_C/in-12HN1 (compact) сплит-системы, кассетного типа</v>
          </cell>
          <cell r="E1704" t="str">
            <v>4650064773639</v>
          </cell>
          <cell r="F1704" t="str">
            <v>BLC_C/in-12HN1</v>
          </cell>
          <cell r="G1704">
            <v>24175</v>
          </cell>
          <cell r="H1704">
            <v>8221.5</v>
          </cell>
          <cell r="I1704" t="str">
            <v/>
          </cell>
          <cell r="J1704">
            <v>0</v>
          </cell>
        </row>
        <row r="1705">
          <cell r="A1705" t="str">
            <v>НС-1036077</v>
          </cell>
          <cell r="B1705" t="str">
            <v>Внутренние блоки полупромышленных сплит-систем (комплектующие)</v>
          </cell>
          <cell r="C1705" t="str">
            <v>Ballu</v>
          </cell>
          <cell r="D1705" t="str">
            <v>Внутренний блок Ballu BLC_C/in-18HN1 (compact) сплит-системы, кассетного типа</v>
          </cell>
          <cell r="E1705" t="str">
            <v>4650064773646, 2146803636010</v>
          </cell>
          <cell r="F1705" t="str">
            <v>BLC_C/in-18HN1</v>
          </cell>
          <cell r="G1705">
            <v>26225</v>
          </cell>
          <cell r="H1705">
            <v>5400</v>
          </cell>
          <cell r="I1705">
            <v>1</v>
          </cell>
          <cell r="J1705">
            <v>1</v>
          </cell>
        </row>
        <row r="1706">
          <cell r="A1706" t="str">
            <v>НС-1036079</v>
          </cell>
          <cell r="B1706" t="str">
            <v>Внутренние блоки полупромышленных сплит-систем (комплектующие)</v>
          </cell>
          <cell r="C1706" t="str">
            <v>Ballu</v>
          </cell>
          <cell r="D1706" t="str">
            <v>Внутренний блок Ballu BLC_C/in-36HN1 сплит-системы, кассетного типа</v>
          </cell>
          <cell r="E1706" t="str">
            <v>4650064773660</v>
          </cell>
          <cell r="F1706" t="str">
            <v>BLC_C/in-36HN1</v>
          </cell>
          <cell r="G1706">
            <v>34400</v>
          </cell>
          <cell r="H1706">
            <v>8237.81</v>
          </cell>
          <cell r="I1706">
            <v>2</v>
          </cell>
          <cell r="J1706">
            <v>2</v>
          </cell>
        </row>
        <row r="1707">
          <cell r="A1707" t="str">
            <v>НС-1036080</v>
          </cell>
          <cell r="B1707" t="str">
            <v>Внутренние блоки полупромышленных сплит-систем (комплектующие)</v>
          </cell>
          <cell r="C1707" t="str">
            <v>Ballu</v>
          </cell>
          <cell r="D1707" t="str">
            <v>Внутренний блок Ballu BLC_C/in-48HN1 сплит-системы, кассетного типа</v>
          </cell>
          <cell r="E1707" t="str">
            <v>4650064773677, 2146984381525</v>
          </cell>
          <cell r="F1707" t="str">
            <v>BLC_C/in-48HN1</v>
          </cell>
          <cell r="G1707">
            <v>35500</v>
          </cell>
          <cell r="H1707">
            <v>18395</v>
          </cell>
          <cell r="I1707">
            <v>1</v>
          </cell>
          <cell r="J1707">
            <v>1</v>
          </cell>
        </row>
        <row r="1708">
          <cell r="A1708" t="str">
            <v>НС-1247912</v>
          </cell>
          <cell r="B1708" t="str">
            <v>Внутренние блоки полупромышленных сплит-систем (комплектующие)</v>
          </cell>
          <cell r="C1708" t="str">
            <v>Ballu</v>
          </cell>
          <cell r="D1708" t="str">
            <v>Панель Ballu BACI-FM-PC/EU для внутренних блоков Ballu кассетного типа - BACI-FM/in-12/18HN8/EU</v>
          </cell>
          <cell r="E1708" t="str">
            <v>2250000494912, 4680551116816</v>
          </cell>
          <cell r="F1708" t="str">
            <v>BACI-FM-PC/EU</v>
          </cell>
          <cell r="G1708">
            <v>11000</v>
          </cell>
          <cell r="H1708">
            <v>7040</v>
          </cell>
          <cell r="I1708">
            <v>30</v>
          </cell>
          <cell r="J1708">
            <v>30</v>
          </cell>
        </row>
        <row r="1709">
          <cell r="A1709" t="str">
            <v>НС-1685719</v>
          </cell>
          <cell r="B1709" t="str">
            <v>Внутренние блоки полупромышленных сплит-систем (комплектующие)</v>
          </cell>
          <cell r="C1709" t="str">
            <v>Ballu</v>
          </cell>
          <cell r="D1709" t="str">
            <v>Панель Ballu BLCI_A_PC_V3 для внутренних блоков кассетного типа-BLCI_A_C/in-12/18HN8_V3</v>
          </cell>
          <cell r="E1709" t="str">
            <v>4660294800753</v>
          </cell>
          <cell r="F1709" t="str">
            <v>BLCI_A_PC_V3</v>
          </cell>
          <cell r="G1709">
            <v>11700</v>
          </cell>
          <cell r="H1709">
            <v>6552</v>
          </cell>
          <cell r="I1709">
            <v>2</v>
          </cell>
          <cell r="J1709">
            <v>2</v>
          </cell>
        </row>
        <row r="1710">
          <cell r="A1710" t="str">
            <v>НС-1764662</v>
          </cell>
          <cell r="B1710" t="str">
            <v>Внутренние блоки полупромышленных сплит-систем (комплектующие)</v>
          </cell>
          <cell r="C1710" t="str">
            <v>Ballu</v>
          </cell>
          <cell r="D1710" t="str">
            <v>Панель Ballu BLCI_A_PC_V4 для внутренних блоков кассетного типа-BLCI_A_C/in-12/18HN8_V4</v>
          </cell>
          <cell r="E1710" t="str">
            <v>4670430173344</v>
          </cell>
          <cell r="F1710" t="str">
            <v>BLCI_A_PC_V4</v>
          </cell>
          <cell r="G1710">
            <v>11700</v>
          </cell>
          <cell r="H1710">
            <v>6552</v>
          </cell>
          <cell r="I1710">
            <v>4</v>
          </cell>
          <cell r="J1710">
            <v>4</v>
          </cell>
        </row>
        <row r="1711">
          <cell r="A1711" t="str">
            <v>НС-1685720</v>
          </cell>
          <cell r="B1711" t="str">
            <v>Внутренние блоки полупромышленных сплит-систем (комплектующие)</v>
          </cell>
          <cell r="C1711" t="str">
            <v>Ballu</v>
          </cell>
          <cell r="D1711" t="str">
            <v>Панель Ballu BLCI_A_PS_V3 для внутренних блоков кассетного типа-BLCI_A_C/in-24/36/48/60HN8_V3</v>
          </cell>
          <cell r="E1711" t="str">
            <v>4660294800791</v>
          </cell>
          <cell r="F1711" t="str">
            <v>BLCI_A_PS_V3</v>
          </cell>
          <cell r="G1711">
            <v>14800</v>
          </cell>
          <cell r="H1711">
            <v>8288</v>
          </cell>
          <cell r="I1711">
            <v>2</v>
          </cell>
          <cell r="J1711">
            <v>2</v>
          </cell>
        </row>
        <row r="1712">
          <cell r="A1712" t="str">
            <v>НС-1764663</v>
          </cell>
          <cell r="B1712" t="str">
            <v>Внутренние блоки полупромышленных сплит-систем (комплектующие)</v>
          </cell>
          <cell r="C1712" t="str">
            <v>Ballu</v>
          </cell>
          <cell r="D1712" t="str">
            <v>Панель Ballu BLCI_A_PS_V4 для внутренних блоков кассетного типа-BLCI_A_C/in-24/36/48/60HN8_V4</v>
          </cell>
          <cell r="E1712" t="str">
            <v>4670430173306</v>
          </cell>
          <cell r="F1712" t="str">
            <v>BLCI_A_PS_V4</v>
          </cell>
          <cell r="G1712">
            <v>14800</v>
          </cell>
          <cell r="H1712">
            <v>8288</v>
          </cell>
          <cell r="I1712">
            <v>2</v>
          </cell>
          <cell r="J1712">
            <v>2</v>
          </cell>
        </row>
        <row r="1713">
          <cell r="A1713" t="str">
            <v>НС-1596409</v>
          </cell>
          <cell r="B1713" t="str">
            <v>Внутренние блоки полупромышленных сплит-систем (комплектующие)</v>
          </cell>
          <cell r="C1713" t="str">
            <v>Ballu</v>
          </cell>
          <cell r="D1713" t="str">
            <v>Панель Ballu BLCI-PS_24Y для внутренних блоков кассетного типа-BLCI_C/in-18/24/36/48/60HN1_24Y</v>
          </cell>
          <cell r="E1713" t="str">
            <v>4660294195637</v>
          </cell>
          <cell r="F1713" t="str">
            <v>BLCI-PS_24Y</v>
          </cell>
          <cell r="G1713">
            <v>13700</v>
          </cell>
          <cell r="H1713">
            <v>7672</v>
          </cell>
          <cell r="I1713">
            <v>1</v>
          </cell>
          <cell r="J1713">
            <v>1</v>
          </cell>
        </row>
        <row r="1714">
          <cell r="A1714" t="str">
            <v>НС-1160636</v>
          </cell>
          <cell r="B1714" t="str">
            <v>Внутренние блоки полупромышленных сплит-систем (комплектующие)</v>
          </cell>
          <cell r="C1714" t="str">
            <v>Ballu</v>
          </cell>
          <cell r="D1714" t="str">
            <v>Панель Ballu BLC-M-PC для внутренних блоков Ballu кассетного типа - BLC_M_C/in-12/18HN1 (compact)</v>
          </cell>
          <cell r="E1714" t="str">
            <v>2250000227381, 4680551007855</v>
          </cell>
          <cell r="F1714" t="str">
            <v>BLC-M-PC</v>
          </cell>
          <cell r="G1714">
            <v>8100</v>
          </cell>
          <cell r="H1714">
            <v>2700</v>
          </cell>
          <cell r="I1714">
            <v>1</v>
          </cell>
          <cell r="J1714">
            <v>1</v>
          </cell>
        </row>
        <row r="1715">
          <cell r="A1715" t="str">
            <v>НС-1409847</v>
          </cell>
          <cell r="B1715" t="str">
            <v>Внутренние блоки полупромышленных сплит-систем (комплектующие)</v>
          </cell>
          <cell r="C1715" t="str">
            <v>Ballu</v>
          </cell>
          <cell r="D1715" t="str">
            <v>Панель Ballu BLC-M-PS_22Y для внутренних блоков Ballu кассетного типа–BLC_M_C/in-24/36/48/60HN1_22Y</v>
          </cell>
          <cell r="E1715" t="str">
            <v>4680551127201, 2250001963820, 7630520210578</v>
          </cell>
          <cell r="F1715" t="str">
            <v>BLC-M-PS_22Y</v>
          </cell>
          <cell r="G1715">
            <v>14300</v>
          </cell>
          <cell r="H1715">
            <v>6255</v>
          </cell>
          <cell r="I1715">
            <v>8</v>
          </cell>
          <cell r="J1715">
            <v>8</v>
          </cell>
        </row>
        <row r="1716">
          <cell r="A1716" t="str">
            <v>НС-1160638</v>
          </cell>
          <cell r="B1716" t="str">
            <v>Внутренние блоки полупромышленных сплит-систем (комплектующие)</v>
          </cell>
          <cell r="C1716" t="str">
            <v>Ballu</v>
          </cell>
          <cell r="D1716" t="str">
            <v>Панель Ballu BLC-M-PS для внутренних блоков Ballu кассетного типа – BLC_M_C/in-24/36/48/60HN1</v>
          </cell>
          <cell r="E1716" t="str">
            <v>2250000227398, 4680551007862</v>
          </cell>
          <cell r="F1716" t="str">
            <v>BLC-M-PS</v>
          </cell>
          <cell r="G1716">
            <v>14300</v>
          </cell>
          <cell r="H1716">
            <v>6255</v>
          </cell>
          <cell r="I1716" t="str">
            <v/>
          </cell>
          <cell r="J1716">
            <v>0</v>
          </cell>
        </row>
        <row r="1717">
          <cell r="A1717" t="str">
            <v>НС-1151961</v>
          </cell>
          <cell r="B1717" t="str">
            <v>Внутренние блоки полупромышленных сплит-систем (комплектующие)</v>
          </cell>
          <cell r="C1717" t="str">
            <v>Ballu</v>
          </cell>
          <cell r="D1717" t="str">
            <v>Панель Ballu BLC-PC_18Y для внутренних блоков Ballu кассетного типа- BLC_C/in-12/18HN1_18Y (compact)</v>
          </cell>
          <cell r="E1717" t="str">
            <v>4680551004106</v>
          </cell>
          <cell r="F1717" t="str">
            <v>BLC-PC_18Y</v>
          </cell>
          <cell r="G1717">
            <v>3900</v>
          </cell>
          <cell r="H1717">
            <v>1756.31</v>
          </cell>
          <cell r="I1717" t="str">
            <v/>
          </cell>
          <cell r="J1717">
            <v>0</v>
          </cell>
        </row>
        <row r="1718">
          <cell r="A1718" t="str">
            <v>НС-1036083</v>
          </cell>
          <cell r="B1718" t="str">
            <v>Внутренние блоки полупромышленных сплит-систем (комплектующие)</v>
          </cell>
          <cell r="C1718" t="str">
            <v>Ballu</v>
          </cell>
          <cell r="D1718" t="str">
            <v>Панель Ballu BLC-PC для внутренних блоков Ballu кассетного типа - BLC_C/in-12/18HN1 (compact)</v>
          </cell>
          <cell r="E1718" t="str">
            <v>2069487374392, 4650064773691</v>
          </cell>
          <cell r="F1718" t="str">
            <v>BLC-PC</v>
          </cell>
          <cell r="G1718">
            <v>2650</v>
          </cell>
          <cell r="H1718">
            <v>1409.4</v>
          </cell>
          <cell r="I1718" t="str">
            <v/>
          </cell>
          <cell r="J1718">
            <v>0</v>
          </cell>
        </row>
        <row r="1719">
          <cell r="A1719" t="str">
            <v>НС-1151963</v>
          </cell>
          <cell r="B1719" t="str">
            <v>Внутренние блоки полупромышленных сплит-систем (комплектующие)</v>
          </cell>
          <cell r="C1719" t="str">
            <v>Ballu</v>
          </cell>
          <cell r="D1719" t="str">
            <v>Панель Ballu BLC-PS_18Y для внутренних блоков Ballu кассетного типа - BLC_C/in-24/36/48/60HN1_18Y</v>
          </cell>
          <cell r="E1719" t="str">
            <v>4680551004113</v>
          </cell>
          <cell r="F1719" t="str">
            <v>BLC-PS_18Y</v>
          </cell>
          <cell r="G1719">
            <v>9700</v>
          </cell>
          <cell r="H1719">
            <v>3240</v>
          </cell>
          <cell r="I1719" t="str">
            <v/>
          </cell>
          <cell r="J1719">
            <v>0</v>
          </cell>
        </row>
        <row r="1720">
          <cell r="A1720" t="str">
            <v>НС-1036084</v>
          </cell>
          <cell r="B1720" t="str">
            <v>Внутренние блоки полупромышленных сплит-систем (комплектующие)</v>
          </cell>
          <cell r="C1720" t="str">
            <v>Ballu</v>
          </cell>
          <cell r="D1720" t="str">
            <v>Панель Ballu BLC-PS для внутренних блоков Ballu кассетного типа – BLC_C/in-24/36/48/60HN1</v>
          </cell>
          <cell r="E1720" t="str">
            <v>4650064773707</v>
          </cell>
          <cell r="F1720" t="str">
            <v>BLC-PS</v>
          </cell>
          <cell r="G1720">
            <v>3400</v>
          </cell>
          <cell r="H1720">
            <v>3088.5</v>
          </cell>
          <cell r="I1720" t="str">
            <v/>
          </cell>
          <cell r="J1720">
            <v>0</v>
          </cell>
        </row>
        <row r="1721">
          <cell r="A1721" t="str">
            <v>НС-1145267</v>
          </cell>
          <cell r="B1721" t="str">
            <v>Внутренние блоки полупромышленных сплит-систем (комплектующие)</v>
          </cell>
          <cell r="C1721" t="str">
            <v>Ballu</v>
          </cell>
          <cell r="D1721" t="str">
            <v>Панель Ballu BLC-SG-PS для внутренних блоков Ballu кассетного типа – BLC_SG_C/in-24/36/48/60HN1</v>
          </cell>
          <cell r="E1721" t="str">
            <v>4680551002485</v>
          </cell>
          <cell r="F1721" t="str">
            <v>Ballu BLC-SG-PS</v>
          </cell>
          <cell r="G1721">
            <v>9138</v>
          </cell>
          <cell r="H1721">
            <v>2718.75</v>
          </cell>
          <cell r="I1721">
            <v>2</v>
          </cell>
          <cell r="J1721">
            <v>2</v>
          </cell>
        </row>
        <row r="1722">
          <cell r="A1722" t="str">
            <v>НС-1478271</v>
          </cell>
          <cell r="B1722" t="str">
            <v>Внутренние блоки полупромышленных сплит-систем (комплектующие)</v>
          </cell>
          <cell r="C1722" t="str">
            <v>Ballu MACHINE</v>
          </cell>
          <cell r="D1722" t="str">
            <v>Панель Ballu Machine BLCI-PC_23Y для внутр.блоков кассет.типа-BLCI_C/in-12/18HN8/EU_23Y(compact)</v>
          </cell>
          <cell r="E1722" t="str">
            <v>4680551156966</v>
          </cell>
          <cell r="F1722" t="str">
            <v>BLCI-PC_23Y</v>
          </cell>
          <cell r="G1722">
            <v>8600</v>
          </cell>
          <cell r="H1722">
            <v>3952.8</v>
          </cell>
          <cell r="I1722">
            <v>4</v>
          </cell>
          <cell r="J1722">
            <v>4</v>
          </cell>
        </row>
        <row r="1723">
          <cell r="A1723" t="str">
            <v>НС-1478272</v>
          </cell>
          <cell r="B1723" t="str">
            <v>Внутренние блоки полупромышленных сплит-систем (комплектующие)</v>
          </cell>
          <cell r="C1723" t="str">
            <v>Ballu MACHINE</v>
          </cell>
          <cell r="D1723" t="str">
            <v>Панель Ballu Machine BLCI-PS_23Y для внутр.блоков кассет.типа-BLCI_C/in-24/36/42/48/60HN8/EU_23Y</v>
          </cell>
          <cell r="E1723" t="str">
            <v>4680551156973</v>
          </cell>
          <cell r="F1723" t="str">
            <v>BLCI-PS_23Y</v>
          </cell>
          <cell r="G1723">
            <v>16800</v>
          </cell>
          <cell r="H1723">
            <v>7711.2</v>
          </cell>
          <cell r="I1723">
            <v>1</v>
          </cell>
          <cell r="J1723">
            <v>1</v>
          </cell>
        </row>
        <row r="1724">
          <cell r="A1724" t="str">
            <v>НС-1227275</v>
          </cell>
          <cell r="B1724" t="str">
            <v>Внутренние блоки полупромышленных сплит-систем (комплектующие)</v>
          </cell>
          <cell r="C1724" t="str">
            <v>Ballu MACHINE</v>
          </cell>
          <cell r="D1724" t="str">
            <v>Панель Ballu Machine BLCI-PS/EU для внутренних блоков кассетного типа-BLCI_C/in-24/36/42/48/60HN8/EU</v>
          </cell>
          <cell r="E1724" t="str">
            <v>2250000424933, 4680551084122</v>
          </cell>
          <cell r="F1724" t="str">
            <v>BLCI-PS/EU</v>
          </cell>
          <cell r="G1724">
            <v>15600</v>
          </cell>
          <cell r="H1724">
            <v>5400</v>
          </cell>
          <cell r="I1724" t="str">
            <v/>
          </cell>
          <cell r="J1724">
            <v>0</v>
          </cell>
        </row>
        <row r="1725">
          <cell r="A1725" t="str">
            <v>НС-1186826</v>
          </cell>
          <cell r="B1725" t="str">
            <v>Внутренние блоки полупромышленных сплит-систем (комплектующие)</v>
          </cell>
          <cell r="C1725" t="str">
            <v>Ballu MACHINE</v>
          </cell>
          <cell r="D1725" t="str">
            <v>Панель Ballu Machine BLC-PC_19Y для внутренних блоков кассетного типа-BLC_C/in-12/18HN1_19Y(compact)</v>
          </cell>
          <cell r="E1725" t="str">
            <v>2250000309629, 4680551015324</v>
          </cell>
          <cell r="F1725" t="str">
            <v>BLC-PC_19Y</v>
          </cell>
          <cell r="G1725">
            <v>8100</v>
          </cell>
          <cell r="H1725">
            <v>2118.4499999999998</v>
          </cell>
          <cell r="I1725" t="str">
            <v/>
          </cell>
          <cell r="J1725">
            <v>0</v>
          </cell>
        </row>
        <row r="1726">
          <cell r="A1726" t="str">
            <v>НС-1407246</v>
          </cell>
          <cell r="B1726" t="str">
            <v>Внутренние блоки полупромышленных сплит-систем (комплектующие)</v>
          </cell>
          <cell r="C1726" t="str">
            <v>Ballu MACHINE</v>
          </cell>
          <cell r="D1726" t="str">
            <v>Панель Ballu Machine BLC-PC_21Y для внутренних блоков кассетного типа-BLC_C/in-12/18HN1_21Y(compact)</v>
          </cell>
          <cell r="E1726" t="str">
            <v>4680551125986</v>
          </cell>
          <cell r="F1726" t="str">
            <v>BLC-PC_21Y</v>
          </cell>
          <cell r="G1726">
            <v>8100</v>
          </cell>
          <cell r="H1726">
            <v>4495.5</v>
          </cell>
          <cell r="I1726">
            <v>395</v>
          </cell>
          <cell r="J1726">
            <v>395</v>
          </cell>
        </row>
        <row r="1727">
          <cell r="A1727" t="str">
            <v>НС-1186829</v>
          </cell>
          <cell r="B1727" t="str">
            <v>Внутренние блоки полупромышленных сплит-систем (комплектующие)</v>
          </cell>
          <cell r="C1727" t="str">
            <v>Ballu MACHINE</v>
          </cell>
          <cell r="D1727" t="str">
            <v>Панель Ballu Machine BLC-PS_19Y для внутренних блоков кассетного типа - BLC_C/in-24/36/48/60HN1_19Y</v>
          </cell>
          <cell r="E1727" t="str">
            <v>2250000309650, 4680551015317</v>
          </cell>
          <cell r="F1727" t="str">
            <v>BLC-PS_19Y</v>
          </cell>
          <cell r="G1727">
            <v>14300</v>
          </cell>
          <cell r="H1727">
            <v>1080</v>
          </cell>
          <cell r="I1727" t="str">
            <v/>
          </cell>
          <cell r="J1727">
            <v>0</v>
          </cell>
        </row>
        <row r="1728">
          <cell r="A1728" t="str">
            <v>НС-1407247</v>
          </cell>
          <cell r="B1728" t="str">
            <v>Внутренние блоки полупромышленных сплит-систем (комплектующие)</v>
          </cell>
          <cell r="C1728" t="str">
            <v>Ballu MACHINE</v>
          </cell>
          <cell r="D1728" t="str">
            <v>Панель Ballu Machine BLC-PS_21Y для внутренних блоков кассетного типа - BLC_C/in-24/36/48/60HN1_21Y</v>
          </cell>
          <cell r="E1728" t="str">
            <v>4680551125993, 7630520210738</v>
          </cell>
          <cell r="F1728" t="str">
            <v>BLC-PS_21Y</v>
          </cell>
          <cell r="G1728">
            <v>14100</v>
          </cell>
          <cell r="H1728">
            <v>7825.5</v>
          </cell>
          <cell r="I1728">
            <v>790</v>
          </cell>
          <cell r="J1728">
            <v>790</v>
          </cell>
        </row>
        <row r="1729">
          <cell r="A1729" t="str">
            <v>НС-1481939</v>
          </cell>
          <cell r="B1729" t="str">
            <v>Внутренние блоки полупромышленных сплит-систем (комплектующие)</v>
          </cell>
          <cell r="C1729" t="str">
            <v>Electrolux</v>
          </cell>
          <cell r="D1729" t="str">
            <v>Панель Electrolux EACC-PC/UP4-DC для внутренних блоков кассетного типа EACC/in-12/18H/UP4-DC/N8</v>
          </cell>
          <cell r="E1729" t="str">
            <v>7390000108145, 7381032417558</v>
          </cell>
          <cell r="F1729" t="str">
            <v>EACC-PC/UP4-DC</v>
          </cell>
          <cell r="G1729">
            <v>10600</v>
          </cell>
          <cell r="H1729">
            <v>5936</v>
          </cell>
          <cell r="I1729" t="str">
            <v/>
          </cell>
          <cell r="J1729">
            <v>0</v>
          </cell>
        </row>
        <row r="1730">
          <cell r="A1730" t="str">
            <v>НС-1481941</v>
          </cell>
          <cell r="B1730" t="str">
            <v>Внутренние блоки полупромышленных сплит-систем (комплектующие)</v>
          </cell>
          <cell r="C1730" t="str">
            <v>Electrolux</v>
          </cell>
          <cell r="D1730" t="str">
            <v>Панель Electrolux EACC-PS/UP4-DC для внутр. блоков кассетного типа ЕАCC/in-24/36/48/60H/UP4-DC/N8</v>
          </cell>
          <cell r="E1730" t="str">
            <v>7390000108152, 7381032417565</v>
          </cell>
          <cell r="F1730" t="str">
            <v>EACC-PS/UP4-DC</v>
          </cell>
          <cell r="G1730">
            <v>17400</v>
          </cell>
          <cell r="H1730">
            <v>9744</v>
          </cell>
          <cell r="I1730">
            <v>10</v>
          </cell>
          <cell r="J1730">
            <v>10</v>
          </cell>
        </row>
        <row r="1731">
          <cell r="A1731" t="str">
            <v>НС-1765484</v>
          </cell>
          <cell r="B1731" t="str">
            <v>Внутренние блоки полупромышленных сплит-систем (комплектующие)</v>
          </cell>
          <cell r="C1731" t="str">
            <v>Royal Thermo</v>
          </cell>
          <cell r="D1731" t="str">
            <v>Панель Royal Thermo Forte Integro RTFC-PC_V2 для внутренних блоков RTFC-12/18LAKHN1_V2 (compact)</v>
          </cell>
          <cell r="E1731" t="str">
            <v>4670430175867</v>
          </cell>
          <cell r="F1731" t="str">
            <v>RTFC-PC_V2</v>
          </cell>
          <cell r="G1731">
            <v>8100</v>
          </cell>
          <cell r="H1731">
            <v>4374</v>
          </cell>
          <cell r="I1731" t="str">
            <v/>
          </cell>
          <cell r="J1731">
            <v>0</v>
          </cell>
        </row>
        <row r="1732">
          <cell r="A1732" t="str">
            <v>НС-1598281</v>
          </cell>
          <cell r="B1732" t="str">
            <v>Внутренние блоки полупромышленных сплит-систем (комплектующие)</v>
          </cell>
          <cell r="C1732" t="str">
            <v>Royal Thermo</v>
          </cell>
          <cell r="D1732" t="str">
            <v>Панель Royal Thermo Forte Integro RTFC-PC для внутренних блоков RTFC-12/18LAKHN1(compact)</v>
          </cell>
          <cell r="E1732" t="str">
            <v>4660294203479</v>
          </cell>
          <cell r="F1732" t="str">
            <v>RTFC-PC</v>
          </cell>
          <cell r="G1732">
            <v>8100</v>
          </cell>
          <cell r="H1732">
            <v>4374</v>
          </cell>
          <cell r="I1732" t="str">
            <v/>
          </cell>
          <cell r="J1732">
            <v>0</v>
          </cell>
        </row>
        <row r="1733">
          <cell r="A1733" t="str">
            <v>НС-1765485</v>
          </cell>
          <cell r="B1733" t="str">
            <v>Внутренние блоки полупромышленных сплит-систем (комплектующие)</v>
          </cell>
          <cell r="C1733" t="str">
            <v>Royal Thermo</v>
          </cell>
          <cell r="D1733" t="str">
            <v>Панель Royal Thermo Forte Integro RTFC-PS_V2 для внутренних блоков RTFC-24/36/48/60LAKHN1_V2</v>
          </cell>
          <cell r="E1733" t="str">
            <v>4670430176055</v>
          </cell>
          <cell r="F1733" t="str">
            <v>RTFC-PS_V2</v>
          </cell>
          <cell r="G1733">
            <v>14100</v>
          </cell>
          <cell r="H1733">
            <v>7614</v>
          </cell>
          <cell r="I1733" t="str">
            <v/>
          </cell>
          <cell r="J1733">
            <v>0</v>
          </cell>
        </row>
        <row r="1734">
          <cell r="A1734" t="str">
            <v>НС-1598282</v>
          </cell>
          <cell r="B1734" t="str">
            <v>Внутренние блоки полупромышленных сплит-систем (комплектующие)</v>
          </cell>
          <cell r="C1734" t="str">
            <v>Royal Thermo</v>
          </cell>
          <cell r="D1734" t="str">
            <v>Панель Royal Thermo Forte Integro RTFC-PS для внутренних блоков RTFC-24/36/48/60LAKHN1</v>
          </cell>
          <cell r="E1734" t="str">
            <v>4660294203424</v>
          </cell>
          <cell r="F1734" t="str">
            <v>RTFC-PS</v>
          </cell>
          <cell r="G1734">
            <v>14100</v>
          </cell>
          <cell r="H1734">
            <v>7614</v>
          </cell>
          <cell r="I1734" t="str">
            <v/>
          </cell>
          <cell r="J1734">
            <v>0</v>
          </cell>
        </row>
        <row r="1735">
          <cell r="A1735" t="str">
            <v>НС-1699354</v>
          </cell>
          <cell r="B1735" t="str">
            <v>Внутренние блоки полупромышленных сплит-систем (комплектующие)</v>
          </cell>
          <cell r="C1735" t="str">
            <v>SHUFT</v>
          </cell>
          <cell r="D1735" t="str">
            <v>Панель SHUFT SFLC-PC_V2 для внутренних блоков кассетного типа SFLC_C/in-18HN1_V2</v>
          </cell>
          <cell r="E1735" t="str">
            <v>4660294859263</v>
          </cell>
          <cell r="F1735" t="str">
            <v>SFLC-PC_V2</v>
          </cell>
          <cell r="G1735">
            <v>8100</v>
          </cell>
          <cell r="H1735">
            <v>4009.5</v>
          </cell>
          <cell r="I1735" t="str">
            <v/>
          </cell>
          <cell r="J1735">
            <v>0</v>
          </cell>
        </row>
        <row r="1736">
          <cell r="A1736" t="str">
            <v>НС-1597603</v>
          </cell>
          <cell r="B1736" t="str">
            <v>Внутренние блоки полупромышленных сплит-систем (комплектующие)</v>
          </cell>
          <cell r="C1736" t="str">
            <v>SHUFT</v>
          </cell>
          <cell r="D1736" t="str">
            <v>Панель SHUFT SFLC-PC для внутренних блоков кассетного типа SFLC_C/in-18HN1</v>
          </cell>
          <cell r="E1736" t="str">
            <v>4660294198065</v>
          </cell>
          <cell r="F1736" t="str">
            <v>SFLC-PC</v>
          </cell>
          <cell r="G1736">
            <v>8100</v>
          </cell>
          <cell r="H1736">
            <v>4009.5</v>
          </cell>
          <cell r="I1736">
            <v>5</v>
          </cell>
          <cell r="J1736">
            <v>5</v>
          </cell>
        </row>
        <row r="1737">
          <cell r="A1737" t="str">
            <v>НС-1716374</v>
          </cell>
          <cell r="B1737" t="str">
            <v>Внутренние блоки полупромышленных сплит-систем (комплектующие)</v>
          </cell>
          <cell r="C1737" t="str">
            <v>SHUFT</v>
          </cell>
          <cell r="D1737" t="str">
            <v>Панель SHUFT SFLC-PS_BL2 для внутренних блоков кассетного типа SFLC_C/in-24/36/48/60HN1_V2 (черная)</v>
          </cell>
          <cell r="E1737" t="str">
            <v>4660294934212</v>
          </cell>
          <cell r="F1737" t="str">
            <v>SFLC-PS_BL2</v>
          </cell>
          <cell r="G1737">
            <v>19900</v>
          </cell>
          <cell r="H1737">
            <v>9850.5</v>
          </cell>
          <cell r="I1737" t="str">
            <v/>
          </cell>
          <cell r="J1737">
            <v>0</v>
          </cell>
        </row>
        <row r="1738">
          <cell r="A1738" t="str">
            <v>НС-1699355</v>
          </cell>
          <cell r="B1738" t="str">
            <v>Внутренние блоки полупромышленных сплит-систем (комплектующие)</v>
          </cell>
          <cell r="C1738" t="str">
            <v>SHUFT</v>
          </cell>
          <cell r="D1738" t="str">
            <v>Панель SHUFT SFLC-PS_V2 для внутренних блоков кассетного типа SFLC_C/in-24/36/48/60HN1_V2</v>
          </cell>
          <cell r="E1738" t="str">
            <v>4660294859188</v>
          </cell>
          <cell r="F1738" t="str">
            <v>SFLC-PS_V2</v>
          </cell>
          <cell r="G1738">
            <v>14400</v>
          </cell>
          <cell r="H1738">
            <v>7128</v>
          </cell>
          <cell r="I1738">
            <v>24</v>
          </cell>
          <cell r="J1738">
            <v>24</v>
          </cell>
        </row>
        <row r="1739">
          <cell r="A1739" t="str">
            <v>НС-1597604</v>
          </cell>
          <cell r="B1739" t="str">
            <v>Внутренние блоки полупромышленных сплит-систем (комплектующие)</v>
          </cell>
          <cell r="C1739" t="str">
            <v>SHUFT</v>
          </cell>
          <cell r="D1739" t="str">
            <v>Панель SHUFT SFLC-PS для внутренних блоков кассетного типа SFLC_C/in-24/36/48/60HN1</v>
          </cell>
          <cell r="E1739" t="str">
            <v>4660294198119</v>
          </cell>
          <cell r="F1739" t="str">
            <v>SFLC-PS</v>
          </cell>
          <cell r="G1739">
            <v>14400</v>
          </cell>
          <cell r="H1739">
            <v>7128</v>
          </cell>
          <cell r="I1739">
            <v>2</v>
          </cell>
          <cell r="J1739">
            <v>2</v>
          </cell>
        </row>
        <row r="1740">
          <cell r="A1740" t="str">
            <v>НС-1194486</v>
          </cell>
          <cell r="B1740" t="str">
            <v>Внутренние блоки полупромышленных сплит-систем (комплектующие)</v>
          </cell>
          <cell r="C1740" t="str">
            <v>Electrolux</v>
          </cell>
          <cell r="D1740" t="str">
            <v>Панель кассетн. тип Electrolux EACP/I-650 FMI_ERP_N8 для ЕАCC/I-12/18 FMI/N8_ERP</v>
          </cell>
          <cell r="E1740" t="str">
            <v>7390000100156, 7381032417763</v>
          </cell>
          <cell r="F1740" t="str">
            <v>EACP/I-650 FMI_ERP_N8</v>
          </cell>
          <cell r="G1740">
            <v>11100</v>
          </cell>
          <cell r="H1740">
            <v>6882</v>
          </cell>
          <cell r="I1740" t="str">
            <v/>
          </cell>
          <cell r="J1740">
            <v>0</v>
          </cell>
        </row>
        <row r="1741">
          <cell r="A1741" t="str">
            <v>НС-1194488</v>
          </cell>
          <cell r="B1741" t="str">
            <v>Внутренние блоки полупромышленных сплит-систем (комплектующие)</v>
          </cell>
          <cell r="C1741" t="str">
            <v>Electrolux</v>
          </cell>
          <cell r="D1741" t="str">
            <v>Панель кассетн. тип Electrolux EACP/I-950 FMI_ERP_N8 для ЕАCC/I-24 FMI/N8_ERP</v>
          </cell>
          <cell r="E1741" t="str">
            <v>7390000100163, 7381032417770</v>
          </cell>
          <cell r="F1741" t="str">
            <v>EACP/I-950 FMI_ERP_N8</v>
          </cell>
          <cell r="G1741">
            <v>20500</v>
          </cell>
          <cell r="H1741">
            <v>12710</v>
          </cell>
          <cell r="I1741" t="str">
            <v/>
          </cell>
          <cell r="J1741">
            <v>0</v>
          </cell>
        </row>
        <row r="1742">
          <cell r="A1742" t="str">
            <v>НС-1765508</v>
          </cell>
          <cell r="B1742" t="str">
            <v>Канальные сплит-системы</v>
          </cell>
          <cell r="C1742" t="str">
            <v>Royal Thermo</v>
          </cell>
          <cell r="D1742" t="str">
            <v>Комплект Royal Thermo Forte Integro RTFD-18LAKHN1_V2 сплит-системы, канального типа</v>
          </cell>
          <cell r="E1742" t="str">
            <v>4670430176192</v>
          </cell>
          <cell r="F1742" t="str">
            <v>RTFD-18LAKHN1_V2</v>
          </cell>
          <cell r="G1742">
            <v>80500</v>
          </cell>
          <cell r="H1742">
            <v>43470</v>
          </cell>
          <cell r="I1742" t="str">
            <v/>
          </cell>
          <cell r="J1742">
            <v>0</v>
          </cell>
        </row>
        <row r="1743">
          <cell r="A1743" t="str">
            <v>НС-1598271</v>
          </cell>
          <cell r="B1743" t="str">
            <v>Канальные сплит-системы</v>
          </cell>
          <cell r="C1743" t="str">
            <v>Royal Thermo</v>
          </cell>
          <cell r="D1743" t="str">
            <v>Комплект Royal Thermo Forte Integro RTFD-18LAKHN1 сплит-системы, канального типа</v>
          </cell>
          <cell r="E1743" t="str">
            <v>4660294203196</v>
          </cell>
          <cell r="F1743" t="str">
            <v>RTFD-18LAKHN1</v>
          </cell>
          <cell r="G1743">
            <v>80500</v>
          </cell>
          <cell r="H1743">
            <v>43470</v>
          </cell>
          <cell r="I1743" t="str">
            <v/>
          </cell>
          <cell r="J1743">
            <v>0</v>
          </cell>
        </row>
        <row r="1744">
          <cell r="A1744" t="str">
            <v>НС-1765509</v>
          </cell>
          <cell r="B1744" t="str">
            <v>Канальные сплит-системы</v>
          </cell>
          <cell r="C1744" t="str">
            <v>Royal Thermo</v>
          </cell>
          <cell r="D1744" t="str">
            <v>Комплект Royal Thermo Forte Integro RTFD-24LAKHN1_V2 сплит-системы, канального типа</v>
          </cell>
          <cell r="E1744" t="str">
            <v>4670430176161</v>
          </cell>
          <cell r="F1744" t="str">
            <v>RTFD-24LAKHN1_V2</v>
          </cell>
          <cell r="G1744">
            <v>103800</v>
          </cell>
          <cell r="H1744">
            <v>56052</v>
          </cell>
          <cell r="I1744" t="str">
            <v/>
          </cell>
          <cell r="J1744">
            <v>0</v>
          </cell>
        </row>
        <row r="1745">
          <cell r="A1745" t="str">
            <v>НС-1598272</v>
          </cell>
          <cell r="B1745" t="str">
            <v>Канальные сплит-системы</v>
          </cell>
          <cell r="C1745" t="str">
            <v>Royal Thermo</v>
          </cell>
          <cell r="D1745" t="str">
            <v>Комплект Royal Thermo Forte Integro RTFD-24LAKHN1 сплит-системы, канального типа</v>
          </cell>
          <cell r="E1745" t="str">
            <v>4660294203301</v>
          </cell>
          <cell r="F1745" t="str">
            <v>RTFD-24LAKHN1</v>
          </cell>
          <cell r="G1745">
            <v>103800</v>
          </cell>
          <cell r="H1745">
            <v>56052</v>
          </cell>
          <cell r="I1745">
            <v>9</v>
          </cell>
          <cell r="J1745">
            <v>9</v>
          </cell>
        </row>
        <row r="1746">
          <cell r="A1746" t="str">
            <v>НС-1765510</v>
          </cell>
          <cell r="B1746" t="str">
            <v>Канальные сплит-системы</v>
          </cell>
          <cell r="C1746" t="str">
            <v>Royal Thermo</v>
          </cell>
          <cell r="D1746" t="str">
            <v>Комплект Royal Thermo Forte Integro RTFD-36LAKHN1_V2 сплит-системы, канального типа</v>
          </cell>
          <cell r="E1746" t="str">
            <v>4670430176086</v>
          </cell>
          <cell r="F1746" t="str">
            <v>RTFD-36LAKHN1_V2</v>
          </cell>
          <cell r="G1746">
            <v>133900</v>
          </cell>
          <cell r="H1746">
            <v>72306</v>
          </cell>
          <cell r="I1746" t="str">
            <v/>
          </cell>
          <cell r="J1746">
            <v>0</v>
          </cell>
        </row>
        <row r="1747">
          <cell r="A1747" t="str">
            <v>НС-1598273</v>
          </cell>
          <cell r="B1747" t="str">
            <v>Канальные сплит-системы</v>
          </cell>
          <cell r="C1747" t="str">
            <v>Royal Thermo</v>
          </cell>
          <cell r="D1747" t="str">
            <v>Комплект Royal Thermo Forte Integro RTFD-36LAKHN1 сплит-системы, канального типа</v>
          </cell>
          <cell r="E1747" t="str">
            <v>4660294203127</v>
          </cell>
          <cell r="F1747" t="str">
            <v>RTFD-36LAKHN1</v>
          </cell>
          <cell r="G1747">
            <v>133900</v>
          </cell>
          <cell r="H1747">
            <v>72306</v>
          </cell>
          <cell r="I1747" t="str">
            <v/>
          </cell>
          <cell r="J1747">
            <v>0</v>
          </cell>
        </row>
        <row r="1748">
          <cell r="A1748" t="str">
            <v>НС-1765511</v>
          </cell>
          <cell r="B1748" t="str">
            <v>Канальные сплит-системы</v>
          </cell>
          <cell r="C1748" t="str">
            <v>Royal Thermo</v>
          </cell>
          <cell r="D1748" t="str">
            <v>Комплект Royal Thermo Forte Integro RTFD-48LAKHN1_V2 сплит-системы, канального типа</v>
          </cell>
          <cell r="E1748" t="str">
            <v>4670430176178</v>
          </cell>
          <cell r="F1748" t="str">
            <v>RTFD-48LAKHN1_V2</v>
          </cell>
          <cell r="G1748">
            <v>171000</v>
          </cell>
          <cell r="H1748">
            <v>92340</v>
          </cell>
          <cell r="I1748" t="str">
            <v/>
          </cell>
          <cell r="J1748">
            <v>0</v>
          </cell>
        </row>
        <row r="1749">
          <cell r="A1749" t="str">
            <v>НС-1598274</v>
          </cell>
          <cell r="B1749" t="str">
            <v>Канальные сплит-системы</v>
          </cell>
          <cell r="C1749" t="str">
            <v>Royal Thermo</v>
          </cell>
          <cell r="D1749" t="str">
            <v>Комплект Royal Thermo Forte Integro RTFD-48LAKHN1 сплит-системы, канального типа</v>
          </cell>
          <cell r="E1749" t="str">
            <v>4660294203110</v>
          </cell>
          <cell r="F1749" t="str">
            <v>RTFD-48LAKHN1</v>
          </cell>
          <cell r="G1749">
            <v>171000</v>
          </cell>
          <cell r="H1749">
            <v>92340</v>
          </cell>
          <cell r="I1749">
            <v>7</v>
          </cell>
          <cell r="J1749">
            <v>7</v>
          </cell>
        </row>
        <row r="1750">
          <cell r="A1750" t="str">
            <v>НС-1765512</v>
          </cell>
          <cell r="B1750" t="str">
            <v>Канальные сплит-системы</v>
          </cell>
          <cell r="C1750" t="str">
            <v>Royal Thermo</v>
          </cell>
          <cell r="D1750" t="str">
            <v>Комплект Royal Thermo Forte Integro RTFD-60LAKHN1_V2 сплит-системы, канального типа</v>
          </cell>
          <cell r="E1750" t="str">
            <v>4670430176109</v>
          </cell>
          <cell r="F1750" t="str">
            <v>RTFD-60LAKHN1_V2</v>
          </cell>
          <cell r="G1750">
            <v>172600</v>
          </cell>
          <cell r="H1750">
            <v>93204</v>
          </cell>
          <cell r="I1750" t="str">
            <v/>
          </cell>
          <cell r="J1750">
            <v>0</v>
          </cell>
        </row>
        <row r="1751">
          <cell r="A1751" t="str">
            <v>НС-1598275</v>
          </cell>
          <cell r="B1751" t="str">
            <v>Канальные сплит-системы</v>
          </cell>
          <cell r="C1751" t="str">
            <v>Royal Thermo</v>
          </cell>
          <cell r="D1751" t="str">
            <v>Комплект Royal Thermo Forte Integro RTFD-60LAKHN1 сплит-системы, канального типа</v>
          </cell>
          <cell r="E1751" t="str">
            <v>4660294203202</v>
          </cell>
          <cell r="F1751" t="str">
            <v>RTFD-60LAKHN1</v>
          </cell>
          <cell r="G1751">
            <v>172600</v>
          </cell>
          <cell r="H1751">
            <v>93204</v>
          </cell>
          <cell r="I1751">
            <v>11</v>
          </cell>
          <cell r="J1751">
            <v>11</v>
          </cell>
        </row>
        <row r="1752">
          <cell r="A1752" t="str">
            <v>НС-1765502</v>
          </cell>
          <cell r="B1752" t="str">
            <v>Кассетные сплит-системы</v>
          </cell>
          <cell r="C1752" t="str">
            <v>Royal Thermo</v>
          </cell>
          <cell r="D1752" t="str">
            <v>Комплект Royal Thermo Forte Integro RTFC-12LAKHN1_V2 сплит-системы, кассетного типа</v>
          </cell>
          <cell r="E1752" t="str">
            <v>4670430176208</v>
          </cell>
          <cell r="F1752" t="str">
            <v>RTFC-12LAKHN1_V2</v>
          </cell>
          <cell r="G1752">
            <v>69900</v>
          </cell>
          <cell r="H1752">
            <v>37746</v>
          </cell>
          <cell r="I1752" t="str">
            <v/>
          </cell>
          <cell r="J1752">
            <v>0</v>
          </cell>
        </row>
        <row r="1753">
          <cell r="A1753" t="str">
            <v>НС-1598265</v>
          </cell>
          <cell r="B1753" t="str">
            <v>Кассетные сплит-системы</v>
          </cell>
          <cell r="C1753" t="str">
            <v>Royal Thermo</v>
          </cell>
          <cell r="D1753" t="str">
            <v>Комплект Royal Thermo Forte Integro RTFC-12LAKHN1 сплит-системы, кассетного типа</v>
          </cell>
          <cell r="E1753" t="str">
            <v>4660294203288</v>
          </cell>
          <cell r="F1753" t="str">
            <v>RTFC-12LAKHN1</v>
          </cell>
          <cell r="G1753">
            <v>69900</v>
          </cell>
          <cell r="H1753">
            <v>37746</v>
          </cell>
          <cell r="I1753">
            <v>3</v>
          </cell>
          <cell r="J1753">
            <v>3</v>
          </cell>
        </row>
        <row r="1754">
          <cell r="A1754" t="str">
            <v>НС-1765503</v>
          </cell>
          <cell r="B1754" t="str">
            <v>Кассетные сплит-системы</v>
          </cell>
          <cell r="C1754" t="str">
            <v>Royal Thermo</v>
          </cell>
          <cell r="D1754" t="str">
            <v>Комплект Royal Thermo Forte Integro RTFC-18LAKHN1_V2 сплит-системы, кассетного типа</v>
          </cell>
          <cell r="E1754" t="str">
            <v>4670430176215</v>
          </cell>
          <cell r="F1754" t="str">
            <v>RTFC-18LAKHN1_V2</v>
          </cell>
          <cell r="G1754">
            <v>78900</v>
          </cell>
          <cell r="H1754">
            <v>42606</v>
          </cell>
          <cell r="I1754" t="str">
            <v/>
          </cell>
          <cell r="J1754">
            <v>0</v>
          </cell>
        </row>
        <row r="1755">
          <cell r="A1755" t="str">
            <v>НС-1598266</v>
          </cell>
          <cell r="B1755" t="str">
            <v>Кассетные сплит-системы</v>
          </cell>
          <cell r="C1755" t="str">
            <v>Royal Thermo</v>
          </cell>
          <cell r="D1755" t="str">
            <v>Комплект Royal Thermo Forte Integro RTFC-18LAKHN1 сплит-системы, кассетного типа</v>
          </cell>
          <cell r="E1755" t="str">
            <v>4660294203271</v>
          </cell>
          <cell r="F1755" t="str">
            <v>RTFC-18LAKHN1</v>
          </cell>
          <cell r="G1755">
            <v>78900</v>
          </cell>
          <cell r="H1755">
            <v>42606</v>
          </cell>
          <cell r="I1755" t="str">
            <v/>
          </cell>
          <cell r="J1755">
            <v>0</v>
          </cell>
        </row>
        <row r="1756">
          <cell r="A1756" t="str">
            <v>НС-1765504</v>
          </cell>
          <cell r="B1756" t="str">
            <v>Кассетные сплит-системы</v>
          </cell>
          <cell r="C1756" t="str">
            <v>Royal Thermo</v>
          </cell>
          <cell r="D1756" t="str">
            <v>Комплект Royal Thermo Forte Integro RTFC-24LAKHN1_V2 сплит-системы, кассетного типа</v>
          </cell>
          <cell r="E1756" t="str">
            <v>4670430176079</v>
          </cell>
          <cell r="F1756" t="str">
            <v>RTFC-24LAKHN1_V2</v>
          </cell>
          <cell r="G1756">
            <v>100600</v>
          </cell>
          <cell r="H1756">
            <v>54324</v>
          </cell>
          <cell r="I1756" t="str">
            <v/>
          </cell>
          <cell r="J1756">
            <v>0</v>
          </cell>
        </row>
        <row r="1757">
          <cell r="A1757" t="str">
            <v>НС-1598267</v>
          </cell>
          <cell r="B1757" t="str">
            <v>Кассетные сплит-системы</v>
          </cell>
          <cell r="C1757" t="str">
            <v>Royal Thermo</v>
          </cell>
          <cell r="D1757" t="str">
            <v>Комплект Royal Thermo Forte Integro RTFC-24LAKHN1 сплит-системы, кассетного типа</v>
          </cell>
          <cell r="E1757" t="str">
            <v>4660294203189</v>
          </cell>
          <cell r="F1757" t="str">
            <v>RTFC-24LAKHN1</v>
          </cell>
          <cell r="G1757">
            <v>100600</v>
          </cell>
          <cell r="H1757">
            <v>54324</v>
          </cell>
          <cell r="I1757" t="str">
            <v/>
          </cell>
          <cell r="J1757">
            <v>0</v>
          </cell>
        </row>
        <row r="1758">
          <cell r="A1758" t="str">
            <v>НС-1765505</v>
          </cell>
          <cell r="B1758" t="str">
            <v>Кассетные сплит-системы</v>
          </cell>
          <cell r="C1758" t="str">
            <v>Royal Thermo</v>
          </cell>
          <cell r="D1758" t="str">
            <v>Комплект Royal Thermo Forte Integro RTFC-36LAKHN1_V2 сплит-системы, кассетного типа</v>
          </cell>
          <cell r="E1758" t="str">
            <v>4670430176185</v>
          </cell>
          <cell r="F1758" t="str">
            <v>RTFC-36LAKHN1_V2</v>
          </cell>
          <cell r="G1758">
            <v>132500</v>
          </cell>
          <cell r="H1758">
            <v>71550</v>
          </cell>
          <cell r="I1758" t="str">
            <v/>
          </cell>
          <cell r="J1758">
            <v>0</v>
          </cell>
        </row>
        <row r="1759">
          <cell r="A1759" t="str">
            <v>НС-1598268</v>
          </cell>
          <cell r="B1759" t="str">
            <v>Кассетные сплит-системы</v>
          </cell>
          <cell r="C1759" t="str">
            <v>Royal Thermo</v>
          </cell>
          <cell r="D1759" t="str">
            <v>Комплект Royal Thermo Forte Integro RTFC-36LAKHN1 сплит-системы, кассетного типа</v>
          </cell>
          <cell r="E1759" t="str">
            <v>4660294203103</v>
          </cell>
          <cell r="F1759" t="str">
            <v>RTFC-36LAKHN1</v>
          </cell>
          <cell r="G1759">
            <v>132500</v>
          </cell>
          <cell r="H1759">
            <v>71550</v>
          </cell>
          <cell r="I1759">
            <v>1</v>
          </cell>
          <cell r="J1759">
            <v>1</v>
          </cell>
        </row>
        <row r="1760">
          <cell r="A1760" t="str">
            <v>НС-1765506</v>
          </cell>
          <cell r="B1760" t="str">
            <v>Кассетные сплит-системы</v>
          </cell>
          <cell r="C1760" t="str">
            <v>Royal Thermo</v>
          </cell>
          <cell r="D1760" t="str">
            <v>Комплект Royal Thermo Forte Integro RTFC-48LAKHN1_V2 сплит-системы, кассетного типа</v>
          </cell>
          <cell r="E1760" t="str">
            <v>4670430176130</v>
          </cell>
          <cell r="F1760" t="str">
            <v>RTFC-48LAKHN1_V2</v>
          </cell>
          <cell r="G1760">
            <v>166600</v>
          </cell>
          <cell r="H1760">
            <v>89964</v>
          </cell>
          <cell r="I1760" t="str">
            <v/>
          </cell>
          <cell r="J1760">
            <v>0</v>
          </cell>
        </row>
        <row r="1761">
          <cell r="A1761" t="str">
            <v>НС-1598269</v>
          </cell>
          <cell r="B1761" t="str">
            <v>Кассетные сплит-системы</v>
          </cell>
          <cell r="C1761" t="str">
            <v>Royal Thermo</v>
          </cell>
          <cell r="D1761" t="str">
            <v>Комплект Royal Thermo Forte Integro RTFC-48LAKHN1 сплит-системы, кассетного типа</v>
          </cell>
          <cell r="E1761" t="str">
            <v>4660294203257</v>
          </cell>
          <cell r="F1761" t="str">
            <v>RTFC-48LAKHN1</v>
          </cell>
          <cell r="G1761">
            <v>166600</v>
          </cell>
          <cell r="H1761">
            <v>89964</v>
          </cell>
          <cell r="I1761" t="str">
            <v/>
          </cell>
          <cell r="J1761">
            <v>0</v>
          </cell>
        </row>
        <row r="1762">
          <cell r="A1762" t="str">
            <v>НС-1765507</v>
          </cell>
          <cell r="B1762" t="str">
            <v>Кассетные сплит-системы</v>
          </cell>
          <cell r="C1762" t="str">
            <v>Royal Thermo</v>
          </cell>
          <cell r="D1762" t="str">
            <v>Комплект Royal Thermo Forte Integro RTFC-60LAKHN1_V2 сплит-системы, кассетного типа</v>
          </cell>
          <cell r="E1762" t="str">
            <v>4670430176154</v>
          </cell>
          <cell r="F1762" t="str">
            <v>RTFC-60LAKHN1_V2</v>
          </cell>
          <cell r="G1762">
            <v>171400</v>
          </cell>
          <cell r="H1762">
            <v>92556</v>
          </cell>
          <cell r="I1762" t="str">
            <v/>
          </cell>
          <cell r="J1762">
            <v>0</v>
          </cell>
        </row>
        <row r="1763">
          <cell r="A1763" t="str">
            <v>НС-1598270</v>
          </cell>
          <cell r="B1763" t="str">
            <v>Кассетные сплит-системы</v>
          </cell>
          <cell r="C1763" t="str">
            <v>Royal Thermo</v>
          </cell>
          <cell r="D1763" t="str">
            <v>Комплект Royal Thermo Forte Integro RTFC-60LAKHN1 сплит-системы, кассетного типа</v>
          </cell>
          <cell r="E1763" t="str">
            <v>4660294203172</v>
          </cell>
          <cell r="F1763" t="str">
            <v>RTFC-60LAKHN1</v>
          </cell>
          <cell r="G1763">
            <v>171400</v>
          </cell>
          <cell r="H1763">
            <v>92556</v>
          </cell>
          <cell r="I1763" t="str">
            <v/>
          </cell>
          <cell r="J1763">
            <v>0</v>
          </cell>
        </row>
        <row r="1764">
          <cell r="A1764" t="str">
            <v>НС-1743812</v>
          </cell>
          <cell r="B1764" t="str">
            <v>Кассетные сплит-системы</v>
          </cell>
          <cell r="C1764" t="str">
            <v>Ballu MACHINE</v>
          </cell>
          <cell r="D1764" t="str">
            <v>Сплит-система Ballu Machine BLC_C-12HN1_21Y 8330 (комплект АГХК)</v>
          </cell>
          <cell r="E1764" t="str">
            <v>2258668187740</v>
          </cell>
          <cell r="F1764" t="str">
            <v>BLC_C-12HN1_21Y 8330 (АГХК)</v>
          </cell>
          <cell r="G1764">
            <v>72100</v>
          </cell>
          <cell r="H1764">
            <v>0</v>
          </cell>
          <cell r="I1764">
            <v>41</v>
          </cell>
          <cell r="J1764">
            <v>41</v>
          </cell>
        </row>
        <row r="1765">
          <cell r="A1765" t="str">
            <v>НС-1743814</v>
          </cell>
          <cell r="B1765" t="str">
            <v>Кассетные сплит-системы</v>
          </cell>
          <cell r="C1765" t="str">
            <v>Ballu MACHINE</v>
          </cell>
          <cell r="D1765" t="str">
            <v>Сплит-система Ballu Machine BLC_C-12HN1_21Y + СРК 8330 (комплект АГХК)</v>
          </cell>
          <cell r="E1765" t="str">
            <v>2258668187771</v>
          </cell>
          <cell r="F1765" t="str">
            <v>BLC_C-12HN1_21Y + СРК 8330 (АГХК)</v>
          </cell>
          <cell r="G1765">
            <v>81899.02</v>
          </cell>
          <cell r="H1765">
            <v>0</v>
          </cell>
          <cell r="I1765" t="str">
            <v/>
          </cell>
          <cell r="J1765">
            <v>0</v>
          </cell>
        </row>
        <row r="1766">
          <cell r="A1766" t="str">
            <v>НС-1743817</v>
          </cell>
          <cell r="B1766" t="str">
            <v>Кассетные сплит-системы</v>
          </cell>
          <cell r="C1766" t="str">
            <v>Ballu MACHINE</v>
          </cell>
          <cell r="D1766" t="str">
            <v>Сплит-система Ballu Machine BLC_C-48HN1_21Y 8330 (комплект АГХК)</v>
          </cell>
          <cell r="E1766" t="str">
            <v>2258668187788</v>
          </cell>
          <cell r="F1766" t="str">
            <v>BLC_C-48HN1_21Y 8330 (АГХК)</v>
          </cell>
          <cell r="G1766">
            <v>191752.48</v>
          </cell>
          <cell r="H1766">
            <v>0</v>
          </cell>
          <cell r="I1766" t="str">
            <v/>
          </cell>
          <cell r="J1766">
            <v>0</v>
          </cell>
        </row>
        <row r="1767">
          <cell r="A1767" t="str">
            <v>НС-1743821</v>
          </cell>
          <cell r="B1767" t="str">
            <v>Кассетные сплит-системы</v>
          </cell>
          <cell r="C1767" t="str">
            <v>Ballu MACHINE</v>
          </cell>
          <cell r="D1767" t="str">
            <v>Сплит-система Ballu Machine BLC_C-48HN1_21Y + СРК 8330 (комплект АГХК)</v>
          </cell>
          <cell r="E1767" t="str">
            <v>2258668187801</v>
          </cell>
          <cell r="F1767" t="str">
            <v>BLC_C-48HN1_21Y + СРК 8330 (АГХК)</v>
          </cell>
          <cell r="G1767">
            <v>201551.5</v>
          </cell>
          <cell r="H1767">
            <v>0</v>
          </cell>
          <cell r="I1767" t="str">
            <v/>
          </cell>
          <cell r="J1767">
            <v>0</v>
          </cell>
        </row>
        <row r="1768">
          <cell r="A1768" t="str">
            <v>НС-1711985</v>
          </cell>
          <cell r="B1768" t="str">
            <v>Колонные сплит-системы</v>
          </cell>
          <cell r="C1768" t="str">
            <v>Ballu</v>
          </cell>
          <cell r="D1768" t="str">
            <v>Сплит-система колонного типа Ballu BFS-60HN1 комплект с зимним комплектом</v>
          </cell>
          <cell r="E1768" t="str">
            <v>2258668114463</v>
          </cell>
          <cell r="F1768" t="str">
            <v>BFS-60HN1 с зим.комплектом</v>
          </cell>
          <cell r="G1768">
            <v>322720</v>
          </cell>
          <cell r="H1768">
            <v>322720</v>
          </cell>
          <cell r="I1768">
            <v>48</v>
          </cell>
          <cell r="J1768">
            <v>48</v>
          </cell>
        </row>
        <row r="1769">
          <cell r="A1769" t="str">
            <v>НС-1685955</v>
          </cell>
          <cell r="B1769" t="str">
            <v>Комплекты сплит-систем канального типа</v>
          </cell>
          <cell r="C1769" t="str">
            <v>Ballu</v>
          </cell>
          <cell r="D1769" t="str">
            <v>Комплект Ballu BLCI_A_D-12HN8_V3 инверторной сплит-системы, канального типа</v>
          </cell>
          <cell r="E1769" t="str">
            <v>4660294804072</v>
          </cell>
          <cell r="F1769" t="str">
            <v>BLCI_A_D-12HN8_V3</v>
          </cell>
          <cell r="G1769">
            <v>80600</v>
          </cell>
          <cell r="H1769">
            <v>45136</v>
          </cell>
          <cell r="I1769" t="str">
            <v/>
          </cell>
          <cell r="J1769">
            <v>0</v>
          </cell>
        </row>
        <row r="1770">
          <cell r="A1770" t="str">
            <v>НС-1765413</v>
          </cell>
          <cell r="B1770" t="str">
            <v>Комплекты сплит-систем канального типа</v>
          </cell>
          <cell r="C1770" t="str">
            <v>Ballu</v>
          </cell>
          <cell r="D1770" t="str">
            <v>Комплект Ballu BLCI_A_D-12HN8_V4 инверторной сплит-системы, канального типа</v>
          </cell>
          <cell r="E1770" t="str">
            <v>4670430175614</v>
          </cell>
          <cell r="F1770" t="str">
            <v>BLCI_A_D-12HN8_V4</v>
          </cell>
          <cell r="G1770">
            <v>80600</v>
          </cell>
          <cell r="H1770">
            <v>45136</v>
          </cell>
          <cell r="I1770" t="str">
            <v/>
          </cell>
          <cell r="J1770">
            <v>0</v>
          </cell>
        </row>
        <row r="1771">
          <cell r="A1771" t="str">
            <v>НС-1685956</v>
          </cell>
          <cell r="B1771" t="str">
            <v>Комплекты сплит-систем канального типа</v>
          </cell>
          <cell r="C1771" t="str">
            <v>Ballu</v>
          </cell>
          <cell r="D1771" t="str">
            <v>Комплект Ballu BLCI_A_D-18HN8_V3 инверторной сплит-системы, канального типа</v>
          </cell>
          <cell r="E1771" t="str">
            <v>4660294804157</v>
          </cell>
          <cell r="F1771" t="str">
            <v>BLCI_A_D-18HN8_V3</v>
          </cell>
          <cell r="G1771">
            <v>88800</v>
          </cell>
          <cell r="H1771">
            <v>49728</v>
          </cell>
          <cell r="I1771">
            <v>10</v>
          </cell>
          <cell r="J1771">
            <v>10</v>
          </cell>
        </row>
        <row r="1772">
          <cell r="A1772" t="str">
            <v>НС-1765414</v>
          </cell>
          <cell r="B1772" t="str">
            <v>Комплекты сплит-систем канального типа</v>
          </cell>
          <cell r="C1772" t="str">
            <v>Ballu</v>
          </cell>
          <cell r="D1772" t="str">
            <v>Комплект Ballu BLCI_A_D-18HN8_V4 инверторной сплит-системы, канального типа</v>
          </cell>
          <cell r="E1772" t="str">
            <v>4670430175553</v>
          </cell>
          <cell r="F1772" t="str">
            <v>BLCI_A_D-18HN8_V4</v>
          </cell>
          <cell r="G1772">
            <v>88800</v>
          </cell>
          <cell r="H1772">
            <v>49728</v>
          </cell>
          <cell r="I1772" t="str">
            <v/>
          </cell>
          <cell r="J1772">
            <v>0</v>
          </cell>
        </row>
        <row r="1773">
          <cell r="A1773" t="str">
            <v>НС-1685957</v>
          </cell>
          <cell r="B1773" t="str">
            <v>Комплекты сплит-систем канального типа</v>
          </cell>
          <cell r="C1773" t="str">
            <v>Ballu</v>
          </cell>
          <cell r="D1773" t="str">
            <v>Комплект Ballu BLCI_A_D-24HN8_V3 инверторной сплит-системы, канального типа</v>
          </cell>
          <cell r="E1773" t="str">
            <v>4660294804102</v>
          </cell>
          <cell r="F1773" t="str">
            <v>BLCI_A_D-24HN8_V3</v>
          </cell>
          <cell r="G1773">
            <v>110600</v>
          </cell>
          <cell r="H1773">
            <v>61936</v>
          </cell>
          <cell r="I1773">
            <v>8</v>
          </cell>
          <cell r="J1773">
            <v>8</v>
          </cell>
        </row>
        <row r="1774">
          <cell r="A1774" t="str">
            <v>НС-1765415</v>
          </cell>
          <cell r="B1774" t="str">
            <v>Комплекты сплит-систем канального типа</v>
          </cell>
          <cell r="C1774" t="str">
            <v>Ballu</v>
          </cell>
          <cell r="D1774" t="str">
            <v>Комплект Ballu BLCI_A_D-24HN8_V4 инверторной сплит-системы, канального типа</v>
          </cell>
          <cell r="E1774" t="str">
            <v>4670430175621</v>
          </cell>
          <cell r="F1774" t="str">
            <v>BLCI_A_D-24HN8_V4</v>
          </cell>
          <cell r="G1774">
            <v>110600</v>
          </cell>
          <cell r="H1774">
            <v>61936</v>
          </cell>
          <cell r="I1774" t="str">
            <v/>
          </cell>
          <cell r="J1774">
            <v>0</v>
          </cell>
        </row>
        <row r="1775">
          <cell r="A1775" t="str">
            <v>НС-1685958</v>
          </cell>
          <cell r="B1775" t="str">
            <v>Комплекты сплит-систем канального типа</v>
          </cell>
          <cell r="C1775" t="str">
            <v>Ballu</v>
          </cell>
          <cell r="D1775" t="str">
            <v>Комплект Ballu BLCI_A_D-36HN8_V3 инверторной сплит-системы, канального типа</v>
          </cell>
          <cell r="E1775" t="str">
            <v>4660294804096</v>
          </cell>
          <cell r="F1775" t="str">
            <v>BLCI_A_D-36HN8_V3</v>
          </cell>
          <cell r="G1775">
            <v>158600</v>
          </cell>
          <cell r="H1775">
            <v>88816</v>
          </cell>
          <cell r="I1775" t="str">
            <v/>
          </cell>
          <cell r="J1775">
            <v>0</v>
          </cell>
        </row>
        <row r="1776">
          <cell r="A1776" t="str">
            <v>НС-1765416</v>
          </cell>
          <cell r="B1776" t="str">
            <v>Комплекты сплит-систем канального типа</v>
          </cell>
          <cell r="C1776" t="str">
            <v>Ballu</v>
          </cell>
          <cell r="D1776" t="str">
            <v>Комплект Ballu BLCI_A_D-36HN8_V4 инверторной сплит-системы, канального типа</v>
          </cell>
          <cell r="E1776" t="str">
            <v>4670430175492</v>
          </cell>
          <cell r="F1776" t="str">
            <v>BLCI_A_D-36HN8_V4</v>
          </cell>
          <cell r="G1776">
            <v>158600</v>
          </cell>
          <cell r="H1776">
            <v>88816</v>
          </cell>
          <cell r="I1776" t="str">
            <v/>
          </cell>
          <cell r="J1776">
            <v>0</v>
          </cell>
        </row>
        <row r="1777">
          <cell r="A1777" t="str">
            <v>НС-1685959</v>
          </cell>
          <cell r="B1777" t="str">
            <v>Комплекты сплит-систем канального типа</v>
          </cell>
          <cell r="C1777" t="str">
            <v>Ballu</v>
          </cell>
          <cell r="D1777" t="str">
            <v>Комплект Ballu BLCI_A_D-48HN8_V3 инверторной сплит-системы, канального типа</v>
          </cell>
          <cell r="E1777" t="str">
            <v>4660294804188</v>
          </cell>
          <cell r="F1777" t="str">
            <v>BLCI_A_D-48HN8_V3</v>
          </cell>
          <cell r="G1777">
            <v>190400</v>
          </cell>
          <cell r="H1777">
            <v>106624</v>
          </cell>
          <cell r="I1777" t="str">
            <v/>
          </cell>
          <cell r="J1777">
            <v>0</v>
          </cell>
        </row>
        <row r="1778">
          <cell r="A1778" t="str">
            <v>НС-1765417</v>
          </cell>
          <cell r="B1778" t="str">
            <v>Комплекты сплит-систем канального типа</v>
          </cell>
          <cell r="C1778" t="str">
            <v>Ballu</v>
          </cell>
          <cell r="D1778" t="str">
            <v>Комплект Ballu BLCI_A_D-48HN8_V4 инверторной сплит-системы, канального типа</v>
          </cell>
          <cell r="E1778" t="str">
            <v>4670430175560</v>
          </cell>
          <cell r="F1778" t="str">
            <v>BLCI_A_D-48HN8_V4</v>
          </cell>
          <cell r="G1778">
            <v>190400</v>
          </cell>
          <cell r="H1778">
            <v>106624</v>
          </cell>
          <cell r="I1778" t="str">
            <v/>
          </cell>
          <cell r="J1778">
            <v>0</v>
          </cell>
        </row>
        <row r="1779">
          <cell r="A1779" t="str">
            <v>НС-1685960</v>
          </cell>
          <cell r="B1779" t="str">
            <v>Комплекты сплит-систем канального типа</v>
          </cell>
          <cell r="C1779" t="str">
            <v>Ballu</v>
          </cell>
          <cell r="D1779" t="str">
            <v>Комплект Ballu BLCI_A_D-60HN8_V3 инверторной сплит-системы, канального типа</v>
          </cell>
          <cell r="E1779" t="str">
            <v>4660294804133</v>
          </cell>
          <cell r="F1779" t="str">
            <v>BLCI_A_D-60HN8_V3</v>
          </cell>
          <cell r="G1779">
            <v>206700</v>
          </cell>
          <cell r="H1779">
            <v>115752</v>
          </cell>
          <cell r="I1779" t="str">
            <v/>
          </cell>
          <cell r="J1779">
            <v>0</v>
          </cell>
        </row>
        <row r="1780">
          <cell r="A1780" t="str">
            <v>НС-1765418</v>
          </cell>
          <cell r="B1780" t="str">
            <v>Комплекты сплит-систем канального типа</v>
          </cell>
          <cell r="C1780" t="str">
            <v>Ballu</v>
          </cell>
          <cell r="D1780" t="str">
            <v>Комплект Ballu BLCI_A_D-60HN8_V4 инверторной сплит-системы, канального типа</v>
          </cell>
          <cell r="E1780" t="str">
            <v>4670430175508</v>
          </cell>
          <cell r="F1780" t="str">
            <v>BLCI_A_D-60HN8_V4</v>
          </cell>
          <cell r="G1780">
            <v>206700</v>
          </cell>
          <cell r="H1780">
            <v>115752</v>
          </cell>
          <cell r="I1780" t="str">
            <v/>
          </cell>
          <cell r="J1780">
            <v>0</v>
          </cell>
        </row>
        <row r="1781">
          <cell r="A1781" t="str">
            <v>НС-1597621</v>
          </cell>
          <cell r="B1781" t="str">
            <v>Комплекты сплит-систем канального типа</v>
          </cell>
          <cell r="C1781" t="str">
            <v>Ballu</v>
          </cell>
          <cell r="D1781" t="str">
            <v>Комплект Ballu BLCI_D-18HN1_24Y инверторной сплит-системы, канального типа</v>
          </cell>
          <cell r="E1781" t="str">
            <v>4660294198225</v>
          </cell>
          <cell r="F1781" t="str">
            <v>BLCI_D-18HN1_24Y</v>
          </cell>
          <cell r="G1781">
            <v>82800</v>
          </cell>
          <cell r="H1781">
            <v>46368</v>
          </cell>
          <cell r="I1781">
            <v>28</v>
          </cell>
          <cell r="J1781">
            <v>28</v>
          </cell>
        </row>
        <row r="1782">
          <cell r="A1782" t="str">
            <v>НС-1597622</v>
          </cell>
          <cell r="B1782" t="str">
            <v>Комплекты сплит-систем канального типа</v>
          </cell>
          <cell r="C1782" t="str">
            <v>Ballu</v>
          </cell>
          <cell r="D1782" t="str">
            <v>Комплект Ballu BLCI_D-24HN1_24Y инверторной сплит-системы, канального типа</v>
          </cell>
          <cell r="E1782" t="str">
            <v>4660294198287</v>
          </cell>
          <cell r="F1782" t="str">
            <v>BLCI_D-24HN1_24Y</v>
          </cell>
          <cell r="G1782">
            <v>100800</v>
          </cell>
          <cell r="H1782">
            <v>56448</v>
          </cell>
          <cell r="I1782">
            <v>22</v>
          </cell>
          <cell r="J1782">
            <v>22</v>
          </cell>
        </row>
        <row r="1783">
          <cell r="A1783" t="str">
            <v>НС-1597623</v>
          </cell>
          <cell r="B1783" t="str">
            <v>Комплекты сплит-систем канального типа</v>
          </cell>
          <cell r="C1783" t="str">
            <v>Ballu</v>
          </cell>
          <cell r="D1783" t="str">
            <v>Комплект Ballu BLCI_D-36HN1_24Y инверторной сплит-системы, канального типа</v>
          </cell>
          <cell r="E1783" t="str">
            <v>4660294198317</v>
          </cell>
          <cell r="F1783" t="str">
            <v>BLCI_D-36HN1_24Y</v>
          </cell>
          <cell r="G1783">
            <v>147800</v>
          </cell>
          <cell r="H1783">
            <v>82768</v>
          </cell>
          <cell r="I1783">
            <v>32</v>
          </cell>
          <cell r="J1783">
            <v>32</v>
          </cell>
        </row>
        <row r="1784">
          <cell r="A1784" t="str">
            <v>НС-1597624</v>
          </cell>
          <cell r="B1784" t="str">
            <v>Комплекты сплит-систем канального типа</v>
          </cell>
          <cell r="C1784" t="str">
            <v>Ballu</v>
          </cell>
          <cell r="D1784" t="str">
            <v>Комплект Ballu BLCI_D-48HN1_24Y инверторной сплит-системы, канального типа</v>
          </cell>
          <cell r="E1784" t="str">
            <v>4660294198195</v>
          </cell>
          <cell r="F1784" t="str">
            <v>BLCI_D-48HN1_24Y</v>
          </cell>
          <cell r="G1784">
            <v>177300</v>
          </cell>
          <cell r="H1784">
            <v>99288</v>
          </cell>
          <cell r="I1784" t="str">
            <v/>
          </cell>
          <cell r="J1784">
            <v>0</v>
          </cell>
        </row>
        <row r="1785">
          <cell r="A1785" t="str">
            <v>НС-1597625</v>
          </cell>
          <cell r="B1785" t="str">
            <v>Комплекты сплит-систем канального типа</v>
          </cell>
          <cell r="C1785" t="str">
            <v>Ballu</v>
          </cell>
          <cell r="D1785" t="str">
            <v>Комплект Ballu BLCI_D-60HN1_24Y инверторной сплит-системы, канального типа</v>
          </cell>
          <cell r="E1785" t="str">
            <v>4660294198300</v>
          </cell>
          <cell r="F1785" t="str">
            <v>BLCI_D-60HN1_24Y</v>
          </cell>
          <cell r="G1785">
            <v>192400</v>
          </cell>
          <cell r="H1785">
            <v>107744</v>
          </cell>
          <cell r="I1785">
            <v>12</v>
          </cell>
          <cell r="J1785">
            <v>12</v>
          </cell>
        </row>
        <row r="1786">
          <cell r="A1786" t="str">
            <v>НС-1422846</v>
          </cell>
          <cell r="B1786" t="str">
            <v>Комплекты сплит-систем канального типа</v>
          </cell>
          <cell r="C1786" t="str">
            <v>Ballu MACHINE</v>
          </cell>
          <cell r="D1786" t="str">
            <v>Комплект Ballu Machine BLC_D-100HN1_21Y полупромышленной сплит-системы, канального типа</v>
          </cell>
          <cell r="E1786" t="str">
            <v>2258667552587</v>
          </cell>
          <cell r="F1786" t="str">
            <v>BLC_D-100HN1_21Y</v>
          </cell>
          <cell r="G1786">
            <v>612400</v>
          </cell>
          <cell r="H1786">
            <v>294700</v>
          </cell>
          <cell r="I1786" t="str">
            <v/>
          </cell>
          <cell r="J1786">
            <v>0</v>
          </cell>
        </row>
        <row r="1787">
          <cell r="A1787" t="str">
            <v>НС-1616300</v>
          </cell>
          <cell r="B1787" t="str">
            <v>Комплекты сплит-систем канального типа</v>
          </cell>
          <cell r="C1787" t="str">
            <v>Ballu MACHINE</v>
          </cell>
          <cell r="D1787" t="str">
            <v>Комплект Ballu Machine BLC_D-100HN1_24Y полупромышленной сплит-системы, канального типа</v>
          </cell>
          <cell r="E1787" t="str">
            <v>4660294331905</v>
          </cell>
          <cell r="F1787" t="str">
            <v>BLC_D-100HN1_24Y</v>
          </cell>
          <cell r="G1787">
            <v>590800</v>
          </cell>
          <cell r="H1787">
            <v>327894</v>
          </cell>
          <cell r="I1787">
            <v>9</v>
          </cell>
          <cell r="J1787">
            <v>9</v>
          </cell>
        </row>
        <row r="1788">
          <cell r="A1788" t="str">
            <v>НС-1407263</v>
          </cell>
          <cell r="B1788" t="str">
            <v>Комплекты сплит-систем канального типа</v>
          </cell>
          <cell r="C1788" t="str">
            <v>Ballu MACHINE</v>
          </cell>
          <cell r="D1788" t="str">
            <v>Комплект Ballu Machine BLC_D-18HN1_21Y полупромышленной сплит-системы, канального типа</v>
          </cell>
          <cell r="E1788" t="str">
            <v>2250001948964</v>
          </cell>
          <cell r="F1788" t="str">
            <v>BLC_D-18HN1_21Y</v>
          </cell>
          <cell r="G1788">
            <v>76800</v>
          </cell>
          <cell r="H1788">
            <v>42624</v>
          </cell>
          <cell r="I1788" t="str">
            <v/>
          </cell>
          <cell r="J1788">
            <v>0</v>
          </cell>
        </row>
        <row r="1789">
          <cell r="A1789" t="str">
            <v>НС-1407535</v>
          </cell>
          <cell r="B1789" t="str">
            <v>Комплекты сплит-систем канального типа</v>
          </cell>
          <cell r="C1789" t="str">
            <v>Ballu MACHINE</v>
          </cell>
          <cell r="D1789" t="str">
            <v>Комплект Ballu Machine BLC_D-24HN1_21Y полупромышленной сплит-системы, канального типа</v>
          </cell>
          <cell r="E1789" t="str">
            <v>2250001950615</v>
          </cell>
          <cell r="F1789" t="str">
            <v>BLC_D-24HN1_21Y</v>
          </cell>
          <cell r="G1789">
            <v>102100</v>
          </cell>
          <cell r="H1789">
            <v>56665.5</v>
          </cell>
          <cell r="I1789">
            <v>44</v>
          </cell>
          <cell r="J1789">
            <v>44</v>
          </cell>
        </row>
        <row r="1790">
          <cell r="A1790" t="str">
            <v>НС-1407536</v>
          </cell>
          <cell r="B1790" t="str">
            <v>Комплекты сплит-систем канального типа</v>
          </cell>
          <cell r="C1790" t="str">
            <v>Ballu MACHINE</v>
          </cell>
          <cell r="D1790" t="str">
            <v>Комплект Ballu Machine BLC_D-36HN1_21Y полупромышленной сплит-системы, канального типа</v>
          </cell>
          <cell r="E1790" t="str">
            <v>2250001950622</v>
          </cell>
          <cell r="F1790" t="str">
            <v>BLC_D-36HN1_21Y</v>
          </cell>
          <cell r="G1790">
            <v>133400</v>
          </cell>
          <cell r="H1790">
            <v>74037</v>
          </cell>
          <cell r="I1790">
            <v>40</v>
          </cell>
          <cell r="J1790">
            <v>40</v>
          </cell>
        </row>
        <row r="1791">
          <cell r="A1791" t="str">
            <v>НС-1407537</v>
          </cell>
          <cell r="B1791" t="str">
            <v>Комплекты сплит-систем канального типа</v>
          </cell>
          <cell r="C1791" t="str">
            <v>Ballu MACHINE</v>
          </cell>
          <cell r="D1791" t="str">
            <v>Комплект Ballu Machine BLC_D-48HN1_21Y полупромышленной сплит-системы, канального типа</v>
          </cell>
          <cell r="E1791" t="str">
            <v>2250001950639, 7630520210806</v>
          </cell>
          <cell r="F1791" t="str">
            <v>BLC_D-48HN1_21Y</v>
          </cell>
          <cell r="G1791">
            <v>167600</v>
          </cell>
          <cell r="H1791">
            <v>93018</v>
          </cell>
          <cell r="I1791">
            <v>8</v>
          </cell>
          <cell r="J1791">
            <v>8</v>
          </cell>
        </row>
        <row r="1792">
          <cell r="A1792" t="str">
            <v>НС-1407538</v>
          </cell>
          <cell r="B1792" t="str">
            <v>Комплекты сплит-систем канального типа</v>
          </cell>
          <cell r="C1792" t="str">
            <v>Ballu MACHINE</v>
          </cell>
          <cell r="D1792" t="str">
            <v>Комплект Ballu Machine BLC_D-60HN1_21Y полупромышленной сплит-системы, канального типа</v>
          </cell>
          <cell r="E1792" t="str">
            <v>2250001950646, 7630520210790</v>
          </cell>
          <cell r="F1792" t="str">
            <v>BLC_D-60HN1_21Y</v>
          </cell>
          <cell r="G1792">
            <v>171400</v>
          </cell>
          <cell r="H1792">
            <v>95127</v>
          </cell>
          <cell r="I1792" t="str">
            <v/>
          </cell>
          <cell r="J1792">
            <v>0</v>
          </cell>
        </row>
        <row r="1793">
          <cell r="A1793" t="str">
            <v>НС-1422844</v>
          </cell>
          <cell r="B1793" t="str">
            <v>Комплекты сплит-систем канального типа</v>
          </cell>
          <cell r="C1793" t="str">
            <v>Ballu MACHINE</v>
          </cell>
          <cell r="D1793" t="str">
            <v>Комплект Ballu Machine BLC_D-80HN1_21Y полупромышленной сплит-системы, канального типа</v>
          </cell>
          <cell r="E1793" t="str">
            <v>2258667552563</v>
          </cell>
          <cell r="F1793" t="str">
            <v>BLC_D-80HN1_21Y</v>
          </cell>
          <cell r="G1793">
            <v>586200</v>
          </cell>
          <cell r="H1793">
            <v>0</v>
          </cell>
          <cell r="I1793" t="str">
            <v/>
          </cell>
          <cell r="J1793">
            <v>0</v>
          </cell>
        </row>
        <row r="1794">
          <cell r="A1794" t="str">
            <v>НС-1483555</v>
          </cell>
          <cell r="B1794" t="str">
            <v>Комплекты сплит-систем канального типа</v>
          </cell>
          <cell r="C1794" t="str">
            <v>Electrolux</v>
          </cell>
          <cell r="D1794" t="str">
            <v>Комплект Electrolux EACD-12H/UP4-DC/N8 инверторной сплит-системы, канального типа</v>
          </cell>
          <cell r="E1794" t="str">
            <v>7390000108022</v>
          </cell>
          <cell r="F1794" t="str">
            <v>EACD-12H/UP4-DC/N8</v>
          </cell>
          <cell r="G1794">
            <v>128800</v>
          </cell>
          <cell r="H1794">
            <v>72128</v>
          </cell>
          <cell r="I1794" t="str">
            <v/>
          </cell>
          <cell r="J1794">
            <v>0</v>
          </cell>
        </row>
        <row r="1795">
          <cell r="A1795" t="str">
            <v>НС-1483557</v>
          </cell>
          <cell r="B1795" t="str">
            <v>Комплекты сплит-систем канального типа</v>
          </cell>
          <cell r="C1795" t="str">
            <v>Electrolux</v>
          </cell>
          <cell r="D1795" t="str">
            <v>Комплект Electrolux EACD-18H/UP4-DC/N8 инверторной сплит-системы, канального типа</v>
          </cell>
          <cell r="E1795" t="str">
            <v>7390000108039</v>
          </cell>
          <cell r="F1795" t="str">
            <v>EACD-18H/UP4-DC/N8</v>
          </cell>
          <cell r="G1795">
            <v>142900</v>
          </cell>
          <cell r="H1795">
            <v>80024</v>
          </cell>
          <cell r="I1795" t="str">
            <v/>
          </cell>
          <cell r="J1795">
            <v>0</v>
          </cell>
        </row>
        <row r="1796">
          <cell r="A1796" t="str">
            <v>НС-1483559</v>
          </cell>
          <cell r="B1796" t="str">
            <v>Комплекты сплит-систем канального типа</v>
          </cell>
          <cell r="C1796" t="str">
            <v>Electrolux</v>
          </cell>
          <cell r="D1796" t="str">
            <v>Комплект Electrolux EACD-24H/UP4-DC/N8 инверторной сплит-системы, канального типа</v>
          </cell>
          <cell r="E1796" t="str">
            <v>7390000108046</v>
          </cell>
          <cell r="F1796" t="str">
            <v>EACD-24H/UP4-DC/N8</v>
          </cell>
          <cell r="G1796">
            <v>186200</v>
          </cell>
          <cell r="H1796">
            <v>104272</v>
          </cell>
          <cell r="I1796" t="str">
            <v/>
          </cell>
          <cell r="J1796">
            <v>0</v>
          </cell>
        </row>
        <row r="1797">
          <cell r="A1797" t="str">
            <v>НС-1483561</v>
          </cell>
          <cell r="B1797" t="str">
            <v>Комплекты сплит-систем канального типа</v>
          </cell>
          <cell r="C1797" t="str">
            <v>Electrolux</v>
          </cell>
          <cell r="D1797" t="str">
            <v>Комплект Electrolux EACD-36H/UP4-DC/N8 инверторной сплит-системы, канального типа</v>
          </cell>
          <cell r="E1797" t="str">
            <v>7390000108053</v>
          </cell>
          <cell r="F1797" t="str">
            <v>EACD-36H/UP4-DC/N8</v>
          </cell>
          <cell r="G1797">
            <v>265900</v>
          </cell>
          <cell r="H1797">
            <v>148904</v>
          </cell>
          <cell r="I1797">
            <v>3</v>
          </cell>
          <cell r="J1797">
            <v>3</v>
          </cell>
        </row>
        <row r="1798">
          <cell r="A1798" t="str">
            <v>НС-1483563</v>
          </cell>
          <cell r="B1798" t="str">
            <v>Комплекты сплит-систем канального типа</v>
          </cell>
          <cell r="C1798" t="str">
            <v>Electrolux</v>
          </cell>
          <cell r="D1798" t="str">
            <v>Комплект Electrolux EACD-48H/UP4-DC/N8 инверторной сплит-системы, канального типа</v>
          </cell>
          <cell r="E1798" t="str">
            <v>7390000108060</v>
          </cell>
          <cell r="F1798" t="str">
            <v>EACD-48H/UP4-DC/N8</v>
          </cell>
          <cell r="G1798">
            <v>318400</v>
          </cell>
          <cell r="H1798">
            <v>178304</v>
          </cell>
          <cell r="I1798">
            <v>1</v>
          </cell>
          <cell r="J1798">
            <v>1</v>
          </cell>
        </row>
        <row r="1799">
          <cell r="A1799" t="str">
            <v>НС-1483565</v>
          </cell>
          <cell r="B1799" t="str">
            <v>Комплекты сплит-систем канального типа</v>
          </cell>
          <cell r="C1799" t="str">
            <v>Electrolux</v>
          </cell>
          <cell r="D1799" t="str">
            <v>Комплект Electrolux EACD-60H/UP4-DC/N8 инверторной сплит-системы, канального типа</v>
          </cell>
          <cell r="E1799" t="str">
            <v>7390000108077</v>
          </cell>
          <cell r="F1799" t="str">
            <v>EACD-60H/UP4-DC/N8</v>
          </cell>
          <cell r="G1799">
            <v>344700</v>
          </cell>
          <cell r="H1799">
            <v>193032</v>
          </cell>
          <cell r="I1799">
            <v>3</v>
          </cell>
          <cell r="J1799">
            <v>3</v>
          </cell>
        </row>
        <row r="1800">
          <cell r="A1800" t="str">
            <v>НС-1699648</v>
          </cell>
          <cell r="B1800" t="str">
            <v>Комплекты сплит-систем канального типа</v>
          </cell>
          <cell r="C1800" t="str">
            <v>SHUFT</v>
          </cell>
          <cell r="D1800" t="str">
            <v>Комплект SHUFT SFLC_D-18HN1_V2 полупромышленной сплит-системы, канального типа</v>
          </cell>
          <cell r="E1800" t="str">
            <v>4660294861112</v>
          </cell>
          <cell r="F1800" t="str">
            <v>SFLC_D-18HN1_V2</v>
          </cell>
          <cell r="G1800">
            <v>78500</v>
          </cell>
          <cell r="H1800">
            <v>38857.5</v>
          </cell>
          <cell r="I1800">
            <v>27</v>
          </cell>
          <cell r="J1800">
            <v>27</v>
          </cell>
        </row>
        <row r="1801">
          <cell r="A1801" t="str">
            <v>НС-1597885</v>
          </cell>
          <cell r="B1801" t="str">
            <v>Комплекты сплит-систем канального типа</v>
          </cell>
          <cell r="C1801" t="str">
            <v>SHUFT</v>
          </cell>
          <cell r="D1801" t="str">
            <v>Комплект SHUFT SFLC_D-18HN1 полупромышленной сплит-системы, канального типа</v>
          </cell>
          <cell r="E1801" t="str">
            <v>4660294199727</v>
          </cell>
          <cell r="F1801" t="str">
            <v>SFLC_D-18HN1</v>
          </cell>
          <cell r="G1801">
            <v>78500</v>
          </cell>
          <cell r="H1801">
            <v>38857.5</v>
          </cell>
          <cell r="I1801" t="str">
            <v/>
          </cell>
          <cell r="J1801">
            <v>0</v>
          </cell>
        </row>
        <row r="1802">
          <cell r="A1802" t="str">
            <v>НС-1699649</v>
          </cell>
          <cell r="B1802" t="str">
            <v>Комплекты сплит-систем канального типа</v>
          </cell>
          <cell r="C1802" t="str">
            <v>SHUFT</v>
          </cell>
          <cell r="D1802" t="str">
            <v>Комплект SHUFT SFLC_D-24HN1_V2 полупромышленной сплит-системы, канального типа</v>
          </cell>
          <cell r="E1802" t="str">
            <v>4660294861235</v>
          </cell>
          <cell r="F1802" t="str">
            <v>SFLC_D-24HN1_V2</v>
          </cell>
          <cell r="G1802">
            <v>100400</v>
          </cell>
          <cell r="H1802">
            <v>49698</v>
          </cell>
          <cell r="I1802">
            <v>32</v>
          </cell>
          <cell r="J1802">
            <v>32</v>
          </cell>
        </row>
        <row r="1803">
          <cell r="A1803" t="str">
            <v>НС-1597886</v>
          </cell>
          <cell r="B1803" t="str">
            <v>Комплекты сплит-систем канального типа</v>
          </cell>
          <cell r="C1803" t="str">
            <v>SHUFT</v>
          </cell>
          <cell r="D1803" t="str">
            <v>Комплект SHUFT SFLC_D-24HN1 полупромышленной сплит-системы, канального типа</v>
          </cell>
          <cell r="E1803" t="str">
            <v>4660294199611</v>
          </cell>
          <cell r="F1803" t="str">
            <v>SFLC_D-24HN1</v>
          </cell>
          <cell r="G1803">
            <v>100400</v>
          </cell>
          <cell r="H1803">
            <v>49698</v>
          </cell>
          <cell r="I1803" t="str">
            <v/>
          </cell>
          <cell r="J1803">
            <v>0</v>
          </cell>
        </row>
        <row r="1804">
          <cell r="A1804" t="str">
            <v>НС-1699650</v>
          </cell>
          <cell r="B1804" t="str">
            <v>Комплекты сплит-систем канального типа</v>
          </cell>
          <cell r="C1804" t="str">
            <v>SHUFT</v>
          </cell>
          <cell r="D1804" t="str">
            <v>Комплект SHUFT SFLC_D-36HN1_V2 полупромышленной сплит-системы, канального типа</v>
          </cell>
          <cell r="E1804" t="str">
            <v>4660294861136</v>
          </cell>
          <cell r="F1804" t="str">
            <v>SFLC_D-36HN1_V2</v>
          </cell>
          <cell r="G1804">
            <v>128600</v>
          </cell>
          <cell r="H1804">
            <v>63657</v>
          </cell>
          <cell r="I1804">
            <v>20</v>
          </cell>
          <cell r="J1804">
            <v>20</v>
          </cell>
        </row>
        <row r="1805">
          <cell r="A1805" t="str">
            <v>НС-1597887</v>
          </cell>
          <cell r="B1805" t="str">
            <v>Комплекты сплит-систем канального типа</v>
          </cell>
          <cell r="C1805" t="str">
            <v>SHUFT</v>
          </cell>
          <cell r="D1805" t="str">
            <v>Комплект SHUFT SFLC_D-36HN1 полупромышленной сплит-системы, канального типа</v>
          </cell>
          <cell r="E1805" t="str">
            <v>4660294199666</v>
          </cell>
          <cell r="F1805" t="str">
            <v>SFLC_D-36HN1</v>
          </cell>
          <cell r="G1805">
            <v>128600</v>
          </cell>
          <cell r="H1805">
            <v>63657</v>
          </cell>
          <cell r="I1805" t="str">
            <v/>
          </cell>
          <cell r="J1805">
            <v>0</v>
          </cell>
        </row>
        <row r="1806">
          <cell r="A1806" t="str">
            <v>НС-1699651</v>
          </cell>
          <cell r="B1806" t="str">
            <v>Комплекты сплит-систем канального типа</v>
          </cell>
          <cell r="C1806" t="str">
            <v>SHUFT</v>
          </cell>
          <cell r="D1806" t="str">
            <v>Комплект SHUFT SFLC_D-48HN1_V2 полупромышленной сплит-системы, канального типа</v>
          </cell>
          <cell r="E1806" t="str">
            <v>4660294861167</v>
          </cell>
          <cell r="F1806" t="str">
            <v>SFLC_D-48HN1_V2</v>
          </cell>
          <cell r="G1806">
            <v>179300</v>
          </cell>
          <cell r="H1806">
            <v>88753.5</v>
          </cell>
          <cell r="I1806">
            <v>27</v>
          </cell>
          <cell r="J1806">
            <v>27</v>
          </cell>
        </row>
        <row r="1807">
          <cell r="A1807" t="str">
            <v>НС-1597888</v>
          </cell>
          <cell r="B1807" t="str">
            <v>Комплекты сплит-систем канального типа</v>
          </cell>
          <cell r="C1807" t="str">
            <v>SHUFT</v>
          </cell>
          <cell r="D1807" t="str">
            <v>Комплект SHUFT SFLC_D-48HN1 полупромышленной сплит-системы, канального типа</v>
          </cell>
          <cell r="E1807" t="str">
            <v>4660294199680</v>
          </cell>
          <cell r="F1807" t="str">
            <v>SFLC_D-48HN1</v>
          </cell>
          <cell r="G1807">
            <v>179300</v>
          </cell>
          <cell r="H1807">
            <v>88753.5</v>
          </cell>
          <cell r="I1807" t="str">
            <v/>
          </cell>
          <cell r="J1807">
            <v>0</v>
          </cell>
        </row>
        <row r="1808">
          <cell r="A1808" t="str">
            <v>НС-1699652</v>
          </cell>
          <cell r="B1808" t="str">
            <v>Комплекты сплит-систем канального типа</v>
          </cell>
          <cell r="C1808" t="str">
            <v>SHUFT</v>
          </cell>
          <cell r="D1808" t="str">
            <v>Комплект SHUFT SFLC_D-60HN1_V2 полупромышленной сплит-системы, канального типа</v>
          </cell>
          <cell r="E1808" t="str">
            <v>4660294861228</v>
          </cell>
          <cell r="F1808" t="str">
            <v>SFLC_D-60HN1_V2</v>
          </cell>
          <cell r="G1808">
            <v>181400</v>
          </cell>
          <cell r="H1808">
            <v>89793</v>
          </cell>
          <cell r="I1808">
            <v>60</v>
          </cell>
          <cell r="J1808">
            <v>60</v>
          </cell>
        </row>
        <row r="1809">
          <cell r="A1809" t="str">
            <v>НС-1597889</v>
          </cell>
          <cell r="B1809" t="str">
            <v>Комплекты сплит-систем канального типа</v>
          </cell>
          <cell r="C1809" t="str">
            <v>SHUFT</v>
          </cell>
          <cell r="D1809" t="str">
            <v>Комплект SHUFT SFLC_D-60HN1 полупромышленной сплит-системы, канального типа</v>
          </cell>
          <cell r="E1809" t="str">
            <v>4660294199710</v>
          </cell>
          <cell r="F1809" t="str">
            <v>SFLC_D-60HN1</v>
          </cell>
          <cell r="G1809">
            <v>181400</v>
          </cell>
          <cell r="H1809">
            <v>89793</v>
          </cell>
          <cell r="I1809" t="str">
            <v/>
          </cell>
          <cell r="J1809">
            <v>0</v>
          </cell>
        </row>
        <row r="1810">
          <cell r="A1810" t="str">
            <v>НС-1685944</v>
          </cell>
          <cell r="B1810" t="str">
            <v>Комплекты сплит-систем кассетного типа</v>
          </cell>
          <cell r="C1810" t="str">
            <v>Ballu</v>
          </cell>
          <cell r="D1810" t="str">
            <v>Комплект Ballu BLCI_A_C-12HN8_V3 инверторной сплит-системы, кассетного типа</v>
          </cell>
          <cell r="E1810" t="str">
            <v>4660294804195</v>
          </cell>
          <cell r="F1810" t="str">
            <v>BLCI_A_C-12HN8_V3</v>
          </cell>
          <cell r="G1810">
            <v>86500</v>
          </cell>
          <cell r="H1810">
            <v>48440</v>
          </cell>
          <cell r="I1810" t="str">
            <v/>
          </cell>
          <cell r="J1810">
            <v>0</v>
          </cell>
        </row>
        <row r="1811">
          <cell r="A1811" t="str">
            <v>НС-1765403</v>
          </cell>
          <cell r="B1811" t="str">
            <v>Комплекты сплит-систем кассетного типа</v>
          </cell>
          <cell r="C1811" t="str">
            <v>Ballu</v>
          </cell>
          <cell r="D1811" t="str">
            <v>Комплект Ballu BLCI_A_C-12HN8_V4 инверторной сплит-системы, кассетного типа</v>
          </cell>
          <cell r="E1811" t="str">
            <v>4670430175638</v>
          </cell>
          <cell r="F1811" t="str">
            <v>BLCI_A_C-12HN8_V4</v>
          </cell>
          <cell r="G1811">
            <v>86500</v>
          </cell>
          <cell r="H1811">
            <v>48440</v>
          </cell>
          <cell r="I1811">
            <v>15</v>
          </cell>
          <cell r="J1811">
            <v>15</v>
          </cell>
        </row>
        <row r="1812">
          <cell r="A1812" t="str">
            <v>НС-1685945</v>
          </cell>
          <cell r="B1812" t="str">
            <v>Комплекты сплит-систем кассетного типа</v>
          </cell>
          <cell r="C1812" t="str">
            <v>Ballu</v>
          </cell>
          <cell r="D1812" t="str">
            <v>Комплект Ballu BLCI_A_C-18HN8_V3 инверторной сплит-системы, кассетного типа</v>
          </cell>
          <cell r="E1812" t="str">
            <v>4660294804089</v>
          </cell>
          <cell r="F1812" t="str">
            <v>BLCI_A_C-18HN8_V3</v>
          </cell>
          <cell r="G1812">
            <v>93800</v>
          </cell>
          <cell r="H1812">
            <v>52528</v>
          </cell>
          <cell r="I1812">
            <v>18</v>
          </cell>
          <cell r="J1812">
            <v>18</v>
          </cell>
        </row>
        <row r="1813">
          <cell r="A1813" t="str">
            <v>НС-1765402</v>
          </cell>
          <cell r="B1813" t="str">
            <v>Комплекты сплит-систем кассетного типа</v>
          </cell>
          <cell r="C1813" t="str">
            <v>Ballu</v>
          </cell>
          <cell r="D1813" t="str">
            <v>Комплект Ballu BLCI_A_C-18HN8_V4 инверторной сплит-системы, кассетного типа</v>
          </cell>
          <cell r="E1813" t="str">
            <v>4670430175515</v>
          </cell>
          <cell r="F1813" t="str">
            <v>BLCI_A_C-18HN8_V4</v>
          </cell>
          <cell r="G1813">
            <v>93800</v>
          </cell>
          <cell r="H1813">
            <v>52528</v>
          </cell>
          <cell r="I1813">
            <v>11</v>
          </cell>
          <cell r="J1813">
            <v>11</v>
          </cell>
        </row>
        <row r="1814">
          <cell r="A1814" t="str">
            <v>НС-1685946</v>
          </cell>
          <cell r="B1814" t="str">
            <v>Комплекты сплит-систем кассетного типа</v>
          </cell>
          <cell r="C1814" t="str">
            <v>Ballu</v>
          </cell>
          <cell r="D1814" t="str">
            <v>Комплект Ballu BLCI_A_C-24HN8_V3 инверторной сплит-системы, кассетного типа</v>
          </cell>
          <cell r="E1814" t="str">
            <v>4660294804041</v>
          </cell>
          <cell r="F1814" t="str">
            <v>BLCI_A_C-24HN8_V3</v>
          </cell>
          <cell r="G1814">
            <v>115800</v>
          </cell>
          <cell r="H1814">
            <v>64848</v>
          </cell>
          <cell r="I1814" t="str">
            <v/>
          </cell>
          <cell r="J1814">
            <v>0</v>
          </cell>
        </row>
        <row r="1815">
          <cell r="A1815" t="str">
            <v>НС-1765404</v>
          </cell>
          <cell r="B1815" t="str">
            <v>Комплекты сплит-систем кассетного типа</v>
          </cell>
          <cell r="C1815" t="str">
            <v>Ballu</v>
          </cell>
          <cell r="D1815" t="str">
            <v>Комплект Ballu BLCI_A_C-24HN8_V4 инверторной сплит-системы, кассетного типа</v>
          </cell>
          <cell r="E1815" t="str">
            <v>4670430175539</v>
          </cell>
          <cell r="F1815" t="str">
            <v>BLCI_A_C-24HN8_V4</v>
          </cell>
          <cell r="G1815">
            <v>115800</v>
          </cell>
          <cell r="H1815">
            <v>64848</v>
          </cell>
          <cell r="I1815" t="str">
            <v/>
          </cell>
          <cell r="J1815">
            <v>0</v>
          </cell>
        </row>
        <row r="1816">
          <cell r="A1816" t="str">
            <v>НС-1685947</v>
          </cell>
          <cell r="B1816" t="str">
            <v>Комплекты сплит-систем кассетного типа</v>
          </cell>
          <cell r="C1816" t="str">
            <v>Ballu</v>
          </cell>
          <cell r="D1816" t="str">
            <v>Комплект Ballu BLCI_A_C-36HN8_V3 инверторной сплит-системы, кассетного типа</v>
          </cell>
          <cell r="E1816" t="str">
            <v>4660294804140</v>
          </cell>
          <cell r="F1816" t="str">
            <v>BLCI_A_C-36HN8_V3</v>
          </cell>
          <cell r="G1816">
            <v>157400</v>
          </cell>
          <cell r="H1816">
            <v>88144</v>
          </cell>
          <cell r="I1816" t="str">
            <v/>
          </cell>
          <cell r="J1816">
            <v>0</v>
          </cell>
        </row>
        <row r="1817">
          <cell r="A1817" t="str">
            <v>НС-1765405</v>
          </cell>
          <cell r="B1817" t="str">
            <v>Комплекты сплит-систем кассетного типа</v>
          </cell>
          <cell r="C1817" t="str">
            <v>Ballu</v>
          </cell>
          <cell r="D1817" t="str">
            <v>Комплект Ballu BLCI_A_C-36HN8_V4 инверторной сплит-системы, кассетного типа</v>
          </cell>
          <cell r="E1817" t="str">
            <v>4670430175485</v>
          </cell>
          <cell r="F1817" t="str">
            <v>BLCI_A_C-36HN8_V4</v>
          </cell>
          <cell r="G1817">
            <v>157400</v>
          </cell>
          <cell r="H1817">
            <v>88144</v>
          </cell>
          <cell r="I1817" t="str">
            <v/>
          </cell>
          <cell r="J1817">
            <v>0</v>
          </cell>
        </row>
        <row r="1818">
          <cell r="A1818" t="str">
            <v>НС-1685948</v>
          </cell>
          <cell r="B1818" t="str">
            <v>Комплекты сплит-систем кассетного типа</v>
          </cell>
          <cell r="C1818" t="str">
            <v>Ballu</v>
          </cell>
          <cell r="D1818" t="str">
            <v>Комплект Ballu BLCI_A_C-48HN8_V3 инверторной сплит-системы, кассетного типа</v>
          </cell>
          <cell r="E1818" t="str">
            <v>4660294804034</v>
          </cell>
          <cell r="F1818" t="str">
            <v>BLCI_A_C-48HN8_V3</v>
          </cell>
          <cell r="G1818">
            <v>190000</v>
          </cell>
          <cell r="H1818">
            <v>106400</v>
          </cell>
          <cell r="I1818" t="str">
            <v/>
          </cell>
          <cell r="J1818">
            <v>0</v>
          </cell>
        </row>
        <row r="1819">
          <cell r="A1819" t="str">
            <v>НС-1765406</v>
          </cell>
          <cell r="B1819" t="str">
            <v>Комплекты сплит-систем кассетного типа</v>
          </cell>
          <cell r="C1819" t="str">
            <v>Ballu</v>
          </cell>
          <cell r="D1819" t="str">
            <v>Комплект Ballu BLCI_A_C-48HN8_V4 инверторной сплит-системы, кассетного типа</v>
          </cell>
          <cell r="E1819" t="str">
            <v>4670430175546</v>
          </cell>
          <cell r="F1819" t="str">
            <v>BLCI_A_C-48HN8_V4</v>
          </cell>
          <cell r="G1819">
            <v>190000</v>
          </cell>
          <cell r="H1819">
            <v>106400</v>
          </cell>
          <cell r="I1819">
            <v>45</v>
          </cell>
          <cell r="J1819">
            <v>45</v>
          </cell>
        </row>
        <row r="1820">
          <cell r="A1820" t="str">
            <v>НС-1685949</v>
          </cell>
          <cell r="B1820" t="str">
            <v>Комплекты сплит-систем кассетного типа</v>
          </cell>
          <cell r="C1820" t="str">
            <v>Ballu</v>
          </cell>
          <cell r="D1820" t="str">
            <v>Комплект Ballu BLCI_A_C-60HN8_V3 инверторной сплит-системы, кассетного типа</v>
          </cell>
          <cell r="E1820" t="str">
            <v>4660294804119</v>
          </cell>
          <cell r="F1820" t="str">
            <v>BLCI_A_C-60HN8_V3</v>
          </cell>
          <cell r="G1820">
            <v>197900</v>
          </cell>
          <cell r="H1820">
            <v>110824</v>
          </cell>
          <cell r="I1820" t="str">
            <v/>
          </cell>
          <cell r="J1820">
            <v>0</v>
          </cell>
        </row>
        <row r="1821">
          <cell r="A1821" t="str">
            <v>НС-1765407</v>
          </cell>
          <cell r="B1821" t="str">
            <v>Комплекты сплит-систем кассетного типа</v>
          </cell>
          <cell r="C1821" t="str">
            <v>Ballu</v>
          </cell>
          <cell r="D1821" t="str">
            <v>Комплект Ballu BLCI_A_C-60HN8_V4 инверторной сплит-системы, кассетного типа</v>
          </cell>
          <cell r="E1821" t="str">
            <v>4670430175522</v>
          </cell>
          <cell r="F1821" t="str">
            <v>BLCI_A_C-60HN8_V4</v>
          </cell>
          <cell r="G1821">
            <v>197900</v>
          </cell>
          <cell r="H1821">
            <v>110824</v>
          </cell>
          <cell r="I1821">
            <v>62</v>
          </cell>
          <cell r="J1821">
            <v>62</v>
          </cell>
        </row>
        <row r="1822">
          <cell r="A1822" t="str">
            <v>НС-1597611</v>
          </cell>
          <cell r="B1822" t="str">
            <v>Комплекты сплит-систем кассетного типа</v>
          </cell>
          <cell r="C1822" t="str">
            <v>Ballu</v>
          </cell>
          <cell r="D1822" t="str">
            <v>Комплект Ballu BLCI_C-18HN1_24Y инверторной сплит-системы, кассетного типа</v>
          </cell>
          <cell r="E1822" t="str">
            <v>4660294198171</v>
          </cell>
          <cell r="F1822" t="str">
            <v>BLCI_C-18HN1_24Y</v>
          </cell>
          <cell r="G1822">
            <v>90200</v>
          </cell>
          <cell r="H1822">
            <v>50512</v>
          </cell>
          <cell r="I1822">
            <v>9</v>
          </cell>
          <cell r="J1822">
            <v>9</v>
          </cell>
        </row>
        <row r="1823">
          <cell r="A1823" t="str">
            <v>НС-1597612</v>
          </cell>
          <cell r="B1823" t="str">
            <v>Комплекты сплит-систем кассетного типа</v>
          </cell>
          <cell r="C1823" t="str">
            <v>Ballu</v>
          </cell>
          <cell r="D1823" t="str">
            <v>Комплект Ballu BLCI_C-24HN1_24Y инверторной сплит-системы, кассетного типа</v>
          </cell>
          <cell r="E1823" t="str">
            <v>4660294198249</v>
          </cell>
          <cell r="F1823" t="str">
            <v>BLCI_C-24HN1_24Y</v>
          </cell>
          <cell r="G1823">
            <v>107600</v>
          </cell>
          <cell r="H1823">
            <v>60256</v>
          </cell>
          <cell r="I1823" t="str">
            <v/>
          </cell>
          <cell r="J1823">
            <v>0</v>
          </cell>
        </row>
        <row r="1824">
          <cell r="A1824" t="str">
            <v>НС-1597613</v>
          </cell>
          <cell r="B1824" t="str">
            <v>Комплекты сплит-систем кассетного типа</v>
          </cell>
          <cell r="C1824" t="str">
            <v>Ballu</v>
          </cell>
          <cell r="D1824" t="str">
            <v>Комплект Ballu BLCI_C-36HN1_24Y инверторной сплит-системы, кассетного типа</v>
          </cell>
          <cell r="E1824" t="str">
            <v>4660294198218</v>
          </cell>
          <cell r="F1824" t="str">
            <v>BLCI_C-36HN1_24Y</v>
          </cell>
          <cell r="G1824">
            <v>146600</v>
          </cell>
          <cell r="H1824">
            <v>82096</v>
          </cell>
          <cell r="I1824">
            <v>29</v>
          </cell>
          <cell r="J1824">
            <v>29</v>
          </cell>
        </row>
        <row r="1825">
          <cell r="A1825" t="str">
            <v>НС-1597614</v>
          </cell>
          <cell r="B1825" t="str">
            <v>Комплекты сплит-систем кассетного типа</v>
          </cell>
          <cell r="C1825" t="str">
            <v>Ballu</v>
          </cell>
          <cell r="D1825" t="str">
            <v>Комплект Ballu BLCI_C-48HN1_24Y инверторной сплит-системы, кассетного типа</v>
          </cell>
          <cell r="E1825" t="str">
            <v>4660294198263</v>
          </cell>
          <cell r="F1825" t="str">
            <v>BLCI_C-48HN1_24Y</v>
          </cell>
          <cell r="G1825">
            <v>176900</v>
          </cell>
          <cell r="H1825">
            <v>99064</v>
          </cell>
          <cell r="I1825" t="str">
            <v/>
          </cell>
          <cell r="J1825">
            <v>0</v>
          </cell>
        </row>
        <row r="1826">
          <cell r="A1826" t="str">
            <v>НС-1597615</v>
          </cell>
          <cell r="B1826" t="str">
            <v>Комплекты сплит-систем кассетного типа</v>
          </cell>
          <cell r="C1826" t="str">
            <v>Ballu</v>
          </cell>
          <cell r="D1826" t="str">
            <v>Комплект Ballu BLCI_C-60HN1_24Y инверторной сплит-системы, кассетного типа</v>
          </cell>
          <cell r="E1826" t="str">
            <v>4660294198294</v>
          </cell>
          <cell r="F1826" t="str">
            <v>BLCI_C-60HN1_24Y</v>
          </cell>
          <cell r="G1826">
            <v>184300</v>
          </cell>
          <cell r="H1826">
            <v>103208</v>
          </cell>
          <cell r="I1826" t="str">
            <v/>
          </cell>
          <cell r="J1826">
            <v>0</v>
          </cell>
        </row>
        <row r="1827">
          <cell r="A1827" t="str">
            <v>НС-1407539</v>
          </cell>
          <cell r="B1827" t="str">
            <v>Комплекты сплит-систем кассетного типа</v>
          </cell>
          <cell r="C1827" t="str">
            <v>Ballu MACHINE</v>
          </cell>
          <cell r="D1827" t="str">
            <v>Комплект Ballu Machine BLC_C-12HN1_21Y (compact) полупромышленной сплит-системы, кассетного типа</v>
          </cell>
          <cell r="E1827" t="str">
            <v>2250001950653</v>
          </cell>
          <cell r="F1827" t="str">
            <v>BLC_C-12HN1_21Y</v>
          </cell>
          <cell r="G1827">
            <v>69600</v>
          </cell>
          <cell r="H1827">
            <v>38628</v>
          </cell>
          <cell r="I1827">
            <v>86</v>
          </cell>
          <cell r="J1827">
            <v>86</v>
          </cell>
        </row>
        <row r="1828">
          <cell r="A1828" t="str">
            <v>НС-1737477</v>
          </cell>
          <cell r="B1828" t="str">
            <v>Комплекты сплит-систем кассетного типа</v>
          </cell>
          <cell r="C1828" t="str">
            <v>Ballu MACHINE</v>
          </cell>
          <cell r="D1828" t="str">
            <v>Комплект Ballu Machine BLC_C-18HN1_21Y (compact) полупром. сплит-системы, кассетного типа + зим. к-т</v>
          </cell>
          <cell r="E1828" t="str">
            <v>2258668177420</v>
          </cell>
          <cell r="F1828" t="str">
            <v>BLC_C-18HN1_21Y + зим. к-т</v>
          </cell>
          <cell r="G1828">
            <v>86218</v>
          </cell>
          <cell r="H1828">
            <v>86218</v>
          </cell>
          <cell r="I1828">
            <v>4</v>
          </cell>
          <cell r="J1828">
            <v>4</v>
          </cell>
        </row>
        <row r="1829">
          <cell r="A1829" t="str">
            <v>НС-1407540</v>
          </cell>
          <cell r="B1829" t="str">
            <v>Комплекты сплит-систем кассетного типа</v>
          </cell>
          <cell r="C1829" t="str">
            <v>Ballu MACHINE</v>
          </cell>
          <cell r="D1829" t="str">
            <v>Комплект Ballu Machine BLC_C-18HN1_21Y (compact) полупромышленной сплит-системы, кассетного типа</v>
          </cell>
          <cell r="E1829" t="str">
            <v>2250001950660</v>
          </cell>
          <cell r="F1829" t="str">
            <v>BLC_C-18HN1_21Y</v>
          </cell>
          <cell r="G1829">
            <v>75800</v>
          </cell>
          <cell r="H1829">
            <v>42069</v>
          </cell>
          <cell r="I1829">
            <v>259</v>
          </cell>
          <cell r="J1829">
            <v>259</v>
          </cell>
        </row>
        <row r="1830">
          <cell r="A1830" t="str">
            <v>НС-1407541</v>
          </cell>
          <cell r="B1830" t="str">
            <v>Комплекты сплит-систем кассетного типа</v>
          </cell>
          <cell r="C1830" t="str">
            <v>Ballu MACHINE</v>
          </cell>
          <cell r="D1830" t="str">
            <v>Комплект Ballu Machine BLC_C-24HN1_21Y полупромышленной сплит-системы, кассетного типа</v>
          </cell>
          <cell r="E1830" t="str">
            <v>2250001950677</v>
          </cell>
          <cell r="F1830" t="str">
            <v>BLC_C-24HN1_21Y</v>
          </cell>
          <cell r="G1830">
            <v>99600</v>
          </cell>
          <cell r="H1830">
            <v>55278</v>
          </cell>
          <cell r="I1830" t="str">
            <v/>
          </cell>
          <cell r="J1830">
            <v>0</v>
          </cell>
        </row>
        <row r="1831">
          <cell r="A1831" t="str">
            <v>НС-1407542</v>
          </cell>
          <cell r="B1831" t="str">
            <v>Комплекты сплит-систем кассетного типа</v>
          </cell>
          <cell r="C1831" t="str">
            <v>Ballu MACHINE</v>
          </cell>
          <cell r="D1831" t="str">
            <v>Комплект Ballu Machine BLC_C-36HN1_21Y полупромышленной сплит-системы, кассетного типа</v>
          </cell>
          <cell r="E1831" t="str">
            <v>2250001950684, 7630520210813</v>
          </cell>
          <cell r="F1831" t="str">
            <v>BLC_C-36HN1_21Y</v>
          </cell>
          <cell r="G1831">
            <v>132800</v>
          </cell>
          <cell r="H1831">
            <v>73704</v>
          </cell>
          <cell r="I1831">
            <v>599</v>
          </cell>
          <cell r="J1831">
            <v>599</v>
          </cell>
        </row>
        <row r="1832">
          <cell r="A1832" t="str">
            <v>НС-1407543</v>
          </cell>
          <cell r="B1832" t="str">
            <v>Комплекты сплит-систем кассетного типа</v>
          </cell>
          <cell r="C1832" t="str">
            <v>Ballu MACHINE</v>
          </cell>
          <cell r="D1832" t="str">
            <v>Комплект Ballu Machine BLC_C-48HN1_21Y полупромышленной сплит-системы, кассетного типа</v>
          </cell>
          <cell r="E1832" t="str">
            <v>2250001950691, 7630520210820</v>
          </cell>
          <cell r="F1832" t="str">
            <v>BLC_C-48HN1_21Y</v>
          </cell>
          <cell r="G1832">
            <v>163400</v>
          </cell>
          <cell r="H1832">
            <v>90687</v>
          </cell>
          <cell r="I1832" t="str">
            <v/>
          </cell>
          <cell r="J1832">
            <v>0</v>
          </cell>
        </row>
        <row r="1833">
          <cell r="A1833" t="str">
            <v>НС-1407544</v>
          </cell>
          <cell r="B1833" t="str">
            <v>Комплекты сплит-систем кассетного типа</v>
          </cell>
          <cell r="C1833" t="str">
            <v>Ballu MACHINE</v>
          </cell>
          <cell r="D1833" t="str">
            <v>Комплект Ballu Machine BLC_C-60HN1_21Y полупромышленной сплит-системы, кассетного типа</v>
          </cell>
          <cell r="E1833" t="str">
            <v>2250001950707, 7630520210837</v>
          </cell>
          <cell r="F1833" t="str">
            <v>BLC_C-60HN1_21Y</v>
          </cell>
          <cell r="G1833">
            <v>171900</v>
          </cell>
          <cell r="H1833">
            <v>95404.5</v>
          </cell>
          <cell r="I1833" t="str">
            <v/>
          </cell>
          <cell r="J1833">
            <v>0</v>
          </cell>
        </row>
        <row r="1834">
          <cell r="A1834" t="str">
            <v>НС-1480643</v>
          </cell>
          <cell r="B1834" t="str">
            <v>Комплекты сплит-систем кассетного типа</v>
          </cell>
          <cell r="C1834" t="str">
            <v>Ballu MACHINE</v>
          </cell>
          <cell r="D1834" t="str">
            <v>Комплект Ballu Machine BLCI_C-60HN8/EU_23Y инверторной сплит-системы, кассетного типа</v>
          </cell>
          <cell r="E1834" t="str">
            <v>4680551157215</v>
          </cell>
          <cell r="F1834" t="str">
            <v>BLCI_C-60HN8/EU_23Y</v>
          </cell>
          <cell r="G1834">
            <v>264100</v>
          </cell>
          <cell r="H1834">
            <v>149126.39999999999</v>
          </cell>
          <cell r="I1834" t="str">
            <v/>
          </cell>
          <cell r="J1834">
            <v>0</v>
          </cell>
        </row>
        <row r="1835">
          <cell r="A1835" t="str">
            <v>НС-1483652</v>
          </cell>
          <cell r="B1835" t="str">
            <v>Комплекты сплит-систем кассетного типа</v>
          </cell>
          <cell r="C1835" t="str">
            <v>Electrolux</v>
          </cell>
          <cell r="D1835" t="str">
            <v>Комплект Electrolux EACC-12H/UP4-DC/N8 инверторной сплит-системы, кассетного типа</v>
          </cell>
          <cell r="E1835" t="str">
            <v>7390000107902</v>
          </cell>
          <cell r="F1835" t="str">
            <v>EACC-12H/UP4-DC/N8</v>
          </cell>
          <cell r="G1835">
            <v>131900</v>
          </cell>
          <cell r="H1835">
            <v>73864</v>
          </cell>
          <cell r="I1835" t="str">
            <v/>
          </cell>
          <cell r="J1835">
            <v>0</v>
          </cell>
        </row>
        <row r="1836">
          <cell r="A1836" t="str">
            <v>НС-1483653</v>
          </cell>
          <cell r="B1836" t="str">
            <v>Комплекты сплит-систем кассетного типа</v>
          </cell>
          <cell r="C1836" t="str">
            <v>Electrolux</v>
          </cell>
          <cell r="D1836" t="str">
            <v>Комплект Electrolux EACC-18H/UP4-DC/N8 инверторной сплит-системы, кассетного типа</v>
          </cell>
          <cell r="E1836" t="str">
            <v>7390000107919</v>
          </cell>
          <cell r="F1836" t="str">
            <v>EACC-18H/UP4-DC/N8</v>
          </cell>
          <cell r="G1836">
            <v>149500</v>
          </cell>
          <cell r="H1836">
            <v>83720</v>
          </cell>
          <cell r="I1836" t="str">
            <v/>
          </cell>
          <cell r="J1836">
            <v>0</v>
          </cell>
        </row>
        <row r="1837">
          <cell r="A1837" t="str">
            <v>НС-1483664</v>
          </cell>
          <cell r="B1837" t="str">
            <v>Комплекты сплит-систем кассетного типа</v>
          </cell>
          <cell r="C1837" t="str">
            <v>Electrolux</v>
          </cell>
          <cell r="D1837" t="str">
            <v>Комплект Electrolux EACC-24H/UP4-DC/N8 инверторной сплит-системы, кассетного типа</v>
          </cell>
          <cell r="E1837" t="str">
            <v>7390000107926</v>
          </cell>
          <cell r="F1837" t="str">
            <v>EACC-24H/UP4-DC/N8</v>
          </cell>
          <cell r="G1837">
            <v>187900</v>
          </cell>
          <cell r="H1837">
            <v>105224</v>
          </cell>
          <cell r="I1837" t="str">
            <v/>
          </cell>
          <cell r="J1837">
            <v>0</v>
          </cell>
        </row>
        <row r="1838">
          <cell r="A1838" t="str">
            <v>НС-1483673</v>
          </cell>
          <cell r="B1838" t="str">
            <v>Комплекты сплит-систем кассетного типа</v>
          </cell>
          <cell r="C1838" t="str">
            <v>Electrolux</v>
          </cell>
          <cell r="D1838" t="str">
            <v>Комплект Electrolux EACC-36H/UP4-DC/N8 инверторной сплит-системы, кассетного типа</v>
          </cell>
          <cell r="E1838" t="str">
            <v>7390000107933</v>
          </cell>
          <cell r="F1838" t="str">
            <v>EACC-36H/UP4-DC/N8</v>
          </cell>
          <cell r="G1838">
            <v>263900</v>
          </cell>
          <cell r="H1838">
            <v>147784</v>
          </cell>
          <cell r="I1838">
            <v>4</v>
          </cell>
          <cell r="J1838">
            <v>4</v>
          </cell>
        </row>
        <row r="1839">
          <cell r="A1839" t="str">
            <v>НС-1483680</v>
          </cell>
          <cell r="B1839" t="str">
            <v>Комплекты сплит-систем кассетного типа</v>
          </cell>
          <cell r="C1839" t="str">
            <v>Electrolux</v>
          </cell>
          <cell r="D1839" t="str">
            <v>Комплект Electrolux EACC-48H/UP4-DC/N8 инверторной сплит-системы, кассетного типа</v>
          </cell>
          <cell r="E1839" t="str">
            <v>7390000107940</v>
          </cell>
          <cell r="F1839" t="str">
            <v>EACC-48H/UP4-DC/N8</v>
          </cell>
          <cell r="G1839">
            <v>310100</v>
          </cell>
          <cell r="H1839">
            <v>173656</v>
          </cell>
          <cell r="I1839" t="str">
            <v/>
          </cell>
          <cell r="J1839">
            <v>0</v>
          </cell>
        </row>
        <row r="1840">
          <cell r="A1840" t="str">
            <v>НС-1483684</v>
          </cell>
          <cell r="B1840" t="str">
            <v>Комплекты сплит-систем кассетного типа</v>
          </cell>
          <cell r="C1840" t="str">
            <v>Electrolux</v>
          </cell>
          <cell r="D1840" t="str">
            <v>Комплект Electrolux EACC-60H/UP4-DC/N8 инверторной сплит-системы, кассетного типа</v>
          </cell>
          <cell r="E1840" t="str">
            <v>7390000107957</v>
          </cell>
          <cell r="F1840" t="str">
            <v>EACC-60H/UP4-DC/N8</v>
          </cell>
          <cell r="G1840">
            <v>336200</v>
          </cell>
          <cell r="H1840">
            <v>188272</v>
          </cell>
          <cell r="I1840">
            <v>2</v>
          </cell>
          <cell r="J1840">
            <v>2</v>
          </cell>
        </row>
        <row r="1841">
          <cell r="A1841" t="str">
            <v>НС-1699638</v>
          </cell>
          <cell r="B1841" t="str">
            <v>Комплекты сплит-систем кассетного типа</v>
          </cell>
          <cell r="C1841" t="str">
            <v>SHUFT</v>
          </cell>
          <cell r="D1841" t="str">
            <v>Комплект SHUFT SFLC_C-18HN1_V2 полупромышленной сплит-системы, кассетного типа</v>
          </cell>
          <cell r="E1841" t="str">
            <v>4660294861174</v>
          </cell>
          <cell r="F1841" t="str">
            <v>SFLC_C-18HN1_V2</v>
          </cell>
          <cell r="G1841">
            <v>76500</v>
          </cell>
          <cell r="H1841">
            <v>37867.5</v>
          </cell>
          <cell r="I1841">
            <v>82</v>
          </cell>
          <cell r="J1841">
            <v>82</v>
          </cell>
        </row>
        <row r="1842">
          <cell r="A1842" t="str">
            <v>НС-1597874</v>
          </cell>
          <cell r="B1842" t="str">
            <v>Комплекты сплит-систем кассетного типа</v>
          </cell>
          <cell r="C1842" t="str">
            <v>SHUFT</v>
          </cell>
          <cell r="D1842" t="str">
            <v>Комплект SHUFT SFLC_C-18HN1 полупромышленной сплит-системы, кассетного типа</v>
          </cell>
          <cell r="E1842" t="str">
            <v>4660294199703</v>
          </cell>
          <cell r="F1842" t="str">
            <v>SFLC_C-18HN1</v>
          </cell>
          <cell r="G1842">
            <v>76500</v>
          </cell>
          <cell r="H1842">
            <v>37867.5</v>
          </cell>
          <cell r="I1842">
            <v>1</v>
          </cell>
          <cell r="J1842">
            <v>1</v>
          </cell>
        </row>
        <row r="1843">
          <cell r="A1843" t="str">
            <v>НС-1752956</v>
          </cell>
          <cell r="B1843" t="str">
            <v>Комплекты сплит-систем кассетного типа</v>
          </cell>
          <cell r="C1843" t="str">
            <v>SHUFT</v>
          </cell>
          <cell r="D1843" t="str">
            <v>Комплект SHUFT SFLC_C-24HN1_V2_BL полупромышленной сплит-системы, кассетного типа (черная панель)</v>
          </cell>
          <cell r="E1843" t="str">
            <v>4670430124568</v>
          </cell>
          <cell r="F1843" t="str">
            <v>SFLC_C-24HN1_V2_BL</v>
          </cell>
          <cell r="G1843">
            <v>105800</v>
          </cell>
          <cell r="H1843">
            <v>52371</v>
          </cell>
          <cell r="I1843" t="str">
            <v/>
          </cell>
          <cell r="J1843">
            <v>0</v>
          </cell>
        </row>
        <row r="1844">
          <cell r="A1844" t="str">
            <v>НС-1699639</v>
          </cell>
          <cell r="B1844" t="str">
            <v>Комплекты сплит-систем кассетного типа</v>
          </cell>
          <cell r="C1844" t="str">
            <v>SHUFT</v>
          </cell>
          <cell r="D1844" t="str">
            <v>Комплект SHUFT SFLC_C-24HN1_V2 полупромышленной сплит-системы, кассетного типа</v>
          </cell>
          <cell r="E1844" t="str">
            <v>4660294861198</v>
          </cell>
          <cell r="F1844" t="str">
            <v>SFLC_C-24HN1_V2</v>
          </cell>
          <cell r="G1844">
            <v>100300</v>
          </cell>
          <cell r="H1844">
            <v>49648.5</v>
          </cell>
          <cell r="I1844" t="str">
            <v/>
          </cell>
          <cell r="J1844">
            <v>0</v>
          </cell>
        </row>
        <row r="1845">
          <cell r="A1845" t="str">
            <v>НС-1597875</v>
          </cell>
          <cell r="B1845" t="str">
            <v>Комплекты сплит-систем кассетного типа</v>
          </cell>
          <cell r="C1845" t="str">
            <v>SHUFT</v>
          </cell>
          <cell r="D1845" t="str">
            <v>Комплект SHUFT SFLC_C-24HN1 полупромышленной сплит-системы, кассетного типа</v>
          </cell>
          <cell r="E1845" t="str">
            <v>4660294199598</v>
          </cell>
          <cell r="F1845" t="str">
            <v>SFLC_C-24HN1</v>
          </cell>
          <cell r="G1845">
            <v>100300</v>
          </cell>
          <cell r="H1845">
            <v>49648.5</v>
          </cell>
          <cell r="I1845" t="str">
            <v/>
          </cell>
          <cell r="J1845">
            <v>0</v>
          </cell>
        </row>
        <row r="1846">
          <cell r="A1846" t="str">
            <v>НС-1752957</v>
          </cell>
          <cell r="B1846" t="str">
            <v>Комплекты сплит-систем кассетного типа</v>
          </cell>
          <cell r="C1846" t="str">
            <v>SHUFT</v>
          </cell>
          <cell r="D1846" t="str">
            <v>Комплект SHUFT SFLC_C-36HN1_V2_BL полупромышленной сплит-системы, кассетного типа (черная панель)</v>
          </cell>
          <cell r="E1846" t="str">
            <v>4670430124537</v>
          </cell>
          <cell r="F1846" t="str">
            <v>SFLC_C-36HN1_V2_BL</v>
          </cell>
          <cell r="G1846">
            <v>136400</v>
          </cell>
          <cell r="H1846">
            <v>67518</v>
          </cell>
          <cell r="I1846" t="str">
            <v/>
          </cell>
          <cell r="J1846">
            <v>0</v>
          </cell>
        </row>
        <row r="1847">
          <cell r="A1847" t="str">
            <v>НС-1699640</v>
          </cell>
          <cell r="B1847" t="str">
            <v>Комплекты сплит-систем кассетного типа</v>
          </cell>
          <cell r="C1847" t="str">
            <v>SHUFT</v>
          </cell>
          <cell r="D1847" t="str">
            <v>Комплект SHUFT SFLC_C-36HN1_V2 полупромышленной сплит-системы, кассетного типа</v>
          </cell>
          <cell r="E1847" t="str">
            <v>4660294861150</v>
          </cell>
          <cell r="F1847" t="str">
            <v>SFLC_C-36HN1_V2</v>
          </cell>
          <cell r="G1847">
            <v>130900</v>
          </cell>
          <cell r="H1847">
            <v>64795.5</v>
          </cell>
          <cell r="I1847">
            <v>76</v>
          </cell>
          <cell r="J1847">
            <v>76</v>
          </cell>
        </row>
        <row r="1848">
          <cell r="A1848" t="str">
            <v>НС-1597876</v>
          </cell>
          <cell r="B1848" t="str">
            <v>Комплекты сплит-систем кассетного типа</v>
          </cell>
          <cell r="C1848" t="str">
            <v>SHUFT</v>
          </cell>
          <cell r="D1848" t="str">
            <v>Комплект SHUFT SFLC_C-36HN1 полупромышленной сплит-системы, кассетного типа</v>
          </cell>
          <cell r="E1848" t="str">
            <v>4660294199697</v>
          </cell>
          <cell r="F1848" t="str">
            <v>SFLC_C-36HN1</v>
          </cell>
          <cell r="G1848">
            <v>130900</v>
          </cell>
          <cell r="H1848">
            <v>64795.5</v>
          </cell>
          <cell r="I1848" t="str">
            <v/>
          </cell>
          <cell r="J1848">
            <v>0</v>
          </cell>
        </row>
        <row r="1849">
          <cell r="A1849" t="str">
            <v>НС-1752958</v>
          </cell>
          <cell r="B1849" t="str">
            <v>Комплекты сплит-систем кассетного типа</v>
          </cell>
          <cell r="C1849" t="str">
            <v>SHUFT</v>
          </cell>
          <cell r="D1849" t="str">
            <v>Комплект SHUFT SFLC_C-48HN1_V2_BL полупромышленной сплит-системы, кассетного типа (черная панель)</v>
          </cell>
          <cell r="E1849" t="str">
            <v>4670430124544</v>
          </cell>
          <cell r="F1849" t="str">
            <v>SFLC_C-48HN1_V2_BL</v>
          </cell>
          <cell r="G1849">
            <v>174300</v>
          </cell>
          <cell r="H1849">
            <v>86278.5</v>
          </cell>
          <cell r="I1849" t="str">
            <v/>
          </cell>
          <cell r="J1849">
            <v>0</v>
          </cell>
        </row>
        <row r="1850">
          <cell r="A1850" t="str">
            <v>НС-1699641</v>
          </cell>
          <cell r="B1850" t="str">
            <v>Комплекты сплит-систем кассетного типа</v>
          </cell>
          <cell r="C1850" t="str">
            <v>SHUFT</v>
          </cell>
          <cell r="D1850" t="str">
            <v>Комплект SHUFT SFLC_C-48HN1_V2 полупромышленной сплит-системы, кассетного типа</v>
          </cell>
          <cell r="E1850" t="str">
            <v>4660294861129</v>
          </cell>
          <cell r="F1850" t="str">
            <v>SFLC_C-48HN1_V2</v>
          </cell>
          <cell r="G1850">
            <v>168800</v>
          </cell>
          <cell r="H1850">
            <v>83556</v>
          </cell>
          <cell r="I1850">
            <v>4</v>
          </cell>
          <cell r="J1850">
            <v>4</v>
          </cell>
        </row>
        <row r="1851">
          <cell r="A1851" t="str">
            <v>НС-1597877</v>
          </cell>
          <cell r="B1851" t="str">
            <v>Комплекты сплит-систем кассетного типа</v>
          </cell>
          <cell r="C1851" t="str">
            <v>SHUFT</v>
          </cell>
          <cell r="D1851" t="str">
            <v>Комплект SHUFT SFLC_C-48HN1 полупромышленной сплит-системы, кассетного типа</v>
          </cell>
          <cell r="E1851" t="str">
            <v>4660294199734</v>
          </cell>
          <cell r="F1851" t="str">
            <v>SFLC_C-48HN1</v>
          </cell>
          <cell r="G1851">
            <v>168800</v>
          </cell>
          <cell r="H1851">
            <v>83556</v>
          </cell>
          <cell r="I1851">
            <v>2</v>
          </cell>
          <cell r="J1851">
            <v>2</v>
          </cell>
        </row>
        <row r="1852">
          <cell r="A1852" t="str">
            <v>НС-1752959</v>
          </cell>
          <cell r="B1852" t="str">
            <v>Комплекты сплит-систем кассетного типа</v>
          </cell>
          <cell r="C1852" t="str">
            <v>SHUFT</v>
          </cell>
          <cell r="D1852" t="str">
            <v>Комплект SHUFT SFLC_C-60HN1_V2_BL полупромышленной сплит-системы, кассетного типа (черная панель)</v>
          </cell>
          <cell r="E1852" t="str">
            <v>4670430124551</v>
          </cell>
          <cell r="F1852" t="str">
            <v>SFLC_C-60HN1_V2_BL</v>
          </cell>
          <cell r="G1852">
            <v>183700</v>
          </cell>
          <cell r="H1852">
            <v>90931.5</v>
          </cell>
          <cell r="I1852">
            <v>2</v>
          </cell>
          <cell r="J1852">
            <v>2</v>
          </cell>
        </row>
        <row r="1853">
          <cell r="A1853" t="str">
            <v>НС-1699642</v>
          </cell>
          <cell r="B1853" t="str">
            <v>Комплекты сплит-систем кассетного типа</v>
          </cell>
          <cell r="C1853" t="str">
            <v>SHUFT</v>
          </cell>
          <cell r="D1853" t="str">
            <v>Комплект SHUFT SFLC_C-60HN1_V2 полупромышленной сплит-системы, кассетного типа</v>
          </cell>
          <cell r="E1853" t="str">
            <v>4660294861105</v>
          </cell>
          <cell r="F1853" t="str">
            <v>SFLC_C-60HN1_V2</v>
          </cell>
          <cell r="G1853">
            <v>178200</v>
          </cell>
          <cell r="H1853">
            <v>88209</v>
          </cell>
          <cell r="I1853">
            <v>162</v>
          </cell>
          <cell r="J1853">
            <v>162</v>
          </cell>
        </row>
        <row r="1854">
          <cell r="A1854" t="str">
            <v>НС-1725510</v>
          </cell>
          <cell r="B1854" t="str">
            <v>Комплекты сплит-систем кассетного типа</v>
          </cell>
          <cell r="C1854" t="str">
            <v>SHUFT</v>
          </cell>
          <cell r="D1854" t="str">
            <v>Комплект SHUFT SFLC_C-60HN1_V2 полупромышленной сплит-системы, кассетного типа + зимний комплект</v>
          </cell>
          <cell r="E1854" t="str">
            <v>2258668132764</v>
          </cell>
          <cell r="F1854" t="str">
            <v>SFLC_C-60HN1_V2 + зим.комплект</v>
          </cell>
          <cell r="G1854">
            <v>219020</v>
          </cell>
          <cell r="H1854">
            <v>219020</v>
          </cell>
          <cell r="I1854" t="str">
            <v/>
          </cell>
          <cell r="J1854">
            <v>0</v>
          </cell>
        </row>
        <row r="1855">
          <cell r="A1855" t="str">
            <v>НС-1597878</v>
          </cell>
          <cell r="B1855" t="str">
            <v>Комплекты сплит-систем кассетного типа</v>
          </cell>
          <cell r="C1855" t="str">
            <v>SHUFT</v>
          </cell>
          <cell r="D1855" t="str">
            <v>Комплект SHUFT SFLC_C-60HN1 полупромышленной сплит-системы, кассетного типа</v>
          </cell>
          <cell r="E1855" t="str">
            <v>4660294199673</v>
          </cell>
          <cell r="F1855" t="str">
            <v>SFLC_C-60HN1</v>
          </cell>
          <cell r="G1855">
            <v>178200</v>
          </cell>
          <cell r="H1855">
            <v>88209</v>
          </cell>
          <cell r="I1855" t="str">
            <v/>
          </cell>
          <cell r="J1855">
            <v>0</v>
          </cell>
        </row>
        <row r="1856">
          <cell r="A1856" t="str">
            <v>НС-1768972</v>
          </cell>
          <cell r="B1856" t="str">
            <v>Комплекты сплит-систем кассетного типа</v>
          </cell>
          <cell r="C1856" t="str">
            <v>Ballu MACHINE</v>
          </cell>
          <cell r="D1856" t="str">
            <v>Сплит система кондиционирования воздуха 1500м3/ч 296101-ОВ1.ОЛ1 СОГЛ. ОЛ</v>
          </cell>
          <cell r="E1856" t="str">
            <v>2258668246713</v>
          </cell>
          <cell r="F1856" t="str">
            <v>296101-ОВ1.ОЛ1 СОГЛ. ОЛ</v>
          </cell>
          <cell r="G1856">
            <v>576718.04</v>
          </cell>
          <cell r="H1856">
            <v>576718.04</v>
          </cell>
          <cell r="I1856" t="str">
            <v/>
          </cell>
          <cell r="J1856">
            <v>0</v>
          </cell>
        </row>
        <row r="1857">
          <cell r="A1857" t="str">
            <v>НС-1292166</v>
          </cell>
          <cell r="B1857" t="str">
            <v>Комплекты сплит-систем колонного типа</v>
          </cell>
          <cell r="C1857" t="str">
            <v>Ballu</v>
          </cell>
          <cell r="D1857" t="str">
            <v>Сплит-система колонного типа Ballu BFS-24HN1 комплект</v>
          </cell>
          <cell r="E1857" t="str">
            <v>2250000948064, 4660294702002</v>
          </cell>
          <cell r="F1857" t="str">
            <v>BFS-24HN1</v>
          </cell>
          <cell r="G1857">
            <v>138900</v>
          </cell>
          <cell r="H1857">
            <v>77089.5</v>
          </cell>
          <cell r="I1857">
            <v>31</v>
          </cell>
          <cell r="J1857">
            <v>31</v>
          </cell>
        </row>
        <row r="1858">
          <cell r="A1858" t="str">
            <v>НС-1292167</v>
          </cell>
          <cell r="B1858" t="str">
            <v>Комплекты сплит-систем колонного типа</v>
          </cell>
          <cell r="C1858" t="str">
            <v>Ballu</v>
          </cell>
          <cell r="D1858" t="str">
            <v>Сплит-система колонного типа Ballu BFS-48HN1 комплект</v>
          </cell>
          <cell r="E1858" t="str">
            <v>4660294702019</v>
          </cell>
          <cell r="F1858" t="str">
            <v>BFS-48HN1</v>
          </cell>
          <cell r="G1858">
            <v>238000</v>
          </cell>
          <cell r="H1858">
            <v>132090</v>
          </cell>
          <cell r="I1858">
            <v>24</v>
          </cell>
          <cell r="J1858">
            <v>24</v>
          </cell>
        </row>
        <row r="1859">
          <cell r="A1859" t="str">
            <v>НС-1292169</v>
          </cell>
          <cell r="B1859" t="str">
            <v>Комплекты сплит-систем колонного типа</v>
          </cell>
          <cell r="C1859" t="str">
            <v>Ballu</v>
          </cell>
          <cell r="D1859" t="str">
            <v>Сплит-система колонного типа Ballu BFS-60HN1 комплект</v>
          </cell>
          <cell r="E1859" t="str">
            <v>2250000948088, 4660294702026</v>
          </cell>
          <cell r="F1859" t="str">
            <v>BFS-60HN1</v>
          </cell>
          <cell r="G1859">
            <v>264500</v>
          </cell>
          <cell r="H1859">
            <v>146797.5</v>
          </cell>
          <cell r="I1859">
            <v>85</v>
          </cell>
          <cell r="J1859">
            <v>85</v>
          </cell>
        </row>
        <row r="1860">
          <cell r="A1860" t="str">
            <v>НС-1685950</v>
          </cell>
          <cell r="B1860" t="str">
            <v>Комплекты сплит-систем напольно-потолочного типа</v>
          </cell>
          <cell r="C1860" t="str">
            <v>Ballu</v>
          </cell>
          <cell r="D1860" t="str">
            <v>Комплект Ballu BLCI_A_CF-18HN8_V3 инверторной сплит-системы, напольно-потолочного типа</v>
          </cell>
          <cell r="E1860" t="str">
            <v>4660294804126</v>
          </cell>
          <cell r="F1860" t="str">
            <v>BLCI_A_CF-18HN8_V3</v>
          </cell>
          <cell r="G1860">
            <v>89600</v>
          </cell>
          <cell r="H1860">
            <v>50176</v>
          </cell>
          <cell r="I1860">
            <v>38</v>
          </cell>
          <cell r="J1860">
            <v>38</v>
          </cell>
        </row>
        <row r="1861">
          <cell r="A1861" t="str">
            <v>НС-1765408</v>
          </cell>
          <cell r="B1861" t="str">
            <v>Комплекты сплит-систем напольно-потолочного типа</v>
          </cell>
          <cell r="C1861" t="str">
            <v>Ballu</v>
          </cell>
          <cell r="D1861" t="str">
            <v>Комплект Ballu BLCI_A_CF-18HN8_V4 инверторной сплит-системы, напольно-потолочного типа</v>
          </cell>
          <cell r="E1861" t="str">
            <v>4670430175591</v>
          </cell>
          <cell r="F1861" t="str">
            <v>BLCI_A_CF-18HN8_V4</v>
          </cell>
          <cell r="G1861">
            <v>89600</v>
          </cell>
          <cell r="H1861">
            <v>50176</v>
          </cell>
          <cell r="I1861" t="str">
            <v/>
          </cell>
          <cell r="J1861">
            <v>0</v>
          </cell>
        </row>
        <row r="1862">
          <cell r="A1862" t="str">
            <v>НС-1685951</v>
          </cell>
          <cell r="B1862" t="str">
            <v>Комплекты сплит-систем напольно-потолочного типа</v>
          </cell>
          <cell r="C1862" t="str">
            <v>Ballu</v>
          </cell>
          <cell r="D1862" t="str">
            <v>Комплект Ballu BLCI_A_CF-24HN8_V3 инверторной сплит-системы, напольно-потолочного типа</v>
          </cell>
          <cell r="E1862" t="str">
            <v>4660294804065</v>
          </cell>
          <cell r="F1862" t="str">
            <v>BLCI_A_CF-24HN8_V3</v>
          </cell>
          <cell r="G1862">
            <v>110000</v>
          </cell>
          <cell r="H1862">
            <v>61600</v>
          </cell>
          <cell r="I1862">
            <v>30</v>
          </cell>
          <cell r="J1862">
            <v>30</v>
          </cell>
        </row>
        <row r="1863">
          <cell r="A1863" t="str">
            <v>НС-1765409</v>
          </cell>
          <cell r="B1863" t="str">
            <v>Комплекты сплит-систем напольно-потолочного типа</v>
          </cell>
          <cell r="C1863" t="str">
            <v>Ballu</v>
          </cell>
          <cell r="D1863" t="str">
            <v>Комплект Ballu BLCI_A_CF-24HN8_V4 инверторной сплит-системы, напольно-потолочного типа</v>
          </cell>
          <cell r="E1863" t="str">
            <v>4670430175607</v>
          </cell>
          <cell r="F1863" t="str">
            <v>BLCI_A_CF-24HN8_V4</v>
          </cell>
          <cell r="G1863">
            <v>110000</v>
          </cell>
          <cell r="H1863">
            <v>61600</v>
          </cell>
          <cell r="I1863" t="str">
            <v/>
          </cell>
          <cell r="J1863">
            <v>0</v>
          </cell>
        </row>
        <row r="1864">
          <cell r="A1864" t="str">
            <v>НС-1685952</v>
          </cell>
          <cell r="B1864" t="str">
            <v>Комплекты сплит-систем напольно-потолочного типа</v>
          </cell>
          <cell r="C1864" t="str">
            <v>Ballu</v>
          </cell>
          <cell r="D1864" t="str">
            <v>Комплект Ballu BLCI_A_CF-36HN8_V3 инверторной сплит-системы, напольно-потолочного типа</v>
          </cell>
          <cell r="E1864" t="str">
            <v>4660294804164</v>
          </cell>
          <cell r="F1864" t="str">
            <v>BLCI_A_CF-36HN8_V3</v>
          </cell>
          <cell r="G1864">
            <v>157100</v>
          </cell>
          <cell r="H1864">
            <v>87976</v>
          </cell>
          <cell r="I1864" t="str">
            <v/>
          </cell>
          <cell r="J1864">
            <v>0</v>
          </cell>
        </row>
        <row r="1865">
          <cell r="A1865" t="str">
            <v>НС-1765410</v>
          </cell>
          <cell r="B1865" t="str">
            <v>Комплекты сплит-систем напольно-потолочного типа</v>
          </cell>
          <cell r="C1865" t="str">
            <v>Ballu</v>
          </cell>
          <cell r="D1865" t="str">
            <v>Комплект Ballu BLCI_A_CF-36HN8_V4 инверторной сплит-системы, напольно-потолочного типа</v>
          </cell>
          <cell r="E1865" t="str">
            <v>4670430175584</v>
          </cell>
          <cell r="F1865" t="str">
            <v>BLCI_A_CF-36HN8_V4</v>
          </cell>
          <cell r="G1865">
            <v>157100</v>
          </cell>
          <cell r="H1865">
            <v>87976</v>
          </cell>
          <cell r="I1865">
            <v>4</v>
          </cell>
          <cell r="J1865">
            <v>4</v>
          </cell>
        </row>
        <row r="1866">
          <cell r="A1866" t="str">
            <v>НС-1685953</v>
          </cell>
          <cell r="B1866" t="str">
            <v>Комплекты сплит-систем напольно-потолочного типа</v>
          </cell>
          <cell r="C1866" t="str">
            <v>Ballu</v>
          </cell>
          <cell r="D1866" t="str">
            <v>Комплект Ballu BLCI_A_CF-48HN8_V3 инверторной сплит-системы, напольно-потолочного типа</v>
          </cell>
          <cell r="E1866" t="str">
            <v>4660294804058</v>
          </cell>
          <cell r="F1866" t="str">
            <v>BLCI_A_CF-48HN8_V3</v>
          </cell>
          <cell r="G1866">
            <v>192800</v>
          </cell>
          <cell r="H1866">
            <v>107968</v>
          </cell>
          <cell r="I1866" t="str">
            <v/>
          </cell>
          <cell r="J1866">
            <v>0</v>
          </cell>
        </row>
        <row r="1867">
          <cell r="A1867" t="str">
            <v>НС-1765411</v>
          </cell>
          <cell r="B1867" t="str">
            <v>Комплекты сплит-систем напольно-потолочного типа</v>
          </cell>
          <cell r="C1867" t="str">
            <v>Ballu</v>
          </cell>
          <cell r="D1867" t="str">
            <v>Комплект Ballu BLCI_A_CF-48HN8_V4 инверторной сплит-системы, напольно-потолочного типа</v>
          </cell>
          <cell r="E1867" t="str">
            <v>4670430175577</v>
          </cell>
          <cell r="F1867" t="str">
            <v>BLCI_A_CF-48HN8_V4</v>
          </cell>
          <cell r="G1867">
            <v>192800</v>
          </cell>
          <cell r="H1867">
            <v>107968</v>
          </cell>
          <cell r="I1867">
            <v>11</v>
          </cell>
          <cell r="J1867">
            <v>11</v>
          </cell>
        </row>
        <row r="1868">
          <cell r="A1868" t="str">
            <v>НС-1685954</v>
          </cell>
          <cell r="B1868" t="str">
            <v>Комплекты сплит-систем напольно-потолочного типа</v>
          </cell>
          <cell r="C1868" t="str">
            <v>Ballu</v>
          </cell>
          <cell r="D1868" t="str">
            <v>Комплект Ballu BLCI_A_CF-60HN8_V3 инверторной сплит-системы, напольно-потолочного типа</v>
          </cell>
          <cell r="E1868" t="str">
            <v>4660294804171</v>
          </cell>
          <cell r="F1868" t="str">
            <v>BLCI_A_CF-60HN8_V3</v>
          </cell>
          <cell r="G1868">
            <v>197000</v>
          </cell>
          <cell r="H1868">
            <v>110320</v>
          </cell>
          <cell r="I1868" t="str">
            <v/>
          </cell>
          <cell r="J1868">
            <v>0</v>
          </cell>
        </row>
        <row r="1869">
          <cell r="A1869" t="str">
            <v>НС-1765412</v>
          </cell>
          <cell r="B1869" t="str">
            <v>Комплекты сплит-систем напольно-потолочного типа</v>
          </cell>
          <cell r="C1869" t="str">
            <v>Ballu</v>
          </cell>
          <cell r="D1869" t="str">
            <v>Комплект Ballu BLCI_A_CF-60HN8_V4 инверторной сплит-системы, напольно-потолочного типа</v>
          </cell>
          <cell r="E1869" t="str">
            <v>4670430175645</v>
          </cell>
          <cell r="F1869" t="str">
            <v>BLCI_A_CF-60HN8_V4</v>
          </cell>
          <cell r="G1869">
            <v>197000</v>
          </cell>
          <cell r="H1869">
            <v>110320</v>
          </cell>
          <cell r="I1869">
            <v>13</v>
          </cell>
          <cell r="J1869">
            <v>13</v>
          </cell>
        </row>
        <row r="1870">
          <cell r="A1870" t="str">
            <v>НС-1597616</v>
          </cell>
          <cell r="B1870" t="str">
            <v>Комплекты сплит-систем напольно-потолочного типа</v>
          </cell>
          <cell r="C1870" t="str">
            <v>Ballu</v>
          </cell>
          <cell r="D1870" t="str">
            <v>Комплект Ballu BLCI_CF-18HN1_24Y инверторной сплит-системы, напольно-потолочного типа</v>
          </cell>
          <cell r="E1870" t="str">
            <v>4660294198256</v>
          </cell>
          <cell r="F1870" t="str">
            <v>BLCI_CF-18HN1_24Y</v>
          </cell>
          <cell r="G1870">
            <v>80400</v>
          </cell>
          <cell r="H1870">
            <v>45024</v>
          </cell>
          <cell r="I1870">
            <v>55</v>
          </cell>
          <cell r="J1870">
            <v>55</v>
          </cell>
        </row>
        <row r="1871">
          <cell r="A1871" t="str">
            <v>НС-1597617</v>
          </cell>
          <cell r="B1871" t="str">
            <v>Комплекты сплит-систем напольно-потолочного типа</v>
          </cell>
          <cell r="C1871" t="str">
            <v>Ballu</v>
          </cell>
          <cell r="D1871" t="str">
            <v>Комплект Ballu BLCI_CF-24HN1_24Y инверторной сплит-системы, напольно-потолочного типа</v>
          </cell>
          <cell r="E1871" t="str">
            <v>4660294198270</v>
          </cell>
          <cell r="F1871" t="str">
            <v>BLCI_CF-24HN1_24Y</v>
          </cell>
          <cell r="G1871">
            <v>98700</v>
          </cell>
          <cell r="H1871">
            <v>55272</v>
          </cell>
          <cell r="I1871">
            <v>17</v>
          </cell>
          <cell r="J1871">
            <v>17</v>
          </cell>
        </row>
        <row r="1872">
          <cell r="A1872" t="str">
            <v>НС-1597618</v>
          </cell>
          <cell r="B1872" t="str">
            <v>Комплекты сплит-систем напольно-потолочного типа</v>
          </cell>
          <cell r="C1872" t="str">
            <v>Ballu</v>
          </cell>
          <cell r="D1872" t="str">
            <v>Комплект Ballu BLCI_CF-36HN1_24Y инверторной сплит-системы, напольно-потолочного типа</v>
          </cell>
          <cell r="E1872" t="str">
            <v>4660294198232</v>
          </cell>
          <cell r="F1872" t="str">
            <v>BLCI_CF-36HN1_24Y</v>
          </cell>
          <cell r="G1872">
            <v>141400</v>
          </cell>
          <cell r="H1872">
            <v>79184</v>
          </cell>
          <cell r="I1872" t="str">
            <v/>
          </cell>
          <cell r="J1872">
            <v>0</v>
          </cell>
        </row>
        <row r="1873">
          <cell r="A1873" t="str">
            <v>НС-1597619</v>
          </cell>
          <cell r="B1873" t="str">
            <v>Комплекты сплит-систем напольно-потолочного типа</v>
          </cell>
          <cell r="C1873" t="str">
            <v>Ballu</v>
          </cell>
          <cell r="D1873" t="str">
            <v>Комплект Ballu BLCI_CF-48HN1_24Y инверторной сплит-системы, напольно-потолочного типа</v>
          </cell>
          <cell r="E1873" t="str">
            <v>4660294198201</v>
          </cell>
          <cell r="F1873" t="str">
            <v>BLCI_CF-48HN1_24Y</v>
          </cell>
          <cell r="G1873">
            <v>174200</v>
          </cell>
          <cell r="H1873">
            <v>97552</v>
          </cell>
          <cell r="I1873" t="str">
            <v/>
          </cell>
          <cell r="J1873">
            <v>0</v>
          </cell>
        </row>
        <row r="1874">
          <cell r="A1874" t="str">
            <v>НС-1597620</v>
          </cell>
          <cell r="B1874" t="str">
            <v>Комплекты сплит-систем напольно-потолочного типа</v>
          </cell>
          <cell r="C1874" t="str">
            <v>Ballu</v>
          </cell>
          <cell r="D1874" t="str">
            <v>Комплект Ballu BLCI_CF-60HN1_24Y инверторной сплит-системы, напольно-потолочного типа</v>
          </cell>
          <cell r="E1874" t="str">
            <v>4660294198188</v>
          </cell>
          <cell r="F1874" t="str">
            <v>BLCI_CF-60HN1_24Y</v>
          </cell>
          <cell r="G1874">
            <v>178200</v>
          </cell>
          <cell r="H1874">
            <v>99792</v>
          </cell>
          <cell r="I1874" t="str">
            <v/>
          </cell>
          <cell r="J1874">
            <v>0</v>
          </cell>
        </row>
        <row r="1875">
          <cell r="A1875" t="str">
            <v>НС-1300960</v>
          </cell>
          <cell r="B1875" t="str">
            <v>Комплекты сплит-систем напольно-потолочного типа</v>
          </cell>
          <cell r="C1875" t="str">
            <v>Ballu MACHINE</v>
          </cell>
          <cell r="D1875" t="str">
            <v>Комплект Ballu MACHINE BLC_CF-18HN1_21Y полупромышленной сплит-системы напольно-потолочного типа</v>
          </cell>
          <cell r="E1875" t="str">
            <v>4660294780666</v>
          </cell>
          <cell r="F1875" t="str">
            <v>BLC_CF-18HN1_21Y</v>
          </cell>
          <cell r="G1875">
            <v>73900</v>
          </cell>
          <cell r="H1875">
            <v>41014.5</v>
          </cell>
          <cell r="I1875">
            <v>2277</v>
          </cell>
          <cell r="J1875">
            <v>2277</v>
          </cell>
        </row>
        <row r="1876">
          <cell r="A1876" t="str">
            <v>НС-1738533</v>
          </cell>
          <cell r="B1876" t="str">
            <v>Комплекты сплит-систем напольно-потолочного типа</v>
          </cell>
          <cell r="C1876" t="str">
            <v>Ballu MACHINE</v>
          </cell>
          <cell r="D1876" t="str">
            <v>Комплект Ballu MACHINE BLC_CF-24HN1_21Y полупром.сплит-системы нап-потолочного типа с зим.комплектом</v>
          </cell>
          <cell r="E1876" t="str">
            <v>2258668179486</v>
          </cell>
          <cell r="F1876" t="str">
            <v>BLC_CF-24HN1_21Y с зимн.компл.</v>
          </cell>
          <cell r="G1876">
            <v>106518</v>
          </cell>
          <cell r="H1876">
            <v>106518</v>
          </cell>
          <cell r="I1876">
            <v>4</v>
          </cell>
          <cell r="J1876">
            <v>4</v>
          </cell>
        </row>
        <row r="1877">
          <cell r="A1877" t="str">
            <v>НС-1300962</v>
          </cell>
          <cell r="B1877" t="str">
            <v>Комплекты сплит-систем напольно-потолочного типа</v>
          </cell>
          <cell r="C1877" t="str">
            <v>Ballu MACHINE</v>
          </cell>
          <cell r="D1877" t="str">
            <v>Комплект Ballu MACHINE BLC_CF-24HN1_21Y полупромышленной сплит-системы напольно-потолочного типа</v>
          </cell>
          <cell r="E1877" t="str">
            <v>4660294780659</v>
          </cell>
          <cell r="F1877" t="str">
            <v>BLC_CF-24HN1_21Y</v>
          </cell>
          <cell r="G1877">
            <v>94900</v>
          </cell>
          <cell r="H1877">
            <v>52669.5</v>
          </cell>
          <cell r="I1877">
            <v>1334</v>
          </cell>
          <cell r="J1877">
            <v>1334</v>
          </cell>
        </row>
        <row r="1878">
          <cell r="A1878" t="str">
            <v>НС-1738561</v>
          </cell>
          <cell r="B1878" t="str">
            <v>Комплекты сплит-систем напольно-потолочного типа</v>
          </cell>
          <cell r="C1878" t="str">
            <v>Ballu MACHINE</v>
          </cell>
          <cell r="D1878" t="str">
            <v>Комплект Ballu Machine BLC_CF-36HN1_21Y полупром.сплит-системы нап-потолочного типа с зим.комплектом</v>
          </cell>
          <cell r="E1878" t="str">
            <v>2258668179509</v>
          </cell>
          <cell r="F1878" t="str">
            <v>BLC_CF-36HN1_21Y с зимн.компл.</v>
          </cell>
          <cell r="G1878">
            <v>142380</v>
          </cell>
          <cell r="H1878">
            <v>142380</v>
          </cell>
          <cell r="I1878" t="str">
            <v/>
          </cell>
          <cell r="J1878">
            <v>0</v>
          </cell>
        </row>
        <row r="1879">
          <cell r="A1879" t="str">
            <v>НС-1300963</v>
          </cell>
          <cell r="B1879" t="str">
            <v>Комплекты сплит-систем напольно-потолочного типа</v>
          </cell>
          <cell r="C1879" t="str">
            <v>Ballu MACHINE</v>
          </cell>
          <cell r="D1879" t="str">
            <v>Комплект Ballu Machine BLC_CF-36HN1_21Y полупромышленной сплит-системы напольно-потолочного типа</v>
          </cell>
          <cell r="E1879" t="str">
            <v>2250001770329, 7630520210844</v>
          </cell>
          <cell r="F1879" t="str">
            <v>BLC_CF-36HN1_21Y</v>
          </cell>
          <cell r="G1879">
            <v>131700</v>
          </cell>
          <cell r="H1879">
            <v>73093.5</v>
          </cell>
          <cell r="I1879">
            <v>159</v>
          </cell>
          <cell r="J1879">
            <v>159</v>
          </cell>
        </row>
        <row r="1880">
          <cell r="A1880" t="str">
            <v>НС-1738569</v>
          </cell>
          <cell r="B1880" t="str">
            <v>Комплекты сплит-систем напольно-потолочного типа</v>
          </cell>
          <cell r="C1880" t="str">
            <v>Ballu MACHINE</v>
          </cell>
          <cell r="D1880" t="str">
            <v>Комплект Ballu Machine BLC_CF-48HN1_21Y полупром.сплит-системы нап-потолочного типа с зим.комплектом</v>
          </cell>
          <cell r="E1880" t="str">
            <v>2258668179523</v>
          </cell>
          <cell r="F1880" t="str">
            <v>BLC_CF-48HN1_21Y с зимн.компл.</v>
          </cell>
          <cell r="G1880">
            <v>178080</v>
          </cell>
          <cell r="H1880">
            <v>178080</v>
          </cell>
          <cell r="I1880" t="str">
            <v/>
          </cell>
          <cell r="J1880">
            <v>0</v>
          </cell>
        </row>
        <row r="1881">
          <cell r="A1881" t="str">
            <v>НС-1772838</v>
          </cell>
          <cell r="B1881" t="str">
            <v>Комплекты сплит-систем напольно-потолочного типа</v>
          </cell>
          <cell r="C1881" t="str">
            <v>Ballu MACHINE</v>
          </cell>
          <cell r="D1881" t="str">
            <v>Комплект Ballu Machine BLC_CF-48HN1_21Y полупром.сплит-системы нап-потол.типа с зим.комплектом</v>
          </cell>
          <cell r="E1881" t="str">
            <v>4670430210919</v>
          </cell>
          <cell r="F1881" t="str">
            <v>BLC_CF-48HN1_21Y с зимн.комплектом</v>
          </cell>
          <cell r="G1881">
            <v>167045.04999999999</v>
          </cell>
          <cell r="H1881">
            <v>167045.04999999999</v>
          </cell>
          <cell r="I1881" t="str">
            <v/>
          </cell>
          <cell r="J1881">
            <v>0</v>
          </cell>
        </row>
        <row r="1882">
          <cell r="A1882" t="str">
            <v>НС-1300964</v>
          </cell>
          <cell r="B1882" t="str">
            <v>Комплекты сплит-систем напольно-потолочного типа</v>
          </cell>
          <cell r="C1882" t="str">
            <v>Ballu MACHINE</v>
          </cell>
          <cell r="D1882" t="str">
            <v>Комплект Ballu Machine BLC_CF-48HN1_21Y полупромышленной сплит-системы напольно-потолочного типа</v>
          </cell>
          <cell r="E1882" t="str">
            <v>4680551273823, 7630520210851</v>
          </cell>
          <cell r="F1882" t="str">
            <v>BLC_CF-48HN1_21Y</v>
          </cell>
          <cell r="G1882">
            <v>163200</v>
          </cell>
          <cell r="H1882">
            <v>90576</v>
          </cell>
          <cell r="I1882">
            <v>336</v>
          </cell>
          <cell r="J1882">
            <v>336</v>
          </cell>
        </row>
        <row r="1883">
          <cell r="A1883" t="str">
            <v>НС-1778210</v>
          </cell>
          <cell r="B1883" t="str">
            <v>Комплекты сплит-систем напольно-потолочного типа</v>
          </cell>
          <cell r="C1883" t="str">
            <v>Ballu MACHINE</v>
          </cell>
          <cell r="D1883" t="str">
            <v>Комплект Ballu MACHINE BLC_CF-60HN1_21Y полупром.сплит-системы нап-потолочного типа с зим.комплектом</v>
          </cell>
          <cell r="E1883" t="str">
            <v>2258668270138</v>
          </cell>
          <cell r="F1883" t="str">
            <v>BLC_CF-60HN1_21Y + зим. комплект</v>
          </cell>
          <cell r="G1883">
            <v>59245.32</v>
          </cell>
          <cell r="H1883">
            <v>59245.32</v>
          </cell>
          <cell r="I1883" t="str">
            <v/>
          </cell>
          <cell r="J1883">
            <v>0</v>
          </cell>
        </row>
        <row r="1884">
          <cell r="A1884" t="str">
            <v>НС-1300966</v>
          </cell>
          <cell r="B1884" t="str">
            <v>Комплекты сплит-систем напольно-потолочного типа</v>
          </cell>
          <cell r="C1884" t="str">
            <v>Ballu MACHINE</v>
          </cell>
          <cell r="D1884" t="str">
            <v>Комплект Ballu MACHINE BLC_CF-60HN1_21Y полупромышленной сплит-системы напольно-потолочного типа</v>
          </cell>
          <cell r="E1884" t="str">
            <v>4660294780642</v>
          </cell>
          <cell r="F1884" t="str">
            <v>BLC_CF-60HN1_21Y</v>
          </cell>
          <cell r="G1884">
            <v>169400</v>
          </cell>
          <cell r="H1884">
            <v>94017</v>
          </cell>
          <cell r="I1884">
            <v>75</v>
          </cell>
          <cell r="J1884">
            <v>75</v>
          </cell>
        </row>
        <row r="1885">
          <cell r="A1885" t="str">
            <v>НС-1480652</v>
          </cell>
          <cell r="B1885" t="str">
            <v>Комплекты сплит-систем напольно-потолочного типа</v>
          </cell>
          <cell r="C1885" t="str">
            <v>Ballu MACHINE</v>
          </cell>
          <cell r="D1885" t="str">
            <v>Комплект Ballu Machine BLCI_CF-18HN8/EU_23Y инверторной сплит-системы, напольно-потолочного типа</v>
          </cell>
          <cell r="E1885" t="str">
            <v>4680551157352</v>
          </cell>
          <cell r="F1885" t="str">
            <v>BLCI_CF-18HN8/EU_23Y</v>
          </cell>
          <cell r="G1885">
            <v>121100</v>
          </cell>
          <cell r="H1885">
            <v>56959.199999999997</v>
          </cell>
          <cell r="I1885">
            <v>3</v>
          </cell>
          <cell r="J1885">
            <v>3</v>
          </cell>
        </row>
        <row r="1886">
          <cell r="A1886" t="str">
            <v>НС-1480656</v>
          </cell>
          <cell r="B1886" t="str">
            <v>Комплекты сплит-систем напольно-потолочного типа</v>
          </cell>
          <cell r="C1886" t="str">
            <v>Ballu MACHINE</v>
          </cell>
          <cell r="D1886" t="str">
            <v>Комплект Ballu Machine BLCI_CF-24HN8/EU_23Y инверторной сплит-системы, напольно-потолочного типа</v>
          </cell>
          <cell r="E1886" t="str">
            <v>4680551157376</v>
          </cell>
          <cell r="F1886" t="str">
            <v>BLCI_CF-24HN8/EU_23Y</v>
          </cell>
          <cell r="G1886">
            <v>148600</v>
          </cell>
          <cell r="H1886">
            <v>69811.199999999997</v>
          </cell>
          <cell r="I1886" t="str">
            <v/>
          </cell>
          <cell r="J1886">
            <v>0</v>
          </cell>
        </row>
        <row r="1887">
          <cell r="A1887" t="str">
            <v>НС-1483687</v>
          </cell>
          <cell r="B1887" t="str">
            <v>Комплекты сплит-систем напольно-потолочного типа</v>
          </cell>
          <cell r="C1887" t="str">
            <v>Electrolux</v>
          </cell>
          <cell r="D1887" t="str">
            <v>Комплект Electrolux EACU-18H/UP4-DC/N8 инверторной сплит-системы, напольно-потолочного типа</v>
          </cell>
          <cell r="E1887" t="str">
            <v>7390000107971</v>
          </cell>
          <cell r="F1887" t="str">
            <v>EACU-18H/UP4-DC/N8</v>
          </cell>
          <cell r="G1887">
            <v>145200</v>
          </cell>
          <cell r="H1887">
            <v>81312</v>
          </cell>
          <cell r="I1887" t="str">
            <v/>
          </cell>
          <cell r="J1887">
            <v>0</v>
          </cell>
        </row>
        <row r="1888">
          <cell r="A1888" t="str">
            <v>НС-1483690</v>
          </cell>
          <cell r="B1888" t="str">
            <v>Комплекты сплит-систем напольно-потолочного типа</v>
          </cell>
          <cell r="C1888" t="str">
            <v>Electrolux</v>
          </cell>
          <cell r="D1888" t="str">
            <v>Комплект Electrolux EACU-24H/UP4-DC/N8 инверторной сплит-системы, напольно-потолочного типа</v>
          </cell>
          <cell r="E1888" t="str">
            <v>7390000107988</v>
          </cell>
          <cell r="F1888" t="str">
            <v>EACU-24H/UP4-DC/N8</v>
          </cell>
          <cell r="G1888">
            <v>185100</v>
          </cell>
          <cell r="H1888">
            <v>103656</v>
          </cell>
          <cell r="I1888">
            <v>19</v>
          </cell>
          <cell r="J1888">
            <v>19</v>
          </cell>
        </row>
        <row r="1889">
          <cell r="A1889" t="str">
            <v>НС-1483721</v>
          </cell>
          <cell r="B1889" t="str">
            <v>Комплекты сплит-систем напольно-потолочного типа</v>
          </cell>
          <cell r="C1889" t="str">
            <v>Electrolux</v>
          </cell>
          <cell r="D1889" t="str">
            <v>Комплект Electrolux EACU-36H/UP4-DC/N8 инверторной сплит-системы, напольно-потолочного типа</v>
          </cell>
          <cell r="E1889" t="str">
            <v>7390000107995</v>
          </cell>
          <cell r="F1889" t="str">
            <v>EACU-36H/UP4-DC/N8</v>
          </cell>
          <cell r="G1889">
            <v>264300</v>
          </cell>
          <cell r="H1889">
            <v>148008</v>
          </cell>
          <cell r="I1889" t="str">
            <v/>
          </cell>
          <cell r="J1889">
            <v>0</v>
          </cell>
        </row>
        <row r="1890">
          <cell r="A1890" t="str">
            <v>НС-1483724</v>
          </cell>
          <cell r="B1890" t="str">
            <v>Комплекты сплит-систем напольно-потолочного типа</v>
          </cell>
          <cell r="C1890" t="str">
            <v>Electrolux</v>
          </cell>
          <cell r="D1890" t="str">
            <v>Комплект Electrolux EACU-48H/UP4-DC/N8 инверторной сплит-системы, напольно-потолочного типа</v>
          </cell>
          <cell r="E1890" t="str">
            <v>7390000108008</v>
          </cell>
          <cell r="F1890" t="str">
            <v>EACU-48H/UP4-DC/N8</v>
          </cell>
          <cell r="G1890">
            <v>313000</v>
          </cell>
          <cell r="H1890">
            <v>175280</v>
          </cell>
          <cell r="I1890" t="str">
            <v/>
          </cell>
          <cell r="J1890">
            <v>0</v>
          </cell>
        </row>
        <row r="1891">
          <cell r="A1891" t="str">
            <v>НС-1483728</v>
          </cell>
          <cell r="B1891" t="str">
            <v>Комплекты сплит-систем напольно-потолочного типа</v>
          </cell>
          <cell r="C1891" t="str">
            <v>Electrolux</v>
          </cell>
          <cell r="D1891" t="str">
            <v>Комплект Electrolux EACU-60H/UP4-DC/N8 инверторной сплит-системы, напольно-потолочного типа</v>
          </cell>
          <cell r="E1891" t="str">
            <v>7390000108015</v>
          </cell>
          <cell r="F1891" t="str">
            <v>EACU-60H/UP4-DC/N8</v>
          </cell>
          <cell r="G1891">
            <v>338500</v>
          </cell>
          <cell r="H1891">
            <v>189560</v>
          </cell>
          <cell r="I1891">
            <v>9</v>
          </cell>
          <cell r="J1891">
            <v>9</v>
          </cell>
        </row>
        <row r="1892">
          <cell r="A1892" t="str">
            <v>НС-1699643</v>
          </cell>
          <cell r="B1892" t="str">
            <v>Комплекты сплит-систем напольно-потолочного типа</v>
          </cell>
          <cell r="C1892" t="str">
            <v>SHUFT</v>
          </cell>
          <cell r="D1892" t="str">
            <v>Комплект SHUFT SFLC_CF-18HN1_V2 полупромышленной сплит-системы напольно-потолочного типа</v>
          </cell>
          <cell r="E1892" t="str">
            <v>4660294861143</v>
          </cell>
          <cell r="F1892" t="str">
            <v>SFLC_CF-18HN1_V2</v>
          </cell>
          <cell r="G1892">
            <v>76000</v>
          </cell>
          <cell r="H1892">
            <v>37620</v>
          </cell>
          <cell r="I1892">
            <v>29</v>
          </cell>
          <cell r="J1892">
            <v>29</v>
          </cell>
        </row>
        <row r="1893">
          <cell r="A1893" t="str">
            <v>НС-1597879</v>
          </cell>
          <cell r="B1893" t="str">
            <v>Комплекты сплит-систем напольно-потолочного типа</v>
          </cell>
          <cell r="C1893" t="str">
            <v>SHUFT</v>
          </cell>
          <cell r="D1893" t="str">
            <v>Комплект SHUFT SFLC_CF-18HN1 полупромышленной сплит-системы напольно-потолочного типа</v>
          </cell>
          <cell r="E1893" t="str">
            <v>4660294199642</v>
          </cell>
          <cell r="F1893" t="str">
            <v>SFLC_CF-18HN1</v>
          </cell>
          <cell r="G1893">
            <v>76000</v>
          </cell>
          <cell r="H1893">
            <v>37620</v>
          </cell>
          <cell r="I1893" t="str">
            <v/>
          </cell>
          <cell r="J1893">
            <v>0</v>
          </cell>
        </row>
        <row r="1894">
          <cell r="A1894" t="str">
            <v>НС-1699644</v>
          </cell>
          <cell r="B1894" t="str">
            <v>Комплекты сплит-систем напольно-потолочного типа</v>
          </cell>
          <cell r="C1894" t="str">
            <v>SHUFT</v>
          </cell>
          <cell r="D1894" t="str">
            <v>Комплект SHUFT SFLC_CF-24HN1_V2 полупромышленной сплит-системы напольно-потолочного типа</v>
          </cell>
          <cell r="E1894" t="str">
            <v>4660294861211</v>
          </cell>
          <cell r="F1894" t="str">
            <v>SFLC_CF-24HN1_V2</v>
          </cell>
          <cell r="G1894">
            <v>98200</v>
          </cell>
          <cell r="H1894">
            <v>48609</v>
          </cell>
          <cell r="I1894">
            <v>59</v>
          </cell>
          <cell r="J1894">
            <v>59</v>
          </cell>
        </row>
        <row r="1895">
          <cell r="A1895" t="str">
            <v>НС-1597880</v>
          </cell>
          <cell r="B1895" t="str">
            <v>Комплекты сплит-систем напольно-потолочного типа</v>
          </cell>
          <cell r="C1895" t="str">
            <v>SHUFT</v>
          </cell>
          <cell r="D1895" t="str">
            <v>Комплект SHUFT SFLC_CF-24HN1 полупромышленной сплит-системы напольно-потолочного типа</v>
          </cell>
          <cell r="E1895" t="str">
            <v>4660294199628</v>
          </cell>
          <cell r="F1895" t="str">
            <v>SFLC_CF-24HN1</v>
          </cell>
          <cell r="G1895">
            <v>98200</v>
          </cell>
          <cell r="H1895">
            <v>48609</v>
          </cell>
          <cell r="I1895">
            <v>22</v>
          </cell>
          <cell r="J1895">
            <v>22</v>
          </cell>
        </row>
        <row r="1896">
          <cell r="A1896" t="str">
            <v>НС-1699645</v>
          </cell>
          <cell r="B1896" t="str">
            <v>Комплекты сплит-систем напольно-потолочного типа</v>
          </cell>
          <cell r="C1896" t="str">
            <v>SHUFT</v>
          </cell>
          <cell r="D1896" t="str">
            <v>Комплект SHUFT SFLC_CF-36HN1_V2 полупромышленной сплит-системы напольно-потолочного типа</v>
          </cell>
          <cell r="E1896" t="str">
            <v>4660294861204</v>
          </cell>
          <cell r="F1896" t="str">
            <v>SFLC_CF-36HN1_V2</v>
          </cell>
          <cell r="G1896">
            <v>129600</v>
          </cell>
          <cell r="H1896">
            <v>64152</v>
          </cell>
          <cell r="I1896">
            <v>81</v>
          </cell>
          <cell r="J1896">
            <v>81</v>
          </cell>
        </row>
        <row r="1897">
          <cell r="A1897" t="str">
            <v>НС-1597882</v>
          </cell>
          <cell r="B1897" t="str">
            <v>Комплекты сплит-систем напольно-потолочного типа</v>
          </cell>
          <cell r="C1897" t="str">
            <v>SHUFT</v>
          </cell>
          <cell r="D1897" t="str">
            <v>Комплект SHUFT SFLC_CF-36HN1 полупромышленной сплит-системы напольно-потолочного типа</v>
          </cell>
          <cell r="E1897" t="str">
            <v>4660294199659</v>
          </cell>
          <cell r="F1897" t="str">
            <v>SFLC_CF-36HN1</v>
          </cell>
          <cell r="G1897">
            <v>129600</v>
          </cell>
          <cell r="H1897">
            <v>64152</v>
          </cell>
          <cell r="I1897">
            <v>48</v>
          </cell>
          <cell r="J1897">
            <v>48</v>
          </cell>
        </row>
        <row r="1898">
          <cell r="A1898" t="str">
            <v>НС-1699646</v>
          </cell>
          <cell r="B1898" t="str">
            <v>Комплекты сплит-систем напольно-потолочного типа</v>
          </cell>
          <cell r="C1898" t="str">
            <v>SHUFT</v>
          </cell>
          <cell r="D1898" t="str">
            <v>Комплект SHUFT SFLC_CF-48HN1_V2 полупромышленной сплит-системы напольно-потолочного типа</v>
          </cell>
          <cell r="E1898" t="str">
            <v>4660294861181</v>
          </cell>
          <cell r="F1898" t="str">
            <v>SFLC_CF-48HN1_V2</v>
          </cell>
          <cell r="G1898">
            <v>171000</v>
          </cell>
          <cell r="H1898">
            <v>84645</v>
          </cell>
          <cell r="I1898">
            <v>195</v>
          </cell>
          <cell r="J1898">
            <v>195</v>
          </cell>
        </row>
        <row r="1899">
          <cell r="A1899" t="str">
            <v>НС-1597883</v>
          </cell>
          <cell r="B1899" t="str">
            <v>Комплекты сплит-систем напольно-потолочного типа</v>
          </cell>
          <cell r="C1899" t="str">
            <v>SHUFT</v>
          </cell>
          <cell r="D1899" t="str">
            <v>Комплект SHUFT SFLC_CF-48HN1 полупромышленной сплит-системы напольно-потолочного типа</v>
          </cell>
          <cell r="E1899" t="str">
            <v>4660294199604</v>
          </cell>
          <cell r="F1899" t="str">
            <v>SFLC_CF-48HN1</v>
          </cell>
          <cell r="G1899">
            <v>171000</v>
          </cell>
          <cell r="H1899">
            <v>84645</v>
          </cell>
          <cell r="I1899">
            <v>133</v>
          </cell>
          <cell r="J1899">
            <v>133</v>
          </cell>
        </row>
        <row r="1900">
          <cell r="A1900" t="str">
            <v>НС-1699647</v>
          </cell>
          <cell r="B1900" t="str">
            <v>Комплекты сплит-систем напольно-потолочного типа</v>
          </cell>
          <cell r="C1900" t="str">
            <v>SHUFT</v>
          </cell>
          <cell r="D1900" t="str">
            <v>Комплект SHUFT SFLC_CF-60HN1_V2 полупромышленной сплит-системы напольно-потолочного типа</v>
          </cell>
          <cell r="E1900" t="str">
            <v>4660294861242</v>
          </cell>
          <cell r="F1900" t="str">
            <v>SFLC_CF-60HN1_V2</v>
          </cell>
          <cell r="G1900">
            <v>175500</v>
          </cell>
          <cell r="H1900">
            <v>86872.5</v>
          </cell>
          <cell r="I1900">
            <v>234</v>
          </cell>
          <cell r="J1900">
            <v>234</v>
          </cell>
        </row>
        <row r="1901">
          <cell r="A1901" t="str">
            <v>НС-1597884</v>
          </cell>
          <cell r="B1901" t="str">
            <v>Комплекты сплит-систем напольно-потолочного типа</v>
          </cell>
          <cell r="C1901" t="str">
            <v>SHUFT</v>
          </cell>
          <cell r="D1901" t="str">
            <v>Комплект SHUFT SFLC_CF-60HN1 полупромышленной сплит-системы напольно-потолочного типа</v>
          </cell>
          <cell r="E1901" t="str">
            <v>4660294199635</v>
          </cell>
          <cell r="F1901" t="str">
            <v>SFLC_CF-60HN1</v>
          </cell>
          <cell r="G1901">
            <v>175500</v>
          </cell>
          <cell r="H1901">
            <v>86872.5</v>
          </cell>
          <cell r="I1901" t="str">
            <v/>
          </cell>
          <cell r="J1901">
            <v>0</v>
          </cell>
        </row>
        <row r="1902">
          <cell r="A1902" t="str">
            <v>НС-1629043</v>
          </cell>
          <cell r="B1902" t="str">
            <v>Напольно-потолочные сплит-системы</v>
          </cell>
          <cell r="C1902" t="str">
            <v>Ballu MACHINE</v>
          </cell>
          <cell r="D1902" t="str">
            <v>Комплект Ballu Machine BLC_CF-48HN1_21Y полупром. нап-пот. типа, с пультом упр. Ballu Machine BLC_WC</v>
          </cell>
          <cell r="E1902" t="str">
            <v>4660294362794</v>
          </cell>
          <cell r="F1902" t="str">
            <v>BLC_CF-48HN1_21Y + BLC_WC</v>
          </cell>
          <cell r="G1902">
            <v>173400</v>
          </cell>
          <cell r="H1902">
            <v>98838</v>
          </cell>
          <cell r="I1902" t="str">
            <v/>
          </cell>
          <cell r="J1902">
            <v>0</v>
          </cell>
        </row>
        <row r="1903">
          <cell r="A1903" t="str">
            <v>НС-1629044</v>
          </cell>
          <cell r="B1903" t="str">
            <v>Напольно-потолочные сплит-системы</v>
          </cell>
          <cell r="C1903" t="str">
            <v>Ballu MACHINE</v>
          </cell>
          <cell r="D1903" t="str">
            <v>Комплект Ballu Machine BLC_CF-60HN1_21Y полупром. нап-пот. типа, с пультом упр. Ballu Machine BLC_WC</v>
          </cell>
          <cell r="E1903" t="str">
            <v>4660294362800</v>
          </cell>
          <cell r="F1903" t="str">
            <v>BLC_CF-60HN1_21Y + BLC_WC</v>
          </cell>
          <cell r="G1903">
            <v>188900</v>
          </cell>
          <cell r="H1903">
            <v>107673</v>
          </cell>
          <cell r="I1903" t="str">
            <v/>
          </cell>
          <cell r="J1903">
            <v>0</v>
          </cell>
        </row>
        <row r="1904">
          <cell r="A1904" t="str">
            <v>НС-1598276</v>
          </cell>
          <cell r="B1904" t="str">
            <v>Напольно-потолочные сплит-системы</v>
          </cell>
          <cell r="C1904" t="str">
            <v>Royal Thermo</v>
          </cell>
          <cell r="D1904" t="str">
            <v>Комплект Royal Thermo Forte Integro RTFU-18LAKHN1 сплит-системы, напольно-потолочного типа</v>
          </cell>
          <cell r="E1904" t="str">
            <v>4660294203080</v>
          </cell>
          <cell r="F1904" t="str">
            <v>RTFU-18LAKHN1</v>
          </cell>
          <cell r="G1904">
            <v>79500</v>
          </cell>
          <cell r="H1904">
            <v>42930</v>
          </cell>
          <cell r="I1904" t="str">
            <v/>
          </cell>
          <cell r="J1904">
            <v>0</v>
          </cell>
        </row>
        <row r="1905">
          <cell r="A1905" t="str">
            <v>НС-1765513</v>
          </cell>
          <cell r="B1905" t="str">
            <v>Напольно-потолочные сплит-системы</v>
          </cell>
          <cell r="C1905" t="str">
            <v>Royal Thermo</v>
          </cell>
          <cell r="D1905" t="str">
            <v>Комплект Royal Thermo Forte Integro RTFU-24LAKHN1_V2 сплит-системы, напольно-потолочного типа</v>
          </cell>
          <cell r="E1905" t="str">
            <v>4670430176123</v>
          </cell>
          <cell r="F1905" t="str">
            <v>RTFU-24LAKHN1_V2</v>
          </cell>
          <cell r="G1905">
            <v>99300</v>
          </cell>
          <cell r="H1905">
            <v>53622</v>
          </cell>
          <cell r="I1905" t="str">
            <v/>
          </cell>
          <cell r="J1905">
            <v>0</v>
          </cell>
        </row>
        <row r="1906">
          <cell r="A1906" t="str">
            <v>НС-1598277</v>
          </cell>
          <cell r="B1906" t="str">
            <v>Напольно-потолочные сплит-системы</v>
          </cell>
          <cell r="C1906" t="str">
            <v>Royal Thermo</v>
          </cell>
          <cell r="D1906" t="str">
            <v>Комплект Royal Thermo Forte Integro RTFU-24LAKHN1 сплит-системы, напольно-потолочного типа</v>
          </cell>
          <cell r="E1906" t="str">
            <v>4660294203165</v>
          </cell>
          <cell r="F1906" t="str">
            <v>RTFU-24LAKHN1</v>
          </cell>
          <cell r="G1906">
            <v>99300</v>
          </cell>
          <cell r="H1906">
            <v>53622</v>
          </cell>
          <cell r="I1906">
            <v>2</v>
          </cell>
          <cell r="J1906">
            <v>2</v>
          </cell>
        </row>
        <row r="1907">
          <cell r="A1907" t="str">
            <v>НС-1765514</v>
          </cell>
          <cell r="B1907" t="str">
            <v>Напольно-потолочные сплит-системы</v>
          </cell>
          <cell r="C1907" t="str">
            <v>Royal Thermo</v>
          </cell>
          <cell r="D1907" t="str">
            <v>Комплект Royal Thermo Forte Integro RTFU-36LAKHN1_V2 сплит-системы, напольно-потолочного типа</v>
          </cell>
          <cell r="E1907" t="str">
            <v>4670430176116</v>
          </cell>
          <cell r="F1907" t="str">
            <v>RTFU-36LAKHN1_V2</v>
          </cell>
          <cell r="G1907">
            <v>132100</v>
          </cell>
          <cell r="H1907">
            <v>71334</v>
          </cell>
          <cell r="I1907" t="str">
            <v/>
          </cell>
          <cell r="J1907">
            <v>0</v>
          </cell>
        </row>
        <row r="1908">
          <cell r="A1908" t="str">
            <v>НС-1598278</v>
          </cell>
          <cell r="B1908" t="str">
            <v>Напольно-потолочные сплит-системы</v>
          </cell>
          <cell r="C1908" t="str">
            <v>Royal Thermo</v>
          </cell>
          <cell r="D1908" t="str">
            <v>Комплект Royal Thermo Forte Integro RTFU-36LAKHN1 сплит-системы, напольно-потолочного типа</v>
          </cell>
          <cell r="E1908" t="str">
            <v>4660294203554</v>
          </cell>
          <cell r="F1908" t="str">
            <v>RTFU-36LAKHN1</v>
          </cell>
          <cell r="G1908">
            <v>132100</v>
          </cell>
          <cell r="H1908">
            <v>71334</v>
          </cell>
          <cell r="I1908">
            <v>2</v>
          </cell>
          <cell r="J1908">
            <v>2</v>
          </cell>
        </row>
        <row r="1909">
          <cell r="A1909" t="str">
            <v>НС-1765515</v>
          </cell>
          <cell r="B1909" t="str">
            <v>Напольно-потолочные сплит-системы</v>
          </cell>
          <cell r="C1909" t="str">
            <v>Royal Thermo</v>
          </cell>
          <cell r="D1909" t="str">
            <v>Комплект Royal Thermo Forte Integro RTFU-48LAKHN1_V2 сплит-системы, напольно-потолочного типа</v>
          </cell>
          <cell r="E1909" t="str">
            <v>4670430176093</v>
          </cell>
          <cell r="F1909" t="str">
            <v>RTFU-48LAKHN1_V2</v>
          </cell>
          <cell r="G1909">
            <v>166800</v>
          </cell>
          <cell r="H1909">
            <v>90072</v>
          </cell>
          <cell r="I1909" t="str">
            <v/>
          </cell>
          <cell r="J1909">
            <v>0</v>
          </cell>
        </row>
        <row r="1910">
          <cell r="A1910" t="str">
            <v>НС-1598279</v>
          </cell>
          <cell r="B1910" t="str">
            <v>Напольно-потолочные сплит-системы</v>
          </cell>
          <cell r="C1910" t="str">
            <v>Royal Thermo</v>
          </cell>
          <cell r="D1910" t="str">
            <v>Комплект Royal Thermo Forte Integro RTFU-48LAKHN1 сплит-системы, напольно-потолочного типа</v>
          </cell>
          <cell r="E1910" t="str">
            <v>4660294203561</v>
          </cell>
          <cell r="F1910" t="str">
            <v>RTFU-48LAKHN1</v>
          </cell>
          <cell r="G1910">
            <v>166800</v>
          </cell>
          <cell r="H1910">
            <v>90072</v>
          </cell>
          <cell r="I1910" t="str">
            <v/>
          </cell>
          <cell r="J1910">
            <v>0</v>
          </cell>
        </row>
        <row r="1911">
          <cell r="A1911" t="str">
            <v>НС-1765516</v>
          </cell>
          <cell r="B1911" t="str">
            <v>Напольно-потолочные сплит-системы</v>
          </cell>
          <cell r="C1911" t="str">
            <v>Royal Thermo</v>
          </cell>
          <cell r="D1911" t="str">
            <v>Комплект Royal Thermo Forte Integro RTFU-60LAKHN1_V2 сплит-системы, напольно-потолочного типа</v>
          </cell>
          <cell r="E1911" t="str">
            <v>4670430176147</v>
          </cell>
          <cell r="F1911" t="str">
            <v>RTFU-60LAKHN1_V2</v>
          </cell>
          <cell r="G1911">
            <v>170300</v>
          </cell>
          <cell r="H1911">
            <v>91962</v>
          </cell>
          <cell r="I1911" t="str">
            <v/>
          </cell>
          <cell r="J1911">
            <v>0</v>
          </cell>
        </row>
        <row r="1912">
          <cell r="A1912" t="str">
            <v>НС-1598280</v>
          </cell>
          <cell r="B1912" t="str">
            <v>Напольно-потолочные сплит-системы</v>
          </cell>
          <cell r="C1912" t="str">
            <v>Royal Thermo</v>
          </cell>
          <cell r="D1912" t="str">
            <v>Комплект Royal Thermo Forte Integro RTFU-60LAKHN1 сплит-системы, напольно-потолочного типа</v>
          </cell>
          <cell r="E1912" t="str">
            <v>4660294203387</v>
          </cell>
          <cell r="F1912" t="str">
            <v>RTFU-60LAKHN1</v>
          </cell>
          <cell r="G1912">
            <v>170300</v>
          </cell>
          <cell r="H1912">
            <v>91962</v>
          </cell>
          <cell r="I1912" t="str">
            <v/>
          </cell>
          <cell r="J1912">
            <v>0</v>
          </cell>
        </row>
        <row r="1913">
          <cell r="A1913" t="str">
            <v>НС-1743827</v>
          </cell>
          <cell r="B1913" t="str">
            <v>Напольно-потолочные сплит-системы</v>
          </cell>
          <cell r="C1913" t="str">
            <v>Ballu MACHINE</v>
          </cell>
          <cell r="D1913" t="str">
            <v>Сплит-система Ballu Machine BLC_CF-60HN1_21Y 8330 (комплект АГХК)</v>
          </cell>
          <cell r="E1913" t="str">
            <v>2258668187818</v>
          </cell>
          <cell r="F1913" t="str">
            <v>BLC_CF-60HN1_21Y 8330 (АГХК)</v>
          </cell>
          <cell r="G1913">
            <v>199952.48</v>
          </cell>
          <cell r="H1913">
            <v>0</v>
          </cell>
          <cell r="I1913" t="str">
            <v/>
          </cell>
          <cell r="J1913">
            <v>0</v>
          </cell>
        </row>
        <row r="1914">
          <cell r="A1914" t="str">
            <v>НС-1743830</v>
          </cell>
          <cell r="B1914" t="str">
            <v>Напольно-потолочные сплит-системы</v>
          </cell>
          <cell r="C1914" t="str">
            <v>Ballu MACHINE</v>
          </cell>
          <cell r="D1914" t="str">
            <v>Сплит-система Ballu Machine BLC_CF-60HN1_21Y + СРК 8330 (комплект АГХК)</v>
          </cell>
          <cell r="E1914" t="str">
            <v>2258668187825</v>
          </cell>
          <cell r="F1914" t="str">
            <v>BLC_CF-60HN1_21Y + СРК 8330 (АГХК)</v>
          </cell>
          <cell r="G1914">
            <v>209751.5</v>
          </cell>
          <cell r="H1914">
            <v>0</v>
          </cell>
          <cell r="I1914" t="str">
            <v/>
          </cell>
          <cell r="J1914">
            <v>0</v>
          </cell>
        </row>
        <row r="1915">
          <cell r="A1915" t="str">
            <v>НС-1294347</v>
          </cell>
          <cell r="B1915" t="str">
            <v>Универсальные наружные блоки</v>
          </cell>
          <cell r="C1915" t="str">
            <v>Electrolux</v>
          </cell>
          <cell r="D1915" t="str">
            <v>Блок внешний Electrolux EACS/I-09HVI/N8_21Y/out сплит-системы, инверторного типа</v>
          </cell>
          <cell r="E1915" t="str">
            <v>7312970149485, 7390000103362, 7381032401243</v>
          </cell>
          <cell r="F1915" t="str">
            <v>EACS/I-09HVI/N8_21Y/out</v>
          </cell>
          <cell r="G1915">
            <v>98242.5</v>
          </cell>
          <cell r="H1915">
            <v>66804.899999999994</v>
          </cell>
          <cell r="I1915">
            <v>1</v>
          </cell>
          <cell r="J1915">
            <v>1</v>
          </cell>
        </row>
        <row r="1916">
          <cell r="A1916" t="str">
            <v>НС-1294351</v>
          </cell>
          <cell r="B1916" t="str">
            <v>Универсальные наружные блоки</v>
          </cell>
          <cell r="C1916" t="str">
            <v>Electrolux</v>
          </cell>
          <cell r="D1916" t="str">
            <v>Блок внешний Electrolux EACS/I-12HVI/N8_21Y/out сплит-системы, инверторного типа</v>
          </cell>
          <cell r="E1916" t="str">
            <v>7312970149492, 7390000103386, 7381032401250</v>
          </cell>
          <cell r="F1916" t="str">
            <v>EACS/I-12HVI/N8_21Y/out</v>
          </cell>
          <cell r="G1916">
            <v>101992.5</v>
          </cell>
          <cell r="H1916">
            <v>69354.899999999994</v>
          </cell>
          <cell r="I1916">
            <v>4</v>
          </cell>
          <cell r="J1916">
            <v>4</v>
          </cell>
        </row>
        <row r="1917">
          <cell r="A1917" t="str">
            <v>НС-1189211</v>
          </cell>
          <cell r="B1917" t="str">
            <v>Универсальные наружные блоки</v>
          </cell>
          <cell r="C1917" t="str">
            <v>Electrolux</v>
          </cell>
          <cell r="D1917" t="str">
            <v>Блок внешний Electrolux EACS/I-18HVI/N8_19Y/out сплит-системы, инверторного типа</v>
          </cell>
          <cell r="E1917" t="str">
            <v>7381032413338</v>
          </cell>
          <cell r="F1917" t="str">
            <v>EACS/I-18HVI/N8_19Y/out</v>
          </cell>
          <cell r="G1917">
            <v>116992.5</v>
          </cell>
          <cell r="H1917">
            <v>76045.13</v>
          </cell>
          <cell r="I1917">
            <v>61</v>
          </cell>
          <cell r="J1917">
            <v>61</v>
          </cell>
        </row>
        <row r="1918">
          <cell r="A1918" t="str">
            <v>НС-1294352</v>
          </cell>
          <cell r="B1918" t="str">
            <v>Универсальные наружные блоки</v>
          </cell>
          <cell r="C1918" t="str">
            <v>Electrolux</v>
          </cell>
          <cell r="D1918" t="str">
            <v>Блок внешний Electrolux EACS/I-18HVI/N8_21Y/out сплит-системы, инверторного типа</v>
          </cell>
          <cell r="E1918" t="str">
            <v>7312970149508, 7390000103409, 7381032401267</v>
          </cell>
          <cell r="F1918" t="str">
            <v>EACS/I-18HVI/N8_21Y/out</v>
          </cell>
          <cell r="G1918">
            <v>124492.5</v>
          </cell>
          <cell r="H1918">
            <v>84654.9</v>
          </cell>
          <cell r="I1918">
            <v>200</v>
          </cell>
          <cell r="J1918">
            <v>200</v>
          </cell>
        </row>
        <row r="1919">
          <cell r="A1919" t="str">
            <v>НС-1294353</v>
          </cell>
          <cell r="B1919" t="str">
            <v>Универсальные наружные блоки</v>
          </cell>
          <cell r="C1919" t="str">
            <v>Electrolux</v>
          </cell>
          <cell r="D1919" t="str">
            <v>Блок внешний Electrolux EACS/I-24HVI/N8_21Y/out сплит-системы, инверторного типа</v>
          </cell>
          <cell r="E1919" t="str">
            <v>7312970149515, 7390000103423, 7381032401274</v>
          </cell>
          <cell r="F1919" t="str">
            <v>EACS/I-24HVI/N8_21Y/out</v>
          </cell>
          <cell r="G1919">
            <v>143242.5</v>
          </cell>
          <cell r="H1919">
            <v>97404.9</v>
          </cell>
          <cell r="I1919">
            <v>107</v>
          </cell>
          <cell r="J1919">
            <v>107</v>
          </cell>
        </row>
        <row r="1920">
          <cell r="A1920" t="str">
            <v>НС-1598148</v>
          </cell>
          <cell r="B1920" t="str">
            <v>Универсальные наружные блоки</v>
          </cell>
          <cell r="C1920" t="str">
            <v>Royal Thermo</v>
          </cell>
          <cell r="D1920" t="str">
            <v>Блок внешний Royal Thermo Forte Integro RTFO/out-12LAKHN1 полупромышленной сплит-системы</v>
          </cell>
          <cell r="E1920" t="str">
            <v>4660294202182</v>
          </cell>
          <cell r="F1920" t="str">
            <v>RTFO/out-12LAKHN1</v>
          </cell>
          <cell r="G1920">
            <v>41800</v>
          </cell>
          <cell r="H1920">
            <v>22572</v>
          </cell>
          <cell r="I1920" t="str">
            <v/>
          </cell>
          <cell r="J1920">
            <v>0</v>
          </cell>
        </row>
        <row r="1921">
          <cell r="A1921" t="str">
            <v>НС-1598149</v>
          </cell>
          <cell r="B1921" t="str">
            <v>Универсальные наружные блоки</v>
          </cell>
          <cell r="C1921" t="str">
            <v>Royal Thermo</v>
          </cell>
          <cell r="D1921" t="str">
            <v>Блок внешний Royal Thermo Forte Integro RTFO/out-18LAKHN1 полупромышленной сплит-системы</v>
          </cell>
          <cell r="E1921" t="str">
            <v>4660294202243</v>
          </cell>
          <cell r="F1921" t="str">
            <v>RTFO/out-18LAKHN1</v>
          </cell>
          <cell r="G1921">
            <v>49900</v>
          </cell>
          <cell r="H1921">
            <v>26946</v>
          </cell>
          <cell r="I1921" t="str">
            <v/>
          </cell>
          <cell r="J1921">
            <v>0</v>
          </cell>
        </row>
        <row r="1922">
          <cell r="A1922" t="str">
            <v>НС-1598151</v>
          </cell>
          <cell r="B1922" t="str">
            <v>Универсальные наружные блоки</v>
          </cell>
          <cell r="C1922" t="str">
            <v>Royal Thermo</v>
          </cell>
          <cell r="D1922" t="str">
            <v>Блок внешний Royal Thermo Forte Integro RTFO/out-36LAKHN1 полупромышленной сплит-системы</v>
          </cell>
          <cell r="E1922" t="str">
            <v>4660294202052</v>
          </cell>
          <cell r="F1922" t="str">
            <v>RTFO/out-36LAKHN1</v>
          </cell>
          <cell r="G1922">
            <v>83200</v>
          </cell>
          <cell r="H1922">
            <v>44928</v>
          </cell>
          <cell r="I1922" t="str">
            <v/>
          </cell>
          <cell r="J1922">
            <v>0</v>
          </cell>
        </row>
        <row r="1923">
          <cell r="A1923" t="str">
            <v>НС-1598152</v>
          </cell>
          <cell r="B1923" t="str">
            <v>Универсальные наружные блоки</v>
          </cell>
          <cell r="C1923" t="str">
            <v>Royal Thermo</v>
          </cell>
          <cell r="D1923" t="str">
            <v>Блок внешний Royal Thermo Forte Integro RTFO/out-48LAKHN1 полупромышленной сплит-системы</v>
          </cell>
          <cell r="E1923" t="str">
            <v>4660294202144</v>
          </cell>
          <cell r="F1923" t="str">
            <v>RTFO/out-48LAKHN1</v>
          </cell>
          <cell r="G1923">
            <v>116400</v>
          </cell>
          <cell r="H1923">
            <v>62856</v>
          </cell>
          <cell r="I1923" t="str">
            <v/>
          </cell>
          <cell r="J1923">
            <v>0</v>
          </cell>
        </row>
        <row r="1924">
          <cell r="A1924" t="str">
            <v>НС-1598153</v>
          </cell>
          <cell r="B1924" t="str">
            <v>Универсальные наружные блоки</v>
          </cell>
          <cell r="C1924" t="str">
            <v>Royal Thermo</v>
          </cell>
          <cell r="D1924" t="str">
            <v>Блок внешний Royal Thermo Forte Integro RTFO/out-60LAKHN1 полупромышленной сплит-системы</v>
          </cell>
          <cell r="E1924" t="str">
            <v>4660294202236</v>
          </cell>
          <cell r="F1924" t="str">
            <v>RTFO/out-60LAKHN1</v>
          </cell>
          <cell r="G1924">
            <v>116400</v>
          </cell>
          <cell r="H1924">
            <v>62856</v>
          </cell>
          <cell r="I1924" t="str">
            <v/>
          </cell>
          <cell r="J1924">
            <v>0</v>
          </cell>
        </row>
        <row r="1925">
          <cell r="A1925" t="str">
            <v>НС-1160654</v>
          </cell>
          <cell r="B1925" t="str">
            <v>Универсальные наружные блоки</v>
          </cell>
          <cell r="C1925" t="str">
            <v>Ballu</v>
          </cell>
          <cell r="D1925" t="str">
            <v>Блок внешний универсальный Ballu BLC_M_O/out-18HN1 полупромышленной сплит-системы</v>
          </cell>
          <cell r="E1925" t="str">
            <v>2250000227497, 4680551007930</v>
          </cell>
          <cell r="F1925" t="str">
            <v>BLC_M_O/out-18HN1</v>
          </cell>
          <cell r="G1925">
            <v>49000</v>
          </cell>
          <cell r="H1925">
            <v>11907</v>
          </cell>
          <cell r="I1925" t="str">
            <v/>
          </cell>
          <cell r="J1925">
            <v>0</v>
          </cell>
        </row>
        <row r="1926">
          <cell r="A1926" t="str">
            <v>НС-1160656</v>
          </cell>
          <cell r="B1926" t="str">
            <v>Универсальные наружные блоки</v>
          </cell>
          <cell r="C1926" t="str">
            <v>Ballu</v>
          </cell>
          <cell r="D1926" t="str">
            <v>Блок внешний универсальный Ballu BLC_M_O/out-36HN1 полупромышленной сплит-системы</v>
          </cell>
          <cell r="E1926" t="str">
            <v>2250000227510, 4680551007954, 7630520210585</v>
          </cell>
          <cell r="F1926" t="str">
            <v>BLC_M_O/out-36HN1</v>
          </cell>
          <cell r="G1926">
            <v>84000</v>
          </cell>
          <cell r="H1926">
            <v>28577</v>
          </cell>
          <cell r="I1926" t="str">
            <v/>
          </cell>
          <cell r="J1926">
            <v>0</v>
          </cell>
        </row>
        <row r="1927">
          <cell r="A1927" t="str">
            <v>НС-1160657</v>
          </cell>
          <cell r="B1927" t="str">
            <v>Универсальные наружные блоки</v>
          </cell>
          <cell r="C1927" t="str">
            <v>Ballu</v>
          </cell>
          <cell r="D1927" t="str">
            <v>Блок внешний универсальный Ballu BLC_M_O/out-48HN1 полупромышленной сплит-системы</v>
          </cell>
          <cell r="E1927" t="str">
            <v>2250000227527, 4680551007961, 7630520210592</v>
          </cell>
          <cell r="F1927" t="str">
            <v>BLC_M_O/out-48HN1</v>
          </cell>
          <cell r="G1927">
            <v>111300</v>
          </cell>
          <cell r="H1927">
            <v>52469</v>
          </cell>
          <cell r="I1927" t="str">
            <v/>
          </cell>
          <cell r="J1927">
            <v>0</v>
          </cell>
        </row>
        <row r="1928">
          <cell r="A1928" t="str">
            <v>НС-1160658</v>
          </cell>
          <cell r="B1928" t="str">
            <v>Универсальные наружные блоки</v>
          </cell>
          <cell r="C1928" t="str">
            <v>Ballu</v>
          </cell>
          <cell r="D1928" t="str">
            <v>Блок внешний универсальный Ballu BLC_M_O/out-60HN1 полупромышленной сплит-системы</v>
          </cell>
          <cell r="E1928" t="str">
            <v>2250000227534, 4680551007978, 7630520210608</v>
          </cell>
          <cell r="F1928" t="str">
            <v>BLC_M_O/out-60HN1</v>
          </cell>
          <cell r="G1928">
            <v>124700</v>
          </cell>
          <cell r="H1928">
            <v>58786</v>
          </cell>
          <cell r="I1928" t="str">
            <v/>
          </cell>
          <cell r="J1928">
            <v>0</v>
          </cell>
        </row>
        <row r="1929">
          <cell r="A1929" t="str">
            <v>НС-1120831</v>
          </cell>
          <cell r="B1929" t="str">
            <v>Универсальные наружные блоки</v>
          </cell>
          <cell r="C1929" t="str">
            <v>Ballu</v>
          </cell>
          <cell r="D1929" t="str">
            <v>Блок внешний универсальный Ballu BLC_O/out-24HN1_17Y полупромышленной сплит-системы</v>
          </cell>
          <cell r="E1929" t="str">
            <v>4610021223935, 4610021223829</v>
          </cell>
          <cell r="F1929" t="str">
            <v>BLC_O/out-24HN1_17Y</v>
          </cell>
          <cell r="G1929">
            <v>48300</v>
          </cell>
          <cell r="H1929">
            <v>22359</v>
          </cell>
          <cell r="I1929" t="str">
            <v/>
          </cell>
          <cell r="J1929">
            <v>0</v>
          </cell>
        </row>
        <row r="1930">
          <cell r="A1930" t="str">
            <v>НС-1145256</v>
          </cell>
          <cell r="B1930" t="str">
            <v>Универсальные наружные блоки</v>
          </cell>
          <cell r="C1930" t="str">
            <v>Ballu</v>
          </cell>
          <cell r="D1930" t="str">
            <v>Блок внешний универсальный Ballu BLC_SG_O/out-36HN1 полупромышленной сплит-системы</v>
          </cell>
          <cell r="E1930" t="str">
            <v>4680551002393</v>
          </cell>
          <cell r="F1930" t="str">
            <v>BLC_SG_O/out-36HN1</v>
          </cell>
          <cell r="G1930">
            <v>55000</v>
          </cell>
          <cell r="H1930">
            <v>35887.5</v>
          </cell>
          <cell r="I1930">
            <v>2</v>
          </cell>
          <cell r="J1930">
            <v>2</v>
          </cell>
        </row>
        <row r="1931">
          <cell r="A1931" t="str">
            <v>НС-1478259</v>
          </cell>
          <cell r="B1931" t="str">
            <v>Универсальные наружные блоки</v>
          </cell>
          <cell r="C1931" t="str">
            <v>Ballu MACHINE</v>
          </cell>
          <cell r="D1931" t="str">
            <v>Блок внешний универсальный Ballu Machine BLCI_O/out-12HN8/EU_23Y инверторной сплит-системы</v>
          </cell>
          <cell r="E1931" t="str">
            <v>4680551156850</v>
          </cell>
          <cell r="F1931" t="str">
            <v>BLCI_O/out-12HN8/EU_23Y</v>
          </cell>
          <cell r="G1931">
            <v>61600</v>
          </cell>
          <cell r="H1931">
            <v>28274.400000000001</v>
          </cell>
          <cell r="I1931">
            <v>1</v>
          </cell>
          <cell r="J1931">
            <v>1</v>
          </cell>
        </row>
        <row r="1932">
          <cell r="A1932" t="str">
            <v>НС-1227487</v>
          </cell>
          <cell r="B1932" t="str">
            <v>Универсальные наружные блоки</v>
          </cell>
          <cell r="C1932" t="str">
            <v>Ballu MACHINE</v>
          </cell>
          <cell r="D1932" t="str">
            <v>Блок внешний универсальный Ballu Machine BLCI_O/out-12HN8/EU инверторной сплит-системы</v>
          </cell>
          <cell r="E1932" t="str">
            <v>2250000425695, 4680551084375</v>
          </cell>
          <cell r="F1932" t="str">
            <v>BLCI_O/out-12HN8/EU</v>
          </cell>
          <cell r="G1932">
            <v>56900</v>
          </cell>
          <cell r="H1932">
            <v>13827</v>
          </cell>
          <cell r="I1932" t="str">
            <v/>
          </cell>
          <cell r="J1932">
            <v>0</v>
          </cell>
        </row>
        <row r="1933">
          <cell r="A1933" t="str">
            <v>НС-1478260</v>
          </cell>
          <cell r="B1933" t="str">
            <v>Универсальные наружные блоки</v>
          </cell>
          <cell r="C1933" t="str">
            <v>Ballu MACHINE</v>
          </cell>
          <cell r="D1933" t="str">
            <v>Блок внешний универсальный Ballu Machine BLCI_O/out-18HN8/EU_23Y инверторной сплит-системы</v>
          </cell>
          <cell r="E1933" t="str">
            <v>4680551156867</v>
          </cell>
          <cell r="F1933" t="str">
            <v>BLCI_O/out-18HN8/EU_23Y</v>
          </cell>
          <cell r="G1933">
            <v>70600</v>
          </cell>
          <cell r="H1933">
            <v>23295.599999999999</v>
          </cell>
          <cell r="I1933">
            <v>3</v>
          </cell>
          <cell r="J1933">
            <v>3</v>
          </cell>
        </row>
        <row r="1934">
          <cell r="A1934" t="str">
            <v>НС-1478261</v>
          </cell>
          <cell r="B1934" t="str">
            <v>Универсальные наружные блоки</v>
          </cell>
          <cell r="C1934" t="str">
            <v>Ballu MACHINE</v>
          </cell>
          <cell r="D1934" t="str">
            <v>Блок внешний универсальный Ballu Machine BLCI_O/out-24HN8/EU_23Y инверторной сплит-системы</v>
          </cell>
          <cell r="E1934" t="str">
            <v>4680551157659</v>
          </cell>
          <cell r="F1934" t="str">
            <v>BLCI_O/out-24HN8/EU_23Y</v>
          </cell>
          <cell r="G1934">
            <v>89400</v>
          </cell>
          <cell r="H1934">
            <v>27550.799999999999</v>
          </cell>
          <cell r="I1934" t="str">
            <v/>
          </cell>
          <cell r="J1934">
            <v>0</v>
          </cell>
        </row>
        <row r="1935">
          <cell r="A1935" t="str">
            <v>НС-1478262</v>
          </cell>
          <cell r="B1935" t="str">
            <v>Универсальные наружные блоки</v>
          </cell>
          <cell r="C1935" t="str">
            <v>Ballu MACHINE</v>
          </cell>
          <cell r="D1935" t="str">
            <v>Блок внешний универсальный Ballu Machine BLCI_O/out-36HN8/EU_23Y инверторной сплит-системы</v>
          </cell>
          <cell r="E1935" t="str">
            <v>4680551156874</v>
          </cell>
          <cell r="F1935" t="str">
            <v>BLCI_O/out-36HN8/EU_23Y</v>
          </cell>
          <cell r="G1935">
            <v>134600</v>
          </cell>
          <cell r="H1935">
            <v>61786.8</v>
          </cell>
          <cell r="I1935" t="str">
            <v/>
          </cell>
          <cell r="J1935">
            <v>0</v>
          </cell>
        </row>
        <row r="1936">
          <cell r="A1936" t="str">
            <v>НС-1227495</v>
          </cell>
          <cell r="B1936" t="str">
            <v>Универсальные наружные блоки</v>
          </cell>
          <cell r="C1936" t="str">
            <v>Ballu MACHINE</v>
          </cell>
          <cell r="D1936" t="str">
            <v>Блок внешний универсальный Ballu Machine BLCI_O/out-36HN8/EU инверторной сплит-системы</v>
          </cell>
          <cell r="E1936" t="str">
            <v>2250000425763, 4680551084405</v>
          </cell>
          <cell r="F1936" t="str">
            <v>BLCI_O/out-36HN8/EU</v>
          </cell>
          <cell r="G1936">
            <v>124300</v>
          </cell>
          <cell r="H1936">
            <v>51350</v>
          </cell>
          <cell r="I1936">
            <v>1</v>
          </cell>
          <cell r="J1936">
            <v>1</v>
          </cell>
        </row>
        <row r="1937">
          <cell r="A1937" t="str">
            <v>НС-1478263</v>
          </cell>
          <cell r="B1937" t="str">
            <v>Универсальные наружные блоки</v>
          </cell>
          <cell r="C1937" t="str">
            <v>Ballu MACHINE</v>
          </cell>
          <cell r="D1937" t="str">
            <v>Блок внешний универсальный Ballu Machine BLCI_O/out-48HN8/EU_23Y инверторной сплит-системы</v>
          </cell>
          <cell r="E1937" t="str">
            <v>4680551156881</v>
          </cell>
          <cell r="F1937" t="str">
            <v>BLCI_O/out-48HN8/EU_23Y</v>
          </cell>
          <cell r="G1937">
            <v>174900</v>
          </cell>
          <cell r="H1937">
            <v>80276.399999999994</v>
          </cell>
          <cell r="I1937" t="str">
            <v/>
          </cell>
          <cell r="J1937">
            <v>0</v>
          </cell>
        </row>
        <row r="1938">
          <cell r="A1938" t="str">
            <v>НС-1478264</v>
          </cell>
          <cell r="B1938" t="str">
            <v>Универсальные наружные блоки</v>
          </cell>
          <cell r="C1938" t="str">
            <v>Ballu MACHINE</v>
          </cell>
          <cell r="D1938" t="str">
            <v>Блок внешний универсальный Ballu Machine BLCI_O/out-60HN8/EU_23Y инверторной сплит-системы</v>
          </cell>
          <cell r="E1938" t="str">
            <v>4680551156898</v>
          </cell>
          <cell r="F1938" t="str">
            <v>BLCI_O/out-60HN8/EU_23Y</v>
          </cell>
          <cell r="G1938">
            <v>184400</v>
          </cell>
          <cell r="H1938">
            <v>84639.6</v>
          </cell>
          <cell r="I1938">
            <v>1</v>
          </cell>
          <cell r="J1938">
            <v>1</v>
          </cell>
        </row>
        <row r="1939">
          <cell r="A1939" t="str">
            <v>НС-1651673</v>
          </cell>
          <cell r="B1939" t="str">
            <v>Универсальные наружные блоки</v>
          </cell>
          <cell r="C1939" t="str">
            <v>Ballu MACHINE</v>
          </cell>
          <cell r="D1939" t="str">
            <v>Блок внешний универсальный Ballu Machine BLC_O/out-100HN1_21S полупромышленной сплит-системы</v>
          </cell>
          <cell r="E1939" t="str">
            <v>4660294706833</v>
          </cell>
          <cell r="F1939" t="str">
            <v>BLC_O/out-100HN1_21S</v>
          </cell>
          <cell r="G1939">
            <v>379400</v>
          </cell>
          <cell r="H1939">
            <v>201000</v>
          </cell>
          <cell r="I1939" t="str">
            <v/>
          </cell>
          <cell r="J1939">
            <v>0</v>
          </cell>
        </row>
        <row r="1940">
          <cell r="A1940" t="str">
            <v>НС-1422815</v>
          </cell>
          <cell r="B1940" t="str">
            <v>Универсальные наружные блоки</v>
          </cell>
          <cell r="C1940" t="str">
            <v>Ballu MACHINE</v>
          </cell>
          <cell r="D1940" t="str">
            <v>Блок внешний универсальный Ballu Machine BLC_O/out-100HN1_21Y полупромышленной сплит-системы</v>
          </cell>
          <cell r="E1940" t="str">
            <v>4680551132694</v>
          </cell>
          <cell r="F1940" t="str">
            <v>BLC_O/out-100HN1_21Y</v>
          </cell>
          <cell r="G1940">
            <v>367400</v>
          </cell>
          <cell r="H1940">
            <v>201000</v>
          </cell>
          <cell r="I1940" t="str">
            <v/>
          </cell>
          <cell r="J1940">
            <v>0</v>
          </cell>
        </row>
        <row r="1941">
          <cell r="A1941" t="str">
            <v>НС-1616044</v>
          </cell>
          <cell r="B1941" t="str">
            <v>Универсальные наружные блоки</v>
          </cell>
          <cell r="C1941" t="str">
            <v>Ballu MACHINE</v>
          </cell>
          <cell r="D1941" t="str">
            <v>Блок внешний универсальный Ballu Machine BLC_O/out-100HN1_24Y полупромышленной сплит-системы</v>
          </cell>
          <cell r="E1941" t="str">
            <v>4660294330441</v>
          </cell>
          <cell r="F1941" t="str">
            <v>BLC_O/out-100HN1_24Y</v>
          </cell>
          <cell r="G1941">
            <v>350000</v>
          </cell>
          <cell r="H1941">
            <v>194250</v>
          </cell>
          <cell r="I1941">
            <v>9</v>
          </cell>
          <cell r="J1941">
            <v>9</v>
          </cell>
        </row>
        <row r="1942">
          <cell r="A1942" t="str">
            <v>НС-1186830</v>
          </cell>
          <cell r="B1942" t="str">
            <v>Универсальные наружные блоки</v>
          </cell>
          <cell r="C1942" t="str">
            <v>Ballu MACHINE</v>
          </cell>
          <cell r="D1942" t="str">
            <v>Блок внешний универсальный Ballu Machine BLC_O/out-12HN1_19Y полупромышленной сплит-системы</v>
          </cell>
          <cell r="E1942" t="str">
            <v>2250000309674, 4680551015140</v>
          </cell>
          <cell r="F1942" t="str">
            <v>BLC_O/out-12HN1_19Y</v>
          </cell>
          <cell r="G1942">
            <v>47300</v>
          </cell>
          <cell r="H1942">
            <v>3240</v>
          </cell>
          <cell r="I1942" t="str">
            <v/>
          </cell>
          <cell r="J1942">
            <v>0</v>
          </cell>
        </row>
        <row r="1943">
          <cell r="A1943" t="str">
            <v>НС-1407236</v>
          </cell>
          <cell r="B1943" t="str">
            <v>Универсальные наружные блоки</v>
          </cell>
          <cell r="C1943" t="str">
            <v>Ballu MACHINE</v>
          </cell>
          <cell r="D1943" t="str">
            <v>Блок внешний универсальный Ballu Machine BLC_O/out-12HN1_21Y полупромышленной сплит-системы</v>
          </cell>
          <cell r="E1943" t="str">
            <v>4680551126006</v>
          </cell>
          <cell r="F1943" t="str">
            <v>BLC_O/out-12HN1_21Y</v>
          </cell>
          <cell r="G1943">
            <v>41300</v>
          </cell>
          <cell r="H1943">
            <v>22921.5</v>
          </cell>
          <cell r="I1943">
            <v>102</v>
          </cell>
          <cell r="J1943">
            <v>102</v>
          </cell>
        </row>
        <row r="1944">
          <cell r="A1944" t="str">
            <v>НС-1407248</v>
          </cell>
          <cell r="B1944" t="str">
            <v>Универсальные наружные блоки</v>
          </cell>
          <cell r="C1944" t="str">
            <v>Ballu MACHINE</v>
          </cell>
          <cell r="D1944" t="str">
            <v>Блок внешний универсальный Ballu Machine BLC_O/out-18HN1_21Y полупромышленной сплит-системы</v>
          </cell>
          <cell r="E1944" t="str">
            <v>4680551126013</v>
          </cell>
          <cell r="F1944" t="str">
            <v>BLC_O/out-18HN1_21Y</v>
          </cell>
          <cell r="G1944">
            <v>46800</v>
          </cell>
          <cell r="H1944">
            <v>25974</v>
          </cell>
          <cell r="I1944">
            <v>2567</v>
          </cell>
          <cell r="J1944">
            <v>2567</v>
          </cell>
        </row>
        <row r="1945">
          <cell r="A1945" t="str">
            <v>НС-1186835</v>
          </cell>
          <cell r="B1945" t="str">
            <v>Универсальные наружные блоки</v>
          </cell>
          <cell r="C1945" t="str">
            <v>Ballu MACHINE</v>
          </cell>
          <cell r="D1945" t="str">
            <v>Блок внешний универсальный Ballu Machine BLC_O/out-24HN1_19Y полупромышленной сплит-системы</v>
          </cell>
          <cell r="E1945" t="str">
            <v>2250000309698, 4680551015164</v>
          </cell>
          <cell r="F1945" t="str">
            <v>BLC_O/out-24HN1_19Y</v>
          </cell>
          <cell r="G1945">
            <v>61200</v>
          </cell>
          <cell r="H1945">
            <v>3240</v>
          </cell>
          <cell r="I1945" t="str">
            <v/>
          </cell>
          <cell r="J1945">
            <v>0</v>
          </cell>
        </row>
        <row r="1946">
          <cell r="A1946" t="str">
            <v>НС-1407249</v>
          </cell>
          <cell r="B1946" t="str">
            <v>Универсальные наружные блоки</v>
          </cell>
          <cell r="C1946" t="str">
            <v>Ballu MACHINE</v>
          </cell>
          <cell r="D1946" t="str">
            <v>Блок внешний универсальный Ballu Machine BLC_O/out-24HN1_21Y полупромышленной сплит-системы</v>
          </cell>
          <cell r="E1946" t="str">
            <v>4680551126020</v>
          </cell>
          <cell r="F1946" t="str">
            <v>BLC_O/out-24HN1_21Y</v>
          </cell>
          <cell r="G1946">
            <v>56400</v>
          </cell>
          <cell r="H1946">
            <v>31302</v>
          </cell>
          <cell r="I1946">
            <v>1334</v>
          </cell>
          <cell r="J1946">
            <v>1334</v>
          </cell>
        </row>
        <row r="1947">
          <cell r="A1947" t="str">
            <v>НС-1407250</v>
          </cell>
          <cell r="B1947" t="str">
            <v>Универсальные наружные блоки</v>
          </cell>
          <cell r="C1947" t="str">
            <v>Ballu MACHINE</v>
          </cell>
          <cell r="D1947" t="str">
            <v>Блок внешний универсальный Ballu Machine BLC_O/out-36HN1_21Y полупромышленной сплит-системы</v>
          </cell>
          <cell r="E1947" t="str">
            <v>4680551126037, 7630520210677</v>
          </cell>
          <cell r="F1947" t="str">
            <v>BLC_O/out-36HN1_21Y</v>
          </cell>
          <cell r="G1947">
            <v>82800</v>
          </cell>
          <cell r="H1947">
            <v>45954</v>
          </cell>
          <cell r="I1947">
            <v>766</v>
          </cell>
          <cell r="J1947">
            <v>766</v>
          </cell>
        </row>
        <row r="1948">
          <cell r="A1948" t="str">
            <v>НС-1407251</v>
          </cell>
          <cell r="B1948" t="str">
            <v>Универсальные наружные блоки</v>
          </cell>
          <cell r="C1948" t="str">
            <v>Ballu MACHINE</v>
          </cell>
          <cell r="D1948" t="str">
            <v>Блок внешний универсальный Ballu Machine BLC_O/out-48HN1_21Y полупромышленной сплит-системы</v>
          </cell>
          <cell r="E1948" t="str">
            <v>4680551126044, 7630520210684</v>
          </cell>
          <cell r="F1948" t="str">
            <v>BLC_O/out-48HN1_21Y</v>
          </cell>
          <cell r="G1948">
            <v>112000</v>
          </cell>
          <cell r="H1948">
            <v>62160</v>
          </cell>
          <cell r="I1948">
            <v>336</v>
          </cell>
          <cell r="J1948">
            <v>336</v>
          </cell>
        </row>
        <row r="1949">
          <cell r="A1949" t="str">
            <v>НС-1407252</v>
          </cell>
          <cell r="B1949" t="str">
            <v>Универсальные наружные блоки</v>
          </cell>
          <cell r="C1949" t="str">
            <v>Ballu MACHINE</v>
          </cell>
          <cell r="D1949" t="str">
            <v>Блок внешний универсальный Ballu Machine BLC_O/out-60HN1_21Y полупромышленной сплит-системы</v>
          </cell>
          <cell r="E1949" t="str">
            <v>4680551126051, 7630520210691</v>
          </cell>
          <cell r="F1949" t="str">
            <v>BLC_O/out-60HN1_21Y</v>
          </cell>
          <cell r="G1949">
            <v>117300</v>
          </cell>
          <cell r="H1949">
            <v>65101.5</v>
          </cell>
          <cell r="I1949">
            <v>74</v>
          </cell>
          <cell r="J1949">
            <v>74</v>
          </cell>
        </row>
        <row r="1950">
          <cell r="A1950" t="str">
            <v>НС-1422814</v>
          </cell>
          <cell r="B1950" t="str">
            <v>Универсальные наружные блоки</v>
          </cell>
          <cell r="C1950" t="str">
            <v>Ballu MACHINE</v>
          </cell>
          <cell r="D1950" t="str">
            <v>Блок внешний универсальный Ballu Machine BLC_O/out-80HN1_21Y полупромышленной сплит-системы</v>
          </cell>
          <cell r="E1950" t="str">
            <v>4680551132687</v>
          </cell>
          <cell r="F1950" t="str">
            <v>BLC_O/out-80HN1_21Y</v>
          </cell>
          <cell r="G1950">
            <v>369200</v>
          </cell>
          <cell r="H1950">
            <v>166300</v>
          </cell>
          <cell r="I1950" t="str">
            <v/>
          </cell>
          <cell r="J1950">
            <v>0</v>
          </cell>
        </row>
        <row r="1951">
          <cell r="A1951" t="str">
            <v>НС-1482006</v>
          </cell>
          <cell r="B1951" t="str">
            <v>Универсальные наружные блоки</v>
          </cell>
          <cell r="C1951" t="str">
            <v>Electrolux</v>
          </cell>
          <cell r="D1951" t="str">
            <v>Блок внешний универсальный Electrolux EACO/out-12H/UP4-DC/N8 полупром. инверторной сплит-системы</v>
          </cell>
          <cell r="E1951" t="str">
            <v>7390000108282, 7381032417183</v>
          </cell>
          <cell r="F1951" t="str">
            <v>EACO/out-12H/UP4-DC/N8</v>
          </cell>
          <cell r="G1951">
            <v>73400</v>
          </cell>
          <cell r="H1951">
            <v>41104</v>
          </cell>
          <cell r="I1951">
            <v>13</v>
          </cell>
          <cell r="J1951">
            <v>13</v>
          </cell>
        </row>
        <row r="1952">
          <cell r="A1952" t="str">
            <v>НС-1482007</v>
          </cell>
          <cell r="B1952" t="str">
            <v>Универсальные наружные блоки</v>
          </cell>
          <cell r="C1952" t="str">
            <v>Electrolux</v>
          </cell>
          <cell r="D1952" t="str">
            <v>Блок внешний универсальный Electrolux EACO/out-18H/UP4-DC/N8 полупром. инверторной сплит-системы</v>
          </cell>
          <cell r="E1952" t="str">
            <v>7390000108299, 7381032417190</v>
          </cell>
          <cell r="F1952" t="str">
            <v>EACO/out-18H/UP4-DC/N8</v>
          </cell>
          <cell r="G1952">
            <v>83900</v>
          </cell>
          <cell r="H1952">
            <v>46984</v>
          </cell>
          <cell r="I1952" t="str">
            <v/>
          </cell>
          <cell r="J1952">
            <v>0</v>
          </cell>
        </row>
        <row r="1953">
          <cell r="A1953" t="str">
            <v>НС-1482008</v>
          </cell>
          <cell r="B1953" t="str">
            <v>Универсальные наружные блоки</v>
          </cell>
          <cell r="C1953" t="str">
            <v>Electrolux</v>
          </cell>
          <cell r="D1953" t="str">
            <v>Блок внешний универсальный Electrolux EACO/out-24H/UP4-DC/N8 полупром. инверторной сплит-системы</v>
          </cell>
          <cell r="E1953" t="str">
            <v>7390000108305, 7381032417510</v>
          </cell>
          <cell r="F1953" t="str">
            <v>EACO/out-24H/UP4-DC/N8</v>
          </cell>
          <cell r="G1953">
            <v>107800</v>
          </cell>
          <cell r="H1953">
            <v>60368</v>
          </cell>
          <cell r="I1953">
            <v>19</v>
          </cell>
          <cell r="J1953">
            <v>19</v>
          </cell>
        </row>
        <row r="1954">
          <cell r="A1954" t="str">
            <v>НС-1482009</v>
          </cell>
          <cell r="B1954" t="str">
            <v>Универсальные наружные блоки</v>
          </cell>
          <cell r="C1954" t="str">
            <v>Electrolux</v>
          </cell>
          <cell r="D1954" t="str">
            <v>Блок внешний универсальный Electrolux EACO/out-36H/UP4-DC/N8 полупром. инверторной сплит-системы</v>
          </cell>
          <cell r="E1954" t="str">
            <v>7390000108312, 7381032417527</v>
          </cell>
          <cell r="F1954" t="str">
            <v>EACO/out-36H/UP4-DC/N8</v>
          </cell>
          <cell r="G1954">
            <v>174000</v>
          </cell>
          <cell r="H1954">
            <v>97440</v>
          </cell>
          <cell r="I1954">
            <v>16</v>
          </cell>
          <cell r="J1954">
            <v>16</v>
          </cell>
        </row>
        <row r="1955">
          <cell r="A1955" t="str">
            <v>НС-1482011</v>
          </cell>
          <cell r="B1955" t="str">
            <v>Универсальные наружные блоки</v>
          </cell>
          <cell r="C1955" t="str">
            <v>Electrolux</v>
          </cell>
          <cell r="D1955" t="str">
            <v>Блок внешний универсальный Electrolux EACO/out-48H/UP4-DC/N8 полупром. инверторной сплит-системы</v>
          </cell>
          <cell r="E1955" t="str">
            <v>7390000108329, 7381032417534</v>
          </cell>
          <cell r="F1955" t="str">
            <v>EACO/out-48H/UP4-DC/N8</v>
          </cell>
          <cell r="G1955">
            <v>209100</v>
          </cell>
          <cell r="H1955">
            <v>117096</v>
          </cell>
          <cell r="I1955">
            <v>1</v>
          </cell>
          <cell r="J1955">
            <v>1</v>
          </cell>
        </row>
        <row r="1956">
          <cell r="A1956" t="str">
            <v>НС-1482013</v>
          </cell>
          <cell r="B1956" t="str">
            <v>Универсальные наружные блоки</v>
          </cell>
          <cell r="C1956" t="str">
            <v>Electrolux</v>
          </cell>
          <cell r="D1956" t="str">
            <v>Блок внешний универсальный Electrolux EACO/out-60H/UP4-DC/N8 полупром. инверторной сплит-системы</v>
          </cell>
          <cell r="E1956" t="str">
            <v>7390000108336, 7381032417541</v>
          </cell>
          <cell r="F1956" t="str">
            <v>EACO/out-60H/UP4-DC/N8</v>
          </cell>
          <cell r="G1956">
            <v>232300</v>
          </cell>
          <cell r="H1956">
            <v>130088</v>
          </cell>
          <cell r="I1956">
            <v>9</v>
          </cell>
          <cell r="J1956">
            <v>9</v>
          </cell>
        </row>
        <row r="1957">
          <cell r="A1957" t="str">
            <v>НС-1292100</v>
          </cell>
          <cell r="B1957" t="str">
            <v>Универсальные наружные блоки</v>
          </cell>
          <cell r="C1957" t="str">
            <v>Ballu</v>
          </cell>
          <cell r="D1957" t="str">
            <v>Блок наружный Ballu BFS/out-24HN1 сплит-системы, колонного типа</v>
          </cell>
          <cell r="E1957" t="str">
            <v>4680551102659</v>
          </cell>
          <cell r="F1957" t="str">
            <v>BFS/out-24HN1</v>
          </cell>
          <cell r="G1957">
            <v>74400</v>
          </cell>
          <cell r="H1957">
            <v>41292</v>
          </cell>
          <cell r="I1957">
            <v>32</v>
          </cell>
          <cell r="J1957">
            <v>32</v>
          </cell>
        </row>
        <row r="1958">
          <cell r="A1958" t="str">
            <v>НС-1292102</v>
          </cell>
          <cell r="B1958" t="str">
            <v>Универсальные наружные блоки</v>
          </cell>
          <cell r="C1958" t="str">
            <v>Ballu</v>
          </cell>
          <cell r="D1958" t="str">
            <v>Блок наружный Ballu BFS/out-48HN1 сплит-системы, колонного типа</v>
          </cell>
          <cell r="E1958" t="str">
            <v>4680551102666</v>
          </cell>
          <cell r="F1958" t="str">
            <v>BFS/out-48HN1</v>
          </cell>
          <cell r="G1958">
            <v>135400</v>
          </cell>
          <cell r="H1958">
            <v>75147</v>
          </cell>
          <cell r="I1958">
            <v>24</v>
          </cell>
          <cell r="J1958">
            <v>24</v>
          </cell>
        </row>
        <row r="1959">
          <cell r="A1959" t="str">
            <v>НС-1292103</v>
          </cell>
          <cell r="B1959" t="str">
            <v>Универсальные наружные блоки</v>
          </cell>
          <cell r="C1959" t="str">
            <v>Ballu</v>
          </cell>
          <cell r="D1959" t="str">
            <v>Блок наружный Ballu BFS/out-60HN1 сплит-системы, колонного типа</v>
          </cell>
          <cell r="E1959" t="str">
            <v>4680551102673</v>
          </cell>
          <cell r="F1959" t="str">
            <v>BFS/out-60HN1</v>
          </cell>
          <cell r="G1959">
            <v>159300</v>
          </cell>
          <cell r="H1959">
            <v>88411.5</v>
          </cell>
          <cell r="I1959">
            <v>85</v>
          </cell>
          <cell r="J1959">
            <v>85</v>
          </cell>
        </row>
        <row r="1960">
          <cell r="A1960" t="str">
            <v>НС-1765491</v>
          </cell>
          <cell r="B1960" t="str">
            <v>Универсальные наружные блоки</v>
          </cell>
          <cell r="C1960" t="str">
            <v>Royal Thermo</v>
          </cell>
          <cell r="D1960" t="str">
            <v>Блок наружный Royal Thermo Forte Integro RTFO/out-12LAKHN1_V2 полупромышленной сплит-системы</v>
          </cell>
          <cell r="E1960" t="str">
            <v>4670430175881</v>
          </cell>
          <cell r="F1960" t="str">
            <v>RTFO/out-12LAKHN1_V2</v>
          </cell>
          <cell r="G1960">
            <v>41800</v>
          </cell>
          <cell r="H1960">
            <v>22572</v>
          </cell>
          <cell r="I1960" t="str">
            <v/>
          </cell>
          <cell r="J1960">
            <v>0</v>
          </cell>
        </row>
        <row r="1961">
          <cell r="A1961" t="str">
            <v>НС-1765492</v>
          </cell>
          <cell r="B1961" t="str">
            <v>Универсальные наружные блоки</v>
          </cell>
          <cell r="C1961" t="str">
            <v>Royal Thermo</v>
          </cell>
          <cell r="D1961" t="str">
            <v>Блок наружный Royal Thermo Forte Integro RTFO/out-18LAKHN1_V2 полупромышленной сплит-системы</v>
          </cell>
          <cell r="E1961" t="str">
            <v>4670430176031</v>
          </cell>
          <cell r="F1961" t="str">
            <v>RTFO/out-18LAKHN1_V2</v>
          </cell>
          <cell r="G1961">
            <v>49900</v>
          </cell>
          <cell r="H1961">
            <v>26946</v>
          </cell>
          <cell r="I1961" t="str">
            <v/>
          </cell>
          <cell r="J1961">
            <v>0</v>
          </cell>
        </row>
        <row r="1962">
          <cell r="A1962" t="str">
            <v>НС-1765493</v>
          </cell>
          <cell r="B1962" t="str">
            <v>Универсальные наружные блоки</v>
          </cell>
          <cell r="C1962" t="str">
            <v>Royal Thermo</v>
          </cell>
          <cell r="D1962" t="str">
            <v>Блок наружный Royal Thermo Forte Integro RTFO/out-24LAKHN1_V2 полупромышленной сплит-системы</v>
          </cell>
          <cell r="E1962" t="str">
            <v>4670430175959</v>
          </cell>
          <cell r="F1962" t="str">
            <v>RTFO/out-24LAKHN1_V2</v>
          </cell>
          <cell r="G1962">
            <v>58000</v>
          </cell>
          <cell r="H1962">
            <v>31320</v>
          </cell>
          <cell r="I1962" t="str">
            <v/>
          </cell>
          <cell r="J1962">
            <v>0</v>
          </cell>
        </row>
        <row r="1963">
          <cell r="A1963" t="str">
            <v>НС-1765494</v>
          </cell>
          <cell r="B1963" t="str">
            <v>Универсальные наружные блоки</v>
          </cell>
          <cell r="C1963" t="str">
            <v>Royal Thermo</v>
          </cell>
          <cell r="D1963" t="str">
            <v>Блок наружный Royal Thermo Forte Integro RTFO/out-36LAKHN1_V2 полупромышленной сплит-системы</v>
          </cell>
          <cell r="E1963" t="str">
            <v>4670430175973</v>
          </cell>
          <cell r="F1963" t="str">
            <v>RTFO/out-36LAKHN1_V2</v>
          </cell>
          <cell r="G1963">
            <v>83200</v>
          </cell>
          <cell r="H1963">
            <v>44928</v>
          </cell>
          <cell r="I1963" t="str">
            <v/>
          </cell>
          <cell r="J1963">
            <v>0</v>
          </cell>
        </row>
        <row r="1964">
          <cell r="A1964" t="str">
            <v>НС-1765495</v>
          </cell>
          <cell r="B1964" t="str">
            <v>Универсальные наружные блоки</v>
          </cell>
          <cell r="C1964" t="str">
            <v>Royal Thermo</v>
          </cell>
          <cell r="D1964" t="str">
            <v>Блок наружный Royal Thermo Forte Integro RTFO/out-48LAKHN1_V2 полупромышленной сплит-системы</v>
          </cell>
          <cell r="E1964" t="str">
            <v>4670430175997</v>
          </cell>
          <cell r="F1964" t="str">
            <v>RTFO/out-48LAKHN1_V2</v>
          </cell>
          <cell r="G1964">
            <v>116400</v>
          </cell>
          <cell r="H1964">
            <v>62856</v>
          </cell>
          <cell r="I1964" t="str">
            <v/>
          </cell>
          <cell r="J1964">
            <v>0</v>
          </cell>
        </row>
        <row r="1965">
          <cell r="A1965" t="str">
            <v>НС-1765496</v>
          </cell>
          <cell r="B1965" t="str">
            <v>Универсальные наружные блоки</v>
          </cell>
          <cell r="C1965" t="str">
            <v>Royal Thermo</v>
          </cell>
          <cell r="D1965" t="str">
            <v>Блок наружный Royal Thermo Forte Integro RTFO/out-60LAKHN1_V2 полупромышленной сплит-системы</v>
          </cell>
          <cell r="E1965" t="str">
            <v>4670430176062</v>
          </cell>
          <cell r="F1965" t="str">
            <v>RTFO/out-60LAKHN1_V2</v>
          </cell>
          <cell r="G1965">
            <v>116400</v>
          </cell>
          <cell r="H1965">
            <v>62856</v>
          </cell>
          <cell r="I1965" t="str">
            <v/>
          </cell>
          <cell r="J1965">
            <v>0</v>
          </cell>
        </row>
        <row r="1966">
          <cell r="A1966" t="str">
            <v>НС-1685713</v>
          </cell>
          <cell r="B1966" t="str">
            <v>Универсальные наружные блоки</v>
          </cell>
          <cell r="C1966" t="str">
            <v>Ballu</v>
          </cell>
          <cell r="D1966" t="str">
            <v>Блок наружный универсальный Ballu BLCI_A_O/out-12HN8_V3 инверторной сплит-системы</v>
          </cell>
          <cell r="E1966" t="str">
            <v>4660294800876</v>
          </cell>
          <cell r="F1966" t="str">
            <v>BLCI_A_O/out-12HN8_V3</v>
          </cell>
          <cell r="G1966">
            <v>47900</v>
          </cell>
          <cell r="H1966">
            <v>26824</v>
          </cell>
          <cell r="I1966" t="str">
            <v/>
          </cell>
          <cell r="J1966">
            <v>0</v>
          </cell>
        </row>
        <row r="1967">
          <cell r="A1967" t="str">
            <v>НС-1764656</v>
          </cell>
          <cell r="B1967" t="str">
            <v>Универсальные наружные блоки</v>
          </cell>
          <cell r="C1967" t="str">
            <v>Ballu</v>
          </cell>
          <cell r="D1967" t="str">
            <v>Блок наружный универсальный Ballu BLCI_A_O/out-12HN8_V4 инверторной сплит-системы</v>
          </cell>
          <cell r="E1967" t="str">
            <v>4670430173221</v>
          </cell>
          <cell r="F1967" t="str">
            <v>BLCI_A_O/out-12HN8_V4</v>
          </cell>
          <cell r="G1967">
            <v>47900</v>
          </cell>
          <cell r="H1967">
            <v>26824</v>
          </cell>
          <cell r="I1967">
            <v>2</v>
          </cell>
          <cell r="J1967">
            <v>2</v>
          </cell>
        </row>
        <row r="1968">
          <cell r="A1968" t="str">
            <v>НС-1685714</v>
          </cell>
          <cell r="B1968" t="str">
            <v>Универсальные наружные блоки</v>
          </cell>
          <cell r="C1968" t="str">
            <v>Ballu</v>
          </cell>
          <cell r="D1968" t="str">
            <v>Блок наружный универсальный Ballu BLCI_A_O/out-18HN8_V3 инверторной сплит-системы</v>
          </cell>
          <cell r="E1968" t="str">
            <v>4660294800715</v>
          </cell>
          <cell r="F1968" t="str">
            <v>BLCI_A_O/out-18HN8_V3</v>
          </cell>
          <cell r="G1968">
            <v>52300</v>
          </cell>
          <cell r="H1968">
            <v>29288</v>
          </cell>
          <cell r="I1968">
            <v>3</v>
          </cell>
          <cell r="J1968">
            <v>3</v>
          </cell>
        </row>
        <row r="1969">
          <cell r="A1969" t="str">
            <v>НС-1764657</v>
          </cell>
          <cell r="B1969" t="str">
            <v>Универсальные наружные блоки</v>
          </cell>
          <cell r="C1969" t="str">
            <v>Ballu</v>
          </cell>
          <cell r="D1969" t="str">
            <v>Блок наружный универсальный Ballu BLCI_A_O/out-18HN8_V4 инверторной сплит-системы</v>
          </cell>
          <cell r="E1969" t="str">
            <v>4670430173191</v>
          </cell>
          <cell r="F1969" t="str">
            <v>BLCI_A_O/out-18HN8_V4</v>
          </cell>
          <cell r="G1969">
            <v>52300</v>
          </cell>
          <cell r="H1969">
            <v>29288</v>
          </cell>
          <cell r="I1969">
            <v>1</v>
          </cell>
          <cell r="J1969">
            <v>1</v>
          </cell>
        </row>
        <row r="1970">
          <cell r="A1970" t="str">
            <v>НС-1685715</v>
          </cell>
          <cell r="B1970" t="str">
            <v>Универсальные наружные блоки</v>
          </cell>
          <cell r="C1970" t="str">
            <v>Ballu</v>
          </cell>
          <cell r="D1970" t="str">
            <v>Блок наружный универсальный Ballu BLCI_A_O/out-24HN8_V3 инверторной сплит-системы</v>
          </cell>
          <cell r="E1970" t="str">
            <v>4660294800685</v>
          </cell>
          <cell r="F1970" t="str">
            <v>BLCI_A_O/out-24HN8_V3</v>
          </cell>
          <cell r="G1970">
            <v>66200</v>
          </cell>
          <cell r="H1970">
            <v>37072</v>
          </cell>
          <cell r="I1970" t="str">
            <v/>
          </cell>
          <cell r="J1970">
            <v>0</v>
          </cell>
        </row>
        <row r="1971">
          <cell r="A1971" t="str">
            <v>НС-1764658</v>
          </cell>
          <cell r="B1971" t="str">
            <v>Универсальные наружные блоки</v>
          </cell>
          <cell r="C1971" t="str">
            <v>Ballu</v>
          </cell>
          <cell r="D1971" t="str">
            <v>Блок наружный универсальный Ballu BLCI_A_O/out-24HN8_V4 инверторной сплит-системы</v>
          </cell>
          <cell r="E1971" t="str">
            <v>4670430173252</v>
          </cell>
          <cell r="F1971" t="str">
            <v>BLCI_A_O/out-24HN8_V4</v>
          </cell>
          <cell r="G1971">
            <v>66200</v>
          </cell>
          <cell r="H1971">
            <v>37072</v>
          </cell>
          <cell r="I1971" t="str">
            <v/>
          </cell>
          <cell r="J1971">
            <v>0</v>
          </cell>
        </row>
        <row r="1972">
          <cell r="A1972" t="str">
            <v>НС-1685716</v>
          </cell>
          <cell r="B1972" t="str">
            <v>Универсальные наружные блоки</v>
          </cell>
          <cell r="C1972" t="str">
            <v>Ballu</v>
          </cell>
          <cell r="D1972" t="str">
            <v>Блок наружный универсальный Ballu BLCI_A_O/out-36HN8_V3 инверторной сплит-системы</v>
          </cell>
          <cell r="E1972" t="str">
            <v>4660294800883</v>
          </cell>
          <cell r="F1972" t="str">
            <v>BLCI_A_O/out-36HN8_V3</v>
          </cell>
          <cell r="G1972">
            <v>99700</v>
          </cell>
          <cell r="H1972">
            <v>55832</v>
          </cell>
          <cell r="I1972" t="str">
            <v/>
          </cell>
          <cell r="J1972">
            <v>0</v>
          </cell>
        </row>
        <row r="1973">
          <cell r="A1973" t="str">
            <v>НС-1764659</v>
          </cell>
          <cell r="B1973" t="str">
            <v>Универсальные наружные блоки</v>
          </cell>
          <cell r="C1973" t="str">
            <v>Ballu</v>
          </cell>
          <cell r="D1973" t="str">
            <v>Блок наружный универсальный Ballu BLCI_A_O/out-36HN8_V4 инверторной сплит-системы</v>
          </cell>
          <cell r="E1973" t="str">
            <v>4670430173139</v>
          </cell>
          <cell r="F1973" t="str">
            <v>BLCI_A_O/out-36HN8_V4</v>
          </cell>
          <cell r="G1973">
            <v>99700</v>
          </cell>
          <cell r="H1973">
            <v>55832</v>
          </cell>
          <cell r="I1973" t="str">
            <v/>
          </cell>
          <cell r="J1973">
            <v>0</v>
          </cell>
        </row>
        <row r="1974">
          <cell r="A1974" t="str">
            <v>НС-1685717</v>
          </cell>
          <cell r="B1974" t="str">
            <v>Универсальные наружные блоки</v>
          </cell>
          <cell r="C1974" t="str">
            <v>Ballu</v>
          </cell>
          <cell r="D1974" t="str">
            <v>Блок наружный универсальный Ballu BLCI_A_O/out-48HN8_V3 инверторной сплит-системы</v>
          </cell>
          <cell r="E1974" t="str">
            <v>4660294800746</v>
          </cell>
          <cell r="F1974" t="str">
            <v>BLCI_A_O/out-48HN8_V3</v>
          </cell>
          <cell r="G1974">
            <v>129600</v>
          </cell>
          <cell r="H1974">
            <v>72576</v>
          </cell>
          <cell r="I1974" t="str">
            <v/>
          </cell>
          <cell r="J1974">
            <v>0</v>
          </cell>
        </row>
        <row r="1975">
          <cell r="A1975" t="str">
            <v>НС-1764660</v>
          </cell>
          <cell r="B1975" t="str">
            <v>Универсальные наружные блоки</v>
          </cell>
          <cell r="C1975" t="str">
            <v>Ballu</v>
          </cell>
          <cell r="D1975" t="str">
            <v>Блок наружный универсальный Ballu BLCI_A_O/out-48HN8_V4 инверторной сплит-системы</v>
          </cell>
          <cell r="E1975" t="str">
            <v>4670430173238</v>
          </cell>
          <cell r="F1975" t="str">
            <v>BLCI_A_O/out-48HN8_V4</v>
          </cell>
          <cell r="G1975">
            <v>129600</v>
          </cell>
          <cell r="H1975">
            <v>72576</v>
          </cell>
          <cell r="I1975" t="str">
            <v/>
          </cell>
          <cell r="J1975">
            <v>0</v>
          </cell>
        </row>
        <row r="1976">
          <cell r="A1976" t="str">
            <v>НС-1685718</v>
          </cell>
          <cell r="B1976" t="str">
            <v>Универсальные наружные блоки</v>
          </cell>
          <cell r="C1976" t="str">
            <v>Ballu</v>
          </cell>
          <cell r="D1976" t="str">
            <v>Блок наружный универсальный Ballu BLCI_A_O/out-60HN8_V3 инверторной сплит-системы</v>
          </cell>
          <cell r="E1976" t="str">
            <v>4660294800838</v>
          </cell>
          <cell r="F1976" t="str">
            <v>BLCI_A_O/out-60HN8_V3</v>
          </cell>
          <cell r="G1976">
            <v>136600</v>
          </cell>
          <cell r="H1976">
            <v>76496</v>
          </cell>
          <cell r="I1976" t="str">
            <v/>
          </cell>
          <cell r="J1976">
            <v>0</v>
          </cell>
        </row>
        <row r="1977">
          <cell r="A1977" t="str">
            <v>НС-1764661</v>
          </cell>
          <cell r="B1977" t="str">
            <v>Универсальные наружные блоки</v>
          </cell>
          <cell r="C1977" t="str">
            <v>Ballu</v>
          </cell>
          <cell r="D1977" t="str">
            <v>Блок наружный универсальный Ballu BLCI_A_O/out-60HN8_V4 инверторной сплит-системы</v>
          </cell>
          <cell r="E1977" t="str">
            <v>4670430173160</v>
          </cell>
          <cell r="F1977" t="str">
            <v>BLCI_A_O/out-60HN8_V4</v>
          </cell>
          <cell r="G1977">
            <v>136600</v>
          </cell>
          <cell r="H1977">
            <v>76496</v>
          </cell>
          <cell r="I1977">
            <v>1</v>
          </cell>
          <cell r="J1977">
            <v>1</v>
          </cell>
        </row>
        <row r="1978">
          <cell r="A1978" t="str">
            <v>НС-1596404</v>
          </cell>
          <cell r="B1978" t="str">
            <v>Универсальные наружные блоки</v>
          </cell>
          <cell r="C1978" t="str">
            <v>Ballu</v>
          </cell>
          <cell r="D1978" t="str">
            <v>Блок наружный универсальный Ballu BLCI_O/out-18HN1_24Y инверторной сплит-системы</v>
          </cell>
          <cell r="E1978" t="str">
            <v>4660294195576</v>
          </cell>
          <cell r="F1978" t="str">
            <v>BLCI_O/out-18HN1_24Y</v>
          </cell>
          <cell r="G1978">
            <v>48800</v>
          </cell>
          <cell r="H1978">
            <v>27328</v>
          </cell>
          <cell r="I1978">
            <v>5</v>
          </cell>
          <cell r="J1978">
            <v>5</v>
          </cell>
        </row>
        <row r="1979">
          <cell r="A1979" t="str">
            <v>НС-1596405</v>
          </cell>
          <cell r="B1979" t="str">
            <v>Универсальные наружные блоки</v>
          </cell>
          <cell r="C1979" t="str">
            <v>Ballu</v>
          </cell>
          <cell r="D1979" t="str">
            <v>Блок наружный универсальный Ballu BLCI_O/out-24HN1_24Y инверторной сплит-системы</v>
          </cell>
          <cell r="E1979" t="str">
            <v>4660294195729</v>
          </cell>
          <cell r="F1979" t="str">
            <v>BLCI_O/out-24HN1_24Y</v>
          </cell>
          <cell r="G1979">
            <v>61600</v>
          </cell>
          <cell r="H1979">
            <v>34496</v>
          </cell>
          <cell r="I1979" t="str">
            <v/>
          </cell>
          <cell r="J1979">
            <v>0</v>
          </cell>
        </row>
        <row r="1980">
          <cell r="A1980" t="str">
            <v>НС-1596406</v>
          </cell>
          <cell r="B1980" t="str">
            <v>Универсальные наружные блоки</v>
          </cell>
          <cell r="C1980" t="str">
            <v>Ballu</v>
          </cell>
          <cell r="D1980" t="str">
            <v>Блок наружный универсальный Ballu BLCI_O/out-36HN1_24Y инверторной сплит-системы</v>
          </cell>
          <cell r="E1980" t="str">
            <v>4660294195620</v>
          </cell>
          <cell r="F1980" t="str">
            <v>BLCI_O/out-36HN1_24Y</v>
          </cell>
          <cell r="G1980">
            <v>92800</v>
          </cell>
          <cell r="H1980">
            <v>51968</v>
          </cell>
          <cell r="I1980">
            <v>8</v>
          </cell>
          <cell r="J1980">
            <v>8</v>
          </cell>
        </row>
        <row r="1981">
          <cell r="A1981" t="str">
            <v>НС-1596407</v>
          </cell>
          <cell r="B1981" t="str">
            <v>Универсальные наружные блоки</v>
          </cell>
          <cell r="C1981" t="str">
            <v>Ballu</v>
          </cell>
          <cell r="D1981" t="str">
            <v>Блок наружный универсальный Ballu BLCI_O/out-48HN1_24Y инверторной сплит-системы</v>
          </cell>
          <cell r="E1981" t="str">
            <v>4660294195606</v>
          </cell>
          <cell r="F1981" t="str">
            <v>BLCI_O/out-48HN1_24Y</v>
          </cell>
          <cell r="G1981">
            <v>120800</v>
          </cell>
          <cell r="H1981">
            <v>67648</v>
          </cell>
          <cell r="I1981" t="str">
            <v/>
          </cell>
          <cell r="J1981">
            <v>0</v>
          </cell>
        </row>
        <row r="1982">
          <cell r="A1982" t="str">
            <v>НС-1596408</v>
          </cell>
          <cell r="B1982" t="str">
            <v>Универсальные наружные блоки</v>
          </cell>
          <cell r="C1982" t="str">
            <v>Ballu</v>
          </cell>
          <cell r="D1982" t="str">
            <v>Блок наружный универсальный Ballu BLCI_O/out-60HN1_24Y инверторной сплит-системы</v>
          </cell>
          <cell r="E1982" t="str">
            <v>4660294195651</v>
          </cell>
          <cell r="F1982" t="str">
            <v>BLCI_O/out-60HN1_24Y</v>
          </cell>
          <cell r="G1982">
            <v>127200</v>
          </cell>
          <cell r="H1982">
            <v>71232</v>
          </cell>
          <cell r="I1982">
            <v>2</v>
          </cell>
          <cell r="J1982">
            <v>2</v>
          </cell>
        </row>
        <row r="1983">
          <cell r="A1983" t="str">
            <v>НС-1699349</v>
          </cell>
          <cell r="B1983" t="str">
            <v>Универсальные наружные блоки</v>
          </cell>
          <cell r="C1983" t="str">
            <v>SHUFT</v>
          </cell>
          <cell r="D1983" t="str">
            <v>Блок наружный универсальный SHUFT SFLC_O/out-18HN1_V2 полупромышленной сплит-системы</v>
          </cell>
          <cell r="E1983" t="str">
            <v>4660294859218</v>
          </cell>
          <cell r="F1983" t="str">
            <v>SFLC_O/out-18HN1_V2</v>
          </cell>
          <cell r="G1983">
            <v>48800</v>
          </cell>
          <cell r="H1983">
            <v>24156</v>
          </cell>
          <cell r="I1983">
            <v>18</v>
          </cell>
          <cell r="J1983">
            <v>18</v>
          </cell>
        </row>
        <row r="1984">
          <cell r="A1984" t="str">
            <v>НС-1597598</v>
          </cell>
          <cell r="B1984" t="str">
            <v>Универсальные наружные блоки</v>
          </cell>
          <cell r="C1984" t="str">
            <v>SHUFT</v>
          </cell>
          <cell r="D1984" t="str">
            <v>Блок наружный универсальный SHUFT SFLC_O/out-18HN1 полупромышленной сплит-системы</v>
          </cell>
          <cell r="E1984" t="str">
            <v>4660294198027</v>
          </cell>
          <cell r="F1984" t="str">
            <v>SFLC_O/out-18HN1</v>
          </cell>
          <cell r="G1984">
            <v>48800</v>
          </cell>
          <cell r="H1984">
            <v>24156</v>
          </cell>
          <cell r="I1984">
            <v>3</v>
          </cell>
          <cell r="J1984">
            <v>3</v>
          </cell>
        </row>
        <row r="1985">
          <cell r="A1985" t="str">
            <v>НС-1699350</v>
          </cell>
          <cell r="B1985" t="str">
            <v>Универсальные наружные блоки</v>
          </cell>
          <cell r="C1985" t="str">
            <v>SHUFT</v>
          </cell>
          <cell r="D1985" t="str">
            <v>Блок наружный универсальный SHUFT SFLC_O/out-24HN1_V2 полупромышленной сплит-системы</v>
          </cell>
          <cell r="E1985" t="str">
            <v>4660294859195</v>
          </cell>
          <cell r="F1985" t="str">
            <v>SFLC_O/out-24HN1_V2</v>
          </cell>
          <cell r="G1985">
            <v>58400</v>
          </cell>
          <cell r="H1985">
            <v>28908</v>
          </cell>
          <cell r="I1985" t="str">
            <v/>
          </cell>
          <cell r="J1985">
            <v>0</v>
          </cell>
        </row>
        <row r="1986">
          <cell r="A1986" t="str">
            <v>НС-1597599</v>
          </cell>
          <cell r="B1986" t="str">
            <v>Универсальные наружные блоки</v>
          </cell>
          <cell r="C1986" t="str">
            <v>SHUFT</v>
          </cell>
          <cell r="D1986" t="str">
            <v>Блок наружный универсальный SHUFT SFLC_O/out-24HN1 полупромышленной сплит-системы</v>
          </cell>
          <cell r="E1986" t="str">
            <v>4660294198140</v>
          </cell>
          <cell r="F1986" t="str">
            <v>SFLC_O/out-24HN1</v>
          </cell>
          <cell r="G1986">
            <v>58400</v>
          </cell>
          <cell r="H1986">
            <v>28908</v>
          </cell>
          <cell r="I1986">
            <v>22</v>
          </cell>
          <cell r="J1986">
            <v>22</v>
          </cell>
        </row>
        <row r="1987">
          <cell r="A1987" t="str">
            <v>НС-1699351</v>
          </cell>
          <cell r="B1987" t="str">
            <v>Универсальные наружные блоки</v>
          </cell>
          <cell r="C1987" t="str">
            <v>SHUFT</v>
          </cell>
          <cell r="D1987" t="str">
            <v>Блок наружный универсальный SHUFT SFLC_O/out-36HN1_V2 полупромышленной сплит-системы</v>
          </cell>
          <cell r="E1987" t="str">
            <v>4660294859164</v>
          </cell>
          <cell r="F1987" t="str">
            <v>SFLC_O/out-36HN1_V2</v>
          </cell>
          <cell r="G1987">
            <v>82600</v>
          </cell>
          <cell r="H1987">
            <v>40887</v>
          </cell>
          <cell r="I1987">
            <v>1</v>
          </cell>
          <cell r="J1987">
            <v>1</v>
          </cell>
        </row>
        <row r="1988">
          <cell r="A1988" t="str">
            <v>НС-1597600</v>
          </cell>
          <cell r="B1988" t="str">
            <v>Универсальные наружные блоки</v>
          </cell>
          <cell r="C1988" t="str">
            <v>SHUFT</v>
          </cell>
          <cell r="D1988" t="str">
            <v>Блок наружный универсальный SHUFT SFLC_O/out-36HN1 полупромышленной сплит-системы</v>
          </cell>
          <cell r="E1988" t="str">
            <v>4660294198072, 14660294198079</v>
          </cell>
          <cell r="F1988" t="str">
            <v>SFLC_O/out-36HN1</v>
          </cell>
          <cell r="G1988">
            <v>82600</v>
          </cell>
          <cell r="H1988">
            <v>40887</v>
          </cell>
          <cell r="I1988">
            <v>2</v>
          </cell>
          <cell r="J1988">
            <v>2</v>
          </cell>
        </row>
        <row r="1989">
          <cell r="A1989" t="str">
            <v>НС-1699352</v>
          </cell>
          <cell r="B1989" t="str">
            <v>Универсальные наружные блоки</v>
          </cell>
          <cell r="C1989" t="str">
            <v>SHUFT</v>
          </cell>
          <cell r="D1989" t="str">
            <v>Блок наружный универсальный SHUFT SFLC_O/out-48HN1_V2 полупромышленной сплит-системы</v>
          </cell>
          <cell r="E1989" t="str">
            <v>4660294859126</v>
          </cell>
          <cell r="F1989" t="str">
            <v>SFLC_O/out-48HN1_V2</v>
          </cell>
          <cell r="G1989">
            <v>119400</v>
          </cell>
          <cell r="H1989">
            <v>59103</v>
          </cell>
          <cell r="I1989" t="str">
            <v/>
          </cell>
          <cell r="J1989">
            <v>0</v>
          </cell>
        </row>
        <row r="1990">
          <cell r="A1990" t="str">
            <v>НС-1597601</v>
          </cell>
          <cell r="B1990" t="str">
            <v>Универсальные наружные блоки</v>
          </cell>
          <cell r="C1990" t="str">
            <v>SHUFT</v>
          </cell>
          <cell r="D1990" t="str">
            <v>Блок наружный универсальный SHUFT SFLC_O/out-48HN1 полупромышленной сплит-системы</v>
          </cell>
          <cell r="E1990" t="str">
            <v>4660294197983</v>
          </cell>
          <cell r="F1990" t="str">
            <v>SFLC_O/out-48HN1</v>
          </cell>
          <cell r="G1990">
            <v>119400</v>
          </cell>
          <cell r="H1990">
            <v>59103</v>
          </cell>
          <cell r="I1990">
            <v>8</v>
          </cell>
          <cell r="J1990">
            <v>8</v>
          </cell>
        </row>
        <row r="1991">
          <cell r="A1991" t="str">
            <v>НС-1699353</v>
          </cell>
          <cell r="B1991" t="str">
            <v>Универсальные наружные блоки</v>
          </cell>
          <cell r="C1991" t="str">
            <v>SHUFT</v>
          </cell>
          <cell r="D1991" t="str">
            <v>Блок наружный универсальный SHUFT SFLC_O/out-60HN1_V2 полупромышленной сплит-системы</v>
          </cell>
          <cell r="E1991" t="str">
            <v>4660294859201</v>
          </cell>
          <cell r="F1991" t="str">
            <v>SFLC_O/out-60HN1_V2</v>
          </cell>
          <cell r="G1991">
            <v>126600</v>
          </cell>
          <cell r="H1991">
            <v>62667</v>
          </cell>
          <cell r="I1991" t="str">
            <v/>
          </cell>
          <cell r="J1991">
            <v>0</v>
          </cell>
        </row>
        <row r="1992">
          <cell r="A1992" t="str">
            <v>НС-1597602</v>
          </cell>
          <cell r="B1992" t="str">
            <v>Универсальные наружные блоки</v>
          </cell>
          <cell r="C1992" t="str">
            <v>SHUFT</v>
          </cell>
          <cell r="D1992" t="str">
            <v>Блок наружный универсальный SHUFT SFLC_O/out-60HN1 полупромышленной сплит-системы</v>
          </cell>
          <cell r="E1992" t="str">
            <v>4660294198164</v>
          </cell>
          <cell r="F1992" t="str">
            <v>SFLC_O/out-60HN1</v>
          </cell>
          <cell r="G1992">
            <v>126600</v>
          </cell>
          <cell r="H1992">
            <v>62667</v>
          </cell>
          <cell r="I1992">
            <v>5</v>
          </cell>
          <cell r="J1992">
            <v>5</v>
          </cell>
        </row>
        <row r="1993">
          <cell r="A1993" t="str">
            <v>НС-1697577</v>
          </cell>
          <cell r="B1993" t="str">
            <v>Охладители воздуха промышленные без фреона (более 25л)</v>
          </cell>
          <cell r="C1993" t="str">
            <v>Ballu</v>
          </cell>
          <cell r="D1993" t="str">
            <v>Охладитель воздуха Ballu Cyclone BCOOL-30L CL</v>
          </cell>
          <cell r="E1993" t="str">
            <v>4660294849868</v>
          </cell>
          <cell r="F1993" t="str">
            <v>BCOOL-30L CL</v>
          </cell>
          <cell r="G1993">
            <v>20990</v>
          </cell>
          <cell r="H1993">
            <v>13014</v>
          </cell>
          <cell r="I1993">
            <v>18</v>
          </cell>
          <cell r="J1993">
            <v>18</v>
          </cell>
        </row>
        <row r="1994">
          <cell r="A1994" t="str">
            <v>НС-1697579</v>
          </cell>
          <cell r="B1994" t="str">
            <v>Охладители воздуха промышленные без фреона (более 25л)</v>
          </cell>
          <cell r="C1994" t="str">
            <v>Ballu</v>
          </cell>
          <cell r="D1994" t="str">
            <v>Охладитель воздуха Ballu Jet BCOOL-60L JT</v>
          </cell>
          <cell r="E1994" t="str">
            <v>4660294849875</v>
          </cell>
          <cell r="F1994" t="str">
            <v>BCOOL-60L JT</v>
          </cell>
          <cell r="G1994">
            <v>57990</v>
          </cell>
          <cell r="H1994">
            <v>35954</v>
          </cell>
          <cell r="I1994">
            <v>15</v>
          </cell>
          <cell r="J1994">
            <v>15</v>
          </cell>
        </row>
        <row r="1995">
          <cell r="A1995" t="str">
            <v>НС-1303262</v>
          </cell>
          <cell r="B1995" t="str">
            <v>Промышленные мобильные кондиционеры</v>
          </cell>
          <cell r="C1995" t="str">
            <v>Ballu</v>
          </cell>
          <cell r="D1995" t="str">
            <v>Кондиционер промышленный мобильный Ballu BGK15</v>
          </cell>
          <cell r="E1995" t="str">
            <v>4680551109665</v>
          </cell>
          <cell r="F1995" t="str">
            <v>BGK15</v>
          </cell>
          <cell r="G1995">
            <v>735990</v>
          </cell>
          <cell r="H1995">
            <v>485753.4</v>
          </cell>
          <cell r="I1995">
            <v>6</v>
          </cell>
          <cell r="J1995">
            <v>6</v>
          </cell>
        </row>
        <row r="1996">
          <cell r="A1996" t="str">
            <v>НС-1303264</v>
          </cell>
          <cell r="B1996" t="str">
            <v>Промышленные мобильные кондиционеры</v>
          </cell>
          <cell r="C1996" t="str">
            <v>Ballu</v>
          </cell>
          <cell r="D1996" t="str">
            <v>Кондиционер промышленный мобильный Ballu BGK25</v>
          </cell>
          <cell r="E1996" t="str">
            <v>4680551109672</v>
          </cell>
          <cell r="F1996" t="str">
            <v>BGK25</v>
          </cell>
          <cell r="G1996">
            <v>1225990</v>
          </cell>
          <cell r="H1996">
            <v>809153.4</v>
          </cell>
          <cell r="I1996">
            <v>1</v>
          </cell>
          <cell r="J1996">
            <v>1</v>
          </cell>
        </row>
        <row r="1997">
          <cell r="A1997" t="str">
            <v>НС-1303241</v>
          </cell>
          <cell r="B1997" t="str">
            <v>Промышленные мобильные кондиционеры</v>
          </cell>
          <cell r="C1997" t="str">
            <v>Ballu</v>
          </cell>
          <cell r="D1997" t="str">
            <v>Кондиционер промышленный мобильный Ballu BGK5</v>
          </cell>
          <cell r="E1997" t="str">
            <v>4680551109658, 2250001777564</v>
          </cell>
          <cell r="F1997" t="str">
            <v>BGK5</v>
          </cell>
          <cell r="G1997">
            <v>140391</v>
          </cell>
          <cell r="H1997">
            <v>92658.06</v>
          </cell>
          <cell r="I1997" t="str">
            <v/>
          </cell>
          <cell r="J1997">
            <v>0</v>
          </cell>
        </row>
        <row r="1998">
          <cell r="A1998" t="str">
            <v>НС-1348948</v>
          </cell>
          <cell r="B1998" t="str">
            <v>Промышленные мобильные кондиционеры</v>
          </cell>
          <cell r="C1998" t="str">
            <v>Ballu</v>
          </cell>
          <cell r="D1998" t="str">
            <v>Кондиционер промышленный мобильный Ballu BGK5 с комплектом воздухоотводов</v>
          </cell>
          <cell r="E1998" t="str">
            <v>4680551321920</v>
          </cell>
          <cell r="F1998" t="str">
            <v>BGK5 с комплектом воздухоотводов</v>
          </cell>
          <cell r="G1998">
            <v>155990</v>
          </cell>
          <cell r="H1998">
            <v>102953.4</v>
          </cell>
          <cell r="I1998">
            <v>36</v>
          </cell>
          <cell r="J1998">
            <v>36</v>
          </cell>
        </row>
        <row r="1999">
          <cell r="A1999" t="str">
            <v>НС-1681136</v>
          </cell>
          <cell r="B1999" t="str">
            <v>Промышленные мобильные кондиционеры</v>
          </cell>
          <cell r="C1999" t="str">
            <v>Ballu</v>
          </cell>
          <cell r="D1999" t="str">
            <v>Кондиционер промышленный мобильный Ballu BGK8E с комплектом воздухоотводов</v>
          </cell>
          <cell r="E1999" t="str">
            <v>4660294782615</v>
          </cell>
          <cell r="F1999" t="str">
            <v>BGK8E</v>
          </cell>
          <cell r="G1999">
            <v>395990</v>
          </cell>
          <cell r="H1999">
            <v>261353.4</v>
          </cell>
          <cell r="I1999">
            <v>70</v>
          </cell>
          <cell r="J1999">
            <v>70</v>
          </cell>
        </row>
        <row r="2000">
          <cell r="A2000" t="str">
            <v>НС-1303243</v>
          </cell>
          <cell r="B2000" t="str">
            <v>Промышленные мобильные кондиционеры</v>
          </cell>
          <cell r="C2000" t="str">
            <v>Ballu</v>
          </cell>
          <cell r="D2000" t="str">
            <v>Кондиционер промышленный мобильный Ballu BGK9</v>
          </cell>
          <cell r="E2000" t="str">
            <v>4680551109634, 2250001777571</v>
          </cell>
          <cell r="F2000" t="str">
            <v>BGK9</v>
          </cell>
          <cell r="G2000">
            <v>221391</v>
          </cell>
          <cell r="H2000">
            <v>146118.06</v>
          </cell>
          <cell r="I2000">
            <v>1</v>
          </cell>
          <cell r="J2000">
            <v>1</v>
          </cell>
        </row>
        <row r="2001">
          <cell r="A2001" t="str">
            <v>НС-1348950</v>
          </cell>
          <cell r="B2001" t="str">
            <v>Промышленные мобильные кондиционеры</v>
          </cell>
          <cell r="C2001" t="str">
            <v>Ballu</v>
          </cell>
          <cell r="D2001" t="str">
            <v>Кондиционер промышленный мобильный Ballu BGK9 с комплектом воздухоотводов</v>
          </cell>
          <cell r="E2001" t="str">
            <v>2250001853206, 4680551321937</v>
          </cell>
          <cell r="F2001" t="str">
            <v>BGK9 с комплектом воздухоотводов</v>
          </cell>
          <cell r="G2001">
            <v>245990</v>
          </cell>
          <cell r="H2001">
            <v>162353.4</v>
          </cell>
          <cell r="I2001">
            <v>2</v>
          </cell>
          <cell r="J2001">
            <v>2</v>
          </cell>
        </row>
        <row r="2002">
          <cell r="A2002" t="str">
            <v>НС-1602890</v>
          </cell>
          <cell r="B2002" t="str">
            <v>Конструкционные элементы</v>
          </cell>
          <cell r="C2002" t="str">
            <v>DE DIETRICH</v>
          </cell>
          <cell r="D2002" t="str">
            <v>Система каскадная DE DIETRICH для напольного монтажа двух котлов INNOVENS PRO МСА 160</v>
          </cell>
          <cell r="E2002" t="str">
            <v>4660294228953</v>
          </cell>
          <cell r="F2002" t="str">
            <v>LV.0304kW.00002</v>
          </cell>
          <cell r="G2002">
            <v>1023383.8</v>
          </cell>
          <cell r="H2002">
            <v>644731.79</v>
          </cell>
          <cell r="I2002" t="str">
            <v/>
          </cell>
          <cell r="J2002">
            <v>0</v>
          </cell>
        </row>
        <row r="2003">
          <cell r="A2003" t="str">
            <v>НС-1011746</v>
          </cell>
          <cell r="B2003" t="str">
            <v>Пульты управления для котельного оборудования</v>
          </cell>
          <cell r="C2003" t="str">
            <v>ЭВАН</v>
          </cell>
          <cell r="D2003" t="str">
            <v>Пульт управления ЭВАН ЭПО-108(А) 3х30+18</v>
          </cell>
          <cell r="E2003" t="str">
            <v>2145360006014, 4660294842050</v>
          </cell>
          <cell r="F2003" t="str">
            <v>15107</v>
          </cell>
          <cell r="G2003">
            <v>122820</v>
          </cell>
          <cell r="H2003">
            <v>104397</v>
          </cell>
          <cell r="I2003" t="str">
            <v/>
          </cell>
          <cell r="J2003">
            <v>0</v>
          </cell>
        </row>
        <row r="2004">
          <cell r="A2004" t="str">
            <v>НС-1179831</v>
          </cell>
          <cell r="B2004" t="str">
            <v>Пульты управления для котельного оборудования</v>
          </cell>
          <cell r="C2004" t="str">
            <v>ЭВАН</v>
          </cell>
          <cell r="D2004" t="str">
            <v>Пульт управления ЭВАН ЭПО-108(В) 2х30+2х24</v>
          </cell>
          <cell r="E2004" t="str">
            <v>2258667788283</v>
          </cell>
          <cell r="F2004" t="str">
            <v>15111</v>
          </cell>
          <cell r="G2004">
            <v>122820</v>
          </cell>
          <cell r="H2004">
            <v>104397</v>
          </cell>
          <cell r="I2004" t="str">
            <v/>
          </cell>
          <cell r="J2004">
            <v>0</v>
          </cell>
        </row>
        <row r="2005">
          <cell r="A2005" t="str">
            <v>НС-1011748</v>
          </cell>
          <cell r="B2005" t="str">
            <v>Пульты управления для котельного оборудования</v>
          </cell>
          <cell r="C2005" t="str">
            <v>ЭВАН</v>
          </cell>
          <cell r="D2005" t="str">
            <v>Пульт управления ЭВАН ЭПО-120</v>
          </cell>
          <cell r="E2005" t="str">
            <v>2148741408612</v>
          </cell>
          <cell r="F2005" t="str">
            <v>15117</v>
          </cell>
          <cell r="G2005">
            <v>130240</v>
          </cell>
          <cell r="H2005">
            <v>110704</v>
          </cell>
          <cell r="I2005" t="str">
            <v/>
          </cell>
          <cell r="J2005">
            <v>0</v>
          </cell>
        </row>
        <row r="2006">
          <cell r="A2006" t="str">
            <v>НС-1011749</v>
          </cell>
          <cell r="B2006" t="str">
            <v>Пульты управления для котельного оборудования</v>
          </cell>
          <cell r="C2006" t="str">
            <v>ЭВАН</v>
          </cell>
          <cell r="D2006" t="str">
            <v>Пульт управления ЭВАН ЭПО-132 30х3+24+18</v>
          </cell>
          <cell r="E2006" t="str">
            <v>2258667792976</v>
          </cell>
          <cell r="F2006" t="str">
            <v>15120</v>
          </cell>
          <cell r="G2006">
            <v>266790</v>
          </cell>
          <cell r="H2006">
            <v>226771.5</v>
          </cell>
          <cell r="I2006" t="str">
            <v/>
          </cell>
          <cell r="J2006">
            <v>0</v>
          </cell>
        </row>
        <row r="2007">
          <cell r="A2007" t="str">
            <v>НС-1011750</v>
          </cell>
          <cell r="B2007" t="str">
            <v>Пульты управления для котельного оборудования</v>
          </cell>
          <cell r="C2007" t="str">
            <v>ЭВАН</v>
          </cell>
          <cell r="D2007" t="str">
            <v>Пульт управления ЭВАН ЭПО-144 30х4+24</v>
          </cell>
          <cell r="E2007" t="str">
            <v>2258667792792</v>
          </cell>
          <cell r="F2007" t="str">
            <v>15125</v>
          </cell>
          <cell r="G2007">
            <v>279190</v>
          </cell>
          <cell r="H2007">
            <v>237311.5</v>
          </cell>
          <cell r="I2007" t="str">
            <v/>
          </cell>
          <cell r="J2007">
            <v>0</v>
          </cell>
        </row>
        <row r="2008">
          <cell r="A2008" t="str">
            <v>НС-1010717</v>
          </cell>
          <cell r="B2008" t="str">
            <v>Пульты управления для котельного оборудования</v>
          </cell>
          <cell r="C2008" t="str">
            <v>ЭВАН</v>
          </cell>
          <cell r="D2008" t="str">
            <v>Пульт управления ЭВАН ЭПО-156 30х4+18х2</v>
          </cell>
          <cell r="E2008" t="str">
            <v>2148408147144, 4607159116086</v>
          </cell>
          <cell r="F2008" t="str">
            <v>15130</v>
          </cell>
          <cell r="G2008">
            <v>287830</v>
          </cell>
          <cell r="H2008">
            <v>244655.5</v>
          </cell>
          <cell r="I2008" t="str">
            <v/>
          </cell>
          <cell r="J2008">
            <v>0</v>
          </cell>
        </row>
        <row r="2009">
          <cell r="A2009" t="str">
            <v>НС-1011754</v>
          </cell>
          <cell r="B2009" t="str">
            <v>Пульты управления для котельного оборудования</v>
          </cell>
          <cell r="C2009" t="str">
            <v>ЭВАН</v>
          </cell>
          <cell r="D2009" t="str">
            <v>Пульт управления ЭВАН ЭПО-168 30х5+18</v>
          </cell>
          <cell r="E2009" t="str">
            <v>2149418311501, 4660294160055</v>
          </cell>
          <cell r="F2009" t="str">
            <v>15135</v>
          </cell>
          <cell r="G2009">
            <v>299220</v>
          </cell>
          <cell r="H2009">
            <v>254337</v>
          </cell>
          <cell r="I2009" t="str">
            <v/>
          </cell>
          <cell r="J2009">
            <v>0</v>
          </cell>
        </row>
        <row r="2010">
          <cell r="A2010" t="str">
            <v>НС-1011756</v>
          </cell>
          <cell r="B2010" t="str">
            <v>Пульты управления для котельного оборудования</v>
          </cell>
          <cell r="C2010" t="str">
            <v>ЭВАН</v>
          </cell>
          <cell r="D2010" t="str">
            <v>Пульт управления ЭВАН ЭПО-180 30х6</v>
          </cell>
          <cell r="E2010" t="str">
            <v>2258667800848</v>
          </cell>
          <cell r="F2010" t="str">
            <v>15140</v>
          </cell>
          <cell r="G2010">
            <v>357370</v>
          </cell>
          <cell r="H2010">
            <v>303764.5</v>
          </cell>
          <cell r="I2010" t="str">
            <v/>
          </cell>
          <cell r="J2010">
            <v>0</v>
          </cell>
        </row>
        <row r="2011">
          <cell r="A2011" t="str">
            <v>НС-1133144</v>
          </cell>
          <cell r="B2011" t="str">
            <v>Пульты управления для котельного оборудования</v>
          </cell>
          <cell r="C2011" t="str">
            <v>ЭВАН</v>
          </cell>
          <cell r="D2011" t="str">
            <v>Пульт управления ЭВАН ЭПО-192 30х5+24+18</v>
          </cell>
          <cell r="E2011" t="str">
            <v>2258667783998</v>
          </cell>
          <cell r="F2011" t="str">
            <v>15145</v>
          </cell>
          <cell r="G2011">
            <v>371200</v>
          </cell>
          <cell r="H2011">
            <v>315520</v>
          </cell>
          <cell r="I2011" t="str">
            <v/>
          </cell>
          <cell r="J2011">
            <v>0</v>
          </cell>
        </row>
        <row r="2012">
          <cell r="A2012" t="str">
            <v>НС-1011758</v>
          </cell>
          <cell r="B2012" t="str">
            <v>Пульты управления для котельного оборудования</v>
          </cell>
          <cell r="C2012" t="str">
            <v>ЭВАН</v>
          </cell>
          <cell r="D2012" t="str">
            <v>Пульт управления ЭВАН ЭПО-204 30х6+24</v>
          </cell>
          <cell r="E2012" t="str">
            <v>2148650823759, 4660294843231</v>
          </cell>
          <cell r="F2012" t="str">
            <v>15150</v>
          </cell>
          <cell r="G2012">
            <v>397430</v>
          </cell>
          <cell r="H2012">
            <v>337815.5</v>
          </cell>
          <cell r="I2012" t="str">
            <v/>
          </cell>
          <cell r="J2012">
            <v>0</v>
          </cell>
        </row>
        <row r="2013">
          <cell r="A2013" t="str">
            <v>НС-1011759</v>
          </cell>
          <cell r="B2013" t="str">
            <v>Пульты управления для котельного оборудования</v>
          </cell>
          <cell r="C2013" t="str">
            <v>ЭВАН</v>
          </cell>
          <cell r="D2013" t="str">
            <v>Пульт управления ЭВАН ЭПО-216 30х6+18х2</v>
          </cell>
          <cell r="E2013" t="str">
            <v>2258667789983</v>
          </cell>
          <cell r="F2013" t="str">
            <v>15155</v>
          </cell>
          <cell r="G2013">
            <v>409020</v>
          </cell>
          <cell r="H2013">
            <v>347667</v>
          </cell>
          <cell r="I2013" t="str">
            <v/>
          </cell>
          <cell r="J2013">
            <v>0</v>
          </cell>
        </row>
        <row r="2014">
          <cell r="A2014" t="str">
            <v>НС-1011760</v>
          </cell>
          <cell r="B2014" t="str">
            <v>Пульты управления для котельного оборудования</v>
          </cell>
          <cell r="C2014" t="str">
            <v>ЭВАН</v>
          </cell>
          <cell r="D2014" t="str">
            <v>Пульт управления ЭВАН ЭПО-228 30х7+18</v>
          </cell>
          <cell r="E2014" t="str">
            <v>2258667788023</v>
          </cell>
          <cell r="F2014" t="str">
            <v>15160</v>
          </cell>
          <cell r="G2014">
            <v>416440</v>
          </cell>
          <cell r="H2014">
            <v>353974</v>
          </cell>
          <cell r="I2014" t="str">
            <v/>
          </cell>
          <cell r="J2014">
            <v>0</v>
          </cell>
        </row>
        <row r="2015">
          <cell r="A2015" t="str">
            <v>НС-1011761</v>
          </cell>
          <cell r="B2015" t="str">
            <v>Пульты управления для котельного оборудования</v>
          </cell>
          <cell r="C2015" t="str">
            <v>ЭВАН</v>
          </cell>
          <cell r="D2015" t="str">
            <v>Пульт управления ЭВАН ЭПО-240 30х8</v>
          </cell>
          <cell r="E2015" t="str">
            <v>2258667786395, 4660294843101</v>
          </cell>
          <cell r="F2015" t="str">
            <v>15165</v>
          </cell>
          <cell r="G2015">
            <v>424270</v>
          </cell>
          <cell r="H2015">
            <v>360629.5</v>
          </cell>
          <cell r="I2015" t="str">
            <v/>
          </cell>
          <cell r="J2015">
            <v>0</v>
          </cell>
        </row>
        <row r="2016">
          <cell r="A2016" t="str">
            <v>НС-0030808</v>
          </cell>
          <cell r="B2016" t="str">
            <v>Пульты управления для котельного оборудования</v>
          </cell>
          <cell r="C2016" t="str">
            <v>ЭВАН</v>
          </cell>
          <cell r="D2016" t="str">
            <v>Пульт управления ЭВАН ЭПО 24-30-1 трехступенчатый с платой 012</v>
          </cell>
          <cell r="E2016" t="str">
            <v>4607159110503</v>
          </cell>
          <cell r="F2016" t="str">
            <v>15246</v>
          </cell>
          <cell r="G2016">
            <v>38640</v>
          </cell>
          <cell r="H2016">
            <v>32844</v>
          </cell>
          <cell r="I2016" t="str">
            <v/>
          </cell>
          <cell r="J2016">
            <v>0</v>
          </cell>
        </row>
        <row r="2017">
          <cell r="A2017" t="str">
            <v>НС-1011737</v>
          </cell>
          <cell r="B2017" t="str">
            <v>Пульты управления для котельного оборудования</v>
          </cell>
          <cell r="C2017" t="str">
            <v>ЭВАН</v>
          </cell>
          <cell r="D2017" t="str">
            <v>Пульт управления ЭВАН ЭПО- 36(А) 18+18</v>
          </cell>
          <cell r="E2017" t="str">
            <v>2147778958497, 4607159115676</v>
          </cell>
          <cell r="F2017" t="str">
            <v>15036</v>
          </cell>
          <cell r="G2017">
            <v>51140</v>
          </cell>
          <cell r="H2017">
            <v>43469</v>
          </cell>
          <cell r="I2017" t="str">
            <v/>
          </cell>
          <cell r="J2017">
            <v>0</v>
          </cell>
        </row>
        <row r="2018">
          <cell r="A2018" t="str">
            <v>НС-1011738</v>
          </cell>
          <cell r="B2018" t="str">
            <v>Пульты управления для котельного оборудования</v>
          </cell>
          <cell r="C2018" t="str">
            <v>ЭВАН</v>
          </cell>
          <cell r="D2018" t="str">
            <v>Пульт управления ЭВАН ЭПО- 42(А) 30+12</v>
          </cell>
          <cell r="E2018" t="str">
            <v>2258667796189</v>
          </cell>
          <cell r="F2018" t="str">
            <v>15046</v>
          </cell>
          <cell r="G2018">
            <v>53080</v>
          </cell>
          <cell r="H2018">
            <v>45118</v>
          </cell>
          <cell r="I2018" t="str">
            <v/>
          </cell>
          <cell r="J2018">
            <v>0</v>
          </cell>
        </row>
        <row r="2019">
          <cell r="A2019" t="str">
            <v>НС-1304834</v>
          </cell>
          <cell r="B2019" t="str">
            <v>Пульты управления для котельного оборудования</v>
          </cell>
          <cell r="C2019" t="str">
            <v>ЭВАН</v>
          </cell>
          <cell r="D2019" t="str">
            <v>Пульт управления ЭВАН ЭПО- 42(Б) 24+18</v>
          </cell>
          <cell r="E2019" t="str">
            <v>2258667796622</v>
          </cell>
          <cell r="F2019" t="str">
            <v>15051</v>
          </cell>
          <cell r="G2019">
            <v>53080</v>
          </cell>
          <cell r="H2019">
            <v>45118</v>
          </cell>
          <cell r="I2019" t="str">
            <v/>
          </cell>
          <cell r="J2019">
            <v>0</v>
          </cell>
        </row>
        <row r="2020">
          <cell r="A2020" t="str">
            <v>НС-1011739</v>
          </cell>
          <cell r="B2020" t="str">
            <v>Пульты управления для котельного оборудования</v>
          </cell>
          <cell r="C2020" t="str">
            <v>ЭВАН</v>
          </cell>
          <cell r="D2020" t="str">
            <v>Пульт управления ЭВАН ЭПО- 48(А) 30+18</v>
          </cell>
          <cell r="E2020" t="str">
            <v>2258667726810, 4660294889192</v>
          </cell>
          <cell r="F2020" t="str">
            <v>15056</v>
          </cell>
          <cell r="G2020">
            <v>57240</v>
          </cell>
          <cell r="H2020">
            <v>48654</v>
          </cell>
          <cell r="I2020" t="str">
            <v/>
          </cell>
          <cell r="J2020">
            <v>0</v>
          </cell>
        </row>
        <row r="2021">
          <cell r="A2021" t="str">
            <v>НС-1140100</v>
          </cell>
          <cell r="B2021" t="str">
            <v>Пульты управления для котельного оборудования</v>
          </cell>
          <cell r="C2021" t="str">
            <v>ЭВАН</v>
          </cell>
          <cell r="D2021" t="str">
            <v>Пульт управления ЭВАН ЭПО- 48(Б) 24+24</v>
          </cell>
          <cell r="E2021" t="str">
            <v>2258667789501</v>
          </cell>
          <cell r="F2021" t="str">
            <v>15061</v>
          </cell>
          <cell r="G2021">
            <v>57240</v>
          </cell>
          <cell r="H2021">
            <v>48654</v>
          </cell>
          <cell r="I2021" t="str">
            <v/>
          </cell>
          <cell r="J2021">
            <v>0</v>
          </cell>
        </row>
        <row r="2022">
          <cell r="A2022" t="str">
            <v>НС-1011740</v>
          </cell>
          <cell r="B2022" t="str">
            <v>Пульты управления для котельного оборудования</v>
          </cell>
          <cell r="C2022" t="str">
            <v>ЭВАН</v>
          </cell>
          <cell r="D2022" t="str">
            <v>Пульт управления ЭВАН ЭПО- 54</v>
          </cell>
          <cell r="E2022" t="str">
            <v>2258667797513, 4660294866650</v>
          </cell>
          <cell r="F2022" t="str">
            <v>15066</v>
          </cell>
          <cell r="G2022">
            <v>59890</v>
          </cell>
          <cell r="H2022">
            <v>50906.5</v>
          </cell>
          <cell r="I2022" t="str">
            <v/>
          </cell>
          <cell r="J2022">
            <v>0</v>
          </cell>
        </row>
        <row r="2023">
          <cell r="A2023" t="str">
            <v>НС-1011741</v>
          </cell>
          <cell r="B2023" t="str">
            <v>Пульты управления для котельного оборудования</v>
          </cell>
          <cell r="C2023" t="str">
            <v>ЭВАН</v>
          </cell>
          <cell r="D2023" t="str">
            <v>Пульт управления ЭВАН ЭПО- 60</v>
          </cell>
          <cell r="E2023" t="str">
            <v>2211161666853</v>
          </cell>
          <cell r="F2023" t="str">
            <v>15071</v>
          </cell>
          <cell r="G2023">
            <v>63650</v>
          </cell>
          <cell r="H2023">
            <v>54102.5</v>
          </cell>
          <cell r="I2023" t="str">
            <v/>
          </cell>
          <cell r="J2023">
            <v>0</v>
          </cell>
        </row>
        <row r="2024">
          <cell r="A2024" t="str">
            <v>НС-1011743</v>
          </cell>
          <cell r="B2024" t="str">
            <v>Пульты управления для котельного оборудования</v>
          </cell>
          <cell r="C2024" t="str">
            <v>ЭВАН</v>
          </cell>
          <cell r="D2024" t="str">
            <v>Пульт управления ЭВАН ЭПО- 72(А) 30+30+12</v>
          </cell>
          <cell r="E2024" t="str">
            <v>2144024357721, 4607159115836</v>
          </cell>
          <cell r="F2024" t="str">
            <v>15077</v>
          </cell>
          <cell r="G2024">
            <v>94050</v>
          </cell>
          <cell r="H2024">
            <v>79942.5</v>
          </cell>
          <cell r="I2024" t="str">
            <v/>
          </cell>
          <cell r="J2024">
            <v>0</v>
          </cell>
        </row>
        <row r="2025">
          <cell r="A2025" t="str">
            <v>НС-1405244</v>
          </cell>
          <cell r="B2025" t="str">
            <v>Пульты управления для котельного оборудования</v>
          </cell>
          <cell r="C2025" t="str">
            <v>ЭВАН</v>
          </cell>
          <cell r="D2025" t="str">
            <v>Пульт управления ЭВАН ЭПО - 72(В) 3х24</v>
          </cell>
          <cell r="E2025" t="str">
            <v>2258667784346</v>
          </cell>
          <cell r="F2025" t="str">
            <v>15086</v>
          </cell>
          <cell r="G2025">
            <v>94050</v>
          </cell>
          <cell r="H2025">
            <v>79942.5</v>
          </cell>
          <cell r="I2025" t="str">
            <v/>
          </cell>
          <cell r="J2025">
            <v>0</v>
          </cell>
        </row>
        <row r="2026">
          <cell r="A2026" t="str">
            <v>НС-0030809</v>
          </cell>
          <cell r="B2026" t="str">
            <v>Пульты управления для котельного оборудования</v>
          </cell>
          <cell r="C2026" t="str">
            <v>ЭВАН</v>
          </cell>
          <cell r="D2026" t="str">
            <v>Пульт управления ЭВАН ЭПО 7,5-18 трехступенчатый с платой 012</v>
          </cell>
          <cell r="E2026" t="str">
            <v>4607159110497</v>
          </cell>
          <cell r="F2026" t="str">
            <v>15241</v>
          </cell>
          <cell r="G2026">
            <v>27560</v>
          </cell>
          <cell r="H2026">
            <v>23426</v>
          </cell>
          <cell r="I2026" t="str">
            <v/>
          </cell>
          <cell r="J2026">
            <v>0</v>
          </cell>
        </row>
        <row r="2027">
          <cell r="A2027" t="str">
            <v>НС-1011744</v>
          </cell>
          <cell r="B2027" t="str">
            <v>Пульты управления для котельного оборудования</v>
          </cell>
          <cell r="C2027" t="str">
            <v>ЭВАН</v>
          </cell>
          <cell r="D2027" t="str">
            <v>Пульт управления ЭВАН ЭПО- 84</v>
          </cell>
          <cell r="E2027" t="str">
            <v>2141976793652</v>
          </cell>
          <cell r="F2027" t="str">
            <v>15091</v>
          </cell>
          <cell r="G2027">
            <v>101060</v>
          </cell>
          <cell r="H2027">
            <v>85901</v>
          </cell>
          <cell r="I2027" t="str">
            <v/>
          </cell>
          <cell r="J2027">
            <v>0</v>
          </cell>
        </row>
        <row r="2028">
          <cell r="A2028" t="str">
            <v>НС-1011745</v>
          </cell>
          <cell r="B2028" t="str">
            <v>Пульты управления для котельного оборудования</v>
          </cell>
          <cell r="C2028" t="str">
            <v>ЭВАН</v>
          </cell>
          <cell r="D2028" t="str">
            <v>Пульт управления ЭВАН ЭПО- 96(А) 2х30+2х18</v>
          </cell>
          <cell r="E2028" t="str">
            <v>2143163194235</v>
          </cell>
          <cell r="F2028" t="str">
            <v>15097</v>
          </cell>
          <cell r="G2028">
            <v>113160</v>
          </cell>
          <cell r="H2028">
            <v>96186</v>
          </cell>
          <cell r="I2028" t="str">
            <v/>
          </cell>
          <cell r="J2028">
            <v>0</v>
          </cell>
        </row>
        <row r="2029">
          <cell r="A2029" t="str">
            <v>НС-0030810</v>
          </cell>
          <cell r="B2029" t="str">
            <v>Пульты управления для котельного оборудования</v>
          </cell>
          <cell r="C2029" t="str">
            <v>ЭВАН</v>
          </cell>
          <cell r="D2029" t="str">
            <v>Пульт управления ЭВАН ЭПО-М1-24-30 (380 В) одноступенчатый</v>
          </cell>
          <cell r="E2029" t="str">
            <v>4607159110640</v>
          </cell>
          <cell r="F2029" t="str">
            <v>15345</v>
          </cell>
          <cell r="G2029">
            <v>28170</v>
          </cell>
          <cell r="H2029">
            <v>23944.5</v>
          </cell>
          <cell r="I2029" t="str">
            <v/>
          </cell>
          <cell r="J2029">
            <v>0</v>
          </cell>
        </row>
        <row r="2030">
          <cell r="A2030" t="str">
            <v>НС-0030811</v>
          </cell>
          <cell r="B2030" t="str">
            <v>Пульты управления для котельного оборудования</v>
          </cell>
          <cell r="C2030" t="str">
            <v>ЭВАН</v>
          </cell>
          <cell r="D2030" t="str">
            <v>Пульт управления ЭВАН ЭПО-М1-4</v>
          </cell>
          <cell r="E2030" t="str">
            <v>4607159110619</v>
          </cell>
          <cell r="F2030" t="str">
            <v>15300</v>
          </cell>
          <cell r="G2030">
            <v>13420</v>
          </cell>
          <cell r="H2030">
            <v>11407</v>
          </cell>
          <cell r="I2030">
            <v>1</v>
          </cell>
          <cell r="J2030">
            <v>1</v>
          </cell>
        </row>
        <row r="2031">
          <cell r="A2031" t="str">
            <v>НС-0030812</v>
          </cell>
          <cell r="B2031" t="str">
            <v>Пульты управления для котельного оборудования</v>
          </cell>
          <cell r="C2031" t="str">
            <v>ЭВАН</v>
          </cell>
          <cell r="D2031" t="str">
            <v>Пульт управления ЭВАН ЭПО-М1-6-9,45 (220В)</v>
          </cell>
          <cell r="E2031" t="str">
            <v>4607159110626</v>
          </cell>
          <cell r="F2031" t="str">
            <v>15325</v>
          </cell>
          <cell r="G2031">
            <v>17590</v>
          </cell>
          <cell r="H2031">
            <v>14951.5</v>
          </cell>
          <cell r="I2031" t="str">
            <v/>
          </cell>
          <cell r="J2031">
            <v>0</v>
          </cell>
        </row>
        <row r="2032">
          <cell r="A2032" t="str">
            <v>НС-0030813</v>
          </cell>
          <cell r="B2032" t="str">
            <v>Пульты управления для котельного оборудования</v>
          </cell>
          <cell r="C2032" t="str">
            <v>ЭВАН</v>
          </cell>
          <cell r="D2032" t="str">
            <v>Пульт управления ЭВАН ЭПО-М1-7,5-18 (380 В) одноступенчатый</v>
          </cell>
          <cell r="E2032" t="str">
            <v>4607159110633</v>
          </cell>
          <cell r="F2032" t="str">
            <v>15340</v>
          </cell>
          <cell r="G2032">
            <v>19220</v>
          </cell>
          <cell r="H2032">
            <v>16337</v>
          </cell>
          <cell r="I2032" t="str">
            <v/>
          </cell>
          <cell r="J2032">
            <v>0</v>
          </cell>
        </row>
        <row r="2033">
          <cell r="A2033" t="str">
            <v>НС-1614727</v>
          </cell>
          <cell r="B2033" t="str">
            <v>Котлы газовые конденсационные напольные</v>
          </cell>
          <cell r="C2033" t="str">
            <v>DE DIETRICH</v>
          </cell>
          <cell r="D2033" t="str">
            <v>Котел газовый DE DIETRICH C 230-130 EVO конденс., напольный, 1 конт., закр.кам.сгор. DIEM E</v>
          </cell>
          <cell r="E2033" t="str">
            <v>4660294322965</v>
          </cell>
          <cell r="F2033" t="str">
            <v>7821715</v>
          </cell>
          <cell r="G2033">
            <v>1300977.5</v>
          </cell>
          <cell r="H2033">
            <v>910684.25</v>
          </cell>
          <cell r="I2033" t="str">
            <v/>
          </cell>
          <cell r="J2033">
            <v>0</v>
          </cell>
        </row>
        <row r="2034">
          <cell r="A2034" t="str">
            <v>НС-1695431</v>
          </cell>
          <cell r="B2034" t="str">
            <v>Котлы газовые конденсационные напольные</v>
          </cell>
          <cell r="C2034" t="str">
            <v>DE DIETRICH</v>
          </cell>
          <cell r="D2034" t="str">
            <v>Котел газовый DE DIETRICH C 230-170 EVO конденс., напольный, 1 конт., закр.кам.сгор. DIEM E</v>
          </cell>
          <cell r="E2034" t="str">
            <v>4660294841893</v>
          </cell>
          <cell r="F2034" t="str">
            <v>7821499</v>
          </cell>
          <cell r="G2034">
            <v>1553060</v>
          </cell>
          <cell r="H2034">
            <v>1087142</v>
          </cell>
          <cell r="I2034" t="str">
            <v/>
          </cell>
          <cell r="J2034">
            <v>0</v>
          </cell>
        </row>
        <row r="2035">
          <cell r="A2035" t="str">
            <v>НС-1689343</v>
          </cell>
          <cell r="B2035" t="str">
            <v>Котлы газовые конденсационные напольные</v>
          </cell>
          <cell r="C2035" t="str">
            <v>DE DIETRICH</v>
          </cell>
          <cell r="D2035" t="str">
            <v>Котел газовый DE DIETRICH C 230-210 EVO конденс., напольный, 1 конт., закр.кам.сгор. DIEM E</v>
          </cell>
          <cell r="E2035" t="str">
            <v>4660294814729</v>
          </cell>
          <cell r="F2035" t="str">
            <v>7826849</v>
          </cell>
          <cell r="G2035">
            <v>1705661.4</v>
          </cell>
          <cell r="H2035">
            <v>1193962.98</v>
          </cell>
          <cell r="I2035" t="str">
            <v/>
          </cell>
          <cell r="J2035">
            <v>0</v>
          </cell>
        </row>
        <row r="2036">
          <cell r="A2036" t="str">
            <v>НС-0029811</v>
          </cell>
          <cell r="B2036" t="str">
            <v>Котлы газовые конденсационные напольные</v>
          </cell>
          <cell r="C2036" t="str">
            <v>DE DIETRICH</v>
          </cell>
          <cell r="D2036" t="str">
            <v>Котел газовый DE DIETRICH C 230-85 EVO конденс., напольный, 1 конт., закр.кам.сгор. DIEM E</v>
          </cell>
          <cell r="E2036" t="str">
            <v>2148194332106, 3661238338616</v>
          </cell>
          <cell r="F2036" t="str">
            <v>7823369</v>
          </cell>
          <cell r="G2036">
            <v>1168658.7</v>
          </cell>
          <cell r="H2036">
            <v>818061.09</v>
          </cell>
          <cell r="I2036" t="str">
            <v/>
          </cell>
          <cell r="J2036">
            <v>0</v>
          </cell>
        </row>
        <row r="2037">
          <cell r="A2037" t="str">
            <v>НС-1380699</v>
          </cell>
          <cell r="B2037" t="str">
            <v>Котлы газовые конденсационные напольные</v>
          </cell>
          <cell r="C2037" t="str">
            <v>DE DIETRICH</v>
          </cell>
          <cell r="D2037" t="str">
            <v>Котел газовый DE DIETRICH C 340-280 конденс., напольный, 1 конт., закр.кам.сгор. DIEM E (ПУ справа)</v>
          </cell>
          <cell r="E2037" t="str">
            <v>8713809338954</v>
          </cell>
          <cell r="F2037" t="str">
            <v>7769068</v>
          </cell>
          <cell r="G2037">
            <v>2317072.7999999998</v>
          </cell>
          <cell r="H2037">
            <v>1621950.96</v>
          </cell>
          <cell r="I2037" t="str">
            <v/>
          </cell>
          <cell r="J2037">
            <v>0</v>
          </cell>
        </row>
        <row r="2038">
          <cell r="A2038" t="str">
            <v>НС-1380700</v>
          </cell>
          <cell r="B2038" t="str">
            <v>Котлы газовые конденсационные напольные</v>
          </cell>
          <cell r="C2038" t="str">
            <v>DE DIETRICH</v>
          </cell>
          <cell r="D2038" t="str">
            <v>Котел газовый DE DIETRICH C 340-500 конденс., напольный, 1 конт., закр.кам.сгор. DIEM E (ПУ слева)</v>
          </cell>
          <cell r="E2038" t="str">
            <v>8713809339029</v>
          </cell>
          <cell r="F2038" t="str">
            <v>7769081</v>
          </cell>
          <cell r="G2038">
            <v>3144598.8</v>
          </cell>
          <cell r="H2038">
            <v>2201219.16</v>
          </cell>
          <cell r="I2038" t="str">
            <v/>
          </cell>
          <cell r="J2038">
            <v>0</v>
          </cell>
        </row>
        <row r="2039">
          <cell r="A2039" t="str">
            <v>НС-1380701</v>
          </cell>
          <cell r="B2039" t="str">
            <v>Котлы газовые конденсационные напольные</v>
          </cell>
          <cell r="C2039" t="str">
            <v>DE DIETRICH</v>
          </cell>
          <cell r="D2039" t="str">
            <v>Котел газовый DE DIETRICH C 340-500 конденс., напольный, 1 конт., закр.кам.сгор. DIEM E (ПУ справа)</v>
          </cell>
          <cell r="E2039" t="str">
            <v>8713809339012</v>
          </cell>
          <cell r="F2039" t="str">
            <v>7769072</v>
          </cell>
          <cell r="G2039">
            <v>3144598.8</v>
          </cell>
          <cell r="H2039">
            <v>2201219.16</v>
          </cell>
          <cell r="I2039" t="str">
            <v/>
          </cell>
          <cell r="J2039">
            <v>0</v>
          </cell>
        </row>
        <row r="2040">
          <cell r="A2040" t="str">
            <v>НС-1380702</v>
          </cell>
          <cell r="B2040" t="str">
            <v>Котлы газовые конденсационные напольные</v>
          </cell>
          <cell r="C2040" t="str">
            <v>DE DIETRICH</v>
          </cell>
          <cell r="D2040" t="str">
            <v>Котел газовый DE DIETRICH C 340-570 конденс., напольный, 1 конт., закр.кам.сгор. DIEM E (ПУ слева)</v>
          </cell>
          <cell r="E2040" t="str">
            <v>8713809339043</v>
          </cell>
          <cell r="F2040" t="str">
            <v>7769083</v>
          </cell>
          <cell r="G2040">
            <v>3339658.5</v>
          </cell>
          <cell r="H2040">
            <v>2337760.9500000002</v>
          </cell>
          <cell r="I2040" t="str">
            <v/>
          </cell>
          <cell r="J2040">
            <v>0</v>
          </cell>
        </row>
        <row r="2041">
          <cell r="A2041" t="str">
            <v>НС-1380703</v>
          </cell>
          <cell r="B2041" t="str">
            <v>Котлы газовые конденсационные напольные</v>
          </cell>
          <cell r="C2041" t="str">
            <v>DE DIETRICH</v>
          </cell>
          <cell r="D2041" t="str">
            <v>Котел газовый DE DIETRICH C 340-570 конденс., напольный, 1 конт., закр.кам.сгор. DIEM E (ПУ справа)</v>
          </cell>
          <cell r="E2041" t="str">
            <v>8713809339036</v>
          </cell>
          <cell r="F2041" t="str">
            <v>7769074</v>
          </cell>
          <cell r="G2041">
            <v>3339658.5</v>
          </cell>
          <cell r="H2041">
            <v>2337760.9500000002</v>
          </cell>
          <cell r="I2041" t="str">
            <v/>
          </cell>
          <cell r="J2041">
            <v>0</v>
          </cell>
        </row>
        <row r="2042">
          <cell r="A2042" t="str">
            <v>НС-1343957</v>
          </cell>
          <cell r="B2042" t="str">
            <v>Котлы газовые конденсационные напольные</v>
          </cell>
          <cell r="C2042" t="str">
            <v>DE DIETRICH</v>
          </cell>
          <cell r="D2042" t="str">
            <v>Котел газовый DE DIETRICH C 340-650 конденс., напольный, 1 конт., закр.кам.сгор. DIEM E (ПУ справа)</v>
          </cell>
          <cell r="E2042" t="str">
            <v>8713809339067</v>
          </cell>
          <cell r="F2042" t="str">
            <v>7769075</v>
          </cell>
          <cell r="G2042">
            <v>3678550.1</v>
          </cell>
          <cell r="H2042">
            <v>2574985.0699999998</v>
          </cell>
          <cell r="I2042" t="str">
            <v/>
          </cell>
          <cell r="J2042">
            <v>0</v>
          </cell>
        </row>
        <row r="2043">
          <cell r="A2043" t="str">
            <v>НС-1559360</v>
          </cell>
          <cell r="B2043" t="str">
            <v>Котлы газовые конденсационные напольные</v>
          </cell>
          <cell r="C2043" t="str">
            <v>DE DIETRICH</v>
          </cell>
          <cell r="D2043" t="str">
            <v>Котел газовый DE DIETRICH Elidens C 140-65, конденс., напольный, 1 конт., закр.кам.сгор. DIEM E</v>
          </cell>
          <cell r="E2043" t="str">
            <v>3661238733831</v>
          </cell>
          <cell r="F2043" t="str">
            <v>7721428</v>
          </cell>
          <cell r="G2043">
            <v>1117253</v>
          </cell>
          <cell r="H2043">
            <v>0</v>
          </cell>
          <cell r="I2043" t="str">
            <v/>
          </cell>
          <cell r="J2043">
            <v>0</v>
          </cell>
        </row>
        <row r="2044">
          <cell r="A2044" t="str">
            <v>НС-1342982</v>
          </cell>
          <cell r="B2044" t="str">
            <v>Котлы газовые конденсационные напольные</v>
          </cell>
          <cell r="C2044" t="str">
            <v>DE DIETRICH</v>
          </cell>
          <cell r="D2044" t="str">
            <v>Котел газовый DE DIETRICH С 340-350 конденс., напольный, 1 конт., закр.кам.сгор. DIEM E (ПУ слева)</v>
          </cell>
          <cell r="E2044" t="str">
            <v>8713809338985</v>
          </cell>
          <cell r="F2044" t="str">
            <v>7769078</v>
          </cell>
          <cell r="G2044">
            <v>2532821.6</v>
          </cell>
          <cell r="H2044">
            <v>1772975.12</v>
          </cell>
          <cell r="I2044" t="str">
            <v/>
          </cell>
          <cell r="J2044">
            <v>0</v>
          </cell>
        </row>
        <row r="2045">
          <cell r="A2045" t="str">
            <v>НС-1343964</v>
          </cell>
          <cell r="B2045" t="str">
            <v>Котлы газовые конденсационные напольные</v>
          </cell>
          <cell r="C2045" t="str">
            <v>DE DIETRICH</v>
          </cell>
          <cell r="D2045" t="str">
            <v>Котел газовый DE DIETRICH С 340-430 конденс., напольный, 1 конт., закр.кам.сгор. DIEM E (ПУ слева)</v>
          </cell>
          <cell r="E2045" t="str">
            <v>8713809339005</v>
          </cell>
          <cell r="F2045" t="str">
            <v>7769079</v>
          </cell>
          <cell r="G2045">
            <v>2915059.8</v>
          </cell>
          <cell r="H2045">
            <v>2040541.86</v>
          </cell>
          <cell r="I2045" t="str">
            <v/>
          </cell>
          <cell r="J2045">
            <v>0</v>
          </cell>
        </row>
        <row r="2046">
          <cell r="A2046" t="str">
            <v>НС-1347083</v>
          </cell>
          <cell r="B2046" t="str">
            <v>Котлы газовые конденсационные напольные</v>
          </cell>
          <cell r="C2046" t="str">
            <v>DE DIETRICH</v>
          </cell>
          <cell r="D2046" t="str">
            <v>Котел газовый DE DIETRICH С 340-430 конденс., напольный, 1 конт., закр.кам.сгор. DIEM E (ПУ справа)</v>
          </cell>
          <cell r="E2046" t="str">
            <v>8713809338992</v>
          </cell>
          <cell r="F2046" t="str">
            <v>7769071</v>
          </cell>
          <cell r="G2046">
            <v>2915059.8</v>
          </cell>
          <cell r="H2046">
            <v>2040541.86</v>
          </cell>
          <cell r="I2046" t="str">
            <v/>
          </cell>
          <cell r="J2046">
            <v>0</v>
          </cell>
        </row>
        <row r="2047">
          <cell r="A2047" t="str">
            <v>НС-1336436</v>
          </cell>
          <cell r="B2047" t="str">
            <v>Котлы газовые конденсационные напольные</v>
          </cell>
          <cell r="C2047" t="str">
            <v>DE DIETRICH</v>
          </cell>
          <cell r="D2047" t="str">
            <v>Установка котельная DE DIETRICH C 640-1140 конденс., напольный, 1 конт., закр.кам.сгор. п/у DIEM E</v>
          </cell>
          <cell r="E2047" t="str">
            <v>8713809330286</v>
          </cell>
          <cell r="F2047" t="str">
            <v>7786015</v>
          </cell>
          <cell r="G2047">
            <v>6982743.2000000002</v>
          </cell>
          <cell r="H2047">
            <v>4887920.24</v>
          </cell>
          <cell r="I2047" t="str">
            <v/>
          </cell>
          <cell r="J2047">
            <v>0</v>
          </cell>
        </row>
        <row r="2048">
          <cell r="A2048" t="str">
            <v>НС-1381093</v>
          </cell>
          <cell r="B2048" t="str">
            <v>Котлы газовые конденсационные напольные</v>
          </cell>
          <cell r="C2048" t="str">
            <v>DE DIETRICH</v>
          </cell>
          <cell r="D2048" t="str">
            <v>Установка котельная DE DIETRICH C 640-1300 конденс., напольный, 1 конт., закр.кам.сгор. п/у DIEM E</v>
          </cell>
          <cell r="E2048" t="str">
            <v>8713809330293</v>
          </cell>
          <cell r="F2048" t="str">
            <v>7786016</v>
          </cell>
          <cell r="G2048">
            <v>7690080.9000000004</v>
          </cell>
          <cell r="H2048">
            <v>5383056.6299999999</v>
          </cell>
          <cell r="I2048" t="str">
            <v/>
          </cell>
          <cell r="J2048">
            <v>0</v>
          </cell>
        </row>
        <row r="2049">
          <cell r="A2049" t="str">
            <v>НС-1343961</v>
          </cell>
          <cell r="B2049" t="str">
            <v>Котлы газовые конденсационные напольные</v>
          </cell>
          <cell r="C2049" t="str">
            <v>DE DIETRICH</v>
          </cell>
          <cell r="D2049" t="str">
            <v>Установка котельная DE DIETRICH C 640-860 конденс., напольный, 1 конт., закр.кам.сгор. п/у DIEM E</v>
          </cell>
          <cell r="E2049" t="str">
            <v>8713809330262</v>
          </cell>
          <cell r="F2049" t="str">
            <v>7786013</v>
          </cell>
          <cell r="G2049">
            <v>6096108.2000000002</v>
          </cell>
          <cell r="H2049">
            <v>4267275.74</v>
          </cell>
          <cell r="I2049" t="str">
            <v/>
          </cell>
          <cell r="J2049">
            <v>0</v>
          </cell>
        </row>
        <row r="2050">
          <cell r="A2050" t="str">
            <v>НС-1197464</v>
          </cell>
          <cell r="B2050" t="str">
            <v>Котлы газовые конденсационные настенные</v>
          </cell>
          <cell r="C2050" t="str">
            <v>DE DIETRICH</v>
          </cell>
          <cell r="D2050" t="str">
            <v>Котел газовый DE DIETRICH EVODENS AMC 25 конденс., настенный, 1 конт., закр.кам.сгор. DIEM E</v>
          </cell>
          <cell r="E2050" t="str">
            <v>3661238700123</v>
          </cell>
          <cell r="F2050" t="str">
            <v>7792970</v>
          </cell>
          <cell r="G2050">
            <v>342832.2</v>
          </cell>
          <cell r="H2050">
            <v>215984.29</v>
          </cell>
          <cell r="I2050" t="str">
            <v/>
          </cell>
          <cell r="J2050">
            <v>0</v>
          </cell>
        </row>
        <row r="2051">
          <cell r="A2051" t="str">
            <v>НС-1230628</v>
          </cell>
          <cell r="B2051" t="str">
            <v>Котлы газовые конденсационные настенные</v>
          </cell>
          <cell r="C2051" t="str">
            <v>DE DIETRICH</v>
          </cell>
          <cell r="D2051" t="str">
            <v>Котел газовый DE DIETRICH EVODENS PRO AMC 115 конденс., настенный, 1 конт., закр.кам.сгор. DIEM E</v>
          </cell>
          <cell r="E2051" t="str">
            <v>8713809311209</v>
          </cell>
          <cell r="F2051" t="str">
            <v>7699478</v>
          </cell>
          <cell r="G2051">
            <v>765486.65</v>
          </cell>
          <cell r="H2051">
            <v>482256.59</v>
          </cell>
          <cell r="I2051" t="str">
            <v/>
          </cell>
          <cell r="J2051">
            <v>0</v>
          </cell>
        </row>
        <row r="2052">
          <cell r="A2052" t="str">
            <v>НС-1230623</v>
          </cell>
          <cell r="B2052" t="str">
            <v>Котлы газовые конденсационные настенные</v>
          </cell>
          <cell r="C2052" t="str">
            <v>DE DIETRICH</v>
          </cell>
          <cell r="D2052" t="str">
            <v>Котел газовый DE DIETRICH EVODENS PRO AMC 115 конденс., настенный, 1 конт., закр.кам.сгор. INIC2</v>
          </cell>
          <cell r="E2052" t="str">
            <v>8713809311162</v>
          </cell>
          <cell r="F2052" t="str">
            <v>7684588</v>
          </cell>
          <cell r="G2052">
            <v>691795.21</v>
          </cell>
          <cell r="H2052">
            <v>435830.98</v>
          </cell>
          <cell r="I2052" t="str">
            <v/>
          </cell>
          <cell r="J2052">
            <v>0</v>
          </cell>
        </row>
        <row r="2053">
          <cell r="A2053" t="str">
            <v>НС-1230626</v>
          </cell>
          <cell r="B2053" t="str">
            <v>Котлы газовые конденсационные настенные</v>
          </cell>
          <cell r="C2053" t="str">
            <v>DE DIETRICH</v>
          </cell>
          <cell r="D2053" t="str">
            <v>Котел газовый DE DIETRICH EVODENS PRO AMC 45 конденс., настенный, 1 конт., закр.кам.сгор. DIEM E</v>
          </cell>
          <cell r="E2053" t="str">
            <v>8713809311179</v>
          </cell>
          <cell r="F2053" t="str">
            <v>7699475</v>
          </cell>
          <cell r="G2053">
            <v>472379</v>
          </cell>
          <cell r="H2053">
            <v>297598.77</v>
          </cell>
          <cell r="I2053">
            <v>3</v>
          </cell>
          <cell r="J2053">
            <v>3</v>
          </cell>
        </row>
        <row r="2054">
          <cell r="A2054" t="str">
            <v>НС-1230619</v>
          </cell>
          <cell r="B2054" t="str">
            <v>Котлы газовые конденсационные настенные</v>
          </cell>
          <cell r="C2054" t="str">
            <v>DE DIETRICH</v>
          </cell>
          <cell r="D2054" t="str">
            <v>Котел газовый DE DIETRICH EVODENS PRO AMC 45 конденс., настенный, 1 конт., закр.кам.сгор. INIC2</v>
          </cell>
          <cell r="E2054" t="str">
            <v>8713809311131</v>
          </cell>
          <cell r="F2054" t="str">
            <v>7684462</v>
          </cell>
          <cell r="G2054">
            <v>418689.7</v>
          </cell>
          <cell r="H2054">
            <v>263774.51</v>
          </cell>
          <cell r="I2054" t="str">
            <v/>
          </cell>
          <cell r="J2054">
            <v>0</v>
          </cell>
        </row>
        <row r="2055">
          <cell r="A2055" t="str">
            <v>НС-1228217</v>
          </cell>
          <cell r="B2055" t="str">
            <v>Котлы газовые конденсационные настенные</v>
          </cell>
          <cell r="C2055" t="str">
            <v>DE DIETRICH</v>
          </cell>
          <cell r="D2055" t="str">
            <v>Котел газовый DE DIETRICH EVODENS PRO AMC 65 конденс., настенный, 1 конт., закр.кам.сгор. DIEM E</v>
          </cell>
          <cell r="E2055" t="str">
            <v>8713809311186</v>
          </cell>
          <cell r="F2055" t="str">
            <v>7699476</v>
          </cell>
          <cell r="G2055">
            <v>539862.19999999995</v>
          </cell>
          <cell r="H2055">
            <v>340113.19</v>
          </cell>
          <cell r="I2055" t="str">
            <v/>
          </cell>
          <cell r="J2055">
            <v>0</v>
          </cell>
        </row>
        <row r="2056">
          <cell r="A2056" t="str">
            <v>НС-1228215</v>
          </cell>
          <cell r="B2056" t="str">
            <v>Котлы газовые конденсационные настенные</v>
          </cell>
          <cell r="C2056" t="str">
            <v>DE DIETRICH</v>
          </cell>
          <cell r="D2056" t="str">
            <v>Котел газовый DE DIETRICH EVODENS PRO AMC 65 конденс., настенный, 1 конт., закр.кам.сгор. INIC2</v>
          </cell>
          <cell r="E2056" t="str">
            <v>8713809311148</v>
          </cell>
          <cell r="F2056" t="str">
            <v>7684586</v>
          </cell>
          <cell r="G2056">
            <v>481739.3</v>
          </cell>
          <cell r="H2056">
            <v>303495.76</v>
          </cell>
          <cell r="I2056" t="str">
            <v/>
          </cell>
          <cell r="J2056">
            <v>0</v>
          </cell>
        </row>
        <row r="2057">
          <cell r="A2057" t="str">
            <v>НС-1230627</v>
          </cell>
          <cell r="B2057" t="str">
            <v>Котлы газовые конденсационные настенные</v>
          </cell>
          <cell r="C2057" t="str">
            <v>DE DIETRICH</v>
          </cell>
          <cell r="D2057" t="str">
            <v>Котел газовый DE DIETRICH EVODENS PRO AMC 90 конденс., настенный, 1 конт., закр.кам.сгор. DIEM E</v>
          </cell>
          <cell r="E2057" t="str">
            <v>8713809311193</v>
          </cell>
          <cell r="F2057" t="str">
            <v>7699477</v>
          </cell>
          <cell r="G2057">
            <v>705367.4</v>
          </cell>
          <cell r="H2057">
            <v>444381.46</v>
          </cell>
          <cell r="I2057">
            <v>1</v>
          </cell>
          <cell r="J2057">
            <v>1</v>
          </cell>
        </row>
        <row r="2058">
          <cell r="A2058" t="str">
            <v>НС-1230621</v>
          </cell>
          <cell r="B2058" t="str">
            <v>Котлы газовые конденсационные настенные</v>
          </cell>
          <cell r="C2058" t="str">
            <v>DE DIETRICH</v>
          </cell>
          <cell r="D2058" t="str">
            <v>Котел газовый DE DIETRICH EVODENS PRO AMC 90 конденс., настенный, 1 конт., закр.кам.сгор. INIC2</v>
          </cell>
          <cell r="E2058" t="str">
            <v>8713809311155</v>
          </cell>
          <cell r="F2058" t="str">
            <v>7684587</v>
          </cell>
          <cell r="G2058">
            <v>635718.15</v>
          </cell>
          <cell r="H2058">
            <v>400502.43</v>
          </cell>
          <cell r="I2058" t="str">
            <v/>
          </cell>
          <cell r="J2058">
            <v>0</v>
          </cell>
        </row>
        <row r="2059">
          <cell r="A2059" t="str">
            <v>НС-1152088</v>
          </cell>
          <cell r="B2059" t="str">
            <v>Котлы газовые конденсационные настенные</v>
          </cell>
          <cell r="C2059" t="str">
            <v>DE DIETRICH</v>
          </cell>
          <cell r="D2059" t="str">
            <v>Котел газовый DE DIETRICH INNOVENS MCA Pro 160 конденс., настенный, 1 конт., закр.кам.сгор. DIEM E</v>
          </cell>
          <cell r="E2059" t="str">
            <v>3661238678927</v>
          </cell>
          <cell r="F2059" t="str">
            <v>7896299</v>
          </cell>
          <cell r="G2059">
            <v>1271263.3999999999</v>
          </cell>
          <cell r="H2059">
            <v>889884.38</v>
          </cell>
          <cell r="I2059" t="str">
            <v/>
          </cell>
          <cell r="J2059">
            <v>0</v>
          </cell>
        </row>
        <row r="2060">
          <cell r="A2060" t="str">
            <v>НС-1152087</v>
          </cell>
          <cell r="B2060" t="str">
            <v>Котлы газовые конденсационные настенные</v>
          </cell>
          <cell r="C2060" t="str">
            <v>DE DIETRICH</v>
          </cell>
          <cell r="D2060" t="str">
            <v>Котел газовый DE DIETRICH INNOVENS MCA Pro 160 конденс., настенный, 1 конт., закр.кам.сгор. INIC2</v>
          </cell>
          <cell r="E2060" t="str">
            <v>3661238678910</v>
          </cell>
          <cell r="F2060" t="str">
            <v>7896240</v>
          </cell>
          <cell r="G2060">
            <v>1189016.2</v>
          </cell>
          <cell r="H2060">
            <v>832311.34</v>
          </cell>
          <cell r="I2060" t="str">
            <v/>
          </cell>
          <cell r="J2060">
            <v>0</v>
          </cell>
        </row>
        <row r="2061">
          <cell r="A2061" t="str">
            <v>НС-1225817</v>
          </cell>
          <cell r="B2061" t="str">
            <v>Котлы газовые конденсационные настенные</v>
          </cell>
          <cell r="C2061" t="str">
            <v>DE DIETRICH</v>
          </cell>
          <cell r="D2061" t="str">
            <v>Котел газовый DE DIETRICH NANEO S PMC-S 24/28 MI конденс., настенный, 2 конт., закр.кам.сгор.</v>
          </cell>
          <cell r="E2061" t="str">
            <v>3661238739222, 2215735884230</v>
          </cell>
          <cell r="F2061" t="str">
            <v>7716356</v>
          </cell>
          <cell r="G2061">
            <v>186194.3</v>
          </cell>
          <cell r="H2061">
            <v>117302.41</v>
          </cell>
          <cell r="I2061">
            <v>3</v>
          </cell>
          <cell r="J2061">
            <v>3</v>
          </cell>
        </row>
        <row r="2062">
          <cell r="A2062" t="str">
            <v>НС-1225815</v>
          </cell>
          <cell r="B2062" t="str">
            <v>Котлы газовые конденсационные настенные</v>
          </cell>
          <cell r="C2062" t="str">
            <v>DE DIETRICH</v>
          </cell>
          <cell r="D2062" t="str">
            <v>Котел газовый DE DIETRICH NANEO S PMC-S 24 конденс., настенный, 1 конт., закр.кам.сгор.</v>
          </cell>
          <cell r="E2062" t="str">
            <v>3661238739215</v>
          </cell>
          <cell r="F2062" t="str">
            <v>7716355</v>
          </cell>
          <cell r="G2062">
            <v>181267.6</v>
          </cell>
          <cell r="H2062">
            <v>114198.59</v>
          </cell>
          <cell r="I2062">
            <v>3</v>
          </cell>
          <cell r="J2062">
            <v>3</v>
          </cell>
        </row>
        <row r="2063">
          <cell r="A2063" t="str">
            <v>НС-1225818</v>
          </cell>
          <cell r="B2063" t="str">
            <v>Котлы газовые конденсационные настенные</v>
          </cell>
          <cell r="C2063" t="str">
            <v>DE DIETRICH</v>
          </cell>
          <cell r="D2063" t="str">
            <v>Котел газовый DE DIETRICH NANEO S PMC-S 30/35 MI конденс., настенный, 2 конт., закр.кам.сгор.</v>
          </cell>
          <cell r="E2063" t="str">
            <v>3661238739239</v>
          </cell>
          <cell r="F2063" t="str">
            <v>7716357</v>
          </cell>
          <cell r="G2063">
            <v>215748.8</v>
          </cell>
          <cell r="H2063">
            <v>135921.74</v>
          </cell>
          <cell r="I2063">
            <v>1</v>
          </cell>
          <cell r="J2063">
            <v>1</v>
          </cell>
        </row>
        <row r="2064">
          <cell r="A2064" t="str">
            <v>НС-1225819</v>
          </cell>
          <cell r="B2064" t="str">
            <v>Котлы газовые конденсационные настенные</v>
          </cell>
          <cell r="C2064" t="str">
            <v>DE DIETRICH</v>
          </cell>
          <cell r="D2064" t="str">
            <v>Котел газовый DE DIETRICH NANEO S PMC-S 34/39 MI конденс., настенный, 2 конт., закр.кам.сгор.</v>
          </cell>
          <cell r="E2064" t="str">
            <v>3661238739246, 2217082225537</v>
          </cell>
          <cell r="F2064" t="str">
            <v>7716358</v>
          </cell>
          <cell r="G2064">
            <v>230525.1</v>
          </cell>
          <cell r="H2064">
            <v>145230.81</v>
          </cell>
          <cell r="I2064">
            <v>1</v>
          </cell>
          <cell r="J2064">
            <v>1</v>
          </cell>
        </row>
        <row r="2065">
          <cell r="A2065" t="str">
            <v>НС-1225816</v>
          </cell>
          <cell r="B2065" t="str">
            <v>Котлы газовые конденсационные настенные</v>
          </cell>
          <cell r="C2065" t="str">
            <v>DE DIETRICH</v>
          </cell>
          <cell r="D2065" t="str">
            <v>Котел газовый DE DIETRICH NANEO S PMC-S 34 конденс., настенный, 1 конт., закр.кам.сгор.</v>
          </cell>
          <cell r="E2065" t="str">
            <v>3661238739321</v>
          </cell>
          <cell r="F2065" t="str">
            <v>7716640</v>
          </cell>
          <cell r="G2065">
            <v>217719.1</v>
          </cell>
          <cell r="H2065">
            <v>137163.03</v>
          </cell>
          <cell r="I2065" t="str">
            <v/>
          </cell>
          <cell r="J2065">
            <v>0</v>
          </cell>
        </row>
        <row r="2066">
          <cell r="A2066" t="str">
            <v>НС-1417599</v>
          </cell>
          <cell r="B2066" t="str">
            <v>Котлы комбинированные напольные</v>
          </cell>
          <cell r="C2066" t="str">
            <v>DE DIETRICH</v>
          </cell>
          <cell r="D2066" t="str">
            <v>Котел стальной DE DIETRICH CA R 150 напольный, 1 конт., откр.кам.сгор. газ./диз, наддув, без п/у</v>
          </cell>
          <cell r="E2066" t="str">
            <v>2258667793560</v>
          </cell>
          <cell r="F2066" t="str">
            <v>CA200150</v>
          </cell>
          <cell r="G2066">
            <v>913286.92</v>
          </cell>
          <cell r="H2066">
            <v>913195.59</v>
          </cell>
          <cell r="I2066" t="str">
            <v/>
          </cell>
          <cell r="J2066">
            <v>0</v>
          </cell>
        </row>
        <row r="2067">
          <cell r="A2067" t="str">
            <v>НС-1417608</v>
          </cell>
          <cell r="B2067" t="str">
            <v>Котлы комбинированные напольные</v>
          </cell>
          <cell r="C2067" t="str">
            <v>DE DIETRICH</v>
          </cell>
          <cell r="D2067" t="str">
            <v>Котел стальной DE DIETRICH CA R 350 напольный, 1 конт., откр.кам.сгор. газ./диз, наддув, без п/у</v>
          </cell>
          <cell r="E2067" t="str">
            <v>2258667785589</v>
          </cell>
          <cell r="F2067" t="str">
            <v>CA200350</v>
          </cell>
          <cell r="G2067">
            <v>1115826.2</v>
          </cell>
          <cell r="H2067">
            <v>1115714.6200000001</v>
          </cell>
          <cell r="I2067" t="str">
            <v/>
          </cell>
          <cell r="J2067">
            <v>0</v>
          </cell>
        </row>
        <row r="2068">
          <cell r="A2068" t="str">
            <v>НС-1407812</v>
          </cell>
          <cell r="B2068" t="str">
            <v>Котлы комбинированные напольные</v>
          </cell>
          <cell r="C2068" t="str">
            <v>DE DIETRICH</v>
          </cell>
          <cell r="D2068" t="str">
            <v>Котел стальной DE DIETRICH CA R 5000 напольный, 1 конт., откр.кам.сгор. газ./диз, наддув, без п/у</v>
          </cell>
          <cell r="E2068" t="str">
            <v>2258667787477</v>
          </cell>
          <cell r="F2068" t="str">
            <v>CA205000</v>
          </cell>
          <cell r="G2068">
            <v>6945253</v>
          </cell>
          <cell r="H2068">
            <v>6944558.4699999997</v>
          </cell>
          <cell r="I2068" t="str">
            <v/>
          </cell>
          <cell r="J2068">
            <v>0</v>
          </cell>
        </row>
        <row r="2069">
          <cell r="A2069" t="str">
            <v>НС-1417622</v>
          </cell>
          <cell r="B2069" t="str">
            <v>Котлы комбинированные напольные</v>
          </cell>
          <cell r="C2069" t="str">
            <v>DE DIETRICH</v>
          </cell>
          <cell r="D2069" t="str">
            <v>Котел стальной DE DIETRICH CA R 750 напольный, 1 конт., откр.кам.сгор. газ./диз, наддув, без п/у</v>
          </cell>
          <cell r="E2069" t="str">
            <v>2258667676504, 2214965172773, 4660294976168</v>
          </cell>
          <cell r="F2069" t="str">
            <v>CA200750</v>
          </cell>
          <cell r="G2069">
            <v>1560553.9</v>
          </cell>
          <cell r="H2069">
            <v>1560397.84</v>
          </cell>
          <cell r="I2069" t="str">
            <v/>
          </cell>
          <cell r="J2069">
            <v>0</v>
          </cell>
        </row>
        <row r="2070">
          <cell r="A2070" t="str">
            <v>НС-1031307</v>
          </cell>
          <cell r="B2070" t="str">
            <v>Котлы стальные жаротрубные</v>
          </cell>
          <cell r="C2070" t="str">
            <v>DE DIETRICH</v>
          </cell>
          <cell r="D2070" t="str">
            <v>Котел стальной DE DIETRICH CABK 10 напольный, 1 конт., откр.кам.сгор. газ./диз, без обшив. и авт.</v>
          </cell>
          <cell r="E2070" t="str">
            <v>3661238575226</v>
          </cell>
          <cell r="F2070" t="str">
            <v>100020186</v>
          </cell>
          <cell r="G2070">
            <v>458117.55</v>
          </cell>
          <cell r="H2070">
            <v>458071.74</v>
          </cell>
          <cell r="I2070" t="str">
            <v/>
          </cell>
          <cell r="J2070">
            <v>0</v>
          </cell>
        </row>
        <row r="2071">
          <cell r="A2071" t="str">
            <v>НС-1040473</v>
          </cell>
          <cell r="B2071" t="str">
            <v>Котлы стальные жаротрубные</v>
          </cell>
          <cell r="C2071" t="str">
            <v>DE DIETRICH</v>
          </cell>
          <cell r="D2071" t="str">
            <v>Котел стальной DE DIETRICH CABK 12 напольный, 1 конт., откр.кам.сгор. газ./диз, без обшив. и авт.</v>
          </cell>
          <cell r="E2071" t="str">
            <v>3661238575233</v>
          </cell>
          <cell r="F2071" t="str">
            <v>100020187</v>
          </cell>
          <cell r="G2071">
            <v>469277.2</v>
          </cell>
          <cell r="H2071">
            <v>469230.27</v>
          </cell>
          <cell r="I2071" t="str">
            <v/>
          </cell>
          <cell r="J2071">
            <v>0</v>
          </cell>
        </row>
        <row r="2072">
          <cell r="A2072" t="str">
            <v>НС-1042576</v>
          </cell>
          <cell r="B2072" t="str">
            <v>Котлы стальные жаротрубные</v>
          </cell>
          <cell r="C2072" t="str">
            <v>DE DIETRICH</v>
          </cell>
          <cell r="D2072" t="str">
            <v>Котел стальной DE DIETRICH CABK 20 напольный, 1 конт., откр.кам.сгор. газ./диз, без обшив. и авт.</v>
          </cell>
          <cell r="E2072" t="str">
            <v>3661238575264</v>
          </cell>
          <cell r="F2072" t="str">
            <v>100020190</v>
          </cell>
          <cell r="G2072">
            <v>627490.19999999995</v>
          </cell>
          <cell r="H2072">
            <v>627427.44999999995</v>
          </cell>
          <cell r="I2072" t="str">
            <v/>
          </cell>
          <cell r="J2072">
            <v>0</v>
          </cell>
        </row>
        <row r="2073">
          <cell r="A2073" t="str">
            <v>НС-1027009</v>
          </cell>
          <cell r="B2073" t="str">
            <v>Котлы стальные жаротрубные</v>
          </cell>
          <cell r="C2073" t="str">
            <v>DE DIETRICH</v>
          </cell>
          <cell r="D2073" t="str">
            <v>Котел стальной DE DIETRICH CABK 25 напольный, 1 конт., откр.кам.сгор. газ./диз, без обшив. и авт.</v>
          </cell>
          <cell r="E2073" t="str">
            <v>3661238575271</v>
          </cell>
          <cell r="F2073" t="str">
            <v>100020191</v>
          </cell>
          <cell r="G2073">
            <v>787625.05</v>
          </cell>
          <cell r="H2073">
            <v>787546.29</v>
          </cell>
          <cell r="I2073" t="str">
            <v/>
          </cell>
          <cell r="J2073">
            <v>0</v>
          </cell>
        </row>
        <row r="2074">
          <cell r="A2074" t="str">
            <v>НС-1032113</v>
          </cell>
          <cell r="B2074" t="str">
            <v>Котлы стальные жаротрубные</v>
          </cell>
          <cell r="C2074" t="str">
            <v>DE DIETRICH</v>
          </cell>
          <cell r="D2074" t="str">
            <v>Котел стальной DE DIETRICH CABK 40 напольный, 1 конт., откр.кам.сгор. газ./диз, без обшив. и авт.</v>
          </cell>
          <cell r="E2074" t="str">
            <v>3661238575301</v>
          </cell>
          <cell r="F2074" t="str">
            <v>100020194</v>
          </cell>
          <cell r="G2074">
            <v>1115362.6000000001</v>
          </cell>
          <cell r="H2074">
            <v>1115251.06</v>
          </cell>
          <cell r="I2074" t="str">
            <v/>
          </cell>
          <cell r="J2074">
            <v>0</v>
          </cell>
        </row>
        <row r="2075">
          <cell r="A2075" t="str">
            <v>НС-1034848</v>
          </cell>
          <cell r="B2075" t="str">
            <v>Котлы стальные жаротрубные</v>
          </cell>
          <cell r="C2075" t="str">
            <v>DE DIETRICH</v>
          </cell>
          <cell r="D2075" t="str">
            <v>Котел стальной DE DIETRICH CABK 8 напольный, 1 конт., откр.кам.сгор. газ./диз, без обшив. и авт.</v>
          </cell>
          <cell r="E2075" t="str">
            <v>3661238575219</v>
          </cell>
          <cell r="F2075" t="str">
            <v>100020185</v>
          </cell>
          <cell r="G2075">
            <v>356124.59</v>
          </cell>
          <cell r="H2075">
            <v>356088.98</v>
          </cell>
          <cell r="I2075" t="str">
            <v/>
          </cell>
          <cell r="J2075">
            <v>0</v>
          </cell>
        </row>
        <row r="2076">
          <cell r="A2076" t="str">
            <v>НС-1417596</v>
          </cell>
          <cell r="B2076" t="str">
            <v>Котлы стальные жаротрубные</v>
          </cell>
          <cell r="C2076" t="str">
            <v>DE DIETRICH</v>
          </cell>
          <cell r="D2076" t="str">
            <v>Котел стальной DE DIETRICH CA R 1000 напольный, 1 конт., откр.кам.сгор. газ./диз, наддув, без п/у</v>
          </cell>
          <cell r="E2076" t="str">
            <v>2258667785787</v>
          </cell>
          <cell r="F2076" t="str">
            <v>CA201000</v>
          </cell>
          <cell r="G2076">
            <v>1768153.1</v>
          </cell>
          <cell r="H2076">
            <v>1767976.28</v>
          </cell>
          <cell r="I2076" t="str">
            <v/>
          </cell>
          <cell r="J2076">
            <v>0</v>
          </cell>
        </row>
        <row r="2077">
          <cell r="A2077" t="str">
            <v>НС-1408057</v>
          </cell>
          <cell r="B2077" t="str">
            <v>Котлы стальные жаротрубные</v>
          </cell>
          <cell r="C2077" t="str">
            <v>DE DIETRICH</v>
          </cell>
          <cell r="D2077" t="str">
            <v>Котел стальной DE DIETRICH CA R 100 напольный, 1 конт., откр.кам.сгор. газ./диз, наддув, без п/у</v>
          </cell>
          <cell r="E2077" t="str">
            <v>2213281894376, 4670430055749</v>
          </cell>
          <cell r="F2077" t="str">
            <v>CA200100</v>
          </cell>
          <cell r="G2077">
            <v>634442.69999999995</v>
          </cell>
          <cell r="H2077">
            <v>634379.26</v>
          </cell>
          <cell r="I2077" t="str">
            <v/>
          </cell>
          <cell r="J2077">
            <v>0</v>
          </cell>
        </row>
        <row r="2078">
          <cell r="A2078" t="str">
            <v>НС-1417598</v>
          </cell>
          <cell r="B2078" t="str">
            <v>Котлы стальные жаротрубные</v>
          </cell>
          <cell r="C2078" t="str">
            <v>DE DIETRICH</v>
          </cell>
          <cell r="D2078" t="str">
            <v>Котел стальной DE DIETRICH CA R 1400 напольный, 1 конт., откр.кам.сгор. газ./диз, наддув, без п/у</v>
          </cell>
          <cell r="E2078" t="str">
            <v>2258667784056, 4670430084961</v>
          </cell>
          <cell r="F2078" t="str">
            <v>CA201400</v>
          </cell>
          <cell r="G2078">
            <v>2355915.6</v>
          </cell>
          <cell r="H2078">
            <v>2355680.0099999998</v>
          </cell>
          <cell r="I2078" t="str">
            <v/>
          </cell>
          <cell r="J2078">
            <v>0</v>
          </cell>
        </row>
        <row r="2079">
          <cell r="A2079" t="str">
            <v>НС-1417600</v>
          </cell>
          <cell r="B2079" t="str">
            <v>Котлы стальные жаротрубные</v>
          </cell>
          <cell r="C2079" t="str">
            <v>DE DIETRICH</v>
          </cell>
          <cell r="D2079" t="str">
            <v>Котел стальной DE DIETRICH CA R 1500 напольный, 1 конт., откр.кам.сгор. газ./диз, наддув, без п/у</v>
          </cell>
          <cell r="E2079" t="str">
            <v>2258667785732, 4670430084763</v>
          </cell>
          <cell r="F2079" t="str">
            <v>CA201500</v>
          </cell>
          <cell r="G2079">
            <v>2577051.7999999998</v>
          </cell>
          <cell r="H2079">
            <v>2576794.09</v>
          </cell>
          <cell r="I2079" t="str">
            <v/>
          </cell>
          <cell r="J2079">
            <v>0</v>
          </cell>
        </row>
        <row r="2080">
          <cell r="A2080" t="str">
            <v>НС-1417601</v>
          </cell>
          <cell r="B2080" t="str">
            <v>Котлы стальные жаротрубные</v>
          </cell>
          <cell r="C2080" t="str">
            <v>DE DIETRICH</v>
          </cell>
          <cell r="D2080" t="str">
            <v>Котел стальной DE DIETRICH CA R 1750 напольный, 1 конт., откр.кам.сгор. газ./диз, наддув, без п/у</v>
          </cell>
          <cell r="E2080" t="str">
            <v>2258667794734, 4670430084954</v>
          </cell>
          <cell r="F2080" t="str">
            <v>CA201750</v>
          </cell>
          <cell r="G2080">
            <v>2677640.7999999998</v>
          </cell>
          <cell r="H2080">
            <v>2677373.04</v>
          </cell>
          <cell r="I2080" t="str">
            <v/>
          </cell>
          <cell r="J2080">
            <v>0</v>
          </cell>
        </row>
        <row r="2081">
          <cell r="A2081" t="str">
            <v>НС-1417602</v>
          </cell>
          <cell r="B2081" t="str">
            <v>Котлы стальные жаротрубные</v>
          </cell>
          <cell r="C2081" t="str">
            <v>DE DIETRICH</v>
          </cell>
          <cell r="D2081" t="str">
            <v>Котел стальной DE DIETRICH CA R 1850 напольный, 1 конт., откр.кам.сгор. газ./диз, наддув, без п/у</v>
          </cell>
          <cell r="E2081" t="str">
            <v>2258667786661, 4670430084749</v>
          </cell>
          <cell r="F2081" t="str">
            <v>CA201850</v>
          </cell>
          <cell r="G2081">
            <v>2710221.9</v>
          </cell>
          <cell r="H2081">
            <v>2709950.88</v>
          </cell>
          <cell r="I2081" t="str">
            <v/>
          </cell>
          <cell r="J2081">
            <v>0</v>
          </cell>
        </row>
        <row r="2082">
          <cell r="A2082" t="str">
            <v>НС-1417604</v>
          </cell>
          <cell r="B2082" t="str">
            <v>Котлы стальные жаротрубные</v>
          </cell>
          <cell r="C2082" t="str">
            <v>DE DIETRICH</v>
          </cell>
          <cell r="D2082" t="str">
            <v>Котел стальной DE DIETRICH CA R 2000 напольный, 1 конт., откр.кам.сгор. газ./диз, наддув, без п/у</v>
          </cell>
          <cell r="E2082" t="str">
            <v>2258667800800, 4670430084732</v>
          </cell>
          <cell r="F2082" t="str">
            <v>CA202000</v>
          </cell>
          <cell r="G2082">
            <v>2973750</v>
          </cell>
          <cell r="H2082">
            <v>2973452.63</v>
          </cell>
          <cell r="I2082" t="str">
            <v/>
          </cell>
          <cell r="J2082">
            <v>0</v>
          </cell>
        </row>
        <row r="2083">
          <cell r="A2083" t="str">
            <v>НС-1417603</v>
          </cell>
          <cell r="B2083" t="str">
            <v>Котлы стальные жаротрубные</v>
          </cell>
          <cell r="C2083" t="str">
            <v>DE DIETRICH</v>
          </cell>
          <cell r="D2083" t="str">
            <v>Котел стальной DE DIETRICH CA R 200 напольный, 1 конт., откр.кам.сгор. газ./диз, наддув, без п/у</v>
          </cell>
          <cell r="E2083" t="str">
            <v>2258667791382, 4670430055756</v>
          </cell>
          <cell r="F2083" t="str">
            <v>CA200200</v>
          </cell>
          <cell r="G2083">
            <v>913851.17</v>
          </cell>
          <cell r="H2083">
            <v>913759.78</v>
          </cell>
          <cell r="I2083" t="str">
            <v/>
          </cell>
          <cell r="J2083">
            <v>0</v>
          </cell>
        </row>
        <row r="2084">
          <cell r="A2084" t="str">
            <v>НС-1417605</v>
          </cell>
          <cell r="B2084" t="str">
            <v>Котлы стальные жаротрубные</v>
          </cell>
          <cell r="C2084" t="str">
            <v>DE DIETRICH</v>
          </cell>
          <cell r="D2084" t="str">
            <v>Котел стальной DE DIETRICH CA R 2500 напольный, 1 конт., откр.кам.сгор. газ./диз, наддув, без п/у</v>
          </cell>
          <cell r="E2084" t="str">
            <v>2258667786869, 4670430084725</v>
          </cell>
          <cell r="F2084" t="str">
            <v>CA202500</v>
          </cell>
          <cell r="G2084">
            <v>3423638.2</v>
          </cell>
          <cell r="H2084">
            <v>3423295.84</v>
          </cell>
          <cell r="I2084" t="str">
            <v/>
          </cell>
          <cell r="J2084">
            <v>0</v>
          </cell>
        </row>
        <row r="2085">
          <cell r="A2085" t="str">
            <v>НС-1408058</v>
          </cell>
          <cell r="B2085" t="str">
            <v>Котлы стальные жаротрубные</v>
          </cell>
          <cell r="C2085" t="str">
            <v>DE DIETRICH</v>
          </cell>
          <cell r="D2085" t="str">
            <v>Котел стальной DE DIETRICH CA R 250 напольный, 1 конт., откр.кам.сгор. газ./диз, наддув, без п/у</v>
          </cell>
          <cell r="E2085" t="str">
            <v>2218173863430, 4670430084978</v>
          </cell>
          <cell r="F2085" t="str">
            <v>CA200250</v>
          </cell>
          <cell r="G2085">
            <v>983073.97</v>
          </cell>
          <cell r="H2085">
            <v>982975.66</v>
          </cell>
          <cell r="I2085" t="str">
            <v/>
          </cell>
          <cell r="J2085">
            <v>0</v>
          </cell>
        </row>
        <row r="2086">
          <cell r="A2086" t="str">
            <v>НС-1417607</v>
          </cell>
          <cell r="B2086" t="str">
            <v>Котлы стальные жаротрубные</v>
          </cell>
          <cell r="C2086" t="str">
            <v>DE DIETRICH</v>
          </cell>
          <cell r="D2086" t="str">
            <v>Котел стальной DE DIETRICH CA R 3000 напольный, 1 конт., откр.кам.сгор. газ./диз, наддув, без п/у</v>
          </cell>
          <cell r="E2086" t="str">
            <v>2258667787637, 4670430084701</v>
          </cell>
          <cell r="F2086" t="str">
            <v>CA203000</v>
          </cell>
          <cell r="G2086">
            <v>4156872.5</v>
          </cell>
          <cell r="H2086">
            <v>4156456.81</v>
          </cell>
          <cell r="I2086" t="str">
            <v/>
          </cell>
          <cell r="J2086">
            <v>0</v>
          </cell>
        </row>
        <row r="2087">
          <cell r="A2087" t="str">
            <v>НС-1417606</v>
          </cell>
          <cell r="B2087" t="str">
            <v>Котлы стальные жаротрубные</v>
          </cell>
          <cell r="C2087" t="str">
            <v>DE DIETRICH</v>
          </cell>
          <cell r="D2087" t="str">
            <v>Котел стальной DE DIETRICH CA R 300 напольный, 1 конт., откр.кам.сгор. газ./диз, наддув, без п/у</v>
          </cell>
          <cell r="E2087" t="str">
            <v>2258667790095, 4670430084718</v>
          </cell>
          <cell r="F2087" t="str">
            <v>CA200300</v>
          </cell>
          <cell r="G2087">
            <v>1031431.7</v>
          </cell>
          <cell r="H2087">
            <v>1031328.56</v>
          </cell>
          <cell r="I2087" t="str">
            <v/>
          </cell>
          <cell r="J2087">
            <v>0</v>
          </cell>
        </row>
        <row r="2088">
          <cell r="A2088" t="str">
            <v>НС-1417609</v>
          </cell>
          <cell r="B2088" t="str">
            <v>Котлы стальные жаротрубные</v>
          </cell>
          <cell r="C2088" t="str">
            <v>DE DIETRICH</v>
          </cell>
          <cell r="D2088" t="str">
            <v>Котел стальной DE DIETRICH CA R 3500 напольный, 1 конт., откр.кам.сгор. газ./диз, наддув, без п/у</v>
          </cell>
          <cell r="E2088" t="str">
            <v>2258667801166, 4670430084664</v>
          </cell>
          <cell r="F2088" t="str">
            <v>CA203500</v>
          </cell>
          <cell r="G2088">
            <v>4994422.8</v>
          </cell>
          <cell r="H2088">
            <v>4993923.3600000003</v>
          </cell>
          <cell r="I2088" t="str">
            <v/>
          </cell>
          <cell r="J2088">
            <v>0</v>
          </cell>
        </row>
        <row r="2089">
          <cell r="A2089" t="str">
            <v>НС-1417611</v>
          </cell>
          <cell r="B2089" t="str">
            <v>Котлы стальные жаротрубные</v>
          </cell>
          <cell r="C2089" t="str">
            <v>DE DIETRICH</v>
          </cell>
          <cell r="D2089" t="str">
            <v>Котел стальной DE DIETRICH CA R 4000 напольный, 1 конт., откр.кам.сгор. газ./диз, наддув, без п/у</v>
          </cell>
          <cell r="E2089" t="str">
            <v>2258667791580, 4670430084688</v>
          </cell>
          <cell r="F2089" t="str">
            <v>CA204000</v>
          </cell>
          <cell r="G2089">
            <v>5665944.2999999998</v>
          </cell>
          <cell r="H2089">
            <v>5665377.71</v>
          </cell>
          <cell r="I2089" t="str">
            <v/>
          </cell>
          <cell r="J2089">
            <v>0</v>
          </cell>
        </row>
        <row r="2090">
          <cell r="A2090" t="str">
            <v>НС-1417610</v>
          </cell>
          <cell r="B2090" t="str">
            <v>Котлы стальные жаротрубные</v>
          </cell>
          <cell r="C2090" t="str">
            <v>DE DIETRICH</v>
          </cell>
          <cell r="D2090" t="str">
            <v>Котел стальной DE DIETRICH CA R 400 напольный, 1 конт., откр.кам.сгор. газ./диз, наддув,, без п/у</v>
          </cell>
          <cell r="E2090" t="str">
            <v>2258667795571</v>
          </cell>
          <cell r="F2090" t="str">
            <v>CA200400</v>
          </cell>
          <cell r="G2090">
            <v>1124780</v>
          </cell>
          <cell r="H2090">
            <v>1124667.52</v>
          </cell>
          <cell r="I2090" t="str">
            <v/>
          </cell>
          <cell r="J2090">
            <v>0</v>
          </cell>
        </row>
        <row r="2091">
          <cell r="A2091" t="str">
            <v>НС-1417613</v>
          </cell>
          <cell r="B2091" t="str">
            <v>Котлы стальные жаротрубные</v>
          </cell>
          <cell r="C2091" t="str">
            <v>DE DIETRICH</v>
          </cell>
          <cell r="D2091" t="str">
            <v>Котел стальной DE DIETRICH CA R 4500 напольный, 1 конт., откр.кам.сгор. газ./диз, наддув, без п/у</v>
          </cell>
          <cell r="E2091" t="str">
            <v>2258667788108, 4670430084275</v>
          </cell>
          <cell r="F2091" t="str">
            <v>CA204500</v>
          </cell>
          <cell r="G2091">
            <v>5987579</v>
          </cell>
          <cell r="H2091">
            <v>5986980.2400000002</v>
          </cell>
          <cell r="I2091" t="str">
            <v/>
          </cell>
          <cell r="J2091">
            <v>0</v>
          </cell>
        </row>
        <row r="2092">
          <cell r="A2092" t="str">
            <v>НС-1417612</v>
          </cell>
          <cell r="B2092" t="str">
            <v>Котлы стальные жаротрубные</v>
          </cell>
          <cell r="C2092" t="str">
            <v>DE DIETRICH</v>
          </cell>
          <cell r="D2092" t="str">
            <v>Котел стальной DE DIETRICH CA R 450 напольный, 1 конт., откр.кам.сгор. газ./диз, наддув, без п/у</v>
          </cell>
          <cell r="E2092" t="str">
            <v>2258667796233, 4670430084541</v>
          </cell>
          <cell r="F2092" t="str">
            <v>CA200450</v>
          </cell>
          <cell r="G2092">
            <v>1179968.8</v>
          </cell>
          <cell r="H2092">
            <v>1179850.8</v>
          </cell>
          <cell r="I2092" t="str">
            <v/>
          </cell>
          <cell r="J2092">
            <v>0</v>
          </cell>
        </row>
        <row r="2093">
          <cell r="A2093" t="str">
            <v>НС-1417615</v>
          </cell>
          <cell r="B2093" t="str">
            <v>Котлы стальные жаротрубные</v>
          </cell>
          <cell r="C2093" t="str">
            <v>DE DIETRICH</v>
          </cell>
          <cell r="D2093" t="str">
            <v>Котел стальной DE DIETRICH CA R 500 напольный, 1 конт., откр.кам.сгор. газ./диз, наддув, без п/у</v>
          </cell>
          <cell r="E2093" t="str">
            <v>2258667785916</v>
          </cell>
          <cell r="F2093" t="str">
            <v>CA200500</v>
          </cell>
          <cell r="G2093">
            <v>1179968.8</v>
          </cell>
          <cell r="H2093">
            <v>1179850.8</v>
          </cell>
          <cell r="I2093" t="str">
            <v/>
          </cell>
          <cell r="J2093">
            <v>0</v>
          </cell>
        </row>
        <row r="2094">
          <cell r="A2094" t="str">
            <v>НС-1417614</v>
          </cell>
          <cell r="B2094" t="str">
            <v>Котлы стальные жаротрубные</v>
          </cell>
          <cell r="C2094" t="str">
            <v>DE DIETRICH</v>
          </cell>
          <cell r="D2094" t="str">
            <v>Котел стальной DE DIETRICH CA R 50 напольный, 1 конт., откр.кам.сгор. газ./диз, наддув, без п/у</v>
          </cell>
          <cell r="E2094" t="str">
            <v>2258667800732, 4670430055763</v>
          </cell>
          <cell r="F2094" t="str">
            <v>CA200050</v>
          </cell>
          <cell r="G2094">
            <v>524250.27</v>
          </cell>
          <cell r="H2094">
            <v>524197.84</v>
          </cell>
          <cell r="I2094" t="str">
            <v/>
          </cell>
          <cell r="J2094">
            <v>0</v>
          </cell>
        </row>
        <row r="2095">
          <cell r="A2095" t="str">
            <v>НС-1417617</v>
          </cell>
          <cell r="B2095" t="str">
            <v>Котлы стальные жаротрубные</v>
          </cell>
          <cell r="C2095" t="str">
            <v>DE DIETRICH</v>
          </cell>
          <cell r="D2095" t="str">
            <v>Котел стальной DE DIETRICH CA R 5500 напольный, 1 конт., откр.кам.сгор. газ./диз, наддув, без п/у</v>
          </cell>
          <cell r="E2095" t="str">
            <v>2258667789969, 4670430084244</v>
          </cell>
          <cell r="F2095" t="str">
            <v>CA205500</v>
          </cell>
          <cell r="G2095">
            <v>7917437.0999999996</v>
          </cell>
          <cell r="H2095">
            <v>7916645.3600000003</v>
          </cell>
          <cell r="I2095" t="str">
            <v/>
          </cell>
          <cell r="J2095">
            <v>0</v>
          </cell>
        </row>
        <row r="2096">
          <cell r="A2096" t="str">
            <v>НС-1417616</v>
          </cell>
          <cell r="B2096" t="str">
            <v>Котлы стальные жаротрубные</v>
          </cell>
          <cell r="C2096" t="str">
            <v>DE DIETRICH</v>
          </cell>
          <cell r="D2096" t="str">
            <v>Котел стальной DE DIETRICH CA R 550 напольный, 1 конт., откр.кам.сгор. газ./диз, наддув, без п/у</v>
          </cell>
          <cell r="E2096" t="str">
            <v>2258667787088, 4670430084251</v>
          </cell>
          <cell r="F2096" t="str">
            <v>CA200550</v>
          </cell>
          <cell r="G2096">
            <v>1352907.8</v>
          </cell>
          <cell r="H2096">
            <v>1352772.51</v>
          </cell>
          <cell r="I2096" t="str">
            <v/>
          </cell>
          <cell r="J2096">
            <v>0</v>
          </cell>
        </row>
        <row r="2097">
          <cell r="A2097" t="str">
            <v>НС-1417619</v>
          </cell>
          <cell r="B2097" t="str">
            <v>Котлы стальные жаротрубные</v>
          </cell>
          <cell r="C2097" t="str">
            <v>DE DIETRICH</v>
          </cell>
          <cell r="D2097" t="str">
            <v>Котел стальной DE DIETRICH CA R 6000 напольный, 1 конт., откр.кам.сгор. газ./диз, наддув, без п/у</v>
          </cell>
          <cell r="E2097" t="str">
            <v>2258667795236, 4670430084268</v>
          </cell>
          <cell r="F2097" t="str">
            <v>CA206000</v>
          </cell>
          <cell r="G2097">
            <v>8922915.3000000007</v>
          </cell>
          <cell r="H2097">
            <v>8922023.0099999998</v>
          </cell>
          <cell r="I2097" t="str">
            <v/>
          </cell>
          <cell r="J2097">
            <v>0</v>
          </cell>
        </row>
        <row r="2098">
          <cell r="A2098" t="str">
            <v>НС-1417618</v>
          </cell>
          <cell r="B2098" t="str">
            <v>Котлы стальные жаротрубные</v>
          </cell>
          <cell r="C2098" t="str">
            <v>DE DIETRICH</v>
          </cell>
          <cell r="D2098" t="str">
            <v>Котел стальной DE DIETRICH CA R 600 напольный, 1 конт., откр.кам.сгор. газ./диз, наддув, без п/у</v>
          </cell>
          <cell r="E2098" t="str">
            <v>2258667792266, 4670430084220</v>
          </cell>
          <cell r="F2098" t="str">
            <v>CA200600</v>
          </cell>
          <cell r="G2098">
            <v>1352425.9</v>
          </cell>
          <cell r="H2098">
            <v>1352290.66</v>
          </cell>
          <cell r="I2098" t="str">
            <v/>
          </cell>
          <cell r="J2098">
            <v>0</v>
          </cell>
        </row>
        <row r="2099">
          <cell r="A2099" t="str">
            <v>НС-1417620</v>
          </cell>
          <cell r="B2099" t="str">
            <v>Котлы стальные жаротрубные</v>
          </cell>
          <cell r="C2099" t="str">
            <v>DE DIETRICH</v>
          </cell>
          <cell r="D2099" t="str">
            <v>Котел стальной DE DIETRICH CA R 6500 напольный, 1 конт., откр.кам.сгор. газ./диз, наддув, без п/у</v>
          </cell>
          <cell r="E2099" t="str">
            <v>2258667790057, 4670430084213</v>
          </cell>
          <cell r="F2099" t="str">
            <v>CA206500</v>
          </cell>
          <cell r="G2099">
            <v>9774680.6999999993</v>
          </cell>
          <cell r="H2099">
            <v>9773703.2300000004</v>
          </cell>
          <cell r="I2099" t="str">
            <v/>
          </cell>
          <cell r="J2099">
            <v>0</v>
          </cell>
        </row>
        <row r="2100">
          <cell r="A2100" t="str">
            <v>НС-1417621</v>
          </cell>
          <cell r="B2100" t="str">
            <v>Котлы стальные жаротрубные</v>
          </cell>
          <cell r="C2100" t="str">
            <v>DE DIETRICH</v>
          </cell>
          <cell r="D2100" t="str">
            <v>Котел стальной DE DIETRICH CA R 7000 напольный, 1 конт., откр.кам.сгор. газ./диз, наддув, без п/у</v>
          </cell>
          <cell r="E2100" t="str">
            <v>2258667792365, 4670430084206</v>
          </cell>
          <cell r="F2100" t="str">
            <v>CA207000</v>
          </cell>
          <cell r="G2100">
            <v>10824227</v>
          </cell>
          <cell r="H2100">
            <v>10823144.58</v>
          </cell>
          <cell r="I2100" t="str">
            <v/>
          </cell>
          <cell r="J2100">
            <v>0</v>
          </cell>
        </row>
        <row r="2101">
          <cell r="A2101" t="str">
            <v>НС-1417623</v>
          </cell>
          <cell r="B2101" t="str">
            <v>Котлы стальные жаротрубные</v>
          </cell>
          <cell r="C2101" t="str">
            <v>DE DIETRICH</v>
          </cell>
          <cell r="D2101" t="str">
            <v>Котел стальной DE DIETRICH CA R 80 напольный, 1 конт., откр.кам.сгор. газ./диз, наддув без п/у</v>
          </cell>
          <cell r="E2101" t="str">
            <v>2258667792938, 4670430082363</v>
          </cell>
          <cell r="F2101" t="str">
            <v>CA200080</v>
          </cell>
          <cell r="G2101">
            <v>627441.93999999994</v>
          </cell>
          <cell r="H2101">
            <v>627379.19999999995</v>
          </cell>
          <cell r="I2101" t="str">
            <v/>
          </cell>
          <cell r="J2101">
            <v>0</v>
          </cell>
        </row>
        <row r="2102">
          <cell r="A2102" t="str">
            <v>НС-1417624</v>
          </cell>
          <cell r="B2102" t="str">
            <v>Котлы стальные жаротрубные</v>
          </cell>
          <cell r="C2102" t="str">
            <v>DE DIETRICH</v>
          </cell>
          <cell r="D2102" t="str">
            <v>Котел стальной DE DIETRICH CA R 850 напольный, 1 конт., откр.кам.сгор. газ./диз, наддув без п/у</v>
          </cell>
          <cell r="E2102" t="str">
            <v>2258667792198, 4660294976151</v>
          </cell>
          <cell r="F2102" t="str">
            <v>CA200850</v>
          </cell>
          <cell r="G2102">
            <v>1667214.4</v>
          </cell>
          <cell r="H2102">
            <v>1667047.68</v>
          </cell>
          <cell r="I2102" t="str">
            <v/>
          </cell>
          <cell r="J2102">
            <v>0</v>
          </cell>
        </row>
        <row r="2103">
          <cell r="A2103" t="str">
            <v>НС-1434420</v>
          </cell>
          <cell r="B2103" t="str">
            <v>Котлы электрические</v>
          </cell>
          <cell r="C2103" t="str">
            <v>ЭВАН</v>
          </cell>
          <cell r="D2103" t="str">
            <v>Котел электрический ЭВАН EXPERT PLUS -12</v>
          </cell>
          <cell r="E2103" t="str">
            <v>4607159114570</v>
          </cell>
          <cell r="F2103" t="str">
            <v>14512</v>
          </cell>
          <cell r="G2103">
            <v>77480</v>
          </cell>
          <cell r="H2103">
            <v>65858</v>
          </cell>
          <cell r="I2103" t="str">
            <v/>
          </cell>
          <cell r="J2103">
            <v>0</v>
          </cell>
        </row>
        <row r="2104">
          <cell r="A2104" t="str">
            <v>НС-1434423</v>
          </cell>
          <cell r="B2104" t="str">
            <v>Котлы электрические</v>
          </cell>
          <cell r="C2104" t="str">
            <v>ЭВАН</v>
          </cell>
          <cell r="D2104" t="str">
            <v>Котел электрический ЭВАН EXPERT PLUS -14</v>
          </cell>
          <cell r="E2104" t="str">
            <v>4607159114587</v>
          </cell>
          <cell r="F2104" t="str">
            <v>14514</v>
          </cell>
          <cell r="G2104">
            <v>80630</v>
          </cell>
          <cell r="H2104">
            <v>68535.5</v>
          </cell>
          <cell r="I2104">
            <v>2</v>
          </cell>
          <cell r="J2104">
            <v>2</v>
          </cell>
        </row>
        <row r="2105">
          <cell r="A2105" t="str">
            <v>НС-1434424</v>
          </cell>
          <cell r="B2105" t="str">
            <v>Котлы электрические</v>
          </cell>
          <cell r="C2105" t="str">
            <v>ЭВАН</v>
          </cell>
          <cell r="D2105" t="str">
            <v>Котел электрический ЭВАН EXPERT PLUS -18</v>
          </cell>
          <cell r="E2105" t="str">
            <v>4607159114594</v>
          </cell>
          <cell r="F2105" t="str">
            <v>14518</v>
          </cell>
          <cell r="G2105">
            <v>85610</v>
          </cell>
          <cell r="H2105">
            <v>72768.5</v>
          </cell>
          <cell r="I2105">
            <v>3</v>
          </cell>
          <cell r="J2105">
            <v>3</v>
          </cell>
        </row>
        <row r="2106">
          <cell r="A2106" t="str">
            <v>НС-1434425</v>
          </cell>
          <cell r="B2106" t="str">
            <v>Котлы электрические</v>
          </cell>
          <cell r="C2106" t="str">
            <v>ЭВАН</v>
          </cell>
          <cell r="D2106" t="str">
            <v>Котел электрический ЭВАН EXPERT PLUS -21</v>
          </cell>
          <cell r="E2106" t="str">
            <v>4607159114624</v>
          </cell>
          <cell r="F2106" t="str">
            <v>14521</v>
          </cell>
          <cell r="G2106">
            <v>87240</v>
          </cell>
          <cell r="H2106">
            <v>74154</v>
          </cell>
          <cell r="I2106">
            <v>3</v>
          </cell>
          <cell r="J2106">
            <v>3</v>
          </cell>
        </row>
        <row r="2107">
          <cell r="A2107" t="str">
            <v>НС-1434428</v>
          </cell>
          <cell r="B2107" t="str">
            <v>Котлы электрические</v>
          </cell>
          <cell r="C2107" t="str">
            <v>ЭВАН</v>
          </cell>
          <cell r="D2107" t="str">
            <v>Котел электрический ЭВАН EXPERT PLUS -24</v>
          </cell>
          <cell r="E2107" t="str">
            <v>4607159114600</v>
          </cell>
          <cell r="F2107" t="str">
            <v>14524</v>
          </cell>
          <cell r="G2107">
            <v>89680</v>
          </cell>
          <cell r="H2107">
            <v>76228</v>
          </cell>
          <cell r="I2107">
            <v>5</v>
          </cell>
          <cell r="J2107">
            <v>5</v>
          </cell>
        </row>
        <row r="2108">
          <cell r="A2108" t="str">
            <v>НС-1434430</v>
          </cell>
          <cell r="B2108" t="str">
            <v>Котлы электрические</v>
          </cell>
          <cell r="C2108" t="str">
            <v>ЭВАН</v>
          </cell>
          <cell r="D2108" t="str">
            <v>Котел электрический ЭВАН EXPERT PLUS -27</v>
          </cell>
          <cell r="E2108" t="str">
            <v>4607159114617</v>
          </cell>
          <cell r="F2108" t="str">
            <v>14527</v>
          </cell>
          <cell r="G2108">
            <v>91810</v>
          </cell>
          <cell r="H2108">
            <v>78038.5</v>
          </cell>
          <cell r="I2108">
            <v>3</v>
          </cell>
          <cell r="J2108">
            <v>3</v>
          </cell>
        </row>
        <row r="2109">
          <cell r="A2109" t="str">
            <v>НС-1434413</v>
          </cell>
          <cell r="B2109" t="str">
            <v>Котлы электрические</v>
          </cell>
          <cell r="C2109" t="str">
            <v>ЭВАН</v>
          </cell>
          <cell r="D2109" t="str">
            <v>Котел электрический ЭВАН EXPERT PLUS - 3</v>
          </cell>
          <cell r="E2109" t="str">
            <v>4607159114501</v>
          </cell>
          <cell r="F2109" t="str">
            <v>14503</v>
          </cell>
          <cell r="G2109">
            <v>69550</v>
          </cell>
          <cell r="H2109">
            <v>59117.5</v>
          </cell>
          <cell r="I2109">
            <v>10</v>
          </cell>
          <cell r="J2109">
            <v>10</v>
          </cell>
        </row>
        <row r="2110">
          <cell r="A2110" t="str">
            <v>НС-1434414</v>
          </cell>
          <cell r="B2110" t="str">
            <v>Котлы электрические</v>
          </cell>
          <cell r="C2110" t="str">
            <v>ЭВАН</v>
          </cell>
          <cell r="D2110" t="str">
            <v>Котел электрический ЭВАН EXPERT PLUS - 4</v>
          </cell>
          <cell r="E2110" t="str">
            <v>4607159114518</v>
          </cell>
          <cell r="F2110" t="str">
            <v>14504</v>
          </cell>
          <cell r="G2110">
            <v>70260</v>
          </cell>
          <cell r="H2110">
            <v>59721</v>
          </cell>
          <cell r="I2110">
            <v>2</v>
          </cell>
          <cell r="J2110">
            <v>2</v>
          </cell>
        </row>
        <row r="2111">
          <cell r="A2111" t="str">
            <v>НС-1434415</v>
          </cell>
          <cell r="B2111" t="str">
            <v>Котлы электрические</v>
          </cell>
          <cell r="C2111" t="str">
            <v>ЭВАН</v>
          </cell>
          <cell r="D2111" t="str">
            <v>Котел электрический ЭВАН EXPERT PLUS - 5</v>
          </cell>
          <cell r="E2111" t="str">
            <v>4607159114525</v>
          </cell>
          <cell r="F2111" t="str">
            <v>14505</v>
          </cell>
          <cell r="G2111">
            <v>70770</v>
          </cell>
          <cell r="H2111">
            <v>60154.5</v>
          </cell>
          <cell r="I2111">
            <v>2</v>
          </cell>
          <cell r="J2111">
            <v>2</v>
          </cell>
        </row>
        <row r="2112">
          <cell r="A2112" t="str">
            <v>НС-1434416</v>
          </cell>
          <cell r="B2112" t="str">
            <v>Котлы электрические</v>
          </cell>
          <cell r="C2112" t="str">
            <v>ЭВАН</v>
          </cell>
          <cell r="D2112" t="str">
            <v>Котел электрический ЭВАН EXPERT PLUS - 6</v>
          </cell>
          <cell r="E2112" t="str">
            <v>4607159114532</v>
          </cell>
          <cell r="F2112" t="str">
            <v>14506</v>
          </cell>
          <cell r="G2112">
            <v>72390</v>
          </cell>
          <cell r="H2112">
            <v>61531.5</v>
          </cell>
          <cell r="I2112">
            <v>2</v>
          </cell>
          <cell r="J2112">
            <v>2</v>
          </cell>
        </row>
        <row r="2113">
          <cell r="A2113" t="str">
            <v>НС-1434417</v>
          </cell>
          <cell r="B2113" t="str">
            <v>Котлы электрические</v>
          </cell>
          <cell r="C2113" t="str">
            <v>ЭВАН</v>
          </cell>
          <cell r="D2113" t="str">
            <v>Котел электрический ЭВАН EXPERT PLUS - 7</v>
          </cell>
          <cell r="E2113" t="str">
            <v>4607159114549</v>
          </cell>
          <cell r="F2113" t="str">
            <v>14507</v>
          </cell>
          <cell r="G2113">
            <v>73210</v>
          </cell>
          <cell r="H2113">
            <v>62228.5</v>
          </cell>
          <cell r="I2113">
            <v>3</v>
          </cell>
          <cell r="J2113">
            <v>3</v>
          </cell>
        </row>
        <row r="2114">
          <cell r="A2114" t="str">
            <v>НС-1434418</v>
          </cell>
          <cell r="B2114" t="str">
            <v>Котлы электрические</v>
          </cell>
          <cell r="C2114" t="str">
            <v>ЭВАН</v>
          </cell>
          <cell r="D2114" t="str">
            <v>Котел электрический ЭВАН EXPERT PLUS - 8</v>
          </cell>
          <cell r="E2114" t="str">
            <v>4607159114556</v>
          </cell>
          <cell r="F2114" t="str">
            <v>14508</v>
          </cell>
          <cell r="G2114">
            <v>75340</v>
          </cell>
          <cell r="H2114">
            <v>64039</v>
          </cell>
          <cell r="I2114">
            <v>2</v>
          </cell>
          <cell r="J2114">
            <v>2</v>
          </cell>
        </row>
        <row r="2115">
          <cell r="A2115" t="str">
            <v>НС-1434419</v>
          </cell>
          <cell r="B2115" t="str">
            <v>Котлы электрические</v>
          </cell>
          <cell r="C2115" t="str">
            <v>ЭВАН</v>
          </cell>
          <cell r="D2115" t="str">
            <v>Котел электрический ЭВАН EXPERT PLUS - 9</v>
          </cell>
          <cell r="E2115" t="str">
            <v>4607159114563</v>
          </cell>
          <cell r="F2115" t="str">
            <v>14509</v>
          </cell>
          <cell r="G2115">
            <v>76150</v>
          </cell>
          <cell r="H2115">
            <v>64727.5</v>
          </cell>
          <cell r="I2115">
            <v>2</v>
          </cell>
          <cell r="J2115">
            <v>2</v>
          </cell>
        </row>
        <row r="2116">
          <cell r="A2116" t="str">
            <v>НС-1669827</v>
          </cell>
          <cell r="B2116" t="str">
            <v>Котлы электрические</v>
          </cell>
          <cell r="C2116" t="str">
            <v>ЭВАН</v>
          </cell>
          <cell r="D2116" t="str">
            <v>Котел электрический ЭВАН FORWARD - 12</v>
          </cell>
          <cell r="E2116" t="str">
            <v>4660294759303, 4607159115331</v>
          </cell>
          <cell r="F2116" t="str">
            <v>14572</v>
          </cell>
          <cell r="G2116">
            <v>64360</v>
          </cell>
          <cell r="H2116">
            <v>54706</v>
          </cell>
          <cell r="I2116">
            <v>2</v>
          </cell>
          <cell r="J2116">
            <v>2</v>
          </cell>
        </row>
        <row r="2117">
          <cell r="A2117" t="str">
            <v>НС-1669828</v>
          </cell>
          <cell r="B2117" t="str">
            <v>Котлы электрические</v>
          </cell>
          <cell r="C2117" t="str">
            <v>ЭВАН</v>
          </cell>
          <cell r="D2117" t="str">
            <v>Котел электрический ЭВАН FORWARD - 14</v>
          </cell>
          <cell r="E2117" t="str">
            <v>4660294759297, 4607159115348</v>
          </cell>
          <cell r="F2117" t="str">
            <v>14574</v>
          </cell>
          <cell r="G2117">
            <v>66090</v>
          </cell>
          <cell r="H2117">
            <v>56176.5</v>
          </cell>
          <cell r="I2117" t="str">
            <v/>
          </cell>
          <cell r="J2117">
            <v>0</v>
          </cell>
        </row>
        <row r="2118">
          <cell r="A2118" t="str">
            <v>НС-1669830</v>
          </cell>
          <cell r="B2118" t="str">
            <v>Котлы электрические</v>
          </cell>
          <cell r="C2118" t="str">
            <v>ЭВАН</v>
          </cell>
          <cell r="D2118" t="str">
            <v>Котел электрический ЭВАН FORWARD - 18</v>
          </cell>
          <cell r="E2118" t="str">
            <v>4660294759365, 4607159115355</v>
          </cell>
          <cell r="F2118" t="str">
            <v>14578</v>
          </cell>
          <cell r="G2118">
            <v>69040</v>
          </cell>
          <cell r="H2118">
            <v>58684</v>
          </cell>
          <cell r="I2118" t="str">
            <v/>
          </cell>
          <cell r="J2118">
            <v>0</v>
          </cell>
        </row>
        <row r="2119">
          <cell r="A2119" t="str">
            <v>НС-1669831</v>
          </cell>
          <cell r="B2119" t="str">
            <v>Котлы электрические</v>
          </cell>
          <cell r="C2119" t="str">
            <v>ЭВАН</v>
          </cell>
          <cell r="D2119" t="str">
            <v>Котел электрический ЭВАН FORWARD - 21</v>
          </cell>
          <cell r="E2119" t="str">
            <v>4660294759341, 4607159115362</v>
          </cell>
          <cell r="F2119" t="str">
            <v>14581</v>
          </cell>
          <cell r="G2119">
            <v>70050</v>
          </cell>
          <cell r="H2119">
            <v>59542.5</v>
          </cell>
          <cell r="I2119" t="str">
            <v/>
          </cell>
          <cell r="J2119">
            <v>0</v>
          </cell>
        </row>
        <row r="2120">
          <cell r="A2120" t="str">
            <v>НС-1669832</v>
          </cell>
          <cell r="B2120" t="str">
            <v>Котлы электрические</v>
          </cell>
          <cell r="C2120" t="str">
            <v>ЭВАН</v>
          </cell>
          <cell r="D2120" t="str">
            <v>Котел электрический ЭВАН FORWARD - 24</v>
          </cell>
          <cell r="E2120" t="str">
            <v>4660294759310, 4607159115379</v>
          </cell>
          <cell r="F2120" t="str">
            <v>14584</v>
          </cell>
          <cell r="G2120">
            <v>72090</v>
          </cell>
          <cell r="H2120">
            <v>61276.5</v>
          </cell>
          <cell r="I2120" t="str">
            <v/>
          </cell>
          <cell r="J2120">
            <v>0</v>
          </cell>
        </row>
        <row r="2121">
          <cell r="A2121" t="str">
            <v>НС-1669834</v>
          </cell>
          <cell r="B2121" t="str">
            <v>Котлы электрические</v>
          </cell>
          <cell r="C2121" t="str">
            <v>ЭВАН</v>
          </cell>
          <cell r="D2121" t="str">
            <v>Котел электрический ЭВАН FORWARD - 28</v>
          </cell>
          <cell r="E2121" t="str">
            <v>4660294759266, 4607159115386</v>
          </cell>
          <cell r="F2121" t="str">
            <v>14588</v>
          </cell>
          <cell r="G2121">
            <v>73610</v>
          </cell>
          <cell r="H2121">
            <v>62568.5</v>
          </cell>
          <cell r="I2121" t="str">
            <v/>
          </cell>
          <cell r="J2121">
            <v>0</v>
          </cell>
        </row>
        <row r="2122">
          <cell r="A2122" t="str">
            <v>НС-1669821</v>
          </cell>
          <cell r="B2122" t="str">
            <v>Котлы электрические</v>
          </cell>
          <cell r="C2122" t="str">
            <v>ЭВАН</v>
          </cell>
          <cell r="D2122" t="str">
            <v>Котел электрический ЭВАН FORWARD - 3</v>
          </cell>
          <cell r="E2122" t="str">
            <v>4660294759358, 4607159115270</v>
          </cell>
          <cell r="F2122" t="str">
            <v>14563</v>
          </cell>
          <cell r="G2122">
            <v>58770</v>
          </cell>
          <cell r="H2122">
            <v>49954.5</v>
          </cell>
          <cell r="I2122" t="str">
            <v/>
          </cell>
          <cell r="J2122">
            <v>0</v>
          </cell>
        </row>
        <row r="2123">
          <cell r="A2123" t="str">
            <v>НС-1669822</v>
          </cell>
          <cell r="B2123" t="str">
            <v>Котлы электрические</v>
          </cell>
          <cell r="C2123" t="str">
            <v>ЭВАН</v>
          </cell>
          <cell r="D2123" t="str">
            <v>Котел электрический ЭВАН FORWARD - 4</v>
          </cell>
          <cell r="E2123" t="str">
            <v>4660294759327, 4607159115287</v>
          </cell>
          <cell r="F2123" t="str">
            <v>14564</v>
          </cell>
          <cell r="G2123">
            <v>58970</v>
          </cell>
          <cell r="H2123">
            <v>50124.5</v>
          </cell>
          <cell r="I2123" t="str">
            <v/>
          </cell>
          <cell r="J2123">
            <v>0</v>
          </cell>
        </row>
        <row r="2124">
          <cell r="A2124" t="str">
            <v>НС-1669823</v>
          </cell>
          <cell r="B2124" t="str">
            <v>Котлы электрические</v>
          </cell>
          <cell r="C2124" t="str">
            <v>ЭВАН</v>
          </cell>
          <cell r="D2124" t="str">
            <v>Котел электрический ЭВАН FORWARD - 5</v>
          </cell>
          <cell r="E2124" t="str">
            <v>4660294759280, 4607159115294</v>
          </cell>
          <cell r="F2124" t="str">
            <v>14565</v>
          </cell>
          <cell r="G2124">
            <v>59580</v>
          </cell>
          <cell r="H2124">
            <v>50643</v>
          </cell>
          <cell r="I2124" t="str">
            <v/>
          </cell>
          <cell r="J2124">
            <v>0</v>
          </cell>
        </row>
        <row r="2125">
          <cell r="A2125" t="str">
            <v>НС-1669824</v>
          </cell>
          <cell r="B2125" t="str">
            <v>Котлы электрические</v>
          </cell>
          <cell r="C2125" t="str">
            <v>ЭВАН</v>
          </cell>
          <cell r="D2125" t="str">
            <v>Котел электрический ЭВАН FORWARD - 6</v>
          </cell>
          <cell r="E2125" t="str">
            <v>4660294759259, 4607159115300</v>
          </cell>
          <cell r="F2125" t="str">
            <v>14566</v>
          </cell>
          <cell r="G2125">
            <v>60090</v>
          </cell>
          <cell r="H2125">
            <v>51076.5</v>
          </cell>
          <cell r="I2125" t="str">
            <v/>
          </cell>
          <cell r="J2125">
            <v>0</v>
          </cell>
        </row>
        <row r="2126">
          <cell r="A2126" t="str">
            <v>НС-1669825</v>
          </cell>
          <cell r="B2126" t="str">
            <v>Котлы электрические</v>
          </cell>
          <cell r="C2126" t="str">
            <v>ЭВАН</v>
          </cell>
          <cell r="D2126" t="str">
            <v>Котел электрический ЭВАН FORWARD - 7</v>
          </cell>
          <cell r="E2126" t="str">
            <v>4660294759334, 4607159115317</v>
          </cell>
          <cell r="F2126" t="str">
            <v>14567</v>
          </cell>
          <cell r="G2126">
            <v>61110</v>
          </cell>
          <cell r="H2126">
            <v>51943.5</v>
          </cell>
          <cell r="I2126" t="str">
            <v/>
          </cell>
          <cell r="J2126">
            <v>0</v>
          </cell>
        </row>
        <row r="2127">
          <cell r="A2127" t="str">
            <v>НС-1669826</v>
          </cell>
          <cell r="B2127" t="str">
            <v>Котлы электрические</v>
          </cell>
          <cell r="C2127" t="str">
            <v>ЭВАН</v>
          </cell>
          <cell r="D2127" t="str">
            <v>Котел электрический ЭВАН FORWARD - 9</v>
          </cell>
          <cell r="E2127" t="str">
            <v>4660294759273, 4607159115324</v>
          </cell>
          <cell r="F2127" t="str">
            <v>14569</v>
          </cell>
          <cell r="G2127">
            <v>62330</v>
          </cell>
          <cell r="H2127">
            <v>52980.5</v>
          </cell>
          <cell r="I2127" t="str">
            <v/>
          </cell>
          <cell r="J2127">
            <v>0</v>
          </cell>
        </row>
        <row r="2128">
          <cell r="A2128" t="str">
            <v>НС-1136075</v>
          </cell>
          <cell r="B2128" t="str">
            <v>Котлы электрические</v>
          </cell>
          <cell r="C2128" t="str">
            <v>ЭВАН</v>
          </cell>
          <cell r="D2128" t="str">
            <v>Котел электрический ЭВАН NEXT- 12 (380)</v>
          </cell>
          <cell r="E2128" t="str">
            <v>4607159112835, 2007910575633</v>
          </cell>
          <cell r="F2128" t="str">
            <v>12912</v>
          </cell>
          <cell r="G2128">
            <v>20130</v>
          </cell>
          <cell r="H2128">
            <v>17110.5</v>
          </cell>
          <cell r="I2128">
            <v>2</v>
          </cell>
          <cell r="J2128">
            <v>2</v>
          </cell>
        </row>
        <row r="2129">
          <cell r="A2129" t="str">
            <v>НС-1136076</v>
          </cell>
          <cell r="B2129" t="str">
            <v>Котлы электрические</v>
          </cell>
          <cell r="C2129" t="str">
            <v>ЭВАН</v>
          </cell>
          <cell r="D2129" t="str">
            <v>Котел электрический ЭВАН NEXT- 14 (380)</v>
          </cell>
          <cell r="E2129" t="str">
            <v>4607159112842</v>
          </cell>
          <cell r="F2129" t="str">
            <v>12914</v>
          </cell>
          <cell r="G2129">
            <v>22980</v>
          </cell>
          <cell r="H2129">
            <v>19533</v>
          </cell>
          <cell r="I2129">
            <v>3</v>
          </cell>
          <cell r="J2129">
            <v>3</v>
          </cell>
        </row>
        <row r="2130">
          <cell r="A2130" t="str">
            <v>НС-1246445</v>
          </cell>
          <cell r="B2130" t="str">
            <v>Котлы электрические</v>
          </cell>
          <cell r="C2130" t="str">
            <v>ЭВАН</v>
          </cell>
          <cell r="D2130" t="str">
            <v>Котел электрический ЭВАН NEXT- 18 (380)</v>
          </cell>
          <cell r="E2130" t="str">
            <v>4607159113689</v>
          </cell>
          <cell r="F2130" t="str">
            <v>12918</v>
          </cell>
          <cell r="G2130">
            <v>38940</v>
          </cell>
          <cell r="H2130">
            <v>33099</v>
          </cell>
          <cell r="I2130">
            <v>2</v>
          </cell>
          <cell r="J2130">
            <v>2</v>
          </cell>
        </row>
        <row r="2131">
          <cell r="A2131" t="str">
            <v>НС-1246451</v>
          </cell>
          <cell r="B2131" t="str">
            <v>Котлы электрические</v>
          </cell>
          <cell r="C2131" t="str">
            <v>ЭВАН</v>
          </cell>
          <cell r="D2131" t="str">
            <v>Котел электрический ЭВАН NEXT- 21 (380)</v>
          </cell>
          <cell r="E2131" t="str">
            <v>4607159113696</v>
          </cell>
          <cell r="F2131" t="str">
            <v>12919</v>
          </cell>
          <cell r="G2131">
            <v>41080</v>
          </cell>
          <cell r="H2131">
            <v>34918</v>
          </cell>
          <cell r="I2131">
            <v>2</v>
          </cell>
          <cell r="J2131">
            <v>2</v>
          </cell>
        </row>
        <row r="2132">
          <cell r="A2132" t="str">
            <v>НС-1246458</v>
          </cell>
          <cell r="B2132" t="str">
            <v>Котлы электрические</v>
          </cell>
          <cell r="C2132" t="str">
            <v>ЭВАН</v>
          </cell>
          <cell r="D2132" t="str">
            <v>Котел электрический ЭВАН NEXT- 24 (380)</v>
          </cell>
          <cell r="E2132" t="str">
            <v>4607159113702</v>
          </cell>
          <cell r="F2132" t="str">
            <v>12916</v>
          </cell>
          <cell r="G2132">
            <v>42300</v>
          </cell>
          <cell r="H2132">
            <v>35955</v>
          </cell>
          <cell r="I2132" t="str">
            <v/>
          </cell>
          <cell r="J2132">
            <v>0</v>
          </cell>
        </row>
        <row r="2133">
          <cell r="A2133" t="str">
            <v>НС-1246462</v>
          </cell>
          <cell r="B2133" t="str">
            <v>Котлы электрические</v>
          </cell>
          <cell r="C2133" t="str">
            <v>ЭВАН</v>
          </cell>
          <cell r="D2133" t="str">
            <v>Котел электрический ЭВАН NEXT- 28 (380)</v>
          </cell>
          <cell r="E2133" t="str">
            <v>2211495217653, 4607159113719</v>
          </cell>
          <cell r="F2133" t="str">
            <v>12917</v>
          </cell>
          <cell r="G2133">
            <v>43820</v>
          </cell>
          <cell r="H2133">
            <v>37247</v>
          </cell>
          <cell r="I2133">
            <v>3</v>
          </cell>
          <cell r="J2133">
            <v>3</v>
          </cell>
        </row>
        <row r="2134">
          <cell r="A2134" t="str">
            <v>НС-1136064</v>
          </cell>
          <cell r="B2134" t="str">
            <v>Котлы электрические</v>
          </cell>
          <cell r="C2134" t="str">
            <v>ЭВАН</v>
          </cell>
          <cell r="D2134" t="str">
            <v>Котел электрический ЭВАН NEXT- 3</v>
          </cell>
          <cell r="E2134" t="str">
            <v>4607159112798</v>
          </cell>
          <cell r="F2134" t="str">
            <v>12903</v>
          </cell>
          <cell r="G2134">
            <v>13420</v>
          </cell>
          <cell r="H2134">
            <v>11407</v>
          </cell>
          <cell r="I2134">
            <v>2</v>
          </cell>
          <cell r="J2134">
            <v>2</v>
          </cell>
        </row>
        <row r="2135">
          <cell r="A2135" t="str">
            <v>НС-1136065</v>
          </cell>
          <cell r="B2135" t="str">
            <v>Котлы электрические</v>
          </cell>
          <cell r="C2135" t="str">
            <v>ЭВАН</v>
          </cell>
          <cell r="D2135" t="str">
            <v>Котел электрический ЭВАН NEXT- 5</v>
          </cell>
          <cell r="E2135" t="str">
            <v>4607159112804</v>
          </cell>
          <cell r="F2135" t="str">
            <v>12905</v>
          </cell>
          <cell r="G2135">
            <v>15150</v>
          </cell>
          <cell r="H2135">
            <v>12877.5</v>
          </cell>
          <cell r="I2135">
            <v>2</v>
          </cell>
          <cell r="J2135">
            <v>2</v>
          </cell>
        </row>
        <row r="2136">
          <cell r="A2136" t="str">
            <v>НС-1136066</v>
          </cell>
          <cell r="B2136" t="str">
            <v>Котлы электрические</v>
          </cell>
          <cell r="C2136" t="str">
            <v>ЭВАН</v>
          </cell>
          <cell r="D2136" t="str">
            <v>Котел электрический ЭВАН NEXT- 7</v>
          </cell>
          <cell r="E2136" t="str">
            <v>4607159112811, 2007910575619</v>
          </cell>
          <cell r="F2136" t="str">
            <v>12907</v>
          </cell>
          <cell r="G2136">
            <v>16580</v>
          </cell>
          <cell r="H2136">
            <v>14093</v>
          </cell>
          <cell r="I2136" t="str">
            <v/>
          </cell>
          <cell r="J2136">
            <v>0</v>
          </cell>
        </row>
        <row r="2137">
          <cell r="A2137" t="str">
            <v>НС-1136072</v>
          </cell>
          <cell r="B2137" t="str">
            <v>Котлы электрические</v>
          </cell>
          <cell r="C2137" t="str">
            <v>ЭВАН</v>
          </cell>
          <cell r="D2137" t="str">
            <v>Котел электрический ЭВАН NEXT- 9</v>
          </cell>
          <cell r="E2137" t="str">
            <v>4607159112828, 2007910575626</v>
          </cell>
          <cell r="F2137" t="str">
            <v>12909</v>
          </cell>
          <cell r="G2137">
            <v>18200</v>
          </cell>
          <cell r="H2137">
            <v>15470</v>
          </cell>
          <cell r="I2137">
            <v>1</v>
          </cell>
          <cell r="J2137">
            <v>1</v>
          </cell>
        </row>
        <row r="2138">
          <cell r="A2138" t="str">
            <v>НС-1573052</v>
          </cell>
          <cell r="B2138" t="str">
            <v>Котлы электрические</v>
          </cell>
          <cell r="C2138" t="str">
            <v>ЭВАН</v>
          </cell>
          <cell r="D2138" t="str">
            <v>Котел электрический ЭВАН NEXT PLUS -12 (380)</v>
          </cell>
          <cell r="E2138" t="str">
            <v>4607159115218</v>
          </cell>
          <cell r="F2138" t="str">
            <v>14542</v>
          </cell>
          <cell r="G2138">
            <v>34470</v>
          </cell>
          <cell r="H2138">
            <v>29299.5</v>
          </cell>
          <cell r="I2138">
            <v>3</v>
          </cell>
          <cell r="J2138">
            <v>3</v>
          </cell>
        </row>
        <row r="2139">
          <cell r="A2139" t="str">
            <v>НС-1573053</v>
          </cell>
          <cell r="B2139" t="str">
            <v>Котлы электрические</v>
          </cell>
          <cell r="C2139" t="str">
            <v>ЭВАН</v>
          </cell>
          <cell r="D2139" t="str">
            <v>Котел электрический ЭВАН NEXT PLUS -14 (380)</v>
          </cell>
          <cell r="E2139" t="str">
            <v>4607159115225</v>
          </cell>
          <cell r="F2139" t="str">
            <v>14544</v>
          </cell>
          <cell r="G2139">
            <v>36100</v>
          </cell>
          <cell r="H2139">
            <v>30685</v>
          </cell>
          <cell r="I2139">
            <v>3</v>
          </cell>
          <cell r="J2139">
            <v>3</v>
          </cell>
        </row>
        <row r="2140">
          <cell r="A2140" t="str">
            <v>НС-1573054</v>
          </cell>
          <cell r="B2140" t="str">
            <v>Котлы электрические</v>
          </cell>
          <cell r="C2140" t="str">
            <v>ЭВАН</v>
          </cell>
          <cell r="D2140" t="str">
            <v>Котел электрический ЭВАН NEXT PLUS -18 (380)</v>
          </cell>
          <cell r="E2140" t="str">
            <v>4607159115232</v>
          </cell>
          <cell r="F2140" t="str">
            <v>14548</v>
          </cell>
          <cell r="G2140">
            <v>53580</v>
          </cell>
          <cell r="H2140">
            <v>45543</v>
          </cell>
          <cell r="I2140">
            <v>2</v>
          </cell>
          <cell r="J2140">
            <v>2</v>
          </cell>
        </row>
        <row r="2141">
          <cell r="A2141" t="str">
            <v>НС-1573055</v>
          </cell>
          <cell r="B2141" t="str">
            <v>Котлы электрические</v>
          </cell>
          <cell r="C2141" t="str">
            <v>ЭВАН</v>
          </cell>
          <cell r="D2141" t="str">
            <v>Котел электрический ЭВАН NEXT PLUS -21 (380)</v>
          </cell>
          <cell r="E2141" t="str">
            <v>4607159115249</v>
          </cell>
          <cell r="F2141" t="str">
            <v>14551</v>
          </cell>
          <cell r="G2141">
            <v>53890</v>
          </cell>
          <cell r="H2141">
            <v>45806.5</v>
          </cell>
          <cell r="I2141">
            <v>1</v>
          </cell>
          <cell r="J2141">
            <v>1</v>
          </cell>
        </row>
        <row r="2142">
          <cell r="A2142" t="str">
            <v>НС-1573056</v>
          </cell>
          <cell r="B2142" t="str">
            <v>Котлы электрические</v>
          </cell>
          <cell r="C2142" t="str">
            <v>ЭВАН</v>
          </cell>
          <cell r="D2142" t="str">
            <v>Котел электрический ЭВАН NEXT PLUS -24 (380)</v>
          </cell>
          <cell r="E2142" t="str">
            <v>4607159115256</v>
          </cell>
          <cell r="F2142" t="str">
            <v>14554</v>
          </cell>
          <cell r="G2142">
            <v>57350</v>
          </cell>
          <cell r="H2142">
            <v>48747.5</v>
          </cell>
          <cell r="I2142">
            <v>4</v>
          </cell>
          <cell r="J2142">
            <v>4</v>
          </cell>
        </row>
        <row r="2143">
          <cell r="A2143" t="str">
            <v>НС-1573057</v>
          </cell>
          <cell r="B2143" t="str">
            <v>Котлы электрические</v>
          </cell>
          <cell r="C2143" t="str">
            <v>ЭВАН</v>
          </cell>
          <cell r="D2143" t="str">
            <v>Котел электрический ЭВАН NEXT PLUS -28 (380)</v>
          </cell>
          <cell r="E2143" t="str">
            <v>4607159115263</v>
          </cell>
          <cell r="F2143" t="str">
            <v>14558</v>
          </cell>
          <cell r="G2143">
            <v>58260</v>
          </cell>
          <cell r="H2143">
            <v>49521</v>
          </cell>
          <cell r="I2143">
            <v>2</v>
          </cell>
          <cell r="J2143">
            <v>2</v>
          </cell>
        </row>
        <row r="2144">
          <cell r="A2144" t="str">
            <v>НС-1573047</v>
          </cell>
          <cell r="B2144" t="str">
            <v>Котлы электрические</v>
          </cell>
          <cell r="C2144" t="str">
            <v>ЭВАН</v>
          </cell>
          <cell r="D2144" t="str">
            <v>Котел электрический ЭВАН NEXT PLUS - 3</v>
          </cell>
          <cell r="E2144" t="str">
            <v>4607159115164</v>
          </cell>
          <cell r="F2144" t="str">
            <v>14533</v>
          </cell>
          <cell r="G2144">
            <v>24710</v>
          </cell>
          <cell r="H2144">
            <v>21003.5</v>
          </cell>
          <cell r="I2144">
            <v>3</v>
          </cell>
          <cell r="J2144">
            <v>3</v>
          </cell>
        </row>
        <row r="2145">
          <cell r="A2145" t="str">
            <v>НС-1573048</v>
          </cell>
          <cell r="B2145" t="str">
            <v>Котлы электрические</v>
          </cell>
          <cell r="C2145" t="str">
            <v>ЭВАН</v>
          </cell>
          <cell r="D2145" t="str">
            <v>Котел электрический ЭВАН NEXT PLUS - 5</v>
          </cell>
          <cell r="E2145" t="str">
            <v>4607159115171</v>
          </cell>
          <cell r="F2145" t="str">
            <v>14535</v>
          </cell>
          <cell r="G2145">
            <v>27960</v>
          </cell>
          <cell r="H2145">
            <v>23766</v>
          </cell>
          <cell r="I2145">
            <v>2</v>
          </cell>
          <cell r="J2145">
            <v>2</v>
          </cell>
        </row>
        <row r="2146">
          <cell r="A2146" t="str">
            <v>НС-1573049</v>
          </cell>
          <cell r="B2146" t="str">
            <v>Котлы электрические</v>
          </cell>
          <cell r="C2146" t="str">
            <v>ЭВАН</v>
          </cell>
          <cell r="D2146" t="str">
            <v>Котел электрический ЭВАН NEXT PLUS - 6</v>
          </cell>
          <cell r="E2146" t="str">
            <v>4607159115188</v>
          </cell>
          <cell r="F2146" t="str">
            <v>14536</v>
          </cell>
          <cell r="G2146">
            <v>28880</v>
          </cell>
          <cell r="H2146">
            <v>24548</v>
          </cell>
          <cell r="I2146" t="str">
            <v/>
          </cell>
          <cell r="J2146">
            <v>0</v>
          </cell>
        </row>
        <row r="2147">
          <cell r="A2147" t="str">
            <v>НС-1573050</v>
          </cell>
          <cell r="B2147" t="str">
            <v>Котлы электрические</v>
          </cell>
          <cell r="C2147" t="str">
            <v>ЭВАН</v>
          </cell>
          <cell r="D2147" t="str">
            <v>Котел электрический ЭВАН NEXT PLUS - 7</v>
          </cell>
          <cell r="E2147" t="str">
            <v>4607159115195</v>
          </cell>
          <cell r="F2147" t="str">
            <v>14537</v>
          </cell>
          <cell r="G2147">
            <v>30500</v>
          </cell>
          <cell r="H2147">
            <v>25925</v>
          </cell>
          <cell r="I2147">
            <v>3</v>
          </cell>
          <cell r="J2147">
            <v>3</v>
          </cell>
        </row>
        <row r="2148">
          <cell r="A2148" t="str">
            <v>НС-1573051</v>
          </cell>
          <cell r="B2148" t="str">
            <v>Котлы электрические</v>
          </cell>
          <cell r="C2148" t="str">
            <v>ЭВАН</v>
          </cell>
          <cell r="D2148" t="str">
            <v>Котел электрический ЭВАН NEXT PLUS - 9</v>
          </cell>
          <cell r="E2148" t="str">
            <v>4607159115201</v>
          </cell>
          <cell r="F2148" t="str">
            <v>14539</v>
          </cell>
          <cell r="G2148">
            <v>32540</v>
          </cell>
          <cell r="H2148">
            <v>27659</v>
          </cell>
          <cell r="I2148">
            <v>6</v>
          </cell>
          <cell r="J2148">
            <v>6</v>
          </cell>
        </row>
        <row r="2149">
          <cell r="A2149" t="str">
            <v>НС-1294755</v>
          </cell>
          <cell r="B2149" t="str">
            <v>Котлы электрические</v>
          </cell>
          <cell r="C2149" t="str">
            <v>ЭВАН</v>
          </cell>
          <cell r="D2149" t="str">
            <v>Котел электрический ЭВАН PRACTIC-105</v>
          </cell>
          <cell r="E2149" t="str">
            <v>4607159114174</v>
          </cell>
          <cell r="F2149" t="str">
            <v>14455</v>
          </cell>
          <cell r="G2149">
            <v>226220</v>
          </cell>
          <cell r="H2149">
            <v>192287</v>
          </cell>
          <cell r="I2149" t="str">
            <v/>
          </cell>
          <cell r="J2149">
            <v>0</v>
          </cell>
        </row>
        <row r="2150">
          <cell r="A2150" t="str">
            <v>НС-1307501</v>
          </cell>
          <cell r="B2150" t="str">
            <v>Котлы электрические</v>
          </cell>
          <cell r="C2150" t="str">
            <v>ЭВАН</v>
          </cell>
          <cell r="D2150" t="str">
            <v>Котел электрический ЭВАН PRACTIC-12</v>
          </cell>
          <cell r="E2150" t="str">
            <v>4607159113986</v>
          </cell>
          <cell r="F2150" t="str">
            <v>14412</v>
          </cell>
          <cell r="G2150">
            <v>58360</v>
          </cell>
          <cell r="H2150">
            <v>49606</v>
          </cell>
          <cell r="I2150" t="str">
            <v/>
          </cell>
          <cell r="J2150">
            <v>0</v>
          </cell>
        </row>
        <row r="2151">
          <cell r="A2151" t="str">
            <v>НС-1299213</v>
          </cell>
          <cell r="B2151" t="str">
            <v>Котлы электрические</v>
          </cell>
          <cell r="C2151" t="str">
            <v>ЭВАН</v>
          </cell>
          <cell r="D2151" t="str">
            <v>Котел электрический ЭВАН PRACTIC-120</v>
          </cell>
          <cell r="E2151" t="str">
            <v>4607159114181</v>
          </cell>
          <cell r="F2151" t="str">
            <v>14460</v>
          </cell>
          <cell r="G2151">
            <v>249200</v>
          </cell>
          <cell r="H2151">
            <v>211820</v>
          </cell>
          <cell r="I2151" t="str">
            <v/>
          </cell>
          <cell r="J2151">
            <v>0</v>
          </cell>
        </row>
        <row r="2152">
          <cell r="A2152" t="str">
            <v>НС-1307502</v>
          </cell>
          <cell r="B2152" t="str">
            <v>Котлы электрические</v>
          </cell>
          <cell r="C2152" t="str">
            <v>ЭВАН</v>
          </cell>
          <cell r="D2152" t="str">
            <v>Котел электрический ЭВАН PRACTIC-14</v>
          </cell>
          <cell r="E2152" t="str">
            <v>4607159114006</v>
          </cell>
          <cell r="F2152" t="str">
            <v>14414</v>
          </cell>
          <cell r="G2152">
            <v>62940</v>
          </cell>
          <cell r="H2152">
            <v>53499</v>
          </cell>
          <cell r="I2152" t="str">
            <v/>
          </cell>
          <cell r="J2152">
            <v>0</v>
          </cell>
        </row>
        <row r="2153">
          <cell r="A2153" t="str">
            <v>НС-1339024</v>
          </cell>
          <cell r="B2153" t="str">
            <v>Котлы электрические</v>
          </cell>
          <cell r="C2153" t="str">
            <v>ЭВАН</v>
          </cell>
          <cell r="D2153" t="str">
            <v>Котел электрический ЭВАН PRACTIC-18</v>
          </cell>
          <cell r="E2153" t="str">
            <v>4607159114020</v>
          </cell>
          <cell r="F2153" t="str">
            <v>14418</v>
          </cell>
          <cell r="G2153">
            <v>72900</v>
          </cell>
          <cell r="H2153">
            <v>61965</v>
          </cell>
          <cell r="I2153" t="str">
            <v/>
          </cell>
          <cell r="J2153">
            <v>0</v>
          </cell>
        </row>
        <row r="2154">
          <cell r="A2154" t="str">
            <v>НС-1352846</v>
          </cell>
          <cell r="B2154" t="str">
            <v>Котлы электрические</v>
          </cell>
          <cell r="C2154" t="str">
            <v>ЭВАН</v>
          </cell>
          <cell r="D2154" t="str">
            <v>Котел электрический ЭВАН PRACTIC-21</v>
          </cell>
          <cell r="E2154" t="str">
            <v>4607159114044</v>
          </cell>
          <cell r="F2154" t="str">
            <v>14421</v>
          </cell>
          <cell r="G2154">
            <v>76870</v>
          </cell>
          <cell r="H2154">
            <v>65339.5</v>
          </cell>
          <cell r="I2154" t="str">
            <v/>
          </cell>
          <cell r="J2154">
            <v>0</v>
          </cell>
        </row>
        <row r="2155">
          <cell r="A2155" t="str">
            <v>НС-1350743</v>
          </cell>
          <cell r="B2155" t="str">
            <v>Котлы электрические</v>
          </cell>
          <cell r="C2155" t="str">
            <v>ЭВАН</v>
          </cell>
          <cell r="D2155" t="str">
            <v>Котел электрический ЭВАН PRACTIC-24</v>
          </cell>
          <cell r="E2155" t="str">
            <v>4607159114068</v>
          </cell>
          <cell r="F2155" t="str">
            <v>14424</v>
          </cell>
          <cell r="G2155">
            <v>80730</v>
          </cell>
          <cell r="H2155">
            <v>68620.5</v>
          </cell>
          <cell r="I2155" t="str">
            <v/>
          </cell>
          <cell r="J2155">
            <v>0</v>
          </cell>
        </row>
        <row r="2156">
          <cell r="A2156" t="str">
            <v>НС-1293193</v>
          </cell>
          <cell r="B2156" t="str">
            <v>Котлы электрические</v>
          </cell>
          <cell r="C2156" t="str">
            <v>ЭВАН</v>
          </cell>
          <cell r="D2156" t="str">
            <v>Котел электрический ЭВАН PRACTIC-28</v>
          </cell>
          <cell r="E2156" t="str">
            <v>4607159114082, 2216767640863</v>
          </cell>
          <cell r="F2156" t="str">
            <v>14428</v>
          </cell>
          <cell r="G2156">
            <v>84490</v>
          </cell>
          <cell r="H2156">
            <v>71816.5</v>
          </cell>
          <cell r="I2156" t="str">
            <v/>
          </cell>
          <cell r="J2156">
            <v>0</v>
          </cell>
        </row>
        <row r="2157">
          <cell r="A2157" t="str">
            <v>НС-1402461</v>
          </cell>
          <cell r="B2157" t="str">
            <v>Котлы электрические</v>
          </cell>
          <cell r="C2157" t="str">
            <v>ЭВАН</v>
          </cell>
          <cell r="D2157" t="str">
            <v>Котел электрический ЭВАН PRACTIC-3</v>
          </cell>
          <cell r="E2157" t="str">
            <v>4607159113887</v>
          </cell>
          <cell r="F2157" t="str">
            <v>14403</v>
          </cell>
          <cell r="G2157">
            <v>45350</v>
          </cell>
          <cell r="H2157">
            <v>38547.5</v>
          </cell>
          <cell r="I2157" t="str">
            <v/>
          </cell>
          <cell r="J2157">
            <v>0</v>
          </cell>
        </row>
        <row r="2158">
          <cell r="A2158" t="str">
            <v>НС-1338477</v>
          </cell>
          <cell r="B2158" t="str">
            <v>Котлы электрические</v>
          </cell>
          <cell r="C2158" t="str">
            <v>ЭВАН</v>
          </cell>
          <cell r="D2158" t="str">
            <v>Котел электрический ЭВАН PRACTIC-36</v>
          </cell>
          <cell r="E2158" t="str">
            <v>4607159114099, 2215167318891</v>
          </cell>
          <cell r="F2158" t="str">
            <v>14420</v>
          </cell>
          <cell r="G2158">
            <v>103300</v>
          </cell>
          <cell r="H2158">
            <v>87805</v>
          </cell>
          <cell r="I2158" t="str">
            <v/>
          </cell>
          <cell r="J2158">
            <v>0</v>
          </cell>
        </row>
        <row r="2159">
          <cell r="A2159" t="str">
            <v>НС-1294545</v>
          </cell>
          <cell r="B2159" t="str">
            <v>Котлы электрические</v>
          </cell>
          <cell r="C2159" t="str">
            <v>ЭВАН</v>
          </cell>
          <cell r="D2159" t="str">
            <v>Котел электрический ЭВАН PRACTIC-42</v>
          </cell>
          <cell r="E2159" t="str">
            <v>4607159114112</v>
          </cell>
          <cell r="F2159" t="str">
            <v>14425</v>
          </cell>
          <cell r="G2159">
            <v>107670</v>
          </cell>
          <cell r="H2159">
            <v>91519.5</v>
          </cell>
          <cell r="I2159" t="str">
            <v/>
          </cell>
          <cell r="J2159">
            <v>0</v>
          </cell>
        </row>
        <row r="2160">
          <cell r="A2160" t="str">
            <v>НС-1402462</v>
          </cell>
          <cell r="B2160" t="str">
            <v>Котлы электрические</v>
          </cell>
          <cell r="C2160" t="str">
            <v>ЭВАН</v>
          </cell>
          <cell r="D2160" t="str">
            <v>Котел электрический ЭВАН PRACTIC-5</v>
          </cell>
          <cell r="E2160" t="str">
            <v>4607159113900</v>
          </cell>
          <cell r="F2160" t="str">
            <v>14405</v>
          </cell>
          <cell r="G2160">
            <v>48200</v>
          </cell>
          <cell r="H2160">
            <v>40970</v>
          </cell>
          <cell r="I2160" t="str">
            <v/>
          </cell>
          <cell r="J2160">
            <v>0</v>
          </cell>
        </row>
        <row r="2161">
          <cell r="A2161" t="str">
            <v>НС-1294546</v>
          </cell>
          <cell r="B2161" t="str">
            <v>Котлы электрические</v>
          </cell>
          <cell r="C2161" t="str">
            <v>ЭВАН</v>
          </cell>
          <cell r="D2161" t="str">
            <v>Котел электрический ЭВАН PRACTIC-50</v>
          </cell>
          <cell r="E2161" t="str">
            <v>4607159114129</v>
          </cell>
          <cell r="F2161" t="str">
            <v>14430</v>
          </cell>
          <cell r="G2161">
            <v>119670</v>
          </cell>
          <cell r="H2161">
            <v>101719.5</v>
          </cell>
          <cell r="I2161" t="str">
            <v/>
          </cell>
          <cell r="J2161">
            <v>0</v>
          </cell>
        </row>
        <row r="2162">
          <cell r="A2162" t="str">
            <v>НС-1402463</v>
          </cell>
          <cell r="B2162" t="str">
            <v>Котлы электрические</v>
          </cell>
          <cell r="C2162" t="str">
            <v>ЭВАН</v>
          </cell>
          <cell r="D2162" t="str">
            <v>Котел электрический ЭВАН PRACTIC-6</v>
          </cell>
          <cell r="E2162" t="str">
            <v>4607159113924</v>
          </cell>
          <cell r="F2162" t="str">
            <v>14406</v>
          </cell>
          <cell r="G2162">
            <v>49520</v>
          </cell>
          <cell r="H2162">
            <v>42092</v>
          </cell>
          <cell r="I2162" t="str">
            <v/>
          </cell>
          <cell r="J2162">
            <v>0</v>
          </cell>
        </row>
        <row r="2163">
          <cell r="A2163" t="str">
            <v>НС-1294548</v>
          </cell>
          <cell r="B2163" t="str">
            <v>Котлы электрические</v>
          </cell>
          <cell r="C2163" t="str">
            <v>ЭВАН</v>
          </cell>
          <cell r="D2163" t="str">
            <v>Котел электрический ЭВАН PRACTIC-60</v>
          </cell>
          <cell r="E2163" t="str">
            <v>4607159114136</v>
          </cell>
          <cell r="F2163" t="str">
            <v>14435</v>
          </cell>
          <cell r="G2163">
            <v>136040</v>
          </cell>
          <cell r="H2163">
            <v>115634</v>
          </cell>
          <cell r="I2163" t="str">
            <v/>
          </cell>
          <cell r="J2163">
            <v>0</v>
          </cell>
        </row>
        <row r="2164">
          <cell r="A2164" t="str">
            <v>НС-1402464</v>
          </cell>
          <cell r="B2164" t="str">
            <v>Котлы электрические</v>
          </cell>
          <cell r="C2164" t="str">
            <v>ЭВАН</v>
          </cell>
          <cell r="D2164" t="str">
            <v>Котел электрический ЭВАН PRACTIC-7</v>
          </cell>
          <cell r="E2164" t="str">
            <v>4607159113948</v>
          </cell>
          <cell r="F2164" t="str">
            <v>14407</v>
          </cell>
          <cell r="G2164">
            <v>52060</v>
          </cell>
          <cell r="H2164">
            <v>44251</v>
          </cell>
          <cell r="I2164" t="str">
            <v/>
          </cell>
          <cell r="J2164">
            <v>0</v>
          </cell>
        </row>
        <row r="2165">
          <cell r="A2165" t="str">
            <v>НС-1368778</v>
          </cell>
          <cell r="B2165" t="str">
            <v>Котлы электрические</v>
          </cell>
          <cell r="C2165" t="str">
            <v>ЭВАН</v>
          </cell>
          <cell r="D2165" t="str">
            <v>Котел электрический ЭВАН PRACTIC-72</v>
          </cell>
          <cell r="E2165" t="str">
            <v>4607159114143</v>
          </cell>
          <cell r="F2165" t="str">
            <v>14440</v>
          </cell>
          <cell r="G2165">
            <v>182700</v>
          </cell>
          <cell r="H2165">
            <v>155295</v>
          </cell>
          <cell r="I2165" t="str">
            <v/>
          </cell>
          <cell r="J2165">
            <v>0</v>
          </cell>
        </row>
        <row r="2166">
          <cell r="A2166" t="str">
            <v>НС-1378845</v>
          </cell>
          <cell r="B2166" t="str">
            <v>Котлы электрические</v>
          </cell>
          <cell r="C2166" t="str">
            <v>ЭВАН</v>
          </cell>
          <cell r="D2166" t="str">
            <v>Котел электрический ЭВАН PRACTIC-84</v>
          </cell>
          <cell r="E2166" t="str">
            <v>4607159114150</v>
          </cell>
          <cell r="F2166" t="str">
            <v>14445</v>
          </cell>
          <cell r="G2166">
            <v>198570</v>
          </cell>
          <cell r="H2166">
            <v>168784.5</v>
          </cell>
          <cell r="I2166" t="str">
            <v/>
          </cell>
          <cell r="J2166">
            <v>0</v>
          </cell>
        </row>
        <row r="2167">
          <cell r="A2167" t="str">
            <v>НС-1350737</v>
          </cell>
          <cell r="B2167" t="str">
            <v>Котлы электрические</v>
          </cell>
          <cell r="C2167" t="str">
            <v>ЭВАН</v>
          </cell>
          <cell r="D2167" t="str">
            <v>Котел электрический ЭВАН PRACTIC-9</v>
          </cell>
          <cell r="E2167" t="str">
            <v>4607159113962</v>
          </cell>
          <cell r="F2167" t="str">
            <v>14409</v>
          </cell>
          <cell r="G2167">
            <v>53790</v>
          </cell>
          <cell r="H2167">
            <v>45721.5</v>
          </cell>
          <cell r="I2167" t="str">
            <v/>
          </cell>
          <cell r="J2167">
            <v>0</v>
          </cell>
        </row>
        <row r="2168">
          <cell r="A2168" t="str">
            <v>НС-1402466</v>
          </cell>
          <cell r="B2168" t="str">
            <v>Котлы электрические</v>
          </cell>
          <cell r="C2168" t="str">
            <v>ЭВАН</v>
          </cell>
          <cell r="D2168" t="str">
            <v>Котел электрический ЭВАН PRACTIC-90</v>
          </cell>
          <cell r="E2168" t="str">
            <v>4607159114167</v>
          </cell>
          <cell r="F2168" t="str">
            <v>14450</v>
          </cell>
          <cell r="G2168">
            <v>207610</v>
          </cell>
          <cell r="H2168">
            <v>176468.5</v>
          </cell>
          <cell r="I2168" t="str">
            <v/>
          </cell>
          <cell r="J2168">
            <v>0</v>
          </cell>
        </row>
        <row r="2169">
          <cell r="A2169" t="str">
            <v>НС-1292156</v>
          </cell>
          <cell r="B2169" t="str">
            <v>Котлы электрические</v>
          </cell>
          <cell r="C2169" t="str">
            <v>ЭВАН</v>
          </cell>
          <cell r="D2169" t="str">
            <v>Котел электрический ЭВАН Warmos START -12</v>
          </cell>
          <cell r="E2169" t="str">
            <v>2217701835451, 4607159113801</v>
          </cell>
          <cell r="F2169" t="str">
            <v>12972/12952/12312</v>
          </cell>
          <cell r="G2169">
            <v>13830</v>
          </cell>
          <cell r="H2169">
            <v>11755.5</v>
          </cell>
          <cell r="I2169">
            <v>2</v>
          </cell>
          <cell r="J2169">
            <v>2</v>
          </cell>
        </row>
        <row r="2170">
          <cell r="A2170" t="str">
            <v>НС-1292160</v>
          </cell>
          <cell r="B2170" t="str">
            <v>Котлы электрические</v>
          </cell>
          <cell r="C2170" t="str">
            <v>ЭВАН</v>
          </cell>
          <cell r="D2170" t="str">
            <v>Котел электрический ЭВАН Warmos START -14</v>
          </cell>
          <cell r="E2170" t="str">
            <v>2213585568140, 4607159113818</v>
          </cell>
          <cell r="F2170" t="str">
            <v>12974/12314</v>
          </cell>
          <cell r="G2170">
            <v>15250</v>
          </cell>
          <cell r="H2170">
            <v>12962.5</v>
          </cell>
          <cell r="I2170">
            <v>7</v>
          </cell>
          <cell r="J2170">
            <v>7</v>
          </cell>
        </row>
        <row r="2171">
          <cell r="A2171" t="str">
            <v>НС-1292111</v>
          </cell>
          <cell r="B2171" t="str">
            <v>Котлы электрические</v>
          </cell>
          <cell r="C2171" t="str">
            <v>ЭВАН</v>
          </cell>
          <cell r="D2171" t="str">
            <v>Котел электрический ЭВАН Warmos START - 3</v>
          </cell>
          <cell r="E2171" t="str">
            <v>2212740771135, 4607159113764</v>
          </cell>
          <cell r="F2171" t="str">
            <v>12973/12943/12303</v>
          </cell>
          <cell r="G2171">
            <v>9970</v>
          </cell>
          <cell r="H2171">
            <v>8474.5</v>
          </cell>
          <cell r="I2171">
            <v>3</v>
          </cell>
          <cell r="J2171">
            <v>3</v>
          </cell>
        </row>
        <row r="2172">
          <cell r="A2172" t="str">
            <v>НС-1292146</v>
          </cell>
          <cell r="B2172" t="str">
            <v>Котлы электрические</v>
          </cell>
          <cell r="C2172" t="str">
            <v>ЭВАН</v>
          </cell>
          <cell r="D2172" t="str">
            <v>Котел электрический ЭВАН Warmos START - 5</v>
          </cell>
          <cell r="E2172" t="str">
            <v>2212567127146, 4607159113771</v>
          </cell>
          <cell r="F2172" t="str">
            <v>12975/12305</v>
          </cell>
          <cell r="G2172">
            <v>10780</v>
          </cell>
          <cell r="H2172">
            <v>9163</v>
          </cell>
          <cell r="I2172" t="str">
            <v/>
          </cell>
          <cell r="J2172">
            <v>0</v>
          </cell>
        </row>
        <row r="2173">
          <cell r="A2173" t="str">
            <v>НС-1292150</v>
          </cell>
          <cell r="B2173" t="str">
            <v>Котлы электрические</v>
          </cell>
          <cell r="C2173" t="str">
            <v>ЭВАН</v>
          </cell>
          <cell r="D2173" t="str">
            <v>Котел электрический ЭВАН Warmos START - 7</v>
          </cell>
          <cell r="E2173" t="str">
            <v>2212237548028, 4607159113788</v>
          </cell>
          <cell r="F2173" t="str">
            <v>12977/12307/12947</v>
          </cell>
          <cell r="G2173">
            <v>11900</v>
          </cell>
          <cell r="H2173">
            <v>10115</v>
          </cell>
          <cell r="I2173">
            <v>3</v>
          </cell>
          <cell r="J2173">
            <v>3</v>
          </cell>
        </row>
        <row r="2174">
          <cell r="A2174" t="str">
            <v>НС-1292154</v>
          </cell>
          <cell r="B2174" t="str">
            <v>Котлы электрические</v>
          </cell>
          <cell r="C2174" t="str">
            <v>ЭВАН</v>
          </cell>
          <cell r="D2174" t="str">
            <v>Котел электрический ЭВАН Warmos START - 9</v>
          </cell>
          <cell r="E2174" t="str">
            <v>2215814871465, 4607159113795</v>
          </cell>
          <cell r="F2174" t="str">
            <v>12979/12309</v>
          </cell>
          <cell r="G2174">
            <v>13020</v>
          </cell>
          <cell r="H2174">
            <v>11067</v>
          </cell>
          <cell r="I2174">
            <v>4</v>
          </cell>
          <cell r="J2174">
            <v>4</v>
          </cell>
        </row>
        <row r="2175">
          <cell r="A2175" t="str">
            <v>НС-1179830</v>
          </cell>
          <cell r="B2175" t="str">
            <v>Котлы электрические</v>
          </cell>
          <cell r="C2175" t="str">
            <v>ЭВАН</v>
          </cell>
          <cell r="D2175" t="str">
            <v>Котел электрический ЭВАН ЭПО - 108 (B) 2х30+2х24 Без ПУ</v>
          </cell>
          <cell r="E2175" t="str">
            <v>2258667786401</v>
          </cell>
          <cell r="F2175" t="str">
            <v>14156</v>
          </cell>
          <cell r="G2175">
            <v>98830</v>
          </cell>
          <cell r="H2175">
            <v>84005.5</v>
          </cell>
          <cell r="I2175" t="str">
            <v/>
          </cell>
          <cell r="J2175">
            <v>0</v>
          </cell>
        </row>
        <row r="2176">
          <cell r="A2176" t="str">
            <v>НС-1011702</v>
          </cell>
          <cell r="B2176" t="str">
            <v>Котлы электрические</v>
          </cell>
          <cell r="C2176" t="str">
            <v>ЭВАН</v>
          </cell>
          <cell r="D2176" t="str">
            <v>Котел электрический ЭВАН ЭПО - 108 (А) 3х30+18 Без ПУ</v>
          </cell>
          <cell r="E2176" t="str">
            <v>2149133812222</v>
          </cell>
          <cell r="F2176" t="str">
            <v>14151</v>
          </cell>
          <cell r="G2176">
            <v>98830</v>
          </cell>
          <cell r="H2176">
            <v>84005.5</v>
          </cell>
          <cell r="I2176" t="str">
            <v/>
          </cell>
          <cell r="J2176">
            <v>0</v>
          </cell>
        </row>
        <row r="2177">
          <cell r="A2177" t="str">
            <v>НС-1011703</v>
          </cell>
          <cell r="B2177" t="str">
            <v>Котлы электрические</v>
          </cell>
          <cell r="C2177" t="str">
            <v>ЭВАН</v>
          </cell>
          <cell r="D2177" t="str">
            <v>Котел электрический ЭВАН ЭПО - 120 (4 фл.) Без ПУ</v>
          </cell>
          <cell r="E2177" t="str">
            <v>2143343773847, 4607159116017</v>
          </cell>
          <cell r="F2177" t="str">
            <v>14161</v>
          </cell>
          <cell r="G2177">
            <v>108890</v>
          </cell>
          <cell r="H2177">
            <v>92556.5</v>
          </cell>
          <cell r="I2177" t="str">
            <v/>
          </cell>
          <cell r="J2177">
            <v>0</v>
          </cell>
        </row>
        <row r="2178">
          <cell r="A2178" t="str">
            <v>НС-0030815</v>
          </cell>
          <cell r="B2178" t="str">
            <v>Котлы электрические</v>
          </cell>
          <cell r="C2178" t="str">
            <v>ЭВАН</v>
          </cell>
          <cell r="D2178" t="str">
            <v>Котел электрический ЭВАН ЭПО-12 без ПУ</v>
          </cell>
          <cell r="E2178" t="str">
            <v>4607159110565</v>
          </cell>
          <cell r="F2178" t="str">
            <v>14041</v>
          </cell>
          <cell r="G2178">
            <v>22170</v>
          </cell>
          <cell r="H2178">
            <v>18844.5</v>
          </cell>
          <cell r="I2178" t="str">
            <v/>
          </cell>
          <cell r="J2178">
            <v>0</v>
          </cell>
        </row>
        <row r="2179">
          <cell r="A2179" t="str">
            <v>НС-1011704</v>
          </cell>
          <cell r="B2179" t="str">
            <v>Котлы электрические</v>
          </cell>
          <cell r="C2179" t="str">
            <v>ЭВАН</v>
          </cell>
          <cell r="D2179" t="str">
            <v>Котел электрический ЭВАН ЭПО - 132 (5 фл.) Без ПУ</v>
          </cell>
          <cell r="E2179" t="str">
            <v>2258667793638</v>
          </cell>
          <cell r="F2179" t="str">
            <v>14165</v>
          </cell>
          <cell r="G2179">
            <v>219000</v>
          </cell>
          <cell r="H2179">
            <v>186150</v>
          </cell>
          <cell r="I2179" t="str">
            <v/>
          </cell>
          <cell r="J2179">
            <v>0</v>
          </cell>
        </row>
        <row r="2180">
          <cell r="A2180" t="str">
            <v>НС-1011705</v>
          </cell>
          <cell r="B2180" t="str">
            <v>Котлы электрические</v>
          </cell>
          <cell r="C2180" t="str">
            <v>ЭВАН</v>
          </cell>
          <cell r="D2180" t="str">
            <v>Котел электрический ЭВАН ЭПО - 144 (5 фл.) Без ПУ</v>
          </cell>
          <cell r="E2180" t="str">
            <v>2258667797551</v>
          </cell>
          <cell r="F2180" t="str">
            <v>14170</v>
          </cell>
          <cell r="G2180">
            <v>236900</v>
          </cell>
          <cell r="H2180">
            <v>201365</v>
          </cell>
          <cell r="I2180" t="str">
            <v/>
          </cell>
          <cell r="J2180">
            <v>0</v>
          </cell>
        </row>
        <row r="2181">
          <cell r="A2181" t="str">
            <v>НС-1010715</v>
          </cell>
          <cell r="B2181" t="str">
            <v>Котлы электрические</v>
          </cell>
          <cell r="C2181" t="str">
            <v>ЭВАН</v>
          </cell>
          <cell r="D2181" t="str">
            <v>Котел электрический ЭВАН ЭПО-156 без ПУ</v>
          </cell>
          <cell r="E2181" t="str">
            <v>2140401422365, 4680551352870, 4607159116079</v>
          </cell>
          <cell r="F2181" t="str">
            <v>14175</v>
          </cell>
          <cell r="G2181">
            <v>239840</v>
          </cell>
          <cell r="H2181">
            <v>203864</v>
          </cell>
          <cell r="I2181" t="str">
            <v/>
          </cell>
          <cell r="J2181">
            <v>0</v>
          </cell>
        </row>
        <row r="2182">
          <cell r="A2182" t="str">
            <v>НС-0030816</v>
          </cell>
          <cell r="B2182" t="str">
            <v>Котлы электрические</v>
          </cell>
          <cell r="C2182" t="str">
            <v>ЭВАН</v>
          </cell>
          <cell r="D2182" t="str">
            <v>Котел электрический ЭВАН ЭПО-15 без ПУ</v>
          </cell>
          <cell r="E2182" t="str">
            <v>4607159110572</v>
          </cell>
          <cell r="F2182" t="str">
            <v>14046</v>
          </cell>
          <cell r="G2182">
            <v>28170</v>
          </cell>
          <cell r="H2182">
            <v>23944.5</v>
          </cell>
          <cell r="I2182" t="str">
            <v/>
          </cell>
          <cell r="J2182">
            <v>0</v>
          </cell>
        </row>
        <row r="2183">
          <cell r="A2183" t="str">
            <v>НС-1011706</v>
          </cell>
          <cell r="B2183" t="str">
            <v>Котлы электрические</v>
          </cell>
          <cell r="C2183" t="str">
            <v>ЭВАН</v>
          </cell>
          <cell r="D2183" t="str">
            <v>Котел электрический ЭВАН ЭПО - 168 (6 фл.) Без ПУ</v>
          </cell>
          <cell r="E2183" t="str">
            <v>2141761644732, 4660294160048</v>
          </cell>
          <cell r="F2183" t="str">
            <v>14180</v>
          </cell>
          <cell r="G2183">
            <v>246860</v>
          </cell>
          <cell r="H2183">
            <v>209831</v>
          </cell>
          <cell r="I2183" t="str">
            <v/>
          </cell>
          <cell r="J2183">
            <v>0</v>
          </cell>
        </row>
        <row r="2184">
          <cell r="A2184" t="str">
            <v>НС-1011707</v>
          </cell>
          <cell r="B2184" t="str">
            <v>Котлы электрические</v>
          </cell>
          <cell r="C2184" t="str">
            <v>ЭВАН</v>
          </cell>
          <cell r="D2184" t="str">
            <v>Котел электрический ЭВАН ЭПО - 180 Без ПУ</v>
          </cell>
          <cell r="E2184" t="str">
            <v>2258667788375, 4680551567243</v>
          </cell>
          <cell r="F2184" t="str">
            <v>14185</v>
          </cell>
          <cell r="G2184">
            <v>300540</v>
          </cell>
          <cell r="H2184">
            <v>255459</v>
          </cell>
          <cell r="I2184" t="str">
            <v/>
          </cell>
          <cell r="J2184">
            <v>0</v>
          </cell>
        </row>
        <row r="2185">
          <cell r="A2185" t="str">
            <v>НС-0030817</v>
          </cell>
          <cell r="B2185" t="str">
            <v>Котлы электрические</v>
          </cell>
          <cell r="C2185" t="str">
            <v>ЭВАН</v>
          </cell>
          <cell r="D2185" t="str">
            <v>Котел электрический ЭВАН ЭПО-18 без ПУ</v>
          </cell>
          <cell r="E2185" t="str">
            <v>4607159110589</v>
          </cell>
          <cell r="F2185" t="str">
            <v>14051</v>
          </cell>
          <cell r="G2185">
            <v>33150</v>
          </cell>
          <cell r="H2185">
            <v>28177.5</v>
          </cell>
          <cell r="I2185" t="str">
            <v/>
          </cell>
          <cell r="J2185">
            <v>0</v>
          </cell>
        </row>
        <row r="2186">
          <cell r="A2186" t="str">
            <v>НС-1011708</v>
          </cell>
          <cell r="B2186" t="str">
            <v>Котлы электрические</v>
          </cell>
          <cell r="C2186" t="str">
            <v>ЭВАН</v>
          </cell>
          <cell r="D2186" t="str">
            <v>Котел электрический ЭВАН ЭПО - 192 Без ПУ</v>
          </cell>
          <cell r="E2186" t="str">
            <v>2146568633446</v>
          </cell>
          <cell r="F2186" t="str">
            <v>14190</v>
          </cell>
          <cell r="G2186">
            <v>307560</v>
          </cell>
          <cell r="H2186">
            <v>261426</v>
          </cell>
          <cell r="I2186" t="str">
            <v/>
          </cell>
          <cell r="J2186">
            <v>0</v>
          </cell>
        </row>
        <row r="2187">
          <cell r="A2187" t="str">
            <v>НС-1011709</v>
          </cell>
          <cell r="B2187" t="str">
            <v>Котлы электрические</v>
          </cell>
          <cell r="C2187" t="str">
            <v>ЭВАН</v>
          </cell>
          <cell r="D2187" t="str">
            <v>Котел электрический ЭВАН ЭПО - 204 Без ПУ</v>
          </cell>
          <cell r="E2187" t="str">
            <v>2142671206645</v>
          </cell>
          <cell r="F2187" t="str">
            <v>14195</v>
          </cell>
          <cell r="G2187">
            <v>332360</v>
          </cell>
          <cell r="H2187">
            <v>282506</v>
          </cell>
          <cell r="I2187" t="str">
            <v/>
          </cell>
          <cell r="J2187">
            <v>0</v>
          </cell>
        </row>
        <row r="2188">
          <cell r="A2188" t="str">
            <v>НС-1011710</v>
          </cell>
          <cell r="B2188" t="str">
            <v>Котлы электрические</v>
          </cell>
          <cell r="C2188" t="str">
            <v>ЭВАН</v>
          </cell>
          <cell r="D2188" t="str">
            <v>Котел электрический ЭВАН ЭПО - 216 Без ПУ</v>
          </cell>
          <cell r="E2188" t="str">
            <v>2258667783806</v>
          </cell>
          <cell r="F2188" t="str">
            <v>14200</v>
          </cell>
          <cell r="G2188">
            <v>343550</v>
          </cell>
          <cell r="H2188">
            <v>292017.5</v>
          </cell>
          <cell r="I2188" t="str">
            <v/>
          </cell>
          <cell r="J2188">
            <v>0</v>
          </cell>
        </row>
        <row r="2189">
          <cell r="A2189" t="str">
            <v>НС-1011712</v>
          </cell>
          <cell r="B2189" t="str">
            <v>Котлы электрические</v>
          </cell>
          <cell r="C2189" t="str">
            <v>ЭВАН</v>
          </cell>
          <cell r="D2189" t="str">
            <v>Котел электрический ЭВАН ЭПО - 240 Без ПУ</v>
          </cell>
          <cell r="E2189" t="str">
            <v>2258667793034</v>
          </cell>
          <cell r="F2189" t="str">
            <v>14210</v>
          </cell>
          <cell r="G2189">
            <v>368660</v>
          </cell>
          <cell r="H2189">
            <v>313361</v>
          </cell>
          <cell r="I2189" t="str">
            <v/>
          </cell>
          <cell r="J2189">
            <v>0</v>
          </cell>
        </row>
        <row r="2190">
          <cell r="A2190" t="str">
            <v>НС-0030818</v>
          </cell>
          <cell r="B2190" t="str">
            <v>Котлы электрические</v>
          </cell>
          <cell r="C2190" t="str">
            <v>ЭВАН</v>
          </cell>
          <cell r="D2190" t="str">
            <v>Котел электрический ЭВАН ЭПО-24 без ПУ</v>
          </cell>
          <cell r="E2190" t="str">
            <v>4607159110596</v>
          </cell>
          <cell r="F2190" t="str">
            <v>14056</v>
          </cell>
          <cell r="G2190">
            <v>35080</v>
          </cell>
          <cell r="H2190">
            <v>29818</v>
          </cell>
          <cell r="I2190" t="str">
            <v/>
          </cell>
          <cell r="J2190">
            <v>0</v>
          </cell>
        </row>
        <row r="2191">
          <cell r="A2191" t="str">
            <v>НС-0030819</v>
          </cell>
          <cell r="B2191" t="str">
            <v>Котлы электрические</v>
          </cell>
          <cell r="C2191" t="str">
            <v>ЭВАН</v>
          </cell>
          <cell r="D2191" t="str">
            <v>Котел электрический ЭВАН ЭПО-30 без ПУ</v>
          </cell>
          <cell r="E2191" t="str">
            <v>4607159110602</v>
          </cell>
          <cell r="F2191" t="str">
            <v>14061</v>
          </cell>
          <cell r="G2191">
            <v>43520</v>
          </cell>
          <cell r="H2191">
            <v>36992</v>
          </cell>
          <cell r="I2191" t="str">
            <v/>
          </cell>
          <cell r="J2191">
            <v>0</v>
          </cell>
        </row>
        <row r="2192">
          <cell r="A2192" t="str">
            <v>НС-1034985</v>
          </cell>
          <cell r="B2192" t="str">
            <v>Котлы электрические</v>
          </cell>
          <cell r="C2192" t="str">
            <v>ЭВАН</v>
          </cell>
          <cell r="D2192" t="str">
            <v>Котел электрический ЭВАН ЭПО - 36(А) 18+18</v>
          </cell>
          <cell r="E2192" t="str">
            <v>2213576794657, 4607159111968, 4607159115669</v>
          </cell>
          <cell r="F2192" t="str">
            <v>14076</v>
          </cell>
          <cell r="G2192">
            <v>41890</v>
          </cell>
          <cell r="H2192">
            <v>35606.5</v>
          </cell>
          <cell r="I2192" t="str">
            <v/>
          </cell>
          <cell r="J2192">
            <v>0</v>
          </cell>
        </row>
        <row r="2193">
          <cell r="A2193" t="str">
            <v>НС-1405236</v>
          </cell>
          <cell r="B2193" t="str">
            <v>Котлы электрические</v>
          </cell>
          <cell r="C2193" t="str">
            <v>ЭВАН</v>
          </cell>
          <cell r="D2193" t="str">
            <v>Котел электрический ЭВАН ЭПО - 36(Б) 24+12</v>
          </cell>
          <cell r="E2193" t="str">
            <v>2258667783431, 4660294868999</v>
          </cell>
          <cell r="F2193" t="str">
            <v>14081</v>
          </cell>
          <cell r="G2193">
            <v>41890</v>
          </cell>
          <cell r="H2193">
            <v>35606.5</v>
          </cell>
          <cell r="I2193" t="str">
            <v/>
          </cell>
          <cell r="J2193">
            <v>0</v>
          </cell>
        </row>
        <row r="2194">
          <cell r="A2194" t="str">
            <v>НС-1118769</v>
          </cell>
          <cell r="B2194" t="str">
            <v>Котлы электрические</v>
          </cell>
          <cell r="C2194" t="str">
            <v>ЭВАН</v>
          </cell>
          <cell r="D2194" t="str">
            <v>Котел электрический ЭВАН ЭПО-42(А) 30+12</v>
          </cell>
          <cell r="E2194" t="str">
            <v>2258667795533, 4607159115706</v>
          </cell>
          <cell r="F2194" t="str">
            <v>14086</v>
          </cell>
          <cell r="G2194">
            <v>43820</v>
          </cell>
          <cell r="H2194">
            <v>37247</v>
          </cell>
          <cell r="I2194" t="str">
            <v/>
          </cell>
          <cell r="J2194">
            <v>0</v>
          </cell>
        </row>
        <row r="2195">
          <cell r="A2195" t="str">
            <v>НС-1304826</v>
          </cell>
          <cell r="B2195" t="str">
            <v>Котлы электрические</v>
          </cell>
          <cell r="C2195" t="str">
            <v>ЭВАН</v>
          </cell>
          <cell r="D2195" t="str">
            <v>Котел электрический ЭВАН ЭПО- 42(Б) 24+18</v>
          </cell>
          <cell r="E2195" t="str">
            <v>2258667794925</v>
          </cell>
          <cell r="F2195" t="str">
            <v>14091</v>
          </cell>
          <cell r="G2195">
            <v>43820</v>
          </cell>
          <cell r="H2195">
            <v>37247</v>
          </cell>
          <cell r="I2195" t="str">
            <v/>
          </cell>
          <cell r="J2195">
            <v>0</v>
          </cell>
        </row>
        <row r="2196">
          <cell r="A2196" t="str">
            <v>НС-1118770</v>
          </cell>
          <cell r="B2196" t="str">
            <v>Котлы электрические</v>
          </cell>
          <cell r="C2196" t="str">
            <v>ЭВАН</v>
          </cell>
          <cell r="D2196" t="str">
            <v>Котел электрический ЭВАН ЭПО-48(А) 30+18</v>
          </cell>
          <cell r="E2196" t="str">
            <v>2258667726803, 4607159111982</v>
          </cell>
          <cell r="F2196" t="str">
            <v>14096</v>
          </cell>
          <cell r="G2196">
            <v>45760</v>
          </cell>
          <cell r="H2196">
            <v>38896</v>
          </cell>
          <cell r="I2196" t="str">
            <v/>
          </cell>
          <cell r="J2196">
            <v>0</v>
          </cell>
        </row>
        <row r="2197">
          <cell r="A2197" t="str">
            <v>НС-1140098</v>
          </cell>
          <cell r="B2197" t="str">
            <v>Котлы электрические</v>
          </cell>
          <cell r="C2197" t="str">
            <v>ЭВАН</v>
          </cell>
          <cell r="D2197" t="str">
            <v>Котел электрический ЭВАН ЭПО- 48(Б) 24+24</v>
          </cell>
          <cell r="E2197" t="str">
            <v>2258667799777</v>
          </cell>
          <cell r="F2197" t="str">
            <v>14101</v>
          </cell>
          <cell r="G2197">
            <v>45760</v>
          </cell>
          <cell r="H2197">
            <v>38896</v>
          </cell>
          <cell r="I2197" t="str">
            <v/>
          </cell>
          <cell r="J2197">
            <v>0</v>
          </cell>
        </row>
        <row r="2198">
          <cell r="A2198" t="str">
            <v>НС-0030820</v>
          </cell>
          <cell r="B2198" t="str">
            <v>Котлы электрические</v>
          </cell>
          <cell r="C2198" t="str">
            <v>ЭВАН</v>
          </cell>
          <cell r="D2198" t="str">
            <v>Котел электрический ЭВАН ЭПО-4 без ПУ</v>
          </cell>
          <cell r="E2198" t="str">
            <v>4607159110527</v>
          </cell>
          <cell r="F2198" t="str">
            <v>14017</v>
          </cell>
          <cell r="G2198">
            <v>9460</v>
          </cell>
          <cell r="H2198">
            <v>8041</v>
          </cell>
          <cell r="I2198" t="str">
            <v/>
          </cell>
          <cell r="J2198">
            <v>0</v>
          </cell>
        </row>
        <row r="2199">
          <cell r="A2199" t="str">
            <v>НС-1146447</v>
          </cell>
          <cell r="B2199" t="str">
            <v>Котлы электрические</v>
          </cell>
          <cell r="C2199" t="str">
            <v>ЭВАН</v>
          </cell>
          <cell r="D2199" t="str">
            <v>Котел электрический ЭВАН ЭПО-54 Без ПУ</v>
          </cell>
          <cell r="E2199" t="str">
            <v>2258667792143, 4660294842685, 4607159115782</v>
          </cell>
          <cell r="F2199" t="str">
            <v>14106</v>
          </cell>
          <cell r="G2199">
            <v>49210</v>
          </cell>
          <cell r="H2199">
            <v>41828.5</v>
          </cell>
          <cell r="I2199" t="str">
            <v/>
          </cell>
          <cell r="J2199">
            <v>0</v>
          </cell>
        </row>
        <row r="2200">
          <cell r="A2200" t="str">
            <v>НС-1146448</v>
          </cell>
          <cell r="B2200" t="str">
            <v>Котлы электрические</v>
          </cell>
          <cell r="C2200" t="str">
            <v>ЭВАН</v>
          </cell>
          <cell r="D2200" t="str">
            <v>Котел электрический ЭВАН ЭПО-60 Без ПУ</v>
          </cell>
          <cell r="E2200" t="str">
            <v>2218623390431, 4607159112002</v>
          </cell>
          <cell r="F2200" t="str">
            <v>14111</v>
          </cell>
          <cell r="G2200">
            <v>52160</v>
          </cell>
          <cell r="H2200">
            <v>44336</v>
          </cell>
          <cell r="I2200" t="str">
            <v/>
          </cell>
          <cell r="J2200">
            <v>0</v>
          </cell>
        </row>
        <row r="2201">
          <cell r="A2201" t="str">
            <v>НС-0030821</v>
          </cell>
          <cell r="B2201" t="str">
            <v>Котлы электрические</v>
          </cell>
          <cell r="C2201" t="str">
            <v>ЭВАН</v>
          </cell>
          <cell r="D2201" t="str">
            <v>Котел электрический ЭВАН ЭПО-6 без ПУ</v>
          </cell>
          <cell r="E2201" t="str">
            <v>4607159110534, 2144844198733</v>
          </cell>
          <cell r="F2201" t="str">
            <v>14027</v>
          </cell>
          <cell r="G2201">
            <v>10270</v>
          </cell>
          <cell r="H2201">
            <v>8729.5</v>
          </cell>
          <cell r="I2201" t="str">
            <v/>
          </cell>
          <cell r="J2201">
            <v>0</v>
          </cell>
        </row>
        <row r="2202">
          <cell r="A2202" t="str">
            <v>НС-1011699</v>
          </cell>
          <cell r="B2202" t="str">
            <v>Котлы электрические</v>
          </cell>
          <cell r="C2202" t="str">
            <v>ЭВАН</v>
          </cell>
          <cell r="D2202" t="str">
            <v>Котел электрический ЭВАН ЭПО - 72 (А) 30+30+12 Без ПУ</v>
          </cell>
          <cell r="E2202" t="str">
            <v>2148496465847, 4660294870466, 4607159115829</v>
          </cell>
          <cell r="F2202" t="str">
            <v>14116</v>
          </cell>
          <cell r="G2202">
            <v>78390</v>
          </cell>
          <cell r="H2202">
            <v>66631.5</v>
          </cell>
          <cell r="I2202" t="str">
            <v/>
          </cell>
          <cell r="J2202">
            <v>0</v>
          </cell>
        </row>
        <row r="2203">
          <cell r="A2203" t="str">
            <v>НС-1405237</v>
          </cell>
          <cell r="B2203" t="str">
            <v>Котлы электрические</v>
          </cell>
          <cell r="C2203" t="str">
            <v>ЭВАН</v>
          </cell>
          <cell r="D2203" t="str">
            <v>Котел электрический ЭВАН ЭПО - 72(Б) 30+24+18</v>
          </cell>
          <cell r="E2203" t="str">
            <v>2258667783417</v>
          </cell>
          <cell r="F2203" t="str">
            <v>14121</v>
          </cell>
          <cell r="G2203">
            <v>78390</v>
          </cell>
          <cell r="H2203">
            <v>66631.5</v>
          </cell>
          <cell r="I2203" t="str">
            <v/>
          </cell>
          <cell r="J2203">
            <v>0</v>
          </cell>
        </row>
        <row r="2204">
          <cell r="A2204" t="str">
            <v>НС-1405238</v>
          </cell>
          <cell r="B2204" t="str">
            <v>Котлы электрические</v>
          </cell>
          <cell r="C2204" t="str">
            <v>ЭВАН</v>
          </cell>
          <cell r="D2204" t="str">
            <v>Котел электрический ЭВАН ЭПО - 72(В) 3х24</v>
          </cell>
          <cell r="E2204" t="str">
            <v>2258667783356</v>
          </cell>
          <cell r="F2204" t="str">
            <v>14126</v>
          </cell>
          <cell r="G2204">
            <v>78390</v>
          </cell>
          <cell r="H2204">
            <v>66631.5</v>
          </cell>
          <cell r="I2204" t="str">
            <v/>
          </cell>
          <cell r="J2204">
            <v>0</v>
          </cell>
        </row>
        <row r="2205">
          <cell r="A2205" t="str">
            <v>НС-1060009</v>
          </cell>
          <cell r="B2205" t="str">
            <v>Котлы электрические</v>
          </cell>
          <cell r="C2205" t="str">
            <v>ЭВАН</v>
          </cell>
          <cell r="D2205" t="str">
            <v>Котел электрический ЭВАН ЭПО-7,5/220 без ПУ</v>
          </cell>
          <cell r="E2205" t="str">
            <v>2147643709568, 4607159112026</v>
          </cell>
          <cell r="F2205" t="str">
            <v>14032</v>
          </cell>
          <cell r="G2205">
            <v>16674</v>
          </cell>
          <cell r="H2205">
            <v>14172.9</v>
          </cell>
          <cell r="I2205" t="str">
            <v/>
          </cell>
          <cell r="J2205">
            <v>0</v>
          </cell>
        </row>
        <row r="2206">
          <cell r="A2206" t="str">
            <v>НС-1060008</v>
          </cell>
          <cell r="B2206" t="str">
            <v>Котлы электрические</v>
          </cell>
          <cell r="C2206" t="str">
            <v>ЭВАН</v>
          </cell>
          <cell r="D2206" t="str">
            <v>Котел электрический ЭВАН ЭПО-7,5/380 без ПУ</v>
          </cell>
          <cell r="E2206" t="str">
            <v>2258667795557, 4660294825664, 4607159110848</v>
          </cell>
          <cell r="F2206" t="str">
            <v>14031</v>
          </cell>
          <cell r="G2206">
            <v>16680</v>
          </cell>
          <cell r="H2206">
            <v>14178</v>
          </cell>
          <cell r="I2206" t="str">
            <v/>
          </cell>
          <cell r="J2206">
            <v>0</v>
          </cell>
        </row>
        <row r="2207">
          <cell r="A2207" t="str">
            <v>НС-0030822</v>
          </cell>
          <cell r="B2207" t="str">
            <v>Котлы электрические</v>
          </cell>
          <cell r="C2207" t="str">
            <v>ЭВАН</v>
          </cell>
          <cell r="D2207" t="str">
            <v>Котел электрический ЭВАН ЭПО-7,5 без ПУ</v>
          </cell>
          <cell r="E2207" t="str">
            <v>4607159110541, 2218676704285</v>
          </cell>
          <cell r="F2207" t="str">
            <v>14032дт</v>
          </cell>
          <cell r="G2207">
            <v>16674</v>
          </cell>
          <cell r="H2207">
            <v>14172.9</v>
          </cell>
          <cell r="I2207" t="str">
            <v/>
          </cell>
          <cell r="J2207">
            <v>0</v>
          </cell>
        </row>
        <row r="2208">
          <cell r="A2208" t="str">
            <v>НС-1011700</v>
          </cell>
          <cell r="B2208" t="str">
            <v>Котлы электрические</v>
          </cell>
          <cell r="C2208" t="str">
            <v>ЭВАН</v>
          </cell>
          <cell r="D2208" t="str">
            <v>Котел электрический ЭВАН ЭПО - 84 (3 фл.) Без ПУ</v>
          </cell>
          <cell r="E2208" t="str">
            <v>2142648121612</v>
          </cell>
          <cell r="F2208" t="str">
            <v>14131</v>
          </cell>
          <cell r="G2208">
            <v>84090</v>
          </cell>
          <cell r="H2208">
            <v>71476.5</v>
          </cell>
          <cell r="I2208" t="str">
            <v/>
          </cell>
          <cell r="J2208">
            <v>0</v>
          </cell>
        </row>
        <row r="2209">
          <cell r="A2209" t="str">
            <v>НС-0030823</v>
          </cell>
          <cell r="B2209" t="str">
            <v>Котлы электрические</v>
          </cell>
          <cell r="C2209" t="str">
            <v>ЭВАН</v>
          </cell>
          <cell r="D2209" t="str">
            <v>Котел электрический ЭВАН ЭПО-9,45 без ПУ</v>
          </cell>
          <cell r="E2209" t="str">
            <v>4607159110558</v>
          </cell>
          <cell r="F2209" t="str">
            <v>14036</v>
          </cell>
          <cell r="G2209">
            <v>19830</v>
          </cell>
          <cell r="H2209">
            <v>16855.5</v>
          </cell>
          <cell r="I2209" t="str">
            <v/>
          </cell>
          <cell r="J2209">
            <v>0</v>
          </cell>
        </row>
        <row r="2210">
          <cell r="A2210" t="str">
            <v>НС-1405392</v>
          </cell>
          <cell r="B2210" t="str">
            <v>Котлы электрические</v>
          </cell>
          <cell r="C2210" t="str">
            <v>ЭВАН</v>
          </cell>
          <cell r="D2210" t="str">
            <v>Котел электрический ЭВАН ЭПО - 96(Б) 4х24</v>
          </cell>
          <cell r="E2210" t="str">
            <v>2258667783295, 4680551478624</v>
          </cell>
          <cell r="F2210" t="str">
            <v>14146</v>
          </cell>
          <cell r="G2210">
            <v>93950</v>
          </cell>
          <cell r="H2210">
            <v>79857.5</v>
          </cell>
          <cell r="I2210" t="str">
            <v/>
          </cell>
          <cell r="J2210">
            <v>0</v>
          </cell>
        </row>
        <row r="2211">
          <cell r="A2211" t="str">
            <v>НС-1292092</v>
          </cell>
          <cell r="B2211" t="str">
            <v>Котлы электрические</v>
          </cell>
          <cell r="C2211" t="str">
            <v>ЭВАН</v>
          </cell>
          <cell r="D2211" t="str">
            <v>Электроприбор отопительный ЭВАН PRACTIC P-7</v>
          </cell>
          <cell r="E2211" t="str">
            <v>4607159113955, 2211178788227</v>
          </cell>
          <cell r="F2211" t="str">
            <v>14407P</v>
          </cell>
          <cell r="G2211">
            <v>51200</v>
          </cell>
          <cell r="H2211">
            <v>43520</v>
          </cell>
          <cell r="I2211">
            <v>1</v>
          </cell>
          <cell r="J2211">
            <v>1</v>
          </cell>
        </row>
        <row r="2212">
          <cell r="A2212" t="str">
            <v>НС-1345729</v>
          </cell>
          <cell r="B2212" t="str">
            <v>Кронштейны напольные для АБР</v>
          </cell>
          <cell r="C2212" t="str">
            <v>Royal Thermo</v>
          </cell>
          <cell r="D2212" t="str">
            <v>Кронштейн напольный Royal Thermo Pianoforte 200, белый</v>
          </cell>
          <cell r="E2212" t="str">
            <v>4680551121452</v>
          </cell>
          <cell r="F2212" t="str">
            <v>RTP20005</v>
          </cell>
          <cell r="G2212">
            <v>2100</v>
          </cell>
          <cell r="H2212">
            <v>1575</v>
          </cell>
          <cell r="I2212">
            <v>982</v>
          </cell>
          <cell r="J2212">
            <v>982</v>
          </cell>
        </row>
        <row r="2213">
          <cell r="A2213" t="str">
            <v>НС-1345731</v>
          </cell>
          <cell r="B2213" t="str">
            <v>Кронштейны напольные для АБР</v>
          </cell>
          <cell r="C2213" t="str">
            <v>Royal Thermo</v>
          </cell>
          <cell r="D2213" t="str">
            <v>Кронштейн напольный Royal Thermo Pianoforte 200, серебристый</v>
          </cell>
          <cell r="E2213" t="str">
            <v>4680551121469</v>
          </cell>
          <cell r="F2213" t="str">
            <v>RTP20005S</v>
          </cell>
          <cell r="G2213">
            <v>2100</v>
          </cell>
          <cell r="H2213">
            <v>1575</v>
          </cell>
          <cell r="I2213">
            <v>467</v>
          </cell>
          <cell r="J2213">
            <v>467</v>
          </cell>
        </row>
        <row r="2214">
          <cell r="A2214" t="str">
            <v>НС-1345732</v>
          </cell>
          <cell r="B2214" t="str">
            <v>Кронштейны напольные для АБР</v>
          </cell>
          <cell r="C2214" t="str">
            <v>Royal Thermo</v>
          </cell>
          <cell r="D2214" t="str">
            <v>Кронштейн напольный Royal Thermo Pianoforte 200, черный</v>
          </cell>
          <cell r="E2214" t="str">
            <v>4680551121476</v>
          </cell>
          <cell r="F2214" t="str">
            <v>RTP20005B</v>
          </cell>
          <cell r="G2214">
            <v>2100</v>
          </cell>
          <cell r="H2214">
            <v>1575</v>
          </cell>
          <cell r="I2214">
            <v>312</v>
          </cell>
          <cell r="J2214">
            <v>312</v>
          </cell>
        </row>
        <row r="2215">
          <cell r="A2215" t="str">
            <v>НС-1355529</v>
          </cell>
          <cell r="B2215" t="str">
            <v>Кронштейны напольные для АБР</v>
          </cell>
          <cell r="C2215" t="str">
            <v>Royal Thermo</v>
          </cell>
          <cell r="D2215" t="str">
            <v>Кронштейн напольный Royal Thermo Pianoforte 300, белый</v>
          </cell>
          <cell r="E2215" t="str">
            <v>4680551121483</v>
          </cell>
          <cell r="F2215" t="str">
            <v>RTP30005</v>
          </cell>
          <cell r="G2215">
            <v>2260</v>
          </cell>
          <cell r="H2215">
            <v>1695</v>
          </cell>
          <cell r="I2215">
            <v>427</v>
          </cell>
          <cell r="J2215">
            <v>427</v>
          </cell>
        </row>
        <row r="2216">
          <cell r="A2216" t="str">
            <v>НС-1355536</v>
          </cell>
          <cell r="B2216" t="str">
            <v>Кронштейны напольные для АБР</v>
          </cell>
          <cell r="C2216" t="str">
            <v>Royal Thermo</v>
          </cell>
          <cell r="D2216" t="str">
            <v>Кронштейн напольный Royal Thermo Pianoforte 300, серебристый</v>
          </cell>
          <cell r="E2216" t="str">
            <v>4680551121490</v>
          </cell>
          <cell r="F2216" t="str">
            <v>RTP30005S</v>
          </cell>
          <cell r="G2216">
            <v>2260</v>
          </cell>
          <cell r="H2216">
            <v>1695</v>
          </cell>
          <cell r="I2216">
            <v>41</v>
          </cell>
          <cell r="J2216">
            <v>41</v>
          </cell>
        </row>
        <row r="2217">
          <cell r="A2217" t="str">
            <v>НС-1355541</v>
          </cell>
          <cell r="B2217" t="str">
            <v>Кронштейны напольные для АБР</v>
          </cell>
          <cell r="C2217" t="str">
            <v>Royal Thermo</v>
          </cell>
          <cell r="D2217" t="str">
            <v>Кронштейн напольный Royal Thermo Pianoforte 300, черный</v>
          </cell>
          <cell r="E2217" t="str">
            <v>4680551121506</v>
          </cell>
          <cell r="F2217" t="str">
            <v>RTP30005B</v>
          </cell>
          <cell r="G2217">
            <v>2260</v>
          </cell>
          <cell r="H2217">
            <v>1695</v>
          </cell>
          <cell r="I2217">
            <v>293</v>
          </cell>
          <cell r="J2217">
            <v>293</v>
          </cell>
        </row>
        <row r="2218">
          <cell r="A2218" t="str">
            <v>НС-1456201</v>
          </cell>
          <cell r="B2218" t="str">
            <v>Кронштейны напольные для АБР</v>
          </cell>
          <cell r="C2218" t="str">
            <v>Royal Thermo</v>
          </cell>
          <cell r="D2218" t="str">
            <v>Кронштейн напольный Royal Thermo Pianoforte 500, белый</v>
          </cell>
          <cell r="E2218" t="str">
            <v>4680551150834</v>
          </cell>
          <cell r="F2218" t="str">
            <v>RTP50005</v>
          </cell>
          <cell r="G2218">
            <v>2420</v>
          </cell>
          <cell r="H2218">
            <v>1815</v>
          </cell>
          <cell r="I2218">
            <v>98</v>
          </cell>
          <cell r="J2218">
            <v>98</v>
          </cell>
        </row>
        <row r="2219">
          <cell r="A2219" t="str">
            <v>НС-1456204</v>
          </cell>
          <cell r="B2219" t="str">
            <v>Кронштейны напольные для АБР</v>
          </cell>
          <cell r="C2219" t="str">
            <v>Royal Thermo</v>
          </cell>
          <cell r="D2219" t="str">
            <v>Кронштейн напольный Royal Thermo Pianoforte 500, серебристый</v>
          </cell>
          <cell r="E2219" t="str">
            <v>4680551150841</v>
          </cell>
          <cell r="F2219" t="str">
            <v>RTP50005S</v>
          </cell>
          <cell r="G2219">
            <v>2420</v>
          </cell>
          <cell r="H2219">
            <v>1815</v>
          </cell>
          <cell r="I2219">
            <v>143</v>
          </cell>
          <cell r="J2219">
            <v>143</v>
          </cell>
        </row>
        <row r="2220">
          <cell r="A2220" t="str">
            <v>НС-1456206</v>
          </cell>
          <cell r="B2220" t="str">
            <v>Кронштейны напольные для АБР</v>
          </cell>
          <cell r="C2220" t="str">
            <v>Royal Thermo</v>
          </cell>
          <cell r="D2220" t="str">
            <v>Кронштейн напольный Royal Thermo Pianoforte 500, черный</v>
          </cell>
          <cell r="E2220" t="str">
            <v>4680551150858</v>
          </cell>
          <cell r="F2220" t="str">
            <v>RTP50005B</v>
          </cell>
          <cell r="G2220">
            <v>2420</v>
          </cell>
          <cell r="H2220">
            <v>1815</v>
          </cell>
          <cell r="I2220">
            <v>283</v>
          </cell>
          <cell r="J2220">
            <v>283</v>
          </cell>
        </row>
        <row r="2221">
          <cell r="A2221" t="str">
            <v>НС-1007285</v>
          </cell>
          <cell r="B2221" t="str">
            <v>Кронштейны напольные для АБР</v>
          </cell>
          <cell r="C2221" t="str">
            <v>Royal Thermo</v>
          </cell>
          <cell r="D2221" t="str">
            <v>Кронштейн напольный регулируемый Royal Thermo АБР</v>
          </cell>
          <cell r="E2221" t="str">
            <v>4680551007282, 4620016794470, 8103166801053, 8103166802050</v>
          </cell>
          <cell r="F2221" t="str">
            <v>RT05</v>
          </cell>
          <cell r="G2221">
            <v>1040</v>
          </cell>
          <cell r="H2221">
            <v>780</v>
          </cell>
          <cell r="I2221">
            <v>590</v>
          </cell>
          <cell r="J2221">
            <v>590</v>
          </cell>
        </row>
        <row r="2222">
          <cell r="A2222" t="str">
            <v>НС-1340907</v>
          </cell>
          <cell r="B2222" t="str">
            <v>Кронштейны напольные для АБР</v>
          </cell>
          <cell r="C2222" t="str">
            <v>Royal Thermo</v>
          </cell>
          <cell r="D2222" t="str">
            <v>Кронштейн напольный регулируемый Royal Thermo АБР, серебристые</v>
          </cell>
          <cell r="E2222" t="str">
            <v>4680551118759, 14680551118756</v>
          </cell>
          <cell r="F2222" t="str">
            <v>RT05S</v>
          </cell>
          <cell r="G2222">
            <v>1040</v>
          </cell>
          <cell r="H2222">
            <v>780</v>
          </cell>
          <cell r="I2222">
            <v>111</v>
          </cell>
          <cell r="J2222">
            <v>111</v>
          </cell>
        </row>
        <row r="2223">
          <cell r="A2223" t="str">
            <v>НС-1340908</v>
          </cell>
          <cell r="B2223" t="str">
            <v>Кронштейны напольные для АБР</v>
          </cell>
          <cell r="C2223" t="str">
            <v>Royal Thermo</v>
          </cell>
          <cell r="D2223" t="str">
            <v>Кронштейн напольный регулируемый Royal Thermo АБР, черные</v>
          </cell>
          <cell r="E2223" t="str">
            <v>4680551118766, 14680551118763</v>
          </cell>
          <cell r="F2223" t="str">
            <v>RT05B</v>
          </cell>
          <cell r="G2223">
            <v>1040</v>
          </cell>
          <cell r="H2223">
            <v>780</v>
          </cell>
          <cell r="I2223">
            <v>92</v>
          </cell>
          <cell r="J2223">
            <v>92</v>
          </cell>
        </row>
        <row r="2224">
          <cell r="A2224" t="str">
            <v>НС-0084012</v>
          </cell>
          <cell r="B2224" t="str">
            <v>Кронштейны настенные для АБР</v>
          </cell>
          <cell r="C2224" t="str">
            <v>Royal Thermo</v>
          </cell>
          <cell r="D2224" t="str">
            <v>Комплект настенных регулируемых кронштейнов Royal Thermo</v>
          </cell>
          <cell r="E2224" t="str">
            <v>2147636135855, 8103166802043, 8103166801046, 4680551003598, 4620016794388, 4680551003604</v>
          </cell>
          <cell r="F2224" t="str">
            <v>RT04</v>
          </cell>
          <cell r="G2224">
            <v>390</v>
          </cell>
          <cell r="H2224">
            <v>292.5</v>
          </cell>
          <cell r="I2224" t="str">
            <v/>
          </cell>
          <cell r="J2224">
            <v>0</v>
          </cell>
        </row>
        <row r="2225">
          <cell r="A2225" t="str">
            <v>НС-1402551</v>
          </cell>
          <cell r="B2225" t="str">
            <v>Кронштейны настенные для АБР</v>
          </cell>
          <cell r="C2225" t="str">
            <v>Royal Thermo</v>
          </cell>
          <cell r="D2225" t="str">
            <v>Комплект настенных регулируемых кронштейнов Royal Thermo Design 100, белые</v>
          </cell>
          <cell r="E2225" t="str">
            <v>4680551124309</v>
          </cell>
          <cell r="F2225" t="str">
            <v>RTD100W</v>
          </cell>
          <cell r="G2225">
            <v>450</v>
          </cell>
          <cell r="H2225">
            <v>337.5</v>
          </cell>
          <cell r="I2225">
            <v>4215</v>
          </cell>
          <cell r="J2225">
            <v>4215</v>
          </cell>
        </row>
        <row r="2226">
          <cell r="A2226" t="str">
            <v>НС-1402553</v>
          </cell>
          <cell r="B2226" t="str">
            <v>Кронштейны настенные для АБР</v>
          </cell>
          <cell r="C2226" t="str">
            <v>Royal Thermo</v>
          </cell>
          <cell r="D2226" t="str">
            <v>Комплект настенных регулируемых кронштейнов Royal Thermo Design 100, серебристые</v>
          </cell>
          <cell r="E2226" t="str">
            <v>4680551124316</v>
          </cell>
          <cell r="F2226" t="str">
            <v>RTD100S</v>
          </cell>
          <cell r="G2226">
            <v>450</v>
          </cell>
          <cell r="H2226">
            <v>337.5</v>
          </cell>
          <cell r="I2226">
            <v>1500</v>
          </cell>
          <cell r="J2226">
            <v>1500</v>
          </cell>
        </row>
        <row r="2227">
          <cell r="A2227" t="str">
            <v>НС-1402558</v>
          </cell>
          <cell r="B2227" t="str">
            <v>Кронштейны настенные для АБР</v>
          </cell>
          <cell r="C2227" t="str">
            <v>Royal Thermo</v>
          </cell>
          <cell r="D2227" t="str">
            <v>Комплект настенных регулируемых кронштейнов Royal Thermo Design 100, черные</v>
          </cell>
          <cell r="E2227" t="str">
            <v>4680551124323</v>
          </cell>
          <cell r="F2227" t="str">
            <v>RTD100B</v>
          </cell>
          <cell r="G2227">
            <v>450</v>
          </cell>
          <cell r="H2227">
            <v>337.5</v>
          </cell>
          <cell r="I2227">
            <v>2281</v>
          </cell>
          <cell r="J2227">
            <v>2281</v>
          </cell>
        </row>
        <row r="2228">
          <cell r="A2228" t="str">
            <v>НС-1402582</v>
          </cell>
          <cell r="B2228" t="str">
            <v>Кронштейны настенные для АБР</v>
          </cell>
          <cell r="C2228" t="str">
            <v>Royal Thermo</v>
          </cell>
          <cell r="D2228" t="str">
            <v>Комплект настенных регулируемых кронштейнов Royal Thermo Design 80, белые</v>
          </cell>
          <cell r="E2228" t="str">
            <v>4680551124330</v>
          </cell>
          <cell r="F2228" t="str">
            <v>RTD80W</v>
          </cell>
          <cell r="G2228">
            <v>400</v>
          </cell>
          <cell r="H2228">
            <v>300</v>
          </cell>
          <cell r="I2228">
            <v>10356</v>
          </cell>
          <cell r="J2228">
            <v>10356</v>
          </cell>
        </row>
        <row r="2229">
          <cell r="A2229" t="str">
            <v>НС-1402583</v>
          </cell>
          <cell r="B2229" t="str">
            <v>Кронштейны настенные для АБР</v>
          </cell>
          <cell r="C2229" t="str">
            <v>Royal Thermo</v>
          </cell>
          <cell r="D2229" t="str">
            <v>Комплект настенных регулируемых кронштейнов Royal Thermo Design 80, серебристые</v>
          </cell>
          <cell r="E2229" t="str">
            <v>4680551124347</v>
          </cell>
          <cell r="F2229" t="str">
            <v>RTD80S</v>
          </cell>
          <cell r="G2229">
            <v>400</v>
          </cell>
          <cell r="H2229">
            <v>300</v>
          </cell>
          <cell r="I2229">
            <v>972</v>
          </cell>
          <cell r="J2229">
            <v>972</v>
          </cell>
        </row>
        <row r="2230">
          <cell r="A2230" t="str">
            <v>НС-1402584</v>
          </cell>
          <cell r="B2230" t="str">
            <v>Кронштейны настенные для АБР</v>
          </cell>
          <cell r="C2230" t="str">
            <v>Royal Thermo</v>
          </cell>
          <cell r="D2230" t="str">
            <v>Комплект настенных регулируемых кронштейнов Royal Thermo Design 80, черные</v>
          </cell>
          <cell r="E2230" t="str">
            <v>4680551124354</v>
          </cell>
          <cell r="F2230" t="str">
            <v>RTD80B</v>
          </cell>
          <cell r="G2230">
            <v>400</v>
          </cell>
          <cell r="H2230">
            <v>300</v>
          </cell>
          <cell r="I2230">
            <v>1638</v>
          </cell>
          <cell r="J2230">
            <v>1638</v>
          </cell>
        </row>
        <row r="2231">
          <cell r="A2231" t="str">
            <v>НС-1052699</v>
          </cell>
          <cell r="B2231" t="str">
            <v>Кронштейны настенные для АБР</v>
          </cell>
          <cell r="C2231" t="str">
            <v>Royal Thermo</v>
          </cell>
          <cell r="D2231" t="str">
            <v>Комплект плоских кронштейнов Royal Thermo с дюбелями 7,2х170мм</v>
          </cell>
          <cell r="E2231" t="str">
            <v>8103166801060, 4620016790335, 4620016794395</v>
          </cell>
          <cell r="F2231" t="str">
            <v>RT06</v>
          </cell>
          <cell r="G2231">
            <v>120</v>
          </cell>
          <cell r="H2231">
            <v>90</v>
          </cell>
          <cell r="I2231">
            <v>550</v>
          </cell>
          <cell r="J2231">
            <v>550</v>
          </cell>
        </row>
        <row r="2232">
          <cell r="A2232" t="str">
            <v>НС-1095830</v>
          </cell>
          <cell r="B2232" t="str">
            <v>Кронштейны настенные для АБР</v>
          </cell>
          <cell r="C2232" t="str">
            <v>Royal Thermo</v>
          </cell>
          <cell r="D2232" t="str">
            <v>Комплект плоских кронштейнов Royal Thermo с дюбелями 7,2х170мм, серебристые</v>
          </cell>
          <cell r="E2232" t="str">
            <v>4610021220149</v>
          </cell>
          <cell r="F2232" t="str">
            <v>RT06-02</v>
          </cell>
          <cell r="G2232">
            <v>160</v>
          </cell>
          <cell r="H2232">
            <v>120</v>
          </cell>
          <cell r="I2232">
            <v>7995</v>
          </cell>
          <cell r="J2232">
            <v>7995</v>
          </cell>
        </row>
        <row r="2233">
          <cell r="A2233" t="str">
            <v>НС-1066204</v>
          </cell>
          <cell r="B2233" t="str">
            <v>Кронштейны настенные для АБР</v>
          </cell>
          <cell r="C2233" t="str">
            <v>Royal Thermo</v>
          </cell>
          <cell r="D2233" t="str">
            <v>Комплект плоских кронштейнов Royal Thermo с дюбелями 7,2х170мм, черные</v>
          </cell>
          <cell r="E2233" t="str">
            <v>4620016790359, 4620016794418</v>
          </cell>
          <cell r="F2233" t="str">
            <v>RT06-01</v>
          </cell>
          <cell r="G2233">
            <v>160</v>
          </cell>
          <cell r="H2233">
            <v>120</v>
          </cell>
          <cell r="I2233">
            <v>8469</v>
          </cell>
          <cell r="J2233">
            <v>8469</v>
          </cell>
        </row>
        <row r="2234">
          <cell r="A2234" t="str">
            <v>НС-1796961</v>
          </cell>
          <cell r="B2234" t="str">
            <v>Кронштейны настенные для АБР</v>
          </cell>
          <cell r="C2234" t="str">
            <v>Royal Thermo</v>
          </cell>
          <cell r="D2234" t="str">
            <v>Кронштейн Royal Thermo плоский с дюбелем 7,2х170мм</v>
          </cell>
          <cell r="E2234" t="str">
            <v>4670430285450</v>
          </cell>
          <cell r="F2234" t="str">
            <v>RT06-03</v>
          </cell>
          <cell r="G2234">
            <v>80</v>
          </cell>
          <cell r="H2234">
            <v>60</v>
          </cell>
          <cell r="I2234">
            <v>4429</v>
          </cell>
          <cell r="J2234">
            <v>4429</v>
          </cell>
        </row>
        <row r="2235">
          <cell r="A2235" t="str">
            <v>НС-1578705</v>
          </cell>
          <cell r="B2235" t="str">
            <v>Кронштейны настенные для АБР</v>
          </cell>
          <cell r="C2235" t="str">
            <v>Royal Thermo</v>
          </cell>
          <cell r="D2235" t="str">
            <v>Кронштейн настенный Royal Thermo Tower ALL</v>
          </cell>
          <cell r="E2235" t="str">
            <v>4660294117981</v>
          </cell>
          <cell r="F2235" t="str">
            <v>BrTower_235</v>
          </cell>
          <cell r="G2235">
            <v>15000</v>
          </cell>
          <cell r="H2235">
            <v>11250</v>
          </cell>
          <cell r="I2235">
            <v>2</v>
          </cell>
          <cell r="J2235">
            <v>2</v>
          </cell>
        </row>
        <row r="2236">
          <cell r="A2236" t="str">
            <v>НС-1490685</v>
          </cell>
          <cell r="B2236" t="str">
            <v>Монтажные комплекты для радиаторов</v>
          </cell>
          <cell r="C2236" t="str">
            <v>Royal Thermo</v>
          </cell>
          <cell r="D2236" t="str">
            <v>Комплект монтажный Royal Thermo 1”х 1/2" белый</v>
          </cell>
          <cell r="E2236" t="str">
            <v>4680551190496, 14680551190493</v>
          </cell>
          <cell r="F2236" t="str">
            <v>RT1/2W</v>
          </cell>
          <cell r="G2236">
            <v>370</v>
          </cell>
          <cell r="H2236">
            <v>277.5</v>
          </cell>
          <cell r="I2236">
            <v>64441</v>
          </cell>
          <cell r="J2236">
            <v>64441</v>
          </cell>
        </row>
        <row r="2237">
          <cell r="A2237" t="str">
            <v>НС-1614216</v>
          </cell>
          <cell r="B2237" t="str">
            <v>Монтажные комплекты для радиаторов</v>
          </cell>
          <cell r="C2237" t="str">
            <v>Royal Thermo</v>
          </cell>
          <cell r="D2237" t="str">
            <v>Комплект монтажный Royal Thermo 1”х 1/2" серебристый</v>
          </cell>
          <cell r="E2237" t="str">
            <v>4660294320121, 14660294320128</v>
          </cell>
          <cell r="F2237" t="str">
            <v>RT1/2S</v>
          </cell>
          <cell r="G2237">
            <v>510</v>
          </cell>
          <cell r="H2237">
            <v>382.5</v>
          </cell>
          <cell r="I2237">
            <v>14510</v>
          </cell>
          <cell r="J2237">
            <v>14510</v>
          </cell>
        </row>
        <row r="2238">
          <cell r="A2238" t="str">
            <v>НС-1614222</v>
          </cell>
          <cell r="B2238" t="str">
            <v>Монтажные комплекты для радиаторов</v>
          </cell>
          <cell r="C2238" t="str">
            <v>Royal Thermo</v>
          </cell>
          <cell r="D2238" t="str">
            <v>Комплект монтажный Royal Thermo 1”х 1/2" черный</v>
          </cell>
          <cell r="E2238" t="str">
            <v>4660294320145, 14660294320142</v>
          </cell>
          <cell r="F2238" t="str">
            <v>RT1/2B</v>
          </cell>
          <cell r="G2238">
            <v>510</v>
          </cell>
          <cell r="H2238">
            <v>382.5</v>
          </cell>
          <cell r="I2238">
            <v>5946</v>
          </cell>
          <cell r="J2238">
            <v>5946</v>
          </cell>
        </row>
        <row r="2239">
          <cell r="A2239" t="str">
            <v>НС-1614213</v>
          </cell>
          <cell r="B2239" t="str">
            <v>Монтажные комплекты для радиаторов</v>
          </cell>
          <cell r="C2239" t="str">
            <v>Royal Thermo</v>
          </cell>
          <cell r="D2239" t="str">
            <v>Комплект монтажный Royal Thermo 1”х 3/4" белый</v>
          </cell>
          <cell r="E2239" t="str">
            <v>4660294320008, 14660294320005</v>
          </cell>
          <cell r="F2239" t="str">
            <v>RT3/4W</v>
          </cell>
          <cell r="G2239">
            <v>370</v>
          </cell>
          <cell r="H2239">
            <v>277.5</v>
          </cell>
          <cell r="I2239">
            <v>84104</v>
          </cell>
          <cell r="J2239">
            <v>84104</v>
          </cell>
        </row>
        <row r="2240">
          <cell r="A2240" t="str">
            <v>НС-1614218</v>
          </cell>
          <cell r="B2240" t="str">
            <v>Монтажные комплекты для радиаторов</v>
          </cell>
          <cell r="C2240" t="str">
            <v>Royal Thermo</v>
          </cell>
          <cell r="D2240" t="str">
            <v>Комплект монтажный Royal Thermo 1”х 3/4" серебристый</v>
          </cell>
          <cell r="E2240" t="str">
            <v>4660294320138, 14660294320135</v>
          </cell>
          <cell r="F2240" t="str">
            <v>RT3/4S</v>
          </cell>
          <cell r="G2240">
            <v>510</v>
          </cell>
          <cell r="H2240">
            <v>382.5</v>
          </cell>
          <cell r="I2240">
            <v>15802</v>
          </cell>
          <cell r="J2240">
            <v>15802</v>
          </cell>
        </row>
        <row r="2241">
          <cell r="A2241" t="str">
            <v>НС-1614228</v>
          </cell>
          <cell r="B2241" t="str">
            <v>Монтажные комплекты для радиаторов</v>
          </cell>
          <cell r="C2241" t="str">
            <v>Royal Thermo</v>
          </cell>
          <cell r="D2241" t="str">
            <v>Комплект монтажный Royal Thermo 1”х 3/4" черный</v>
          </cell>
          <cell r="E2241" t="str">
            <v>4660294320152, 14660294320159</v>
          </cell>
          <cell r="F2241" t="str">
            <v>RT3/4B</v>
          </cell>
          <cell r="G2241">
            <v>510</v>
          </cell>
          <cell r="H2241">
            <v>382.5</v>
          </cell>
          <cell r="I2241">
            <v>15335</v>
          </cell>
          <cell r="J2241">
            <v>15335</v>
          </cell>
        </row>
        <row r="2242">
          <cell r="A2242" t="str">
            <v>НС-1156727</v>
          </cell>
          <cell r="B2242" t="str">
            <v>Монтажные комплекты для радиаторов</v>
          </cell>
          <cell r="C2242" t="str">
            <v>Royal Thermo</v>
          </cell>
          <cell r="D2242" t="str">
            <v>Набор присоединительный Royal Thermo 1/2" black</v>
          </cell>
          <cell r="E2242" t="str">
            <v>4680551006070, 4680551006087</v>
          </cell>
          <cell r="F2242" t="str">
            <v>RT02.1-1</v>
          </cell>
          <cell r="G2242">
            <v>110</v>
          </cell>
          <cell r="H2242">
            <v>72.599999999999994</v>
          </cell>
          <cell r="I2242" t="str">
            <v/>
          </cell>
          <cell r="J2242">
            <v>0</v>
          </cell>
        </row>
        <row r="2243">
          <cell r="A2243" t="str">
            <v>НС-1156712</v>
          </cell>
          <cell r="B2243" t="str">
            <v>Монтажные комплекты для радиаторов</v>
          </cell>
          <cell r="C2243" t="str">
            <v>Royal Thermo</v>
          </cell>
          <cell r="D2243" t="str">
            <v>Набор присоединительный Royal Thermo 1/2" silver</v>
          </cell>
          <cell r="E2243" t="str">
            <v>4680551006094, 4680551006100</v>
          </cell>
          <cell r="F2243" t="str">
            <v>RT02.1-2</v>
          </cell>
          <cell r="G2243">
            <v>110</v>
          </cell>
          <cell r="H2243">
            <v>72.599999999999994</v>
          </cell>
          <cell r="I2243" t="str">
            <v/>
          </cell>
          <cell r="J2243">
            <v>0</v>
          </cell>
        </row>
        <row r="2244">
          <cell r="A2244" t="str">
            <v>НС-1156746</v>
          </cell>
          <cell r="B2244" t="str">
            <v>Монтажные комплекты для радиаторов</v>
          </cell>
          <cell r="C2244" t="str">
            <v>Royal Thermo</v>
          </cell>
          <cell r="D2244" t="str">
            <v>Набор присоединительный Royal Thermo 1/2" white</v>
          </cell>
          <cell r="E2244" t="str">
            <v>4680551006056, 4680551006063</v>
          </cell>
          <cell r="F2244" t="str">
            <v>RT02.1</v>
          </cell>
          <cell r="G2244">
            <v>110</v>
          </cell>
          <cell r="H2244">
            <v>72.599999999999994</v>
          </cell>
          <cell r="I2244" t="str">
            <v/>
          </cell>
          <cell r="J2244">
            <v>0</v>
          </cell>
        </row>
        <row r="2245">
          <cell r="A2245" t="str">
            <v>НС-1156777</v>
          </cell>
          <cell r="B2245" t="str">
            <v>Монтажные комплекты для радиаторов</v>
          </cell>
          <cell r="C2245" t="str">
            <v>Royal Thermo</v>
          </cell>
          <cell r="D2245" t="str">
            <v>Набор присоединительный Royal Thermo 3/4" black</v>
          </cell>
          <cell r="E2245" t="str">
            <v>4680551006018, 4680551006025</v>
          </cell>
          <cell r="F2245" t="str">
            <v>RT03.1-1</v>
          </cell>
          <cell r="G2245">
            <v>110</v>
          </cell>
          <cell r="H2245">
            <v>72.599999999999994</v>
          </cell>
          <cell r="I2245" t="str">
            <v/>
          </cell>
          <cell r="J2245">
            <v>0</v>
          </cell>
        </row>
        <row r="2246">
          <cell r="A2246" t="str">
            <v>НС-1156765</v>
          </cell>
          <cell r="B2246" t="str">
            <v>Монтажные комплекты для радиаторов</v>
          </cell>
          <cell r="C2246" t="str">
            <v>Royal Thermo</v>
          </cell>
          <cell r="D2246" t="str">
            <v>Набор присоединительный Royal Thermo 3/4" silver</v>
          </cell>
          <cell r="E2246" t="str">
            <v>4680551006032, 4680551006049</v>
          </cell>
          <cell r="F2246" t="str">
            <v>RT03.1-2</v>
          </cell>
          <cell r="G2246">
            <v>450</v>
          </cell>
          <cell r="H2246">
            <v>337.5</v>
          </cell>
          <cell r="I2246" t="str">
            <v/>
          </cell>
          <cell r="J2246">
            <v>0</v>
          </cell>
        </row>
        <row r="2247">
          <cell r="A2247" t="str">
            <v>НС-1156779</v>
          </cell>
          <cell r="B2247" t="str">
            <v>Монтажные комплекты для радиаторов</v>
          </cell>
          <cell r="C2247" t="str">
            <v>Royal Thermo</v>
          </cell>
          <cell r="D2247" t="str">
            <v>Набор присоединительный Royal Thermo 3/4" white</v>
          </cell>
          <cell r="E2247" t="str">
            <v>4680551005998, 4680551006001</v>
          </cell>
          <cell r="F2247" t="str">
            <v>RT03.1</v>
          </cell>
          <cell r="G2247">
            <v>110</v>
          </cell>
          <cell r="H2247">
            <v>72.599999999999994</v>
          </cell>
          <cell r="I2247" t="str">
            <v/>
          </cell>
          <cell r="J2247">
            <v>0</v>
          </cell>
        </row>
        <row r="2248">
          <cell r="A2248" t="str">
            <v>НС-1477226</v>
          </cell>
          <cell r="B2248" t="str">
            <v>Конвекторы внутрипольные без вентилятора</v>
          </cell>
          <cell r="C2248" t="str">
            <v>Royal Thermo</v>
          </cell>
          <cell r="D2248" t="str">
            <v>Конвектор внутрипольный Royal Thermo ATRIUM-110/200/1000-DG-U-NA</v>
          </cell>
          <cell r="E2248" t="str">
            <v>4680551211238</v>
          </cell>
          <cell r="F2248" t="str">
            <v>RT-A-110/200/1000-DG-U-NA</v>
          </cell>
          <cell r="G2248">
            <v>19533</v>
          </cell>
          <cell r="H2248">
            <v>12696.45</v>
          </cell>
          <cell r="I2248">
            <v>5</v>
          </cell>
          <cell r="J2248">
            <v>5</v>
          </cell>
        </row>
        <row r="2249">
          <cell r="A2249" t="str">
            <v>НС-1477229</v>
          </cell>
          <cell r="B2249" t="str">
            <v>Конвекторы внутрипольные без вентилятора</v>
          </cell>
          <cell r="C2249" t="str">
            <v>Royal Thermo</v>
          </cell>
          <cell r="D2249" t="str">
            <v>Конвектор внутрипольный Royal Thermo ATRIUM-110/200/1200-DG-U-NA</v>
          </cell>
          <cell r="E2249" t="str">
            <v>4680551211016</v>
          </cell>
          <cell r="F2249" t="str">
            <v>RT-A-110/200/1200-DG-U-NA</v>
          </cell>
          <cell r="G2249">
            <v>22435</v>
          </cell>
          <cell r="H2249">
            <v>14582.75</v>
          </cell>
          <cell r="I2249">
            <v>16</v>
          </cell>
          <cell r="J2249">
            <v>16</v>
          </cell>
        </row>
        <row r="2250">
          <cell r="A2250" t="str">
            <v>НС-1477232</v>
          </cell>
          <cell r="B2250" t="str">
            <v>Конвекторы внутрипольные без вентилятора</v>
          </cell>
          <cell r="C2250" t="str">
            <v>Royal Thermo</v>
          </cell>
          <cell r="D2250" t="str">
            <v>Конвектор внутрипольный Royal Thermo ATRIUM-110/200/1400-DG-U-NA</v>
          </cell>
          <cell r="E2250" t="str">
            <v>4680551210958, 14680551210955, 24680551210952</v>
          </cell>
          <cell r="F2250" t="str">
            <v>RT-A-110/200/1400-DG-U-NA</v>
          </cell>
          <cell r="G2250">
            <v>25373</v>
          </cell>
          <cell r="H2250">
            <v>16492.45</v>
          </cell>
          <cell r="I2250">
            <v>25</v>
          </cell>
          <cell r="J2250">
            <v>25</v>
          </cell>
        </row>
        <row r="2251">
          <cell r="A2251" t="str">
            <v>НС-1477235</v>
          </cell>
          <cell r="B2251" t="str">
            <v>Конвекторы внутрипольные без вентилятора</v>
          </cell>
          <cell r="C2251" t="str">
            <v>Royal Thermo</v>
          </cell>
          <cell r="D2251" t="str">
            <v>Конвектор внутрипольный Royal Thermo ATRIUM-110/200/1600-DG-U-NA</v>
          </cell>
          <cell r="E2251" t="str">
            <v>4680551211054</v>
          </cell>
          <cell r="F2251" t="str">
            <v>RT-A-110/200/1600-DG-U-NA</v>
          </cell>
          <cell r="G2251">
            <v>28524</v>
          </cell>
          <cell r="H2251">
            <v>18540.599999999999</v>
          </cell>
          <cell r="I2251">
            <v>33</v>
          </cell>
          <cell r="J2251">
            <v>33</v>
          </cell>
        </row>
        <row r="2252">
          <cell r="A2252" t="str">
            <v>НС-1477238</v>
          </cell>
          <cell r="B2252" t="str">
            <v>Конвекторы внутрипольные без вентилятора</v>
          </cell>
          <cell r="C2252" t="str">
            <v>Royal Thermo</v>
          </cell>
          <cell r="D2252" t="str">
            <v>Конвектор внутрипольный Royal Thermo ATRIUM-110/200/1800-DG-U-NA</v>
          </cell>
          <cell r="E2252" t="str">
            <v>4680551210989</v>
          </cell>
          <cell r="F2252" t="str">
            <v>RT-A-110/200/1800-DG-U-NA</v>
          </cell>
          <cell r="G2252">
            <v>31487</v>
          </cell>
          <cell r="H2252">
            <v>20466.55</v>
          </cell>
          <cell r="I2252">
            <v>17</v>
          </cell>
          <cell r="J2252">
            <v>17</v>
          </cell>
        </row>
        <row r="2253">
          <cell r="A2253" t="str">
            <v>НС-1477241</v>
          </cell>
          <cell r="B2253" t="str">
            <v>Конвекторы внутрипольные без вентилятора</v>
          </cell>
          <cell r="C2253" t="str">
            <v>Royal Thermo</v>
          </cell>
          <cell r="D2253" t="str">
            <v>Конвектор внутрипольный Royal Thermo ATRIUM-110/200/2000-DG-U-NA</v>
          </cell>
          <cell r="E2253" t="str">
            <v>4680551211436</v>
          </cell>
          <cell r="F2253" t="str">
            <v>RT-A-110/200/2000-DG-U-NA</v>
          </cell>
          <cell r="G2253">
            <v>34461</v>
          </cell>
          <cell r="H2253">
            <v>22399.65</v>
          </cell>
          <cell r="I2253">
            <v>24</v>
          </cell>
          <cell r="J2253">
            <v>24</v>
          </cell>
        </row>
        <row r="2254">
          <cell r="A2254" t="str">
            <v>НС-1477244</v>
          </cell>
          <cell r="B2254" t="str">
            <v>Конвекторы внутрипольные без вентилятора</v>
          </cell>
          <cell r="C2254" t="str">
            <v>Royal Thermo</v>
          </cell>
          <cell r="D2254" t="str">
            <v>Конвектор внутрипольный Royal Thermo ATRIUM-110/200/2200-DG-U-NA</v>
          </cell>
          <cell r="E2254" t="str">
            <v>4680551211429</v>
          </cell>
          <cell r="F2254" t="str">
            <v>RT-A-110/200/2200-DG-U-NA</v>
          </cell>
          <cell r="G2254">
            <v>37332</v>
          </cell>
          <cell r="H2254">
            <v>24265.8</v>
          </cell>
          <cell r="I2254">
            <v>1</v>
          </cell>
          <cell r="J2254">
            <v>1</v>
          </cell>
        </row>
        <row r="2255">
          <cell r="A2255" t="str">
            <v>НС-1477247</v>
          </cell>
          <cell r="B2255" t="str">
            <v>Конвекторы внутрипольные без вентилятора</v>
          </cell>
          <cell r="C2255" t="str">
            <v>Royal Thermo</v>
          </cell>
          <cell r="D2255" t="str">
            <v>Конвектор внутрипольный Royal Thermo ATRIUM-110/200/2400-DG-U-NA</v>
          </cell>
          <cell r="E2255" t="str">
            <v>2258667810113, 4680551219685</v>
          </cell>
          <cell r="F2255" t="str">
            <v>RT-A-110/200/2400-DG-U-NA</v>
          </cell>
          <cell r="G2255">
            <v>40346</v>
          </cell>
          <cell r="H2255">
            <v>26224.9</v>
          </cell>
          <cell r="I2255">
            <v>4</v>
          </cell>
          <cell r="J2255">
            <v>4</v>
          </cell>
        </row>
        <row r="2256">
          <cell r="A2256" t="str">
            <v>НС-1430169</v>
          </cell>
          <cell r="B2256" t="str">
            <v>Конвекторы внутрипольные без вентилятора</v>
          </cell>
          <cell r="C2256" t="str">
            <v>Royal Thermo</v>
          </cell>
          <cell r="D2256" t="str">
            <v>Конвектор внутрипольный Royal Thermo ATRIUM-110/250/1000-DG-U-NA</v>
          </cell>
          <cell r="E2256" t="str">
            <v>4680551142600</v>
          </cell>
          <cell r="F2256" t="str">
            <v>RT-A-110/250/1000-DG-U-NA</v>
          </cell>
          <cell r="G2256">
            <v>20834</v>
          </cell>
          <cell r="H2256">
            <v>13542.1</v>
          </cell>
          <cell r="I2256">
            <v>16</v>
          </cell>
          <cell r="J2256">
            <v>16</v>
          </cell>
        </row>
        <row r="2257">
          <cell r="A2257" t="str">
            <v>НС-1430170</v>
          </cell>
          <cell r="B2257" t="str">
            <v>Конвекторы внутрипольные без вентилятора</v>
          </cell>
          <cell r="C2257" t="str">
            <v>Royal Thermo</v>
          </cell>
          <cell r="D2257" t="str">
            <v>Конвектор внутрипольный Royal Thermo ATRIUM-110/250/1200-DG-U-NA</v>
          </cell>
          <cell r="E2257" t="str">
            <v>4680551142617</v>
          </cell>
          <cell r="F2257" t="str">
            <v>RT-A-110/250/1200-DG-U-NA</v>
          </cell>
          <cell r="G2257">
            <v>24021</v>
          </cell>
          <cell r="H2257">
            <v>15613.65</v>
          </cell>
          <cell r="I2257">
            <v>33</v>
          </cell>
          <cell r="J2257">
            <v>33</v>
          </cell>
        </row>
        <row r="2258">
          <cell r="A2258" t="str">
            <v>НС-1430171</v>
          </cell>
          <cell r="B2258" t="str">
            <v>Конвекторы внутрипольные без вентилятора</v>
          </cell>
          <cell r="C2258" t="str">
            <v>Royal Thermo</v>
          </cell>
          <cell r="D2258" t="str">
            <v>Конвектор внутрипольный Royal Thermo ATRIUM-110/250/1400-DG-U-NA</v>
          </cell>
          <cell r="E2258" t="str">
            <v>4680551142624, 14680551142621, 24680551142628</v>
          </cell>
          <cell r="F2258" t="str">
            <v>RT-A-110/250/1400-DG-U-NA</v>
          </cell>
          <cell r="G2258">
            <v>27244</v>
          </cell>
          <cell r="H2258">
            <v>17708.599999999999</v>
          </cell>
          <cell r="I2258">
            <v>18</v>
          </cell>
          <cell r="J2258">
            <v>18</v>
          </cell>
        </row>
        <row r="2259">
          <cell r="A2259" t="str">
            <v>НС-1430172</v>
          </cell>
          <cell r="B2259" t="str">
            <v>Конвекторы внутрипольные без вентилятора</v>
          </cell>
          <cell r="C2259" t="str">
            <v>Royal Thermo</v>
          </cell>
          <cell r="D2259" t="str">
            <v>Конвектор внутрипольный Royal Thermo ATRIUM-110/250/1600-DG-U-NA</v>
          </cell>
          <cell r="E2259" t="str">
            <v>4680551142631</v>
          </cell>
          <cell r="F2259" t="str">
            <v>RT-A-110/250/1600-DG-U-NA</v>
          </cell>
          <cell r="G2259">
            <v>30661</v>
          </cell>
          <cell r="H2259">
            <v>19929.650000000001</v>
          </cell>
          <cell r="I2259" t="str">
            <v/>
          </cell>
          <cell r="J2259">
            <v>0</v>
          </cell>
        </row>
        <row r="2260">
          <cell r="A2260" t="str">
            <v>НС-1430173</v>
          </cell>
          <cell r="B2260" t="str">
            <v>Конвекторы внутрипольные без вентилятора</v>
          </cell>
          <cell r="C2260" t="str">
            <v>Royal Thermo</v>
          </cell>
          <cell r="D2260" t="str">
            <v>Конвектор внутрипольный Royal Thermo ATRIUM-110/250/1800-DG-U-NA</v>
          </cell>
          <cell r="E2260" t="str">
            <v>4680551142648</v>
          </cell>
          <cell r="F2260" t="str">
            <v>RT-A-110/250/1800-DG-U-NA</v>
          </cell>
          <cell r="G2260">
            <v>33884</v>
          </cell>
          <cell r="H2260">
            <v>22024.6</v>
          </cell>
          <cell r="I2260">
            <v>2</v>
          </cell>
          <cell r="J2260">
            <v>2</v>
          </cell>
        </row>
        <row r="2261">
          <cell r="A2261" t="str">
            <v>НС-1430174</v>
          </cell>
          <cell r="B2261" t="str">
            <v>Конвекторы внутрипольные без вентилятора</v>
          </cell>
          <cell r="C2261" t="str">
            <v>Royal Thermo</v>
          </cell>
          <cell r="D2261" t="str">
            <v>Конвектор внутрипольный Royal Thermo ATRIUM-110/250/2000-DG-U-NA</v>
          </cell>
          <cell r="E2261" t="str">
            <v>4680551142655</v>
          </cell>
          <cell r="F2261" t="str">
            <v>RT-A-110/250/2000-DG-U-NA</v>
          </cell>
          <cell r="G2261">
            <v>37154</v>
          </cell>
          <cell r="H2261">
            <v>24150.1</v>
          </cell>
          <cell r="I2261">
            <v>51</v>
          </cell>
          <cell r="J2261">
            <v>51</v>
          </cell>
        </row>
        <row r="2262">
          <cell r="A2262" t="str">
            <v>НС-1477283</v>
          </cell>
          <cell r="B2262" t="str">
            <v>Конвекторы внутрипольные без вентилятора</v>
          </cell>
          <cell r="C2262" t="str">
            <v>Royal Thermo</v>
          </cell>
          <cell r="D2262" t="str">
            <v>Конвектор внутрипольный Royal Thermo ATRIUM-110/250/2200-DG-U-NA</v>
          </cell>
          <cell r="E2262" t="str">
            <v>4680551210835</v>
          </cell>
          <cell r="F2262" t="str">
            <v>RT-A-110/250/2200-DG-U-NA</v>
          </cell>
          <cell r="G2262">
            <v>40295</v>
          </cell>
          <cell r="H2262">
            <v>26191.75</v>
          </cell>
          <cell r="I2262" t="str">
            <v/>
          </cell>
          <cell r="J2262">
            <v>0</v>
          </cell>
        </row>
        <row r="2263">
          <cell r="A2263" t="str">
            <v>НС-1477286</v>
          </cell>
          <cell r="B2263" t="str">
            <v>Конвекторы внутрипольные без вентилятора</v>
          </cell>
          <cell r="C2263" t="str">
            <v>Royal Thermo</v>
          </cell>
          <cell r="D2263" t="str">
            <v>Конвектор внутрипольный Royal Thermo ATRIUM-110/250/2400-DG-U-NA</v>
          </cell>
          <cell r="E2263" t="str">
            <v>4680551210866, 14680551210863, 24680551210860, 34680551210867</v>
          </cell>
          <cell r="F2263" t="str">
            <v>RT-A-110/250/2400-DG-U-NA</v>
          </cell>
          <cell r="G2263">
            <v>43569</v>
          </cell>
          <cell r="H2263">
            <v>28319.85</v>
          </cell>
          <cell r="I2263">
            <v>23</v>
          </cell>
          <cell r="J2263">
            <v>23</v>
          </cell>
        </row>
        <row r="2264">
          <cell r="A2264" t="str">
            <v>НС-1477298</v>
          </cell>
          <cell r="B2264" t="str">
            <v>Конвекторы внутрипольные без вентилятора</v>
          </cell>
          <cell r="C2264" t="str">
            <v>Royal Thermo</v>
          </cell>
          <cell r="D2264" t="str">
            <v>Конвектор внутрипольный Royal Thermo ATRIUM-110/250/800-DG-U-NA</v>
          </cell>
          <cell r="E2264" t="str">
            <v>4680551201871</v>
          </cell>
          <cell r="F2264" t="str">
            <v>RT-A-110/250/800-DG-U-NA</v>
          </cell>
          <cell r="G2264">
            <v>17728</v>
          </cell>
          <cell r="H2264">
            <v>11523.2</v>
          </cell>
          <cell r="I2264" t="str">
            <v/>
          </cell>
          <cell r="J2264">
            <v>0</v>
          </cell>
        </row>
        <row r="2265">
          <cell r="A2265" t="str">
            <v>НС-1477692</v>
          </cell>
          <cell r="B2265" t="str">
            <v>Конвекторы внутрипольные без вентилятора</v>
          </cell>
          <cell r="C2265" t="str">
            <v>Royal Thermo</v>
          </cell>
          <cell r="D2265" t="str">
            <v>Конвектор внутрипольный Royal Thermo ATRIUM-75/200/1000-DG-U-NA</v>
          </cell>
          <cell r="E2265" t="str">
            <v>4680551211474</v>
          </cell>
          <cell r="F2265" t="str">
            <v>RT-A-75/200/1000-DG-U-NA</v>
          </cell>
          <cell r="G2265">
            <v>18386</v>
          </cell>
          <cell r="H2265">
            <v>11950.9</v>
          </cell>
          <cell r="I2265">
            <v>4</v>
          </cell>
          <cell r="J2265">
            <v>4</v>
          </cell>
        </row>
        <row r="2266">
          <cell r="A2266" t="str">
            <v>НС-1477695</v>
          </cell>
          <cell r="B2266" t="str">
            <v>Конвекторы внутрипольные без вентилятора</v>
          </cell>
          <cell r="C2266" t="str">
            <v>Royal Thermo</v>
          </cell>
          <cell r="D2266" t="str">
            <v>Конвектор внутрипольный Royal Thermo ATRIUM-75/200/1200-DG-U-NA</v>
          </cell>
          <cell r="E2266" t="str">
            <v>4680551212334</v>
          </cell>
          <cell r="F2266" t="str">
            <v>RT-A-75/200/1200-DG-U-NA</v>
          </cell>
          <cell r="G2266">
            <v>21124</v>
          </cell>
          <cell r="H2266">
            <v>13730.6</v>
          </cell>
          <cell r="I2266">
            <v>14</v>
          </cell>
          <cell r="J2266">
            <v>14</v>
          </cell>
        </row>
        <row r="2267">
          <cell r="A2267" t="str">
            <v>НС-1477698</v>
          </cell>
          <cell r="B2267" t="str">
            <v>Конвекторы внутрипольные без вентилятора</v>
          </cell>
          <cell r="C2267" t="str">
            <v>Royal Thermo</v>
          </cell>
          <cell r="D2267" t="str">
            <v>Конвектор внутрипольный Royal Thermo ATRIUM-75/200/1400-DG-U-NA</v>
          </cell>
          <cell r="E2267" t="str">
            <v>4680551211504</v>
          </cell>
          <cell r="F2267" t="str">
            <v>RT-A-75/200/1400-DG-U-NA</v>
          </cell>
          <cell r="G2267">
            <v>23894</v>
          </cell>
          <cell r="H2267">
            <v>15531.1</v>
          </cell>
          <cell r="I2267">
            <v>6</v>
          </cell>
          <cell r="J2267">
            <v>6</v>
          </cell>
        </row>
        <row r="2268">
          <cell r="A2268" t="str">
            <v>НС-1477701</v>
          </cell>
          <cell r="B2268" t="str">
            <v>Конвекторы внутрипольные без вентилятора</v>
          </cell>
          <cell r="C2268" t="str">
            <v>Royal Thermo</v>
          </cell>
          <cell r="D2268" t="str">
            <v>Конвектор внутрипольный Royal Thermo ATRIUM-75/200/1600-DG-U-NA</v>
          </cell>
          <cell r="E2268" t="str">
            <v>4680551212082</v>
          </cell>
          <cell r="F2268" t="str">
            <v>RT-A-75/200/1600-DG-U-NA</v>
          </cell>
          <cell r="G2268">
            <v>26862</v>
          </cell>
          <cell r="H2268">
            <v>17460.3</v>
          </cell>
          <cell r="I2268">
            <v>12</v>
          </cell>
          <cell r="J2268">
            <v>12</v>
          </cell>
        </row>
        <row r="2269">
          <cell r="A2269" t="str">
            <v>НС-1477704</v>
          </cell>
          <cell r="B2269" t="str">
            <v>Конвекторы внутрипольные без вентилятора</v>
          </cell>
          <cell r="C2269" t="str">
            <v>Royal Thermo</v>
          </cell>
          <cell r="D2269" t="str">
            <v>Конвектор внутрипольный Royal Thermo ATRIUM-75/200/1800-DG-U-NA</v>
          </cell>
          <cell r="E2269" t="str">
            <v>4680551207811</v>
          </cell>
          <cell r="F2269" t="str">
            <v>RT-A-75/200/1800-DG-U-NA</v>
          </cell>
          <cell r="G2269">
            <v>29651</v>
          </cell>
          <cell r="H2269">
            <v>19273.150000000001</v>
          </cell>
          <cell r="I2269">
            <v>25</v>
          </cell>
          <cell r="J2269">
            <v>25</v>
          </cell>
        </row>
        <row r="2270">
          <cell r="A2270" t="str">
            <v>НС-1477707</v>
          </cell>
          <cell r="B2270" t="str">
            <v>Конвекторы внутрипольные без вентилятора</v>
          </cell>
          <cell r="C2270" t="str">
            <v>Royal Thermo</v>
          </cell>
          <cell r="D2270" t="str">
            <v>Конвектор внутрипольный Royal Thermo ATRIUM-75/200/2000-DG-U-NA</v>
          </cell>
          <cell r="E2270" t="str">
            <v>4680551207828</v>
          </cell>
          <cell r="F2270" t="str">
            <v>RT-A-75/200/2000-DG-U-NA</v>
          </cell>
          <cell r="G2270">
            <v>32451</v>
          </cell>
          <cell r="H2270">
            <v>21093.15</v>
          </cell>
          <cell r="I2270">
            <v>11</v>
          </cell>
          <cell r="J2270">
            <v>11</v>
          </cell>
        </row>
        <row r="2271">
          <cell r="A2271" t="str">
            <v>НС-1477710</v>
          </cell>
          <cell r="B2271" t="str">
            <v>Конвекторы внутрипольные без вентилятора</v>
          </cell>
          <cell r="C2271" t="str">
            <v>Royal Thermo</v>
          </cell>
          <cell r="D2271" t="str">
            <v>Конвектор внутрипольный Royal Thermo ATRIUM-75/200/2200-DG-U-NA</v>
          </cell>
          <cell r="E2271" t="str">
            <v>4680551212259</v>
          </cell>
          <cell r="F2271" t="str">
            <v>RT-A-75/200/2200-DG-U-NA</v>
          </cell>
          <cell r="G2271">
            <v>35159</v>
          </cell>
          <cell r="H2271">
            <v>22853.35</v>
          </cell>
          <cell r="I2271" t="str">
            <v/>
          </cell>
          <cell r="J2271">
            <v>0</v>
          </cell>
        </row>
        <row r="2272">
          <cell r="A2272" t="str">
            <v>НС-1477713</v>
          </cell>
          <cell r="B2272" t="str">
            <v>Конвекторы внутрипольные без вентилятора</v>
          </cell>
          <cell r="C2272" t="str">
            <v>Royal Thermo</v>
          </cell>
          <cell r="D2272" t="str">
            <v>Конвектор внутрипольный Royal Thermo ATRIUM-75/200/2400-DG-U-NA</v>
          </cell>
          <cell r="E2272" t="str">
            <v>4680551207835, 14680551207832, 24680551207839, 34680551207836</v>
          </cell>
          <cell r="F2272" t="str">
            <v>RT-A-75/200/2400-DG-U-NA</v>
          </cell>
          <cell r="G2272">
            <v>37990</v>
          </cell>
          <cell r="H2272">
            <v>24693.5</v>
          </cell>
          <cell r="I2272">
            <v>8</v>
          </cell>
          <cell r="J2272">
            <v>8</v>
          </cell>
        </row>
        <row r="2273">
          <cell r="A2273" t="str">
            <v>НС-1477725</v>
          </cell>
          <cell r="B2273" t="str">
            <v>Конвекторы внутрипольные без вентилятора</v>
          </cell>
          <cell r="C2273" t="str">
            <v>Royal Thermo</v>
          </cell>
          <cell r="D2273" t="str">
            <v>Конвектор внутрипольный Royal Thermo ATRIUM-75/200/800-DG-U-NA</v>
          </cell>
          <cell r="E2273" t="str">
            <v>4680551207859, 14680551207856, 24680551207853, 34680551207850</v>
          </cell>
          <cell r="F2273" t="str">
            <v>RT-A-75/200/800-DG-U-NA</v>
          </cell>
          <cell r="G2273">
            <v>15718</v>
          </cell>
          <cell r="H2273">
            <v>10216.700000000001</v>
          </cell>
          <cell r="I2273" t="str">
            <v/>
          </cell>
          <cell r="J2273">
            <v>0</v>
          </cell>
        </row>
        <row r="2274">
          <cell r="A2274" t="str">
            <v>НС-1477731</v>
          </cell>
          <cell r="B2274" t="str">
            <v>Конвекторы внутрипольные без вентилятора</v>
          </cell>
          <cell r="C2274" t="str">
            <v>Royal Thermo</v>
          </cell>
          <cell r="D2274" t="str">
            <v>Конвектор внутрипольный Royal Thermo ATRIUM-75/250/1000-DG-U-NA</v>
          </cell>
          <cell r="E2274" t="str">
            <v>4680551212112</v>
          </cell>
          <cell r="F2274" t="str">
            <v>RT-A-75/250/1000-DG-U-NA</v>
          </cell>
          <cell r="G2274">
            <v>19625</v>
          </cell>
          <cell r="H2274">
            <v>12756.25</v>
          </cell>
          <cell r="I2274">
            <v>6</v>
          </cell>
          <cell r="J2274">
            <v>6</v>
          </cell>
        </row>
        <row r="2275">
          <cell r="A2275" t="str">
            <v>НС-1477734</v>
          </cell>
          <cell r="B2275" t="str">
            <v>Конвекторы внутрипольные без вентилятора</v>
          </cell>
          <cell r="C2275" t="str">
            <v>Royal Thermo</v>
          </cell>
          <cell r="D2275" t="str">
            <v>Конвектор внутрипольный Royal Thermo ATRIUM-75/250/1200-DG-U-NA</v>
          </cell>
          <cell r="E2275" t="str">
            <v>4680551211535</v>
          </cell>
          <cell r="F2275" t="str">
            <v>RT-A-75/250/1200-DG-U-NA</v>
          </cell>
          <cell r="G2275">
            <v>22613</v>
          </cell>
          <cell r="H2275">
            <v>14698.45</v>
          </cell>
          <cell r="I2275">
            <v>3</v>
          </cell>
          <cell r="J2275">
            <v>3</v>
          </cell>
        </row>
        <row r="2276">
          <cell r="A2276" t="str">
            <v>НС-1477737</v>
          </cell>
          <cell r="B2276" t="str">
            <v>Конвекторы внутрипольные без вентилятора</v>
          </cell>
          <cell r="C2276" t="str">
            <v>Royal Thermo</v>
          </cell>
          <cell r="D2276" t="str">
            <v>Конвектор внутрипольный Royal Thermo ATRIUM-75/250/1400-DG-U-NA</v>
          </cell>
          <cell r="E2276" t="str">
            <v>4680551211726</v>
          </cell>
          <cell r="F2276" t="str">
            <v>RT-A-75/250/1400-DG-U-NA</v>
          </cell>
          <cell r="G2276">
            <v>25648</v>
          </cell>
          <cell r="H2276">
            <v>16671.2</v>
          </cell>
          <cell r="I2276">
            <v>2</v>
          </cell>
          <cell r="J2276">
            <v>2</v>
          </cell>
        </row>
        <row r="2277">
          <cell r="A2277" t="str">
            <v>НС-1477740</v>
          </cell>
          <cell r="B2277" t="str">
            <v>Конвекторы внутрипольные без вентилятора</v>
          </cell>
          <cell r="C2277" t="str">
            <v>Royal Thermo</v>
          </cell>
          <cell r="D2277" t="str">
            <v>Конвектор внутрипольный Royal Thermo ATRIUM-75/250/1600-DG-U-NA</v>
          </cell>
          <cell r="E2277" t="str">
            <v>4680551163087</v>
          </cell>
          <cell r="F2277" t="str">
            <v>RT-A-75/250/1600-DG-U-NA</v>
          </cell>
          <cell r="G2277">
            <v>28871</v>
          </cell>
          <cell r="H2277">
            <v>18766.150000000001</v>
          </cell>
          <cell r="I2277">
            <v>13</v>
          </cell>
          <cell r="J2277">
            <v>13</v>
          </cell>
        </row>
        <row r="2278">
          <cell r="A2278" t="str">
            <v>НС-1477743</v>
          </cell>
          <cell r="B2278" t="str">
            <v>Конвекторы внутрипольные без вентилятора</v>
          </cell>
          <cell r="C2278" t="str">
            <v>Royal Thermo</v>
          </cell>
          <cell r="D2278" t="str">
            <v>Конвектор внутрипольный Royal Thermo ATRIUM-75/250/1800-DG-U-NA</v>
          </cell>
          <cell r="E2278" t="str">
            <v>4680551211511</v>
          </cell>
          <cell r="F2278" t="str">
            <v>RT-A-75/250/1800-DG-U-NA</v>
          </cell>
          <cell r="G2278">
            <v>31911</v>
          </cell>
          <cell r="H2278">
            <v>20742.150000000001</v>
          </cell>
          <cell r="I2278">
            <v>4</v>
          </cell>
          <cell r="J2278">
            <v>4</v>
          </cell>
        </row>
        <row r="2279">
          <cell r="A2279" t="str">
            <v>НС-1477746</v>
          </cell>
          <cell r="B2279" t="str">
            <v>Конвекторы внутрипольные без вентилятора</v>
          </cell>
          <cell r="C2279" t="str">
            <v>Royal Thermo</v>
          </cell>
          <cell r="D2279" t="str">
            <v>Конвектор внутрипольный Royal Thermo ATRIUM-75/250/2000-DG-U-NA</v>
          </cell>
          <cell r="E2279" t="str">
            <v>4680551211962</v>
          </cell>
          <cell r="F2279" t="str">
            <v>RT-A-75/250/2000-DG-U-NA</v>
          </cell>
          <cell r="G2279">
            <v>34981</v>
          </cell>
          <cell r="H2279">
            <v>22737.65</v>
          </cell>
          <cell r="I2279">
            <v>1</v>
          </cell>
          <cell r="J2279">
            <v>1</v>
          </cell>
        </row>
        <row r="2280">
          <cell r="A2280" t="str">
            <v>НС-1477749</v>
          </cell>
          <cell r="B2280" t="str">
            <v>Конвекторы внутрипольные без вентилятора</v>
          </cell>
          <cell r="C2280" t="str">
            <v>Royal Thermo</v>
          </cell>
          <cell r="D2280" t="str">
            <v>Конвектор внутрипольный Royal Thermo ATRIUM-75/250/2200-DG-U-NA</v>
          </cell>
          <cell r="E2280" t="str">
            <v>4680551212297</v>
          </cell>
          <cell r="F2280" t="str">
            <v>RT-A-75/250/2200-DG-U-NA</v>
          </cell>
          <cell r="G2280">
            <v>37939</v>
          </cell>
          <cell r="H2280">
            <v>24660.35</v>
          </cell>
          <cell r="I2280">
            <v>1</v>
          </cell>
          <cell r="J2280">
            <v>1</v>
          </cell>
        </row>
        <row r="2281">
          <cell r="A2281" t="str">
            <v>НС-1477752</v>
          </cell>
          <cell r="B2281" t="str">
            <v>Конвекторы внутрипольные без вентилятора</v>
          </cell>
          <cell r="C2281" t="str">
            <v>Royal Thermo</v>
          </cell>
          <cell r="D2281" t="str">
            <v>Конвектор внутрипольный Royal Thermo ATRIUM-75/250/2400-DG-U-NA</v>
          </cell>
          <cell r="E2281" t="str">
            <v>4680551213188</v>
          </cell>
          <cell r="F2281" t="str">
            <v>RT-A-75/250/2400-DG-U-NA</v>
          </cell>
          <cell r="G2281">
            <v>41030</v>
          </cell>
          <cell r="H2281">
            <v>26669.5</v>
          </cell>
          <cell r="I2281">
            <v>13</v>
          </cell>
          <cell r="J2281">
            <v>13</v>
          </cell>
        </row>
        <row r="2282">
          <cell r="A2282" t="str">
            <v>НС-1477761</v>
          </cell>
          <cell r="B2282" t="str">
            <v>Конвекторы внутрипольные без вентилятора</v>
          </cell>
          <cell r="C2282" t="str">
            <v>Royal Thermo</v>
          </cell>
          <cell r="D2282" t="str">
            <v>Конвектор внутрипольный Royal Thermo ATRIUM-75/250/3000-DG-U-NA</v>
          </cell>
          <cell r="E2282" t="str">
            <v>4680551212976, 14680551212973, 24680551212970</v>
          </cell>
          <cell r="F2282" t="str">
            <v>RT-A-75/250/3000-DG-U-NA</v>
          </cell>
          <cell r="G2282">
            <v>50969</v>
          </cell>
          <cell r="H2282">
            <v>33129.85</v>
          </cell>
          <cell r="I2282">
            <v>1</v>
          </cell>
          <cell r="J2282">
            <v>1</v>
          </cell>
        </row>
        <row r="2283">
          <cell r="A2283" t="str">
            <v>НС-1477764</v>
          </cell>
          <cell r="B2283" t="str">
            <v>Конвекторы внутрипольные без вентилятора</v>
          </cell>
          <cell r="C2283" t="str">
            <v>Royal Thermo</v>
          </cell>
          <cell r="D2283" t="str">
            <v>Конвектор внутрипольный Royal Thermo ATRIUM-75/250/800-DG-U-NA</v>
          </cell>
          <cell r="E2283" t="str">
            <v>4680551212884, 14680551212881, 24680551212888</v>
          </cell>
          <cell r="F2283" t="str">
            <v>RT-A-75/250/800-DG-U-NA</v>
          </cell>
          <cell r="G2283">
            <v>16692</v>
          </cell>
          <cell r="H2283">
            <v>10849.8</v>
          </cell>
          <cell r="I2283" t="str">
            <v/>
          </cell>
          <cell r="J2283">
            <v>0</v>
          </cell>
        </row>
        <row r="2284">
          <cell r="A2284" t="str">
            <v>НС-1430109</v>
          </cell>
          <cell r="B2284" t="str">
            <v>Конвекторы внутрипольные без вентилятора</v>
          </cell>
          <cell r="C2284" t="str">
            <v>Royal Thermo</v>
          </cell>
          <cell r="D2284" t="str">
            <v>Конвектор внутрипольный Royal Thermo ATRIUM-90/200/1000-DG-U-NA</v>
          </cell>
          <cell r="E2284" t="str">
            <v>4680551142426</v>
          </cell>
          <cell r="F2284" t="str">
            <v>RT-A-90/200/1000-DG-U-NA</v>
          </cell>
          <cell r="G2284">
            <v>18957</v>
          </cell>
          <cell r="H2284">
            <v>12322.05</v>
          </cell>
          <cell r="I2284">
            <v>93</v>
          </cell>
          <cell r="J2284">
            <v>93</v>
          </cell>
        </row>
        <row r="2285">
          <cell r="A2285" t="str">
            <v>НС-1430110</v>
          </cell>
          <cell r="B2285" t="str">
            <v>Конвекторы внутрипольные без вентилятора</v>
          </cell>
          <cell r="C2285" t="str">
            <v>Royal Thermo</v>
          </cell>
          <cell r="D2285" t="str">
            <v>Конвектор внутрипольный Royal Thermo ATRIUM-90/200/1200-DG-U-NA</v>
          </cell>
          <cell r="E2285" t="str">
            <v>4680551142433</v>
          </cell>
          <cell r="F2285" t="str">
            <v>RT-A-90/200/1200-DG-U-NA</v>
          </cell>
          <cell r="G2285">
            <v>21782</v>
          </cell>
          <cell r="H2285">
            <v>14158.3</v>
          </cell>
          <cell r="I2285">
            <v>104</v>
          </cell>
          <cell r="J2285">
            <v>104</v>
          </cell>
        </row>
        <row r="2286">
          <cell r="A2286" t="str">
            <v>НС-1430111</v>
          </cell>
          <cell r="B2286" t="str">
            <v>Конвекторы внутрипольные без вентилятора</v>
          </cell>
          <cell r="C2286" t="str">
            <v>Royal Thermo</v>
          </cell>
          <cell r="D2286" t="str">
            <v>Конвектор внутрипольный Royal Thermo ATRIUM-90/200/1400-DG-U-NA</v>
          </cell>
          <cell r="E2286" t="str">
            <v>4680551142440</v>
          </cell>
          <cell r="F2286" t="str">
            <v>RT-A-90/200/1400-DG-U-NA</v>
          </cell>
          <cell r="G2286">
            <v>24638</v>
          </cell>
          <cell r="H2286">
            <v>16014.7</v>
          </cell>
          <cell r="I2286">
            <v>94</v>
          </cell>
          <cell r="J2286">
            <v>94</v>
          </cell>
        </row>
        <row r="2287">
          <cell r="A2287" t="str">
            <v>НС-1430112</v>
          </cell>
          <cell r="B2287" t="str">
            <v>Конвекторы внутрипольные без вентилятора</v>
          </cell>
          <cell r="C2287" t="str">
            <v>Royal Thermo</v>
          </cell>
          <cell r="D2287" t="str">
            <v>Конвектор внутрипольный Royal Thermo ATRIUM-90/200/1600-DG-U-NA</v>
          </cell>
          <cell r="E2287" t="str">
            <v>4680551142457</v>
          </cell>
          <cell r="F2287" t="str">
            <v>RT-A-90/200/1600-DG-U-NA</v>
          </cell>
          <cell r="G2287">
            <v>27688</v>
          </cell>
          <cell r="H2287">
            <v>17997.2</v>
          </cell>
          <cell r="I2287">
            <v>108</v>
          </cell>
          <cell r="J2287">
            <v>108</v>
          </cell>
        </row>
        <row r="2288">
          <cell r="A2288" t="str">
            <v>НС-1430113</v>
          </cell>
          <cell r="B2288" t="str">
            <v>Конвекторы внутрипольные без вентилятора</v>
          </cell>
          <cell r="C2288" t="str">
            <v>Royal Thermo</v>
          </cell>
          <cell r="D2288" t="str">
            <v>Конвектор внутрипольный Royal Thermo ATRIUM-90/200/1800-DG-U-NA</v>
          </cell>
          <cell r="E2288" t="str">
            <v>4680551142464</v>
          </cell>
          <cell r="F2288" t="str">
            <v>RT-A-90/200/1800-DG-U-NA</v>
          </cell>
          <cell r="G2288">
            <v>30575</v>
          </cell>
          <cell r="H2288">
            <v>19873.75</v>
          </cell>
          <cell r="I2288">
            <v>94</v>
          </cell>
          <cell r="J2288">
            <v>94</v>
          </cell>
        </row>
        <row r="2289">
          <cell r="A2289" t="str">
            <v>НС-1430114</v>
          </cell>
          <cell r="B2289" t="str">
            <v>Конвекторы внутрипольные без вентилятора</v>
          </cell>
          <cell r="C2289" t="str">
            <v>Royal Thermo</v>
          </cell>
          <cell r="D2289" t="str">
            <v>Конвектор внутрипольный Royal Thermo ATRIUM-90/200/2000-DG-U-NA</v>
          </cell>
          <cell r="E2289" t="str">
            <v>4680551142471</v>
          </cell>
          <cell r="F2289" t="str">
            <v>RT-A-90/200/2000-DG-U-NA</v>
          </cell>
          <cell r="G2289">
            <v>33466</v>
          </cell>
          <cell r="H2289">
            <v>21752.9</v>
          </cell>
          <cell r="I2289">
            <v>167</v>
          </cell>
          <cell r="J2289">
            <v>167</v>
          </cell>
        </row>
        <row r="2290">
          <cell r="A2290" t="str">
            <v>НС-1477866</v>
          </cell>
          <cell r="B2290" t="str">
            <v>Конвекторы внутрипольные без вентилятора</v>
          </cell>
          <cell r="C2290" t="str">
            <v>Royal Thermo</v>
          </cell>
          <cell r="D2290" t="str">
            <v>Конвектор внутрипольный Royal Thermo ATRIUM-90/200/2200-DG-U-NA</v>
          </cell>
          <cell r="E2290" t="str">
            <v>4680551212914</v>
          </cell>
          <cell r="F2290" t="str">
            <v>RT-A-90/200/2200-DG-U-NA</v>
          </cell>
          <cell r="G2290">
            <v>36246</v>
          </cell>
          <cell r="H2290">
            <v>23559.9</v>
          </cell>
          <cell r="I2290">
            <v>3</v>
          </cell>
          <cell r="J2290">
            <v>3</v>
          </cell>
        </row>
        <row r="2291">
          <cell r="A2291" t="str">
            <v>НС-1477869</v>
          </cell>
          <cell r="B2291" t="str">
            <v>Конвекторы внутрипольные без вентилятора</v>
          </cell>
          <cell r="C2291" t="str">
            <v>Royal Thermo</v>
          </cell>
          <cell r="D2291" t="str">
            <v>Конвектор внутрипольный Royal Thermo ATRIUM-90/200/2400-DG-U-NA</v>
          </cell>
          <cell r="E2291" t="str">
            <v>4680551213324</v>
          </cell>
          <cell r="F2291" t="str">
            <v>RT-A-90/200/2400-DG-U-NA</v>
          </cell>
          <cell r="G2291">
            <v>39168</v>
          </cell>
          <cell r="H2291">
            <v>25459.200000000001</v>
          </cell>
          <cell r="I2291">
            <v>44</v>
          </cell>
          <cell r="J2291">
            <v>44</v>
          </cell>
        </row>
        <row r="2292">
          <cell r="A2292" t="str">
            <v>НС-1477878</v>
          </cell>
          <cell r="B2292" t="str">
            <v>Конвекторы внутрипольные без вентилятора</v>
          </cell>
          <cell r="C2292" t="str">
            <v>Royal Thermo</v>
          </cell>
          <cell r="D2292" t="str">
            <v>Конвектор внутрипольный Royal Thermo ATRIUM-90/200/3000-DG-U-NA</v>
          </cell>
          <cell r="E2292" t="str">
            <v>4680551212877, 14680551212874, 24680551212871</v>
          </cell>
          <cell r="F2292" t="str">
            <v>RT-A-90/200/3000-DG-U-NA</v>
          </cell>
          <cell r="G2292">
            <v>48649</v>
          </cell>
          <cell r="H2292">
            <v>31621.85</v>
          </cell>
          <cell r="I2292">
            <v>1</v>
          </cell>
          <cell r="J2292">
            <v>1</v>
          </cell>
        </row>
        <row r="2293">
          <cell r="A2293" t="str">
            <v>НС-1477881</v>
          </cell>
          <cell r="B2293" t="str">
            <v>Конвекторы внутрипольные без вентилятора</v>
          </cell>
          <cell r="C2293" t="str">
            <v>Royal Thermo</v>
          </cell>
          <cell r="D2293" t="str">
            <v>Конвектор внутрипольный Royal Thermo ATRIUM-90/200/800-DG-U-NA</v>
          </cell>
          <cell r="E2293" t="str">
            <v>4680551212839, 14680551212836, 24680551212833, 34680551212830</v>
          </cell>
          <cell r="F2293" t="str">
            <v>RT-A-90/200/800-DG-U-NA</v>
          </cell>
          <cell r="G2293">
            <v>16203</v>
          </cell>
          <cell r="H2293">
            <v>10531.95</v>
          </cell>
          <cell r="I2293">
            <v>2</v>
          </cell>
          <cell r="J2293">
            <v>2</v>
          </cell>
        </row>
        <row r="2294">
          <cell r="A2294" t="str">
            <v>НС-1430121</v>
          </cell>
          <cell r="B2294" t="str">
            <v>Конвекторы внутрипольные без вентилятора</v>
          </cell>
          <cell r="C2294" t="str">
            <v>Royal Thermo</v>
          </cell>
          <cell r="D2294" t="str">
            <v>Конвектор внутрипольный Royal Thermo ATRIUM-90/250/1000-DG-U-NA</v>
          </cell>
          <cell r="E2294" t="str">
            <v>4680551142488</v>
          </cell>
          <cell r="F2294" t="str">
            <v>RT-A-90/250/1000-DG-U-NA</v>
          </cell>
          <cell r="G2294">
            <v>20237</v>
          </cell>
          <cell r="H2294">
            <v>13154.05</v>
          </cell>
          <cell r="I2294">
            <v>93</v>
          </cell>
          <cell r="J2294">
            <v>93</v>
          </cell>
        </row>
        <row r="2295">
          <cell r="A2295" t="str">
            <v>НС-1430122</v>
          </cell>
          <cell r="B2295" t="str">
            <v>Конвекторы внутрипольные без вентилятора</v>
          </cell>
          <cell r="C2295" t="str">
            <v>Royal Thermo</v>
          </cell>
          <cell r="D2295" t="str">
            <v>Конвектор внутрипольный Royal Thermo ATRIUM-90/250/1200-DG-U-NA</v>
          </cell>
          <cell r="E2295" t="str">
            <v>4680551142495</v>
          </cell>
          <cell r="F2295" t="str">
            <v>RT-A-90/250/1200-DG-U-NA</v>
          </cell>
          <cell r="G2295">
            <v>23317</v>
          </cell>
          <cell r="H2295">
            <v>15156.05</v>
          </cell>
          <cell r="I2295">
            <v>94</v>
          </cell>
          <cell r="J2295">
            <v>94</v>
          </cell>
        </row>
        <row r="2296">
          <cell r="A2296" t="str">
            <v>НС-1430123</v>
          </cell>
          <cell r="B2296" t="str">
            <v>Конвекторы внутрипольные без вентилятора</v>
          </cell>
          <cell r="C2296" t="str">
            <v>Royal Thermo</v>
          </cell>
          <cell r="D2296" t="str">
            <v>Конвектор внутрипольный Royal Thermo ATRIUM-90/250/1400-DG-U-NA</v>
          </cell>
          <cell r="E2296" t="str">
            <v>4680551142501</v>
          </cell>
          <cell r="F2296" t="str">
            <v>RT-A-90/250/1400-DG-U-NA</v>
          </cell>
          <cell r="G2296">
            <v>26449</v>
          </cell>
          <cell r="H2296">
            <v>17191.849999999999</v>
          </cell>
          <cell r="I2296">
            <v>140</v>
          </cell>
          <cell r="J2296">
            <v>140</v>
          </cell>
        </row>
        <row r="2297">
          <cell r="A2297" t="str">
            <v>НС-1430124</v>
          </cell>
          <cell r="B2297" t="str">
            <v>Конвекторы внутрипольные без вентилятора</v>
          </cell>
          <cell r="C2297" t="str">
            <v>Royal Thermo</v>
          </cell>
          <cell r="D2297" t="str">
            <v>Конвектор внутрипольный Royal Thermo ATRIUM-90/250/1600-DG-U-NA</v>
          </cell>
          <cell r="E2297" t="str">
            <v>4680551142518</v>
          </cell>
          <cell r="F2297" t="str">
            <v>RT-A-90/250/1600-DG-U-NA</v>
          </cell>
          <cell r="G2297">
            <v>29764</v>
          </cell>
          <cell r="H2297">
            <v>19346.599999999999</v>
          </cell>
          <cell r="I2297">
            <v>61</v>
          </cell>
          <cell r="J2297">
            <v>61</v>
          </cell>
        </row>
        <row r="2298">
          <cell r="A2298" t="str">
            <v>НС-1430125</v>
          </cell>
          <cell r="B2298" t="str">
            <v>Конвекторы внутрипольные без вентилятора</v>
          </cell>
          <cell r="C2298" t="str">
            <v>Royal Thermo</v>
          </cell>
          <cell r="D2298" t="str">
            <v>Конвектор внутрипольный Royal Thermo ATRIUM-90/250/1800-DG-U-NA</v>
          </cell>
          <cell r="E2298" t="str">
            <v>4680551142525, 14680551142522, 24680551142529, 34680551142526</v>
          </cell>
          <cell r="F2298" t="str">
            <v>RT-A-90/250/1800-DG-U-NA</v>
          </cell>
          <cell r="G2298">
            <v>32895</v>
          </cell>
          <cell r="H2298">
            <v>21381.75</v>
          </cell>
          <cell r="I2298">
            <v>102</v>
          </cell>
          <cell r="J2298">
            <v>102</v>
          </cell>
        </row>
        <row r="2299">
          <cell r="A2299" t="str">
            <v>НС-1430126</v>
          </cell>
          <cell r="B2299" t="str">
            <v>Конвекторы внутрипольные без вентилятора</v>
          </cell>
          <cell r="C2299" t="str">
            <v>Royal Thermo</v>
          </cell>
          <cell r="D2299" t="str">
            <v>Конвектор внутрипольный Royal Thermo ATRIUM-90/250/2000-DG-U-NA</v>
          </cell>
          <cell r="E2299" t="str">
            <v>4680551142532</v>
          </cell>
          <cell r="F2299" t="str">
            <v>RT-A-90/250/2000-DG-U-NA</v>
          </cell>
          <cell r="G2299">
            <v>36067</v>
          </cell>
          <cell r="H2299">
            <v>23443.55</v>
          </cell>
          <cell r="I2299">
            <v>116</v>
          </cell>
          <cell r="J2299">
            <v>116</v>
          </cell>
        </row>
        <row r="2300">
          <cell r="A2300" t="str">
            <v>НС-1477905</v>
          </cell>
          <cell r="B2300" t="str">
            <v>Конвекторы внутрипольные без вентилятора</v>
          </cell>
          <cell r="C2300" t="str">
            <v>Royal Thermo</v>
          </cell>
          <cell r="D2300" t="str">
            <v>Конвектор внутрипольный Royal Thermo ATRIUM-90/250/2200-DG-U-NA</v>
          </cell>
          <cell r="E2300" t="str">
            <v>4680551212631</v>
          </cell>
          <cell r="F2300" t="str">
            <v>RT-A-90/250/2200-DG-U-NA</v>
          </cell>
          <cell r="G2300">
            <v>39117</v>
          </cell>
          <cell r="H2300">
            <v>25426.05</v>
          </cell>
          <cell r="I2300" t="str">
            <v/>
          </cell>
          <cell r="J2300">
            <v>0</v>
          </cell>
        </row>
        <row r="2301">
          <cell r="A2301" t="str">
            <v>НС-1477908</v>
          </cell>
          <cell r="B2301" t="str">
            <v>Конвекторы внутрипольные без вентилятора</v>
          </cell>
          <cell r="C2301" t="str">
            <v>Royal Thermo</v>
          </cell>
          <cell r="D2301" t="str">
            <v>Конвектор внутрипольный Royal Thermo ATRIUM-90/250/2400-DG-U-NA</v>
          </cell>
          <cell r="E2301" t="str">
            <v>4680551213003</v>
          </cell>
          <cell r="F2301" t="str">
            <v>RT-A-90/250/2400-DG-U-NA</v>
          </cell>
          <cell r="G2301">
            <v>42299</v>
          </cell>
          <cell r="H2301">
            <v>27494.35</v>
          </cell>
          <cell r="I2301">
            <v>42</v>
          </cell>
          <cell r="J2301">
            <v>42</v>
          </cell>
        </row>
        <row r="2302">
          <cell r="A2302" t="str">
            <v>НС-1430133</v>
          </cell>
          <cell r="B2302" t="str">
            <v>Конвекторы внутрипольные без вентилятора</v>
          </cell>
          <cell r="C2302" t="str">
            <v>Royal Thermo</v>
          </cell>
          <cell r="D2302" t="str">
            <v>Конвектор внутрипольный Royal Thermo ATRIUM-90/300/1000-DG-U-NA</v>
          </cell>
          <cell r="E2302" t="str">
            <v>4680551142549</v>
          </cell>
          <cell r="F2302" t="str">
            <v>RT-A-90/300/1000-DG-U-NA</v>
          </cell>
          <cell r="G2302">
            <v>21384</v>
          </cell>
          <cell r="H2302">
            <v>13899.6</v>
          </cell>
          <cell r="I2302">
            <v>6</v>
          </cell>
          <cell r="J2302">
            <v>6</v>
          </cell>
        </row>
        <row r="2303">
          <cell r="A2303" t="str">
            <v>НС-1430134</v>
          </cell>
          <cell r="B2303" t="str">
            <v>Конвекторы внутрипольные без вентилятора</v>
          </cell>
          <cell r="C2303" t="str">
            <v>Royal Thermo</v>
          </cell>
          <cell r="D2303" t="str">
            <v>Конвектор внутрипольный Royal Thermo ATRIUM-90/300/1200-DG-U-NA</v>
          </cell>
          <cell r="E2303" t="str">
            <v>4680551142556</v>
          </cell>
          <cell r="F2303" t="str">
            <v>RT-A-90/300/1200-DG-U-NA</v>
          </cell>
          <cell r="G2303">
            <v>24669</v>
          </cell>
          <cell r="H2303">
            <v>16034.85</v>
          </cell>
          <cell r="I2303">
            <v>6</v>
          </cell>
          <cell r="J2303">
            <v>6</v>
          </cell>
        </row>
        <row r="2304">
          <cell r="A2304" t="str">
            <v>НС-1430135</v>
          </cell>
          <cell r="B2304" t="str">
            <v>Конвекторы внутрипольные без вентилятора</v>
          </cell>
          <cell r="C2304" t="str">
            <v>Royal Thermo</v>
          </cell>
          <cell r="D2304" t="str">
            <v>Конвектор внутрипольный Royal Thermo ATRIUM-90/300/1400-DG-U-NA</v>
          </cell>
          <cell r="E2304" t="str">
            <v>4680551142563</v>
          </cell>
          <cell r="F2304" t="str">
            <v>RT-A-90/300/1400-DG-U-NA</v>
          </cell>
          <cell r="G2304">
            <v>28009</v>
          </cell>
          <cell r="H2304">
            <v>18205.849999999999</v>
          </cell>
          <cell r="I2304">
            <v>17</v>
          </cell>
          <cell r="J2304">
            <v>17</v>
          </cell>
        </row>
        <row r="2305">
          <cell r="A2305" t="str">
            <v>НС-1430136</v>
          </cell>
          <cell r="B2305" t="str">
            <v>Конвекторы внутрипольные без вентилятора</v>
          </cell>
          <cell r="C2305" t="str">
            <v>Royal Thermo</v>
          </cell>
          <cell r="D2305" t="str">
            <v>Конвектор внутрипольный Royal Thermo ATRIUM-90/300/1600-DG-U-NA</v>
          </cell>
          <cell r="E2305" t="str">
            <v>4680551142570</v>
          </cell>
          <cell r="F2305" t="str">
            <v>RT-A-90/300/1600-DG-U-NA</v>
          </cell>
          <cell r="G2305">
            <v>31554</v>
          </cell>
          <cell r="H2305">
            <v>20510.099999999999</v>
          </cell>
          <cell r="I2305">
            <v>20</v>
          </cell>
          <cell r="J2305">
            <v>20</v>
          </cell>
        </row>
        <row r="2306">
          <cell r="A2306" t="str">
            <v>НС-1430137</v>
          </cell>
          <cell r="B2306" t="str">
            <v>Конвекторы внутрипольные без вентилятора</v>
          </cell>
          <cell r="C2306" t="str">
            <v>Royal Thermo</v>
          </cell>
          <cell r="D2306" t="str">
            <v>Конвектор внутрипольный Royal Thermo ATRIUM-90/300/1800-DG-U-NA</v>
          </cell>
          <cell r="E2306" t="str">
            <v>4680551142587</v>
          </cell>
          <cell r="F2306" t="str">
            <v>RT-A-90/300/1800-DG-U-NA</v>
          </cell>
          <cell r="G2306">
            <v>34894</v>
          </cell>
          <cell r="H2306">
            <v>22681.1</v>
          </cell>
          <cell r="I2306">
            <v>15</v>
          </cell>
          <cell r="J2306">
            <v>15</v>
          </cell>
        </row>
        <row r="2307">
          <cell r="A2307" t="str">
            <v>НС-1430138</v>
          </cell>
          <cell r="B2307" t="str">
            <v>Конвекторы внутрипольные без вентилятора</v>
          </cell>
          <cell r="C2307" t="str">
            <v>Royal Thermo</v>
          </cell>
          <cell r="D2307" t="str">
            <v>Конвектор внутрипольный Royal Thermo ATRIUM-90/300/2000-DG-U-NA</v>
          </cell>
          <cell r="E2307" t="str">
            <v>4680551142594</v>
          </cell>
          <cell r="F2307" t="str">
            <v>RT-A-90/300/2000-DG-U-NA</v>
          </cell>
          <cell r="G2307">
            <v>38265</v>
          </cell>
          <cell r="H2307">
            <v>24872.25</v>
          </cell>
          <cell r="I2307">
            <v>30</v>
          </cell>
          <cell r="J2307">
            <v>30</v>
          </cell>
        </row>
        <row r="2308">
          <cell r="A2308" t="str">
            <v>НС-1477942</v>
          </cell>
          <cell r="B2308" t="str">
            <v>Конвекторы внутрипольные без вентилятора</v>
          </cell>
          <cell r="C2308" t="str">
            <v>Royal Thermo</v>
          </cell>
          <cell r="D2308" t="str">
            <v>Конвектор внутрипольный Royal Thermo ATRIUM-90/300/2200-DG-U-NA</v>
          </cell>
          <cell r="E2308" t="str">
            <v>4680551212563</v>
          </cell>
          <cell r="F2308" t="str">
            <v>RT-A-90/300/2200-DG-U-NA</v>
          </cell>
          <cell r="G2308">
            <v>41534</v>
          </cell>
          <cell r="H2308">
            <v>26997.1</v>
          </cell>
          <cell r="I2308">
            <v>11</v>
          </cell>
          <cell r="J2308">
            <v>11</v>
          </cell>
        </row>
        <row r="2309">
          <cell r="A2309" t="str">
            <v>НС-1477945</v>
          </cell>
          <cell r="B2309" t="str">
            <v>Конвекторы внутрипольные без вентилятора</v>
          </cell>
          <cell r="C2309" t="str">
            <v>Royal Thermo</v>
          </cell>
          <cell r="D2309" t="str">
            <v>Конвектор внутрипольный Royal Thermo ATRIUM-90/300/2400-DG-U-NA</v>
          </cell>
          <cell r="E2309" t="str">
            <v>4680551212594</v>
          </cell>
          <cell r="F2309" t="str">
            <v>RT-A-90/300/2400-DG-U-NA</v>
          </cell>
          <cell r="G2309">
            <v>44926</v>
          </cell>
          <cell r="H2309">
            <v>29201.9</v>
          </cell>
          <cell r="I2309">
            <v>16</v>
          </cell>
          <cell r="J2309">
            <v>16</v>
          </cell>
        </row>
        <row r="2310">
          <cell r="A2310" t="str">
            <v>НС-1477954</v>
          </cell>
          <cell r="B2310" t="str">
            <v>Конвекторы внутрипольные без вентилятора</v>
          </cell>
          <cell r="C2310" t="str">
            <v>Royal Thermo</v>
          </cell>
          <cell r="D2310" t="str">
            <v>Конвектор внутрипольный Royal Thermo ATRIUM-90/300/3000-DG-U-NA</v>
          </cell>
          <cell r="E2310" t="str">
            <v>4680551212921, 14680551212928, 24680551212925, 34680551212922</v>
          </cell>
          <cell r="F2310" t="str">
            <v>RT-A-90/300/3000-DG-U-NA</v>
          </cell>
          <cell r="G2310">
            <v>55820</v>
          </cell>
          <cell r="H2310">
            <v>36283</v>
          </cell>
          <cell r="I2310">
            <v>2</v>
          </cell>
          <cell r="J2310">
            <v>2</v>
          </cell>
        </row>
        <row r="2311">
          <cell r="A2311" t="str">
            <v>НС-1630637</v>
          </cell>
          <cell r="B2311" t="str">
            <v>Конвекторы напольные без вентилятора</v>
          </cell>
          <cell r="C2311" t="str">
            <v>Royal Thermo</v>
          </cell>
          <cell r="D2311" t="str">
            <v>Конвектор напольный Royal Thermo STEP-130/130/1000-2-N-BL-LG-BL</v>
          </cell>
          <cell r="E2311" t="str">
            <v>4660294371178, 14660294371175, 24660294371172</v>
          </cell>
          <cell r="F2311" t="str">
            <v>RT-S-130/130/1000-2-N-BL-LG-BL</v>
          </cell>
          <cell r="G2311">
            <v>17478</v>
          </cell>
          <cell r="H2311">
            <v>11360.7</v>
          </cell>
          <cell r="I2311">
            <v>7</v>
          </cell>
          <cell r="J2311">
            <v>7</v>
          </cell>
        </row>
        <row r="2312">
          <cell r="A2312" t="str">
            <v>НС-1608048</v>
          </cell>
          <cell r="B2312" t="str">
            <v>Конвекторы напольные без вентилятора</v>
          </cell>
          <cell r="C2312" t="str">
            <v>Royal Thermo</v>
          </cell>
          <cell r="D2312" t="str">
            <v>Конвектор напольный Royal Thermo STEP-130/130/1000-2-N-WT-LG-NA</v>
          </cell>
          <cell r="E2312" t="str">
            <v>4660294250824, 14660294250821, 24660294250828</v>
          </cell>
          <cell r="F2312" t="str">
            <v>RT-S-130/130/1000-2-N-WT-LG-NA</v>
          </cell>
          <cell r="G2312">
            <v>17478</v>
          </cell>
          <cell r="H2312">
            <v>11360.7</v>
          </cell>
          <cell r="I2312" t="str">
            <v/>
          </cell>
          <cell r="J2312">
            <v>0</v>
          </cell>
        </row>
        <row r="2313">
          <cell r="A2313" t="str">
            <v>НС-1630639</v>
          </cell>
          <cell r="B2313" t="str">
            <v>Конвекторы напольные без вентилятора</v>
          </cell>
          <cell r="C2313" t="str">
            <v>Royal Thermo</v>
          </cell>
          <cell r="D2313" t="str">
            <v>Конвектор напольный Royal Thermo STEP-130/130/1200-2-N-BL-LG-BL</v>
          </cell>
          <cell r="E2313" t="str">
            <v>4660294371130, 14660294371137, 24660294371134</v>
          </cell>
          <cell r="F2313" t="str">
            <v>RT-S-130/130/1200-2-N-BL-LG-BL</v>
          </cell>
          <cell r="G2313">
            <v>19125</v>
          </cell>
          <cell r="H2313">
            <v>12431.25</v>
          </cell>
          <cell r="I2313">
            <v>2</v>
          </cell>
          <cell r="J2313">
            <v>2</v>
          </cell>
        </row>
        <row r="2314">
          <cell r="A2314" t="str">
            <v>НС-1608050</v>
          </cell>
          <cell r="B2314" t="str">
            <v>Конвекторы напольные без вентилятора</v>
          </cell>
          <cell r="C2314" t="str">
            <v>Royal Thermo</v>
          </cell>
          <cell r="D2314" t="str">
            <v>Конвектор напольный Royal Thermo STEP-130/130/1200-2-N-WT-LG-NA</v>
          </cell>
          <cell r="E2314" t="str">
            <v>4660294250879, 14660294250876, 24660294250873</v>
          </cell>
          <cell r="F2314" t="str">
            <v>RT-S-130/130/1200-2-N-WT-LG-NA</v>
          </cell>
          <cell r="G2314">
            <v>19125</v>
          </cell>
          <cell r="H2314">
            <v>12431.25</v>
          </cell>
          <cell r="I2314">
            <v>1</v>
          </cell>
          <cell r="J2314">
            <v>1</v>
          </cell>
        </row>
        <row r="2315">
          <cell r="A2315" t="str">
            <v>НС-1630641</v>
          </cell>
          <cell r="B2315" t="str">
            <v>Конвекторы напольные без вентилятора</v>
          </cell>
          <cell r="C2315" t="str">
            <v>Royal Thermo</v>
          </cell>
          <cell r="D2315" t="str">
            <v>Конвектор напольный Royal Thermo STEP-130/130/1400-2-N-BL-LG-BL</v>
          </cell>
          <cell r="E2315" t="str">
            <v>4660294371260, 14660294371267, 24660294371264</v>
          </cell>
          <cell r="F2315" t="str">
            <v>RT-S-130/130/1400-2-N-BL-LG-BL</v>
          </cell>
          <cell r="G2315">
            <v>21140</v>
          </cell>
          <cell r="H2315">
            <v>13741</v>
          </cell>
          <cell r="I2315">
            <v>17</v>
          </cell>
          <cell r="J2315">
            <v>17</v>
          </cell>
        </row>
        <row r="2316">
          <cell r="A2316" t="str">
            <v>НС-1608052</v>
          </cell>
          <cell r="B2316" t="str">
            <v>Конвекторы напольные без вентилятора</v>
          </cell>
          <cell r="C2316" t="str">
            <v>Royal Thermo</v>
          </cell>
          <cell r="D2316" t="str">
            <v>Конвектор напольный Royal Thermo STEP-130/130/1400-2-N-WT-LG-NA</v>
          </cell>
          <cell r="E2316" t="str">
            <v>4660294250916, 14660294250913, 24660294250910</v>
          </cell>
          <cell r="F2316" t="str">
            <v>RT-S-130/130/1400-2-N-WT-LG-NA</v>
          </cell>
          <cell r="G2316">
            <v>21140</v>
          </cell>
          <cell r="H2316">
            <v>13741</v>
          </cell>
          <cell r="I2316">
            <v>8</v>
          </cell>
          <cell r="J2316">
            <v>8</v>
          </cell>
        </row>
        <row r="2317">
          <cell r="A2317" t="str">
            <v>НС-1630642</v>
          </cell>
          <cell r="B2317" t="str">
            <v>Конвекторы напольные без вентилятора</v>
          </cell>
          <cell r="C2317" t="str">
            <v>Royal Thermo</v>
          </cell>
          <cell r="D2317" t="str">
            <v>Конвектор напольный Royal Thermo STEP-130/130/1600-2-N-BL-LG-BL</v>
          </cell>
          <cell r="E2317" t="str">
            <v>4660294371161, 14660294371168, 24660294371165</v>
          </cell>
          <cell r="F2317" t="str">
            <v>RT-S-130/130/1600-2-N-BL-LG-BL</v>
          </cell>
          <cell r="G2317">
            <v>23297</v>
          </cell>
          <cell r="H2317">
            <v>15143.05</v>
          </cell>
          <cell r="I2317" t="str">
            <v/>
          </cell>
          <cell r="J2317">
            <v>0</v>
          </cell>
        </row>
        <row r="2318">
          <cell r="A2318" t="str">
            <v>НС-1608054</v>
          </cell>
          <cell r="B2318" t="str">
            <v>Конвекторы напольные без вентилятора</v>
          </cell>
          <cell r="C2318" t="str">
            <v>Royal Thermo</v>
          </cell>
          <cell r="D2318" t="str">
            <v>Конвектор напольный Royal Thermo STEP-130/130/1600-2-N-WT-LG-NA</v>
          </cell>
          <cell r="E2318" t="str">
            <v>4660294250930, 14660294250937, 24660294250934</v>
          </cell>
          <cell r="F2318" t="str">
            <v>RT-S-130/130/1600-2-N-WT-LG-NA</v>
          </cell>
          <cell r="G2318">
            <v>23297</v>
          </cell>
          <cell r="H2318">
            <v>15143.05</v>
          </cell>
          <cell r="I2318">
            <v>3</v>
          </cell>
          <cell r="J2318">
            <v>3</v>
          </cell>
        </row>
        <row r="2319">
          <cell r="A2319" t="str">
            <v>НС-1630644</v>
          </cell>
          <cell r="B2319" t="str">
            <v>Конвекторы напольные без вентилятора</v>
          </cell>
          <cell r="C2319" t="str">
            <v>Royal Thermo</v>
          </cell>
          <cell r="D2319" t="str">
            <v>Конвектор напольный Royal Thermo STEP-130/130/1800-2-N-BL-LG-BL</v>
          </cell>
          <cell r="E2319" t="str">
            <v>4660294371147, 14660294371144, 24660294371141</v>
          </cell>
          <cell r="F2319" t="str">
            <v>RT-S-130/130/1800-2-N-BL-LG-BL</v>
          </cell>
          <cell r="G2319">
            <v>24827</v>
          </cell>
          <cell r="H2319">
            <v>16137.55</v>
          </cell>
          <cell r="I2319">
            <v>3</v>
          </cell>
          <cell r="J2319">
            <v>3</v>
          </cell>
        </row>
        <row r="2320">
          <cell r="A2320" t="str">
            <v>НС-1608056</v>
          </cell>
          <cell r="B2320" t="str">
            <v>Конвекторы напольные без вентилятора</v>
          </cell>
          <cell r="C2320" t="str">
            <v>Royal Thermo</v>
          </cell>
          <cell r="D2320" t="str">
            <v>Конвектор напольный Royal Thermo STEP-130/130/1800-2-N-WT-LG-NA</v>
          </cell>
          <cell r="E2320" t="str">
            <v>4660294250848, 14660294250845, 24660294250842</v>
          </cell>
          <cell r="F2320" t="str">
            <v>RT-S-130/130/1800-2-N-WT-LG-NA</v>
          </cell>
          <cell r="G2320">
            <v>24827</v>
          </cell>
          <cell r="H2320">
            <v>16137.55</v>
          </cell>
          <cell r="I2320">
            <v>1</v>
          </cell>
          <cell r="J2320">
            <v>1</v>
          </cell>
        </row>
        <row r="2321">
          <cell r="A2321" t="str">
            <v>НС-1227937</v>
          </cell>
          <cell r="B2321" t="str">
            <v>Полотенцесушители водяные лесенки</v>
          </cell>
          <cell r="C2321" t="str">
            <v>Royal Thermo</v>
          </cell>
          <cell r="D2321" t="str">
            <v>Полотенцесушитель Royal Thermo Ватра П5 500х696 БП м/о 500</v>
          </cell>
          <cell r="E2321" t="str">
            <v>4670030728098</v>
          </cell>
          <cell r="F2321" t="str">
            <v>RTV5.500.696.BP</v>
          </cell>
          <cell r="G2321">
            <v>15004</v>
          </cell>
          <cell r="H2321">
            <v>10502.8</v>
          </cell>
          <cell r="I2321">
            <v>2</v>
          </cell>
          <cell r="J2321">
            <v>2</v>
          </cell>
        </row>
        <row r="2322">
          <cell r="A2322" t="str">
            <v>НС-1204576</v>
          </cell>
          <cell r="B2322" t="str">
            <v>Полотенцесушители водяные лесенки</v>
          </cell>
          <cell r="C2322" t="str">
            <v>Royal Thermo</v>
          </cell>
          <cell r="D2322" t="str">
            <v>Полотенцесушитель Royal Thermo Ватра П7 500х696 с полкой</v>
          </cell>
          <cell r="E2322" t="str">
            <v>4670030728104</v>
          </cell>
          <cell r="F2322" t="str">
            <v>RTV7.500.696</v>
          </cell>
          <cell r="G2322">
            <v>24503</v>
          </cell>
          <cell r="H2322">
            <v>17152.099999999999</v>
          </cell>
          <cell r="I2322" t="str">
            <v/>
          </cell>
          <cell r="J2322">
            <v>0</v>
          </cell>
        </row>
        <row r="2323">
          <cell r="A2323" t="str">
            <v>НС-1204577</v>
          </cell>
          <cell r="B2323" t="str">
            <v>Полотенцесушители водяные лесенки</v>
          </cell>
          <cell r="C2323" t="str">
            <v>Royal Thermo</v>
          </cell>
          <cell r="D2323" t="str">
            <v>Полотенцесушитель Royal Thermo Ватра П8 500х796 (2+4+2) с полкой</v>
          </cell>
          <cell r="E2323" t="str">
            <v>4670030729682</v>
          </cell>
          <cell r="F2323" t="str">
            <v>RTV8.500.796</v>
          </cell>
          <cell r="G2323">
            <v>27225</v>
          </cell>
          <cell r="H2323">
            <v>19057.5</v>
          </cell>
          <cell r="I2323">
            <v>1</v>
          </cell>
          <cell r="J2323">
            <v>1</v>
          </cell>
        </row>
        <row r="2324">
          <cell r="A2324" t="str">
            <v>НС-1204578</v>
          </cell>
          <cell r="B2324" t="str">
            <v>Полотенцесушители водяные лесенки</v>
          </cell>
          <cell r="C2324" t="str">
            <v>Royal Thermo</v>
          </cell>
          <cell r="D2324" t="str">
            <v>Полотенцесушитель Royal Thermo Классика П5 400х596</v>
          </cell>
          <cell r="E2324" t="str">
            <v>4670030729699</v>
          </cell>
          <cell r="F2324" t="str">
            <v>RTK5.400.596</v>
          </cell>
          <cell r="G2324">
            <v>10164</v>
          </cell>
          <cell r="H2324">
            <v>7114.8</v>
          </cell>
          <cell r="I2324">
            <v>8</v>
          </cell>
          <cell r="J2324">
            <v>8</v>
          </cell>
        </row>
        <row r="2325">
          <cell r="A2325" t="str">
            <v>НС-1204579</v>
          </cell>
          <cell r="B2325" t="str">
            <v>Полотенцесушители водяные лесенки</v>
          </cell>
          <cell r="C2325" t="str">
            <v>Royal Thermo</v>
          </cell>
          <cell r="D2325" t="str">
            <v>Полотенцесушитель Royal Thermo Классика П5 400х596 БП м/о 500</v>
          </cell>
          <cell r="E2325" t="str">
            <v>4670030729705</v>
          </cell>
          <cell r="F2325" t="str">
            <v>RTK5.400.596.BP</v>
          </cell>
          <cell r="G2325">
            <v>11011</v>
          </cell>
          <cell r="H2325">
            <v>7707.7</v>
          </cell>
          <cell r="I2325">
            <v>12</v>
          </cell>
          <cell r="J2325">
            <v>12</v>
          </cell>
        </row>
        <row r="2326">
          <cell r="A2326" t="str">
            <v>НС-1204580</v>
          </cell>
          <cell r="B2326" t="str">
            <v>Полотенцесушители водяные лесенки</v>
          </cell>
          <cell r="C2326" t="str">
            <v>Royal Thermo</v>
          </cell>
          <cell r="D2326" t="str">
            <v>Полотенцесушитель Royal Thermo Классика П5 500х596</v>
          </cell>
          <cell r="E2326" t="str">
            <v>4670030729712</v>
          </cell>
          <cell r="F2326" t="str">
            <v>RTK5.500.596</v>
          </cell>
          <cell r="G2326">
            <v>10890</v>
          </cell>
          <cell r="H2326">
            <v>7623</v>
          </cell>
          <cell r="I2326" t="str">
            <v/>
          </cell>
          <cell r="J2326">
            <v>0</v>
          </cell>
        </row>
        <row r="2327">
          <cell r="A2327" t="str">
            <v>НС-1204582</v>
          </cell>
          <cell r="B2327" t="str">
            <v>Полотенцесушители водяные лесенки</v>
          </cell>
          <cell r="C2327" t="str">
            <v>Royal Thermo</v>
          </cell>
          <cell r="D2327" t="str">
            <v>Полотенцесушитель Royal Thermo Классика П7 500х796</v>
          </cell>
          <cell r="E2327" t="str">
            <v>4670030729736</v>
          </cell>
          <cell r="F2327" t="str">
            <v>RTK7.500.796</v>
          </cell>
          <cell r="G2327">
            <v>12100</v>
          </cell>
          <cell r="H2327">
            <v>8470</v>
          </cell>
          <cell r="I2327">
            <v>13</v>
          </cell>
          <cell r="J2327">
            <v>13</v>
          </cell>
        </row>
        <row r="2328">
          <cell r="A2328" t="str">
            <v>НС-1204583</v>
          </cell>
          <cell r="B2328" t="str">
            <v>Полотенцесушители водяные лесенки</v>
          </cell>
          <cell r="C2328" t="str">
            <v>Royal Thermo</v>
          </cell>
          <cell r="D2328" t="str">
            <v>Полотенцесушитель Royal Thermo Микс П6 450х596</v>
          </cell>
          <cell r="E2328" t="str">
            <v>4670030729743</v>
          </cell>
          <cell r="F2328" t="str">
            <v>RTM6.450.596</v>
          </cell>
          <cell r="G2328">
            <v>12705</v>
          </cell>
          <cell r="H2328">
            <v>8893.5</v>
          </cell>
          <cell r="I2328">
            <v>1</v>
          </cell>
          <cell r="J2328">
            <v>1</v>
          </cell>
        </row>
        <row r="2329">
          <cell r="A2329" t="str">
            <v>НС-1204584</v>
          </cell>
          <cell r="B2329" t="str">
            <v>Полотенцесушители водяные лесенки</v>
          </cell>
          <cell r="C2329" t="str">
            <v>Royal Thermo</v>
          </cell>
          <cell r="D2329" t="str">
            <v>Полотенцесушитель Royal Thermo Микс П8 500х796</v>
          </cell>
          <cell r="E2329" t="str">
            <v>4670030729750</v>
          </cell>
          <cell r="F2329" t="str">
            <v>RTM8.500.796</v>
          </cell>
          <cell r="G2329">
            <v>15609</v>
          </cell>
          <cell r="H2329">
            <v>10926.3</v>
          </cell>
          <cell r="I2329">
            <v>2</v>
          </cell>
          <cell r="J2329">
            <v>2</v>
          </cell>
        </row>
        <row r="2330">
          <cell r="A2330" t="str">
            <v>НС-1204586</v>
          </cell>
          <cell r="B2330" t="str">
            <v>Полотенцесушители водяные лесенки</v>
          </cell>
          <cell r="C2330" t="str">
            <v>Royal Thermo</v>
          </cell>
          <cell r="D2330" t="str">
            <v>Полотенцесушитель Royal Thermo Старт П5 500х596</v>
          </cell>
          <cell r="E2330" t="str">
            <v>4670030729767</v>
          </cell>
          <cell r="F2330" t="str">
            <v>RTS5.500.596</v>
          </cell>
          <cell r="G2330">
            <v>12100</v>
          </cell>
          <cell r="H2330">
            <v>8470</v>
          </cell>
          <cell r="I2330" t="str">
            <v/>
          </cell>
          <cell r="J2330">
            <v>0</v>
          </cell>
        </row>
        <row r="2331">
          <cell r="A2331" t="str">
            <v>НС-1204587</v>
          </cell>
          <cell r="B2331" t="str">
            <v>Полотенцесушители водяные лесенки</v>
          </cell>
          <cell r="C2331" t="str">
            <v>Royal Thermo</v>
          </cell>
          <cell r="D2331" t="str">
            <v>Полотенцесушитель Royal Thermo Старт П5 500х696 БП м/о 500</v>
          </cell>
          <cell r="E2331" t="str">
            <v>4670030729774</v>
          </cell>
          <cell r="F2331" t="str">
            <v>RTS5.500.696</v>
          </cell>
          <cell r="G2331">
            <v>12463</v>
          </cell>
          <cell r="H2331">
            <v>8724.1</v>
          </cell>
          <cell r="I2331" t="str">
            <v/>
          </cell>
          <cell r="J2331">
            <v>0</v>
          </cell>
        </row>
        <row r="2332">
          <cell r="A2332" t="str">
            <v>НС-1204588</v>
          </cell>
          <cell r="B2332" t="str">
            <v>Полотенцесушители водяные лесенки</v>
          </cell>
          <cell r="C2332" t="str">
            <v>Royal Thermo</v>
          </cell>
          <cell r="D2332" t="str">
            <v>Полотенцесушитель Royal Thermo Старт П7 500х796</v>
          </cell>
          <cell r="E2332" t="str">
            <v>4670030729781</v>
          </cell>
          <cell r="F2332" t="str">
            <v>RTS7.500.796</v>
          </cell>
          <cell r="G2332">
            <v>14399</v>
          </cell>
          <cell r="H2332">
            <v>10079.299999999999</v>
          </cell>
          <cell r="I2332">
            <v>4</v>
          </cell>
          <cell r="J2332">
            <v>4</v>
          </cell>
        </row>
        <row r="2333">
          <cell r="A2333" t="str">
            <v>НС-1204589</v>
          </cell>
          <cell r="B2333" t="str">
            <v>Полотенцесушители водяные лесенки</v>
          </cell>
          <cell r="C2333" t="str">
            <v>Royal Thermo</v>
          </cell>
          <cell r="D2333" t="str">
            <v>Полотенцесушитель Royal Thermo Трапеция П5 400х596 БП м/о 500</v>
          </cell>
          <cell r="E2333" t="str">
            <v>4670030729798</v>
          </cell>
          <cell r="F2333" t="str">
            <v>RTT5.400.596.BP</v>
          </cell>
          <cell r="G2333">
            <v>11495</v>
          </cell>
          <cell r="H2333">
            <v>8046.5</v>
          </cell>
          <cell r="I2333" t="str">
            <v/>
          </cell>
          <cell r="J2333">
            <v>0</v>
          </cell>
        </row>
        <row r="2334">
          <cell r="A2334" t="str">
            <v>НС-1204590</v>
          </cell>
          <cell r="B2334" t="str">
            <v>Полотенцесушители водяные лесенки</v>
          </cell>
          <cell r="C2334" t="str">
            <v>Royal Thermo</v>
          </cell>
          <cell r="D2334" t="str">
            <v>Полотенцесушитель Royal Thermo Трапеция П5 500х596</v>
          </cell>
          <cell r="E2334" t="str">
            <v>4670030729804</v>
          </cell>
          <cell r="F2334" t="str">
            <v>RTT5.500.596</v>
          </cell>
          <cell r="G2334">
            <v>11435</v>
          </cell>
          <cell r="H2334">
            <v>8004.5</v>
          </cell>
          <cell r="I2334" t="str">
            <v/>
          </cell>
          <cell r="J2334">
            <v>0</v>
          </cell>
        </row>
        <row r="2335">
          <cell r="A2335" t="str">
            <v>НС-1204591</v>
          </cell>
          <cell r="B2335" t="str">
            <v>Полотенцесушители водяные лесенки</v>
          </cell>
          <cell r="C2335" t="str">
            <v>Royal Thermo</v>
          </cell>
          <cell r="D2335" t="str">
            <v>Полотенцесушитель Royal Thermo Трапеция П5 500х596 БП м/о 500</v>
          </cell>
          <cell r="E2335" t="str">
            <v>4670030729811</v>
          </cell>
          <cell r="F2335" t="str">
            <v>RTT5.500.596.BP</v>
          </cell>
          <cell r="G2335">
            <v>12524</v>
          </cell>
          <cell r="H2335">
            <v>8766.7999999999993</v>
          </cell>
          <cell r="I2335" t="str">
            <v/>
          </cell>
          <cell r="J2335">
            <v>0</v>
          </cell>
        </row>
        <row r="2336">
          <cell r="A2336" t="str">
            <v>НС-1204592</v>
          </cell>
          <cell r="B2336" t="str">
            <v>Полотенцесушители водяные лесенки</v>
          </cell>
          <cell r="C2336" t="str">
            <v>Royal Thermo</v>
          </cell>
          <cell r="D2336" t="str">
            <v>Полотенцесушитель Royal Thermo Трапеция П6 500х796</v>
          </cell>
          <cell r="E2336" t="str">
            <v>4670030729828</v>
          </cell>
          <cell r="F2336" t="str">
            <v>RTT6.500.796</v>
          </cell>
          <cell r="G2336">
            <v>12342</v>
          </cell>
          <cell r="H2336">
            <v>8639.4</v>
          </cell>
          <cell r="I2336">
            <v>2</v>
          </cell>
          <cell r="J2336">
            <v>2</v>
          </cell>
        </row>
        <row r="2337">
          <cell r="A2337" t="str">
            <v>НС-1204594</v>
          </cell>
          <cell r="B2337" t="str">
            <v>Полотенцесушители водяные лесенки</v>
          </cell>
          <cell r="C2337" t="str">
            <v>Royal Thermo</v>
          </cell>
          <cell r="D2337" t="str">
            <v>Полотенцесушитель Royal Thermo Трапеция П7 500х796 БП м/о 500</v>
          </cell>
          <cell r="E2337" t="str">
            <v>4670030729835</v>
          </cell>
          <cell r="F2337" t="str">
            <v>RTT7.500.796</v>
          </cell>
          <cell r="G2337">
            <v>15004</v>
          </cell>
          <cell r="H2337">
            <v>10502.8</v>
          </cell>
          <cell r="I2337">
            <v>5</v>
          </cell>
          <cell r="J2337">
            <v>5</v>
          </cell>
        </row>
        <row r="2338">
          <cell r="A2338" t="str">
            <v>НС-1433983</v>
          </cell>
          <cell r="B2338" t="str">
            <v>Полотенцесушители водяные серии М и П</v>
          </cell>
          <cell r="C2338" t="str">
            <v>Royal Thermo</v>
          </cell>
          <cell r="D2338" t="str">
            <v>Полотенцесушитель Royal Thermo Axel black П6 500х800</v>
          </cell>
          <cell r="E2338" t="str">
            <v>4680551138153</v>
          </cell>
          <cell r="F2338" t="str">
            <v>RTAX.B.6.500.800</v>
          </cell>
          <cell r="G2338">
            <v>35816</v>
          </cell>
          <cell r="H2338">
            <v>25071.200000000001</v>
          </cell>
          <cell r="I2338">
            <v>1</v>
          </cell>
          <cell r="J2338">
            <v>1</v>
          </cell>
        </row>
        <row r="2339">
          <cell r="A2339" t="str">
            <v>НС-1433989</v>
          </cell>
          <cell r="B2339" t="str">
            <v>Полотенцесушители водяные серии М и П</v>
          </cell>
          <cell r="C2339" t="str">
            <v>Royal Thermo</v>
          </cell>
          <cell r="D2339" t="str">
            <v>Полотенцесушитель Royal Thermo Axel black П8 500х1000</v>
          </cell>
          <cell r="E2339" t="str">
            <v>4680551138214</v>
          </cell>
          <cell r="F2339" t="str">
            <v>RTAX.B.8.500.1000</v>
          </cell>
          <cell r="G2339">
            <v>41140</v>
          </cell>
          <cell r="H2339">
            <v>28798</v>
          </cell>
          <cell r="I2339">
            <v>1</v>
          </cell>
          <cell r="J2339">
            <v>1</v>
          </cell>
        </row>
        <row r="2340">
          <cell r="A2340" t="str">
            <v>НС-1433982</v>
          </cell>
          <cell r="B2340" t="str">
            <v>Полотенцесушители водяные серии М и П</v>
          </cell>
          <cell r="C2340" t="str">
            <v>Royal Thermo</v>
          </cell>
          <cell r="D2340" t="str">
            <v>Полотенцесушитель Royal Thermo Axel white П6 500х800</v>
          </cell>
          <cell r="E2340" t="str">
            <v>4680551138146</v>
          </cell>
          <cell r="F2340" t="str">
            <v>RTAX.W.6.500.800</v>
          </cell>
          <cell r="G2340">
            <v>35816</v>
          </cell>
          <cell r="H2340">
            <v>25071.200000000001</v>
          </cell>
          <cell r="I2340" t="str">
            <v/>
          </cell>
          <cell r="J2340">
            <v>0</v>
          </cell>
        </row>
        <row r="2341">
          <cell r="A2341" t="str">
            <v>НС-1433988</v>
          </cell>
          <cell r="B2341" t="str">
            <v>Полотенцесушители водяные серии М и П</v>
          </cell>
          <cell r="C2341" t="str">
            <v>Royal Thermo</v>
          </cell>
          <cell r="D2341" t="str">
            <v>Полотенцесушитель Royal Thermo Axel white П8 500х1000</v>
          </cell>
          <cell r="E2341" t="str">
            <v>4680551138207</v>
          </cell>
          <cell r="F2341" t="str">
            <v>RTAX.W.8.500.1000</v>
          </cell>
          <cell r="G2341">
            <v>41140</v>
          </cell>
          <cell r="H2341">
            <v>28798</v>
          </cell>
          <cell r="I2341" t="str">
            <v/>
          </cell>
          <cell r="J2341">
            <v>0</v>
          </cell>
        </row>
        <row r="2342">
          <cell r="A2342" t="str">
            <v>НС-1433993</v>
          </cell>
          <cell r="B2342" t="str">
            <v>Полотенцесушители водяные серии М и П</v>
          </cell>
          <cell r="C2342" t="str">
            <v>Royal Thermo</v>
          </cell>
          <cell r="D2342" t="str">
            <v>Полотенцесушитель Royal Thermo Axel П12 500х1200</v>
          </cell>
          <cell r="E2342" t="str">
            <v>4680551138252</v>
          </cell>
          <cell r="F2342" t="str">
            <v>RTAX.12.500.1200</v>
          </cell>
          <cell r="G2342">
            <v>45012</v>
          </cell>
          <cell r="H2342">
            <v>31508.400000000001</v>
          </cell>
          <cell r="I2342" t="str">
            <v/>
          </cell>
          <cell r="J2342">
            <v>0</v>
          </cell>
        </row>
        <row r="2343">
          <cell r="A2343" t="str">
            <v>НС-1433981</v>
          </cell>
          <cell r="B2343" t="str">
            <v>Полотенцесушители водяные серии М и П</v>
          </cell>
          <cell r="C2343" t="str">
            <v>Royal Thermo</v>
          </cell>
          <cell r="D2343" t="str">
            <v>Полотенцесушитель Royal Thermo Axel П6 500х800</v>
          </cell>
          <cell r="E2343" t="str">
            <v>4680551138139</v>
          </cell>
          <cell r="F2343" t="str">
            <v>RTAX.6.500.800</v>
          </cell>
          <cell r="G2343">
            <v>30492</v>
          </cell>
          <cell r="H2343">
            <v>21344.400000000001</v>
          </cell>
          <cell r="I2343">
            <v>2</v>
          </cell>
          <cell r="J2343">
            <v>2</v>
          </cell>
        </row>
        <row r="2344">
          <cell r="A2344" t="str">
            <v>НС-1433987</v>
          </cell>
          <cell r="B2344" t="str">
            <v>Полотенцесушители водяные серии М и П</v>
          </cell>
          <cell r="C2344" t="str">
            <v>Royal Thermo</v>
          </cell>
          <cell r="D2344" t="str">
            <v>Полотенцесушитель Royal Thermo Axel П8 500х1000</v>
          </cell>
          <cell r="E2344" t="str">
            <v>4680551138191</v>
          </cell>
          <cell r="F2344" t="str">
            <v>RTAX.8.500.1000</v>
          </cell>
          <cell r="G2344">
            <v>35816</v>
          </cell>
          <cell r="H2344">
            <v>25071.200000000001</v>
          </cell>
          <cell r="I2344">
            <v>1</v>
          </cell>
          <cell r="J2344">
            <v>1</v>
          </cell>
        </row>
        <row r="2345">
          <cell r="A2345" t="str">
            <v>НС-1434001</v>
          </cell>
          <cell r="B2345" t="str">
            <v>Полотенцесушители водяные серии М и П</v>
          </cell>
          <cell r="C2345" t="str">
            <v>Royal Thermo</v>
          </cell>
          <cell r="D2345" t="str">
            <v>Полотенцесушитель Royal Thermo Casa black П14 500х800</v>
          </cell>
          <cell r="E2345" t="str">
            <v>4680551138399</v>
          </cell>
          <cell r="F2345" t="str">
            <v>RTCA.B.14.500.800</v>
          </cell>
          <cell r="G2345">
            <v>31218</v>
          </cell>
          <cell r="H2345">
            <v>21852.6</v>
          </cell>
          <cell r="I2345" t="str">
            <v/>
          </cell>
          <cell r="J2345">
            <v>0</v>
          </cell>
        </row>
        <row r="2346">
          <cell r="A2346" t="str">
            <v>НС-1434007</v>
          </cell>
          <cell r="B2346" t="str">
            <v>Полотенцесушители водяные серии М и П</v>
          </cell>
          <cell r="C2346" t="str">
            <v>Royal Thermo</v>
          </cell>
          <cell r="D2346" t="str">
            <v>Полотенцесушитель Royal Thermo Casa black П18 500х1000</v>
          </cell>
          <cell r="E2346" t="str">
            <v>4680551138450</v>
          </cell>
          <cell r="F2346" t="str">
            <v>RTCA.B.18.500.1000</v>
          </cell>
          <cell r="G2346">
            <v>36905</v>
          </cell>
          <cell r="H2346">
            <v>25833.5</v>
          </cell>
          <cell r="I2346">
            <v>1</v>
          </cell>
          <cell r="J2346">
            <v>1</v>
          </cell>
        </row>
        <row r="2347">
          <cell r="A2347" t="str">
            <v>НС-1434013</v>
          </cell>
          <cell r="B2347" t="str">
            <v>Полотенцесушители водяные серии М и П</v>
          </cell>
          <cell r="C2347" t="str">
            <v>Royal Thermo</v>
          </cell>
          <cell r="D2347" t="str">
            <v>Полотенцесушитель Royal Thermo Casa black П21 500х1200</v>
          </cell>
          <cell r="E2347" t="str">
            <v>4680551143096, 4680551138511</v>
          </cell>
          <cell r="F2347" t="str">
            <v>RTCA.B.21.500.1200</v>
          </cell>
          <cell r="G2347">
            <v>40535</v>
          </cell>
          <cell r="H2347">
            <v>28374.5</v>
          </cell>
          <cell r="I2347" t="str">
            <v/>
          </cell>
          <cell r="J2347">
            <v>0</v>
          </cell>
        </row>
        <row r="2348">
          <cell r="A2348" t="str">
            <v>НС-1434000</v>
          </cell>
          <cell r="B2348" t="str">
            <v>Полотенцесушители водяные серии М и П</v>
          </cell>
          <cell r="C2348" t="str">
            <v>Royal Thermo</v>
          </cell>
          <cell r="D2348" t="str">
            <v>Полотенцесушитель Royal Thermo Casa white П14 500х800</v>
          </cell>
          <cell r="E2348" t="str">
            <v>4680551138382</v>
          </cell>
          <cell r="F2348" t="str">
            <v>RTCA.W.14.500.800</v>
          </cell>
          <cell r="G2348">
            <v>31218</v>
          </cell>
          <cell r="H2348">
            <v>21852.6</v>
          </cell>
          <cell r="I2348">
            <v>1</v>
          </cell>
          <cell r="J2348">
            <v>1</v>
          </cell>
        </row>
        <row r="2349">
          <cell r="A2349" t="str">
            <v>НС-1434006</v>
          </cell>
          <cell r="B2349" t="str">
            <v>Полотенцесушители водяные серии М и П</v>
          </cell>
          <cell r="C2349" t="str">
            <v>Royal Thermo</v>
          </cell>
          <cell r="D2349" t="str">
            <v>Полотенцесушитель Royal Thermo Casa white П18 500х1000</v>
          </cell>
          <cell r="E2349" t="str">
            <v>4680551138443</v>
          </cell>
          <cell r="F2349" t="str">
            <v>RTCA.W.18.500.1000</v>
          </cell>
          <cell r="G2349">
            <v>36905</v>
          </cell>
          <cell r="H2349">
            <v>25833.5</v>
          </cell>
          <cell r="I2349">
            <v>1</v>
          </cell>
          <cell r="J2349">
            <v>1</v>
          </cell>
        </row>
        <row r="2350">
          <cell r="A2350" t="str">
            <v>НС-1434012</v>
          </cell>
          <cell r="B2350" t="str">
            <v>Полотенцесушители водяные серии М и П</v>
          </cell>
          <cell r="C2350" t="str">
            <v>Royal Thermo</v>
          </cell>
          <cell r="D2350" t="str">
            <v>Полотенцесушитель Royal Thermo Casa white П21 500х1200</v>
          </cell>
          <cell r="E2350" t="str">
            <v>4680551143119, 4680551138504</v>
          </cell>
          <cell r="F2350" t="str">
            <v>RTCA.W.21.500.1200</v>
          </cell>
          <cell r="G2350">
            <v>40535</v>
          </cell>
          <cell r="H2350">
            <v>28374.5</v>
          </cell>
          <cell r="I2350">
            <v>1</v>
          </cell>
          <cell r="J2350">
            <v>1</v>
          </cell>
        </row>
        <row r="2351">
          <cell r="A2351" t="str">
            <v>НС-1433999</v>
          </cell>
          <cell r="B2351" t="str">
            <v>Полотенцесушители водяные серии М и П</v>
          </cell>
          <cell r="C2351" t="str">
            <v>Royal Thermo</v>
          </cell>
          <cell r="D2351" t="str">
            <v>Полотенцесушитель Royal Thermo Casa П14 500х800</v>
          </cell>
          <cell r="E2351" t="str">
            <v>4680551138313</v>
          </cell>
          <cell r="F2351" t="str">
            <v>RTCA.14.500.800</v>
          </cell>
          <cell r="G2351">
            <v>25410</v>
          </cell>
          <cell r="H2351">
            <v>17787</v>
          </cell>
          <cell r="I2351" t="str">
            <v/>
          </cell>
          <cell r="J2351">
            <v>0</v>
          </cell>
        </row>
        <row r="2352">
          <cell r="A2352" t="str">
            <v>НС-1434005</v>
          </cell>
          <cell r="B2352" t="str">
            <v>Полотенцесушители водяные серии М и П</v>
          </cell>
          <cell r="C2352" t="str">
            <v>Royal Thermo</v>
          </cell>
          <cell r="D2352" t="str">
            <v>Полотенцесушитель Royal Thermo Casa П18 500х1000</v>
          </cell>
          <cell r="E2352" t="str">
            <v>4680551138436</v>
          </cell>
          <cell r="F2352" t="str">
            <v>RTCA.18.500.1000</v>
          </cell>
          <cell r="G2352">
            <v>30008</v>
          </cell>
          <cell r="H2352">
            <v>21005.599999999999</v>
          </cell>
          <cell r="I2352">
            <v>1</v>
          </cell>
          <cell r="J2352">
            <v>1</v>
          </cell>
        </row>
        <row r="2353">
          <cell r="A2353" t="str">
            <v>НС-1434011</v>
          </cell>
          <cell r="B2353" t="str">
            <v>Полотенцесушители водяные серии М и П</v>
          </cell>
          <cell r="C2353" t="str">
            <v>Royal Thermo</v>
          </cell>
          <cell r="D2353" t="str">
            <v>Полотенцесушитель Royal Thermo Casa П21 500х1200</v>
          </cell>
          <cell r="E2353" t="str">
            <v>4680551143133</v>
          </cell>
          <cell r="F2353" t="str">
            <v>RTCA.21.500.1200</v>
          </cell>
          <cell r="G2353">
            <v>33759</v>
          </cell>
          <cell r="H2353">
            <v>23631.3</v>
          </cell>
          <cell r="I2353" t="str">
            <v/>
          </cell>
          <cell r="J2353">
            <v>0</v>
          </cell>
        </row>
        <row r="2354">
          <cell r="A2354" t="str">
            <v>НС-1442592</v>
          </cell>
          <cell r="B2354" t="str">
            <v>Полотенцесушители водяные серии М и П</v>
          </cell>
          <cell r="C2354" t="str">
            <v>Royal Thermo</v>
          </cell>
          <cell r="D2354" t="str">
            <v>Полотенцесушитель Royal Thermo Classic black П7 500х800</v>
          </cell>
          <cell r="E2354" t="str">
            <v>4680551142389</v>
          </cell>
          <cell r="F2354" t="str">
            <v>RTС.B.7.500.800</v>
          </cell>
          <cell r="G2354">
            <v>16819</v>
          </cell>
          <cell r="H2354">
            <v>11773.3</v>
          </cell>
          <cell r="I2354">
            <v>2</v>
          </cell>
          <cell r="J2354">
            <v>2</v>
          </cell>
        </row>
        <row r="2355">
          <cell r="A2355" t="str">
            <v>НС-1443121</v>
          </cell>
          <cell r="B2355" t="str">
            <v>Полотенцесушители водяные серии М и П</v>
          </cell>
          <cell r="C2355" t="str">
            <v>Royal Thermo</v>
          </cell>
          <cell r="D2355" t="str">
            <v>Полотенцесушитель Royal Thermo Classic white П5 400х596 БП м/о 500</v>
          </cell>
          <cell r="E2355" t="str">
            <v>4680551143270</v>
          </cell>
          <cell r="F2355" t="str">
            <v>RTС.W.5.400.596.BP</v>
          </cell>
          <cell r="G2355">
            <v>13431</v>
          </cell>
          <cell r="H2355">
            <v>9401.7000000000007</v>
          </cell>
          <cell r="I2355" t="str">
            <v/>
          </cell>
          <cell r="J2355">
            <v>0</v>
          </cell>
        </row>
        <row r="2356">
          <cell r="A2356" t="str">
            <v>НС-1442590</v>
          </cell>
          <cell r="B2356" t="str">
            <v>Полотенцесушители водяные серии М и П</v>
          </cell>
          <cell r="C2356" t="str">
            <v>Royal Thermo</v>
          </cell>
          <cell r="D2356" t="str">
            <v>Полотенцесушитель Royal Thermo Classic white П7 500х800</v>
          </cell>
          <cell r="E2356" t="str">
            <v>4680551142396</v>
          </cell>
          <cell r="F2356" t="str">
            <v>RTС.W.7.500.800</v>
          </cell>
          <cell r="G2356">
            <v>16819</v>
          </cell>
          <cell r="H2356">
            <v>11773.3</v>
          </cell>
          <cell r="I2356">
            <v>1</v>
          </cell>
          <cell r="J2356">
            <v>1</v>
          </cell>
        </row>
        <row r="2357">
          <cell r="A2357" t="str">
            <v>НС-1434019</v>
          </cell>
          <cell r="B2357" t="str">
            <v>Полотенцесушители водяные серии М и П</v>
          </cell>
          <cell r="C2357" t="str">
            <v>Royal Thermo</v>
          </cell>
          <cell r="D2357" t="str">
            <v>Полотенцесушитель Royal Thermo Pino black П16 500х800</v>
          </cell>
          <cell r="E2357" t="str">
            <v>4680551138573</v>
          </cell>
          <cell r="F2357" t="str">
            <v>RTPI.B.16.500.800</v>
          </cell>
          <cell r="G2357">
            <v>51788</v>
          </cell>
          <cell r="H2357">
            <v>36251.599999999999</v>
          </cell>
          <cell r="I2357">
            <v>1</v>
          </cell>
          <cell r="J2357">
            <v>1</v>
          </cell>
        </row>
        <row r="2358">
          <cell r="A2358" t="str">
            <v>НС-1434025</v>
          </cell>
          <cell r="B2358" t="str">
            <v>Полотенцесушители водяные серии М и П</v>
          </cell>
          <cell r="C2358" t="str">
            <v>Royal Thermo</v>
          </cell>
          <cell r="D2358" t="str">
            <v>Полотенцесушитель Royal Thermo Pino black П21 500х1000</v>
          </cell>
          <cell r="E2358" t="str">
            <v>4680551138634</v>
          </cell>
          <cell r="F2358" t="str">
            <v>RTPI.B.21.500.1000</v>
          </cell>
          <cell r="G2358">
            <v>61952</v>
          </cell>
          <cell r="H2358">
            <v>43366.400000000001</v>
          </cell>
          <cell r="I2358">
            <v>1</v>
          </cell>
          <cell r="J2358">
            <v>1</v>
          </cell>
        </row>
        <row r="2359">
          <cell r="A2359" t="str">
            <v>НС-1434031</v>
          </cell>
          <cell r="B2359" t="str">
            <v>Полотенцесушители водяные серии М и П</v>
          </cell>
          <cell r="C2359" t="str">
            <v>Royal Thermo</v>
          </cell>
          <cell r="D2359" t="str">
            <v>Полотенцесушитель Royal Thermo Pino black П25 500х1200</v>
          </cell>
          <cell r="E2359" t="str">
            <v>4680551138719</v>
          </cell>
          <cell r="F2359" t="str">
            <v>RTPI.B.25.500.1200</v>
          </cell>
          <cell r="G2359">
            <v>70543</v>
          </cell>
          <cell r="H2359">
            <v>49380.1</v>
          </cell>
          <cell r="I2359">
            <v>1</v>
          </cell>
          <cell r="J2359">
            <v>1</v>
          </cell>
        </row>
        <row r="2360">
          <cell r="A2360" t="str">
            <v>НС-1434018</v>
          </cell>
          <cell r="B2360" t="str">
            <v>Полотенцесушители водяные серии М и П</v>
          </cell>
          <cell r="C2360" t="str">
            <v>Royal Thermo</v>
          </cell>
          <cell r="D2360" t="str">
            <v>Полотенцесушитель Royal Thermo Pino white П16 500х800</v>
          </cell>
          <cell r="E2360" t="str">
            <v>4680551138566</v>
          </cell>
          <cell r="F2360" t="str">
            <v>RTPI.W.16.500.800</v>
          </cell>
          <cell r="G2360">
            <v>51788</v>
          </cell>
          <cell r="H2360">
            <v>36251.599999999999</v>
          </cell>
          <cell r="I2360" t="str">
            <v/>
          </cell>
          <cell r="J2360">
            <v>0</v>
          </cell>
        </row>
        <row r="2361">
          <cell r="A2361" t="str">
            <v>НС-1434024</v>
          </cell>
          <cell r="B2361" t="str">
            <v>Полотенцесушители водяные серии М и П</v>
          </cell>
          <cell r="C2361" t="str">
            <v>Royal Thermo</v>
          </cell>
          <cell r="D2361" t="str">
            <v>Полотенцесушитель Royal Thermo Pino white П21 500х1000</v>
          </cell>
          <cell r="E2361" t="str">
            <v>4680551138627</v>
          </cell>
          <cell r="F2361" t="str">
            <v>RTPI.W.21.500.1000</v>
          </cell>
          <cell r="G2361">
            <v>61952</v>
          </cell>
          <cell r="H2361">
            <v>43366.400000000001</v>
          </cell>
          <cell r="I2361" t="str">
            <v/>
          </cell>
          <cell r="J2361">
            <v>0</v>
          </cell>
        </row>
        <row r="2362">
          <cell r="A2362" t="str">
            <v>НС-1434030</v>
          </cell>
          <cell r="B2362" t="str">
            <v>Полотенцесушители водяные серии М и П</v>
          </cell>
          <cell r="C2362" t="str">
            <v>Royal Thermo</v>
          </cell>
          <cell r="D2362" t="str">
            <v>Полотенцесушитель Royal Thermo Pino white П25 500х1200</v>
          </cell>
          <cell r="E2362" t="str">
            <v>4680551138160</v>
          </cell>
          <cell r="F2362" t="str">
            <v>RTPI.W.25.500.1200</v>
          </cell>
          <cell r="G2362">
            <v>70543</v>
          </cell>
          <cell r="H2362">
            <v>49380.1</v>
          </cell>
          <cell r="I2362" t="str">
            <v/>
          </cell>
          <cell r="J2362">
            <v>0</v>
          </cell>
        </row>
        <row r="2363">
          <cell r="A2363" t="str">
            <v>НС-1434017</v>
          </cell>
          <cell r="B2363" t="str">
            <v>Полотенцесушители водяные серии М и П</v>
          </cell>
          <cell r="C2363" t="str">
            <v>Royal Thermo</v>
          </cell>
          <cell r="D2363" t="str">
            <v>Полотенцесушитель Royal Thermo Pino П16 500х800</v>
          </cell>
          <cell r="E2363" t="str">
            <v>4680551138559</v>
          </cell>
          <cell r="F2363" t="str">
            <v>RTPI.16.500.800</v>
          </cell>
          <cell r="G2363">
            <v>44528</v>
          </cell>
          <cell r="H2363">
            <v>31169.599999999999</v>
          </cell>
          <cell r="I2363" t="str">
            <v/>
          </cell>
          <cell r="J2363">
            <v>0</v>
          </cell>
        </row>
        <row r="2364">
          <cell r="A2364" t="str">
            <v>НС-1434023</v>
          </cell>
          <cell r="B2364" t="str">
            <v>Полотенцесушители водяные серии М и П</v>
          </cell>
          <cell r="C2364" t="str">
            <v>Royal Thermo</v>
          </cell>
          <cell r="D2364" t="str">
            <v>Полотенцесушитель Royal Thermo Pino П21 500х1000</v>
          </cell>
          <cell r="E2364" t="str">
            <v>4680551138610</v>
          </cell>
          <cell r="F2364" t="str">
            <v>RTPI.21.500.1000</v>
          </cell>
          <cell r="G2364">
            <v>54692</v>
          </cell>
          <cell r="H2364">
            <v>38284.400000000001</v>
          </cell>
          <cell r="I2364">
            <v>1</v>
          </cell>
          <cell r="J2364">
            <v>1</v>
          </cell>
        </row>
        <row r="2365">
          <cell r="A2365" t="str">
            <v>НС-1434029</v>
          </cell>
          <cell r="B2365" t="str">
            <v>Полотенцесушители водяные серии М и П</v>
          </cell>
          <cell r="C2365" t="str">
            <v>Royal Thermo</v>
          </cell>
          <cell r="D2365" t="str">
            <v>Полотенцесушитель Royal Thermo Pino П25 500х1200</v>
          </cell>
          <cell r="E2365" t="str">
            <v>4680551138696</v>
          </cell>
          <cell r="F2365" t="str">
            <v>RTPI.25.500.1200</v>
          </cell>
          <cell r="G2365">
            <v>63404</v>
          </cell>
          <cell r="H2365">
            <v>44382.8</v>
          </cell>
          <cell r="I2365">
            <v>1</v>
          </cell>
          <cell r="J2365">
            <v>1</v>
          </cell>
        </row>
        <row r="2366">
          <cell r="A2366" t="str">
            <v>НС-1433965</v>
          </cell>
          <cell r="B2366" t="str">
            <v>Полотенцесушители водяные серии М и П</v>
          </cell>
          <cell r="C2366" t="str">
            <v>Royal Thermo</v>
          </cell>
          <cell r="D2366" t="str">
            <v>Полотенцесушитель Royal Thermo Stato black П11 500х800</v>
          </cell>
          <cell r="E2366" t="str">
            <v>4680551143157</v>
          </cell>
          <cell r="F2366" t="str">
            <v>RTST.B.11.500.800</v>
          </cell>
          <cell r="G2366">
            <v>41745</v>
          </cell>
          <cell r="H2366">
            <v>29221.5</v>
          </cell>
          <cell r="I2366">
            <v>1</v>
          </cell>
          <cell r="J2366">
            <v>1</v>
          </cell>
        </row>
        <row r="2367">
          <cell r="A2367" t="str">
            <v>НС-1433971</v>
          </cell>
          <cell r="B2367" t="str">
            <v>Полотенцесушители водяные серии М и П</v>
          </cell>
          <cell r="C2367" t="str">
            <v>Royal Thermo</v>
          </cell>
          <cell r="D2367" t="str">
            <v>Полотенцесушитель Royal Thermo Stato black П15 500х1000</v>
          </cell>
          <cell r="E2367" t="str">
            <v>4680551138030</v>
          </cell>
          <cell r="F2367" t="str">
            <v>RTST.B.15.500.1000</v>
          </cell>
          <cell r="G2367">
            <v>48642</v>
          </cell>
          <cell r="H2367">
            <v>34049.4</v>
          </cell>
          <cell r="I2367">
            <v>1</v>
          </cell>
          <cell r="J2367">
            <v>1</v>
          </cell>
        </row>
        <row r="2368">
          <cell r="A2368" t="str">
            <v>НС-1433977</v>
          </cell>
          <cell r="B2368" t="str">
            <v>Полотенцесушители водяные серии М и П</v>
          </cell>
          <cell r="C2368" t="str">
            <v>Royal Thermo</v>
          </cell>
          <cell r="D2368" t="str">
            <v>Полотенцесушитель Royal Thermo Stato black П17 500х1200</v>
          </cell>
          <cell r="E2368" t="str">
            <v>4680551143171</v>
          </cell>
          <cell r="F2368" t="str">
            <v>RTST.B.17.500.1200</v>
          </cell>
          <cell r="G2368">
            <v>53966</v>
          </cell>
          <cell r="H2368">
            <v>37776.199999999997</v>
          </cell>
          <cell r="I2368">
            <v>2</v>
          </cell>
          <cell r="J2368">
            <v>2</v>
          </cell>
        </row>
        <row r="2369">
          <cell r="A2369" t="str">
            <v>НС-1433964</v>
          </cell>
          <cell r="B2369" t="str">
            <v>Полотенцесушители водяные серии М и П</v>
          </cell>
          <cell r="C2369" t="str">
            <v>Royal Thermo</v>
          </cell>
          <cell r="D2369" t="str">
            <v>Полотенцесушитель Royal Thermo Stato white П11 500х800</v>
          </cell>
          <cell r="E2369" t="str">
            <v>4680551143195</v>
          </cell>
          <cell r="F2369" t="str">
            <v>RTST.W.11.500.800</v>
          </cell>
          <cell r="G2369">
            <v>41745</v>
          </cell>
          <cell r="H2369">
            <v>29221.5</v>
          </cell>
          <cell r="I2369">
            <v>1</v>
          </cell>
          <cell r="J2369">
            <v>1</v>
          </cell>
        </row>
        <row r="2370">
          <cell r="A2370" t="str">
            <v>НС-1433970</v>
          </cell>
          <cell r="B2370" t="str">
            <v>Полотенцесушители водяные серии М и П</v>
          </cell>
          <cell r="C2370" t="str">
            <v>Royal Thermo</v>
          </cell>
          <cell r="D2370" t="str">
            <v>Полотенцесушитель Royal Thermo Stato white П15 500х1000</v>
          </cell>
          <cell r="E2370" t="str">
            <v>4680551138023</v>
          </cell>
          <cell r="F2370" t="str">
            <v>RTST.W.15.500.1000</v>
          </cell>
          <cell r="G2370">
            <v>48642</v>
          </cell>
          <cell r="H2370">
            <v>34049.4</v>
          </cell>
          <cell r="I2370">
            <v>1</v>
          </cell>
          <cell r="J2370">
            <v>1</v>
          </cell>
        </row>
        <row r="2371">
          <cell r="A2371" t="str">
            <v>НС-1433969</v>
          </cell>
          <cell r="B2371" t="str">
            <v>Полотенцесушители водяные серии М и П</v>
          </cell>
          <cell r="C2371" t="str">
            <v>Royal Thermo</v>
          </cell>
          <cell r="D2371" t="str">
            <v>Полотенцесушитель Royal Thermo Stato П15 500х1000</v>
          </cell>
          <cell r="E2371" t="str">
            <v>4680551138016</v>
          </cell>
          <cell r="F2371" t="str">
            <v>RTST.15.500.1000</v>
          </cell>
          <cell r="G2371">
            <v>42955</v>
          </cell>
          <cell r="H2371">
            <v>30068.5</v>
          </cell>
          <cell r="I2371">
            <v>2</v>
          </cell>
          <cell r="J2371">
            <v>2</v>
          </cell>
        </row>
        <row r="2372">
          <cell r="A2372" t="str">
            <v>НС-1433975</v>
          </cell>
          <cell r="B2372" t="str">
            <v>Полотенцесушители водяные серии М и П</v>
          </cell>
          <cell r="C2372" t="str">
            <v>Royal Thermo</v>
          </cell>
          <cell r="D2372" t="str">
            <v>Полотенцесушитель Royal Thermo Stato П17 500х1200</v>
          </cell>
          <cell r="E2372" t="str">
            <v>4680551143249</v>
          </cell>
          <cell r="F2372" t="str">
            <v>RTST.17.500.1200</v>
          </cell>
          <cell r="G2372">
            <v>47190</v>
          </cell>
          <cell r="H2372">
            <v>33033</v>
          </cell>
          <cell r="I2372">
            <v>1</v>
          </cell>
          <cell r="J2372">
            <v>1</v>
          </cell>
        </row>
        <row r="2373">
          <cell r="A2373" t="str">
            <v>НС-1433963</v>
          </cell>
          <cell r="B2373" t="str">
            <v>Полотенцесушители водяные серии М и П</v>
          </cell>
          <cell r="C2373" t="str">
            <v>Royal Thermo</v>
          </cell>
          <cell r="D2373" t="str">
            <v>Полотенцесушитель Royal Thermo Statо П11 500х800</v>
          </cell>
          <cell r="E2373" t="str">
            <v>4680551143263</v>
          </cell>
          <cell r="F2373" t="str">
            <v>RTST.11.500.800</v>
          </cell>
          <cell r="G2373">
            <v>36179</v>
          </cell>
          <cell r="H2373">
            <v>25325.3</v>
          </cell>
          <cell r="I2373">
            <v>2</v>
          </cell>
          <cell r="J2373">
            <v>2</v>
          </cell>
        </row>
        <row r="2374">
          <cell r="A2374" t="str">
            <v>НС-1434038</v>
          </cell>
          <cell r="B2374" t="str">
            <v>Полотенцесушители водяные серии М и П</v>
          </cell>
          <cell r="C2374" t="str">
            <v>Royal Thermo</v>
          </cell>
          <cell r="D2374" t="str">
            <v>Полотенцесушитель Royal Thermo Vintage П8 500х1000 латунь</v>
          </cell>
          <cell r="E2374" t="str">
            <v>4680551138788</v>
          </cell>
          <cell r="F2374" t="str">
            <v>RTVI.Br.8.500.1000</v>
          </cell>
          <cell r="G2374">
            <v>99000</v>
          </cell>
          <cell r="H2374">
            <v>69300</v>
          </cell>
          <cell r="I2374" t="str">
            <v/>
          </cell>
          <cell r="J2374">
            <v>0</v>
          </cell>
        </row>
        <row r="2375">
          <cell r="A2375" t="str">
            <v>НС-1204595</v>
          </cell>
          <cell r="B2375" t="str">
            <v>Полотенцесушители водяные серии М и П</v>
          </cell>
          <cell r="C2375" t="str">
            <v>Royal Thermo</v>
          </cell>
          <cell r="D2375" t="str">
            <v>Полотенцесушитель Royal Thermo Фокстрот 500х400 с полкой</v>
          </cell>
          <cell r="E2375" t="str">
            <v>4670030729842</v>
          </cell>
          <cell r="F2375" t="str">
            <v>RTF500.400</v>
          </cell>
          <cell r="G2375">
            <v>5940</v>
          </cell>
          <cell r="H2375">
            <v>4158</v>
          </cell>
          <cell r="I2375">
            <v>8</v>
          </cell>
          <cell r="J2375">
            <v>8</v>
          </cell>
        </row>
        <row r="2376">
          <cell r="A2376" t="str">
            <v>НС-1204596</v>
          </cell>
          <cell r="B2376" t="str">
            <v>Полотенцесушители водяные серии М и П</v>
          </cell>
          <cell r="C2376" t="str">
            <v>Royal Thermo</v>
          </cell>
          <cell r="D2376" t="str">
            <v>Полотенцесушитель Royal Thermo Фокстрот 500х500 с полкой</v>
          </cell>
          <cell r="E2376" t="str">
            <v>4670030729859</v>
          </cell>
          <cell r="F2376" t="str">
            <v>RTF500.500</v>
          </cell>
          <cell r="G2376">
            <v>6415</v>
          </cell>
          <cell r="H2376">
            <v>4490.5</v>
          </cell>
          <cell r="I2376" t="str">
            <v/>
          </cell>
          <cell r="J2376">
            <v>0</v>
          </cell>
        </row>
        <row r="2377">
          <cell r="A2377" t="str">
            <v>НС-1204597</v>
          </cell>
          <cell r="B2377" t="str">
            <v>Полотенцесушители водяные серии М и П</v>
          </cell>
          <cell r="C2377" t="str">
            <v>Royal Thermo</v>
          </cell>
          <cell r="D2377" t="str">
            <v>Полотенцесушитель Royal Thermo Фокстрот 500х600 с полкой</v>
          </cell>
          <cell r="E2377" t="str">
            <v>4670030729880</v>
          </cell>
          <cell r="F2377" t="str">
            <v>RTF500.600</v>
          </cell>
          <cell r="G2377">
            <v>7722</v>
          </cell>
          <cell r="H2377">
            <v>5405.4</v>
          </cell>
          <cell r="I2377" t="str">
            <v/>
          </cell>
          <cell r="J2377">
            <v>0</v>
          </cell>
        </row>
        <row r="2378">
          <cell r="A2378" t="str">
            <v>НС-1204598</v>
          </cell>
          <cell r="B2378" t="str">
            <v>Полотенцесушители водяные серии М и П</v>
          </cell>
          <cell r="C2378" t="str">
            <v>Royal Thermo</v>
          </cell>
          <cell r="D2378" t="str">
            <v>Полотенцесушитель Royal Thermo Фокстрот 600х600 с полкой</v>
          </cell>
          <cell r="E2378" t="str">
            <v>4670030729897</v>
          </cell>
          <cell r="F2378" t="str">
            <v>RTF600.600</v>
          </cell>
          <cell r="G2378">
            <v>8078</v>
          </cell>
          <cell r="H2378">
            <v>5654.6</v>
          </cell>
          <cell r="I2378">
            <v>2</v>
          </cell>
          <cell r="J2378">
            <v>2</v>
          </cell>
        </row>
        <row r="2379">
          <cell r="A2379" t="str">
            <v>НС-1204599</v>
          </cell>
          <cell r="B2379" t="str">
            <v>Полотенцесушители водяные серии М и П</v>
          </cell>
          <cell r="C2379" t="str">
            <v>Royal Thermo</v>
          </cell>
          <cell r="D2379" t="str">
            <v>Полотенцесушитель Royal Thermo Фокстрот-лиана 500х500</v>
          </cell>
          <cell r="E2379" t="str">
            <v>4670030729866</v>
          </cell>
          <cell r="F2379" t="str">
            <v>RTFL500.500</v>
          </cell>
          <cell r="G2379">
            <v>7258</v>
          </cell>
          <cell r="H2379">
            <v>5080.6000000000004</v>
          </cell>
          <cell r="I2379" t="str">
            <v/>
          </cell>
          <cell r="J2379">
            <v>0</v>
          </cell>
        </row>
        <row r="2380">
          <cell r="A2380" t="str">
            <v>НС-1204600</v>
          </cell>
          <cell r="B2380" t="str">
            <v>Полотенцесушители водяные серии М и П</v>
          </cell>
          <cell r="C2380" t="str">
            <v>Royal Thermo</v>
          </cell>
          <cell r="D2380" t="str">
            <v>Полотенцесушитель Royal Thermo Фокстрот-лиана 500х600</v>
          </cell>
          <cell r="E2380" t="str">
            <v>4670030729873</v>
          </cell>
          <cell r="F2380" t="str">
            <v>RTFL500.600</v>
          </cell>
          <cell r="G2380">
            <v>8392</v>
          </cell>
          <cell r="H2380">
            <v>5874.4</v>
          </cell>
          <cell r="I2380" t="str">
            <v/>
          </cell>
          <cell r="J2380">
            <v>0</v>
          </cell>
        </row>
        <row r="2381">
          <cell r="A2381" t="str">
            <v>НС-1204608</v>
          </cell>
          <cell r="B2381" t="str">
            <v>Полотенцесушители водяные серии М и П</v>
          </cell>
          <cell r="C2381" t="str">
            <v>Royal Thermo</v>
          </cell>
          <cell r="D2381" t="str">
            <v>Полотенцесушитель эконом Royal Thermo М-обр 500х400 1"</v>
          </cell>
          <cell r="E2381" t="str">
            <v>4670030729958, 4670030728142, 14670030728149</v>
          </cell>
          <cell r="F2381" t="str">
            <v>RTM25.500.400</v>
          </cell>
          <cell r="G2381">
            <v>2928</v>
          </cell>
          <cell r="H2381">
            <v>2049.6</v>
          </cell>
          <cell r="I2381">
            <v>24</v>
          </cell>
          <cell r="J2381">
            <v>24</v>
          </cell>
        </row>
        <row r="2382">
          <cell r="A2382" t="str">
            <v>НС-1204609</v>
          </cell>
          <cell r="B2382" t="str">
            <v>Полотенцесушители водяные серии М и П</v>
          </cell>
          <cell r="C2382" t="str">
            <v>Royal Thermo</v>
          </cell>
          <cell r="D2382" t="str">
            <v>Полотенцесушитель эконом Royal Thermo М-обр 500х500 1"</v>
          </cell>
          <cell r="E2382" t="str">
            <v>4670030729965, 4670030728159, 14670030728156</v>
          </cell>
          <cell r="F2382" t="str">
            <v>RTM25.500.500</v>
          </cell>
          <cell r="G2382">
            <v>3061</v>
          </cell>
          <cell r="H2382">
            <v>2142.6999999999998</v>
          </cell>
          <cell r="I2382">
            <v>35</v>
          </cell>
          <cell r="J2382">
            <v>35</v>
          </cell>
        </row>
        <row r="2383">
          <cell r="A2383" t="str">
            <v>НС-1204607</v>
          </cell>
          <cell r="B2383" t="str">
            <v>Полотенцесушители водяные серии М и П</v>
          </cell>
          <cell r="C2383" t="str">
            <v>Royal Thermo</v>
          </cell>
          <cell r="D2383" t="str">
            <v>Полотенцесушитель эконом Royal Thermo М-обр 500х500 3/4"</v>
          </cell>
          <cell r="E2383" t="str">
            <v>4670030729972, 4670030728166, 14670030728163</v>
          </cell>
          <cell r="F2383" t="str">
            <v>RTM20.500.500</v>
          </cell>
          <cell r="G2383">
            <v>2995</v>
          </cell>
          <cell r="H2383">
            <v>2096.5</v>
          </cell>
          <cell r="I2383" t="str">
            <v/>
          </cell>
          <cell r="J2383">
            <v>0</v>
          </cell>
        </row>
        <row r="2384">
          <cell r="A2384" t="str">
            <v>НС-1204604</v>
          </cell>
          <cell r="B2384" t="str">
            <v>Полотенцесушители водяные серии М и П</v>
          </cell>
          <cell r="C2384" t="str">
            <v>Royal Thermo</v>
          </cell>
          <cell r="D2384" t="str">
            <v>Полотенцесушитель эконом Royal Thermo М-обр 500х600 1"</v>
          </cell>
          <cell r="E2384" t="str">
            <v>4670030729989, 4670030728173, 14670030728170</v>
          </cell>
          <cell r="F2384" t="str">
            <v>RTM25.500.600</v>
          </cell>
          <cell r="G2384">
            <v>3860</v>
          </cell>
          <cell r="H2384">
            <v>2702</v>
          </cell>
          <cell r="I2384" t="str">
            <v/>
          </cell>
          <cell r="J2384">
            <v>0</v>
          </cell>
        </row>
        <row r="2385">
          <cell r="A2385" t="str">
            <v>НС-1204605</v>
          </cell>
          <cell r="B2385" t="str">
            <v>Полотенцесушители водяные серии М и П</v>
          </cell>
          <cell r="C2385" t="str">
            <v>Royal Thermo</v>
          </cell>
          <cell r="D2385" t="str">
            <v>Полотенцесушитель эконом Royal Thermo М-обр 600х600 1"</v>
          </cell>
          <cell r="E2385" t="str">
            <v>4660059580326, 4670030728234, 14670030728231</v>
          </cell>
          <cell r="F2385" t="str">
            <v>RTM25.600.600</v>
          </cell>
          <cell r="G2385">
            <v>3993</v>
          </cell>
          <cell r="H2385">
            <v>2795.1</v>
          </cell>
          <cell r="I2385">
            <v>1</v>
          </cell>
          <cell r="J2385">
            <v>1</v>
          </cell>
        </row>
        <row r="2386">
          <cell r="A2386" t="str">
            <v>НС-1204606</v>
          </cell>
          <cell r="B2386" t="str">
            <v>Полотенцесушители водяные серии М и П</v>
          </cell>
          <cell r="C2386" t="str">
            <v>Royal Thermo</v>
          </cell>
          <cell r="D2386" t="str">
            <v>Полотенцесушитель эконом Royal Thermo П-обр 320х500 1"</v>
          </cell>
          <cell r="E2386" t="str">
            <v>4660059580357, 4670030729934, 14670030729931</v>
          </cell>
          <cell r="F2386" t="str">
            <v>RTP25.320.500</v>
          </cell>
          <cell r="G2386">
            <v>2316</v>
          </cell>
          <cell r="H2386">
            <v>1621.2</v>
          </cell>
          <cell r="I2386" t="str">
            <v/>
          </cell>
          <cell r="J2386">
            <v>0</v>
          </cell>
        </row>
        <row r="2387">
          <cell r="A2387" t="str">
            <v>НС-1205352</v>
          </cell>
          <cell r="B2387" t="str">
            <v>Полотенцесушители водяные серии М и П</v>
          </cell>
          <cell r="C2387" t="str">
            <v>Royal Thermo</v>
          </cell>
          <cell r="D2387" t="str">
            <v>Полотенцесушитель эконом Royal Thermo П-обр 500х500 1"</v>
          </cell>
          <cell r="E2387" t="str">
            <v>4660059580395, 4670030729941, 14670030729948</v>
          </cell>
          <cell r="F2387" t="str">
            <v>RTP25.500.500</v>
          </cell>
          <cell r="G2387">
            <v>2396</v>
          </cell>
          <cell r="H2387">
            <v>1677.2</v>
          </cell>
          <cell r="I2387">
            <v>4</v>
          </cell>
          <cell r="J2387">
            <v>4</v>
          </cell>
        </row>
        <row r="2388">
          <cell r="A2388" t="str">
            <v>НС-1415117</v>
          </cell>
          <cell r="B2388" t="str">
            <v>Полотенцесушители электрические дизайнерские</v>
          </cell>
          <cell r="C2388" t="str">
            <v>Zehnder</v>
          </cell>
          <cell r="D2388" t="str">
            <v>Полотенцесушитель электр. Zehnder Kazeane RK-130-050/GD RAL9016</v>
          </cell>
          <cell r="E2388" t="str">
            <v>7613367689028</v>
          </cell>
          <cell r="F2388" t="str">
            <v>RK-130-050/GD 9016</v>
          </cell>
          <cell r="G2388">
            <v>102701.33</v>
          </cell>
          <cell r="H2388">
            <v>82161.06</v>
          </cell>
          <cell r="I2388">
            <v>1</v>
          </cell>
          <cell r="J2388">
            <v>1</v>
          </cell>
        </row>
        <row r="2389">
          <cell r="A2389" t="str">
            <v>НС-1443119</v>
          </cell>
          <cell r="B2389" t="str">
            <v>Полотенцесушители электрические лесенки</v>
          </cell>
          <cell r="C2389" t="str">
            <v>Royal Thermo</v>
          </cell>
          <cell r="D2389" t="str">
            <v>Полотенцесушитель Royal Thermo Aora П7 c полкой 500х800 электро (new встроен. диммер)</v>
          </cell>
          <cell r="E2389" t="str">
            <v>4680551143324</v>
          </cell>
          <cell r="F2389" t="str">
            <v>RTА.7.500.800.Е</v>
          </cell>
          <cell r="G2389">
            <v>17939</v>
          </cell>
          <cell r="H2389">
            <v>12557.3</v>
          </cell>
          <cell r="I2389">
            <v>21</v>
          </cell>
          <cell r="J2389">
            <v>21</v>
          </cell>
        </row>
        <row r="2390">
          <cell r="A2390" t="str">
            <v>НС-1433986</v>
          </cell>
          <cell r="B2390" t="str">
            <v>Полотенцесушители электрические лесенки</v>
          </cell>
          <cell r="C2390" t="str">
            <v>Royal Thermo</v>
          </cell>
          <cell r="D2390" t="str">
            <v>Полотенцесушитель Royal Thermo Axel black П6 500х800 электро (встроен. диммер)</v>
          </cell>
          <cell r="E2390" t="str">
            <v>4680551138184</v>
          </cell>
          <cell r="F2390" t="str">
            <v>RTAX.B.6.500.800.E</v>
          </cell>
          <cell r="G2390">
            <v>31482</v>
          </cell>
          <cell r="H2390">
            <v>22037.4</v>
          </cell>
          <cell r="I2390">
            <v>1</v>
          </cell>
          <cell r="J2390">
            <v>1</v>
          </cell>
        </row>
        <row r="2391">
          <cell r="A2391" t="str">
            <v>НС-1433992</v>
          </cell>
          <cell r="B2391" t="str">
            <v>Полотенцесушители электрические лесенки</v>
          </cell>
          <cell r="C2391" t="str">
            <v>Royal Thermo</v>
          </cell>
          <cell r="D2391" t="str">
            <v>Полотенцесушитель Royal Thermo Axel black П8 500х1000 электро (встроен. диммер)</v>
          </cell>
          <cell r="E2391" t="str">
            <v>4680551138245</v>
          </cell>
          <cell r="F2391" t="str">
            <v>RTAX.B.8.500.1000.E</v>
          </cell>
          <cell r="G2391">
            <v>36828</v>
          </cell>
          <cell r="H2391">
            <v>25779.599999999999</v>
          </cell>
          <cell r="I2391" t="str">
            <v/>
          </cell>
          <cell r="J2391">
            <v>0</v>
          </cell>
        </row>
        <row r="2392">
          <cell r="A2392" t="str">
            <v>НС-1433985</v>
          </cell>
          <cell r="B2392" t="str">
            <v>Полотенцесушители электрические лесенки</v>
          </cell>
          <cell r="C2392" t="str">
            <v>Royal Thermo</v>
          </cell>
          <cell r="D2392" t="str">
            <v>Полотенцесушитель Royal Thermo Axel white П6 500х800 электро (встроен. диммер)</v>
          </cell>
          <cell r="E2392" t="str">
            <v>4680551138177</v>
          </cell>
          <cell r="F2392" t="str">
            <v>RTAX.W.6.500.800.E</v>
          </cell>
          <cell r="G2392">
            <v>31482</v>
          </cell>
          <cell r="H2392">
            <v>22037.4</v>
          </cell>
          <cell r="I2392" t="str">
            <v/>
          </cell>
          <cell r="J2392">
            <v>0</v>
          </cell>
        </row>
        <row r="2393">
          <cell r="A2393" t="str">
            <v>НС-1433991</v>
          </cell>
          <cell r="B2393" t="str">
            <v>Полотенцесушители электрические лесенки</v>
          </cell>
          <cell r="C2393" t="str">
            <v>Royal Thermo</v>
          </cell>
          <cell r="D2393" t="str">
            <v>Полотенцесушитель Royal Thermo Axel white П8 500х1000 электро (встроен. диммер)</v>
          </cell>
          <cell r="E2393" t="str">
            <v>4680551138238</v>
          </cell>
          <cell r="F2393" t="str">
            <v>RTAX.W.8.500.1000.E</v>
          </cell>
          <cell r="G2393">
            <v>36828</v>
          </cell>
          <cell r="H2393">
            <v>25779.599999999999</v>
          </cell>
          <cell r="I2393" t="str">
            <v/>
          </cell>
          <cell r="J2393">
            <v>0</v>
          </cell>
        </row>
        <row r="2394">
          <cell r="A2394" t="str">
            <v>НС-1433984</v>
          </cell>
          <cell r="B2394" t="str">
            <v>Полотенцесушители электрические лесенки</v>
          </cell>
          <cell r="C2394" t="str">
            <v>Royal Thermo</v>
          </cell>
          <cell r="D2394" t="str">
            <v>Полотенцесушитель Royal Thermo Axel П6 500х800 электро (встроен. диммер)</v>
          </cell>
          <cell r="E2394" t="str">
            <v>4680551138771</v>
          </cell>
          <cell r="F2394" t="str">
            <v>RTAX.6.500.800.E</v>
          </cell>
          <cell r="G2394">
            <v>28512</v>
          </cell>
          <cell r="H2394">
            <v>19958.400000000001</v>
          </cell>
          <cell r="I2394">
            <v>2</v>
          </cell>
          <cell r="J2394">
            <v>2</v>
          </cell>
        </row>
        <row r="2395">
          <cell r="A2395" t="str">
            <v>НС-1433990</v>
          </cell>
          <cell r="B2395" t="str">
            <v>Полотенцесушители электрические лесенки</v>
          </cell>
          <cell r="C2395" t="str">
            <v>Royal Thermo</v>
          </cell>
          <cell r="D2395" t="str">
            <v>Полотенцесушитель Royal Thermo Axel П8 500х1000 электро (встроен. диммер)</v>
          </cell>
          <cell r="E2395" t="str">
            <v>4680551138221</v>
          </cell>
          <cell r="F2395" t="str">
            <v>RTAX.8.500.1000.E</v>
          </cell>
          <cell r="G2395">
            <v>33858</v>
          </cell>
          <cell r="H2395">
            <v>23700.6</v>
          </cell>
          <cell r="I2395" t="str">
            <v/>
          </cell>
          <cell r="J2395">
            <v>0</v>
          </cell>
        </row>
        <row r="2396">
          <cell r="A2396" t="str">
            <v>НС-1434004</v>
          </cell>
          <cell r="B2396" t="str">
            <v>Полотенцесушители электрические лесенки</v>
          </cell>
          <cell r="C2396" t="str">
            <v>Royal Thermo</v>
          </cell>
          <cell r="D2396" t="str">
            <v>Полотенцесушитель Royal Thermo Casa black П14 500х800 электро (встроен. диммер)</v>
          </cell>
          <cell r="E2396" t="str">
            <v>4680551138429</v>
          </cell>
          <cell r="F2396" t="str">
            <v>RTCA.B.14.500.800.E</v>
          </cell>
          <cell r="G2396">
            <v>26492</v>
          </cell>
          <cell r="H2396">
            <v>18544.400000000001</v>
          </cell>
          <cell r="I2396">
            <v>2</v>
          </cell>
          <cell r="J2396">
            <v>2</v>
          </cell>
        </row>
        <row r="2397">
          <cell r="A2397" t="str">
            <v>НС-1434010</v>
          </cell>
          <cell r="B2397" t="str">
            <v>Полотенцесушители электрические лесенки</v>
          </cell>
          <cell r="C2397" t="str">
            <v>Royal Thermo</v>
          </cell>
          <cell r="D2397" t="str">
            <v>Полотенцесушитель Royal Thermo Casa black П18 500х1000 электро (встроен. диммер)</v>
          </cell>
          <cell r="E2397" t="str">
            <v>4680551138535</v>
          </cell>
          <cell r="F2397" t="str">
            <v>RTCA.B.18.500.1000.E</v>
          </cell>
          <cell r="G2397">
            <v>30769</v>
          </cell>
          <cell r="H2397">
            <v>21538.3</v>
          </cell>
          <cell r="I2397" t="str">
            <v/>
          </cell>
          <cell r="J2397">
            <v>0</v>
          </cell>
        </row>
        <row r="2398">
          <cell r="A2398" t="str">
            <v>НС-1434016</v>
          </cell>
          <cell r="B2398" t="str">
            <v>Полотенцесушители электрические лесенки</v>
          </cell>
          <cell r="C2398" t="str">
            <v>Royal Thermo</v>
          </cell>
          <cell r="D2398" t="str">
            <v>Полотенцесушитель Royal Thermo Casa black П21 500х1200 электро (встроен. диммер)</v>
          </cell>
          <cell r="E2398" t="str">
            <v>4680551143102, 4680551138542</v>
          </cell>
          <cell r="F2398" t="str">
            <v>RTCA.B.21.500.1200.E</v>
          </cell>
          <cell r="G2398">
            <v>32670</v>
          </cell>
          <cell r="H2398">
            <v>22869</v>
          </cell>
          <cell r="I2398" t="str">
            <v/>
          </cell>
          <cell r="J2398">
            <v>0</v>
          </cell>
        </row>
        <row r="2399">
          <cell r="A2399" t="str">
            <v>НС-1434003</v>
          </cell>
          <cell r="B2399" t="str">
            <v>Полотенцесушители электрические лесенки</v>
          </cell>
          <cell r="C2399" t="str">
            <v>Royal Thermo</v>
          </cell>
          <cell r="D2399" t="str">
            <v>Полотенцесушитель Royal Thermo Casa white П14 500х800 электро (встроен. диммер)</v>
          </cell>
          <cell r="E2399" t="str">
            <v>4680551138412</v>
          </cell>
          <cell r="F2399" t="str">
            <v>RTCA.W.14.500.800.E</v>
          </cell>
          <cell r="G2399">
            <v>26492</v>
          </cell>
          <cell r="H2399">
            <v>18544.400000000001</v>
          </cell>
          <cell r="I2399">
            <v>1</v>
          </cell>
          <cell r="J2399">
            <v>1</v>
          </cell>
        </row>
        <row r="2400">
          <cell r="A2400" t="str">
            <v>НС-1434009</v>
          </cell>
          <cell r="B2400" t="str">
            <v>Полотенцесушители электрические лесенки</v>
          </cell>
          <cell r="C2400" t="str">
            <v>Royal Thermo</v>
          </cell>
          <cell r="D2400" t="str">
            <v>Полотенцесушитель Royal Thermo Casa white П18 500х1000 электро (встроен. диммер)</v>
          </cell>
          <cell r="E2400" t="str">
            <v>4680551138474</v>
          </cell>
          <cell r="F2400" t="str">
            <v>RTCA.W.18.500.1000.E</v>
          </cell>
          <cell r="G2400">
            <v>30769</v>
          </cell>
          <cell r="H2400">
            <v>21538.3</v>
          </cell>
          <cell r="I2400" t="str">
            <v/>
          </cell>
          <cell r="J2400">
            <v>0</v>
          </cell>
        </row>
        <row r="2401">
          <cell r="A2401" t="str">
            <v>НС-1434015</v>
          </cell>
          <cell r="B2401" t="str">
            <v>Полотенцесушители электрические лесенки</v>
          </cell>
          <cell r="C2401" t="str">
            <v>Royal Thermo</v>
          </cell>
          <cell r="D2401" t="str">
            <v>Полотенцесушитель Royal Thermo Casa white П21 500х1200 электро (встроен. диммер)</v>
          </cell>
          <cell r="E2401" t="str">
            <v>4680551143126, 4680551138498</v>
          </cell>
          <cell r="F2401" t="str">
            <v>RTCA.W.21.500.1200.E</v>
          </cell>
          <cell r="G2401">
            <v>32670</v>
          </cell>
          <cell r="H2401">
            <v>22869</v>
          </cell>
          <cell r="I2401">
            <v>2</v>
          </cell>
          <cell r="J2401">
            <v>2</v>
          </cell>
        </row>
        <row r="2402">
          <cell r="A2402" t="str">
            <v>НС-1434002</v>
          </cell>
          <cell r="B2402" t="str">
            <v>Полотенцесушители электрические лесенки</v>
          </cell>
          <cell r="C2402" t="str">
            <v>Royal Thermo</v>
          </cell>
          <cell r="D2402" t="str">
            <v>Полотенцесушитель Royal Thermo Casa П14 500х800 электро (встроен. диммер)</v>
          </cell>
          <cell r="E2402" t="str">
            <v>4680551138405</v>
          </cell>
          <cell r="F2402" t="str">
            <v>RTCA.14.500.800.E</v>
          </cell>
          <cell r="G2402">
            <v>23285</v>
          </cell>
          <cell r="H2402">
            <v>16299.5</v>
          </cell>
          <cell r="I2402">
            <v>1</v>
          </cell>
          <cell r="J2402">
            <v>1</v>
          </cell>
        </row>
        <row r="2403">
          <cell r="A2403" t="str">
            <v>НС-1434008</v>
          </cell>
          <cell r="B2403" t="str">
            <v>Полотенцесушители электрические лесенки</v>
          </cell>
          <cell r="C2403" t="str">
            <v>Royal Thermo</v>
          </cell>
          <cell r="D2403" t="str">
            <v>Полотенцесушитель Royal Thermo Casa П18 500х1000 электро (встроен. диммер)</v>
          </cell>
          <cell r="E2403" t="str">
            <v>4680551138467</v>
          </cell>
          <cell r="F2403" t="str">
            <v>RTCA.18.500.1000.E</v>
          </cell>
          <cell r="G2403">
            <v>26611</v>
          </cell>
          <cell r="H2403">
            <v>18627.7</v>
          </cell>
          <cell r="I2403" t="str">
            <v/>
          </cell>
          <cell r="J2403">
            <v>0</v>
          </cell>
        </row>
        <row r="2404">
          <cell r="A2404" t="str">
            <v>НС-1434014</v>
          </cell>
          <cell r="B2404" t="str">
            <v>Полотенцесушители электрические лесенки</v>
          </cell>
          <cell r="C2404" t="str">
            <v>Royal Thermo</v>
          </cell>
          <cell r="D2404" t="str">
            <v>Полотенцесушитель Royal Thermo Casa П21 500х1200 электро (встроен. диммер)</v>
          </cell>
          <cell r="E2404" t="str">
            <v>4680551143140, 4680551138528</v>
          </cell>
          <cell r="F2404" t="str">
            <v>RTCA.21.500.1200.E</v>
          </cell>
          <cell r="G2404">
            <v>28274</v>
          </cell>
          <cell r="H2404">
            <v>19791.8</v>
          </cell>
          <cell r="I2404" t="str">
            <v/>
          </cell>
          <cell r="J2404">
            <v>0</v>
          </cell>
        </row>
        <row r="2405">
          <cell r="A2405" t="str">
            <v>НС-1442597</v>
          </cell>
          <cell r="B2405" t="str">
            <v>Полотенцесушители электрические лесенки</v>
          </cell>
          <cell r="C2405" t="str">
            <v>Royal Thermo</v>
          </cell>
          <cell r="D2405" t="str">
            <v>Полотенцесушитель Royal Thermo Classic black П6 450х650 электро (new встроен. диммер)</v>
          </cell>
          <cell r="E2405" t="str">
            <v>4680551142419</v>
          </cell>
          <cell r="F2405" t="str">
            <v>RTС.B.6.450.650.Е</v>
          </cell>
          <cell r="G2405">
            <v>16632</v>
          </cell>
          <cell r="H2405">
            <v>11642.4</v>
          </cell>
          <cell r="I2405" t="str">
            <v/>
          </cell>
          <cell r="J2405">
            <v>0</v>
          </cell>
        </row>
        <row r="2406">
          <cell r="A2406" t="str">
            <v>НС-1443118</v>
          </cell>
          <cell r="B2406" t="str">
            <v>Полотенцесушители электрические лесенки</v>
          </cell>
          <cell r="C2406" t="str">
            <v>Royal Thermo</v>
          </cell>
          <cell r="D2406" t="str">
            <v>Полотенцесушитель Royal Thermo Classic black П7 500х800 электро (new встроен. диммер)</v>
          </cell>
          <cell r="E2406" t="str">
            <v>4680551143317</v>
          </cell>
          <cell r="F2406" t="str">
            <v>RTС.B.7.500.800.Е</v>
          </cell>
          <cell r="G2406">
            <v>19483</v>
          </cell>
          <cell r="H2406">
            <v>13638.1</v>
          </cell>
          <cell r="I2406">
            <v>7</v>
          </cell>
          <cell r="J2406">
            <v>7</v>
          </cell>
        </row>
        <row r="2407">
          <cell r="A2407" t="str">
            <v>НС-1442594</v>
          </cell>
          <cell r="B2407" t="str">
            <v>Полотенцесушители электрические лесенки</v>
          </cell>
          <cell r="C2407" t="str">
            <v>Royal Thermo</v>
          </cell>
          <cell r="D2407" t="str">
            <v>Полотенцесушитель Royal Thermo Classic white П6 450х650 электро (new встроен. диммер)</v>
          </cell>
          <cell r="E2407" t="str">
            <v>4680551142402</v>
          </cell>
          <cell r="F2407" t="str">
            <v>RTС.W.6.450.650.Е</v>
          </cell>
          <cell r="G2407">
            <v>16632</v>
          </cell>
          <cell r="H2407">
            <v>11642.4</v>
          </cell>
          <cell r="I2407">
            <v>1</v>
          </cell>
          <cell r="J2407">
            <v>1</v>
          </cell>
        </row>
        <row r="2408">
          <cell r="A2408" t="str">
            <v>НС-1443117</v>
          </cell>
          <cell r="B2408" t="str">
            <v>Полотенцесушители электрические лесенки</v>
          </cell>
          <cell r="C2408" t="str">
            <v>Royal Thermo</v>
          </cell>
          <cell r="D2408" t="str">
            <v>Полотенцесушитель Royal Thermo Classic white П7 500х800 электро (new встроен. диммер)</v>
          </cell>
          <cell r="E2408" t="str">
            <v>4680551143300</v>
          </cell>
          <cell r="F2408" t="str">
            <v>RTС.W.7.500.800.Е</v>
          </cell>
          <cell r="G2408">
            <v>19483</v>
          </cell>
          <cell r="H2408">
            <v>13638.1</v>
          </cell>
          <cell r="I2408">
            <v>5</v>
          </cell>
          <cell r="J2408">
            <v>5</v>
          </cell>
        </row>
        <row r="2409">
          <cell r="A2409" t="str">
            <v>НС-1443115</v>
          </cell>
          <cell r="B2409" t="str">
            <v>Полотенцесушители электрические лесенки</v>
          </cell>
          <cell r="C2409" t="str">
            <v>Royal Thermo</v>
          </cell>
          <cell r="D2409" t="str">
            <v>Полотенцесушитель Royal Thermo Classic П7 500х800 электро (new встроен. диммер)</v>
          </cell>
          <cell r="E2409" t="str">
            <v>4680551143294</v>
          </cell>
          <cell r="F2409" t="str">
            <v>RTС.7.500.800.Е</v>
          </cell>
          <cell r="G2409">
            <v>16394</v>
          </cell>
          <cell r="H2409">
            <v>11475.8</v>
          </cell>
          <cell r="I2409">
            <v>7</v>
          </cell>
          <cell r="J2409">
            <v>7</v>
          </cell>
        </row>
        <row r="2410">
          <cell r="A2410" t="str">
            <v>НС-1434022</v>
          </cell>
          <cell r="B2410" t="str">
            <v>Полотенцесушители электрические лесенки</v>
          </cell>
          <cell r="C2410" t="str">
            <v>Royal Thermo</v>
          </cell>
          <cell r="D2410" t="str">
            <v>Полотенцесушитель Royal Thermo Pino black П16 500х800 электро (встроен. диммер)</v>
          </cell>
          <cell r="E2410" t="str">
            <v>4680551138603</v>
          </cell>
          <cell r="F2410" t="str">
            <v>RTPI.B.16.500.800.E</v>
          </cell>
          <cell r="G2410">
            <v>62964</v>
          </cell>
          <cell r="H2410">
            <v>44074.8</v>
          </cell>
          <cell r="I2410" t="str">
            <v/>
          </cell>
          <cell r="J2410">
            <v>0</v>
          </cell>
        </row>
        <row r="2411">
          <cell r="A2411" t="str">
            <v>НС-1434028</v>
          </cell>
          <cell r="B2411" t="str">
            <v>Полотенцесушители электрические лесенки</v>
          </cell>
          <cell r="C2411" t="str">
            <v>Royal Thermo</v>
          </cell>
          <cell r="D2411" t="str">
            <v>Полотенцесушитель Royal Thermo Pino black П21 500х1000 электро (встроен. диммер)</v>
          </cell>
          <cell r="E2411" t="str">
            <v>4680551138689</v>
          </cell>
          <cell r="F2411" t="str">
            <v>RTPI.B.21.500.1000.E</v>
          </cell>
          <cell r="G2411">
            <v>73062</v>
          </cell>
          <cell r="H2411">
            <v>51143.4</v>
          </cell>
          <cell r="I2411" t="str">
            <v/>
          </cell>
          <cell r="J2411">
            <v>0</v>
          </cell>
        </row>
        <row r="2412">
          <cell r="A2412" t="str">
            <v>НС-1434034</v>
          </cell>
          <cell r="B2412" t="str">
            <v>Полотенцесушители электрические лесенки</v>
          </cell>
          <cell r="C2412" t="str">
            <v>Royal Thermo</v>
          </cell>
          <cell r="D2412" t="str">
            <v>Полотенцесушитель Royal Thermo Pino black П25 500х1200 электро (встроен. диммер)</v>
          </cell>
          <cell r="E2412" t="str">
            <v>4680551138740</v>
          </cell>
          <cell r="F2412" t="str">
            <v>RTPI.B.25.500.1200.E</v>
          </cell>
          <cell r="G2412">
            <v>81378</v>
          </cell>
          <cell r="H2412">
            <v>56964.6</v>
          </cell>
          <cell r="I2412">
            <v>1</v>
          </cell>
          <cell r="J2412">
            <v>1</v>
          </cell>
        </row>
        <row r="2413">
          <cell r="A2413" t="str">
            <v>НС-1434033</v>
          </cell>
          <cell r="B2413" t="str">
            <v>Полотенцесушители электрические лесенки</v>
          </cell>
          <cell r="C2413" t="str">
            <v>Royal Thermo</v>
          </cell>
          <cell r="D2413" t="str">
            <v>Полотенцесушитель Royal Thermo Pino white П25 500х1200 электро (встроен. диммер)</v>
          </cell>
          <cell r="E2413" t="str">
            <v>4680551138733</v>
          </cell>
          <cell r="F2413" t="str">
            <v>RTPI.W.25.500.1200.E</v>
          </cell>
          <cell r="G2413">
            <v>81378</v>
          </cell>
          <cell r="H2413">
            <v>56964.6</v>
          </cell>
          <cell r="I2413" t="str">
            <v/>
          </cell>
          <cell r="J2413">
            <v>0</v>
          </cell>
        </row>
        <row r="2414">
          <cell r="A2414" t="str">
            <v>НС-1434020</v>
          </cell>
          <cell r="B2414" t="str">
            <v>Полотенцесушители электрические лесенки</v>
          </cell>
          <cell r="C2414" t="str">
            <v>Royal Thermo</v>
          </cell>
          <cell r="D2414" t="str">
            <v>Полотенцесушитель Royal Thermo Pino П16 500х800 электро (встроен. диммер)</v>
          </cell>
          <cell r="E2414" t="str">
            <v>4680551138580</v>
          </cell>
          <cell r="F2414" t="str">
            <v>RTPI.16.500.800.E</v>
          </cell>
          <cell r="G2414">
            <v>56074</v>
          </cell>
          <cell r="H2414">
            <v>39251.800000000003</v>
          </cell>
          <cell r="I2414" t="str">
            <v/>
          </cell>
          <cell r="J2414">
            <v>0</v>
          </cell>
        </row>
        <row r="2415">
          <cell r="A2415" t="str">
            <v>НС-1434026</v>
          </cell>
          <cell r="B2415" t="str">
            <v>Полотенцесушители электрические лесенки</v>
          </cell>
          <cell r="C2415" t="str">
            <v>Royal Thermo</v>
          </cell>
          <cell r="D2415" t="str">
            <v>Полотенцесушитель Royal Thermo Pino П21 500х1000 электро (встроен. диммер)</v>
          </cell>
          <cell r="E2415" t="str">
            <v>4680551138641</v>
          </cell>
          <cell r="F2415" t="str">
            <v>RTPI.21.500.1000.E</v>
          </cell>
          <cell r="G2415">
            <v>65934</v>
          </cell>
          <cell r="H2415">
            <v>46153.8</v>
          </cell>
          <cell r="I2415" t="str">
            <v/>
          </cell>
          <cell r="J2415">
            <v>0</v>
          </cell>
        </row>
        <row r="2416">
          <cell r="A2416" t="str">
            <v>НС-1434032</v>
          </cell>
          <cell r="B2416" t="str">
            <v>Полотенцесушители электрические лесенки</v>
          </cell>
          <cell r="C2416" t="str">
            <v>Royal Thermo</v>
          </cell>
          <cell r="D2416" t="str">
            <v>Полотенцесушитель Royal Thermo Pino П25 500х1200 электро (встроен. диммер)</v>
          </cell>
          <cell r="E2416" t="str">
            <v>4680551138276</v>
          </cell>
          <cell r="F2416" t="str">
            <v>RTPI.25.500.1200.E</v>
          </cell>
          <cell r="G2416">
            <v>74488</v>
          </cell>
          <cell r="H2416">
            <v>52141.599999999999</v>
          </cell>
          <cell r="I2416" t="str">
            <v/>
          </cell>
          <cell r="J2416">
            <v>0</v>
          </cell>
        </row>
        <row r="2417">
          <cell r="A2417" t="str">
            <v>НС-1433968</v>
          </cell>
          <cell r="B2417" t="str">
            <v>Полотенцесушители электрические лесенки</v>
          </cell>
          <cell r="C2417" t="str">
            <v>Royal Thermo</v>
          </cell>
          <cell r="D2417" t="str">
            <v>Полотенцесушитель Royal Thermo Stato black П11 500х800 электро (встроен. диммер)</v>
          </cell>
          <cell r="E2417" t="str">
            <v>4680551143164, 4680551138009</v>
          </cell>
          <cell r="F2417" t="str">
            <v>RTST.B.11.500.800.E</v>
          </cell>
          <cell r="G2417">
            <v>33026</v>
          </cell>
          <cell r="H2417">
            <v>23118.2</v>
          </cell>
          <cell r="I2417" t="str">
            <v/>
          </cell>
          <cell r="J2417">
            <v>0</v>
          </cell>
        </row>
        <row r="2418">
          <cell r="A2418" t="str">
            <v>НС-1433974</v>
          </cell>
          <cell r="B2418" t="str">
            <v>Полотенцесушители электрические лесенки</v>
          </cell>
          <cell r="C2418" t="str">
            <v>Royal Thermo</v>
          </cell>
          <cell r="D2418" t="str">
            <v>Полотенцесушитель Royal Thermo Stato black П15 500х1000 электро (встроен. диммер)</v>
          </cell>
          <cell r="E2418" t="str">
            <v>4680551138320</v>
          </cell>
          <cell r="F2418" t="str">
            <v>RTST.B.15.500.1000.E</v>
          </cell>
          <cell r="G2418">
            <v>38966</v>
          </cell>
          <cell r="H2418">
            <v>27276.2</v>
          </cell>
          <cell r="I2418" t="str">
            <v/>
          </cell>
          <cell r="J2418">
            <v>0</v>
          </cell>
        </row>
        <row r="2419">
          <cell r="A2419" t="str">
            <v>НС-1433980</v>
          </cell>
          <cell r="B2419" t="str">
            <v>Полотенцесушители электрические лесенки</v>
          </cell>
          <cell r="C2419" t="str">
            <v>Royal Thermo</v>
          </cell>
          <cell r="D2419" t="str">
            <v>Полотенцесушитель Royal Thermo Stato black П17 500х1200 электро (встроен. диммер)</v>
          </cell>
          <cell r="E2419" t="str">
            <v>4680551143188</v>
          </cell>
          <cell r="F2419" t="str">
            <v>RTST.B.17.500.1200.E</v>
          </cell>
          <cell r="G2419">
            <v>43956</v>
          </cell>
          <cell r="H2419">
            <v>30769.200000000001</v>
          </cell>
          <cell r="I2419" t="str">
            <v/>
          </cell>
          <cell r="J2419">
            <v>0</v>
          </cell>
        </row>
        <row r="2420">
          <cell r="A2420" t="str">
            <v>НС-1433967</v>
          </cell>
          <cell r="B2420" t="str">
            <v>Полотенцесушители электрические лесенки</v>
          </cell>
          <cell r="C2420" t="str">
            <v>Royal Thermo</v>
          </cell>
          <cell r="D2420" t="str">
            <v>Полотенцесушитель Royal Thermo Stato white П11 500х800 электро (встроен. диммер)</v>
          </cell>
          <cell r="E2420" t="str">
            <v>4680551143225</v>
          </cell>
          <cell r="F2420" t="str">
            <v>RTST.W.11.500.800.E</v>
          </cell>
          <cell r="G2420">
            <v>33026</v>
          </cell>
          <cell r="H2420">
            <v>23118.2</v>
          </cell>
          <cell r="I2420" t="str">
            <v/>
          </cell>
          <cell r="J2420">
            <v>0</v>
          </cell>
        </row>
        <row r="2421">
          <cell r="A2421" t="str">
            <v>НС-1433973</v>
          </cell>
          <cell r="B2421" t="str">
            <v>Полотенцесушители электрические лесенки</v>
          </cell>
          <cell r="C2421" t="str">
            <v>Royal Thermo</v>
          </cell>
          <cell r="D2421" t="str">
            <v>Полотенцесушитель Royal Thermo Stato white П15 500х1000 электро (встроен. диммер)</v>
          </cell>
          <cell r="E2421" t="str">
            <v>4680551138054</v>
          </cell>
          <cell r="F2421" t="str">
            <v>RTST.W.15.500.1000.E</v>
          </cell>
          <cell r="G2421">
            <v>38966</v>
          </cell>
          <cell r="H2421">
            <v>27276.2</v>
          </cell>
          <cell r="I2421" t="str">
            <v/>
          </cell>
          <cell r="J2421">
            <v>0</v>
          </cell>
        </row>
        <row r="2422">
          <cell r="A2422" t="str">
            <v>НС-1433966</v>
          </cell>
          <cell r="B2422" t="str">
            <v>Полотенцесушители электрические лесенки</v>
          </cell>
          <cell r="C2422" t="str">
            <v>Royal Thermo</v>
          </cell>
          <cell r="D2422" t="str">
            <v>Полотенцесушитель Royal Thermo Stato П11 500х800 электро (встроен. диммер)</v>
          </cell>
          <cell r="E2422" t="str">
            <v>4680551143232, 4680551137989</v>
          </cell>
          <cell r="F2422" t="str">
            <v>RTST.11.500.800.E</v>
          </cell>
          <cell r="G2422">
            <v>29700</v>
          </cell>
          <cell r="H2422">
            <v>20790</v>
          </cell>
          <cell r="I2422">
            <v>1</v>
          </cell>
          <cell r="J2422">
            <v>1</v>
          </cell>
        </row>
        <row r="2423">
          <cell r="A2423" t="str">
            <v>НС-1433972</v>
          </cell>
          <cell r="B2423" t="str">
            <v>Полотенцесушители электрические лесенки</v>
          </cell>
          <cell r="C2423" t="str">
            <v>Royal Thermo</v>
          </cell>
          <cell r="D2423" t="str">
            <v>Полотенцесушитель Royal Thermo Stato П15 500х1000 электро (встроен. диммер)</v>
          </cell>
          <cell r="E2423" t="str">
            <v>4680551138047</v>
          </cell>
          <cell r="F2423" t="str">
            <v>RTST.15.500.1000.E</v>
          </cell>
          <cell r="G2423">
            <v>35640</v>
          </cell>
          <cell r="H2423">
            <v>24948</v>
          </cell>
          <cell r="I2423" t="str">
            <v/>
          </cell>
          <cell r="J2423">
            <v>0</v>
          </cell>
        </row>
        <row r="2424">
          <cell r="A2424" t="str">
            <v>НС-1433978</v>
          </cell>
          <cell r="B2424" t="str">
            <v>Полотенцесушители электрические лесенки</v>
          </cell>
          <cell r="C2424" t="str">
            <v>Royal Thermo</v>
          </cell>
          <cell r="D2424" t="str">
            <v>Полотенцесушитель Royal Thermo Stato П17 500х1200 электро (встроен. диммер)</v>
          </cell>
          <cell r="E2424" t="str">
            <v>4680551143256</v>
          </cell>
          <cell r="F2424" t="str">
            <v>RTST.17.500.1200.E</v>
          </cell>
          <cell r="G2424">
            <v>39442</v>
          </cell>
          <cell r="H2424">
            <v>27609.4</v>
          </cell>
          <cell r="I2424" t="str">
            <v/>
          </cell>
          <cell r="J2424">
            <v>0</v>
          </cell>
        </row>
        <row r="2425">
          <cell r="A2425" t="str">
            <v>НС-1285076</v>
          </cell>
          <cell r="B2425" t="str">
            <v>Полотенцесушители электрические лесенки</v>
          </cell>
          <cell r="C2425" t="str">
            <v>Royal Thermo</v>
          </cell>
          <cell r="D2425" t="str">
            <v>Полотенцесушитель Royal Thermo Аора П6 c полкой 450х650 электро (new встроен. диммер)</v>
          </cell>
          <cell r="E2425" t="str">
            <v>4670078505811</v>
          </cell>
          <cell r="F2425" t="str">
            <v>RTA6.450.650.E</v>
          </cell>
          <cell r="G2425">
            <v>15444</v>
          </cell>
          <cell r="H2425">
            <v>10810.8</v>
          </cell>
          <cell r="I2425">
            <v>17</v>
          </cell>
          <cell r="J2425">
            <v>17</v>
          </cell>
        </row>
        <row r="2426">
          <cell r="A2426" t="str">
            <v>НС-1204581</v>
          </cell>
          <cell r="B2426" t="str">
            <v>Полотенцесушители электрические лесенки</v>
          </cell>
          <cell r="C2426" t="str">
            <v>Royal Thermo</v>
          </cell>
          <cell r="D2426" t="str">
            <v>Полотенцесушитель Royal Thermo Классика П6 450х650 электро (встроен. диммер)</v>
          </cell>
          <cell r="E2426" t="str">
            <v>4660059583952</v>
          </cell>
          <cell r="F2426" t="str">
            <v>RTK6.450.650.E</v>
          </cell>
          <cell r="G2426">
            <v>14018</v>
          </cell>
          <cell r="H2426">
            <v>9812.6</v>
          </cell>
          <cell r="I2426" t="str">
            <v/>
          </cell>
          <cell r="J2426">
            <v>0</v>
          </cell>
        </row>
        <row r="2427">
          <cell r="A2427" t="str">
            <v>НС-1204585</v>
          </cell>
          <cell r="B2427" t="str">
            <v>Полотенцесушители электрические лесенки</v>
          </cell>
          <cell r="C2427" t="str">
            <v>Royal Thermo</v>
          </cell>
          <cell r="D2427" t="str">
            <v>Полотенцесушитель Royal Thermo Микс П8 500х850 электро (встроен. диммер)</v>
          </cell>
          <cell r="E2427" t="str">
            <v>4660059583969</v>
          </cell>
          <cell r="F2427" t="str">
            <v>RTM8.500.850.E</v>
          </cell>
          <cell r="G2427">
            <v>17820</v>
          </cell>
          <cell r="H2427">
            <v>12474</v>
          </cell>
          <cell r="I2427">
            <v>2</v>
          </cell>
          <cell r="J2427">
            <v>2</v>
          </cell>
        </row>
        <row r="2428">
          <cell r="A2428" t="str">
            <v>НС-1204593</v>
          </cell>
          <cell r="B2428" t="str">
            <v>Полотенцесушители электрические лесенки</v>
          </cell>
          <cell r="C2428" t="str">
            <v>Royal Thermo</v>
          </cell>
          <cell r="D2428" t="str">
            <v>Полотенцесушитель Royal Thermo Трапеция П7 450х750 электро (встроен диммер)</v>
          </cell>
          <cell r="E2428" t="str">
            <v>4660059583976</v>
          </cell>
          <cell r="F2428" t="str">
            <v>RTT7.450.750.E</v>
          </cell>
          <cell r="G2428">
            <v>15444</v>
          </cell>
          <cell r="H2428">
            <v>10810.8</v>
          </cell>
          <cell r="I2428">
            <v>20</v>
          </cell>
          <cell r="J2428">
            <v>20</v>
          </cell>
        </row>
        <row r="2429">
          <cell r="A2429" t="str">
            <v>НС-1204601</v>
          </cell>
          <cell r="B2429" t="str">
            <v>Полотенцесушители электрические серии М и П</v>
          </cell>
          <cell r="C2429" t="str">
            <v>Royal Thermo</v>
          </cell>
          <cell r="D2429" t="str">
            <v>Полотенцесушитель Royal Thermo Электро 25 М-обр 500х400</v>
          </cell>
          <cell r="E2429" t="str">
            <v>4670030729903</v>
          </cell>
          <cell r="F2429" t="str">
            <v>RTM20.500.400.E</v>
          </cell>
          <cell r="G2429">
            <v>5390</v>
          </cell>
          <cell r="H2429">
            <v>3773</v>
          </cell>
          <cell r="I2429">
            <v>2</v>
          </cell>
          <cell r="J2429">
            <v>2</v>
          </cell>
        </row>
        <row r="2430">
          <cell r="A2430" t="str">
            <v>НС-1204602</v>
          </cell>
          <cell r="B2430" t="str">
            <v>Полотенцесушители электрические серии М и П</v>
          </cell>
          <cell r="C2430" t="str">
            <v>Royal Thermo</v>
          </cell>
          <cell r="D2430" t="str">
            <v>Полотенцесушитель Royal Thermo Электро 25 М-обр 500х500</v>
          </cell>
          <cell r="E2430" t="str">
            <v>4670030729910</v>
          </cell>
          <cell r="F2430" t="str">
            <v>RTM20.500.500.E</v>
          </cell>
          <cell r="G2430">
            <v>5940</v>
          </cell>
          <cell r="H2430">
            <v>4158</v>
          </cell>
          <cell r="I2430">
            <v>53</v>
          </cell>
          <cell r="J2430">
            <v>53</v>
          </cell>
        </row>
        <row r="2431">
          <cell r="A2431" t="str">
            <v>НС-1204603</v>
          </cell>
          <cell r="B2431" t="str">
            <v>Полотенцесушители электрические серии М и П</v>
          </cell>
          <cell r="C2431" t="str">
            <v>Royal Thermo</v>
          </cell>
          <cell r="D2431" t="str">
            <v>Полотенцесушитель Royal Thermo Электро 25 П-обр 200х500</v>
          </cell>
          <cell r="E2431" t="str">
            <v>4670030729927</v>
          </cell>
          <cell r="F2431" t="str">
            <v>RTP20.200.500.E</v>
          </cell>
          <cell r="G2431">
            <v>4400</v>
          </cell>
          <cell r="H2431">
            <v>3080</v>
          </cell>
          <cell r="I2431">
            <v>17</v>
          </cell>
          <cell r="J2431">
            <v>17</v>
          </cell>
        </row>
        <row r="2432">
          <cell r="A2432" t="str">
            <v>НС-1173469</v>
          </cell>
          <cell r="B2432" t="str">
            <v>Радиаторы секционные алюминиевые с боковым подключением</v>
          </cell>
          <cell r="C2432" t="str">
            <v>Royal Thermo</v>
          </cell>
          <cell r="D2432" t="str">
            <v>Радиатор Royal Thermo Biliner Alum 500 - 10 секц.</v>
          </cell>
          <cell r="E2432" t="str">
            <v>4680551010688</v>
          </cell>
          <cell r="F2432" t="str">
            <v>RTBA50010</v>
          </cell>
          <cell r="G2432">
            <v>7430</v>
          </cell>
          <cell r="H2432">
            <v>5647</v>
          </cell>
          <cell r="I2432" t="str">
            <v/>
          </cell>
          <cell r="J2432">
            <v>0</v>
          </cell>
        </row>
        <row r="2433">
          <cell r="A2433" t="str">
            <v>НС-1173471</v>
          </cell>
          <cell r="B2433" t="str">
            <v>Радиаторы секционные алюминиевые с боковым подключением</v>
          </cell>
          <cell r="C2433" t="str">
            <v>Royal Thermo</v>
          </cell>
          <cell r="D2433" t="str">
            <v>Радиатор Royal Thermo Biliner Alum 500 - 4 секц.</v>
          </cell>
          <cell r="E2433" t="str">
            <v>4680551010718</v>
          </cell>
          <cell r="F2433" t="str">
            <v>RTBA50004</v>
          </cell>
          <cell r="G2433">
            <v>2670</v>
          </cell>
          <cell r="H2433">
            <v>2029</v>
          </cell>
          <cell r="I2433" t="str">
            <v/>
          </cell>
          <cell r="J2433">
            <v>0</v>
          </cell>
        </row>
        <row r="2434">
          <cell r="A2434" t="str">
            <v>НС-1173472</v>
          </cell>
          <cell r="B2434" t="str">
            <v>Радиаторы секционные алюминиевые с боковым подключением</v>
          </cell>
          <cell r="C2434" t="str">
            <v>Royal Thermo</v>
          </cell>
          <cell r="D2434" t="str">
            <v>Радиатор Royal Thermo Biliner Alum 500 - 6 секц.</v>
          </cell>
          <cell r="E2434" t="str">
            <v>4680551010701</v>
          </cell>
          <cell r="F2434" t="str">
            <v>RTBA50006</v>
          </cell>
          <cell r="G2434">
            <v>4010</v>
          </cell>
          <cell r="H2434">
            <v>3048</v>
          </cell>
          <cell r="I2434" t="str">
            <v/>
          </cell>
          <cell r="J2434">
            <v>0</v>
          </cell>
        </row>
        <row r="2435">
          <cell r="A2435" t="str">
            <v>НС-1173487</v>
          </cell>
          <cell r="B2435" t="str">
            <v>Радиаторы секционные алюминиевые с боковым подключением</v>
          </cell>
          <cell r="C2435" t="str">
            <v>Royal Thermo</v>
          </cell>
          <cell r="D2435" t="str">
            <v>Радиатор Royal Thermo Biliner Alum 500 - 8 секц.</v>
          </cell>
          <cell r="E2435" t="str">
            <v>4680551010725</v>
          </cell>
          <cell r="F2435" t="str">
            <v>RTBA50008</v>
          </cell>
          <cell r="G2435">
            <v>5350</v>
          </cell>
          <cell r="H2435">
            <v>4066</v>
          </cell>
          <cell r="I2435" t="str">
            <v/>
          </cell>
          <cell r="J2435">
            <v>0</v>
          </cell>
        </row>
        <row r="2436">
          <cell r="A2436" t="str">
            <v>НС-1250272</v>
          </cell>
          <cell r="B2436" t="str">
            <v>Радиаторы секционные алюминиевые с боковым подключением</v>
          </cell>
          <cell r="C2436" t="str">
            <v>Royal Thermo</v>
          </cell>
          <cell r="D2436" t="str">
            <v>Радиатор Royal Thermo Biliner Alum 500 Noir Sable - 12 секц.</v>
          </cell>
          <cell r="E2436" t="str">
            <v>4680551095692</v>
          </cell>
          <cell r="F2436" t="str">
            <v>RTBANS50012</v>
          </cell>
          <cell r="G2436">
            <v>11460</v>
          </cell>
          <cell r="H2436">
            <v>4342</v>
          </cell>
          <cell r="I2436" t="str">
            <v/>
          </cell>
          <cell r="J2436">
            <v>0</v>
          </cell>
        </row>
        <row r="2437">
          <cell r="A2437" t="str">
            <v>НС-1250267</v>
          </cell>
          <cell r="B2437" t="str">
            <v>Радиаторы секционные алюминиевые с боковым подключением</v>
          </cell>
          <cell r="C2437" t="str">
            <v>Royal Thermo</v>
          </cell>
          <cell r="D2437" t="str">
            <v>Радиатор Royal Thermo Biliner Alum 500 Noir Sable - 4 секц.</v>
          </cell>
          <cell r="E2437" t="str">
            <v>4680551095760</v>
          </cell>
          <cell r="F2437" t="str">
            <v>RTBANS50004</v>
          </cell>
          <cell r="G2437">
            <v>3820</v>
          </cell>
          <cell r="H2437">
            <v>1621</v>
          </cell>
          <cell r="I2437" t="str">
            <v/>
          </cell>
          <cell r="J2437">
            <v>0</v>
          </cell>
        </row>
        <row r="2438">
          <cell r="A2438" t="str">
            <v>НС-1250268</v>
          </cell>
          <cell r="B2438" t="str">
            <v>Радиаторы секционные алюминиевые с боковым подключением</v>
          </cell>
          <cell r="C2438" t="str">
            <v>Royal Thermo</v>
          </cell>
          <cell r="D2438" t="str">
            <v>Радиатор Royal Thermo Biliner Alum 500 Noir Sable - 6 секц.</v>
          </cell>
          <cell r="E2438" t="str">
            <v>4680551095753</v>
          </cell>
          <cell r="F2438" t="str">
            <v>RTBANS50006</v>
          </cell>
          <cell r="G2438">
            <v>5730</v>
          </cell>
          <cell r="H2438">
            <v>4526.7</v>
          </cell>
          <cell r="I2438" t="str">
            <v/>
          </cell>
          <cell r="J2438">
            <v>0</v>
          </cell>
        </row>
        <row r="2439">
          <cell r="A2439" t="str">
            <v>НС-1250264</v>
          </cell>
          <cell r="B2439" t="str">
            <v>Радиаторы секционные алюминиевые с боковым подключением</v>
          </cell>
          <cell r="C2439" t="str">
            <v>Royal Thermo</v>
          </cell>
          <cell r="D2439" t="str">
            <v>Радиатор Royal Thermo Biliner Alum 500 Silver Satin - 10 секц.</v>
          </cell>
          <cell r="E2439" t="str">
            <v>4680551095685</v>
          </cell>
          <cell r="F2439" t="str">
            <v>RTBASS50010</v>
          </cell>
          <cell r="G2439">
            <v>9550</v>
          </cell>
          <cell r="H2439">
            <v>4471</v>
          </cell>
          <cell r="I2439" t="str">
            <v/>
          </cell>
          <cell r="J2439">
            <v>0</v>
          </cell>
        </row>
        <row r="2440">
          <cell r="A2440" t="str">
            <v>НС-1250265</v>
          </cell>
          <cell r="B2440" t="str">
            <v>Радиаторы секционные алюминиевые с боковым подключением</v>
          </cell>
          <cell r="C2440" t="str">
            <v>Royal Thermo</v>
          </cell>
          <cell r="D2440" t="str">
            <v>Радиатор Royal Thermo Biliner Alum 500 Silver Satin - 12 секц.</v>
          </cell>
          <cell r="E2440" t="str">
            <v>4680551095708</v>
          </cell>
          <cell r="F2440" t="str">
            <v>RTBASS50012</v>
          </cell>
          <cell r="G2440">
            <v>11460</v>
          </cell>
          <cell r="H2440">
            <v>6300</v>
          </cell>
          <cell r="I2440" t="str">
            <v/>
          </cell>
          <cell r="J2440">
            <v>0</v>
          </cell>
        </row>
        <row r="2441">
          <cell r="A2441" t="str">
            <v>НС-1250254</v>
          </cell>
          <cell r="B2441" t="str">
            <v>Радиаторы секционные алюминиевые с боковым подключением</v>
          </cell>
          <cell r="C2441" t="str">
            <v>Royal Thermo</v>
          </cell>
          <cell r="D2441" t="str">
            <v>Радиатор Royal Thermo Biliner Alum 500 Silver Satin - 4 секц.</v>
          </cell>
          <cell r="E2441" t="str">
            <v>4680551095715</v>
          </cell>
          <cell r="F2441" t="str">
            <v>RTBASS50004</v>
          </cell>
          <cell r="G2441">
            <v>3820</v>
          </cell>
          <cell r="H2441">
            <v>2100</v>
          </cell>
          <cell r="I2441" t="str">
            <v/>
          </cell>
          <cell r="J2441">
            <v>0</v>
          </cell>
        </row>
        <row r="2442">
          <cell r="A2442" t="str">
            <v>НС-1250256</v>
          </cell>
          <cell r="B2442" t="str">
            <v>Радиаторы секционные алюминиевые с боковым подключением</v>
          </cell>
          <cell r="C2442" t="str">
            <v>Royal Thermo</v>
          </cell>
          <cell r="D2442" t="str">
            <v>Радиатор Royal Thermo Biliner Alum 500 Silver Satin - 6 секц.</v>
          </cell>
          <cell r="E2442" t="str">
            <v>4680551095722</v>
          </cell>
          <cell r="F2442" t="str">
            <v>RTBASS50006</v>
          </cell>
          <cell r="G2442">
            <v>5730</v>
          </cell>
          <cell r="H2442">
            <v>4526.7</v>
          </cell>
          <cell r="I2442" t="str">
            <v/>
          </cell>
          <cell r="J2442">
            <v>0</v>
          </cell>
        </row>
        <row r="2443">
          <cell r="A2443" t="str">
            <v>НС-1250258</v>
          </cell>
          <cell r="B2443" t="str">
            <v>Радиаторы секционные алюминиевые с боковым подключением</v>
          </cell>
          <cell r="C2443" t="str">
            <v>Royal Thermo</v>
          </cell>
          <cell r="D2443" t="str">
            <v>Радиатор Royal Thermo Biliner Alum 500 Silver Satin - 8 секц.</v>
          </cell>
          <cell r="E2443" t="str">
            <v>4680551095739</v>
          </cell>
          <cell r="F2443" t="str">
            <v>RTBASS50008</v>
          </cell>
          <cell r="G2443">
            <v>7640</v>
          </cell>
          <cell r="H2443">
            <v>3913</v>
          </cell>
          <cell r="I2443" t="str">
            <v/>
          </cell>
          <cell r="J2443">
            <v>0</v>
          </cell>
        </row>
        <row r="2444">
          <cell r="A2444" t="str">
            <v>НС-1054828</v>
          </cell>
          <cell r="B2444" t="str">
            <v>Радиаторы секционные алюминиевые с боковым подключением</v>
          </cell>
          <cell r="C2444" t="str">
            <v>Royal Thermo</v>
          </cell>
          <cell r="D2444" t="str">
            <v>Радиатор Royal Thermo Indigo 500 - 10 секц.</v>
          </cell>
          <cell r="E2444" t="str">
            <v>8050043624109, 2147659549158, 4620016790946, 18050043624106</v>
          </cell>
          <cell r="F2444" t="str">
            <v>RTI50010</v>
          </cell>
          <cell r="G2444">
            <v>7650</v>
          </cell>
          <cell r="H2444">
            <v>5814</v>
          </cell>
          <cell r="I2444">
            <v>1</v>
          </cell>
          <cell r="J2444">
            <v>1</v>
          </cell>
        </row>
        <row r="2445">
          <cell r="A2445" t="str">
            <v>НС-1054829</v>
          </cell>
          <cell r="B2445" t="str">
            <v>Радиаторы секционные алюминиевые с боковым подключением</v>
          </cell>
          <cell r="C2445" t="str">
            <v>Royal Thermo</v>
          </cell>
          <cell r="D2445" t="str">
            <v>Радиатор Royal Thermo Indigo 500 - 12 секц.</v>
          </cell>
          <cell r="E2445" t="str">
            <v>2145612558872, 8050043624123, 4620016790953, 18050043624120</v>
          </cell>
          <cell r="F2445" t="str">
            <v>RTI50012</v>
          </cell>
          <cell r="G2445">
            <v>12240</v>
          </cell>
          <cell r="H2445">
            <v>6300</v>
          </cell>
          <cell r="I2445" t="str">
            <v/>
          </cell>
          <cell r="J2445">
            <v>0</v>
          </cell>
        </row>
        <row r="2446">
          <cell r="A2446" t="str">
            <v>НС-1295086</v>
          </cell>
          <cell r="B2446" t="str">
            <v>Радиаторы секционные алюминиевые с боковым подключением</v>
          </cell>
          <cell r="C2446" t="str">
            <v>Royal Thermo</v>
          </cell>
          <cell r="D2446" t="str">
            <v>Радиатор Royal Thermo Indigo 500 2.0 - 10 секц.</v>
          </cell>
          <cell r="E2446" t="str">
            <v>4680551104974</v>
          </cell>
          <cell r="F2446" t="str">
            <v>RTI250010</v>
          </cell>
          <cell r="G2446">
            <v>10700</v>
          </cell>
          <cell r="H2446">
            <v>8453</v>
          </cell>
          <cell r="I2446" t="str">
            <v/>
          </cell>
          <cell r="J2446">
            <v>0</v>
          </cell>
        </row>
        <row r="2447">
          <cell r="A2447" t="str">
            <v>НС-1295087</v>
          </cell>
          <cell r="B2447" t="str">
            <v>Радиаторы секционные алюминиевые с боковым подключением</v>
          </cell>
          <cell r="C2447" t="str">
            <v>Royal Thermo</v>
          </cell>
          <cell r="D2447" t="str">
            <v>Радиатор Royal Thermo Indigo 500 2.0 - 12 секц.</v>
          </cell>
          <cell r="E2447" t="str">
            <v>4680551104967</v>
          </cell>
          <cell r="F2447" t="str">
            <v>RTI250012</v>
          </cell>
          <cell r="G2447">
            <v>12840</v>
          </cell>
          <cell r="H2447">
            <v>10143.6</v>
          </cell>
          <cell r="I2447" t="str">
            <v/>
          </cell>
          <cell r="J2447">
            <v>0</v>
          </cell>
        </row>
        <row r="2448">
          <cell r="A2448" t="str">
            <v>НС-1295090</v>
          </cell>
          <cell r="B2448" t="str">
            <v>Радиаторы секционные алюминиевые с боковым подключением</v>
          </cell>
          <cell r="C2448" t="str">
            <v>Royal Thermo</v>
          </cell>
          <cell r="D2448" t="str">
            <v>Радиатор Royal Thermo Indigo 500 2.0 - 4 секц.</v>
          </cell>
          <cell r="E2448" t="str">
            <v>4680551104950</v>
          </cell>
          <cell r="F2448" t="str">
            <v>RTI250004</v>
          </cell>
          <cell r="G2448">
            <v>4280</v>
          </cell>
          <cell r="H2448">
            <v>3381.2</v>
          </cell>
          <cell r="I2448">
            <v>4</v>
          </cell>
          <cell r="J2448">
            <v>4</v>
          </cell>
        </row>
        <row r="2449">
          <cell r="A2449" t="str">
            <v>НС-1295091</v>
          </cell>
          <cell r="B2449" t="str">
            <v>Радиаторы секционные алюминиевые с боковым подключением</v>
          </cell>
          <cell r="C2449" t="str">
            <v>Royal Thermo</v>
          </cell>
          <cell r="D2449" t="str">
            <v>Радиатор Royal Thermo Indigo 500 2.0 - 6 секц.</v>
          </cell>
          <cell r="E2449" t="str">
            <v>4680551104943</v>
          </cell>
          <cell r="F2449" t="str">
            <v>RTI250006</v>
          </cell>
          <cell r="G2449">
            <v>6420</v>
          </cell>
          <cell r="H2449">
            <v>5071.8</v>
          </cell>
          <cell r="I2449" t="str">
            <v/>
          </cell>
          <cell r="J2449">
            <v>0</v>
          </cell>
        </row>
        <row r="2450">
          <cell r="A2450" t="str">
            <v>НС-1295095</v>
          </cell>
          <cell r="B2450" t="str">
            <v>Радиаторы секционные алюминиевые с боковым подключением</v>
          </cell>
          <cell r="C2450" t="str">
            <v>Royal Thermo</v>
          </cell>
          <cell r="D2450" t="str">
            <v>Радиатор Royal Thermo Indigo 500 2.0 - 8 секц.</v>
          </cell>
          <cell r="E2450" t="str">
            <v>4680551104936</v>
          </cell>
          <cell r="F2450" t="str">
            <v>RTI250008</v>
          </cell>
          <cell r="G2450">
            <v>8560</v>
          </cell>
          <cell r="H2450">
            <v>6762.4</v>
          </cell>
          <cell r="I2450">
            <v>1</v>
          </cell>
          <cell r="J2450">
            <v>1</v>
          </cell>
        </row>
        <row r="2451">
          <cell r="A2451" t="str">
            <v>НС-1054826</v>
          </cell>
          <cell r="B2451" t="str">
            <v>Радиаторы секционные алюминиевые с боковым подключением</v>
          </cell>
          <cell r="C2451" t="str">
            <v>Royal Thermo</v>
          </cell>
          <cell r="D2451" t="str">
            <v>Радиатор Royal Thermo Indigo 500 - 4 секц.</v>
          </cell>
          <cell r="E2451" t="str">
            <v>8050043624048, 2148472176880, 4620016790984, 18050043624045</v>
          </cell>
          <cell r="F2451" t="str">
            <v>RTI50004</v>
          </cell>
          <cell r="G2451">
            <v>4080</v>
          </cell>
          <cell r="H2451">
            <v>1898</v>
          </cell>
          <cell r="I2451" t="str">
            <v/>
          </cell>
          <cell r="J2451">
            <v>0</v>
          </cell>
        </row>
        <row r="2452">
          <cell r="A2452" t="str">
            <v>НС-1054824</v>
          </cell>
          <cell r="B2452" t="str">
            <v>Радиаторы секционные алюминиевые с боковым подключением</v>
          </cell>
          <cell r="C2452" t="str">
            <v>Royal Thermo</v>
          </cell>
          <cell r="D2452" t="str">
            <v>Радиатор Royal Thermo Indigo 500 - 6 секц.</v>
          </cell>
          <cell r="E2452" t="str">
            <v>2145155580798, 8050043624062, 4620016790977, 18050043624069</v>
          </cell>
          <cell r="F2452" t="str">
            <v>RTI50006</v>
          </cell>
          <cell r="G2452">
            <v>5000</v>
          </cell>
          <cell r="H2452">
            <v>3950</v>
          </cell>
          <cell r="I2452" t="str">
            <v/>
          </cell>
          <cell r="J2452">
            <v>0</v>
          </cell>
        </row>
        <row r="2453">
          <cell r="A2453" t="str">
            <v>НС-1054827</v>
          </cell>
          <cell r="B2453" t="str">
            <v>Радиаторы секционные алюминиевые с боковым подключением</v>
          </cell>
          <cell r="C2453" t="str">
            <v>Royal Thermo</v>
          </cell>
          <cell r="D2453" t="str">
            <v>Радиатор Royal Thermo Indigo 500 - 8 секц.</v>
          </cell>
          <cell r="E2453" t="str">
            <v>8050043624086, 2147759711363, 4620016790960, 18050043624083</v>
          </cell>
          <cell r="F2453" t="str">
            <v>RTI50008</v>
          </cell>
          <cell r="G2453">
            <v>8160</v>
          </cell>
          <cell r="H2453">
            <v>3779</v>
          </cell>
          <cell r="I2453" t="str">
            <v/>
          </cell>
          <cell r="J2453">
            <v>0</v>
          </cell>
        </row>
        <row r="2454">
          <cell r="A2454" t="str">
            <v>НС-1070103</v>
          </cell>
          <cell r="B2454" t="str">
            <v>Радиаторы секционные алюминиевые с боковым подключением</v>
          </cell>
          <cell r="C2454" t="str">
            <v>Royal Thermo</v>
          </cell>
          <cell r="D2454" t="str">
            <v>Радиатор Royal Thermo Revolution 350 - 10 секц.</v>
          </cell>
          <cell r="E2454" t="str">
            <v>4620016792711, 14620016792718, 24620016792715</v>
          </cell>
          <cell r="F2454" t="str">
            <v>RTR35010</v>
          </cell>
          <cell r="G2454">
            <v>9100</v>
          </cell>
          <cell r="H2454">
            <v>7189</v>
          </cell>
          <cell r="I2454" t="str">
            <v/>
          </cell>
          <cell r="J2454">
            <v>0</v>
          </cell>
        </row>
        <row r="2455">
          <cell r="A2455" t="str">
            <v>НС-1070104</v>
          </cell>
          <cell r="B2455" t="str">
            <v>Радиаторы секционные алюминиевые с боковым подключением</v>
          </cell>
          <cell r="C2455" t="str">
            <v>Royal Thermo</v>
          </cell>
          <cell r="D2455" t="str">
            <v>Радиатор Royal Thermo Revolution 350 - 12 секц.</v>
          </cell>
          <cell r="E2455" t="str">
            <v>4620016792728, 14620016792725, 24620016792722</v>
          </cell>
          <cell r="F2455" t="str">
            <v>RTR35012</v>
          </cell>
          <cell r="G2455">
            <v>10920</v>
          </cell>
          <cell r="H2455">
            <v>8626.7999999999993</v>
          </cell>
          <cell r="I2455" t="str">
            <v/>
          </cell>
          <cell r="J2455">
            <v>0</v>
          </cell>
        </row>
        <row r="2456">
          <cell r="A2456" t="str">
            <v>НС-1070097</v>
          </cell>
          <cell r="B2456" t="str">
            <v>Радиаторы секционные алюминиевые с боковым подключением</v>
          </cell>
          <cell r="C2456" t="str">
            <v>Royal Thermo</v>
          </cell>
          <cell r="D2456" t="str">
            <v>Радиатор Royal Thermo Revolution 350 - 4 секц.</v>
          </cell>
          <cell r="E2456" t="str">
            <v>4620016792681, 14620016792688, 24620016792685</v>
          </cell>
          <cell r="F2456" t="str">
            <v>RTR35004</v>
          </cell>
          <cell r="G2456">
            <v>3640</v>
          </cell>
          <cell r="H2456">
            <v>2875.6</v>
          </cell>
          <cell r="I2456" t="str">
            <v/>
          </cell>
          <cell r="J2456">
            <v>0</v>
          </cell>
        </row>
        <row r="2457">
          <cell r="A2457" t="str">
            <v>НС-1070099</v>
          </cell>
          <cell r="B2457" t="str">
            <v>Радиаторы секционные алюминиевые с боковым подключением</v>
          </cell>
          <cell r="C2457" t="str">
            <v>Royal Thermo</v>
          </cell>
          <cell r="D2457" t="str">
            <v>Радиатор Royal Thermo Revolution 350 - 6 секц.</v>
          </cell>
          <cell r="E2457" t="str">
            <v>4620016792698, 14620016792695, 24620016792692</v>
          </cell>
          <cell r="F2457" t="str">
            <v>RTR35006</v>
          </cell>
          <cell r="G2457">
            <v>5460</v>
          </cell>
          <cell r="H2457">
            <v>4313.3999999999996</v>
          </cell>
          <cell r="I2457" t="str">
            <v/>
          </cell>
          <cell r="J2457">
            <v>0</v>
          </cell>
        </row>
        <row r="2458">
          <cell r="A2458" t="str">
            <v>НС-1070101</v>
          </cell>
          <cell r="B2458" t="str">
            <v>Радиаторы секционные алюминиевые с боковым подключением</v>
          </cell>
          <cell r="C2458" t="str">
            <v>Royal Thermo</v>
          </cell>
          <cell r="D2458" t="str">
            <v>Радиатор Royal Thermo Revolution 350 - 8 секц.</v>
          </cell>
          <cell r="E2458" t="str">
            <v>4620016792704, 14620016792701, 24620016792708</v>
          </cell>
          <cell r="F2458" t="str">
            <v>RTR35008</v>
          </cell>
          <cell r="G2458">
            <v>7280</v>
          </cell>
          <cell r="H2458">
            <v>5751.2</v>
          </cell>
          <cell r="I2458" t="str">
            <v/>
          </cell>
          <cell r="J2458">
            <v>0</v>
          </cell>
        </row>
        <row r="2459">
          <cell r="A2459" t="str">
            <v>НС-1054820</v>
          </cell>
          <cell r="B2459" t="str">
            <v>Радиаторы секционные алюминиевые с боковым подключением</v>
          </cell>
          <cell r="C2459" t="str">
            <v>Royal Thermo</v>
          </cell>
          <cell r="D2459" t="str">
            <v>Радиатор Royal Thermo Revolution 500 - 10 секц.</v>
          </cell>
          <cell r="E2459" t="str">
            <v>4650064778399, 14650064778396, 24650064778393</v>
          </cell>
          <cell r="F2459" t="str">
            <v>RTR50010</v>
          </cell>
          <cell r="G2459">
            <v>9100</v>
          </cell>
          <cell r="H2459">
            <v>7189</v>
          </cell>
          <cell r="I2459" t="str">
            <v/>
          </cell>
          <cell r="J2459">
            <v>0</v>
          </cell>
        </row>
        <row r="2460">
          <cell r="A2460" t="str">
            <v>НС-1054821</v>
          </cell>
          <cell r="B2460" t="str">
            <v>Радиаторы секционные алюминиевые с боковым подключением</v>
          </cell>
          <cell r="C2460" t="str">
            <v>Royal Thermo</v>
          </cell>
          <cell r="D2460" t="str">
            <v>Радиатор Royal Thermo Revolution 500 - 12 секц.</v>
          </cell>
          <cell r="E2460" t="str">
            <v>4650064778382, 14650064778389, 24650064778386</v>
          </cell>
          <cell r="F2460" t="str">
            <v>RTR50012</v>
          </cell>
          <cell r="G2460">
            <v>8280</v>
          </cell>
          <cell r="H2460">
            <v>5500</v>
          </cell>
          <cell r="I2460" t="str">
            <v/>
          </cell>
          <cell r="J2460">
            <v>0</v>
          </cell>
        </row>
        <row r="2461">
          <cell r="A2461" t="str">
            <v>НС-1340186</v>
          </cell>
          <cell r="B2461" t="str">
            <v>Радиаторы секционные алюминиевые с боковым подключением</v>
          </cell>
          <cell r="C2461" t="str">
            <v>Royal Thermo</v>
          </cell>
          <cell r="D2461" t="str">
            <v>Радиатор Royal Thermo Revolution 500 2.0 - 10 секц.</v>
          </cell>
          <cell r="E2461" t="str">
            <v>4680551112382</v>
          </cell>
          <cell r="F2461" t="str">
            <v>RTR250010</v>
          </cell>
          <cell r="G2461">
            <v>9600</v>
          </cell>
          <cell r="H2461">
            <v>7584</v>
          </cell>
          <cell r="I2461" t="str">
            <v/>
          </cell>
          <cell r="J2461">
            <v>0</v>
          </cell>
        </row>
        <row r="2462">
          <cell r="A2462" t="str">
            <v>НС-1340187</v>
          </cell>
          <cell r="B2462" t="str">
            <v>Радиаторы секционные алюминиевые с боковым подключением</v>
          </cell>
          <cell r="C2462" t="str">
            <v>Royal Thermo</v>
          </cell>
          <cell r="D2462" t="str">
            <v>Радиатор Royal Thermo Revolution 500 2.0 - 12 секц.</v>
          </cell>
          <cell r="E2462" t="str">
            <v>4680551112405</v>
          </cell>
          <cell r="F2462" t="str">
            <v>RTR250012</v>
          </cell>
          <cell r="G2462">
            <v>11520</v>
          </cell>
          <cell r="H2462">
            <v>9100.7999999999993</v>
          </cell>
          <cell r="I2462" t="str">
            <v/>
          </cell>
          <cell r="J2462">
            <v>0</v>
          </cell>
        </row>
        <row r="2463">
          <cell r="A2463" t="str">
            <v>НС-1340189</v>
          </cell>
          <cell r="B2463" t="str">
            <v>Радиаторы секционные алюминиевые с боковым подключением</v>
          </cell>
          <cell r="C2463" t="str">
            <v>Royal Thermo</v>
          </cell>
          <cell r="D2463" t="str">
            <v>Радиатор Royal Thermo Revolution 500 2.0 - 4 секц.</v>
          </cell>
          <cell r="E2463" t="str">
            <v>4680551112429</v>
          </cell>
          <cell r="F2463" t="str">
            <v>RTR250004</v>
          </cell>
          <cell r="G2463">
            <v>3840</v>
          </cell>
          <cell r="H2463">
            <v>3033.6</v>
          </cell>
          <cell r="I2463">
            <v>125</v>
          </cell>
          <cell r="J2463">
            <v>125</v>
          </cell>
        </row>
        <row r="2464">
          <cell r="A2464" t="str">
            <v>НС-1340190</v>
          </cell>
          <cell r="B2464" t="str">
            <v>Радиаторы секционные алюминиевые с боковым подключением</v>
          </cell>
          <cell r="C2464" t="str">
            <v>Royal Thermo</v>
          </cell>
          <cell r="D2464" t="str">
            <v>Радиатор Royal Thermo Revolution 500 2.0 - 6 секц.</v>
          </cell>
          <cell r="E2464" t="str">
            <v>4680551112412</v>
          </cell>
          <cell r="F2464" t="str">
            <v>RTR250006</v>
          </cell>
          <cell r="G2464">
            <v>5760</v>
          </cell>
          <cell r="H2464">
            <v>4550.3999999999996</v>
          </cell>
          <cell r="I2464" t="str">
            <v/>
          </cell>
          <cell r="J2464">
            <v>0</v>
          </cell>
        </row>
        <row r="2465">
          <cell r="A2465" t="str">
            <v>НС-1340191</v>
          </cell>
          <cell r="B2465" t="str">
            <v>Радиаторы секционные алюминиевые с боковым подключением</v>
          </cell>
          <cell r="C2465" t="str">
            <v>Royal Thermo</v>
          </cell>
          <cell r="D2465" t="str">
            <v>Радиатор Royal Thermo Revolution 500 2.0 - 8 секц.</v>
          </cell>
          <cell r="E2465" t="str">
            <v>4680551112375</v>
          </cell>
          <cell r="F2465" t="str">
            <v>RTR250008</v>
          </cell>
          <cell r="G2465">
            <v>7680</v>
          </cell>
          <cell r="H2465">
            <v>6067.2</v>
          </cell>
          <cell r="I2465">
            <v>1</v>
          </cell>
          <cell r="J2465">
            <v>1</v>
          </cell>
        </row>
        <row r="2466">
          <cell r="A2466" t="str">
            <v>НС-1054825</v>
          </cell>
          <cell r="B2466" t="str">
            <v>Радиаторы секционные алюминиевые с боковым подключением</v>
          </cell>
          <cell r="C2466" t="str">
            <v>Royal Thermo</v>
          </cell>
          <cell r="D2466" t="str">
            <v>Радиатор Royal Thermo Revolution 500 - 4 секц.</v>
          </cell>
          <cell r="E2466" t="str">
            <v>4650064778429, 14650064778426, 24650064778423</v>
          </cell>
          <cell r="F2466" t="str">
            <v>RTR50004</v>
          </cell>
          <cell r="G2466">
            <v>3640</v>
          </cell>
          <cell r="H2466">
            <v>2875.6</v>
          </cell>
          <cell r="I2466" t="str">
            <v/>
          </cell>
          <cell r="J2466">
            <v>0</v>
          </cell>
        </row>
        <row r="2467">
          <cell r="A2467" t="str">
            <v>НС-1682217</v>
          </cell>
          <cell r="B2467" t="str">
            <v>Радиаторы секционные алюминиевые с боковым подключением</v>
          </cell>
          <cell r="C2467" t="str">
            <v>Royal Thermo</v>
          </cell>
          <cell r="D2467" t="str">
            <v>Радиатор алюминиевый Royal Thermo BILINER A 500 - 10 секц.</v>
          </cell>
          <cell r="E2467" t="str">
            <v>4660294789492</v>
          </cell>
          <cell r="F2467" t="str">
            <v>RTBA3050010</v>
          </cell>
          <cell r="G2467">
            <v>11783</v>
          </cell>
          <cell r="H2467">
            <v>9308.57</v>
          </cell>
          <cell r="I2467">
            <v>1</v>
          </cell>
          <cell r="J2467">
            <v>1</v>
          </cell>
        </row>
        <row r="2468">
          <cell r="A2468" t="str">
            <v>НС-1682218</v>
          </cell>
          <cell r="B2468" t="str">
            <v>Радиаторы секционные алюминиевые с боковым подключением</v>
          </cell>
          <cell r="C2468" t="str">
            <v>Royal Thermo</v>
          </cell>
          <cell r="D2468" t="str">
            <v>Радиатор алюминиевый Royal Thermo BILINER A 500 - 12 секц.</v>
          </cell>
          <cell r="E2468" t="str">
            <v>4660294789270</v>
          </cell>
          <cell r="F2468" t="str">
            <v>RTBA3050012</v>
          </cell>
          <cell r="G2468">
            <v>14140</v>
          </cell>
          <cell r="H2468">
            <v>11170.6</v>
          </cell>
          <cell r="I2468" t="str">
            <v/>
          </cell>
          <cell r="J2468">
            <v>0</v>
          </cell>
        </row>
        <row r="2469">
          <cell r="A2469" t="str">
            <v>НС-1682219</v>
          </cell>
          <cell r="B2469" t="str">
            <v>Радиаторы секционные алюминиевые с боковым подключением</v>
          </cell>
          <cell r="C2469" t="str">
            <v>Royal Thermo</v>
          </cell>
          <cell r="D2469" t="str">
            <v>Радиатор алюминиевый Royal Thermo BILINER A 500 - 4 секц.</v>
          </cell>
          <cell r="E2469" t="str">
            <v>4660294790573</v>
          </cell>
          <cell r="F2469" t="str">
            <v>RTBA3050004</v>
          </cell>
          <cell r="G2469">
            <v>4713</v>
          </cell>
          <cell r="H2469">
            <v>3723.27</v>
          </cell>
          <cell r="I2469">
            <v>6</v>
          </cell>
          <cell r="J2469">
            <v>6</v>
          </cell>
        </row>
        <row r="2470">
          <cell r="A2470" t="str">
            <v>НС-1682220</v>
          </cell>
          <cell r="B2470" t="str">
            <v>Радиаторы секционные алюминиевые с боковым подключением</v>
          </cell>
          <cell r="C2470" t="str">
            <v>Royal Thermo</v>
          </cell>
          <cell r="D2470" t="str">
            <v>Радиатор алюминиевый Royal Thermo BILINER A 500 - 6 секц.</v>
          </cell>
          <cell r="E2470" t="str">
            <v>4660294790696</v>
          </cell>
          <cell r="F2470" t="str">
            <v>RTBA3050006</v>
          </cell>
          <cell r="G2470">
            <v>7070</v>
          </cell>
          <cell r="H2470">
            <v>5585.3</v>
          </cell>
          <cell r="I2470" t="str">
            <v/>
          </cell>
          <cell r="J2470">
            <v>0</v>
          </cell>
        </row>
        <row r="2471">
          <cell r="A2471" t="str">
            <v>НС-1682221</v>
          </cell>
          <cell r="B2471" t="str">
            <v>Радиаторы секционные алюминиевые с боковым подключением</v>
          </cell>
          <cell r="C2471" t="str">
            <v>Royal Thermo</v>
          </cell>
          <cell r="D2471" t="str">
            <v>Радиатор алюминиевый Royal Thermo BILINER A 500 - 8 секц.</v>
          </cell>
          <cell r="E2471" t="str">
            <v>4660294789539</v>
          </cell>
          <cell r="F2471" t="str">
            <v>RTBA3050008</v>
          </cell>
          <cell r="G2471">
            <v>9426</v>
          </cell>
          <cell r="H2471">
            <v>7446.54</v>
          </cell>
          <cell r="I2471">
            <v>5</v>
          </cell>
          <cell r="J2471">
            <v>5</v>
          </cell>
        </row>
        <row r="2472">
          <cell r="A2472" t="str">
            <v>НС-1682222</v>
          </cell>
          <cell r="B2472" t="str">
            <v>Радиаторы секционные алюминиевые с боковым подключением</v>
          </cell>
          <cell r="C2472" t="str">
            <v>Royal Thermo</v>
          </cell>
          <cell r="D2472" t="str">
            <v>Радиатор алюминиевый Royal Thermo Indigo A 500 - 10 секц.</v>
          </cell>
          <cell r="E2472" t="str">
            <v>4660294789294, 14660294789291</v>
          </cell>
          <cell r="F2472" t="str">
            <v>RTIA3050010</v>
          </cell>
          <cell r="G2472">
            <v>10700</v>
          </cell>
          <cell r="H2472">
            <v>8453</v>
          </cell>
          <cell r="I2472">
            <v>1140</v>
          </cell>
          <cell r="J2472">
            <v>1140</v>
          </cell>
        </row>
        <row r="2473">
          <cell r="A2473" t="str">
            <v>НС-1682223</v>
          </cell>
          <cell r="B2473" t="str">
            <v>Радиаторы секционные алюминиевые с боковым подключением</v>
          </cell>
          <cell r="C2473" t="str">
            <v>Royal Thermo</v>
          </cell>
          <cell r="D2473" t="str">
            <v>Радиатор алюминиевый Royal Thermo Indigo A 500 - 12 секц.</v>
          </cell>
          <cell r="E2473" t="str">
            <v>4660294788860, 14660294788867</v>
          </cell>
          <cell r="F2473" t="str">
            <v>RTIA3050012</v>
          </cell>
          <cell r="G2473">
            <v>12840</v>
          </cell>
          <cell r="H2473">
            <v>10143.6</v>
          </cell>
          <cell r="I2473">
            <v>361</v>
          </cell>
          <cell r="J2473">
            <v>361</v>
          </cell>
        </row>
        <row r="2474">
          <cell r="A2474" t="str">
            <v>НС-1682224</v>
          </cell>
          <cell r="B2474" t="str">
            <v>Радиаторы секционные алюминиевые с боковым подключением</v>
          </cell>
          <cell r="C2474" t="str">
            <v>Royal Thermo</v>
          </cell>
          <cell r="D2474" t="str">
            <v>Радиатор алюминиевый Royal Thermo Indigo A 500 - 4 секц.</v>
          </cell>
          <cell r="E2474" t="str">
            <v>4660294789966, 14660294789963</v>
          </cell>
          <cell r="F2474" t="str">
            <v>RTIA3050004</v>
          </cell>
          <cell r="G2474">
            <v>4280</v>
          </cell>
          <cell r="H2474">
            <v>3381.2</v>
          </cell>
          <cell r="I2474">
            <v>364</v>
          </cell>
          <cell r="J2474">
            <v>364</v>
          </cell>
        </row>
        <row r="2475">
          <cell r="A2475" t="str">
            <v>НС-1682225</v>
          </cell>
          <cell r="B2475" t="str">
            <v>Радиаторы секционные алюминиевые с боковым подключением</v>
          </cell>
          <cell r="C2475" t="str">
            <v>Royal Thermo</v>
          </cell>
          <cell r="D2475" t="str">
            <v>Радиатор алюминиевый Royal Thermo Indigo A 500 - 6 секц.</v>
          </cell>
          <cell r="E2475" t="str">
            <v>4660294789904, 14660294789901</v>
          </cell>
          <cell r="F2475" t="str">
            <v>RTIA3050006</v>
          </cell>
          <cell r="G2475">
            <v>6420</v>
          </cell>
          <cell r="H2475">
            <v>5071.8</v>
          </cell>
          <cell r="I2475">
            <v>507</v>
          </cell>
          <cell r="J2475">
            <v>507</v>
          </cell>
        </row>
        <row r="2476">
          <cell r="A2476" t="str">
            <v>НС-1682226</v>
          </cell>
          <cell r="B2476" t="str">
            <v>Радиаторы секционные алюминиевые с боковым подключением</v>
          </cell>
          <cell r="C2476" t="str">
            <v>Royal Thermo</v>
          </cell>
          <cell r="D2476" t="str">
            <v>Радиатор алюминиевый Royal Thermo Indigo A 500 - 8 секц.</v>
          </cell>
          <cell r="E2476" t="str">
            <v>4660294790085, 14660294790082</v>
          </cell>
          <cell r="F2476" t="str">
            <v>RTIA3050008</v>
          </cell>
          <cell r="G2476">
            <v>8560</v>
          </cell>
          <cell r="H2476">
            <v>6762.4</v>
          </cell>
          <cell r="I2476">
            <v>652</v>
          </cell>
          <cell r="J2476">
            <v>652</v>
          </cell>
        </row>
        <row r="2477">
          <cell r="A2477" t="str">
            <v>НС-1682227</v>
          </cell>
          <cell r="B2477" t="str">
            <v>Радиаторы секционные алюминиевые с боковым подключением</v>
          </cell>
          <cell r="C2477" t="str">
            <v>Royal Thermo</v>
          </cell>
          <cell r="D2477" t="str">
            <v>Радиатор алюминиевый Royal Thermo Revolution A 350 - 10 секц.</v>
          </cell>
          <cell r="E2477" t="str">
            <v>4660294790399</v>
          </cell>
          <cell r="F2477" t="str">
            <v>RTRA335010</v>
          </cell>
          <cell r="G2477">
            <v>9100</v>
          </cell>
          <cell r="H2477">
            <v>7189</v>
          </cell>
          <cell r="I2477">
            <v>303</v>
          </cell>
          <cell r="J2477">
            <v>303</v>
          </cell>
        </row>
        <row r="2478">
          <cell r="A2478" t="str">
            <v>НС-1760395</v>
          </cell>
          <cell r="B2478" t="str">
            <v>Радиаторы секционные алюминиевые с боковым подключением</v>
          </cell>
          <cell r="C2478" t="str">
            <v>Royal Thermo</v>
          </cell>
          <cell r="D2478" t="str">
            <v>Радиатор алюминиевый Royal Thermo Revolution A 350 - 11 секц.</v>
          </cell>
          <cell r="E2478" t="str">
            <v>4670430153889</v>
          </cell>
          <cell r="F2478" t="str">
            <v>RTRA335011</v>
          </cell>
          <cell r="G2478">
            <v>10010</v>
          </cell>
          <cell r="H2478">
            <v>7907.9</v>
          </cell>
          <cell r="I2478" t="str">
            <v/>
          </cell>
          <cell r="J2478">
            <v>0</v>
          </cell>
        </row>
        <row r="2479">
          <cell r="A2479" t="str">
            <v>НС-1682228</v>
          </cell>
          <cell r="B2479" t="str">
            <v>Радиаторы секционные алюминиевые с боковым подключением</v>
          </cell>
          <cell r="C2479" t="str">
            <v>Royal Thermo</v>
          </cell>
          <cell r="D2479" t="str">
            <v>Радиатор алюминиевый Royal Thermo Revolution A 350 - 12 секц.</v>
          </cell>
          <cell r="E2479" t="str">
            <v>4660294790009, 14660294790006</v>
          </cell>
          <cell r="F2479" t="str">
            <v>RTRA335012</v>
          </cell>
          <cell r="G2479">
            <v>10920</v>
          </cell>
          <cell r="H2479">
            <v>8626.7999999999993</v>
          </cell>
          <cell r="I2479">
            <v>316</v>
          </cell>
          <cell r="J2479">
            <v>316</v>
          </cell>
        </row>
        <row r="2480">
          <cell r="A2480" t="str">
            <v>НС-1760389</v>
          </cell>
          <cell r="B2480" t="str">
            <v>Радиаторы секционные алюминиевые с боковым подключением</v>
          </cell>
          <cell r="C2480" t="str">
            <v>Royal Thermo</v>
          </cell>
          <cell r="D2480" t="str">
            <v>Радиатор алюминиевый Royal Thermo Revolution A 350 - 13 секц.</v>
          </cell>
          <cell r="E2480" t="str">
            <v>4670430153919</v>
          </cell>
          <cell r="F2480" t="str">
            <v>RTRA335013</v>
          </cell>
          <cell r="G2480">
            <v>11830</v>
          </cell>
          <cell r="H2480">
            <v>9345.7000000000007</v>
          </cell>
          <cell r="I2480" t="str">
            <v/>
          </cell>
          <cell r="J2480">
            <v>0</v>
          </cell>
        </row>
        <row r="2481">
          <cell r="A2481" t="str">
            <v>НС-1760383</v>
          </cell>
          <cell r="B2481" t="str">
            <v>Радиаторы секционные алюминиевые с боковым подключением</v>
          </cell>
          <cell r="C2481" t="str">
            <v>Royal Thermo</v>
          </cell>
          <cell r="D2481" t="str">
            <v>Радиатор алюминиевый Royal Thermo Revolution A 350 - 14 секц.</v>
          </cell>
          <cell r="E2481" t="str">
            <v>4670430153872</v>
          </cell>
          <cell r="F2481" t="str">
            <v>RTRA335014</v>
          </cell>
          <cell r="G2481">
            <v>12740</v>
          </cell>
          <cell r="H2481">
            <v>10064.6</v>
          </cell>
          <cell r="I2481" t="str">
            <v/>
          </cell>
          <cell r="J2481">
            <v>0</v>
          </cell>
        </row>
        <row r="2482">
          <cell r="A2482" t="str">
            <v>НС-1760390</v>
          </cell>
          <cell r="B2482" t="str">
            <v>Радиаторы секционные алюминиевые с боковым подключением</v>
          </cell>
          <cell r="C2482" t="str">
            <v>Royal Thermo</v>
          </cell>
          <cell r="D2482" t="str">
            <v>Радиатор алюминиевый Royal Thermo Revolution A 350 - 15 секц.</v>
          </cell>
          <cell r="E2482" t="str">
            <v>4670430153902</v>
          </cell>
          <cell r="F2482" t="str">
            <v>RTRA335015</v>
          </cell>
          <cell r="G2482">
            <v>13650</v>
          </cell>
          <cell r="H2482">
            <v>10783.5</v>
          </cell>
          <cell r="I2482" t="str">
            <v/>
          </cell>
          <cell r="J2482">
            <v>0</v>
          </cell>
        </row>
        <row r="2483">
          <cell r="A2483" t="str">
            <v>НС-1760388</v>
          </cell>
          <cell r="B2483" t="str">
            <v>Радиаторы секционные алюминиевые с боковым подключением</v>
          </cell>
          <cell r="C2483" t="str">
            <v>Royal Thermo</v>
          </cell>
          <cell r="D2483" t="str">
            <v>Радиатор алюминиевый Royal Thermo Revolution A 350 - 16 секц.</v>
          </cell>
          <cell r="E2483" t="str">
            <v>4670430153841</v>
          </cell>
          <cell r="F2483" t="str">
            <v>RTRA335016</v>
          </cell>
          <cell r="G2483">
            <v>14560</v>
          </cell>
          <cell r="H2483">
            <v>11502.4</v>
          </cell>
          <cell r="I2483" t="str">
            <v/>
          </cell>
          <cell r="J2483">
            <v>0</v>
          </cell>
        </row>
        <row r="2484">
          <cell r="A2484" t="str">
            <v>НС-1760392</v>
          </cell>
          <cell r="B2484" t="str">
            <v>Радиаторы секционные алюминиевые с боковым подключением</v>
          </cell>
          <cell r="C2484" t="str">
            <v>Royal Thermo</v>
          </cell>
          <cell r="D2484" t="str">
            <v>Радиатор алюминиевый Royal Thermo Revolution A 350 - 17 секц.</v>
          </cell>
          <cell r="E2484" t="str">
            <v>4670430153834</v>
          </cell>
          <cell r="F2484" t="str">
            <v>RTRA335017</v>
          </cell>
          <cell r="G2484">
            <v>15470</v>
          </cell>
          <cell r="H2484">
            <v>12221.3</v>
          </cell>
          <cell r="I2484" t="str">
            <v/>
          </cell>
          <cell r="J2484">
            <v>0</v>
          </cell>
        </row>
        <row r="2485">
          <cell r="A2485" t="str">
            <v>НС-1760391</v>
          </cell>
          <cell r="B2485" t="str">
            <v>Радиаторы секционные алюминиевые с боковым подключением</v>
          </cell>
          <cell r="C2485" t="str">
            <v>Royal Thermo</v>
          </cell>
          <cell r="D2485" t="str">
            <v>Радиатор алюминиевый Royal Thermo Revolution A 350 - 19 секц.</v>
          </cell>
          <cell r="E2485" t="str">
            <v>4670430153810</v>
          </cell>
          <cell r="F2485" t="str">
            <v>RTRA335019</v>
          </cell>
          <cell r="G2485">
            <v>17290</v>
          </cell>
          <cell r="H2485">
            <v>13659.1</v>
          </cell>
          <cell r="I2485" t="str">
            <v/>
          </cell>
          <cell r="J2485">
            <v>0</v>
          </cell>
        </row>
        <row r="2486">
          <cell r="A2486" t="str">
            <v>НС-1760394</v>
          </cell>
          <cell r="B2486" t="str">
            <v>Радиаторы секционные алюминиевые с боковым подключением</v>
          </cell>
          <cell r="C2486" t="str">
            <v>Royal Thermo</v>
          </cell>
          <cell r="D2486" t="str">
            <v>Радиатор алюминиевый Royal Thermo Revolution A 350 - 20 секц.</v>
          </cell>
          <cell r="E2486" t="str">
            <v>4670430153803</v>
          </cell>
          <cell r="F2486" t="str">
            <v>RTRA335020</v>
          </cell>
          <cell r="G2486">
            <v>18200</v>
          </cell>
          <cell r="H2486">
            <v>14378</v>
          </cell>
          <cell r="I2486" t="str">
            <v/>
          </cell>
          <cell r="J2486">
            <v>0</v>
          </cell>
        </row>
        <row r="2487">
          <cell r="A2487" t="str">
            <v>НС-1760381</v>
          </cell>
          <cell r="B2487" t="str">
            <v>Радиаторы секционные алюминиевые с боковым подключением</v>
          </cell>
          <cell r="C2487" t="str">
            <v>Royal Thermo</v>
          </cell>
          <cell r="D2487" t="str">
            <v>Радиатор алюминиевый Royal Thermo Revolution A 350 - 3 секц.</v>
          </cell>
          <cell r="E2487" t="str">
            <v>4670430153858</v>
          </cell>
          <cell r="F2487" t="str">
            <v>RTRA335003</v>
          </cell>
          <cell r="G2487">
            <v>2730</v>
          </cell>
          <cell r="H2487">
            <v>2156.6999999999998</v>
          </cell>
          <cell r="I2487" t="str">
            <v/>
          </cell>
          <cell r="J2487">
            <v>0</v>
          </cell>
        </row>
        <row r="2488">
          <cell r="A2488" t="str">
            <v>НС-1682229</v>
          </cell>
          <cell r="B2488" t="str">
            <v>Радиаторы секционные алюминиевые с боковым подключением</v>
          </cell>
          <cell r="C2488" t="str">
            <v>Royal Thermo</v>
          </cell>
          <cell r="D2488" t="str">
            <v>Радиатор алюминиевый Royal Thermo Revolution A 350 - 4 секц.</v>
          </cell>
          <cell r="E2488" t="str">
            <v>4660294789256</v>
          </cell>
          <cell r="F2488" t="str">
            <v>RTRA335004</v>
          </cell>
          <cell r="G2488">
            <v>3640</v>
          </cell>
          <cell r="H2488">
            <v>2875.6</v>
          </cell>
          <cell r="I2488">
            <v>274</v>
          </cell>
          <cell r="J2488">
            <v>274</v>
          </cell>
        </row>
        <row r="2489">
          <cell r="A2489" t="str">
            <v>НС-1760385</v>
          </cell>
          <cell r="B2489" t="str">
            <v>Радиаторы секционные алюминиевые с боковым подключением</v>
          </cell>
          <cell r="C2489" t="str">
            <v>Royal Thermo</v>
          </cell>
          <cell r="D2489" t="str">
            <v>Радиатор алюминиевый Royal Thermo Revolution A 350 - 5 секц.</v>
          </cell>
          <cell r="E2489" t="str">
            <v>4670430153827</v>
          </cell>
          <cell r="F2489" t="str">
            <v>RTRA335005</v>
          </cell>
          <cell r="G2489">
            <v>4550</v>
          </cell>
          <cell r="H2489">
            <v>3594.5</v>
          </cell>
          <cell r="I2489" t="str">
            <v/>
          </cell>
          <cell r="J2489">
            <v>0</v>
          </cell>
        </row>
        <row r="2490">
          <cell r="A2490" t="str">
            <v>НС-1682230</v>
          </cell>
          <cell r="B2490" t="str">
            <v>Радиаторы секционные алюминиевые с боковым подключением</v>
          </cell>
          <cell r="C2490" t="str">
            <v>Royal Thermo</v>
          </cell>
          <cell r="D2490" t="str">
            <v>Радиатор алюминиевый Royal Thermo Revolution A 350 - 6 секц.</v>
          </cell>
          <cell r="E2490" t="str">
            <v>4660294788945, 14660294788942</v>
          </cell>
          <cell r="F2490" t="str">
            <v>RTRA335006</v>
          </cell>
          <cell r="G2490">
            <v>5460</v>
          </cell>
          <cell r="H2490">
            <v>4313.3999999999996</v>
          </cell>
          <cell r="I2490">
            <v>1419</v>
          </cell>
          <cell r="J2490">
            <v>1419</v>
          </cell>
        </row>
        <row r="2491">
          <cell r="A2491" t="str">
            <v>НС-1760386</v>
          </cell>
          <cell r="B2491" t="str">
            <v>Радиаторы секционные алюминиевые с боковым подключением</v>
          </cell>
          <cell r="C2491" t="str">
            <v>Royal Thermo</v>
          </cell>
          <cell r="D2491" t="str">
            <v>Радиатор алюминиевый Royal Thermo Revolution A 350 - 7 секц.</v>
          </cell>
          <cell r="E2491" t="str">
            <v>4670430153797</v>
          </cell>
          <cell r="F2491" t="str">
            <v>RTRA335007</v>
          </cell>
          <cell r="G2491">
            <v>6370</v>
          </cell>
          <cell r="H2491">
            <v>5032.3</v>
          </cell>
          <cell r="I2491" t="str">
            <v/>
          </cell>
          <cell r="J2491">
            <v>0</v>
          </cell>
        </row>
        <row r="2492">
          <cell r="A2492" t="str">
            <v>НС-1682231</v>
          </cell>
          <cell r="B2492" t="str">
            <v>Радиаторы секционные алюминиевые с боковым подключением</v>
          </cell>
          <cell r="C2492" t="str">
            <v>Royal Thermo</v>
          </cell>
          <cell r="D2492" t="str">
            <v>Радиатор алюминиевый Royal Thermo Revolution A 350 - 8 секц.</v>
          </cell>
          <cell r="E2492" t="str">
            <v>4660294790658</v>
          </cell>
          <cell r="F2492" t="str">
            <v>RTRA335008</v>
          </cell>
          <cell r="G2492">
            <v>7280</v>
          </cell>
          <cell r="H2492">
            <v>5751.2</v>
          </cell>
          <cell r="I2492">
            <v>959</v>
          </cell>
          <cell r="J2492">
            <v>959</v>
          </cell>
        </row>
        <row r="2493">
          <cell r="A2493" t="str">
            <v>НС-1760387</v>
          </cell>
          <cell r="B2493" t="str">
            <v>Радиаторы секционные алюминиевые с боковым подключением</v>
          </cell>
          <cell r="C2493" t="str">
            <v>Royal Thermo</v>
          </cell>
          <cell r="D2493" t="str">
            <v>Радиатор алюминиевый Royal Thermo Revolution A 350 - 9 секц.</v>
          </cell>
          <cell r="E2493" t="str">
            <v>4670430153896</v>
          </cell>
          <cell r="F2493" t="str">
            <v>RTRA335009</v>
          </cell>
          <cell r="G2493">
            <v>8190</v>
          </cell>
          <cell r="H2493">
            <v>6470.1</v>
          </cell>
          <cell r="I2493" t="str">
            <v/>
          </cell>
          <cell r="J2493">
            <v>0</v>
          </cell>
        </row>
        <row r="2494">
          <cell r="A2494" t="str">
            <v>НС-1682232</v>
          </cell>
          <cell r="B2494" t="str">
            <v>Радиаторы секционные алюминиевые с боковым подключением</v>
          </cell>
          <cell r="C2494" t="str">
            <v>Royal Thermo</v>
          </cell>
          <cell r="D2494" t="str">
            <v>Радиатор алюминиевый Royal Thermo Revolution A 500 - 10 секц.</v>
          </cell>
          <cell r="E2494" t="str">
            <v>4660294788785, 14660294788782</v>
          </cell>
          <cell r="F2494" t="str">
            <v>RTRA350010</v>
          </cell>
          <cell r="G2494">
            <v>9600</v>
          </cell>
          <cell r="H2494">
            <v>7584</v>
          </cell>
          <cell r="I2494">
            <v>4714</v>
          </cell>
          <cell r="J2494">
            <v>4714</v>
          </cell>
        </row>
        <row r="2495">
          <cell r="A2495" t="str">
            <v>НС-1758479</v>
          </cell>
          <cell r="B2495" t="str">
            <v>Радиаторы секционные алюминиевые с боковым подключением</v>
          </cell>
          <cell r="C2495" t="str">
            <v>Royal Thermo</v>
          </cell>
          <cell r="D2495" t="str">
            <v>Радиатор алюминиевый Royal Thermo Revolution A 500 - 11 секц.</v>
          </cell>
          <cell r="E2495" t="str">
            <v>4670430146393</v>
          </cell>
          <cell r="F2495" t="str">
            <v>RTR350011</v>
          </cell>
          <cell r="G2495">
            <v>10560</v>
          </cell>
          <cell r="H2495">
            <v>8342.4</v>
          </cell>
          <cell r="I2495" t="str">
            <v/>
          </cell>
          <cell r="J2495">
            <v>0</v>
          </cell>
        </row>
        <row r="2496">
          <cell r="A2496" t="str">
            <v>НС-1682233</v>
          </cell>
          <cell r="B2496" t="str">
            <v>Радиаторы секционные алюминиевые с боковым подключением</v>
          </cell>
          <cell r="C2496" t="str">
            <v>Royal Thermo</v>
          </cell>
          <cell r="D2496" t="str">
            <v>Радиатор алюминиевый Royal Thermo Revolution A 500 - 12 секц.</v>
          </cell>
          <cell r="E2496" t="str">
            <v>4660294790405</v>
          </cell>
          <cell r="F2496" t="str">
            <v>RTRA350012</v>
          </cell>
          <cell r="G2496">
            <v>11520</v>
          </cell>
          <cell r="H2496">
            <v>9100.7999999999993</v>
          </cell>
          <cell r="I2496">
            <v>2988</v>
          </cell>
          <cell r="J2496">
            <v>2988</v>
          </cell>
        </row>
        <row r="2497">
          <cell r="A2497" t="str">
            <v>НС-1758480</v>
          </cell>
          <cell r="B2497" t="str">
            <v>Радиаторы секционные алюминиевые с боковым подключением</v>
          </cell>
          <cell r="C2497" t="str">
            <v>Royal Thermo</v>
          </cell>
          <cell r="D2497" t="str">
            <v>Радиатор алюминиевый Royal Thermo Revolution A 500 - 13 секц.</v>
          </cell>
          <cell r="E2497" t="str">
            <v>4670430146379</v>
          </cell>
          <cell r="F2497" t="str">
            <v>RTR350013</v>
          </cell>
          <cell r="G2497">
            <v>12480</v>
          </cell>
          <cell r="H2497">
            <v>9859.2000000000007</v>
          </cell>
          <cell r="I2497" t="str">
            <v/>
          </cell>
          <cell r="J2497">
            <v>0</v>
          </cell>
        </row>
        <row r="2498">
          <cell r="A2498" t="str">
            <v>НС-1758481</v>
          </cell>
          <cell r="B2498" t="str">
            <v>Радиаторы секционные алюминиевые с боковым подключением</v>
          </cell>
          <cell r="C2498" t="str">
            <v>Royal Thermo</v>
          </cell>
          <cell r="D2498" t="str">
            <v>Радиатор алюминиевый Royal Thermo Revolution A 500 - 14 секц.</v>
          </cell>
          <cell r="E2498" t="str">
            <v>4670430146447</v>
          </cell>
          <cell r="F2498" t="str">
            <v>RTR350014</v>
          </cell>
          <cell r="G2498">
            <v>13440</v>
          </cell>
          <cell r="H2498">
            <v>10617.6</v>
          </cell>
          <cell r="I2498" t="str">
            <v/>
          </cell>
          <cell r="J2498">
            <v>0</v>
          </cell>
        </row>
        <row r="2499">
          <cell r="A2499" t="str">
            <v>НС-1758482</v>
          </cell>
          <cell r="B2499" t="str">
            <v>Радиаторы секционные алюминиевые с боковым подключением</v>
          </cell>
          <cell r="C2499" t="str">
            <v>Royal Thermo</v>
          </cell>
          <cell r="D2499" t="str">
            <v>Радиатор алюминиевый Royal Thermo Revolution A 500 - 15 секц.</v>
          </cell>
          <cell r="E2499" t="str">
            <v>4670430146416</v>
          </cell>
          <cell r="F2499" t="str">
            <v>RTR350015</v>
          </cell>
          <cell r="G2499">
            <v>14400</v>
          </cell>
          <cell r="H2499">
            <v>11376</v>
          </cell>
          <cell r="I2499" t="str">
            <v/>
          </cell>
          <cell r="J2499">
            <v>0</v>
          </cell>
        </row>
        <row r="2500">
          <cell r="A2500" t="str">
            <v>НС-1758483</v>
          </cell>
          <cell r="B2500" t="str">
            <v>Радиаторы секционные алюминиевые с боковым подключением</v>
          </cell>
          <cell r="C2500" t="str">
            <v>Royal Thermo</v>
          </cell>
          <cell r="D2500" t="str">
            <v>Радиатор алюминиевый Royal Thermo Revolution A 500 - 16 секц.</v>
          </cell>
          <cell r="E2500" t="str">
            <v>4670430146324</v>
          </cell>
          <cell r="F2500" t="str">
            <v>RTR350016</v>
          </cell>
          <cell r="G2500">
            <v>15360</v>
          </cell>
          <cell r="H2500">
            <v>12134.4</v>
          </cell>
          <cell r="I2500" t="str">
            <v/>
          </cell>
          <cell r="J2500">
            <v>0</v>
          </cell>
        </row>
        <row r="2501">
          <cell r="A2501" t="str">
            <v>НС-1758484</v>
          </cell>
          <cell r="B2501" t="str">
            <v>Радиаторы секционные алюминиевые с боковым подключением</v>
          </cell>
          <cell r="C2501" t="str">
            <v>Royal Thermo</v>
          </cell>
          <cell r="D2501" t="str">
            <v>Радиатор алюминиевый Royal Thermo Revolution A 500 - 17 секц.</v>
          </cell>
          <cell r="E2501" t="str">
            <v>4670430146461</v>
          </cell>
          <cell r="F2501" t="str">
            <v>RTR350017</v>
          </cell>
          <cell r="G2501">
            <v>16320</v>
          </cell>
          <cell r="H2501">
            <v>12892.8</v>
          </cell>
          <cell r="I2501" t="str">
            <v/>
          </cell>
          <cell r="J2501">
            <v>0</v>
          </cell>
        </row>
        <row r="2502">
          <cell r="A2502" t="str">
            <v>НС-1758485</v>
          </cell>
          <cell r="B2502" t="str">
            <v>Радиаторы секционные алюминиевые с боковым подключением</v>
          </cell>
          <cell r="C2502" t="str">
            <v>Royal Thermo</v>
          </cell>
          <cell r="D2502" t="str">
            <v>Радиатор алюминиевый Royal Thermo Revolution A 500 - 18 секц.</v>
          </cell>
          <cell r="E2502" t="str">
            <v>4670430146249</v>
          </cell>
          <cell r="F2502" t="str">
            <v>RTR350018</v>
          </cell>
          <cell r="G2502">
            <v>17280</v>
          </cell>
          <cell r="H2502">
            <v>13651.2</v>
          </cell>
          <cell r="I2502" t="str">
            <v/>
          </cell>
          <cell r="J2502">
            <v>0</v>
          </cell>
        </row>
        <row r="2503">
          <cell r="A2503" t="str">
            <v>НС-1758486</v>
          </cell>
          <cell r="B2503" t="str">
            <v>Радиаторы секционные алюминиевые с боковым подключением</v>
          </cell>
          <cell r="C2503" t="str">
            <v>Royal Thermo</v>
          </cell>
          <cell r="D2503" t="str">
            <v>Радиатор алюминиевый Royal Thermo Revolution A 500 - 19 секц.</v>
          </cell>
          <cell r="E2503" t="str">
            <v>4670430146294</v>
          </cell>
          <cell r="F2503" t="str">
            <v>RTR350019</v>
          </cell>
          <cell r="G2503">
            <v>18240</v>
          </cell>
          <cell r="H2503">
            <v>14409.6</v>
          </cell>
          <cell r="I2503" t="str">
            <v/>
          </cell>
          <cell r="J2503">
            <v>0</v>
          </cell>
        </row>
        <row r="2504">
          <cell r="A2504" t="str">
            <v>НС-1758487</v>
          </cell>
          <cell r="B2504" t="str">
            <v>Радиаторы секционные алюминиевые с боковым подключением</v>
          </cell>
          <cell r="C2504" t="str">
            <v>Royal Thermo</v>
          </cell>
          <cell r="D2504" t="str">
            <v>Радиатор алюминиевый Royal Thermo Revolution A 500 - 20 секц.</v>
          </cell>
          <cell r="E2504" t="str">
            <v>4670430146454</v>
          </cell>
          <cell r="F2504" t="str">
            <v>RTR350020</v>
          </cell>
          <cell r="G2504">
            <v>19200</v>
          </cell>
          <cell r="H2504">
            <v>15168</v>
          </cell>
          <cell r="I2504" t="str">
            <v/>
          </cell>
          <cell r="J2504">
            <v>0</v>
          </cell>
        </row>
        <row r="2505">
          <cell r="A2505" t="str">
            <v>НС-1758475</v>
          </cell>
          <cell r="B2505" t="str">
            <v>Радиаторы секционные алюминиевые с боковым подключением</v>
          </cell>
          <cell r="C2505" t="str">
            <v>Royal Thermo</v>
          </cell>
          <cell r="D2505" t="str">
            <v>Радиатор алюминиевый Royal Thermo Revolution A 500 - 3 секц.</v>
          </cell>
          <cell r="E2505" t="str">
            <v>4670430146386</v>
          </cell>
          <cell r="F2505" t="str">
            <v>RTR350003</v>
          </cell>
          <cell r="G2505">
            <v>2880</v>
          </cell>
          <cell r="H2505">
            <v>2275.1999999999998</v>
          </cell>
          <cell r="I2505" t="str">
            <v/>
          </cell>
          <cell r="J2505">
            <v>0</v>
          </cell>
        </row>
        <row r="2506">
          <cell r="A2506" t="str">
            <v>НС-1682234</v>
          </cell>
          <cell r="B2506" t="str">
            <v>Радиаторы секционные алюминиевые с боковым подключением</v>
          </cell>
          <cell r="C2506" t="str">
            <v>Royal Thermo</v>
          </cell>
          <cell r="D2506" t="str">
            <v>Радиатор алюминиевый Royal Thermo Revolution A 500 - 4 секц.</v>
          </cell>
          <cell r="E2506" t="str">
            <v>4660294789287, 14660294789284</v>
          </cell>
          <cell r="F2506" t="str">
            <v>RTRA350004</v>
          </cell>
          <cell r="G2506">
            <v>3840</v>
          </cell>
          <cell r="H2506">
            <v>3033.6</v>
          </cell>
          <cell r="I2506">
            <v>1584</v>
          </cell>
          <cell r="J2506">
            <v>1584</v>
          </cell>
        </row>
        <row r="2507">
          <cell r="A2507" t="str">
            <v>НС-1758476</v>
          </cell>
          <cell r="B2507" t="str">
            <v>Радиаторы секционные алюминиевые с боковым подключением</v>
          </cell>
          <cell r="C2507" t="str">
            <v>Royal Thermo</v>
          </cell>
          <cell r="D2507" t="str">
            <v>Радиатор алюминиевый Royal Thermo Revolution A 500 - 5 секц.</v>
          </cell>
          <cell r="E2507" t="str">
            <v>4670430146270</v>
          </cell>
          <cell r="F2507" t="str">
            <v>RTR350005</v>
          </cell>
          <cell r="G2507">
            <v>4800</v>
          </cell>
          <cell r="H2507">
            <v>3792</v>
          </cell>
          <cell r="I2507" t="str">
            <v/>
          </cell>
          <cell r="J2507">
            <v>0</v>
          </cell>
        </row>
        <row r="2508">
          <cell r="A2508" t="str">
            <v>НС-1682235</v>
          </cell>
          <cell r="B2508" t="str">
            <v>Радиаторы секционные алюминиевые с боковым подключением</v>
          </cell>
          <cell r="C2508" t="str">
            <v>Royal Thermo</v>
          </cell>
          <cell r="D2508" t="str">
            <v>Радиатор алюминиевый Royal Thermo Revolution A 500 - 6 секц.</v>
          </cell>
          <cell r="E2508" t="str">
            <v>4660294790498</v>
          </cell>
          <cell r="F2508" t="str">
            <v>RTRA350006</v>
          </cell>
          <cell r="G2508">
            <v>5760</v>
          </cell>
          <cell r="H2508">
            <v>4550.3999999999996</v>
          </cell>
          <cell r="I2508">
            <v>4132</v>
          </cell>
          <cell r="J2508">
            <v>4132</v>
          </cell>
        </row>
        <row r="2509">
          <cell r="A2509" t="str">
            <v>НС-1758477</v>
          </cell>
          <cell r="B2509" t="str">
            <v>Радиаторы секционные алюминиевые с боковым подключением</v>
          </cell>
          <cell r="C2509" t="str">
            <v>Royal Thermo</v>
          </cell>
          <cell r="D2509" t="str">
            <v>Радиатор алюминиевый Royal Thermo Revolution A 500 - 7 секц.</v>
          </cell>
          <cell r="E2509" t="str">
            <v>4670430146430</v>
          </cell>
          <cell r="F2509" t="str">
            <v>RTR350007</v>
          </cell>
          <cell r="G2509">
            <v>6720</v>
          </cell>
          <cell r="H2509">
            <v>5308.8</v>
          </cell>
          <cell r="I2509" t="str">
            <v/>
          </cell>
          <cell r="J2509">
            <v>0</v>
          </cell>
        </row>
        <row r="2510">
          <cell r="A2510" t="str">
            <v>НС-1682236</v>
          </cell>
          <cell r="B2510" t="str">
            <v>Радиаторы секционные алюминиевые с боковым подключением</v>
          </cell>
          <cell r="C2510" t="str">
            <v>Royal Thermo</v>
          </cell>
          <cell r="D2510" t="str">
            <v>Радиатор алюминиевый Royal Thermo Revolution A 500 - 8 секц.</v>
          </cell>
          <cell r="E2510" t="str">
            <v>4660294790122, 14660294790129</v>
          </cell>
          <cell r="F2510" t="str">
            <v>RTRA350008</v>
          </cell>
          <cell r="G2510">
            <v>7680</v>
          </cell>
          <cell r="H2510">
            <v>6067.2</v>
          </cell>
          <cell r="I2510">
            <v>5331</v>
          </cell>
          <cell r="J2510">
            <v>5331</v>
          </cell>
        </row>
        <row r="2511">
          <cell r="A2511" t="str">
            <v>НС-1758478</v>
          </cell>
          <cell r="B2511" t="str">
            <v>Радиаторы секционные алюминиевые с боковым подключением</v>
          </cell>
          <cell r="C2511" t="str">
            <v>Royal Thermo</v>
          </cell>
          <cell r="D2511" t="str">
            <v>Радиатор алюминиевый Royal Thermo Revolution A 500 - 9 секц.</v>
          </cell>
          <cell r="E2511" t="str">
            <v>4670430146478</v>
          </cell>
          <cell r="F2511" t="str">
            <v>RTR350009</v>
          </cell>
          <cell r="G2511">
            <v>8640</v>
          </cell>
          <cell r="H2511">
            <v>6825.6</v>
          </cell>
          <cell r="I2511" t="str">
            <v/>
          </cell>
          <cell r="J2511">
            <v>0</v>
          </cell>
        </row>
        <row r="2512">
          <cell r="A2512" t="str">
            <v>НС-1794792</v>
          </cell>
          <cell r="B2512" t="str">
            <v>Радиаторы биметаллические с боковым подключением</v>
          </cell>
          <cell r="C2512" t="str">
            <v>Royal Thermo</v>
          </cell>
          <cell r="D2512" t="str">
            <v>Радиатор 10-ти секц. с БП, м.р. 500 мм с набором 1/2</v>
          </cell>
          <cell r="E2512" t="str">
            <v>4670430280905</v>
          </cell>
          <cell r="F2512" t="str">
            <v>RTVS2500101/2</v>
          </cell>
          <cell r="G2512">
            <v>15310</v>
          </cell>
          <cell r="H2512">
            <v>8899.8700000000008</v>
          </cell>
          <cell r="I2512">
            <v>550</v>
          </cell>
          <cell r="J2512">
            <v>550</v>
          </cell>
        </row>
        <row r="2513">
          <cell r="A2513" t="str">
            <v>НС-1794816</v>
          </cell>
          <cell r="B2513" t="str">
            <v>Радиаторы биметаллические с боковым подключением</v>
          </cell>
          <cell r="C2513" t="str">
            <v>Royal Thermo</v>
          </cell>
          <cell r="D2513" t="str">
            <v>Радиатор 10-ти секц. с БП, м.р. 500 мм с набором 3/4</v>
          </cell>
          <cell r="E2513" t="str">
            <v>4670430281025</v>
          </cell>
          <cell r="F2513" t="str">
            <v>RTVS2500103/4</v>
          </cell>
          <cell r="G2513">
            <v>15310</v>
          </cell>
          <cell r="H2513">
            <v>8899.8700000000008</v>
          </cell>
          <cell r="I2513">
            <v>558</v>
          </cell>
          <cell r="J2513">
            <v>558</v>
          </cell>
        </row>
        <row r="2514">
          <cell r="A2514" t="str">
            <v>НС-1794793</v>
          </cell>
          <cell r="B2514" t="str">
            <v>Радиаторы биметаллические с боковым подключением</v>
          </cell>
          <cell r="C2514" t="str">
            <v>Royal Thermo</v>
          </cell>
          <cell r="D2514" t="str">
            <v>Радиатор 11-ти секц. с БП, м.р. 500 мм с набором 1/2</v>
          </cell>
          <cell r="E2514" t="str">
            <v>4670430280288</v>
          </cell>
          <cell r="F2514" t="str">
            <v>RTVS2500111/2</v>
          </cell>
          <cell r="G2514">
            <v>16780</v>
          </cell>
          <cell r="H2514">
            <v>9789.86</v>
          </cell>
          <cell r="I2514">
            <v>369</v>
          </cell>
          <cell r="J2514">
            <v>369</v>
          </cell>
        </row>
        <row r="2515">
          <cell r="A2515" t="str">
            <v>НС-1794817</v>
          </cell>
          <cell r="B2515" t="str">
            <v>Радиаторы биметаллические с боковым подключением</v>
          </cell>
          <cell r="C2515" t="str">
            <v>Royal Thermo</v>
          </cell>
          <cell r="D2515" t="str">
            <v>Радиатор 11-ти секц. с БП, м.р. 500 мм с набором 3/4</v>
          </cell>
          <cell r="E2515" t="str">
            <v>4670430280295</v>
          </cell>
          <cell r="F2515" t="str">
            <v>RTVS2500113/4</v>
          </cell>
          <cell r="G2515">
            <v>16780</v>
          </cell>
          <cell r="H2515">
            <v>9789.86</v>
          </cell>
          <cell r="I2515">
            <v>373</v>
          </cell>
          <cell r="J2515">
            <v>373</v>
          </cell>
        </row>
        <row r="2516">
          <cell r="A2516" t="str">
            <v>НС-1794794</v>
          </cell>
          <cell r="B2516" t="str">
            <v>Радиаторы биметаллические с боковым подключением</v>
          </cell>
          <cell r="C2516" t="str">
            <v>Royal Thermo</v>
          </cell>
          <cell r="D2516" t="str">
            <v>Радиатор 12-ти секц. с БП, м.р. 500 мм с набором 1/2</v>
          </cell>
          <cell r="E2516" t="str">
            <v>4670430280967</v>
          </cell>
          <cell r="F2516" t="str">
            <v>RTVS2500121/2</v>
          </cell>
          <cell r="G2516">
            <v>18250</v>
          </cell>
          <cell r="H2516">
            <v>10679.85</v>
          </cell>
          <cell r="I2516">
            <v>550</v>
          </cell>
          <cell r="J2516">
            <v>550</v>
          </cell>
        </row>
        <row r="2517">
          <cell r="A2517" t="str">
            <v>НС-1794818</v>
          </cell>
          <cell r="B2517" t="str">
            <v>Радиаторы биметаллические с боковым подключением</v>
          </cell>
          <cell r="C2517" t="str">
            <v>Royal Thermo</v>
          </cell>
          <cell r="D2517" t="str">
            <v>Радиатор 12-ти секц. с БП, м.р. 500 мм с набором 3/4</v>
          </cell>
          <cell r="E2517" t="str">
            <v>4670430281179</v>
          </cell>
          <cell r="F2517" t="str">
            <v>RTVS2500123/4</v>
          </cell>
          <cell r="G2517">
            <v>18250</v>
          </cell>
          <cell r="H2517">
            <v>10679.85</v>
          </cell>
          <cell r="I2517">
            <v>550</v>
          </cell>
          <cell r="J2517">
            <v>550</v>
          </cell>
        </row>
        <row r="2518">
          <cell r="A2518" t="str">
            <v>НС-1794795</v>
          </cell>
          <cell r="B2518" t="str">
            <v>Радиаторы биметаллические с боковым подключением</v>
          </cell>
          <cell r="C2518" t="str">
            <v>Royal Thermo</v>
          </cell>
          <cell r="D2518" t="str">
            <v>Радиатор 13-ти секц. с БП, м.р. 500 мм с набором 1/2</v>
          </cell>
          <cell r="E2518" t="str">
            <v>4670430280981</v>
          </cell>
          <cell r="F2518" t="str">
            <v>RTVS2500131/2</v>
          </cell>
          <cell r="G2518">
            <v>19720</v>
          </cell>
          <cell r="H2518">
            <v>11569.83</v>
          </cell>
          <cell r="I2518">
            <v>304</v>
          </cell>
          <cell r="J2518">
            <v>304</v>
          </cell>
        </row>
        <row r="2519">
          <cell r="A2519" t="str">
            <v>НС-1794819</v>
          </cell>
          <cell r="B2519" t="str">
            <v>Радиаторы биметаллические с боковым подключением</v>
          </cell>
          <cell r="C2519" t="str">
            <v>Royal Thermo</v>
          </cell>
          <cell r="D2519" t="str">
            <v>Радиатор 13-ти секц. с БП, м.р. 500 мм с набором 3/4</v>
          </cell>
          <cell r="E2519" t="str">
            <v>4670430280752</v>
          </cell>
          <cell r="F2519" t="str">
            <v>RTVS2500133/4</v>
          </cell>
          <cell r="G2519">
            <v>19720</v>
          </cell>
          <cell r="H2519">
            <v>11569.83</v>
          </cell>
          <cell r="I2519">
            <v>308</v>
          </cell>
          <cell r="J2519">
            <v>308</v>
          </cell>
        </row>
        <row r="2520">
          <cell r="A2520" t="str">
            <v>НС-1794796</v>
          </cell>
          <cell r="B2520" t="str">
            <v>Радиаторы биметаллические с боковым подключением</v>
          </cell>
          <cell r="C2520" t="str">
            <v>Royal Thermo</v>
          </cell>
          <cell r="D2520" t="str">
            <v>Радиатор 14-ти секц. с БП, м.р. 500 мм с набором 1/2</v>
          </cell>
          <cell r="E2520" t="str">
            <v>4670430281230</v>
          </cell>
          <cell r="F2520" t="str">
            <v>RTVS2500141/2</v>
          </cell>
          <cell r="G2520">
            <v>21190</v>
          </cell>
          <cell r="H2520">
            <v>12459.82</v>
          </cell>
          <cell r="I2520">
            <v>318</v>
          </cell>
          <cell r="J2520">
            <v>318</v>
          </cell>
        </row>
        <row r="2521">
          <cell r="A2521" t="str">
            <v>НС-1794820</v>
          </cell>
          <cell r="B2521" t="str">
            <v>Радиаторы биметаллические с боковым подключением</v>
          </cell>
          <cell r="C2521" t="str">
            <v>Royal Thermo</v>
          </cell>
          <cell r="D2521" t="str">
            <v>Радиатор 14-ти секц. с БП, м.р. 500 мм с набором 3/4</v>
          </cell>
          <cell r="E2521" t="str">
            <v>4670430281117</v>
          </cell>
          <cell r="F2521" t="str">
            <v>RTVS2500143/4</v>
          </cell>
          <cell r="G2521">
            <v>21190</v>
          </cell>
          <cell r="H2521">
            <v>12459.82</v>
          </cell>
          <cell r="I2521">
            <v>318</v>
          </cell>
          <cell r="J2521">
            <v>318</v>
          </cell>
        </row>
        <row r="2522">
          <cell r="A2522" t="str">
            <v>НС-1794797</v>
          </cell>
          <cell r="B2522" t="str">
            <v>Радиаторы биметаллические с боковым подключением</v>
          </cell>
          <cell r="C2522" t="str">
            <v>Royal Thermo</v>
          </cell>
          <cell r="D2522" t="str">
            <v>Радиатор 15-ти секц. с БП, м.р. 500 мм с набором 1/2</v>
          </cell>
          <cell r="E2522" t="str">
            <v>4670430281155</v>
          </cell>
          <cell r="F2522" t="str">
            <v>RTVS2500151/2</v>
          </cell>
          <cell r="G2522">
            <v>22660</v>
          </cell>
          <cell r="H2522">
            <v>13349.81</v>
          </cell>
          <cell r="I2522">
            <v>305</v>
          </cell>
          <cell r="J2522">
            <v>305</v>
          </cell>
        </row>
        <row r="2523">
          <cell r="A2523" t="str">
            <v>НС-1794821</v>
          </cell>
          <cell r="B2523" t="str">
            <v>Радиаторы биметаллические с боковым подключением</v>
          </cell>
          <cell r="C2523" t="str">
            <v>Royal Thermo</v>
          </cell>
          <cell r="D2523" t="str">
            <v>Радиатор 15-ти секц. с БП, м.р. 500 мм с набором 3/4</v>
          </cell>
          <cell r="E2523" t="str">
            <v>4670430281001</v>
          </cell>
          <cell r="F2523" t="str">
            <v>RTVS2500153/4</v>
          </cell>
          <cell r="G2523">
            <v>22660</v>
          </cell>
          <cell r="H2523">
            <v>13349.81</v>
          </cell>
          <cell r="I2523">
            <v>306</v>
          </cell>
          <cell r="J2523">
            <v>306</v>
          </cell>
        </row>
        <row r="2524">
          <cell r="A2524" t="str">
            <v>НС-1794798</v>
          </cell>
          <cell r="B2524" t="str">
            <v>Радиаторы биметаллические с боковым подключением</v>
          </cell>
          <cell r="C2524" t="str">
            <v>Royal Thermo</v>
          </cell>
          <cell r="D2524" t="str">
            <v>Радиатор 16-ти секц. с БП, м.р. 500 мм с набором 1/2</v>
          </cell>
          <cell r="E2524" t="str">
            <v>4670430280356</v>
          </cell>
          <cell r="F2524" t="str">
            <v>RTVS2500161/2</v>
          </cell>
          <cell r="G2524">
            <v>24130</v>
          </cell>
          <cell r="H2524">
            <v>14239.8</v>
          </cell>
          <cell r="I2524" t="str">
            <v/>
          </cell>
          <cell r="J2524">
            <v>0</v>
          </cell>
        </row>
        <row r="2525">
          <cell r="A2525" t="str">
            <v>НС-1794822</v>
          </cell>
          <cell r="B2525" t="str">
            <v>Радиаторы биметаллические с боковым подключением</v>
          </cell>
          <cell r="C2525" t="str">
            <v>Royal Thermo</v>
          </cell>
          <cell r="D2525" t="str">
            <v>Радиатор 16-ти секц. с БП, м.р. 500 мм с набором 3/4</v>
          </cell>
          <cell r="E2525" t="str">
            <v>4670430280844</v>
          </cell>
          <cell r="F2525" t="str">
            <v>RTVS2500163/4</v>
          </cell>
          <cell r="G2525">
            <v>24130</v>
          </cell>
          <cell r="H2525">
            <v>14239.8</v>
          </cell>
          <cell r="I2525" t="str">
            <v/>
          </cell>
          <cell r="J2525">
            <v>0</v>
          </cell>
        </row>
        <row r="2526">
          <cell r="A2526" t="str">
            <v>НС-1794799</v>
          </cell>
          <cell r="B2526" t="str">
            <v>Радиаторы биметаллические с боковым подключением</v>
          </cell>
          <cell r="C2526" t="str">
            <v>Royal Thermo</v>
          </cell>
          <cell r="D2526" t="str">
            <v>Радиатор 17-ти секц. с БП, м.р. 500 мм с набором 1/2</v>
          </cell>
          <cell r="E2526" t="str">
            <v>4670430280738</v>
          </cell>
          <cell r="F2526" t="str">
            <v>RTVS2500171/2</v>
          </cell>
          <cell r="G2526">
            <v>25600</v>
          </cell>
          <cell r="H2526">
            <v>15129.78</v>
          </cell>
          <cell r="I2526" t="str">
            <v/>
          </cell>
          <cell r="J2526">
            <v>0</v>
          </cell>
        </row>
        <row r="2527">
          <cell r="A2527" t="str">
            <v>НС-1794823</v>
          </cell>
          <cell r="B2527" t="str">
            <v>Радиаторы биметаллические с боковым подключением</v>
          </cell>
          <cell r="C2527" t="str">
            <v>Royal Thermo</v>
          </cell>
          <cell r="D2527" t="str">
            <v>Радиатор 17-ти секц. с БП, м.р. 500 мм с набором 3/4</v>
          </cell>
          <cell r="E2527" t="str">
            <v>4670430281124</v>
          </cell>
          <cell r="F2527" t="str">
            <v>RTVS2500173/4</v>
          </cell>
          <cell r="G2527">
            <v>25600</v>
          </cell>
          <cell r="H2527">
            <v>15129.78</v>
          </cell>
          <cell r="I2527" t="str">
            <v/>
          </cell>
          <cell r="J2527">
            <v>0</v>
          </cell>
        </row>
        <row r="2528">
          <cell r="A2528" t="str">
            <v>НС-1794800</v>
          </cell>
          <cell r="B2528" t="str">
            <v>Радиаторы биметаллические с боковым подключением</v>
          </cell>
          <cell r="C2528" t="str">
            <v>Royal Thermo</v>
          </cell>
          <cell r="D2528" t="str">
            <v>Радиатор 18-ти секц. с БП, м.р. 500 мм с набором 1/2</v>
          </cell>
          <cell r="E2528" t="str">
            <v>4670430280448</v>
          </cell>
          <cell r="F2528" t="str">
            <v>RTVS2500181/2</v>
          </cell>
          <cell r="G2528">
            <v>27070</v>
          </cell>
          <cell r="H2528">
            <v>16019.77</v>
          </cell>
          <cell r="I2528" t="str">
            <v/>
          </cell>
          <cell r="J2528">
            <v>0</v>
          </cell>
        </row>
        <row r="2529">
          <cell r="A2529" t="str">
            <v>НС-1794824</v>
          </cell>
          <cell r="B2529" t="str">
            <v>Радиаторы биметаллические с боковым подключением</v>
          </cell>
          <cell r="C2529" t="str">
            <v>Royal Thermo</v>
          </cell>
          <cell r="D2529" t="str">
            <v>Радиатор 18-ти секц. с БП, м.р. 500 мм с набором 3/4</v>
          </cell>
          <cell r="E2529" t="str">
            <v>4670430280608</v>
          </cell>
          <cell r="F2529" t="str">
            <v>RTVS2500183/4</v>
          </cell>
          <cell r="G2529">
            <v>27070</v>
          </cell>
          <cell r="H2529">
            <v>16019.77</v>
          </cell>
          <cell r="I2529" t="str">
            <v/>
          </cell>
          <cell r="J2529">
            <v>0</v>
          </cell>
        </row>
        <row r="2530">
          <cell r="A2530" t="str">
            <v>НС-1794801</v>
          </cell>
          <cell r="B2530" t="str">
            <v>Радиаторы биметаллические с боковым подключением</v>
          </cell>
          <cell r="C2530" t="str">
            <v>Royal Thermo</v>
          </cell>
          <cell r="D2530" t="str">
            <v>Радиатор 19-ти секц. с БП, м.р. 500 мм с набором 1/2</v>
          </cell>
          <cell r="E2530" t="str">
            <v>4670430280677</v>
          </cell>
          <cell r="F2530" t="str">
            <v>RTVS2500191/2</v>
          </cell>
          <cell r="G2530">
            <v>28540</v>
          </cell>
          <cell r="H2530">
            <v>16909.759999999998</v>
          </cell>
          <cell r="I2530" t="str">
            <v/>
          </cell>
          <cell r="J2530">
            <v>0</v>
          </cell>
        </row>
        <row r="2531">
          <cell r="A2531" t="str">
            <v>НС-1794825</v>
          </cell>
          <cell r="B2531" t="str">
            <v>Радиаторы биметаллические с боковым подключением</v>
          </cell>
          <cell r="C2531" t="str">
            <v>Royal Thermo</v>
          </cell>
          <cell r="D2531" t="str">
            <v>Радиатор 19-ти секц. с БП, м.р. 500 мм с набором 3/4</v>
          </cell>
          <cell r="E2531" t="str">
            <v>4670430280806</v>
          </cell>
          <cell r="F2531" t="str">
            <v>RTVS2500193/4</v>
          </cell>
          <cell r="G2531">
            <v>28540</v>
          </cell>
          <cell r="H2531">
            <v>16909.759999999998</v>
          </cell>
          <cell r="I2531" t="str">
            <v/>
          </cell>
          <cell r="J2531">
            <v>0</v>
          </cell>
        </row>
        <row r="2532">
          <cell r="A2532" t="str">
            <v>НС-1794803</v>
          </cell>
          <cell r="B2532" t="str">
            <v>Радиаторы биметаллические с боковым подключением</v>
          </cell>
          <cell r="C2532" t="str">
            <v>Royal Thermo</v>
          </cell>
          <cell r="D2532" t="str">
            <v>Радиатор 20-ти секц. с БП, м.р. 500 мм с набором 1/2</v>
          </cell>
          <cell r="E2532" t="str">
            <v>4670430280431</v>
          </cell>
          <cell r="F2532" t="str">
            <v>RTVS2500201/2</v>
          </cell>
          <cell r="G2532">
            <v>30010</v>
          </cell>
          <cell r="H2532">
            <v>17799.740000000002</v>
          </cell>
          <cell r="I2532" t="str">
            <v/>
          </cell>
          <cell r="J2532">
            <v>0</v>
          </cell>
        </row>
        <row r="2533">
          <cell r="A2533" t="str">
            <v>НС-1794827</v>
          </cell>
          <cell r="B2533" t="str">
            <v>Радиаторы биметаллические с боковым подключением</v>
          </cell>
          <cell r="C2533" t="str">
            <v>Royal Thermo</v>
          </cell>
          <cell r="D2533" t="str">
            <v>Радиатор 20-ти секц. с БП, м.р. 500 мм с набором 3/4</v>
          </cell>
          <cell r="E2533" t="str">
            <v>4670430281087</v>
          </cell>
          <cell r="F2533" t="str">
            <v>RTVS2500203/4</v>
          </cell>
          <cell r="G2533">
            <v>30010</v>
          </cell>
          <cell r="H2533">
            <v>17799.740000000002</v>
          </cell>
          <cell r="I2533" t="str">
            <v/>
          </cell>
          <cell r="J2533">
            <v>0</v>
          </cell>
        </row>
        <row r="2534">
          <cell r="A2534" t="str">
            <v>НС-1794804</v>
          </cell>
          <cell r="B2534" t="str">
            <v>Радиаторы биметаллические с боковым подключением</v>
          </cell>
          <cell r="C2534" t="str">
            <v>Royal Thermo</v>
          </cell>
          <cell r="D2534" t="str">
            <v>Радиатор 21-но секц. с БП, м.р. 500 мм с набором 1/2</v>
          </cell>
          <cell r="E2534" t="str">
            <v>4670430280349</v>
          </cell>
          <cell r="F2534" t="str">
            <v>RTVS2500211/2</v>
          </cell>
          <cell r="G2534">
            <v>31480</v>
          </cell>
          <cell r="H2534">
            <v>18689.73</v>
          </cell>
          <cell r="I2534" t="str">
            <v/>
          </cell>
          <cell r="J2534">
            <v>0</v>
          </cell>
        </row>
        <row r="2535">
          <cell r="A2535" t="str">
            <v>НС-1794828</v>
          </cell>
          <cell r="B2535" t="str">
            <v>Радиаторы биметаллические с боковым подключением</v>
          </cell>
          <cell r="C2535" t="str">
            <v>Royal Thermo</v>
          </cell>
          <cell r="D2535" t="str">
            <v>Радиатор 21-но секц. с БП, м.р. 500 мм с набором 3/4</v>
          </cell>
          <cell r="E2535" t="str">
            <v>4670430281056</v>
          </cell>
          <cell r="F2535" t="str">
            <v>RTVS2500213/4</v>
          </cell>
          <cell r="G2535">
            <v>31480</v>
          </cell>
          <cell r="H2535">
            <v>18689.73</v>
          </cell>
          <cell r="I2535" t="str">
            <v/>
          </cell>
          <cell r="J2535">
            <v>0</v>
          </cell>
        </row>
        <row r="2536">
          <cell r="A2536" t="str">
            <v>НС-1794805</v>
          </cell>
          <cell r="B2536" t="str">
            <v>Радиаторы биметаллические с боковым подключением</v>
          </cell>
          <cell r="C2536" t="str">
            <v>Royal Thermo</v>
          </cell>
          <cell r="D2536" t="str">
            <v>Радиатор 22-х секц. с БП, м.р. 500 мм с набором 1/2</v>
          </cell>
          <cell r="E2536" t="str">
            <v>4670430280813</v>
          </cell>
          <cell r="F2536" t="str">
            <v>RTVS2500221/2</v>
          </cell>
          <cell r="G2536">
            <v>32950</v>
          </cell>
          <cell r="H2536">
            <v>19579.72</v>
          </cell>
          <cell r="I2536" t="str">
            <v/>
          </cell>
          <cell r="J2536">
            <v>0</v>
          </cell>
        </row>
        <row r="2537">
          <cell r="A2537" t="str">
            <v>НС-1794829</v>
          </cell>
          <cell r="B2537" t="str">
            <v>Радиаторы биметаллические с боковым подключением</v>
          </cell>
          <cell r="C2537" t="str">
            <v>Royal Thermo</v>
          </cell>
          <cell r="D2537" t="str">
            <v>Радиатор 22-х секц. с БП, м.р. 500 мм с набором 3/4</v>
          </cell>
          <cell r="E2537" t="str">
            <v>4670430280745</v>
          </cell>
          <cell r="F2537" t="str">
            <v>RTVS2500223/4</v>
          </cell>
          <cell r="G2537">
            <v>32950</v>
          </cell>
          <cell r="H2537">
            <v>19579.72</v>
          </cell>
          <cell r="I2537" t="str">
            <v/>
          </cell>
          <cell r="J2537">
            <v>0</v>
          </cell>
        </row>
        <row r="2538">
          <cell r="A2538" t="str">
            <v>НС-1794806</v>
          </cell>
          <cell r="B2538" t="str">
            <v>Радиаторы биметаллические с боковым подключением</v>
          </cell>
          <cell r="C2538" t="str">
            <v>Royal Thermo</v>
          </cell>
          <cell r="D2538" t="str">
            <v>Радиатор 23-х секц. с БП, м.р. 500 мм с набором 1/2</v>
          </cell>
          <cell r="E2538" t="str">
            <v>4670430281193</v>
          </cell>
          <cell r="F2538" t="str">
            <v>RTVS2500231/2</v>
          </cell>
          <cell r="G2538">
            <v>34420</v>
          </cell>
          <cell r="H2538">
            <v>20469.71</v>
          </cell>
          <cell r="I2538" t="str">
            <v/>
          </cell>
          <cell r="J2538">
            <v>0</v>
          </cell>
        </row>
        <row r="2539">
          <cell r="A2539" t="str">
            <v>НС-1794830</v>
          </cell>
          <cell r="B2539" t="str">
            <v>Радиаторы биметаллические с боковым подключением</v>
          </cell>
          <cell r="C2539" t="str">
            <v>Royal Thermo</v>
          </cell>
          <cell r="D2539" t="str">
            <v>Радиатор 23-х секц. с БП, м.р. 500 мм с набором 3/4</v>
          </cell>
          <cell r="E2539" t="str">
            <v>4670430280592</v>
          </cell>
          <cell r="F2539" t="str">
            <v>RTVS2500233/4</v>
          </cell>
          <cell r="G2539">
            <v>34420</v>
          </cell>
          <cell r="H2539">
            <v>20469.71</v>
          </cell>
          <cell r="I2539" t="str">
            <v/>
          </cell>
          <cell r="J2539">
            <v>0</v>
          </cell>
        </row>
        <row r="2540">
          <cell r="A2540" t="str">
            <v>НС-1794807</v>
          </cell>
          <cell r="B2540" t="str">
            <v>Радиаторы биметаллические с боковым подключением</v>
          </cell>
          <cell r="C2540" t="str">
            <v>Royal Thermo</v>
          </cell>
          <cell r="D2540" t="str">
            <v>Радиатор 24-х секц. с БП, м.р. 500 мм с набором 1/2</v>
          </cell>
          <cell r="E2540" t="str">
            <v>4670430280387</v>
          </cell>
          <cell r="F2540" t="str">
            <v>RTVS2500241/2</v>
          </cell>
          <cell r="G2540">
            <v>35890</v>
          </cell>
          <cell r="H2540">
            <v>21359.69</v>
          </cell>
          <cell r="I2540" t="str">
            <v/>
          </cell>
          <cell r="J2540">
            <v>0</v>
          </cell>
        </row>
        <row r="2541">
          <cell r="A2541" t="str">
            <v>НС-1794831</v>
          </cell>
          <cell r="B2541" t="str">
            <v>Радиаторы биметаллические с боковым подключением</v>
          </cell>
          <cell r="C2541" t="str">
            <v>Royal Thermo</v>
          </cell>
          <cell r="D2541" t="str">
            <v>Радиатор 24-х секц. с БП, м.р. 500 мм с набором 3/4</v>
          </cell>
          <cell r="E2541" t="str">
            <v>4670430280301</v>
          </cell>
          <cell r="F2541" t="str">
            <v>RTVS2500243/4</v>
          </cell>
          <cell r="G2541">
            <v>35890</v>
          </cell>
          <cell r="H2541">
            <v>21359.69</v>
          </cell>
          <cell r="I2541" t="str">
            <v/>
          </cell>
          <cell r="J2541">
            <v>0</v>
          </cell>
        </row>
        <row r="2542">
          <cell r="A2542" t="str">
            <v>НС-1794808</v>
          </cell>
          <cell r="B2542" t="str">
            <v>Радиаторы биметаллические с боковым подключением</v>
          </cell>
          <cell r="C2542" t="str">
            <v>Royal Thermo</v>
          </cell>
          <cell r="D2542" t="str">
            <v>Радиатор 25-ти секц. с БП, м.р. 500 мм с набором 1/2</v>
          </cell>
          <cell r="E2542" t="str">
            <v>4670430280851</v>
          </cell>
          <cell r="F2542" t="str">
            <v>RTVS2500251/2</v>
          </cell>
          <cell r="G2542">
            <v>37360</v>
          </cell>
          <cell r="H2542">
            <v>22249.68</v>
          </cell>
          <cell r="I2542" t="str">
            <v/>
          </cell>
          <cell r="J2542">
            <v>0</v>
          </cell>
        </row>
        <row r="2543">
          <cell r="A2543" t="str">
            <v>НС-1794832</v>
          </cell>
          <cell r="B2543" t="str">
            <v>Радиаторы биметаллические с боковым подключением</v>
          </cell>
          <cell r="C2543" t="str">
            <v>Royal Thermo</v>
          </cell>
          <cell r="D2543" t="str">
            <v>Радиатор 25-ти секц. с БП, м.р. 500 мм с набором 3/4</v>
          </cell>
          <cell r="E2543" t="str">
            <v>4670430281216</v>
          </cell>
          <cell r="F2543" t="str">
            <v>RTVS2500253/4</v>
          </cell>
          <cell r="G2543">
            <v>37360</v>
          </cell>
          <cell r="H2543">
            <v>22249.68</v>
          </cell>
          <cell r="I2543" t="str">
            <v/>
          </cell>
          <cell r="J2543">
            <v>0</v>
          </cell>
        </row>
        <row r="2544">
          <cell r="A2544" t="str">
            <v>НС-1794802</v>
          </cell>
          <cell r="B2544" t="str">
            <v>Радиаторы биметаллические с боковым подключением</v>
          </cell>
          <cell r="C2544" t="str">
            <v>Royal Thermo</v>
          </cell>
          <cell r="D2544" t="str">
            <v>Радиатор 2-х секц. с БП, м.р. 500 мм с набором 1/2</v>
          </cell>
          <cell r="E2544" t="str">
            <v>4670430281094</v>
          </cell>
          <cell r="F2544" t="str">
            <v>RTVS2500021/2</v>
          </cell>
          <cell r="G2544">
            <v>3430</v>
          </cell>
          <cell r="H2544">
            <v>1779.97</v>
          </cell>
          <cell r="I2544" t="str">
            <v/>
          </cell>
          <cell r="J2544">
            <v>0</v>
          </cell>
        </row>
        <row r="2545">
          <cell r="A2545" t="str">
            <v>НС-1794826</v>
          </cell>
          <cell r="B2545" t="str">
            <v>Радиаторы биметаллические с боковым подключением</v>
          </cell>
          <cell r="C2545" t="str">
            <v>Royal Thermo</v>
          </cell>
          <cell r="D2545" t="str">
            <v>Радиатор 2-х секц. с БП, м.р. 500 мм с набором 3/4</v>
          </cell>
          <cell r="E2545" t="str">
            <v>4670430280929</v>
          </cell>
          <cell r="F2545" t="str">
            <v>RTVS2500023/4</v>
          </cell>
          <cell r="G2545">
            <v>3430</v>
          </cell>
          <cell r="H2545">
            <v>1779.97</v>
          </cell>
          <cell r="I2545" t="str">
            <v/>
          </cell>
          <cell r="J2545">
            <v>0</v>
          </cell>
        </row>
        <row r="2546">
          <cell r="A2546" t="str">
            <v>НС-1794809</v>
          </cell>
          <cell r="B2546" t="str">
            <v>Радиаторы биметаллические с боковым подключением</v>
          </cell>
          <cell r="C2546" t="str">
            <v>Royal Thermo</v>
          </cell>
          <cell r="D2546" t="str">
            <v>Радиатор 3-х секц. с БП, м.р. 500 мм с набором 1/2</v>
          </cell>
          <cell r="E2546" t="str">
            <v>4670430280516</v>
          </cell>
          <cell r="F2546" t="str">
            <v>RTVS2500031/2</v>
          </cell>
          <cell r="G2546">
            <v>5020</v>
          </cell>
          <cell r="H2546">
            <v>2669.96</v>
          </cell>
          <cell r="I2546" t="str">
            <v/>
          </cell>
          <cell r="J2546">
            <v>0</v>
          </cell>
        </row>
        <row r="2547">
          <cell r="A2547" t="str">
            <v>НС-1794833</v>
          </cell>
          <cell r="B2547" t="str">
            <v>Радиаторы биметаллические с боковым подключением</v>
          </cell>
          <cell r="C2547" t="str">
            <v>Royal Thermo</v>
          </cell>
          <cell r="D2547" t="str">
            <v>Радиатор 3-х секц. с БП, м.р. 500 мм с набором 3/4</v>
          </cell>
          <cell r="E2547" t="str">
            <v>4670430280547</v>
          </cell>
          <cell r="F2547" t="str">
            <v>RTVS2500033/4</v>
          </cell>
          <cell r="G2547">
            <v>5020</v>
          </cell>
          <cell r="H2547">
            <v>2669.96</v>
          </cell>
          <cell r="I2547">
            <v>3</v>
          </cell>
          <cell r="J2547">
            <v>3</v>
          </cell>
        </row>
        <row r="2548">
          <cell r="A2548" t="str">
            <v>НС-1794810</v>
          </cell>
          <cell r="B2548" t="str">
            <v>Радиаторы биметаллические с боковым подключением</v>
          </cell>
          <cell r="C2548" t="str">
            <v>Royal Thermo</v>
          </cell>
          <cell r="D2548" t="str">
            <v>Радиатор 4-х секц. с БП, м.р. 500 мм с набором 1/2</v>
          </cell>
          <cell r="E2548" t="str">
            <v>4670430280943</v>
          </cell>
          <cell r="F2548" t="str">
            <v>RTVS2500041/2</v>
          </cell>
          <cell r="G2548">
            <v>6490</v>
          </cell>
          <cell r="H2548">
            <v>3559.95</v>
          </cell>
          <cell r="I2548">
            <v>550</v>
          </cell>
          <cell r="J2548">
            <v>550</v>
          </cell>
        </row>
        <row r="2549">
          <cell r="A2549" t="str">
            <v>НС-1794834</v>
          </cell>
          <cell r="B2549" t="str">
            <v>Радиаторы биметаллические с боковым подключением</v>
          </cell>
          <cell r="C2549" t="str">
            <v>Royal Thermo</v>
          </cell>
          <cell r="D2549" t="str">
            <v>Радиатор 4-х секц. с БП, м.р. 500 мм с набором 3/4</v>
          </cell>
          <cell r="E2549" t="str">
            <v>4670430281162</v>
          </cell>
          <cell r="F2549" t="str">
            <v>RTVS2500043/4</v>
          </cell>
          <cell r="G2549">
            <v>6490</v>
          </cell>
          <cell r="H2549">
            <v>3559.95</v>
          </cell>
          <cell r="I2549">
            <v>558</v>
          </cell>
          <cell r="J2549">
            <v>558</v>
          </cell>
        </row>
        <row r="2550">
          <cell r="A2550" t="str">
            <v>НС-1794811</v>
          </cell>
          <cell r="B2550" t="str">
            <v>Радиаторы биметаллические с боковым подключением</v>
          </cell>
          <cell r="C2550" t="str">
            <v>Royal Thermo</v>
          </cell>
          <cell r="D2550" t="str">
            <v>Радиатор 5-ти секц. с БП, м.р. 500 мм с набором 1/2</v>
          </cell>
          <cell r="E2550" t="str">
            <v>4670430281100</v>
          </cell>
          <cell r="F2550" t="str">
            <v>RTVS2500051/2</v>
          </cell>
          <cell r="G2550">
            <v>7960</v>
          </cell>
          <cell r="H2550">
            <v>4449.9399999999996</v>
          </cell>
          <cell r="I2550">
            <v>550</v>
          </cell>
          <cell r="J2550">
            <v>550</v>
          </cell>
        </row>
        <row r="2551">
          <cell r="A2551" t="str">
            <v>НС-1794835</v>
          </cell>
          <cell r="B2551" t="str">
            <v>Радиаторы биметаллические с боковым подключением</v>
          </cell>
          <cell r="C2551" t="str">
            <v>Royal Thermo</v>
          </cell>
          <cell r="D2551" t="str">
            <v>Радиатор 5-ти секц. с БП, м.р. 500 мм с набором 3/4</v>
          </cell>
          <cell r="E2551" t="str">
            <v>4670430280912</v>
          </cell>
          <cell r="F2551" t="str">
            <v>RTVS2500053/4</v>
          </cell>
          <cell r="G2551">
            <v>7960</v>
          </cell>
          <cell r="H2551">
            <v>4449.9399999999996</v>
          </cell>
          <cell r="I2551">
            <v>558</v>
          </cell>
          <cell r="J2551">
            <v>558</v>
          </cell>
        </row>
        <row r="2552">
          <cell r="A2552" t="str">
            <v>НС-1794812</v>
          </cell>
          <cell r="B2552" t="str">
            <v>Радиаторы биметаллические с боковым подключением</v>
          </cell>
          <cell r="C2552" t="str">
            <v>Royal Thermo</v>
          </cell>
          <cell r="D2552" t="str">
            <v>Радиатор 6-ти секц. с БП, м.р. 500 мм с набором 1/2</v>
          </cell>
          <cell r="E2552" t="str">
            <v>4670430280318</v>
          </cell>
          <cell r="F2552" t="str">
            <v>RTVS2500061/2</v>
          </cell>
          <cell r="G2552">
            <v>9430</v>
          </cell>
          <cell r="H2552">
            <v>5339.92</v>
          </cell>
          <cell r="I2552">
            <v>550</v>
          </cell>
          <cell r="J2552">
            <v>550</v>
          </cell>
        </row>
        <row r="2553">
          <cell r="A2553" t="str">
            <v>НС-1794836</v>
          </cell>
          <cell r="B2553" t="str">
            <v>Радиаторы биметаллические с боковым подключением</v>
          </cell>
          <cell r="C2553" t="str">
            <v>Royal Thermo</v>
          </cell>
          <cell r="D2553" t="str">
            <v>Радиатор 6-ти секц. с БП, м.р. 500 мм с набором 3/4</v>
          </cell>
          <cell r="E2553" t="str">
            <v>4670430280462</v>
          </cell>
          <cell r="F2553" t="str">
            <v>RTVS2500063/4</v>
          </cell>
          <cell r="G2553">
            <v>9430</v>
          </cell>
          <cell r="H2553">
            <v>5339.92</v>
          </cell>
          <cell r="I2553">
            <v>564</v>
          </cell>
          <cell r="J2553">
            <v>564</v>
          </cell>
        </row>
        <row r="2554">
          <cell r="A2554" t="str">
            <v>НС-1794813</v>
          </cell>
          <cell r="B2554" t="str">
            <v>Радиаторы биметаллические с боковым подключением</v>
          </cell>
          <cell r="C2554" t="str">
            <v>Royal Thermo</v>
          </cell>
          <cell r="D2554" t="str">
            <v>Радиатор 7-ми секц. с БП, м.р. 500 мм с набором 1/2</v>
          </cell>
          <cell r="E2554" t="str">
            <v>4670430281032</v>
          </cell>
          <cell r="F2554" t="str">
            <v>RTVS2500071/2</v>
          </cell>
          <cell r="G2554">
            <v>10900</v>
          </cell>
          <cell r="H2554">
            <v>6229.91</v>
          </cell>
          <cell r="I2554">
            <v>550</v>
          </cell>
          <cell r="J2554">
            <v>550</v>
          </cell>
        </row>
        <row r="2555">
          <cell r="A2555" t="str">
            <v>НС-1794837</v>
          </cell>
          <cell r="B2555" t="str">
            <v>Радиаторы биметаллические с боковым подключением</v>
          </cell>
          <cell r="C2555" t="str">
            <v>Royal Thermo</v>
          </cell>
          <cell r="D2555" t="str">
            <v>Радиатор 7-ми секц. с БП, м.р. 500 мм с набором 3/4</v>
          </cell>
          <cell r="E2555" t="str">
            <v>4670430280394</v>
          </cell>
          <cell r="F2555" t="str">
            <v>RTVS2500073/4</v>
          </cell>
          <cell r="G2555">
            <v>10900</v>
          </cell>
          <cell r="H2555">
            <v>6229.91</v>
          </cell>
          <cell r="I2555">
            <v>556</v>
          </cell>
          <cell r="J2555">
            <v>556</v>
          </cell>
        </row>
        <row r="2556">
          <cell r="A2556" t="str">
            <v>НС-1794814</v>
          </cell>
          <cell r="B2556" t="str">
            <v>Радиаторы биметаллические с боковым подключением</v>
          </cell>
          <cell r="C2556" t="str">
            <v>Royal Thermo</v>
          </cell>
          <cell r="D2556" t="str">
            <v>Радиатор 8-ми секц. с БП, м.р. 500 мм с набором 1/2</v>
          </cell>
          <cell r="E2556" t="str">
            <v>4670430280950</v>
          </cell>
          <cell r="F2556" t="str">
            <v>RTVS2500081/2</v>
          </cell>
          <cell r="G2556">
            <v>12370</v>
          </cell>
          <cell r="H2556">
            <v>7119.9</v>
          </cell>
          <cell r="I2556">
            <v>550</v>
          </cell>
          <cell r="J2556">
            <v>550</v>
          </cell>
        </row>
        <row r="2557">
          <cell r="A2557" t="str">
            <v>НС-1794838</v>
          </cell>
          <cell r="B2557" t="str">
            <v>Радиаторы биметаллические с боковым подключением</v>
          </cell>
          <cell r="C2557" t="str">
            <v>Royal Thermo</v>
          </cell>
          <cell r="D2557" t="str">
            <v>Радиатор 8-ми секц. с БП, м.р. 500 мм с набором 3/4</v>
          </cell>
          <cell r="E2557" t="str">
            <v>4670430280875</v>
          </cell>
          <cell r="F2557" t="str">
            <v>RTVS2500083/4</v>
          </cell>
          <cell r="G2557">
            <v>12370</v>
          </cell>
          <cell r="H2557">
            <v>7119.9</v>
          </cell>
          <cell r="I2557">
            <v>560</v>
          </cell>
          <cell r="J2557">
            <v>560</v>
          </cell>
        </row>
        <row r="2558">
          <cell r="A2558" t="str">
            <v>НС-1794815</v>
          </cell>
          <cell r="B2558" t="str">
            <v>Радиаторы биметаллические с боковым подключением</v>
          </cell>
          <cell r="C2558" t="str">
            <v>Royal Thermo</v>
          </cell>
          <cell r="D2558" t="str">
            <v>Радиатор 9-ти секц. с БП, м.р. 500 мм с набором 1/2</v>
          </cell>
          <cell r="E2558" t="str">
            <v>4670430281049</v>
          </cell>
          <cell r="F2558" t="str">
            <v>RTVS2500091/2</v>
          </cell>
          <cell r="G2558">
            <v>13840</v>
          </cell>
          <cell r="H2558">
            <v>8009.88</v>
          </cell>
          <cell r="I2558">
            <v>550</v>
          </cell>
          <cell r="J2558">
            <v>550</v>
          </cell>
        </row>
        <row r="2559">
          <cell r="A2559" t="str">
            <v>НС-1794839</v>
          </cell>
          <cell r="B2559" t="str">
            <v>Радиаторы биметаллические с боковым подключением</v>
          </cell>
          <cell r="C2559" t="str">
            <v>Royal Thermo</v>
          </cell>
          <cell r="D2559" t="str">
            <v>Радиатор 9-ти секц. с БП, м.р. 500 мм с набором 3/4</v>
          </cell>
          <cell r="E2559" t="str">
            <v>4670430280714</v>
          </cell>
          <cell r="F2559" t="str">
            <v>RTVS2500093/4</v>
          </cell>
          <cell r="G2559">
            <v>13840</v>
          </cell>
          <cell r="H2559">
            <v>8009.88</v>
          </cell>
          <cell r="I2559">
            <v>554</v>
          </cell>
          <cell r="J2559">
            <v>554</v>
          </cell>
        </row>
        <row r="2560">
          <cell r="A2560" t="str">
            <v>НС-1197116</v>
          </cell>
          <cell r="B2560" t="str">
            <v>Радиаторы биметаллические с боковым подключением</v>
          </cell>
          <cell r="C2560" t="str">
            <v>Royal Thermo</v>
          </cell>
          <cell r="D2560" t="str">
            <v>Радиатор Royal Thermo BiLiner 350 /Bianco Traffico - 10 секц.</v>
          </cell>
          <cell r="E2560" t="str">
            <v>4680551014747</v>
          </cell>
          <cell r="F2560" t="str">
            <v>RTBBT35010</v>
          </cell>
          <cell r="G2560">
            <v>11300</v>
          </cell>
          <cell r="H2560">
            <v>8927</v>
          </cell>
          <cell r="I2560">
            <v>6</v>
          </cell>
          <cell r="J2560">
            <v>6</v>
          </cell>
        </row>
        <row r="2561">
          <cell r="A2561" t="str">
            <v>НС-1197117</v>
          </cell>
          <cell r="B2561" t="str">
            <v>Радиаторы биметаллические с боковым подключением</v>
          </cell>
          <cell r="C2561" t="str">
            <v>Royal Thermo</v>
          </cell>
          <cell r="D2561" t="str">
            <v>Радиатор Royal Thermo BiLiner 350 /Bianco Traffico - 12 секц.</v>
          </cell>
          <cell r="E2561" t="str">
            <v>4680551014716</v>
          </cell>
          <cell r="F2561" t="str">
            <v>RTBBT35012</v>
          </cell>
          <cell r="G2561">
            <v>13560</v>
          </cell>
          <cell r="H2561">
            <v>10712.4</v>
          </cell>
          <cell r="I2561" t="str">
            <v/>
          </cell>
          <cell r="J2561">
            <v>0</v>
          </cell>
        </row>
        <row r="2562">
          <cell r="A2562" t="str">
            <v>НС-1197118</v>
          </cell>
          <cell r="B2562" t="str">
            <v>Радиаторы биметаллические с боковым подключением</v>
          </cell>
          <cell r="C2562" t="str">
            <v>Royal Thermo</v>
          </cell>
          <cell r="D2562" t="str">
            <v>Радиатор Royal Thermo BiLiner 350 /Bianco Traffico - 4 секц.</v>
          </cell>
          <cell r="E2562" t="str">
            <v>4680551014808</v>
          </cell>
          <cell r="F2562" t="str">
            <v>RTBBT35004</v>
          </cell>
          <cell r="G2562">
            <v>4520</v>
          </cell>
          <cell r="H2562">
            <v>3570.8</v>
          </cell>
          <cell r="I2562" t="str">
            <v/>
          </cell>
          <cell r="J2562">
            <v>0</v>
          </cell>
        </row>
        <row r="2563">
          <cell r="A2563" t="str">
            <v>НС-1197119</v>
          </cell>
          <cell r="B2563" t="str">
            <v>Радиаторы биметаллические с боковым подключением</v>
          </cell>
          <cell r="C2563" t="str">
            <v>Royal Thermo</v>
          </cell>
          <cell r="D2563" t="str">
            <v>Радиатор Royal Thermo BiLiner 350 /Bianco Traffico - 6 секц.</v>
          </cell>
          <cell r="E2563" t="str">
            <v>4680551014686</v>
          </cell>
          <cell r="F2563" t="str">
            <v>RTBBT35006</v>
          </cell>
          <cell r="G2563">
            <v>6780</v>
          </cell>
          <cell r="H2563">
            <v>5356.2</v>
          </cell>
          <cell r="I2563">
            <v>3</v>
          </cell>
          <cell r="J2563">
            <v>3</v>
          </cell>
        </row>
        <row r="2564">
          <cell r="A2564" t="str">
            <v>НС-1197120</v>
          </cell>
          <cell r="B2564" t="str">
            <v>Радиаторы биметаллические с боковым подключением</v>
          </cell>
          <cell r="C2564" t="str">
            <v>Royal Thermo</v>
          </cell>
          <cell r="D2564" t="str">
            <v>Радиатор Royal Thermo BiLiner 350 /Bianco Traffico - 8 секц.</v>
          </cell>
          <cell r="E2564" t="str">
            <v>4680551014778</v>
          </cell>
          <cell r="F2564" t="str">
            <v>RTBBT35008</v>
          </cell>
          <cell r="G2564">
            <v>9040</v>
          </cell>
          <cell r="H2564">
            <v>7141.6</v>
          </cell>
          <cell r="I2564" t="str">
            <v/>
          </cell>
          <cell r="J2564">
            <v>0</v>
          </cell>
        </row>
        <row r="2565">
          <cell r="A2565" t="str">
            <v>НС-1197121</v>
          </cell>
          <cell r="B2565" t="str">
            <v>Радиаторы биметаллические с боковым подключением</v>
          </cell>
          <cell r="C2565" t="str">
            <v>Royal Thermo</v>
          </cell>
          <cell r="D2565" t="str">
            <v>Радиатор Royal Thermo BiLiner 350 /Noir Sable - 10 секц.</v>
          </cell>
          <cell r="E2565" t="str">
            <v>4680551014754</v>
          </cell>
          <cell r="F2565" t="str">
            <v>RTBNS35010</v>
          </cell>
          <cell r="G2565">
            <v>12500</v>
          </cell>
          <cell r="H2565">
            <v>9875</v>
          </cell>
          <cell r="I2565" t="str">
            <v/>
          </cell>
          <cell r="J2565">
            <v>0</v>
          </cell>
        </row>
        <row r="2566">
          <cell r="A2566" t="str">
            <v>НС-1197122</v>
          </cell>
          <cell r="B2566" t="str">
            <v>Радиаторы биметаллические с боковым подключением</v>
          </cell>
          <cell r="C2566" t="str">
            <v>Royal Thermo</v>
          </cell>
          <cell r="D2566" t="str">
            <v>Радиатор Royal Thermo BiLiner 350 /Noir Sable - 12 секц.</v>
          </cell>
          <cell r="E2566" t="str">
            <v>4680551014723</v>
          </cell>
          <cell r="F2566" t="str">
            <v>RTBNS35012</v>
          </cell>
          <cell r="G2566">
            <v>15000</v>
          </cell>
          <cell r="H2566">
            <v>11850</v>
          </cell>
          <cell r="I2566">
            <v>6</v>
          </cell>
          <cell r="J2566">
            <v>6</v>
          </cell>
        </row>
        <row r="2567">
          <cell r="A2567" t="str">
            <v>НС-1197123</v>
          </cell>
          <cell r="B2567" t="str">
            <v>Радиаторы биметаллические с боковым подключением</v>
          </cell>
          <cell r="C2567" t="str">
            <v>Royal Thermo</v>
          </cell>
          <cell r="D2567" t="str">
            <v>Радиатор Royal Thermo BiLiner 350 /Noir Sable - 4 секц.</v>
          </cell>
          <cell r="E2567" t="str">
            <v>4680551014815</v>
          </cell>
          <cell r="F2567" t="str">
            <v>RTBNS35004</v>
          </cell>
          <cell r="G2567">
            <v>5000</v>
          </cell>
          <cell r="H2567">
            <v>3950</v>
          </cell>
          <cell r="I2567" t="str">
            <v/>
          </cell>
          <cell r="J2567">
            <v>0</v>
          </cell>
        </row>
        <row r="2568">
          <cell r="A2568" t="str">
            <v>НС-1197124</v>
          </cell>
          <cell r="B2568" t="str">
            <v>Радиаторы биметаллические с боковым подключением</v>
          </cell>
          <cell r="C2568" t="str">
            <v>Royal Thermo</v>
          </cell>
          <cell r="D2568" t="str">
            <v>Радиатор Royal Thermo BiLiner 350 /Noir Sable - 6 секц.</v>
          </cell>
          <cell r="E2568" t="str">
            <v>4680551014693</v>
          </cell>
          <cell r="F2568" t="str">
            <v>RTBNS35006</v>
          </cell>
          <cell r="G2568">
            <v>7500</v>
          </cell>
          <cell r="H2568">
            <v>5925</v>
          </cell>
          <cell r="I2568" t="str">
            <v/>
          </cell>
          <cell r="J2568">
            <v>0</v>
          </cell>
        </row>
        <row r="2569">
          <cell r="A2569" t="str">
            <v>НС-1197125</v>
          </cell>
          <cell r="B2569" t="str">
            <v>Радиаторы биметаллические с боковым подключением</v>
          </cell>
          <cell r="C2569" t="str">
            <v>Royal Thermo</v>
          </cell>
          <cell r="D2569" t="str">
            <v>Радиатор Royal Thermo BiLiner 350 /Noir Sable - 8 секц.</v>
          </cell>
          <cell r="E2569" t="str">
            <v>4680551014785</v>
          </cell>
          <cell r="F2569" t="str">
            <v>RTBNS35008</v>
          </cell>
          <cell r="G2569">
            <v>10000</v>
          </cell>
          <cell r="H2569">
            <v>7900</v>
          </cell>
          <cell r="I2569" t="str">
            <v/>
          </cell>
          <cell r="J2569">
            <v>0</v>
          </cell>
        </row>
        <row r="2570">
          <cell r="A2570" t="str">
            <v>НС-1197126</v>
          </cell>
          <cell r="B2570" t="str">
            <v>Радиаторы биметаллические с боковым подключением</v>
          </cell>
          <cell r="C2570" t="str">
            <v>Royal Thermo</v>
          </cell>
          <cell r="D2570" t="str">
            <v>Радиатор Royal Thermo BiLiner 350 /Silver Satin - 10 секц.</v>
          </cell>
          <cell r="E2570" t="str">
            <v>4680551014761</v>
          </cell>
          <cell r="F2570" t="str">
            <v>RTBSS35010</v>
          </cell>
          <cell r="G2570">
            <v>12500</v>
          </cell>
          <cell r="H2570">
            <v>9875</v>
          </cell>
          <cell r="I2570" t="str">
            <v/>
          </cell>
          <cell r="J2570">
            <v>0</v>
          </cell>
        </row>
        <row r="2571">
          <cell r="A2571" t="str">
            <v>НС-1197127</v>
          </cell>
          <cell r="B2571" t="str">
            <v>Радиаторы биметаллические с боковым подключением</v>
          </cell>
          <cell r="C2571" t="str">
            <v>Royal Thermo</v>
          </cell>
          <cell r="D2571" t="str">
            <v>Радиатор Royal Thermo BiLiner 350 /Silver Satin - 12 секц.</v>
          </cell>
          <cell r="E2571" t="str">
            <v>4680551014730</v>
          </cell>
          <cell r="F2571" t="str">
            <v>RTBSS35012</v>
          </cell>
          <cell r="G2571">
            <v>15000</v>
          </cell>
          <cell r="H2571">
            <v>11850</v>
          </cell>
          <cell r="I2571">
            <v>11</v>
          </cell>
          <cell r="J2571">
            <v>11</v>
          </cell>
        </row>
        <row r="2572">
          <cell r="A2572" t="str">
            <v>НС-1197128</v>
          </cell>
          <cell r="B2572" t="str">
            <v>Радиаторы биметаллические с боковым подключением</v>
          </cell>
          <cell r="C2572" t="str">
            <v>Royal Thermo</v>
          </cell>
          <cell r="D2572" t="str">
            <v>Радиатор Royal Thermo BiLiner 350 /Silver Satin - 4 секц.</v>
          </cell>
          <cell r="E2572" t="str">
            <v>4680551014822</v>
          </cell>
          <cell r="F2572" t="str">
            <v>RTBSS35004</v>
          </cell>
          <cell r="G2572">
            <v>5000</v>
          </cell>
          <cell r="H2572">
            <v>3950</v>
          </cell>
          <cell r="I2572">
            <v>4</v>
          </cell>
          <cell r="J2572">
            <v>4</v>
          </cell>
        </row>
        <row r="2573">
          <cell r="A2573" t="str">
            <v>НС-1197129</v>
          </cell>
          <cell r="B2573" t="str">
            <v>Радиаторы биметаллические с боковым подключением</v>
          </cell>
          <cell r="C2573" t="str">
            <v>Royal Thermo</v>
          </cell>
          <cell r="D2573" t="str">
            <v>Радиатор Royal Thermo BiLiner 350 /Silver Satin - 6 секц.</v>
          </cell>
          <cell r="E2573" t="str">
            <v>4680551014709</v>
          </cell>
          <cell r="F2573" t="str">
            <v>RTBSS35006</v>
          </cell>
          <cell r="G2573">
            <v>7500</v>
          </cell>
          <cell r="H2573">
            <v>5925</v>
          </cell>
          <cell r="I2573" t="str">
            <v/>
          </cell>
          <cell r="J2573">
            <v>0</v>
          </cell>
        </row>
        <row r="2574">
          <cell r="A2574" t="str">
            <v>НС-1197130</v>
          </cell>
          <cell r="B2574" t="str">
            <v>Радиаторы биметаллические с боковым подключением</v>
          </cell>
          <cell r="C2574" t="str">
            <v>Royal Thermo</v>
          </cell>
          <cell r="D2574" t="str">
            <v>Радиатор Royal Thermo BiLiner 350 /Silver Satin - 8 секц.</v>
          </cell>
          <cell r="E2574" t="str">
            <v>4680551014792</v>
          </cell>
          <cell r="F2574" t="str">
            <v>RTBSS35008</v>
          </cell>
          <cell r="G2574">
            <v>10000</v>
          </cell>
          <cell r="H2574">
            <v>7900</v>
          </cell>
          <cell r="I2574">
            <v>1</v>
          </cell>
          <cell r="J2574">
            <v>1</v>
          </cell>
        </row>
        <row r="2575">
          <cell r="A2575" t="str">
            <v>НС-1176294</v>
          </cell>
          <cell r="B2575" t="str">
            <v>Радиаторы биметаллические с боковым подключением</v>
          </cell>
          <cell r="C2575" t="str">
            <v>Royal Thermo</v>
          </cell>
          <cell r="D2575" t="str">
            <v>Радиатор Royal Thermo BiLiner 500 /Bianco Traffico - 10 секц.</v>
          </cell>
          <cell r="E2575" t="str">
            <v>4680551009194</v>
          </cell>
          <cell r="F2575" t="str">
            <v>RTBBT50010</v>
          </cell>
          <cell r="G2575">
            <v>11800</v>
          </cell>
          <cell r="H2575">
            <v>9322</v>
          </cell>
          <cell r="I2575" t="str">
            <v/>
          </cell>
          <cell r="J2575">
            <v>0</v>
          </cell>
        </row>
        <row r="2576">
          <cell r="A2576" t="str">
            <v>НС-1176295</v>
          </cell>
          <cell r="B2576" t="str">
            <v>Радиаторы биметаллические с боковым подключением</v>
          </cell>
          <cell r="C2576" t="str">
            <v>Royal Thermo</v>
          </cell>
          <cell r="D2576" t="str">
            <v>Радиатор Royal Thermo BiLiner 500 /Bianco Traffico - 12 секц.</v>
          </cell>
          <cell r="E2576" t="str">
            <v>4680551009187</v>
          </cell>
          <cell r="F2576" t="str">
            <v>RTBBT50012</v>
          </cell>
          <cell r="G2576">
            <v>14160</v>
          </cell>
          <cell r="H2576">
            <v>11186.4</v>
          </cell>
          <cell r="I2576" t="str">
            <v/>
          </cell>
          <cell r="J2576">
            <v>0</v>
          </cell>
        </row>
        <row r="2577">
          <cell r="A2577" t="str">
            <v>НС-1176296</v>
          </cell>
          <cell r="B2577" t="str">
            <v>Радиаторы биметаллические с боковым подключением</v>
          </cell>
          <cell r="C2577" t="str">
            <v>Royal Thermo</v>
          </cell>
          <cell r="D2577" t="str">
            <v>Радиатор Royal Thermo BiLiner 500 /Bianco Traffico - 4 секц.</v>
          </cell>
          <cell r="E2577" t="str">
            <v>4680551009200</v>
          </cell>
          <cell r="F2577" t="str">
            <v>RTBBT50004</v>
          </cell>
          <cell r="G2577">
            <v>4720</v>
          </cell>
          <cell r="H2577">
            <v>3728.8</v>
          </cell>
          <cell r="I2577" t="str">
            <v/>
          </cell>
          <cell r="J2577">
            <v>0</v>
          </cell>
        </row>
        <row r="2578">
          <cell r="A2578" t="str">
            <v>НС-1176302</v>
          </cell>
          <cell r="B2578" t="str">
            <v>Радиаторы биметаллические с боковым подключением</v>
          </cell>
          <cell r="C2578" t="str">
            <v>Royal Thermo</v>
          </cell>
          <cell r="D2578" t="str">
            <v>Радиатор Royal Thermo BiLiner 500 /Bianco Traffico - 6 секц.</v>
          </cell>
          <cell r="E2578" t="str">
            <v>4680551009217</v>
          </cell>
          <cell r="F2578" t="str">
            <v>RTBBT50006</v>
          </cell>
          <cell r="G2578">
            <v>7080</v>
          </cell>
          <cell r="H2578">
            <v>5593.2</v>
          </cell>
          <cell r="I2578" t="str">
            <v/>
          </cell>
          <cell r="J2578">
            <v>0</v>
          </cell>
        </row>
        <row r="2579">
          <cell r="A2579" t="str">
            <v>НС-1176306</v>
          </cell>
          <cell r="B2579" t="str">
            <v>Радиаторы биметаллические с боковым подключением</v>
          </cell>
          <cell r="C2579" t="str">
            <v>Royal Thermo</v>
          </cell>
          <cell r="D2579" t="str">
            <v>Радиатор Royal Thermo BiLiner 500 /Bianco Traffico - 8 секц.</v>
          </cell>
          <cell r="E2579" t="str">
            <v>4680551009224</v>
          </cell>
          <cell r="F2579" t="str">
            <v>RTBBT50008</v>
          </cell>
          <cell r="G2579">
            <v>9440</v>
          </cell>
          <cell r="H2579">
            <v>7457.6</v>
          </cell>
          <cell r="I2579" t="str">
            <v/>
          </cell>
          <cell r="J2579">
            <v>0</v>
          </cell>
        </row>
        <row r="2580">
          <cell r="A2580" t="str">
            <v>НС-1176307</v>
          </cell>
          <cell r="B2580" t="str">
            <v>Радиаторы биметаллические с боковым подключением</v>
          </cell>
          <cell r="C2580" t="str">
            <v>Royal Thermo</v>
          </cell>
          <cell r="D2580" t="str">
            <v>Радиатор Royal Thermo BiLiner 500 /Noir Sable - 10 секц.</v>
          </cell>
          <cell r="E2580" t="str">
            <v>4680551009231</v>
          </cell>
          <cell r="F2580" t="str">
            <v>RTBNS50010</v>
          </cell>
          <cell r="G2580">
            <v>12900</v>
          </cell>
          <cell r="H2580">
            <v>10191</v>
          </cell>
          <cell r="I2580" t="str">
            <v/>
          </cell>
          <cell r="J2580">
            <v>0</v>
          </cell>
        </row>
        <row r="2581">
          <cell r="A2581" t="str">
            <v>НС-1176310</v>
          </cell>
          <cell r="B2581" t="str">
            <v>Радиаторы биметаллические с боковым подключением</v>
          </cell>
          <cell r="C2581" t="str">
            <v>Royal Thermo</v>
          </cell>
          <cell r="D2581" t="str">
            <v>Радиатор Royal Thermo BiLiner 500 /Noir Sable - 12 секц.</v>
          </cell>
          <cell r="E2581" t="str">
            <v>4680551009248</v>
          </cell>
          <cell r="F2581" t="str">
            <v>RTBNS50012</v>
          </cell>
          <cell r="G2581">
            <v>15480</v>
          </cell>
          <cell r="H2581">
            <v>12229.2</v>
          </cell>
          <cell r="I2581">
            <v>1</v>
          </cell>
          <cell r="J2581">
            <v>1</v>
          </cell>
        </row>
        <row r="2582">
          <cell r="A2582" t="str">
            <v>НС-1176311</v>
          </cell>
          <cell r="B2582" t="str">
            <v>Радиаторы биметаллические с боковым подключением</v>
          </cell>
          <cell r="C2582" t="str">
            <v>Royal Thermo</v>
          </cell>
          <cell r="D2582" t="str">
            <v>Радиатор Royal Thermo BiLiner 500 /Noir Sable - 4 секц.</v>
          </cell>
          <cell r="E2582" t="str">
            <v>4680551009279</v>
          </cell>
          <cell r="F2582" t="str">
            <v>RTBNS50004</v>
          </cell>
          <cell r="G2582">
            <v>5160</v>
          </cell>
          <cell r="H2582">
            <v>4076.4</v>
          </cell>
          <cell r="I2582">
            <v>1</v>
          </cell>
          <cell r="J2582">
            <v>1</v>
          </cell>
        </row>
        <row r="2583">
          <cell r="A2583" t="str">
            <v>НС-1176312</v>
          </cell>
          <cell r="B2583" t="str">
            <v>Радиаторы биметаллические с боковым подключением</v>
          </cell>
          <cell r="C2583" t="str">
            <v>Royal Thermo</v>
          </cell>
          <cell r="D2583" t="str">
            <v>Радиатор Royal Thermo BiLiner 500 /Noir Sable - 6 секц.</v>
          </cell>
          <cell r="E2583" t="str">
            <v>4680551009262</v>
          </cell>
          <cell r="F2583" t="str">
            <v>RTBNS50006</v>
          </cell>
          <cell r="G2583">
            <v>7740</v>
          </cell>
          <cell r="H2583">
            <v>6114.6</v>
          </cell>
          <cell r="I2583">
            <v>2</v>
          </cell>
          <cell r="J2583">
            <v>2</v>
          </cell>
        </row>
        <row r="2584">
          <cell r="A2584" t="str">
            <v>НС-1176313</v>
          </cell>
          <cell r="B2584" t="str">
            <v>Радиаторы биметаллические с боковым подключением</v>
          </cell>
          <cell r="C2584" t="str">
            <v>Royal Thermo</v>
          </cell>
          <cell r="D2584" t="str">
            <v>Радиатор Royal Thermo BiLiner 500 /Noir Sable - 8 секц.</v>
          </cell>
          <cell r="E2584" t="str">
            <v>4680551009255</v>
          </cell>
          <cell r="F2584" t="str">
            <v>RTBNS50008</v>
          </cell>
          <cell r="G2584">
            <v>10320</v>
          </cell>
          <cell r="H2584">
            <v>8152.8</v>
          </cell>
          <cell r="I2584">
            <v>133</v>
          </cell>
          <cell r="J2584">
            <v>133</v>
          </cell>
        </row>
        <row r="2585">
          <cell r="A2585" t="str">
            <v>НС-1176315</v>
          </cell>
          <cell r="B2585" t="str">
            <v>Радиаторы биметаллические с боковым подключением</v>
          </cell>
          <cell r="C2585" t="str">
            <v>Royal Thermo</v>
          </cell>
          <cell r="D2585" t="str">
            <v>Радиатор Royal Thermo BiLiner 500 /Silver Satin - 10 секц.</v>
          </cell>
          <cell r="E2585" t="str">
            <v>4680551009286</v>
          </cell>
          <cell r="F2585" t="str">
            <v>RTBSS50010</v>
          </cell>
          <cell r="G2585">
            <v>12900</v>
          </cell>
          <cell r="H2585">
            <v>10191</v>
          </cell>
          <cell r="I2585">
            <v>1</v>
          </cell>
          <cell r="J2585">
            <v>1</v>
          </cell>
        </row>
        <row r="2586">
          <cell r="A2586" t="str">
            <v>НС-1176316</v>
          </cell>
          <cell r="B2586" t="str">
            <v>Радиаторы биметаллические с боковым подключением</v>
          </cell>
          <cell r="C2586" t="str">
            <v>Royal Thermo</v>
          </cell>
          <cell r="D2586" t="str">
            <v>Радиатор Royal Thermo BiLiner 500 /Silver Satin - 12 секц.</v>
          </cell>
          <cell r="E2586" t="str">
            <v>4680551009293</v>
          </cell>
          <cell r="F2586" t="str">
            <v>RTBSS50012</v>
          </cell>
          <cell r="G2586">
            <v>15480</v>
          </cell>
          <cell r="H2586">
            <v>12229.2</v>
          </cell>
          <cell r="I2586" t="str">
            <v/>
          </cell>
          <cell r="J2586">
            <v>0</v>
          </cell>
        </row>
        <row r="2587">
          <cell r="A2587" t="str">
            <v>НС-1176317</v>
          </cell>
          <cell r="B2587" t="str">
            <v>Радиаторы биметаллические с боковым подключением</v>
          </cell>
          <cell r="C2587" t="str">
            <v>Royal Thermo</v>
          </cell>
          <cell r="D2587" t="str">
            <v>Радиатор Royal Thermo BiLiner 500 /Silver Satin - 4 секц.</v>
          </cell>
          <cell r="E2587" t="str">
            <v>4680551009323</v>
          </cell>
          <cell r="F2587" t="str">
            <v>RTBSS50004</v>
          </cell>
          <cell r="G2587">
            <v>5160</v>
          </cell>
          <cell r="H2587">
            <v>4076.4</v>
          </cell>
          <cell r="I2587">
            <v>3</v>
          </cell>
          <cell r="J2587">
            <v>3</v>
          </cell>
        </row>
        <row r="2588">
          <cell r="A2588" t="str">
            <v>НС-1176318</v>
          </cell>
          <cell r="B2588" t="str">
            <v>Радиаторы биметаллические с боковым подключением</v>
          </cell>
          <cell r="C2588" t="str">
            <v>Royal Thermo</v>
          </cell>
          <cell r="D2588" t="str">
            <v>Радиатор Royal Thermo BiLiner 500 /Silver Satin - 6 секц.</v>
          </cell>
          <cell r="E2588" t="str">
            <v>4680551009316</v>
          </cell>
          <cell r="F2588" t="str">
            <v>RTBSS50006</v>
          </cell>
          <cell r="G2588">
            <v>7740</v>
          </cell>
          <cell r="H2588">
            <v>6114.6</v>
          </cell>
          <cell r="I2588">
            <v>25</v>
          </cell>
          <cell r="J2588">
            <v>25</v>
          </cell>
        </row>
        <row r="2589">
          <cell r="A2589" t="str">
            <v>НС-1176319</v>
          </cell>
          <cell r="B2589" t="str">
            <v>Радиаторы биметаллические с боковым подключением</v>
          </cell>
          <cell r="C2589" t="str">
            <v>Royal Thermo</v>
          </cell>
          <cell r="D2589" t="str">
            <v>Радиатор Royal Thermo BiLiner 500 /Silver Satin - 8 секц.</v>
          </cell>
          <cell r="E2589" t="str">
            <v>4680551009309</v>
          </cell>
          <cell r="F2589" t="str">
            <v>RTBSS50008</v>
          </cell>
          <cell r="G2589">
            <v>10320</v>
          </cell>
          <cell r="H2589">
            <v>8152.8</v>
          </cell>
          <cell r="I2589">
            <v>1</v>
          </cell>
          <cell r="J2589">
            <v>1</v>
          </cell>
        </row>
        <row r="2590">
          <cell r="A2590" t="str">
            <v>НС-1274311</v>
          </cell>
          <cell r="B2590" t="str">
            <v>Радиаторы биметаллические с боковым подключением</v>
          </cell>
          <cell r="C2590" t="str">
            <v>Royal Thermo</v>
          </cell>
          <cell r="D2590" t="str">
            <v>Радиатор Royal Thermo Indigo Super+ 500 - 10 секц.</v>
          </cell>
          <cell r="E2590" t="str">
            <v>4680551098808</v>
          </cell>
          <cell r="F2590" t="str">
            <v>RTISN50010</v>
          </cell>
          <cell r="G2590">
            <v>12300</v>
          </cell>
          <cell r="H2590">
            <v>9717</v>
          </cell>
          <cell r="I2590" t="str">
            <v/>
          </cell>
          <cell r="J2590">
            <v>0</v>
          </cell>
        </row>
        <row r="2591">
          <cell r="A2591" t="str">
            <v>НС-1274312</v>
          </cell>
          <cell r="B2591" t="str">
            <v>Радиаторы биметаллические с боковым подключением</v>
          </cell>
          <cell r="C2591" t="str">
            <v>Royal Thermo</v>
          </cell>
          <cell r="D2591" t="str">
            <v>Радиатор Royal Thermo Indigo Super+ 500 - 12 секц.</v>
          </cell>
          <cell r="E2591" t="str">
            <v>4680551098815</v>
          </cell>
          <cell r="F2591" t="str">
            <v>RTISN50012</v>
          </cell>
          <cell r="G2591">
            <v>14760</v>
          </cell>
          <cell r="H2591">
            <v>11660.4</v>
          </cell>
          <cell r="I2591" t="str">
            <v/>
          </cell>
          <cell r="J2591">
            <v>0</v>
          </cell>
        </row>
        <row r="2592">
          <cell r="A2592" t="str">
            <v>НС-1274302</v>
          </cell>
          <cell r="B2592" t="str">
            <v>Радиаторы биметаллические с боковым подключением</v>
          </cell>
          <cell r="C2592" t="str">
            <v>Royal Thermo</v>
          </cell>
          <cell r="D2592" t="str">
            <v>Радиатор Royal Thermo Indigo Super+ 500 - 4 секц.</v>
          </cell>
          <cell r="E2592" t="str">
            <v>4680551098778</v>
          </cell>
          <cell r="F2592" t="str">
            <v>RTISN50004</v>
          </cell>
          <cell r="G2592">
            <v>4920</v>
          </cell>
          <cell r="H2592">
            <v>3886.8</v>
          </cell>
          <cell r="I2592">
            <v>1</v>
          </cell>
          <cell r="J2592">
            <v>1</v>
          </cell>
        </row>
        <row r="2593">
          <cell r="A2593" t="str">
            <v>НС-1274305</v>
          </cell>
          <cell r="B2593" t="str">
            <v>Радиаторы биметаллические с боковым подключением</v>
          </cell>
          <cell r="C2593" t="str">
            <v>Royal Thermo</v>
          </cell>
          <cell r="D2593" t="str">
            <v>Радиатор Royal Thermo Indigo Super+ 500 - 6 секц.</v>
          </cell>
          <cell r="E2593" t="str">
            <v>4680551098785</v>
          </cell>
          <cell r="F2593" t="str">
            <v>RTISN50006</v>
          </cell>
          <cell r="G2593">
            <v>7380</v>
          </cell>
          <cell r="H2593">
            <v>5830.2</v>
          </cell>
          <cell r="I2593" t="str">
            <v/>
          </cell>
          <cell r="J2593">
            <v>0</v>
          </cell>
        </row>
        <row r="2594">
          <cell r="A2594" t="str">
            <v>НС-1125986</v>
          </cell>
          <cell r="B2594" t="str">
            <v>Радиаторы биметаллические с боковым подключением</v>
          </cell>
          <cell r="C2594" t="str">
            <v>Royal Thermo</v>
          </cell>
          <cell r="D2594" t="str">
            <v>Радиатор Royal Thermo Indigo Super 500 - 8 секц.</v>
          </cell>
          <cell r="E2594" t="str">
            <v>4610021225502</v>
          </cell>
          <cell r="F2594" t="str">
            <v>RTIS50008</v>
          </cell>
          <cell r="G2594">
            <v>9360</v>
          </cell>
          <cell r="H2594">
            <v>6552</v>
          </cell>
          <cell r="I2594">
            <v>1</v>
          </cell>
          <cell r="J2594">
            <v>1</v>
          </cell>
        </row>
        <row r="2595">
          <cell r="A2595" t="str">
            <v>НС-1274310</v>
          </cell>
          <cell r="B2595" t="str">
            <v>Радиаторы биметаллические с боковым подключением</v>
          </cell>
          <cell r="C2595" t="str">
            <v>Royal Thermo</v>
          </cell>
          <cell r="D2595" t="str">
            <v>Радиатор Royal Thermo Indigo Super+ 500 - 8 секц.</v>
          </cell>
          <cell r="E2595" t="str">
            <v>4680551098792</v>
          </cell>
          <cell r="F2595" t="str">
            <v>RTISN50008</v>
          </cell>
          <cell r="G2595">
            <v>9840</v>
          </cell>
          <cell r="H2595">
            <v>7773.6</v>
          </cell>
          <cell r="I2595" t="str">
            <v/>
          </cell>
          <cell r="J2595">
            <v>0</v>
          </cell>
        </row>
        <row r="2596">
          <cell r="A2596" t="str">
            <v>НС-1345152</v>
          </cell>
          <cell r="B2596" t="str">
            <v>Радиаторы биметаллические с боковым подключением</v>
          </cell>
          <cell r="C2596" t="str">
            <v>Royal Thermo</v>
          </cell>
          <cell r="D2596" t="str">
            <v>Радиатор Royal Thermo PianoForte 200 /Bianco Traffico - 10 секц.</v>
          </cell>
          <cell r="E2596" t="str">
            <v>4680551117059</v>
          </cell>
          <cell r="F2596" t="str">
            <v>RTPBT20010</v>
          </cell>
          <cell r="G2596">
            <v>13400</v>
          </cell>
          <cell r="H2596">
            <v>10050</v>
          </cell>
          <cell r="I2596">
            <v>24</v>
          </cell>
          <cell r="J2596">
            <v>24</v>
          </cell>
        </row>
        <row r="2597">
          <cell r="A2597" t="str">
            <v>НС-1345153</v>
          </cell>
          <cell r="B2597" t="str">
            <v>Радиаторы биметаллические с боковым подключением</v>
          </cell>
          <cell r="C2597" t="str">
            <v>Royal Thermo</v>
          </cell>
          <cell r="D2597" t="str">
            <v>Радиатор Royal Thermo PianoForte 200 /Bianco Traffico - 12 секц.</v>
          </cell>
          <cell r="E2597" t="str">
            <v>4680551117028</v>
          </cell>
          <cell r="F2597" t="str">
            <v>RTPBT20012</v>
          </cell>
          <cell r="G2597">
            <v>14208</v>
          </cell>
          <cell r="H2597">
            <v>10656</v>
          </cell>
          <cell r="I2597" t="str">
            <v/>
          </cell>
          <cell r="J2597">
            <v>0</v>
          </cell>
        </row>
        <row r="2598">
          <cell r="A2598" t="str">
            <v>НС-1345154</v>
          </cell>
          <cell r="B2598" t="str">
            <v>Радиаторы биметаллические с боковым подключением</v>
          </cell>
          <cell r="C2598" t="str">
            <v>Royal Thermo</v>
          </cell>
          <cell r="D2598" t="str">
            <v>Радиатор Royal Thermo PianoForte 200 /Bianco Traffico - 14 секц.</v>
          </cell>
          <cell r="E2598" t="str">
            <v>4680551116977</v>
          </cell>
          <cell r="F2598" t="str">
            <v>RTPBT20014</v>
          </cell>
          <cell r="G2598">
            <v>16576</v>
          </cell>
          <cell r="H2598">
            <v>12432</v>
          </cell>
          <cell r="I2598" t="str">
            <v/>
          </cell>
          <cell r="J2598">
            <v>0</v>
          </cell>
        </row>
        <row r="2599">
          <cell r="A2599" t="str">
            <v>НС-1345155</v>
          </cell>
          <cell r="B2599" t="str">
            <v>Радиаторы биметаллические с боковым подключением</v>
          </cell>
          <cell r="C2599" t="str">
            <v>Royal Thermo</v>
          </cell>
          <cell r="D2599" t="str">
            <v>Радиатор Royal Thermo PianoForte 200 /Bianco Traffico - 16 секц.</v>
          </cell>
          <cell r="E2599" t="str">
            <v>4680551117004</v>
          </cell>
          <cell r="F2599" t="str">
            <v>RTPBT20016</v>
          </cell>
          <cell r="G2599">
            <v>18944</v>
          </cell>
          <cell r="H2599">
            <v>14208</v>
          </cell>
          <cell r="I2599" t="str">
            <v/>
          </cell>
          <cell r="J2599">
            <v>0</v>
          </cell>
        </row>
        <row r="2600">
          <cell r="A2600" t="str">
            <v>НС-1345156</v>
          </cell>
          <cell r="B2600" t="str">
            <v>Радиаторы биметаллические с боковым подключением</v>
          </cell>
          <cell r="C2600" t="str">
            <v>Royal Thermo</v>
          </cell>
          <cell r="D2600" t="str">
            <v>Радиатор Royal Thermo PianoForte 200 /Bianco Traffico - 18 секц.</v>
          </cell>
          <cell r="E2600" t="str">
            <v>4680551116984</v>
          </cell>
          <cell r="F2600" t="str">
            <v>RTPBT20018</v>
          </cell>
          <cell r="G2600">
            <v>21312</v>
          </cell>
          <cell r="H2600">
            <v>15984</v>
          </cell>
          <cell r="I2600">
            <v>5</v>
          </cell>
          <cell r="J2600">
            <v>5</v>
          </cell>
        </row>
        <row r="2601">
          <cell r="A2601" t="str">
            <v>НС-1345157</v>
          </cell>
          <cell r="B2601" t="str">
            <v>Радиаторы биметаллические с боковым подключением</v>
          </cell>
          <cell r="C2601" t="str">
            <v>Royal Thermo</v>
          </cell>
          <cell r="D2601" t="str">
            <v>Радиатор Royal Thermo PianoForte 200 /Bianco Traffico - 20 секц.</v>
          </cell>
          <cell r="E2601" t="str">
            <v>4680551117011</v>
          </cell>
          <cell r="F2601" t="str">
            <v>RTPBT20020</v>
          </cell>
          <cell r="G2601">
            <v>23680</v>
          </cell>
          <cell r="H2601">
            <v>17760</v>
          </cell>
          <cell r="I2601" t="str">
            <v/>
          </cell>
          <cell r="J2601">
            <v>0</v>
          </cell>
        </row>
        <row r="2602">
          <cell r="A2602" t="str">
            <v>НС-1345149</v>
          </cell>
          <cell r="B2602" t="str">
            <v>Радиаторы биметаллические с боковым подключением</v>
          </cell>
          <cell r="C2602" t="str">
            <v>Royal Thermo</v>
          </cell>
          <cell r="D2602" t="str">
            <v>Радиатор Royal Thermo PianoForte 200 /Bianco Traffico - 4 секц.</v>
          </cell>
          <cell r="E2602" t="str">
            <v>4680551117042</v>
          </cell>
          <cell r="F2602" t="str">
            <v>RTPBT20004</v>
          </cell>
          <cell r="G2602">
            <v>5800</v>
          </cell>
          <cell r="H2602">
            <v>4350</v>
          </cell>
          <cell r="I2602" t="str">
            <v/>
          </cell>
          <cell r="J2602">
            <v>0</v>
          </cell>
        </row>
        <row r="2603">
          <cell r="A2603" t="str">
            <v>НС-1345151</v>
          </cell>
          <cell r="B2603" t="str">
            <v>Радиаторы биметаллические с боковым подключением</v>
          </cell>
          <cell r="C2603" t="str">
            <v>Royal Thermo</v>
          </cell>
          <cell r="D2603" t="str">
            <v>Радиатор Royal Thermo PianoForte 200 /Bianco Traffico - 8 секц.</v>
          </cell>
          <cell r="E2603" t="str">
            <v>4680551117035</v>
          </cell>
          <cell r="F2603" t="str">
            <v>RTPBT20008</v>
          </cell>
          <cell r="G2603">
            <v>11280</v>
          </cell>
          <cell r="H2603">
            <v>8460</v>
          </cell>
          <cell r="I2603" t="str">
            <v/>
          </cell>
          <cell r="J2603">
            <v>0</v>
          </cell>
        </row>
        <row r="2604">
          <cell r="A2604" t="str">
            <v>НС-1346001</v>
          </cell>
          <cell r="B2604" t="str">
            <v>Радиаторы биметаллические с боковым подключением</v>
          </cell>
          <cell r="C2604" t="str">
            <v>Royal Thermo</v>
          </cell>
          <cell r="D2604" t="str">
            <v>Радиатор Royal Thermo PianoForte 200 /Noir Sable - 10 секц.</v>
          </cell>
          <cell r="E2604" t="str">
            <v>4680551117073</v>
          </cell>
          <cell r="F2604" t="str">
            <v>RTPNS20010</v>
          </cell>
          <cell r="G2604">
            <v>15100</v>
          </cell>
          <cell r="H2604">
            <v>11325</v>
          </cell>
          <cell r="I2604" t="str">
            <v/>
          </cell>
          <cell r="J2604">
            <v>0</v>
          </cell>
        </row>
        <row r="2605">
          <cell r="A2605" t="str">
            <v>НС-1346003</v>
          </cell>
          <cell r="B2605" t="str">
            <v>Радиаторы биметаллические с боковым подключением</v>
          </cell>
          <cell r="C2605" t="str">
            <v>Royal Thermo</v>
          </cell>
          <cell r="D2605" t="str">
            <v>Радиатор Royal Thermo PianoForte 200 /Noir Sable - 12 секц.</v>
          </cell>
          <cell r="E2605" t="str">
            <v>4680551117080</v>
          </cell>
          <cell r="F2605" t="str">
            <v>RTPNS20012</v>
          </cell>
          <cell r="G2605">
            <v>15264</v>
          </cell>
          <cell r="H2605">
            <v>11448</v>
          </cell>
          <cell r="I2605" t="str">
            <v/>
          </cell>
          <cell r="J2605">
            <v>0</v>
          </cell>
        </row>
        <row r="2606">
          <cell r="A2606" t="str">
            <v>НС-1346005</v>
          </cell>
          <cell r="B2606" t="str">
            <v>Радиаторы биметаллические с боковым подключением</v>
          </cell>
          <cell r="C2606" t="str">
            <v>Royal Thermo</v>
          </cell>
          <cell r="D2606" t="str">
            <v>Радиатор Royal Thermo PianoForte 200 /Noir Sable - 14 секц.</v>
          </cell>
          <cell r="E2606" t="str">
            <v>4680551117097</v>
          </cell>
          <cell r="F2606" t="str">
            <v>RTPNS20014</v>
          </cell>
          <cell r="G2606">
            <v>17808</v>
          </cell>
          <cell r="H2606">
            <v>13356</v>
          </cell>
          <cell r="I2606">
            <v>24</v>
          </cell>
          <cell r="J2606">
            <v>24</v>
          </cell>
        </row>
        <row r="2607">
          <cell r="A2607" t="str">
            <v>НС-1346007</v>
          </cell>
          <cell r="B2607" t="str">
            <v>Радиаторы биметаллические с боковым подключением</v>
          </cell>
          <cell r="C2607" t="str">
            <v>Royal Thermo</v>
          </cell>
          <cell r="D2607" t="str">
            <v>Радиатор Royal Thermo PianoForte 200 /Noir Sable - 16 секц.</v>
          </cell>
          <cell r="E2607" t="str">
            <v>4680551117103</v>
          </cell>
          <cell r="F2607" t="str">
            <v>RTPNS20016</v>
          </cell>
          <cell r="G2607">
            <v>20352</v>
          </cell>
          <cell r="H2607">
            <v>15264</v>
          </cell>
          <cell r="I2607">
            <v>2</v>
          </cell>
          <cell r="J2607">
            <v>2</v>
          </cell>
        </row>
        <row r="2608">
          <cell r="A2608" t="str">
            <v>НС-1346009</v>
          </cell>
          <cell r="B2608" t="str">
            <v>Радиаторы биметаллические с боковым подключением</v>
          </cell>
          <cell r="C2608" t="str">
            <v>Royal Thermo</v>
          </cell>
          <cell r="D2608" t="str">
            <v>Радиатор Royal Thermo PianoForte 200 /Noir Sable - 18 секц.</v>
          </cell>
          <cell r="E2608" t="str">
            <v>4680551117110</v>
          </cell>
          <cell r="F2608" t="str">
            <v>RTPNS20018</v>
          </cell>
          <cell r="G2608">
            <v>22896</v>
          </cell>
          <cell r="H2608">
            <v>17172</v>
          </cell>
          <cell r="I2608">
            <v>4</v>
          </cell>
          <cell r="J2608">
            <v>4</v>
          </cell>
        </row>
        <row r="2609">
          <cell r="A2609" t="str">
            <v>НС-1346011</v>
          </cell>
          <cell r="B2609" t="str">
            <v>Радиаторы биметаллические с боковым подключением</v>
          </cell>
          <cell r="C2609" t="str">
            <v>Royal Thermo</v>
          </cell>
          <cell r="D2609" t="str">
            <v>Радиатор Royal Thermo PianoForte 200 /Noir Sable - 20 секц.</v>
          </cell>
          <cell r="E2609" t="str">
            <v>4680551117127</v>
          </cell>
          <cell r="F2609" t="str">
            <v>RTPNS20020</v>
          </cell>
          <cell r="G2609">
            <v>25440</v>
          </cell>
          <cell r="H2609">
            <v>19080</v>
          </cell>
          <cell r="I2609" t="str">
            <v/>
          </cell>
          <cell r="J2609">
            <v>0</v>
          </cell>
        </row>
        <row r="2610">
          <cell r="A2610" t="str">
            <v>НС-1346015</v>
          </cell>
          <cell r="B2610" t="str">
            <v>Радиаторы биметаллические с боковым подключением</v>
          </cell>
          <cell r="C2610" t="str">
            <v>Royal Thermo</v>
          </cell>
          <cell r="D2610" t="str">
            <v>Радиатор Royal Thermo PianoForte 200 /Noir Sable - 6 секц.</v>
          </cell>
          <cell r="E2610" t="str">
            <v>4680551117141</v>
          </cell>
          <cell r="F2610" t="str">
            <v>RTPNS20006</v>
          </cell>
          <cell r="G2610">
            <v>8640</v>
          </cell>
          <cell r="H2610">
            <v>6480</v>
          </cell>
          <cell r="I2610" t="str">
            <v/>
          </cell>
          <cell r="J2610">
            <v>0</v>
          </cell>
        </row>
        <row r="2611">
          <cell r="A2611" t="str">
            <v>НС-1346019</v>
          </cell>
          <cell r="B2611" t="str">
            <v>Радиаторы биметаллические с боковым подключением</v>
          </cell>
          <cell r="C2611" t="str">
            <v>Royal Thermo</v>
          </cell>
          <cell r="D2611" t="str">
            <v>Радиатор Royal Thermo PianoForte 200 /Silver Satin - 10 секц.</v>
          </cell>
          <cell r="E2611" t="str">
            <v>4680551117165</v>
          </cell>
          <cell r="F2611" t="str">
            <v>RTPSS20010</v>
          </cell>
          <cell r="G2611">
            <v>14400</v>
          </cell>
          <cell r="H2611">
            <v>10800</v>
          </cell>
          <cell r="I2611" t="str">
            <v/>
          </cell>
          <cell r="J2611">
            <v>0</v>
          </cell>
        </row>
        <row r="2612">
          <cell r="A2612" t="str">
            <v>НС-1346021</v>
          </cell>
          <cell r="B2612" t="str">
            <v>Радиаторы биметаллические с боковым подключением</v>
          </cell>
          <cell r="C2612" t="str">
            <v>Royal Thermo</v>
          </cell>
          <cell r="D2612" t="str">
            <v>Радиатор Royal Thermo PianoForte 200 /Silver Satin - 12 секц.</v>
          </cell>
          <cell r="E2612" t="str">
            <v>4680551117172</v>
          </cell>
          <cell r="F2612" t="str">
            <v>RTPSS20012</v>
          </cell>
          <cell r="G2612">
            <v>15264</v>
          </cell>
          <cell r="H2612">
            <v>11448</v>
          </cell>
          <cell r="I2612">
            <v>99</v>
          </cell>
          <cell r="J2612">
            <v>99</v>
          </cell>
        </row>
        <row r="2613">
          <cell r="A2613" t="str">
            <v>НС-1346023</v>
          </cell>
          <cell r="B2613" t="str">
            <v>Радиаторы биметаллические с боковым подключением</v>
          </cell>
          <cell r="C2613" t="str">
            <v>Royal Thermo</v>
          </cell>
          <cell r="D2613" t="str">
            <v>Радиатор Royal Thermo PianoForte 200 /Silver Satin - 14 секц.</v>
          </cell>
          <cell r="E2613" t="str">
            <v>4680551117189</v>
          </cell>
          <cell r="F2613" t="str">
            <v>RTPSS20014</v>
          </cell>
          <cell r="G2613">
            <v>17808</v>
          </cell>
          <cell r="H2613">
            <v>13356</v>
          </cell>
          <cell r="I2613" t="str">
            <v/>
          </cell>
          <cell r="J2613">
            <v>0</v>
          </cell>
        </row>
        <row r="2614">
          <cell r="A2614" t="str">
            <v>НС-1346025</v>
          </cell>
          <cell r="B2614" t="str">
            <v>Радиаторы биметаллические с боковым подключением</v>
          </cell>
          <cell r="C2614" t="str">
            <v>Royal Thermo</v>
          </cell>
          <cell r="D2614" t="str">
            <v>Радиатор Royal Thermo PianoForte 200 /Silver Satin - 16 секц.</v>
          </cell>
          <cell r="E2614" t="str">
            <v>4680551117196</v>
          </cell>
          <cell r="F2614" t="str">
            <v>RTPSS20016</v>
          </cell>
          <cell r="G2614">
            <v>20352</v>
          </cell>
          <cell r="H2614">
            <v>15264</v>
          </cell>
          <cell r="I2614">
            <v>74</v>
          </cell>
          <cell r="J2614">
            <v>74</v>
          </cell>
        </row>
        <row r="2615">
          <cell r="A2615" t="str">
            <v>НС-1346027</v>
          </cell>
          <cell r="B2615" t="str">
            <v>Радиаторы биметаллические с боковым подключением</v>
          </cell>
          <cell r="C2615" t="str">
            <v>Royal Thermo</v>
          </cell>
          <cell r="D2615" t="str">
            <v>Радиатор Royal Thermo PianoForte 200 /Silver Satin - 18 секц.</v>
          </cell>
          <cell r="E2615" t="str">
            <v>4680551117202</v>
          </cell>
          <cell r="F2615" t="str">
            <v>RTPSS20018</v>
          </cell>
          <cell r="G2615">
            <v>22896</v>
          </cell>
          <cell r="H2615">
            <v>17172</v>
          </cell>
          <cell r="I2615" t="str">
            <v/>
          </cell>
          <cell r="J2615">
            <v>0</v>
          </cell>
        </row>
        <row r="2616">
          <cell r="A2616" t="str">
            <v>НС-1346029</v>
          </cell>
          <cell r="B2616" t="str">
            <v>Радиаторы биметаллические с боковым подключением</v>
          </cell>
          <cell r="C2616" t="str">
            <v>Royal Thermo</v>
          </cell>
          <cell r="D2616" t="str">
            <v>Радиатор Royal Thermo PianoForte 200 /Silver Satin - 20 секц.</v>
          </cell>
          <cell r="E2616" t="str">
            <v>4680551117219</v>
          </cell>
          <cell r="F2616" t="str">
            <v>RTPSS20020</v>
          </cell>
          <cell r="G2616">
            <v>25440</v>
          </cell>
          <cell r="H2616">
            <v>19080</v>
          </cell>
          <cell r="I2616" t="str">
            <v/>
          </cell>
          <cell r="J2616">
            <v>0</v>
          </cell>
        </row>
        <row r="2617">
          <cell r="A2617" t="str">
            <v>НС-1346037</v>
          </cell>
          <cell r="B2617" t="str">
            <v>Радиаторы биметаллические с боковым подключением</v>
          </cell>
          <cell r="C2617" t="str">
            <v>Royal Thermo</v>
          </cell>
          <cell r="D2617" t="str">
            <v>Радиатор Royal Thermo PianoForte 300 /Bianco Traffico - 10 секц.</v>
          </cell>
          <cell r="E2617" t="str">
            <v>4680551117523</v>
          </cell>
          <cell r="F2617" t="str">
            <v>RTPBT30010</v>
          </cell>
          <cell r="G2617">
            <v>12720</v>
          </cell>
          <cell r="H2617">
            <v>9540</v>
          </cell>
          <cell r="I2617" t="str">
            <v/>
          </cell>
          <cell r="J2617">
            <v>0</v>
          </cell>
        </row>
        <row r="2618">
          <cell r="A2618" t="str">
            <v>НС-1346039</v>
          </cell>
          <cell r="B2618" t="str">
            <v>Радиаторы биметаллические с боковым подключением</v>
          </cell>
          <cell r="C2618" t="str">
            <v>Royal Thermo</v>
          </cell>
          <cell r="D2618" t="str">
            <v>Радиатор Royal Thermo PianoForte 300 /Bianco Traffico - 12 секц.</v>
          </cell>
          <cell r="E2618" t="str">
            <v>4680551117530</v>
          </cell>
          <cell r="F2618" t="str">
            <v>RTPBT30012</v>
          </cell>
          <cell r="G2618">
            <v>15264</v>
          </cell>
          <cell r="H2618">
            <v>11448</v>
          </cell>
          <cell r="I2618">
            <v>11</v>
          </cell>
          <cell r="J2618">
            <v>11</v>
          </cell>
        </row>
        <row r="2619">
          <cell r="A2619" t="str">
            <v>НС-1346041</v>
          </cell>
          <cell r="B2619" t="str">
            <v>Радиаторы биметаллические с боковым подключением</v>
          </cell>
          <cell r="C2619" t="str">
            <v>Royal Thermo</v>
          </cell>
          <cell r="D2619" t="str">
            <v>Радиатор Royal Thermo PianoForte 300 /Bianco Traffico - 14 секц.</v>
          </cell>
          <cell r="E2619" t="str">
            <v>4680551117547</v>
          </cell>
          <cell r="F2619" t="str">
            <v>RTPBT30014</v>
          </cell>
          <cell r="G2619">
            <v>17808</v>
          </cell>
          <cell r="H2619">
            <v>13356</v>
          </cell>
          <cell r="I2619">
            <v>2</v>
          </cell>
          <cell r="J2619">
            <v>2</v>
          </cell>
        </row>
        <row r="2620">
          <cell r="A2620" t="str">
            <v>НС-1346043</v>
          </cell>
          <cell r="B2620" t="str">
            <v>Радиаторы биметаллические с боковым подключением</v>
          </cell>
          <cell r="C2620" t="str">
            <v>Royal Thermo</v>
          </cell>
          <cell r="D2620" t="str">
            <v>Радиатор Royal Thermo PianoForte 300 /Bianco Traffico - 16 секц.</v>
          </cell>
          <cell r="E2620" t="str">
            <v>4680551117554</v>
          </cell>
          <cell r="F2620" t="str">
            <v>RTPBT30016</v>
          </cell>
          <cell r="G2620">
            <v>20352</v>
          </cell>
          <cell r="H2620">
            <v>15264</v>
          </cell>
          <cell r="I2620" t="str">
            <v/>
          </cell>
          <cell r="J2620">
            <v>0</v>
          </cell>
        </row>
        <row r="2621">
          <cell r="A2621" t="str">
            <v>НС-1346053</v>
          </cell>
          <cell r="B2621" t="str">
            <v>Радиаторы биметаллические с боковым подключением</v>
          </cell>
          <cell r="C2621" t="str">
            <v>Royal Thermo</v>
          </cell>
          <cell r="D2621" t="str">
            <v>Радиатор Royal Thermo PianoForte 300 /Bianco Traffico - 8 секц.</v>
          </cell>
          <cell r="E2621" t="str">
            <v>4680551117608</v>
          </cell>
          <cell r="F2621" t="str">
            <v>RTPBT30008</v>
          </cell>
          <cell r="G2621">
            <v>10176</v>
          </cell>
          <cell r="H2621">
            <v>7632</v>
          </cell>
          <cell r="I2621">
            <v>1</v>
          </cell>
          <cell r="J2621">
            <v>1</v>
          </cell>
        </row>
        <row r="2622">
          <cell r="A2622" t="str">
            <v>НС-1346055</v>
          </cell>
          <cell r="B2622" t="str">
            <v>Радиаторы биметаллические с боковым подключением</v>
          </cell>
          <cell r="C2622" t="str">
            <v>Royal Thermo</v>
          </cell>
          <cell r="D2622" t="str">
            <v>Радиатор Royal Thermo PianoForte 300 /Noir Sable - 10 секц.</v>
          </cell>
          <cell r="E2622" t="str">
            <v>4680551117615</v>
          </cell>
          <cell r="F2622" t="str">
            <v>RTPNS30010</v>
          </cell>
          <cell r="G2622">
            <v>13600</v>
          </cell>
          <cell r="H2622">
            <v>10200</v>
          </cell>
          <cell r="I2622" t="str">
            <v/>
          </cell>
          <cell r="J2622">
            <v>0</v>
          </cell>
        </row>
        <row r="2623">
          <cell r="A2623" t="str">
            <v>НС-1346057</v>
          </cell>
          <cell r="B2623" t="str">
            <v>Радиаторы биметаллические с боковым подключением</v>
          </cell>
          <cell r="C2623" t="str">
            <v>Royal Thermo</v>
          </cell>
          <cell r="D2623" t="str">
            <v>Радиатор Royal Thermo PianoForte 300 /Noir Sable - 12 секц.</v>
          </cell>
          <cell r="E2623" t="str">
            <v>4680551117622</v>
          </cell>
          <cell r="F2623" t="str">
            <v>RTPNS30012</v>
          </cell>
          <cell r="G2623">
            <v>16320</v>
          </cell>
          <cell r="H2623">
            <v>12240</v>
          </cell>
          <cell r="I2623" t="str">
            <v/>
          </cell>
          <cell r="J2623">
            <v>0</v>
          </cell>
        </row>
        <row r="2624">
          <cell r="A2624" t="str">
            <v>НС-1346059</v>
          </cell>
          <cell r="B2624" t="str">
            <v>Радиаторы биметаллические с боковым подключением</v>
          </cell>
          <cell r="C2624" t="str">
            <v>Royal Thermo</v>
          </cell>
          <cell r="D2624" t="str">
            <v>Радиатор Royal Thermo PianoForte 300 /Noir Sable - 14 секц.</v>
          </cell>
          <cell r="E2624" t="str">
            <v>4680551117639</v>
          </cell>
          <cell r="F2624" t="str">
            <v>RTPNS30014</v>
          </cell>
          <cell r="G2624">
            <v>19040</v>
          </cell>
          <cell r="H2624">
            <v>14280</v>
          </cell>
          <cell r="I2624" t="str">
            <v/>
          </cell>
          <cell r="J2624">
            <v>0</v>
          </cell>
        </row>
        <row r="2625">
          <cell r="A2625" t="str">
            <v>НС-1346061</v>
          </cell>
          <cell r="B2625" t="str">
            <v>Радиаторы биметаллические с боковым подключением</v>
          </cell>
          <cell r="C2625" t="str">
            <v>Royal Thermo</v>
          </cell>
          <cell r="D2625" t="str">
            <v>Радиатор Royal Thermo PianoForte 300 /Noir Sable - 16 секц.</v>
          </cell>
          <cell r="E2625" t="str">
            <v>4680551117646</v>
          </cell>
          <cell r="F2625" t="str">
            <v>RTPNS30016</v>
          </cell>
          <cell r="G2625">
            <v>21760</v>
          </cell>
          <cell r="H2625">
            <v>16320</v>
          </cell>
          <cell r="I2625" t="str">
            <v/>
          </cell>
          <cell r="J2625">
            <v>0</v>
          </cell>
        </row>
        <row r="2626">
          <cell r="A2626" t="str">
            <v>НС-1346069</v>
          </cell>
          <cell r="B2626" t="str">
            <v>Радиаторы биметаллические с боковым подключением</v>
          </cell>
          <cell r="C2626" t="str">
            <v>Royal Thermo</v>
          </cell>
          <cell r="D2626" t="str">
            <v>Радиатор Royal Thermo PianoForte 300 /Noir Sable - 6 секц.</v>
          </cell>
          <cell r="E2626" t="str">
            <v>4680551117684</v>
          </cell>
          <cell r="F2626" t="str">
            <v>RTPNS30006</v>
          </cell>
          <cell r="G2626">
            <v>9720</v>
          </cell>
          <cell r="H2626">
            <v>7290</v>
          </cell>
          <cell r="I2626" t="str">
            <v/>
          </cell>
          <cell r="J2626">
            <v>0</v>
          </cell>
        </row>
        <row r="2627">
          <cell r="A2627" t="str">
            <v>НС-1346071</v>
          </cell>
          <cell r="B2627" t="str">
            <v>Радиаторы биметаллические с боковым подключением</v>
          </cell>
          <cell r="C2627" t="str">
            <v>Royal Thermo</v>
          </cell>
          <cell r="D2627" t="str">
            <v>Радиатор Royal Thermo PianoForte 300 /Noir Sable - 8 секц.</v>
          </cell>
          <cell r="E2627" t="str">
            <v>4680551117691</v>
          </cell>
          <cell r="F2627" t="str">
            <v>RTPNS30008</v>
          </cell>
          <cell r="G2627">
            <v>10880</v>
          </cell>
          <cell r="H2627">
            <v>8160</v>
          </cell>
          <cell r="I2627" t="str">
            <v/>
          </cell>
          <cell r="J2627">
            <v>0</v>
          </cell>
        </row>
        <row r="2628">
          <cell r="A2628" t="str">
            <v>НС-1346073</v>
          </cell>
          <cell r="B2628" t="str">
            <v>Радиаторы биметаллические с боковым подключением</v>
          </cell>
          <cell r="C2628" t="str">
            <v>Royal Thermo</v>
          </cell>
          <cell r="D2628" t="str">
            <v>Радиатор Royal Thermo PianoForte 300 /Silver Satin - 10 секц.</v>
          </cell>
          <cell r="E2628" t="str">
            <v>4680551117707</v>
          </cell>
          <cell r="F2628" t="str">
            <v>RTPSS30010</v>
          </cell>
          <cell r="G2628">
            <v>13600</v>
          </cell>
          <cell r="H2628">
            <v>10200</v>
          </cell>
          <cell r="I2628">
            <v>191</v>
          </cell>
          <cell r="J2628">
            <v>191</v>
          </cell>
        </row>
        <row r="2629">
          <cell r="A2629" t="str">
            <v>НС-1346075</v>
          </cell>
          <cell r="B2629" t="str">
            <v>Радиаторы биметаллические с боковым подключением</v>
          </cell>
          <cell r="C2629" t="str">
            <v>Royal Thermo</v>
          </cell>
          <cell r="D2629" t="str">
            <v>Радиатор Royal Thermo PianoForte 300 /Silver Satin - 12 секц.</v>
          </cell>
          <cell r="E2629" t="str">
            <v>4680551117714</v>
          </cell>
          <cell r="F2629" t="str">
            <v>RTPSS30012</v>
          </cell>
          <cell r="G2629">
            <v>16320</v>
          </cell>
          <cell r="H2629">
            <v>12240</v>
          </cell>
          <cell r="I2629">
            <v>14</v>
          </cell>
          <cell r="J2629">
            <v>14</v>
          </cell>
        </row>
        <row r="2630">
          <cell r="A2630" t="str">
            <v>НС-1346077</v>
          </cell>
          <cell r="B2630" t="str">
            <v>Радиаторы биметаллические с боковым подключением</v>
          </cell>
          <cell r="C2630" t="str">
            <v>Royal Thermo</v>
          </cell>
          <cell r="D2630" t="str">
            <v>Радиатор Royal Thermo PianoForte 300 /Silver Satin - 14 секц.</v>
          </cell>
          <cell r="E2630" t="str">
            <v>4680551117721</v>
          </cell>
          <cell r="F2630" t="str">
            <v>RTPSS30014</v>
          </cell>
          <cell r="G2630">
            <v>19040</v>
          </cell>
          <cell r="H2630">
            <v>14280</v>
          </cell>
          <cell r="I2630">
            <v>24</v>
          </cell>
          <cell r="J2630">
            <v>24</v>
          </cell>
        </row>
        <row r="2631">
          <cell r="A2631" t="str">
            <v>НС-1346079</v>
          </cell>
          <cell r="B2631" t="str">
            <v>Радиаторы биметаллические с боковым подключением</v>
          </cell>
          <cell r="C2631" t="str">
            <v>Royal Thermo</v>
          </cell>
          <cell r="D2631" t="str">
            <v>Радиатор Royal Thermo PianoForte 300 /Silver Satin - 16 секц.</v>
          </cell>
          <cell r="E2631" t="str">
            <v>4680551117738</v>
          </cell>
          <cell r="F2631" t="str">
            <v>RTPSS30016</v>
          </cell>
          <cell r="G2631">
            <v>21760</v>
          </cell>
          <cell r="H2631">
            <v>16320</v>
          </cell>
          <cell r="I2631">
            <v>1</v>
          </cell>
          <cell r="J2631">
            <v>1</v>
          </cell>
        </row>
        <row r="2632">
          <cell r="A2632" t="str">
            <v>НС-1346089</v>
          </cell>
          <cell r="B2632" t="str">
            <v>Радиаторы биметаллические с боковым подключением</v>
          </cell>
          <cell r="C2632" t="str">
            <v>Royal Thermo</v>
          </cell>
          <cell r="D2632" t="str">
            <v>Радиатор Royal Thermo PianoForte 300 /Silver Satin - 8 секц.</v>
          </cell>
          <cell r="E2632" t="str">
            <v>4680551117783</v>
          </cell>
          <cell r="F2632" t="str">
            <v>RTPSS30008</v>
          </cell>
          <cell r="G2632">
            <v>10880</v>
          </cell>
          <cell r="H2632">
            <v>8160</v>
          </cell>
          <cell r="I2632" t="str">
            <v/>
          </cell>
          <cell r="J2632">
            <v>0</v>
          </cell>
        </row>
        <row r="2633">
          <cell r="A2633" t="str">
            <v>НС-1176322</v>
          </cell>
          <cell r="B2633" t="str">
            <v>Радиаторы биметаллические с боковым подключением</v>
          </cell>
          <cell r="C2633" t="str">
            <v>Royal Thermo</v>
          </cell>
          <cell r="D2633" t="str">
            <v>Радиатор Royal Thermo PianoForte 500 new/Bianco Traffico - 10 секц.</v>
          </cell>
          <cell r="E2633" t="str">
            <v>4680551009330</v>
          </cell>
          <cell r="F2633" t="str">
            <v>RTPN50010</v>
          </cell>
          <cell r="G2633">
            <v>13600</v>
          </cell>
          <cell r="H2633">
            <v>10200</v>
          </cell>
          <cell r="I2633" t="str">
            <v/>
          </cell>
          <cell r="J2633">
            <v>0</v>
          </cell>
        </row>
        <row r="2634">
          <cell r="A2634" t="str">
            <v>НС-1176323</v>
          </cell>
          <cell r="B2634" t="str">
            <v>Радиаторы биметаллические с боковым подключением</v>
          </cell>
          <cell r="C2634" t="str">
            <v>Royal Thermo</v>
          </cell>
          <cell r="D2634" t="str">
            <v>Радиатор Royal Thermo PianoForte 500 new/Bianco Traffico - 12 секц.</v>
          </cell>
          <cell r="E2634" t="str">
            <v>4680551009347</v>
          </cell>
          <cell r="F2634" t="str">
            <v>RTPN50012</v>
          </cell>
          <cell r="G2634">
            <v>16320</v>
          </cell>
          <cell r="H2634">
            <v>12240</v>
          </cell>
          <cell r="I2634" t="str">
            <v/>
          </cell>
          <cell r="J2634">
            <v>0</v>
          </cell>
        </row>
        <row r="2635">
          <cell r="A2635" t="str">
            <v>НС-1290914</v>
          </cell>
          <cell r="B2635" t="str">
            <v>Радиаторы биметаллические с боковым подключением</v>
          </cell>
          <cell r="C2635" t="str">
            <v>Royal Thermo</v>
          </cell>
          <cell r="D2635" t="str">
            <v>Радиатор Royal Thermo PianoForte 500 new/Bianco Traffico - 14 секц.</v>
          </cell>
          <cell r="E2635" t="str">
            <v>4680551102130</v>
          </cell>
          <cell r="F2635" t="str">
            <v>RTPN50014</v>
          </cell>
          <cell r="G2635">
            <v>22680</v>
          </cell>
          <cell r="H2635">
            <v>17010</v>
          </cell>
          <cell r="I2635" t="str">
            <v/>
          </cell>
          <cell r="J2635">
            <v>0</v>
          </cell>
        </row>
        <row r="2636">
          <cell r="A2636" t="str">
            <v>НС-1176325</v>
          </cell>
          <cell r="B2636" t="str">
            <v>Радиаторы биметаллические с боковым подключением</v>
          </cell>
          <cell r="C2636" t="str">
            <v>Royal Thermo</v>
          </cell>
          <cell r="D2636" t="str">
            <v>Радиатор Royal Thermo PianoForte 500 new/Bianco Traffico - 4 секц.</v>
          </cell>
          <cell r="E2636" t="str">
            <v>4680551009378</v>
          </cell>
          <cell r="F2636" t="str">
            <v>RTPN50004</v>
          </cell>
          <cell r="G2636">
            <v>5440</v>
          </cell>
          <cell r="H2636">
            <v>4080</v>
          </cell>
          <cell r="I2636">
            <v>235</v>
          </cell>
          <cell r="J2636">
            <v>235</v>
          </cell>
        </row>
        <row r="2637">
          <cell r="A2637" t="str">
            <v>НС-1176326</v>
          </cell>
          <cell r="B2637" t="str">
            <v>Радиаторы биметаллические с боковым подключением</v>
          </cell>
          <cell r="C2637" t="str">
            <v>Royal Thermo</v>
          </cell>
          <cell r="D2637" t="str">
            <v>Радиатор Royal Thermo PianoForte 500 new/Bianco Traffico - 6 секц.</v>
          </cell>
          <cell r="E2637" t="str">
            <v>4680551009361</v>
          </cell>
          <cell r="F2637" t="str">
            <v>RTPN50006</v>
          </cell>
          <cell r="G2637">
            <v>8160</v>
          </cell>
          <cell r="H2637">
            <v>6120</v>
          </cell>
          <cell r="I2637">
            <v>60</v>
          </cell>
          <cell r="J2637">
            <v>60</v>
          </cell>
        </row>
        <row r="2638">
          <cell r="A2638" t="str">
            <v>НС-1176327</v>
          </cell>
          <cell r="B2638" t="str">
            <v>Радиаторы биметаллические с боковым подключением</v>
          </cell>
          <cell r="C2638" t="str">
            <v>Royal Thermo</v>
          </cell>
          <cell r="D2638" t="str">
            <v>Радиатор Royal Thermo PianoForte 500 new/Bianco Traffico - 8 секц.</v>
          </cell>
          <cell r="E2638" t="str">
            <v>4680551009385</v>
          </cell>
          <cell r="F2638" t="str">
            <v>RTPN50008</v>
          </cell>
          <cell r="G2638">
            <v>10880</v>
          </cell>
          <cell r="H2638">
            <v>8160</v>
          </cell>
          <cell r="I2638" t="str">
            <v/>
          </cell>
          <cell r="J2638">
            <v>0</v>
          </cell>
        </row>
        <row r="2639">
          <cell r="A2639" t="str">
            <v>НС-1176328</v>
          </cell>
          <cell r="B2639" t="str">
            <v>Радиаторы биметаллические с боковым подключением</v>
          </cell>
          <cell r="C2639" t="str">
            <v>Royal Thermo</v>
          </cell>
          <cell r="D2639" t="str">
            <v>Радиатор Royal Thermo PianoForte 500 new/Noir Sable - 10 секц.</v>
          </cell>
          <cell r="E2639" t="str">
            <v>4680551009392, 1070000008749</v>
          </cell>
          <cell r="F2639" t="str">
            <v>RTPNNS50010</v>
          </cell>
          <cell r="G2639">
            <v>14480</v>
          </cell>
          <cell r="H2639">
            <v>10860</v>
          </cell>
          <cell r="I2639">
            <v>11</v>
          </cell>
          <cell r="J2639">
            <v>11</v>
          </cell>
        </row>
        <row r="2640">
          <cell r="A2640" t="str">
            <v>НС-1176330</v>
          </cell>
          <cell r="B2640" t="str">
            <v>Радиаторы биметаллические с боковым подключением</v>
          </cell>
          <cell r="C2640" t="str">
            <v>Royal Thermo</v>
          </cell>
          <cell r="D2640" t="str">
            <v>Радиатор Royal Thermo PianoForte 500 new/Noir Sable - 12 секц.</v>
          </cell>
          <cell r="E2640" t="str">
            <v>4680551009408</v>
          </cell>
          <cell r="F2640" t="str">
            <v>RTPNNS50012</v>
          </cell>
          <cell r="G2640">
            <v>17376</v>
          </cell>
          <cell r="H2640">
            <v>13032</v>
          </cell>
          <cell r="I2640" t="str">
            <v/>
          </cell>
          <cell r="J2640">
            <v>0</v>
          </cell>
        </row>
        <row r="2641">
          <cell r="A2641" t="str">
            <v>НС-1176331</v>
          </cell>
          <cell r="B2641" t="str">
            <v>Радиаторы биметаллические с боковым подключением</v>
          </cell>
          <cell r="C2641" t="str">
            <v>Royal Thermo</v>
          </cell>
          <cell r="D2641" t="str">
            <v>Радиатор Royal Thermo PianoForte 500 new/Noir Sable - 4 секц.</v>
          </cell>
          <cell r="E2641" t="str">
            <v>4680551009439</v>
          </cell>
          <cell r="F2641" t="str">
            <v>RTPNNS50004</v>
          </cell>
          <cell r="G2641">
            <v>5792</v>
          </cell>
          <cell r="H2641">
            <v>4344</v>
          </cell>
          <cell r="I2641">
            <v>193</v>
          </cell>
          <cell r="J2641">
            <v>193</v>
          </cell>
        </row>
        <row r="2642">
          <cell r="A2642" t="str">
            <v>НС-1176332</v>
          </cell>
          <cell r="B2642" t="str">
            <v>Радиаторы биметаллические с боковым подключением</v>
          </cell>
          <cell r="C2642" t="str">
            <v>Royal Thermo</v>
          </cell>
          <cell r="D2642" t="str">
            <v>Радиатор Royal Thermo PianoForte 500 new/Noir Sable - 6 секц.</v>
          </cell>
          <cell r="E2642" t="str">
            <v>4680551009422, 1070000008725</v>
          </cell>
          <cell r="F2642" t="str">
            <v>RTPNNS50006</v>
          </cell>
          <cell r="G2642">
            <v>8688</v>
          </cell>
          <cell r="H2642">
            <v>6516</v>
          </cell>
          <cell r="I2642">
            <v>130</v>
          </cell>
          <cell r="J2642">
            <v>130</v>
          </cell>
        </row>
        <row r="2643">
          <cell r="A2643" t="str">
            <v>НС-1176334</v>
          </cell>
          <cell r="B2643" t="str">
            <v>Радиаторы биметаллические с боковым подключением</v>
          </cell>
          <cell r="C2643" t="str">
            <v>Royal Thermo</v>
          </cell>
          <cell r="D2643" t="str">
            <v>Радиатор Royal Thermo PianoForte 500 new/Noir Sable - 8 секц.</v>
          </cell>
          <cell r="E2643" t="str">
            <v>4680551009415</v>
          </cell>
          <cell r="F2643" t="str">
            <v>RTPNNS50008</v>
          </cell>
          <cell r="G2643">
            <v>11584</v>
          </cell>
          <cell r="H2643">
            <v>8688</v>
          </cell>
          <cell r="I2643">
            <v>199</v>
          </cell>
          <cell r="J2643">
            <v>199</v>
          </cell>
        </row>
        <row r="2644">
          <cell r="A2644" t="str">
            <v>НС-1176335</v>
          </cell>
          <cell r="B2644" t="str">
            <v>Радиаторы биметаллические с боковым подключением</v>
          </cell>
          <cell r="C2644" t="str">
            <v>Royal Thermo</v>
          </cell>
          <cell r="D2644" t="str">
            <v>Радиатор Royal Thermo PianoForte 500 new/Silver Satin - 10 секц.</v>
          </cell>
          <cell r="E2644" t="str">
            <v>4680551009446, 1070000008817</v>
          </cell>
          <cell r="F2644" t="str">
            <v>RTPNSS50010</v>
          </cell>
          <cell r="G2644">
            <v>14480</v>
          </cell>
          <cell r="H2644">
            <v>10860</v>
          </cell>
          <cell r="I2644" t="str">
            <v/>
          </cell>
          <cell r="J2644">
            <v>0</v>
          </cell>
        </row>
        <row r="2645">
          <cell r="A2645" t="str">
            <v>НС-1176336</v>
          </cell>
          <cell r="B2645" t="str">
            <v>Радиаторы биметаллические с боковым подключением</v>
          </cell>
          <cell r="C2645" t="str">
            <v>Royal Thermo</v>
          </cell>
          <cell r="D2645" t="str">
            <v>Радиатор Royal Thermo PianoForte 500 new/Silver Satin - 12 секц.</v>
          </cell>
          <cell r="E2645" t="str">
            <v>4680551009453</v>
          </cell>
          <cell r="F2645" t="str">
            <v>RTPNSS50012</v>
          </cell>
          <cell r="G2645">
            <v>17376</v>
          </cell>
          <cell r="H2645">
            <v>13032</v>
          </cell>
          <cell r="I2645" t="str">
            <v/>
          </cell>
          <cell r="J2645">
            <v>0</v>
          </cell>
        </row>
        <row r="2646">
          <cell r="A2646" t="str">
            <v>НС-1176338</v>
          </cell>
          <cell r="B2646" t="str">
            <v>Радиаторы биметаллические с боковым подключением</v>
          </cell>
          <cell r="C2646" t="str">
            <v>Royal Thermo</v>
          </cell>
          <cell r="D2646" t="str">
            <v>Радиатор Royal Thermo PianoForte 500 new/Silver Satin - 4 секц.</v>
          </cell>
          <cell r="E2646" t="str">
            <v>4680551009477, 1070000008787</v>
          </cell>
          <cell r="F2646" t="str">
            <v>RTPNSS50004</v>
          </cell>
          <cell r="G2646">
            <v>5792</v>
          </cell>
          <cell r="H2646">
            <v>4344</v>
          </cell>
          <cell r="I2646">
            <v>7</v>
          </cell>
          <cell r="J2646">
            <v>7</v>
          </cell>
        </row>
        <row r="2647">
          <cell r="A2647" t="str">
            <v>НС-1176340</v>
          </cell>
          <cell r="B2647" t="str">
            <v>Радиаторы биметаллические с боковым подключением</v>
          </cell>
          <cell r="C2647" t="str">
            <v>Royal Thermo</v>
          </cell>
          <cell r="D2647" t="str">
            <v>Радиатор Royal Thermo PianoForte 500 new/Silver Satin - 6 секц.</v>
          </cell>
          <cell r="E2647" t="str">
            <v>4680551009484, 1070000008794</v>
          </cell>
          <cell r="F2647" t="str">
            <v>RTPNSS50006</v>
          </cell>
          <cell r="G2647">
            <v>8688</v>
          </cell>
          <cell r="H2647">
            <v>6516</v>
          </cell>
          <cell r="I2647">
            <v>7</v>
          </cell>
          <cell r="J2647">
            <v>7</v>
          </cell>
        </row>
        <row r="2648">
          <cell r="A2648" t="str">
            <v>НС-1176341</v>
          </cell>
          <cell r="B2648" t="str">
            <v>Радиаторы биметаллические с боковым подключением</v>
          </cell>
          <cell r="C2648" t="str">
            <v>Royal Thermo</v>
          </cell>
          <cell r="D2648" t="str">
            <v>Радиатор Royal Thermo PianoForte 500 new/Silver Satin - 8 секц.</v>
          </cell>
          <cell r="E2648" t="str">
            <v>4680551009460, 1070000008800</v>
          </cell>
          <cell r="F2648" t="str">
            <v>RTPNSS50008</v>
          </cell>
          <cell r="G2648">
            <v>11584</v>
          </cell>
          <cell r="H2648">
            <v>8688</v>
          </cell>
          <cell r="I2648">
            <v>1</v>
          </cell>
          <cell r="J2648">
            <v>1</v>
          </cell>
        </row>
        <row r="2649">
          <cell r="A2649" t="str">
            <v>НС-1054876</v>
          </cell>
          <cell r="B2649" t="str">
            <v>Радиаторы биметаллические с боковым подключением</v>
          </cell>
          <cell r="C2649" t="str">
            <v>Royal Thermo</v>
          </cell>
          <cell r="D2649" t="str">
            <v>Радиатор Royal Thermo PianoForte 500/Noir Sable - 4 секц.</v>
          </cell>
          <cell r="E2649" t="str">
            <v>8050043623041, 2148683727420, 18050043623048, 28050043623045</v>
          </cell>
          <cell r="F2649" t="str">
            <v>RTPNS50004</v>
          </cell>
          <cell r="G2649">
            <v>6880</v>
          </cell>
          <cell r="H2649">
            <v>5160</v>
          </cell>
          <cell r="I2649" t="str">
            <v/>
          </cell>
          <cell r="J2649">
            <v>0</v>
          </cell>
        </row>
        <row r="2650">
          <cell r="A2650" t="str">
            <v>НС-1054874</v>
          </cell>
          <cell r="B2650" t="str">
            <v>Радиаторы биметаллические с боковым подключением</v>
          </cell>
          <cell r="C2650" t="str">
            <v>Royal Thermo</v>
          </cell>
          <cell r="D2650" t="str">
            <v>Радиатор Royal Thermo PianoForte 500/Noir Sable - 6 секц.</v>
          </cell>
          <cell r="E2650" t="str">
            <v>2145182976144, 8050043623065, 18050043623062, 28050043623069, 4670430147376</v>
          </cell>
          <cell r="F2650" t="str">
            <v>RTPNS50006</v>
          </cell>
          <cell r="G2650">
            <v>9180</v>
          </cell>
          <cell r="H2650">
            <v>6885</v>
          </cell>
          <cell r="I2650" t="str">
            <v/>
          </cell>
          <cell r="J2650">
            <v>0</v>
          </cell>
        </row>
        <row r="2651">
          <cell r="A2651" t="str">
            <v>НС-1346107</v>
          </cell>
          <cell r="B2651" t="str">
            <v>Радиаторы биметаллические с боковым подключением</v>
          </cell>
          <cell r="C2651" t="str">
            <v>Royal Thermo</v>
          </cell>
          <cell r="D2651" t="str">
            <v>Радиатор Royal Thermo PianoForte Tower 200 /Bianco Traffico - 18 секц.</v>
          </cell>
          <cell r="E2651" t="str">
            <v>4680551137637</v>
          </cell>
          <cell r="F2651" t="str">
            <v>RTPFTBT20018</v>
          </cell>
          <cell r="G2651">
            <v>33080</v>
          </cell>
          <cell r="H2651">
            <v>24810</v>
          </cell>
          <cell r="I2651" t="str">
            <v/>
          </cell>
          <cell r="J2651">
            <v>0</v>
          </cell>
        </row>
        <row r="2652">
          <cell r="A2652" t="str">
            <v>НС-1346145</v>
          </cell>
          <cell r="B2652" t="str">
            <v>Радиаторы биметаллические с боковым подключением</v>
          </cell>
          <cell r="C2652" t="str">
            <v>Royal Thermo</v>
          </cell>
          <cell r="D2652" t="str">
            <v>Радиатор Royal Thermo PianoForte Tower 200 /Bianco Traffico - 22 секц.</v>
          </cell>
          <cell r="E2652" t="str">
            <v>4680551137644</v>
          </cell>
          <cell r="F2652" t="str">
            <v>RTPFTBT20022</v>
          </cell>
          <cell r="G2652">
            <v>40790</v>
          </cell>
          <cell r="H2652">
            <v>30592.5</v>
          </cell>
          <cell r="I2652">
            <v>15</v>
          </cell>
          <cell r="J2652">
            <v>15</v>
          </cell>
        </row>
        <row r="2653">
          <cell r="A2653" t="str">
            <v>НС-1346110</v>
          </cell>
          <cell r="B2653" t="str">
            <v>Радиаторы биметаллические с боковым подключением</v>
          </cell>
          <cell r="C2653" t="str">
            <v>Royal Thermo</v>
          </cell>
          <cell r="D2653" t="str">
            <v>Радиатор Royal Thermo PianoForte Tower 200 /Noir Sable - 18 секц.</v>
          </cell>
          <cell r="E2653" t="str">
            <v>4680551137651</v>
          </cell>
          <cell r="F2653" t="str">
            <v>RTPFTNS20018</v>
          </cell>
          <cell r="G2653">
            <v>33080</v>
          </cell>
          <cell r="H2653">
            <v>24810</v>
          </cell>
          <cell r="I2653">
            <v>39</v>
          </cell>
          <cell r="J2653">
            <v>39</v>
          </cell>
        </row>
        <row r="2654">
          <cell r="A2654" t="str">
            <v>НС-1346146</v>
          </cell>
          <cell r="B2654" t="str">
            <v>Радиаторы биметаллические с боковым подключением</v>
          </cell>
          <cell r="C2654" t="str">
            <v>Royal Thermo</v>
          </cell>
          <cell r="D2654" t="str">
            <v>Радиатор Royal Thermo PianoForte Tower 200 /Noir Sable - 22 секц.</v>
          </cell>
          <cell r="E2654" t="str">
            <v>4680551137668</v>
          </cell>
          <cell r="F2654" t="str">
            <v>RTPFTNS20022</v>
          </cell>
          <cell r="G2654">
            <v>40790</v>
          </cell>
          <cell r="H2654">
            <v>30592.5</v>
          </cell>
          <cell r="I2654">
            <v>49</v>
          </cell>
          <cell r="J2654">
            <v>49</v>
          </cell>
        </row>
        <row r="2655">
          <cell r="A2655" t="str">
            <v>НС-1346156</v>
          </cell>
          <cell r="B2655" t="str">
            <v>Радиаторы биметаллические с боковым подключением</v>
          </cell>
          <cell r="C2655" t="str">
            <v>Royal Thermo</v>
          </cell>
          <cell r="D2655" t="str">
            <v>Радиатор Royal Thermo PianoForte Tower 200 /Silver Satin - 18 секц.</v>
          </cell>
          <cell r="E2655" t="str">
            <v>4680551137675</v>
          </cell>
          <cell r="F2655" t="str">
            <v>RTPFTSS20018</v>
          </cell>
          <cell r="G2655">
            <v>33080</v>
          </cell>
          <cell r="H2655">
            <v>24810</v>
          </cell>
          <cell r="I2655">
            <v>22</v>
          </cell>
          <cell r="J2655">
            <v>22</v>
          </cell>
        </row>
        <row r="2656">
          <cell r="A2656" t="str">
            <v>НС-1346147</v>
          </cell>
          <cell r="B2656" t="str">
            <v>Радиаторы биметаллические с боковым подключением</v>
          </cell>
          <cell r="C2656" t="str">
            <v>Royal Thermo</v>
          </cell>
          <cell r="D2656" t="str">
            <v>Радиатор Royal Thermo PianoForte Tower 200 /Silver Satin - 22 секц.</v>
          </cell>
          <cell r="E2656" t="str">
            <v>4680551137682</v>
          </cell>
          <cell r="F2656" t="str">
            <v>RTPFTSS20022</v>
          </cell>
          <cell r="G2656">
            <v>40790</v>
          </cell>
          <cell r="H2656">
            <v>30592.5</v>
          </cell>
          <cell r="I2656">
            <v>19</v>
          </cell>
          <cell r="J2656">
            <v>19</v>
          </cell>
        </row>
        <row r="2657">
          <cell r="A2657" t="str">
            <v>НС-1345745</v>
          </cell>
          <cell r="B2657" t="str">
            <v>Радиаторы биметаллические с боковым подключением</v>
          </cell>
          <cell r="C2657" t="str">
            <v>Royal Thermo</v>
          </cell>
          <cell r="D2657" t="str">
            <v>Радиатор Royal Thermo PianoForte Tower 300 /Bianco Traffico - 18 секц.</v>
          </cell>
          <cell r="E2657" t="str">
            <v>4680551137699</v>
          </cell>
          <cell r="F2657" t="str">
            <v>RTPFTBT30018</v>
          </cell>
          <cell r="G2657">
            <v>36380</v>
          </cell>
          <cell r="H2657">
            <v>27285</v>
          </cell>
          <cell r="I2657">
            <v>13</v>
          </cell>
          <cell r="J2657">
            <v>13</v>
          </cell>
        </row>
        <row r="2658">
          <cell r="A2658" t="str">
            <v>НС-1345870</v>
          </cell>
          <cell r="B2658" t="str">
            <v>Радиаторы биметаллические с боковым подключением</v>
          </cell>
          <cell r="C2658" t="str">
            <v>Royal Thermo</v>
          </cell>
          <cell r="D2658" t="str">
            <v>Радиатор Royal Thermo PianoForte Tower 300 /Bianco Traffico - 22 секц.</v>
          </cell>
          <cell r="E2658" t="str">
            <v>4680551137705</v>
          </cell>
          <cell r="F2658" t="str">
            <v>RTPFTBT30022</v>
          </cell>
          <cell r="G2658">
            <v>44100</v>
          </cell>
          <cell r="H2658">
            <v>33075</v>
          </cell>
          <cell r="I2658" t="str">
            <v/>
          </cell>
          <cell r="J2658">
            <v>0</v>
          </cell>
        </row>
        <row r="2659">
          <cell r="A2659" t="str">
            <v>НС-1345753</v>
          </cell>
          <cell r="B2659" t="str">
            <v>Радиаторы биметаллические с боковым подключением</v>
          </cell>
          <cell r="C2659" t="str">
            <v>Royal Thermo</v>
          </cell>
          <cell r="D2659" t="str">
            <v>Радиатор Royal Thermo PianoForte Tower 300 /Noir Sable - 18 секц.</v>
          </cell>
          <cell r="E2659" t="str">
            <v>4680551137712</v>
          </cell>
          <cell r="F2659" t="str">
            <v>RTPFTNS30018</v>
          </cell>
          <cell r="G2659">
            <v>36380</v>
          </cell>
          <cell r="H2659">
            <v>27285</v>
          </cell>
          <cell r="I2659">
            <v>8</v>
          </cell>
          <cell r="J2659">
            <v>8</v>
          </cell>
        </row>
        <row r="2660">
          <cell r="A2660" t="str">
            <v>НС-1345882</v>
          </cell>
          <cell r="B2660" t="str">
            <v>Радиаторы биметаллические с боковым подключением</v>
          </cell>
          <cell r="C2660" t="str">
            <v>Royal Thermo</v>
          </cell>
          <cell r="D2660" t="str">
            <v>Радиатор Royal Thermo PianoForte Tower 300 /Noir Sable - 22 секц.</v>
          </cell>
          <cell r="E2660" t="str">
            <v>4680551137729</v>
          </cell>
          <cell r="F2660" t="str">
            <v>RTPFTNS30022</v>
          </cell>
          <cell r="G2660">
            <v>44100</v>
          </cell>
          <cell r="H2660">
            <v>33075</v>
          </cell>
          <cell r="I2660">
            <v>16</v>
          </cell>
          <cell r="J2660">
            <v>16</v>
          </cell>
        </row>
        <row r="2661">
          <cell r="A2661" t="str">
            <v>НС-1345748</v>
          </cell>
          <cell r="B2661" t="str">
            <v>Радиаторы биметаллические с боковым подключением</v>
          </cell>
          <cell r="C2661" t="str">
            <v>Royal Thermo</v>
          </cell>
          <cell r="D2661" t="str">
            <v>Радиатор Royal Thermo PianoForte Tower 300 /Silver Satin - 18 секц.</v>
          </cell>
          <cell r="E2661" t="str">
            <v>4680551137736</v>
          </cell>
          <cell r="F2661" t="str">
            <v>RTPFTSS30018</v>
          </cell>
          <cell r="G2661">
            <v>36380</v>
          </cell>
          <cell r="H2661">
            <v>27285</v>
          </cell>
          <cell r="I2661">
            <v>14</v>
          </cell>
          <cell r="J2661">
            <v>14</v>
          </cell>
        </row>
        <row r="2662">
          <cell r="A2662" t="str">
            <v>НС-1345861</v>
          </cell>
          <cell r="B2662" t="str">
            <v>Радиаторы биметаллические с боковым подключением</v>
          </cell>
          <cell r="C2662" t="str">
            <v>Royal Thermo</v>
          </cell>
          <cell r="D2662" t="str">
            <v>Радиатор Royal Thermo PianoForte Tower 300 /Silver Satin - 22 секц.</v>
          </cell>
          <cell r="E2662" t="str">
            <v>4680551137743</v>
          </cell>
          <cell r="F2662" t="str">
            <v>RTPFTSS30022</v>
          </cell>
          <cell r="G2662">
            <v>44100</v>
          </cell>
          <cell r="H2662">
            <v>33075</v>
          </cell>
          <cell r="I2662">
            <v>12</v>
          </cell>
          <cell r="J2662">
            <v>12</v>
          </cell>
        </row>
        <row r="2663">
          <cell r="A2663" t="str">
            <v>НС-1176342</v>
          </cell>
          <cell r="B2663" t="str">
            <v>Радиаторы биметаллические с боковым подключением</v>
          </cell>
          <cell r="C2663" t="str">
            <v>Royal Thermo</v>
          </cell>
          <cell r="D2663" t="str">
            <v>Радиатор Royal Thermo PianoForte Tower 500 new/Bianco Traffico - 18 секц.</v>
          </cell>
          <cell r="E2663" t="str">
            <v>4680551011746, 1070000008695</v>
          </cell>
          <cell r="F2663" t="str">
            <v>RTPFTNBT50018</v>
          </cell>
          <cell r="G2663">
            <v>48510</v>
          </cell>
          <cell r="H2663">
            <v>36382.5</v>
          </cell>
          <cell r="I2663">
            <v>93</v>
          </cell>
          <cell r="J2663">
            <v>93</v>
          </cell>
        </row>
        <row r="2664">
          <cell r="A2664" t="str">
            <v>НС-1176343</v>
          </cell>
          <cell r="B2664" t="str">
            <v>Радиаторы биметаллические с боковым подключением</v>
          </cell>
          <cell r="C2664" t="str">
            <v>Royal Thermo</v>
          </cell>
          <cell r="D2664" t="str">
            <v>Радиатор Royal Thermo PianoForte Tower 500 new/Bianco Traffico - 22 секц.</v>
          </cell>
          <cell r="E2664" t="str">
            <v>4680551011753, 1070000008701</v>
          </cell>
          <cell r="F2664" t="str">
            <v>RTPFTNBT50022</v>
          </cell>
          <cell r="G2664">
            <v>57330</v>
          </cell>
          <cell r="H2664">
            <v>42997.5</v>
          </cell>
          <cell r="I2664">
            <v>21</v>
          </cell>
          <cell r="J2664">
            <v>21</v>
          </cell>
        </row>
        <row r="2665">
          <cell r="A2665" t="str">
            <v>НС-1176344</v>
          </cell>
          <cell r="B2665" t="str">
            <v>Радиаторы биметаллические с боковым подключением</v>
          </cell>
          <cell r="C2665" t="str">
            <v>Royal Thermo</v>
          </cell>
          <cell r="D2665" t="str">
            <v>Радиатор Royal Thermo PianoForte Tower 500 new/Noir Sable - 18 секц.</v>
          </cell>
          <cell r="E2665" t="str">
            <v>4680551011760, 1070000008763</v>
          </cell>
          <cell r="F2665" t="str">
            <v>RTPFTNNS50018</v>
          </cell>
          <cell r="G2665">
            <v>48510</v>
          </cell>
          <cell r="H2665">
            <v>36382.5</v>
          </cell>
          <cell r="I2665">
            <v>65</v>
          </cell>
          <cell r="J2665">
            <v>65</v>
          </cell>
        </row>
        <row r="2666">
          <cell r="A2666" t="str">
            <v>НС-1176346</v>
          </cell>
          <cell r="B2666" t="str">
            <v>Радиаторы биметаллические с боковым подключением</v>
          </cell>
          <cell r="C2666" t="str">
            <v>Royal Thermo</v>
          </cell>
          <cell r="D2666" t="str">
            <v>Радиатор Royal Thermo PianoForte Tower 500 new/Noir Sable - 22 секц.</v>
          </cell>
          <cell r="E2666" t="str">
            <v>4680551011777, 1070000008770</v>
          </cell>
          <cell r="F2666" t="str">
            <v>RTPFTNNS50022</v>
          </cell>
          <cell r="G2666">
            <v>57330</v>
          </cell>
          <cell r="H2666">
            <v>42997.5</v>
          </cell>
          <cell r="I2666">
            <v>29</v>
          </cell>
          <cell r="J2666">
            <v>29</v>
          </cell>
        </row>
        <row r="2667">
          <cell r="A2667" t="str">
            <v>НС-1176348</v>
          </cell>
          <cell r="B2667" t="str">
            <v>Радиаторы биметаллические с боковым подключением</v>
          </cell>
          <cell r="C2667" t="str">
            <v>Royal Thermo</v>
          </cell>
          <cell r="D2667" t="str">
            <v>Радиатор Royal Thermo PianoForte Tower 500 new/Silver Satin - 18 секц.</v>
          </cell>
          <cell r="E2667" t="str">
            <v>4680551011784, 1070000008831</v>
          </cell>
          <cell r="F2667" t="str">
            <v>RTPFTNSS50018</v>
          </cell>
          <cell r="G2667">
            <v>48510</v>
          </cell>
          <cell r="H2667">
            <v>36382.5</v>
          </cell>
          <cell r="I2667">
            <v>46</v>
          </cell>
          <cell r="J2667">
            <v>46</v>
          </cell>
        </row>
        <row r="2668">
          <cell r="A2668" t="str">
            <v>НС-1176350</v>
          </cell>
          <cell r="B2668" t="str">
            <v>Радиаторы биметаллические с боковым подключением</v>
          </cell>
          <cell r="C2668" t="str">
            <v>Royal Thermo</v>
          </cell>
          <cell r="D2668" t="str">
            <v>Радиатор Royal Thermo PianoForte Tower 500 new/Silver Satin - 22 секц.</v>
          </cell>
          <cell r="E2668" t="str">
            <v>4680551011791</v>
          </cell>
          <cell r="F2668" t="str">
            <v>RTPFTNSS50022</v>
          </cell>
          <cell r="G2668">
            <v>57330</v>
          </cell>
          <cell r="H2668">
            <v>42997.5</v>
          </cell>
          <cell r="I2668">
            <v>44</v>
          </cell>
          <cell r="J2668">
            <v>44</v>
          </cell>
        </row>
        <row r="2669">
          <cell r="A2669" t="str">
            <v>НС-1097001</v>
          </cell>
          <cell r="B2669" t="str">
            <v>Радиаторы биметаллические с боковым подключением</v>
          </cell>
          <cell r="C2669" t="str">
            <v>Royal Thermo</v>
          </cell>
          <cell r="D2669" t="str">
            <v>Радиатор Royal Thermo PianoForte Tower/Noir Sable - 22 секц.</v>
          </cell>
          <cell r="E2669" t="str">
            <v>8050043631220, 18050043631227</v>
          </cell>
          <cell r="F2669" t="str">
            <v>RTPFTNS50022</v>
          </cell>
          <cell r="G2669">
            <v>57330</v>
          </cell>
          <cell r="H2669">
            <v>42997.5</v>
          </cell>
          <cell r="I2669" t="str">
            <v/>
          </cell>
          <cell r="J2669">
            <v>0</v>
          </cell>
        </row>
        <row r="2670">
          <cell r="A2670" t="str">
            <v>НС-1072122</v>
          </cell>
          <cell r="B2670" t="str">
            <v>Радиаторы биметаллические с боковым подключением</v>
          </cell>
          <cell r="C2670" t="str">
            <v>Royal Thermo</v>
          </cell>
          <cell r="D2670" t="str">
            <v>Радиатор Royal Thermo Revolution Bimetall 350 - 10 секц.</v>
          </cell>
          <cell r="E2670" t="str">
            <v>4620016798454</v>
          </cell>
          <cell r="F2670" t="str">
            <v>RTRB35010</v>
          </cell>
          <cell r="G2670">
            <v>10300</v>
          </cell>
          <cell r="H2670">
            <v>8137</v>
          </cell>
          <cell r="I2670" t="str">
            <v/>
          </cell>
          <cell r="J2670">
            <v>0</v>
          </cell>
        </row>
        <row r="2671">
          <cell r="A2671" t="str">
            <v>НС-1072123</v>
          </cell>
          <cell r="B2671" t="str">
            <v>Радиаторы биметаллические с боковым подключением</v>
          </cell>
          <cell r="C2671" t="str">
            <v>Royal Thermo</v>
          </cell>
          <cell r="D2671" t="str">
            <v>Радиатор Royal Thermo Revolution Bimetall 350 - 12 секц.</v>
          </cell>
          <cell r="E2671" t="str">
            <v>4620016798461</v>
          </cell>
          <cell r="F2671" t="str">
            <v>RTRB35012</v>
          </cell>
          <cell r="G2671">
            <v>12360</v>
          </cell>
          <cell r="H2671">
            <v>9764.4</v>
          </cell>
          <cell r="I2671" t="str">
            <v/>
          </cell>
          <cell r="J2671">
            <v>0</v>
          </cell>
        </row>
        <row r="2672">
          <cell r="A2672" t="str">
            <v>НС-1072194</v>
          </cell>
          <cell r="B2672" t="str">
            <v>Радиаторы биметаллические с боковым подключением</v>
          </cell>
          <cell r="C2672" t="str">
            <v>Royal Thermo</v>
          </cell>
          <cell r="D2672" t="str">
            <v>Радиатор Royal Thermo Revolution Bimetall 350 - 4 секц.</v>
          </cell>
          <cell r="E2672" t="str">
            <v>4620016798478</v>
          </cell>
          <cell r="F2672" t="str">
            <v>RTRB35004</v>
          </cell>
          <cell r="G2672">
            <v>4120</v>
          </cell>
          <cell r="H2672">
            <v>3254.8</v>
          </cell>
          <cell r="I2672" t="str">
            <v/>
          </cell>
          <cell r="J2672">
            <v>0</v>
          </cell>
        </row>
        <row r="2673">
          <cell r="A2673" t="str">
            <v>НС-1072193</v>
          </cell>
          <cell r="B2673" t="str">
            <v>Радиаторы биметаллические с боковым подключением</v>
          </cell>
          <cell r="C2673" t="str">
            <v>Royal Thermo</v>
          </cell>
          <cell r="D2673" t="str">
            <v>Радиатор Royal Thermo Revolution Bimetall 350 - 6 секц.</v>
          </cell>
          <cell r="E2673" t="str">
            <v>4620016798485</v>
          </cell>
          <cell r="F2673" t="str">
            <v>RTRB35006</v>
          </cell>
          <cell r="G2673">
            <v>6180</v>
          </cell>
          <cell r="H2673">
            <v>4882.2</v>
          </cell>
          <cell r="I2673" t="str">
            <v/>
          </cell>
          <cell r="J2673">
            <v>0</v>
          </cell>
        </row>
        <row r="2674">
          <cell r="A2674" t="str">
            <v>НС-1072192</v>
          </cell>
          <cell r="B2674" t="str">
            <v>Радиаторы биметаллические с боковым подключением</v>
          </cell>
          <cell r="C2674" t="str">
            <v>Royal Thermo</v>
          </cell>
          <cell r="D2674" t="str">
            <v>Радиатор Royal Thermo Revolution Bimetall 350 - 8 секц.</v>
          </cell>
          <cell r="E2674" t="str">
            <v>4620016798492</v>
          </cell>
          <cell r="F2674" t="str">
            <v>RTRB35008</v>
          </cell>
          <cell r="G2674">
            <v>8240</v>
          </cell>
          <cell r="H2674">
            <v>6509.6</v>
          </cell>
          <cell r="I2674" t="str">
            <v/>
          </cell>
          <cell r="J2674">
            <v>0</v>
          </cell>
        </row>
        <row r="2675">
          <cell r="A2675" t="str">
            <v>НС-1295106</v>
          </cell>
          <cell r="B2675" t="str">
            <v>Радиаторы биметаллические с боковым подключением</v>
          </cell>
          <cell r="C2675" t="str">
            <v>Royal Thermo</v>
          </cell>
          <cell r="D2675" t="str">
            <v>Радиатор Royal Thermo Revolution Bimetall 500 2.0 – 10 секц.</v>
          </cell>
          <cell r="E2675" t="str">
            <v>4680551105025</v>
          </cell>
          <cell r="F2675" t="str">
            <v>RTRB250010</v>
          </cell>
          <cell r="G2675">
            <v>10700</v>
          </cell>
          <cell r="H2675">
            <v>8453</v>
          </cell>
          <cell r="I2675" t="str">
            <v/>
          </cell>
          <cell r="J2675">
            <v>0</v>
          </cell>
        </row>
        <row r="2676">
          <cell r="A2676" t="str">
            <v>НС-1295110</v>
          </cell>
          <cell r="B2676" t="str">
            <v>Радиаторы биметаллические с боковым подключением</v>
          </cell>
          <cell r="C2676" t="str">
            <v>Royal Thermo</v>
          </cell>
          <cell r="D2676" t="str">
            <v>Радиатор Royal Thermo Revolution Bimetall 500 2.0 – 12 секц.</v>
          </cell>
          <cell r="E2676" t="str">
            <v>4680551105018</v>
          </cell>
          <cell r="F2676" t="str">
            <v>RTRB250012</v>
          </cell>
          <cell r="G2676">
            <v>12840</v>
          </cell>
          <cell r="H2676">
            <v>10143.6</v>
          </cell>
          <cell r="I2676" t="str">
            <v/>
          </cell>
          <cell r="J2676">
            <v>0</v>
          </cell>
        </row>
        <row r="2677">
          <cell r="A2677" t="str">
            <v>НС-1295114</v>
          </cell>
          <cell r="B2677" t="str">
            <v>Радиаторы биметаллические с боковым подключением</v>
          </cell>
          <cell r="C2677" t="str">
            <v>Royal Thermo</v>
          </cell>
          <cell r="D2677" t="str">
            <v>Радиатор Royal Thermo Revolution Bimetall 500 2.0 – 4 секц.</v>
          </cell>
          <cell r="E2677" t="str">
            <v>4680551105001</v>
          </cell>
          <cell r="F2677" t="str">
            <v>RTRB250004</v>
          </cell>
          <cell r="G2677">
            <v>4280</v>
          </cell>
          <cell r="H2677">
            <v>3381.2</v>
          </cell>
          <cell r="I2677" t="str">
            <v/>
          </cell>
          <cell r="J2677">
            <v>0</v>
          </cell>
        </row>
        <row r="2678">
          <cell r="A2678" t="str">
            <v>НС-1295116</v>
          </cell>
          <cell r="B2678" t="str">
            <v>Радиаторы биметаллические с боковым подключением</v>
          </cell>
          <cell r="C2678" t="str">
            <v>Royal Thermo</v>
          </cell>
          <cell r="D2678" t="str">
            <v>Радиатор Royal Thermo Revolution Bimetall 500 2.0 – 6 секц.</v>
          </cell>
          <cell r="E2678" t="str">
            <v>4680551104998</v>
          </cell>
          <cell r="F2678" t="str">
            <v>RTRB250006</v>
          </cell>
          <cell r="G2678">
            <v>6420</v>
          </cell>
          <cell r="H2678">
            <v>5071.8</v>
          </cell>
          <cell r="I2678">
            <v>6</v>
          </cell>
          <cell r="J2678">
            <v>6</v>
          </cell>
        </row>
        <row r="2679">
          <cell r="A2679" t="str">
            <v>НС-1295119</v>
          </cell>
          <cell r="B2679" t="str">
            <v>Радиаторы биметаллические с боковым подключением</v>
          </cell>
          <cell r="C2679" t="str">
            <v>Royal Thermo</v>
          </cell>
          <cell r="D2679" t="str">
            <v>Радиатор Royal Thermo Revolution Bimetall 500 2.0 – 8 секц.</v>
          </cell>
          <cell r="E2679" t="str">
            <v>4680551104981</v>
          </cell>
          <cell r="F2679" t="str">
            <v>RTRB250008</v>
          </cell>
          <cell r="G2679">
            <v>8560</v>
          </cell>
          <cell r="H2679">
            <v>6762.4</v>
          </cell>
          <cell r="I2679" t="str">
            <v/>
          </cell>
          <cell r="J2679">
            <v>0</v>
          </cell>
        </row>
        <row r="2680">
          <cell r="A2680" t="str">
            <v>НС-1425271</v>
          </cell>
          <cell r="B2680" t="str">
            <v>Радиаторы биметаллические с боковым подключением</v>
          </cell>
          <cell r="C2680" t="str">
            <v>Royal Thermo</v>
          </cell>
          <cell r="D2680" t="str">
            <v>Радиатор Royal Thermo Revolution Bimetall 500 2.0/Noir Sable – 10 секц.</v>
          </cell>
          <cell r="E2680" t="str">
            <v>4680551133509</v>
          </cell>
          <cell r="F2680" t="str">
            <v>RTRBNS250010</v>
          </cell>
          <cell r="G2680">
            <v>11700</v>
          </cell>
          <cell r="H2680">
            <v>9243</v>
          </cell>
          <cell r="I2680" t="str">
            <v/>
          </cell>
          <cell r="J2680">
            <v>0</v>
          </cell>
        </row>
        <row r="2681">
          <cell r="A2681" t="str">
            <v>НС-1425272</v>
          </cell>
          <cell r="B2681" t="str">
            <v>Радиаторы биметаллические с боковым подключением</v>
          </cell>
          <cell r="C2681" t="str">
            <v>Royal Thermo</v>
          </cell>
          <cell r="D2681" t="str">
            <v>Радиатор Royal Thermo Revolution Bimetall 500 2.0/Noir Sable – 12 секц.</v>
          </cell>
          <cell r="E2681" t="str">
            <v>4680551133486</v>
          </cell>
          <cell r="F2681" t="str">
            <v>RTRBNS250012</v>
          </cell>
          <cell r="G2681">
            <v>14040</v>
          </cell>
          <cell r="H2681">
            <v>11091.6</v>
          </cell>
          <cell r="I2681">
            <v>10</v>
          </cell>
          <cell r="J2681">
            <v>10</v>
          </cell>
        </row>
        <row r="2682">
          <cell r="A2682" t="str">
            <v>НС-1425273</v>
          </cell>
          <cell r="B2682" t="str">
            <v>Радиаторы биметаллические с боковым подключением</v>
          </cell>
          <cell r="C2682" t="str">
            <v>Royal Thermo</v>
          </cell>
          <cell r="D2682" t="str">
            <v>Радиатор Royal Thermo Revolution Bimetall 500 2.0/Noir Sable – 4 секц.</v>
          </cell>
          <cell r="E2682" t="str">
            <v>4680551133479</v>
          </cell>
          <cell r="F2682" t="str">
            <v>RTRBNS250004</v>
          </cell>
          <cell r="G2682">
            <v>4680</v>
          </cell>
          <cell r="H2682">
            <v>3697.2</v>
          </cell>
          <cell r="I2682">
            <v>9</v>
          </cell>
          <cell r="J2682">
            <v>9</v>
          </cell>
        </row>
        <row r="2683">
          <cell r="A2683" t="str">
            <v>НС-1425274</v>
          </cell>
          <cell r="B2683" t="str">
            <v>Радиаторы биметаллические с боковым подключением</v>
          </cell>
          <cell r="C2683" t="str">
            <v>Royal Thermo</v>
          </cell>
          <cell r="D2683" t="str">
            <v>Радиатор Royal Thermo Revolution Bimetall 500 2.0/Noir Sable – 6 секц.</v>
          </cell>
          <cell r="E2683" t="str">
            <v>4680551133493</v>
          </cell>
          <cell r="F2683" t="str">
            <v>RTRBNS250006</v>
          </cell>
          <cell r="G2683">
            <v>7020</v>
          </cell>
          <cell r="H2683">
            <v>5545.8</v>
          </cell>
          <cell r="I2683" t="str">
            <v/>
          </cell>
          <cell r="J2683">
            <v>0</v>
          </cell>
        </row>
        <row r="2684">
          <cell r="A2684" t="str">
            <v>НС-1425275</v>
          </cell>
          <cell r="B2684" t="str">
            <v>Радиаторы биметаллические с боковым подключением</v>
          </cell>
          <cell r="C2684" t="str">
            <v>Royal Thermo</v>
          </cell>
          <cell r="D2684" t="str">
            <v>Радиатор Royal Thermo Revolution Bimetall 500 2.0/Noir Sable – 8 секц.</v>
          </cell>
          <cell r="E2684" t="str">
            <v>4680551133462</v>
          </cell>
          <cell r="F2684" t="str">
            <v>RTRBNS250008</v>
          </cell>
          <cell r="G2684">
            <v>9360</v>
          </cell>
          <cell r="H2684">
            <v>7394.4</v>
          </cell>
          <cell r="I2684">
            <v>5</v>
          </cell>
          <cell r="J2684">
            <v>5</v>
          </cell>
        </row>
        <row r="2685">
          <cell r="A2685" t="str">
            <v>НС-1425276</v>
          </cell>
          <cell r="B2685" t="str">
            <v>Радиаторы биметаллические с боковым подключением</v>
          </cell>
          <cell r="C2685" t="str">
            <v>Royal Thermo</v>
          </cell>
          <cell r="D2685" t="str">
            <v>Радиатор Royal Thermo Revolution Bimetall 500 2.0/Silver Satin – 10 секц.</v>
          </cell>
          <cell r="E2685" t="str">
            <v>4680551133455</v>
          </cell>
          <cell r="F2685" t="str">
            <v>RTRBSS250010</v>
          </cell>
          <cell r="G2685">
            <v>11700</v>
          </cell>
          <cell r="H2685">
            <v>9243</v>
          </cell>
          <cell r="I2685" t="str">
            <v/>
          </cell>
          <cell r="J2685">
            <v>0</v>
          </cell>
        </row>
        <row r="2686">
          <cell r="A2686" t="str">
            <v>НС-1425277</v>
          </cell>
          <cell r="B2686" t="str">
            <v>Радиаторы биметаллические с боковым подключением</v>
          </cell>
          <cell r="C2686" t="str">
            <v>Royal Thermo</v>
          </cell>
          <cell r="D2686" t="str">
            <v>Радиатор Royal Thermo Revolution Bimetall 500 2.0/Silver Satin – 12 секц.</v>
          </cell>
          <cell r="E2686" t="str">
            <v>4680551133431</v>
          </cell>
          <cell r="F2686" t="str">
            <v>RTRBSS250012</v>
          </cell>
          <cell r="G2686">
            <v>14040</v>
          </cell>
          <cell r="H2686">
            <v>11091.6</v>
          </cell>
          <cell r="I2686" t="str">
            <v/>
          </cell>
          <cell r="J2686">
            <v>0</v>
          </cell>
        </row>
        <row r="2687">
          <cell r="A2687" t="str">
            <v>НС-1425278</v>
          </cell>
          <cell r="B2687" t="str">
            <v>Радиаторы биметаллические с боковым подключением</v>
          </cell>
          <cell r="C2687" t="str">
            <v>Royal Thermo</v>
          </cell>
          <cell r="D2687" t="str">
            <v>Радиатор Royal Thermo Revolution Bimetall 500 2.0/Silver Satin – 4 секц.</v>
          </cell>
          <cell r="E2687" t="str">
            <v>4680551133424</v>
          </cell>
          <cell r="F2687" t="str">
            <v>RTRBSS250004</v>
          </cell>
          <cell r="G2687">
            <v>4680</v>
          </cell>
          <cell r="H2687">
            <v>3697.2</v>
          </cell>
          <cell r="I2687" t="str">
            <v/>
          </cell>
          <cell r="J2687">
            <v>0</v>
          </cell>
        </row>
        <row r="2688">
          <cell r="A2688" t="str">
            <v>НС-1425279</v>
          </cell>
          <cell r="B2688" t="str">
            <v>Радиаторы биметаллические с боковым подключением</v>
          </cell>
          <cell r="C2688" t="str">
            <v>Royal Thermo</v>
          </cell>
          <cell r="D2688" t="str">
            <v>Радиатор Royal Thermo Revolution Bimetall 500 2.0/Silver Satin – 6 секц.</v>
          </cell>
          <cell r="E2688" t="str">
            <v>4680551133448</v>
          </cell>
          <cell r="F2688" t="str">
            <v>RTRBSS250006</v>
          </cell>
          <cell r="G2688">
            <v>7020</v>
          </cell>
          <cell r="H2688">
            <v>5545.8</v>
          </cell>
          <cell r="I2688" t="str">
            <v/>
          </cell>
          <cell r="J2688">
            <v>0</v>
          </cell>
        </row>
        <row r="2689">
          <cell r="A2689" t="str">
            <v>НС-1425280</v>
          </cell>
          <cell r="B2689" t="str">
            <v>Радиаторы биметаллические с боковым подключением</v>
          </cell>
          <cell r="C2689" t="str">
            <v>Royal Thermo</v>
          </cell>
          <cell r="D2689" t="str">
            <v>Радиатор Royal Thermo Revolution Bimetall 500 2.0/Silver Satin – 8 секц.</v>
          </cell>
          <cell r="E2689" t="str">
            <v>4680551133417</v>
          </cell>
          <cell r="F2689" t="str">
            <v>RTRBSS250008</v>
          </cell>
          <cell r="G2689">
            <v>9360</v>
          </cell>
          <cell r="H2689">
            <v>7394.4</v>
          </cell>
          <cell r="I2689" t="str">
            <v/>
          </cell>
          <cell r="J2689">
            <v>0</v>
          </cell>
        </row>
        <row r="2690">
          <cell r="A2690" t="str">
            <v>НС-1239774</v>
          </cell>
          <cell r="B2690" t="str">
            <v>Радиаторы биметаллические с боковым подключением</v>
          </cell>
          <cell r="C2690" t="str">
            <v>Royal Thermo</v>
          </cell>
          <cell r="D2690" t="str">
            <v>Радиатор Royal Thermo Revolution Bimetall 500 – 3 секц.</v>
          </cell>
          <cell r="E2690" t="str">
            <v>4680551091410</v>
          </cell>
          <cell r="F2690" t="str">
            <v>RTRB50003</v>
          </cell>
          <cell r="G2690">
            <v>3060</v>
          </cell>
          <cell r="H2690">
            <v>2356.1999999999998</v>
          </cell>
          <cell r="I2690" t="str">
            <v/>
          </cell>
          <cell r="J2690">
            <v>0</v>
          </cell>
        </row>
        <row r="2691">
          <cell r="A2691" t="str">
            <v>НС-1239775</v>
          </cell>
          <cell r="B2691" t="str">
            <v>Радиаторы биметаллические с боковым подключением</v>
          </cell>
          <cell r="C2691" t="str">
            <v>Royal Thermo</v>
          </cell>
          <cell r="D2691" t="str">
            <v>Радиатор Royal Thermo Revolution Bimetall 500 – 5 секц.</v>
          </cell>
          <cell r="E2691" t="str">
            <v>4680551091427</v>
          </cell>
          <cell r="F2691" t="str">
            <v>RTRB50005</v>
          </cell>
          <cell r="G2691">
            <v>5100</v>
          </cell>
          <cell r="H2691">
            <v>4029</v>
          </cell>
          <cell r="I2691" t="str">
            <v/>
          </cell>
          <cell r="J2691">
            <v>0</v>
          </cell>
        </row>
        <row r="2692">
          <cell r="A2692" t="str">
            <v>НС-1066673</v>
          </cell>
          <cell r="B2692" t="str">
            <v>Радиаторы биметаллические с боковым подключением</v>
          </cell>
          <cell r="C2692" t="str">
            <v>Royal Thermo</v>
          </cell>
          <cell r="D2692" t="str">
            <v>Радиатор Royal Thermo Vittoria 500 - 10 секц.</v>
          </cell>
          <cell r="E2692" t="str">
            <v>8050043626103, 18050043626100, 28050043626107, 4620016791592</v>
          </cell>
          <cell r="F2692" t="str">
            <v>RTV50010</v>
          </cell>
          <cell r="G2692">
            <v>7280</v>
          </cell>
          <cell r="H2692">
            <v>5532.8</v>
          </cell>
          <cell r="I2692" t="str">
            <v/>
          </cell>
          <cell r="J2692">
            <v>0</v>
          </cell>
        </row>
        <row r="2693">
          <cell r="A2693" t="str">
            <v>НС-1066674</v>
          </cell>
          <cell r="B2693" t="str">
            <v>Радиаторы биметаллические с боковым подключением</v>
          </cell>
          <cell r="C2693" t="str">
            <v>Royal Thermo</v>
          </cell>
          <cell r="D2693" t="str">
            <v>Радиатор Royal Thermo Vittoria 500 - 12 секц.</v>
          </cell>
          <cell r="E2693" t="str">
            <v>8050043626127, 4620016791608, 18050043626124, 28050043626121</v>
          </cell>
          <cell r="F2693" t="str">
            <v>RTV50012</v>
          </cell>
          <cell r="G2693">
            <v>11640</v>
          </cell>
          <cell r="H2693">
            <v>9195.6</v>
          </cell>
          <cell r="I2693" t="str">
            <v/>
          </cell>
          <cell r="J2693">
            <v>0</v>
          </cell>
        </row>
        <row r="2694">
          <cell r="A2694" t="str">
            <v>НС-1630309</v>
          </cell>
          <cell r="B2694" t="str">
            <v>Радиаторы биметаллические с боковым подключением</v>
          </cell>
          <cell r="C2694" t="str">
            <v>Royal Thermo</v>
          </cell>
          <cell r="D2694" t="str">
            <v>Радиатор Royal Thermo Vittoria 500 2.0 - 10 секц.</v>
          </cell>
          <cell r="E2694" t="str">
            <v>4660294369755, 14660294369752, 24660294369759</v>
          </cell>
          <cell r="F2694" t="str">
            <v>RTV250010</v>
          </cell>
          <cell r="G2694">
            <v>12293</v>
          </cell>
          <cell r="H2694">
            <v>0</v>
          </cell>
          <cell r="I2694">
            <v>22</v>
          </cell>
          <cell r="J2694">
            <v>22</v>
          </cell>
        </row>
        <row r="2695">
          <cell r="A2695" t="str">
            <v>НС-1630310</v>
          </cell>
          <cell r="B2695" t="str">
            <v>Радиаторы биметаллические с боковым подключением</v>
          </cell>
          <cell r="C2695" t="str">
            <v>Royal Thermo</v>
          </cell>
          <cell r="D2695" t="str">
            <v>Радиатор Royal Thermo Vittoria 500 2.0 - 12 секц.</v>
          </cell>
          <cell r="E2695" t="str">
            <v>4660294369762, 14660294369769, 24660294369766</v>
          </cell>
          <cell r="F2695" t="str">
            <v>RTV250012</v>
          </cell>
          <cell r="G2695">
            <v>14751</v>
          </cell>
          <cell r="H2695">
            <v>0</v>
          </cell>
          <cell r="I2695">
            <v>18</v>
          </cell>
          <cell r="J2695">
            <v>18</v>
          </cell>
        </row>
        <row r="2696">
          <cell r="A2696" t="str">
            <v>НС-1630185</v>
          </cell>
          <cell r="B2696" t="str">
            <v>Радиаторы биметаллические с боковым подключением</v>
          </cell>
          <cell r="C2696" t="str">
            <v>Royal Thermo</v>
          </cell>
          <cell r="D2696" t="str">
            <v>Радиатор Royal Thermo Vittoria 500 2.0 - 4 секц.</v>
          </cell>
          <cell r="E2696" t="str">
            <v>4660294369724, 14660294369721, 24660294369728, 34660294369725, 44660294369722</v>
          </cell>
          <cell r="F2696" t="str">
            <v>RTV250004</v>
          </cell>
          <cell r="G2696">
            <v>4917</v>
          </cell>
          <cell r="H2696">
            <v>0</v>
          </cell>
          <cell r="I2696">
            <v>33</v>
          </cell>
          <cell r="J2696">
            <v>33</v>
          </cell>
        </row>
        <row r="2697">
          <cell r="A2697" t="str">
            <v>НС-1630209</v>
          </cell>
          <cell r="B2697" t="str">
            <v>Радиаторы биметаллические с боковым подключением</v>
          </cell>
          <cell r="C2697" t="str">
            <v>Royal Thermo</v>
          </cell>
          <cell r="D2697" t="str">
            <v>Радиатор Royal Thermo Vittoria 500 2.0 - 6 секц.</v>
          </cell>
          <cell r="E2697" t="str">
            <v>4660294369731, 14660294369738, 24660294369735</v>
          </cell>
          <cell r="F2697" t="str">
            <v>RTV250006</v>
          </cell>
          <cell r="G2697">
            <v>7376</v>
          </cell>
          <cell r="H2697">
            <v>0</v>
          </cell>
          <cell r="I2697" t="str">
            <v/>
          </cell>
          <cell r="J2697">
            <v>0</v>
          </cell>
        </row>
        <row r="2698">
          <cell r="A2698" t="str">
            <v>НС-1630210</v>
          </cell>
          <cell r="B2698" t="str">
            <v>Радиаторы биметаллические с боковым подключением</v>
          </cell>
          <cell r="C2698" t="str">
            <v>Royal Thermo</v>
          </cell>
          <cell r="D2698" t="str">
            <v>Радиатор Royal Thermo Vittoria 500 2.0 - 8 секц.</v>
          </cell>
          <cell r="E2698" t="str">
            <v>4660294369748, 14660294369745, 24660294369742</v>
          </cell>
          <cell r="F2698" t="str">
            <v>RTV250008</v>
          </cell>
          <cell r="G2698">
            <v>9834</v>
          </cell>
          <cell r="H2698">
            <v>0</v>
          </cell>
          <cell r="I2698">
            <v>18</v>
          </cell>
          <cell r="J2698">
            <v>18</v>
          </cell>
        </row>
        <row r="2699">
          <cell r="A2699" t="str">
            <v>НС-1066670</v>
          </cell>
          <cell r="B2699" t="str">
            <v>Радиаторы биметаллические с боковым подключением</v>
          </cell>
          <cell r="C2699" t="str">
            <v>Royal Thermo</v>
          </cell>
          <cell r="D2699" t="str">
            <v>Радиатор Royal Thermo Vittoria 500 - 4 секц.</v>
          </cell>
          <cell r="E2699" t="str">
            <v>8050043626042, 18050043626049, 28050043626046, 4620016791530</v>
          </cell>
          <cell r="F2699" t="str">
            <v>RTV50004</v>
          </cell>
          <cell r="G2699">
            <v>2910</v>
          </cell>
          <cell r="H2699">
            <v>2211.6</v>
          </cell>
          <cell r="I2699" t="str">
            <v/>
          </cell>
          <cell r="J2699">
            <v>0</v>
          </cell>
        </row>
        <row r="2700">
          <cell r="A2700" t="str">
            <v>НС-1066671</v>
          </cell>
          <cell r="B2700" t="str">
            <v>Радиаторы биметаллические с боковым подключением</v>
          </cell>
          <cell r="C2700" t="str">
            <v>Royal Thermo</v>
          </cell>
          <cell r="D2700" t="str">
            <v>Радиатор Royal Thermo Vittoria 500 - 6 секц.</v>
          </cell>
          <cell r="E2700" t="str">
            <v>8050043626066, 18050043626063, 28050043626060, 4620016791554</v>
          </cell>
          <cell r="F2700" t="str">
            <v>RTV50006</v>
          </cell>
          <cell r="G2700">
            <v>5820</v>
          </cell>
          <cell r="H2700">
            <v>4597.8</v>
          </cell>
          <cell r="I2700" t="str">
            <v/>
          </cell>
          <cell r="J2700">
            <v>0</v>
          </cell>
        </row>
        <row r="2701">
          <cell r="A2701" t="str">
            <v>НС-1066672</v>
          </cell>
          <cell r="B2701" t="str">
            <v>Радиаторы биметаллические с боковым подключением</v>
          </cell>
          <cell r="C2701" t="str">
            <v>Royal Thermo</v>
          </cell>
          <cell r="D2701" t="str">
            <v>Радиатор Royal Thermo Vittoria 500 - 8 секц.</v>
          </cell>
          <cell r="E2701" t="str">
            <v>8050043626080, 18050043626087, 28050043626084, 4620016791578</v>
          </cell>
          <cell r="F2701" t="str">
            <v>RTV50008</v>
          </cell>
          <cell r="G2701">
            <v>5820</v>
          </cell>
          <cell r="H2701">
            <v>4423.2</v>
          </cell>
          <cell r="I2701" t="str">
            <v/>
          </cell>
          <cell r="J2701">
            <v>0</v>
          </cell>
        </row>
        <row r="2702">
          <cell r="A2702" t="str">
            <v>НС-1412065</v>
          </cell>
          <cell r="B2702" t="str">
            <v>Радиаторы биметаллические с боковым подключением</v>
          </cell>
          <cell r="C2702" t="str">
            <v>Royal Thermo</v>
          </cell>
          <cell r="D2702" t="str">
            <v>Радиатор Royal Thermo Vittoria Super 500 2.0 - 10 секц.</v>
          </cell>
          <cell r="E2702" t="str">
            <v>4680551127911</v>
          </cell>
          <cell r="F2702" t="str">
            <v>RTVS250010</v>
          </cell>
          <cell r="G2702">
            <v>14700</v>
          </cell>
          <cell r="H2702">
            <v>11025</v>
          </cell>
          <cell r="I2702">
            <v>2083</v>
          </cell>
          <cell r="J2702">
            <v>2083</v>
          </cell>
        </row>
        <row r="2703">
          <cell r="A2703" t="str">
            <v>НС-1412066</v>
          </cell>
          <cell r="B2703" t="str">
            <v>Радиаторы биметаллические с боковым подключением</v>
          </cell>
          <cell r="C2703" t="str">
            <v>Royal Thermo</v>
          </cell>
          <cell r="D2703" t="str">
            <v>Радиатор Royal Thermo Vittoria Super 500 2.0 - 11 секц.</v>
          </cell>
          <cell r="E2703" t="str">
            <v>4680551127928</v>
          </cell>
          <cell r="F2703" t="str">
            <v>RTVS250011</v>
          </cell>
          <cell r="G2703">
            <v>16170</v>
          </cell>
          <cell r="H2703">
            <v>12127.5</v>
          </cell>
          <cell r="I2703">
            <v>369</v>
          </cell>
          <cell r="J2703">
            <v>369</v>
          </cell>
        </row>
        <row r="2704">
          <cell r="A2704" t="str">
            <v>НС-1412067</v>
          </cell>
          <cell r="B2704" t="str">
            <v>Радиаторы биметаллические с боковым подключением</v>
          </cell>
          <cell r="C2704" t="str">
            <v>Royal Thermo</v>
          </cell>
          <cell r="D2704" t="str">
            <v>Радиатор Royal Thermo Vittoria Super 500 2.0 - 12 секц.</v>
          </cell>
          <cell r="E2704" t="str">
            <v>4680551127935</v>
          </cell>
          <cell r="F2704" t="str">
            <v>RTVS250012</v>
          </cell>
          <cell r="G2704">
            <v>17640</v>
          </cell>
          <cell r="H2704">
            <v>13230</v>
          </cell>
          <cell r="I2704">
            <v>1310</v>
          </cell>
          <cell r="J2704">
            <v>1310</v>
          </cell>
        </row>
        <row r="2705">
          <cell r="A2705" t="str">
            <v>НС-1412068</v>
          </cell>
          <cell r="B2705" t="str">
            <v>Радиаторы биметаллические с боковым подключением</v>
          </cell>
          <cell r="C2705" t="str">
            <v>Royal Thermo</v>
          </cell>
          <cell r="D2705" t="str">
            <v>Радиатор Royal Thermo Vittoria Super 500 2.0 - 13 секц.</v>
          </cell>
          <cell r="E2705" t="str">
            <v>4680551127942</v>
          </cell>
          <cell r="F2705" t="str">
            <v>RTVS250013</v>
          </cell>
          <cell r="G2705">
            <v>19110</v>
          </cell>
          <cell r="H2705">
            <v>14332.5</v>
          </cell>
          <cell r="I2705">
            <v>304</v>
          </cell>
          <cell r="J2705">
            <v>304</v>
          </cell>
        </row>
        <row r="2706">
          <cell r="A2706" t="str">
            <v>НС-1412069</v>
          </cell>
          <cell r="B2706" t="str">
            <v>Радиаторы биметаллические с боковым подключением</v>
          </cell>
          <cell r="C2706" t="str">
            <v>Royal Thermo</v>
          </cell>
          <cell r="D2706" t="str">
            <v>Радиатор Royal Thermo Vittoria Super 500 2.0 - 14 секц.</v>
          </cell>
          <cell r="E2706" t="str">
            <v>4680551127959</v>
          </cell>
          <cell r="F2706" t="str">
            <v>RTVS250014</v>
          </cell>
          <cell r="G2706">
            <v>20580</v>
          </cell>
          <cell r="H2706">
            <v>15435</v>
          </cell>
          <cell r="I2706">
            <v>318</v>
          </cell>
          <cell r="J2706">
            <v>318</v>
          </cell>
        </row>
        <row r="2707">
          <cell r="A2707" t="str">
            <v>НС-1412070</v>
          </cell>
          <cell r="B2707" t="str">
            <v>Радиаторы биметаллические с боковым подключением</v>
          </cell>
          <cell r="C2707" t="str">
            <v>Royal Thermo</v>
          </cell>
          <cell r="D2707" t="str">
            <v>Радиатор Royal Thermo Vittoria Super 500 2.0 - 15 секц.</v>
          </cell>
          <cell r="E2707" t="str">
            <v>4680551127966</v>
          </cell>
          <cell r="F2707" t="str">
            <v>RTVS250015</v>
          </cell>
          <cell r="G2707">
            <v>22050</v>
          </cell>
          <cell r="H2707">
            <v>16537.5</v>
          </cell>
          <cell r="I2707">
            <v>305</v>
          </cell>
          <cell r="J2707">
            <v>305</v>
          </cell>
        </row>
        <row r="2708">
          <cell r="A2708" t="str">
            <v>НС-1412071</v>
          </cell>
          <cell r="B2708" t="str">
            <v>Радиаторы биметаллические с боковым подключением</v>
          </cell>
          <cell r="C2708" t="str">
            <v>Royal Thermo</v>
          </cell>
          <cell r="D2708" t="str">
            <v>Радиатор Royal Thermo Vittoria Super 500 2.0 - 16 секц.</v>
          </cell>
          <cell r="E2708" t="str">
            <v>4680551127973</v>
          </cell>
          <cell r="F2708" t="str">
            <v>RTVS250016</v>
          </cell>
          <cell r="G2708">
            <v>23520</v>
          </cell>
          <cell r="H2708">
            <v>17640</v>
          </cell>
          <cell r="I2708" t="str">
            <v/>
          </cell>
          <cell r="J2708">
            <v>0</v>
          </cell>
        </row>
        <row r="2709">
          <cell r="A2709" t="str">
            <v>НС-1412072</v>
          </cell>
          <cell r="B2709" t="str">
            <v>Радиаторы биметаллические с боковым подключением</v>
          </cell>
          <cell r="C2709" t="str">
            <v>Royal Thermo</v>
          </cell>
          <cell r="D2709" t="str">
            <v>Радиатор Royal Thermo Vittoria Super 500 2.0 - 17 секц.</v>
          </cell>
          <cell r="E2709" t="str">
            <v>4680551127980</v>
          </cell>
          <cell r="F2709" t="str">
            <v>RTVS250017</v>
          </cell>
          <cell r="G2709">
            <v>24990</v>
          </cell>
          <cell r="H2709">
            <v>18742.5</v>
          </cell>
          <cell r="I2709" t="str">
            <v/>
          </cell>
          <cell r="J2709">
            <v>0</v>
          </cell>
        </row>
        <row r="2710">
          <cell r="A2710" t="str">
            <v>НС-1701444</v>
          </cell>
          <cell r="B2710" t="str">
            <v>Радиаторы биметаллические с боковым подключением</v>
          </cell>
          <cell r="C2710" t="str">
            <v>Royal Thermo</v>
          </cell>
          <cell r="D2710" t="str">
            <v>Радиатор Royal Thermo Vittoria Super 500 2.0 - 18 секц.</v>
          </cell>
          <cell r="E2710" t="str">
            <v>4660294869422</v>
          </cell>
          <cell r="F2710" t="str">
            <v>RTVS250018</v>
          </cell>
          <cell r="G2710">
            <v>26460</v>
          </cell>
          <cell r="H2710">
            <v>19845</v>
          </cell>
          <cell r="I2710" t="str">
            <v/>
          </cell>
          <cell r="J2710">
            <v>0</v>
          </cell>
        </row>
        <row r="2711">
          <cell r="A2711" t="str">
            <v>НС-1788509</v>
          </cell>
          <cell r="B2711" t="str">
            <v>Радиаторы биметаллические с боковым подключением</v>
          </cell>
          <cell r="C2711" t="str">
            <v>Royal Thermo</v>
          </cell>
          <cell r="D2711" t="str">
            <v>Радиатор Royal Thermo Vittoria Super 500 2.0 - 20 секц.</v>
          </cell>
          <cell r="E2711" t="str">
            <v>4670430269016</v>
          </cell>
          <cell r="F2711" t="str">
            <v>RTVS250020</v>
          </cell>
          <cell r="G2711">
            <v>29400</v>
          </cell>
          <cell r="H2711">
            <v>22050</v>
          </cell>
          <cell r="I2711" t="str">
            <v/>
          </cell>
          <cell r="J2711">
            <v>0</v>
          </cell>
        </row>
        <row r="2712">
          <cell r="A2712" t="str">
            <v>НС-1788511</v>
          </cell>
          <cell r="B2712" t="str">
            <v>Радиаторы биметаллические с боковым подключением</v>
          </cell>
          <cell r="C2712" t="str">
            <v>Royal Thermo</v>
          </cell>
          <cell r="D2712" t="str">
            <v>Радиатор Royal Thermo Vittoria Super 500 2.0 - 21 секц.</v>
          </cell>
          <cell r="E2712" t="str">
            <v>4670430269023</v>
          </cell>
          <cell r="F2712" t="str">
            <v>RTVS250021</v>
          </cell>
          <cell r="G2712">
            <v>30870</v>
          </cell>
          <cell r="H2712">
            <v>23152.5</v>
          </cell>
          <cell r="I2712" t="str">
            <v/>
          </cell>
          <cell r="J2712">
            <v>0</v>
          </cell>
        </row>
        <row r="2713">
          <cell r="A2713" t="str">
            <v>НС-1412073</v>
          </cell>
          <cell r="B2713" t="str">
            <v>Радиаторы биметаллические с боковым подключением</v>
          </cell>
          <cell r="C2713" t="str">
            <v>Royal Thermo</v>
          </cell>
          <cell r="D2713" t="str">
            <v>Радиатор Royal Thermo Vittoria Super 500 2.0 - 3 секц.</v>
          </cell>
          <cell r="E2713" t="str">
            <v>4680551127843</v>
          </cell>
          <cell r="F2713" t="str">
            <v>RTVS250003</v>
          </cell>
          <cell r="G2713">
            <v>4410</v>
          </cell>
          <cell r="H2713">
            <v>3307.5</v>
          </cell>
          <cell r="I2713" t="str">
            <v/>
          </cell>
          <cell r="J2713">
            <v>0</v>
          </cell>
        </row>
        <row r="2714">
          <cell r="A2714" t="str">
            <v>НС-1412074</v>
          </cell>
          <cell r="B2714" t="str">
            <v>Радиаторы биметаллические с боковым подключением</v>
          </cell>
          <cell r="C2714" t="str">
            <v>Royal Thermo</v>
          </cell>
          <cell r="D2714" t="str">
            <v>Радиатор Royal Thermo Vittoria Super 500 2.0 - 4 секц.</v>
          </cell>
          <cell r="E2714" t="str">
            <v>4680551127850</v>
          </cell>
          <cell r="F2714" t="str">
            <v>RTVS250004</v>
          </cell>
          <cell r="G2714">
            <v>5880</v>
          </cell>
          <cell r="H2714">
            <v>4410</v>
          </cell>
          <cell r="I2714">
            <v>691</v>
          </cell>
          <cell r="J2714">
            <v>691</v>
          </cell>
        </row>
        <row r="2715">
          <cell r="A2715" t="str">
            <v>НС-1412075</v>
          </cell>
          <cell r="B2715" t="str">
            <v>Радиаторы биметаллические с боковым подключением</v>
          </cell>
          <cell r="C2715" t="str">
            <v>Royal Thermo</v>
          </cell>
          <cell r="D2715" t="str">
            <v>Радиатор Royal Thermo Vittoria Super 500 2.0 - 5 секц.</v>
          </cell>
          <cell r="E2715" t="str">
            <v>4680551127867</v>
          </cell>
          <cell r="F2715" t="str">
            <v>RTVS250005</v>
          </cell>
          <cell r="G2715">
            <v>7350</v>
          </cell>
          <cell r="H2715">
            <v>5512.5</v>
          </cell>
          <cell r="I2715">
            <v>1136</v>
          </cell>
          <cell r="J2715">
            <v>1136</v>
          </cell>
        </row>
        <row r="2716">
          <cell r="A2716" t="str">
            <v>НС-1412076</v>
          </cell>
          <cell r="B2716" t="str">
            <v>Радиаторы биметаллические с боковым подключением</v>
          </cell>
          <cell r="C2716" t="str">
            <v>Royal Thermo</v>
          </cell>
          <cell r="D2716" t="str">
            <v>Радиатор Royal Thermo Vittoria Super 500 2.0 - 6 секц.</v>
          </cell>
          <cell r="E2716" t="str">
            <v>4680551127874</v>
          </cell>
          <cell r="F2716" t="str">
            <v>RTVS250006</v>
          </cell>
          <cell r="G2716">
            <v>8820</v>
          </cell>
          <cell r="H2716">
            <v>6615</v>
          </cell>
          <cell r="I2716">
            <v>1506</v>
          </cell>
          <cell r="J2716">
            <v>1506</v>
          </cell>
        </row>
        <row r="2717">
          <cell r="A2717" t="str">
            <v>НС-1412077</v>
          </cell>
          <cell r="B2717" t="str">
            <v>Радиаторы биметаллические с боковым подключением</v>
          </cell>
          <cell r="C2717" t="str">
            <v>Royal Thermo</v>
          </cell>
          <cell r="D2717" t="str">
            <v>Радиатор Royal Thermo Vittoria Super 500 2.0 - 7 секц.</v>
          </cell>
          <cell r="E2717" t="str">
            <v>4680551127881</v>
          </cell>
          <cell r="F2717" t="str">
            <v>RTVS250007</v>
          </cell>
          <cell r="G2717">
            <v>10290</v>
          </cell>
          <cell r="H2717">
            <v>7717.5</v>
          </cell>
          <cell r="I2717">
            <v>1172</v>
          </cell>
          <cell r="J2717">
            <v>1172</v>
          </cell>
        </row>
        <row r="2718">
          <cell r="A2718" t="str">
            <v>НС-1412078</v>
          </cell>
          <cell r="B2718" t="str">
            <v>Радиаторы биметаллические с боковым подключением</v>
          </cell>
          <cell r="C2718" t="str">
            <v>Royal Thermo</v>
          </cell>
          <cell r="D2718" t="str">
            <v>Радиатор Royal Thermo Vittoria Super 500 2.0 - 8 секц.</v>
          </cell>
          <cell r="E2718" t="str">
            <v>4680551127898</v>
          </cell>
          <cell r="F2718" t="str">
            <v>RTVS250008</v>
          </cell>
          <cell r="G2718">
            <v>11760</v>
          </cell>
          <cell r="H2718">
            <v>8820</v>
          </cell>
          <cell r="I2718">
            <v>1226</v>
          </cell>
          <cell r="J2718">
            <v>1226</v>
          </cell>
        </row>
        <row r="2719">
          <cell r="A2719" t="str">
            <v>НС-1412079</v>
          </cell>
          <cell r="B2719" t="str">
            <v>Радиаторы биметаллические с боковым подключением</v>
          </cell>
          <cell r="C2719" t="str">
            <v>Royal Thermo</v>
          </cell>
          <cell r="D2719" t="str">
            <v>Радиатор Royal Thermo Vittoria Super 500 2.0 - 9 секц.</v>
          </cell>
          <cell r="E2719" t="str">
            <v>4680551127904</v>
          </cell>
          <cell r="F2719" t="str">
            <v>RTVS250009</v>
          </cell>
          <cell r="G2719">
            <v>13230</v>
          </cell>
          <cell r="H2719">
            <v>9922.5</v>
          </cell>
          <cell r="I2719">
            <v>717</v>
          </cell>
          <cell r="J2719">
            <v>717</v>
          </cell>
        </row>
        <row r="2720">
          <cell r="A2720" t="str">
            <v>НС-1175023</v>
          </cell>
          <cell r="B2720" t="str">
            <v>Радиаторы биметаллические с боковым подключением</v>
          </cell>
          <cell r="C2720" t="str">
            <v>Royal Thermo</v>
          </cell>
          <cell r="D2720" t="str">
            <v>Радиатор Royal Thermo Vittoria Super 500 - 3 секц.</v>
          </cell>
          <cell r="E2720" t="str">
            <v>4680551011364</v>
          </cell>
          <cell r="F2720" t="str">
            <v>RTVS50003</v>
          </cell>
          <cell r="G2720">
            <v>2990</v>
          </cell>
          <cell r="H2720">
            <v>1575</v>
          </cell>
          <cell r="I2720">
            <v>1</v>
          </cell>
          <cell r="J2720">
            <v>1</v>
          </cell>
        </row>
        <row r="2721">
          <cell r="A2721" t="str">
            <v>НС-1175025</v>
          </cell>
          <cell r="B2721" t="str">
            <v>Радиаторы биметаллические с боковым подключением</v>
          </cell>
          <cell r="C2721" t="str">
            <v>Royal Thermo</v>
          </cell>
          <cell r="D2721" t="str">
            <v>Радиатор Royal Thermo Vittoria Super 500 - 4 секц.</v>
          </cell>
          <cell r="E2721" t="str">
            <v>4680551011371</v>
          </cell>
          <cell r="F2721" t="str">
            <v>RTVS50004</v>
          </cell>
          <cell r="G2721">
            <v>5320</v>
          </cell>
          <cell r="H2721">
            <v>2100</v>
          </cell>
          <cell r="I2721" t="str">
            <v/>
          </cell>
          <cell r="J2721">
            <v>0</v>
          </cell>
        </row>
        <row r="2722">
          <cell r="A2722" t="str">
            <v>НС-1175029</v>
          </cell>
          <cell r="B2722" t="str">
            <v>Радиаторы биметаллические с боковым подключением</v>
          </cell>
          <cell r="C2722" t="str">
            <v>Royal Thermo</v>
          </cell>
          <cell r="D2722" t="str">
            <v>Радиатор Royal Thermo Vittoria Super 500 - 8 секц.</v>
          </cell>
          <cell r="E2722" t="str">
            <v>4680551011418</v>
          </cell>
          <cell r="F2722" t="str">
            <v>RTVS50008</v>
          </cell>
          <cell r="G2722">
            <v>10640</v>
          </cell>
          <cell r="H2722">
            <v>4200</v>
          </cell>
          <cell r="I2722" t="str">
            <v/>
          </cell>
          <cell r="J2722">
            <v>0</v>
          </cell>
        </row>
        <row r="2723">
          <cell r="A2723" t="str">
            <v>НС-1682237</v>
          </cell>
          <cell r="B2723" t="str">
            <v>Радиаторы биметаллические с боковым подключением</v>
          </cell>
          <cell r="C2723" t="str">
            <v>Royal Thermo</v>
          </cell>
          <cell r="D2723" t="str">
            <v>Радиатор биметаллический Royal Thermo BILINER B 350 Белый - 10 секц.</v>
          </cell>
          <cell r="E2723" t="str">
            <v>4660294788754</v>
          </cell>
          <cell r="F2723" t="str">
            <v>RTBW335010</v>
          </cell>
          <cell r="G2723">
            <v>11300</v>
          </cell>
          <cell r="H2723">
            <v>8927</v>
          </cell>
          <cell r="I2723">
            <v>29</v>
          </cell>
          <cell r="J2723">
            <v>29</v>
          </cell>
        </row>
        <row r="2724">
          <cell r="A2724" t="str">
            <v>НС-1682238</v>
          </cell>
          <cell r="B2724" t="str">
            <v>Радиаторы биметаллические с боковым подключением</v>
          </cell>
          <cell r="C2724" t="str">
            <v>Royal Thermo</v>
          </cell>
          <cell r="D2724" t="str">
            <v>Радиатор биметаллический Royal Thermo BILINER B 350 Белый - 12 секц.</v>
          </cell>
          <cell r="E2724" t="str">
            <v>4660294790320</v>
          </cell>
          <cell r="F2724" t="str">
            <v>RTBW335012</v>
          </cell>
          <cell r="G2724">
            <v>13560</v>
          </cell>
          <cell r="H2724">
            <v>10712.4</v>
          </cell>
          <cell r="I2724">
            <v>78</v>
          </cell>
          <cell r="J2724">
            <v>78</v>
          </cell>
        </row>
        <row r="2725">
          <cell r="A2725" t="str">
            <v>НС-1682239</v>
          </cell>
          <cell r="B2725" t="str">
            <v>Радиаторы биметаллические с боковым подключением</v>
          </cell>
          <cell r="C2725" t="str">
            <v>Royal Thermo</v>
          </cell>
          <cell r="D2725" t="str">
            <v>Радиатор биметаллический Royal Thermo BILINER B 350 Белый - 4 секц.</v>
          </cell>
          <cell r="E2725" t="str">
            <v>4660294789225</v>
          </cell>
          <cell r="F2725" t="str">
            <v>RTBW335004</v>
          </cell>
          <cell r="G2725">
            <v>4520</v>
          </cell>
          <cell r="H2725">
            <v>3570.8</v>
          </cell>
          <cell r="I2725">
            <v>1</v>
          </cell>
          <cell r="J2725">
            <v>1</v>
          </cell>
        </row>
        <row r="2726">
          <cell r="A2726" t="str">
            <v>НС-1682240</v>
          </cell>
          <cell r="B2726" t="str">
            <v>Радиаторы биметаллические с боковым подключением</v>
          </cell>
          <cell r="C2726" t="str">
            <v>Royal Thermo</v>
          </cell>
          <cell r="D2726" t="str">
            <v>Радиатор биметаллический Royal Thermo BILINER B 350 Белый - 6 секц.</v>
          </cell>
          <cell r="E2726" t="str">
            <v>4660294790580</v>
          </cell>
          <cell r="F2726" t="str">
            <v>RTBW335006</v>
          </cell>
          <cell r="G2726">
            <v>6780</v>
          </cell>
          <cell r="H2726">
            <v>5356.2</v>
          </cell>
          <cell r="I2726" t="str">
            <v/>
          </cell>
          <cell r="J2726">
            <v>0</v>
          </cell>
        </row>
        <row r="2727">
          <cell r="A2727" t="str">
            <v>НС-1682241</v>
          </cell>
          <cell r="B2727" t="str">
            <v>Радиаторы биметаллические с боковым подключением</v>
          </cell>
          <cell r="C2727" t="str">
            <v>Royal Thermo</v>
          </cell>
          <cell r="D2727" t="str">
            <v>Радиатор биметаллический Royal Thermo BILINER B 350 Белый - 8 секц.</v>
          </cell>
          <cell r="E2727" t="str">
            <v>4660294788914</v>
          </cell>
          <cell r="F2727" t="str">
            <v>RTBW335008</v>
          </cell>
          <cell r="G2727">
            <v>9040</v>
          </cell>
          <cell r="H2727">
            <v>7141.6</v>
          </cell>
          <cell r="I2727">
            <v>6</v>
          </cell>
          <cell r="J2727">
            <v>6</v>
          </cell>
        </row>
        <row r="2728">
          <cell r="A2728" t="str">
            <v>НС-1682246</v>
          </cell>
          <cell r="B2728" t="str">
            <v>Радиаторы биметаллические с боковым подключением</v>
          </cell>
          <cell r="C2728" t="str">
            <v>Royal Thermo</v>
          </cell>
          <cell r="D2728" t="str">
            <v>Радиатор биметаллический Royal Thermo BILINER B 350 Серебристый - 10 секц.</v>
          </cell>
          <cell r="E2728" t="str">
            <v>4660294788921</v>
          </cell>
          <cell r="F2728" t="str">
            <v>RTBS335010</v>
          </cell>
          <cell r="G2728">
            <v>12500</v>
          </cell>
          <cell r="H2728">
            <v>9875</v>
          </cell>
          <cell r="I2728">
            <v>70</v>
          </cell>
          <cell r="J2728">
            <v>70</v>
          </cell>
        </row>
        <row r="2729">
          <cell r="A2729" t="str">
            <v>НС-1682247</v>
          </cell>
          <cell r="B2729" t="str">
            <v>Радиаторы биметаллические с боковым подключением</v>
          </cell>
          <cell r="C2729" t="str">
            <v>Royal Thermo</v>
          </cell>
          <cell r="D2729" t="str">
            <v>Радиатор биметаллический Royal Thermo BILINER B 350 Серебристый - 12 секц.</v>
          </cell>
          <cell r="E2729" t="str">
            <v>4660294788969</v>
          </cell>
          <cell r="F2729" t="str">
            <v>RTBS335012</v>
          </cell>
          <cell r="G2729">
            <v>15000</v>
          </cell>
          <cell r="H2729">
            <v>11850</v>
          </cell>
          <cell r="I2729" t="str">
            <v/>
          </cell>
          <cell r="J2729">
            <v>0</v>
          </cell>
        </row>
        <row r="2730">
          <cell r="A2730" t="str">
            <v>НС-1682248</v>
          </cell>
          <cell r="B2730" t="str">
            <v>Радиаторы биметаллические с боковым подключением</v>
          </cell>
          <cell r="C2730" t="str">
            <v>Royal Thermo</v>
          </cell>
          <cell r="D2730" t="str">
            <v>Радиатор биметаллический Royal Thermo BILINER B 350 Серебристый - 4 секц.</v>
          </cell>
          <cell r="E2730" t="str">
            <v>4660294789942</v>
          </cell>
          <cell r="F2730" t="str">
            <v>RTBS335004</v>
          </cell>
          <cell r="G2730">
            <v>5000</v>
          </cell>
          <cell r="H2730">
            <v>3950</v>
          </cell>
          <cell r="I2730" t="str">
            <v/>
          </cell>
          <cell r="J2730">
            <v>0</v>
          </cell>
        </row>
        <row r="2731">
          <cell r="A2731" t="str">
            <v>НС-1682249</v>
          </cell>
          <cell r="B2731" t="str">
            <v>Радиаторы биметаллические с боковым подключением</v>
          </cell>
          <cell r="C2731" t="str">
            <v>Royal Thermo</v>
          </cell>
          <cell r="D2731" t="str">
            <v>Радиатор биметаллический Royal Thermo BILINER B 350 Серебристый - 6 секц.</v>
          </cell>
          <cell r="E2731" t="str">
            <v>4660294789737</v>
          </cell>
          <cell r="F2731" t="str">
            <v>RTBS335006</v>
          </cell>
          <cell r="G2731">
            <v>7500</v>
          </cell>
          <cell r="H2731">
            <v>5925</v>
          </cell>
          <cell r="I2731" t="str">
            <v/>
          </cell>
          <cell r="J2731">
            <v>0</v>
          </cell>
        </row>
        <row r="2732">
          <cell r="A2732" t="str">
            <v>НС-1682250</v>
          </cell>
          <cell r="B2732" t="str">
            <v>Радиаторы биметаллические с боковым подключением</v>
          </cell>
          <cell r="C2732" t="str">
            <v>Royal Thermo</v>
          </cell>
          <cell r="D2732" t="str">
            <v>Радиатор биметаллический Royal Thermo BILINER B 350 Серебристый - 8 секц.</v>
          </cell>
          <cell r="E2732" t="str">
            <v>4660294789355</v>
          </cell>
          <cell r="F2732" t="str">
            <v>RTBS335008</v>
          </cell>
          <cell r="G2732">
            <v>10000</v>
          </cell>
          <cell r="H2732">
            <v>7900</v>
          </cell>
          <cell r="I2732" t="str">
            <v/>
          </cell>
          <cell r="J2732">
            <v>0</v>
          </cell>
        </row>
        <row r="2733">
          <cell r="A2733" t="str">
            <v>НС-1682255</v>
          </cell>
          <cell r="B2733" t="str">
            <v>Радиаторы биметаллические с боковым подключением</v>
          </cell>
          <cell r="C2733" t="str">
            <v>Royal Thermo</v>
          </cell>
          <cell r="D2733" t="str">
            <v>Радиатор биметаллический Royal Thermo BILINER B 350 Чёрный - 10 секц.</v>
          </cell>
          <cell r="E2733" t="str">
            <v>4660294790016</v>
          </cell>
          <cell r="F2733" t="str">
            <v>RTBB335010</v>
          </cell>
          <cell r="G2733">
            <v>12500</v>
          </cell>
          <cell r="H2733">
            <v>9875</v>
          </cell>
          <cell r="I2733">
            <v>63</v>
          </cell>
          <cell r="J2733">
            <v>63</v>
          </cell>
        </row>
        <row r="2734">
          <cell r="A2734" t="str">
            <v>НС-1682256</v>
          </cell>
          <cell r="B2734" t="str">
            <v>Радиаторы биметаллические с боковым подключением</v>
          </cell>
          <cell r="C2734" t="str">
            <v>Royal Thermo</v>
          </cell>
          <cell r="D2734" t="str">
            <v>Радиатор биметаллический Royal Thermo BILINER B 350 Чёрный - 12 секц.</v>
          </cell>
          <cell r="E2734" t="str">
            <v>4660294788709</v>
          </cell>
          <cell r="F2734" t="str">
            <v>RTBB335012</v>
          </cell>
          <cell r="G2734">
            <v>15000</v>
          </cell>
          <cell r="H2734">
            <v>11850</v>
          </cell>
          <cell r="I2734">
            <v>6</v>
          </cell>
          <cell r="J2734">
            <v>6</v>
          </cell>
        </row>
        <row r="2735">
          <cell r="A2735" t="str">
            <v>НС-1682257</v>
          </cell>
          <cell r="B2735" t="str">
            <v>Радиаторы биметаллические с боковым подключением</v>
          </cell>
          <cell r="C2735" t="str">
            <v>Royal Thermo</v>
          </cell>
          <cell r="D2735" t="str">
            <v>Радиатор биметаллический Royal Thermo BILINER B 350 Чёрный - 4 секц.</v>
          </cell>
          <cell r="E2735" t="str">
            <v>4660294789515</v>
          </cell>
          <cell r="F2735" t="str">
            <v>RTBB335004</v>
          </cell>
          <cell r="G2735">
            <v>5000</v>
          </cell>
          <cell r="H2735">
            <v>3950</v>
          </cell>
          <cell r="I2735" t="str">
            <v/>
          </cell>
          <cell r="J2735">
            <v>0</v>
          </cell>
        </row>
        <row r="2736">
          <cell r="A2736" t="str">
            <v>НС-1682258</v>
          </cell>
          <cell r="B2736" t="str">
            <v>Радиаторы биметаллические с боковым подключением</v>
          </cell>
          <cell r="C2736" t="str">
            <v>Royal Thermo</v>
          </cell>
          <cell r="D2736" t="str">
            <v>Радиатор биметаллический Royal Thermo BILINER B 350 Чёрный - 6 секц.</v>
          </cell>
          <cell r="E2736" t="str">
            <v>4660294790702</v>
          </cell>
          <cell r="F2736" t="str">
            <v>RTBB335006</v>
          </cell>
          <cell r="G2736">
            <v>7500</v>
          </cell>
          <cell r="H2736">
            <v>5925</v>
          </cell>
          <cell r="I2736" t="str">
            <v/>
          </cell>
          <cell r="J2736">
            <v>0</v>
          </cell>
        </row>
        <row r="2737">
          <cell r="A2737" t="str">
            <v>НС-1682259</v>
          </cell>
          <cell r="B2737" t="str">
            <v>Радиаторы биметаллические с боковым подключением</v>
          </cell>
          <cell r="C2737" t="str">
            <v>Royal Thermo</v>
          </cell>
          <cell r="D2737" t="str">
            <v>Радиатор биметаллический Royal Thermo BILINER B 350 Чёрный - 8 секц.</v>
          </cell>
          <cell r="E2737" t="str">
            <v>4660294789751</v>
          </cell>
          <cell r="F2737" t="str">
            <v>RTBB335008</v>
          </cell>
          <cell r="G2737">
            <v>10000</v>
          </cell>
          <cell r="H2737">
            <v>7900</v>
          </cell>
          <cell r="I2737">
            <v>24</v>
          </cell>
          <cell r="J2737">
            <v>24</v>
          </cell>
        </row>
        <row r="2738">
          <cell r="A2738" t="str">
            <v>НС-1682264</v>
          </cell>
          <cell r="B2738" t="str">
            <v>Радиаторы биметаллические с боковым подключением</v>
          </cell>
          <cell r="C2738" t="str">
            <v>Royal Thermo</v>
          </cell>
          <cell r="D2738" t="str">
            <v>Радиатор биметаллический Royal Thermo BILINER B 500 Белый - 10 секц.</v>
          </cell>
          <cell r="E2738" t="str">
            <v>4660294789928, 14660294789925</v>
          </cell>
          <cell r="F2738" t="str">
            <v>RTBW3350010</v>
          </cell>
          <cell r="G2738">
            <v>11800</v>
          </cell>
          <cell r="H2738">
            <v>9322</v>
          </cell>
          <cell r="I2738">
            <v>1692</v>
          </cell>
          <cell r="J2738">
            <v>1692</v>
          </cell>
        </row>
        <row r="2739">
          <cell r="A2739" t="str">
            <v>НС-1682265</v>
          </cell>
          <cell r="B2739" t="str">
            <v>Радиаторы биметаллические с боковым подключением</v>
          </cell>
          <cell r="C2739" t="str">
            <v>Royal Thermo</v>
          </cell>
          <cell r="D2739" t="str">
            <v>Радиатор биметаллический Royal Thermo BILINER B 500 Белый - 12 секц.</v>
          </cell>
          <cell r="E2739" t="str">
            <v>4660294789676, 14660294789673</v>
          </cell>
          <cell r="F2739" t="str">
            <v>RTBW350012</v>
          </cell>
          <cell r="G2739">
            <v>14160</v>
          </cell>
          <cell r="H2739">
            <v>11186.4</v>
          </cell>
          <cell r="I2739">
            <v>266</v>
          </cell>
          <cell r="J2739">
            <v>266</v>
          </cell>
        </row>
        <row r="2740">
          <cell r="A2740" t="str">
            <v>НС-1682266</v>
          </cell>
          <cell r="B2740" t="str">
            <v>Радиаторы биметаллические с боковым подключением</v>
          </cell>
          <cell r="C2740" t="str">
            <v>Royal Thermo</v>
          </cell>
          <cell r="D2740" t="str">
            <v>Радиатор биметаллический Royal Thermo BILINER B 500 Белый - 4 секц.</v>
          </cell>
          <cell r="E2740" t="str">
            <v>4660294790481</v>
          </cell>
          <cell r="F2740" t="str">
            <v>RTBW350004</v>
          </cell>
          <cell r="G2740">
            <v>4720</v>
          </cell>
          <cell r="H2740">
            <v>3728.8</v>
          </cell>
          <cell r="I2740">
            <v>322</v>
          </cell>
          <cell r="J2740">
            <v>322</v>
          </cell>
        </row>
        <row r="2741">
          <cell r="A2741" t="str">
            <v>НС-1682267</v>
          </cell>
          <cell r="B2741" t="str">
            <v>Радиаторы биметаллические с боковым подключением</v>
          </cell>
          <cell r="C2741" t="str">
            <v>Royal Thermo</v>
          </cell>
          <cell r="D2741" t="str">
            <v>Радиатор биметаллический Royal Thermo BILINER B 500 Белый - 6 секц.</v>
          </cell>
          <cell r="E2741" t="str">
            <v>4660294789188</v>
          </cell>
          <cell r="F2741" t="str">
            <v>RTBW350006</v>
          </cell>
          <cell r="G2741">
            <v>7080</v>
          </cell>
          <cell r="H2741">
            <v>5593.2</v>
          </cell>
          <cell r="I2741">
            <v>497</v>
          </cell>
          <cell r="J2741">
            <v>497</v>
          </cell>
        </row>
        <row r="2742">
          <cell r="A2742" t="str">
            <v>НС-1682268</v>
          </cell>
          <cell r="B2742" t="str">
            <v>Радиаторы биметаллические с боковым подключением</v>
          </cell>
          <cell r="C2742" t="str">
            <v>Royal Thermo</v>
          </cell>
          <cell r="D2742" t="str">
            <v>Радиатор биметаллический Royal Thermo BILINER B 500 Белый - 8 секц.</v>
          </cell>
          <cell r="E2742" t="str">
            <v>4660294790191, 14660294790198</v>
          </cell>
          <cell r="F2742" t="str">
            <v>RTBW350008</v>
          </cell>
          <cell r="G2742">
            <v>9440</v>
          </cell>
          <cell r="H2742">
            <v>7457.6</v>
          </cell>
          <cell r="I2742">
            <v>1502</v>
          </cell>
          <cell r="J2742">
            <v>1502</v>
          </cell>
        </row>
        <row r="2743">
          <cell r="A2743" t="str">
            <v>НС-1682275</v>
          </cell>
          <cell r="B2743" t="str">
            <v>Радиаторы биметаллические с боковым подключением</v>
          </cell>
          <cell r="C2743" t="str">
            <v>Royal Thermo</v>
          </cell>
          <cell r="D2743" t="str">
            <v>Радиатор биметаллический Royal Thermo BILINER B 500 Серебристый - 10 секц.</v>
          </cell>
          <cell r="E2743" t="str">
            <v>4660294790092, 14660294790099</v>
          </cell>
          <cell r="F2743" t="str">
            <v>RTBS350010</v>
          </cell>
          <cell r="G2743">
            <v>12900</v>
          </cell>
          <cell r="H2743">
            <v>10191</v>
          </cell>
          <cell r="I2743">
            <v>772</v>
          </cell>
          <cell r="J2743">
            <v>772</v>
          </cell>
        </row>
        <row r="2744">
          <cell r="A2744" t="str">
            <v>НС-1682276</v>
          </cell>
          <cell r="B2744" t="str">
            <v>Радиаторы биметаллические с боковым подключением</v>
          </cell>
          <cell r="C2744" t="str">
            <v>Royal Thermo</v>
          </cell>
          <cell r="D2744" t="str">
            <v>Радиатор биметаллический Royal Thermo BILINER B 500 Серебристый - 12 секц.</v>
          </cell>
          <cell r="E2744" t="str">
            <v>4660294789461, 14660294789468</v>
          </cell>
          <cell r="F2744" t="str">
            <v>RTBS350012</v>
          </cell>
          <cell r="G2744">
            <v>15480</v>
          </cell>
          <cell r="H2744">
            <v>12229.2</v>
          </cell>
          <cell r="I2744">
            <v>258</v>
          </cell>
          <cell r="J2744">
            <v>258</v>
          </cell>
        </row>
        <row r="2745">
          <cell r="A2745" t="str">
            <v>НС-1682277</v>
          </cell>
          <cell r="B2745" t="str">
            <v>Радиаторы биметаллические с боковым подключением</v>
          </cell>
          <cell r="C2745" t="str">
            <v>Royal Thermo</v>
          </cell>
          <cell r="D2745" t="str">
            <v>Радиатор биметаллический Royal Thermo BILINER B 500 Серебристый - 4 секц.</v>
          </cell>
          <cell r="E2745" t="str">
            <v>4660294790504</v>
          </cell>
          <cell r="F2745" t="str">
            <v>RTBS350004</v>
          </cell>
          <cell r="G2745">
            <v>5160</v>
          </cell>
          <cell r="H2745">
            <v>4076.4</v>
          </cell>
          <cell r="I2745">
            <v>180</v>
          </cell>
          <cell r="J2745">
            <v>180</v>
          </cell>
        </row>
        <row r="2746">
          <cell r="A2746" t="str">
            <v>НС-1682278</v>
          </cell>
          <cell r="B2746" t="str">
            <v>Радиаторы биметаллические с боковым подключением</v>
          </cell>
          <cell r="C2746" t="str">
            <v>Royal Thermo</v>
          </cell>
          <cell r="D2746" t="str">
            <v>Радиатор биметаллический Royal Thermo BILINER B 500 Серебристый - 6 секц.</v>
          </cell>
          <cell r="E2746" t="str">
            <v>4660294790245</v>
          </cell>
          <cell r="F2746" t="str">
            <v>RTBS350006</v>
          </cell>
          <cell r="G2746">
            <v>7740</v>
          </cell>
          <cell r="H2746">
            <v>6114.6</v>
          </cell>
          <cell r="I2746">
            <v>820</v>
          </cell>
          <cell r="J2746">
            <v>820</v>
          </cell>
        </row>
        <row r="2747">
          <cell r="A2747" t="str">
            <v>НС-1682279</v>
          </cell>
          <cell r="B2747" t="str">
            <v>Радиаторы биметаллические с боковым подключением</v>
          </cell>
          <cell r="C2747" t="str">
            <v>Royal Thermo</v>
          </cell>
          <cell r="D2747" t="str">
            <v>Радиатор биметаллический Royal Thermo BILINER B 500 Серебристый - 8 секц.</v>
          </cell>
          <cell r="E2747" t="str">
            <v>4660294788976, 14660294788973</v>
          </cell>
          <cell r="F2747" t="str">
            <v>RTBS350008</v>
          </cell>
          <cell r="G2747">
            <v>10320</v>
          </cell>
          <cell r="H2747">
            <v>8152.8</v>
          </cell>
          <cell r="I2747">
            <v>1128</v>
          </cell>
          <cell r="J2747">
            <v>1128</v>
          </cell>
        </row>
        <row r="2748">
          <cell r="A2748" t="str">
            <v>НС-1682285</v>
          </cell>
          <cell r="B2748" t="str">
            <v>Радиаторы биметаллические с боковым подключением</v>
          </cell>
          <cell r="C2748" t="str">
            <v>Royal Thermo</v>
          </cell>
          <cell r="D2748" t="str">
            <v>Радиатор биметаллический Royal Thermo BILINER B 500 Чёрный - 10 секц.</v>
          </cell>
          <cell r="E2748" t="str">
            <v>4660294789836, 14660294789833</v>
          </cell>
          <cell r="F2748" t="str">
            <v>RTBB350010</v>
          </cell>
          <cell r="G2748">
            <v>12900</v>
          </cell>
          <cell r="H2748">
            <v>10191</v>
          </cell>
          <cell r="I2748">
            <v>539</v>
          </cell>
          <cell r="J2748">
            <v>539</v>
          </cell>
        </row>
        <row r="2749">
          <cell r="A2749" t="str">
            <v>НС-1682286</v>
          </cell>
          <cell r="B2749" t="str">
            <v>Радиаторы биметаллические с боковым подключением</v>
          </cell>
          <cell r="C2749" t="str">
            <v>Royal Thermo</v>
          </cell>
          <cell r="D2749" t="str">
            <v>Радиатор биметаллический Royal Thermo BILINER B 500 Чёрный - 12 секц.</v>
          </cell>
          <cell r="E2749" t="str">
            <v>4660294789805, 14660294789802</v>
          </cell>
          <cell r="F2749" t="str">
            <v>RTBB350012</v>
          </cell>
          <cell r="G2749">
            <v>15480</v>
          </cell>
          <cell r="H2749">
            <v>12229.2</v>
          </cell>
          <cell r="I2749">
            <v>212</v>
          </cell>
          <cell r="J2749">
            <v>212</v>
          </cell>
        </row>
        <row r="2750">
          <cell r="A2750" t="str">
            <v>НС-1682287</v>
          </cell>
          <cell r="B2750" t="str">
            <v>Радиаторы биметаллические с боковым подключением</v>
          </cell>
          <cell r="C2750" t="str">
            <v>Royal Thermo</v>
          </cell>
          <cell r="D2750" t="str">
            <v>Радиатор биметаллический Royal Thermo BILINER B 500 Чёрный - 4 секц.</v>
          </cell>
          <cell r="E2750" t="str">
            <v>4660294790269</v>
          </cell>
          <cell r="F2750" t="str">
            <v>RTBB350004</v>
          </cell>
          <cell r="G2750">
            <v>5160</v>
          </cell>
          <cell r="H2750">
            <v>4076.4</v>
          </cell>
          <cell r="I2750">
            <v>194</v>
          </cell>
          <cell r="J2750">
            <v>194</v>
          </cell>
        </row>
        <row r="2751">
          <cell r="A2751" t="str">
            <v>НС-1682288</v>
          </cell>
          <cell r="B2751" t="str">
            <v>Радиаторы биметаллические с боковым подключением</v>
          </cell>
          <cell r="C2751" t="str">
            <v>Royal Thermo</v>
          </cell>
          <cell r="D2751" t="str">
            <v>Радиатор биметаллический Royal Thermo BILINER B 500 Чёрный - 6 секц.</v>
          </cell>
          <cell r="E2751" t="str">
            <v>4660294790290</v>
          </cell>
          <cell r="F2751" t="str">
            <v>RTBB350006</v>
          </cell>
          <cell r="G2751">
            <v>7740</v>
          </cell>
          <cell r="H2751">
            <v>6114.6</v>
          </cell>
          <cell r="I2751">
            <v>524</v>
          </cell>
          <cell r="J2751">
            <v>524</v>
          </cell>
        </row>
        <row r="2752">
          <cell r="A2752" t="str">
            <v>НС-1682289</v>
          </cell>
          <cell r="B2752" t="str">
            <v>Радиаторы биметаллические с боковым подключением</v>
          </cell>
          <cell r="C2752" t="str">
            <v>Royal Thermo</v>
          </cell>
          <cell r="D2752" t="str">
            <v>Радиатор биметаллический Royal Thermo BILINER B 500 Чёрный - 8 секц.</v>
          </cell>
          <cell r="E2752" t="str">
            <v>4660294790597</v>
          </cell>
          <cell r="F2752" t="str">
            <v>RTBB350008</v>
          </cell>
          <cell r="G2752">
            <v>10320</v>
          </cell>
          <cell r="H2752">
            <v>8152.8</v>
          </cell>
          <cell r="I2752">
            <v>453</v>
          </cell>
          <cell r="J2752">
            <v>453</v>
          </cell>
        </row>
        <row r="2753">
          <cell r="A2753" t="str">
            <v>НС-1682295</v>
          </cell>
          <cell r="B2753" t="str">
            <v>Радиаторы биметаллические с боковым подключением</v>
          </cell>
          <cell r="C2753" t="str">
            <v>Royal Thermo</v>
          </cell>
          <cell r="D2753" t="str">
            <v>Радиатор биметаллический Royal Thermo Indigo B 500 - 10 секц.</v>
          </cell>
          <cell r="E2753" t="str">
            <v>4660294789447, 14660294789444</v>
          </cell>
          <cell r="F2753" t="str">
            <v>RTIB3050010</v>
          </cell>
          <cell r="G2753">
            <v>12300</v>
          </cell>
          <cell r="H2753">
            <v>9717</v>
          </cell>
          <cell r="I2753">
            <v>9963</v>
          </cell>
          <cell r="J2753">
            <v>9963</v>
          </cell>
        </row>
        <row r="2754">
          <cell r="A2754" t="str">
            <v>НС-1724376</v>
          </cell>
          <cell r="B2754" t="str">
            <v>Радиаторы биметаллические с боковым подключением</v>
          </cell>
          <cell r="C2754" t="str">
            <v>Royal Thermo</v>
          </cell>
          <cell r="D2754" t="str">
            <v>Радиатор биметаллический Royal Thermo Indigo B 500 - 11 секц.</v>
          </cell>
          <cell r="E2754" t="str">
            <v>4660294975949</v>
          </cell>
          <cell r="F2754" t="str">
            <v>RTIB3050011</v>
          </cell>
          <cell r="G2754">
            <v>13530</v>
          </cell>
          <cell r="H2754">
            <v>10688.7</v>
          </cell>
          <cell r="I2754" t="str">
            <v/>
          </cell>
          <cell r="J2754">
            <v>0</v>
          </cell>
        </row>
        <row r="2755">
          <cell r="A2755" t="str">
            <v>НС-1682296</v>
          </cell>
          <cell r="B2755" t="str">
            <v>Радиаторы биметаллические с боковым подключением</v>
          </cell>
          <cell r="C2755" t="str">
            <v>Royal Thermo</v>
          </cell>
          <cell r="D2755" t="str">
            <v>Радиатор биметаллический Royal Thermo Indigo B 500 - 12 секц.</v>
          </cell>
          <cell r="E2755" t="str">
            <v>4660294790801</v>
          </cell>
          <cell r="F2755" t="str">
            <v>RTIB3050012</v>
          </cell>
          <cell r="G2755">
            <v>14760</v>
          </cell>
          <cell r="H2755">
            <v>11660.4</v>
          </cell>
          <cell r="I2755">
            <v>3551</v>
          </cell>
          <cell r="J2755">
            <v>3551</v>
          </cell>
        </row>
        <row r="2756">
          <cell r="A2756" t="str">
            <v>НС-1724379</v>
          </cell>
          <cell r="B2756" t="str">
            <v>Радиаторы биметаллические с боковым подключением</v>
          </cell>
          <cell r="C2756" t="str">
            <v>Royal Thermo</v>
          </cell>
          <cell r="D2756" t="str">
            <v>Радиатор биметаллический Royal Thermo Indigo B 500 - 13 секц.</v>
          </cell>
          <cell r="E2756" t="str">
            <v>4660294975932</v>
          </cell>
          <cell r="F2756" t="str">
            <v>RTIB3050013</v>
          </cell>
          <cell r="G2756">
            <v>15990</v>
          </cell>
          <cell r="H2756">
            <v>12632.1</v>
          </cell>
          <cell r="I2756" t="str">
            <v/>
          </cell>
          <cell r="J2756">
            <v>0</v>
          </cell>
        </row>
        <row r="2757">
          <cell r="A2757" t="str">
            <v>НС-1735907</v>
          </cell>
          <cell r="B2757" t="str">
            <v>Радиаторы биметаллические с боковым подключением</v>
          </cell>
          <cell r="C2757" t="str">
            <v>Royal Thermo</v>
          </cell>
          <cell r="D2757" t="str">
            <v>Радиатор биметаллический Royal Thermo Indigo B 500 - 14 секц.</v>
          </cell>
          <cell r="E2757" t="str">
            <v>4670430028569</v>
          </cell>
          <cell r="F2757" t="str">
            <v>RTIB3050014</v>
          </cell>
          <cell r="G2757">
            <v>17220</v>
          </cell>
          <cell r="H2757">
            <v>13603.8</v>
          </cell>
          <cell r="I2757" t="str">
            <v/>
          </cell>
          <cell r="J2757">
            <v>0</v>
          </cell>
        </row>
        <row r="2758">
          <cell r="A2758" t="str">
            <v>НС-1735906</v>
          </cell>
          <cell r="B2758" t="str">
            <v>Радиаторы биметаллические с боковым подключением</v>
          </cell>
          <cell r="C2758" t="str">
            <v>Royal Thermo</v>
          </cell>
          <cell r="D2758" t="str">
            <v>Радиатор биметаллический Royal Thermo Indigo B 500 - 15 секц.</v>
          </cell>
          <cell r="E2758" t="str">
            <v>4670430028552</v>
          </cell>
          <cell r="F2758" t="str">
            <v>RTIB3050015</v>
          </cell>
          <cell r="G2758">
            <v>18450</v>
          </cell>
          <cell r="H2758">
            <v>14575.5</v>
          </cell>
          <cell r="I2758" t="str">
            <v/>
          </cell>
          <cell r="J2758">
            <v>0</v>
          </cell>
        </row>
        <row r="2759">
          <cell r="A2759" t="str">
            <v>НС-1769443</v>
          </cell>
          <cell r="B2759" t="str">
            <v>Радиаторы биметаллические с боковым подключением</v>
          </cell>
          <cell r="C2759" t="str">
            <v>Royal Thermo</v>
          </cell>
          <cell r="D2759" t="str">
            <v>Радиатор биметаллический Royal Thermo Indigo B 500 - 16 секц.</v>
          </cell>
          <cell r="E2759" t="str">
            <v>4670430193670</v>
          </cell>
          <cell r="F2759" t="str">
            <v>RTIB3050016</v>
          </cell>
          <cell r="G2759">
            <v>19680</v>
          </cell>
          <cell r="H2759">
            <v>15547.2</v>
          </cell>
          <cell r="I2759" t="str">
            <v/>
          </cell>
          <cell r="J2759">
            <v>0</v>
          </cell>
        </row>
        <row r="2760">
          <cell r="A2760" t="str">
            <v>НС-1769442</v>
          </cell>
          <cell r="B2760" t="str">
            <v>Радиаторы биметаллические с боковым подключением</v>
          </cell>
          <cell r="C2760" t="str">
            <v>Royal Thermo</v>
          </cell>
          <cell r="D2760" t="str">
            <v>Радиатор биметаллический Royal Thermo Indigo B 500 - 17 секц.</v>
          </cell>
          <cell r="E2760" t="str">
            <v>4670430193663</v>
          </cell>
          <cell r="F2760" t="str">
            <v>RTIB3050017</v>
          </cell>
          <cell r="G2760">
            <v>20910</v>
          </cell>
          <cell r="H2760">
            <v>16518.900000000001</v>
          </cell>
          <cell r="I2760" t="str">
            <v/>
          </cell>
          <cell r="J2760">
            <v>0</v>
          </cell>
        </row>
        <row r="2761">
          <cell r="A2761" t="str">
            <v>НС-1769444</v>
          </cell>
          <cell r="B2761" t="str">
            <v>Радиаторы биметаллические с боковым подключением</v>
          </cell>
          <cell r="C2761" t="str">
            <v>Royal Thermo</v>
          </cell>
          <cell r="D2761" t="str">
            <v>Радиатор биметаллический Royal Thermo Indigo B 500 - 18 секц.</v>
          </cell>
          <cell r="E2761" t="str">
            <v>4670430193656</v>
          </cell>
          <cell r="F2761" t="str">
            <v>RTIB3050018</v>
          </cell>
          <cell r="G2761">
            <v>22140</v>
          </cell>
          <cell r="H2761">
            <v>17490.599999999999</v>
          </cell>
          <cell r="I2761" t="str">
            <v/>
          </cell>
          <cell r="J2761">
            <v>0</v>
          </cell>
        </row>
        <row r="2762">
          <cell r="A2762" t="str">
            <v>НС-1754739</v>
          </cell>
          <cell r="B2762" t="str">
            <v>Радиаторы биметаллические с боковым подключением</v>
          </cell>
          <cell r="C2762" t="str">
            <v>Royal Thermo</v>
          </cell>
          <cell r="D2762" t="str">
            <v>Радиатор биметаллический Royal Thermo Indigo B 500 - 3 секц.</v>
          </cell>
          <cell r="E2762" t="str">
            <v>4670430133911</v>
          </cell>
          <cell r="F2762" t="str">
            <v>RTIB3050003</v>
          </cell>
          <cell r="G2762">
            <v>3690</v>
          </cell>
          <cell r="H2762">
            <v>2915.1</v>
          </cell>
          <cell r="I2762" t="str">
            <v/>
          </cell>
          <cell r="J2762">
            <v>0</v>
          </cell>
        </row>
        <row r="2763">
          <cell r="A2763" t="str">
            <v>НС-1682297</v>
          </cell>
          <cell r="B2763" t="str">
            <v>Радиаторы биметаллические с боковым подключением</v>
          </cell>
          <cell r="C2763" t="str">
            <v>Royal Thermo</v>
          </cell>
          <cell r="D2763" t="str">
            <v>Радиатор биметаллический Royal Thermo Indigo B 500 - 4 секц.</v>
          </cell>
          <cell r="E2763" t="str">
            <v>4660294790764</v>
          </cell>
          <cell r="F2763" t="str">
            <v>RTIB3050004</v>
          </cell>
          <cell r="G2763">
            <v>4920</v>
          </cell>
          <cell r="H2763">
            <v>3886.8</v>
          </cell>
          <cell r="I2763">
            <v>1637</v>
          </cell>
          <cell r="J2763">
            <v>1637</v>
          </cell>
        </row>
        <row r="2764">
          <cell r="A2764" t="str">
            <v>НС-1724377</v>
          </cell>
          <cell r="B2764" t="str">
            <v>Радиаторы биметаллические с боковым подключением</v>
          </cell>
          <cell r="C2764" t="str">
            <v>Royal Thermo</v>
          </cell>
          <cell r="D2764" t="str">
            <v>Радиатор биметаллический Royal Thermo Indigo B 500 - 5 секц.</v>
          </cell>
          <cell r="E2764" t="str">
            <v>4660294975956</v>
          </cell>
          <cell r="F2764" t="str">
            <v>RTIB3050005</v>
          </cell>
          <cell r="G2764">
            <v>6150</v>
          </cell>
          <cell r="H2764">
            <v>4858.5</v>
          </cell>
          <cell r="I2764" t="str">
            <v/>
          </cell>
          <cell r="J2764">
            <v>0</v>
          </cell>
        </row>
        <row r="2765">
          <cell r="A2765" t="str">
            <v>НС-1682298</v>
          </cell>
          <cell r="B2765" t="str">
            <v>Радиаторы биметаллические с боковым подключением</v>
          </cell>
          <cell r="C2765" t="str">
            <v>Royal Thermo</v>
          </cell>
          <cell r="D2765" t="str">
            <v>Радиатор биметаллический Royal Thermo Indigo B 500 - 6 секц.</v>
          </cell>
          <cell r="E2765" t="str">
            <v>4660294790627</v>
          </cell>
          <cell r="F2765" t="str">
            <v>RTIB3050006</v>
          </cell>
          <cell r="G2765">
            <v>7380</v>
          </cell>
          <cell r="H2765">
            <v>5830.2</v>
          </cell>
          <cell r="I2765">
            <v>4096</v>
          </cell>
          <cell r="J2765">
            <v>4096</v>
          </cell>
        </row>
        <row r="2766">
          <cell r="A2766" t="str">
            <v>НС-1724378</v>
          </cell>
          <cell r="B2766" t="str">
            <v>Радиаторы биметаллические с боковым подключением</v>
          </cell>
          <cell r="C2766" t="str">
            <v>Royal Thermo</v>
          </cell>
          <cell r="D2766" t="str">
            <v>Радиатор биметаллический Royal Thermo Indigo B 500 - 7 секц.</v>
          </cell>
          <cell r="E2766" t="str">
            <v>4660294975963</v>
          </cell>
          <cell r="F2766" t="str">
            <v>RTIB3050007</v>
          </cell>
          <cell r="G2766">
            <v>8610</v>
          </cell>
          <cell r="H2766">
            <v>6801.9</v>
          </cell>
          <cell r="I2766" t="str">
            <v/>
          </cell>
          <cell r="J2766">
            <v>0</v>
          </cell>
        </row>
        <row r="2767">
          <cell r="A2767" t="str">
            <v>НС-1682299</v>
          </cell>
          <cell r="B2767" t="str">
            <v>Радиаторы биметаллические с боковым подключением</v>
          </cell>
          <cell r="C2767" t="str">
            <v>Royal Thermo</v>
          </cell>
          <cell r="D2767" t="str">
            <v>Радиатор биметаллический Royal Thermo Indigo B 500 - 8 секц.</v>
          </cell>
          <cell r="E2767" t="str">
            <v>4660294789812, 14660294789819</v>
          </cell>
          <cell r="F2767" t="str">
            <v>RTIB3050008</v>
          </cell>
          <cell r="G2767">
            <v>9840</v>
          </cell>
          <cell r="H2767">
            <v>7773.6</v>
          </cell>
          <cell r="I2767">
            <v>5580</v>
          </cell>
          <cell r="J2767">
            <v>5580</v>
          </cell>
        </row>
        <row r="2768">
          <cell r="A2768" t="str">
            <v>НС-1724380</v>
          </cell>
          <cell r="B2768" t="str">
            <v>Радиаторы биметаллические с боковым подключением</v>
          </cell>
          <cell r="C2768" t="str">
            <v>Royal Thermo</v>
          </cell>
          <cell r="D2768" t="str">
            <v>Радиатор биметаллический Royal Thermo Indigo B 500 - 9 секц.</v>
          </cell>
          <cell r="E2768" t="str">
            <v>4660294975970</v>
          </cell>
          <cell r="F2768" t="str">
            <v>RTIB3050009</v>
          </cell>
          <cell r="G2768">
            <v>11070</v>
          </cell>
          <cell r="H2768">
            <v>8745.2999999999993</v>
          </cell>
          <cell r="I2768" t="str">
            <v/>
          </cell>
          <cell r="J2768">
            <v>0</v>
          </cell>
        </row>
        <row r="2769">
          <cell r="A2769" t="str">
            <v>НС-1683525</v>
          </cell>
          <cell r="B2769" t="str">
            <v>Радиаторы биметаллические с боковым подключением</v>
          </cell>
          <cell r="C2769" t="str">
            <v>Royal Thermo</v>
          </cell>
          <cell r="D2769" t="str">
            <v>Радиатор биметаллический Royal Thermo Infinity 300 Bianco Traffico - 10 секц.</v>
          </cell>
          <cell r="E2769" t="str">
            <v>4660294795776</v>
          </cell>
          <cell r="F2769" t="str">
            <v>RTIBT30010</v>
          </cell>
          <cell r="G2769">
            <v>14400</v>
          </cell>
          <cell r="H2769">
            <v>10800</v>
          </cell>
          <cell r="I2769">
            <v>229</v>
          </cell>
          <cell r="J2769">
            <v>229</v>
          </cell>
        </row>
        <row r="2770">
          <cell r="A2770" t="str">
            <v>НС-1683524</v>
          </cell>
          <cell r="B2770" t="str">
            <v>Радиаторы биметаллические с боковым подключением</v>
          </cell>
          <cell r="C2770" t="str">
            <v>Royal Thermo</v>
          </cell>
          <cell r="D2770" t="str">
            <v>Радиатор биметаллический Royal Thermo Infinity 300 Bianco Traffico - 12 секц.</v>
          </cell>
          <cell r="E2770" t="str">
            <v>4660294795851</v>
          </cell>
          <cell r="F2770" t="str">
            <v>RTIBT30012</v>
          </cell>
          <cell r="G2770">
            <v>17280</v>
          </cell>
          <cell r="H2770">
            <v>12960</v>
          </cell>
          <cell r="I2770">
            <v>314</v>
          </cell>
          <cell r="J2770">
            <v>314</v>
          </cell>
        </row>
        <row r="2771">
          <cell r="A2771" t="str">
            <v>НС-1683521</v>
          </cell>
          <cell r="B2771" t="str">
            <v>Радиаторы биметаллические с боковым подключением</v>
          </cell>
          <cell r="C2771" t="str">
            <v>Royal Thermo</v>
          </cell>
          <cell r="D2771" t="str">
            <v>Радиатор биметаллический Royal Thermo Infinity 300 Bianco Traffico - 14 секц.</v>
          </cell>
          <cell r="E2771" t="str">
            <v>4660294795790</v>
          </cell>
          <cell r="F2771" t="str">
            <v>RTIBT30014</v>
          </cell>
          <cell r="G2771">
            <v>20160</v>
          </cell>
          <cell r="H2771">
            <v>15120</v>
          </cell>
          <cell r="I2771">
            <v>13</v>
          </cell>
          <cell r="J2771">
            <v>13</v>
          </cell>
        </row>
        <row r="2772">
          <cell r="A2772" t="str">
            <v>НС-1683690</v>
          </cell>
          <cell r="B2772" t="str">
            <v>Радиаторы биметаллические с боковым подключением</v>
          </cell>
          <cell r="C2772" t="str">
            <v>Royal Thermo</v>
          </cell>
          <cell r="D2772" t="str">
            <v>Радиатор биметаллический Royal Thermo Infinity 300 Bianco Traffico - 6 секц.</v>
          </cell>
          <cell r="E2772" t="str">
            <v>4660294796452</v>
          </cell>
          <cell r="F2772" t="str">
            <v>RTIBT30006</v>
          </cell>
          <cell r="G2772">
            <v>8640</v>
          </cell>
          <cell r="H2772">
            <v>6480</v>
          </cell>
          <cell r="I2772">
            <v>320</v>
          </cell>
          <cell r="J2772">
            <v>320</v>
          </cell>
        </row>
        <row r="2773">
          <cell r="A2773" t="str">
            <v>НС-1683691</v>
          </cell>
          <cell r="B2773" t="str">
            <v>Радиаторы биметаллические с боковым подключением</v>
          </cell>
          <cell r="C2773" t="str">
            <v>Royal Thermo</v>
          </cell>
          <cell r="D2773" t="str">
            <v>Радиатор биметаллический Royal Thermo Infinity 300 Bianco Traffico - 8 секц.</v>
          </cell>
          <cell r="E2773" t="str">
            <v>4660294796469</v>
          </cell>
          <cell r="F2773" t="str">
            <v>RTIBT30008</v>
          </cell>
          <cell r="G2773">
            <v>11520</v>
          </cell>
          <cell r="H2773">
            <v>8640</v>
          </cell>
          <cell r="I2773">
            <v>425</v>
          </cell>
          <cell r="J2773">
            <v>425</v>
          </cell>
        </row>
        <row r="2774">
          <cell r="A2774" t="str">
            <v>НС-1683527</v>
          </cell>
          <cell r="B2774" t="str">
            <v>Радиаторы биметаллические с боковым подключением</v>
          </cell>
          <cell r="C2774" t="str">
            <v>Royal Thermo</v>
          </cell>
          <cell r="D2774" t="str">
            <v>Радиатор биметаллический Royal Thermo Infinity 300 Noir Sable - 10 секц.</v>
          </cell>
          <cell r="E2774" t="str">
            <v>4660294795882</v>
          </cell>
          <cell r="F2774" t="str">
            <v>RTINS30010</v>
          </cell>
          <cell r="G2774">
            <v>15400</v>
          </cell>
          <cell r="H2774">
            <v>11550</v>
          </cell>
          <cell r="I2774">
            <v>204</v>
          </cell>
          <cell r="J2774">
            <v>204</v>
          </cell>
        </row>
        <row r="2775">
          <cell r="A2775" t="str">
            <v>НС-1683530</v>
          </cell>
          <cell r="B2775" t="str">
            <v>Радиаторы биметаллические с боковым подключением</v>
          </cell>
          <cell r="C2775" t="str">
            <v>Royal Thermo</v>
          </cell>
          <cell r="D2775" t="str">
            <v>Радиатор биметаллический Royal Thermo Infinity 300 Noir Sable - 12 секц.</v>
          </cell>
          <cell r="E2775" t="str">
            <v>4660294795820</v>
          </cell>
          <cell r="F2775" t="str">
            <v>RTINS30012</v>
          </cell>
          <cell r="G2775">
            <v>18480</v>
          </cell>
          <cell r="H2775">
            <v>13860</v>
          </cell>
          <cell r="I2775">
            <v>173</v>
          </cell>
          <cell r="J2775">
            <v>173</v>
          </cell>
        </row>
        <row r="2776">
          <cell r="A2776" t="str">
            <v>НС-1683523</v>
          </cell>
          <cell r="B2776" t="str">
            <v>Радиаторы биметаллические с боковым подключением</v>
          </cell>
          <cell r="C2776" t="str">
            <v>Royal Thermo</v>
          </cell>
          <cell r="D2776" t="str">
            <v>Радиатор биметаллический Royal Thermo Infinity 300 Noir Sable - 14 секц.</v>
          </cell>
          <cell r="E2776" t="str">
            <v>4660294795813</v>
          </cell>
          <cell r="F2776" t="str">
            <v>RTINS30014</v>
          </cell>
          <cell r="G2776">
            <v>21560</v>
          </cell>
          <cell r="H2776">
            <v>16170</v>
          </cell>
          <cell r="I2776">
            <v>50</v>
          </cell>
          <cell r="J2776">
            <v>50</v>
          </cell>
        </row>
        <row r="2777">
          <cell r="A2777" t="str">
            <v>НС-1683693</v>
          </cell>
          <cell r="B2777" t="str">
            <v>Радиаторы биметаллические с боковым подключением</v>
          </cell>
          <cell r="C2777" t="str">
            <v>Royal Thermo</v>
          </cell>
          <cell r="D2777" t="str">
            <v>Радиатор биметаллический Royal Thermo Infinity 300 Noir Sable - 6 секц.</v>
          </cell>
          <cell r="E2777" t="str">
            <v>4660294796483</v>
          </cell>
          <cell r="F2777" t="str">
            <v>RTINS30006</v>
          </cell>
          <cell r="G2777">
            <v>9240</v>
          </cell>
          <cell r="H2777">
            <v>6930</v>
          </cell>
          <cell r="I2777">
            <v>126</v>
          </cell>
          <cell r="J2777">
            <v>126</v>
          </cell>
        </row>
        <row r="2778">
          <cell r="A2778" t="str">
            <v>НС-1683694</v>
          </cell>
          <cell r="B2778" t="str">
            <v>Радиаторы биметаллические с боковым подключением</v>
          </cell>
          <cell r="C2778" t="str">
            <v>Royal Thermo</v>
          </cell>
          <cell r="D2778" t="str">
            <v>Радиатор биметаллический Royal Thermo Infinity 300 Noir Sable - 8 секц.</v>
          </cell>
          <cell r="E2778" t="str">
            <v>4660294796476</v>
          </cell>
          <cell r="F2778" t="str">
            <v>RTINS30008</v>
          </cell>
          <cell r="G2778">
            <v>12320</v>
          </cell>
          <cell r="H2778">
            <v>9240</v>
          </cell>
          <cell r="I2778">
            <v>203</v>
          </cell>
          <cell r="J2778">
            <v>203</v>
          </cell>
        </row>
        <row r="2779">
          <cell r="A2779" t="str">
            <v>НС-1683532</v>
          </cell>
          <cell r="B2779" t="str">
            <v>Радиаторы биметаллические с боковым подключением</v>
          </cell>
          <cell r="C2779" t="str">
            <v>Royal Thermo</v>
          </cell>
          <cell r="D2779" t="str">
            <v>Радиатор биметаллический Royal Thermo Infinity 300 Silver Satin - 10 секц.</v>
          </cell>
          <cell r="E2779" t="str">
            <v>4660294795868</v>
          </cell>
          <cell r="F2779" t="str">
            <v>RTISS30010</v>
          </cell>
          <cell r="G2779">
            <v>15400</v>
          </cell>
          <cell r="H2779">
            <v>11550</v>
          </cell>
          <cell r="I2779">
            <v>189</v>
          </cell>
          <cell r="J2779">
            <v>189</v>
          </cell>
        </row>
        <row r="2780">
          <cell r="A2780" t="str">
            <v>НС-1683522</v>
          </cell>
          <cell r="B2780" t="str">
            <v>Радиаторы биметаллические с боковым подключением</v>
          </cell>
          <cell r="C2780" t="str">
            <v>Royal Thermo</v>
          </cell>
          <cell r="D2780" t="str">
            <v>Радиатор биметаллический Royal Thermo Infinity 300 Silver Satin - 12 секц.</v>
          </cell>
          <cell r="E2780" t="str">
            <v>4660294795875</v>
          </cell>
          <cell r="F2780" t="str">
            <v>RTISS30012</v>
          </cell>
          <cell r="G2780">
            <v>18480</v>
          </cell>
          <cell r="H2780">
            <v>13860</v>
          </cell>
          <cell r="I2780">
            <v>169</v>
          </cell>
          <cell r="J2780">
            <v>169</v>
          </cell>
        </row>
        <row r="2781">
          <cell r="A2781" t="str">
            <v>НС-1683526</v>
          </cell>
          <cell r="B2781" t="str">
            <v>Радиаторы биметаллические с боковым подключением</v>
          </cell>
          <cell r="C2781" t="str">
            <v>Royal Thermo</v>
          </cell>
          <cell r="D2781" t="str">
            <v>Радиатор биметаллический Royal Thermo Infinity 300 Silver Satin - 14 секц.</v>
          </cell>
          <cell r="E2781" t="str">
            <v>4660294795837</v>
          </cell>
          <cell r="F2781" t="str">
            <v>RTISS30014</v>
          </cell>
          <cell r="G2781">
            <v>21560</v>
          </cell>
          <cell r="H2781">
            <v>16170</v>
          </cell>
          <cell r="I2781">
            <v>75</v>
          </cell>
          <cell r="J2781">
            <v>75</v>
          </cell>
        </row>
        <row r="2782">
          <cell r="A2782" t="str">
            <v>НС-1683696</v>
          </cell>
          <cell r="B2782" t="str">
            <v>Радиаторы биметаллические с боковым подключением</v>
          </cell>
          <cell r="C2782" t="str">
            <v>Royal Thermo</v>
          </cell>
          <cell r="D2782" t="str">
            <v>Радиатор биметаллический Royal Thermo Infinity 300 Silver Satin - 6 секц.</v>
          </cell>
          <cell r="E2782" t="str">
            <v>4660294796445</v>
          </cell>
          <cell r="F2782" t="str">
            <v>RTISS30006</v>
          </cell>
          <cell r="G2782">
            <v>9240</v>
          </cell>
          <cell r="H2782">
            <v>6930</v>
          </cell>
          <cell r="I2782">
            <v>31</v>
          </cell>
          <cell r="J2782">
            <v>31</v>
          </cell>
        </row>
        <row r="2783">
          <cell r="A2783" t="str">
            <v>НС-1683697</v>
          </cell>
          <cell r="B2783" t="str">
            <v>Радиаторы биметаллические с боковым подключением</v>
          </cell>
          <cell r="C2783" t="str">
            <v>Royal Thermo</v>
          </cell>
          <cell r="D2783" t="str">
            <v>Радиатор биметаллический Royal Thermo Infinity 300 Silver Satin - 8 секц.</v>
          </cell>
          <cell r="E2783" t="str">
            <v>4660294796490</v>
          </cell>
          <cell r="F2783" t="str">
            <v>RTISS30008</v>
          </cell>
          <cell r="G2783">
            <v>12320</v>
          </cell>
          <cell r="H2783">
            <v>9240</v>
          </cell>
          <cell r="I2783">
            <v>200</v>
          </cell>
          <cell r="J2783">
            <v>200</v>
          </cell>
        </row>
        <row r="2784">
          <cell r="A2784" t="str">
            <v>НС-1629656</v>
          </cell>
          <cell r="B2784" t="str">
            <v>Радиаторы биметаллические с боковым подключением</v>
          </cell>
          <cell r="C2784" t="str">
            <v>Royal Thermo</v>
          </cell>
          <cell r="D2784" t="str">
            <v>Радиатор биметаллический Royal Thermo Infinity 500 Bianco Traffico - 10 секц.</v>
          </cell>
          <cell r="E2784" t="str">
            <v>4660294365788, 14660294365785, 24660294365782</v>
          </cell>
          <cell r="F2784" t="str">
            <v>RTIN50010</v>
          </cell>
          <cell r="G2784">
            <v>15400</v>
          </cell>
          <cell r="H2784">
            <v>11550</v>
          </cell>
          <cell r="I2784">
            <v>339</v>
          </cell>
          <cell r="J2784">
            <v>339</v>
          </cell>
        </row>
        <row r="2785">
          <cell r="A2785" t="str">
            <v>НС-1630019</v>
          </cell>
          <cell r="B2785" t="str">
            <v>Радиаторы биметаллические с боковым подключением</v>
          </cell>
          <cell r="C2785" t="str">
            <v>Royal Thermo</v>
          </cell>
          <cell r="D2785" t="str">
            <v>Радиатор биметаллический Royal Thermo Infinity 500 Bianco Traffico - 12 секц.</v>
          </cell>
          <cell r="E2785" t="str">
            <v>4660294368130, 14660294368137, 24660294368134</v>
          </cell>
          <cell r="F2785" t="str">
            <v>RTIN50012</v>
          </cell>
          <cell r="G2785">
            <v>18480</v>
          </cell>
          <cell r="H2785">
            <v>13860</v>
          </cell>
          <cell r="I2785">
            <v>415</v>
          </cell>
          <cell r="J2785">
            <v>415</v>
          </cell>
        </row>
        <row r="2786">
          <cell r="A2786" t="str">
            <v>НС-1629988</v>
          </cell>
          <cell r="B2786" t="str">
            <v>Радиаторы биметаллические с боковым подключением</v>
          </cell>
          <cell r="C2786" t="str">
            <v>Royal Thermo</v>
          </cell>
          <cell r="D2786" t="str">
            <v>Радиатор биметаллический Royal Thermo Infinity 500 Bianco Traffico - 4 секц.</v>
          </cell>
          <cell r="E2786" t="str">
            <v>4660294368048, 14660294368045, 24660294368042</v>
          </cell>
          <cell r="F2786" t="str">
            <v>RTIN5004</v>
          </cell>
          <cell r="G2786">
            <v>6160</v>
          </cell>
          <cell r="H2786">
            <v>4620</v>
          </cell>
          <cell r="I2786">
            <v>10</v>
          </cell>
          <cell r="J2786">
            <v>10</v>
          </cell>
        </row>
        <row r="2787">
          <cell r="A2787" t="str">
            <v>НС-1629998</v>
          </cell>
          <cell r="B2787" t="str">
            <v>Радиаторы биметаллические с боковым подключением</v>
          </cell>
          <cell r="C2787" t="str">
            <v>Royal Thermo</v>
          </cell>
          <cell r="D2787" t="str">
            <v>Радиатор биметаллический Royal Thermo Infinity 500 Bianco Traffico - 6 секц.</v>
          </cell>
          <cell r="E2787" t="str">
            <v>4660294368079</v>
          </cell>
          <cell r="F2787" t="str">
            <v>RTIN5006</v>
          </cell>
          <cell r="G2787">
            <v>9240</v>
          </cell>
          <cell r="H2787">
            <v>6930</v>
          </cell>
          <cell r="I2787" t="str">
            <v/>
          </cell>
          <cell r="J2787">
            <v>0</v>
          </cell>
        </row>
        <row r="2788">
          <cell r="A2788" t="str">
            <v>НС-1630013</v>
          </cell>
          <cell r="B2788" t="str">
            <v>Радиаторы биметаллические с боковым подключением</v>
          </cell>
          <cell r="C2788" t="str">
            <v>Royal Thermo</v>
          </cell>
          <cell r="D2788" t="str">
            <v>Радиатор биметаллический Royal Thermo Infinity 500 Bianco Traffico - 8 секц.</v>
          </cell>
          <cell r="E2788" t="str">
            <v>4660294368109</v>
          </cell>
          <cell r="F2788" t="str">
            <v>RTIN5008</v>
          </cell>
          <cell r="G2788">
            <v>12320</v>
          </cell>
          <cell r="H2788">
            <v>9240</v>
          </cell>
          <cell r="I2788">
            <v>140</v>
          </cell>
          <cell r="J2788">
            <v>140</v>
          </cell>
        </row>
        <row r="2789">
          <cell r="A2789" t="str">
            <v>НС-1629681</v>
          </cell>
          <cell r="B2789" t="str">
            <v>Радиаторы биметаллические с боковым подключением</v>
          </cell>
          <cell r="C2789" t="str">
            <v>Royal Thermo</v>
          </cell>
          <cell r="D2789" t="str">
            <v>Радиатор биметаллический Royal Thermo Infinity 500 Noir Sable - 10 секц.</v>
          </cell>
          <cell r="E2789" t="str">
            <v>4660294365979</v>
          </cell>
          <cell r="F2789" t="str">
            <v>RTINNS50010</v>
          </cell>
          <cell r="G2789">
            <v>16600</v>
          </cell>
          <cell r="H2789">
            <v>12450</v>
          </cell>
          <cell r="I2789">
            <v>560</v>
          </cell>
          <cell r="J2789">
            <v>560</v>
          </cell>
        </row>
        <row r="2790">
          <cell r="A2790" t="str">
            <v>НС-1630022</v>
          </cell>
          <cell r="B2790" t="str">
            <v>Радиаторы биметаллические с боковым подключением</v>
          </cell>
          <cell r="C2790" t="str">
            <v>Royal Thermo</v>
          </cell>
          <cell r="D2790" t="str">
            <v>Радиатор биметаллический Royal Thermo Infinity 500 Noir Sable - 12 секц.</v>
          </cell>
          <cell r="E2790" t="str">
            <v>4660294368147, 14660294368144, 24660294368141</v>
          </cell>
          <cell r="F2790" t="str">
            <v>RTINNS50012</v>
          </cell>
          <cell r="G2790">
            <v>19920</v>
          </cell>
          <cell r="H2790">
            <v>14940</v>
          </cell>
          <cell r="I2790">
            <v>344</v>
          </cell>
          <cell r="J2790">
            <v>344</v>
          </cell>
        </row>
        <row r="2791">
          <cell r="A2791" t="str">
            <v>НС-1629993</v>
          </cell>
          <cell r="B2791" t="str">
            <v>Радиаторы биметаллические с боковым подключением</v>
          </cell>
          <cell r="C2791" t="str">
            <v>Royal Thermo</v>
          </cell>
          <cell r="D2791" t="str">
            <v>Радиатор биметаллический Royal Thermo Infinity 500 Noir Sable - 4 секц.</v>
          </cell>
          <cell r="E2791" t="str">
            <v>4660294368055, 14660294368052, 24660294368059, 34660294368056, 44660294368053</v>
          </cell>
          <cell r="F2791" t="str">
            <v>RTINNS5004</v>
          </cell>
          <cell r="G2791">
            <v>6640</v>
          </cell>
          <cell r="H2791">
            <v>4980</v>
          </cell>
          <cell r="I2791">
            <v>93</v>
          </cell>
          <cell r="J2791">
            <v>93</v>
          </cell>
        </row>
        <row r="2792">
          <cell r="A2792" t="str">
            <v>НС-1630000</v>
          </cell>
          <cell r="B2792" t="str">
            <v>Радиаторы биметаллические с боковым подключением</v>
          </cell>
          <cell r="C2792" t="str">
            <v>Royal Thermo</v>
          </cell>
          <cell r="D2792" t="str">
            <v>Радиатор биметаллический Royal Thermo Infinity 500 Noir Sable - 6 секц.</v>
          </cell>
          <cell r="E2792" t="str">
            <v>4660294368086, 14660294368083, 24660294368080</v>
          </cell>
          <cell r="F2792" t="str">
            <v>RTINNS5006</v>
          </cell>
          <cell r="G2792">
            <v>9960</v>
          </cell>
          <cell r="H2792">
            <v>7470</v>
          </cell>
          <cell r="I2792">
            <v>183</v>
          </cell>
          <cell r="J2792">
            <v>183</v>
          </cell>
        </row>
        <row r="2793">
          <cell r="A2793" t="str">
            <v>НС-1630015</v>
          </cell>
          <cell r="B2793" t="str">
            <v>Радиаторы биметаллические с боковым подключением</v>
          </cell>
          <cell r="C2793" t="str">
            <v>Royal Thermo</v>
          </cell>
          <cell r="D2793" t="str">
            <v>Радиатор биметаллический Royal Thermo Infinity 500 Noir Sable - 8 секц.</v>
          </cell>
          <cell r="E2793" t="str">
            <v>4660294368116, 14660294368113, 24660294368110</v>
          </cell>
          <cell r="F2793" t="str">
            <v>RTINNS5008</v>
          </cell>
          <cell r="G2793">
            <v>13280</v>
          </cell>
          <cell r="H2793">
            <v>9960</v>
          </cell>
          <cell r="I2793">
            <v>266</v>
          </cell>
          <cell r="J2793">
            <v>266</v>
          </cell>
        </row>
        <row r="2794">
          <cell r="A2794" t="str">
            <v>НС-1629785</v>
          </cell>
          <cell r="B2794" t="str">
            <v>Радиаторы биметаллические с боковым подключением</v>
          </cell>
          <cell r="C2794" t="str">
            <v>Royal Thermo</v>
          </cell>
          <cell r="D2794" t="str">
            <v>Радиатор биметаллический Royal Thermo Infinity 500 Silver Satin - 10 секц.</v>
          </cell>
          <cell r="E2794" t="str">
            <v>4660294366730, 14660294366737, 24660294366734</v>
          </cell>
          <cell r="F2794" t="str">
            <v>RTINSS50010</v>
          </cell>
          <cell r="G2794">
            <v>16600</v>
          </cell>
          <cell r="H2794">
            <v>12450</v>
          </cell>
          <cell r="I2794" t="str">
            <v/>
          </cell>
          <cell r="J2794">
            <v>0</v>
          </cell>
        </row>
        <row r="2795">
          <cell r="A2795" t="str">
            <v>НС-1630025</v>
          </cell>
          <cell r="B2795" t="str">
            <v>Радиаторы биметаллические с боковым подключением</v>
          </cell>
          <cell r="C2795" t="str">
            <v>Royal Thermo</v>
          </cell>
          <cell r="D2795" t="str">
            <v>Радиатор биметаллический Royal Thermo Infinity 500 Silver Satin - 12 секц.</v>
          </cell>
          <cell r="E2795" t="str">
            <v>4660294368154, 14660294368151, 24660294368158</v>
          </cell>
          <cell r="F2795" t="str">
            <v>RTINSS50012</v>
          </cell>
          <cell r="G2795">
            <v>19920</v>
          </cell>
          <cell r="H2795">
            <v>14940</v>
          </cell>
          <cell r="I2795">
            <v>193</v>
          </cell>
          <cell r="J2795">
            <v>193</v>
          </cell>
        </row>
        <row r="2796">
          <cell r="A2796" t="str">
            <v>НС-1629996</v>
          </cell>
          <cell r="B2796" t="str">
            <v>Радиаторы биметаллические с боковым подключением</v>
          </cell>
          <cell r="C2796" t="str">
            <v>Royal Thermo</v>
          </cell>
          <cell r="D2796" t="str">
            <v>Радиатор биметаллический Royal Thermo Infinity 500 Silver Satin - 4 секц.</v>
          </cell>
          <cell r="E2796" t="str">
            <v>4660294368062</v>
          </cell>
          <cell r="F2796" t="str">
            <v>RTINSS5004</v>
          </cell>
          <cell r="G2796">
            <v>6640</v>
          </cell>
          <cell r="H2796">
            <v>4980</v>
          </cell>
          <cell r="I2796">
            <v>42</v>
          </cell>
          <cell r="J2796">
            <v>42</v>
          </cell>
        </row>
        <row r="2797">
          <cell r="A2797" t="str">
            <v>НС-1630002</v>
          </cell>
          <cell r="B2797" t="str">
            <v>Радиаторы биметаллические с боковым подключением</v>
          </cell>
          <cell r="C2797" t="str">
            <v>Royal Thermo</v>
          </cell>
          <cell r="D2797" t="str">
            <v>Радиатор биметаллический Royal Thermo Infinity 500 Silver Satin - 6 секц.</v>
          </cell>
          <cell r="E2797" t="str">
            <v>4660294368093</v>
          </cell>
          <cell r="F2797" t="str">
            <v>RTINSS5006</v>
          </cell>
          <cell r="G2797">
            <v>9960</v>
          </cell>
          <cell r="H2797">
            <v>7470</v>
          </cell>
          <cell r="I2797">
            <v>34</v>
          </cell>
          <cell r="J2797">
            <v>34</v>
          </cell>
        </row>
        <row r="2798">
          <cell r="A2798" t="str">
            <v>НС-1630018</v>
          </cell>
          <cell r="B2798" t="str">
            <v>Радиаторы биметаллические с боковым подключением</v>
          </cell>
          <cell r="C2798" t="str">
            <v>Royal Thermo</v>
          </cell>
          <cell r="D2798" t="str">
            <v>Радиатор биметаллический Royal Thermo Infinity 500 Silver Satin - 8 секц.</v>
          </cell>
          <cell r="E2798" t="str">
            <v>4660294368123, 14660294368120, 24660294368127</v>
          </cell>
          <cell r="F2798" t="str">
            <v>RTINSS5008</v>
          </cell>
          <cell r="G2798">
            <v>13280</v>
          </cell>
          <cell r="H2798">
            <v>9960</v>
          </cell>
          <cell r="I2798">
            <v>63</v>
          </cell>
          <cell r="J2798">
            <v>63</v>
          </cell>
        </row>
        <row r="2799">
          <cell r="A2799" t="str">
            <v>НС-1767066</v>
          </cell>
          <cell r="B2799" t="str">
            <v>Радиаторы биметаллические с боковым подключением</v>
          </cell>
          <cell r="C2799" t="str">
            <v>Royal Thermo</v>
          </cell>
          <cell r="D2799" t="str">
            <v>Радиатор биметаллический Royal Thermo PianoForte 200 Белый - 10 секц.</v>
          </cell>
          <cell r="E2799" t="str">
            <v>4670430183879</v>
          </cell>
          <cell r="F2799" t="str">
            <v>RTPW3020010</v>
          </cell>
          <cell r="G2799">
            <v>14800</v>
          </cell>
          <cell r="H2799">
            <v>11100</v>
          </cell>
          <cell r="I2799" t="str">
            <v/>
          </cell>
          <cell r="J2799">
            <v>0</v>
          </cell>
        </row>
        <row r="2800">
          <cell r="A2800" t="str">
            <v>НС-1682300</v>
          </cell>
          <cell r="B2800" t="str">
            <v>Радиаторы биметаллические с боковым подключением</v>
          </cell>
          <cell r="C2800" t="str">
            <v>Royal Thermo</v>
          </cell>
          <cell r="D2800" t="str">
            <v>Радиатор биметаллический Royal Thermo PianoForte 200 Белый - 12 секц.</v>
          </cell>
          <cell r="E2800" t="str">
            <v>4660294789379</v>
          </cell>
          <cell r="F2800" t="str">
            <v>RTPW3020012</v>
          </cell>
          <cell r="G2800">
            <v>17760</v>
          </cell>
          <cell r="H2800">
            <v>13320</v>
          </cell>
          <cell r="I2800">
            <v>650</v>
          </cell>
          <cell r="J2800">
            <v>650</v>
          </cell>
        </row>
        <row r="2801">
          <cell r="A2801" t="str">
            <v>НС-1682301</v>
          </cell>
          <cell r="B2801" t="str">
            <v>Радиаторы биметаллические с боковым подключением</v>
          </cell>
          <cell r="C2801" t="str">
            <v>Royal Thermo</v>
          </cell>
          <cell r="D2801" t="str">
            <v>Радиатор биметаллический Royal Thermo PianoForte 200 Белый - 14 секц.</v>
          </cell>
          <cell r="E2801" t="str">
            <v>4660294790146</v>
          </cell>
          <cell r="F2801" t="str">
            <v>RTPW3020014</v>
          </cell>
          <cell r="G2801">
            <v>20720</v>
          </cell>
          <cell r="H2801">
            <v>15540</v>
          </cell>
          <cell r="I2801">
            <v>162</v>
          </cell>
          <cell r="J2801">
            <v>162</v>
          </cell>
        </row>
        <row r="2802">
          <cell r="A2802" t="str">
            <v>НС-1682302</v>
          </cell>
          <cell r="B2802" t="str">
            <v>Радиаторы биметаллические с боковым подключением</v>
          </cell>
          <cell r="C2802" t="str">
            <v>Royal Thermo</v>
          </cell>
          <cell r="D2802" t="str">
            <v>Радиатор биметаллический Royal Thermo PianoForte 200 Белый - 16 секц.</v>
          </cell>
          <cell r="E2802" t="str">
            <v>4660294788884</v>
          </cell>
          <cell r="F2802" t="str">
            <v>RTPW3020016</v>
          </cell>
          <cell r="G2802">
            <v>23680</v>
          </cell>
          <cell r="H2802">
            <v>17760</v>
          </cell>
          <cell r="I2802">
            <v>123</v>
          </cell>
          <cell r="J2802">
            <v>123</v>
          </cell>
        </row>
        <row r="2803">
          <cell r="A2803" t="str">
            <v>НС-1682303</v>
          </cell>
          <cell r="B2803" t="str">
            <v>Радиаторы биметаллические с боковым подключением</v>
          </cell>
          <cell r="C2803" t="str">
            <v>Royal Thermo</v>
          </cell>
          <cell r="D2803" t="str">
            <v>Радиатор биметаллический Royal Thermo PianoForte 200 Белый - 18 секц.</v>
          </cell>
          <cell r="E2803" t="str">
            <v>4660294789317</v>
          </cell>
          <cell r="F2803" t="str">
            <v>RTPW3020018</v>
          </cell>
          <cell r="G2803">
            <v>26640</v>
          </cell>
          <cell r="H2803">
            <v>19980</v>
          </cell>
          <cell r="I2803">
            <v>110</v>
          </cell>
          <cell r="J2803">
            <v>110</v>
          </cell>
        </row>
        <row r="2804">
          <cell r="A2804" t="str">
            <v>НС-1682304</v>
          </cell>
          <cell r="B2804" t="str">
            <v>Радиаторы биметаллические с боковым подключением</v>
          </cell>
          <cell r="C2804" t="str">
            <v>Royal Thermo</v>
          </cell>
          <cell r="D2804" t="str">
            <v>Радиатор биметаллический Royal Thermo PianoForte 200 Белый - 20 секц.</v>
          </cell>
          <cell r="E2804" t="str">
            <v>4660294789232</v>
          </cell>
          <cell r="F2804" t="str">
            <v>RTPW3020020</v>
          </cell>
          <cell r="G2804">
            <v>29600</v>
          </cell>
          <cell r="H2804">
            <v>22200</v>
          </cell>
          <cell r="I2804">
            <v>61</v>
          </cell>
          <cell r="J2804">
            <v>61</v>
          </cell>
        </row>
        <row r="2805">
          <cell r="A2805" t="str">
            <v>НС-1767067</v>
          </cell>
          <cell r="B2805" t="str">
            <v>Радиаторы биметаллические с боковым подключением</v>
          </cell>
          <cell r="C2805" t="str">
            <v>Royal Thermo</v>
          </cell>
          <cell r="D2805" t="str">
            <v>Радиатор биметаллический Royal Thermo PianoForte 200 Белый- 4 секц.</v>
          </cell>
          <cell r="E2805" t="str">
            <v>4670430183848</v>
          </cell>
          <cell r="F2805" t="str">
            <v>RTPW3020004</v>
          </cell>
          <cell r="G2805">
            <v>5920</v>
          </cell>
          <cell r="H2805">
            <v>4440</v>
          </cell>
          <cell r="I2805" t="str">
            <v/>
          </cell>
          <cell r="J2805">
            <v>0</v>
          </cell>
        </row>
        <row r="2806">
          <cell r="A2806" t="str">
            <v>НС-1767068</v>
          </cell>
          <cell r="B2806" t="str">
            <v>Радиаторы биметаллические с боковым подключением</v>
          </cell>
          <cell r="C2806" t="str">
            <v>Royal Thermo</v>
          </cell>
          <cell r="D2806" t="str">
            <v>Радиатор биметаллический Royal Thermo PianoForte 200 Белый - 6 секц.</v>
          </cell>
          <cell r="E2806" t="str">
            <v>4670430183855</v>
          </cell>
          <cell r="F2806" t="str">
            <v>RTPW3020006</v>
          </cell>
          <cell r="G2806">
            <v>8880</v>
          </cell>
          <cell r="H2806">
            <v>6660</v>
          </cell>
          <cell r="I2806" t="str">
            <v/>
          </cell>
          <cell r="J2806">
            <v>0</v>
          </cell>
        </row>
        <row r="2807">
          <cell r="A2807" t="str">
            <v>НС-1767069</v>
          </cell>
          <cell r="B2807" t="str">
            <v>Радиаторы биметаллические с боковым подключением</v>
          </cell>
          <cell r="C2807" t="str">
            <v>Royal Thermo</v>
          </cell>
          <cell r="D2807" t="str">
            <v>Радиатор биметаллический Royal Thermo PianoForte 200 Белый - 8 секц.</v>
          </cell>
          <cell r="E2807" t="str">
            <v>4670430183824</v>
          </cell>
          <cell r="F2807" t="str">
            <v>RTPW3020008</v>
          </cell>
          <cell r="G2807">
            <v>11840</v>
          </cell>
          <cell r="H2807">
            <v>8880</v>
          </cell>
          <cell r="I2807" t="str">
            <v/>
          </cell>
          <cell r="J2807">
            <v>0</v>
          </cell>
        </row>
        <row r="2808">
          <cell r="A2808" t="str">
            <v>НС-1768628</v>
          </cell>
          <cell r="B2808" t="str">
            <v>Радиаторы биметаллические с боковым подключением</v>
          </cell>
          <cell r="C2808" t="str">
            <v>Royal Thermo</v>
          </cell>
          <cell r="D2808" t="str">
            <v>Радиатор биметаллический Royal Thermo PianoForte 200 Серебристый - 10 секц.</v>
          </cell>
          <cell r="E2808" t="str">
            <v>4670430190389</v>
          </cell>
          <cell r="F2808" t="str">
            <v>RTPS3020010</v>
          </cell>
          <cell r="G2808">
            <v>15900</v>
          </cell>
          <cell r="H2808">
            <v>11925</v>
          </cell>
          <cell r="I2808" t="str">
            <v/>
          </cell>
          <cell r="J2808">
            <v>0</v>
          </cell>
        </row>
        <row r="2809">
          <cell r="A2809" t="str">
            <v>НС-1682310</v>
          </cell>
          <cell r="B2809" t="str">
            <v>Радиаторы биметаллические с боковым подключением</v>
          </cell>
          <cell r="C2809" t="str">
            <v>Royal Thermo</v>
          </cell>
          <cell r="D2809" t="str">
            <v>Радиатор биметаллический Royal Thermo PianoForte 200 Серебристый - 12 секц.</v>
          </cell>
          <cell r="E2809" t="str">
            <v>4660294789331</v>
          </cell>
          <cell r="F2809" t="str">
            <v>RTPS3020012</v>
          </cell>
          <cell r="G2809">
            <v>19080</v>
          </cell>
          <cell r="H2809">
            <v>14310</v>
          </cell>
          <cell r="I2809">
            <v>81</v>
          </cell>
          <cell r="J2809">
            <v>81</v>
          </cell>
        </row>
        <row r="2810">
          <cell r="A2810" t="str">
            <v>НС-1682311</v>
          </cell>
          <cell r="B2810" t="str">
            <v>Радиаторы биметаллические с боковым подключением</v>
          </cell>
          <cell r="C2810" t="str">
            <v>Royal Thermo</v>
          </cell>
          <cell r="D2810" t="str">
            <v>Радиатор биметаллический Royal Thermo PianoForte 200 Серебристый - 14 секц.</v>
          </cell>
          <cell r="E2810" t="str">
            <v>4660294790368</v>
          </cell>
          <cell r="F2810" t="str">
            <v>RTPS3020014</v>
          </cell>
          <cell r="G2810">
            <v>22260</v>
          </cell>
          <cell r="H2810">
            <v>16695</v>
          </cell>
          <cell r="I2810">
            <v>53</v>
          </cell>
          <cell r="J2810">
            <v>53</v>
          </cell>
        </row>
        <row r="2811">
          <cell r="A2811" t="str">
            <v>НС-1682312</v>
          </cell>
          <cell r="B2811" t="str">
            <v>Радиаторы биметаллические с боковым подключением</v>
          </cell>
          <cell r="C2811" t="str">
            <v>Royal Thermo</v>
          </cell>
          <cell r="D2811" t="str">
            <v>Радиатор биметаллический Royal Thermo PianoForte 200 Серебристый - 16 секц.</v>
          </cell>
          <cell r="E2811" t="str">
            <v>4660294789560</v>
          </cell>
          <cell r="F2811" t="str">
            <v>RTPS3020016</v>
          </cell>
          <cell r="G2811">
            <v>25440</v>
          </cell>
          <cell r="H2811">
            <v>19080</v>
          </cell>
          <cell r="I2811" t="str">
            <v/>
          </cell>
          <cell r="J2811">
            <v>0</v>
          </cell>
        </row>
        <row r="2812">
          <cell r="A2812" t="str">
            <v>НС-1682313</v>
          </cell>
          <cell r="B2812" t="str">
            <v>Радиаторы биметаллические с боковым подключением</v>
          </cell>
          <cell r="C2812" t="str">
            <v>Royal Thermo</v>
          </cell>
          <cell r="D2812" t="str">
            <v>Радиатор биметаллический Royal Thermo PianoForte 200 Серебристый - 18 секц.</v>
          </cell>
          <cell r="E2812" t="str">
            <v>4660294789423</v>
          </cell>
          <cell r="F2812" t="str">
            <v>RTPS3020018</v>
          </cell>
          <cell r="G2812">
            <v>28620</v>
          </cell>
          <cell r="H2812">
            <v>21465</v>
          </cell>
          <cell r="I2812">
            <v>79</v>
          </cell>
          <cell r="J2812">
            <v>79</v>
          </cell>
        </row>
        <row r="2813">
          <cell r="A2813" t="str">
            <v>НС-1682314</v>
          </cell>
          <cell r="B2813" t="str">
            <v>Радиаторы биметаллические с боковым подключением</v>
          </cell>
          <cell r="C2813" t="str">
            <v>Royal Thermo</v>
          </cell>
          <cell r="D2813" t="str">
            <v>Радиатор биметаллический Royal Thermo PianoForte 200 Серебристый - 20 секц.</v>
          </cell>
          <cell r="E2813" t="str">
            <v>4660294790726</v>
          </cell>
          <cell r="F2813" t="str">
            <v>RTPS3020020</v>
          </cell>
          <cell r="G2813">
            <v>31800</v>
          </cell>
          <cell r="H2813">
            <v>23850</v>
          </cell>
          <cell r="I2813">
            <v>26</v>
          </cell>
          <cell r="J2813">
            <v>26</v>
          </cell>
        </row>
        <row r="2814">
          <cell r="A2814" t="str">
            <v>НС-1768631</v>
          </cell>
          <cell r="B2814" t="str">
            <v>Радиаторы биметаллические с боковым подключением</v>
          </cell>
          <cell r="C2814" t="str">
            <v>Royal Thermo</v>
          </cell>
          <cell r="D2814" t="str">
            <v>Радиатор биметаллический Royal Thermo PianoForte 200 Серебристый- 4 секц.</v>
          </cell>
          <cell r="E2814" t="str">
            <v>4670430190440</v>
          </cell>
          <cell r="F2814" t="str">
            <v>RTPS3020004</v>
          </cell>
          <cell r="G2814">
            <v>6360</v>
          </cell>
          <cell r="H2814">
            <v>4770</v>
          </cell>
          <cell r="I2814" t="str">
            <v/>
          </cell>
          <cell r="J2814">
            <v>0</v>
          </cell>
        </row>
        <row r="2815">
          <cell r="A2815" t="str">
            <v>НС-1768629</v>
          </cell>
          <cell r="B2815" t="str">
            <v>Радиаторы биметаллические с боковым подключением</v>
          </cell>
          <cell r="C2815" t="str">
            <v>Royal Thermo</v>
          </cell>
          <cell r="D2815" t="str">
            <v>Радиатор биметаллический Royal Thermo PianoForte 200 Серебристый - 6 секц.</v>
          </cell>
          <cell r="E2815" t="str">
            <v>4670430190433</v>
          </cell>
          <cell r="F2815" t="str">
            <v>RTPS3020006</v>
          </cell>
          <cell r="G2815">
            <v>9540</v>
          </cell>
          <cell r="H2815">
            <v>7155</v>
          </cell>
          <cell r="I2815" t="str">
            <v/>
          </cell>
          <cell r="J2815">
            <v>0</v>
          </cell>
        </row>
        <row r="2816">
          <cell r="A2816" t="str">
            <v>НС-1768630</v>
          </cell>
          <cell r="B2816" t="str">
            <v>Радиаторы биметаллические с боковым подключением</v>
          </cell>
          <cell r="C2816" t="str">
            <v>Royal Thermo</v>
          </cell>
          <cell r="D2816" t="str">
            <v>Радиатор биметаллический Royal Thermo PianoForte 200 Серебристый - 8 секц.</v>
          </cell>
          <cell r="E2816" t="str">
            <v>4670430190402</v>
          </cell>
          <cell r="F2816" t="str">
            <v>RTPS3020008</v>
          </cell>
          <cell r="G2816">
            <v>12720</v>
          </cell>
          <cell r="H2816">
            <v>9540</v>
          </cell>
          <cell r="I2816" t="str">
            <v/>
          </cell>
          <cell r="J2816">
            <v>0</v>
          </cell>
        </row>
        <row r="2817">
          <cell r="A2817" t="str">
            <v>НС-1768622</v>
          </cell>
          <cell r="B2817" t="str">
            <v>Радиаторы биметаллические с боковым подключением</v>
          </cell>
          <cell r="C2817" t="str">
            <v>Royal Thermo</v>
          </cell>
          <cell r="D2817" t="str">
            <v>Радиатор биметаллический Royal Thermo PianoForte 200 Чёрный - 10 секц.</v>
          </cell>
          <cell r="E2817" t="str">
            <v>4670430190396</v>
          </cell>
          <cell r="F2817" t="str">
            <v>RTPB3020010</v>
          </cell>
          <cell r="G2817">
            <v>15900</v>
          </cell>
          <cell r="H2817">
            <v>11925</v>
          </cell>
          <cell r="I2817" t="str">
            <v/>
          </cell>
          <cell r="J2817">
            <v>0</v>
          </cell>
        </row>
        <row r="2818">
          <cell r="A2818" t="str">
            <v>НС-1682320</v>
          </cell>
          <cell r="B2818" t="str">
            <v>Радиаторы биметаллические с боковым подключением</v>
          </cell>
          <cell r="C2818" t="str">
            <v>Royal Thermo</v>
          </cell>
          <cell r="D2818" t="str">
            <v>Радиатор биметаллический Royal Thermo PianoForte 200 Чёрный - 12 секц.</v>
          </cell>
          <cell r="E2818" t="str">
            <v>4660294789133</v>
          </cell>
          <cell r="F2818" t="str">
            <v>RTPB3020012</v>
          </cell>
          <cell r="G2818">
            <v>19080</v>
          </cell>
          <cell r="H2818">
            <v>14310</v>
          </cell>
          <cell r="I2818">
            <v>237</v>
          </cell>
          <cell r="J2818">
            <v>237</v>
          </cell>
        </row>
        <row r="2819">
          <cell r="A2819" t="str">
            <v>НС-1682324</v>
          </cell>
          <cell r="B2819" t="str">
            <v>Радиаторы биметаллические с боковым подключением</v>
          </cell>
          <cell r="C2819" t="str">
            <v>Royal Thermo</v>
          </cell>
          <cell r="D2819" t="str">
            <v>Радиатор биметаллический Royal Thermo PianoForte 200 Чёрный- 14 секц.</v>
          </cell>
          <cell r="E2819" t="str">
            <v>4660294789553</v>
          </cell>
          <cell r="F2819" t="str">
            <v>RTPB3020014</v>
          </cell>
          <cell r="G2819">
            <v>22260</v>
          </cell>
          <cell r="H2819">
            <v>16695</v>
          </cell>
          <cell r="I2819">
            <v>11</v>
          </cell>
          <cell r="J2819">
            <v>11</v>
          </cell>
        </row>
        <row r="2820">
          <cell r="A2820" t="str">
            <v>НС-1682321</v>
          </cell>
          <cell r="B2820" t="str">
            <v>Радиаторы биметаллические с боковым подключением</v>
          </cell>
          <cell r="C2820" t="str">
            <v>Royal Thermo</v>
          </cell>
          <cell r="D2820" t="str">
            <v>Радиатор биметаллический Royal Thermo PianoForte 200 Чёрный - 16 секц.</v>
          </cell>
          <cell r="E2820" t="str">
            <v>4660294789041</v>
          </cell>
          <cell r="F2820" t="str">
            <v>RTPB3020016</v>
          </cell>
          <cell r="G2820">
            <v>25440</v>
          </cell>
          <cell r="H2820">
            <v>19080</v>
          </cell>
          <cell r="I2820">
            <v>47</v>
          </cell>
          <cell r="J2820">
            <v>47</v>
          </cell>
        </row>
        <row r="2821">
          <cell r="A2821" t="str">
            <v>НС-1682322</v>
          </cell>
          <cell r="B2821" t="str">
            <v>Радиаторы биметаллические с боковым подключением</v>
          </cell>
          <cell r="C2821" t="str">
            <v>Royal Thermo</v>
          </cell>
          <cell r="D2821" t="str">
            <v>Радиатор биметаллический Royal Thermo PianoForte 200 Чёрный - 18 секц.</v>
          </cell>
          <cell r="E2821" t="str">
            <v>4660294788846</v>
          </cell>
          <cell r="F2821" t="str">
            <v>RTPB3020018</v>
          </cell>
          <cell r="G2821">
            <v>28620</v>
          </cell>
          <cell r="H2821">
            <v>21465</v>
          </cell>
          <cell r="I2821">
            <v>92</v>
          </cell>
          <cell r="J2821">
            <v>92</v>
          </cell>
        </row>
        <row r="2822">
          <cell r="A2822" t="str">
            <v>НС-1682323</v>
          </cell>
          <cell r="B2822" t="str">
            <v>Радиаторы биметаллические с боковым подключением</v>
          </cell>
          <cell r="C2822" t="str">
            <v>Royal Thermo</v>
          </cell>
          <cell r="D2822" t="str">
            <v>Радиатор биметаллический Royal Thermo PianoForte 200 Чёрный - 20 секц.</v>
          </cell>
          <cell r="E2822" t="str">
            <v>4660294790795</v>
          </cell>
          <cell r="F2822" t="str">
            <v>RTPB3020020</v>
          </cell>
          <cell r="G2822">
            <v>31800</v>
          </cell>
          <cell r="H2822">
            <v>23850</v>
          </cell>
          <cell r="I2822">
            <v>36</v>
          </cell>
          <cell r="J2822">
            <v>36</v>
          </cell>
        </row>
        <row r="2823">
          <cell r="A2823" t="str">
            <v>НС-1768625</v>
          </cell>
          <cell r="B2823" t="str">
            <v>Радиаторы биметаллические с боковым подключением</v>
          </cell>
          <cell r="C2823" t="str">
            <v>Royal Thermo</v>
          </cell>
          <cell r="D2823" t="str">
            <v>Радиатор биметаллический Royal Thermo PianoForte 200 Чёрный- 4 секц.</v>
          </cell>
          <cell r="E2823" t="str">
            <v>4670430190372</v>
          </cell>
          <cell r="F2823" t="str">
            <v>RTPB3020004</v>
          </cell>
          <cell r="G2823">
            <v>6360</v>
          </cell>
          <cell r="H2823">
            <v>4770</v>
          </cell>
          <cell r="I2823" t="str">
            <v/>
          </cell>
          <cell r="J2823">
            <v>0</v>
          </cell>
        </row>
        <row r="2824">
          <cell r="A2824" t="str">
            <v>НС-1768623</v>
          </cell>
          <cell r="B2824" t="str">
            <v>Радиаторы биметаллические с боковым подключением</v>
          </cell>
          <cell r="C2824" t="str">
            <v>Royal Thermo</v>
          </cell>
          <cell r="D2824" t="str">
            <v>Радиатор биметаллический Royal Thermo PianoForte 200 Чёрный - 6 секц.</v>
          </cell>
          <cell r="E2824" t="str">
            <v>4670430190358</v>
          </cell>
          <cell r="F2824" t="str">
            <v>RTPB3020006</v>
          </cell>
          <cell r="G2824">
            <v>9540</v>
          </cell>
          <cell r="H2824">
            <v>7155</v>
          </cell>
          <cell r="I2824" t="str">
            <v/>
          </cell>
          <cell r="J2824">
            <v>0</v>
          </cell>
        </row>
        <row r="2825">
          <cell r="A2825" t="str">
            <v>НС-1768624</v>
          </cell>
          <cell r="B2825" t="str">
            <v>Радиаторы биметаллические с боковым подключением</v>
          </cell>
          <cell r="C2825" t="str">
            <v>Royal Thermo</v>
          </cell>
          <cell r="D2825" t="str">
            <v>Радиатор биметаллический Royal Thermo PianoForte 200 Чёрный - 8 секц.</v>
          </cell>
          <cell r="E2825" t="str">
            <v>4670430190341</v>
          </cell>
          <cell r="F2825" t="str">
            <v>RTPB3020008</v>
          </cell>
          <cell r="G2825">
            <v>12720</v>
          </cell>
          <cell r="H2825">
            <v>9540</v>
          </cell>
          <cell r="I2825" t="str">
            <v/>
          </cell>
          <cell r="J2825">
            <v>0</v>
          </cell>
        </row>
        <row r="2826">
          <cell r="A2826" t="str">
            <v>НС-1682330</v>
          </cell>
          <cell r="B2826" t="str">
            <v>Радиаторы биметаллические с боковым подключением</v>
          </cell>
          <cell r="C2826" t="str">
            <v>Royal Thermo</v>
          </cell>
          <cell r="D2826" t="str">
            <v>Радиатор биметаллический Royal Thermo PianoForte 300 Белый - 10 секц.</v>
          </cell>
          <cell r="E2826" t="str">
            <v>4660294790528</v>
          </cell>
          <cell r="F2826" t="str">
            <v>RTPW3030010</v>
          </cell>
          <cell r="G2826">
            <v>15900</v>
          </cell>
          <cell r="H2826">
            <v>11925</v>
          </cell>
          <cell r="I2826">
            <v>529</v>
          </cell>
          <cell r="J2826">
            <v>529</v>
          </cell>
        </row>
        <row r="2827">
          <cell r="A2827" t="str">
            <v>НС-1682331</v>
          </cell>
          <cell r="B2827" t="str">
            <v>Радиаторы биметаллические с боковым подключением</v>
          </cell>
          <cell r="C2827" t="str">
            <v>Royal Thermo</v>
          </cell>
          <cell r="D2827" t="str">
            <v>Радиатор биметаллический Royal Thermo PianoForte 300 Белый - 12 секц.</v>
          </cell>
          <cell r="E2827" t="str">
            <v>4660294790603</v>
          </cell>
          <cell r="F2827" t="str">
            <v>RTPW3030012</v>
          </cell>
          <cell r="G2827">
            <v>19080</v>
          </cell>
          <cell r="H2827">
            <v>14310</v>
          </cell>
          <cell r="I2827" t="str">
            <v/>
          </cell>
          <cell r="J2827">
            <v>0</v>
          </cell>
        </row>
        <row r="2828">
          <cell r="A2828" t="str">
            <v>НС-1682332</v>
          </cell>
          <cell r="B2828" t="str">
            <v>Радиаторы биметаллические с боковым подключением</v>
          </cell>
          <cell r="C2828" t="str">
            <v>Royal Thermo</v>
          </cell>
          <cell r="D2828" t="str">
            <v>Радиатор биметаллический Royal Thermo PianoForte 300 Белый - 14 секц.</v>
          </cell>
          <cell r="E2828" t="str">
            <v>4660294790436</v>
          </cell>
          <cell r="F2828" t="str">
            <v>RTPW3030014</v>
          </cell>
          <cell r="G2828">
            <v>22260</v>
          </cell>
          <cell r="H2828">
            <v>16695</v>
          </cell>
          <cell r="I2828">
            <v>99</v>
          </cell>
          <cell r="J2828">
            <v>99</v>
          </cell>
        </row>
        <row r="2829">
          <cell r="A2829" t="str">
            <v>НС-1682333</v>
          </cell>
          <cell r="B2829" t="str">
            <v>Радиаторы биметаллические с боковым подключением</v>
          </cell>
          <cell r="C2829" t="str">
            <v>Royal Thermo</v>
          </cell>
          <cell r="D2829" t="str">
            <v>Радиатор биметаллический Royal Thermo PianoForte 300 Белый - 16 секц.</v>
          </cell>
          <cell r="E2829" t="str">
            <v>4660294790382</v>
          </cell>
          <cell r="F2829" t="str">
            <v>RTPW3030016</v>
          </cell>
          <cell r="G2829">
            <v>25440</v>
          </cell>
          <cell r="H2829">
            <v>19080</v>
          </cell>
          <cell r="I2829">
            <v>66</v>
          </cell>
          <cell r="J2829">
            <v>66</v>
          </cell>
        </row>
        <row r="2830">
          <cell r="A2830" t="str">
            <v>НС-1767070</v>
          </cell>
          <cell r="B2830" t="str">
            <v>Радиаторы биметаллические с боковым подключением</v>
          </cell>
          <cell r="C2830" t="str">
            <v>Royal Thermo</v>
          </cell>
          <cell r="D2830" t="str">
            <v>Радиатор биметаллический Royal Thermo PianoForte 300 Белый - 4 секц.</v>
          </cell>
          <cell r="E2830" t="str">
            <v>4670430183831</v>
          </cell>
          <cell r="F2830" t="str">
            <v>RTPW3030004</v>
          </cell>
          <cell r="G2830">
            <v>6360</v>
          </cell>
          <cell r="H2830">
            <v>4770</v>
          </cell>
          <cell r="I2830" t="str">
            <v/>
          </cell>
          <cell r="J2830">
            <v>0</v>
          </cell>
        </row>
        <row r="2831">
          <cell r="A2831" t="str">
            <v>НС-1767071</v>
          </cell>
          <cell r="B2831" t="str">
            <v>Радиаторы биметаллические с боковым подключением</v>
          </cell>
          <cell r="C2831" t="str">
            <v>Royal Thermo</v>
          </cell>
          <cell r="D2831" t="str">
            <v>Радиатор биметаллический Royal Thermo PianoForte 300 Белый - 6 секц.</v>
          </cell>
          <cell r="E2831" t="str">
            <v>4670430183862</v>
          </cell>
          <cell r="F2831" t="str">
            <v>RTPW3030006</v>
          </cell>
          <cell r="G2831">
            <v>9540</v>
          </cell>
          <cell r="H2831">
            <v>7155</v>
          </cell>
          <cell r="I2831" t="str">
            <v/>
          </cell>
          <cell r="J2831">
            <v>0</v>
          </cell>
        </row>
        <row r="2832">
          <cell r="A2832" t="str">
            <v>НС-1682334</v>
          </cell>
          <cell r="B2832" t="str">
            <v>Радиаторы биметаллические с боковым подключением</v>
          </cell>
          <cell r="C2832" t="str">
            <v>Royal Thermo</v>
          </cell>
          <cell r="D2832" t="str">
            <v>Радиатор биметаллический Royal Thermo PianoForte 300 Белый - 8 секц.</v>
          </cell>
          <cell r="E2832" t="str">
            <v>4660294789478</v>
          </cell>
          <cell r="F2832" t="str">
            <v>RTPW3030008</v>
          </cell>
          <cell r="G2832">
            <v>12720</v>
          </cell>
          <cell r="H2832">
            <v>9540</v>
          </cell>
          <cell r="I2832">
            <v>88</v>
          </cell>
          <cell r="J2832">
            <v>88</v>
          </cell>
        </row>
        <row r="2833">
          <cell r="A2833" t="str">
            <v>НС-1682340</v>
          </cell>
          <cell r="B2833" t="str">
            <v>Радиаторы биметаллические с боковым подключением</v>
          </cell>
          <cell r="C2833" t="str">
            <v>Royal Thermo</v>
          </cell>
          <cell r="D2833" t="str">
            <v>Радиатор биметаллический Royal Thermo PianoForte 300 Серебристый - 10 секц.</v>
          </cell>
          <cell r="E2833" t="str">
            <v>4660294789393</v>
          </cell>
          <cell r="F2833" t="str">
            <v>RTPS3030010</v>
          </cell>
          <cell r="G2833">
            <v>17000</v>
          </cell>
          <cell r="H2833">
            <v>12750</v>
          </cell>
          <cell r="I2833" t="str">
            <v/>
          </cell>
          <cell r="J2833">
            <v>0</v>
          </cell>
        </row>
        <row r="2834">
          <cell r="A2834" t="str">
            <v>НС-1682341</v>
          </cell>
          <cell r="B2834" t="str">
            <v>Радиаторы биметаллические с боковым подключением</v>
          </cell>
          <cell r="C2834" t="str">
            <v>Royal Thermo</v>
          </cell>
          <cell r="D2834" t="str">
            <v>Радиатор биметаллический Royal Thermo PianoForte 300 Серебристый - 12 секц.</v>
          </cell>
          <cell r="E2834" t="str">
            <v>4660294790276</v>
          </cell>
          <cell r="F2834" t="str">
            <v>RTPS3030012</v>
          </cell>
          <cell r="G2834">
            <v>20400</v>
          </cell>
          <cell r="H2834">
            <v>15300</v>
          </cell>
          <cell r="I2834" t="str">
            <v/>
          </cell>
          <cell r="J2834">
            <v>0</v>
          </cell>
        </row>
        <row r="2835">
          <cell r="A2835" t="str">
            <v>НС-1682342</v>
          </cell>
          <cell r="B2835" t="str">
            <v>Радиаторы биметаллические с боковым подключением</v>
          </cell>
          <cell r="C2835" t="str">
            <v>Royal Thermo</v>
          </cell>
          <cell r="D2835" t="str">
            <v>Радиатор биметаллический Royal Thermo PianoForte 300 Серебристый - 14 секц.</v>
          </cell>
          <cell r="E2835" t="str">
            <v>4660294789577</v>
          </cell>
          <cell r="F2835" t="str">
            <v>RTPS3030014</v>
          </cell>
          <cell r="G2835">
            <v>23800</v>
          </cell>
          <cell r="H2835">
            <v>17850</v>
          </cell>
          <cell r="I2835" t="str">
            <v/>
          </cell>
          <cell r="J2835">
            <v>0</v>
          </cell>
        </row>
        <row r="2836">
          <cell r="A2836" t="str">
            <v>НС-1682343</v>
          </cell>
          <cell r="B2836" t="str">
            <v>Радиаторы биметаллические с боковым подключением</v>
          </cell>
          <cell r="C2836" t="str">
            <v>Royal Thermo</v>
          </cell>
          <cell r="D2836" t="str">
            <v>Радиатор биметаллический Royal Thermo PianoForte 300 Серебристый - 16 секц.</v>
          </cell>
          <cell r="E2836" t="str">
            <v>4660294790115</v>
          </cell>
          <cell r="F2836" t="str">
            <v>RTPS3030016</v>
          </cell>
          <cell r="G2836">
            <v>27200</v>
          </cell>
          <cell r="H2836">
            <v>20400</v>
          </cell>
          <cell r="I2836">
            <v>32</v>
          </cell>
          <cell r="J2836">
            <v>32</v>
          </cell>
        </row>
        <row r="2837">
          <cell r="A2837" t="str">
            <v>НС-1682344</v>
          </cell>
          <cell r="B2837" t="str">
            <v>Радиаторы биметаллические с боковым подключением</v>
          </cell>
          <cell r="C2837" t="str">
            <v>Royal Thermo</v>
          </cell>
          <cell r="D2837" t="str">
            <v>Радиатор биметаллический Royal Thermo PianoForte 300 Серебристый - 8 секц.</v>
          </cell>
          <cell r="E2837" t="str">
            <v>4660294790511</v>
          </cell>
          <cell r="F2837" t="str">
            <v>RTPS3030008</v>
          </cell>
          <cell r="G2837">
            <v>13600</v>
          </cell>
          <cell r="H2837">
            <v>10200</v>
          </cell>
          <cell r="I2837">
            <v>51</v>
          </cell>
          <cell r="J2837">
            <v>51</v>
          </cell>
        </row>
        <row r="2838">
          <cell r="A2838" t="str">
            <v>НС-1682350</v>
          </cell>
          <cell r="B2838" t="str">
            <v>Радиаторы биметаллические с боковым подключением</v>
          </cell>
          <cell r="C2838" t="str">
            <v>Royal Thermo</v>
          </cell>
          <cell r="D2838" t="str">
            <v>Радиатор биметаллический Royal Thermo PianoForte 300 Чёрный - 10 секц.</v>
          </cell>
          <cell r="E2838" t="str">
            <v>4660294788877</v>
          </cell>
          <cell r="F2838" t="str">
            <v>RTPB3030010</v>
          </cell>
          <cell r="G2838">
            <v>17000</v>
          </cell>
          <cell r="H2838">
            <v>12750</v>
          </cell>
          <cell r="I2838">
            <v>228</v>
          </cell>
          <cell r="J2838">
            <v>228</v>
          </cell>
        </row>
        <row r="2839">
          <cell r="A2839" t="str">
            <v>НС-1682352</v>
          </cell>
          <cell r="B2839" t="str">
            <v>Радиаторы биметаллические с боковым подключением</v>
          </cell>
          <cell r="C2839" t="str">
            <v>Royal Thermo</v>
          </cell>
          <cell r="D2839" t="str">
            <v>Радиатор биметаллический Royal Thermo PianoForte 300 Чёрный - 12 секц.</v>
          </cell>
          <cell r="E2839" t="str">
            <v>4660294789416</v>
          </cell>
          <cell r="F2839" t="str">
            <v>RTPB3030012</v>
          </cell>
          <cell r="G2839">
            <v>20400</v>
          </cell>
          <cell r="H2839">
            <v>15300</v>
          </cell>
          <cell r="I2839">
            <v>64</v>
          </cell>
          <cell r="J2839">
            <v>64</v>
          </cell>
        </row>
        <row r="2840">
          <cell r="A2840" t="str">
            <v>НС-1682353</v>
          </cell>
          <cell r="B2840" t="str">
            <v>Радиаторы биметаллические с боковым подключением</v>
          </cell>
          <cell r="C2840" t="str">
            <v>Royal Thermo</v>
          </cell>
          <cell r="D2840" t="str">
            <v>Радиатор биметаллический Royal Thermo PianoForte 300 Чёрный - 14 секц.</v>
          </cell>
          <cell r="E2840" t="str">
            <v>4660294789959</v>
          </cell>
          <cell r="F2840" t="str">
            <v>RTPB3030014</v>
          </cell>
          <cell r="G2840">
            <v>23800</v>
          </cell>
          <cell r="H2840">
            <v>17850</v>
          </cell>
          <cell r="I2840">
            <v>38</v>
          </cell>
          <cell r="J2840">
            <v>38</v>
          </cell>
        </row>
        <row r="2841">
          <cell r="A2841" t="str">
            <v>НС-1682354</v>
          </cell>
          <cell r="B2841" t="str">
            <v>Радиаторы биметаллические с боковым подключением</v>
          </cell>
          <cell r="C2841" t="str">
            <v>Royal Thermo</v>
          </cell>
          <cell r="D2841" t="str">
            <v>Радиатор биметаллический Royal Thermo PianoForte 300 Чёрный - 16 секц.</v>
          </cell>
          <cell r="E2841" t="str">
            <v>4660294790672</v>
          </cell>
          <cell r="F2841" t="str">
            <v>RTPB3030016</v>
          </cell>
          <cell r="G2841">
            <v>27200</v>
          </cell>
          <cell r="H2841">
            <v>20400</v>
          </cell>
          <cell r="I2841">
            <v>11</v>
          </cell>
          <cell r="J2841">
            <v>11</v>
          </cell>
        </row>
        <row r="2842">
          <cell r="A2842" t="str">
            <v>НС-1682355</v>
          </cell>
          <cell r="B2842" t="str">
            <v>Радиаторы биметаллические с боковым подключением</v>
          </cell>
          <cell r="C2842" t="str">
            <v>Royal Thermo</v>
          </cell>
          <cell r="D2842" t="str">
            <v>Радиатор биметаллический Royal Thermo PianoForte 300 Чёрный - 8 секц.</v>
          </cell>
          <cell r="E2842" t="str">
            <v>4660294789324</v>
          </cell>
          <cell r="F2842" t="str">
            <v>RTPB3030008</v>
          </cell>
          <cell r="G2842">
            <v>13600</v>
          </cell>
          <cell r="H2842">
            <v>10200</v>
          </cell>
          <cell r="I2842">
            <v>77</v>
          </cell>
          <cell r="J2842">
            <v>77</v>
          </cell>
        </row>
        <row r="2843">
          <cell r="A2843" t="str">
            <v>НС-1682361</v>
          </cell>
          <cell r="B2843" t="str">
            <v>Радиаторы биметаллические с боковым подключением</v>
          </cell>
          <cell r="C2843" t="str">
            <v>Royal Thermo</v>
          </cell>
          <cell r="D2843" t="str">
            <v>Радиатор биметаллический Royal Thermo PianoForte 500 Белый - 10 секц.</v>
          </cell>
          <cell r="E2843" t="str">
            <v>4660294789782</v>
          </cell>
          <cell r="F2843" t="str">
            <v>RTPW3050010</v>
          </cell>
          <cell r="G2843">
            <v>17000</v>
          </cell>
          <cell r="H2843">
            <v>12750</v>
          </cell>
          <cell r="I2843">
            <v>740</v>
          </cell>
          <cell r="J2843">
            <v>740</v>
          </cell>
        </row>
        <row r="2844">
          <cell r="A2844" t="str">
            <v>НС-1682362</v>
          </cell>
          <cell r="B2844" t="str">
            <v>Радиаторы биметаллические с боковым подключением</v>
          </cell>
          <cell r="C2844" t="str">
            <v>Royal Thermo</v>
          </cell>
          <cell r="D2844" t="str">
            <v>Радиатор биметаллический Royal Thermo PianoForte 500 Белый - 12 секц.</v>
          </cell>
          <cell r="E2844" t="str">
            <v>4660294789621</v>
          </cell>
          <cell r="F2844" t="str">
            <v>RTPW3050012</v>
          </cell>
          <cell r="G2844">
            <v>20400</v>
          </cell>
          <cell r="H2844">
            <v>15300</v>
          </cell>
          <cell r="I2844">
            <v>478</v>
          </cell>
          <cell r="J2844">
            <v>478</v>
          </cell>
        </row>
        <row r="2845">
          <cell r="A2845" t="str">
            <v>НС-1682363</v>
          </cell>
          <cell r="B2845" t="str">
            <v>Радиаторы биметаллические с боковым подключением</v>
          </cell>
          <cell r="C2845" t="str">
            <v>Royal Thermo</v>
          </cell>
          <cell r="D2845" t="str">
            <v>Радиатор биметаллический Royal Thermo PianoForte 500 Белый - 4 секц.</v>
          </cell>
          <cell r="E2845" t="str">
            <v>4660294789997</v>
          </cell>
          <cell r="F2845" t="str">
            <v>RTPW3050004</v>
          </cell>
          <cell r="G2845">
            <v>6800</v>
          </cell>
          <cell r="H2845">
            <v>5100</v>
          </cell>
          <cell r="I2845" t="str">
            <v/>
          </cell>
          <cell r="J2845">
            <v>0</v>
          </cell>
        </row>
        <row r="2846">
          <cell r="A2846" t="str">
            <v>НС-1682364</v>
          </cell>
          <cell r="B2846" t="str">
            <v>Радиаторы биметаллические с боковым подключением</v>
          </cell>
          <cell r="C2846" t="str">
            <v>Royal Thermo</v>
          </cell>
          <cell r="D2846" t="str">
            <v>Радиатор биметаллический Royal Thermo PianoForte 500 Белый - 6 секц.</v>
          </cell>
          <cell r="E2846" t="str">
            <v>4660294789102</v>
          </cell>
          <cell r="F2846" t="str">
            <v>RTPW3050006</v>
          </cell>
          <cell r="G2846">
            <v>10200</v>
          </cell>
          <cell r="H2846">
            <v>7650</v>
          </cell>
          <cell r="I2846">
            <v>1</v>
          </cell>
          <cell r="J2846">
            <v>1</v>
          </cell>
        </row>
        <row r="2847">
          <cell r="A2847" t="str">
            <v>НС-1745890</v>
          </cell>
          <cell r="B2847" t="str">
            <v>Радиаторы биметаллические с боковым подключением</v>
          </cell>
          <cell r="C2847" t="str">
            <v>Royal Thermo</v>
          </cell>
          <cell r="D2847" t="str">
            <v>Радиатор биметаллический Royal Thermo PianoForte 500 Белый - 7 секц.</v>
          </cell>
          <cell r="E2847" t="str">
            <v>4670430074115</v>
          </cell>
          <cell r="F2847" t="str">
            <v>RTPW3050007</v>
          </cell>
          <cell r="G2847">
            <v>11900</v>
          </cell>
          <cell r="H2847">
            <v>8925</v>
          </cell>
          <cell r="I2847" t="str">
            <v/>
          </cell>
          <cell r="J2847">
            <v>0</v>
          </cell>
        </row>
        <row r="2848">
          <cell r="A2848" t="str">
            <v>НС-1682365</v>
          </cell>
          <cell r="B2848" t="str">
            <v>Радиаторы биметаллические с боковым подключением</v>
          </cell>
          <cell r="C2848" t="str">
            <v>Royal Thermo</v>
          </cell>
          <cell r="D2848" t="str">
            <v>Радиатор биметаллический Royal Thermo PianoForte 500 Белый - 8 секц.</v>
          </cell>
          <cell r="E2848" t="str">
            <v>4660294790566</v>
          </cell>
          <cell r="F2848" t="str">
            <v>RTPW3050008</v>
          </cell>
          <cell r="G2848">
            <v>13600</v>
          </cell>
          <cell r="H2848">
            <v>10200</v>
          </cell>
          <cell r="I2848">
            <v>792</v>
          </cell>
          <cell r="J2848">
            <v>792</v>
          </cell>
        </row>
        <row r="2849">
          <cell r="A2849" t="str">
            <v>НС-1745895</v>
          </cell>
          <cell r="B2849" t="str">
            <v>Радиаторы биметаллические с боковым подключением</v>
          </cell>
          <cell r="C2849" t="str">
            <v>Royal Thermo</v>
          </cell>
          <cell r="D2849" t="str">
            <v>Радиатор биметаллический Royal Thermo PianoForte 500 Белый - 9 секц.</v>
          </cell>
          <cell r="E2849" t="str">
            <v>4670430074146</v>
          </cell>
          <cell r="F2849" t="str">
            <v>RTPW3050009</v>
          </cell>
          <cell r="G2849">
            <v>15300</v>
          </cell>
          <cell r="H2849">
            <v>11475</v>
          </cell>
          <cell r="I2849" t="str">
            <v/>
          </cell>
          <cell r="J2849">
            <v>0</v>
          </cell>
        </row>
        <row r="2850">
          <cell r="A2850" t="str">
            <v>НС-1682373</v>
          </cell>
          <cell r="B2850" t="str">
            <v>Радиаторы биметаллические с боковым подключением</v>
          </cell>
          <cell r="C2850" t="str">
            <v>Royal Thermo</v>
          </cell>
          <cell r="D2850" t="str">
            <v>Радиатор биметаллический Royal Thermo PianoForte 500 Серебристый - 10 секц.</v>
          </cell>
          <cell r="E2850" t="str">
            <v>4660294789683</v>
          </cell>
          <cell r="F2850" t="str">
            <v>RTPS3050010</v>
          </cell>
          <cell r="G2850">
            <v>18100</v>
          </cell>
          <cell r="H2850">
            <v>13575</v>
          </cell>
          <cell r="I2850">
            <v>111</v>
          </cell>
          <cell r="J2850">
            <v>111</v>
          </cell>
        </row>
        <row r="2851">
          <cell r="A2851" t="str">
            <v>НС-1682374</v>
          </cell>
          <cell r="B2851" t="str">
            <v>Радиаторы биметаллические с боковым подключением</v>
          </cell>
          <cell r="C2851" t="str">
            <v>Royal Thermo</v>
          </cell>
          <cell r="D2851" t="str">
            <v>Радиатор биметаллический Royal Thermo PianoForte 500 Серебристый - 12 секц.</v>
          </cell>
          <cell r="E2851" t="str">
            <v>4660294789126</v>
          </cell>
          <cell r="F2851" t="str">
            <v>RTPS3050012</v>
          </cell>
          <cell r="G2851">
            <v>21720</v>
          </cell>
          <cell r="H2851">
            <v>16290</v>
          </cell>
          <cell r="I2851">
            <v>90</v>
          </cell>
          <cell r="J2851">
            <v>90</v>
          </cell>
        </row>
        <row r="2852">
          <cell r="A2852" t="str">
            <v>НС-1682375</v>
          </cell>
          <cell r="B2852" t="str">
            <v>Радиаторы биметаллические с боковым подключением</v>
          </cell>
          <cell r="C2852" t="str">
            <v>Royal Thermo</v>
          </cell>
          <cell r="D2852" t="str">
            <v>Радиатор биметаллический Royal Thermo PianoForte 500 Серебристый - 4 секц.</v>
          </cell>
          <cell r="E2852" t="str">
            <v>4660294790252</v>
          </cell>
          <cell r="F2852" t="str">
            <v>RTPS3050004</v>
          </cell>
          <cell r="G2852">
            <v>7240</v>
          </cell>
          <cell r="H2852">
            <v>5430</v>
          </cell>
          <cell r="I2852">
            <v>46</v>
          </cell>
          <cell r="J2852">
            <v>46</v>
          </cell>
        </row>
        <row r="2853">
          <cell r="A2853" t="str">
            <v>НС-1682376</v>
          </cell>
          <cell r="B2853" t="str">
            <v>Радиаторы биметаллические с боковым подключением</v>
          </cell>
          <cell r="C2853" t="str">
            <v>Royal Thermo</v>
          </cell>
          <cell r="D2853" t="str">
            <v>Радиатор биметаллический Royal Thermo PianoForte 500 Серебристый - 6 секц.</v>
          </cell>
          <cell r="E2853" t="str">
            <v>4660294788853</v>
          </cell>
          <cell r="F2853" t="str">
            <v>RTPS3050006</v>
          </cell>
          <cell r="G2853">
            <v>10860</v>
          </cell>
          <cell r="H2853">
            <v>8145</v>
          </cell>
          <cell r="I2853">
            <v>266</v>
          </cell>
          <cell r="J2853">
            <v>266</v>
          </cell>
        </row>
        <row r="2854">
          <cell r="A2854" t="str">
            <v>НС-1682377</v>
          </cell>
          <cell r="B2854" t="str">
            <v>Радиаторы биметаллические с боковым подключением</v>
          </cell>
          <cell r="C2854" t="str">
            <v>Royal Thermo</v>
          </cell>
          <cell r="D2854" t="str">
            <v>Радиатор биметаллический Royal Thermo PianoForte 500 Серебристый - 8 секц.</v>
          </cell>
          <cell r="E2854" t="str">
            <v>4660294790559</v>
          </cell>
          <cell r="F2854" t="str">
            <v>RTPS3050008</v>
          </cell>
          <cell r="G2854">
            <v>14480</v>
          </cell>
          <cell r="H2854">
            <v>10860</v>
          </cell>
          <cell r="I2854">
            <v>88</v>
          </cell>
          <cell r="J2854">
            <v>88</v>
          </cell>
        </row>
        <row r="2855">
          <cell r="A2855" t="str">
            <v>НС-1682383</v>
          </cell>
          <cell r="B2855" t="str">
            <v>Радиаторы биметаллические с боковым подключением</v>
          </cell>
          <cell r="C2855" t="str">
            <v>Royal Thermo</v>
          </cell>
          <cell r="D2855" t="str">
            <v>Радиатор биметаллический Royal Thermo PianoForte 500 Чёрный - 10 секц.</v>
          </cell>
          <cell r="E2855" t="str">
            <v>4660294788990</v>
          </cell>
          <cell r="F2855" t="str">
            <v>RTPB3050010</v>
          </cell>
          <cell r="G2855">
            <v>18100</v>
          </cell>
          <cell r="H2855">
            <v>13575</v>
          </cell>
          <cell r="I2855">
            <v>406</v>
          </cell>
          <cell r="J2855">
            <v>406</v>
          </cell>
        </row>
        <row r="2856">
          <cell r="A2856" t="str">
            <v>НС-1682385</v>
          </cell>
          <cell r="B2856" t="str">
            <v>Радиаторы биметаллические с боковым подключением</v>
          </cell>
          <cell r="C2856" t="str">
            <v>Royal Thermo</v>
          </cell>
          <cell r="D2856" t="str">
            <v>Радиатор биметаллический Royal Thermo PianoForte 500 Чёрный - 12 секц.</v>
          </cell>
          <cell r="E2856" t="str">
            <v>4660294789249</v>
          </cell>
          <cell r="F2856" t="str">
            <v>RTPB3050012</v>
          </cell>
          <cell r="G2856">
            <v>21720</v>
          </cell>
          <cell r="H2856">
            <v>16290</v>
          </cell>
          <cell r="I2856">
            <v>293</v>
          </cell>
          <cell r="J2856">
            <v>293</v>
          </cell>
        </row>
        <row r="2857">
          <cell r="A2857" t="str">
            <v>НС-1682386</v>
          </cell>
          <cell r="B2857" t="str">
            <v>Радиаторы биметаллические с боковым подключением</v>
          </cell>
          <cell r="C2857" t="str">
            <v>Royal Thermo</v>
          </cell>
          <cell r="D2857" t="str">
            <v>Радиатор биметаллический Royal Thermo PianoForte 500 Чёрный - 4 секц.</v>
          </cell>
          <cell r="E2857" t="str">
            <v>4660294789096</v>
          </cell>
          <cell r="F2857" t="str">
            <v>RTPB3050004</v>
          </cell>
          <cell r="G2857">
            <v>7240</v>
          </cell>
          <cell r="H2857">
            <v>5430</v>
          </cell>
          <cell r="I2857" t="str">
            <v/>
          </cell>
          <cell r="J2857">
            <v>0</v>
          </cell>
        </row>
        <row r="2858">
          <cell r="A2858" t="str">
            <v>НС-1682387</v>
          </cell>
          <cell r="B2858" t="str">
            <v>Радиаторы биметаллические с боковым подключением</v>
          </cell>
          <cell r="C2858" t="str">
            <v>Royal Thermo</v>
          </cell>
          <cell r="D2858" t="str">
            <v>Радиатор биметаллический Royal Thermo PianoForte 500 Чёрный - 6 секц.</v>
          </cell>
          <cell r="E2858" t="str">
            <v>4660294789409</v>
          </cell>
          <cell r="F2858" t="str">
            <v>RTPB3050006</v>
          </cell>
          <cell r="G2858">
            <v>10860</v>
          </cell>
          <cell r="H2858">
            <v>8145</v>
          </cell>
          <cell r="I2858">
            <v>13</v>
          </cell>
          <cell r="J2858">
            <v>13</v>
          </cell>
        </row>
        <row r="2859">
          <cell r="A2859" t="str">
            <v>НС-1682388</v>
          </cell>
          <cell r="B2859" t="str">
            <v>Радиаторы биметаллические с боковым подключением</v>
          </cell>
          <cell r="C2859" t="str">
            <v>Royal Thermo</v>
          </cell>
          <cell r="D2859" t="str">
            <v>Радиатор биметаллический Royal Thermo PianoForte 500 Чёрный - 8 секц.</v>
          </cell>
          <cell r="E2859" t="str">
            <v>4660294788839</v>
          </cell>
          <cell r="F2859" t="str">
            <v>RTPB3050008</v>
          </cell>
          <cell r="G2859">
            <v>14480</v>
          </cell>
          <cell r="H2859">
            <v>10860</v>
          </cell>
          <cell r="I2859">
            <v>1</v>
          </cell>
          <cell r="J2859">
            <v>1</v>
          </cell>
        </row>
        <row r="2860">
          <cell r="A2860" t="str">
            <v>НС-1682412</v>
          </cell>
          <cell r="B2860" t="str">
            <v>Радиаторы биметаллические с боковым подключением</v>
          </cell>
          <cell r="C2860" t="str">
            <v>Royal Thermo</v>
          </cell>
          <cell r="D2860" t="str">
            <v>Радиатор биметаллический Royal Thermo Revolution B 350 - 10 секц.</v>
          </cell>
          <cell r="E2860" t="str">
            <v>4660294790641</v>
          </cell>
          <cell r="F2860" t="str">
            <v>RTRB335010</v>
          </cell>
          <cell r="G2860">
            <v>10300</v>
          </cell>
          <cell r="H2860">
            <v>8137</v>
          </cell>
          <cell r="I2860">
            <v>596</v>
          </cell>
          <cell r="J2860">
            <v>596</v>
          </cell>
        </row>
        <row r="2861">
          <cell r="A2861" t="str">
            <v>НС-1732862</v>
          </cell>
          <cell r="B2861" t="str">
            <v>Радиаторы биметаллические с боковым подключением</v>
          </cell>
          <cell r="C2861" t="str">
            <v>Royal Thermo</v>
          </cell>
          <cell r="D2861" t="str">
            <v>Радиатор биметаллический Royal Thermo Revolution B 350 - 11 секц.</v>
          </cell>
          <cell r="E2861" t="str">
            <v>4670430019444</v>
          </cell>
          <cell r="F2861" t="str">
            <v>RTRB335011</v>
          </cell>
          <cell r="G2861">
            <v>11330</v>
          </cell>
          <cell r="H2861">
            <v>8950.7000000000007</v>
          </cell>
          <cell r="I2861" t="str">
            <v/>
          </cell>
          <cell r="J2861">
            <v>0</v>
          </cell>
        </row>
        <row r="2862">
          <cell r="A2862" t="str">
            <v>НС-1682413</v>
          </cell>
          <cell r="B2862" t="str">
            <v>Радиаторы биметаллические с боковым подключением</v>
          </cell>
          <cell r="C2862" t="str">
            <v>Royal Thermo</v>
          </cell>
          <cell r="D2862" t="str">
            <v>Радиатор биметаллический Royal Thermo Revolution B 350 - 12 секц.</v>
          </cell>
          <cell r="E2862" t="str">
            <v>4660294790351</v>
          </cell>
          <cell r="F2862" t="str">
            <v>RTRB335012</v>
          </cell>
          <cell r="G2862">
            <v>12360</v>
          </cell>
          <cell r="H2862">
            <v>9764.4</v>
          </cell>
          <cell r="I2862">
            <v>191</v>
          </cell>
          <cell r="J2862">
            <v>191</v>
          </cell>
        </row>
        <row r="2863">
          <cell r="A2863" t="str">
            <v>НС-1732863</v>
          </cell>
          <cell r="B2863" t="str">
            <v>Радиаторы биметаллические с боковым подключением</v>
          </cell>
          <cell r="C2863" t="str">
            <v>Royal Thermo</v>
          </cell>
          <cell r="D2863" t="str">
            <v>Радиатор биметаллический Royal Thermo Revolution B 350 - 13 секц.</v>
          </cell>
          <cell r="E2863" t="str">
            <v>4670430019352</v>
          </cell>
          <cell r="F2863" t="str">
            <v>RTRB335013</v>
          </cell>
          <cell r="G2863">
            <v>13390</v>
          </cell>
          <cell r="H2863">
            <v>10578.1</v>
          </cell>
          <cell r="I2863" t="str">
            <v/>
          </cell>
          <cell r="J2863">
            <v>0</v>
          </cell>
        </row>
        <row r="2864">
          <cell r="A2864" t="str">
            <v>НС-1732864</v>
          </cell>
          <cell r="B2864" t="str">
            <v>Радиаторы биметаллические с боковым подключением</v>
          </cell>
          <cell r="C2864" t="str">
            <v>Royal Thermo</v>
          </cell>
          <cell r="D2864" t="str">
            <v>Радиатор биметаллический Royal Thermo Revolution B 350 - 14 секц.</v>
          </cell>
          <cell r="E2864" t="str">
            <v>4670430019390</v>
          </cell>
          <cell r="F2864" t="str">
            <v>RTRB335014</v>
          </cell>
          <cell r="G2864">
            <v>14420</v>
          </cell>
          <cell r="H2864">
            <v>11391.8</v>
          </cell>
          <cell r="I2864" t="str">
            <v/>
          </cell>
          <cell r="J2864">
            <v>0</v>
          </cell>
        </row>
        <row r="2865">
          <cell r="A2865" t="str">
            <v>НС-1732865</v>
          </cell>
          <cell r="B2865" t="str">
            <v>Радиаторы биметаллические с боковым подключением</v>
          </cell>
          <cell r="C2865" t="str">
            <v>Royal Thermo</v>
          </cell>
          <cell r="D2865" t="str">
            <v>Радиатор биметаллический Royal Thermo Revolution B 350 - 15 секц.</v>
          </cell>
          <cell r="E2865" t="str">
            <v>4670430019383</v>
          </cell>
          <cell r="F2865" t="str">
            <v>RTRB335015</v>
          </cell>
          <cell r="G2865">
            <v>15450</v>
          </cell>
          <cell r="H2865">
            <v>12205.5</v>
          </cell>
          <cell r="I2865" t="str">
            <v/>
          </cell>
          <cell r="J2865">
            <v>0</v>
          </cell>
        </row>
        <row r="2866">
          <cell r="A2866" t="str">
            <v>НС-1757098</v>
          </cell>
          <cell r="B2866" t="str">
            <v>Радиаторы биметаллические с боковым подключением</v>
          </cell>
          <cell r="C2866" t="str">
            <v>Royal Thermo</v>
          </cell>
          <cell r="D2866" t="str">
            <v>Радиатор биметаллический Royal Thermo Revolution B 350 - 16 секц.</v>
          </cell>
          <cell r="E2866" t="str">
            <v>4670430141466</v>
          </cell>
          <cell r="F2866" t="str">
            <v>RTRB335016</v>
          </cell>
          <cell r="G2866">
            <v>16480</v>
          </cell>
          <cell r="H2866">
            <v>13019.2</v>
          </cell>
          <cell r="I2866" t="str">
            <v/>
          </cell>
          <cell r="J2866">
            <v>0</v>
          </cell>
        </row>
        <row r="2867">
          <cell r="A2867" t="str">
            <v>НС-1757107</v>
          </cell>
          <cell r="B2867" t="str">
            <v>Радиаторы биметаллические с боковым подключением</v>
          </cell>
          <cell r="C2867" t="str">
            <v>Royal Thermo</v>
          </cell>
          <cell r="D2867" t="str">
            <v>Радиатор биметаллический Royal Thermo Revolution B 350 - 17 секц.</v>
          </cell>
          <cell r="E2867" t="str">
            <v>4670430141497</v>
          </cell>
          <cell r="F2867" t="str">
            <v>RTRB335017</v>
          </cell>
          <cell r="G2867">
            <v>17510</v>
          </cell>
          <cell r="H2867">
            <v>13832.9</v>
          </cell>
          <cell r="I2867" t="str">
            <v/>
          </cell>
          <cell r="J2867">
            <v>0</v>
          </cell>
        </row>
        <row r="2868">
          <cell r="A2868" t="str">
            <v>НС-1757112</v>
          </cell>
          <cell r="B2868" t="str">
            <v>Радиаторы биметаллические с боковым подключением</v>
          </cell>
          <cell r="C2868" t="str">
            <v>Royal Thermo</v>
          </cell>
          <cell r="D2868" t="str">
            <v>Радиатор биметаллический Royal Thermo Revolution B 350 - 18 секц.</v>
          </cell>
          <cell r="E2868" t="str">
            <v>4670430141756</v>
          </cell>
          <cell r="F2868" t="str">
            <v>RTRB335018</v>
          </cell>
          <cell r="G2868">
            <v>18540</v>
          </cell>
          <cell r="H2868">
            <v>14646.6</v>
          </cell>
          <cell r="I2868" t="str">
            <v/>
          </cell>
          <cell r="J2868">
            <v>0</v>
          </cell>
        </row>
        <row r="2869">
          <cell r="A2869" t="str">
            <v>НС-1757118</v>
          </cell>
          <cell r="B2869" t="str">
            <v>Радиаторы биметаллические с боковым подключением</v>
          </cell>
          <cell r="C2869" t="str">
            <v>Royal Thermo</v>
          </cell>
          <cell r="D2869" t="str">
            <v>Радиатор биметаллический Royal Thermo Revolution B 350 - 19 секц.</v>
          </cell>
          <cell r="E2869" t="str">
            <v>4670430141923</v>
          </cell>
          <cell r="F2869" t="str">
            <v>RTRB335019</v>
          </cell>
          <cell r="G2869">
            <v>19570</v>
          </cell>
          <cell r="H2869">
            <v>15460.3</v>
          </cell>
          <cell r="I2869" t="str">
            <v/>
          </cell>
          <cell r="J2869">
            <v>0</v>
          </cell>
        </row>
        <row r="2870">
          <cell r="A2870" t="str">
            <v>НС-1757119</v>
          </cell>
          <cell r="B2870" t="str">
            <v>Радиаторы биметаллические с боковым подключением</v>
          </cell>
          <cell r="C2870" t="str">
            <v>Royal Thermo</v>
          </cell>
          <cell r="D2870" t="str">
            <v>Радиатор биметаллический Royal Thermo Revolution B 350 - 20 секц.</v>
          </cell>
          <cell r="E2870" t="str">
            <v>4670430141930</v>
          </cell>
          <cell r="F2870" t="str">
            <v>RTRB335020</v>
          </cell>
          <cell r="G2870">
            <v>20600</v>
          </cell>
          <cell r="H2870">
            <v>16274</v>
          </cell>
          <cell r="I2870" t="str">
            <v/>
          </cell>
          <cell r="J2870">
            <v>0</v>
          </cell>
        </row>
        <row r="2871">
          <cell r="A2871" t="str">
            <v>НС-1732866</v>
          </cell>
          <cell r="B2871" t="str">
            <v>Радиаторы биметаллические с боковым подключением</v>
          </cell>
          <cell r="C2871" t="str">
            <v>Royal Thermo</v>
          </cell>
          <cell r="D2871" t="str">
            <v>Радиатор биметаллический Royal Thermo Revolution B 350 - 3 секц.</v>
          </cell>
          <cell r="E2871" t="str">
            <v>4670430019437</v>
          </cell>
          <cell r="F2871" t="str">
            <v>RTRB335003</v>
          </cell>
          <cell r="G2871">
            <v>3090</v>
          </cell>
          <cell r="H2871">
            <v>2441.1</v>
          </cell>
          <cell r="I2871" t="str">
            <v/>
          </cell>
          <cell r="J2871">
            <v>0</v>
          </cell>
        </row>
        <row r="2872">
          <cell r="A2872" t="str">
            <v>НС-1682414</v>
          </cell>
          <cell r="B2872" t="str">
            <v>Радиаторы биметаллические с боковым подключением</v>
          </cell>
          <cell r="C2872" t="str">
            <v>Royal Thermo</v>
          </cell>
          <cell r="D2872" t="str">
            <v>Радиатор биметаллический Royal Thermo Revolution B 350 - 4 секц.</v>
          </cell>
          <cell r="E2872" t="str">
            <v>4660294789652</v>
          </cell>
          <cell r="F2872" t="str">
            <v>RTRB335004</v>
          </cell>
          <cell r="G2872">
            <v>4120</v>
          </cell>
          <cell r="H2872">
            <v>3254.8</v>
          </cell>
          <cell r="I2872">
            <v>155</v>
          </cell>
          <cell r="J2872">
            <v>155</v>
          </cell>
        </row>
        <row r="2873">
          <cell r="A2873" t="str">
            <v>НС-1732867</v>
          </cell>
          <cell r="B2873" t="str">
            <v>Радиаторы биметаллические с боковым подключением</v>
          </cell>
          <cell r="C2873" t="str">
            <v>Royal Thermo</v>
          </cell>
          <cell r="D2873" t="str">
            <v>Радиатор биметаллический Royal Thermo Revolution B 350 - 5 секц.</v>
          </cell>
          <cell r="E2873" t="str">
            <v>4670430019345</v>
          </cell>
          <cell r="F2873" t="str">
            <v>RTRB335005</v>
          </cell>
          <cell r="G2873">
            <v>5150</v>
          </cell>
          <cell r="H2873">
            <v>4068.5</v>
          </cell>
          <cell r="I2873" t="str">
            <v/>
          </cell>
          <cell r="J2873">
            <v>0</v>
          </cell>
        </row>
        <row r="2874">
          <cell r="A2874" t="str">
            <v>НС-1682415</v>
          </cell>
          <cell r="B2874" t="str">
            <v>Радиаторы биметаллические с боковым подключением</v>
          </cell>
          <cell r="C2874" t="str">
            <v>Royal Thermo</v>
          </cell>
          <cell r="D2874" t="str">
            <v>Радиатор биметаллический Royal Thermo Revolution B 350 - 6 секц.</v>
          </cell>
          <cell r="E2874" t="str">
            <v>4660294789874</v>
          </cell>
          <cell r="F2874" t="str">
            <v>RTRB335006</v>
          </cell>
          <cell r="G2874">
            <v>6180</v>
          </cell>
          <cell r="H2874">
            <v>4882.2</v>
          </cell>
          <cell r="I2874">
            <v>396</v>
          </cell>
          <cell r="J2874">
            <v>396</v>
          </cell>
        </row>
        <row r="2875">
          <cell r="A2875" t="str">
            <v>НС-1732869</v>
          </cell>
          <cell r="B2875" t="str">
            <v>Радиаторы биметаллические с боковым подключением</v>
          </cell>
          <cell r="C2875" t="str">
            <v>Royal Thermo</v>
          </cell>
          <cell r="D2875" t="str">
            <v>Радиатор биметаллический Royal Thermo Revolution B 350 - 7 секц.</v>
          </cell>
          <cell r="E2875" t="str">
            <v>4670430019369</v>
          </cell>
          <cell r="F2875" t="str">
            <v>RTRB335007</v>
          </cell>
          <cell r="G2875">
            <v>7210</v>
          </cell>
          <cell r="H2875">
            <v>5695.9</v>
          </cell>
          <cell r="I2875" t="str">
            <v/>
          </cell>
          <cell r="J2875">
            <v>0</v>
          </cell>
        </row>
        <row r="2876">
          <cell r="A2876" t="str">
            <v>НС-1682416</v>
          </cell>
          <cell r="B2876" t="str">
            <v>Радиаторы биметаллические с боковым подключением</v>
          </cell>
          <cell r="C2876" t="str">
            <v>Royal Thermo</v>
          </cell>
          <cell r="D2876" t="str">
            <v>Радиатор биметаллический Royal Thermo Revolution B 350 - 8 секц.</v>
          </cell>
          <cell r="E2876" t="str">
            <v>4660294790061</v>
          </cell>
          <cell r="F2876" t="str">
            <v>RTRB335008</v>
          </cell>
          <cell r="G2876">
            <v>8240</v>
          </cell>
          <cell r="H2876">
            <v>6509.6</v>
          </cell>
          <cell r="I2876">
            <v>350</v>
          </cell>
          <cell r="J2876">
            <v>350</v>
          </cell>
        </row>
        <row r="2877">
          <cell r="A2877" t="str">
            <v>НС-1732870</v>
          </cell>
          <cell r="B2877" t="str">
            <v>Радиаторы биметаллические с боковым подключением</v>
          </cell>
          <cell r="C2877" t="str">
            <v>Royal Thermo</v>
          </cell>
          <cell r="D2877" t="str">
            <v>Радиатор биметаллический Royal Thermo Revolution B 350 - 9 секц.</v>
          </cell>
          <cell r="E2877" t="str">
            <v>4670430019376</v>
          </cell>
          <cell r="F2877" t="str">
            <v>RTRB335009</v>
          </cell>
          <cell r="G2877">
            <v>9270</v>
          </cell>
          <cell r="H2877">
            <v>7323.3</v>
          </cell>
          <cell r="I2877" t="str">
            <v/>
          </cell>
          <cell r="J2877">
            <v>0</v>
          </cell>
        </row>
        <row r="2878">
          <cell r="A2878" t="str">
            <v>НС-1682417</v>
          </cell>
          <cell r="B2878" t="str">
            <v>Радиаторы биметаллические с боковым подключением</v>
          </cell>
          <cell r="C2878" t="str">
            <v>Royal Thermo</v>
          </cell>
          <cell r="D2878" t="str">
            <v>Радиатор биметаллический Royal Thermo Revolution B 500 – 10 секц.</v>
          </cell>
          <cell r="E2878" t="str">
            <v>4660294788938, 14660294788935</v>
          </cell>
          <cell r="F2878" t="str">
            <v>RTRB350010</v>
          </cell>
          <cell r="G2878">
            <v>10700</v>
          </cell>
          <cell r="H2878">
            <v>8453</v>
          </cell>
          <cell r="I2878">
            <v>12682</v>
          </cell>
          <cell r="J2878">
            <v>12682</v>
          </cell>
        </row>
        <row r="2879">
          <cell r="A2879" t="str">
            <v>НС-1732871</v>
          </cell>
          <cell r="B2879" t="str">
            <v>Радиаторы биметаллические с боковым подключением</v>
          </cell>
          <cell r="C2879" t="str">
            <v>Royal Thermo</v>
          </cell>
          <cell r="D2879" t="str">
            <v>Радиатор биметаллический Royal Thermo Revolution B 500 – 11 секц.</v>
          </cell>
          <cell r="E2879" t="str">
            <v>4670430019413</v>
          </cell>
          <cell r="F2879" t="str">
            <v>RTRB350011</v>
          </cell>
          <cell r="G2879">
            <v>11770</v>
          </cell>
          <cell r="H2879">
            <v>9298.2999999999993</v>
          </cell>
          <cell r="I2879" t="str">
            <v/>
          </cell>
          <cell r="J2879">
            <v>0</v>
          </cell>
        </row>
        <row r="2880">
          <cell r="A2880" t="str">
            <v>НС-1682418</v>
          </cell>
          <cell r="B2880" t="str">
            <v>Радиаторы биметаллические с боковым подключением</v>
          </cell>
          <cell r="C2880" t="str">
            <v>Royal Thermo</v>
          </cell>
          <cell r="D2880" t="str">
            <v>Радиатор биметаллический Royal Thermo Revolution B 500 – 12 секц.</v>
          </cell>
          <cell r="E2880" t="str">
            <v>4660294789485, 14660294789482</v>
          </cell>
          <cell r="F2880" t="str">
            <v>RTRB350012</v>
          </cell>
          <cell r="G2880">
            <v>12840</v>
          </cell>
          <cell r="H2880">
            <v>10143.6</v>
          </cell>
          <cell r="I2880">
            <v>3116</v>
          </cell>
          <cell r="J2880">
            <v>3116</v>
          </cell>
        </row>
        <row r="2881">
          <cell r="A2881" t="str">
            <v>НС-1754735</v>
          </cell>
          <cell r="B2881" t="str">
            <v>Радиаторы биметаллические с боковым подключением</v>
          </cell>
          <cell r="C2881" t="str">
            <v>Royal Thermo</v>
          </cell>
          <cell r="D2881" t="str">
            <v>Радиатор биметаллический Royal Thermo Revolution B 500 – 13 секц.</v>
          </cell>
          <cell r="E2881" t="str">
            <v>4670430133881</v>
          </cell>
          <cell r="F2881" t="str">
            <v>RTRB350013</v>
          </cell>
          <cell r="G2881">
            <v>13910</v>
          </cell>
          <cell r="H2881">
            <v>10988.9</v>
          </cell>
          <cell r="I2881" t="str">
            <v/>
          </cell>
          <cell r="J2881">
            <v>0</v>
          </cell>
        </row>
        <row r="2882">
          <cell r="A2882" t="str">
            <v>НС-1732872</v>
          </cell>
          <cell r="B2882" t="str">
            <v>Радиаторы биметаллические с боковым подключением</v>
          </cell>
          <cell r="C2882" t="str">
            <v>Royal Thermo</v>
          </cell>
          <cell r="D2882" t="str">
            <v>Радиатор биметаллический Royal Thermo Revolution B 500 – 14 секц.</v>
          </cell>
          <cell r="E2882" t="str">
            <v>4670430019420</v>
          </cell>
          <cell r="F2882" t="str">
            <v>RTRB350014</v>
          </cell>
          <cell r="G2882">
            <v>14980</v>
          </cell>
          <cell r="H2882">
            <v>11834.2</v>
          </cell>
          <cell r="I2882" t="str">
            <v/>
          </cell>
          <cell r="J2882">
            <v>0</v>
          </cell>
        </row>
        <row r="2883">
          <cell r="A2883" t="str">
            <v>НС-1758488</v>
          </cell>
          <cell r="B2883" t="str">
            <v>Радиаторы биметаллические с боковым подключением</v>
          </cell>
          <cell r="C2883" t="str">
            <v>Royal Thermo</v>
          </cell>
          <cell r="D2883" t="str">
            <v>Радиатор биметаллический Royal Thermo Revolution B 500 – 15 секц.</v>
          </cell>
          <cell r="E2883" t="str">
            <v>4670430146287</v>
          </cell>
          <cell r="F2883" t="str">
            <v>RTRB350015</v>
          </cell>
          <cell r="G2883">
            <v>16050</v>
          </cell>
          <cell r="H2883">
            <v>12679.5</v>
          </cell>
          <cell r="I2883" t="str">
            <v/>
          </cell>
          <cell r="J2883">
            <v>0</v>
          </cell>
        </row>
        <row r="2884">
          <cell r="A2884" t="str">
            <v>НС-1758489</v>
          </cell>
          <cell r="B2884" t="str">
            <v>Радиаторы биметаллические с боковым подключением</v>
          </cell>
          <cell r="C2884" t="str">
            <v>Royal Thermo</v>
          </cell>
          <cell r="D2884" t="str">
            <v>Радиатор биметаллический Royal Thermo Revolution B 500 – 16 секц.</v>
          </cell>
          <cell r="E2884" t="str">
            <v>4670430146317</v>
          </cell>
          <cell r="F2884" t="str">
            <v>RTRB350016</v>
          </cell>
          <cell r="G2884">
            <v>17120</v>
          </cell>
          <cell r="H2884">
            <v>13524.8</v>
          </cell>
          <cell r="I2884" t="str">
            <v/>
          </cell>
          <cell r="J2884">
            <v>0</v>
          </cell>
        </row>
        <row r="2885">
          <cell r="A2885" t="str">
            <v>НС-1758490</v>
          </cell>
          <cell r="B2885" t="str">
            <v>Радиаторы биметаллические с боковым подключением</v>
          </cell>
          <cell r="C2885" t="str">
            <v>Royal Thermo</v>
          </cell>
          <cell r="D2885" t="str">
            <v>Радиатор биметаллический Royal Thermo Revolution B 500 – 17 секц.</v>
          </cell>
          <cell r="E2885" t="str">
            <v>4670430146348</v>
          </cell>
          <cell r="F2885" t="str">
            <v>RTRB350017</v>
          </cell>
          <cell r="G2885">
            <v>18190</v>
          </cell>
          <cell r="H2885">
            <v>14370.1</v>
          </cell>
          <cell r="I2885" t="str">
            <v/>
          </cell>
          <cell r="J2885">
            <v>0</v>
          </cell>
        </row>
        <row r="2886">
          <cell r="A2886" t="str">
            <v>НС-1758491</v>
          </cell>
          <cell r="B2886" t="str">
            <v>Радиаторы биметаллические с боковым подключением</v>
          </cell>
          <cell r="C2886" t="str">
            <v>Royal Thermo</v>
          </cell>
          <cell r="D2886" t="str">
            <v>Радиатор биметаллический Royal Thermo Revolution B 500 – 18 секц.</v>
          </cell>
          <cell r="E2886" t="str">
            <v>4670430146355</v>
          </cell>
          <cell r="F2886" t="str">
            <v>RTRB350018</v>
          </cell>
          <cell r="G2886">
            <v>19260</v>
          </cell>
          <cell r="H2886">
            <v>15215.4</v>
          </cell>
          <cell r="I2886" t="str">
            <v/>
          </cell>
          <cell r="J2886">
            <v>0</v>
          </cell>
        </row>
        <row r="2887">
          <cell r="A2887" t="str">
            <v>НС-1758492</v>
          </cell>
          <cell r="B2887" t="str">
            <v>Радиаторы биметаллические с боковым подключением</v>
          </cell>
          <cell r="C2887" t="str">
            <v>Royal Thermo</v>
          </cell>
          <cell r="D2887" t="str">
            <v>Радиатор биметаллический Royal Thermo Revolution B 500 – 19 секц.</v>
          </cell>
          <cell r="E2887" t="str">
            <v>4670430146256</v>
          </cell>
          <cell r="F2887" t="str">
            <v>RTRB350019</v>
          </cell>
          <cell r="G2887">
            <v>20330</v>
          </cell>
          <cell r="H2887">
            <v>16060.7</v>
          </cell>
          <cell r="I2887" t="str">
            <v/>
          </cell>
          <cell r="J2887">
            <v>0</v>
          </cell>
        </row>
        <row r="2888">
          <cell r="A2888" t="str">
            <v>НС-1758493</v>
          </cell>
          <cell r="B2888" t="str">
            <v>Радиаторы биметаллические с боковым подключением</v>
          </cell>
          <cell r="C2888" t="str">
            <v>Royal Thermo</v>
          </cell>
          <cell r="D2888" t="str">
            <v>Радиатор биметаллический Royal Thermo Revolution B 500 – 20 секц.</v>
          </cell>
          <cell r="E2888" t="str">
            <v>4670430146300</v>
          </cell>
          <cell r="F2888" t="str">
            <v>RTRB350020</v>
          </cell>
          <cell r="G2888">
            <v>21400</v>
          </cell>
          <cell r="H2888">
            <v>16906</v>
          </cell>
          <cell r="I2888" t="str">
            <v/>
          </cell>
          <cell r="J2888">
            <v>0</v>
          </cell>
        </row>
        <row r="2889">
          <cell r="A2889" t="str">
            <v>НС-1754737</v>
          </cell>
          <cell r="B2889" t="str">
            <v>Радиаторы биметаллические с боковым подключением</v>
          </cell>
          <cell r="C2889" t="str">
            <v>Royal Thermo</v>
          </cell>
          <cell r="D2889" t="str">
            <v>Радиатор биметаллический Royal Thermo Revolution B 500 – 3 секц.</v>
          </cell>
          <cell r="E2889" t="str">
            <v>4670430133898</v>
          </cell>
          <cell r="F2889" t="str">
            <v>RTRB350003</v>
          </cell>
          <cell r="G2889">
            <v>3210</v>
          </cell>
          <cell r="H2889">
            <v>2535.9</v>
          </cell>
          <cell r="I2889" t="str">
            <v/>
          </cell>
          <cell r="J2889">
            <v>0</v>
          </cell>
        </row>
        <row r="2890">
          <cell r="A2890" t="str">
            <v>НС-1682419</v>
          </cell>
          <cell r="B2890" t="str">
            <v>Радиаторы биметаллические с боковым подключением</v>
          </cell>
          <cell r="C2890" t="str">
            <v>Royal Thermo</v>
          </cell>
          <cell r="D2890" t="str">
            <v>Радиатор биметаллический Royal Thermo Revolution B 500 – 4 секц.</v>
          </cell>
          <cell r="E2890" t="str">
            <v>4660294788983, 14660294788980</v>
          </cell>
          <cell r="F2890" t="str">
            <v>RTRB350004</v>
          </cell>
          <cell r="G2890">
            <v>4280</v>
          </cell>
          <cell r="H2890">
            <v>3381.2</v>
          </cell>
          <cell r="I2890">
            <v>3469</v>
          </cell>
          <cell r="J2890">
            <v>3469</v>
          </cell>
        </row>
        <row r="2891">
          <cell r="A2891" t="str">
            <v>НС-1754736</v>
          </cell>
          <cell r="B2891" t="str">
            <v>Радиаторы биметаллические с боковым подключением</v>
          </cell>
          <cell r="C2891" t="str">
            <v>Royal Thermo</v>
          </cell>
          <cell r="D2891" t="str">
            <v>Радиатор биметаллический Royal Thermo Revolution B 500 – 5 секц.</v>
          </cell>
          <cell r="E2891" t="str">
            <v>4670430133874</v>
          </cell>
          <cell r="F2891" t="str">
            <v>RTRB350005</v>
          </cell>
          <cell r="G2891">
            <v>5350</v>
          </cell>
          <cell r="H2891">
            <v>4226.5</v>
          </cell>
          <cell r="I2891" t="str">
            <v/>
          </cell>
          <cell r="J2891">
            <v>0</v>
          </cell>
        </row>
        <row r="2892">
          <cell r="A2892" t="str">
            <v>НС-1682420</v>
          </cell>
          <cell r="B2892" t="str">
            <v>Радиаторы биметаллические с боковым подключением</v>
          </cell>
          <cell r="C2892" t="str">
            <v>Royal Thermo</v>
          </cell>
          <cell r="D2892" t="str">
            <v>Радиатор биметаллический Royal Thermo Revolution B 500 – 6 секц.</v>
          </cell>
          <cell r="E2892" t="str">
            <v>4660294789720, 14660294789727</v>
          </cell>
          <cell r="F2892" t="str">
            <v>RTRB350006</v>
          </cell>
          <cell r="G2892">
            <v>6420</v>
          </cell>
          <cell r="H2892">
            <v>5071.8</v>
          </cell>
          <cell r="I2892">
            <v>7324</v>
          </cell>
          <cell r="J2892">
            <v>7324</v>
          </cell>
        </row>
        <row r="2893">
          <cell r="A2893" t="str">
            <v>НС-1754738</v>
          </cell>
          <cell r="B2893" t="str">
            <v>Радиаторы биметаллические с боковым подключением</v>
          </cell>
          <cell r="C2893" t="str">
            <v>Royal Thermo</v>
          </cell>
          <cell r="D2893" t="str">
            <v>Радиатор биметаллический Royal Thermo Revolution B 500 – 7 секц.</v>
          </cell>
          <cell r="E2893" t="str">
            <v>4670430133904</v>
          </cell>
          <cell r="F2893" t="str">
            <v>RTRB350007</v>
          </cell>
          <cell r="G2893">
            <v>7490</v>
          </cell>
          <cell r="H2893">
            <v>5917.1</v>
          </cell>
          <cell r="I2893" t="str">
            <v/>
          </cell>
          <cell r="J2893">
            <v>0</v>
          </cell>
        </row>
        <row r="2894">
          <cell r="A2894" t="str">
            <v>НС-1682421</v>
          </cell>
          <cell r="B2894" t="str">
            <v>Радиаторы биметаллические с боковым подключением</v>
          </cell>
          <cell r="C2894" t="str">
            <v>Royal Thermo</v>
          </cell>
          <cell r="D2894" t="str">
            <v>Радиатор биметаллический Royal Thermo Revolution B 500 – 8 секц.</v>
          </cell>
          <cell r="E2894" t="str">
            <v>4660294790689</v>
          </cell>
          <cell r="F2894" t="str">
            <v>RTRB350008</v>
          </cell>
          <cell r="G2894">
            <v>8560</v>
          </cell>
          <cell r="H2894">
            <v>6762.4</v>
          </cell>
          <cell r="I2894">
            <v>8686</v>
          </cell>
          <cell r="J2894">
            <v>8686</v>
          </cell>
        </row>
        <row r="2895">
          <cell r="A2895" t="str">
            <v>НС-1732873</v>
          </cell>
          <cell r="B2895" t="str">
            <v>Радиаторы биметаллические с боковым подключением</v>
          </cell>
          <cell r="C2895" t="str">
            <v>Royal Thermo</v>
          </cell>
          <cell r="D2895" t="str">
            <v>Радиатор биметаллический Royal Thermo Revolution B 500 – 9 секц.</v>
          </cell>
          <cell r="E2895" t="str">
            <v>4670430019406</v>
          </cell>
          <cell r="F2895" t="str">
            <v>RTRB350009</v>
          </cell>
          <cell r="G2895">
            <v>9630</v>
          </cell>
          <cell r="H2895">
            <v>7607.7</v>
          </cell>
          <cell r="I2895" t="str">
            <v/>
          </cell>
          <cell r="J2895">
            <v>0</v>
          </cell>
        </row>
        <row r="2896">
          <cell r="A2896" t="str">
            <v>НС-1682422</v>
          </cell>
          <cell r="B2896" t="str">
            <v>Радиаторы биметаллические с боковым подключением</v>
          </cell>
          <cell r="C2896" t="str">
            <v>Royal Thermo</v>
          </cell>
          <cell r="D2896" t="str">
            <v>Радиатор биметаллический Royal Thermo Revolution B 500 Серебристый – 10 секц.</v>
          </cell>
          <cell r="E2896" t="str">
            <v>4660294790429</v>
          </cell>
          <cell r="F2896" t="str">
            <v>RTRBS3050010</v>
          </cell>
          <cell r="G2896">
            <v>11700</v>
          </cell>
          <cell r="H2896">
            <v>9243</v>
          </cell>
          <cell r="I2896">
            <v>1</v>
          </cell>
          <cell r="J2896">
            <v>1</v>
          </cell>
        </row>
        <row r="2897">
          <cell r="A2897" t="str">
            <v>НС-1682424</v>
          </cell>
          <cell r="B2897" t="str">
            <v>Радиаторы биметаллические с боковым подключением</v>
          </cell>
          <cell r="C2897" t="str">
            <v>Royal Thermo</v>
          </cell>
          <cell r="D2897" t="str">
            <v>Радиатор биметаллический Royal Thermo Revolution B 500 Серебристый – 12 секц.</v>
          </cell>
          <cell r="E2897" t="str">
            <v>4660294790030</v>
          </cell>
          <cell r="F2897" t="str">
            <v>RTRBS3050012</v>
          </cell>
          <cell r="G2897">
            <v>14040</v>
          </cell>
          <cell r="H2897">
            <v>11091.6</v>
          </cell>
          <cell r="I2897" t="str">
            <v/>
          </cell>
          <cell r="J2897">
            <v>0</v>
          </cell>
        </row>
        <row r="2898">
          <cell r="A2898" t="str">
            <v>НС-1682425</v>
          </cell>
          <cell r="B2898" t="str">
            <v>Радиаторы биметаллические с боковым подключением</v>
          </cell>
          <cell r="C2898" t="str">
            <v>Royal Thermo</v>
          </cell>
          <cell r="D2898" t="str">
            <v>Радиатор биметаллический Royal Thermo Revolution B 500 Серебристый – 4 секц.</v>
          </cell>
          <cell r="E2898" t="str">
            <v>4660294789140</v>
          </cell>
          <cell r="F2898" t="str">
            <v>RTRBS3050004</v>
          </cell>
          <cell r="G2898">
            <v>4680</v>
          </cell>
          <cell r="H2898">
            <v>3697.2</v>
          </cell>
          <cell r="I2898">
            <v>1</v>
          </cell>
          <cell r="J2898">
            <v>1</v>
          </cell>
        </row>
        <row r="2899">
          <cell r="A2899" t="str">
            <v>НС-1682426</v>
          </cell>
          <cell r="B2899" t="str">
            <v>Радиаторы биметаллические с боковым подключением</v>
          </cell>
          <cell r="C2899" t="str">
            <v>Royal Thermo</v>
          </cell>
          <cell r="D2899" t="str">
            <v>Радиатор биметаллический Royal Thermo Revolution B 500 Серебристый – 6 секц.</v>
          </cell>
          <cell r="E2899" t="str">
            <v>4660294789157</v>
          </cell>
          <cell r="F2899" t="str">
            <v>RTRBS3050006</v>
          </cell>
          <cell r="G2899">
            <v>7020</v>
          </cell>
          <cell r="H2899">
            <v>5545.8</v>
          </cell>
          <cell r="I2899" t="str">
            <v/>
          </cell>
          <cell r="J2899">
            <v>0</v>
          </cell>
        </row>
        <row r="2900">
          <cell r="A2900" t="str">
            <v>НС-1682427</v>
          </cell>
          <cell r="B2900" t="str">
            <v>Радиаторы биметаллические с боковым подключением</v>
          </cell>
          <cell r="C2900" t="str">
            <v>Royal Thermo</v>
          </cell>
          <cell r="D2900" t="str">
            <v>Радиатор биметаллический Royal Thermo Revolution B 500 Серебристый – 8 секц.</v>
          </cell>
          <cell r="E2900" t="str">
            <v>4660294789829</v>
          </cell>
          <cell r="F2900" t="str">
            <v>RTRBS3050008</v>
          </cell>
          <cell r="G2900">
            <v>9360</v>
          </cell>
          <cell r="H2900">
            <v>7394.4</v>
          </cell>
          <cell r="I2900" t="str">
            <v/>
          </cell>
          <cell r="J2900">
            <v>0</v>
          </cell>
        </row>
        <row r="2901">
          <cell r="A2901" t="str">
            <v>НС-1682428</v>
          </cell>
          <cell r="B2901" t="str">
            <v>Радиаторы биметаллические с боковым подключением</v>
          </cell>
          <cell r="C2901" t="str">
            <v>Royal Thermo</v>
          </cell>
          <cell r="D2901" t="str">
            <v>Радиатор биметаллический Royal Thermo Revolution B 500 Чёрный – 10 секц.</v>
          </cell>
          <cell r="E2901" t="str">
            <v>4660294788907</v>
          </cell>
          <cell r="F2901" t="str">
            <v>RTRBB3050010</v>
          </cell>
          <cell r="G2901">
            <v>11700</v>
          </cell>
          <cell r="H2901">
            <v>9243</v>
          </cell>
          <cell r="I2901" t="str">
            <v/>
          </cell>
          <cell r="J2901">
            <v>0</v>
          </cell>
        </row>
        <row r="2902">
          <cell r="A2902" t="str">
            <v>НС-1682429</v>
          </cell>
          <cell r="B2902" t="str">
            <v>Радиаторы биметаллические с боковым подключением</v>
          </cell>
          <cell r="C2902" t="str">
            <v>Royal Thermo</v>
          </cell>
          <cell r="D2902" t="str">
            <v>Радиатор биметаллический Royal Thermo Revolution B 500 Чёрный – 12 секц.</v>
          </cell>
          <cell r="E2902" t="str">
            <v>4660294790054</v>
          </cell>
          <cell r="F2902" t="str">
            <v>RTRBB3050012</v>
          </cell>
          <cell r="G2902">
            <v>14040</v>
          </cell>
          <cell r="H2902">
            <v>11091.6</v>
          </cell>
          <cell r="I2902" t="str">
            <v/>
          </cell>
          <cell r="J2902">
            <v>0</v>
          </cell>
        </row>
        <row r="2903">
          <cell r="A2903" t="str">
            <v>НС-1682430</v>
          </cell>
          <cell r="B2903" t="str">
            <v>Радиаторы биметаллические с боковым подключением</v>
          </cell>
          <cell r="C2903" t="str">
            <v>Royal Thermo</v>
          </cell>
          <cell r="D2903" t="str">
            <v>Радиатор биметаллический Royal Thermo Revolution B 500 Чёрный – 4 секц.</v>
          </cell>
          <cell r="E2903" t="str">
            <v>4660294790153</v>
          </cell>
          <cell r="F2903" t="str">
            <v>RTRBB3050004</v>
          </cell>
          <cell r="G2903">
            <v>4680</v>
          </cell>
          <cell r="H2903">
            <v>3697.2</v>
          </cell>
          <cell r="I2903" t="str">
            <v/>
          </cell>
          <cell r="J2903">
            <v>0</v>
          </cell>
        </row>
        <row r="2904">
          <cell r="A2904" t="str">
            <v>НС-1682431</v>
          </cell>
          <cell r="B2904" t="str">
            <v>Радиаторы биметаллические с боковым подключением</v>
          </cell>
          <cell r="C2904" t="str">
            <v>Royal Thermo</v>
          </cell>
          <cell r="D2904" t="str">
            <v>Радиатор биметаллический Royal Thermo Revolution B 500 Чёрный – 6 секц.</v>
          </cell>
          <cell r="E2904" t="str">
            <v>4660294788822</v>
          </cell>
          <cell r="F2904" t="str">
            <v>RTRBB3050006</v>
          </cell>
          <cell r="G2904">
            <v>7020</v>
          </cell>
          <cell r="H2904">
            <v>5545.8</v>
          </cell>
          <cell r="I2904">
            <v>9</v>
          </cell>
          <cell r="J2904">
            <v>9</v>
          </cell>
        </row>
        <row r="2905">
          <cell r="A2905" t="str">
            <v>НС-1682432</v>
          </cell>
          <cell r="B2905" t="str">
            <v>Радиаторы биметаллические с боковым подключением</v>
          </cell>
          <cell r="C2905" t="str">
            <v>Royal Thermo</v>
          </cell>
          <cell r="D2905" t="str">
            <v>Радиатор биметаллический Royal Thermo Revolution B 500 Чёрный – 8 секц.</v>
          </cell>
          <cell r="E2905" t="str">
            <v>4660294789850</v>
          </cell>
          <cell r="F2905" t="str">
            <v>RTRBB3050008</v>
          </cell>
          <cell r="G2905">
            <v>9360</v>
          </cell>
          <cell r="H2905">
            <v>7394.4</v>
          </cell>
          <cell r="I2905" t="str">
            <v/>
          </cell>
          <cell r="J2905">
            <v>0</v>
          </cell>
        </row>
        <row r="2906">
          <cell r="A2906" t="str">
            <v>НС-1714578</v>
          </cell>
          <cell r="B2906" t="str">
            <v>Радиаторы биметаллические с боковым подключением</v>
          </cell>
          <cell r="C2906" t="str">
            <v>Royal Thermo</v>
          </cell>
          <cell r="D2906" t="str">
            <v>Секция радиатора размер секции 80х95х560 мм, меж.расстояние 500 мм</v>
          </cell>
          <cell r="E2906" t="str">
            <v>4660294928013</v>
          </cell>
          <cell r="F2906" t="str">
            <v>RTVS2050001</v>
          </cell>
          <cell r="G2906">
            <v>1400</v>
          </cell>
          <cell r="H2906">
            <v>1050</v>
          </cell>
          <cell r="I2906" t="str">
            <v/>
          </cell>
          <cell r="J2906">
            <v>0</v>
          </cell>
        </row>
        <row r="2907">
          <cell r="A2907" t="str">
            <v>НС-1309704</v>
          </cell>
          <cell r="B2907" t="str">
            <v>Радиаторы биметаллические с нижним подключением</v>
          </cell>
          <cell r="C2907" t="str">
            <v>Royal Thermo</v>
          </cell>
          <cell r="D2907" t="str">
            <v>Радиатор Royal Thermo BiLiner 350 /Bianco Traffico VDR - 10 секц.</v>
          </cell>
          <cell r="E2907" t="str">
            <v>4680551110456</v>
          </cell>
          <cell r="F2907" t="str">
            <v>RTBBTVDR35010</v>
          </cell>
          <cell r="G2907">
            <v>12850</v>
          </cell>
          <cell r="H2907">
            <v>10151.5</v>
          </cell>
          <cell r="I2907" t="str">
            <v/>
          </cell>
          <cell r="J2907">
            <v>0</v>
          </cell>
        </row>
        <row r="2908">
          <cell r="A2908" t="str">
            <v>НС-1309705</v>
          </cell>
          <cell r="B2908" t="str">
            <v>Радиаторы биметаллические с нижним подключением</v>
          </cell>
          <cell r="C2908" t="str">
            <v>Royal Thermo</v>
          </cell>
          <cell r="D2908" t="str">
            <v>Радиатор Royal Thermo BiLiner 350 /Bianco Traffico VDR - 12 секц.</v>
          </cell>
          <cell r="E2908" t="str">
            <v>4680551110487</v>
          </cell>
          <cell r="F2908" t="str">
            <v>RTBBTVDR35012</v>
          </cell>
          <cell r="G2908">
            <v>14870</v>
          </cell>
          <cell r="H2908">
            <v>11747.3</v>
          </cell>
          <cell r="I2908" t="str">
            <v/>
          </cell>
          <cell r="J2908">
            <v>0</v>
          </cell>
        </row>
        <row r="2909">
          <cell r="A2909" t="str">
            <v>НС-1309707</v>
          </cell>
          <cell r="B2909" t="str">
            <v>Радиаторы биметаллические с нижним подключением</v>
          </cell>
          <cell r="C2909" t="str">
            <v>Royal Thermo</v>
          </cell>
          <cell r="D2909" t="str">
            <v>Радиатор Royal Thermo BiLiner 350 /Bianco Traffico VDR - 6 секц.</v>
          </cell>
          <cell r="E2909" t="str">
            <v>4680551110470</v>
          </cell>
          <cell r="F2909" t="str">
            <v>RTBBTVDR35006</v>
          </cell>
          <cell r="G2909">
            <v>7000</v>
          </cell>
          <cell r="H2909">
            <v>5530</v>
          </cell>
          <cell r="I2909" t="str">
            <v/>
          </cell>
          <cell r="J2909">
            <v>0</v>
          </cell>
        </row>
        <row r="2910">
          <cell r="A2910" t="str">
            <v>НС-1309708</v>
          </cell>
          <cell r="B2910" t="str">
            <v>Радиаторы биметаллические с нижним подключением</v>
          </cell>
          <cell r="C2910" t="str">
            <v>Royal Thermo</v>
          </cell>
          <cell r="D2910" t="str">
            <v>Радиатор Royal Thermo BiLiner 350 /Bianco Traffico VDR - 8 секц.</v>
          </cell>
          <cell r="E2910" t="str">
            <v>4680551110494</v>
          </cell>
          <cell r="F2910" t="str">
            <v>RTBBTVDR35008</v>
          </cell>
          <cell r="G2910">
            <v>8000</v>
          </cell>
          <cell r="H2910">
            <v>6320</v>
          </cell>
          <cell r="I2910" t="str">
            <v/>
          </cell>
          <cell r="J2910">
            <v>0</v>
          </cell>
        </row>
        <row r="2911">
          <cell r="A2911" t="str">
            <v>НС-1196726</v>
          </cell>
          <cell r="B2911" t="str">
            <v>Радиаторы биметаллические с нижним подключением</v>
          </cell>
          <cell r="C2911" t="str">
            <v>Royal Thermo</v>
          </cell>
          <cell r="D2911" t="str">
            <v>Радиатор Royal Thermo BiLiner 350 /Bianco Traffico VR - 10 секц.</v>
          </cell>
          <cell r="E2911" t="str">
            <v>4680551014563</v>
          </cell>
          <cell r="F2911" t="str">
            <v>RTBBTVR35010</v>
          </cell>
          <cell r="G2911">
            <v>10840</v>
          </cell>
          <cell r="H2911">
            <v>5250</v>
          </cell>
          <cell r="I2911" t="str">
            <v/>
          </cell>
          <cell r="J2911">
            <v>0</v>
          </cell>
        </row>
        <row r="2912">
          <cell r="A2912" t="str">
            <v>НС-1196728</v>
          </cell>
          <cell r="B2912" t="str">
            <v>Радиаторы биметаллические с нижним подключением</v>
          </cell>
          <cell r="C2912" t="str">
            <v>Royal Thermo</v>
          </cell>
          <cell r="D2912" t="str">
            <v>Радиатор Royal Thermo BiLiner 350 /Bianco Traffico VR - 4 секц.</v>
          </cell>
          <cell r="E2912" t="str">
            <v>4680551014532</v>
          </cell>
          <cell r="F2912" t="str">
            <v>RTBBTVR35004</v>
          </cell>
          <cell r="G2912">
            <v>7070</v>
          </cell>
          <cell r="H2912">
            <v>4400</v>
          </cell>
          <cell r="I2912" t="str">
            <v/>
          </cell>
          <cell r="J2912">
            <v>0</v>
          </cell>
        </row>
        <row r="2913">
          <cell r="A2913" t="str">
            <v>НС-1196729</v>
          </cell>
          <cell r="B2913" t="str">
            <v>Радиаторы биметаллические с нижним подключением</v>
          </cell>
          <cell r="C2913" t="str">
            <v>Royal Thermo</v>
          </cell>
          <cell r="D2913" t="str">
            <v>Радиатор Royal Thermo BiLiner 350 /Bianco Traffico VR - 6 секц.</v>
          </cell>
          <cell r="E2913" t="str">
            <v>4680551014549</v>
          </cell>
          <cell r="F2913" t="str">
            <v>RTBBTVR35006</v>
          </cell>
          <cell r="G2913">
            <v>7384</v>
          </cell>
          <cell r="H2913">
            <v>3150</v>
          </cell>
          <cell r="I2913" t="str">
            <v/>
          </cell>
          <cell r="J2913">
            <v>0</v>
          </cell>
        </row>
        <row r="2914">
          <cell r="A2914" t="str">
            <v>НС-1506287</v>
          </cell>
          <cell r="B2914" t="str">
            <v>Радиаторы биметаллические с нижним подключением</v>
          </cell>
          <cell r="C2914" t="str">
            <v>Royal Thermo</v>
          </cell>
          <cell r="D2914" t="str">
            <v>Радиатор Royal Thermo BiLiner 350 Bianco Traffico VR80 - 10 секц.</v>
          </cell>
          <cell r="E2914" t="str">
            <v>4680551265033, 14680551265030, 24680551265037</v>
          </cell>
          <cell r="F2914" t="str">
            <v>RTBBTVR8035010</v>
          </cell>
          <cell r="G2914">
            <v>9150</v>
          </cell>
          <cell r="H2914">
            <v>7920</v>
          </cell>
          <cell r="I2914">
            <v>85</v>
          </cell>
          <cell r="J2914">
            <v>85</v>
          </cell>
        </row>
        <row r="2915">
          <cell r="A2915" t="str">
            <v>НС-1506288</v>
          </cell>
          <cell r="B2915" t="str">
            <v>Радиаторы биметаллические с нижним подключением</v>
          </cell>
          <cell r="C2915" t="str">
            <v>Royal Thermo</v>
          </cell>
          <cell r="D2915" t="str">
            <v>Радиатор Royal Thermo BiLiner 350 Bianco Traffico VR80 - 12 секц.</v>
          </cell>
          <cell r="E2915" t="str">
            <v>4680551264623</v>
          </cell>
          <cell r="F2915" t="str">
            <v>RTBBTVR8035012</v>
          </cell>
          <cell r="G2915">
            <v>10600</v>
          </cell>
          <cell r="H2915">
            <v>8910</v>
          </cell>
          <cell r="I2915" t="str">
            <v/>
          </cell>
          <cell r="J2915">
            <v>0</v>
          </cell>
        </row>
        <row r="2916">
          <cell r="A2916" t="str">
            <v>НС-1506290</v>
          </cell>
          <cell r="B2916" t="str">
            <v>Радиаторы биметаллические с нижним подключением</v>
          </cell>
          <cell r="C2916" t="str">
            <v>Royal Thermo</v>
          </cell>
          <cell r="D2916" t="str">
            <v>Радиатор Royal Thermo BiLiner 350 Bianco Traffico VR80 - 6 секц.</v>
          </cell>
          <cell r="E2916" t="str">
            <v>4680551265057</v>
          </cell>
          <cell r="F2916" t="str">
            <v>RTBBTVR8035006</v>
          </cell>
          <cell r="G2916">
            <v>6230</v>
          </cell>
          <cell r="H2916">
            <v>5500</v>
          </cell>
          <cell r="I2916">
            <v>68</v>
          </cell>
          <cell r="J2916">
            <v>68</v>
          </cell>
        </row>
        <row r="2917">
          <cell r="A2917" t="str">
            <v>НС-1506291</v>
          </cell>
          <cell r="B2917" t="str">
            <v>Радиаторы биметаллические с нижним подключением</v>
          </cell>
          <cell r="C2917" t="str">
            <v>Royal Thermo</v>
          </cell>
          <cell r="D2917" t="str">
            <v>Радиатор Royal Thermo BiLiner 350 Bianco Traffico VR80 - 8 секц.</v>
          </cell>
          <cell r="E2917" t="str">
            <v>4680551264258</v>
          </cell>
          <cell r="F2917" t="str">
            <v>RTBBTVR8035008</v>
          </cell>
          <cell r="G2917">
            <v>7690</v>
          </cell>
          <cell r="H2917">
            <v>6600</v>
          </cell>
          <cell r="I2917">
            <v>76</v>
          </cell>
          <cell r="J2917">
            <v>76</v>
          </cell>
        </row>
        <row r="2918">
          <cell r="A2918" t="str">
            <v>НС-1196730</v>
          </cell>
          <cell r="B2918" t="str">
            <v>Радиаторы биметаллические с нижним подключением</v>
          </cell>
          <cell r="C2918" t="str">
            <v>Royal Thermo</v>
          </cell>
          <cell r="D2918" t="str">
            <v>Радиатор Royal Thermo BiLiner 350 /Bianco Traffico VR - 8 секц.</v>
          </cell>
          <cell r="E2918" t="str">
            <v>4680551014556</v>
          </cell>
          <cell r="F2918" t="str">
            <v>RTBBTVR35008</v>
          </cell>
          <cell r="G2918">
            <v>9112</v>
          </cell>
          <cell r="H2918">
            <v>4200</v>
          </cell>
          <cell r="I2918" t="str">
            <v/>
          </cell>
          <cell r="J2918">
            <v>0</v>
          </cell>
        </row>
        <row r="2919">
          <cell r="A2919" t="str">
            <v>НС-1196731</v>
          </cell>
          <cell r="B2919" t="str">
            <v>Радиаторы биметаллические с нижним подключением</v>
          </cell>
          <cell r="C2919" t="str">
            <v>Royal Thermo</v>
          </cell>
          <cell r="D2919" t="str">
            <v>Радиатор Royal Thermo BiLiner 350 /Noir Sable VR - 10 секц.</v>
          </cell>
          <cell r="E2919" t="str">
            <v>4680551014617</v>
          </cell>
          <cell r="F2919" t="str">
            <v>RTBNSVR35010</v>
          </cell>
          <cell r="G2919">
            <v>11720</v>
          </cell>
          <cell r="H2919">
            <v>9258.7999999999993</v>
          </cell>
          <cell r="I2919" t="str">
            <v/>
          </cell>
          <cell r="J2919">
            <v>0</v>
          </cell>
        </row>
        <row r="2920">
          <cell r="A2920" t="str">
            <v>НС-1196733</v>
          </cell>
          <cell r="B2920" t="str">
            <v>Радиаторы биметаллические с нижним подключением</v>
          </cell>
          <cell r="C2920" t="str">
            <v>Royal Thermo</v>
          </cell>
          <cell r="D2920" t="str">
            <v>Радиатор Royal Thermo BiLiner 350 /Noir Sable VR - 4 секц.</v>
          </cell>
          <cell r="E2920" t="str">
            <v>4680551014587</v>
          </cell>
          <cell r="F2920" t="str">
            <v>RTBNSVR35004</v>
          </cell>
          <cell r="G2920">
            <v>7510</v>
          </cell>
          <cell r="H2920">
            <v>2100</v>
          </cell>
          <cell r="I2920" t="str">
            <v/>
          </cell>
          <cell r="J2920">
            <v>0</v>
          </cell>
        </row>
        <row r="2921">
          <cell r="A2921" t="str">
            <v>НС-1196734</v>
          </cell>
          <cell r="B2921" t="str">
            <v>Радиаторы биметаллические с нижним подключением</v>
          </cell>
          <cell r="C2921" t="str">
            <v>Royal Thermo</v>
          </cell>
          <cell r="D2921" t="str">
            <v>Радиатор Royal Thermo BiLiner 350 /Noir Sable VR - 6 секц.</v>
          </cell>
          <cell r="E2921" t="str">
            <v>4680551014594</v>
          </cell>
          <cell r="F2921" t="str">
            <v>RTBNSVR35006</v>
          </cell>
          <cell r="G2921">
            <v>5930</v>
          </cell>
          <cell r="H2921">
            <v>3150</v>
          </cell>
          <cell r="I2921" t="str">
            <v/>
          </cell>
          <cell r="J2921">
            <v>0</v>
          </cell>
        </row>
        <row r="2922">
          <cell r="A2922" t="str">
            <v>НС-1506292</v>
          </cell>
          <cell r="B2922" t="str">
            <v>Радиаторы биметаллические с нижним подключением</v>
          </cell>
          <cell r="C2922" t="str">
            <v>Royal Thermo</v>
          </cell>
          <cell r="D2922" t="str">
            <v>Радиатор Royal Thermo BiLiner 350 Noir Sable VR80 - 10 секц.</v>
          </cell>
          <cell r="E2922" t="str">
            <v>4680551264012</v>
          </cell>
          <cell r="F2922" t="str">
            <v>RTBNSVR8035010</v>
          </cell>
          <cell r="G2922">
            <v>9890</v>
          </cell>
          <cell r="H2922">
            <v>8250</v>
          </cell>
          <cell r="I2922">
            <v>37</v>
          </cell>
          <cell r="J2922">
            <v>37</v>
          </cell>
        </row>
        <row r="2923">
          <cell r="A2923" t="str">
            <v>НС-1506293</v>
          </cell>
          <cell r="B2923" t="str">
            <v>Радиаторы биметаллические с нижним подключением</v>
          </cell>
          <cell r="C2923" t="str">
            <v>Royal Thermo</v>
          </cell>
          <cell r="D2923" t="str">
            <v>Радиатор Royal Thermo BiLiner 350 Noir Sable VR80 - 12 секц.</v>
          </cell>
          <cell r="E2923" t="str">
            <v>4680551264609</v>
          </cell>
          <cell r="F2923" t="str">
            <v>RTBNSVR8035012</v>
          </cell>
          <cell r="G2923">
            <v>11500</v>
          </cell>
          <cell r="H2923">
            <v>9350</v>
          </cell>
          <cell r="I2923" t="str">
            <v/>
          </cell>
          <cell r="J2923">
            <v>0</v>
          </cell>
        </row>
        <row r="2924">
          <cell r="A2924" t="str">
            <v>НС-1506295</v>
          </cell>
          <cell r="B2924" t="str">
            <v>Радиаторы биметаллические с нижним подключением</v>
          </cell>
          <cell r="C2924" t="str">
            <v>Royal Thermo</v>
          </cell>
          <cell r="D2924" t="str">
            <v>Радиатор Royal Thermo BiLiner 350 Noir Sable VR80 - 6 секц.</v>
          </cell>
          <cell r="E2924" t="str">
            <v>4680551264852</v>
          </cell>
          <cell r="F2924" t="str">
            <v>RTBNSVR8035006</v>
          </cell>
          <cell r="G2924">
            <v>6680</v>
          </cell>
          <cell r="H2924">
            <v>5500</v>
          </cell>
          <cell r="I2924">
            <v>30</v>
          </cell>
          <cell r="J2924">
            <v>30</v>
          </cell>
        </row>
        <row r="2925">
          <cell r="A2925" t="str">
            <v>НС-1506296</v>
          </cell>
          <cell r="B2925" t="str">
            <v>Радиаторы биметаллические с нижним подключением</v>
          </cell>
          <cell r="C2925" t="str">
            <v>Royal Thermo</v>
          </cell>
          <cell r="D2925" t="str">
            <v>Радиатор Royal Thermo BiLiner 350 Noir Sable VR80 - 8 секц.</v>
          </cell>
          <cell r="E2925" t="str">
            <v>4680551264241, 14680551264248</v>
          </cell>
          <cell r="F2925" t="str">
            <v>RTBNSVR8035008</v>
          </cell>
          <cell r="G2925">
            <v>8280</v>
          </cell>
          <cell r="H2925">
            <v>6710</v>
          </cell>
          <cell r="I2925" t="str">
            <v/>
          </cell>
          <cell r="J2925">
            <v>0</v>
          </cell>
        </row>
        <row r="2926">
          <cell r="A2926" t="str">
            <v>НС-1196735</v>
          </cell>
          <cell r="B2926" t="str">
            <v>Радиаторы биметаллические с нижним подключением</v>
          </cell>
          <cell r="C2926" t="str">
            <v>Royal Thermo</v>
          </cell>
          <cell r="D2926" t="str">
            <v>Радиатор Royal Thermo BiLiner 350 /Noir Sable VR - 8 секц.</v>
          </cell>
          <cell r="E2926" t="str">
            <v>4680551014600</v>
          </cell>
          <cell r="F2926" t="str">
            <v>RTBNSVR35008</v>
          </cell>
          <cell r="G2926">
            <v>7360</v>
          </cell>
          <cell r="H2926">
            <v>5593.6</v>
          </cell>
          <cell r="I2926" t="str">
            <v/>
          </cell>
          <cell r="J2926">
            <v>0</v>
          </cell>
        </row>
        <row r="2927">
          <cell r="A2927" t="str">
            <v>НС-1196736</v>
          </cell>
          <cell r="B2927" t="str">
            <v>Радиаторы биметаллические с нижним подключением</v>
          </cell>
          <cell r="C2927" t="str">
            <v>Royal Thermo</v>
          </cell>
          <cell r="D2927" t="str">
            <v>Радиатор Royal Thermo BiLiner 350 /Silver Satin VR - 10 секц.</v>
          </cell>
          <cell r="E2927" t="str">
            <v>4680551014662</v>
          </cell>
          <cell r="F2927" t="str">
            <v>RTBSSVR35010</v>
          </cell>
          <cell r="G2927">
            <v>11720</v>
          </cell>
          <cell r="H2927">
            <v>9258.7999999999993</v>
          </cell>
          <cell r="I2927" t="str">
            <v/>
          </cell>
          <cell r="J2927">
            <v>0</v>
          </cell>
        </row>
        <row r="2928">
          <cell r="A2928" t="str">
            <v>НС-1196737</v>
          </cell>
          <cell r="B2928" t="str">
            <v>Радиаторы биметаллические с нижним подключением</v>
          </cell>
          <cell r="C2928" t="str">
            <v>Royal Thermo</v>
          </cell>
          <cell r="D2928" t="str">
            <v>Радиатор Royal Thermo BiLiner 350 /Silver Satin VR - 12 секц.</v>
          </cell>
          <cell r="E2928" t="str">
            <v>4680551014679</v>
          </cell>
          <cell r="F2928" t="str">
            <v>RTBSSVR35012</v>
          </cell>
          <cell r="G2928">
            <v>17030</v>
          </cell>
          <cell r="H2928">
            <v>6300</v>
          </cell>
          <cell r="I2928" t="str">
            <v/>
          </cell>
          <cell r="J2928">
            <v>0</v>
          </cell>
        </row>
        <row r="2929">
          <cell r="A2929" t="str">
            <v>НС-1196738</v>
          </cell>
          <cell r="B2929" t="str">
            <v>Радиаторы биметаллические с нижним подключением</v>
          </cell>
          <cell r="C2929" t="str">
            <v>Royal Thermo</v>
          </cell>
          <cell r="D2929" t="str">
            <v>Радиатор Royal Thermo BiLiner 350 /Silver Satin VR - 4 секц.</v>
          </cell>
          <cell r="E2929" t="str">
            <v>4680551014631</v>
          </cell>
          <cell r="F2929" t="str">
            <v>RTBSSVR35004</v>
          </cell>
          <cell r="G2929">
            <v>5630</v>
          </cell>
          <cell r="H2929">
            <v>4278.8</v>
          </cell>
          <cell r="I2929" t="str">
            <v/>
          </cell>
          <cell r="J2929">
            <v>0</v>
          </cell>
        </row>
        <row r="2930">
          <cell r="A2930" t="str">
            <v>НС-1196739</v>
          </cell>
          <cell r="B2930" t="str">
            <v>Радиаторы биметаллические с нижним подключением</v>
          </cell>
          <cell r="C2930" t="str">
            <v>Royal Thermo</v>
          </cell>
          <cell r="D2930" t="str">
            <v>Радиатор Royal Thermo BiLiner 350 /Silver Satin VR - 6 секц.</v>
          </cell>
          <cell r="E2930" t="str">
            <v>4680551014648</v>
          </cell>
          <cell r="F2930" t="str">
            <v>RTBSSVR35006</v>
          </cell>
          <cell r="G2930">
            <v>7912</v>
          </cell>
          <cell r="H2930">
            <v>3150</v>
          </cell>
          <cell r="I2930" t="str">
            <v/>
          </cell>
          <cell r="J2930">
            <v>0</v>
          </cell>
        </row>
        <row r="2931">
          <cell r="A2931" t="str">
            <v>НС-1506297</v>
          </cell>
          <cell r="B2931" t="str">
            <v>Радиаторы биметаллические с нижним подключением</v>
          </cell>
          <cell r="C2931" t="str">
            <v>Royal Thermo</v>
          </cell>
          <cell r="D2931" t="str">
            <v>Радиатор Royal Thermo BiLiner 350 Silver Satin VR80 - 10 секц.</v>
          </cell>
          <cell r="E2931" t="str">
            <v>4680551265019, 14680551265016</v>
          </cell>
          <cell r="F2931" t="str">
            <v>RTBSSVR8035010</v>
          </cell>
          <cell r="G2931">
            <v>9890</v>
          </cell>
          <cell r="H2931">
            <v>8030</v>
          </cell>
          <cell r="I2931">
            <v>49</v>
          </cell>
          <cell r="J2931">
            <v>49</v>
          </cell>
        </row>
        <row r="2932">
          <cell r="A2932" t="str">
            <v>НС-1506300</v>
          </cell>
          <cell r="B2932" t="str">
            <v>Радиаторы биметаллические с нижним подключением</v>
          </cell>
          <cell r="C2932" t="str">
            <v>Royal Thermo</v>
          </cell>
          <cell r="D2932" t="str">
            <v>Радиатор Royal Thermo BiLiner 350 Silver Satin VR80 - 6 секц.</v>
          </cell>
          <cell r="E2932" t="str">
            <v>4680551265040, 14680551265047</v>
          </cell>
          <cell r="F2932" t="str">
            <v>RTBSSVR8035006</v>
          </cell>
          <cell r="G2932">
            <v>6680</v>
          </cell>
          <cell r="H2932">
            <v>5500</v>
          </cell>
          <cell r="I2932">
            <v>19</v>
          </cell>
          <cell r="J2932">
            <v>19</v>
          </cell>
        </row>
        <row r="2933">
          <cell r="A2933" t="str">
            <v>НС-1506301</v>
          </cell>
          <cell r="B2933" t="str">
            <v>Радиаторы биметаллические с нижним подключением</v>
          </cell>
          <cell r="C2933" t="str">
            <v>Royal Thermo</v>
          </cell>
          <cell r="D2933" t="str">
            <v>Радиатор Royal Thermo BiLiner 350 Silver Satin VR80 - 8 секц.</v>
          </cell>
          <cell r="E2933" t="str">
            <v>4680551264036, 14680551264033</v>
          </cell>
          <cell r="F2933" t="str">
            <v>RTBSSVR8035008</v>
          </cell>
          <cell r="G2933">
            <v>8280</v>
          </cell>
          <cell r="H2933">
            <v>6820</v>
          </cell>
          <cell r="I2933">
            <v>28</v>
          </cell>
          <cell r="J2933">
            <v>28</v>
          </cell>
        </row>
        <row r="2934">
          <cell r="A2934" t="str">
            <v>НС-1196740</v>
          </cell>
          <cell r="B2934" t="str">
            <v>Радиаторы биметаллические с нижним подключением</v>
          </cell>
          <cell r="C2934" t="str">
            <v>Royal Thermo</v>
          </cell>
          <cell r="D2934" t="str">
            <v>Радиатор Royal Thermo BiLiner 350 /Silver Satin VR - 8 секц.</v>
          </cell>
          <cell r="E2934" t="str">
            <v>4680551014655</v>
          </cell>
          <cell r="F2934" t="str">
            <v>RTBSSVR35008</v>
          </cell>
          <cell r="G2934">
            <v>9816</v>
          </cell>
          <cell r="H2934">
            <v>7754.64</v>
          </cell>
          <cell r="I2934" t="str">
            <v/>
          </cell>
          <cell r="J2934">
            <v>0</v>
          </cell>
        </row>
        <row r="2935">
          <cell r="A2935" t="str">
            <v>НС-1309726</v>
          </cell>
          <cell r="B2935" t="str">
            <v>Радиаторы биметаллические с нижним подключением</v>
          </cell>
          <cell r="C2935" t="str">
            <v>Royal Thermo</v>
          </cell>
          <cell r="D2935" t="str">
            <v>Радиатор Royal Thermo BiLiner 500 /Bianco Traffico VDR - 10 секц.</v>
          </cell>
          <cell r="E2935" t="str">
            <v>4680551110654</v>
          </cell>
          <cell r="F2935" t="str">
            <v>RTBBTVDR50010</v>
          </cell>
          <cell r="G2935">
            <v>14650</v>
          </cell>
          <cell r="H2935">
            <v>9350</v>
          </cell>
          <cell r="I2935" t="str">
            <v/>
          </cell>
          <cell r="J2935">
            <v>0</v>
          </cell>
        </row>
        <row r="2936">
          <cell r="A2936" t="str">
            <v>НС-1309729</v>
          </cell>
          <cell r="B2936" t="str">
            <v>Радиаторы биметаллические с нижним подключением</v>
          </cell>
          <cell r="C2936" t="str">
            <v>Royal Thermo</v>
          </cell>
          <cell r="D2936" t="str">
            <v>Радиатор Royal Thermo BiLiner 500 /Bianco Traffico VDR - 6 секц.</v>
          </cell>
          <cell r="E2936" t="str">
            <v>4680551110685</v>
          </cell>
          <cell r="F2936" t="str">
            <v>RTBBTVDR50006</v>
          </cell>
          <cell r="G2936">
            <v>9890</v>
          </cell>
          <cell r="H2936">
            <v>3150</v>
          </cell>
          <cell r="I2936" t="str">
            <v/>
          </cell>
          <cell r="J2936">
            <v>0</v>
          </cell>
        </row>
        <row r="2937">
          <cell r="A2937" t="str">
            <v>НС-1196677</v>
          </cell>
          <cell r="B2937" t="str">
            <v>Радиаторы биметаллические с нижним подключением</v>
          </cell>
          <cell r="C2937" t="str">
            <v>Royal Thermo</v>
          </cell>
          <cell r="D2937" t="str">
            <v>Радиатор Royal Thermo BiLiner 500 /Bianco Traffico VR - 10 секц.</v>
          </cell>
          <cell r="E2937" t="str">
            <v>4680551014396</v>
          </cell>
          <cell r="F2937" t="str">
            <v>RTBBTVR50010</v>
          </cell>
          <cell r="G2937">
            <v>11160</v>
          </cell>
          <cell r="H2937">
            <v>8593.2000000000007</v>
          </cell>
          <cell r="I2937" t="str">
            <v/>
          </cell>
          <cell r="J2937">
            <v>0</v>
          </cell>
        </row>
        <row r="2938">
          <cell r="A2938" t="str">
            <v>НС-1196678</v>
          </cell>
          <cell r="B2938" t="str">
            <v>Радиаторы биметаллические с нижним подключением</v>
          </cell>
          <cell r="C2938" t="str">
            <v>Royal Thermo</v>
          </cell>
          <cell r="D2938" t="str">
            <v>Радиатор Royal Thermo BiLiner 500 /Bianco Traffico VR - 12 секц.</v>
          </cell>
          <cell r="E2938" t="str">
            <v>4680551014402</v>
          </cell>
          <cell r="F2938" t="str">
            <v>RTBBTVR50012</v>
          </cell>
          <cell r="G2938">
            <v>16190</v>
          </cell>
          <cell r="H2938">
            <v>6300</v>
          </cell>
          <cell r="I2938" t="str">
            <v/>
          </cell>
          <cell r="J2938">
            <v>0</v>
          </cell>
        </row>
        <row r="2939">
          <cell r="A2939" t="str">
            <v>НС-1196679</v>
          </cell>
          <cell r="B2939" t="str">
            <v>Радиаторы биметаллические с нижним подключением</v>
          </cell>
          <cell r="C2939" t="str">
            <v>Royal Thermo</v>
          </cell>
          <cell r="D2939" t="str">
            <v>Радиатор Royal Thermo BiLiner 500 /Bianco Traffico VR - 4 секц.</v>
          </cell>
          <cell r="E2939" t="str">
            <v>4680551014365</v>
          </cell>
          <cell r="F2939" t="str">
            <v>RTBBTVR50004</v>
          </cell>
          <cell r="G2939">
            <v>7230</v>
          </cell>
          <cell r="H2939">
            <v>4400</v>
          </cell>
          <cell r="I2939" t="str">
            <v/>
          </cell>
          <cell r="J2939">
            <v>0</v>
          </cell>
        </row>
        <row r="2940">
          <cell r="A2940" t="str">
            <v>НС-1196680</v>
          </cell>
          <cell r="B2940" t="str">
            <v>Радиаторы биметаллические с нижним подключением</v>
          </cell>
          <cell r="C2940" t="str">
            <v>Royal Thermo</v>
          </cell>
          <cell r="D2940" t="str">
            <v>Радиатор Royal Thermo BiLiner 500 /Bianco Traffico VR - 6 секц.</v>
          </cell>
          <cell r="E2940" t="str">
            <v>4680551014372</v>
          </cell>
          <cell r="F2940" t="str">
            <v>RTBBTVR50006</v>
          </cell>
          <cell r="G2940">
            <v>9470</v>
          </cell>
          <cell r="H2940">
            <v>3150</v>
          </cell>
          <cell r="I2940" t="str">
            <v/>
          </cell>
          <cell r="J2940">
            <v>0</v>
          </cell>
        </row>
        <row r="2941">
          <cell r="A2941" t="str">
            <v>НС-1506302</v>
          </cell>
          <cell r="B2941" t="str">
            <v>Радиаторы биметаллические с нижним подключением</v>
          </cell>
          <cell r="C2941" t="str">
            <v>Royal Thermo</v>
          </cell>
          <cell r="D2941" t="str">
            <v>Радиатор Royal Thermo BiLiner 500 Bianco Traffico VR80 - 10 секц.</v>
          </cell>
          <cell r="E2941" t="str">
            <v>4680551264722, 14680551264729, 24680551264726</v>
          </cell>
          <cell r="F2941" t="str">
            <v>RTBBTVR8050010</v>
          </cell>
          <cell r="G2941">
            <v>9420</v>
          </cell>
          <cell r="H2941">
            <v>8500</v>
          </cell>
          <cell r="I2941" t="str">
            <v/>
          </cell>
          <cell r="J2941">
            <v>0</v>
          </cell>
        </row>
        <row r="2942">
          <cell r="A2942" t="str">
            <v>НС-1506303</v>
          </cell>
          <cell r="B2942" t="str">
            <v>Радиаторы биметаллические с нижним подключением</v>
          </cell>
          <cell r="C2942" t="str">
            <v>Royal Thermo</v>
          </cell>
          <cell r="D2942" t="str">
            <v>Радиатор Royal Thermo BiLiner 500 Bianco Traffico VR80 - 12 секц.</v>
          </cell>
          <cell r="E2942" t="str">
            <v>4680551264883</v>
          </cell>
          <cell r="F2942" t="str">
            <v>RTBBTVR8050012</v>
          </cell>
          <cell r="G2942">
            <v>10930</v>
          </cell>
          <cell r="H2942">
            <v>10200</v>
          </cell>
          <cell r="I2942" t="str">
            <v/>
          </cell>
          <cell r="J2942">
            <v>0</v>
          </cell>
        </row>
        <row r="2943">
          <cell r="A2943" t="str">
            <v>НС-1506304</v>
          </cell>
          <cell r="B2943" t="str">
            <v>Радиаторы биметаллические с нижним подключением</v>
          </cell>
          <cell r="C2943" t="str">
            <v>Royal Thermo</v>
          </cell>
          <cell r="D2943" t="str">
            <v>Радиатор Royal Thermo BiLiner 500 Bianco Traffico VR80 - 4 секц.</v>
          </cell>
          <cell r="E2943" t="str">
            <v>4680551264814, 14680551264811, 24680551264818</v>
          </cell>
          <cell r="F2943" t="str">
            <v>RTBBTVR8050004</v>
          </cell>
          <cell r="G2943">
            <v>6507</v>
          </cell>
          <cell r="H2943">
            <v>5140.53</v>
          </cell>
          <cell r="I2943" t="str">
            <v/>
          </cell>
          <cell r="J2943">
            <v>0</v>
          </cell>
        </row>
        <row r="2944">
          <cell r="A2944" t="str">
            <v>НС-1506305</v>
          </cell>
          <cell r="B2944" t="str">
            <v>Радиаторы биметаллические с нижним подключением</v>
          </cell>
          <cell r="C2944" t="str">
            <v>Royal Thermo</v>
          </cell>
          <cell r="D2944" t="str">
            <v>Радиатор Royal Thermo BiLiner 500 Bianco Traffico VR80 - 6 секц.</v>
          </cell>
          <cell r="E2944" t="str">
            <v>4680551265088, 14680551265085, 24680551265082</v>
          </cell>
          <cell r="F2944" t="str">
            <v>RTBBTVR8050006</v>
          </cell>
          <cell r="G2944">
            <v>6390</v>
          </cell>
          <cell r="H2944">
            <v>6000</v>
          </cell>
          <cell r="I2944" t="str">
            <v/>
          </cell>
          <cell r="J2944">
            <v>0</v>
          </cell>
        </row>
        <row r="2945">
          <cell r="A2945" t="str">
            <v>НС-1506306</v>
          </cell>
          <cell r="B2945" t="str">
            <v>Радиаторы биметаллические с нижним подключением</v>
          </cell>
          <cell r="C2945" t="str">
            <v>Royal Thermo</v>
          </cell>
          <cell r="D2945" t="str">
            <v>Радиатор Royal Thermo BiLiner 500 Bianco Traffico VR80 - 8 секц.</v>
          </cell>
          <cell r="E2945" t="str">
            <v>4680551264265, 14680551264262, 24680551264269</v>
          </cell>
          <cell r="F2945" t="str">
            <v>RTBBTVR8050008</v>
          </cell>
          <cell r="G2945">
            <v>7900</v>
          </cell>
          <cell r="H2945">
            <v>7500</v>
          </cell>
          <cell r="I2945" t="str">
            <v/>
          </cell>
          <cell r="J2945">
            <v>0</v>
          </cell>
        </row>
        <row r="2946">
          <cell r="A2946" t="str">
            <v>НС-1196681</v>
          </cell>
          <cell r="B2946" t="str">
            <v>Радиаторы биметаллические с нижним подключением</v>
          </cell>
          <cell r="C2946" t="str">
            <v>Royal Thermo</v>
          </cell>
          <cell r="D2946" t="str">
            <v>Радиатор Royal Thermo BiLiner 500 /Bianco Traffico VR - 8 секц.</v>
          </cell>
          <cell r="E2946" t="str">
            <v>4680551014389</v>
          </cell>
          <cell r="F2946" t="str">
            <v>RTBBTVR50008</v>
          </cell>
          <cell r="G2946">
            <v>11710</v>
          </cell>
          <cell r="H2946">
            <v>4200</v>
          </cell>
          <cell r="I2946" t="str">
            <v/>
          </cell>
          <cell r="J2946">
            <v>0</v>
          </cell>
        </row>
        <row r="2947">
          <cell r="A2947" t="str">
            <v>НС-1309738</v>
          </cell>
          <cell r="B2947" t="str">
            <v>Радиаторы биметаллические с нижним подключением</v>
          </cell>
          <cell r="C2947" t="str">
            <v>Royal Thermo</v>
          </cell>
          <cell r="D2947" t="str">
            <v>Радиатор Royal Thermo BiLiner 500 /Noir Sable VDR - 4 секц.</v>
          </cell>
          <cell r="E2947" t="str">
            <v>4680551110777</v>
          </cell>
          <cell r="F2947" t="str">
            <v>RTBNSVDR50004</v>
          </cell>
          <cell r="G2947">
            <v>7910</v>
          </cell>
          <cell r="H2947">
            <v>2100</v>
          </cell>
          <cell r="I2947" t="str">
            <v/>
          </cell>
          <cell r="J2947">
            <v>0</v>
          </cell>
        </row>
        <row r="2948">
          <cell r="A2948" t="str">
            <v>НС-1250801</v>
          </cell>
          <cell r="B2948" t="str">
            <v>Радиаторы биметаллические с нижним подключением</v>
          </cell>
          <cell r="C2948" t="str">
            <v>Royal Thermo</v>
          </cell>
          <cell r="D2948" t="str">
            <v>Радиатор Royal Thermo BiLiner 500 /Noir Sable VL - 6 секц.</v>
          </cell>
          <cell r="E2948" t="str">
            <v>4680551095906</v>
          </cell>
          <cell r="F2948" t="str">
            <v>RTBNSVL50006</v>
          </cell>
          <cell r="G2948">
            <v>10490</v>
          </cell>
          <cell r="H2948">
            <v>3150</v>
          </cell>
          <cell r="I2948" t="str">
            <v/>
          </cell>
          <cell r="J2948">
            <v>0</v>
          </cell>
        </row>
        <row r="2949">
          <cell r="A2949" t="str">
            <v>НС-1196682</v>
          </cell>
          <cell r="B2949" t="str">
            <v>Радиаторы биметаллические с нижним подключением</v>
          </cell>
          <cell r="C2949" t="str">
            <v>Royal Thermo</v>
          </cell>
          <cell r="D2949" t="str">
            <v>Радиатор Royal Thermo BiLiner 500 /Noir Sable VR - 10 секц.</v>
          </cell>
          <cell r="E2949" t="str">
            <v>4680551014440</v>
          </cell>
          <cell r="F2949" t="str">
            <v>RTBNSVR50010</v>
          </cell>
          <cell r="G2949">
            <v>15050</v>
          </cell>
          <cell r="H2949">
            <v>5250</v>
          </cell>
          <cell r="I2949" t="str">
            <v/>
          </cell>
          <cell r="J2949">
            <v>0</v>
          </cell>
        </row>
        <row r="2950">
          <cell r="A2950" t="str">
            <v>НС-1196684</v>
          </cell>
          <cell r="B2950" t="str">
            <v>Радиаторы биметаллические с нижним подключением</v>
          </cell>
          <cell r="C2950" t="str">
            <v>Royal Thermo</v>
          </cell>
          <cell r="D2950" t="str">
            <v>Радиатор Royal Thermo BiLiner 500 /Noir Sable VR - 4 секц.</v>
          </cell>
          <cell r="E2950" t="str">
            <v>4680551014419</v>
          </cell>
          <cell r="F2950" t="str">
            <v>RTBNSVR50004</v>
          </cell>
          <cell r="G2950">
            <v>6136</v>
          </cell>
          <cell r="H2950">
            <v>2100</v>
          </cell>
          <cell r="I2950" t="str">
            <v/>
          </cell>
          <cell r="J2950">
            <v>0</v>
          </cell>
        </row>
        <row r="2951">
          <cell r="A2951" t="str">
            <v>НС-1196685</v>
          </cell>
          <cell r="B2951" t="str">
            <v>Радиаторы биметаллические с нижним подключением</v>
          </cell>
          <cell r="C2951" t="str">
            <v>Royal Thermo</v>
          </cell>
          <cell r="D2951" t="str">
            <v>Радиатор Royal Thermo BiLiner 500 /Noir Sable VR - 6 секц.</v>
          </cell>
          <cell r="E2951" t="str">
            <v>4680551014426</v>
          </cell>
          <cell r="F2951" t="str">
            <v>RTBNSVR50006</v>
          </cell>
          <cell r="G2951">
            <v>10130</v>
          </cell>
          <cell r="H2951">
            <v>3150</v>
          </cell>
          <cell r="I2951" t="str">
            <v/>
          </cell>
          <cell r="J2951">
            <v>0</v>
          </cell>
        </row>
        <row r="2952">
          <cell r="A2952" t="str">
            <v>НС-1506307</v>
          </cell>
          <cell r="B2952" t="str">
            <v>Радиаторы биметаллические с нижним подключением</v>
          </cell>
          <cell r="C2952" t="str">
            <v>Royal Thermo</v>
          </cell>
          <cell r="D2952" t="str">
            <v>Радиатор Royal Thermo BiLiner 500 Noir Sable VR80 - 10 секц.</v>
          </cell>
          <cell r="E2952" t="str">
            <v>4680551264968</v>
          </cell>
          <cell r="F2952" t="str">
            <v>RTBNSVR8050010</v>
          </cell>
          <cell r="G2952">
            <v>13545</v>
          </cell>
          <cell r="H2952">
            <v>8500</v>
          </cell>
          <cell r="I2952" t="str">
            <v/>
          </cell>
          <cell r="J2952">
            <v>0</v>
          </cell>
        </row>
        <row r="2953">
          <cell r="A2953" t="str">
            <v>НС-1506308</v>
          </cell>
          <cell r="B2953" t="str">
            <v>Радиаторы биметаллические с нижним подключением</v>
          </cell>
          <cell r="C2953" t="str">
            <v>Royal Thermo</v>
          </cell>
          <cell r="D2953" t="str">
            <v>Радиатор Royal Thermo BiLiner 500 Noir Sable VR80 - 12 секц.</v>
          </cell>
          <cell r="E2953" t="str">
            <v>4680551264074, 14680551264071</v>
          </cell>
          <cell r="F2953" t="str">
            <v>RTBNSVR8050012</v>
          </cell>
          <cell r="G2953">
            <v>15759</v>
          </cell>
          <cell r="H2953">
            <v>9900</v>
          </cell>
          <cell r="I2953" t="str">
            <v/>
          </cell>
          <cell r="J2953">
            <v>0</v>
          </cell>
        </row>
        <row r="2954">
          <cell r="A2954" t="str">
            <v>НС-1506309</v>
          </cell>
          <cell r="B2954" t="str">
            <v>Радиаторы биметаллические с нижним подключением</v>
          </cell>
          <cell r="C2954" t="str">
            <v>Royal Thermo</v>
          </cell>
          <cell r="D2954" t="str">
            <v>Радиатор Royal Thermo BiLiner 500 Noir Sable VR80 - 4 секц.</v>
          </cell>
          <cell r="E2954" t="str">
            <v>4680551264890</v>
          </cell>
          <cell r="F2954" t="str">
            <v>RTBNSVR8050004</v>
          </cell>
          <cell r="G2954">
            <v>6903</v>
          </cell>
          <cell r="H2954">
            <v>5100</v>
          </cell>
          <cell r="I2954" t="str">
            <v/>
          </cell>
          <cell r="J2954">
            <v>0</v>
          </cell>
        </row>
        <row r="2955">
          <cell r="A2955" t="str">
            <v>НС-1506311</v>
          </cell>
          <cell r="B2955" t="str">
            <v>Радиаторы биметаллические с нижним подключением</v>
          </cell>
          <cell r="C2955" t="str">
            <v>Royal Thermo</v>
          </cell>
          <cell r="D2955" t="str">
            <v>Радиатор Royal Thermo BiLiner 500 Noir Sable VR80 - 8 секц.</v>
          </cell>
          <cell r="E2955" t="str">
            <v>4680551264821</v>
          </cell>
          <cell r="F2955" t="str">
            <v>RTBNSVR8050008</v>
          </cell>
          <cell r="G2955">
            <v>11331</v>
          </cell>
          <cell r="H2955">
            <v>7000</v>
          </cell>
          <cell r="I2955" t="str">
            <v/>
          </cell>
          <cell r="J2955">
            <v>0</v>
          </cell>
        </row>
        <row r="2956">
          <cell r="A2956" t="str">
            <v>НС-1196687</v>
          </cell>
          <cell r="B2956" t="str">
            <v>Радиаторы биметаллические с нижним подключением</v>
          </cell>
          <cell r="C2956" t="str">
            <v>Royal Thermo</v>
          </cell>
          <cell r="D2956" t="str">
            <v>Радиатор Royal Thermo BiLiner 500 /Silver Satin VR - 10 секц.</v>
          </cell>
          <cell r="E2956" t="str">
            <v>4680551014495</v>
          </cell>
          <cell r="F2956" t="str">
            <v>RTBSSVR50010</v>
          </cell>
          <cell r="G2956">
            <v>15050</v>
          </cell>
          <cell r="H2956">
            <v>7812</v>
          </cell>
          <cell r="I2956" t="str">
            <v/>
          </cell>
          <cell r="J2956">
            <v>0</v>
          </cell>
        </row>
        <row r="2957">
          <cell r="A2957" t="str">
            <v>НС-1196690</v>
          </cell>
          <cell r="B2957" t="str">
            <v>Радиаторы биметаллические с нижним подключением</v>
          </cell>
          <cell r="C2957" t="str">
            <v>Royal Thermo</v>
          </cell>
          <cell r="D2957" t="str">
            <v>Радиатор Royal Thermo BiLiner 500 /Silver Satin VR - 6 секц.</v>
          </cell>
          <cell r="E2957" t="str">
            <v>4680551014471</v>
          </cell>
          <cell r="F2957" t="str">
            <v>RTBSSVR50006</v>
          </cell>
          <cell r="G2957">
            <v>10130</v>
          </cell>
          <cell r="H2957">
            <v>3150</v>
          </cell>
          <cell r="I2957" t="str">
            <v/>
          </cell>
          <cell r="J2957">
            <v>0</v>
          </cell>
        </row>
        <row r="2958">
          <cell r="A2958" t="str">
            <v>НС-1506312</v>
          </cell>
          <cell r="B2958" t="str">
            <v>Радиаторы биметаллические с нижним подключением</v>
          </cell>
          <cell r="C2958" t="str">
            <v>Royal Thermo</v>
          </cell>
          <cell r="D2958" t="str">
            <v>Радиатор Royal Thermo BiLiner 500 Silver Satin VR80 - 10 секц.</v>
          </cell>
          <cell r="E2958" t="str">
            <v>4680551264333, 14680551264330</v>
          </cell>
          <cell r="F2958" t="str">
            <v>RTBSSVR8050010</v>
          </cell>
          <cell r="G2958">
            <v>13545</v>
          </cell>
          <cell r="H2958">
            <v>8500</v>
          </cell>
          <cell r="I2958">
            <v>4</v>
          </cell>
          <cell r="J2958">
            <v>4</v>
          </cell>
        </row>
        <row r="2959">
          <cell r="A2959" t="str">
            <v>НС-1506313</v>
          </cell>
          <cell r="B2959" t="str">
            <v>Радиаторы биметаллические с нижним подключением</v>
          </cell>
          <cell r="C2959" t="str">
            <v>Royal Thermo</v>
          </cell>
          <cell r="D2959" t="str">
            <v>Радиатор Royal Thermo BiLiner 500 Silver Satin VR80 - 12 секц.</v>
          </cell>
          <cell r="E2959" t="str">
            <v>4680551264920, 14680551264927</v>
          </cell>
          <cell r="F2959" t="str">
            <v>RTBSSVR8050012</v>
          </cell>
          <cell r="G2959">
            <v>15759</v>
          </cell>
          <cell r="H2959">
            <v>9900</v>
          </cell>
          <cell r="I2959">
            <v>1</v>
          </cell>
          <cell r="J2959">
            <v>1</v>
          </cell>
        </row>
        <row r="2960">
          <cell r="A2960" t="str">
            <v>НС-1506314</v>
          </cell>
          <cell r="B2960" t="str">
            <v>Радиаторы биметаллические с нижним подключением</v>
          </cell>
          <cell r="C2960" t="str">
            <v>Royal Thermo</v>
          </cell>
          <cell r="D2960" t="str">
            <v>Радиатор Royal Thermo BiLiner 500 Silver Satin VR80 - 4 секц.</v>
          </cell>
          <cell r="E2960" t="str">
            <v>4680551264494</v>
          </cell>
          <cell r="F2960" t="str">
            <v>RTBSSVR8050004</v>
          </cell>
          <cell r="G2960">
            <v>6903</v>
          </cell>
          <cell r="H2960">
            <v>5453.37</v>
          </cell>
          <cell r="I2960" t="str">
            <v/>
          </cell>
          <cell r="J2960">
            <v>0</v>
          </cell>
        </row>
        <row r="2961">
          <cell r="A2961" t="str">
            <v>НС-1506315</v>
          </cell>
          <cell r="B2961" t="str">
            <v>Радиаторы биметаллические с нижним подключением</v>
          </cell>
          <cell r="C2961" t="str">
            <v>Royal Thermo</v>
          </cell>
          <cell r="D2961" t="str">
            <v>Радиатор Royal Thermo BiLiner 500 Silver Satin VR80 - 6 секц.</v>
          </cell>
          <cell r="E2961" t="str">
            <v>4680551264166</v>
          </cell>
          <cell r="F2961" t="str">
            <v>RTBSSVR8050006</v>
          </cell>
          <cell r="G2961">
            <v>9117</v>
          </cell>
          <cell r="H2961">
            <v>5800</v>
          </cell>
          <cell r="I2961">
            <v>37</v>
          </cell>
          <cell r="J2961">
            <v>37</v>
          </cell>
        </row>
        <row r="2962">
          <cell r="A2962" t="str">
            <v>НС-1506316</v>
          </cell>
          <cell r="B2962" t="str">
            <v>Радиаторы биметаллические с нижним подключением</v>
          </cell>
          <cell r="C2962" t="str">
            <v>Royal Thermo</v>
          </cell>
          <cell r="D2962" t="str">
            <v>Радиатор Royal Thermo BiLiner 500 Silver Satin VR80 - 8 секц.</v>
          </cell>
          <cell r="E2962" t="str">
            <v>4680551264951, 14680551264958, 24680551264955</v>
          </cell>
          <cell r="F2962" t="str">
            <v>RTBSSVR8050008</v>
          </cell>
          <cell r="G2962">
            <v>11331</v>
          </cell>
          <cell r="H2962">
            <v>7000</v>
          </cell>
          <cell r="I2962" t="str">
            <v/>
          </cell>
          <cell r="J2962">
            <v>0</v>
          </cell>
        </row>
        <row r="2963">
          <cell r="A2963" t="str">
            <v>НС-1196691</v>
          </cell>
          <cell r="B2963" t="str">
            <v>Радиаторы биметаллические с нижним подключением</v>
          </cell>
          <cell r="C2963" t="str">
            <v>Royal Thermo</v>
          </cell>
          <cell r="D2963" t="str">
            <v>Радиатор Royal Thermo BiLiner 500 /Silver Satin VR - 8 секц.</v>
          </cell>
          <cell r="E2963" t="str">
            <v>4680551014488</v>
          </cell>
          <cell r="F2963" t="str">
            <v>RTBSSVR50008</v>
          </cell>
          <cell r="G2963">
            <v>12590</v>
          </cell>
          <cell r="H2963">
            <v>4200</v>
          </cell>
          <cell r="I2963" t="str">
            <v/>
          </cell>
          <cell r="J2963">
            <v>0</v>
          </cell>
        </row>
        <row r="2964">
          <cell r="A2964" t="str">
            <v>НС-1345993</v>
          </cell>
          <cell r="B2964" t="str">
            <v>Радиаторы биметаллические с нижним подключением</v>
          </cell>
          <cell r="C2964" t="str">
            <v>Royal Thermo</v>
          </cell>
          <cell r="D2964" t="str">
            <v>Радиатор Royal Thermo PianoForte 200 /Bianco Traffico - 12 секц. VDR</v>
          </cell>
          <cell r="E2964" t="str">
            <v>4680551117448</v>
          </cell>
          <cell r="F2964" t="str">
            <v>RTPBTVDR20012</v>
          </cell>
          <cell r="G2964">
            <v>12820</v>
          </cell>
          <cell r="H2964">
            <v>8461.2000000000007</v>
          </cell>
          <cell r="I2964" t="str">
            <v/>
          </cell>
          <cell r="J2964">
            <v>0</v>
          </cell>
        </row>
        <row r="2965">
          <cell r="A2965" t="str">
            <v>НС-1345994</v>
          </cell>
          <cell r="B2965" t="str">
            <v>Радиаторы биметаллические с нижним подключением</v>
          </cell>
          <cell r="C2965" t="str">
            <v>Royal Thermo</v>
          </cell>
          <cell r="D2965" t="str">
            <v>Радиатор Royal Thermo PianoForte 200 /Bianco Traffico - 14 секц. VDR</v>
          </cell>
          <cell r="E2965" t="str">
            <v>4680551117455</v>
          </cell>
          <cell r="F2965" t="str">
            <v>RTPBTVDR20014</v>
          </cell>
          <cell r="G2965">
            <v>14620</v>
          </cell>
          <cell r="H2965">
            <v>10780</v>
          </cell>
          <cell r="I2965" t="str">
            <v/>
          </cell>
          <cell r="J2965">
            <v>0</v>
          </cell>
        </row>
        <row r="2966">
          <cell r="A2966" t="str">
            <v>НС-1345995</v>
          </cell>
          <cell r="B2966" t="str">
            <v>Радиаторы биметаллические с нижним подключением</v>
          </cell>
          <cell r="C2966" t="str">
            <v>Royal Thermo</v>
          </cell>
          <cell r="D2966" t="str">
            <v>Радиатор Royal Thermo PianoForte 200 /Bianco Traffico - 16 секц. VDR</v>
          </cell>
          <cell r="E2966" t="str">
            <v>4680551117462</v>
          </cell>
          <cell r="F2966" t="str">
            <v>RTPBTVDR20016</v>
          </cell>
          <cell r="G2966">
            <v>16420</v>
          </cell>
          <cell r="H2966">
            <v>10837.2</v>
          </cell>
          <cell r="I2966" t="str">
            <v/>
          </cell>
          <cell r="J2966">
            <v>0</v>
          </cell>
        </row>
        <row r="2967">
          <cell r="A2967" t="str">
            <v>НС-1345996</v>
          </cell>
          <cell r="B2967" t="str">
            <v>Радиаторы биметаллические с нижним подключением</v>
          </cell>
          <cell r="C2967" t="str">
            <v>Royal Thermo</v>
          </cell>
          <cell r="D2967" t="str">
            <v>Радиатор Royal Thermo PianoForte 200 /Bianco Traffico - 18 секц. VDR</v>
          </cell>
          <cell r="E2967" t="str">
            <v>4680551117479</v>
          </cell>
          <cell r="F2967" t="str">
            <v>RTPBTVDR20018</v>
          </cell>
          <cell r="G2967">
            <v>18210</v>
          </cell>
          <cell r="H2967">
            <v>13310</v>
          </cell>
          <cell r="I2967" t="str">
            <v/>
          </cell>
          <cell r="J2967">
            <v>0</v>
          </cell>
        </row>
        <row r="2968">
          <cell r="A2968" t="str">
            <v>НС-1345997</v>
          </cell>
          <cell r="B2968" t="str">
            <v>Радиаторы биметаллические с нижним подключением</v>
          </cell>
          <cell r="C2968" t="str">
            <v>Royal Thermo</v>
          </cell>
          <cell r="D2968" t="str">
            <v>Радиатор Royal Thermo PianoForte 200 /Bianco Traffico - 20 секц. VDR</v>
          </cell>
          <cell r="E2968" t="str">
            <v>4680551117486</v>
          </cell>
          <cell r="F2968" t="str">
            <v>RTPBTVDR20020</v>
          </cell>
          <cell r="G2968">
            <v>20010</v>
          </cell>
          <cell r="H2968">
            <v>14850</v>
          </cell>
          <cell r="I2968" t="str">
            <v/>
          </cell>
          <cell r="J2968">
            <v>0</v>
          </cell>
        </row>
        <row r="2969">
          <cell r="A2969" t="str">
            <v>НС-1506318</v>
          </cell>
          <cell r="B2969" t="str">
            <v>Радиаторы биметаллические с нижним подключением</v>
          </cell>
          <cell r="C2969" t="str">
            <v>Royal Thermo</v>
          </cell>
          <cell r="D2969" t="str">
            <v>Радиатор Royal Thermo PianoForte 200 Bianco Traffico VDR80 - 12 секц.</v>
          </cell>
          <cell r="E2969" t="str">
            <v>4680551264913</v>
          </cell>
          <cell r="F2969" t="str">
            <v>RTPBTVDR8020012</v>
          </cell>
          <cell r="G2969">
            <v>16888</v>
          </cell>
          <cell r="H2969">
            <v>12666</v>
          </cell>
          <cell r="I2969" t="str">
            <v/>
          </cell>
          <cell r="J2969">
            <v>0</v>
          </cell>
        </row>
        <row r="2970">
          <cell r="A2970" t="str">
            <v>НС-1506319</v>
          </cell>
          <cell r="B2970" t="str">
            <v>Радиаторы биметаллические с нижним подключением</v>
          </cell>
          <cell r="C2970" t="str">
            <v>Royal Thermo</v>
          </cell>
          <cell r="D2970" t="str">
            <v>Радиатор Royal Thermo PianoForte 200 Bianco Traffico VDR80 - 14 секц.</v>
          </cell>
          <cell r="E2970" t="str">
            <v>4680551264227</v>
          </cell>
          <cell r="F2970" t="str">
            <v>RTPBTVDR8020014</v>
          </cell>
          <cell r="G2970">
            <v>19256</v>
          </cell>
          <cell r="H2970">
            <v>14442</v>
          </cell>
          <cell r="I2970" t="str">
            <v/>
          </cell>
          <cell r="J2970">
            <v>0</v>
          </cell>
        </row>
        <row r="2971">
          <cell r="A2971" t="str">
            <v>НС-1506320</v>
          </cell>
          <cell r="B2971" t="str">
            <v>Радиаторы биметаллические с нижним подключением</v>
          </cell>
          <cell r="C2971" t="str">
            <v>Royal Thermo</v>
          </cell>
          <cell r="D2971" t="str">
            <v>Радиатор Royal Thermo PianoForte 200 Bianco Traffico VDR80 - 16 секц.</v>
          </cell>
          <cell r="E2971" t="str">
            <v>4680551264944</v>
          </cell>
          <cell r="F2971" t="str">
            <v>RTPBTVDR8020016</v>
          </cell>
          <cell r="G2971">
            <v>21624</v>
          </cell>
          <cell r="H2971">
            <v>16218</v>
          </cell>
          <cell r="I2971">
            <v>2</v>
          </cell>
          <cell r="J2971">
            <v>2</v>
          </cell>
        </row>
        <row r="2972">
          <cell r="A2972" t="str">
            <v>НС-1506321</v>
          </cell>
          <cell r="B2972" t="str">
            <v>Радиаторы биметаллические с нижним подключением</v>
          </cell>
          <cell r="C2972" t="str">
            <v>Royal Thermo</v>
          </cell>
          <cell r="D2972" t="str">
            <v>Радиатор Royal Thermo PianoForte 200 Bianco Traffico VDR80 - 18 секц.</v>
          </cell>
          <cell r="E2972" t="str">
            <v>4680551264142</v>
          </cell>
          <cell r="F2972" t="str">
            <v>RTPBTVDR8020018</v>
          </cell>
          <cell r="G2972">
            <v>23992</v>
          </cell>
          <cell r="H2972">
            <v>17994</v>
          </cell>
          <cell r="I2972" t="str">
            <v/>
          </cell>
          <cell r="J2972">
            <v>0</v>
          </cell>
        </row>
        <row r="2973">
          <cell r="A2973" t="str">
            <v>НС-1506322</v>
          </cell>
          <cell r="B2973" t="str">
            <v>Радиаторы биметаллические с нижним подключением</v>
          </cell>
          <cell r="C2973" t="str">
            <v>Royal Thermo</v>
          </cell>
          <cell r="D2973" t="str">
            <v>Радиатор Royal Thermo PianoForte 200 Bianco Traffico VDR80 - 20 секц.</v>
          </cell>
          <cell r="E2973" t="str">
            <v>4680551264524</v>
          </cell>
          <cell r="F2973" t="str">
            <v>RTPBTVDR8020020</v>
          </cell>
          <cell r="G2973">
            <v>26360</v>
          </cell>
          <cell r="H2973">
            <v>19770</v>
          </cell>
          <cell r="I2973" t="str">
            <v/>
          </cell>
          <cell r="J2973">
            <v>0</v>
          </cell>
        </row>
        <row r="2974">
          <cell r="A2974" t="str">
            <v>НС-1346004</v>
          </cell>
          <cell r="B2974" t="str">
            <v>Радиаторы биметаллические с нижним подключением</v>
          </cell>
          <cell r="C2974" t="str">
            <v>Royal Thermo</v>
          </cell>
          <cell r="D2974" t="str">
            <v>Радиатор Royal Thermo PianoForte 200 /Noir Sable - 12 секц. VDR</v>
          </cell>
          <cell r="E2974" t="str">
            <v>4680551117264</v>
          </cell>
          <cell r="F2974" t="str">
            <v>RTPNSVDR20012</v>
          </cell>
          <cell r="G2974">
            <v>18113.5</v>
          </cell>
          <cell r="H2974">
            <v>13585.13</v>
          </cell>
          <cell r="I2974">
            <v>1</v>
          </cell>
          <cell r="J2974">
            <v>1</v>
          </cell>
        </row>
        <row r="2975">
          <cell r="A2975" t="str">
            <v>НС-1346006</v>
          </cell>
          <cell r="B2975" t="str">
            <v>Радиаторы биметаллические с нижним подключением</v>
          </cell>
          <cell r="C2975" t="str">
            <v>Royal Thermo</v>
          </cell>
          <cell r="D2975" t="str">
            <v>Радиатор Royal Thermo PianoForte 200 /Noir Sable - 14 секц. VDR</v>
          </cell>
          <cell r="E2975" t="str">
            <v>4680551117271</v>
          </cell>
          <cell r="F2975" t="str">
            <v>RTPNSVDR20014</v>
          </cell>
          <cell r="G2975">
            <v>15510</v>
          </cell>
          <cell r="H2975">
            <v>11330</v>
          </cell>
          <cell r="I2975">
            <v>2</v>
          </cell>
          <cell r="J2975">
            <v>2</v>
          </cell>
        </row>
        <row r="2976">
          <cell r="A2976" t="str">
            <v>НС-1346008</v>
          </cell>
          <cell r="B2976" t="str">
            <v>Радиаторы биметаллические с нижним подключением</v>
          </cell>
          <cell r="C2976" t="str">
            <v>Royal Thermo</v>
          </cell>
          <cell r="D2976" t="str">
            <v>Радиатор Royal Thermo PianoForte 200 /Noir Sable - 16 секц. VDR</v>
          </cell>
          <cell r="E2976" t="str">
            <v>4680551117288</v>
          </cell>
          <cell r="F2976" t="str">
            <v>RTPNSVDR20016</v>
          </cell>
          <cell r="G2976">
            <v>17440</v>
          </cell>
          <cell r="H2976">
            <v>11510.4</v>
          </cell>
          <cell r="I2976" t="str">
            <v/>
          </cell>
          <cell r="J2976">
            <v>0</v>
          </cell>
        </row>
        <row r="2977">
          <cell r="A2977" t="str">
            <v>НС-1346010</v>
          </cell>
          <cell r="B2977" t="str">
            <v>Радиаторы биметаллические с нижним подключением</v>
          </cell>
          <cell r="C2977" t="str">
            <v>Royal Thermo</v>
          </cell>
          <cell r="D2977" t="str">
            <v>Радиатор Royal Thermo PianoForte 200 /Noir Sable - 18 секц. VDR</v>
          </cell>
          <cell r="E2977" t="str">
            <v>4680551117295</v>
          </cell>
          <cell r="F2977" t="str">
            <v>RTPNSVDR20018</v>
          </cell>
          <cell r="G2977">
            <v>19360</v>
          </cell>
          <cell r="H2977">
            <v>12777.6</v>
          </cell>
          <cell r="I2977" t="str">
            <v/>
          </cell>
          <cell r="J2977">
            <v>0</v>
          </cell>
        </row>
        <row r="2978">
          <cell r="A2978" t="str">
            <v>НС-1346012</v>
          </cell>
          <cell r="B2978" t="str">
            <v>Радиаторы биметаллические с нижним подключением</v>
          </cell>
          <cell r="C2978" t="str">
            <v>Royal Thermo</v>
          </cell>
          <cell r="D2978" t="str">
            <v>Радиатор Royal Thermo PianoForte 200 /Noir Sable - 20 секц. VDR</v>
          </cell>
          <cell r="E2978" t="str">
            <v>4680551117301</v>
          </cell>
          <cell r="F2978" t="str">
            <v>RTPNSVDR20020</v>
          </cell>
          <cell r="G2978">
            <v>21290</v>
          </cell>
          <cell r="H2978">
            <v>14051.4</v>
          </cell>
          <cell r="I2978" t="str">
            <v/>
          </cell>
          <cell r="J2978">
            <v>0</v>
          </cell>
        </row>
        <row r="2979">
          <cell r="A2979" t="str">
            <v>НС-1506327</v>
          </cell>
          <cell r="B2979" t="str">
            <v>Радиаторы биметаллические с нижним подключением</v>
          </cell>
          <cell r="C2979" t="str">
            <v>Royal Thermo</v>
          </cell>
          <cell r="D2979" t="str">
            <v>Радиатор Royal Thermo PianoForte 200 Noir Sable VDR80 - 12 секц.</v>
          </cell>
          <cell r="E2979" t="str">
            <v>4680551264661</v>
          </cell>
          <cell r="F2979" t="str">
            <v>RTPNSVDR8020012</v>
          </cell>
          <cell r="G2979">
            <v>17944</v>
          </cell>
          <cell r="H2979">
            <v>13458</v>
          </cell>
          <cell r="I2979" t="str">
            <v/>
          </cell>
          <cell r="J2979">
            <v>0</v>
          </cell>
        </row>
        <row r="2980">
          <cell r="A2980" t="str">
            <v>НС-1506328</v>
          </cell>
          <cell r="B2980" t="str">
            <v>Радиаторы биметаллические с нижним подключением</v>
          </cell>
          <cell r="C2980" t="str">
            <v>Royal Thermo</v>
          </cell>
          <cell r="D2980" t="str">
            <v>Радиатор Royal Thermo PianoForte 200 Noir Sable VDR80 - 14 секц.</v>
          </cell>
          <cell r="E2980" t="str">
            <v>4680551265118</v>
          </cell>
          <cell r="F2980" t="str">
            <v>RTPNSVDR8020014</v>
          </cell>
          <cell r="G2980">
            <v>20488</v>
          </cell>
          <cell r="H2980">
            <v>15366</v>
          </cell>
          <cell r="I2980">
            <v>71</v>
          </cell>
          <cell r="J2980">
            <v>71</v>
          </cell>
        </row>
        <row r="2981">
          <cell r="A2981" t="str">
            <v>НС-1506329</v>
          </cell>
          <cell r="B2981" t="str">
            <v>Радиаторы биметаллические с нижним подключением</v>
          </cell>
          <cell r="C2981" t="str">
            <v>Royal Thermo</v>
          </cell>
          <cell r="D2981" t="str">
            <v>Радиатор Royal Thermo PianoForte 200 Noir Sable VDR80 - 16 секц.</v>
          </cell>
          <cell r="E2981" t="str">
            <v>4680551264463</v>
          </cell>
          <cell r="F2981" t="str">
            <v>RTPNSVDR8020016</v>
          </cell>
          <cell r="G2981">
            <v>23032</v>
          </cell>
          <cell r="H2981">
            <v>17274</v>
          </cell>
          <cell r="I2981" t="str">
            <v/>
          </cell>
          <cell r="J2981">
            <v>0</v>
          </cell>
        </row>
        <row r="2982">
          <cell r="A2982" t="str">
            <v>НС-1506330</v>
          </cell>
          <cell r="B2982" t="str">
            <v>Радиаторы биметаллические с нижним подключением</v>
          </cell>
          <cell r="C2982" t="str">
            <v>Royal Thermo</v>
          </cell>
          <cell r="D2982" t="str">
            <v>Радиатор Royal Thermo PianoForte 200 Noir Sable VDR80 - 18 секц.</v>
          </cell>
          <cell r="E2982" t="str">
            <v>4680551264807</v>
          </cell>
          <cell r="F2982" t="str">
            <v>RTPNSVDR8020018</v>
          </cell>
          <cell r="G2982">
            <v>25576</v>
          </cell>
          <cell r="H2982">
            <v>19182</v>
          </cell>
          <cell r="I2982" t="str">
            <v/>
          </cell>
          <cell r="J2982">
            <v>0</v>
          </cell>
        </row>
        <row r="2983">
          <cell r="A2983" t="str">
            <v>НС-1506331</v>
          </cell>
          <cell r="B2983" t="str">
            <v>Радиаторы биметаллические с нижним подключением</v>
          </cell>
          <cell r="C2983" t="str">
            <v>Royal Thermo</v>
          </cell>
          <cell r="D2983" t="str">
            <v>Радиатор Royal Thermo PianoForte 200 Noir Sable VDR80 - 20 секц.</v>
          </cell>
          <cell r="E2983" t="str">
            <v>4680551264081</v>
          </cell>
          <cell r="F2983" t="str">
            <v>RTPNSVDR8020020</v>
          </cell>
          <cell r="G2983">
            <v>28120</v>
          </cell>
          <cell r="H2983">
            <v>21090</v>
          </cell>
          <cell r="I2983" t="str">
            <v/>
          </cell>
          <cell r="J2983">
            <v>0</v>
          </cell>
        </row>
        <row r="2984">
          <cell r="A2984" t="str">
            <v>НС-1346020</v>
          </cell>
          <cell r="B2984" t="str">
            <v>Радиаторы биметаллические с нижним подключением</v>
          </cell>
          <cell r="C2984" t="str">
            <v>Royal Thermo</v>
          </cell>
          <cell r="D2984" t="str">
            <v>Радиатор Royal Thermo PianoForte 200 /Silver Satin - 10 секц. VDR</v>
          </cell>
          <cell r="E2984" t="str">
            <v>4680551117349</v>
          </cell>
          <cell r="F2984" t="str">
            <v>RTPSSVDR20010</v>
          </cell>
          <cell r="G2984">
            <v>17590</v>
          </cell>
          <cell r="H2984">
            <v>13192.5</v>
          </cell>
          <cell r="I2984" t="str">
            <v/>
          </cell>
          <cell r="J2984">
            <v>0</v>
          </cell>
        </row>
        <row r="2985">
          <cell r="A2985" t="str">
            <v>НС-1346022</v>
          </cell>
          <cell r="B2985" t="str">
            <v>Радиаторы биметаллические с нижним подключением</v>
          </cell>
          <cell r="C2985" t="str">
            <v>Royal Thermo</v>
          </cell>
          <cell r="D2985" t="str">
            <v>Радиатор Royal Thermo PianoForte 200 /Silver Satin - 12 секц. VDR</v>
          </cell>
          <cell r="E2985" t="str">
            <v>4680551117356</v>
          </cell>
          <cell r="F2985" t="str">
            <v>RTPSSVDR20012</v>
          </cell>
          <cell r="G2985">
            <v>13590</v>
          </cell>
          <cell r="H2985">
            <v>9680</v>
          </cell>
          <cell r="I2985" t="str">
            <v/>
          </cell>
          <cell r="J2985">
            <v>0</v>
          </cell>
        </row>
        <row r="2986">
          <cell r="A2986" t="str">
            <v>НС-1346024</v>
          </cell>
          <cell r="B2986" t="str">
            <v>Радиаторы биметаллические с нижним подключением</v>
          </cell>
          <cell r="C2986" t="str">
            <v>Royal Thermo</v>
          </cell>
          <cell r="D2986" t="str">
            <v>Радиатор Royal Thermo PianoForte 200 /Silver Satin - 14 секц. VDR</v>
          </cell>
          <cell r="E2986" t="str">
            <v>4680551117363</v>
          </cell>
          <cell r="F2986" t="str">
            <v>RTPSSVDR20014</v>
          </cell>
          <cell r="G2986">
            <v>15510</v>
          </cell>
          <cell r="H2986">
            <v>11220</v>
          </cell>
          <cell r="I2986" t="str">
            <v/>
          </cell>
          <cell r="J2986">
            <v>0</v>
          </cell>
        </row>
        <row r="2987">
          <cell r="A2987" t="str">
            <v>НС-1346026</v>
          </cell>
          <cell r="B2987" t="str">
            <v>Радиаторы биметаллические с нижним подключением</v>
          </cell>
          <cell r="C2987" t="str">
            <v>Royal Thermo</v>
          </cell>
          <cell r="D2987" t="str">
            <v>Радиатор Royal Thermo PianoForte 200 /Silver Satin - 16 секц. VDR</v>
          </cell>
          <cell r="E2987" t="str">
            <v>4680551117370</v>
          </cell>
          <cell r="F2987" t="str">
            <v>RTPSSVDR20016</v>
          </cell>
          <cell r="G2987">
            <v>17440</v>
          </cell>
          <cell r="H2987">
            <v>12100</v>
          </cell>
          <cell r="I2987">
            <v>1</v>
          </cell>
          <cell r="J2987">
            <v>1</v>
          </cell>
        </row>
        <row r="2988">
          <cell r="A2988" t="str">
            <v>НС-1346028</v>
          </cell>
          <cell r="B2988" t="str">
            <v>Радиаторы биметаллические с нижним подключением</v>
          </cell>
          <cell r="C2988" t="str">
            <v>Royal Thermo</v>
          </cell>
          <cell r="D2988" t="str">
            <v>Радиатор Royal Thermo PianoForte 200 /Silver Satin - 18 секц. VDR</v>
          </cell>
          <cell r="E2988" t="str">
            <v>4680551117387</v>
          </cell>
          <cell r="F2988" t="str">
            <v>RTPSSVDR20018</v>
          </cell>
          <cell r="G2988">
            <v>19360</v>
          </cell>
          <cell r="H2988">
            <v>12777.6</v>
          </cell>
          <cell r="I2988" t="str">
            <v/>
          </cell>
          <cell r="J2988">
            <v>0</v>
          </cell>
        </row>
        <row r="2989">
          <cell r="A2989" t="str">
            <v>НС-1346030</v>
          </cell>
          <cell r="B2989" t="str">
            <v>Радиаторы биметаллические с нижним подключением</v>
          </cell>
          <cell r="C2989" t="str">
            <v>Royal Thermo</v>
          </cell>
          <cell r="D2989" t="str">
            <v>Радиатор Royal Thermo PianoForte 200 /Silver Satin - 20 секц. VDR</v>
          </cell>
          <cell r="E2989" t="str">
            <v>4680551117394</v>
          </cell>
          <cell r="F2989" t="str">
            <v>RTPSSVDR20020</v>
          </cell>
          <cell r="G2989">
            <v>21290</v>
          </cell>
          <cell r="H2989">
            <v>15070</v>
          </cell>
          <cell r="I2989" t="str">
            <v/>
          </cell>
          <cell r="J2989">
            <v>0</v>
          </cell>
        </row>
        <row r="2990">
          <cell r="A2990" t="str">
            <v>НС-1506336</v>
          </cell>
          <cell r="B2990" t="str">
            <v>Радиаторы биметаллические с нижним подключением</v>
          </cell>
          <cell r="C2990" t="str">
            <v>Royal Thermo</v>
          </cell>
          <cell r="D2990" t="str">
            <v>Радиатор Royal Thermo PianoForte 200 Silver Satin VDR80 - 12 секц.</v>
          </cell>
          <cell r="E2990" t="str">
            <v>4680551264845</v>
          </cell>
          <cell r="F2990" t="str">
            <v>RTPSSVDR8020012</v>
          </cell>
          <cell r="G2990">
            <v>17944</v>
          </cell>
          <cell r="H2990">
            <v>13458</v>
          </cell>
          <cell r="I2990" t="str">
            <v/>
          </cell>
          <cell r="J2990">
            <v>0</v>
          </cell>
        </row>
        <row r="2991">
          <cell r="A2991" t="str">
            <v>НС-1506337</v>
          </cell>
          <cell r="B2991" t="str">
            <v>Радиаторы биметаллические с нижним подключением</v>
          </cell>
          <cell r="C2991" t="str">
            <v>Royal Thermo</v>
          </cell>
          <cell r="D2991" t="str">
            <v>Радиатор Royal Thermo PianoForte 200 Silver Satin VDR80 - 14 секц.</v>
          </cell>
          <cell r="E2991" t="str">
            <v>4680551264777</v>
          </cell>
          <cell r="F2991" t="str">
            <v>RTPSSVDR8020014</v>
          </cell>
          <cell r="G2991">
            <v>20488</v>
          </cell>
          <cell r="H2991">
            <v>15366</v>
          </cell>
          <cell r="I2991" t="str">
            <v/>
          </cell>
          <cell r="J2991">
            <v>0</v>
          </cell>
        </row>
        <row r="2992">
          <cell r="A2992" t="str">
            <v>НС-1506338</v>
          </cell>
          <cell r="B2992" t="str">
            <v>Радиаторы биметаллические с нижним подключением</v>
          </cell>
          <cell r="C2992" t="str">
            <v>Royal Thermo</v>
          </cell>
          <cell r="D2992" t="str">
            <v>Радиатор Royal Thermo PianoForte 200 Silver Satin VDR80 - 16 секц.</v>
          </cell>
          <cell r="E2992" t="str">
            <v>4680551264388</v>
          </cell>
          <cell r="F2992" t="str">
            <v>RTPSSVDR8020016</v>
          </cell>
          <cell r="G2992">
            <v>23032</v>
          </cell>
          <cell r="H2992">
            <v>17274</v>
          </cell>
          <cell r="I2992" t="str">
            <v/>
          </cell>
          <cell r="J2992">
            <v>0</v>
          </cell>
        </row>
        <row r="2993">
          <cell r="A2993" t="str">
            <v>НС-1506339</v>
          </cell>
          <cell r="B2993" t="str">
            <v>Радиаторы биметаллические с нижним подключением</v>
          </cell>
          <cell r="C2993" t="str">
            <v>Royal Thermo</v>
          </cell>
          <cell r="D2993" t="str">
            <v>Радиатор Royal Thermo PianoForte 200 Silver Satin VDR80 - 18 секц.</v>
          </cell>
          <cell r="E2993" t="str">
            <v>4680551264739</v>
          </cell>
          <cell r="F2993" t="str">
            <v>RTPSSVDR8020018</v>
          </cell>
          <cell r="G2993">
            <v>25576</v>
          </cell>
          <cell r="H2993">
            <v>19182</v>
          </cell>
          <cell r="I2993" t="str">
            <v/>
          </cell>
          <cell r="J2993">
            <v>0</v>
          </cell>
        </row>
        <row r="2994">
          <cell r="A2994" t="str">
            <v>НС-1506340</v>
          </cell>
          <cell r="B2994" t="str">
            <v>Радиаторы биметаллические с нижним подключением</v>
          </cell>
          <cell r="C2994" t="str">
            <v>Royal Thermo</v>
          </cell>
          <cell r="D2994" t="str">
            <v>Радиатор Royal Thermo PianoForte 200 Silver Satin VDR80 - 20 секц.</v>
          </cell>
          <cell r="E2994" t="str">
            <v>4680551264104</v>
          </cell>
          <cell r="F2994" t="str">
            <v>RTPSSVDR8020020</v>
          </cell>
          <cell r="G2994">
            <v>28120</v>
          </cell>
          <cell r="H2994">
            <v>21090</v>
          </cell>
          <cell r="I2994" t="str">
            <v/>
          </cell>
          <cell r="J2994">
            <v>0</v>
          </cell>
        </row>
        <row r="2995">
          <cell r="A2995" t="str">
            <v>НС-1346038</v>
          </cell>
          <cell r="B2995" t="str">
            <v>Радиаторы биметаллические с нижним подключением</v>
          </cell>
          <cell r="C2995" t="str">
            <v>Royal Thermo</v>
          </cell>
          <cell r="D2995" t="str">
            <v>Радиатор Royal Thermo PianoForte 300 /Bianco Traffico - 10 секц. VDR</v>
          </cell>
          <cell r="E2995" t="str">
            <v>4680551117790</v>
          </cell>
          <cell r="F2995" t="str">
            <v>RTPBTVDR30010</v>
          </cell>
          <cell r="G2995">
            <v>18290</v>
          </cell>
          <cell r="H2995">
            <v>6600</v>
          </cell>
          <cell r="I2995" t="str">
            <v/>
          </cell>
          <cell r="J2995">
            <v>0</v>
          </cell>
        </row>
        <row r="2996">
          <cell r="A2996" t="str">
            <v>НС-1346040</v>
          </cell>
          <cell r="B2996" t="str">
            <v>Радиаторы биметаллические с нижним подключением</v>
          </cell>
          <cell r="C2996" t="str">
            <v>Royal Thermo</v>
          </cell>
          <cell r="D2996" t="str">
            <v>Радиатор Royal Thermo PianoForte 300 /Bianco Traffico - 12 секц. VDR</v>
          </cell>
          <cell r="E2996" t="str">
            <v>4680551117806</v>
          </cell>
          <cell r="F2996" t="str">
            <v>RTPBTVDR30012</v>
          </cell>
          <cell r="G2996">
            <v>15980</v>
          </cell>
          <cell r="H2996">
            <v>6300</v>
          </cell>
          <cell r="I2996" t="str">
            <v/>
          </cell>
          <cell r="J2996">
            <v>0</v>
          </cell>
        </row>
        <row r="2997">
          <cell r="A2997" t="str">
            <v>НС-1346042</v>
          </cell>
          <cell r="B2997" t="str">
            <v>Радиаторы биметаллические с нижним подключением</v>
          </cell>
          <cell r="C2997" t="str">
            <v>Royal Thermo</v>
          </cell>
          <cell r="D2997" t="str">
            <v>Радиатор Royal Thermo PianoForte 300 /Bianco Traffico - 14 секц. VDR</v>
          </cell>
          <cell r="E2997" t="str">
            <v>4680551117813</v>
          </cell>
          <cell r="F2997" t="str">
            <v>RTPBTVDR30014</v>
          </cell>
          <cell r="G2997">
            <v>18250</v>
          </cell>
          <cell r="H2997">
            <v>7350</v>
          </cell>
          <cell r="I2997" t="str">
            <v/>
          </cell>
          <cell r="J2997">
            <v>0</v>
          </cell>
        </row>
        <row r="2998">
          <cell r="A2998" t="str">
            <v>НС-1346054</v>
          </cell>
          <cell r="B2998" t="str">
            <v>Радиаторы биметаллические с нижним подключением</v>
          </cell>
          <cell r="C2998" t="str">
            <v>Royal Thermo</v>
          </cell>
          <cell r="D2998" t="str">
            <v>Радиатор Royal Thermo PianoForte 300 /Bianco Traffico - 8 секц. VDR</v>
          </cell>
          <cell r="E2998" t="str">
            <v>4680551117875</v>
          </cell>
          <cell r="F2998" t="str">
            <v>RTPBTVDR30008</v>
          </cell>
          <cell r="G2998">
            <v>11450</v>
          </cell>
          <cell r="H2998">
            <v>4200</v>
          </cell>
          <cell r="I2998" t="str">
            <v/>
          </cell>
          <cell r="J2998">
            <v>0</v>
          </cell>
        </row>
        <row r="2999">
          <cell r="A2999" t="str">
            <v>НС-1506345</v>
          </cell>
          <cell r="B2999" t="str">
            <v>Радиаторы биметаллические с нижним подключением</v>
          </cell>
          <cell r="C2999" t="str">
            <v>Royal Thermo</v>
          </cell>
          <cell r="D2999" t="str">
            <v>Радиатор Royal Thermo PianoForte 300 Bianco Traffico VDR80 - 10 секц.</v>
          </cell>
          <cell r="E2999" t="str">
            <v>4680551264432</v>
          </cell>
          <cell r="F2999" t="str">
            <v>RTPBTVDR8030010</v>
          </cell>
          <cell r="G2999">
            <v>15400</v>
          </cell>
          <cell r="H2999">
            <v>11550</v>
          </cell>
          <cell r="I2999" t="str">
            <v/>
          </cell>
          <cell r="J2999">
            <v>0</v>
          </cell>
        </row>
        <row r="3000">
          <cell r="A3000" t="str">
            <v>НС-1506346</v>
          </cell>
          <cell r="B3000" t="str">
            <v>Радиаторы биметаллические с нижним подключением</v>
          </cell>
          <cell r="C3000" t="str">
            <v>Royal Thermo</v>
          </cell>
          <cell r="D3000" t="str">
            <v>Радиатор Royal Thermo PianoForte 300 Bianco Traffico VDR80 - 12 секц.</v>
          </cell>
          <cell r="E3000" t="str">
            <v>4680551264302, 14680551264309, 24680551264306</v>
          </cell>
          <cell r="F3000" t="str">
            <v>RTPBTVDR8030012</v>
          </cell>
          <cell r="G3000">
            <v>17944</v>
          </cell>
          <cell r="H3000">
            <v>13458</v>
          </cell>
          <cell r="I3000" t="str">
            <v/>
          </cell>
          <cell r="J3000">
            <v>0</v>
          </cell>
        </row>
        <row r="3001">
          <cell r="A3001" t="str">
            <v>НС-1506347</v>
          </cell>
          <cell r="B3001" t="str">
            <v>Радиаторы биметаллические с нижним подключением</v>
          </cell>
          <cell r="C3001" t="str">
            <v>Royal Thermo</v>
          </cell>
          <cell r="D3001" t="str">
            <v>Радиатор Royal Thermo PianoForte 300 Bianco Traffico VDR80 - 14 секц.</v>
          </cell>
          <cell r="E3001" t="str">
            <v>4680551264869</v>
          </cell>
          <cell r="F3001" t="str">
            <v>RTPBTVDR8030014</v>
          </cell>
          <cell r="G3001">
            <v>20488</v>
          </cell>
          <cell r="H3001">
            <v>15366</v>
          </cell>
          <cell r="I3001" t="str">
            <v/>
          </cell>
          <cell r="J3001">
            <v>0</v>
          </cell>
        </row>
        <row r="3002">
          <cell r="A3002" t="str">
            <v>НС-1506348</v>
          </cell>
          <cell r="B3002" t="str">
            <v>Радиаторы биметаллические с нижним подключением</v>
          </cell>
          <cell r="C3002" t="str">
            <v>Royal Thermo</v>
          </cell>
          <cell r="D3002" t="str">
            <v>Радиатор Royal Thermo PianoForte 300 Bianco Traffico VDR80 - 16 секц.</v>
          </cell>
          <cell r="E3002" t="str">
            <v>4680551264586, 14680551264583, 24680551264580</v>
          </cell>
          <cell r="F3002" t="str">
            <v>RTPBTVDR8030016</v>
          </cell>
          <cell r="G3002">
            <v>23032</v>
          </cell>
          <cell r="H3002">
            <v>17274</v>
          </cell>
          <cell r="I3002" t="str">
            <v/>
          </cell>
          <cell r="J3002">
            <v>0</v>
          </cell>
        </row>
        <row r="3003">
          <cell r="A3003" t="str">
            <v>НС-1704438</v>
          </cell>
          <cell r="B3003" t="str">
            <v>Радиаторы биметаллические с нижним подключением</v>
          </cell>
          <cell r="C3003" t="str">
            <v>Royal Thermo</v>
          </cell>
          <cell r="D3003" t="str">
            <v>Радиатор Royal Thermo PianoForte 300 Bianco Traffico VDR80 - 20 секц.</v>
          </cell>
          <cell r="E3003" t="str">
            <v>4660294880663</v>
          </cell>
          <cell r="F3003" t="str">
            <v>RTPBTVDR8030020</v>
          </cell>
          <cell r="G3003">
            <v>33390</v>
          </cell>
          <cell r="H3003">
            <v>25042.5</v>
          </cell>
          <cell r="I3003" t="str">
            <v/>
          </cell>
          <cell r="J3003">
            <v>0</v>
          </cell>
        </row>
        <row r="3004">
          <cell r="A3004" t="str">
            <v>НС-1506349</v>
          </cell>
          <cell r="B3004" t="str">
            <v>Радиаторы биметаллические с нижним подключением</v>
          </cell>
          <cell r="C3004" t="str">
            <v>Royal Thermo</v>
          </cell>
          <cell r="D3004" t="str">
            <v>Радиатор Royal Thermo PianoForte 300 Bianco Traffico VDR80 - 8 секц.</v>
          </cell>
          <cell r="E3004" t="str">
            <v>4680551264784, 14680551264781, 24680551264788</v>
          </cell>
          <cell r="F3004" t="str">
            <v>RTPBTVDR8030008</v>
          </cell>
          <cell r="G3004">
            <v>12856</v>
          </cell>
          <cell r="H3004">
            <v>9642</v>
          </cell>
          <cell r="I3004" t="str">
            <v/>
          </cell>
          <cell r="J3004">
            <v>0</v>
          </cell>
        </row>
        <row r="3005">
          <cell r="A3005" t="str">
            <v>НС-1346056</v>
          </cell>
          <cell r="B3005" t="str">
            <v>Радиаторы биметаллические с нижним подключением</v>
          </cell>
          <cell r="C3005" t="str">
            <v>Royal Thermo</v>
          </cell>
          <cell r="D3005" t="str">
            <v>Радиатор Royal Thermo PianoForte 300 /Noir Sable - 10 секц. VDR</v>
          </cell>
          <cell r="E3005" t="str">
            <v>4680551117882</v>
          </cell>
          <cell r="F3005" t="str">
            <v>RTPNSVDR30010</v>
          </cell>
          <cell r="G3005">
            <v>19390</v>
          </cell>
          <cell r="H3005">
            <v>5250</v>
          </cell>
          <cell r="I3005" t="str">
            <v/>
          </cell>
          <cell r="J3005">
            <v>0</v>
          </cell>
        </row>
        <row r="3006">
          <cell r="A3006" t="str">
            <v>НС-1346058</v>
          </cell>
          <cell r="B3006" t="str">
            <v>Радиаторы биметаллические с нижним подключением</v>
          </cell>
          <cell r="C3006" t="str">
            <v>Royal Thermo</v>
          </cell>
          <cell r="D3006" t="str">
            <v>Радиатор Royal Thermo PianoForte 300 /Noir Sable - 12 секц. VDR</v>
          </cell>
          <cell r="E3006" t="str">
            <v>4680551117899</v>
          </cell>
          <cell r="F3006" t="str">
            <v>RTPNSVDR30012</v>
          </cell>
          <cell r="G3006">
            <v>22630</v>
          </cell>
          <cell r="H3006">
            <v>16972.5</v>
          </cell>
          <cell r="I3006" t="str">
            <v/>
          </cell>
          <cell r="J3006">
            <v>0</v>
          </cell>
        </row>
        <row r="3007">
          <cell r="A3007" t="str">
            <v>НС-1346060</v>
          </cell>
          <cell r="B3007" t="str">
            <v>Радиаторы биметаллические с нижним подключением</v>
          </cell>
          <cell r="C3007" t="str">
            <v>Royal Thermo</v>
          </cell>
          <cell r="D3007" t="str">
            <v>Радиатор Royal Thermo PianoForte 300 /Noir Sable - 14 секц. VDR</v>
          </cell>
          <cell r="E3007" t="str">
            <v>4680551117905</v>
          </cell>
          <cell r="F3007" t="str">
            <v>RTPNSVDR30014</v>
          </cell>
          <cell r="G3007">
            <v>15520</v>
          </cell>
          <cell r="H3007">
            <v>7350</v>
          </cell>
          <cell r="I3007" t="str">
            <v/>
          </cell>
          <cell r="J3007">
            <v>0</v>
          </cell>
        </row>
        <row r="3008">
          <cell r="A3008" t="str">
            <v>НС-1346062</v>
          </cell>
          <cell r="B3008" t="str">
            <v>Радиаторы биметаллические с нижним подключением</v>
          </cell>
          <cell r="C3008" t="str">
            <v>Royal Thermo</v>
          </cell>
          <cell r="D3008" t="str">
            <v>Радиатор Royal Thermo PianoForte 300 /Noir Sable - 16 секц. VDR</v>
          </cell>
          <cell r="E3008" t="str">
            <v>4680551117912</v>
          </cell>
          <cell r="F3008" t="str">
            <v>RTPNSVDR30016</v>
          </cell>
          <cell r="G3008">
            <v>17470</v>
          </cell>
          <cell r="H3008">
            <v>8400</v>
          </cell>
          <cell r="I3008" t="str">
            <v/>
          </cell>
          <cell r="J3008">
            <v>0</v>
          </cell>
        </row>
        <row r="3009">
          <cell r="A3009" t="str">
            <v>НС-1506350</v>
          </cell>
          <cell r="B3009" t="str">
            <v>Радиаторы биметаллические с нижним подключением</v>
          </cell>
          <cell r="C3009" t="str">
            <v>Royal Thermo</v>
          </cell>
          <cell r="D3009" t="str">
            <v>Радиатор Royal Thermo PianoForte 300 Noir Sable VDR80 - 10 секц.</v>
          </cell>
          <cell r="E3009" t="str">
            <v>4680551264401, 14680551264408, 24680551264405</v>
          </cell>
          <cell r="F3009" t="str">
            <v>RTPNSVDR8030010</v>
          </cell>
          <cell r="G3009">
            <v>16280</v>
          </cell>
          <cell r="H3009">
            <v>12210</v>
          </cell>
          <cell r="I3009">
            <v>49</v>
          </cell>
          <cell r="J3009">
            <v>49</v>
          </cell>
        </row>
        <row r="3010">
          <cell r="A3010" t="str">
            <v>НС-1506351</v>
          </cell>
          <cell r="B3010" t="str">
            <v>Радиаторы биметаллические с нижним подключением</v>
          </cell>
          <cell r="C3010" t="str">
            <v>Royal Thermo</v>
          </cell>
          <cell r="D3010" t="str">
            <v>Радиатор Royal Thermo PianoForte 300 Noir Sable VDR80 - 12 секц.</v>
          </cell>
          <cell r="E3010" t="str">
            <v>4680551264500, 14680551264507, 24680551264504</v>
          </cell>
          <cell r="F3010" t="str">
            <v>RTPNSVDR8030012</v>
          </cell>
          <cell r="G3010">
            <v>19000</v>
          </cell>
          <cell r="H3010">
            <v>14250</v>
          </cell>
          <cell r="I3010" t="str">
            <v/>
          </cell>
          <cell r="J3010">
            <v>0</v>
          </cell>
        </row>
        <row r="3011">
          <cell r="A3011" t="str">
            <v>НС-1506352</v>
          </cell>
          <cell r="B3011" t="str">
            <v>Радиаторы биметаллические с нижним подключением</v>
          </cell>
          <cell r="C3011" t="str">
            <v>Royal Thermo</v>
          </cell>
          <cell r="D3011" t="str">
            <v>Радиатор Royal Thermo PianoForte 300 Noir Sable VDR80 - 14 секц.</v>
          </cell>
          <cell r="E3011" t="str">
            <v>4680551264876</v>
          </cell>
          <cell r="F3011" t="str">
            <v>RTPNSVDR8030014</v>
          </cell>
          <cell r="G3011">
            <v>21720</v>
          </cell>
          <cell r="H3011">
            <v>16290</v>
          </cell>
          <cell r="I3011">
            <v>5</v>
          </cell>
          <cell r="J3011">
            <v>5</v>
          </cell>
        </row>
        <row r="3012">
          <cell r="A3012" t="str">
            <v>НС-1506353</v>
          </cell>
          <cell r="B3012" t="str">
            <v>Радиаторы биметаллические с нижним подключением</v>
          </cell>
          <cell r="C3012" t="str">
            <v>Royal Thermo</v>
          </cell>
          <cell r="D3012" t="str">
            <v>Радиатор Royal Thermo PianoForte 300 Noir Sable VDR80 - 16 секц.</v>
          </cell>
          <cell r="E3012" t="str">
            <v>4680551264647, 14680551264644, 24680551264641</v>
          </cell>
          <cell r="F3012" t="str">
            <v>RTPNSVDR8030016</v>
          </cell>
          <cell r="G3012">
            <v>24440</v>
          </cell>
          <cell r="H3012">
            <v>18330</v>
          </cell>
          <cell r="I3012" t="str">
            <v/>
          </cell>
          <cell r="J3012">
            <v>0</v>
          </cell>
        </row>
        <row r="3013">
          <cell r="A3013" t="str">
            <v>НС-1506354</v>
          </cell>
          <cell r="B3013" t="str">
            <v>Радиаторы биметаллические с нижним подключением</v>
          </cell>
          <cell r="C3013" t="str">
            <v>Royal Thermo</v>
          </cell>
          <cell r="D3013" t="str">
            <v>Радиатор Royal Thermo PianoForte 300 Noir Sable VDR80 - 8 секц.</v>
          </cell>
          <cell r="E3013" t="str">
            <v>4680551264685, 14680551264682, 24680551264689</v>
          </cell>
          <cell r="F3013" t="str">
            <v>RTPNSVDR8030008</v>
          </cell>
          <cell r="G3013">
            <v>13560</v>
          </cell>
          <cell r="H3013">
            <v>10170</v>
          </cell>
          <cell r="I3013" t="str">
            <v/>
          </cell>
          <cell r="J3013">
            <v>0</v>
          </cell>
        </row>
        <row r="3014">
          <cell r="A3014" t="str">
            <v>НС-1346076</v>
          </cell>
          <cell r="B3014" t="str">
            <v>Радиаторы биметаллические с нижним подключением</v>
          </cell>
          <cell r="C3014" t="str">
            <v>Royal Thermo</v>
          </cell>
          <cell r="D3014" t="str">
            <v>Радиатор Royal Thermo PianoForte 300 /Silver Satin - 12 секц. VDR</v>
          </cell>
          <cell r="E3014" t="str">
            <v>4680551117981</v>
          </cell>
          <cell r="F3014" t="str">
            <v>RTPSSVDR30012</v>
          </cell>
          <cell r="G3014">
            <v>13580</v>
          </cell>
          <cell r="H3014">
            <v>8962.7999999999993</v>
          </cell>
          <cell r="I3014" t="str">
            <v/>
          </cell>
          <cell r="J3014">
            <v>0</v>
          </cell>
        </row>
        <row r="3015">
          <cell r="A3015" t="str">
            <v>НС-1346078</v>
          </cell>
          <cell r="B3015" t="str">
            <v>Радиаторы биметаллические с нижним подключением</v>
          </cell>
          <cell r="C3015" t="str">
            <v>Royal Thermo</v>
          </cell>
          <cell r="D3015" t="str">
            <v>Радиатор Royal Thermo PianoForte 300 /Silver Satin - 14 секц. VDR</v>
          </cell>
          <cell r="E3015" t="str">
            <v>4680551117998</v>
          </cell>
          <cell r="F3015" t="str">
            <v>RTPSSVDR30014</v>
          </cell>
          <cell r="G3015">
            <v>15520</v>
          </cell>
          <cell r="H3015">
            <v>7350</v>
          </cell>
          <cell r="I3015" t="str">
            <v/>
          </cell>
          <cell r="J3015">
            <v>0</v>
          </cell>
        </row>
        <row r="3016">
          <cell r="A3016" t="str">
            <v>НС-1506355</v>
          </cell>
          <cell r="B3016" t="str">
            <v>Радиаторы биметаллические с нижним подключением</v>
          </cell>
          <cell r="C3016" t="str">
            <v>Royal Thermo</v>
          </cell>
          <cell r="D3016" t="str">
            <v>Радиатор Royal Thermo PianoForte 300 Silver Satin VDR80 - 10 секц.</v>
          </cell>
          <cell r="E3016" t="str">
            <v>4680551264562</v>
          </cell>
          <cell r="F3016" t="str">
            <v>RTPSSVDR8030010</v>
          </cell>
          <cell r="G3016">
            <v>16280</v>
          </cell>
          <cell r="H3016">
            <v>12210</v>
          </cell>
          <cell r="I3016">
            <v>1</v>
          </cell>
          <cell r="J3016">
            <v>1</v>
          </cell>
        </row>
        <row r="3017">
          <cell r="A3017" t="str">
            <v>НС-1506356</v>
          </cell>
          <cell r="B3017" t="str">
            <v>Радиаторы биметаллические с нижним подключением</v>
          </cell>
          <cell r="C3017" t="str">
            <v>Royal Thermo</v>
          </cell>
          <cell r="D3017" t="str">
            <v>Радиатор Royal Thermo PianoForte 300 Silver Satin VDR80 - 12 секц.</v>
          </cell>
          <cell r="E3017" t="str">
            <v>4680551264135</v>
          </cell>
          <cell r="F3017" t="str">
            <v>RTPSSVDR8030012</v>
          </cell>
          <cell r="G3017">
            <v>19000</v>
          </cell>
          <cell r="H3017">
            <v>14250</v>
          </cell>
          <cell r="I3017" t="str">
            <v/>
          </cell>
          <cell r="J3017">
            <v>0</v>
          </cell>
        </row>
        <row r="3018">
          <cell r="A3018" t="str">
            <v>НС-1506357</v>
          </cell>
          <cell r="B3018" t="str">
            <v>Радиаторы биметаллические с нижним подключением</v>
          </cell>
          <cell r="C3018" t="str">
            <v>Royal Thermo</v>
          </cell>
          <cell r="D3018" t="str">
            <v>Радиатор Royal Thermo PianoForte 300 Silver Satin VDR80 - 14 секц.</v>
          </cell>
          <cell r="E3018" t="str">
            <v>4680551264760, 14680551264767, 24680551264764</v>
          </cell>
          <cell r="F3018" t="str">
            <v>RTPSSVDR8030014</v>
          </cell>
          <cell r="G3018">
            <v>21720</v>
          </cell>
          <cell r="H3018">
            <v>16290</v>
          </cell>
          <cell r="I3018" t="str">
            <v/>
          </cell>
          <cell r="J3018">
            <v>0</v>
          </cell>
        </row>
        <row r="3019">
          <cell r="A3019" t="str">
            <v>НС-1506358</v>
          </cell>
          <cell r="B3019" t="str">
            <v>Радиаторы биметаллические с нижним подключением</v>
          </cell>
          <cell r="C3019" t="str">
            <v>Royal Thermo</v>
          </cell>
          <cell r="D3019" t="str">
            <v>Радиатор Royal Thermo PianoForte 300 Silver Satin VDR80 - 16 секц.</v>
          </cell>
          <cell r="E3019" t="str">
            <v>4680551265101, 14680551265108, 24680551265105</v>
          </cell>
          <cell r="F3019" t="str">
            <v>RTPSSVDR8030016</v>
          </cell>
          <cell r="G3019">
            <v>24440</v>
          </cell>
          <cell r="H3019">
            <v>18330</v>
          </cell>
          <cell r="I3019" t="str">
            <v/>
          </cell>
          <cell r="J3019">
            <v>0</v>
          </cell>
        </row>
        <row r="3020">
          <cell r="A3020" t="str">
            <v>НС-1506359</v>
          </cell>
          <cell r="B3020" t="str">
            <v>Радиаторы биметаллические с нижним подключением</v>
          </cell>
          <cell r="C3020" t="str">
            <v>Royal Thermo</v>
          </cell>
          <cell r="D3020" t="str">
            <v>Радиатор Royal Thermo PianoForte 300 Silver Satin VDR80 - 8 секц.</v>
          </cell>
          <cell r="E3020" t="str">
            <v>4680551264067, 14680551264064, 24680551264061</v>
          </cell>
          <cell r="F3020" t="str">
            <v>RTPSSVDR8030008</v>
          </cell>
          <cell r="G3020">
            <v>13560</v>
          </cell>
          <cell r="H3020">
            <v>10170</v>
          </cell>
          <cell r="I3020" t="str">
            <v/>
          </cell>
          <cell r="J3020">
            <v>0</v>
          </cell>
        </row>
        <row r="3021">
          <cell r="A3021" t="str">
            <v>НС-1506360</v>
          </cell>
          <cell r="B3021" t="str">
            <v>Радиаторы биметаллические с нижним подключением</v>
          </cell>
          <cell r="C3021" t="str">
            <v>Royal Thermo</v>
          </cell>
          <cell r="D3021" t="str">
            <v>Радиатор Royal Thermo PianoForte 500 Bianco Traffico VDR80 - 10 секц.</v>
          </cell>
          <cell r="E3021" t="str">
            <v>4680551264456, 14680551264453, 24680551264450</v>
          </cell>
          <cell r="F3021" t="str">
            <v>RTPNVDR8050010</v>
          </cell>
          <cell r="G3021">
            <v>16280</v>
          </cell>
          <cell r="H3021">
            <v>12210</v>
          </cell>
          <cell r="I3021">
            <v>1</v>
          </cell>
          <cell r="J3021">
            <v>1</v>
          </cell>
        </row>
        <row r="3022">
          <cell r="A3022" t="str">
            <v>НС-1506361</v>
          </cell>
          <cell r="B3022" t="str">
            <v>Радиаторы биметаллические с нижним подключением</v>
          </cell>
          <cell r="C3022" t="str">
            <v>Royal Thermo</v>
          </cell>
          <cell r="D3022" t="str">
            <v>Радиатор Royal Thermo PianoForte 500 Bianco Traffico VDR80 - 12 секц.</v>
          </cell>
          <cell r="E3022" t="str">
            <v>4680551264210, 14680551264217</v>
          </cell>
          <cell r="F3022" t="str">
            <v>RTPNVDR8050012</v>
          </cell>
          <cell r="G3022">
            <v>19000</v>
          </cell>
          <cell r="H3022">
            <v>14250</v>
          </cell>
          <cell r="I3022" t="str">
            <v/>
          </cell>
          <cell r="J3022">
            <v>0</v>
          </cell>
        </row>
        <row r="3023">
          <cell r="A3023" t="str">
            <v>НС-1506362</v>
          </cell>
          <cell r="B3023" t="str">
            <v>Радиаторы биметаллические с нижним подключением</v>
          </cell>
          <cell r="C3023" t="str">
            <v>Royal Thermo</v>
          </cell>
          <cell r="D3023" t="str">
            <v>Радиатор Royal Thermo PianoForte 500 Bianco Traffico VDR80 - 4 секц.</v>
          </cell>
          <cell r="E3023" t="str">
            <v>4680551264616, 14680551264613, 24680551264610</v>
          </cell>
          <cell r="F3023" t="str">
            <v>RTPNVDR8050004</v>
          </cell>
          <cell r="G3023">
            <v>8120</v>
          </cell>
          <cell r="H3023">
            <v>6090</v>
          </cell>
          <cell r="I3023">
            <v>1</v>
          </cell>
          <cell r="J3023">
            <v>1</v>
          </cell>
        </row>
        <row r="3024">
          <cell r="A3024" t="str">
            <v>НС-1506363</v>
          </cell>
          <cell r="B3024" t="str">
            <v>Радиаторы биметаллические с нижним подключением</v>
          </cell>
          <cell r="C3024" t="str">
            <v>Royal Thermo</v>
          </cell>
          <cell r="D3024" t="str">
            <v>Радиатор Royal Thermo PianoForte 500 Bianco Traffico VDR80 - 6 секц.</v>
          </cell>
          <cell r="E3024" t="str">
            <v>4680551264517, 14680551264514, 24680551264511</v>
          </cell>
          <cell r="F3024" t="str">
            <v>RTPNVDR8050006</v>
          </cell>
          <cell r="G3024">
            <v>10840</v>
          </cell>
          <cell r="H3024">
            <v>8130</v>
          </cell>
          <cell r="I3024" t="str">
            <v/>
          </cell>
          <cell r="J3024">
            <v>0</v>
          </cell>
        </row>
        <row r="3025">
          <cell r="A3025" t="str">
            <v>НС-1506364</v>
          </cell>
          <cell r="B3025" t="str">
            <v>Радиаторы биметаллические с нижним подключением</v>
          </cell>
          <cell r="C3025" t="str">
            <v>Royal Thermo</v>
          </cell>
          <cell r="D3025" t="str">
            <v>Радиатор Royal Thermo PianoForte 500 Bianco Traffico VDR80 - 8 секц.</v>
          </cell>
          <cell r="E3025" t="str">
            <v>4680551264791, 14680551264798, 24680551264795</v>
          </cell>
          <cell r="F3025" t="str">
            <v>RTPNVDR8050008</v>
          </cell>
          <cell r="G3025">
            <v>13560</v>
          </cell>
          <cell r="H3025">
            <v>10170</v>
          </cell>
          <cell r="I3025" t="str">
            <v/>
          </cell>
          <cell r="J3025">
            <v>0</v>
          </cell>
        </row>
        <row r="3026">
          <cell r="A3026" t="str">
            <v>НС-1338426</v>
          </cell>
          <cell r="B3026" t="str">
            <v>Радиаторы биметаллические с нижним подключением</v>
          </cell>
          <cell r="C3026" t="str">
            <v>Royal Thermo</v>
          </cell>
          <cell r="D3026" t="str">
            <v>Радиатор Royal Thermo PianoForte 500 /Noir Sable - 10 секц. VDR</v>
          </cell>
          <cell r="E3026" t="str">
            <v>4680551112184</v>
          </cell>
          <cell r="F3026" t="str">
            <v>RTPNNSVD50010</v>
          </cell>
          <cell r="G3026">
            <v>14690</v>
          </cell>
          <cell r="H3026">
            <v>5250</v>
          </cell>
          <cell r="I3026" t="str">
            <v/>
          </cell>
          <cell r="J3026">
            <v>0</v>
          </cell>
        </row>
        <row r="3027">
          <cell r="A3027" t="str">
            <v>НС-1338431</v>
          </cell>
          <cell r="B3027" t="str">
            <v>Радиаторы биметаллические с нижним подключением</v>
          </cell>
          <cell r="C3027" t="str">
            <v>Royal Thermo</v>
          </cell>
          <cell r="D3027" t="str">
            <v>Радиатор Royal Thermo PianoForte 500 /Noir Sable - 8 секц. VDR</v>
          </cell>
          <cell r="E3027" t="str">
            <v>4680551112238</v>
          </cell>
          <cell r="F3027" t="str">
            <v>RTPNNSVD50008</v>
          </cell>
          <cell r="G3027">
            <v>16950</v>
          </cell>
          <cell r="H3027">
            <v>4200</v>
          </cell>
          <cell r="I3027" t="str">
            <v/>
          </cell>
          <cell r="J3027">
            <v>0</v>
          </cell>
        </row>
        <row r="3028">
          <cell r="A3028" t="str">
            <v>НС-1506365</v>
          </cell>
          <cell r="B3028" t="str">
            <v>Радиаторы биметаллические с нижним подключением</v>
          </cell>
          <cell r="C3028" t="str">
            <v>Royal Thermo</v>
          </cell>
          <cell r="D3028" t="str">
            <v>Радиатор Royal Thermo PianoForte 500 Noir Sable VDR80 - 10 секц.</v>
          </cell>
          <cell r="E3028" t="str">
            <v>4680551265095, 14680551265092, 24680551265099</v>
          </cell>
          <cell r="F3028" t="str">
            <v>RTPNNSVDR8050010</v>
          </cell>
          <cell r="G3028">
            <v>17160</v>
          </cell>
          <cell r="H3028">
            <v>12870</v>
          </cell>
          <cell r="I3028">
            <v>73</v>
          </cell>
          <cell r="J3028">
            <v>73</v>
          </cell>
        </row>
        <row r="3029">
          <cell r="A3029" t="str">
            <v>НС-1506366</v>
          </cell>
          <cell r="B3029" t="str">
            <v>Радиаторы биметаллические с нижним подключением</v>
          </cell>
          <cell r="C3029" t="str">
            <v>Royal Thermo</v>
          </cell>
          <cell r="D3029" t="str">
            <v>Радиатор Royal Thermo PianoForte 500 Noir Sable VDR80 - 12 секц.</v>
          </cell>
          <cell r="E3029" t="str">
            <v>4680551264418</v>
          </cell>
          <cell r="F3029" t="str">
            <v>RTPNNSVDR8050012</v>
          </cell>
          <cell r="G3029">
            <v>20056</v>
          </cell>
          <cell r="H3029">
            <v>15042</v>
          </cell>
          <cell r="I3029" t="str">
            <v/>
          </cell>
          <cell r="J3029">
            <v>0</v>
          </cell>
        </row>
        <row r="3030">
          <cell r="A3030" t="str">
            <v>НС-1506367</v>
          </cell>
          <cell r="B3030" t="str">
            <v>Радиаторы биметаллические с нижним подключением</v>
          </cell>
          <cell r="C3030" t="str">
            <v>Royal Thermo</v>
          </cell>
          <cell r="D3030" t="str">
            <v>Радиатор Royal Thermo PianoForte 500 Noir Sable VDR80 - 4 секц.</v>
          </cell>
          <cell r="E3030" t="str">
            <v>4680551264470, 14680551264477, 24680551264474</v>
          </cell>
          <cell r="F3030" t="str">
            <v>RTPNNSVDR8050004</v>
          </cell>
          <cell r="G3030">
            <v>8472</v>
          </cell>
          <cell r="H3030">
            <v>6354</v>
          </cell>
          <cell r="I3030" t="str">
            <v/>
          </cell>
          <cell r="J3030">
            <v>0</v>
          </cell>
        </row>
        <row r="3031">
          <cell r="A3031" t="str">
            <v>НС-1506368</v>
          </cell>
          <cell r="B3031" t="str">
            <v>Радиаторы биметаллические с нижним подключением</v>
          </cell>
          <cell r="C3031" t="str">
            <v>Royal Thermo</v>
          </cell>
          <cell r="D3031" t="str">
            <v>Радиатор Royal Thermo PianoForte 500 Noir Sable VDR80 - 6 секц.</v>
          </cell>
          <cell r="E3031" t="str">
            <v>4680551264326, 14680551264323, 24680551264320</v>
          </cell>
          <cell r="F3031" t="str">
            <v>RTPNNSVDR8050006</v>
          </cell>
          <cell r="G3031">
            <v>11368</v>
          </cell>
          <cell r="H3031">
            <v>8526</v>
          </cell>
          <cell r="I3031">
            <v>63</v>
          </cell>
          <cell r="J3031">
            <v>63</v>
          </cell>
        </row>
        <row r="3032">
          <cell r="A3032" t="str">
            <v>НС-1506369</v>
          </cell>
          <cell r="B3032" t="str">
            <v>Радиаторы биметаллические с нижним подключением</v>
          </cell>
          <cell r="C3032" t="str">
            <v>Royal Thermo</v>
          </cell>
          <cell r="D3032" t="str">
            <v>Радиатор Royal Thermo PianoForte 500 Noir Sable VDR80 - 8 секц.</v>
          </cell>
          <cell r="E3032" t="str">
            <v>4680551264203, 14680551264200, 24680551264207</v>
          </cell>
          <cell r="F3032" t="str">
            <v>RTPNNSVDR8050008</v>
          </cell>
          <cell r="G3032">
            <v>14264</v>
          </cell>
          <cell r="H3032">
            <v>10698</v>
          </cell>
          <cell r="I3032" t="str">
            <v/>
          </cell>
          <cell r="J3032">
            <v>0</v>
          </cell>
        </row>
        <row r="3033">
          <cell r="A3033" t="str">
            <v>НС-1338436</v>
          </cell>
          <cell r="B3033" t="str">
            <v>Радиаторы биметаллические с нижним подключением</v>
          </cell>
          <cell r="C3033" t="str">
            <v>Royal Thermo</v>
          </cell>
          <cell r="D3033" t="str">
            <v>Радиатор Royal Thermo PianoForte 500 /Silver Satin - 6 секц. VDR</v>
          </cell>
          <cell r="E3033" t="str">
            <v>4680551112283</v>
          </cell>
          <cell r="F3033" t="str">
            <v>RTPNSSVD50006</v>
          </cell>
          <cell r="G3033">
            <v>13510</v>
          </cell>
          <cell r="H3033">
            <v>3300</v>
          </cell>
          <cell r="I3033" t="str">
            <v/>
          </cell>
          <cell r="J3033">
            <v>0</v>
          </cell>
        </row>
        <row r="3034">
          <cell r="A3034" t="str">
            <v>НС-1506370</v>
          </cell>
          <cell r="B3034" t="str">
            <v>Радиаторы биметаллические с нижним подключением</v>
          </cell>
          <cell r="C3034" t="str">
            <v>Royal Thermo</v>
          </cell>
          <cell r="D3034" t="str">
            <v>Радиатор Royal Thermo PianoForte 500 Silver Satin VDR80 - 10 секц.</v>
          </cell>
          <cell r="E3034" t="str">
            <v>4680551264395</v>
          </cell>
          <cell r="F3034" t="str">
            <v>RTPNSSVDR8050010</v>
          </cell>
          <cell r="G3034">
            <v>17160</v>
          </cell>
          <cell r="H3034">
            <v>12870</v>
          </cell>
          <cell r="I3034">
            <v>322</v>
          </cell>
          <cell r="J3034">
            <v>322</v>
          </cell>
        </row>
        <row r="3035">
          <cell r="A3035" t="str">
            <v>НС-1506371</v>
          </cell>
          <cell r="B3035" t="str">
            <v>Радиаторы биметаллические с нижним подключением</v>
          </cell>
          <cell r="C3035" t="str">
            <v>Royal Thermo</v>
          </cell>
          <cell r="D3035" t="str">
            <v>Радиатор Royal Thermo PianoForte 500 Silver Satin VDR80 - 12 секц.</v>
          </cell>
          <cell r="E3035" t="str">
            <v>4680551265064, 14680551265061</v>
          </cell>
          <cell r="F3035" t="str">
            <v>RTPNSSVDR8050012</v>
          </cell>
          <cell r="G3035">
            <v>20056</v>
          </cell>
          <cell r="H3035">
            <v>15042</v>
          </cell>
          <cell r="I3035">
            <v>102</v>
          </cell>
          <cell r="J3035">
            <v>102</v>
          </cell>
        </row>
        <row r="3036">
          <cell r="A3036" t="str">
            <v>НС-1506372</v>
          </cell>
          <cell r="B3036" t="str">
            <v>Радиаторы биметаллические с нижним подключением</v>
          </cell>
          <cell r="C3036" t="str">
            <v>Royal Thermo</v>
          </cell>
          <cell r="D3036" t="str">
            <v>Радиатор Royal Thermo PianoForte 500 Silver Satin VDR80 - 4 секц.</v>
          </cell>
          <cell r="E3036" t="str">
            <v>4680551264982, 14680551264989, 24680551264986</v>
          </cell>
          <cell r="F3036" t="str">
            <v>RTPNSSVDR8050004</v>
          </cell>
          <cell r="G3036">
            <v>8472</v>
          </cell>
          <cell r="H3036">
            <v>6354</v>
          </cell>
          <cell r="I3036" t="str">
            <v/>
          </cell>
          <cell r="J3036">
            <v>0</v>
          </cell>
        </row>
        <row r="3037">
          <cell r="A3037" t="str">
            <v>НС-1506373</v>
          </cell>
          <cell r="B3037" t="str">
            <v>Радиаторы биметаллические с нижним подключением</v>
          </cell>
          <cell r="C3037" t="str">
            <v>Royal Thermo</v>
          </cell>
          <cell r="D3037" t="str">
            <v>Радиатор Royal Thermo PianoForte 500 Silver Satin VDR80 - 6 секц.</v>
          </cell>
          <cell r="E3037" t="str">
            <v>4680551264531, 14680551264538, 24680551264535</v>
          </cell>
          <cell r="F3037" t="str">
            <v>RTPNSSVDR8050006</v>
          </cell>
          <cell r="G3037">
            <v>11368</v>
          </cell>
          <cell r="H3037">
            <v>8526</v>
          </cell>
          <cell r="I3037">
            <v>75</v>
          </cell>
          <cell r="J3037">
            <v>75</v>
          </cell>
        </row>
        <row r="3038">
          <cell r="A3038" t="str">
            <v>НС-1506374</v>
          </cell>
          <cell r="B3038" t="str">
            <v>Радиаторы биметаллические с нижним подключением</v>
          </cell>
          <cell r="C3038" t="str">
            <v>Royal Thermo</v>
          </cell>
          <cell r="D3038" t="str">
            <v>Радиатор Royal Thermo PianoForte 500 Silver Satin VDR80 - 8 секц.</v>
          </cell>
          <cell r="E3038" t="str">
            <v>4680551264128, 14680551264125, 24680551264122</v>
          </cell>
          <cell r="F3038" t="str">
            <v>RTPNSSVDR8050008</v>
          </cell>
          <cell r="G3038">
            <v>14264</v>
          </cell>
          <cell r="H3038">
            <v>10698</v>
          </cell>
          <cell r="I3038">
            <v>36</v>
          </cell>
          <cell r="J3038">
            <v>36</v>
          </cell>
        </row>
        <row r="3039">
          <cell r="A3039" t="str">
            <v>НС-1696333</v>
          </cell>
          <cell r="B3039" t="str">
            <v>Радиаторы биметаллические с нижним подключением</v>
          </cell>
          <cell r="C3039" t="str">
            <v>Royal Thermo</v>
          </cell>
          <cell r="D3039" t="str">
            <v>Радиатор биметаллический Royal Thermo Infinity 300 Bianco Traffico VR80 - 10 секц.</v>
          </cell>
          <cell r="E3039" t="str">
            <v>4660294844450</v>
          </cell>
          <cell r="F3039" t="str">
            <v>RTIBTVR8030010</v>
          </cell>
          <cell r="G3039">
            <v>17750</v>
          </cell>
          <cell r="H3039">
            <v>13312.5</v>
          </cell>
          <cell r="I3039">
            <v>251</v>
          </cell>
          <cell r="J3039">
            <v>251</v>
          </cell>
        </row>
        <row r="3040">
          <cell r="A3040" t="str">
            <v>НС-1696334</v>
          </cell>
          <cell r="B3040" t="str">
            <v>Радиаторы биметаллические с нижним подключением</v>
          </cell>
          <cell r="C3040" t="str">
            <v>Royal Thermo</v>
          </cell>
          <cell r="D3040" t="str">
            <v>Радиатор биметаллический Royal Thermo Infinity 300 Bianco Traffico VR80 - 12 секц.</v>
          </cell>
          <cell r="E3040" t="str">
            <v>4660294844610</v>
          </cell>
          <cell r="F3040" t="str">
            <v>RTIBTVR8030012</v>
          </cell>
          <cell r="G3040">
            <v>20630</v>
          </cell>
          <cell r="H3040">
            <v>15472.5</v>
          </cell>
          <cell r="I3040">
            <v>128</v>
          </cell>
          <cell r="J3040">
            <v>128</v>
          </cell>
        </row>
        <row r="3041">
          <cell r="A3041" t="str">
            <v>НС-1696335</v>
          </cell>
          <cell r="B3041" t="str">
            <v>Радиаторы биметаллические с нижним подключением</v>
          </cell>
          <cell r="C3041" t="str">
            <v>Royal Thermo</v>
          </cell>
          <cell r="D3041" t="str">
            <v>Радиатор биметаллический Royal Thermo Infinity 300 Bianco Traffico VR80 - 14 секц.</v>
          </cell>
          <cell r="E3041" t="str">
            <v>4660294844597</v>
          </cell>
          <cell r="F3041" t="str">
            <v>RTIBTVR8030014</v>
          </cell>
          <cell r="G3041">
            <v>23510</v>
          </cell>
          <cell r="H3041">
            <v>17632.5</v>
          </cell>
          <cell r="I3041" t="str">
            <v/>
          </cell>
          <cell r="J3041">
            <v>0</v>
          </cell>
        </row>
        <row r="3042">
          <cell r="A3042" t="str">
            <v>НС-1696338</v>
          </cell>
          <cell r="B3042" t="str">
            <v>Радиаторы биметаллические с нижним подключением</v>
          </cell>
          <cell r="C3042" t="str">
            <v>Royal Thermo</v>
          </cell>
          <cell r="D3042" t="str">
            <v>Радиатор биметаллический Royal Thermo Infinity 300 Bianco Traffico VR80 - 6 секц.</v>
          </cell>
          <cell r="E3042" t="str">
            <v>4660294844528</v>
          </cell>
          <cell r="F3042" t="str">
            <v>RTIBTVR8030006</v>
          </cell>
          <cell r="G3042">
            <v>11990</v>
          </cell>
          <cell r="H3042">
            <v>8992.5</v>
          </cell>
          <cell r="I3042">
            <v>78</v>
          </cell>
          <cell r="J3042">
            <v>78</v>
          </cell>
        </row>
        <row r="3043">
          <cell r="A3043" t="str">
            <v>НС-1696339</v>
          </cell>
          <cell r="B3043" t="str">
            <v>Радиаторы биметаллические с нижним подключением</v>
          </cell>
          <cell r="C3043" t="str">
            <v>Royal Thermo</v>
          </cell>
          <cell r="D3043" t="str">
            <v>Радиатор биметаллический Royal Thermo Infinity 300 Bianco Traffico VR80 - 8 секц.</v>
          </cell>
          <cell r="E3043" t="str">
            <v>4660294844443</v>
          </cell>
          <cell r="F3043" t="str">
            <v>RTIBTVR8030008</v>
          </cell>
          <cell r="G3043">
            <v>14870</v>
          </cell>
          <cell r="H3043">
            <v>11152.5</v>
          </cell>
          <cell r="I3043">
            <v>179</v>
          </cell>
          <cell r="J3043">
            <v>179</v>
          </cell>
        </row>
        <row r="3044">
          <cell r="A3044" t="str">
            <v>НС-1696340</v>
          </cell>
          <cell r="B3044" t="str">
            <v>Радиаторы биметаллические с нижним подключением</v>
          </cell>
          <cell r="C3044" t="str">
            <v>Royal Thermo</v>
          </cell>
          <cell r="D3044" t="str">
            <v>Радиатор биметаллический Royal Thermo Infinity 300 Noir Sable VR80 - 10 секц.</v>
          </cell>
          <cell r="E3044" t="str">
            <v>4660294844658</v>
          </cell>
          <cell r="F3044" t="str">
            <v>RTINSVR8030010</v>
          </cell>
          <cell r="G3044">
            <v>18750</v>
          </cell>
          <cell r="H3044">
            <v>14062.5</v>
          </cell>
          <cell r="I3044">
            <v>290</v>
          </cell>
          <cell r="J3044">
            <v>290</v>
          </cell>
        </row>
        <row r="3045">
          <cell r="A3045" t="str">
            <v>НС-1696341</v>
          </cell>
          <cell r="B3045" t="str">
            <v>Радиаторы биметаллические с нижним подключением</v>
          </cell>
          <cell r="C3045" t="str">
            <v>Royal Thermo</v>
          </cell>
          <cell r="D3045" t="str">
            <v>Радиатор биметаллический Royal Thermo Infinity 300 Noir Sable VR80 - 12 секц.</v>
          </cell>
          <cell r="E3045" t="str">
            <v>4660294844498</v>
          </cell>
          <cell r="F3045" t="str">
            <v>RTINSVR8030012</v>
          </cell>
          <cell r="G3045">
            <v>21830</v>
          </cell>
          <cell r="H3045">
            <v>16372.5</v>
          </cell>
          <cell r="I3045">
            <v>122</v>
          </cell>
          <cell r="J3045">
            <v>122</v>
          </cell>
        </row>
        <row r="3046">
          <cell r="A3046" t="str">
            <v>НС-1696342</v>
          </cell>
          <cell r="B3046" t="str">
            <v>Радиаторы биметаллические с нижним подключением</v>
          </cell>
          <cell r="C3046" t="str">
            <v>Royal Thermo</v>
          </cell>
          <cell r="D3046" t="str">
            <v>Радиатор биметаллический Royal Thermo Infinity 300 Noir Sable VR80 - 14 секц.</v>
          </cell>
          <cell r="E3046" t="str">
            <v>4660294844535</v>
          </cell>
          <cell r="F3046" t="str">
            <v>RTINSVR8030014</v>
          </cell>
          <cell r="G3046">
            <v>24910</v>
          </cell>
          <cell r="H3046">
            <v>18682.5</v>
          </cell>
          <cell r="I3046">
            <v>59</v>
          </cell>
          <cell r="J3046">
            <v>59</v>
          </cell>
        </row>
        <row r="3047">
          <cell r="A3047" t="str">
            <v>НС-1696345</v>
          </cell>
          <cell r="B3047" t="str">
            <v>Радиаторы биметаллические с нижним подключением</v>
          </cell>
          <cell r="C3047" t="str">
            <v>Royal Thermo</v>
          </cell>
          <cell r="D3047" t="str">
            <v>Радиатор биметаллический Royal Thermo Infinity 300 Noir Sable VR80 - 6 секц.</v>
          </cell>
          <cell r="E3047" t="str">
            <v>4660294844566</v>
          </cell>
          <cell r="F3047" t="str">
            <v>RTINSVR8030006</v>
          </cell>
          <cell r="G3047">
            <v>12590</v>
          </cell>
          <cell r="H3047">
            <v>9442.5</v>
          </cell>
          <cell r="I3047">
            <v>121</v>
          </cell>
          <cell r="J3047">
            <v>121</v>
          </cell>
        </row>
        <row r="3048">
          <cell r="A3048" t="str">
            <v>НС-1696346</v>
          </cell>
          <cell r="B3048" t="str">
            <v>Радиаторы биметаллические с нижним подключением</v>
          </cell>
          <cell r="C3048" t="str">
            <v>Royal Thermo</v>
          </cell>
          <cell r="D3048" t="str">
            <v>Радиатор биметаллический Royal Thermo Infinity 300 Noir Sable VR80 - 8 секц.</v>
          </cell>
          <cell r="E3048" t="str">
            <v>4660294844467</v>
          </cell>
          <cell r="F3048" t="str">
            <v>RTINSVR8030008</v>
          </cell>
          <cell r="G3048">
            <v>15670</v>
          </cell>
          <cell r="H3048">
            <v>11752.5</v>
          </cell>
          <cell r="I3048">
            <v>260</v>
          </cell>
          <cell r="J3048">
            <v>260</v>
          </cell>
        </row>
        <row r="3049">
          <cell r="A3049" t="str">
            <v>НС-1696347</v>
          </cell>
          <cell r="B3049" t="str">
            <v>Радиаторы биметаллические с нижним подключением</v>
          </cell>
          <cell r="C3049" t="str">
            <v>Royal Thermo</v>
          </cell>
          <cell r="D3049" t="str">
            <v>Радиатор биметаллический Royal Thermo Infinity 300 Silver Satin VR80 - 10 секц.</v>
          </cell>
          <cell r="E3049" t="str">
            <v>4660294844634</v>
          </cell>
          <cell r="F3049" t="str">
            <v>RTISSVR8030010</v>
          </cell>
          <cell r="G3049">
            <v>18750</v>
          </cell>
          <cell r="H3049">
            <v>14062.5</v>
          </cell>
          <cell r="I3049">
            <v>184</v>
          </cell>
          <cell r="J3049">
            <v>184</v>
          </cell>
        </row>
        <row r="3050">
          <cell r="A3050" t="str">
            <v>НС-1696348</v>
          </cell>
          <cell r="B3050" t="str">
            <v>Радиаторы биметаллические с нижним подключением</v>
          </cell>
          <cell r="C3050" t="str">
            <v>Royal Thermo</v>
          </cell>
          <cell r="D3050" t="str">
            <v>Радиатор биметаллический Royal Thermo Infinity 300 Silver Satin VR80 - 12 секц.</v>
          </cell>
          <cell r="E3050" t="str">
            <v>4660294844481</v>
          </cell>
          <cell r="F3050" t="str">
            <v>RTISSVR8030012</v>
          </cell>
          <cell r="G3050">
            <v>21830</v>
          </cell>
          <cell r="H3050">
            <v>16372.5</v>
          </cell>
          <cell r="I3050">
            <v>109</v>
          </cell>
          <cell r="J3050">
            <v>109</v>
          </cell>
        </row>
        <row r="3051">
          <cell r="A3051" t="str">
            <v>НС-1696349</v>
          </cell>
          <cell r="B3051" t="str">
            <v>Радиаторы биметаллические с нижним подключением</v>
          </cell>
          <cell r="C3051" t="str">
            <v>Royal Thermo</v>
          </cell>
          <cell r="D3051" t="str">
            <v>Радиатор биметаллический Royal Thermo Infinity 300 Silver Satin VR80 - 14 секц.</v>
          </cell>
          <cell r="E3051" t="str">
            <v>4660294844627</v>
          </cell>
          <cell r="F3051" t="str">
            <v>RTISSVR8030014</v>
          </cell>
          <cell r="G3051">
            <v>24910</v>
          </cell>
          <cell r="H3051">
            <v>18682.5</v>
          </cell>
          <cell r="I3051">
            <v>52</v>
          </cell>
          <cell r="J3051">
            <v>52</v>
          </cell>
        </row>
        <row r="3052">
          <cell r="A3052" t="str">
            <v>НС-1696353</v>
          </cell>
          <cell r="B3052" t="str">
            <v>Радиаторы биметаллические с нижним подключением</v>
          </cell>
          <cell r="C3052" t="str">
            <v>Royal Thermo</v>
          </cell>
          <cell r="D3052" t="str">
            <v>Радиатор биметаллический Royal Thermo Infinity 300 Silver Satin VR80 - 6 секц.</v>
          </cell>
          <cell r="E3052" t="str">
            <v>4660294844603</v>
          </cell>
          <cell r="F3052" t="str">
            <v>RTISSVR8030006</v>
          </cell>
          <cell r="G3052">
            <v>12590</v>
          </cell>
          <cell r="H3052">
            <v>9442.5</v>
          </cell>
          <cell r="I3052">
            <v>71</v>
          </cell>
          <cell r="J3052">
            <v>71</v>
          </cell>
        </row>
        <row r="3053">
          <cell r="A3053" t="str">
            <v>НС-1696354</v>
          </cell>
          <cell r="B3053" t="str">
            <v>Радиаторы биметаллические с нижним подключением</v>
          </cell>
          <cell r="C3053" t="str">
            <v>Royal Thermo</v>
          </cell>
          <cell r="D3053" t="str">
            <v>Радиатор биметаллический Royal Thermo Infinity 300 Silver Satin VR80 - 8 секц.</v>
          </cell>
          <cell r="E3053" t="str">
            <v>4660294844504</v>
          </cell>
          <cell r="F3053" t="str">
            <v>RTISSVR8030008</v>
          </cell>
          <cell r="G3053">
            <v>15670</v>
          </cell>
          <cell r="H3053">
            <v>11752.5</v>
          </cell>
          <cell r="I3053">
            <v>148</v>
          </cell>
          <cell r="J3053">
            <v>148</v>
          </cell>
        </row>
        <row r="3054">
          <cell r="A3054" t="str">
            <v>НС-1658376</v>
          </cell>
          <cell r="B3054" t="str">
            <v>Радиаторы биметаллические с нижним подключением</v>
          </cell>
          <cell r="C3054" t="str">
            <v>Royal Thermo</v>
          </cell>
          <cell r="D3054" t="str">
            <v>Радиатор биметаллический Royal Thermo Infinity 500 Bianco Traffico VR80 - 10 секц.</v>
          </cell>
          <cell r="E3054" t="str">
            <v>4660294715415</v>
          </cell>
          <cell r="F3054" t="str">
            <v>RTINVR8050010</v>
          </cell>
          <cell r="G3054">
            <v>18750</v>
          </cell>
          <cell r="H3054">
            <v>14062.5</v>
          </cell>
          <cell r="I3054">
            <v>478</v>
          </cell>
          <cell r="J3054">
            <v>478</v>
          </cell>
        </row>
        <row r="3055">
          <cell r="A3055" t="str">
            <v>НС-1658377</v>
          </cell>
          <cell r="B3055" t="str">
            <v>Радиаторы биметаллические с нижним подключением</v>
          </cell>
          <cell r="C3055" t="str">
            <v>Royal Thermo</v>
          </cell>
          <cell r="D3055" t="str">
            <v>Радиатор биметаллический Royal Thermo Infinity 500 Bianco Traffico VR80 - 12 секц.</v>
          </cell>
          <cell r="E3055" t="str">
            <v>4660294715521</v>
          </cell>
          <cell r="F3055" t="str">
            <v>RTINVR8050012</v>
          </cell>
          <cell r="G3055">
            <v>21830</v>
          </cell>
          <cell r="H3055">
            <v>16372.5</v>
          </cell>
          <cell r="I3055">
            <v>352</v>
          </cell>
          <cell r="J3055">
            <v>352</v>
          </cell>
        </row>
        <row r="3056">
          <cell r="A3056" t="str">
            <v>НС-1658378</v>
          </cell>
          <cell r="B3056" t="str">
            <v>Радиаторы биметаллические с нижним подключением</v>
          </cell>
          <cell r="C3056" t="str">
            <v>Royal Thermo</v>
          </cell>
          <cell r="D3056" t="str">
            <v>Радиатор биметаллический Royal Thermo Infinity 500 Bianco Traffico VR80 - 4 секц.</v>
          </cell>
          <cell r="E3056" t="str">
            <v>4660294715477, 14660294715474, 24660294715471</v>
          </cell>
          <cell r="F3056" t="str">
            <v>RTINVR805004</v>
          </cell>
          <cell r="G3056">
            <v>9510</v>
          </cell>
          <cell r="H3056">
            <v>7132.5</v>
          </cell>
          <cell r="I3056">
            <v>94</v>
          </cell>
          <cell r="J3056">
            <v>94</v>
          </cell>
        </row>
        <row r="3057">
          <cell r="A3057" t="str">
            <v>НС-1658379</v>
          </cell>
          <cell r="B3057" t="str">
            <v>Радиаторы биметаллические с нижним подключением</v>
          </cell>
          <cell r="C3057" t="str">
            <v>Royal Thermo</v>
          </cell>
          <cell r="D3057" t="str">
            <v>Радиатор биметаллический Royal Thermo Infinity 500 Bianco Traffico VR80 - 6 секц.</v>
          </cell>
          <cell r="E3057" t="str">
            <v>4660294715408</v>
          </cell>
          <cell r="F3057" t="str">
            <v>RTINVR805006</v>
          </cell>
          <cell r="G3057">
            <v>12590</v>
          </cell>
          <cell r="H3057">
            <v>9442.5</v>
          </cell>
          <cell r="I3057">
            <v>337</v>
          </cell>
          <cell r="J3057">
            <v>337</v>
          </cell>
        </row>
        <row r="3058">
          <cell r="A3058" t="str">
            <v>НС-1658380</v>
          </cell>
          <cell r="B3058" t="str">
            <v>Радиаторы биметаллические с нижним подключением</v>
          </cell>
          <cell r="C3058" t="str">
            <v>Royal Thermo</v>
          </cell>
          <cell r="D3058" t="str">
            <v>Радиатор биметаллический Royal Thermo Infinity 500 Bianco Traffico VR80 - 8 секц.</v>
          </cell>
          <cell r="E3058" t="str">
            <v>4660294715507</v>
          </cell>
          <cell r="F3058" t="str">
            <v>RTINVR805008</v>
          </cell>
          <cell r="G3058">
            <v>15670</v>
          </cell>
          <cell r="H3058">
            <v>11752.5</v>
          </cell>
          <cell r="I3058">
            <v>209</v>
          </cell>
          <cell r="J3058">
            <v>209</v>
          </cell>
        </row>
        <row r="3059">
          <cell r="A3059" t="str">
            <v>НС-1658381</v>
          </cell>
          <cell r="B3059" t="str">
            <v>Радиаторы биметаллические с нижним подключением</v>
          </cell>
          <cell r="C3059" t="str">
            <v>Royal Thermo</v>
          </cell>
          <cell r="D3059" t="str">
            <v>Радиатор биметаллический Royal Thermo Infinity 500 Noir Sable VR80 - 10 секц.</v>
          </cell>
          <cell r="E3059" t="str">
            <v>4660294715439</v>
          </cell>
          <cell r="F3059" t="str">
            <v>RTINNSVR8050010</v>
          </cell>
          <cell r="G3059">
            <v>19950</v>
          </cell>
          <cell r="H3059">
            <v>14962.5</v>
          </cell>
          <cell r="I3059">
            <v>382</v>
          </cell>
          <cell r="J3059">
            <v>382</v>
          </cell>
        </row>
        <row r="3060">
          <cell r="A3060" t="str">
            <v>НС-1658382</v>
          </cell>
          <cell r="B3060" t="str">
            <v>Радиаторы биметаллические с нижним подключением</v>
          </cell>
          <cell r="C3060" t="str">
            <v>Royal Thermo</v>
          </cell>
          <cell r="D3060" t="str">
            <v>Радиатор биметаллический Royal Thermo Infinity 500 Noir Sable VR80 - 12 секц.</v>
          </cell>
          <cell r="E3060" t="str">
            <v>4660294715514</v>
          </cell>
          <cell r="F3060" t="str">
            <v>RTINNSVR8050012</v>
          </cell>
          <cell r="G3060">
            <v>23270</v>
          </cell>
          <cell r="H3060">
            <v>17452.5</v>
          </cell>
          <cell r="I3060">
            <v>233</v>
          </cell>
          <cell r="J3060">
            <v>233</v>
          </cell>
        </row>
        <row r="3061">
          <cell r="A3061" t="str">
            <v>НС-1658383</v>
          </cell>
          <cell r="B3061" t="str">
            <v>Радиаторы биметаллические с нижним подключением</v>
          </cell>
          <cell r="C3061" t="str">
            <v>Royal Thermo</v>
          </cell>
          <cell r="D3061" t="str">
            <v>Радиатор биметаллический Royal Thermo Infinity 500 Noir Sable VR80 - 4 секц.</v>
          </cell>
          <cell r="E3061" t="str">
            <v>4660294715484, 14660294715481, 24660294715488</v>
          </cell>
          <cell r="F3061" t="str">
            <v>RTINNSVR805004</v>
          </cell>
          <cell r="G3061">
            <v>9990</v>
          </cell>
          <cell r="H3061">
            <v>7492.5</v>
          </cell>
          <cell r="I3061">
            <v>153</v>
          </cell>
          <cell r="J3061">
            <v>153</v>
          </cell>
        </row>
        <row r="3062">
          <cell r="A3062" t="str">
            <v>НС-1658384</v>
          </cell>
          <cell r="B3062" t="str">
            <v>Радиаторы биметаллические с нижним подключением</v>
          </cell>
          <cell r="C3062" t="str">
            <v>Royal Thermo</v>
          </cell>
          <cell r="D3062" t="str">
            <v>Радиатор биметаллический Royal Thermo Infinity 500 Noir Sable VR80 - 6 секц.</v>
          </cell>
          <cell r="E3062" t="str">
            <v>4660294715392, 14660294715399, 24660294715396</v>
          </cell>
          <cell r="F3062" t="str">
            <v>RTINNSVR805006</v>
          </cell>
          <cell r="G3062">
            <v>13310</v>
          </cell>
          <cell r="H3062">
            <v>9982.5</v>
          </cell>
          <cell r="I3062">
            <v>216</v>
          </cell>
          <cell r="J3062">
            <v>216</v>
          </cell>
        </row>
        <row r="3063">
          <cell r="A3063" t="str">
            <v>НС-1658385</v>
          </cell>
          <cell r="B3063" t="str">
            <v>Радиаторы биметаллические с нижним подключением</v>
          </cell>
          <cell r="C3063" t="str">
            <v>Royal Thermo</v>
          </cell>
          <cell r="D3063" t="str">
            <v>Радиатор биметаллический Royal Thermo Infinity 500 Noir Sable VR80 - 8 секц.</v>
          </cell>
          <cell r="E3063" t="str">
            <v>4660294715453, 14660294715450, 24660294715457</v>
          </cell>
          <cell r="F3063" t="str">
            <v>RTINNSVR805008</v>
          </cell>
          <cell r="G3063">
            <v>16630</v>
          </cell>
          <cell r="H3063">
            <v>12472.5</v>
          </cell>
          <cell r="I3063">
            <v>246</v>
          </cell>
          <cell r="J3063">
            <v>246</v>
          </cell>
        </row>
        <row r="3064">
          <cell r="A3064" t="str">
            <v>НС-1658386</v>
          </cell>
          <cell r="B3064" t="str">
            <v>Радиаторы биметаллические с нижним подключением</v>
          </cell>
          <cell r="C3064" t="str">
            <v>Royal Thermo</v>
          </cell>
          <cell r="D3064" t="str">
            <v>Радиатор биметаллический Royal Thermo Infinity 500 Silver Satin VR80 - 10 секц.</v>
          </cell>
          <cell r="E3064" t="str">
            <v>4660294715491</v>
          </cell>
          <cell r="F3064" t="str">
            <v>RTINSSVR8050010</v>
          </cell>
          <cell r="G3064">
            <v>19950</v>
          </cell>
          <cell r="H3064">
            <v>14962.5</v>
          </cell>
          <cell r="I3064">
            <v>265</v>
          </cell>
          <cell r="J3064">
            <v>265</v>
          </cell>
        </row>
        <row r="3065">
          <cell r="A3065" t="str">
            <v>НС-1658293</v>
          </cell>
          <cell r="B3065" t="str">
            <v>Радиаторы биметаллические с нижним подключением</v>
          </cell>
          <cell r="C3065" t="str">
            <v>Royal Thermo</v>
          </cell>
          <cell r="D3065" t="str">
            <v>Радиатор биметаллический Royal Thermo Infinity 500 Silver Satin VR80 - 12 секц.</v>
          </cell>
          <cell r="E3065" t="str">
            <v>4660294714944</v>
          </cell>
          <cell r="F3065" t="str">
            <v>RTINSSVR8050012</v>
          </cell>
          <cell r="G3065">
            <v>23270</v>
          </cell>
          <cell r="H3065">
            <v>17452.5</v>
          </cell>
          <cell r="I3065">
            <v>180</v>
          </cell>
          <cell r="J3065">
            <v>180</v>
          </cell>
        </row>
        <row r="3066">
          <cell r="A3066" t="str">
            <v>НС-1658387</v>
          </cell>
          <cell r="B3066" t="str">
            <v>Радиаторы биметаллические с нижним подключением</v>
          </cell>
          <cell r="C3066" t="str">
            <v>Royal Thermo</v>
          </cell>
          <cell r="D3066" t="str">
            <v>Радиатор биметаллический Royal Thermo Infinity 500 Silver Satin VR80 - 4 секц.</v>
          </cell>
          <cell r="E3066" t="str">
            <v>4660294715460, 14660294715467, 24660294715464</v>
          </cell>
          <cell r="F3066" t="str">
            <v>RTINSSVR805004</v>
          </cell>
          <cell r="G3066">
            <v>9990</v>
          </cell>
          <cell r="H3066">
            <v>7492.5</v>
          </cell>
          <cell r="I3066">
            <v>132</v>
          </cell>
          <cell r="J3066">
            <v>132</v>
          </cell>
        </row>
        <row r="3067">
          <cell r="A3067" t="str">
            <v>НС-1658388</v>
          </cell>
          <cell r="B3067" t="str">
            <v>Радиаторы биметаллические с нижним подключением</v>
          </cell>
          <cell r="C3067" t="str">
            <v>Royal Thermo</v>
          </cell>
          <cell r="D3067" t="str">
            <v>Радиатор биметаллический Royal Thermo Infinity 500 Silver Satin VR80 - 6 секц.</v>
          </cell>
          <cell r="E3067" t="str">
            <v>4660294715422</v>
          </cell>
          <cell r="F3067" t="str">
            <v>RTINSSVR805006</v>
          </cell>
          <cell r="G3067">
            <v>13310</v>
          </cell>
          <cell r="H3067">
            <v>9982.5</v>
          </cell>
          <cell r="I3067">
            <v>149</v>
          </cell>
          <cell r="J3067">
            <v>149</v>
          </cell>
        </row>
        <row r="3068">
          <cell r="A3068" t="str">
            <v>НС-1658389</v>
          </cell>
          <cell r="B3068" t="str">
            <v>Радиаторы биметаллические с нижним подключением</v>
          </cell>
          <cell r="C3068" t="str">
            <v>Royal Thermo</v>
          </cell>
          <cell r="D3068" t="str">
            <v>Радиатор биметаллический Royal Thermo Infinity 500 Silver Satin VR80 - 8 секц.</v>
          </cell>
          <cell r="E3068" t="str">
            <v>4660294715446, 14660294715443, 24660294715440</v>
          </cell>
          <cell r="F3068" t="str">
            <v>RTINSSVR805008</v>
          </cell>
          <cell r="G3068">
            <v>16630</v>
          </cell>
          <cell r="H3068">
            <v>12472.5</v>
          </cell>
          <cell r="I3068">
            <v>130</v>
          </cell>
          <cell r="J3068">
            <v>130</v>
          </cell>
        </row>
        <row r="3069">
          <cell r="A3069" t="str">
            <v>НС-1781219</v>
          </cell>
          <cell r="B3069" t="str">
            <v>Радиаторы биметаллические с нижним подключением</v>
          </cell>
          <cell r="C3069" t="str">
            <v>Royal Thermo</v>
          </cell>
          <cell r="D3069" t="str">
            <v>Радиатор биметаллический Royal Thermo PianoForte 200 Белый VR80 - 10 секц.</v>
          </cell>
          <cell r="E3069" t="str">
            <v>4670430250786</v>
          </cell>
          <cell r="F3069" t="str">
            <v>RTPWVR803020010</v>
          </cell>
          <cell r="G3069">
            <v>18150</v>
          </cell>
          <cell r="H3069">
            <v>14338.5</v>
          </cell>
          <cell r="I3069" t="str">
            <v/>
          </cell>
          <cell r="J3069">
            <v>0</v>
          </cell>
        </row>
        <row r="3070">
          <cell r="A3070" t="str">
            <v>НС-1682305</v>
          </cell>
          <cell r="B3070" t="str">
            <v>Радиаторы биметаллические с нижним подключением</v>
          </cell>
          <cell r="C3070" t="str">
            <v>Royal Thermo</v>
          </cell>
          <cell r="D3070" t="str">
            <v>Радиатор биметаллический Royal Thermo PianoForte 200 Белый VR80 - 12 секц.</v>
          </cell>
          <cell r="E3070" t="str">
            <v>4660294789775</v>
          </cell>
          <cell r="F3070" t="str">
            <v>RTPWVR803020012</v>
          </cell>
          <cell r="G3070">
            <v>21110</v>
          </cell>
          <cell r="H3070">
            <v>15832.5</v>
          </cell>
          <cell r="I3070">
            <v>215</v>
          </cell>
          <cell r="J3070">
            <v>215</v>
          </cell>
        </row>
        <row r="3071">
          <cell r="A3071" t="str">
            <v>НС-1682306</v>
          </cell>
          <cell r="B3071" t="str">
            <v>Радиаторы биметаллические с нижним подключением</v>
          </cell>
          <cell r="C3071" t="str">
            <v>Royal Thermo</v>
          </cell>
          <cell r="D3071" t="str">
            <v>Радиатор биметаллический Royal Thermo PianoForte 200 Белый VR80 - 14 секц.</v>
          </cell>
          <cell r="E3071" t="str">
            <v>4660294788747</v>
          </cell>
          <cell r="F3071" t="str">
            <v>RTPWVR803020014</v>
          </cell>
          <cell r="G3071">
            <v>24070</v>
          </cell>
          <cell r="H3071">
            <v>18052.5</v>
          </cell>
          <cell r="I3071">
            <v>164</v>
          </cell>
          <cell r="J3071">
            <v>164</v>
          </cell>
        </row>
        <row r="3072">
          <cell r="A3072" t="str">
            <v>НС-1682307</v>
          </cell>
          <cell r="B3072" t="str">
            <v>Радиаторы биметаллические с нижним подключением</v>
          </cell>
          <cell r="C3072" t="str">
            <v>Royal Thermo</v>
          </cell>
          <cell r="D3072" t="str">
            <v>Радиатор биметаллический Royal Thermo PianoForte 200 Белый VR80 - 16 секц.</v>
          </cell>
          <cell r="E3072" t="str">
            <v>4660294789799</v>
          </cell>
          <cell r="F3072" t="str">
            <v>RTPWVR803020016</v>
          </cell>
          <cell r="G3072">
            <v>27030</v>
          </cell>
          <cell r="H3072">
            <v>20272.5</v>
          </cell>
          <cell r="I3072">
            <v>68</v>
          </cell>
          <cell r="J3072">
            <v>68</v>
          </cell>
        </row>
        <row r="3073">
          <cell r="A3073" t="str">
            <v>НС-1682308</v>
          </cell>
          <cell r="B3073" t="str">
            <v>Радиаторы биметаллические с нижним подключением</v>
          </cell>
          <cell r="C3073" t="str">
            <v>Royal Thermo</v>
          </cell>
          <cell r="D3073" t="str">
            <v>Радиатор биметаллический Royal Thermo PianoForte 200 Белый VR80 - 18 секц.</v>
          </cell>
          <cell r="E3073" t="str">
            <v>4660294789362</v>
          </cell>
          <cell r="F3073" t="str">
            <v>RTPWVR803020018</v>
          </cell>
          <cell r="G3073">
            <v>29990</v>
          </cell>
          <cell r="H3073">
            <v>22492.5</v>
          </cell>
          <cell r="I3073">
            <v>59</v>
          </cell>
          <cell r="J3073">
            <v>59</v>
          </cell>
        </row>
        <row r="3074">
          <cell r="A3074" t="str">
            <v>НС-1682309</v>
          </cell>
          <cell r="B3074" t="str">
            <v>Радиаторы биметаллические с нижним подключением</v>
          </cell>
          <cell r="C3074" t="str">
            <v>Royal Thermo</v>
          </cell>
          <cell r="D3074" t="str">
            <v>Радиатор биметаллический Royal Thermo PianoForte 200 Белый VR80 - 20 секц.</v>
          </cell>
          <cell r="E3074" t="str">
            <v>4660294789591</v>
          </cell>
          <cell r="F3074" t="str">
            <v>RTPWVR803020020</v>
          </cell>
          <cell r="G3074">
            <v>32950</v>
          </cell>
          <cell r="H3074">
            <v>24712.5</v>
          </cell>
          <cell r="I3074">
            <v>153</v>
          </cell>
          <cell r="J3074">
            <v>153</v>
          </cell>
        </row>
        <row r="3075">
          <cell r="A3075" t="str">
            <v>НС-1781220</v>
          </cell>
          <cell r="B3075" t="str">
            <v>Радиаторы биметаллические с нижним подключением</v>
          </cell>
          <cell r="C3075" t="str">
            <v>Royal Thermo</v>
          </cell>
          <cell r="D3075" t="str">
            <v>Радиатор биметаллический Royal Thermo PianoForte 200 Белый VR80 - 4 секц.</v>
          </cell>
          <cell r="E3075" t="str">
            <v>4670430250809</v>
          </cell>
          <cell r="F3075" t="str">
            <v>RTPWVR803020004</v>
          </cell>
          <cell r="G3075">
            <v>9270</v>
          </cell>
          <cell r="H3075">
            <v>7323.3</v>
          </cell>
          <cell r="I3075" t="str">
            <v/>
          </cell>
          <cell r="J3075">
            <v>0</v>
          </cell>
        </row>
        <row r="3076">
          <cell r="A3076" t="str">
            <v>НС-1781221</v>
          </cell>
          <cell r="B3076" t="str">
            <v>Радиаторы биметаллические с нижним подключением</v>
          </cell>
          <cell r="C3076" t="str">
            <v>Royal Thermo</v>
          </cell>
          <cell r="D3076" t="str">
            <v>Радиатор биметаллический Royal Thermo PianoForte 200 Белый VR80 - 6 секц.</v>
          </cell>
          <cell r="E3076" t="str">
            <v>4670430250816</v>
          </cell>
          <cell r="F3076" t="str">
            <v>RTPWVR803020006</v>
          </cell>
          <cell r="G3076">
            <v>12230</v>
          </cell>
          <cell r="H3076">
            <v>9661.7000000000007</v>
          </cell>
          <cell r="I3076" t="str">
            <v/>
          </cell>
          <cell r="J3076">
            <v>0</v>
          </cell>
        </row>
        <row r="3077">
          <cell r="A3077" t="str">
            <v>НС-1781222</v>
          </cell>
          <cell r="B3077" t="str">
            <v>Радиаторы биметаллические с нижним подключением</v>
          </cell>
          <cell r="C3077" t="str">
            <v>Royal Thermo</v>
          </cell>
          <cell r="D3077" t="str">
            <v>Радиатор биметаллический Royal Thermo PianoForte 200 Белый VR80 - 8 секц.</v>
          </cell>
          <cell r="E3077" t="str">
            <v>4670430250885</v>
          </cell>
          <cell r="F3077" t="str">
            <v>RTPWVR803020008</v>
          </cell>
          <cell r="G3077">
            <v>15190</v>
          </cell>
          <cell r="H3077">
            <v>12000.1</v>
          </cell>
          <cell r="I3077" t="str">
            <v/>
          </cell>
          <cell r="J3077">
            <v>0</v>
          </cell>
        </row>
        <row r="3078">
          <cell r="A3078" t="str">
            <v>НС-1781227</v>
          </cell>
          <cell r="B3078" t="str">
            <v>Радиаторы биметаллические с нижним подключением</v>
          </cell>
          <cell r="C3078" t="str">
            <v>Royal Thermo</v>
          </cell>
          <cell r="D3078" t="str">
            <v>Радиатор биметаллический Royal Thermo PianoForte 200 Серебристый VR80 - 10 секц.</v>
          </cell>
          <cell r="E3078" t="str">
            <v>4670430250830</v>
          </cell>
          <cell r="F3078" t="str">
            <v>RTPSVR803020010</v>
          </cell>
          <cell r="G3078">
            <v>19250</v>
          </cell>
          <cell r="H3078">
            <v>15207.5</v>
          </cell>
          <cell r="I3078" t="str">
            <v/>
          </cell>
          <cell r="J3078">
            <v>0</v>
          </cell>
        </row>
        <row r="3079">
          <cell r="A3079" t="str">
            <v>НС-1682315</v>
          </cell>
          <cell r="B3079" t="str">
            <v>Радиаторы биметаллические с нижним подключением</v>
          </cell>
          <cell r="C3079" t="str">
            <v>Royal Thermo</v>
          </cell>
          <cell r="D3079" t="str">
            <v>Радиатор биметаллический Royal Thermo PianoForte 200 Серебристый VR80- 12 секц.</v>
          </cell>
          <cell r="E3079" t="str">
            <v>4660294789980</v>
          </cell>
          <cell r="F3079" t="str">
            <v>RTPSVR803020012</v>
          </cell>
          <cell r="G3079">
            <v>22430</v>
          </cell>
          <cell r="H3079">
            <v>16822.5</v>
          </cell>
          <cell r="I3079">
            <v>183</v>
          </cell>
          <cell r="J3079">
            <v>183</v>
          </cell>
        </row>
        <row r="3080">
          <cell r="A3080" t="str">
            <v>НС-1682316</v>
          </cell>
          <cell r="B3080" t="str">
            <v>Радиаторы биметаллические с нижним подключением</v>
          </cell>
          <cell r="C3080" t="str">
            <v>Royal Thermo</v>
          </cell>
          <cell r="D3080" t="str">
            <v>Радиатор биметаллический Royal Thermo PianoForte 200 Серебристый VR80- 14 секц.</v>
          </cell>
          <cell r="E3080" t="str">
            <v>4660294790542</v>
          </cell>
          <cell r="F3080" t="str">
            <v>RTPSVR803020014</v>
          </cell>
          <cell r="G3080">
            <v>25610</v>
          </cell>
          <cell r="H3080">
            <v>19207.5</v>
          </cell>
          <cell r="I3080">
            <v>101</v>
          </cell>
          <cell r="J3080">
            <v>101</v>
          </cell>
        </row>
        <row r="3081">
          <cell r="A3081" t="str">
            <v>НС-1682317</v>
          </cell>
          <cell r="B3081" t="str">
            <v>Радиаторы биметаллические с нижним подключением</v>
          </cell>
          <cell r="C3081" t="str">
            <v>Royal Thermo</v>
          </cell>
          <cell r="D3081" t="str">
            <v>Радиатор биметаллический Royal Thermo PianoForte 200 Серебристый VR80- 16 секц.</v>
          </cell>
          <cell r="E3081" t="str">
            <v>4660294790412</v>
          </cell>
          <cell r="F3081" t="str">
            <v>RTPSVR803020016</v>
          </cell>
          <cell r="G3081">
            <v>28790</v>
          </cell>
          <cell r="H3081">
            <v>21592.5</v>
          </cell>
          <cell r="I3081">
            <v>34</v>
          </cell>
          <cell r="J3081">
            <v>34</v>
          </cell>
        </row>
        <row r="3082">
          <cell r="A3082" t="str">
            <v>НС-1682318</v>
          </cell>
          <cell r="B3082" t="str">
            <v>Радиаторы биметаллические с нижним подключением</v>
          </cell>
          <cell r="C3082" t="str">
            <v>Royal Thermo</v>
          </cell>
          <cell r="D3082" t="str">
            <v>Радиатор биметаллический Royal Thermo PianoForte 200 Серебристый VR80- 18 секц.</v>
          </cell>
          <cell r="E3082" t="str">
            <v>4660294790467</v>
          </cell>
          <cell r="F3082" t="str">
            <v>RTPSVR803020018</v>
          </cell>
          <cell r="G3082">
            <v>31970</v>
          </cell>
          <cell r="H3082">
            <v>23977.5</v>
          </cell>
          <cell r="I3082">
            <v>41</v>
          </cell>
          <cell r="J3082">
            <v>41</v>
          </cell>
        </row>
        <row r="3083">
          <cell r="A3083" t="str">
            <v>НС-1682319</v>
          </cell>
          <cell r="B3083" t="str">
            <v>Радиаторы биметаллические с нижним подключением</v>
          </cell>
          <cell r="C3083" t="str">
            <v>Royal Thermo</v>
          </cell>
          <cell r="D3083" t="str">
            <v>Радиатор биметаллический Royal Thermo PianoForte 200 Серебристый VR80- 20 секц.</v>
          </cell>
          <cell r="E3083" t="str">
            <v>4660294789119</v>
          </cell>
          <cell r="F3083" t="str">
            <v>RTPSVR803020020</v>
          </cell>
          <cell r="G3083">
            <v>35150</v>
          </cell>
          <cell r="H3083">
            <v>26362.5</v>
          </cell>
          <cell r="I3083">
            <v>103</v>
          </cell>
          <cell r="J3083">
            <v>103</v>
          </cell>
        </row>
        <row r="3084">
          <cell r="A3084" t="str">
            <v>НС-1781228</v>
          </cell>
          <cell r="B3084" t="str">
            <v>Радиаторы биметаллические с нижним подключением</v>
          </cell>
          <cell r="C3084" t="str">
            <v>Royal Thermo</v>
          </cell>
          <cell r="D3084" t="str">
            <v>Радиатор биметаллический Royal Thermo PianoForte 200 Серебристый VR80 - 4 секц.</v>
          </cell>
          <cell r="E3084" t="str">
            <v>4670430250762</v>
          </cell>
          <cell r="F3084" t="str">
            <v>RTPSVR803020004</v>
          </cell>
          <cell r="G3084">
            <v>9710</v>
          </cell>
          <cell r="H3084">
            <v>7670.9</v>
          </cell>
          <cell r="I3084" t="str">
            <v/>
          </cell>
          <cell r="J3084">
            <v>0</v>
          </cell>
        </row>
        <row r="3085">
          <cell r="A3085" t="str">
            <v>НС-1781229</v>
          </cell>
          <cell r="B3085" t="str">
            <v>Радиаторы биметаллические с нижним подключением</v>
          </cell>
          <cell r="C3085" t="str">
            <v>Royal Thermo</v>
          </cell>
          <cell r="D3085" t="str">
            <v>Радиатор биметаллический Royal Thermo PianoForte 200 Серебристый VR80 - 6 секц.</v>
          </cell>
          <cell r="E3085" t="str">
            <v>4670430250878</v>
          </cell>
          <cell r="F3085" t="str">
            <v>RTPSVR803020006</v>
          </cell>
          <cell r="G3085">
            <v>12890</v>
          </cell>
          <cell r="H3085">
            <v>10183.1</v>
          </cell>
          <cell r="I3085" t="str">
            <v/>
          </cell>
          <cell r="J3085">
            <v>0</v>
          </cell>
        </row>
        <row r="3086">
          <cell r="A3086" t="str">
            <v>НС-1781230</v>
          </cell>
          <cell r="B3086" t="str">
            <v>Радиаторы биметаллические с нижним подключением</v>
          </cell>
          <cell r="C3086" t="str">
            <v>Royal Thermo</v>
          </cell>
          <cell r="D3086" t="str">
            <v>Радиатор биметаллический Royal Thermo PianoForte 200 Серебристый VR80 - 8 секц.</v>
          </cell>
          <cell r="E3086" t="str">
            <v>4670430250854</v>
          </cell>
          <cell r="F3086" t="str">
            <v>RTPSVR803020008</v>
          </cell>
          <cell r="G3086">
            <v>16070</v>
          </cell>
          <cell r="H3086">
            <v>12695.3</v>
          </cell>
          <cell r="I3086" t="str">
            <v/>
          </cell>
          <cell r="J3086">
            <v>0</v>
          </cell>
        </row>
        <row r="3087">
          <cell r="A3087" t="str">
            <v>НС-1781223</v>
          </cell>
          <cell r="B3087" t="str">
            <v>Радиаторы биметаллические с нижним подключением</v>
          </cell>
          <cell r="C3087" t="str">
            <v>Royal Thermo</v>
          </cell>
          <cell r="D3087" t="str">
            <v>Радиатор биметаллический Royal Thermo PianoForte 200 Чёрный VR80 - 10 секц.</v>
          </cell>
          <cell r="E3087" t="str">
            <v>4670430250779</v>
          </cell>
          <cell r="F3087" t="str">
            <v>RTPBVR803020010</v>
          </cell>
          <cell r="G3087">
            <v>19250</v>
          </cell>
          <cell r="H3087">
            <v>15207.5</v>
          </cell>
          <cell r="I3087" t="str">
            <v/>
          </cell>
          <cell r="J3087">
            <v>0</v>
          </cell>
        </row>
        <row r="3088">
          <cell r="A3088" t="str">
            <v>НС-1682325</v>
          </cell>
          <cell r="B3088" t="str">
            <v>Радиаторы биметаллические с нижним подключением</v>
          </cell>
          <cell r="C3088" t="str">
            <v>Royal Thermo</v>
          </cell>
          <cell r="D3088" t="str">
            <v>Радиатор биметаллический Royal Thermo PianoForte 200 Чёрный VR80- 12 секц.</v>
          </cell>
          <cell r="E3088" t="str">
            <v>4660294789867</v>
          </cell>
          <cell r="F3088" t="str">
            <v>RTPBVR803020012</v>
          </cell>
          <cell r="G3088">
            <v>22430</v>
          </cell>
          <cell r="H3088">
            <v>16822.5</v>
          </cell>
          <cell r="I3088">
            <v>201</v>
          </cell>
          <cell r="J3088">
            <v>201</v>
          </cell>
        </row>
        <row r="3089">
          <cell r="A3089" t="str">
            <v>НС-1682326</v>
          </cell>
          <cell r="B3089" t="str">
            <v>Радиаторы биметаллические с нижним подключением</v>
          </cell>
          <cell r="C3089" t="str">
            <v>Royal Thermo</v>
          </cell>
          <cell r="D3089" t="str">
            <v>Радиатор биметаллический Royal Thermo PianoForte 200 Чёрный VR80- 14 секц.</v>
          </cell>
          <cell r="E3089" t="str">
            <v>4660294789584</v>
          </cell>
          <cell r="F3089" t="str">
            <v>RTPBVR803020014</v>
          </cell>
          <cell r="G3089">
            <v>25610</v>
          </cell>
          <cell r="H3089">
            <v>19207.5</v>
          </cell>
          <cell r="I3089">
            <v>2</v>
          </cell>
          <cell r="J3089">
            <v>2</v>
          </cell>
        </row>
        <row r="3090">
          <cell r="A3090" t="str">
            <v>НС-1682327</v>
          </cell>
          <cell r="B3090" t="str">
            <v>Радиаторы биметаллические с нижним подключением</v>
          </cell>
          <cell r="C3090" t="str">
            <v>Royal Thermo</v>
          </cell>
          <cell r="D3090" t="str">
            <v>Радиатор биметаллический Royal Thermo PianoForte 200 Чёрный VR80- 16 секц.</v>
          </cell>
          <cell r="E3090" t="str">
            <v>4660294790634</v>
          </cell>
          <cell r="F3090" t="str">
            <v>RTPBVR803020016</v>
          </cell>
          <cell r="G3090">
            <v>28790</v>
          </cell>
          <cell r="H3090">
            <v>21592.5</v>
          </cell>
          <cell r="I3090">
            <v>43</v>
          </cell>
          <cell r="J3090">
            <v>43</v>
          </cell>
        </row>
        <row r="3091">
          <cell r="A3091" t="str">
            <v>НС-1682328</v>
          </cell>
          <cell r="B3091" t="str">
            <v>Радиаторы биметаллические с нижним подключением</v>
          </cell>
          <cell r="C3091" t="str">
            <v>Royal Thermo</v>
          </cell>
          <cell r="D3091" t="str">
            <v>Радиатор биметаллический Royal Thermo PianoForte 200 Чёрный VR80- 18 секц.</v>
          </cell>
          <cell r="E3091" t="str">
            <v>4660294790313</v>
          </cell>
          <cell r="F3091" t="str">
            <v>RTPBVR803020018</v>
          </cell>
          <cell r="G3091">
            <v>31970</v>
          </cell>
          <cell r="H3091">
            <v>23977.5</v>
          </cell>
          <cell r="I3091">
            <v>121</v>
          </cell>
          <cell r="J3091">
            <v>121</v>
          </cell>
        </row>
        <row r="3092">
          <cell r="A3092" t="str">
            <v>НС-1682329</v>
          </cell>
          <cell r="B3092" t="str">
            <v>Радиаторы биметаллические с нижним подключением</v>
          </cell>
          <cell r="C3092" t="str">
            <v>Royal Thermo</v>
          </cell>
          <cell r="D3092" t="str">
            <v>Радиатор биметаллический Royal Thermo PianoForte 200 Чёрный VR80- 20 секц.</v>
          </cell>
          <cell r="E3092" t="str">
            <v>4660294788778</v>
          </cell>
          <cell r="F3092" t="str">
            <v>RTPBVR803020020</v>
          </cell>
          <cell r="G3092">
            <v>35150</v>
          </cell>
          <cell r="H3092">
            <v>26362.5</v>
          </cell>
          <cell r="I3092">
            <v>141</v>
          </cell>
          <cell r="J3092">
            <v>141</v>
          </cell>
        </row>
        <row r="3093">
          <cell r="A3093" t="str">
            <v>НС-1781224</v>
          </cell>
          <cell r="B3093" t="str">
            <v>Радиаторы биметаллические с нижним подключением</v>
          </cell>
          <cell r="C3093" t="str">
            <v>Royal Thermo</v>
          </cell>
          <cell r="D3093" t="str">
            <v>Радиатор биметаллический Royal Thermo PianoForte 200 Чёрный VR80 - 4 секц.</v>
          </cell>
          <cell r="E3093" t="str">
            <v>4670430250847</v>
          </cell>
          <cell r="F3093" t="str">
            <v>RTPBVR803020004</v>
          </cell>
          <cell r="G3093">
            <v>9710</v>
          </cell>
          <cell r="H3093">
            <v>7670.9</v>
          </cell>
          <cell r="I3093" t="str">
            <v/>
          </cell>
          <cell r="J3093">
            <v>0</v>
          </cell>
        </row>
        <row r="3094">
          <cell r="A3094" t="str">
            <v>НС-1781225</v>
          </cell>
          <cell r="B3094" t="str">
            <v>Радиаторы биметаллические с нижним подключением</v>
          </cell>
          <cell r="C3094" t="str">
            <v>Royal Thermo</v>
          </cell>
          <cell r="D3094" t="str">
            <v>Радиатор биметаллический Royal Thermo PianoForte 200 Чёрный VR80 - 6 секц.</v>
          </cell>
          <cell r="E3094" t="str">
            <v>4670430250861</v>
          </cell>
          <cell r="F3094" t="str">
            <v>RTPBVR803020006</v>
          </cell>
          <cell r="G3094">
            <v>12890</v>
          </cell>
          <cell r="H3094">
            <v>10183.1</v>
          </cell>
          <cell r="I3094" t="str">
            <v/>
          </cell>
          <cell r="J3094">
            <v>0</v>
          </cell>
        </row>
        <row r="3095">
          <cell r="A3095" t="str">
            <v>НС-1781226</v>
          </cell>
          <cell r="B3095" t="str">
            <v>Радиаторы биметаллические с нижним подключением</v>
          </cell>
          <cell r="C3095" t="str">
            <v>Royal Thermo</v>
          </cell>
          <cell r="D3095" t="str">
            <v>Радиатор биметаллический Royal Thermo PianoForte 200 Чёрный VR80 - 8 секц.</v>
          </cell>
          <cell r="E3095" t="str">
            <v>4670430250908</v>
          </cell>
          <cell r="F3095" t="str">
            <v>RTPBVR803020008</v>
          </cell>
          <cell r="G3095">
            <v>16070</v>
          </cell>
          <cell r="H3095">
            <v>12695.3</v>
          </cell>
          <cell r="I3095" t="str">
            <v/>
          </cell>
          <cell r="J3095">
            <v>0</v>
          </cell>
        </row>
        <row r="3096">
          <cell r="A3096" t="str">
            <v>НС-1682335</v>
          </cell>
          <cell r="B3096" t="str">
            <v>Радиаторы биметаллические с нижним подключением</v>
          </cell>
          <cell r="C3096" t="str">
            <v>Royal Thermo</v>
          </cell>
          <cell r="D3096" t="str">
            <v>Радиатор биметаллический Royal Thermo PianoForte 300 Белый VR80 - 10 секц.</v>
          </cell>
          <cell r="E3096" t="str">
            <v>4660294789713</v>
          </cell>
          <cell r="F3096" t="str">
            <v>RTPWVR803030010</v>
          </cell>
          <cell r="G3096">
            <v>19250</v>
          </cell>
          <cell r="H3096">
            <v>14437.5</v>
          </cell>
          <cell r="I3096">
            <v>299</v>
          </cell>
          <cell r="J3096">
            <v>299</v>
          </cell>
        </row>
        <row r="3097">
          <cell r="A3097" t="str">
            <v>НС-1682336</v>
          </cell>
          <cell r="B3097" t="str">
            <v>Радиаторы биметаллические с нижним подключением</v>
          </cell>
          <cell r="C3097" t="str">
            <v>Royal Thermo</v>
          </cell>
          <cell r="D3097" t="str">
            <v>Радиатор биметаллический Royal Thermo PianoForte 300 Белый VR80 - 12 секц.</v>
          </cell>
          <cell r="E3097" t="str">
            <v>4660294790535</v>
          </cell>
          <cell r="F3097" t="str">
            <v>RTPWVR803030012</v>
          </cell>
          <cell r="G3097">
            <v>22430</v>
          </cell>
          <cell r="H3097">
            <v>16822.5</v>
          </cell>
          <cell r="I3097">
            <v>82</v>
          </cell>
          <cell r="J3097">
            <v>82</v>
          </cell>
        </row>
        <row r="3098">
          <cell r="A3098" t="str">
            <v>НС-1682337</v>
          </cell>
          <cell r="B3098" t="str">
            <v>Радиаторы биметаллические с нижним подключением</v>
          </cell>
          <cell r="C3098" t="str">
            <v>Royal Thermo</v>
          </cell>
          <cell r="D3098" t="str">
            <v>Радиатор биметаллический Royal Thermo PianoForte 300 Белый VR80 - 14 секц.</v>
          </cell>
          <cell r="E3098" t="str">
            <v>4660294790344</v>
          </cell>
          <cell r="F3098" t="str">
            <v>RTPWVR803030014</v>
          </cell>
          <cell r="G3098">
            <v>25610</v>
          </cell>
          <cell r="H3098">
            <v>19207.5</v>
          </cell>
          <cell r="I3098">
            <v>144</v>
          </cell>
          <cell r="J3098">
            <v>144</v>
          </cell>
        </row>
        <row r="3099">
          <cell r="A3099" t="str">
            <v>НС-1682338</v>
          </cell>
          <cell r="B3099" t="str">
            <v>Радиаторы биметаллические с нижним подключением</v>
          </cell>
          <cell r="C3099" t="str">
            <v>Royal Thermo</v>
          </cell>
          <cell r="D3099" t="str">
            <v>Радиатор биметаллический Royal Thermo PianoForte 300 Белый VR80 - 16 секц.</v>
          </cell>
          <cell r="E3099" t="str">
            <v>4660294790665</v>
          </cell>
          <cell r="F3099" t="str">
            <v>RTPWVR803030016</v>
          </cell>
          <cell r="G3099">
            <v>28790</v>
          </cell>
          <cell r="H3099">
            <v>21592.5</v>
          </cell>
          <cell r="I3099">
            <v>97</v>
          </cell>
          <cell r="J3099">
            <v>97</v>
          </cell>
        </row>
        <row r="3100">
          <cell r="A3100" t="str">
            <v>НС-1806144</v>
          </cell>
          <cell r="B3100" t="str">
            <v>Радиаторы биметаллические с нижним подключением</v>
          </cell>
          <cell r="C3100" t="str">
            <v>Royal Thermo</v>
          </cell>
          <cell r="D3100" t="str">
            <v>Радиатор биметаллический Royal Thermo PianoForte 300 Белый VR80 - 22 секц.</v>
          </cell>
          <cell r="E3100" t="str">
            <v>4670430308524</v>
          </cell>
          <cell r="F3100" t="str">
            <v>RTPWVR803030022</v>
          </cell>
          <cell r="G3100">
            <v>38330</v>
          </cell>
          <cell r="H3100">
            <v>28747.5</v>
          </cell>
          <cell r="I3100" t="str">
            <v/>
          </cell>
          <cell r="J3100">
            <v>0</v>
          </cell>
        </row>
        <row r="3101">
          <cell r="A3101" t="str">
            <v>НС-1682339</v>
          </cell>
          <cell r="B3101" t="str">
            <v>Радиаторы биметаллические с нижним подключением</v>
          </cell>
          <cell r="C3101" t="str">
            <v>Royal Thermo</v>
          </cell>
          <cell r="D3101" t="str">
            <v>Радиатор биметаллический Royal Thermo PianoForte 300 Белый VR80 - 8 секц.</v>
          </cell>
          <cell r="E3101" t="str">
            <v>4660294790177</v>
          </cell>
          <cell r="F3101" t="str">
            <v>RTPWVR803030008</v>
          </cell>
          <cell r="G3101">
            <v>16070</v>
          </cell>
          <cell r="H3101">
            <v>12052.5</v>
          </cell>
          <cell r="I3101">
            <v>59</v>
          </cell>
          <cell r="J3101">
            <v>59</v>
          </cell>
        </row>
        <row r="3102">
          <cell r="A3102" t="str">
            <v>НС-1682345</v>
          </cell>
          <cell r="B3102" t="str">
            <v>Радиаторы биметаллические с нижним подключением</v>
          </cell>
          <cell r="C3102" t="str">
            <v>Royal Thermo</v>
          </cell>
          <cell r="D3102" t="str">
            <v>Радиатор биметаллический Royal Thermo PianoForte 300 Серебристый VR80 - 10 секц.</v>
          </cell>
          <cell r="E3102" t="str">
            <v>4660294790719</v>
          </cell>
          <cell r="F3102" t="str">
            <v>RTPSVR803030010</v>
          </cell>
          <cell r="G3102">
            <v>20350</v>
          </cell>
          <cell r="H3102">
            <v>15262.5</v>
          </cell>
          <cell r="I3102">
            <v>134</v>
          </cell>
          <cell r="J3102">
            <v>134</v>
          </cell>
        </row>
        <row r="3103">
          <cell r="A3103" t="str">
            <v>НС-1682346</v>
          </cell>
          <cell r="B3103" t="str">
            <v>Радиаторы биметаллические с нижним подключением</v>
          </cell>
          <cell r="C3103" t="str">
            <v>Royal Thermo</v>
          </cell>
          <cell r="D3103" t="str">
            <v>Радиатор биметаллический Royal Thermo PianoForte 300 Серебристый VR80 - 12 секц.</v>
          </cell>
          <cell r="E3103" t="str">
            <v>4660294788723</v>
          </cell>
          <cell r="F3103" t="str">
            <v>RTPSVR803030012</v>
          </cell>
          <cell r="G3103">
            <v>23750</v>
          </cell>
          <cell r="H3103">
            <v>17812.5</v>
          </cell>
          <cell r="I3103">
            <v>94</v>
          </cell>
          <cell r="J3103">
            <v>94</v>
          </cell>
        </row>
        <row r="3104">
          <cell r="A3104" t="str">
            <v>НС-1682347</v>
          </cell>
          <cell r="B3104" t="str">
            <v>Радиаторы биметаллические с нижним подключением</v>
          </cell>
          <cell r="C3104" t="str">
            <v>Royal Thermo</v>
          </cell>
          <cell r="D3104" t="str">
            <v>Радиатор биметаллический Royal Thermo PianoForte 300 Серебристый VR80 - 14 секц.</v>
          </cell>
          <cell r="E3104" t="str">
            <v>4660294790184</v>
          </cell>
          <cell r="F3104" t="str">
            <v>RTPSVR803030014</v>
          </cell>
          <cell r="G3104">
            <v>27150</v>
          </cell>
          <cell r="H3104">
            <v>20362.5</v>
          </cell>
          <cell r="I3104">
            <v>94</v>
          </cell>
          <cell r="J3104">
            <v>94</v>
          </cell>
        </row>
        <row r="3105">
          <cell r="A3105" t="str">
            <v>НС-1682348</v>
          </cell>
          <cell r="B3105" t="str">
            <v>Радиаторы биметаллические с нижним подключением</v>
          </cell>
          <cell r="C3105" t="str">
            <v>Royal Thermo</v>
          </cell>
          <cell r="D3105" t="str">
            <v>Радиатор биметаллический Royal Thermo PianoForte 300 Серебристый VR80 - 16 секц.</v>
          </cell>
          <cell r="E3105" t="str">
            <v>4660294788792</v>
          </cell>
          <cell r="F3105" t="str">
            <v>RTPSVR803030016</v>
          </cell>
          <cell r="G3105">
            <v>30550</v>
          </cell>
          <cell r="H3105">
            <v>22912.5</v>
          </cell>
          <cell r="I3105" t="str">
            <v/>
          </cell>
          <cell r="J3105">
            <v>0</v>
          </cell>
        </row>
        <row r="3106">
          <cell r="A3106" t="str">
            <v>НС-1682349</v>
          </cell>
          <cell r="B3106" t="str">
            <v>Радиаторы биметаллические с нижним подключением</v>
          </cell>
          <cell r="C3106" t="str">
            <v>Royal Thermo</v>
          </cell>
          <cell r="D3106" t="str">
            <v>Радиатор биметаллический Royal Thermo PianoForte 300 Серебристый VR80 - 8 секц.</v>
          </cell>
          <cell r="E3106" t="str">
            <v>4660294789522</v>
          </cell>
          <cell r="F3106" t="str">
            <v>RTPSVR803030008</v>
          </cell>
          <cell r="G3106">
            <v>16950</v>
          </cell>
          <cell r="H3106">
            <v>12712.5</v>
          </cell>
          <cell r="I3106">
            <v>106</v>
          </cell>
          <cell r="J3106">
            <v>106</v>
          </cell>
        </row>
        <row r="3107">
          <cell r="A3107" t="str">
            <v>НС-1682356</v>
          </cell>
          <cell r="B3107" t="str">
            <v>Радиаторы биметаллические с нижним подключением</v>
          </cell>
          <cell r="C3107" t="str">
            <v>Royal Thermo</v>
          </cell>
          <cell r="D3107" t="str">
            <v>Радиатор биметаллический Royal Thermo PianoForte 300 Чёрный VR80 - 10 секц.</v>
          </cell>
          <cell r="E3107" t="str">
            <v>4660294790771</v>
          </cell>
          <cell r="F3107" t="str">
            <v>RTPBVR803030010</v>
          </cell>
          <cell r="G3107">
            <v>20350</v>
          </cell>
          <cell r="H3107">
            <v>15262.5</v>
          </cell>
          <cell r="I3107">
            <v>1</v>
          </cell>
          <cell r="J3107">
            <v>1</v>
          </cell>
        </row>
        <row r="3108">
          <cell r="A3108" t="str">
            <v>НС-1682357</v>
          </cell>
          <cell r="B3108" t="str">
            <v>Радиаторы биметаллические с нижним подключением</v>
          </cell>
          <cell r="C3108" t="str">
            <v>Royal Thermo</v>
          </cell>
          <cell r="D3108" t="str">
            <v>Радиатор биметаллический Royal Thermo PianoForte 300 Чёрный VR80 - 12 секц.</v>
          </cell>
          <cell r="E3108" t="str">
            <v>4660294790610</v>
          </cell>
          <cell r="F3108" t="str">
            <v>RTPBVR803030012</v>
          </cell>
          <cell r="G3108">
            <v>23750</v>
          </cell>
          <cell r="H3108">
            <v>17812.5</v>
          </cell>
          <cell r="I3108">
            <v>160</v>
          </cell>
          <cell r="J3108">
            <v>160</v>
          </cell>
        </row>
        <row r="3109">
          <cell r="A3109" t="str">
            <v>НС-1682358</v>
          </cell>
          <cell r="B3109" t="str">
            <v>Радиаторы биметаллические с нижним подключением</v>
          </cell>
          <cell r="C3109" t="str">
            <v>Royal Thermo</v>
          </cell>
          <cell r="D3109" t="str">
            <v>Радиатор биметаллический Royal Thermo PianoForte 300 Чёрный VR80 - 14 секц.</v>
          </cell>
          <cell r="E3109" t="str">
            <v>4660294790443</v>
          </cell>
          <cell r="F3109" t="str">
            <v>RTPBVR803030014</v>
          </cell>
          <cell r="G3109">
            <v>27150</v>
          </cell>
          <cell r="H3109">
            <v>20362.5</v>
          </cell>
          <cell r="I3109">
            <v>147</v>
          </cell>
          <cell r="J3109">
            <v>147</v>
          </cell>
        </row>
        <row r="3110">
          <cell r="A3110" t="str">
            <v>НС-1682359</v>
          </cell>
          <cell r="B3110" t="str">
            <v>Радиаторы биметаллические с нижним подключением</v>
          </cell>
          <cell r="C3110" t="str">
            <v>Royal Thermo</v>
          </cell>
          <cell r="D3110" t="str">
            <v>Радиатор биметаллический Royal Thermo PianoForte 300 Чёрный VR80 - 16 секц.</v>
          </cell>
          <cell r="E3110" t="str">
            <v>4660294789607</v>
          </cell>
          <cell r="F3110" t="str">
            <v>RTPBVR803030016</v>
          </cell>
          <cell r="G3110">
            <v>30550</v>
          </cell>
          <cell r="H3110">
            <v>22912.5</v>
          </cell>
          <cell r="I3110">
            <v>66</v>
          </cell>
          <cell r="J3110">
            <v>66</v>
          </cell>
        </row>
        <row r="3111">
          <cell r="A3111" t="str">
            <v>НС-1682360</v>
          </cell>
          <cell r="B3111" t="str">
            <v>Радиаторы биметаллические с нижним подключением</v>
          </cell>
          <cell r="C3111" t="str">
            <v>Royal Thermo</v>
          </cell>
          <cell r="D3111" t="str">
            <v>Радиатор биметаллический Royal Thermo PianoForte 300 Чёрный VR80 - 8 секц.</v>
          </cell>
          <cell r="E3111" t="str">
            <v>4660294789454</v>
          </cell>
          <cell r="F3111" t="str">
            <v>RTPBVR803030008</v>
          </cell>
          <cell r="G3111">
            <v>16950</v>
          </cell>
          <cell r="H3111">
            <v>12712.5</v>
          </cell>
          <cell r="I3111">
            <v>106</v>
          </cell>
          <cell r="J3111">
            <v>106</v>
          </cell>
        </row>
        <row r="3112">
          <cell r="A3112" t="str">
            <v>НС-1682366</v>
          </cell>
          <cell r="B3112" t="str">
            <v>Радиаторы биметаллические с нижним подключением</v>
          </cell>
          <cell r="C3112" t="str">
            <v>Royal Thermo</v>
          </cell>
          <cell r="D3112" t="str">
            <v>Радиатор биметаллический Royal Thermo PianoForte 500 Белый VL80 - 4 секц.</v>
          </cell>
          <cell r="E3112" t="str">
            <v>4660294789898</v>
          </cell>
          <cell r="F3112" t="str">
            <v>RTPWVL803050004</v>
          </cell>
          <cell r="G3112">
            <v>10150</v>
          </cell>
          <cell r="H3112">
            <v>7612.5</v>
          </cell>
          <cell r="I3112" t="str">
            <v/>
          </cell>
          <cell r="J3112">
            <v>0</v>
          </cell>
        </row>
        <row r="3113">
          <cell r="A3113" t="str">
            <v>НС-1729992</v>
          </cell>
          <cell r="B3113" t="str">
            <v>Радиаторы биметаллические с нижним подключением</v>
          </cell>
          <cell r="C3113" t="str">
            <v>Royal Thermo</v>
          </cell>
          <cell r="D3113" t="str">
            <v>Радиатор биметаллический Royal Thermo PianoForte 500 Белый VL80 - 6 секц.</v>
          </cell>
          <cell r="E3113" t="str">
            <v>4670430005218</v>
          </cell>
          <cell r="F3113" t="str">
            <v>RTPWVL803050006</v>
          </cell>
          <cell r="G3113">
            <v>13550</v>
          </cell>
          <cell r="H3113">
            <v>10162.5</v>
          </cell>
          <cell r="I3113" t="str">
            <v/>
          </cell>
          <cell r="J3113">
            <v>0</v>
          </cell>
        </row>
        <row r="3114">
          <cell r="A3114" t="str">
            <v>НС-1682368</v>
          </cell>
          <cell r="B3114" t="str">
            <v>Радиаторы биметаллические с нижним подключением</v>
          </cell>
          <cell r="C3114" t="str">
            <v>Royal Thermo</v>
          </cell>
          <cell r="D3114" t="str">
            <v>Радиатор биметаллический Royal Thermo PianoForte 500 Белый VR80 - 10 секц.</v>
          </cell>
          <cell r="E3114" t="str">
            <v>4660294789690</v>
          </cell>
          <cell r="F3114" t="str">
            <v>RTPWVR803050010</v>
          </cell>
          <cell r="G3114">
            <v>20350</v>
          </cell>
          <cell r="H3114">
            <v>15262.5</v>
          </cell>
          <cell r="I3114">
            <v>643</v>
          </cell>
          <cell r="J3114">
            <v>643</v>
          </cell>
        </row>
        <row r="3115">
          <cell r="A3115" t="str">
            <v>НС-1682369</v>
          </cell>
          <cell r="B3115" t="str">
            <v>Радиаторы биметаллические с нижним подключением</v>
          </cell>
          <cell r="C3115" t="str">
            <v>Royal Thermo</v>
          </cell>
          <cell r="D3115" t="str">
            <v>Радиатор биметаллический Royal Thermo PianoForte 500 Белый VR80 - 12 секц.</v>
          </cell>
          <cell r="E3115" t="str">
            <v>4660294789744</v>
          </cell>
          <cell r="F3115" t="str">
            <v>RTPWVR803050012</v>
          </cell>
          <cell r="G3115">
            <v>23750</v>
          </cell>
          <cell r="H3115">
            <v>17812.5</v>
          </cell>
          <cell r="I3115">
            <v>417</v>
          </cell>
          <cell r="J3115">
            <v>417</v>
          </cell>
        </row>
        <row r="3116">
          <cell r="A3116" t="str">
            <v>НС-1682370</v>
          </cell>
          <cell r="B3116" t="str">
            <v>Радиаторы биметаллические с нижним подключением</v>
          </cell>
          <cell r="C3116" t="str">
            <v>Royal Thermo</v>
          </cell>
          <cell r="D3116" t="str">
            <v>Радиатор биметаллический Royal Thermo PianoForte 500 Белый VR80 - 4 секц.</v>
          </cell>
          <cell r="E3116" t="str">
            <v>4660294789171</v>
          </cell>
          <cell r="F3116" t="str">
            <v>RTPWVR803050004</v>
          </cell>
          <cell r="G3116">
            <v>10150</v>
          </cell>
          <cell r="H3116">
            <v>7612.5</v>
          </cell>
          <cell r="I3116">
            <v>38</v>
          </cell>
          <cell r="J3116">
            <v>38</v>
          </cell>
        </row>
        <row r="3117">
          <cell r="A3117" t="str">
            <v>НС-1682371</v>
          </cell>
          <cell r="B3117" t="str">
            <v>Радиаторы биметаллические с нижним подключением</v>
          </cell>
          <cell r="C3117" t="str">
            <v>Royal Thermo</v>
          </cell>
          <cell r="D3117" t="str">
            <v>Радиатор биметаллический Royal Thermo PianoForte 500 Белый VR80 - 6 секц.</v>
          </cell>
          <cell r="E3117" t="str">
            <v>4660294789300</v>
          </cell>
          <cell r="F3117" t="str">
            <v>RTPWVR803050006</v>
          </cell>
          <cell r="G3117">
            <v>13550</v>
          </cell>
          <cell r="H3117">
            <v>10162.5</v>
          </cell>
          <cell r="I3117">
            <v>376</v>
          </cell>
          <cell r="J3117">
            <v>376</v>
          </cell>
        </row>
        <row r="3118">
          <cell r="A3118" t="str">
            <v>НС-1682372</v>
          </cell>
          <cell r="B3118" t="str">
            <v>Радиаторы биметаллические с нижним подключением</v>
          </cell>
          <cell r="C3118" t="str">
            <v>Royal Thermo</v>
          </cell>
          <cell r="D3118" t="str">
            <v>Радиатор биметаллический Royal Thermo PianoForte 500 Белый VR80 - 8 секц.</v>
          </cell>
          <cell r="E3118" t="str">
            <v>4660294790023</v>
          </cell>
          <cell r="F3118" t="str">
            <v>RTPWVR803050008</v>
          </cell>
          <cell r="G3118">
            <v>16950</v>
          </cell>
          <cell r="H3118">
            <v>12712.5</v>
          </cell>
          <cell r="I3118">
            <v>382</v>
          </cell>
          <cell r="J3118">
            <v>382</v>
          </cell>
        </row>
        <row r="3119">
          <cell r="A3119" t="str">
            <v>НС-1682378</v>
          </cell>
          <cell r="B3119" t="str">
            <v>Радиаторы биметаллические с нижним подключением</v>
          </cell>
          <cell r="C3119" t="str">
            <v>Royal Thermo</v>
          </cell>
          <cell r="D3119" t="str">
            <v>Радиатор биметаллический Royal Thermo PianoForte 500 Серебристый VR80 - 10 секц.</v>
          </cell>
          <cell r="E3119" t="str">
            <v>4660294790047</v>
          </cell>
          <cell r="F3119" t="str">
            <v>RTPSVR803050010</v>
          </cell>
          <cell r="G3119">
            <v>21450</v>
          </cell>
          <cell r="H3119">
            <v>16087.5</v>
          </cell>
          <cell r="I3119" t="str">
            <v/>
          </cell>
          <cell r="J3119">
            <v>0</v>
          </cell>
        </row>
        <row r="3120">
          <cell r="A3120" t="str">
            <v>НС-1682379</v>
          </cell>
          <cell r="B3120" t="str">
            <v>Радиаторы биметаллические с нижним подключением</v>
          </cell>
          <cell r="C3120" t="str">
            <v>Royal Thermo</v>
          </cell>
          <cell r="D3120" t="str">
            <v>Радиатор биметаллический Royal Thermo PianoForte 500 Серебристый VR80 - 12 секц.</v>
          </cell>
          <cell r="E3120" t="str">
            <v>4660294789645</v>
          </cell>
          <cell r="F3120" t="str">
            <v>RTPSVR803050012</v>
          </cell>
          <cell r="G3120">
            <v>25070</v>
          </cell>
          <cell r="H3120">
            <v>18802.5</v>
          </cell>
          <cell r="I3120" t="str">
            <v/>
          </cell>
          <cell r="J3120">
            <v>0</v>
          </cell>
        </row>
        <row r="3121">
          <cell r="A3121" t="str">
            <v>НС-1682380</v>
          </cell>
          <cell r="B3121" t="str">
            <v>Радиаторы биметаллические с нижним подключением</v>
          </cell>
          <cell r="C3121" t="str">
            <v>Royal Thermo</v>
          </cell>
          <cell r="D3121" t="str">
            <v>Радиатор биметаллический Royal Thermo PianoForte 500 Серебристый VR80 - 4 секц.</v>
          </cell>
          <cell r="E3121" t="str">
            <v>4660294789843</v>
          </cell>
          <cell r="F3121" t="str">
            <v>RTPSVR803050004</v>
          </cell>
          <cell r="G3121">
            <v>10590</v>
          </cell>
          <cell r="H3121">
            <v>7942.5</v>
          </cell>
          <cell r="I3121">
            <v>43</v>
          </cell>
          <cell r="J3121">
            <v>43</v>
          </cell>
        </row>
        <row r="3122">
          <cell r="A3122" t="str">
            <v>НС-1682381</v>
          </cell>
          <cell r="B3122" t="str">
            <v>Радиаторы биметаллические с нижним подключением</v>
          </cell>
          <cell r="C3122" t="str">
            <v>Royal Thermo</v>
          </cell>
          <cell r="D3122" t="str">
            <v>Радиатор биметаллический Royal Thermo PianoForte 500 Серебристый VR80 - 6 секц.</v>
          </cell>
          <cell r="E3122" t="str">
            <v>4660294790207</v>
          </cell>
          <cell r="F3122" t="str">
            <v>RTPSVR803050006</v>
          </cell>
          <cell r="G3122">
            <v>14210</v>
          </cell>
          <cell r="H3122">
            <v>10657.5</v>
          </cell>
          <cell r="I3122" t="str">
            <v/>
          </cell>
          <cell r="J3122">
            <v>0</v>
          </cell>
        </row>
        <row r="3123">
          <cell r="A3123" t="str">
            <v>НС-1682382</v>
          </cell>
          <cell r="B3123" t="str">
            <v>Радиаторы биметаллические с нижним подключением</v>
          </cell>
          <cell r="C3123" t="str">
            <v>Royal Thermo</v>
          </cell>
          <cell r="D3123" t="str">
            <v>Радиатор биметаллический Royal Thermo PianoForte 500 Серебристый VR80 - 8 секц.</v>
          </cell>
          <cell r="E3123" t="str">
            <v>4660294789089</v>
          </cell>
          <cell r="F3123" t="str">
            <v>RTPSVR803050008</v>
          </cell>
          <cell r="G3123">
            <v>17830</v>
          </cell>
          <cell r="H3123">
            <v>13372.5</v>
          </cell>
          <cell r="I3123">
            <v>2</v>
          </cell>
          <cell r="J3123">
            <v>2</v>
          </cell>
        </row>
        <row r="3124">
          <cell r="A3124" t="str">
            <v>НС-1682389</v>
          </cell>
          <cell r="B3124" t="str">
            <v>Радиаторы биметаллические с нижним подключением</v>
          </cell>
          <cell r="C3124" t="str">
            <v>Royal Thermo</v>
          </cell>
          <cell r="D3124" t="str">
            <v>Радиатор биметаллический Royal Thermo PianoForte 500 Чёрный VR80 - 10 секц.</v>
          </cell>
          <cell r="E3124" t="str">
            <v>4660294789218</v>
          </cell>
          <cell r="F3124" t="str">
            <v>RTPBVR803050010</v>
          </cell>
          <cell r="G3124">
            <v>21450</v>
          </cell>
          <cell r="H3124">
            <v>16087.5</v>
          </cell>
          <cell r="I3124" t="str">
            <v/>
          </cell>
          <cell r="J3124">
            <v>0</v>
          </cell>
        </row>
        <row r="3125">
          <cell r="A3125" t="str">
            <v>НС-1682390</v>
          </cell>
          <cell r="B3125" t="str">
            <v>Радиаторы биметаллические с нижним подключением</v>
          </cell>
          <cell r="C3125" t="str">
            <v>Royal Thermo</v>
          </cell>
          <cell r="D3125" t="str">
            <v>Радиатор биметаллический Royal Thermo PianoForte 500 Чёрный VR80 - 12 секц.</v>
          </cell>
          <cell r="E3125" t="str">
            <v>4660294789935</v>
          </cell>
          <cell r="F3125" t="str">
            <v>RTPBVR803050012</v>
          </cell>
          <cell r="G3125">
            <v>25070</v>
          </cell>
          <cell r="H3125">
            <v>18802.5</v>
          </cell>
          <cell r="I3125">
            <v>291</v>
          </cell>
          <cell r="J3125">
            <v>291</v>
          </cell>
        </row>
        <row r="3126">
          <cell r="A3126" t="str">
            <v>НС-1682391</v>
          </cell>
          <cell r="B3126" t="str">
            <v>Радиаторы биметаллические с нижним подключением</v>
          </cell>
          <cell r="C3126" t="str">
            <v>Royal Thermo</v>
          </cell>
          <cell r="D3126" t="str">
            <v>Радиатор биметаллический Royal Thermo PianoForte 500 Чёрный VR80 - 4 секц.</v>
          </cell>
          <cell r="E3126" t="str">
            <v>4660294789911</v>
          </cell>
          <cell r="F3126" t="str">
            <v>RTPBVR803050004</v>
          </cell>
          <cell r="G3126">
            <v>10590</v>
          </cell>
          <cell r="H3126">
            <v>7942.5</v>
          </cell>
          <cell r="I3126">
            <v>71</v>
          </cell>
          <cell r="J3126">
            <v>71</v>
          </cell>
        </row>
        <row r="3127">
          <cell r="A3127" t="str">
            <v>НС-1682392</v>
          </cell>
          <cell r="B3127" t="str">
            <v>Радиаторы биметаллические с нижним подключением</v>
          </cell>
          <cell r="C3127" t="str">
            <v>Royal Thermo</v>
          </cell>
          <cell r="D3127" t="str">
            <v>Радиатор биметаллический Royal Thermo PianoForte 500 Чёрный VR80 - 6 секц.</v>
          </cell>
          <cell r="E3127" t="str">
            <v>4660294790160</v>
          </cell>
          <cell r="F3127" t="str">
            <v>RTPBVR803050006</v>
          </cell>
          <cell r="G3127">
            <v>14210</v>
          </cell>
          <cell r="H3127">
            <v>10657.5</v>
          </cell>
          <cell r="I3127">
            <v>4</v>
          </cell>
          <cell r="J3127">
            <v>4</v>
          </cell>
        </row>
        <row r="3128">
          <cell r="A3128" t="str">
            <v>НС-1682393</v>
          </cell>
          <cell r="B3128" t="str">
            <v>Радиаторы биметаллические с нижним подключением</v>
          </cell>
          <cell r="C3128" t="str">
            <v>Royal Thermo</v>
          </cell>
          <cell r="D3128" t="str">
            <v>Радиатор биметаллический Royal Thermo PianoForte 500 Чёрный VR80 - 8 секц.</v>
          </cell>
          <cell r="E3128" t="str">
            <v>4660294788891</v>
          </cell>
          <cell r="F3128" t="str">
            <v>RTPBVR803050008</v>
          </cell>
          <cell r="G3128">
            <v>17830</v>
          </cell>
          <cell r="H3128">
            <v>13372.5</v>
          </cell>
          <cell r="I3128">
            <v>299</v>
          </cell>
          <cell r="J3128">
            <v>299</v>
          </cell>
        </row>
        <row r="3129">
          <cell r="A3129" t="str">
            <v>НС-1435091</v>
          </cell>
          <cell r="B3129" t="str">
            <v>Радиаторы стальные панельные вертикальные</v>
          </cell>
          <cell r="C3129" t="str">
            <v>Royal Thermo</v>
          </cell>
          <cell r="D3129" t="str">
            <v>Дизайн-радиатор Royal Thermo Flat 300-1800 Bianco Traffico</v>
          </cell>
          <cell r="E3129" t="str">
            <v>4680551139556, 14680551139553, 24680551139550</v>
          </cell>
          <cell r="F3129" t="str">
            <v>F-300-1800/BT</v>
          </cell>
          <cell r="G3129">
            <v>25500</v>
          </cell>
          <cell r="H3129">
            <v>19125</v>
          </cell>
          <cell r="I3129">
            <v>1</v>
          </cell>
          <cell r="J3129">
            <v>1</v>
          </cell>
        </row>
        <row r="3130">
          <cell r="A3130" t="str">
            <v>НС-1435094</v>
          </cell>
          <cell r="B3130" t="str">
            <v>Радиаторы стальные панельные вертикальные</v>
          </cell>
          <cell r="C3130" t="str">
            <v>Royal Thermo</v>
          </cell>
          <cell r="D3130" t="str">
            <v>Дизайн-радиатор Royal Thermo Flat 300-1800 Noir Sable</v>
          </cell>
          <cell r="E3130" t="str">
            <v>4680551139563, 14680551139560, 24680551139567</v>
          </cell>
          <cell r="F3130" t="str">
            <v>F-300-1800/NS</v>
          </cell>
          <cell r="G3130">
            <v>25500</v>
          </cell>
          <cell r="H3130">
            <v>19125</v>
          </cell>
          <cell r="I3130">
            <v>138</v>
          </cell>
          <cell r="J3130">
            <v>138</v>
          </cell>
        </row>
        <row r="3131">
          <cell r="A3131" t="str">
            <v>НС-1772931</v>
          </cell>
          <cell r="B3131" t="str">
            <v>Радиаторы стальные панельные вертикальные</v>
          </cell>
          <cell r="C3131" t="str">
            <v>Royal Thermo</v>
          </cell>
          <cell r="D3131" t="str">
            <v>Дизайн-радиатор Royal Thermo Flat 300-1800 RAL7024</v>
          </cell>
          <cell r="E3131" t="str">
            <v>4670430211305</v>
          </cell>
          <cell r="F3131" t="str">
            <v>F-300-1800/RAL7024</v>
          </cell>
          <cell r="G3131">
            <v>27652</v>
          </cell>
          <cell r="H3131">
            <v>20739</v>
          </cell>
          <cell r="I3131" t="str">
            <v/>
          </cell>
          <cell r="J3131">
            <v>0</v>
          </cell>
        </row>
        <row r="3132">
          <cell r="A3132" t="str">
            <v>НС-1435096</v>
          </cell>
          <cell r="B3132" t="str">
            <v>Радиаторы стальные панельные вертикальные</v>
          </cell>
          <cell r="C3132" t="str">
            <v>Royal Thermo</v>
          </cell>
          <cell r="D3132" t="str">
            <v>Дизайн-радиатор Royal Thermo Flat 300-1800 Silver Satin</v>
          </cell>
          <cell r="E3132" t="str">
            <v>4680551139570, 14680551139577, 24680551139574</v>
          </cell>
          <cell r="F3132" t="str">
            <v>F-300-1800/SS</v>
          </cell>
          <cell r="G3132">
            <v>25500</v>
          </cell>
          <cell r="H3132">
            <v>19125</v>
          </cell>
          <cell r="I3132">
            <v>107</v>
          </cell>
          <cell r="J3132">
            <v>107</v>
          </cell>
        </row>
        <row r="3133">
          <cell r="A3133" t="str">
            <v>НС-1435097</v>
          </cell>
          <cell r="B3133" t="str">
            <v>Радиаторы стальные панельные вертикальные</v>
          </cell>
          <cell r="C3133" t="str">
            <v>Royal Thermo</v>
          </cell>
          <cell r="D3133" t="str">
            <v>Дизайн-радиатор Royal Thermo Flat 400-1800 Bianсo Traffiсo</v>
          </cell>
          <cell r="E3133" t="str">
            <v>4680551139587, 14680551139584, 24680551139581</v>
          </cell>
          <cell r="F3133" t="str">
            <v>F-400-1800/BT</v>
          </cell>
          <cell r="G3133">
            <v>29100</v>
          </cell>
          <cell r="H3133">
            <v>21825</v>
          </cell>
          <cell r="I3133">
            <v>65</v>
          </cell>
          <cell r="J3133">
            <v>65</v>
          </cell>
        </row>
        <row r="3134">
          <cell r="A3134" t="str">
            <v>НС-1432001</v>
          </cell>
          <cell r="B3134" t="str">
            <v>Радиаторы стальные панельные вертикальные</v>
          </cell>
          <cell r="C3134" t="str">
            <v>Royal Thermo</v>
          </cell>
          <cell r="D3134" t="str">
            <v>Дизайн-радиатор Royal Thermo Flat 400-1800 Noir Sable</v>
          </cell>
          <cell r="E3134" t="str">
            <v>4680551138948, 14680551138945</v>
          </cell>
          <cell r="F3134" t="str">
            <v>F-400-1800/NS</v>
          </cell>
          <cell r="G3134">
            <v>29100</v>
          </cell>
          <cell r="H3134">
            <v>21825</v>
          </cell>
          <cell r="I3134">
            <v>193</v>
          </cell>
          <cell r="J3134">
            <v>193</v>
          </cell>
        </row>
        <row r="3135">
          <cell r="A3135" t="str">
            <v>НС-1772930</v>
          </cell>
          <cell r="B3135" t="str">
            <v>Радиаторы стальные панельные вертикальные</v>
          </cell>
          <cell r="C3135" t="str">
            <v>Royal Thermo</v>
          </cell>
          <cell r="D3135" t="str">
            <v>Дизайн-радиатор Royal Thermo Flat 400-1800 RAL7024</v>
          </cell>
          <cell r="E3135" t="str">
            <v>4670430211220</v>
          </cell>
          <cell r="F3135" t="str">
            <v>F-400-1800/RAL7024</v>
          </cell>
          <cell r="G3135">
            <v>30794</v>
          </cell>
          <cell r="H3135">
            <v>23095.5</v>
          </cell>
          <cell r="I3135" t="str">
            <v/>
          </cell>
          <cell r="J3135">
            <v>0</v>
          </cell>
        </row>
        <row r="3136">
          <cell r="A3136" t="str">
            <v>НС-1435099</v>
          </cell>
          <cell r="B3136" t="str">
            <v>Радиаторы стальные панельные вертикальные</v>
          </cell>
          <cell r="C3136" t="str">
            <v>Royal Thermo</v>
          </cell>
          <cell r="D3136" t="str">
            <v>Дизайн-радиатор Royal Thermo Flat 400-1800 Silver Satin</v>
          </cell>
          <cell r="E3136" t="str">
            <v>4680551139594, 14680551139591, 24680551139598</v>
          </cell>
          <cell r="F3136" t="str">
            <v>F-400-1800/SS</v>
          </cell>
          <cell r="G3136">
            <v>29100</v>
          </cell>
          <cell r="H3136">
            <v>21825</v>
          </cell>
          <cell r="I3136">
            <v>85</v>
          </cell>
          <cell r="J3136">
            <v>85</v>
          </cell>
        </row>
        <row r="3137">
          <cell r="A3137" t="str">
            <v>НС-1435101</v>
          </cell>
          <cell r="B3137" t="str">
            <v>Радиаторы стальные панельные вертикальные</v>
          </cell>
          <cell r="C3137" t="str">
            <v>Royal Thermo</v>
          </cell>
          <cell r="D3137" t="str">
            <v>Дизайн-радиатор Royal Thermo Flat 500-1800 Bianсo Traffiсo</v>
          </cell>
          <cell r="E3137" t="str">
            <v>4680551139600, 14680551139607, 24680551139604</v>
          </cell>
          <cell r="F3137" t="str">
            <v>F-500-1800/BT</v>
          </cell>
          <cell r="G3137">
            <v>31100</v>
          </cell>
          <cell r="H3137">
            <v>23325</v>
          </cell>
          <cell r="I3137" t="str">
            <v/>
          </cell>
          <cell r="J3137">
            <v>0</v>
          </cell>
        </row>
        <row r="3138">
          <cell r="A3138" t="str">
            <v>НС-1435103</v>
          </cell>
          <cell r="B3138" t="str">
            <v>Радиаторы стальные панельные вертикальные</v>
          </cell>
          <cell r="C3138" t="str">
            <v>Royal Thermo</v>
          </cell>
          <cell r="D3138" t="str">
            <v>Дизайн-радиатор Royal Thermo Flat 500-1800 Noir Sable</v>
          </cell>
          <cell r="E3138" t="str">
            <v>4680551139617, 14680551139614, 24680551139611</v>
          </cell>
          <cell r="F3138" t="str">
            <v>F-500-1800/NS</v>
          </cell>
          <cell r="G3138">
            <v>31100</v>
          </cell>
          <cell r="H3138">
            <v>23325</v>
          </cell>
          <cell r="I3138">
            <v>110</v>
          </cell>
          <cell r="J3138">
            <v>110</v>
          </cell>
        </row>
        <row r="3139">
          <cell r="A3139" t="str">
            <v>НС-1772932</v>
          </cell>
          <cell r="B3139" t="str">
            <v>Радиаторы стальные панельные вертикальные</v>
          </cell>
          <cell r="C3139" t="str">
            <v>Royal Thermo</v>
          </cell>
          <cell r="D3139" t="str">
            <v>Дизайн-радиатор Royal Thermo Flat 500-1800 RAL7024</v>
          </cell>
          <cell r="E3139" t="str">
            <v>4670430211329</v>
          </cell>
          <cell r="F3139" t="str">
            <v>F-500-1800/RAL7024</v>
          </cell>
          <cell r="G3139">
            <v>32949</v>
          </cell>
          <cell r="H3139">
            <v>24711.75</v>
          </cell>
          <cell r="I3139" t="str">
            <v/>
          </cell>
          <cell r="J3139">
            <v>0</v>
          </cell>
        </row>
        <row r="3140">
          <cell r="A3140" t="str">
            <v>НС-1432002</v>
          </cell>
          <cell r="B3140" t="str">
            <v>Радиаторы стальные панельные вертикальные</v>
          </cell>
          <cell r="C3140" t="str">
            <v>Royal Thermo</v>
          </cell>
          <cell r="D3140" t="str">
            <v>Дизайн-радиатор Royal Thermo Flat 500-1800 Silver Satin</v>
          </cell>
          <cell r="E3140" t="str">
            <v>4680551138955, 14680551138952, 24680551138959</v>
          </cell>
          <cell r="F3140" t="str">
            <v>F-500-1800/SS</v>
          </cell>
          <cell r="G3140">
            <v>31100</v>
          </cell>
          <cell r="H3140">
            <v>23325</v>
          </cell>
          <cell r="I3140">
            <v>73</v>
          </cell>
          <cell r="J3140">
            <v>73</v>
          </cell>
        </row>
        <row r="3141">
          <cell r="A3141" t="str">
            <v>НС-1435281</v>
          </cell>
          <cell r="B3141" t="str">
            <v>Радиаторы стальные панельные вертикальные</v>
          </cell>
          <cell r="C3141" t="str">
            <v>Royal Thermo</v>
          </cell>
          <cell r="D3141" t="str">
            <v>Дизайн-радиатор Royal Thermo Flat 500-2000 Bianсo Traffiсo</v>
          </cell>
          <cell r="E3141" t="str">
            <v>4680551139686</v>
          </cell>
          <cell r="F3141" t="str">
            <v>F-500-2000/BT</v>
          </cell>
          <cell r="G3141">
            <v>42000</v>
          </cell>
          <cell r="H3141">
            <v>31500</v>
          </cell>
          <cell r="I3141" t="str">
            <v/>
          </cell>
          <cell r="J3141">
            <v>0</v>
          </cell>
        </row>
        <row r="3142">
          <cell r="A3142" t="str">
            <v>НС-1631201</v>
          </cell>
          <cell r="B3142" t="str">
            <v>Радиаторы стальные трубчатые с боковым подключением</v>
          </cell>
          <cell r="C3142" t="str">
            <v>Royal Thermo</v>
          </cell>
          <cell r="D3142" t="str">
            <v>Дизайн-радиатор Royal Thermo Insignia C2180 - 04 секц. RAL9005m</v>
          </cell>
          <cell r="E3142" t="str">
            <v>4660294375176</v>
          </cell>
          <cell r="F3142" t="str">
            <v>In-C2180.04.9005m</v>
          </cell>
          <cell r="G3142">
            <v>12560</v>
          </cell>
          <cell r="H3142">
            <v>8164</v>
          </cell>
          <cell r="I3142">
            <v>19</v>
          </cell>
          <cell r="J3142">
            <v>19</v>
          </cell>
        </row>
        <row r="3143">
          <cell r="A3143" t="str">
            <v>НС-1631202</v>
          </cell>
          <cell r="B3143" t="str">
            <v>Радиаторы стальные трубчатые с боковым подключением</v>
          </cell>
          <cell r="C3143" t="str">
            <v>Royal Thermo</v>
          </cell>
          <cell r="D3143" t="str">
            <v>Дизайн-радиатор Royal Thermo Insignia C2180 - 04 секц. RAL9016</v>
          </cell>
          <cell r="E3143" t="str">
            <v>4660294375213</v>
          </cell>
          <cell r="F3143" t="str">
            <v>In-C2180.04.9016</v>
          </cell>
          <cell r="G3143">
            <v>11420</v>
          </cell>
          <cell r="H3143">
            <v>7423</v>
          </cell>
          <cell r="I3143">
            <v>169</v>
          </cell>
          <cell r="J3143">
            <v>169</v>
          </cell>
        </row>
        <row r="3144">
          <cell r="A3144" t="str">
            <v>НС-1631205</v>
          </cell>
          <cell r="B3144" t="str">
            <v>Радиаторы стальные трубчатые с боковым подключением</v>
          </cell>
          <cell r="C3144" t="str">
            <v>Royal Thermo</v>
          </cell>
          <cell r="D3144" t="str">
            <v>Дизайн-радиатор Royal Thermo Insignia C2180 - 06 секц. RAL9005m</v>
          </cell>
          <cell r="E3144" t="str">
            <v>4660294375145</v>
          </cell>
          <cell r="F3144" t="str">
            <v>In-C2180.06.9005m</v>
          </cell>
          <cell r="G3144">
            <v>18840</v>
          </cell>
          <cell r="H3144">
            <v>12246</v>
          </cell>
          <cell r="I3144">
            <v>59</v>
          </cell>
          <cell r="J3144">
            <v>59</v>
          </cell>
        </row>
        <row r="3145">
          <cell r="A3145" t="str">
            <v>НС-1631206</v>
          </cell>
          <cell r="B3145" t="str">
            <v>Радиаторы стальные трубчатые с боковым подключением</v>
          </cell>
          <cell r="C3145" t="str">
            <v>Royal Thermo</v>
          </cell>
          <cell r="D3145" t="str">
            <v>Дизайн-радиатор Royal Thermo Insignia C2180 - 06 секц. RAL9016</v>
          </cell>
          <cell r="E3145" t="str">
            <v>4660294374018</v>
          </cell>
          <cell r="F3145" t="str">
            <v>In-C2180.06.9016</v>
          </cell>
          <cell r="G3145">
            <v>17130</v>
          </cell>
          <cell r="H3145">
            <v>11134.5</v>
          </cell>
          <cell r="I3145" t="str">
            <v/>
          </cell>
          <cell r="J3145">
            <v>0</v>
          </cell>
        </row>
        <row r="3146">
          <cell r="A3146" t="str">
            <v>НС-1631209</v>
          </cell>
          <cell r="B3146" t="str">
            <v>Радиаторы стальные трубчатые с боковым подключением</v>
          </cell>
          <cell r="C3146" t="str">
            <v>Royal Thermo</v>
          </cell>
          <cell r="D3146" t="str">
            <v>Дизайн-радиатор Royal Thermo Insignia C2180 - 08 секц. RAL9005m</v>
          </cell>
          <cell r="E3146" t="str">
            <v>4660294375244</v>
          </cell>
          <cell r="F3146" t="str">
            <v>In-C2180.08.9005m</v>
          </cell>
          <cell r="G3146">
            <v>25120</v>
          </cell>
          <cell r="H3146">
            <v>16328</v>
          </cell>
          <cell r="I3146">
            <v>14</v>
          </cell>
          <cell r="J3146">
            <v>14</v>
          </cell>
        </row>
        <row r="3147">
          <cell r="A3147" t="str">
            <v>НС-1631210</v>
          </cell>
          <cell r="B3147" t="str">
            <v>Радиаторы стальные трубчатые с боковым подключением</v>
          </cell>
          <cell r="C3147" t="str">
            <v>Royal Thermo</v>
          </cell>
          <cell r="D3147" t="str">
            <v>Дизайн-радиатор Royal Thermo Insignia C2180 - 08 секц. RAL9016</v>
          </cell>
          <cell r="E3147" t="str">
            <v>4660294374285</v>
          </cell>
          <cell r="F3147" t="str">
            <v>In-C2180.08.9016</v>
          </cell>
          <cell r="G3147">
            <v>22840</v>
          </cell>
          <cell r="H3147">
            <v>14846</v>
          </cell>
          <cell r="I3147">
            <v>2</v>
          </cell>
          <cell r="J3147">
            <v>2</v>
          </cell>
        </row>
        <row r="3148">
          <cell r="A3148" t="str">
            <v>НС-1631213</v>
          </cell>
          <cell r="B3148" t="str">
            <v>Радиаторы стальные трубчатые с боковым подключением</v>
          </cell>
          <cell r="C3148" t="str">
            <v>Royal Thermo</v>
          </cell>
          <cell r="D3148" t="str">
            <v>Дизайн-радиатор Royal Thermo Insignia C2180 - 10 секц. RAL9005m</v>
          </cell>
          <cell r="E3148" t="str">
            <v>4660294374575</v>
          </cell>
          <cell r="F3148" t="str">
            <v>In-C2180.10.9005m</v>
          </cell>
          <cell r="G3148">
            <v>31400</v>
          </cell>
          <cell r="H3148">
            <v>20410</v>
          </cell>
          <cell r="I3148">
            <v>29</v>
          </cell>
          <cell r="J3148">
            <v>29</v>
          </cell>
        </row>
        <row r="3149">
          <cell r="A3149" t="str">
            <v>НС-1631214</v>
          </cell>
          <cell r="B3149" t="str">
            <v>Радиаторы стальные трубчатые с боковым подключением</v>
          </cell>
          <cell r="C3149" t="str">
            <v>Royal Thermo</v>
          </cell>
          <cell r="D3149" t="str">
            <v>Дизайн-радиатор Royal Thermo Insignia C2180 - 10 секц. RAL9016</v>
          </cell>
          <cell r="E3149" t="str">
            <v>4660294374254</v>
          </cell>
          <cell r="F3149" t="str">
            <v>In-C2180.10.9016</v>
          </cell>
          <cell r="G3149">
            <v>28550</v>
          </cell>
          <cell r="H3149">
            <v>18557.5</v>
          </cell>
          <cell r="I3149">
            <v>35</v>
          </cell>
          <cell r="J3149">
            <v>35</v>
          </cell>
        </row>
        <row r="3150">
          <cell r="A3150" t="str">
            <v>НС-1631217</v>
          </cell>
          <cell r="B3150" t="str">
            <v>Радиаторы стальные трубчатые с боковым подключением</v>
          </cell>
          <cell r="C3150" t="str">
            <v>Royal Thermo</v>
          </cell>
          <cell r="D3150" t="str">
            <v>Дизайн-радиатор Royal Thermo Insignia C2180 - 12 секц. RAL9005m</v>
          </cell>
          <cell r="E3150" t="str">
            <v>4660294374162</v>
          </cell>
          <cell r="F3150" t="str">
            <v>In-C2180.12.9005m</v>
          </cell>
          <cell r="G3150">
            <v>37680</v>
          </cell>
          <cell r="H3150">
            <v>24492</v>
          </cell>
          <cell r="I3150" t="str">
            <v/>
          </cell>
          <cell r="J3150">
            <v>0</v>
          </cell>
        </row>
        <row r="3151">
          <cell r="A3151" t="str">
            <v>НС-1631218</v>
          </cell>
          <cell r="B3151" t="str">
            <v>Радиаторы стальные трубчатые с боковым подключением</v>
          </cell>
          <cell r="C3151" t="str">
            <v>Royal Thermo</v>
          </cell>
          <cell r="D3151" t="str">
            <v>Дизайн-радиатор Royal Thermo Insignia C2180 - 12 секц. RAL9016</v>
          </cell>
          <cell r="E3151" t="str">
            <v>4660294375220</v>
          </cell>
          <cell r="F3151" t="str">
            <v>In-C2180.12.9016</v>
          </cell>
          <cell r="G3151">
            <v>34260</v>
          </cell>
          <cell r="H3151">
            <v>22269</v>
          </cell>
          <cell r="I3151">
            <v>19</v>
          </cell>
          <cell r="J3151">
            <v>19</v>
          </cell>
        </row>
        <row r="3152">
          <cell r="A3152" t="str">
            <v>НС-1701196</v>
          </cell>
          <cell r="B3152" t="str">
            <v>Радиаторы стальные трубчатые с боковым подключением</v>
          </cell>
          <cell r="C3152" t="str">
            <v>Royal Thermo</v>
          </cell>
          <cell r="D3152" t="str">
            <v>Дизайн-радиатор Royal Thermo Insignia C2180 - 14 секц. RAL9005m</v>
          </cell>
          <cell r="E3152" t="str">
            <v>4660294867848</v>
          </cell>
          <cell r="F3152" t="str">
            <v>In-C2180.14.9005m</v>
          </cell>
          <cell r="G3152">
            <v>43960</v>
          </cell>
          <cell r="H3152">
            <v>28574</v>
          </cell>
          <cell r="I3152">
            <v>17</v>
          </cell>
          <cell r="J3152">
            <v>17</v>
          </cell>
        </row>
        <row r="3153">
          <cell r="A3153" t="str">
            <v>НС-1631221</v>
          </cell>
          <cell r="B3153" t="str">
            <v>Радиаторы стальные трубчатые с боковым подключением</v>
          </cell>
          <cell r="C3153" t="str">
            <v>Royal Thermo</v>
          </cell>
          <cell r="D3153" t="str">
            <v>Дизайн-радиатор Royal Thermo Insignia C2180 - 14 секц. RAL9016</v>
          </cell>
          <cell r="E3153" t="str">
            <v>4660294375022</v>
          </cell>
          <cell r="F3153" t="str">
            <v>In-C2180.14.9016</v>
          </cell>
          <cell r="G3153">
            <v>39970</v>
          </cell>
          <cell r="H3153">
            <v>25980.5</v>
          </cell>
          <cell r="I3153" t="str">
            <v/>
          </cell>
          <cell r="J3153">
            <v>0</v>
          </cell>
        </row>
        <row r="3154">
          <cell r="A3154" t="str">
            <v>НС-1631223</v>
          </cell>
          <cell r="B3154" t="str">
            <v>Радиаторы стальные трубчатые с боковым подключением</v>
          </cell>
          <cell r="C3154" t="str">
            <v>Royal Thermo</v>
          </cell>
          <cell r="D3154" t="str">
            <v>Дизайн-радиатор Royal Thermo Insignia C3030 - 14 секц. RAL9016</v>
          </cell>
          <cell r="E3154" t="str">
            <v>4660294375428</v>
          </cell>
          <cell r="F3154" t="str">
            <v>In-C3030.14.9016</v>
          </cell>
          <cell r="G3154">
            <v>19250</v>
          </cell>
          <cell r="H3154">
            <v>12512.5</v>
          </cell>
          <cell r="I3154">
            <v>6</v>
          </cell>
          <cell r="J3154">
            <v>6</v>
          </cell>
        </row>
        <row r="3155">
          <cell r="A3155" t="str">
            <v>НС-1631225</v>
          </cell>
          <cell r="B3155" t="str">
            <v>Радиаторы стальные трубчатые с боковым подключением</v>
          </cell>
          <cell r="C3155" t="str">
            <v>Royal Thermo</v>
          </cell>
          <cell r="D3155" t="str">
            <v>Дизайн-радиатор Royal Thermo Insignia C3030 - 22 секц. RAL9016</v>
          </cell>
          <cell r="E3155" t="str">
            <v>4660294374834</v>
          </cell>
          <cell r="F3155" t="str">
            <v>In-C3030.22.9016</v>
          </cell>
          <cell r="G3155">
            <v>30250</v>
          </cell>
          <cell r="H3155">
            <v>19662.5</v>
          </cell>
          <cell r="I3155" t="str">
            <v/>
          </cell>
          <cell r="J3155">
            <v>0</v>
          </cell>
        </row>
        <row r="3156">
          <cell r="A3156" t="str">
            <v>НС-1631227</v>
          </cell>
          <cell r="B3156" t="str">
            <v>Радиаторы стальные трубчатые с боковым подключением</v>
          </cell>
          <cell r="C3156" t="str">
            <v>Royal Thermo</v>
          </cell>
          <cell r="D3156" t="str">
            <v>Дизайн-радиатор Royal Thermo Insignia C3030 - 28 секц. RAL9016</v>
          </cell>
          <cell r="E3156" t="str">
            <v>4660294374858</v>
          </cell>
          <cell r="F3156" t="str">
            <v>In-C3030.28.9016</v>
          </cell>
          <cell r="G3156">
            <v>38500</v>
          </cell>
          <cell r="H3156">
            <v>25025</v>
          </cell>
          <cell r="I3156">
            <v>3</v>
          </cell>
          <cell r="J3156">
            <v>3</v>
          </cell>
        </row>
        <row r="3157">
          <cell r="A3157" t="str">
            <v>НС-1631229</v>
          </cell>
          <cell r="B3157" t="str">
            <v>Радиаторы стальные трубчатые с боковым подключением</v>
          </cell>
          <cell r="C3157" t="str">
            <v>Royal Thermo</v>
          </cell>
          <cell r="D3157" t="str">
            <v>Дизайн-радиатор Royal Thermo Insignia C3030 - 34 секц. RAL9016</v>
          </cell>
          <cell r="E3157" t="str">
            <v>4660294374124</v>
          </cell>
          <cell r="F3157" t="str">
            <v>In-C3030.34.9016</v>
          </cell>
          <cell r="G3157">
            <v>46750</v>
          </cell>
          <cell r="H3157">
            <v>30387.5</v>
          </cell>
          <cell r="I3157">
            <v>3</v>
          </cell>
          <cell r="J3157">
            <v>3</v>
          </cell>
        </row>
        <row r="3158">
          <cell r="A3158" t="str">
            <v>НС-1631231</v>
          </cell>
          <cell r="B3158" t="str">
            <v>Радиаторы стальные трубчатые с боковым подключением</v>
          </cell>
          <cell r="C3158" t="str">
            <v>Royal Thermo</v>
          </cell>
          <cell r="D3158" t="str">
            <v>Дизайн-радиатор Royal Thermo Insignia C3030 - 42 секц. RAL9016</v>
          </cell>
          <cell r="E3158" t="str">
            <v>4660294374650</v>
          </cell>
          <cell r="F3158" t="str">
            <v>In-C3030.42.9016</v>
          </cell>
          <cell r="G3158">
            <v>57750</v>
          </cell>
          <cell r="H3158">
            <v>37537.5</v>
          </cell>
          <cell r="I3158">
            <v>17</v>
          </cell>
          <cell r="J3158">
            <v>17</v>
          </cell>
        </row>
        <row r="3159">
          <cell r="A3159" t="str">
            <v>НС-1631233</v>
          </cell>
          <cell r="B3159" t="str">
            <v>Радиаторы стальные трубчатые с боковым подключением</v>
          </cell>
          <cell r="C3159" t="str">
            <v>Royal Thermo</v>
          </cell>
          <cell r="D3159" t="str">
            <v>Дизайн-радиатор Royal Thermo Insignia C3050 - 10 секц. RAL9016</v>
          </cell>
          <cell r="E3159" t="str">
            <v>4660294374827</v>
          </cell>
          <cell r="F3159" t="str">
            <v>In-C3050.10.9016</v>
          </cell>
          <cell r="G3159">
            <v>14300</v>
          </cell>
          <cell r="H3159">
            <v>9295</v>
          </cell>
          <cell r="I3159" t="str">
            <v/>
          </cell>
          <cell r="J3159">
            <v>0</v>
          </cell>
        </row>
        <row r="3160">
          <cell r="A3160" t="str">
            <v>НС-1631235</v>
          </cell>
          <cell r="B3160" t="str">
            <v>Радиаторы стальные трубчатые с боковым подключением</v>
          </cell>
          <cell r="C3160" t="str">
            <v>Royal Thermo</v>
          </cell>
          <cell r="D3160" t="str">
            <v>Дизайн-радиатор Royal Thermo Insignia C3050 - 14 секц. RAL9016</v>
          </cell>
          <cell r="E3160" t="str">
            <v>4660294375305</v>
          </cell>
          <cell r="F3160" t="str">
            <v>In-C3050.14.9016</v>
          </cell>
          <cell r="G3160">
            <v>20020</v>
          </cell>
          <cell r="H3160">
            <v>13013</v>
          </cell>
          <cell r="I3160" t="str">
            <v/>
          </cell>
          <cell r="J3160">
            <v>0</v>
          </cell>
        </row>
        <row r="3161">
          <cell r="A3161" t="str">
            <v>НС-1631237</v>
          </cell>
          <cell r="B3161" t="str">
            <v>Радиаторы стальные трубчатые с боковым подключением</v>
          </cell>
          <cell r="C3161" t="str">
            <v>Royal Thermo</v>
          </cell>
          <cell r="D3161" t="str">
            <v>Дизайн-радиатор Royal Thermo Insignia C3050 - 18 секц. RAL9016</v>
          </cell>
          <cell r="E3161" t="str">
            <v>4660294374629</v>
          </cell>
          <cell r="F3161" t="str">
            <v>In-C3050.18.9016</v>
          </cell>
          <cell r="G3161">
            <v>25740</v>
          </cell>
          <cell r="H3161">
            <v>16731</v>
          </cell>
          <cell r="I3161">
            <v>11</v>
          </cell>
          <cell r="J3161">
            <v>11</v>
          </cell>
        </row>
        <row r="3162">
          <cell r="A3162" t="str">
            <v>НС-1631239</v>
          </cell>
          <cell r="B3162" t="str">
            <v>Радиаторы стальные трубчатые с боковым подключением</v>
          </cell>
          <cell r="C3162" t="str">
            <v>Royal Thermo</v>
          </cell>
          <cell r="D3162" t="str">
            <v>Дизайн-радиатор Royal Thermo Insignia C3050 - 22 секц. RAL9016</v>
          </cell>
          <cell r="E3162" t="str">
            <v>4660294374674</v>
          </cell>
          <cell r="F3162" t="str">
            <v>In-C3050.22.9016</v>
          </cell>
          <cell r="G3162">
            <v>31460</v>
          </cell>
          <cell r="H3162">
            <v>20449</v>
          </cell>
          <cell r="I3162" t="str">
            <v/>
          </cell>
          <cell r="J3162">
            <v>0</v>
          </cell>
        </row>
        <row r="3163">
          <cell r="A3163" t="str">
            <v>НС-1631241</v>
          </cell>
          <cell r="B3163" t="str">
            <v>Радиаторы стальные трубчатые с боковым подключением</v>
          </cell>
          <cell r="C3163" t="str">
            <v>Royal Thermo</v>
          </cell>
          <cell r="D3163" t="str">
            <v>Дизайн-радиатор Royal Thermo Insignia C3050 - 26 секц. RAL9016</v>
          </cell>
          <cell r="E3163" t="str">
            <v>4660294375343</v>
          </cell>
          <cell r="F3163" t="str">
            <v>In-C3050.26.9016</v>
          </cell>
          <cell r="G3163">
            <v>37180</v>
          </cell>
          <cell r="H3163">
            <v>24167</v>
          </cell>
          <cell r="I3163">
            <v>3</v>
          </cell>
          <cell r="J3163">
            <v>3</v>
          </cell>
        </row>
        <row r="3164">
          <cell r="A3164" t="str">
            <v>НС-1631243</v>
          </cell>
          <cell r="B3164" t="str">
            <v>Радиаторы стальные трубчатые с боковым подключением</v>
          </cell>
          <cell r="C3164" t="str">
            <v>Royal Thermo</v>
          </cell>
          <cell r="D3164" t="str">
            <v>Дизайн-радиатор Royal Thermo Insignia C3050 - 30 секц. RAL9016</v>
          </cell>
          <cell r="E3164" t="str">
            <v>4660294375480</v>
          </cell>
          <cell r="F3164" t="str">
            <v>In-C3050.30.9016</v>
          </cell>
          <cell r="G3164">
            <v>42900</v>
          </cell>
          <cell r="H3164">
            <v>27885</v>
          </cell>
          <cell r="I3164" t="str">
            <v/>
          </cell>
          <cell r="J3164">
            <v>0</v>
          </cell>
        </row>
        <row r="3165">
          <cell r="A3165" t="str">
            <v>НС-1631245</v>
          </cell>
          <cell r="B3165" t="str">
            <v>Радиаторы стальные трубчатые с боковым подключением</v>
          </cell>
          <cell r="C3165" t="str">
            <v>Royal Thermo</v>
          </cell>
          <cell r="D3165" t="str">
            <v>Дизайн-радиатор Royal Thermo Insignia C3050 - 34 секц. RAL9016</v>
          </cell>
          <cell r="E3165" t="str">
            <v>4660294374995</v>
          </cell>
          <cell r="F3165" t="str">
            <v>In-C3050.34.9016</v>
          </cell>
          <cell r="G3165">
            <v>48620</v>
          </cell>
          <cell r="H3165">
            <v>31603</v>
          </cell>
          <cell r="I3165" t="str">
            <v/>
          </cell>
          <cell r="J3165">
            <v>0</v>
          </cell>
        </row>
        <row r="3166">
          <cell r="A3166" t="str">
            <v>НС-1631277</v>
          </cell>
          <cell r="B3166" t="str">
            <v>Радиаторы стальные трубчатые с боковым подключением</v>
          </cell>
          <cell r="C3166" t="str">
            <v>Royal Thermo</v>
          </cell>
          <cell r="D3166" t="str">
            <v>Дизайн-радиатор Royal Thermo Shift Q30 C2030 - 14 секц. RAL9016</v>
          </cell>
          <cell r="E3166" t="str">
            <v>4660294374841, 14660294374848, 24660294374845</v>
          </cell>
          <cell r="F3166" t="str">
            <v>Q30-C2030.14.9016</v>
          </cell>
          <cell r="G3166">
            <v>21420</v>
          </cell>
          <cell r="H3166">
            <v>13923</v>
          </cell>
          <cell r="I3166" t="str">
            <v/>
          </cell>
          <cell r="J3166">
            <v>0</v>
          </cell>
        </row>
        <row r="3167">
          <cell r="A3167" t="str">
            <v>НС-1631279</v>
          </cell>
          <cell r="B3167" t="str">
            <v>Радиаторы стальные трубчатые с боковым подключением</v>
          </cell>
          <cell r="C3167" t="str">
            <v>Royal Thermo</v>
          </cell>
          <cell r="D3167" t="str">
            <v>Дизайн-радиатор Royal Thermo Shift Q30 C2030 - 20 секц. RAL9016</v>
          </cell>
          <cell r="E3167" t="str">
            <v>4660294375091</v>
          </cell>
          <cell r="F3167" t="str">
            <v>Q30-C2030.20.9016</v>
          </cell>
          <cell r="G3167">
            <v>28560</v>
          </cell>
          <cell r="H3167">
            <v>18564</v>
          </cell>
          <cell r="I3167">
            <v>9</v>
          </cell>
          <cell r="J3167">
            <v>9</v>
          </cell>
        </row>
        <row r="3168">
          <cell r="A3168" t="str">
            <v>НС-1631281</v>
          </cell>
          <cell r="B3168" t="str">
            <v>Радиаторы стальные трубчатые с боковым подключением</v>
          </cell>
          <cell r="C3168" t="str">
            <v>Royal Thermo</v>
          </cell>
          <cell r="D3168" t="str">
            <v>Дизайн-радиатор Royal Thermo Shift Q30 C2030 - 26 секц. RAL9016</v>
          </cell>
          <cell r="E3168" t="str">
            <v>4660294374414, 14660294374411, 24660294374418</v>
          </cell>
          <cell r="F3168" t="str">
            <v>Q30-C2030.26.9016</v>
          </cell>
          <cell r="G3168">
            <v>37130</v>
          </cell>
          <cell r="H3168">
            <v>24134.5</v>
          </cell>
          <cell r="I3168" t="str">
            <v/>
          </cell>
          <cell r="J3168">
            <v>0</v>
          </cell>
        </row>
        <row r="3169">
          <cell r="A3169" t="str">
            <v>НС-1631283</v>
          </cell>
          <cell r="B3169" t="str">
            <v>Радиаторы стальные трубчатые с боковым подключением</v>
          </cell>
          <cell r="C3169" t="str">
            <v>Royal Thermo</v>
          </cell>
          <cell r="D3169" t="str">
            <v>Дизайн-радиатор Royal Thermo Shift Q30 C2030 - 32 секц. RAL9016</v>
          </cell>
          <cell r="E3169" t="str">
            <v>4660294374506, 14660294374503, 24660294374500</v>
          </cell>
          <cell r="F3169" t="str">
            <v>Q30-C2030.32.9016</v>
          </cell>
          <cell r="G3169">
            <v>42430</v>
          </cell>
          <cell r="H3169">
            <v>27579.5</v>
          </cell>
          <cell r="I3169">
            <v>2</v>
          </cell>
          <cell r="J3169">
            <v>2</v>
          </cell>
        </row>
        <row r="3170">
          <cell r="A3170" t="str">
            <v>НС-1631285</v>
          </cell>
          <cell r="B3170" t="str">
            <v>Радиаторы стальные трубчатые с боковым подключением</v>
          </cell>
          <cell r="C3170" t="str">
            <v>Royal Thermo</v>
          </cell>
          <cell r="D3170" t="str">
            <v>Дизайн-радиатор Royal Thermo Shift Q30 C2030 - 38 секц. RAL9016</v>
          </cell>
          <cell r="E3170" t="str">
            <v>4660294374681, 14660294374688, 24660294374685</v>
          </cell>
          <cell r="F3170" t="str">
            <v>Q30-C2030.38.9016</v>
          </cell>
          <cell r="G3170">
            <v>50390</v>
          </cell>
          <cell r="H3170">
            <v>32753.5</v>
          </cell>
          <cell r="I3170" t="str">
            <v/>
          </cell>
          <cell r="J3170">
            <v>0</v>
          </cell>
        </row>
        <row r="3171">
          <cell r="A3171" t="str">
            <v>НС-1631287</v>
          </cell>
          <cell r="B3171" t="str">
            <v>Радиаторы стальные трубчатые с боковым подключением</v>
          </cell>
          <cell r="C3171" t="str">
            <v>Royal Thermo</v>
          </cell>
          <cell r="D3171" t="str">
            <v>Дизайн-радиатор Royal Thermo Shift Q30 C2050 - 08 секц. RAL9016</v>
          </cell>
          <cell r="E3171" t="str">
            <v>4660294374230, 14660294374237, 24660294374234</v>
          </cell>
          <cell r="F3171" t="str">
            <v>Q30-C2050.08.9016</v>
          </cell>
          <cell r="G3171">
            <v>18770</v>
          </cell>
          <cell r="H3171">
            <v>12200.5</v>
          </cell>
          <cell r="I3171" t="str">
            <v/>
          </cell>
          <cell r="J3171">
            <v>0</v>
          </cell>
        </row>
        <row r="3172">
          <cell r="A3172" t="str">
            <v>НС-1631289</v>
          </cell>
          <cell r="B3172" t="str">
            <v>Радиаторы стальные трубчатые с боковым подключением</v>
          </cell>
          <cell r="C3172" t="str">
            <v>Royal Thermo</v>
          </cell>
          <cell r="D3172" t="str">
            <v>Дизайн-радиатор Royal Thermo Shift Q30 C2050 - 12 секц. RAL9016</v>
          </cell>
          <cell r="E3172" t="str">
            <v>4660294374216, 14660294374213, 24660294374210</v>
          </cell>
          <cell r="F3172" t="str">
            <v>Q30-C2050.12.9016</v>
          </cell>
          <cell r="G3172">
            <v>24480</v>
          </cell>
          <cell r="H3172">
            <v>15912</v>
          </cell>
          <cell r="I3172">
            <v>14</v>
          </cell>
          <cell r="J3172">
            <v>14</v>
          </cell>
        </row>
        <row r="3173">
          <cell r="A3173" t="str">
            <v>НС-1631291</v>
          </cell>
          <cell r="B3173" t="str">
            <v>Радиаторы стальные трубчатые с боковым подключением</v>
          </cell>
          <cell r="C3173" t="str">
            <v>Royal Thermo</v>
          </cell>
          <cell r="D3173" t="str">
            <v>Дизайн-радиатор Royal Thermo Shift Q30 C2050 - 16 секц. RAL9016</v>
          </cell>
          <cell r="E3173" t="str">
            <v>4660294374049, 14660294374046, 24660294374043</v>
          </cell>
          <cell r="F3173" t="str">
            <v>Q30-C2050.16.9016</v>
          </cell>
          <cell r="G3173">
            <v>28560</v>
          </cell>
          <cell r="H3173">
            <v>18564</v>
          </cell>
          <cell r="I3173" t="str">
            <v/>
          </cell>
          <cell r="J3173">
            <v>0</v>
          </cell>
        </row>
        <row r="3174">
          <cell r="A3174" t="str">
            <v>НС-1631293</v>
          </cell>
          <cell r="B3174" t="str">
            <v>Радиаторы стальные трубчатые с боковым подключением</v>
          </cell>
          <cell r="C3174" t="str">
            <v>Royal Thermo</v>
          </cell>
          <cell r="D3174" t="str">
            <v>Дизайн-радиатор Royal Thermo Shift Q30 C2050 - 20 секц. RAL9016</v>
          </cell>
          <cell r="E3174" t="str">
            <v>4660294375152</v>
          </cell>
          <cell r="F3174" t="str">
            <v>Q30-C2050.20.9016</v>
          </cell>
          <cell r="G3174">
            <v>35700</v>
          </cell>
          <cell r="H3174">
            <v>23205</v>
          </cell>
          <cell r="I3174">
            <v>4</v>
          </cell>
          <cell r="J3174">
            <v>4</v>
          </cell>
        </row>
        <row r="3175">
          <cell r="A3175" t="str">
            <v>НС-1631295</v>
          </cell>
          <cell r="B3175" t="str">
            <v>Радиаторы стальные трубчатые с боковым подключением</v>
          </cell>
          <cell r="C3175" t="str">
            <v>Royal Thermo</v>
          </cell>
          <cell r="D3175" t="str">
            <v>Дизайн-радиатор Royal Thermo Shift Q30 C2050 - 24 секц. RAL9016</v>
          </cell>
          <cell r="E3175" t="str">
            <v>4660294374698, 14660294374695</v>
          </cell>
          <cell r="F3175" t="str">
            <v>Q30-C2050.24.9016</v>
          </cell>
          <cell r="G3175">
            <v>42840</v>
          </cell>
          <cell r="H3175">
            <v>27846</v>
          </cell>
          <cell r="I3175">
            <v>10</v>
          </cell>
          <cell r="J3175">
            <v>10</v>
          </cell>
        </row>
        <row r="3176">
          <cell r="A3176" t="str">
            <v>НС-1631297</v>
          </cell>
          <cell r="B3176" t="str">
            <v>Радиаторы стальные трубчатые с боковым подключением</v>
          </cell>
          <cell r="C3176" t="str">
            <v>Royal Thermo</v>
          </cell>
          <cell r="D3176" t="str">
            <v>Дизайн-радиатор Royal Thermo Shift Q30 C2050 - 28 секц. RAL9016</v>
          </cell>
          <cell r="E3176" t="str">
            <v>4660294374155, 14660294374152, 24660294374159</v>
          </cell>
          <cell r="F3176" t="str">
            <v>Q30-C2050.28.9016</v>
          </cell>
          <cell r="G3176">
            <v>49980</v>
          </cell>
          <cell r="H3176">
            <v>32487</v>
          </cell>
          <cell r="I3176">
            <v>5</v>
          </cell>
          <cell r="J3176">
            <v>5</v>
          </cell>
        </row>
        <row r="3177">
          <cell r="A3177" t="str">
            <v>НС-1631252</v>
          </cell>
          <cell r="B3177" t="str">
            <v>Радиаторы стальные трубчатые с боковым подключением</v>
          </cell>
          <cell r="C3177" t="str">
            <v>Royal Thermo</v>
          </cell>
          <cell r="D3177" t="str">
            <v>Дизайн-радиатор Royal Thermo Shift Q30 C2180 - 04 секц. RAL9005m</v>
          </cell>
          <cell r="E3177" t="str">
            <v>4660294374100, 14660294374107, 24660294374104</v>
          </cell>
          <cell r="F3177" t="str">
            <v>Q30-C2180.04.9005m</v>
          </cell>
          <cell r="G3177">
            <v>21540</v>
          </cell>
          <cell r="H3177">
            <v>14001</v>
          </cell>
          <cell r="I3177">
            <v>10</v>
          </cell>
          <cell r="J3177">
            <v>10</v>
          </cell>
        </row>
        <row r="3178">
          <cell r="A3178" t="str">
            <v>НС-1631253</v>
          </cell>
          <cell r="B3178" t="str">
            <v>Радиаторы стальные трубчатые с боковым подключением</v>
          </cell>
          <cell r="C3178" t="str">
            <v>Royal Thermo</v>
          </cell>
          <cell r="D3178" t="str">
            <v>Дизайн-радиатор Royal Thermo Shift Q30 C2180 - 04 секц. RAL9016</v>
          </cell>
          <cell r="E3178" t="str">
            <v>4660294374315, 14660294374312, 24660294374319</v>
          </cell>
          <cell r="F3178" t="str">
            <v>Q30-C2180.04.9016</v>
          </cell>
          <cell r="G3178">
            <v>19590</v>
          </cell>
          <cell r="H3178">
            <v>12733.5</v>
          </cell>
          <cell r="I3178" t="str">
            <v/>
          </cell>
          <cell r="J3178">
            <v>0</v>
          </cell>
        </row>
        <row r="3179">
          <cell r="A3179" t="str">
            <v>НС-1631257</v>
          </cell>
          <cell r="B3179" t="str">
            <v>Радиаторы стальные трубчатые с боковым подключением</v>
          </cell>
          <cell r="C3179" t="str">
            <v>Royal Thermo</v>
          </cell>
          <cell r="D3179" t="str">
            <v>Дизайн-радиатор Royal Thermo Shift Q30 C2180 - 06 секц. RAL9005m</v>
          </cell>
          <cell r="E3179" t="str">
            <v>4660294374636, 14660294374633, 24660294374630</v>
          </cell>
          <cell r="F3179" t="str">
            <v>Q30-C2180.06.9005m</v>
          </cell>
          <cell r="G3179">
            <v>28270</v>
          </cell>
          <cell r="H3179">
            <v>18375.5</v>
          </cell>
          <cell r="I3179" t="str">
            <v/>
          </cell>
          <cell r="J3179">
            <v>0</v>
          </cell>
        </row>
        <row r="3180">
          <cell r="A3180" t="str">
            <v>НС-1631258</v>
          </cell>
          <cell r="B3180" t="str">
            <v>Радиаторы стальные трубчатые с боковым подключением</v>
          </cell>
          <cell r="C3180" t="str">
            <v>Royal Thermo</v>
          </cell>
          <cell r="D3180" t="str">
            <v>Дизайн-радиатор Royal Thermo Shift Q30 C2180 - 06 секц. RAL9016</v>
          </cell>
          <cell r="E3180" t="str">
            <v>4660294375046, 14660294375043, 24660294375040</v>
          </cell>
          <cell r="F3180" t="str">
            <v>Q30-C2180.06.9016</v>
          </cell>
          <cell r="G3180">
            <v>25700</v>
          </cell>
          <cell r="H3180">
            <v>16705</v>
          </cell>
          <cell r="I3180" t="str">
            <v/>
          </cell>
          <cell r="J3180">
            <v>0</v>
          </cell>
        </row>
        <row r="3181">
          <cell r="A3181" t="str">
            <v>НС-1631261</v>
          </cell>
          <cell r="B3181" t="str">
            <v>Радиаторы стальные трубчатые с боковым подключением</v>
          </cell>
          <cell r="C3181" t="str">
            <v>Royal Thermo</v>
          </cell>
          <cell r="D3181" t="str">
            <v>Дизайн-радиатор Royal Thermo Shift Q30 C2180 - 08 секц. RAL9005m</v>
          </cell>
          <cell r="E3181" t="str">
            <v>4660294374933, 14660294374930, 24660294374937</v>
          </cell>
          <cell r="F3181" t="str">
            <v>Q30-C2180.08.9005m</v>
          </cell>
          <cell r="G3181">
            <v>35900</v>
          </cell>
          <cell r="H3181">
            <v>23335</v>
          </cell>
          <cell r="I3181" t="str">
            <v/>
          </cell>
          <cell r="J3181">
            <v>0</v>
          </cell>
        </row>
        <row r="3182">
          <cell r="A3182" t="str">
            <v>НС-1631262</v>
          </cell>
          <cell r="B3182" t="str">
            <v>Радиаторы стальные трубчатые с боковым подключением</v>
          </cell>
          <cell r="C3182" t="str">
            <v>Royal Thermo</v>
          </cell>
          <cell r="D3182" t="str">
            <v>Дизайн-радиатор Royal Thermo Shift Q30 C2180 - 08 секц. RAL9016</v>
          </cell>
          <cell r="E3182" t="str">
            <v>4660294375251</v>
          </cell>
          <cell r="F3182" t="str">
            <v>Q30-C2180.08.9016</v>
          </cell>
          <cell r="G3182">
            <v>32640</v>
          </cell>
          <cell r="H3182">
            <v>21216</v>
          </cell>
          <cell r="I3182" t="str">
            <v/>
          </cell>
          <cell r="J3182">
            <v>0</v>
          </cell>
        </row>
        <row r="3183">
          <cell r="A3183" t="str">
            <v>НС-1631265</v>
          </cell>
          <cell r="B3183" t="str">
            <v>Радиаторы стальные трубчатые с боковым подключением</v>
          </cell>
          <cell r="C3183" t="str">
            <v>Royal Thermo</v>
          </cell>
          <cell r="D3183" t="str">
            <v>Дизайн-радиатор Royal Thermo Shift Q30 C2180 - 10 секц. RAL9005m</v>
          </cell>
          <cell r="E3183" t="str">
            <v>4660294374445, 14660294374442, 24660294374449</v>
          </cell>
          <cell r="F3183" t="str">
            <v>Q30-C2180.10.9005m</v>
          </cell>
          <cell r="G3183">
            <v>43760</v>
          </cell>
          <cell r="H3183">
            <v>28444</v>
          </cell>
          <cell r="I3183" t="str">
            <v/>
          </cell>
          <cell r="J3183">
            <v>0</v>
          </cell>
        </row>
        <row r="3184">
          <cell r="A3184" t="str">
            <v>НС-1631266</v>
          </cell>
          <cell r="B3184" t="str">
            <v>Радиаторы стальные трубчатые с боковым подключением</v>
          </cell>
          <cell r="C3184" t="str">
            <v>Royal Thermo</v>
          </cell>
          <cell r="D3184" t="str">
            <v>Дизайн-радиатор Royal Thermo Shift Q30 C2180 - 10 секц. RAL9016</v>
          </cell>
          <cell r="E3184" t="str">
            <v>4660294375398</v>
          </cell>
          <cell r="F3184" t="str">
            <v>Q30-C2180.10.9016</v>
          </cell>
          <cell r="G3184">
            <v>39780</v>
          </cell>
          <cell r="H3184">
            <v>25857</v>
          </cell>
          <cell r="I3184" t="str">
            <v/>
          </cell>
          <cell r="J3184">
            <v>0</v>
          </cell>
        </row>
        <row r="3185">
          <cell r="A3185" t="str">
            <v>НС-1631269</v>
          </cell>
          <cell r="B3185" t="str">
            <v>Радиаторы стальные трубчатые с боковым подключением</v>
          </cell>
          <cell r="C3185" t="str">
            <v>Royal Thermo</v>
          </cell>
          <cell r="D3185" t="str">
            <v>Дизайн-радиатор Royal Thermo Shift Q30 C2180 - 12 секц. RAL9005m</v>
          </cell>
          <cell r="E3185" t="str">
            <v>4660294374926, 14660294374923, 24660294374920</v>
          </cell>
          <cell r="F3185" t="str">
            <v>Q30-C2180.12.9005m</v>
          </cell>
          <cell r="G3185">
            <v>51160</v>
          </cell>
          <cell r="H3185">
            <v>33254</v>
          </cell>
          <cell r="I3185" t="str">
            <v/>
          </cell>
          <cell r="J3185">
            <v>0</v>
          </cell>
        </row>
        <row r="3186">
          <cell r="A3186" t="str">
            <v>НС-1631270</v>
          </cell>
          <cell r="B3186" t="str">
            <v>Радиаторы стальные трубчатые с боковым подключением</v>
          </cell>
          <cell r="C3186" t="str">
            <v>Royal Thermo</v>
          </cell>
          <cell r="D3186" t="str">
            <v>Дизайн-радиатор Royal Thermo Shift Q30 C2180 - 12 секц. RAL9016</v>
          </cell>
          <cell r="E3186" t="str">
            <v>4660294374605, 14660294374602, 24660294374609</v>
          </cell>
          <cell r="F3186" t="str">
            <v>Q30-C2180.12.9016</v>
          </cell>
          <cell r="G3186">
            <v>46500</v>
          </cell>
          <cell r="H3186">
            <v>30225</v>
          </cell>
          <cell r="I3186">
            <v>2</v>
          </cell>
          <cell r="J3186">
            <v>2</v>
          </cell>
        </row>
        <row r="3187">
          <cell r="A3187" t="str">
            <v>НС-1631273</v>
          </cell>
          <cell r="B3187" t="str">
            <v>Радиаторы стальные трубчатые с боковым подключением</v>
          </cell>
          <cell r="C3187" t="str">
            <v>Royal Thermo</v>
          </cell>
          <cell r="D3187" t="str">
            <v>Дизайн-радиатор Royal Thermo Shift Q30 C2180 - 14 секц. RAL9005m</v>
          </cell>
          <cell r="E3187" t="str">
            <v>4660294374964</v>
          </cell>
          <cell r="F3187" t="str">
            <v>Q30-C2180.14.9005m</v>
          </cell>
          <cell r="G3187">
            <v>59690</v>
          </cell>
          <cell r="H3187">
            <v>38798.5</v>
          </cell>
          <cell r="I3187">
            <v>6</v>
          </cell>
          <cell r="J3187">
            <v>6</v>
          </cell>
        </row>
        <row r="3188">
          <cell r="A3188" t="str">
            <v>НС-1631274</v>
          </cell>
          <cell r="B3188" t="str">
            <v>Радиаторы стальные трубчатые с боковым подключением</v>
          </cell>
          <cell r="C3188" t="str">
            <v>Royal Thermo</v>
          </cell>
          <cell r="D3188" t="str">
            <v>Дизайн-радиатор Royal Thermo Shift Q30 C2180 - 14 секц. RAL9016</v>
          </cell>
          <cell r="E3188" t="str">
            <v>4660294375206</v>
          </cell>
          <cell r="F3188" t="str">
            <v>Q30-C2180.14.9016</v>
          </cell>
          <cell r="G3188">
            <v>54260</v>
          </cell>
          <cell r="H3188">
            <v>35269</v>
          </cell>
          <cell r="I3188">
            <v>4</v>
          </cell>
          <cell r="J3188">
            <v>4</v>
          </cell>
        </row>
        <row r="3189">
          <cell r="A3189" t="str">
            <v>НС-1631323</v>
          </cell>
          <cell r="B3189" t="str">
            <v>Радиаторы стальные трубчатые с боковым подключением</v>
          </cell>
          <cell r="C3189" t="str">
            <v>Royal Thermo</v>
          </cell>
          <cell r="D3189" t="str">
            <v>Дизайн-радиатор Royal Thermo Shift R22 C2030 - 18 секц. RAL9016</v>
          </cell>
          <cell r="E3189" t="str">
            <v>4660294374704, 14660294374701, 24660294374708</v>
          </cell>
          <cell r="F3189" t="str">
            <v>R22-C2030.18.9016</v>
          </cell>
          <cell r="G3189">
            <v>20200</v>
          </cell>
          <cell r="H3189">
            <v>13130</v>
          </cell>
          <cell r="I3189">
            <v>1</v>
          </cell>
          <cell r="J3189">
            <v>1</v>
          </cell>
        </row>
        <row r="3190">
          <cell r="A3190" t="str">
            <v>НС-1631325</v>
          </cell>
          <cell r="B3190" t="str">
            <v>Радиаторы стальные трубчатые с боковым подключением</v>
          </cell>
          <cell r="C3190" t="str">
            <v>Royal Thermo</v>
          </cell>
          <cell r="D3190" t="str">
            <v>Дизайн-радиатор Royal Thermo Shift R22 C2030 - 24 секц. RAL9016</v>
          </cell>
          <cell r="E3190" t="str">
            <v>4660294374476, 14660294374473, 24660294374470</v>
          </cell>
          <cell r="F3190" t="str">
            <v>R22-C2030.24.9016</v>
          </cell>
          <cell r="G3190">
            <v>25400</v>
          </cell>
          <cell r="H3190">
            <v>16510</v>
          </cell>
          <cell r="I3190">
            <v>5</v>
          </cell>
          <cell r="J3190">
            <v>5</v>
          </cell>
        </row>
        <row r="3191">
          <cell r="A3191" t="str">
            <v>НС-1631327</v>
          </cell>
          <cell r="B3191" t="str">
            <v>Радиаторы стальные трубчатые с боковым подключением</v>
          </cell>
          <cell r="C3191" t="str">
            <v>Royal Thermo</v>
          </cell>
          <cell r="D3191" t="str">
            <v>Дизайн-радиатор Royal Thermo Shift R22 C2030 - 30 секц. RAL9016</v>
          </cell>
          <cell r="E3191" t="str">
            <v>4660294374346, 14660294374343, 24660294374340</v>
          </cell>
          <cell r="F3191" t="str">
            <v>R22-C2030.30.9016</v>
          </cell>
          <cell r="G3191">
            <v>30800</v>
          </cell>
          <cell r="H3191">
            <v>20020</v>
          </cell>
          <cell r="I3191">
            <v>8</v>
          </cell>
          <cell r="J3191">
            <v>8</v>
          </cell>
        </row>
        <row r="3192">
          <cell r="A3192" t="str">
            <v>НС-1631329</v>
          </cell>
          <cell r="B3192" t="str">
            <v>Радиаторы стальные трубчатые с боковым подключением</v>
          </cell>
          <cell r="C3192" t="str">
            <v>Royal Thermo</v>
          </cell>
          <cell r="D3192" t="str">
            <v>Дизайн-радиатор Royal Thermo Shift R22 C2030 - 36 секц. RAL9016</v>
          </cell>
          <cell r="E3192" t="str">
            <v>4660294374322, 14660294374329, 24660294374326</v>
          </cell>
          <cell r="F3192" t="str">
            <v>R22-C2030.36.9016</v>
          </cell>
          <cell r="G3192">
            <v>36000</v>
          </cell>
          <cell r="H3192">
            <v>23400</v>
          </cell>
          <cell r="I3192" t="str">
            <v/>
          </cell>
          <cell r="J3192">
            <v>0</v>
          </cell>
        </row>
        <row r="3193">
          <cell r="A3193" t="str">
            <v>НС-1631331</v>
          </cell>
          <cell r="B3193" t="str">
            <v>Радиаторы стальные трубчатые с боковым подключением</v>
          </cell>
          <cell r="C3193" t="str">
            <v>Royal Thermo</v>
          </cell>
          <cell r="D3193" t="str">
            <v>Дизайн-радиатор Royal Thermo Shift R22 C2030 - 42 секц. RAL9016</v>
          </cell>
          <cell r="E3193" t="str">
            <v>4660294374896, 14660294374893, 24660294374890</v>
          </cell>
          <cell r="F3193" t="str">
            <v>R22-C2030.42.9016</v>
          </cell>
          <cell r="G3193">
            <v>41200</v>
          </cell>
          <cell r="H3193">
            <v>26780</v>
          </cell>
          <cell r="I3193" t="str">
            <v/>
          </cell>
          <cell r="J3193">
            <v>0</v>
          </cell>
        </row>
        <row r="3194">
          <cell r="A3194" t="str">
            <v>НС-1631333</v>
          </cell>
          <cell r="B3194" t="str">
            <v>Радиаторы стальные трубчатые с боковым подключением</v>
          </cell>
          <cell r="C3194" t="str">
            <v>Royal Thermo</v>
          </cell>
          <cell r="D3194" t="str">
            <v>Дизайн-радиатор Royal Thermo Shift R22 C2050 - 12 секц. RAL9016</v>
          </cell>
          <cell r="E3194" t="str">
            <v>4660294374209, 14660294374206, 24660294374203</v>
          </cell>
          <cell r="F3194" t="str">
            <v>R22-C2050.12.9016</v>
          </cell>
          <cell r="G3194">
            <v>18500</v>
          </cell>
          <cell r="H3194">
            <v>12025</v>
          </cell>
          <cell r="I3194">
            <v>1</v>
          </cell>
          <cell r="J3194">
            <v>1</v>
          </cell>
        </row>
        <row r="3195">
          <cell r="A3195" t="str">
            <v>НС-1631335</v>
          </cell>
          <cell r="B3195" t="str">
            <v>Радиаторы стальные трубчатые с боковым подключением</v>
          </cell>
          <cell r="C3195" t="str">
            <v>Royal Thermo</v>
          </cell>
          <cell r="D3195" t="str">
            <v>Дизайн-радиатор Royal Thermo Shift R22 C2050 - 16 секц. RAL9016</v>
          </cell>
          <cell r="E3195" t="str">
            <v>4660294374599, 14660294374596, 24660294374593</v>
          </cell>
          <cell r="F3195" t="str">
            <v>R22-C2050.16.9016</v>
          </cell>
          <cell r="G3195">
            <v>23220</v>
          </cell>
          <cell r="H3195">
            <v>15093</v>
          </cell>
          <cell r="I3195">
            <v>26</v>
          </cell>
          <cell r="J3195">
            <v>26</v>
          </cell>
        </row>
        <row r="3196">
          <cell r="A3196" t="str">
            <v>НС-1631337</v>
          </cell>
          <cell r="B3196" t="str">
            <v>Радиаторы стальные трубчатые с боковым подключением</v>
          </cell>
          <cell r="C3196" t="str">
            <v>Royal Thermo</v>
          </cell>
          <cell r="D3196" t="str">
            <v>Дизайн-радиатор Royal Thermo Shift R22 C2050 - 20 секц. RAL9016</v>
          </cell>
          <cell r="E3196" t="str">
            <v>4660294375138</v>
          </cell>
          <cell r="F3196" t="str">
            <v>R22-C2050.20.9016</v>
          </cell>
          <cell r="G3196">
            <v>27950</v>
          </cell>
          <cell r="H3196">
            <v>18167.5</v>
          </cell>
          <cell r="I3196" t="str">
            <v/>
          </cell>
          <cell r="J3196">
            <v>0</v>
          </cell>
        </row>
        <row r="3197">
          <cell r="A3197" t="str">
            <v>НС-1631339</v>
          </cell>
          <cell r="B3197" t="str">
            <v>Радиаторы стальные трубчатые с боковым подключением</v>
          </cell>
          <cell r="C3197" t="str">
            <v>Royal Thermo</v>
          </cell>
          <cell r="D3197" t="str">
            <v>Дизайн-радиатор Royal Thermo Shift R22 C2050 - 24 секц. RAL9016</v>
          </cell>
          <cell r="E3197" t="str">
            <v>4660294374261, 14660294374268, 24660294374265</v>
          </cell>
          <cell r="F3197" t="str">
            <v>R22-C2050.24.9016</v>
          </cell>
          <cell r="G3197">
            <v>32650</v>
          </cell>
          <cell r="H3197">
            <v>21222.5</v>
          </cell>
          <cell r="I3197" t="str">
            <v/>
          </cell>
          <cell r="J3197">
            <v>0</v>
          </cell>
        </row>
        <row r="3198">
          <cell r="A3198" t="str">
            <v>НС-1631341</v>
          </cell>
          <cell r="B3198" t="str">
            <v>Радиаторы стальные трубчатые с боковым подключением</v>
          </cell>
          <cell r="C3198" t="str">
            <v>Royal Thermo</v>
          </cell>
          <cell r="D3198" t="str">
            <v>Дизайн-радиатор Royal Thermo Shift R22 C2050 - 28 секц. RAL9016</v>
          </cell>
          <cell r="E3198" t="str">
            <v>4660294374490, 14660294374497</v>
          </cell>
          <cell r="F3198" t="str">
            <v>R22-C2050.28.9016</v>
          </cell>
          <cell r="G3198">
            <v>37360</v>
          </cell>
          <cell r="H3198">
            <v>24284</v>
          </cell>
          <cell r="I3198">
            <v>9</v>
          </cell>
          <cell r="J3198">
            <v>9</v>
          </cell>
        </row>
        <row r="3199">
          <cell r="A3199" t="str">
            <v>НС-1631343</v>
          </cell>
          <cell r="B3199" t="str">
            <v>Радиаторы стальные трубчатые с боковым подключением</v>
          </cell>
          <cell r="C3199" t="str">
            <v>Royal Thermo</v>
          </cell>
          <cell r="D3199" t="str">
            <v>Дизайн-радиатор Royal Thermo Shift R22 C2050 - 32 секц. RAL9016</v>
          </cell>
          <cell r="E3199" t="str">
            <v>4660294374407, 14660294374404, 24660294374401</v>
          </cell>
          <cell r="F3199" t="str">
            <v>R22-C2050.32.9016</v>
          </cell>
          <cell r="G3199">
            <v>42100</v>
          </cell>
          <cell r="H3199">
            <v>27365</v>
          </cell>
          <cell r="I3199" t="str">
            <v/>
          </cell>
          <cell r="J3199">
            <v>0</v>
          </cell>
        </row>
        <row r="3200">
          <cell r="A3200" t="str">
            <v>НС-1631299</v>
          </cell>
          <cell r="B3200" t="str">
            <v>Радиаторы стальные трубчатые с боковым подключением</v>
          </cell>
          <cell r="C3200" t="str">
            <v>Royal Thermo</v>
          </cell>
          <cell r="D3200" t="str">
            <v>Дизайн-радиатор Royal Thermo Shift R22 C2180 - 04 секц. RAL9005m</v>
          </cell>
          <cell r="E3200" t="str">
            <v>4660294374919, 14660294374916, 24660294374913</v>
          </cell>
          <cell r="F3200" t="str">
            <v>R22-C2180.04.9005m</v>
          </cell>
          <cell r="G3200">
            <v>18700</v>
          </cell>
          <cell r="H3200">
            <v>12155</v>
          </cell>
          <cell r="I3200">
            <v>8</v>
          </cell>
          <cell r="J3200">
            <v>8</v>
          </cell>
        </row>
        <row r="3201">
          <cell r="A3201" t="str">
            <v>НС-1631300</v>
          </cell>
          <cell r="B3201" t="str">
            <v>Радиаторы стальные трубчатые с боковым подключением</v>
          </cell>
          <cell r="C3201" t="str">
            <v>Royal Thermo</v>
          </cell>
          <cell r="D3201" t="str">
            <v>Дизайн-радиатор Royal Thermo Shift R22 C2180 - 04 секц. RAL9016</v>
          </cell>
          <cell r="E3201" t="str">
            <v>4660294374971, 14660294374978, 24660294374975</v>
          </cell>
          <cell r="F3201" t="str">
            <v>R22-C2180.04.9016</v>
          </cell>
          <cell r="G3201">
            <v>17000</v>
          </cell>
          <cell r="H3201">
            <v>11050</v>
          </cell>
          <cell r="I3201">
            <v>39</v>
          </cell>
          <cell r="J3201">
            <v>39</v>
          </cell>
        </row>
        <row r="3202">
          <cell r="A3202" t="str">
            <v>НС-1631303</v>
          </cell>
          <cell r="B3202" t="str">
            <v>Радиаторы стальные трубчатые с боковым подключением</v>
          </cell>
          <cell r="C3202" t="str">
            <v>Royal Thermo</v>
          </cell>
          <cell r="D3202" t="str">
            <v>Дизайн-радиатор Royal Thermo Shift R22 C2180 - 06 секц. RAL9005m</v>
          </cell>
          <cell r="E3202" t="str">
            <v>4660294374537, 14660294374534, 24660294374531</v>
          </cell>
          <cell r="F3202" t="str">
            <v>R22-C2180.06.9005m</v>
          </cell>
          <cell r="G3202">
            <v>25550</v>
          </cell>
          <cell r="H3202">
            <v>16607.5</v>
          </cell>
          <cell r="I3202">
            <v>23</v>
          </cell>
          <cell r="J3202">
            <v>23</v>
          </cell>
        </row>
        <row r="3203">
          <cell r="A3203" t="str">
            <v>НС-1631304</v>
          </cell>
          <cell r="B3203" t="str">
            <v>Радиаторы стальные трубчатые с боковым подключением</v>
          </cell>
          <cell r="C3203" t="str">
            <v>Royal Thermo</v>
          </cell>
          <cell r="D3203" t="str">
            <v>Дизайн-радиатор Royal Thermo Shift R22 C2180 - 06 секц. RAL9016</v>
          </cell>
          <cell r="E3203" t="str">
            <v>4660294374001, 14660294374008, 24660294374005</v>
          </cell>
          <cell r="F3203" t="str">
            <v>R22-C2180.06.9016</v>
          </cell>
          <cell r="G3203">
            <v>23220</v>
          </cell>
          <cell r="H3203">
            <v>15093</v>
          </cell>
          <cell r="I3203">
            <v>24</v>
          </cell>
          <cell r="J3203">
            <v>24</v>
          </cell>
        </row>
        <row r="3204">
          <cell r="A3204" t="str">
            <v>НС-1631307</v>
          </cell>
          <cell r="B3204" t="str">
            <v>Радиаторы стальные трубчатые с боковым подключением</v>
          </cell>
          <cell r="C3204" t="str">
            <v>Royal Thermo</v>
          </cell>
          <cell r="D3204" t="str">
            <v>Дизайн-радиатор Royal Thermo Shift R22 C2180 - 08 секц. RAL9005m</v>
          </cell>
          <cell r="E3204" t="str">
            <v>4660294375312</v>
          </cell>
          <cell r="F3204" t="str">
            <v>R22-C2180.08.9005m</v>
          </cell>
          <cell r="G3204">
            <v>32400</v>
          </cell>
          <cell r="H3204">
            <v>21060</v>
          </cell>
          <cell r="I3204">
            <v>6</v>
          </cell>
          <cell r="J3204">
            <v>6</v>
          </cell>
        </row>
        <row r="3205">
          <cell r="A3205" t="str">
            <v>НС-1631308</v>
          </cell>
          <cell r="B3205" t="str">
            <v>Радиаторы стальные трубчатые с боковым подключением</v>
          </cell>
          <cell r="C3205" t="str">
            <v>Royal Thermo</v>
          </cell>
          <cell r="D3205" t="str">
            <v>Дизайн-радиатор Royal Thermo Shift R22 C2180 - 08 секц. RAL9016</v>
          </cell>
          <cell r="E3205" t="str">
            <v>4660294374902, 14660294374909, 24660294374906</v>
          </cell>
          <cell r="F3205" t="str">
            <v>R22-C2180.08.9016</v>
          </cell>
          <cell r="G3205">
            <v>29450</v>
          </cell>
          <cell r="H3205">
            <v>19142.5</v>
          </cell>
          <cell r="I3205">
            <v>9</v>
          </cell>
          <cell r="J3205">
            <v>9</v>
          </cell>
        </row>
        <row r="3206">
          <cell r="A3206" t="str">
            <v>НС-1631311</v>
          </cell>
          <cell r="B3206" t="str">
            <v>Радиаторы стальные трубчатые с боковым подключением</v>
          </cell>
          <cell r="C3206" t="str">
            <v>Royal Thermo</v>
          </cell>
          <cell r="D3206" t="str">
            <v>Дизайн-радиатор Royal Thermo Shift R22 C2180 - 10 секц. RAL9005m</v>
          </cell>
          <cell r="E3206" t="str">
            <v>4660294374469, 14660294374466, 24660294374463</v>
          </cell>
          <cell r="F3206" t="str">
            <v>R22-C2180.10.9005m</v>
          </cell>
          <cell r="G3206">
            <v>39300</v>
          </cell>
          <cell r="H3206">
            <v>25545</v>
          </cell>
          <cell r="I3206">
            <v>6</v>
          </cell>
          <cell r="J3206">
            <v>6</v>
          </cell>
        </row>
        <row r="3207">
          <cell r="A3207" t="str">
            <v>НС-1631312</v>
          </cell>
          <cell r="B3207" t="str">
            <v>Радиаторы стальные трубчатые с боковым подключением</v>
          </cell>
          <cell r="C3207" t="str">
            <v>Royal Thermo</v>
          </cell>
          <cell r="D3207" t="str">
            <v>Дизайн-радиатор Royal Thermo Shift R22 C2180 - 10 секц. RAL9016</v>
          </cell>
          <cell r="E3207" t="str">
            <v>4660294375053, 14660294375050, 24660294375057</v>
          </cell>
          <cell r="F3207" t="str">
            <v>R22-C2180.10.9016</v>
          </cell>
          <cell r="G3207">
            <v>35700</v>
          </cell>
          <cell r="H3207">
            <v>23205</v>
          </cell>
          <cell r="I3207">
            <v>44</v>
          </cell>
          <cell r="J3207">
            <v>44</v>
          </cell>
        </row>
        <row r="3208">
          <cell r="A3208" t="str">
            <v>НС-1631315</v>
          </cell>
          <cell r="B3208" t="str">
            <v>Радиаторы стальные трубчатые с боковым подключением</v>
          </cell>
          <cell r="C3208" t="str">
            <v>Royal Thermo</v>
          </cell>
          <cell r="D3208" t="str">
            <v>Дизайн-радиатор Royal Thermo Shift R22 C2180 - 12 секц. RAL9005m</v>
          </cell>
          <cell r="E3208" t="str">
            <v>4660294375114</v>
          </cell>
          <cell r="F3208" t="str">
            <v>R22-C2180.12.9005m</v>
          </cell>
          <cell r="G3208">
            <v>46100</v>
          </cell>
          <cell r="H3208">
            <v>29965</v>
          </cell>
          <cell r="I3208">
            <v>2</v>
          </cell>
          <cell r="J3208">
            <v>2</v>
          </cell>
        </row>
        <row r="3209">
          <cell r="A3209" t="str">
            <v>НС-1631316</v>
          </cell>
          <cell r="B3209" t="str">
            <v>Радиаторы стальные трубчатые с боковым подключением</v>
          </cell>
          <cell r="C3209" t="str">
            <v>Royal Thermo</v>
          </cell>
          <cell r="D3209" t="str">
            <v>Дизайн-радиатор Royal Thermo Shift R22 C2180 - 12 секц. RAL9016</v>
          </cell>
          <cell r="E3209" t="str">
            <v>4660294374810, 14660294374817, 24660294374814</v>
          </cell>
          <cell r="F3209" t="str">
            <v>R22-C2180.12.9016</v>
          </cell>
          <cell r="G3209">
            <v>41900</v>
          </cell>
          <cell r="H3209">
            <v>27235</v>
          </cell>
          <cell r="I3209">
            <v>5</v>
          </cell>
          <cell r="J3209">
            <v>5</v>
          </cell>
        </row>
        <row r="3210">
          <cell r="A3210" t="str">
            <v>НС-1631319</v>
          </cell>
          <cell r="B3210" t="str">
            <v>Радиаторы стальные трубчатые с боковым подключением</v>
          </cell>
          <cell r="C3210" t="str">
            <v>Royal Thermo</v>
          </cell>
          <cell r="D3210" t="str">
            <v>Дизайн-радиатор Royal Thermo Shift R22 C2180 - 14 секц. RAL9005m</v>
          </cell>
          <cell r="E3210" t="str">
            <v>4660294375039, 14660294375036</v>
          </cell>
          <cell r="F3210" t="str">
            <v>R22-C2180.14.9005m</v>
          </cell>
          <cell r="G3210">
            <v>52950</v>
          </cell>
          <cell r="H3210">
            <v>34417.5</v>
          </cell>
          <cell r="I3210">
            <v>16</v>
          </cell>
          <cell r="J3210">
            <v>16</v>
          </cell>
        </row>
        <row r="3211">
          <cell r="A3211" t="str">
            <v>НС-1631320</v>
          </cell>
          <cell r="B3211" t="str">
            <v>Радиаторы стальные трубчатые с боковым подключением</v>
          </cell>
          <cell r="C3211" t="str">
            <v>Royal Thermo</v>
          </cell>
          <cell r="D3211" t="str">
            <v>Дизайн-радиатор Royal Thermo Shift R22 C2180 - 14 секц. RAL9016</v>
          </cell>
          <cell r="E3211" t="str">
            <v>4660294374643, 14660294374640</v>
          </cell>
          <cell r="F3211" t="str">
            <v>R22-C2180.14.9016</v>
          </cell>
          <cell r="G3211">
            <v>48130</v>
          </cell>
          <cell r="H3211">
            <v>31284.5</v>
          </cell>
          <cell r="I3211" t="str">
            <v/>
          </cell>
          <cell r="J3211">
            <v>0</v>
          </cell>
        </row>
        <row r="3212">
          <cell r="A3212" t="str">
            <v>НС-1324197</v>
          </cell>
          <cell r="B3212" t="str">
            <v>Радиаторы стальные трубчатые с боковым подключением</v>
          </cell>
          <cell r="C3212" t="str">
            <v>Zehnder</v>
          </cell>
          <cell r="D3212" t="str">
            <v>Радиатор труб. Zehnder Charleston 2050, 08 сек.1/2 бок.подк. RAL9016 (кроншт.в компл)</v>
          </cell>
          <cell r="E3212" t="str">
            <v>7626918203499</v>
          </cell>
          <cell r="F3212" t="str">
            <v>2050_08_9016_1270_CVD1BH</v>
          </cell>
          <cell r="G3212">
            <v>21544</v>
          </cell>
          <cell r="H3212">
            <v>14434.48</v>
          </cell>
          <cell r="I3212" t="str">
            <v/>
          </cell>
          <cell r="J3212">
            <v>0</v>
          </cell>
        </row>
        <row r="3213">
          <cell r="A3213" t="str">
            <v>НС-1324200</v>
          </cell>
          <cell r="B3213" t="str">
            <v>Радиаторы стальные трубчатые с боковым подключением</v>
          </cell>
          <cell r="C3213" t="str">
            <v>Zehnder</v>
          </cell>
          <cell r="D3213" t="str">
            <v>Радиатор труб. Zehnder Charleston 2050, 10 сек.1/2 бок.подк. RAL9016 (кроншт.в компл)</v>
          </cell>
          <cell r="E3213" t="str">
            <v>7626918203505</v>
          </cell>
          <cell r="F3213" t="str">
            <v>2050_10_9016_1270_CVD1BH</v>
          </cell>
          <cell r="G3213">
            <v>26029</v>
          </cell>
          <cell r="H3213">
            <v>17439.43</v>
          </cell>
          <cell r="I3213">
            <v>1</v>
          </cell>
          <cell r="J3213">
            <v>1</v>
          </cell>
        </row>
        <row r="3214">
          <cell r="A3214" t="str">
            <v>НС-1273710</v>
          </cell>
          <cell r="B3214" t="str">
            <v>Радиаторы стальные трубчатые с боковым подключением</v>
          </cell>
          <cell r="C3214" t="str">
            <v>Zehnder</v>
          </cell>
          <cell r="D3214" t="str">
            <v>Радиатор труб. Zehnder Charleston 2050, 12 сек.1/2 бок.подк. RAL9016 (кроншт.в компл)</v>
          </cell>
          <cell r="E3214" t="str">
            <v>7626918203512</v>
          </cell>
          <cell r="F3214" t="str">
            <v>2050_12_9016_1270_CVD1BH</v>
          </cell>
          <cell r="G3214">
            <v>30514</v>
          </cell>
          <cell r="H3214">
            <v>20444.38</v>
          </cell>
          <cell r="I3214">
            <v>4</v>
          </cell>
          <cell r="J3214">
            <v>4</v>
          </cell>
        </row>
        <row r="3215">
          <cell r="A3215" t="str">
            <v>НС-1285230</v>
          </cell>
          <cell r="B3215" t="str">
            <v>Радиаторы стальные трубчатые с боковым подключением</v>
          </cell>
          <cell r="C3215" t="str">
            <v>Zehnder</v>
          </cell>
          <cell r="D3215" t="str">
            <v>Радиатор труб. Zehnder Charleston 2050, 14 сек.1/2 бок.подк. RAL9016 (кроншт.в компл)</v>
          </cell>
          <cell r="E3215" t="str">
            <v>7626918203529</v>
          </cell>
          <cell r="F3215" t="str">
            <v>2050_14_9016_1270_CVD1BH</v>
          </cell>
          <cell r="G3215">
            <v>34999</v>
          </cell>
          <cell r="H3215">
            <v>23449.33</v>
          </cell>
          <cell r="I3215">
            <v>2</v>
          </cell>
          <cell r="J3215">
            <v>2</v>
          </cell>
        </row>
        <row r="3216">
          <cell r="A3216" t="str">
            <v>НС-1310261</v>
          </cell>
          <cell r="B3216" t="str">
            <v>Радиаторы стальные трубчатые с боковым подключением</v>
          </cell>
          <cell r="C3216" t="str">
            <v>Zehnder</v>
          </cell>
          <cell r="D3216" t="str">
            <v>Радиатор труб. Zehnder Charleston 2050, 16 сек.1/2 бок.подк. RAL9016 (кроншт.в компл)</v>
          </cell>
          <cell r="E3216" t="str">
            <v>7626918203536</v>
          </cell>
          <cell r="F3216" t="str">
            <v>2050_16_9016_1270_CVD1BH</v>
          </cell>
          <cell r="G3216">
            <v>39484</v>
          </cell>
          <cell r="H3216">
            <v>26454.28</v>
          </cell>
          <cell r="I3216">
            <v>10</v>
          </cell>
          <cell r="J3216">
            <v>10</v>
          </cell>
        </row>
        <row r="3217">
          <cell r="A3217" t="str">
            <v>НС-1324207</v>
          </cell>
          <cell r="B3217" t="str">
            <v>Радиаторы стальные трубчатые с боковым подключением</v>
          </cell>
          <cell r="C3217" t="str">
            <v>Zehnder</v>
          </cell>
          <cell r="D3217" t="str">
            <v>Радиатор труб. Zehnder Charleston 2050, 18 сек.1/2 бок.подк. RAL9016 (кроншт.в компл)</v>
          </cell>
          <cell r="E3217" t="str">
            <v>7626918203543</v>
          </cell>
          <cell r="F3217" t="str">
            <v>2050_18_9016_1270_CVD1BH</v>
          </cell>
          <cell r="G3217">
            <v>43969</v>
          </cell>
          <cell r="H3217">
            <v>29459.23</v>
          </cell>
          <cell r="I3217">
            <v>4</v>
          </cell>
          <cell r="J3217">
            <v>4</v>
          </cell>
        </row>
        <row r="3218">
          <cell r="A3218" t="str">
            <v>НС-1324209</v>
          </cell>
          <cell r="B3218" t="str">
            <v>Радиаторы стальные трубчатые с боковым подключением</v>
          </cell>
          <cell r="C3218" t="str">
            <v>Zehnder</v>
          </cell>
          <cell r="D3218" t="str">
            <v>Радиатор труб. Zehnder Charleston 2050, 20 сек.1/2 бок.подк. RAL9016 (кроншт.в компл)</v>
          </cell>
          <cell r="E3218" t="str">
            <v>7626918203550</v>
          </cell>
          <cell r="F3218" t="str">
            <v>2050_20_9016_1270_CVD1BH</v>
          </cell>
          <cell r="G3218">
            <v>48453</v>
          </cell>
          <cell r="H3218">
            <v>32463.51</v>
          </cell>
          <cell r="I3218" t="str">
            <v/>
          </cell>
          <cell r="J3218">
            <v>0</v>
          </cell>
        </row>
        <row r="3219">
          <cell r="A3219" t="str">
            <v>НС-1324211</v>
          </cell>
          <cell r="B3219" t="str">
            <v>Радиаторы стальные трубчатые с боковым подключением</v>
          </cell>
          <cell r="C3219" t="str">
            <v>Zehnder</v>
          </cell>
          <cell r="D3219" t="str">
            <v>Радиатор труб. Zehnder Charleston 2050, 22 сек.1/2 бок подк. RAL9016 (кроншт.в компл)</v>
          </cell>
          <cell r="E3219" t="str">
            <v>7626918203567</v>
          </cell>
          <cell r="F3219" t="str">
            <v>2050_22_9016_1270_CVD1BH</v>
          </cell>
          <cell r="G3219">
            <v>54568</v>
          </cell>
          <cell r="H3219">
            <v>36560.559999999998</v>
          </cell>
          <cell r="I3219" t="str">
            <v/>
          </cell>
          <cell r="J3219">
            <v>0</v>
          </cell>
        </row>
        <row r="3220">
          <cell r="A3220" t="str">
            <v>НС-1324213</v>
          </cell>
          <cell r="B3220" t="str">
            <v>Радиаторы стальные трубчатые с боковым подключением</v>
          </cell>
          <cell r="C3220" t="str">
            <v>Zehnder</v>
          </cell>
          <cell r="D3220" t="str">
            <v>Радиатор труб. Zehnder Charleston 2050, 24 сек.1/2 бок.подк. RAL9016 (кроншт.в компл)</v>
          </cell>
          <cell r="E3220" t="str">
            <v>7626918203574</v>
          </cell>
          <cell r="F3220" t="str">
            <v>2050_24_9016_1270_CVD1BH</v>
          </cell>
          <cell r="G3220">
            <v>59053</v>
          </cell>
          <cell r="H3220">
            <v>39565.51</v>
          </cell>
          <cell r="I3220" t="str">
            <v/>
          </cell>
          <cell r="J3220">
            <v>0</v>
          </cell>
        </row>
        <row r="3221">
          <cell r="A3221" t="str">
            <v>НС-1440317</v>
          </cell>
          <cell r="B3221" t="str">
            <v>Радиаторы стальные трубчатые с боковым подключением</v>
          </cell>
          <cell r="C3221" t="str">
            <v>Zehnder</v>
          </cell>
          <cell r="D3221" t="str">
            <v>Радиатор труб. Zehnder Charleston 2050, 26 сек.1/2 бок.подк. RAL9016 (кроншт.в компл)</v>
          </cell>
          <cell r="E3221" t="str">
            <v>7626918203581</v>
          </cell>
          <cell r="F3221" t="str">
            <v>2050_26_9016_1270_CVD1BH</v>
          </cell>
          <cell r="G3221">
            <v>63538</v>
          </cell>
          <cell r="H3221">
            <v>42570.46</v>
          </cell>
          <cell r="I3221">
            <v>6</v>
          </cell>
          <cell r="J3221">
            <v>6</v>
          </cell>
        </row>
        <row r="3222">
          <cell r="A3222" t="str">
            <v>НС-1324218</v>
          </cell>
          <cell r="B3222" t="str">
            <v>Радиаторы стальные трубчатые с боковым подключением</v>
          </cell>
          <cell r="C3222" t="str">
            <v>Zehnder</v>
          </cell>
          <cell r="D3222" t="str">
            <v>Радиатор труб. Zehnder Charleston 2050, 28 сек.1/2 бок.подк. RAL9016 (кроншт.в компл)</v>
          </cell>
          <cell r="E3222" t="str">
            <v>7626918203598</v>
          </cell>
          <cell r="F3222" t="str">
            <v>2050_28_9016_1270_CVD1BH</v>
          </cell>
          <cell r="G3222">
            <v>68022</v>
          </cell>
          <cell r="H3222">
            <v>45574.74</v>
          </cell>
          <cell r="I3222" t="str">
            <v/>
          </cell>
          <cell r="J3222">
            <v>0</v>
          </cell>
        </row>
        <row r="3223">
          <cell r="A3223" t="str">
            <v>НС-1324222</v>
          </cell>
          <cell r="B3223" t="str">
            <v>Радиаторы стальные трубчатые с боковым подключением</v>
          </cell>
          <cell r="C3223" t="str">
            <v>Zehnder</v>
          </cell>
          <cell r="D3223" t="str">
            <v>Радиатор труб. Zehnder Charleston 2050, 30 сек.1/2 бок.подк. RAL9016 (кроншт.в компл)</v>
          </cell>
          <cell r="E3223" t="str">
            <v>7626918203604</v>
          </cell>
          <cell r="F3223" t="str">
            <v>2050_30_9016_1270_CVD1BH</v>
          </cell>
          <cell r="G3223">
            <v>72507</v>
          </cell>
          <cell r="H3223">
            <v>48579.69</v>
          </cell>
          <cell r="I3223" t="str">
            <v/>
          </cell>
          <cell r="J3223">
            <v>0</v>
          </cell>
        </row>
        <row r="3224">
          <cell r="A3224" t="str">
            <v>НС-1324226</v>
          </cell>
          <cell r="B3224" t="str">
            <v>Радиаторы стальные трубчатые с боковым подключением</v>
          </cell>
          <cell r="C3224" t="str">
            <v>Zehnder</v>
          </cell>
          <cell r="D3224" t="str">
            <v>Радиатор труб. Zehnder Charleston 2050, 32 сек.1/2 бок.подк. RAL9016 (кроншт.в компл)</v>
          </cell>
          <cell r="E3224" t="str">
            <v>7626918203611</v>
          </cell>
          <cell r="F3224" t="str">
            <v>2050_32_9016_1270_CVD1BH</v>
          </cell>
          <cell r="G3224">
            <v>76992</v>
          </cell>
          <cell r="H3224">
            <v>51584.639999999999</v>
          </cell>
          <cell r="I3224">
            <v>2</v>
          </cell>
          <cell r="J3224">
            <v>2</v>
          </cell>
        </row>
        <row r="3225">
          <cell r="A3225" t="str">
            <v>НС-1324229</v>
          </cell>
          <cell r="B3225" t="str">
            <v>Радиаторы стальные трубчатые с боковым подключением</v>
          </cell>
          <cell r="C3225" t="str">
            <v>Zehnder</v>
          </cell>
          <cell r="D3225" t="str">
            <v>Радиатор труб. Zehnder Charleston 2050, 34 сек.1/2 бок.подк. RAL9016 (кроншт.в компл)</v>
          </cell>
          <cell r="E3225" t="str">
            <v>7626918203628</v>
          </cell>
          <cell r="F3225" t="str">
            <v>2050_34_9016_1270_CVD1BH</v>
          </cell>
          <cell r="G3225">
            <v>81477</v>
          </cell>
          <cell r="H3225">
            <v>54589.59</v>
          </cell>
          <cell r="I3225" t="str">
            <v/>
          </cell>
          <cell r="J3225">
            <v>0</v>
          </cell>
        </row>
        <row r="3226">
          <cell r="A3226" t="str">
            <v>НС-1282385</v>
          </cell>
          <cell r="B3226" t="str">
            <v>Радиаторы стальные трубчатые с боковым подключением</v>
          </cell>
          <cell r="C3226" t="str">
            <v>Zehnder</v>
          </cell>
          <cell r="D3226" t="str">
            <v>Радиатор труб. Zehnder Charleston 2180, 04 сек.1/2 бок.подк. 0325 TL (кроншт.в компл)</v>
          </cell>
          <cell r="E3226" t="str">
            <v>7613367707586</v>
          </cell>
          <cell r="F3226" t="str">
            <v>2180_04_0325_1270_CVD1BH</v>
          </cell>
          <cell r="G3226">
            <v>33141</v>
          </cell>
          <cell r="H3226">
            <v>22204.47</v>
          </cell>
          <cell r="I3226">
            <v>8</v>
          </cell>
          <cell r="J3226">
            <v>8</v>
          </cell>
        </row>
        <row r="3227">
          <cell r="A3227" t="str">
            <v>НС-1411107</v>
          </cell>
          <cell r="B3227" t="str">
            <v>Радиаторы стальные трубчатые с боковым подключением</v>
          </cell>
          <cell r="C3227" t="str">
            <v>Zehnder</v>
          </cell>
          <cell r="D3227" t="str">
            <v>Радиатор труб. Zehnder Charleston 2180, 04 сек.1/2 бок.подк. RAL9005matt (9205) (кроншт.в компл)</v>
          </cell>
          <cell r="E3227" t="str">
            <v>7626918270637</v>
          </cell>
          <cell r="F3227" t="str">
            <v>2180_04_9205_1270_CVD1BH</v>
          </cell>
          <cell r="G3227">
            <v>31321</v>
          </cell>
          <cell r="H3227">
            <v>20985.07</v>
          </cell>
          <cell r="I3227">
            <v>10</v>
          </cell>
          <cell r="J3227">
            <v>10</v>
          </cell>
        </row>
        <row r="3228">
          <cell r="A3228" t="str">
            <v>НС-1223206</v>
          </cell>
          <cell r="B3228" t="str">
            <v>Радиаторы стальные трубчатые с боковым подключением</v>
          </cell>
          <cell r="C3228" t="str">
            <v>Zehnder</v>
          </cell>
          <cell r="D3228" t="str">
            <v>Радиатор труб. Zehnder Charleston 2180, 04 сек.1/2 бок.подк. RAL9016 (кроншт.в компл)</v>
          </cell>
          <cell r="E3228" t="str">
            <v>7613367634967</v>
          </cell>
          <cell r="F3228" t="str">
            <v>2180_04_9016_1270_CVD1BH</v>
          </cell>
          <cell r="G3228">
            <v>21805</v>
          </cell>
          <cell r="H3228">
            <v>14609.35</v>
          </cell>
          <cell r="I3228">
            <v>1</v>
          </cell>
          <cell r="J3228">
            <v>1</v>
          </cell>
        </row>
        <row r="3229">
          <cell r="A3229" t="str">
            <v>НС-1275853</v>
          </cell>
          <cell r="B3229" t="str">
            <v>Радиаторы стальные трубчатые с боковым подключением</v>
          </cell>
          <cell r="C3229" t="str">
            <v>Zehnder</v>
          </cell>
          <cell r="D3229" t="str">
            <v>Радиатор труб. Zehnder Charleston 2180, 06 сек.1/2 бок.подк. 0325 TL (кроншт.в компл)</v>
          </cell>
          <cell r="E3229" t="str">
            <v>7613367707593</v>
          </cell>
          <cell r="F3229" t="str">
            <v>2180_06_0325_1270_CVD1BH</v>
          </cell>
          <cell r="G3229">
            <v>44971</v>
          </cell>
          <cell r="H3229">
            <v>30130.57</v>
          </cell>
          <cell r="I3229" t="str">
            <v/>
          </cell>
          <cell r="J3229">
            <v>0</v>
          </cell>
        </row>
        <row r="3230">
          <cell r="A3230" t="str">
            <v>НС-1411125</v>
          </cell>
          <cell r="B3230" t="str">
            <v>Радиаторы стальные трубчатые с боковым подключением</v>
          </cell>
          <cell r="C3230" t="str">
            <v>Zehnder</v>
          </cell>
          <cell r="D3230" t="str">
            <v>Радиатор труб. Zehnder Charleston 2180, 06 сек.1/2 бок.подк. RAL9005matt (9205) (кроншт.в компл)</v>
          </cell>
          <cell r="E3230" t="str">
            <v>7626918270644</v>
          </cell>
          <cell r="F3230" t="str">
            <v>2180_06_9205_1270_CVD1BH</v>
          </cell>
          <cell r="G3230">
            <v>42241</v>
          </cell>
          <cell r="H3230">
            <v>28301.47</v>
          </cell>
          <cell r="I3230">
            <v>18</v>
          </cell>
          <cell r="J3230">
            <v>18</v>
          </cell>
        </row>
        <row r="3231">
          <cell r="A3231" t="str">
            <v>НС-1222813</v>
          </cell>
          <cell r="B3231" t="str">
            <v>Радиаторы стальные трубчатые с боковым подключением</v>
          </cell>
          <cell r="C3231" t="str">
            <v>Zehnder</v>
          </cell>
          <cell r="D3231" t="str">
            <v>Радиатор труб. Zehnder Charleston 2180, 06 сек.1/2 бок.подк. RAL9016 (кроншт.в компл)</v>
          </cell>
          <cell r="E3231" t="str">
            <v>7613367625316</v>
          </cell>
          <cell r="F3231" t="str">
            <v>2180_06_9016_1270_CVD1BH</v>
          </cell>
          <cell r="G3231">
            <v>30905</v>
          </cell>
          <cell r="H3231">
            <v>20706.349999999999</v>
          </cell>
          <cell r="I3231">
            <v>3</v>
          </cell>
          <cell r="J3231">
            <v>3</v>
          </cell>
        </row>
        <row r="3232">
          <cell r="A3232" t="str">
            <v>НС-1275861</v>
          </cell>
          <cell r="B3232" t="str">
            <v>Радиаторы стальные трубчатые с боковым подключением</v>
          </cell>
          <cell r="C3232" t="str">
            <v>Zehnder</v>
          </cell>
          <cell r="D3232" t="str">
            <v>Радиатор труб. Zehnder Charleston 2180, 08 сек.1/2 бок.подк. 0325 TL (кроншт.в компл)</v>
          </cell>
          <cell r="E3232" t="str">
            <v>7613367707609</v>
          </cell>
          <cell r="F3232" t="str">
            <v>2180_08_0325_1270_CVD1BH</v>
          </cell>
          <cell r="G3232">
            <v>56801</v>
          </cell>
          <cell r="H3232">
            <v>38056.67</v>
          </cell>
          <cell r="I3232">
            <v>1</v>
          </cell>
          <cell r="J3232">
            <v>1</v>
          </cell>
        </row>
        <row r="3233">
          <cell r="A3233" t="str">
            <v>НС-1411133</v>
          </cell>
          <cell r="B3233" t="str">
            <v>Радиаторы стальные трубчатые с боковым подключением</v>
          </cell>
          <cell r="C3233" t="str">
            <v>Zehnder</v>
          </cell>
          <cell r="D3233" t="str">
            <v>Радиатор труб. Zehnder Charleston 2180, 08 сек.1/2 бок.подк. RAL9005matt (9205) (кроншт.в компл)</v>
          </cell>
          <cell r="E3233" t="str">
            <v>7626918270651</v>
          </cell>
          <cell r="F3233" t="str">
            <v>2180_08_9205_1270_CVD1BH</v>
          </cell>
          <cell r="G3233">
            <v>53161</v>
          </cell>
          <cell r="H3233">
            <v>35617.870000000003</v>
          </cell>
          <cell r="I3233">
            <v>6</v>
          </cell>
          <cell r="J3233">
            <v>6</v>
          </cell>
        </row>
        <row r="3234">
          <cell r="A3234" t="str">
            <v>НС-1222821</v>
          </cell>
          <cell r="B3234" t="str">
            <v>Радиаторы стальные трубчатые с боковым подключением</v>
          </cell>
          <cell r="C3234" t="str">
            <v>Zehnder</v>
          </cell>
          <cell r="D3234" t="str">
            <v>Радиатор труб. Zehnder Charleston 2180, 08 сек.1/2 бок.подк. RAL9016 (кроншт.в компл)</v>
          </cell>
          <cell r="E3234" t="str">
            <v>7613367625323</v>
          </cell>
          <cell r="F3234" t="str">
            <v>2180_08_9016_1270_CVD1BH</v>
          </cell>
          <cell r="G3234">
            <v>40004</v>
          </cell>
          <cell r="H3234">
            <v>26802.68</v>
          </cell>
          <cell r="I3234">
            <v>1</v>
          </cell>
          <cell r="J3234">
            <v>1</v>
          </cell>
        </row>
        <row r="3235">
          <cell r="A3235" t="str">
            <v>НС-1275866</v>
          </cell>
          <cell r="B3235" t="str">
            <v>Радиаторы стальные трубчатые с боковым подключением</v>
          </cell>
          <cell r="C3235" t="str">
            <v>Zehnder</v>
          </cell>
          <cell r="D3235" t="str">
            <v>Радиатор труб. Zehnder Charleston 2180, 10 сек.1/2 бок.подк. 0325 TL (кроншт.в компл)</v>
          </cell>
          <cell r="E3235" t="str">
            <v>7613367707616</v>
          </cell>
          <cell r="F3235" t="str">
            <v>2180_10_0325_1270_CVD1BH</v>
          </cell>
          <cell r="G3235">
            <v>68631</v>
          </cell>
          <cell r="H3235">
            <v>45982.77</v>
          </cell>
          <cell r="I3235">
            <v>5</v>
          </cell>
          <cell r="J3235">
            <v>5</v>
          </cell>
        </row>
        <row r="3236">
          <cell r="A3236" t="str">
            <v>НС-1411135</v>
          </cell>
          <cell r="B3236" t="str">
            <v>Радиаторы стальные трубчатые с боковым подключением</v>
          </cell>
          <cell r="C3236" t="str">
            <v>Zehnder</v>
          </cell>
          <cell r="D3236" t="str">
            <v>Радиатор труб. Zehnder Charleston 2180, 10 сек.1/2 бок.подк. RAL9005matt (9205) (кроншт.в компл)</v>
          </cell>
          <cell r="E3236" t="str">
            <v>7626918270668</v>
          </cell>
          <cell r="F3236" t="str">
            <v>2180_10_9205_1270_CVD1BH</v>
          </cell>
          <cell r="G3236">
            <v>64081</v>
          </cell>
          <cell r="H3236">
            <v>42934.27</v>
          </cell>
          <cell r="I3236">
            <v>13</v>
          </cell>
          <cell r="J3236">
            <v>13</v>
          </cell>
        </row>
        <row r="3237">
          <cell r="A3237" t="str">
            <v>НС-1222823</v>
          </cell>
          <cell r="B3237" t="str">
            <v>Радиаторы стальные трубчатые с боковым подключением</v>
          </cell>
          <cell r="C3237" t="str">
            <v>Zehnder</v>
          </cell>
          <cell r="D3237" t="str">
            <v>Радиатор труб. Zehnder Charleston 2180, 10 сек.1/2 бок.подк. RAL9016 (кроншт.в компл)</v>
          </cell>
          <cell r="E3237" t="str">
            <v>7613367625330</v>
          </cell>
          <cell r="F3237" t="str">
            <v>2180_10_9016_1270_CVD1BH</v>
          </cell>
          <cell r="G3237">
            <v>49104</v>
          </cell>
          <cell r="H3237">
            <v>32899.68</v>
          </cell>
          <cell r="I3237">
            <v>1</v>
          </cell>
          <cell r="J3237">
            <v>1</v>
          </cell>
        </row>
        <row r="3238">
          <cell r="A3238" t="str">
            <v>НС-1275870</v>
          </cell>
          <cell r="B3238" t="str">
            <v>Радиаторы стальные трубчатые с боковым подключением</v>
          </cell>
          <cell r="C3238" t="str">
            <v>Zehnder</v>
          </cell>
          <cell r="D3238" t="str">
            <v>Радиатор труб. Zehnder Charleston 2180, 12 сек.1/2 бок.подк. 0325 TL (кроншт.в компл)</v>
          </cell>
          <cell r="E3238" t="str">
            <v>7613367707623, 2211718604833</v>
          </cell>
          <cell r="F3238" t="str">
            <v>2180_12_0325_1270_CVD1BH</v>
          </cell>
          <cell r="G3238">
            <v>85065</v>
          </cell>
          <cell r="H3238">
            <v>56993.55</v>
          </cell>
          <cell r="I3238">
            <v>3</v>
          </cell>
          <cell r="J3238">
            <v>3</v>
          </cell>
        </row>
        <row r="3239">
          <cell r="A3239" t="str">
            <v>НС-1411138</v>
          </cell>
          <cell r="B3239" t="str">
            <v>Радиаторы стальные трубчатые с боковым подключением</v>
          </cell>
          <cell r="C3239" t="str">
            <v>Zehnder</v>
          </cell>
          <cell r="D3239" t="str">
            <v>Радиатор труб. Zehnder Charleston 2180, 12 сек.1/2 бок.подк. RAL9005matt (9205) (кроншт.в компл)</v>
          </cell>
          <cell r="E3239" t="str">
            <v>7626918270675</v>
          </cell>
          <cell r="F3239" t="str">
            <v>2180_12_9205_1270_CVD1BH</v>
          </cell>
          <cell r="G3239">
            <v>79606</v>
          </cell>
          <cell r="H3239">
            <v>53336.02</v>
          </cell>
          <cell r="I3239">
            <v>10</v>
          </cell>
          <cell r="J3239">
            <v>10</v>
          </cell>
        </row>
        <row r="3240">
          <cell r="A3240" t="str">
            <v>НС-1222824</v>
          </cell>
          <cell r="B3240" t="str">
            <v>Радиаторы стальные трубчатые с боковым подключением</v>
          </cell>
          <cell r="C3240" t="str">
            <v>Zehnder</v>
          </cell>
          <cell r="D3240" t="str">
            <v>Радиатор труб. Zehnder Charleston 2180, 12 сек.1/2 бок.подк. RAL9016 (кроншт.в компл)</v>
          </cell>
          <cell r="E3240" t="str">
            <v>7613367625347</v>
          </cell>
          <cell r="F3240" t="str">
            <v>2180_12_9016_1270_CVD1BH</v>
          </cell>
          <cell r="G3240">
            <v>59834</v>
          </cell>
          <cell r="H3240">
            <v>40088.78</v>
          </cell>
          <cell r="I3240" t="str">
            <v/>
          </cell>
          <cell r="J3240">
            <v>0</v>
          </cell>
        </row>
        <row r="3241">
          <cell r="A3241" t="str">
            <v>НС-1411142</v>
          </cell>
          <cell r="B3241" t="str">
            <v>Радиаторы стальные трубчатые с боковым подключением</v>
          </cell>
          <cell r="C3241" t="str">
            <v>Zehnder</v>
          </cell>
          <cell r="D3241" t="str">
            <v>Радиатор труб. Zehnder Charleston 2180, 14 сек.1/2 бок.подк. RAL9005matt (9205) (кроншт.в компл)</v>
          </cell>
          <cell r="E3241" t="str">
            <v>7626918270682</v>
          </cell>
          <cell r="F3241" t="str">
            <v>2180_14_9205_1270_CVD1BH</v>
          </cell>
          <cell r="G3241">
            <v>90525</v>
          </cell>
          <cell r="H3241">
            <v>60651.75</v>
          </cell>
          <cell r="I3241">
            <v>2</v>
          </cell>
          <cell r="J3241">
            <v>2</v>
          </cell>
        </row>
        <row r="3242">
          <cell r="A3242" t="str">
            <v>НС-1325234</v>
          </cell>
          <cell r="B3242" t="str">
            <v>Радиаторы стальные трубчатые с боковым подключением</v>
          </cell>
          <cell r="C3242" t="str">
            <v>Zehnder</v>
          </cell>
          <cell r="D3242" t="str">
            <v>Радиатор труб. Zehnder Charleston 2180, 14 сек.1/2 бок.подк. RAL9016 (кроншт.в компл)</v>
          </cell>
          <cell r="E3242" t="str">
            <v>7613367703113</v>
          </cell>
          <cell r="F3242" t="str">
            <v>2180_14_9016_1270_CVD1BH</v>
          </cell>
          <cell r="G3242">
            <v>68934</v>
          </cell>
          <cell r="H3242">
            <v>46185.78</v>
          </cell>
          <cell r="I3242">
            <v>18</v>
          </cell>
          <cell r="J3242">
            <v>18</v>
          </cell>
        </row>
        <row r="3243">
          <cell r="A3243" t="str">
            <v>НС-1223195</v>
          </cell>
          <cell r="B3243" t="str">
            <v>Радиаторы стальные трубчатые с боковым подключением</v>
          </cell>
          <cell r="C3243" t="str">
            <v>Zehnder</v>
          </cell>
          <cell r="D3243" t="str">
            <v>Радиатор труб. Zehnder Charleston 2200, 04 сек.1/2 бок.подк. RAL9016 (кроншт.в компл)</v>
          </cell>
          <cell r="E3243" t="str">
            <v>7613367634943</v>
          </cell>
          <cell r="F3243" t="str">
            <v>2200_04_9016_1270_CVD1BH</v>
          </cell>
          <cell r="G3243">
            <v>24162</v>
          </cell>
          <cell r="H3243">
            <v>16188.54</v>
          </cell>
          <cell r="I3243">
            <v>2</v>
          </cell>
          <cell r="J3243">
            <v>2</v>
          </cell>
        </row>
        <row r="3244">
          <cell r="A3244" t="str">
            <v>НС-1222825</v>
          </cell>
          <cell r="B3244" t="str">
            <v>Радиаторы стальные трубчатые с боковым подключением</v>
          </cell>
          <cell r="C3244" t="str">
            <v>Zehnder</v>
          </cell>
          <cell r="D3244" t="str">
            <v>Радиатор труб. Zehnder Charleston 2200, 06 сек.1/2 бок.подк. RAL9016 (кроншт.в компл)</v>
          </cell>
          <cell r="E3244" t="str">
            <v>7613367625392</v>
          </cell>
          <cell r="F3244" t="str">
            <v>2200_06_9016_1270_CVD1BH</v>
          </cell>
          <cell r="G3244">
            <v>34440</v>
          </cell>
          <cell r="H3244">
            <v>23074.799999999999</v>
          </cell>
          <cell r="I3244">
            <v>2</v>
          </cell>
          <cell r="J3244">
            <v>2</v>
          </cell>
        </row>
        <row r="3245">
          <cell r="A3245" t="str">
            <v>НС-1222826</v>
          </cell>
          <cell r="B3245" t="str">
            <v>Радиаторы стальные трубчатые с боковым подключением</v>
          </cell>
          <cell r="C3245" t="str">
            <v>Zehnder</v>
          </cell>
          <cell r="D3245" t="str">
            <v>Радиатор труб. Zehnder Charleston 2200, 08 сек.1/2 бок.подк. RAL9016 (кроншт.в компл)</v>
          </cell>
          <cell r="E3245" t="str">
            <v>7613367625408</v>
          </cell>
          <cell r="F3245" t="str">
            <v>2200_08_9016_1270_CVD1BH</v>
          </cell>
          <cell r="G3245">
            <v>44718</v>
          </cell>
          <cell r="H3245">
            <v>29961.06</v>
          </cell>
          <cell r="I3245">
            <v>1</v>
          </cell>
          <cell r="J3245">
            <v>1</v>
          </cell>
        </row>
        <row r="3246">
          <cell r="A3246" t="str">
            <v>НС-1222827</v>
          </cell>
          <cell r="B3246" t="str">
            <v>Радиаторы стальные трубчатые с боковым подключением</v>
          </cell>
          <cell r="C3246" t="str">
            <v>Zehnder</v>
          </cell>
          <cell r="D3246" t="str">
            <v>Радиатор труб. Zehnder Charleston 2200, 10 сек.1/2 бок.подк. RAL9016 (кроншт.в компл)</v>
          </cell>
          <cell r="E3246" t="str">
            <v>7613367625415</v>
          </cell>
          <cell r="F3246" t="str">
            <v>2200_10_9016_1270_CVD1BH</v>
          </cell>
          <cell r="G3246">
            <v>54997</v>
          </cell>
          <cell r="H3246">
            <v>36847.99</v>
          </cell>
          <cell r="I3246">
            <v>6</v>
          </cell>
          <cell r="J3246">
            <v>6</v>
          </cell>
        </row>
        <row r="3247">
          <cell r="A3247" t="str">
            <v>НС-1222828</v>
          </cell>
          <cell r="B3247" t="str">
            <v>Радиаторы стальные трубчатые с боковым подключением</v>
          </cell>
          <cell r="C3247" t="str">
            <v>Zehnder</v>
          </cell>
          <cell r="D3247" t="str">
            <v>Радиатор труб. Zehnder Charleston 2200, 12 сек.1/2 бок.подк. RAL9016 (кроншт.в компл)</v>
          </cell>
          <cell r="E3247" t="str">
            <v>7613367625422</v>
          </cell>
          <cell r="F3247" t="str">
            <v>2200_12_9016_1270_CVD1BH</v>
          </cell>
          <cell r="G3247">
            <v>66905</v>
          </cell>
          <cell r="H3247">
            <v>44826.35</v>
          </cell>
          <cell r="I3247">
            <v>2</v>
          </cell>
          <cell r="J3247">
            <v>2</v>
          </cell>
        </row>
        <row r="3248">
          <cell r="A3248" t="str">
            <v>НС-1326061</v>
          </cell>
          <cell r="B3248" t="str">
            <v>Радиаторы стальные трубчатые с боковым подключением</v>
          </cell>
          <cell r="C3248" t="str">
            <v>Zehnder</v>
          </cell>
          <cell r="D3248" t="str">
            <v>Радиатор труб. Zehnder Charleston 3030, 14 сек.1/2 бок.подк. RAL9016 (кроншт.в компл)</v>
          </cell>
          <cell r="E3248" t="str">
            <v>7626918268917</v>
          </cell>
          <cell r="F3248" t="str">
            <v>3030_14_9016_1270_CVD1BH</v>
          </cell>
          <cell r="G3248">
            <v>34826</v>
          </cell>
          <cell r="H3248">
            <v>23333.42</v>
          </cell>
          <cell r="I3248">
            <v>5</v>
          </cell>
          <cell r="J3248">
            <v>5</v>
          </cell>
        </row>
        <row r="3249">
          <cell r="A3249" t="str">
            <v>НС-1326068</v>
          </cell>
          <cell r="B3249" t="str">
            <v>Радиаторы стальные трубчатые с боковым подключением</v>
          </cell>
          <cell r="C3249" t="str">
            <v>Zehnder</v>
          </cell>
          <cell r="D3249" t="str">
            <v>Радиатор труб. Zehnder Charleston 3030, 18 сек.1/2 бок.подк. RAL9016 (кроншт.в компл)</v>
          </cell>
          <cell r="E3249" t="str">
            <v>7626918268924</v>
          </cell>
          <cell r="F3249" t="str">
            <v>3030_18_9016_1270_CVD1BH</v>
          </cell>
          <cell r="G3249">
            <v>43746</v>
          </cell>
          <cell r="H3249">
            <v>29309.82</v>
          </cell>
          <cell r="I3249">
            <v>2</v>
          </cell>
          <cell r="J3249">
            <v>2</v>
          </cell>
        </row>
        <row r="3250">
          <cell r="A3250" t="str">
            <v>НС-1326082</v>
          </cell>
          <cell r="B3250" t="str">
            <v>Радиаторы стальные трубчатые с боковым подключением</v>
          </cell>
          <cell r="C3250" t="str">
            <v>Zehnder</v>
          </cell>
          <cell r="D3250" t="str">
            <v>Радиатор труб. Zehnder Charleston 3030, 26 сек.1/2 бок.подк. RAL9016 (кроншт.в компл)</v>
          </cell>
          <cell r="E3250" t="str">
            <v>7626918268948</v>
          </cell>
          <cell r="F3250" t="str">
            <v>3030_26_9016_1270_CVD1BH</v>
          </cell>
          <cell r="G3250">
            <v>63217</v>
          </cell>
          <cell r="H3250">
            <v>42355.39</v>
          </cell>
          <cell r="I3250" t="str">
            <v/>
          </cell>
          <cell r="J3250">
            <v>0</v>
          </cell>
        </row>
        <row r="3251">
          <cell r="A3251" t="str">
            <v>НС-1248072</v>
          </cell>
          <cell r="B3251" t="str">
            <v>Радиаторы стальные трубчатые с боковым подключением</v>
          </cell>
          <cell r="C3251" t="str">
            <v>Zehnder</v>
          </cell>
          <cell r="D3251" t="str">
            <v>Радиатор труб. Zehnder Charleston 3030, 30 сек.1/2 бок.подк. RAL9016 (кроншт.в компл)</v>
          </cell>
          <cell r="E3251" t="str">
            <v>7626918268955</v>
          </cell>
          <cell r="F3251" t="str">
            <v>3030_30_9016_1270_CVD1BH</v>
          </cell>
          <cell r="G3251">
            <v>72137</v>
          </cell>
          <cell r="H3251">
            <v>48331.79</v>
          </cell>
          <cell r="I3251" t="str">
            <v/>
          </cell>
          <cell r="J3251">
            <v>0</v>
          </cell>
        </row>
        <row r="3252">
          <cell r="A3252" t="str">
            <v>НС-1326095</v>
          </cell>
          <cell r="B3252" t="str">
            <v>Радиаторы стальные трубчатые с боковым подключением</v>
          </cell>
          <cell r="C3252" t="str">
            <v>Zehnder</v>
          </cell>
          <cell r="D3252" t="str">
            <v>Радиатор труб. Zehnder Charleston 3030, 34 сек.1/2 бок.подк. RAL9016 (кроншт.в компл)</v>
          </cell>
          <cell r="E3252" t="str">
            <v>7626918268962</v>
          </cell>
          <cell r="F3252" t="str">
            <v>3030_34_9016_1270_CVD1BH</v>
          </cell>
          <cell r="G3252">
            <v>81057</v>
          </cell>
          <cell r="H3252">
            <v>54308.19</v>
          </cell>
          <cell r="I3252">
            <v>1</v>
          </cell>
          <cell r="J3252">
            <v>1</v>
          </cell>
        </row>
        <row r="3253">
          <cell r="A3253" t="str">
            <v>НС-1326101</v>
          </cell>
          <cell r="B3253" t="str">
            <v>Радиаторы стальные трубчатые с боковым подключением</v>
          </cell>
          <cell r="C3253" t="str">
            <v>Zehnder</v>
          </cell>
          <cell r="D3253" t="str">
            <v>Радиатор труб. Zehnder Charleston 3030, 38 сек.1/2 бок.подк. RAL9016 (кроншт.в компл)</v>
          </cell>
          <cell r="E3253" t="str">
            <v>7626918268979</v>
          </cell>
          <cell r="F3253" t="str">
            <v>3030_38_9016_1270_CVD1BH</v>
          </cell>
          <cell r="G3253">
            <v>89977</v>
          </cell>
          <cell r="H3253">
            <v>60284.59</v>
          </cell>
          <cell r="I3253" t="str">
            <v/>
          </cell>
          <cell r="J3253">
            <v>0</v>
          </cell>
        </row>
        <row r="3254">
          <cell r="A3254" t="str">
            <v>НС-1326109</v>
          </cell>
          <cell r="B3254" t="str">
            <v>Радиаторы стальные трубчатые с боковым подключением</v>
          </cell>
          <cell r="C3254" t="str">
            <v>Zehnder</v>
          </cell>
          <cell r="D3254" t="str">
            <v>Радиатор труб. Zehnder Charleston 3030, 42 сек.1/2 бок.подк. RAL9016 (кроншт.в компл)</v>
          </cell>
          <cell r="E3254" t="str">
            <v>7626918269013</v>
          </cell>
          <cell r="F3254" t="str">
            <v>3030_42_9016_1270_CVD1BH</v>
          </cell>
          <cell r="G3254">
            <v>100527</v>
          </cell>
          <cell r="H3254">
            <v>67353.09</v>
          </cell>
          <cell r="I3254">
            <v>6</v>
          </cell>
          <cell r="J3254">
            <v>6</v>
          </cell>
        </row>
        <row r="3255">
          <cell r="A3255" t="str">
            <v>НС-1282393</v>
          </cell>
          <cell r="B3255" t="str">
            <v>Радиаторы стальные трубчатые с боковым подключением</v>
          </cell>
          <cell r="C3255" t="str">
            <v>Zehnder</v>
          </cell>
          <cell r="D3255" t="str">
            <v>Радиатор труб. Zehnder Charleston 3050, 06 сек.1/2 бок.подк. RAL9016 (кроншт.в компл)</v>
          </cell>
          <cell r="E3255" t="str">
            <v>7626918203345</v>
          </cell>
          <cell r="F3255" t="str">
            <v>3050_06_9016_1270_CVD1BH</v>
          </cell>
          <cell r="G3255">
            <v>18756</v>
          </cell>
          <cell r="H3255">
            <v>12566.52</v>
          </cell>
          <cell r="I3255" t="str">
            <v/>
          </cell>
          <cell r="J3255">
            <v>0</v>
          </cell>
        </row>
        <row r="3256">
          <cell r="A3256" t="str">
            <v>НС-1282395</v>
          </cell>
          <cell r="B3256" t="str">
            <v>Радиаторы стальные трубчатые с боковым подключением</v>
          </cell>
          <cell r="C3256" t="str">
            <v>Zehnder</v>
          </cell>
          <cell r="D3256" t="str">
            <v>Радиатор труб. Zehnder Charleston 3050, 08 сек.1/2 бок.подк. RAL9016 (кроншт.в компл)</v>
          </cell>
          <cell r="E3256" t="str">
            <v>7626918203352</v>
          </cell>
          <cell r="F3256" t="str">
            <v>3050_08_9016_1270_CVD1BH</v>
          </cell>
          <cell r="G3256">
            <v>23807</v>
          </cell>
          <cell r="H3256">
            <v>15950.69</v>
          </cell>
          <cell r="I3256">
            <v>1</v>
          </cell>
          <cell r="J3256">
            <v>1</v>
          </cell>
        </row>
        <row r="3257">
          <cell r="A3257" t="str">
            <v>НС-1282400</v>
          </cell>
          <cell r="B3257" t="str">
            <v>Радиаторы стальные трубчатые с боковым подключением</v>
          </cell>
          <cell r="C3257" t="str">
            <v>Zehnder</v>
          </cell>
          <cell r="D3257" t="str">
            <v>Радиатор труб. Zehnder Charleston 3050, 10 сек.1/2 бок.подк. RAL9016 (кроншт.в компл)</v>
          </cell>
          <cell r="E3257" t="str">
            <v>7626918203369</v>
          </cell>
          <cell r="F3257" t="str">
            <v>3050_10_9016_1270_CVD1BH</v>
          </cell>
          <cell r="G3257">
            <v>28857</v>
          </cell>
          <cell r="H3257">
            <v>19334.189999999999</v>
          </cell>
          <cell r="I3257" t="str">
            <v/>
          </cell>
          <cell r="J3257">
            <v>0</v>
          </cell>
        </row>
        <row r="3258">
          <cell r="A3258" t="str">
            <v>НС-1282391</v>
          </cell>
          <cell r="B3258" t="str">
            <v>Радиаторы стальные трубчатые с боковым подключением</v>
          </cell>
          <cell r="C3258" t="str">
            <v>Zehnder</v>
          </cell>
          <cell r="D3258" t="str">
            <v>Радиатор труб. Zehnder Charleston 3050, 12 сек.1/2 бок.подк. RAL9016 (кроншт.в компл)</v>
          </cell>
          <cell r="E3258" t="str">
            <v>7626918203376</v>
          </cell>
          <cell r="F3258" t="str">
            <v>3050_12_9016_1270_CVD1BH</v>
          </cell>
          <cell r="G3258">
            <v>33908</v>
          </cell>
          <cell r="H3258">
            <v>22718.36</v>
          </cell>
          <cell r="I3258" t="str">
            <v/>
          </cell>
          <cell r="J3258">
            <v>0</v>
          </cell>
        </row>
        <row r="3259">
          <cell r="A3259" t="str">
            <v>НС-1282403</v>
          </cell>
          <cell r="B3259" t="str">
            <v>Радиаторы стальные трубчатые с боковым подключением</v>
          </cell>
          <cell r="C3259" t="str">
            <v>Zehnder</v>
          </cell>
          <cell r="D3259" t="str">
            <v>Радиатор труб. Zehnder Charleston 3050, 14 сек.1/2 бок.подк. RAL9016 (кроншт.в компл)</v>
          </cell>
          <cell r="E3259" t="str">
            <v>7626918203383</v>
          </cell>
          <cell r="F3259" t="str">
            <v>3050_14_9016_1270_CVD1BH</v>
          </cell>
          <cell r="G3259">
            <v>38958</v>
          </cell>
          <cell r="H3259">
            <v>26101.86</v>
          </cell>
          <cell r="I3259" t="str">
            <v/>
          </cell>
          <cell r="J3259">
            <v>0</v>
          </cell>
        </row>
        <row r="3260">
          <cell r="A3260" t="str">
            <v>НС-1273712</v>
          </cell>
          <cell r="B3260" t="str">
            <v>Радиаторы стальные трубчатые с боковым подключением</v>
          </cell>
          <cell r="C3260" t="str">
            <v>Zehnder</v>
          </cell>
          <cell r="D3260" t="str">
            <v>Радиатор труб. Zehnder Charleston 3050, 16 сек.1/2 бок.подк. RAL9016 (кроншт.в компл)</v>
          </cell>
          <cell r="E3260" t="str">
            <v>7626918203390</v>
          </cell>
          <cell r="F3260" t="str">
            <v>3050_16_9016_1270_CVD1BH</v>
          </cell>
          <cell r="G3260">
            <v>44009</v>
          </cell>
          <cell r="H3260">
            <v>29486.03</v>
          </cell>
          <cell r="I3260">
            <v>13</v>
          </cell>
          <cell r="J3260">
            <v>13</v>
          </cell>
        </row>
        <row r="3261">
          <cell r="A3261" t="str">
            <v>НС-1273711</v>
          </cell>
          <cell r="B3261" t="str">
            <v>Радиаторы стальные трубчатые с боковым подключением</v>
          </cell>
          <cell r="C3261" t="str">
            <v>Zehnder</v>
          </cell>
          <cell r="D3261" t="str">
            <v>Радиатор труб. Zehnder Charleston 3050, 18 сек.1/2 бок.подк. RAL9016 (кроншт.в компл)</v>
          </cell>
          <cell r="E3261" t="str">
            <v>7626918203406</v>
          </cell>
          <cell r="F3261" t="str">
            <v>3050_18_9016_1270_CVD1BH</v>
          </cell>
          <cell r="G3261">
            <v>49059</v>
          </cell>
          <cell r="H3261">
            <v>32869.53</v>
          </cell>
          <cell r="I3261">
            <v>8</v>
          </cell>
          <cell r="J3261">
            <v>8</v>
          </cell>
        </row>
        <row r="3262">
          <cell r="A3262" t="str">
            <v>НС-1301141</v>
          </cell>
          <cell r="B3262" t="str">
            <v>Радиаторы стальные трубчатые с боковым подключением</v>
          </cell>
          <cell r="C3262" t="str">
            <v>Zehnder</v>
          </cell>
          <cell r="D3262" t="str">
            <v>Радиатор труб. Zehnder Charleston 3050, 20 сек.1/2 бок.подк. RAL9016 (кроншт.в компл)</v>
          </cell>
          <cell r="E3262" t="str">
            <v>7626918203413</v>
          </cell>
          <cell r="F3262" t="str">
            <v>3050_20_9016_1270_CVD1BH</v>
          </cell>
          <cell r="G3262">
            <v>54110</v>
          </cell>
          <cell r="H3262">
            <v>36253.699999999997</v>
          </cell>
          <cell r="I3262" t="str">
            <v/>
          </cell>
          <cell r="J3262">
            <v>0</v>
          </cell>
        </row>
        <row r="3263">
          <cell r="A3263" t="str">
            <v>НС-1298950</v>
          </cell>
          <cell r="B3263" t="str">
            <v>Радиаторы стальные трубчатые с боковым подключением</v>
          </cell>
          <cell r="C3263" t="str">
            <v>Zehnder</v>
          </cell>
          <cell r="D3263" t="str">
            <v>Радиатор труб. Zehnder Charleston 3050, 22 сек.1/2 бок.подк. RAL9016 (кроншт.в компл)</v>
          </cell>
          <cell r="E3263" t="str">
            <v>7626918203420</v>
          </cell>
          <cell r="F3263" t="str">
            <v>3050_22_9016_1270_CVD1BH</v>
          </cell>
          <cell r="G3263">
            <v>60790</v>
          </cell>
          <cell r="H3263">
            <v>40729.300000000003</v>
          </cell>
          <cell r="I3263" t="str">
            <v/>
          </cell>
          <cell r="J3263">
            <v>0</v>
          </cell>
        </row>
        <row r="3264">
          <cell r="A3264" t="str">
            <v>НС-1301143</v>
          </cell>
          <cell r="B3264" t="str">
            <v>Радиаторы стальные трубчатые с боковым подключением</v>
          </cell>
          <cell r="C3264" t="str">
            <v>Zehnder</v>
          </cell>
          <cell r="D3264" t="str">
            <v>Радиатор труб. Zehnder Charleston 3050, 24 сек.1/2 бок.подк. RAL9016 (кроншт.в компл)</v>
          </cell>
          <cell r="E3264" t="str">
            <v>7626918203437</v>
          </cell>
          <cell r="F3264" t="str">
            <v>3050_24_9016_1270_CVD1BH</v>
          </cell>
          <cell r="G3264">
            <v>65841</v>
          </cell>
          <cell r="H3264">
            <v>44113.47</v>
          </cell>
          <cell r="I3264" t="str">
            <v/>
          </cell>
          <cell r="J3264">
            <v>0</v>
          </cell>
        </row>
        <row r="3265">
          <cell r="A3265" t="str">
            <v>НС-1326508</v>
          </cell>
          <cell r="B3265" t="str">
            <v>Радиаторы стальные трубчатые с боковым подключением</v>
          </cell>
          <cell r="C3265" t="str">
            <v>Zehnder</v>
          </cell>
          <cell r="D3265" t="str">
            <v>Радиатор труб. Zehnder Charleston 3050, 26 сек.1/2 бок.подк. RAL9016 (кроншт.в компл)</v>
          </cell>
          <cell r="E3265" t="str">
            <v>7626918203444</v>
          </cell>
          <cell r="F3265" t="str">
            <v>3050_26_9016_1270_CVD1BH</v>
          </cell>
          <cell r="G3265">
            <v>70891</v>
          </cell>
          <cell r="H3265">
            <v>47496.97</v>
          </cell>
          <cell r="I3265">
            <v>5</v>
          </cell>
          <cell r="J3265">
            <v>5</v>
          </cell>
        </row>
        <row r="3266">
          <cell r="A3266" t="str">
            <v>НС-1285234</v>
          </cell>
          <cell r="B3266" t="str">
            <v>Радиаторы стальные трубчатые с боковым подключением</v>
          </cell>
          <cell r="C3266" t="str">
            <v>Zehnder</v>
          </cell>
          <cell r="D3266" t="str">
            <v>Радиатор труб. Zehnder Charleston 3050, 28 сек.1/2 бок.подк. RAL9016 (кроншт.в компл)</v>
          </cell>
          <cell r="E3266" t="str">
            <v>7626918203451</v>
          </cell>
          <cell r="F3266" t="str">
            <v>3050_28_9016_1270_CVD1BH</v>
          </cell>
          <cell r="G3266">
            <v>75942</v>
          </cell>
          <cell r="H3266">
            <v>50881.14</v>
          </cell>
          <cell r="I3266" t="str">
            <v/>
          </cell>
          <cell r="J3266">
            <v>0</v>
          </cell>
        </row>
        <row r="3267">
          <cell r="A3267" t="str">
            <v>НС-1301142</v>
          </cell>
          <cell r="B3267" t="str">
            <v>Радиаторы стальные трубчатые с боковым подключением</v>
          </cell>
          <cell r="C3267" t="str">
            <v>Zehnder</v>
          </cell>
          <cell r="D3267" t="str">
            <v>Радиатор труб. Zehnder Charleston 3050, 30 сек.1/2 бок.подк. RAL9016 (кроншт.в компл)</v>
          </cell>
          <cell r="E3267" t="str">
            <v>7626918203468</v>
          </cell>
          <cell r="F3267" t="str">
            <v>3050_30_9016_1270_CVD1BH</v>
          </cell>
          <cell r="G3267">
            <v>80992</v>
          </cell>
          <cell r="H3267">
            <v>54264.639999999999</v>
          </cell>
          <cell r="I3267" t="str">
            <v/>
          </cell>
          <cell r="J3267">
            <v>0</v>
          </cell>
        </row>
        <row r="3268">
          <cell r="A3268" t="str">
            <v>НС-1326516</v>
          </cell>
          <cell r="B3268" t="str">
            <v>Радиаторы стальные трубчатые с боковым подключением</v>
          </cell>
          <cell r="C3268" t="str">
            <v>Zehnder</v>
          </cell>
          <cell r="D3268" t="str">
            <v>Радиатор труб. Zehnder Charleston 3050, 32 сек.1/2 бок.подк. RAL9016 (кроншт.в компл)</v>
          </cell>
          <cell r="E3268" t="str">
            <v>7626918203475</v>
          </cell>
          <cell r="F3268" t="str">
            <v>3050_32_9016_1270_CVD1BH</v>
          </cell>
          <cell r="G3268">
            <v>86043</v>
          </cell>
          <cell r="H3268">
            <v>57648.81</v>
          </cell>
          <cell r="I3268" t="str">
            <v/>
          </cell>
          <cell r="J3268">
            <v>0</v>
          </cell>
        </row>
        <row r="3269">
          <cell r="A3269" t="str">
            <v>НС-1285235</v>
          </cell>
          <cell r="B3269" t="str">
            <v>Радиаторы стальные трубчатые с боковым подключением</v>
          </cell>
          <cell r="C3269" t="str">
            <v>Zehnder</v>
          </cell>
          <cell r="D3269" t="str">
            <v>Радиатор труб. Zehnder Charleston 3050, 34 сек.1/2 бок.подк. RAL9016 (кроншт.в компл)</v>
          </cell>
          <cell r="E3269" t="str">
            <v>7626918203482</v>
          </cell>
          <cell r="F3269" t="str">
            <v>3050_34_9016_1270_CVD1BH</v>
          </cell>
          <cell r="G3269">
            <v>91093</v>
          </cell>
          <cell r="H3269">
            <v>61032.31</v>
          </cell>
          <cell r="I3269" t="str">
            <v/>
          </cell>
          <cell r="J3269">
            <v>0</v>
          </cell>
        </row>
        <row r="3270">
          <cell r="A3270" t="str">
            <v>НС-1327414</v>
          </cell>
          <cell r="B3270" t="str">
            <v>Радиаторы стальные трубчатые с боковым подключением</v>
          </cell>
          <cell r="C3270" t="str">
            <v>Zehnder</v>
          </cell>
          <cell r="D3270" t="str">
            <v>Радиатор труб. Zehnder Charleston 3150, 06 сек.1/2 бок.подк. RAL9016 (кроншт.в компл)</v>
          </cell>
          <cell r="E3270" t="str">
            <v>7613367703236</v>
          </cell>
          <cell r="F3270" t="str">
            <v>3150_06_9016_1270_CVD1BH</v>
          </cell>
          <cell r="G3270">
            <v>36756</v>
          </cell>
          <cell r="H3270">
            <v>24626.52</v>
          </cell>
          <cell r="I3270" t="str">
            <v/>
          </cell>
          <cell r="J3270">
            <v>0</v>
          </cell>
        </row>
        <row r="3271">
          <cell r="A3271" t="str">
            <v>НС-1327418</v>
          </cell>
          <cell r="B3271" t="str">
            <v>Радиаторы стальные трубчатые с боковым подключением</v>
          </cell>
          <cell r="C3271" t="str">
            <v>Zehnder</v>
          </cell>
          <cell r="D3271" t="str">
            <v>Радиатор труб. Zehnder Charleston 3150, 08 сек.1/2 бок.подк. RAL9016 (кроншт.в компл)</v>
          </cell>
          <cell r="E3271" t="str">
            <v>7613367703243</v>
          </cell>
          <cell r="F3271" t="str">
            <v>3150_08_9016_1270_CVD1BH</v>
          </cell>
          <cell r="G3271">
            <v>47807</v>
          </cell>
          <cell r="H3271">
            <v>32030.69</v>
          </cell>
          <cell r="I3271" t="str">
            <v/>
          </cell>
          <cell r="J3271">
            <v>0</v>
          </cell>
        </row>
        <row r="3272">
          <cell r="A3272" t="str">
            <v>НС-1327421</v>
          </cell>
          <cell r="B3272" t="str">
            <v>Радиаторы стальные трубчатые с боковым подключением</v>
          </cell>
          <cell r="C3272" t="str">
            <v>Zehnder</v>
          </cell>
          <cell r="D3272" t="str">
            <v>Радиатор труб. Zehnder Charleston 3150, 10 сек.1/2 бок.подк. RAL9016 (кроншт.в компл)</v>
          </cell>
          <cell r="E3272" t="str">
            <v>7613367703250</v>
          </cell>
          <cell r="F3272" t="str">
            <v>3150_10_9016_1270_CVD1BH</v>
          </cell>
          <cell r="G3272">
            <v>58857</v>
          </cell>
          <cell r="H3272">
            <v>39434.19</v>
          </cell>
          <cell r="I3272">
            <v>1</v>
          </cell>
          <cell r="J3272">
            <v>1</v>
          </cell>
        </row>
        <row r="3273">
          <cell r="A3273" t="str">
            <v>НС-1327423</v>
          </cell>
          <cell r="B3273" t="str">
            <v>Радиаторы стальные трубчатые с боковым подключением</v>
          </cell>
          <cell r="C3273" t="str">
            <v>Zehnder</v>
          </cell>
          <cell r="D3273" t="str">
            <v>Радиатор труб. Zehnder Charleston 3150, 12 сек.1/2 бок.подк. RAL9016 (кроншт.в компл)</v>
          </cell>
          <cell r="E3273" t="str">
            <v>7613367703267</v>
          </cell>
          <cell r="F3273" t="str">
            <v>3150_12_9016_1270_CVD1BH</v>
          </cell>
          <cell r="G3273">
            <v>69908</v>
          </cell>
          <cell r="H3273">
            <v>46838.36</v>
          </cell>
          <cell r="I3273">
            <v>2</v>
          </cell>
          <cell r="J3273">
            <v>2</v>
          </cell>
        </row>
        <row r="3274">
          <cell r="A3274" t="str">
            <v>НС-1327425</v>
          </cell>
          <cell r="B3274" t="str">
            <v>Радиаторы стальные трубчатые с боковым подключением</v>
          </cell>
          <cell r="C3274" t="str">
            <v>Zehnder</v>
          </cell>
          <cell r="D3274" t="str">
            <v>Радиатор труб. Zehnder Charleston 3150, 14 сек.1/2 бок.подк. RAL9016 (кроншт.в компл)</v>
          </cell>
          <cell r="E3274" t="str">
            <v>7613367703274</v>
          </cell>
          <cell r="F3274" t="str">
            <v>3150_14_9016_1270_CVD1BH</v>
          </cell>
          <cell r="G3274">
            <v>80958</v>
          </cell>
          <cell r="H3274">
            <v>54241.86</v>
          </cell>
          <cell r="I3274">
            <v>1</v>
          </cell>
          <cell r="J3274">
            <v>1</v>
          </cell>
        </row>
        <row r="3275">
          <cell r="A3275" t="str">
            <v>НС-1282569</v>
          </cell>
          <cell r="B3275" t="str">
            <v>Радиаторы стальные трубчатые с боковым подключением</v>
          </cell>
          <cell r="C3275" t="str">
            <v>Zehnder</v>
          </cell>
          <cell r="D3275" t="str">
            <v>Радиатор труб. Zehnder Charleston 3180, 04 сек.1/2 бок.подк. RAL9016 (кроншт.в компл)</v>
          </cell>
          <cell r="E3275" t="str">
            <v>7613367703403</v>
          </cell>
          <cell r="F3275" t="str">
            <v>3180_04_9016_1270_CVD1BH</v>
          </cell>
          <cell r="G3275">
            <v>30747</v>
          </cell>
          <cell r="H3275">
            <v>20600.490000000002</v>
          </cell>
          <cell r="I3275" t="str">
            <v/>
          </cell>
          <cell r="J3275">
            <v>0</v>
          </cell>
        </row>
        <row r="3276">
          <cell r="A3276" t="str">
            <v>НС-1298185</v>
          </cell>
          <cell r="B3276" t="str">
            <v>Радиаторы стальные трубчатые с боковым подключением</v>
          </cell>
          <cell r="C3276" t="str">
            <v>Zehnder</v>
          </cell>
          <cell r="D3276" t="str">
            <v>Радиатор труб. Zehnder Charleston 3180, 06 сек.1/2 бок.подк. RAL9016 (кроншт.в компл)</v>
          </cell>
          <cell r="E3276" t="str">
            <v>7613367703410</v>
          </cell>
          <cell r="F3276" t="str">
            <v>3180_06_9016_1270_CVD1BH</v>
          </cell>
          <cell r="G3276">
            <v>44319</v>
          </cell>
          <cell r="H3276">
            <v>29693.73</v>
          </cell>
          <cell r="I3276">
            <v>5</v>
          </cell>
          <cell r="J3276">
            <v>5</v>
          </cell>
        </row>
        <row r="3277">
          <cell r="A3277" t="str">
            <v>НС-1245755</v>
          </cell>
          <cell r="B3277" t="str">
            <v>Радиаторы стальные трубчатые с боковым подключением</v>
          </cell>
          <cell r="C3277" t="str">
            <v>Zehnder</v>
          </cell>
          <cell r="D3277" t="str">
            <v>Радиатор труб. Zehnder Charleston 3180, 08 сек.1/2 бок.подк. RAL9016 (кроншт.в компл)</v>
          </cell>
          <cell r="E3277" t="str">
            <v>7613367703427</v>
          </cell>
          <cell r="F3277" t="str">
            <v>3180_08_9016_1270_CVD1BH</v>
          </cell>
          <cell r="G3277">
            <v>57890</v>
          </cell>
          <cell r="H3277">
            <v>38786.300000000003</v>
          </cell>
          <cell r="I3277">
            <v>7</v>
          </cell>
          <cell r="J3277">
            <v>7</v>
          </cell>
        </row>
        <row r="3278">
          <cell r="A3278" t="str">
            <v>НС-1295896</v>
          </cell>
          <cell r="B3278" t="str">
            <v>Радиаторы стальные трубчатые с боковым подключением</v>
          </cell>
          <cell r="C3278" t="str">
            <v>Zehnder</v>
          </cell>
          <cell r="D3278" t="str">
            <v>Радиатор труб. Zehnder Charleston 3180, 10 сек.1/2 бок.подк. RAL9016 (кроншт.в компл)</v>
          </cell>
          <cell r="E3278" t="str">
            <v>7613367703434</v>
          </cell>
          <cell r="F3278" t="str">
            <v>3180_10_9016_1270_CVD1BH</v>
          </cell>
          <cell r="G3278">
            <v>71461</v>
          </cell>
          <cell r="H3278">
            <v>47878.87</v>
          </cell>
          <cell r="I3278">
            <v>3</v>
          </cell>
          <cell r="J3278">
            <v>3</v>
          </cell>
        </row>
        <row r="3279">
          <cell r="A3279" t="str">
            <v>НС-1256978</v>
          </cell>
          <cell r="B3279" t="str">
            <v>Радиаторы стальные трубчатые с боковым подключением</v>
          </cell>
          <cell r="C3279" t="str">
            <v>Zehnder</v>
          </cell>
          <cell r="D3279" t="str">
            <v>Радиатор труб. Zehnder Charleston 3180, 12 сек.1/2 бок.подк. RAL9016 (кроншт.в компл)</v>
          </cell>
          <cell r="E3279" t="str">
            <v>7613367703441</v>
          </cell>
          <cell r="F3279" t="str">
            <v>3180_12_9016_1270_CVD1BH</v>
          </cell>
          <cell r="G3279">
            <v>86662</v>
          </cell>
          <cell r="H3279">
            <v>58063.54</v>
          </cell>
          <cell r="I3279">
            <v>3</v>
          </cell>
          <cell r="J3279">
            <v>3</v>
          </cell>
        </row>
        <row r="3280">
          <cell r="A3280" t="str">
            <v>НС-1327531</v>
          </cell>
          <cell r="B3280" t="str">
            <v>Радиаторы стальные трубчатые с боковым подключением</v>
          </cell>
          <cell r="C3280" t="str">
            <v>Zehnder</v>
          </cell>
          <cell r="D3280" t="str">
            <v>Радиатор труб. Zehnder Charleston 3180, 14 сек.1/2 бок.подк. RAL9016 (кроншт.в компл)</v>
          </cell>
          <cell r="E3280" t="str">
            <v>7613367703458</v>
          </cell>
          <cell r="F3280" t="str">
            <v>3180_14_9016_1270_CVD1BH</v>
          </cell>
          <cell r="G3280">
            <v>100233</v>
          </cell>
          <cell r="H3280">
            <v>67156.11</v>
          </cell>
          <cell r="I3280">
            <v>3</v>
          </cell>
          <cell r="J3280">
            <v>3</v>
          </cell>
        </row>
        <row r="3281">
          <cell r="A3281" t="str">
            <v>НС-1236016</v>
          </cell>
          <cell r="B3281" t="str">
            <v>Радиаторы стальные трубчатые с боковым подключением</v>
          </cell>
          <cell r="C3281" t="str">
            <v>Zehnder</v>
          </cell>
          <cell r="D3281" t="str">
            <v>Радиатор труб. Zehnder Charleston Retrofit 3037, 26 сек.1/2 бок.подк. RAL9016 (кроншт.в компл)</v>
          </cell>
          <cell r="E3281" t="str">
            <v>7613367637326</v>
          </cell>
          <cell r="F3281" t="str">
            <v>3037_26_9016_1270_CVD1BH</v>
          </cell>
          <cell r="G3281">
            <v>62926.1</v>
          </cell>
          <cell r="H3281">
            <v>42160.49</v>
          </cell>
          <cell r="I3281" t="str">
            <v/>
          </cell>
          <cell r="J3281">
            <v>0</v>
          </cell>
        </row>
        <row r="3282">
          <cell r="A3282" t="str">
            <v>НС-1223296</v>
          </cell>
          <cell r="B3282" t="str">
            <v>Радиаторы стальные трубчатые с боковым подключением</v>
          </cell>
          <cell r="C3282" t="str">
            <v>Zehnder</v>
          </cell>
          <cell r="D3282" t="str">
            <v>Радиатор труб. Zehnder Charleston Retrofit 3057, 08 сек.1/2 бок.подк. 0325 TL (кроншт. в компл)</v>
          </cell>
          <cell r="E3282" t="str">
            <v>7613367634936</v>
          </cell>
          <cell r="F3282" t="str">
            <v>3057_08_0325_1270_CVD1BH</v>
          </cell>
          <cell r="G3282">
            <v>36596</v>
          </cell>
          <cell r="H3282">
            <v>24519.32</v>
          </cell>
          <cell r="I3282">
            <v>2</v>
          </cell>
          <cell r="J3282">
            <v>2</v>
          </cell>
        </row>
        <row r="3283">
          <cell r="A3283" t="str">
            <v>НС-1223297</v>
          </cell>
          <cell r="B3283" t="str">
            <v>Радиаторы стальные трубчатые с боковым подключением</v>
          </cell>
          <cell r="C3283" t="str">
            <v>Zehnder</v>
          </cell>
          <cell r="D3283" t="str">
            <v>Радиатор труб. Zehnder Charleston Retrofit 3057, 10 сек.1/2 бок.подк. 0325 TL (кроншт.в компл)</v>
          </cell>
          <cell r="E3283" t="str">
            <v>7613367634912</v>
          </cell>
          <cell r="F3283" t="str">
            <v>3057_10_0325_1270_CVD1BH</v>
          </cell>
          <cell r="G3283">
            <v>43375</v>
          </cell>
          <cell r="H3283">
            <v>29061.25</v>
          </cell>
          <cell r="I3283" t="str">
            <v/>
          </cell>
          <cell r="J3283">
            <v>0</v>
          </cell>
        </row>
        <row r="3284">
          <cell r="A3284" t="str">
            <v>НС-1223298</v>
          </cell>
          <cell r="B3284" t="str">
            <v>Радиаторы стальные трубчатые с боковым подключением</v>
          </cell>
          <cell r="C3284" t="str">
            <v>Zehnder</v>
          </cell>
          <cell r="D3284" t="str">
            <v>Радиатор труб. Zehnder Charleston Retrofit 3057, 12 сек.1/2 бок.подк. 0325 TL (кроншт.в компл)</v>
          </cell>
          <cell r="E3284" t="str">
            <v>7613367634899</v>
          </cell>
          <cell r="F3284" t="str">
            <v>3057_12_0325_1270_CVD1BH</v>
          </cell>
          <cell r="G3284">
            <v>50153</v>
          </cell>
          <cell r="H3284">
            <v>33602.51</v>
          </cell>
          <cell r="I3284" t="str">
            <v/>
          </cell>
          <cell r="J3284">
            <v>0</v>
          </cell>
        </row>
        <row r="3285">
          <cell r="A3285" t="str">
            <v>НС-1223299</v>
          </cell>
          <cell r="B3285" t="str">
            <v>Радиаторы стальные трубчатые с боковым подключением</v>
          </cell>
          <cell r="C3285" t="str">
            <v>Zehnder</v>
          </cell>
          <cell r="D3285" t="str">
            <v>Радиатор труб. Zehnder Charleston Retrofit 3057, 14 сек.1/2 бок.подк. 0325 TL (кроншт.в компл)</v>
          </cell>
          <cell r="E3285" t="str">
            <v>7613367634875</v>
          </cell>
          <cell r="F3285" t="str">
            <v>3057_14_0325_1270_CVD1BH</v>
          </cell>
          <cell r="G3285">
            <v>56932</v>
          </cell>
          <cell r="H3285">
            <v>38144.44</v>
          </cell>
          <cell r="I3285" t="str">
            <v/>
          </cell>
          <cell r="J3285">
            <v>0</v>
          </cell>
        </row>
        <row r="3286">
          <cell r="A3286" t="str">
            <v>НС-1223305</v>
          </cell>
          <cell r="B3286" t="str">
            <v>Радиаторы стальные трубчатые с боковым подключением</v>
          </cell>
          <cell r="C3286" t="str">
            <v>Zehnder</v>
          </cell>
          <cell r="D3286" t="str">
            <v>Радиатор труб. Zehnder Charleston Retrofit 3057, 16 сек.1/2 бок.подк. 0325 TL (кроншт.в компл)</v>
          </cell>
          <cell r="E3286" t="str">
            <v>7613367634851</v>
          </cell>
          <cell r="F3286" t="str">
            <v>3057_16_0325_1270_CVD1BH</v>
          </cell>
          <cell r="G3286">
            <v>63711</v>
          </cell>
          <cell r="H3286">
            <v>42686.37</v>
          </cell>
          <cell r="I3286" t="str">
            <v/>
          </cell>
          <cell r="J3286">
            <v>0</v>
          </cell>
        </row>
        <row r="3287">
          <cell r="A3287" t="str">
            <v>НС-1223307</v>
          </cell>
          <cell r="B3287" t="str">
            <v>Радиаторы стальные трубчатые с боковым подключением</v>
          </cell>
          <cell r="C3287" t="str">
            <v>Zehnder</v>
          </cell>
          <cell r="D3287" t="str">
            <v>Радиатор труб. Zehnder Charleston Retrofit 3057, 18 сек.1/2 бок.подк. 0325 TL (кроншт.в компл)</v>
          </cell>
          <cell r="E3287" t="str">
            <v>7613367634837</v>
          </cell>
          <cell r="F3287" t="str">
            <v>3057_18_0325_1270_CVD1BH</v>
          </cell>
          <cell r="G3287">
            <v>70489</v>
          </cell>
          <cell r="H3287">
            <v>47227.63</v>
          </cell>
          <cell r="I3287" t="str">
            <v/>
          </cell>
          <cell r="J3287">
            <v>0</v>
          </cell>
        </row>
        <row r="3288">
          <cell r="A3288" t="str">
            <v>НС-1223308</v>
          </cell>
          <cell r="B3288" t="str">
            <v>Радиаторы стальные трубчатые с боковым подключением</v>
          </cell>
          <cell r="C3288" t="str">
            <v>Zehnder</v>
          </cell>
          <cell r="D3288" t="str">
            <v>Радиатор труб. Zehnder Charleston Retrofit 3057, 20 сек.1/2 бок.подк. 0325 TL (кроншт.в компл)</v>
          </cell>
          <cell r="E3288" t="str">
            <v>7613367634813</v>
          </cell>
          <cell r="F3288" t="str">
            <v>3057_20_0325_1270_CVD1BH</v>
          </cell>
          <cell r="G3288">
            <v>77268</v>
          </cell>
          <cell r="H3288">
            <v>51769.56</v>
          </cell>
          <cell r="I3288" t="str">
            <v/>
          </cell>
          <cell r="J3288">
            <v>0</v>
          </cell>
        </row>
        <row r="3289">
          <cell r="A3289" t="str">
            <v>НС-1236027</v>
          </cell>
          <cell r="B3289" t="str">
            <v>Радиаторы стальные трубчатые с боковым подключением</v>
          </cell>
          <cell r="C3289" t="str">
            <v>Zehnder</v>
          </cell>
          <cell r="D3289" t="str">
            <v>Радиатор труб. Zehnder Charleston Retrofit 3057, 30 сек.1/2 бок.подк. RAL9016 (кроншт.в компл)</v>
          </cell>
          <cell r="E3289" t="str">
            <v>7613367637371</v>
          </cell>
          <cell r="F3289" t="str">
            <v>3057_30_9016_1270_CVD1BH</v>
          </cell>
          <cell r="G3289">
            <v>71858.95</v>
          </cell>
          <cell r="H3289">
            <v>48145.5</v>
          </cell>
          <cell r="I3289" t="str">
            <v/>
          </cell>
          <cell r="J3289">
            <v>0</v>
          </cell>
        </row>
        <row r="3290">
          <cell r="A3290" t="str">
            <v>НС-1631195</v>
          </cell>
          <cell r="B3290" t="str">
            <v>Радиаторы стальные трубчатые с нижним подключением</v>
          </cell>
          <cell r="C3290" t="str">
            <v>Royal Thermo</v>
          </cell>
          <cell r="D3290" t="str">
            <v>Дизайн-радиатор Royal Thermo Insignia VC2050 - 12 секц. RAL9016</v>
          </cell>
          <cell r="E3290" t="str">
            <v>4660294374940</v>
          </cell>
          <cell r="F3290" t="str">
            <v>In-VC2050.12.9016</v>
          </cell>
          <cell r="G3290">
            <v>20900</v>
          </cell>
          <cell r="H3290">
            <v>13585</v>
          </cell>
          <cell r="I3290" t="str">
            <v/>
          </cell>
          <cell r="J3290">
            <v>0</v>
          </cell>
        </row>
        <row r="3291">
          <cell r="A3291" t="str">
            <v>НС-1631196</v>
          </cell>
          <cell r="B3291" t="str">
            <v>Радиаторы стальные трубчатые с нижним подключением</v>
          </cell>
          <cell r="C3291" t="str">
            <v>Royal Thermo</v>
          </cell>
          <cell r="D3291" t="str">
            <v>Дизайн-радиатор Royal Thermo Insignia VC2050 - 16 секц. RAL9016</v>
          </cell>
          <cell r="E3291" t="str">
            <v>4660294374353</v>
          </cell>
          <cell r="F3291" t="str">
            <v>In-VC2050.16.9016</v>
          </cell>
          <cell r="G3291">
            <v>26200</v>
          </cell>
          <cell r="H3291">
            <v>17030</v>
          </cell>
          <cell r="I3291" t="str">
            <v/>
          </cell>
          <cell r="J3291">
            <v>0</v>
          </cell>
        </row>
        <row r="3292">
          <cell r="A3292" t="str">
            <v>НС-1631197</v>
          </cell>
          <cell r="B3292" t="str">
            <v>Радиаторы стальные трубчатые с нижним подключением</v>
          </cell>
          <cell r="C3292" t="str">
            <v>Royal Thermo</v>
          </cell>
          <cell r="D3292" t="str">
            <v>Дизайн-радиатор Royal Thermo Insignia VC2050 - 20 секц. RAL9016</v>
          </cell>
          <cell r="E3292" t="str">
            <v>4660294375275</v>
          </cell>
          <cell r="F3292" t="str">
            <v>In-VC2050.20.9016</v>
          </cell>
          <cell r="G3292">
            <v>31500</v>
          </cell>
          <cell r="H3292">
            <v>20475</v>
          </cell>
          <cell r="I3292" t="str">
            <v/>
          </cell>
          <cell r="J3292">
            <v>0</v>
          </cell>
        </row>
        <row r="3293">
          <cell r="A3293" t="str">
            <v>НС-1631198</v>
          </cell>
          <cell r="B3293" t="str">
            <v>Радиаторы стальные трубчатые с нижним подключением</v>
          </cell>
          <cell r="C3293" t="str">
            <v>Royal Thermo</v>
          </cell>
          <cell r="D3293" t="str">
            <v>Дизайн-радиатор Royal Thermo Insignia VC2050 - 24 секц. RAL9016</v>
          </cell>
          <cell r="E3293" t="str">
            <v>4660294374551</v>
          </cell>
          <cell r="F3293" t="str">
            <v>In-VC2050.24.9016</v>
          </cell>
          <cell r="G3293">
            <v>36800</v>
          </cell>
          <cell r="H3293">
            <v>23920</v>
          </cell>
          <cell r="I3293">
            <v>10</v>
          </cell>
          <cell r="J3293">
            <v>10</v>
          </cell>
        </row>
        <row r="3294">
          <cell r="A3294" t="str">
            <v>НС-1631199</v>
          </cell>
          <cell r="B3294" t="str">
            <v>Радиаторы стальные трубчатые с нижним подключением</v>
          </cell>
          <cell r="C3294" t="str">
            <v>Royal Thermo</v>
          </cell>
          <cell r="D3294" t="str">
            <v>Дизайн-радиатор Royal Thermo Insignia VC2050 - 28 секц. RAL9016</v>
          </cell>
          <cell r="E3294" t="str">
            <v>4660294374308</v>
          </cell>
          <cell r="F3294" t="str">
            <v>In-VC2050.28.9016</v>
          </cell>
          <cell r="G3294">
            <v>42100</v>
          </cell>
          <cell r="H3294">
            <v>27365</v>
          </cell>
          <cell r="I3294" t="str">
            <v/>
          </cell>
          <cell r="J3294">
            <v>0</v>
          </cell>
        </row>
        <row r="3295">
          <cell r="A3295" t="str">
            <v>НС-1631200</v>
          </cell>
          <cell r="B3295" t="str">
            <v>Радиаторы стальные трубчатые с нижним подключением</v>
          </cell>
          <cell r="C3295" t="str">
            <v>Royal Thermo</v>
          </cell>
          <cell r="D3295" t="str">
            <v>Дизайн-радиатор Royal Thermo Insignia VC2050 - 32 секц. RAL9016</v>
          </cell>
          <cell r="E3295" t="str">
            <v>4660294374735</v>
          </cell>
          <cell r="F3295" t="str">
            <v>In-VC2050.32.9016</v>
          </cell>
          <cell r="G3295">
            <v>47400</v>
          </cell>
          <cell r="H3295">
            <v>30810</v>
          </cell>
          <cell r="I3295">
            <v>2</v>
          </cell>
          <cell r="J3295">
            <v>2</v>
          </cell>
        </row>
        <row r="3296">
          <cell r="A3296" t="str">
            <v>НС-1753019</v>
          </cell>
          <cell r="B3296" t="str">
            <v>Радиаторы стальные трубчатые с нижним подключением</v>
          </cell>
          <cell r="C3296" t="str">
            <v>Royal Thermo</v>
          </cell>
          <cell r="D3296" t="str">
            <v>Дизайн-радиатор Royal Thermo Insignia VC2180 - 04 секц. Anthracite</v>
          </cell>
          <cell r="E3296" t="str">
            <v>4670430126364</v>
          </cell>
          <cell r="F3296" t="str">
            <v>In-VC2180.04.ANT</v>
          </cell>
          <cell r="G3296">
            <v>17560</v>
          </cell>
          <cell r="H3296">
            <v>11414</v>
          </cell>
          <cell r="I3296" t="str">
            <v/>
          </cell>
          <cell r="J3296">
            <v>0</v>
          </cell>
        </row>
        <row r="3297">
          <cell r="A3297" t="str">
            <v>НС-1631203</v>
          </cell>
          <cell r="B3297" t="str">
            <v>Радиаторы стальные трубчатые с нижним подключением</v>
          </cell>
          <cell r="C3297" t="str">
            <v>Royal Thermo</v>
          </cell>
          <cell r="D3297" t="str">
            <v>Дизайн-радиатор Royal Thermo Insignia VC2180 - 04 секц. RAL9005m</v>
          </cell>
          <cell r="E3297" t="str">
            <v>4660294374513</v>
          </cell>
          <cell r="F3297" t="str">
            <v>In-VC2180.04.9005m</v>
          </cell>
          <cell r="G3297">
            <v>17560</v>
          </cell>
          <cell r="H3297">
            <v>11414</v>
          </cell>
          <cell r="I3297">
            <v>1</v>
          </cell>
          <cell r="J3297">
            <v>1</v>
          </cell>
        </row>
        <row r="3298">
          <cell r="A3298" t="str">
            <v>НС-1631204</v>
          </cell>
          <cell r="B3298" t="str">
            <v>Радиаторы стальные трубчатые с нижним подключением</v>
          </cell>
          <cell r="C3298" t="str">
            <v>Royal Thermo</v>
          </cell>
          <cell r="D3298" t="str">
            <v>Дизайн-радиатор Royal Thermo Insignia VC2180 - 04 секц. RAL9016</v>
          </cell>
          <cell r="E3298" t="str">
            <v>4660294374872</v>
          </cell>
          <cell r="F3298" t="str">
            <v>In-VC2180.04.9016</v>
          </cell>
          <cell r="G3298">
            <v>16420</v>
          </cell>
          <cell r="H3298">
            <v>10673</v>
          </cell>
          <cell r="I3298" t="str">
            <v/>
          </cell>
          <cell r="J3298">
            <v>0</v>
          </cell>
        </row>
        <row r="3299">
          <cell r="A3299" t="str">
            <v>НС-1753013</v>
          </cell>
          <cell r="B3299" t="str">
            <v>Радиаторы стальные трубчатые с нижним подключением</v>
          </cell>
          <cell r="C3299" t="str">
            <v>Royal Thermo</v>
          </cell>
          <cell r="D3299" t="str">
            <v>Дизайн-радиатор Royal Thermo Insignia VC2180 - 04 секц. Technoline</v>
          </cell>
          <cell r="E3299" t="str">
            <v>4670430126302</v>
          </cell>
          <cell r="F3299" t="str">
            <v>In-VC2180.04.THL</v>
          </cell>
          <cell r="G3299">
            <v>17560</v>
          </cell>
          <cell r="H3299">
            <v>11414</v>
          </cell>
          <cell r="I3299">
            <v>2</v>
          </cell>
          <cell r="J3299">
            <v>2</v>
          </cell>
        </row>
        <row r="3300">
          <cell r="A3300" t="str">
            <v>НС-1753020</v>
          </cell>
          <cell r="B3300" t="str">
            <v>Радиаторы стальные трубчатые с нижним подключением</v>
          </cell>
          <cell r="C3300" t="str">
            <v>Royal Thermo</v>
          </cell>
          <cell r="D3300" t="str">
            <v>Дизайн-радиатор Royal Thermo Insignia VC2180 - 06 секц. Anthracite</v>
          </cell>
          <cell r="E3300" t="str">
            <v>4670430126395</v>
          </cell>
          <cell r="F3300" t="str">
            <v>In-VC2180.06.ANT</v>
          </cell>
          <cell r="G3300">
            <v>23840</v>
          </cell>
          <cell r="H3300">
            <v>15496</v>
          </cell>
          <cell r="I3300" t="str">
            <v/>
          </cell>
          <cell r="J3300">
            <v>0</v>
          </cell>
        </row>
        <row r="3301">
          <cell r="A3301" t="str">
            <v>НС-1631207</v>
          </cell>
          <cell r="B3301" t="str">
            <v>Радиаторы стальные трубчатые с нижним подключением</v>
          </cell>
          <cell r="C3301" t="str">
            <v>Royal Thermo</v>
          </cell>
          <cell r="D3301" t="str">
            <v>Дизайн-радиатор Royal Thermo Insignia VC2180 - 06 секц. RAL9005m</v>
          </cell>
          <cell r="E3301" t="str">
            <v>4660294374759</v>
          </cell>
          <cell r="F3301" t="str">
            <v>In-VC2180.06.9005m</v>
          </cell>
          <cell r="G3301">
            <v>23840</v>
          </cell>
          <cell r="H3301">
            <v>15496</v>
          </cell>
          <cell r="I3301" t="str">
            <v/>
          </cell>
          <cell r="J3301">
            <v>0</v>
          </cell>
        </row>
        <row r="3302">
          <cell r="A3302" t="str">
            <v>НС-1631208</v>
          </cell>
          <cell r="B3302" t="str">
            <v>Радиаторы стальные трубчатые с нижним подключением</v>
          </cell>
          <cell r="C3302" t="str">
            <v>Royal Thermo</v>
          </cell>
          <cell r="D3302" t="str">
            <v>Дизайн-радиатор Royal Thermo Insignia VC2180 - 06 секц. RAL9016</v>
          </cell>
          <cell r="E3302" t="str">
            <v>4660294374223</v>
          </cell>
          <cell r="F3302" t="str">
            <v>In-VC2180.06.9016</v>
          </cell>
          <cell r="G3302">
            <v>22130</v>
          </cell>
          <cell r="H3302">
            <v>14384.5</v>
          </cell>
          <cell r="I3302">
            <v>236</v>
          </cell>
          <cell r="J3302">
            <v>236</v>
          </cell>
        </row>
        <row r="3303">
          <cell r="A3303" t="str">
            <v>НС-1753014</v>
          </cell>
          <cell r="B3303" t="str">
            <v>Радиаторы стальные трубчатые с нижним подключением</v>
          </cell>
          <cell r="C3303" t="str">
            <v>Royal Thermo</v>
          </cell>
          <cell r="D3303" t="str">
            <v>Дизайн-радиатор Royal Thermo Insignia VC2180 - 06 секц. Technoline</v>
          </cell>
          <cell r="E3303" t="str">
            <v>4670430126319</v>
          </cell>
          <cell r="F3303" t="str">
            <v>In-VC2180.06.THL</v>
          </cell>
          <cell r="G3303">
            <v>23840</v>
          </cell>
          <cell r="H3303">
            <v>15496</v>
          </cell>
          <cell r="I3303">
            <v>7</v>
          </cell>
          <cell r="J3303">
            <v>7</v>
          </cell>
        </row>
        <row r="3304">
          <cell r="A3304" t="str">
            <v>НС-1753021</v>
          </cell>
          <cell r="B3304" t="str">
            <v>Радиаторы стальные трубчатые с нижним подключением</v>
          </cell>
          <cell r="C3304" t="str">
            <v>Royal Thermo</v>
          </cell>
          <cell r="D3304" t="str">
            <v>Дизайн-радиатор Royal Thermo Insignia VC2180 - 08 секц. Anthracite</v>
          </cell>
          <cell r="E3304" t="str">
            <v>4670430126401</v>
          </cell>
          <cell r="F3304" t="str">
            <v>In-VC2180.08.ANT</v>
          </cell>
          <cell r="G3304">
            <v>30120</v>
          </cell>
          <cell r="H3304">
            <v>19578</v>
          </cell>
          <cell r="I3304">
            <v>24</v>
          </cell>
          <cell r="J3304">
            <v>24</v>
          </cell>
        </row>
        <row r="3305">
          <cell r="A3305" t="str">
            <v>НС-1631211</v>
          </cell>
          <cell r="B3305" t="str">
            <v>Радиаторы стальные трубчатые с нижним подключением</v>
          </cell>
          <cell r="C3305" t="str">
            <v>Royal Thermo</v>
          </cell>
          <cell r="D3305" t="str">
            <v>Дизайн-радиатор Royal Thermo Insignia VC2180 - 08 секц. RAL9005m</v>
          </cell>
          <cell r="E3305" t="str">
            <v>4660294374063</v>
          </cell>
          <cell r="F3305" t="str">
            <v>In-VC2180.08.9005m</v>
          </cell>
          <cell r="G3305">
            <v>30120</v>
          </cell>
          <cell r="H3305">
            <v>19578</v>
          </cell>
          <cell r="I3305" t="str">
            <v/>
          </cell>
          <cell r="J3305">
            <v>0</v>
          </cell>
        </row>
        <row r="3306">
          <cell r="A3306" t="str">
            <v>НС-1631212</v>
          </cell>
          <cell r="B3306" t="str">
            <v>Радиаторы стальные трубчатые с нижним подключением</v>
          </cell>
          <cell r="C3306" t="str">
            <v>Royal Thermo</v>
          </cell>
          <cell r="D3306" t="str">
            <v>Дизайн-радиатор Royal Thermo Insignia VC2180 - 08 секц. RAL9016</v>
          </cell>
          <cell r="E3306" t="str">
            <v>4660294374360</v>
          </cell>
          <cell r="F3306" t="str">
            <v>In-VC2180.08.9016</v>
          </cell>
          <cell r="G3306">
            <v>27840</v>
          </cell>
          <cell r="H3306">
            <v>18096</v>
          </cell>
          <cell r="I3306">
            <v>56</v>
          </cell>
          <cell r="J3306">
            <v>56</v>
          </cell>
        </row>
        <row r="3307">
          <cell r="A3307" t="str">
            <v>НС-1753015</v>
          </cell>
          <cell r="B3307" t="str">
            <v>Радиаторы стальные трубчатые с нижним подключением</v>
          </cell>
          <cell r="C3307" t="str">
            <v>Royal Thermo</v>
          </cell>
          <cell r="D3307" t="str">
            <v>Дизайн-радиатор Royal Thermo Insignia VC2180 - 08 секц. Technoline</v>
          </cell>
          <cell r="E3307" t="str">
            <v>4670430126326</v>
          </cell>
          <cell r="F3307" t="str">
            <v>In-VC2180.08.THL</v>
          </cell>
          <cell r="G3307">
            <v>30120</v>
          </cell>
          <cell r="H3307">
            <v>19578</v>
          </cell>
          <cell r="I3307">
            <v>2</v>
          </cell>
          <cell r="J3307">
            <v>2</v>
          </cell>
        </row>
        <row r="3308">
          <cell r="A3308" t="str">
            <v>НС-1753022</v>
          </cell>
          <cell r="B3308" t="str">
            <v>Радиаторы стальные трубчатые с нижним подключением</v>
          </cell>
          <cell r="C3308" t="str">
            <v>Royal Thermo</v>
          </cell>
          <cell r="D3308" t="str">
            <v>Дизайн-радиатор Royal Thermo Insignia VC2180 - 10 секц. Anthracite</v>
          </cell>
          <cell r="E3308" t="str">
            <v>4670430126418</v>
          </cell>
          <cell r="F3308" t="str">
            <v>In-VC2180.10.ANT</v>
          </cell>
          <cell r="G3308">
            <v>36400</v>
          </cell>
          <cell r="H3308">
            <v>23660</v>
          </cell>
          <cell r="I3308">
            <v>15</v>
          </cell>
          <cell r="J3308">
            <v>15</v>
          </cell>
        </row>
        <row r="3309">
          <cell r="A3309" t="str">
            <v>НС-1631215</v>
          </cell>
          <cell r="B3309" t="str">
            <v>Радиаторы стальные трубчатые с нижним подключением</v>
          </cell>
          <cell r="C3309" t="str">
            <v>Royal Thermo</v>
          </cell>
          <cell r="D3309" t="str">
            <v>Дизайн-радиатор Royal Thermo Insignia VC2180 - 10 секц. RAL9005m</v>
          </cell>
          <cell r="E3309" t="str">
            <v>4660294374193</v>
          </cell>
          <cell r="F3309" t="str">
            <v>In-VC2180.10.9005m</v>
          </cell>
          <cell r="G3309">
            <v>36400</v>
          </cell>
          <cell r="H3309">
            <v>23660</v>
          </cell>
          <cell r="I3309" t="str">
            <v/>
          </cell>
          <cell r="J3309">
            <v>0</v>
          </cell>
        </row>
        <row r="3310">
          <cell r="A3310" t="str">
            <v>НС-1631216</v>
          </cell>
          <cell r="B3310" t="str">
            <v>Радиаторы стальные трубчатые с нижним подключением</v>
          </cell>
          <cell r="C3310" t="str">
            <v>Royal Thermo</v>
          </cell>
          <cell r="D3310" t="str">
            <v>Дизайн-радиатор Royal Thermo Insignia VC2180 - 10 секц. RAL9016</v>
          </cell>
          <cell r="E3310" t="str">
            <v>4660294374780</v>
          </cell>
          <cell r="F3310" t="str">
            <v>In-VC2180.10.9016</v>
          </cell>
          <cell r="G3310">
            <v>33550</v>
          </cell>
          <cell r="H3310">
            <v>21807.5</v>
          </cell>
          <cell r="I3310" t="str">
            <v/>
          </cell>
          <cell r="J3310">
            <v>0</v>
          </cell>
        </row>
        <row r="3311">
          <cell r="A3311" t="str">
            <v>НС-1753016</v>
          </cell>
          <cell r="B3311" t="str">
            <v>Радиаторы стальные трубчатые с нижним подключением</v>
          </cell>
          <cell r="C3311" t="str">
            <v>Royal Thermo</v>
          </cell>
          <cell r="D3311" t="str">
            <v>Дизайн-радиатор Royal Thermo Insignia VC2180 - 10 секц. Technoline</v>
          </cell>
          <cell r="E3311" t="str">
            <v>4670430126333</v>
          </cell>
          <cell r="F3311" t="str">
            <v>In-VC2180.10.THL</v>
          </cell>
          <cell r="G3311">
            <v>36400</v>
          </cell>
          <cell r="H3311">
            <v>23660</v>
          </cell>
          <cell r="I3311">
            <v>10</v>
          </cell>
          <cell r="J3311">
            <v>10</v>
          </cell>
        </row>
        <row r="3312">
          <cell r="A3312" t="str">
            <v>НС-1753023</v>
          </cell>
          <cell r="B3312" t="str">
            <v>Радиаторы стальные трубчатые с нижним подключением</v>
          </cell>
          <cell r="C3312" t="str">
            <v>Royal Thermo</v>
          </cell>
          <cell r="D3312" t="str">
            <v>Дизайн-радиатор Royal Thermo Insignia VC2180 - 12 секц. Anthracite</v>
          </cell>
          <cell r="E3312" t="str">
            <v>4670430126425</v>
          </cell>
          <cell r="F3312" t="str">
            <v>In-VC2180.12.ANT</v>
          </cell>
          <cell r="G3312">
            <v>42680</v>
          </cell>
          <cell r="H3312">
            <v>27742</v>
          </cell>
          <cell r="I3312">
            <v>9</v>
          </cell>
          <cell r="J3312">
            <v>9</v>
          </cell>
        </row>
        <row r="3313">
          <cell r="A3313" t="str">
            <v>НС-1631219</v>
          </cell>
          <cell r="B3313" t="str">
            <v>Радиаторы стальные трубчатые с нижним подключением</v>
          </cell>
          <cell r="C3313" t="str">
            <v>Royal Thermo</v>
          </cell>
          <cell r="D3313" t="str">
            <v>Дизайн-радиатор Royal Thermo Insignia VC2180 - 12 секц. RAL9005m</v>
          </cell>
          <cell r="E3313" t="str">
            <v>4660294375268</v>
          </cell>
          <cell r="F3313" t="str">
            <v>In-VC2180.12.9005m</v>
          </cell>
          <cell r="G3313">
            <v>42680</v>
          </cell>
          <cell r="H3313">
            <v>27742</v>
          </cell>
          <cell r="I3313" t="str">
            <v/>
          </cell>
          <cell r="J3313">
            <v>0</v>
          </cell>
        </row>
        <row r="3314">
          <cell r="A3314" t="str">
            <v>НС-1631220</v>
          </cell>
          <cell r="B3314" t="str">
            <v>Радиаторы стальные трубчатые с нижним подключением</v>
          </cell>
          <cell r="C3314" t="str">
            <v>Royal Thermo</v>
          </cell>
          <cell r="D3314" t="str">
            <v>Дизайн-радиатор Royal Thermo Insignia VC2180 - 12 секц. RAL9016</v>
          </cell>
          <cell r="E3314" t="str">
            <v>4660294375237</v>
          </cell>
          <cell r="F3314" t="str">
            <v>In-VC2180.12.9016</v>
          </cell>
          <cell r="G3314">
            <v>39260</v>
          </cell>
          <cell r="H3314">
            <v>25519</v>
          </cell>
          <cell r="I3314">
            <v>22</v>
          </cell>
          <cell r="J3314">
            <v>22</v>
          </cell>
        </row>
        <row r="3315">
          <cell r="A3315" t="str">
            <v>НС-1753017</v>
          </cell>
          <cell r="B3315" t="str">
            <v>Радиаторы стальные трубчатые с нижним подключением</v>
          </cell>
          <cell r="C3315" t="str">
            <v>Royal Thermo</v>
          </cell>
          <cell r="D3315" t="str">
            <v>Дизайн-радиатор Royal Thermo Insignia VC2180 - 12 секц. Technoline</v>
          </cell>
          <cell r="E3315" t="str">
            <v>4670430126340</v>
          </cell>
          <cell r="F3315" t="str">
            <v>In-VC2180.12.THL</v>
          </cell>
          <cell r="G3315">
            <v>42680</v>
          </cell>
          <cell r="H3315">
            <v>27742</v>
          </cell>
          <cell r="I3315">
            <v>6</v>
          </cell>
          <cell r="J3315">
            <v>6</v>
          </cell>
        </row>
        <row r="3316">
          <cell r="A3316" t="str">
            <v>НС-1753024</v>
          </cell>
          <cell r="B3316" t="str">
            <v>Радиаторы стальные трубчатые с нижним подключением</v>
          </cell>
          <cell r="C3316" t="str">
            <v>Royal Thermo</v>
          </cell>
          <cell r="D3316" t="str">
            <v>Дизайн-радиатор Royal Thermo Insignia VC2180 - 14 секц. Anthracite</v>
          </cell>
          <cell r="E3316" t="str">
            <v>4670430152714</v>
          </cell>
          <cell r="F3316" t="str">
            <v>In-VC2180.14.An</v>
          </cell>
          <cell r="G3316">
            <v>48960</v>
          </cell>
          <cell r="H3316">
            <v>31824</v>
          </cell>
          <cell r="I3316" t="str">
            <v/>
          </cell>
          <cell r="J3316">
            <v>0</v>
          </cell>
        </row>
        <row r="3317">
          <cell r="A3317" t="str">
            <v>НС-1701198</v>
          </cell>
          <cell r="B3317" t="str">
            <v>Радиаторы стальные трубчатые с нижним подключением</v>
          </cell>
          <cell r="C3317" t="str">
            <v>Royal Thermo</v>
          </cell>
          <cell r="D3317" t="str">
            <v>Дизайн-радиатор Royal Thermo Insignia VC2180 - 14 секц. RAL9005m</v>
          </cell>
          <cell r="E3317" t="str">
            <v>4660294867930</v>
          </cell>
          <cell r="F3317" t="str">
            <v>In-VC2180.14.9005m</v>
          </cell>
          <cell r="G3317">
            <v>48960</v>
          </cell>
          <cell r="H3317">
            <v>31824</v>
          </cell>
          <cell r="I3317" t="str">
            <v/>
          </cell>
          <cell r="J3317">
            <v>0</v>
          </cell>
        </row>
        <row r="3318">
          <cell r="A3318" t="str">
            <v>НС-1631222</v>
          </cell>
          <cell r="B3318" t="str">
            <v>Радиаторы стальные трубчатые с нижним подключением</v>
          </cell>
          <cell r="C3318" t="str">
            <v>Royal Thermo</v>
          </cell>
          <cell r="D3318" t="str">
            <v>Дизайн-радиатор Royal Thermo Insignia VC2180 - 14 секц. RAL9016</v>
          </cell>
          <cell r="E3318" t="str">
            <v>4660294375282</v>
          </cell>
          <cell r="F3318" t="str">
            <v>In-VC2180.14.9016</v>
          </cell>
          <cell r="G3318">
            <v>44970</v>
          </cell>
          <cell r="H3318">
            <v>29230.5</v>
          </cell>
          <cell r="I3318" t="str">
            <v/>
          </cell>
          <cell r="J3318">
            <v>0</v>
          </cell>
        </row>
        <row r="3319">
          <cell r="A3319" t="str">
            <v>НС-1753018</v>
          </cell>
          <cell r="B3319" t="str">
            <v>Радиаторы стальные трубчатые с нижним подключением</v>
          </cell>
          <cell r="C3319" t="str">
            <v>Royal Thermo</v>
          </cell>
          <cell r="D3319" t="str">
            <v>Дизайн-радиатор Royal Thermo Insignia VC2180 - 14 секц. Technoline</v>
          </cell>
          <cell r="E3319" t="str">
            <v>4670430152707</v>
          </cell>
          <cell r="F3319" t="str">
            <v>In-VC2180.14.Te</v>
          </cell>
          <cell r="G3319">
            <v>48960</v>
          </cell>
          <cell r="H3319">
            <v>31824</v>
          </cell>
          <cell r="I3319" t="str">
            <v/>
          </cell>
          <cell r="J3319">
            <v>0</v>
          </cell>
        </row>
        <row r="3320">
          <cell r="A3320" t="str">
            <v>НС-1687702</v>
          </cell>
          <cell r="B3320" t="str">
            <v>Радиаторы стальные трубчатые с нижним подключением</v>
          </cell>
          <cell r="C3320" t="str">
            <v>Royal Thermo</v>
          </cell>
          <cell r="D3320" t="str">
            <v>Дизайн-радиатор Royal Thermo Insignia VC3030 - 03 секц. RAL9016</v>
          </cell>
          <cell r="E3320" t="str">
            <v>4660294809350</v>
          </cell>
          <cell r="F3320" t="str">
            <v>In-VC3030.03.9016</v>
          </cell>
          <cell r="G3320">
            <v>4000</v>
          </cell>
          <cell r="H3320">
            <v>3200</v>
          </cell>
          <cell r="I3320">
            <v>5</v>
          </cell>
          <cell r="J3320">
            <v>5</v>
          </cell>
        </row>
        <row r="3321">
          <cell r="A3321" t="str">
            <v>НС-1631224</v>
          </cell>
          <cell r="B3321" t="str">
            <v>Радиаторы стальные трубчатые с нижним подключением</v>
          </cell>
          <cell r="C3321" t="str">
            <v>Royal Thermo</v>
          </cell>
          <cell r="D3321" t="str">
            <v>Дизайн-радиатор Royal Thermo Insignia VC3030 - 14 секц. RAL9016</v>
          </cell>
          <cell r="E3321" t="str">
            <v>4660294375459</v>
          </cell>
          <cell r="F3321" t="str">
            <v>In-VC3030.14.9016</v>
          </cell>
          <cell r="G3321">
            <v>24250</v>
          </cell>
          <cell r="H3321">
            <v>15762.5</v>
          </cell>
          <cell r="I3321" t="str">
            <v/>
          </cell>
          <cell r="J3321">
            <v>0</v>
          </cell>
        </row>
        <row r="3322">
          <cell r="A3322" t="str">
            <v>НС-1631226</v>
          </cell>
          <cell r="B3322" t="str">
            <v>Радиаторы стальные трубчатые с нижним подключением</v>
          </cell>
          <cell r="C3322" t="str">
            <v>Royal Thermo</v>
          </cell>
          <cell r="D3322" t="str">
            <v>Дизайн-радиатор Royal Thermo Insignia VC3030 - 22 секц. RAL9016</v>
          </cell>
          <cell r="E3322" t="str">
            <v>4660294374179</v>
          </cell>
          <cell r="F3322" t="str">
            <v>In-VC3030.22.9016</v>
          </cell>
          <cell r="G3322">
            <v>35250</v>
          </cell>
          <cell r="H3322">
            <v>22912.5</v>
          </cell>
          <cell r="I3322" t="str">
            <v/>
          </cell>
          <cell r="J3322">
            <v>0</v>
          </cell>
        </row>
        <row r="3323">
          <cell r="A3323" t="str">
            <v>НС-1631228</v>
          </cell>
          <cell r="B3323" t="str">
            <v>Радиаторы стальные трубчатые с нижним подключением</v>
          </cell>
          <cell r="C3323" t="str">
            <v>Royal Thermo</v>
          </cell>
          <cell r="D3323" t="str">
            <v>Дизайн-радиатор Royal Thermo Insignia VC3030 - 28 секц. RAL9016</v>
          </cell>
          <cell r="E3323" t="str">
            <v>4660294375442</v>
          </cell>
          <cell r="F3323" t="str">
            <v>In-VC3030.28.9016</v>
          </cell>
          <cell r="G3323">
            <v>43500</v>
          </cell>
          <cell r="H3323">
            <v>28275</v>
          </cell>
          <cell r="I3323" t="str">
            <v/>
          </cell>
          <cell r="J3323">
            <v>0</v>
          </cell>
        </row>
        <row r="3324">
          <cell r="A3324" t="str">
            <v>НС-1631230</v>
          </cell>
          <cell r="B3324" t="str">
            <v>Радиаторы стальные трубчатые с нижним подключением</v>
          </cell>
          <cell r="C3324" t="str">
            <v>Royal Thermo</v>
          </cell>
          <cell r="D3324" t="str">
            <v>Дизайн-радиатор Royal Thermo Insignia VC3030 - 34 секц. RAL9016</v>
          </cell>
          <cell r="E3324" t="str">
            <v>4660294374339</v>
          </cell>
          <cell r="F3324" t="str">
            <v>In-VC3030.34.9016</v>
          </cell>
          <cell r="G3324">
            <v>51750</v>
          </cell>
          <cell r="H3324">
            <v>33637.5</v>
          </cell>
          <cell r="I3324" t="str">
            <v/>
          </cell>
          <cell r="J3324">
            <v>0</v>
          </cell>
        </row>
        <row r="3325">
          <cell r="A3325" t="str">
            <v>НС-1631232</v>
          </cell>
          <cell r="B3325" t="str">
            <v>Радиаторы стальные трубчатые с нижним подключением</v>
          </cell>
          <cell r="C3325" t="str">
            <v>Royal Thermo</v>
          </cell>
          <cell r="D3325" t="str">
            <v>Дизайн-радиатор Royal Thermo Insignia VC3030 - 42 секц. RAL9016</v>
          </cell>
          <cell r="E3325" t="str">
            <v>4660294374087</v>
          </cell>
          <cell r="F3325" t="str">
            <v>In-VC3030.42.9016</v>
          </cell>
          <cell r="G3325">
            <v>62750</v>
          </cell>
          <cell r="H3325">
            <v>40787.5</v>
          </cell>
          <cell r="I3325" t="str">
            <v/>
          </cell>
          <cell r="J3325">
            <v>0</v>
          </cell>
        </row>
        <row r="3326">
          <cell r="A3326" t="str">
            <v>НС-1631234</v>
          </cell>
          <cell r="B3326" t="str">
            <v>Радиаторы стальные трубчатые с нижним подключением</v>
          </cell>
          <cell r="C3326" t="str">
            <v>Royal Thermo</v>
          </cell>
          <cell r="D3326" t="str">
            <v>Дизайн-радиатор Royal Thermo Insignia VC3050 - 10 секц. RAL9016</v>
          </cell>
          <cell r="E3326" t="str">
            <v>4660294375381</v>
          </cell>
          <cell r="F3326" t="str">
            <v>In-VC3050.10.9016</v>
          </cell>
          <cell r="G3326">
            <v>19300</v>
          </cell>
          <cell r="H3326">
            <v>12545</v>
          </cell>
          <cell r="I3326" t="str">
            <v/>
          </cell>
          <cell r="J3326">
            <v>0</v>
          </cell>
        </row>
        <row r="3327">
          <cell r="A3327" t="str">
            <v>НС-1631236</v>
          </cell>
          <cell r="B3327" t="str">
            <v>Радиаторы стальные трубчатые с нижним подключением</v>
          </cell>
          <cell r="C3327" t="str">
            <v>Royal Thermo</v>
          </cell>
          <cell r="D3327" t="str">
            <v>Дизайн-радиатор Royal Thermo Insignia VC3050 - 14 секц. RAL9016</v>
          </cell>
          <cell r="E3327" t="str">
            <v>4660294374186</v>
          </cell>
          <cell r="F3327" t="str">
            <v>In-VC3050.14.9016</v>
          </cell>
          <cell r="G3327">
            <v>25020</v>
          </cell>
          <cell r="H3327">
            <v>16263</v>
          </cell>
          <cell r="I3327" t="str">
            <v/>
          </cell>
          <cell r="J3327">
            <v>0</v>
          </cell>
        </row>
        <row r="3328">
          <cell r="A3328" t="str">
            <v>НС-1631238</v>
          </cell>
          <cell r="B3328" t="str">
            <v>Радиаторы стальные трубчатые с нижним подключением</v>
          </cell>
          <cell r="C3328" t="str">
            <v>Royal Thermo</v>
          </cell>
          <cell r="D3328" t="str">
            <v>Дизайн-радиатор Royal Thermo Insignia VC3050 - 18 секц. RAL9016</v>
          </cell>
          <cell r="E3328" t="str">
            <v>4660294374032</v>
          </cell>
          <cell r="F3328" t="str">
            <v>In-VC3050.18.9016</v>
          </cell>
          <cell r="G3328">
            <v>30740</v>
          </cell>
          <cell r="H3328">
            <v>19981</v>
          </cell>
          <cell r="I3328" t="str">
            <v/>
          </cell>
          <cell r="J3328">
            <v>0</v>
          </cell>
        </row>
        <row r="3329">
          <cell r="A3329" t="str">
            <v>НС-1631240</v>
          </cell>
          <cell r="B3329" t="str">
            <v>Радиаторы стальные трубчатые с нижним подключением</v>
          </cell>
          <cell r="C3329" t="str">
            <v>Royal Thermo</v>
          </cell>
          <cell r="D3329" t="str">
            <v>Дизайн-радиатор Royal Thermo Insignia VC3050 - 22 секц. RAL9016</v>
          </cell>
          <cell r="E3329" t="str">
            <v>4660294375299</v>
          </cell>
          <cell r="F3329" t="str">
            <v>In-VC3050.22.9016</v>
          </cell>
          <cell r="G3329">
            <v>36460</v>
          </cell>
          <cell r="H3329">
            <v>23699</v>
          </cell>
          <cell r="I3329" t="str">
            <v/>
          </cell>
          <cell r="J3329">
            <v>0</v>
          </cell>
        </row>
        <row r="3330">
          <cell r="A3330" t="str">
            <v>НС-1631242</v>
          </cell>
          <cell r="B3330" t="str">
            <v>Радиаторы стальные трубчатые с нижним подключением</v>
          </cell>
          <cell r="C3330" t="str">
            <v>Royal Thermo</v>
          </cell>
          <cell r="D3330" t="str">
            <v>Дизайн-радиатор Royal Thermo Insignia VC3050 - 26 секц. RAL9016</v>
          </cell>
          <cell r="E3330" t="str">
            <v>4660294374568</v>
          </cell>
          <cell r="F3330" t="str">
            <v>In-VC3050.26.9016</v>
          </cell>
          <cell r="G3330">
            <v>42180</v>
          </cell>
          <cell r="H3330">
            <v>27417</v>
          </cell>
          <cell r="I3330" t="str">
            <v/>
          </cell>
          <cell r="J3330">
            <v>0</v>
          </cell>
        </row>
        <row r="3331">
          <cell r="A3331" t="str">
            <v>НС-1631244</v>
          </cell>
          <cell r="B3331" t="str">
            <v>Радиаторы стальные трубчатые с нижним подключением</v>
          </cell>
          <cell r="C3331" t="str">
            <v>Royal Thermo</v>
          </cell>
          <cell r="D3331" t="str">
            <v>Дизайн-радиатор Royal Thermo Insignia VC3050 - 30 секц. RAL9016</v>
          </cell>
          <cell r="E3331" t="str">
            <v>4660294375411</v>
          </cell>
          <cell r="F3331" t="str">
            <v>In-VC3050.30.9016</v>
          </cell>
          <cell r="G3331">
            <v>47900</v>
          </cell>
          <cell r="H3331">
            <v>31135</v>
          </cell>
          <cell r="I3331" t="str">
            <v/>
          </cell>
          <cell r="J3331">
            <v>0</v>
          </cell>
        </row>
        <row r="3332">
          <cell r="A3332" t="str">
            <v>НС-1631246</v>
          </cell>
          <cell r="B3332" t="str">
            <v>Радиаторы стальные трубчатые с нижним подключением</v>
          </cell>
          <cell r="C3332" t="str">
            <v>Royal Thermo</v>
          </cell>
          <cell r="D3332" t="str">
            <v>Дизайн-радиатор Royal Thermo Insignia VC3050 - 34 секц. RAL9016</v>
          </cell>
          <cell r="E3332" t="str">
            <v>4660294374742</v>
          </cell>
          <cell r="F3332" t="str">
            <v>In-VC3050.34.9016</v>
          </cell>
          <cell r="G3332">
            <v>53620</v>
          </cell>
          <cell r="H3332">
            <v>34853</v>
          </cell>
          <cell r="I3332" t="str">
            <v/>
          </cell>
          <cell r="J3332">
            <v>0</v>
          </cell>
        </row>
        <row r="3333">
          <cell r="A3333" t="str">
            <v>НС-1631247</v>
          </cell>
          <cell r="B3333" t="str">
            <v>Радиаторы стальные трубчатые с нижним подключением</v>
          </cell>
          <cell r="C3333" t="str">
            <v>Royal Thermo</v>
          </cell>
          <cell r="D3333" t="str">
            <v>Дизайн-радиатор Royal Thermo Insignia VC3180 - 04 секц. RAL9016</v>
          </cell>
          <cell r="E3333" t="str">
            <v>4660294375077</v>
          </cell>
          <cell r="F3333" t="str">
            <v>In-VC3180.04.9016</v>
          </cell>
          <cell r="G3333">
            <v>19700</v>
          </cell>
          <cell r="H3333">
            <v>12805</v>
          </cell>
          <cell r="I3333">
            <v>12</v>
          </cell>
          <cell r="J3333">
            <v>12</v>
          </cell>
        </row>
        <row r="3334">
          <cell r="A3334" t="str">
            <v>НС-1631248</v>
          </cell>
          <cell r="B3334" t="str">
            <v>Радиаторы стальные трубчатые с нижним подключением</v>
          </cell>
          <cell r="C3334" t="str">
            <v>Royal Thermo</v>
          </cell>
          <cell r="D3334" t="str">
            <v>Дизайн-радиатор Royal Thermo Insignia VC3180 - 06 секц. RAL9016</v>
          </cell>
          <cell r="E3334" t="str">
            <v>4660294374292</v>
          </cell>
          <cell r="F3334" t="str">
            <v>In-VC3180.06.9016</v>
          </cell>
          <cell r="G3334">
            <v>27050</v>
          </cell>
          <cell r="H3334">
            <v>17582.5</v>
          </cell>
          <cell r="I3334" t="str">
            <v/>
          </cell>
          <cell r="J3334">
            <v>0</v>
          </cell>
        </row>
        <row r="3335">
          <cell r="A3335" t="str">
            <v>НС-1631249</v>
          </cell>
          <cell r="B3335" t="str">
            <v>Радиаторы стальные трубчатые с нижним подключением</v>
          </cell>
          <cell r="C3335" t="str">
            <v>Royal Thermo</v>
          </cell>
          <cell r="D3335" t="str">
            <v>Дизайн-радиатор Royal Thermo Insignia VC3180 - 08 секц. RAL9016</v>
          </cell>
          <cell r="E3335" t="str">
            <v>4660294375336</v>
          </cell>
          <cell r="F3335" t="str">
            <v>In-VC3180.08.9016</v>
          </cell>
          <cell r="G3335">
            <v>34400</v>
          </cell>
          <cell r="H3335">
            <v>22360</v>
          </cell>
          <cell r="I3335" t="str">
            <v/>
          </cell>
          <cell r="J3335">
            <v>0</v>
          </cell>
        </row>
        <row r="3336">
          <cell r="A3336" t="str">
            <v>НС-1631250</v>
          </cell>
          <cell r="B3336" t="str">
            <v>Радиаторы стальные трубчатые с нижним подключением</v>
          </cell>
          <cell r="C3336" t="str">
            <v>Royal Thermo</v>
          </cell>
          <cell r="D3336" t="str">
            <v>Дизайн-радиатор Royal Thermo Insignia VC3180 - 10 секц. RAL9016</v>
          </cell>
          <cell r="E3336" t="str">
            <v>4660294375435</v>
          </cell>
          <cell r="F3336" t="str">
            <v>In-VC3180.10.9016</v>
          </cell>
          <cell r="G3336">
            <v>41750</v>
          </cell>
          <cell r="H3336">
            <v>27137.5</v>
          </cell>
          <cell r="I3336">
            <v>46</v>
          </cell>
          <cell r="J3336">
            <v>46</v>
          </cell>
        </row>
        <row r="3337">
          <cell r="A3337" t="str">
            <v>НС-1631251</v>
          </cell>
          <cell r="B3337" t="str">
            <v>Радиаторы стальные трубчатые с нижним подключением</v>
          </cell>
          <cell r="C3337" t="str">
            <v>Royal Thermo</v>
          </cell>
          <cell r="D3337" t="str">
            <v>Дизайн-радиатор Royal Thermo Insignia VC3180 - 12 секц. RAL9016</v>
          </cell>
          <cell r="E3337" t="str">
            <v>4660294375084</v>
          </cell>
          <cell r="F3337" t="str">
            <v>In-VC3180.12.9016</v>
          </cell>
          <cell r="G3337">
            <v>49100</v>
          </cell>
          <cell r="H3337">
            <v>31915</v>
          </cell>
          <cell r="I3337" t="str">
            <v/>
          </cell>
          <cell r="J3337">
            <v>0</v>
          </cell>
        </row>
        <row r="3338">
          <cell r="A3338" t="str">
            <v>НС-1701197</v>
          </cell>
          <cell r="B3338" t="str">
            <v>Радиаторы стальные трубчатые с нижним подключением</v>
          </cell>
          <cell r="C3338" t="str">
            <v>Royal Thermo</v>
          </cell>
          <cell r="D3338" t="str">
            <v>Дизайн-радиатор Royal Thermo Insignia VC3180 - 14 секц. RAL9016</v>
          </cell>
          <cell r="E3338" t="str">
            <v>4660294867947</v>
          </cell>
          <cell r="F3338" t="str">
            <v>In-VC3180.14.9016</v>
          </cell>
          <cell r="G3338">
            <v>56450</v>
          </cell>
          <cell r="H3338">
            <v>36692.5</v>
          </cell>
          <cell r="I3338" t="str">
            <v/>
          </cell>
          <cell r="J3338">
            <v>0</v>
          </cell>
        </row>
        <row r="3339">
          <cell r="A3339" t="str">
            <v>НС-1687701</v>
          </cell>
          <cell r="B3339" t="str">
            <v>Радиаторы стальные трубчатые с нижним подключением</v>
          </cell>
          <cell r="C3339" t="str">
            <v>Royal Thermo</v>
          </cell>
          <cell r="D3339" t="str">
            <v>Дизайн-радиатор Royal Thermo Shift Q30 VC2030 - 04 секц. RAL9016</v>
          </cell>
          <cell r="E3339" t="str">
            <v>4660294809343</v>
          </cell>
          <cell r="F3339" t="str">
            <v>Q30-VC2030.04.9016</v>
          </cell>
          <cell r="G3339">
            <v>5900</v>
          </cell>
          <cell r="H3339">
            <v>4720</v>
          </cell>
          <cell r="I3339">
            <v>1</v>
          </cell>
          <cell r="J3339">
            <v>1</v>
          </cell>
        </row>
        <row r="3340">
          <cell r="A3340" t="str">
            <v>НС-1631278</v>
          </cell>
          <cell r="B3340" t="str">
            <v>Радиаторы стальные трубчатые с нижним подключением</v>
          </cell>
          <cell r="C3340" t="str">
            <v>Royal Thermo</v>
          </cell>
          <cell r="D3340" t="str">
            <v>Дизайн-радиатор Royal Thermo Shift Q30 VC2030 - 14 секц. RAL9016</v>
          </cell>
          <cell r="E3340" t="str">
            <v>4660294374612, 14660294374619, 24660294374616</v>
          </cell>
          <cell r="F3340" t="str">
            <v>Q30-VC2030.14.9016</v>
          </cell>
          <cell r="G3340">
            <v>26520</v>
          </cell>
          <cell r="H3340">
            <v>17238</v>
          </cell>
          <cell r="I3340">
            <v>9</v>
          </cell>
          <cell r="J3340">
            <v>9</v>
          </cell>
        </row>
        <row r="3341">
          <cell r="A3341" t="str">
            <v>НС-1808288</v>
          </cell>
          <cell r="B3341" t="str">
            <v>Радиаторы стальные трубчатые с нижним подключением</v>
          </cell>
          <cell r="C3341" t="str">
            <v>Royal Thermo</v>
          </cell>
          <cell r="D3341" t="str">
            <v>Дизайн-радиатор Royal Thermo Shift Q30 VC2030 - 19 секц. RAL9016</v>
          </cell>
          <cell r="E3341" t="str">
            <v>4670430313924</v>
          </cell>
          <cell r="F3341" t="str">
            <v>Q30-VC2030.19.9016</v>
          </cell>
          <cell r="G3341">
            <v>32132</v>
          </cell>
          <cell r="H3341">
            <v>20885.8</v>
          </cell>
          <cell r="I3341" t="str">
            <v/>
          </cell>
          <cell r="J3341">
            <v>0</v>
          </cell>
        </row>
        <row r="3342">
          <cell r="A3342" t="str">
            <v>НС-1631280</v>
          </cell>
          <cell r="B3342" t="str">
            <v>Радиаторы стальные трубчатые с нижним подключением</v>
          </cell>
          <cell r="C3342" t="str">
            <v>Royal Thermo</v>
          </cell>
          <cell r="D3342" t="str">
            <v>Дизайн-радиатор Royal Thermo Shift Q30 VC2030 - 20 секц. RAL9016</v>
          </cell>
          <cell r="E3342" t="str">
            <v>4660294374766, 14660294374763, 24660294374760</v>
          </cell>
          <cell r="F3342" t="str">
            <v>Q30-VC2030.20.9016</v>
          </cell>
          <cell r="G3342">
            <v>33660</v>
          </cell>
          <cell r="H3342">
            <v>21879</v>
          </cell>
          <cell r="I3342" t="str">
            <v/>
          </cell>
          <cell r="J3342">
            <v>0</v>
          </cell>
        </row>
        <row r="3343">
          <cell r="A3343" t="str">
            <v>НС-1806127</v>
          </cell>
          <cell r="B3343" t="str">
            <v>Радиаторы стальные трубчатые с нижним подключением</v>
          </cell>
          <cell r="C3343" t="str">
            <v>Royal Thermo</v>
          </cell>
          <cell r="D3343" t="str">
            <v>Дизайн-радиатор Royal Thermo Shift Q30 VC2030 - 22 секц. RAL9016</v>
          </cell>
          <cell r="E3343" t="str">
            <v>4670430308456</v>
          </cell>
          <cell r="F3343" t="str">
            <v>Q30-VC2030.22.9016</v>
          </cell>
          <cell r="G3343">
            <v>36516</v>
          </cell>
          <cell r="H3343">
            <v>23735.4</v>
          </cell>
          <cell r="I3343" t="str">
            <v/>
          </cell>
          <cell r="J3343">
            <v>0</v>
          </cell>
        </row>
        <row r="3344">
          <cell r="A3344" t="str">
            <v>НС-1806128</v>
          </cell>
          <cell r="B3344" t="str">
            <v>Радиаторы стальные трубчатые с нижним подключением</v>
          </cell>
          <cell r="C3344" t="str">
            <v>Royal Thermo</v>
          </cell>
          <cell r="D3344" t="str">
            <v>Дизайн-радиатор Royal Thermo Shift Q30 VC2030 - 24 секц. RAL9016</v>
          </cell>
          <cell r="E3344" t="str">
            <v>4670430308494</v>
          </cell>
          <cell r="F3344" t="str">
            <v>Q30-VC2030.24.9016</v>
          </cell>
          <cell r="G3344">
            <v>39372</v>
          </cell>
          <cell r="H3344">
            <v>25591.8</v>
          </cell>
          <cell r="I3344" t="str">
            <v/>
          </cell>
          <cell r="J3344">
            <v>0</v>
          </cell>
        </row>
        <row r="3345">
          <cell r="A3345" t="str">
            <v>НС-1806129</v>
          </cell>
          <cell r="B3345" t="str">
            <v>Радиаторы стальные трубчатые с нижним подключением</v>
          </cell>
          <cell r="C3345" t="str">
            <v>Royal Thermo</v>
          </cell>
          <cell r="D3345" t="str">
            <v>Дизайн-радиатор Royal Thermo Shift Q30 VC2030 - 25 секц. RAL9016</v>
          </cell>
          <cell r="E3345" t="str">
            <v>4670430308425</v>
          </cell>
          <cell r="F3345" t="str">
            <v>Q30-VC2030.25.9016</v>
          </cell>
          <cell r="G3345">
            <v>40800</v>
          </cell>
          <cell r="H3345">
            <v>26520</v>
          </cell>
          <cell r="I3345" t="str">
            <v/>
          </cell>
          <cell r="J3345">
            <v>0</v>
          </cell>
        </row>
        <row r="3346">
          <cell r="A3346" t="str">
            <v>НС-1631282</v>
          </cell>
          <cell r="B3346" t="str">
            <v>Радиаторы стальные трубчатые с нижним подключением</v>
          </cell>
          <cell r="C3346" t="str">
            <v>Royal Thermo</v>
          </cell>
          <cell r="D3346" t="str">
            <v>Дизайн-радиатор Royal Thermo Shift Q30 VC2030 - 26 секц. RAL9016</v>
          </cell>
          <cell r="E3346" t="str">
            <v>4660294374957, 14660294374954, 24660294374951</v>
          </cell>
          <cell r="F3346" t="str">
            <v>Q30-VC2030.26.9016</v>
          </cell>
          <cell r="G3346">
            <v>42220</v>
          </cell>
          <cell r="H3346">
            <v>27443</v>
          </cell>
          <cell r="I3346" t="str">
            <v/>
          </cell>
          <cell r="J3346">
            <v>0</v>
          </cell>
        </row>
        <row r="3347">
          <cell r="A3347" t="str">
            <v>НС-1806130</v>
          </cell>
          <cell r="B3347" t="str">
            <v>Радиаторы стальные трубчатые с нижним подключением</v>
          </cell>
          <cell r="C3347" t="str">
            <v>Royal Thermo</v>
          </cell>
          <cell r="D3347" t="str">
            <v>Дизайн-радиатор Royal Thermo Shift Q30 VC2030 - 28 секц. RAL9016</v>
          </cell>
          <cell r="E3347" t="str">
            <v>4670430308432</v>
          </cell>
          <cell r="F3347" t="str">
            <v>Q30-VC2030.28.9016</v>
          </cell>
          <cell r="G3347">
            <v>42226</v>
          </cell>
          <cell r="H3347">
            <v>27446.9</v>
          </cell>
          <cell r="I3347" t="str">
            <v/>
          </cell>
          <cell r="J3347">
            <v>0</v>
          </cell>
        </row>
        <row r="3348">
          <cell r="A3348" t="str">
            <v>НС-1806131</v>
          </cell>
          <cell r="B3348" t="str">
            <v>Радиаторы стальные трубчатые с нижним подключением</v>
          </cell>
          <cell r="C3348" t="str">
            <v>Royal Thermo</v>
          </cell>
          <cell r="D3348" t="str">
            <v>Дизайн-радиатор Royal Thermo Shift Q30 VC2030 - 29 секц. RAL9016</v>
          </cell>
          <cell r="E3348" t="str">
            <v>4670430308449</v>
          </cell>
          <cell r="F3348" t="str">
            <v>Q30-VC2030.29.9016</v>
          </cell>
          <cell r="G3348">
            <v>43552</v>
          </cell>
          <cell r="H3348">
            <v>28308.799999999999</v>
          </cell>
          <cell r="I3348" t="str">
            <v/>
          </cell>
          <cell r="J3348">
            <v>0</v>
          </cell>
        </row>
        <row r="3349">
          <cell r="A3349" t="str">
            <v>НС-1806132</v>
          </cell>
          <cell r="B3349" t="str">
            <v>Радиаторы стальные трубчатые с нижним подключением</v>
          </cell>
          <cell r="C3349" t="str">
            <v>Royal Thermo</v>
          </cell>
          <cell r="D3349" t="str">
            <v>Дизайн-радиатор Royal Thermo Shift Q30 VC2030 - 30 секц. RAL9016</v>
          </cell>
          <cell r="E3349" t="str">
            <v>4670430308463</v>
          </cell>
          <cell r="F3349" t="str">
            <v>Q30-VC2030.30.9016</v>
          </cell>
          <cell r="G3349">
            <v>44878</v>
          </cell>
          <cell r="H3349">
            <v>29170.7</v>
          </cell>
          <cell r="I3349" t="str">
            <v/>
          </cell>
          <cell r="J3349">
            <v>0</v>
          </cell>
        </row>
        <row r="3350">
          <cell r="A3350" t="str">
            <v>НС-1806133</v>
          </cell>
          <cell r="B3350" t="str">
            <v>Радиаторы стальные трубчатые с нижним подключением</v>
          </cell>
          <cell r="C3350" t="str">
            <v>Royal Thermo</v>
          </cell>
          <cell r="D3350" t="str">
            <v>Дизайн-радиатор Royal Thermo Shift Q30 VC2030 - 31 секц. RAL9016</v>
          </cell>
          <cell r="E3350" t="str">
            <v>4670430308500</v>
          </cell>
          <cell r="F3350" t="str">
            <v>Q30-VC2030.31.9016</v>
          </cell>
          <cell r="G3350">
            <v>46204</v>
          </cell>
          <cell r="H3350">
            <v>30032.6</v>
          </cell>
          <cell r="I3350" t="str">
            <v/>
          </cell>
          <cell r="J3350">
            <v>0</v>
          </cell>
        </row>
        <row r="3351">
          <cell r="A3351" t="str">
            <v>НС-1631284</v>
          </cell>
          <cell r="B3351" t="str">
            <v>Радиаторы стальные трубчатые с нижним подключением</v>
          </cell>
          <cell r="C3351" t="str">
            <v>Royal Thermo</v>
          </cell>
          <cell r="D3351" t="str">
            <v>Дизайн-радиатор Royal Thermo Shift Q30 VC2030 - 32 секц. RAL9016</v>
          </cell>
          <cell r="E3351" t="str">
            <v>4660294375060, 14660294375067, 24660294375064</v>
          </cell>
          <cell r="F3351" t="str">
            <v>Q30-VC2030.32.9016</v>
          </cell>
          <cell r="G3351">
            <v>47530</v>
          </cell>
          <cell r="H3351">
            <v>30894.5</v>
          </cell>
          <cell r="I3351" t="str">
            <v/>
          </cell>
          <cell r="J3351">
            <v>0</v>
          </cell>
        </row>
        <row r="3352">
          <cell r="A3352" t="str">
            <v>НС-1806134</v>
          </cell>
          <cell r="B3352" t="str">
            <v>Радиаторы стальные трубчатые с нижним подключением</v>
          </cell>
          <cell r="C3352" t="str">
            <v>Royal Thermo</v>
          </cell>
          <cell r="D3352" t="str">
            <v>Дизайн-радиатор Royal Thermo Shift Q30 VC2030 - 33 секц. RAL9016</v>
          </cell>
          <cell r="E3352" t="str">
            <v>4670430308487</v>
          </cell>
          <cell r="F3352" t="str">
            <v>Q30-VC2030.33.9016</v>
          </cell>
          <cell r="G3352">
            <v>48855</v>
          </cell>
          <cell r="H3352">
            <v>31755.75</v>
          </cell>
          <cell r="I3352" t="str">
            <v/>
          </cell>
          <cell r="J3352">
            <v>0</v>
          </cell>
        </row>
        <row r="3353">
          <cell r="A3353" t="str">
            <v>НС-1631286</v>
          </cell>
          <cell r="B3353" t="str">
            <v>Радиаторы стальные трубчатые с нижним подключением</v>
          </cell>
          <cell r="C3353" t="str">
            <v>Royal Thermo</v>
          </cell>
          <cell r="D3353" t="str">
            <v>Дизайн-радиатор Royal Thermo Shift Q30 VC2030 - 38 секц. RAL9016</v>
          </cell>
          <cell r="E3353" t="str">
            <v>4660294374384, 14660294374381, 24660294374388</v>
          </cell>
          <cell r="F3353" t="str">
            <v>Q30-VC2030.38.9016</v>
          </cell>
          <cell r="G3353">
            <v>55490</v>
          </cell>
          <cell r="H3353">
            <v>36068.5</v>
          </cell>
          <cell r="I3353">
            <v>2</v>
          </cell>
          <cell r="J3353">
            <v>2</v>
          </cell>
        </row>
        <row r="3354">
          <cell r="A3354" t="str">
            <v>НС-1631288</v>
          </cell>
          <cell r="B3354" t="str">
            <v>Радиаторы стальные трубчатые с нижним подключением</v>
          </cell>
          <cell r="C3354" t="str">
            <v>Royal Thermo</v>
          </cell>
          <cell r="D3354" t="str">
            <v>Дизайн-радиатор Royal Thermo Shift Q30 VC2050 - 08 секц. RAL9016</v>
          </cell>
          <cell r="E3354" t="str">
            <v>4660294375190</v>
          </cell>
          <cell r="F3354" t="str">
            <v>Q30-VC2050.08.9016</v>
          </cell>
          <cell r="G3354">
            <v>23870</v>
          </cell>
          <cell r="H3354">
            <v>15515.5</v>
          </cell>
          <cell r="I3354">
            <v>7</v>
          </cell>
          <cell r="J3354">
            <v>7</v>
          </cell>
        </row>
        <row r="3355">
          <cell r="A3355" t="str">
            <v>НС-1631290</v>
          </cell>
          <cell r="B3355" t="str">
            <v>Радиаторы стальные трубчатые с нижним подключением</v>
          </cell>
          <cell r="C3355" t="str">
            <v>Royal Thermo</v>
          </cell>
          <cell r="D3355" t="str">
            <v>Дизайн-радиатор Royal Thermo Shift Q30 VC2050 - 12 секц. RAL9016</v>
          </cell>
          <cell r="E3355" t="str">
            <v>4660294374520, 14660294374527, 24660294374524</v>
          </cell>
          <cell r="F3355" t="str">
            <v>Q30-VC2050.12.9016</v>
          </cell>
          <cell r="G3355">
            <v>29580</v>
          </cell>
          <cell r="H3355">
            <v>19227</v>
          </cell>
          <cell r="I3355">
            <v>3</v>
          </cell>
          <cell r="J3355">
            <v>3</v>
          </cell>
        </row>
        <row r="3356">
          <cell r="A3356" t="str">
            <v>НС-1631292</v>
          </cell>
          <cell r="B3356" t="str">
            <v>Радиаторы стальные трубчатые с нижним подключением</v>
          </cell>
          <cell r="C3356" t="str">
            <v>Royal Thermo</v>
          </cell>
          <cell r="D3356" t="str">
            <v>Дизайн-радиатор Royal Thermo Shift Q30 VC2050 - 16 секц. RAL9016</v>
          </cell>
          <cell r="E3356" t="str">
            <v>4660294375015, 14660294375012, 24660294375019</v>
          </cell>
          <cell r="F3356" t="str">
            <v>Q30-VC2050.16.9016</v>
          </cell>
          <cell r="G3356">
            <v>33660</v>
          </cell>
          <cell r="H3356">
            <v>21879</v>
          </cell>
          <cell r="I3356">
            <v>2</v>
          </cell>
          <cell r="J3356">
            <v>2</v>
          </cell>
        </row>
        <row r="3357">
          <cell r="A3357" t="str">
            <v>НС-1631294</v>
          </cell>
          <cell r="B3357" t="str">
            <v>Радиаторы стальные трубчатые с нижним подключением</v>
          </cell>
          <cell r="C3357" t="str">
            <v>Royal Thermo</v>
          </cell>
          <cell r="D3357" t="str">
            <v>Дизайн-радиатор Royal Thermo Shift Q30 VC2050 - 20 секц. RAL9016</v>
          </cell>
          <cell r="E3357" t="str">
            <v>4660294374056, 14660294374053, 24660294374050</v>
          </cell>
          <cell r="F3357" t="str">
            <v>Q30-VC2050.20.9016</v>
          </cell>
          <cell r="G3357">
            <v>40800</v>
          </cell>
          <cell r="H3357">
            <v>26520</v>
          </cell>
          <cell r="I3357" t="str">
            <v/>
          </cell>
          <cell r="J3357">
            <v>0</v>
          </cell>
        </row>
        <row r="3358">
          <cell r="A3358" t="str">
            <v>НС-1631296</v>
          </cell>
          <cell r="B3358" t="str">
            <v>Радиаторы стальные трубчатые с нижним подключением</v>
          </cell>
          <cell r="C3358" t="str">
            <v>Royal Thermo</v>
          </cell>
          <cell r="D3358" t="str">
            <v>Дизайн-радиатор Royal Thermo Shift Q30 VC2050 - 24 секц. RAL9016</v>
          </cell>
          <cell r="E3358" t="str">
            <v>4660294374582, 14660294374589</v>
          </cell>
          <cell r="F3358" t="str">
            <v>Q30-VC2050.24.9016</v>
          </cell>
          <cell r="G3358">
            <v>47940</v>
          </cell>
          <cell r="H3358">
            <v>31161</v>
          </cell>
          <cell r="I3358" t="str">
            <v/>
          </cell>
          <cell r="J3358">
            <v>0</v>
          </cell>
        </row>
        <row r="3359">
          <cell r="A3359" t="str">
            <v>НС-1631298</v>
          </cell>
          <cell r="B3359" t="str">
            <v>Радиаторы стальные трубчатые с нижним подключением</v>
          </cell>
          <cell r="C3359" t="str">
            <v>Royal Thermo</v>
          </cell>
          <cell r="D3359" t="str">
            <v>Дизайн-радиатор Royal Thermo Shift Q30 VC2050 - 28 секц. RAL9016</v>
          </cell>
          <cell r="E3359" t="str">
            <v>4660294375107</v>
          </cell>
          <cell r="F3359" t="str">
            <v>Q30-VC2050.28.9016</v>
          </cell>
          <cell r="G3359">
            <v>55080</v>
          </cell>
          <cell r="H3359">
            <v>35802</v>
          </cell>
          <cell r="I3359">
            <v>2</v>
          </cell>
          <cell r="J3359">
            <v>2</v>
          </cell>
        </row>
        <row r="3360">
          <cell r="A3360" t="str">
            <v>НС-1806135</v>
          </cell>
          <cell r="B3360" t="str">
            <v>Радиаторы стальные трубчатые с нижним подключением</v>
          </cell>
          <cell r="C3360" t="str">
            <v>Royal Thermo</v>
          </cell>
          <cell r="D3360" t="str">
            <v>Дизайн-радиатор Royal Thermo Shift Q30 VC2050 - 32 секц. RAL9016</v>
          </cell>
          <cell r="E3360" t="str">
            <v>4670430308470</v>
          </cell>
          <cell r="F3360" t="str">
            <v>Q30-VC2050.32.9016</v>
          </cell>
          <cell r="G3360">
            <v>62220</v>
          </cell>
          <cell r="H3360">
            <v>40443</v>
          </cell>
          <cell r="I3360" t="str">
            <v/>
          </cell>
          <cell r="J3360">
            <v>0</v>
          </cell>
        </row>
        <row r="3361">
          <cell r="A3361" t="str">
            <v>НС-1631254</v>
          </cell>
          <cell r="B3361" t="str">
            <v>Радиаторы стальные трубчатые с нижним подключением</v>
          </cell>
          <cell r="C3361" t="str">
            <v>Royal Thermo</v>
          </cell>
          <cell r="D3361" t="str">
            <v>Дизайн-радиатор Royal Thermo Shift Q30 VC2180 - 04 секц. RAL9005m</v>
          </cell>
          <cell r="E3361" t="str">
            <v>4660294374452, 14660294374459, 24660294374456</v>
          </cell>
          <cell r="F3361" t="str">
            <v>Q30-VC2180.04.9005m</v>
          </cell>
          <cell r="G3361">
            <v>26640</v>
          </cell>
          <cell r="H3361">
            <v>17316</v>
          </cell>
          <cell r="I3361" t="str">
            <v/>
          </cell>
          <cell r="J3361">
            <v>0</v>
          </cell>
        </row>
        <row r="3362">
          <cell r="A3362" t="str">
            <v>НС-1631256</v>
          </cell>
          <cell r="B3362" t="str">
            <v>Радиаторы стальные трубчатые с нижним подключением</v>
          </cell>
          <cell r="C3362" t="str">
            <v>Royal Thermo</v>
          </cell>
          <cell r="D3362" t="str">
            <v>Дизайн-радиатор Royal Thermo Shift Q30 VC2180 - 04 секц. RAL9016</v>
          </cell>
          <cell r="E3362" t="str">
            <v>4660294374278, 14660294374275, 24660294374272</v>
          </cell>
          <cell r="F3362" t="str">
            <v>Q30-VC2180.04.9016</v>
          </cell>
          <cell r="G3362">
            <v>24690</v>
          </cell>
          <cell r="H3362">
            <v>16048.5</v>
          </cell>
          <cell r="I3362" t="str">
            <v/>
          </cell>
          <cell r="J3362">
            <v>0</v>
          </cell>
        </row>
        <row r="3363">
          <cell r="A3363" t="str">
            <v>НС-1631259</v>
          </cell>
          <cell r="B3363" t="str">
            <v>Радиаторы стальные трубчатые с нижним подключением</v>
          </cell>
          <cell r="C3363" t="str">
            <v>Royal Thermo</v>
          </cell>
          <cell r="D3363" t="str">
            <v>Дизайн-радиатор Royal Thermo Shift Q30 VC2180 - 06 секц. RAL9005m</v>
          </cell>
          <cell r="E3363" t="str">
            <v>4660294375473</v>
          </cell>
          <cell r="F3363" t="str">
            <v>Q30-VC2180.06.9005m</v>
          </cell>
          <cell r="G3363">
            <v>33370</v>
          </cell>
          <cell r="H3363">
            <v>21690.5</v>
          </cell>
          <cell r="I3363" t="str">
            <v/>
          </cell>
          <cell r="J3363">
            <v>0</v>
          </cell>
        </row>
        <row r="3364">
          <cell r="A3364" t="str">
            <v>НС-1631260</v>
          </cell>
          <cell r="B3364" t="str">
            <v>Радиаторы стальные трубчатые с нижним подключением</v>
          </cell>
          <cell r="C3364" t="str">
            <v>Royal Thermo</v>
          </cell>
          <cell r="D3364" t="str">
            <v>Дизайн-радиатор Royal Thermo Shift Q30 VC2180 - 06 секц. RAL9016</v>
          </cell>
          <cell r="E3364" t="str">
            <v>4660294375008, 14660294375005, 24660294375002</v>
          </cell>
          <cell r="F3364" t="str">
            <v>Q30-VC2180.06.9016</v>
          </cell>
          <cell r="G3364">
            <v>30800</v>
          </cell>
          <cell r="H3364">
            <v>20020</v>
          </cell>
          <cell r="I3364" t="str">
            <v/>
          </cell>
          <cell r="J3364">
            <v>0</v>
          </cell>
        </row>
        <row r="3365">
          <cell r="A3365" t="str">
            <v>НС-1631263</v>
          </cell>
          <cell r="B3365" t="str">
            <v>Радиаторы стальные трубчатые с нижним подключением</v>
          </cell>
          <cell r="C3365" t="str">
            <v>Royal Thermo</v>
          </cell>
          <cell r="D3365" t="str">
            <v>Дизайн-радиатор Royal Thermo Shift Q30 VC2180 - 08 секц. RAL9005m</v>
          </cell>
          <cell r="E3365" t="str">
            <v>4660294375329</v>
          </cell>
          <cell r="F3365" t="str">
            <v>Q30-VC2180.08.9005m</v>
          </cell>
          <cell r="G3365">
            <v>41000</v>
          </cell>
          <cell r="H3365">
            <v>26650</v>
          </cell>
          <cell r="I3365" t="str">
            <v/>
          </cell>
          <cell r="J3365">
            <v>0</v>
          </cell>
        </row>
        <row r="3366">
          <cell r="A3366" t="str">
            <v>НС-1631264</v>
          </cell>
          <cell r="B3366" t="str">
            <v>Радиаторы стальные трубчатые с нижним подключением</v>
          </cell>
          <cell r="C3366" t="str">
            <v>Royal Thermo</v>
          </cell>
          <cell r="D3366" t="str">
            <v>Дизайн-радиатор Royal Thermo Shift Q30 VC2180 - 08 секц. RAL9016</v>
          </cell>
          <cell r="E3366" t="str">
            <v>4660294374247, 14660294374244, 24660294374241</v>
          </cell>
          <cell r="F3366" t="str">
            <v>Q30-VC2180.08.9016</v>
          </cell>
          <cell r="G3366">
            <v>37740</v>
          </cell>
          <cell r="H3366">
            <v>24531</v>
          </cell>
          <cell r="I3366" t="str">
            <v/>
          </cell>
          <cell r="J3366">
            <v>0</v>
          </cell>
        </row>
        <row r="3367">
          <cell r="A3367" t="str">
            <v>НС-1631267</v>
          </cell>
          <cell r="B3367" t="str">
            <v>Радиаторы стальные трубчатые с нижним подключением</v>
          </cell>
          <cell r="C3367" t="str">
            <v>Royal Thermo</v>
          </cell>
          <cell r="D3367" t="str">
            <v>Дизайн-радиатор Royal Thermo Shift Q30 VC2180 - 10 секц. RAL9005m</v>
          </cell>
          <cell r="E3367" t="str">
            <v>4660294374803, 14660294374800, 24660294374807</v>
          </cell>
          <cell r="F3367" t="str">
            <v>Q30-VC2180.10.9005m</v>
          </cell>
          <cell r="G3367">
            <v>48860</v>
          </cell>
          <cell r="H3367">
            <v>31759</v>
          </cell>
          <cell r="I3367" t="str">
            <v/>
          </cell>
          <cell r="J3367">
            <v>0</v>
          </cell>
        </row>
        <row r="3368">
          <cell r="A3368" t="str">
            <v>НС-1631268</v>
          </cell>
          <cell r="B3368" t="str">
            <v>Радиаторы стальные трубчатые с нижним подключением</v>
          </cell>
          <cell r="C3368" t="str">
            <v>Royal Thermo</v>
          </cell>
          <cell r="D3368" t="str">
            <v>Дизайн-радиатор Royal Thermo Shift Q30 VC2180 - 10 секц. RAL9016</v>
          </cell>
          <cell r="E3368" t="str">
            <v>4660294375121</v>
          </cell>
          <cell r="F3368" t="str">
            <v>Q30-VC2180.10.9016</v>
          </cell>
          <cell r="G3368">
            <v>44880</v>
          </cell>
          <cell r="H3368">
            <v>29172</v>
          </cell>
          <cell r="I3368" t="str">
            <v/>
          </cell>
          <cell r="J3368">
            <v>0</v>
          </cell>
        </row>
        <row r="3369">
          <cell r="A3369" t="str">
            <v>НС-1631271</v>
          </cell>
          <cell r="B3369" t="str">
            <v>Радиаторы стальные трубчатые с нижним подключением</v>
          </cell>
          <cell r="C3369" t="str">
            <v>Royal Thermo</v>
          </cell>
          <cell r="D3369" t="str">
            <v>Дизайн-радиатор Royal Thermo Shift Q30 VC2180 - 12 секц. RAL9005m</v>
          </cell>
          <cell r="E3369" t="str">
            <v>4660294374797, 14660294374794, 24660294374791</v>
          </cell>
          <cell r="F3369" t="str">
            <v>Q30-VC2180.12.9005m</v>
          </cell>
          <cell r="G3369">
            <v>56270</v>
          </cell>
          <cell r="H3369">
            <v>36575.5</v>
          </cell>
          <cell r="I3369" t="str">
            <v/>
          </cell>
          <cell r="J3369">
            <v>0</v>
          </cell>
        </row>
        <row r="3370">
          <cell r="A3370" t="str">
            <v>НС-1631272</v>
          </cell>
          <cell r="B3370" t="str">
            <v>Радиаторы стальные трубчатые с нижним подключением</v>
          </cell>
          <cell r="C3370" t="str">
            <v>Royal Thermo</v>
          </cell>
          <cell r="D3370" t="str">
            <v>Дизайн-радиатор Royal Thermo Shift Q30 VC2180 - 12 секц. RAL9016</v>
          </cell>
          <cell r="E3370" t="str">
            <v>4660294374131, 14660294374138, 24660294374135</v>
          </cell>
          <cell r="F3370" t="str">
            <v>Q30-VC2180.12.9016</v>
          </cell>
          <cell r="G3370">
            <v>51600</v>
          </cell>
          <cell r="H3370">
            <v>33540</v>
          </cell>
          <cell r="I3370" t="str">
            <v/>
          </cell>
          <cell r="J3370">
            <v>0</v>
          </cell>
        </row>
        <row r="3371">
          <cell r="A3371" t="str">
            <v>НС-1631275</v>
          </cell>
          <cell r="B3371" t="str">
            <v>Радиаторы стальные трубчатые с нижним подключением</v>
          </cell>
          <cell r="C3371" t="str">
            <v>Royal Thermo</v>
          </cell>
          <cell r="D3371" t="str">
            <v>Дизайн-радиатор Royal Thermo Shift Q30 VC2180 - 14 секц. RAL9005m</v>
          </cell>
          <cell r="E3371" t="str">
            <v>4660294374421</v>
          </cell>
          <cell r="F3371" t="str">
            <v>Q30-VC2180.14.9005m</v>
          </cell>
          <cell r="G3371">
            <v>64790</v>
          </cell>
          <cell r="H3371">
            <v>42113.5</v>
          </cell>
          <cell r="I3371" t="str">
            <v/>
          </cell>
          <cell r="J3371">
            <v>0</v>
          </cell>
        </row>
        <row r="3372">
          <cell r="A3372" t="str">
            <v>НС-1631276</v>
          </cell>
          <cell r="B3372" t="str">
            <v>Радиаторы стальные трубчатые с нижним подключением</v>
          </cell>
          <cell r="C3372" t="str">
            <v>Royal Thermo</v>
          </cell>
          <cell r="D3372" t="str">
            <v>Дизайн-радиатор Royal Thermo Shift Q30 VC2180 - 14 секц. RAL9016</v>
          </cell>
          <cell r="E3372" t="str">
            <v>4660294375350</v>
          </cell>
          <cell r="F3372" t="str">
            <v>Q30-VC2180.14.9016</v>
          </cell>
          <cell r="G3372">
            <v>59370</v>
          </cell>
          <cell r="H3372">
            <v>38590.5</v>
          </cell>
          <cell r="I3372" t="str">
            <v/>
          </cell>
          <cell r="J3372">
            <v>0</v>
          </cell>
        </row>
        <row r="3373">
          <cell r="A3373" t="str">
            <v>НС-1687700</v>
          </cell>
          <cell r="B3373" t="str">
            <v>Радиаторы стальные трубчатые с нижним подключением</v>
          </cell>
          <cell r="C3373" t="str">
            <v>Royal Thermo</v>
          </cell>
          <cell r="D3373" t="str">
            <v>Дизайн-радиатор Royal Thermo Shift R22 VC2030 - 04 секц. RAL9016</v>
          </cell>
          <cell r="E3373" t="str">
            <v>4660294809572</v>
          </cell>
          <cell r="F3373" t="str">
            <v>R22-VC2030.04.9016</v>
          </cell>
          <cell r="G3373">
            <v>4200</v>
          </cell>
          <cell r="H3373">
            <v>3360</v>
          </cell>
          <cell r="I3373">
            <v>79</v>
          </cell>
          <cell r="J3373">
            <v>79</v>
          </cell>
        </row>
        <row r="3374">
          <cell r="A3374" t="str">
            <v>НС-1631324</v>
          </cell>
          <cell r="B3374" t="str">
            <v>Радиаторы стальные трубчатые с нижним подключением</v>
          </cell>
          <cell r="C3374" t="str">
            <v>Royal Thermo</v>
          </cell>
          <cell r="D3374" t="str">
            <v>Дизайн-радиатор Royal Thermo Shift R22 VC2030 - 18 секц. RAL9016</v>
          </cell>
          <cell r="E3374" t="str">
            <v>4660294375404</v>
          </cell>
          <cell r="F3374" t="str">
            <v>R22-VC2030.18.9016</v>
          </cell>
          <cell r="G3374">
            <v>25300</v>
          </cell>
          <cell r="H3374">
            <v>16445</v>
          </cell>
          <cell r="I3374" t="str">
            <v/>
          </cell>
          <cell r="J3374">
            <v>0</v>
          </cell>
        </row>
        <row r="3375">
          <cell r="A3375" t="str">
            <v>НС-1631326</v>
          </cell>
          <cell r="B3375" t="str">
            <v>Радиаторы стальные трубчатые с нижним подключением</v>
          </cell>
          <cell r="C3375" t="str">
            <v>Royal Thermo</v>
          </cell>
          <cell r="D3375" t="str">
            <v>Дизайн-радиатор Royal Thermo Shift R22 VC2030 - 24 секц. RAL9016</v>
          </cell>
          <cell r="E3375" t="str">
            <v>4660294374667, 14660294374664, 24660294374661</v>
          </cell>
          <cell r="F3375" t="str">
            <v>R22-VC2030.24.9016</v>
          </cell>
          <cell r="G3375">
            <v>30500</v>
          </cell>
          <cell r="H3375">
            <v>19825</v>
          </cell>
          <cell r="I3375" t="str">
            <v/>
          </cell>
          <cell r="J3375">
            <v>0</v>
          </cell>
        </row>
        <row r="3376">
          <cell r="A3376" t="str">
            <v>НС-1631328</v>
          </cell>
          <cell r="B3376" t="str">
            <v>Радиаторы стальные трубчатые с нижним подключением</v>
          </cell>
          <cell r="C3376" t="str">
            <v>Royal Thermo</v>
          </cell>
          <cell r="D3376" t="str">
            <v>Дизайн-радиатор Royal Thermo Shift R22 VC2030 - 30 секц. RAL9016</v>
          </cell>
          <cell r="E3376" t="str">
            <v>4660294374728</v>
          </cell>
          <cell r="F3376" t="str">
            <v>R22-VC2030.30.9016</v>
          </cell>
          <cell r="G3376">
            <v>35900</v>
          </cell>
          <cell r="H3376">
            <v>23335</v>
          </cell>
          <cell r="I3376" t="str">
            <v/>
          </cell>
          <cell r="J3376">
            <v>0</v>
          </cell>
        </row>
        <row r="3377">
          <cell r="A3377" t="str">
            <v>НС-1631330</v>
          </cell>
          <cell r="B3377" t="str">
            <v>Радиаторы стальные трубчатые с нижним подключением</v>
          </cell>
          <cell r="C3377" t="str">
            <v>Royal Thermo</v>
          </cell>
          <cell r="D3377" t="str">
            <v>Дизайн-радиатор Royal Thermo Shift R22 VC2030 - 36 секц. RAL9016</v>
          </cell>
          <cell r="E3377" t="str">
            <v>4660294375367</v>
          </cell>
          <cell r="F3377" t="str">
            <v>R22-VC2030.36.9016</v>
          </cell>
          <cell r="G3377">
            <v>41110</v>
          </cell>
          <cell r="H3377">
            <v>26721.5</v>
          </cell>
          <cell r="I3377" t="str">
            <v/>
          </cell>
          <cell r="J3377">
            <v>0</v>
          </cell>
        </row>
        <row r="3378">
          <cell r="A3378" t="str">
            <v>НС-1631332</v>
          </cell>
          <cell r="B3378" t="str">
            <v>Радиаторы стальные трубчатые с нижним подключением</v>
          </cell>
          <cell r="C3378" t="str">
            <v>Royal Thermo</v>
          </cell>
          <cell r="D3378" t="str">
            <v>Дизайн-радиатор Royal Thermo Shift R22 VC2030 - 42 секц. RAL9016</v>
          </cell>
          <cell r="E3378" t="str">
            <v>4660294374544, 14660294374541, 24660294374548</v>
          </cell>
          <cell r="F3378" t="str">
            <v>R22-VC2030.42.9016</v>
          </cell>
          <cell r="G3378">
            <v>46330</v>
          </cell>
          <cell r="H3378">
            <v>30114.5</v>
          </cell>
          <cell r="I3378" t="str">
            <v/>
          </cell>
          <cell r="J3378">
            <v>0</v>
          </cell>
        </row>
        <row r="3379">
          <cell r="A3379" t="str">
            <v>НС-1631334</v>
          </cell>
          <cell r="B3379" t="str">
            <v>Радиаторы стальные трубчатые с нижним подключением</v>
          </cell>
          <cell r="C3379" t="str">
            <v>Royal Thermo</v>
          </cell>
          <cell r="D3379" t="str">
            <v>Дизайн-радиатор Royal Thermo Shift R22 VC2050 - 12 секц. RAL9016</v>
          </cell>
          <cell r="E3379" t="str">
            <v>4660294374773, 14660294374770, 24660294374777</v>
          </cell>
          <cell r="F3379" t="str">
            <v>R22-VC2050.12.9016</v>
          </cell>
          <cell r="G3379">
            <v>23600</v>
          </cell>
          <cell r="H3379">
            <v>15340</v>
          </cell>
          <cell r="I3379">
            <v>10</v>
          </cell>
          <cell r="J3379">
            <v>10</v>
          </cell>
        </row>
        <row r="3380">
          <cell r="A3380" t="str">
            <v>НС-1631336</v>
          </cell>
          <cell r="B3380" t="str">
            <v>Радиаторы стальные трубчатые с нижним подключением</v>
          </cell>
          <cell r="C3380" t="str">
            <v>Royal Thermo</v>
          </cell>
          <cell r="D3380" t="str">
            <v>Дизайн-радиатор Royal Thermo Shift R22 VC2050 - 16 секц. RAL9016</v>
          </cell>
          <cell r="E3380" t="str">
            <v>4660294374483, 14660294374480, 24660294374487</v>
          </cell>
          <cell r="F3380" t="str">
            <v>R22-VC2050.16.9016</v>
          </cell>
          <cell r="G3380">
            <v>28330</v>
          </cell>
          <cell r="H3380">
            <v>18414.5</v>
          </cell>
          <cell r="I3380" t="str">
            <v/>
          </cell>
          <cell r="J3380">
            <v>0</v>
          </cell>
        </row>
        <row r="3381">
          <cell r="A3381" t="str">
            <v>НС-1631338</v>
          </cell>
          <cell r="B3381" t="str">
            <v>Радиаторы стальные трубчатые с нижним подключением</v>
          </cell>
          <cell r="C3381" t="str">
            <v>Royal Thermo</v>
          </cell>
          <cell r="D3381" t="str">
            <v>Дизайн-радиатор Royal Thermo Shift R22 VC2050 - 20 секц. RAL9016</v>
          </cell>
          <cell r="E3381" t="str">
            <v>4660294375374</v>
          </cell>
          <cell r="F3381" t="str">
            <v>R22-VC2050.20.9016</v>
          </cell>
          <cell r="G3381">
            <v>33040</v>
          </cell>
          <cell r="H3381">
            <v>21476</v>
          </cell>
          <cell r="I3381">
            <v>9</v>
          </cell>
          <cell r="J3381">
            <v>9</v>
          </cell>
        </row>
        <row r="3382">
          <cell r="A3382" t="str">
            <v>НС-1631340</v>
          </cell>
          <cell r="B3382" t="str">
            <v>Радиаторы стальные трубчатые с нижним подключением</v>
          </cell>
          <cell r="C3382" t="str">
            <v>Royal Thermo</v>
          </cell>
          <cell r="D3382" t="str">
            <v>Дизайн-радиатор Royal Thermo Shift R22 VC2050 - 24 секц. RAL9016</v>
          </cell>
          <cell r="E3382" t="str">
            <v>4660294374377, 14660294374374</v>
          </cell>
          <cell r="F3382" t="str">
            <v>R22-VC2050.24.9016</v>
          </cell>
          <cell r="G3382">
            <v>37750</v>
          </cell>
          <cell r="H3382">
            <v>24537.5</v>
          </cell>
          <cell r="I3382" t="str">
            <v/>
          </cell>
          <cell r="J3382">
            <v>0</v>
          </cell>
        </row>
        <row r="3383">
          <cell r="A3383" t="str">
            <v>НС-1631342</v>
          </cell>
          <cell r="B3383" t="str">
            <v>Радиаторы стальные трубчатые с нижним подключением</v>
          </cell>
          <cell r="C3383" t="str">
            <v>Royal Thermo</v>
          </cell>
          <cell r="D3383" t="str">
            <v>Дизайн-радиатор Royal Thermo Shift R22 VC2050 - 28 секц. RAL9016</v>
          </cell>
          <cell r="E3383" t="str">
            <v>4660294374117, 14660294374114</v>
          </cell>
          <cell r="F3383" t="str">
            <v>R22-VC2050.28.9016</v>
          </cell>
          <cell r="G3383">
            <v>42460</v>
          </cell>
          <cell r="H3383">
            <v>27599</v>
          </cell>
          <cell r="I3383">
            <v>16</v>
          </cell>
          <cell r="J3383">
            <v>16</v>
          </cell>
        </row>
        <row r="3384">
          <cell r="A3384" t="str">
            <v>НС-1631344</v>
          </cell>
          <cell r="B3384" t="str">
            <v>Радиаторы стальные трубчатые с нижним подключением</v>
          </cell>
          <cell r="C3384" t="str">
            <v>Royal Thermo</v>
          </cell>
          <cell r="D3384" t="str">
            <v>Дизайн-радиатор Royal Thermo Shift R22 VC2050 - 32 секц. RAL9016</v>
          </cell>
          <cell r="E3384" t="str">
            <v>4660294374148</v>
          </cell>
          <cell r="F3384" t="str">
            <v>R22-VC2050.32.9016</v>
          </cell>
          <cell r="G3384">
            <v>47175</v>
          </cell>
          <cell r="H3384">
            <v>30663.75</v>
          </cell>
          <cell r="I3384">
            <v>6</v>
          </cell>
          <cell r="J3384">
            <v>6</v>
          </cell>
        </row>
        <row r="3385">
          <cell r="A3385" t="str">
            <v>НС-1631301</v>
          </cell>
          <cell r="B3385" t="str">
            <v>Радиаторы стальные трубчатые с нижним подключением</v>
          </cell>
          <cell r="C3385" t="str">
            <v>Royal Thermo</v>
          </cell>
          <cell r="D3385" t="str">
            <v>Дизайн-радиатор Royal Thermo Shift R22 VC2180 - 04 секц. RAL9005m</v>
          </cell>
          <cell r="E3385" t="str">
            <v>4660294374889, 14660294374886, 24660294374883</v>
          </cell>
          <cell r="F3385" t="str">
            <v>R22-VC2180.04.9005m</v>
          </cell>
          <cell r="G3385">
            <v>24300</v>
          </cell>
          <cell r="H3385">
            <v>15795</v>
          </cell>
          <cell r="I3385">
            <v>9</v>
          </cell>
          <cell r="J3385">
            <v>9</v>
          </cell>
        </row>
        <row r="3386">
          <cell r="A3386" t="str">
            <v>НС-1631302</v>
          </cell>
          <cell r="B3386" t="str">
            <v>Радиаторы стальные трубчатые с нижним подключением</v>
          </cell>
          <cell r="C3386" t="str">
            <v>Royal Thermo</v>
          </cell>
          <cell r="D3386" t="str">
            <v>Дизайн-радиатор Royal Thermo Shift R22 VC2180 - 04 секц. RAL9016</v>
          </cell>
          <cell r="E3386" t="str">
            <v>4660294374094, 14660294374091, 24660294374098</v>
          </cell>
          <cell r="F3386" t="str">
            <v>R22-VC2180.04.9016</v>
          </cell>
          <cell r="G3386">
            <v>22100</v>
          </cell>
          <cell r="H3386">
            <v>14365</v>
          </cell>
          <cell r="I3386" t="str">
            <v/>
          </cell>
          <cell r="J3386">
            <v>0</v>
          </cell>
        </row>
        <row r="3387">
          <cell r="A3387" t="str">
            <v>НС-1631305</v>
          </cell>
          <cell r="B3387" t="str">
            <v>Радиаторы стальные трубчатые с нижним подключением</v>
          </cell>
          <cell r="C3387" t="str">
            <v>Royal Thermo</v>
          </cell>
          <cell r="D3387" t="str">
            <v>Дизайн-радиатор Royal Thermo Shift R22 VC2180 - 06 секц. RAL9005m</v>
          </cell>
          <cell r="E3387" t="str">
            <v>4660294374391, 14660294374398, 24660294374395</v>
          </cell>
          <cell r="F3387" t="str">
            <v>R22-VC2180.06.9005m</v>
          </cell>
          <cell r="G3387">
            <v>31160</v>
          </cell>
          <cell r="H3387">
            <v>20254</v>
          </cell>
          <cell r="I3387" t="str">
            <v/>
          </cell>
          <cell r="J3387">
            <v>0</v>
          </cell>
        </row>
        <row r="3388">
          <cell r="A3388" t="str">
            <v>НС-1631306</v>
          </cell>
          <cell r="B3388" t="str">
            <v>Радиаторы стальные трубчатые с нижним подключением</v>
          </cell>
          <cell r="C3388" t="str">
            <v>Royal Thermo</v>
          </cell>
          <cell r="D3388" t="str">
            <v>Дизайн-радиатор Royal Thermo Shift R22 VC2180 - 06 секц. RAL9016</v>
          </cell>
          <cell r="E3388" t="str">
            <v>4660294374070</v>
          </cell>
          <cell r="F3388" t="str">
            <v>R22-VC2180.06.9016</v>
          </cell>
          <cell r="G3388">
            <v>28350</v>
          </cell>
          <cell r="H3388">
            <v>18427.5</v>
          </cell>
          <cell r="I3388" t="str">
            <v/>
          </cell>
          <cell r="J3388">
            <v>0</v>
          </cell>
        </row>
        <row r="3389">
          <cell r="A3389" t="str">
            <v>НС-1631309</v>
          </cell>
          <cell r="B3389" t="str">
            <v>Радиаторы стальные трубчатые с нижним подключением</v>
          </cell>
          <cell r="C3389" t="str">
            <v>Royal Thermo</v>
          </cell>
          <cell r="D3389" t="str">
            <v>Дизайн-радиатор Royal Thermo Shift R22 VC2180 - 08 секц. RAL9005m</v>
          </cell>
          <cell r="E3389" t="str">
            <v>4660294374438, 14660294374435, 24660294374432</v>
          </cell>
          <cell r="F3389" t="str">
            <v>R22-VC2180.08.9005m</v>
          </cell>
          <cell r="G3389">
            <v>38000</v>
          </cell>
          <cell r="H3389">
            <v>24700</v>
          </cell>
          <cell r="I3389" t="str">
            <v/>
          </cell>
          <cell r="J3389">
            <v>0</v>
          </cell>
        </row>
        <row r="3390">
          <cell r="A3390" t="str">
            <v>НС-1631310</v>
          </cell>
          <cell r="B3390" t="str">
            <v>Радиаторы стальные трубчатые с нижним подключением</v>
          </cell>
          <cell r="C3390" t="str">
            <v>Royal Thermo</v>
          </cell>
          <cell r="D3390" t="str">
            <v>Дизайн-радиатор Royal Thermo Shift R22 VC2180 - 08 секц. RAL9016</v>
          </cell>
          <cell r="E3390" t="str">
            <v>4660294375183</v>
          </cell>
          <cell r="F3390" t="str">
            <v>R22-VC2180.08.9016</v>
          </cell>
          <cell r="G3390">
            <v>34550</v>
          </cell>
          <cell r="H3390">
            <v>22457.5</v>
          </cell>
          <cell r="I3390" t="str">
            <v/>
          </cell>
          <cell r="J3390">
            <v>0</v>
          </cell>
        </row>
        <row r="3391">
          <cell r="A3391" t="str">
            <v>НС-1631313</v>
          </cell>
          <cell r="B3391" t="str">
            <v>Радиаторы стальные трубчатые с нижним подключением</v>
          </cell>
          <cell r="C3391" t="str">
            <v>Royal Thermo</v>
          </cell>
          <cell r="D3391" t="str">
            <v>Дизайн-радиатор Royal Thermo Shift R22 VC2180 - 10 секц. RAL9005m</v>
          </cell>
          <cell r="E3391" t="str">
            <v>4660294375466</v>
          </cell>
          <cell r="F3391" t="str">
            <v>R22-VC2180.10.9005m</v>
          </cell>
          <cell r="G3391">
            <v>44850</v>
          </cell>
          <cell r="H3391">
            <v>29152.5</v>
          </cell>
          <cell r="I3391">
            <v>6</v>
          </cell>
          <cell r="J3391">
            <v>6</v>
          </cell>
        </row>
        <row r="3392">
          <cell r="A3392" t="str">
            <v>НС-1631314</v>
          </cell>
          <cell r="B3392" t="str">
            <v>Радиаторы стальные трубчатые с нижним подключением</v>
          </cell>
          <cell r="C3392" t="str">
            <v>Royal Thermo</v>
          </cell>
          <cell r="D3392" t="str">
            <v>Дизайн-радиатор Royal Thermo Shift R22 VC2180 - 10 секц. RAL9016</v>
          </cell>
          <cell r="E3392" t="str">
            <v>4660294374865, 14660294374862, 24660294374869</v>
          </cell>
          <cell r="F3392" t="str">
            <v>R22-VC2180.10.9016</v>
          </cell>
          <cell r="G3392">
            <v>40780</v>
          </cell>
          <cell r="H3392">
            <v>26507</v>
          </cell>
          <cell r="I3392">
            <v>43</v>
          </cell>
          <cell r="J3392">
            <v>43</v>
          </cell>
        </row>
        <row r="3393">
          <cell r="A3393" t="str">
            <v>НС-1631317</v>
          </cell>
          <cell r="B3393" t="str">
            <v>Радиаторы стальные трубчатые с нижним подключением</v>
          </cell>
          <cell r="C3393" t="str">
            <v>Royal Thermo</v>
          </cell>
          <cell r="D3393" t="str">
            <v>Дизайн-радиатор Royal Thermo Shift R22 VC2180 - 12 секц. RAL9005m</v>
          </cell>
          <cell r="E3393" t="str">
            <v>4660294374711, 14660294374718, 24660294374715</v>
          </cell>
          <cell r="F3393" t="str">
            <v>R22-VC2180.12.9005m</v>
          </cell>
          <cell r="G3393">
            <v>51700</v>
          </cell>
          <cell r="H3393">
            <v>33605</v>
          </cell>
          <cell r="I3393" t="str">
            <v/>
          </cell>
          <cell r="J3393">
            <v>0</v>
          </cell>
        </row>
        <row r="3394">
          <cell r="A3394" t="str">
            <v>НС-1631318</v>
          </cell>
          <cell r="B3394" t="str">
            <v>Радиаторы стальные трубчатые с нижним подключением</v>
          </cell>
          <cell r="C3394" t="str">
            <v>Royal Thermo</v>
          </cell>
          <cell r="D3394" t="str">
            <v>Дизайн-радиатор Royal Thermo Shift R22 VC2180 - 12 секц. RAL9016</v>
          </cell>
          <cell r="E3394" t="str">
            <v>4660294374988, 14660294374985, 24660294374982</v>
          </cell>
          <cell r="F3394" t="str">
            <v>R22-VC2180.12.9016</v>
          </cell>
          <cell r="G3394">
            <v>47000</v>
          </cell>
          <cell r="H3394">
            <v>30550</v>
          </cell>
          <cell r="I3394">
            <v>43</v>
          </cell>
          <cell r="J3394">
            <v>43</v>
          </cell>
        </row>
        <row r="3395">
          <cell r="A3395" t="str">
            <v>НС-1631321</v>
          </cell>
          <cell r="B3395" t="str">
            <v>Радиаторы стальные трубчатые с нижним подключением</v>
          </cell>
          <cell r="C3395" t="str">
            <v>Royal Thermo</v>
          </cell>
          <cell r="D3395" t="str">
            <v>Дизайн-радиатор Royal Thermo Shift R22 VC2180 - 14 секц. RAL9005m</v>
          </cell>
          <cell r="E3395" t="str">
            <v>4660294374025, 14660294374022</v>
          </cell>
          <cell r="F3395" t="str">
            <v>R22-VC2180.14.9005m</v>
          </cell>
          <cell r="G3395">
            <v>58550</v>
          </cell>
          <cell r="H3395">
            <v>38057.5</v>
          </cell>
          <cell r="I3395" t="str">
            <v/>
          </cell>
          <cell r="J3395">
            <v>0</v>
          </cell>
        </row>
        <row r="3396">
          <cell r="A3396" t="str">
            <v>НС-1631322</v>
          </cell>
          <cell r="B3396" t="str">
            <v>Радиаторы стальные трубчатые с нижним подключением</v>
          </cell>
          <cell r="C3396" t="str">
            <v>Royal Thermo</v>
          </cell>
          <cell r="D3396" t="str">
            <v>Дизайн-радиатор Royal Thermo Shift R22 VC2180 - 14 секц. RAL9016</v>
          </cell>
          <cell r="E3396" t="str">
            <v>4660294375169</v>
          </cell>
          <cell r="F3396" t="str">
            <v>R22-VC2180.14.9016</v>
          </cell>
          <cell r="G3396">
            <v>53230</v>
          </cell>
          <cell r="H3396">
            <v>34599.5</v>
          </cell>
          <cell r="I3396" t="str">
            <v/>
          </cell>
          <cell r="J3396">
            <v>0</v>
          </cell>
        </row>
        <row r="3397">
          <cell r="A3397" t="str">
            <v>НС-1252184</v>
          </cell>
          <cell r="B3397" t="str">
            <v>Радиаторы стальные трубчатые с нижним подключением</v>
          </cell>
          <cell r="C3397" t="str">
            <v>Zehnder</v>
          </cell>
          <cell r="D3397" t="str">
            <v>Радиатор труб. Zehnder Charleston 2050, 08 сек.1/2 ниж.подк. RAL9016 (кроншт.в компл)</v>
          </cell>
          <cell r="E3397" t="str">
            <v>7613367700938</v>
          </cell>
          <cell r="F3397" t="str">
            <v>2050_08_9016_V001_CVD1BH</v>
          </cell>
          <cell r="G3397">
            <v>39939</v>
          </cell>
          <cell r="H3397">
            <v>26759.13</v>
          </cell>
          <cell r="I3397">
            <v>1</v>
          </cell>
          <cell r="J3397">
            <v>1</v>
          </cell>
        </row>
        <row r="3398">
          <cell r="A3398" t="str">
            <v>НС-1252185</v>
          </cell>
          <cell r="B3398" t="str">
            <v>Радиаторы стальные трубчатые с нижним подключением</v>
          </cell>
          <cell r="C3398" t="str">
            <v>Zehnder</v>
          </cell>
          <cell r="D3398" t="str">
            <v>Радиатор труб. Zehnder Charleston 2050, 10 сек.1/2 ниж.подк. RAL9016 (кроншт.в компл)</v>
          </cell>
          <cell r="E3398" t="str">
            <v>7613367700945</v>
          </cell>
          <cell r="F3398" t="str">
            <v>2050_10_9016_V001_CVD1BH</v>
          </cell>
          <cell r="G3398">
            <v>44424</v>
          </cell>
          <cell r="H3398">
            <v>29764.080000000002</v>
          </cell>
          <cell r="I3398">
            <v>8</v>
          </cell>
          <cell r="J3398">
            <v>8</v>
          </cell>
        </row>
        <row r="3399">
          <cell r="A3399" t="str">
            <v>НС-1324203</v>
          </cell>
          <cell r="B3399" t="str">
            <v>Радиаторы стальные трубчатые с нижним подключением</v>
          </cell>
          <cell r="C3399" t="str">
            <v>Zehnder</v>
          </cell>
          <cell r="D3399" t="str">
            <v>Радиатор труб. Zehnder Charleston 2050, 12 сек.1/2 ниж.подк. RAL9016 (кроншт.в компл)</v>
          </cell>
          <cell r="E3399" t="str">
            <v>7613367700952</v>
          </cell>
          <cell r="F3399" t="str">
            <v>2050_12_9016_V001_CVD1BH</v>
          </cell>
          <cell r="G3399">
            <v>48909</v>
          </cell>
          <cell r="H3399">
            <v>32769.03</v>
          </cell>
          <cell r="I3399" t="str">
            <v/>
          </cell>
          <cell r="J3399">
            <v>0</v>
          </cell>
        </row>
        <row r="3400">
          <cell r="A3400" t="str">
            <v>НС-1247261</v>
          </cell>
          <cell r="B3400" t="str">
            <v>Радиаторы стальные трубчатые с нижним подключением</v>
          </cell>
          <cell r="C3400" t="str">
            <v>Zehnder</v>
          </cell>
          <cell r="D3400" t="str">
            <v>Радиатор труб. Zehnder Charleston 2050, 14 сек.1/2 ниж.подк. RAL9016 (кроншт.в компл)</v>
          </cell>
          <cell r="E3400" t="str">
            <v>7613367700969</v>
          </cell>
          <cell r="F3400" t="str">
            <v>2050_14_9016_V001_CVD1BH</v>
          </cell>
          <cell r="G3400">
            <v>53394</v>
          </cell>
          <cell r="H3400">
            <v>35773.980000000003</v>
          </cell>
          <cell r="I3400">
            <v>4</v>
          </cell>
          <cell r="J3400">
            <v>4</v>
          </cell>
        </row>
        <row r="3401">
          <cell r="A3401" t="str">
            <v>НС-1247263</v>
          </cell>
          <cell r="B3401" t="str">
            <v>Радиаторы стальные трубчатые с нижним подключением</v>
          </cell>
          <cell r="C3401" t="str">
            <v>Zehnder</v>
          </cell>
          <cell r="D3401" t="str">
            <v>Радиатор труб. Zehnder Charleston 2050, 16 сек.1/2 ниж.подк. RAL9016 (кроншт.в компл)</v>
          </cell>
          <cell r="E3401" t="str">
            <v>7613367700976</v>
          </cell>
          <cell r="F3401" t="str">
            <v>2050_16_9016_V001_CVD1BH</v>
          </cell>
          <cell r="G3401">
            <v>57879</v>
          </cell>
          <cell r="H3401">
            <v>38778.93</v>
          </cell>
          <cell r="I3401">
            <v>3</v>
          </cell>
          <cell r="J3401">
            <v>3</v>
          </cell>
        </row>
        <row r="3402">
          <cell r="A3402" t="str">
            <v>НС-1247265</v>
          </cell>
          <cell r="B3402" t="str">
            <v>Радиаторы стальные трубчатые с нижним подключением</v>
          </cell>
          <cell r="C3402" t="str">
            <v>Zehnder</v>
          </cell>
          <cell r="D3402" t="str">
            <v>Радиатор труб. Zehnder Charleston 2050, 18 сек.1/2 ниж.подк. RAL9016 (кроншт.в компл)</v>
          </cell>
          <cell r="E3402" t="str">
            <v>7613367700983</v>
          </cell>
          <cell r="F3402" t="str">
            <v>2050_18_9016_V001_CVD1BH</v>
          </cell>
          <cell r="G3402">
            <v>62364</v>
          </cell>
          <cell r="H3402">
            <v>41783.879999999997</v>
          </cell>
          <cell r="I3402">
            <v>1</v>
          </cell>
          <cell r="J3402">
            <v>1</v>
          </cell>
        </row>
        <row r="3403">
          <cell r="A3403" t="str">
            <v>НС-1247268</v>
          </cell>
          <cell r="B3403" t="str">
            <v>Радиаторы стальные трубчатые с нижним подключением</v>
          </cell>
          <cell r="C3403" t="str">
            <v>Zehnder</v>
          </cell>
          <cell r="D3403" t="str">
            <v>Радиатор труб. Zehnder Charleston 2050, 20 сек.1/2 ниж.подк. RAL9016 (кроншт.в компл)</v>
          </cell>
          <cell r="E3403" t="str">
            <v>7613367700990</v>
          </cell>
          <cell r="F3403" t="str">
            <v>2050_20_9016_V001_CVD1BH</v>
          </cell>
          <cell r="G3403">
            <v>66848</v>
          </cell>
          <cell r="H3403">
            <v>44788.160000000003</v>
          </cell>
          <cell r="I3403" t="str">
            <v/>
          </cell>
          <cell r="J3403">
            <v>0</v>
          </cell>
        </row>
        <row r="3404">
          <cell r="A3404" t="str">
            <v>НС-1247270</v>
          </cell>
          <cell r="B3404" t="str">
            <v>Радиаторы стальные трубчатые с нижним подключением</v>
          </cell>
          <cell r="C3404" t="str">
            <v>Zehnder</v>
          </cell>
          <cell r="D3404" t="str">
            <v>Радиатор труб. Zehnder Charleston 2050, 22 сек.1/2 ниж.подк. RAL9016 (кроншт.в компл)</v>
          </cell>
          <cell r="E3404" t="str">
            <v>7613367701003</v>
          </cell>
          <cell r="F3404" t="str">
            <v>2050_22_9016_V001_CVD1BH</v>
          </cell>
          <cell r="G3404">
            <v>72963</v>
          </cell>
          <cell r="H3404">
            <v>48885.21</v>
          </cell>
          <cell r="I3404">
            <v>19</v>
          </cell>
          <cell r="J3404">
            <v>19</v>
          </cell>
        </row>
        <row r="3405">
          <cell r="A3405" t="str">
            <v>НС-1252186</v>
          </cell>
          <cell r="B3405" t="str">
            <v>Радиаторы стальные трубчатые с нижним подключением</v>
          </cell>
          <cell r="C3405" t="str">
            <v>Zehnder</v>
          </cell>
          <cell r="D3405" t="str">
            <v>Радиатор труб. Zehnder Charleston 2050, 24 сек.1/2 ниж.подк. RAL9016 (кроншт.в компл)</v>
          </cell>
          <cell r="E3405" t="str">
            <v>7613367701010</v>
          </cell>
          <cell r="F3405" t="str">
            <v>2050_24_9016_V001_CVD1BH</v>
          </cell>
          <cell r="G3405">
            <v>77448</v>
          </cell>
          <cell r="H3405">
            <v>51890.16</v>
          </cell>
          <cell r="I3405" t="str">
            <v/>
          </cell>
          <cell r="J3405">
            <v>0</v>
          </cell>
        </row>
        <row r="3406">
          <cell r="A3406" t="str">
            <v>НС-1299422</v>
          </cell>
          <cell r="B3406" t="str">
            <v>Радиаторы стальные трубчатые с нижним подключением</v>
          </cell>
          <cell r="C3406" t="str">
            <v>Zehnder</v>
          </cell>
          <cell r="D3406" t="str">
            <v>Радиатор труб. Zehnder Charleston 2050, 26 сек.1/2 ниж.подк. RAL9016 (кроншт.в компл)</v>
          </cell>
          <cell r="E3406" t="str">
            <v>7613367701027</v>
          </cell>
          <cell r="F3406" t="str">
            <v>2050_26_9016_V001_CVD1BH</v>
          </cell>
          <cell r="G3406">
            <v>81933</v>
          </cell>
          <cell r="H3406">
            <v>54895.11</v>
          </cell>
          <cell r="I3406" t="str">
            <v/>
          </cell>
          <cell r="J3406">
            <v>0</v>
          </cell>
        </row>
        <row r="3407">
          <cell r="A3407" t="str">
            <v>НС-1324219</v>
          </cell>
          <cell r="B3407" t="str">
            <v>Радиаторы стальные трубчатые с нижним подключением</v>
          </cell>
          <cell r="C3407" t="str">
            <v>Zehnder</v>
          </cell>
          <cell r="D3407" t="str">
            <v>Радиатор труб. Zehnder Charleston 2050, 28 сек.1/2 ниж.подк. RAL9016 (кроншт.в компл)</v>
          </cell>
          <cell r="E3407" t="str">
            <v>7613367701034</v>
          </cell>
          <cell r="F3407" t="str">
            <v>2050_28_9016_V001_CVD1BH</v>
          </cell>
          <cell r="G3407">
            <v>86417</v>
          </cell>
          <cell r="H3407">
            <v>57899.39</v>
          </cell>
          <cell r="I3407" t="str">
            <v/>
          </cell>
          <cell r="J3407">
            <v>0</v>
          </cell>
        </row>
        <row r="3408">
          <cell r="A3408" t="str">
            <v>НС-1324223</v>
          </cell>
          <cell r="B3408" t="str">
            <v>Радиаторы стальные трубчатые с нижним подключением</v>
          </cell>
          <cell r="C3408" t="str">
            <v>Zehnder</v>
          </cell>
          <cell r="D3408" t="str">
            <v>Радиатор труб. Zehnder Charleston 2050, 30 сек.1/2 ниж.подк. RAL9016 (кроншт.в компл)</v>
          </cell>
          <cell r="E3408" t="str">
            <v>7613367701041</v>
          </cell>
          <cell r="F3408" t="str">
            <v>2050_30_9016_V001_CVD1BH</v>
          </cell>
          <cell r="G3408">
            <v>90902</v>
          </cell>
          <cell r="H3408">
            <v>60904.34</v>
          </cell>
          <cell r="I3408" t="str">
            <v/>
          </cell>
          <cell r="J3408">
            <v>0</v>
          </cell>
        </row>
        <row r="3409">
          <cell r="A3409" t="str">
            <v>НС-1252190</v>
          </cell>
          <cell r="B3409" t="str">
            <v>Радиаторы стальные трубчатые с нижним подключением</v>
          </cell>
          <cell r="C3409" t="str">
            <v>Zehnder</v>
          </cell>
          <cell r="D3409" t="str">
            <v>Радиатор труб. Zehnder Charleston 2050, 32 сек.1/2 ниж.подк. RAL9016 (кроншт.в компл)</v>
          </cell>
          <cell r="E3409" t="str">
            <v>7613367701058</v>
          </cell>
          <cell r="F3409" t="str">
            <v>2050_32_9016_V001_CVD1BH</v>
          </cell>
          <cell r="G3409">
            <v>95387</v>
          </cell>
          <cell r="H3409">
            <v>63909.29</v>
          </cell>
          <cell r="I3409" t="str">
            <v/>
          </cell>
          <cell r="J3409">
            <v>0</v>
          </cell>
        </row>
        <row r="3410">
          <cell r="A3410" t="str">
            <v>НС-1324230</v>
          </cell>
          <cell r="B3410" t="str">
            <v>Радиаторы стальные трубчатые с нижним подключением</v>
          </cell>
          <cell r="C3410" t="str">
            <v>Zehnder</v>
          </cell>
          <cell r="D3410" t="str">
            <v>Радиатор труб. Zehnder Charleston 2050, 34 сек.1/2 ниж.подк. RAL9016 (кроншт.в компл)</v>
          </cell>
          <cell r="E3410" t="str">
            <v>7613367701065</v>
          </cell>
          <cell r="F3410" t="str">
            <v>2050_34_9016_V001_CVD1BH</v>
          </cell>
          <cell r="G3410">
            <v>99872</v>
          </cell>
          <cell r="H3410">
            <v>66914.240000000005</v>
          </cell>
          <cell r="I3410" t="str">
            <v/>
          </cell>
          <cell r="J3410">
            <v>0</v>
          </cell>
        </row>
        <row r="3411">
          <cell r="A3411" t="str">
            <v>НС-1223290</v>
          </cell>
          <cell r="B3411" t="str">
            <v>Радиаторы стальные трубчатые с нижним подключением</v>
          </cell>
          <cell r="C3411" t="str">
            <v>Zehnder</v>
          </cell>
          <cell r="D3411" t="str">
            <v>Радиатор труб. Zehnder Charleston 2180, 04 сек.1/2 ниж.подк. 0325 TL (кроншт.в компл)</v>
          </cell>
          <cell r="E3411" t="str">
            <v>7613367634790</v>
          </cell>
          <cell r="F3411" t="str">
            <v>2180_04_0325_V001_CVD1BH</v>
          </cell>
          <cell r="G3411">
            <v>51536</v>
          </cell>
          <cell r="H3411">
            <v>34529.120000000003</v>
          </cell>
          <cell r="I3411">
            <v>1</v>
          </cell>
          <cell r="J3411">
            <v>1</v>
          </cell>
        </row>
        <row r="3412">
          <cell r="A3412" t="str">
            <v>НС-1411198</v>
          </cell>
          <cell r="B3412" t="str">
            <v>Радиаторы стальные трубчатые с нижним подключением</v>
          </cell>
          <cell r="C3412" t="str">
            <v>Zehnder</v>
          </cell>
          <cell r="D3412" t="str">
            <v>Радиатор труб. Zehnder Charleston 2180, 04 сек.1/2 ниж.подк. RAL9005matt (9205) (кроншт.в компл)</v>
          </cell>
          <cell r="E3412" t="str">
            <v>7626918270774</v>
          </cell>
          <cell r="F3412" t="str">
            <v>2180_04_9205_V001_CVD1BH</v>
          </cell>
          <cell r="G3412">
            <v>49716</v>
          </cell>
          <cell r="H3412">
            <v>33309.72</v>
          </cell>
          <cell r="I3412">
            <v>1</v>
          </cell>
          <cell r="J3412">
            <v>1</v>
          </cell>
        </row>
        <row r="3413">
          <cell r="A3413" t="str">
            <v>НС-1223166</v>
          </cell>
          <cell r="B3413" t="str">
            <v>Радиаторы стальные трубчатые с нижним подключением</v>
          </cell>
          <cell r="C3413" t="str">
            <v>Zehnder</v>
          </cell>
          <cell r="D3413" t="str">
            <v>Радиатор труб. Zehnder Charleston 2180, 04 сек.1/2 ниж.подк. RAL9016 (кроншт.в компл)</v>
          </cell>
          <cell r="E3413" t="str">
            <v>7613367634974</v>
          </cell>
          <cell r="F3413" t="str">
            <v>2180_04_9016_V001_CVD1BH</v>
          </cell>
          <cell r="G3413">
            <v>40200</v>
          </cell>
          <cell r="H3413">
            <v>26934</v>
          </cell>
          <cell r="I3413" t="str">
            <v/>
          </cell>
          <cell r="J3413">
            <v>0</v>
          </cell>
        </row>
        <row r="3414">
          <cell r="A3414" t="str">
            <v>НС-1223292</v>
          </cell>
          <cell r="B3414" t="str">
            <v>Радиаторы стальные трубчатые с нижним подключением</v>
          </cell>
          <cell r="C3414" t="str">
            <v>Zehnder</v>
          </cell>
          <cell r="D3414" t="str">
            <v>Радиатор труб. Zehnder Charleston 2180, 06 сек.1/2 ниж.подк. 0325 TL (кроншт.в компл)</v>
          </cell>
          <cell r="E3414" t="str">
            <v>7613367634783</v>
          </cell>
          <cell r="F3414" t="str">
            <v>2180_06_0325_V001_CVD1BH</v>
          </cell>
          <cell r="G3414">
            <v>63366</v>
          </cell>
          <cell r="H3414">
            <v>42455.22</v>
          </cell>
          <cell r="I3414" t="str">
            <v/>
          </cell>
          <cell r="J3414">
            <v>0</v>
          </cell>
        </row>
        <row r="3415">
          <cell r="A3415" t="str">
            <v>НС-1411212</v>
          </cell>
          <cell r="B3415" t="str">
            <v>Радиаторы стальные трубчатые с нижним подключением</v>
          </cell>
          <cell r="C3415" t="str">
            <v>Zehnder</v>
          </cell>
          <cell r="D3415" t="str">
            <v>Радиатор труб. Zehnder Charleston 2180, 06 сек.1/2 ниж.подк. RAL9005matt (9205) (кроншт.в компл)</v>
          </cell>
          <cell r="E3415" t="str">
            <v>7626918270781</v>
          </cell>
          <cell r="F3415" t="str">
            <v>2180_06_9205_V001_CVD1BH</v>
          </cell>
          <cell r="G3415">
            <v>60636</v>
          </cell>
          <cell r="H3415">
            <v>40626.120000000003</v>
          </cell>
          <cell r="I3415">
            <v>4</v>
          </cell>
          <cell r="J3415">
            <v>4</v>
          </cell>
        </row>
        <row r="3416">
          <cell r="A3416" t="str">
            <v>НС-1223294</v>
          </cell>
          <cell r="B3416" t="str">
            <v>Радиаторы стальные трубчатые с нижним подключением</v>
          </cell>
          <cell r="C3416" t="str">
            <v>Zehnder</v>
          </cell>
          <cell r="D3416" t="str">
            <v>Радиатор труб. Zehnder Charleston 2180, 08 сек.1/2 ниж.подк. 0325 TL (кроншт.в компл)</v>
          </cell>
          <cell r="E3416" t="str">
            <v>7613367634776</v>
          </cell>
          <cell r="F3416" t="str">
            <v>2180_08_0325_V001_CVD1BH</v>
          </cell>
          <cell r="G3416">
            <v>75196</v>
          </cell>
          <cell r="H3416">
            <v>50381.32</v>
          </cell>
          <cell r="I3416">
            <v>1</v>
          </cell>
          <cell r="J3416">
            <v>1</v>
          </cell>
        </row>
        <row r="3417">
          <cell r="A3417" t="str">
            <v>НС-1399805</v>
          </cell>
          <cell r="B3417" t="str">
            <v>Радиаторы стальные трубчатые с нижним подключением</v>
          </cell>
          <cell r="C3417" t="str">
            <v>Zehnder</v>
          </cell>
          <cell r="D3417" t="str">
            <v>Радиатор труб. Zehnder Charleston 2180, 08 сек.1/2 ниж.подк. RAL9005matt (9205) (кроншт.в компл)</v>
          </cell>
          <cell r="E3417" t="str">
            <v>7626918270798</v>
          </cell>
          <cell r="F3417" t="str">
            <v>2180_08_9205_V001_CVD1BH</v>
          </cell>
          <cell r="G3417">
            <v>71556</v>
          </cell>
          <cell r="H3417">
            <v>47942.52</v>
          </cell>
          <cell r="I3417" t="str">
            <v/>
          </cell>
          <cell r="J3417">
            <v>0</v>
          </cell>
        </row>
        <row r="3418">
          <cell r="A3418" t="str">
            <v>НС-1223170</v>
          </cell>
          <cell r="B3418" t="str">
            <v>Радиаторы стальные трубчатые с нижним подключением</v>
          </cell>
          <cell r="C3418" t="str">
            <v>Zehnder</v>
          </cell>
          <cell r="D3418" t="str">
            <v>Радиатор труб. Zehnder Charleston 2180, 08 сек.1/2 ниж.подк. RAL9016 (кроншт.в компл)</v>
          </cell>
          <cell r="E3418" t="str">
            <v>7613367625286</v>
          </cell>
          <cell r="F3418" t="str">
            <v>2180_08_9016_V001_CVD1BH</v>
          </cell>
          <cell r="G3418">
            <v>58399</v>
          </cell>
          <cell r="H3418">
            <v>39127.33</v>
          </cell>
          <cell r="I3418" t="str">
            <v/>
          </cell>
          <cell r="J3418">
            <v>0</v>
          </cell>
        </row>
        <row r="3419">
          <cell r="A3419" t="str">
            <v>НС-1223295</v>
          </cell>
          <cell r="B3419" t="str">
            <v>Радиаторы стальные трубчатые с нижним подключением</v>
          </cell>
          <cell r="C3419" t="str">
            <v>Zehnder</v>
          </cell>
          <cell r="D3419" t="str">
            <v>Радиатор труб. Zehnder Charleston 2180, 10 сек.1/2 ниж.подк. 0325 TL (кроншт.в компл)</v>
          </cell>
          <cell r="E3419" t="str">
            <v>7613367634769</v>
          </cell>
          <cell r="F3419" t="str">
            <v>2180_10_0325_V001_CVD1BH</v>
          </cell>
          <cell r="G3419">
            <v>87026</v>
          </cell>
          <cell r="H3419">
            <v>58307.42</v>
          </cell>
          <cell r="I3419" t="str">
            <v/>
          </cell>
          <cell r="J3419">
            <v>0</v>
          </cell>
        </row>
        <row r="3420">
          <cell r="A3420" t="str">
            <v>НС-1411217</v>
          </cell>
          <cell r="B3420" t="str">
            <v>Радиаторы стальные трубчатые с нижним подключением</v>
          </cell>
          <cell r="C3420" t="str">
            <v>Zehnder</v>
          </cell>
          <cell r="D3420" t="str">
            <v>Радиатор труб. Zehnder Charleston 2180, 10 сек.1/2 ниж.подк. RAL9005matt (9205) (кроншт.в компл)</v>
          </cell>
          <cell r="E3420" t="str">
            <v>7626918270804</v>
          </cell>
          <cell r="F3420" t="str">
            <v>2180_10_9205_V001_CVD1BH</v>
          </cell>
          <cell r="G3420">
            <v>82476</v>
          </cell>
          <cell r="H3420">
            <v>55258.92</v>
          </cell>
          <cell r="I3420">
            <v>4</v>
          </cell>
          <cell r="J3420">
            <v>4</v>
          </cell>
        </row>
        <row r="3421">
          <cell r="A3421" t="str">
            <v>НС-1223174</v>
          </cell>
          <cell r="B3421" t="str">
            <v>Радиаторы стальные трубчатые с нижним подключением</v>
          </cell>
          <cell r="C3421" t="str">
            <v>Zehnder</v>
          </cell>
          <cell r="D3421" t="str">
            <v>Радиатор труб. Zehnder Charleston 2180, 10 сек. 1/2 ниж.подк. RAL9016 (кроншт.в компл)</v>
          </cell>
          <cell r="E3421" t="str">
            <v>7613367625293</v>
          </cell>
          <cell r="F3421" t="str">
            <v>2180_10_9016_V001_CVD1BH</v>
          </cell>
          <cell r="G3421">
            <v>67499</v>
          </cell>
          <cell r="H3421">
            <v>45224.33</v>
          </cell>
          <cell r="I3421" t="str">
            <v/>
          </cell>
          <cell r="J3421">
            <v>0</v>
          </cell>
        </row>
        <row r="3422">
          <cell r="A3422" t="str">
            <v>НС-1304338</v>
          </cell>
          <cell r="B3422" t="str">
            <v>Радиаторы стальные трубчатые с нижним подключением</v>
          </cell>
          <cell r="C3422" t="str">
            <v>Zehnder</v>
          </cell>
          <cell r="D3422" t="str">
            <v>Радиатор труб. Zehnder Charleston 2180, 12 сек.1/2 ниж.подк. 0325 TL (кроншт.в компл)</v>
          </cell>
          <cell r="E3422" t="str">
            <v>7613367707722</v>
          </cell>
          <cell r="F3422" t="str">
            <v>2180_12_0325_V001_CVD1BH</v>
          </cell>
          <cell r="G3422">
            <v>103460</v>
          </cell>
          <cell r="H3422">
            <v>69318.2</v>
          </cell>
          <cell r="I3422">
            <v>3</v>
          </cell>
          <cell r="J3422">
            <v>3</v>
          </cell>
        </row>
        <row r="3423">
          <cell r="A3423" t="str">
            <v>НС-1411224</v>
          </cell>
          <cell r="B3423" t="str">
            <v>Радиаторы стальные трубчатые с нижним подключением</v>
          </cell>
          <cell r="C3423" t="str">
            <v>Zehnder</v>
          </cell>
          <cell r="D3423" t="str">
            <v>Радиатор труб. Zehnder Charleston 2180, 12 сек.1/2 ниж.подк. RAL9005matt (9205) (кроншт.в компл)</v>
          </cell>
          <cell r="E3423" t="str">
            <v>7626918270811</v>
          </cell>
          <cell r="F3423" t="str">
            <v>2180_12_9205_V001_CVD1BH</v>
          </cell>
          <cell r="G3423">
            <v>98001</v>
          </cell>
          <cell r="H3423">
            <v>65660.67</v>
          </cell>
          <cell r="I3423">
            <v>1</v>
          </cell>
          <cell r="J3423">
            <v>1</v>
          </cell>
        </row>
        <row r="3424">
          <cell r="A3424" t="str">
            <v>НС-1223180</v>
          </cell>
          <cell r="B3424" t="str">
            <v>Радиаторы стальные трубчатые с нижним подключением</v>
          </cell>
          <cell r="C3424" t="str">
            <v>Zehnder</v>
          </cell>
          <cell r="D3424" t="str">
            <v>Радиатор труб. Zehnder Charleston 2180, 12 сек.1/2 ниж.подк. RAL9016 (кроншт.в компл)</v>
          </cell>
          <cell r="E3424" t="str">
            <v>7613367625309</v>
          </cell>
          <cell r="F3424" t="str">
            <v>2180_12_9016_V001_CVD1BH</v>
          </cell>
          <cell r="G3424">
            <v>78229</v>
          </cell>
          <cell r="H3424">
            <v>52413.43</v>
          </cell>
          <cell r="I3424" t="str">
            <v/>
          </cell>
          <cell r="J3424">
            <v>0</v>
          </cell>
        </row>
        <row r="3425">
          <cell r="A3425" t="str">
            <v>НС-1411242</v>
          </cell>
          <cell r="B3425" t="str">
            <v>Радиаторы стальные трубчатые с нижним подключением</v>
          </cell>
          <cell r="C3425" t="str">
            <v>Zehnder</v>
          </cell>
          <cell r="D3425" t="str">
            <v>Радиатор труб. Zehnder Charleston 2180, 14 сек.1/2 ниж.подк. RAL9005matt (9205) (кроншт.в компл)</v>
          </cell>
          <cell r="E3425" t="str">
            <v>7626918270828</v>
          </cell>
          <cell r="F3425" t="str">
            <v>2180_14_9205_V001_CVD1BH</v>
          </cell>
          <cell r="G3425">
            <v>108920</v>
          </cell>
          <cell r="H3425">
            <v>72976.399999999994</v>
          </cell>
          <cell r="I3425">
            <v>3</v>
          </cell>
          <cell r="J3425">
            <v>3</v>
          </cell>
        </row>
        <row r="3426">
          <cell r="A3426" t="str">
            <v>НС-1325235</v>
          </cell>
          <cell r="B3426" t="str">
            <v>Радиаторы стальные трубчатые с нижним подключением</v>
          </cell>
          <cell r="C3426" t="str">
            <v>Zehnder</v>
          </cell>
          <cell r="D3426" t="str">
            <v>Радиатор труб. Zehnder Charleston 2180, 14 сек.1/2 ниж.подк. RAL9016 (кроншт.в компл)</v>
          </cell>
          <cell r="E3426" t="str">
            <v>7613367703205</v>
          </cell>
          <cell r="F3426" t="str">
            <v>2180_14_9016_V001_CVD1BH</v>
          </cell>
          <cell r="G3426">
            <v>87329</v>
          </cell>
          <cell r="H3426">
            <v>58510.43</v>
          </cell>
          <cell r="I3426">
            <v>1</v>
          </cell>
          <cell r="J3426">
            <v>1</v>
          </cell>
        </row>
        <row r="3427">
          <cell r="A3427" t="str">
            <v>НС-1223185</v>
          </cell>
          <cell r="B3427" t="str">
            <v>Радиаторы стальные трубчатые с нижним подключением</v>
          </cell>
          <cell r="C3427" t="str">
            <v>Zehnder</v>
          </cell>
          <cell r="D3427" t="str">
            <v>Радиатор труб. Zehnder Charleston 2200, 04 сек.1/2 ниж.подк. RAL9016 (кроншт.в компл)</v>
          </cell>
          <cell r="E3427" t="str">
            <v>7613367634950</v>
          </cell>
          <cell r="F3427" t="str">
            <v>2200_04_9016_V001_CVD1BH</v>
          </cell>
          <cell r="G3427">
            <v>42557</v>
          </cell>
          <cell r="H3427">
            <v>28513.19</v>
          </cell>
          <cell r="I3427">
            <v>2</v>
          </cell>
          <cell r="J3427">
            <v>2</v>
          </cell>
        </row>
        <row r="3428">
          <cell r="A3428" t="str">
            <v>НС-1223189</v>
          </cell>
          <cell r="B3428" t="str">
            <v>Радиаторы стальные трубчатые с нижним подключением</v>
          </cell>
          <cell r="C3428" t="str">
            <v>Zehnder</v>
          </cell>
          <cell r="D3428" t="str">
            <v>Радиатор труб. Zehnder Charleston 2200, 06 сек.1/2 ниж.подк. RAL9016 (кроншт.в компл)</v>
          </cell>
          <cell r="E3428" t="str">
            <v>7613367625354</v>
          </cell>
          <cell r="F3428" t="str">
            <v>2200_06_9016_V001_CVD1BH</v>
          </cell>
          <cell r="G3428">
            <v>52835</v>
          </cell>
          <cell r="H3428">
            <v>35399.449999999997</v>
          </cell>
          <cell r="I3428" t="str">
            <v/>
          </cell>
          <cell r="J3428">
            <v>0</v>
          </cell>
        </row>
        <row r="3429">
          <cell r="A3429" t="str">
            <v>НС-1223192</v>
          </cell>
          <cell r="B3429" t="str">
            <v>Радиаторы стальные трубчатые с нижним подключением</v>
          </cell>
          <cell r="C3429" t="str">
            <v>Zehnder</v>
          </cell>
          <cell r="D3429" t="str">
            <v>Радиатор труб. Zehnder Charleston 2200, 08 сек.1/2 ниж.подк. RAL9016 (кроншт.в компл)</v>
          </cell>
          <cell r="E3429" t="str">
            <v>7613367625361</v>
          </cell>
          <cell r="F3429" t="str">
            <v>2200_08_9016_V001_CVD1BH</v>
          </cell>
          <cell r="G3429">
            <v>63113</v>
          </cell>
          <cell r="H3429">
            <v>42285.71</v>
          </cell>
          <cell r="I3429" t="str">
            <v/>
          </cell>
          <cell r="J3429">
            <v>0</v>
          </cell>
        </row>
        <row r="3430">
          <cell r="A3430" t="str">
            <v>НС-1223193</v>
          </cell>
          <cell r="B3430" t="str">
            <v>Радиаторы стальные трубчатые с нижним подключением</v>
          </cell>
          <cell r="C3430" t="str">
            <v>Zehnder</v>
          </cell>
          <cell r="D3430" t="str">
            <v>Радиатор труб. Zehnder Charleston 2200, 10 сек.1/2 ниж.подк. RAL9016 (кроншт.в компл)</v>
          </cell>
          <cell r="E3430" t="str">
            <v>7613367625378</v>
          </cell>
          <cell r="F3430" t="str">
            <v>2200_10_9016_V001_CVD1BH</v>
          </cell>
          <cell r="G3430">
            <v>73392</v>
          </cell>
          <cell r="H3430">
            <v>49172.639999999999</v>
          </cell>
          <cell r="I3430" t="str">
            <v/>
          </cell>
          <cell r="J3430">
            <v>0</v>
          </cell>
        </row>
        <row r="3431">
          <cell r="A3431" t="str">
            <v>НС-1223194</v>
          </cell>
          <cell r="B3431" t="str">
            <v>Радиаторы стальные трубчатые с нижним подключением</v>
          </cell>
          <cell r="C3431" t="str">
            <v>Zehnder</v>
          </cell>
          <cell r="D3431" t="str">
            <v>Радиатор труб. Zehnder Charleston 2200, 12 сек.1/2 ниж.подк. RAL9016 (кроншт.в компл)</v>
          </cell>
          <cell r="E3431" t="str">
            <v>7613367625385</v>
          </cell>
          <cell r="F3431" t="str">
            <v>2200_12_9016_V001_CVD1BH</v>
          </cell>
          <cell r="G3431">
            <v>85300</v>
          </cell>
          <cell r="H3431">
            <v>57151</v>
          </cell>
          <cell r="I3431">
            <v>1</v>
          </cell>
          <cell r="J3431">
            <v>1</v>
          </cell>
        </row>
        <row r="3432">
          <cell r="A3432" t="str">
            <v>НС-1283024</v>
          </cell>
          <cell r="B3432" t="str">
            <v>Радиаторы стальные трубчатые с нижним подключением</v>
          </cell>
          <cell r="C3432" t="str">
            <v>Zehnder</v>
          </cell>
          <cell r="D3432" t="str">
            <v>Радиатор труб. Zehnder Charleston 3030, 14 сек.1/2 ниж.подк. RAL9016 (кроншт.в компл)</v>
          </cell>
          <cell r="E3432" t="str">
            <v>7613367700006</v>
          </cell>
          <cell r="F3432" t="str">
            <v>3030_14_9016_V001_CVD1BH</v>
          </cell>
          <cell r="G3432">
            <v>53221</v>
          </cell>
          <cell r="H3432">
            <v>35658.07</v>
          </cell>
          <cell r="I3432">
            <v>3</v>
          </cell>
          <cell r="J3432">
            <v>3</v>
          </cell>
        </row>
        <row r="3433">
          <cell r="A3433" t="str">
            <v>НС-1326069</v>
          </cell>
          <cell r="B3433" t="str">
            <v>Радиаторы стальные трубчатые с нижним подключением</v>
          </cell>
          <cell r="C3433" t="str">
            <v>Zehnder</v>
          </cell>
          <cell r="D3433" t="str">
            <v>Радиатор труб. Zehnder Charleston 3030, 18 сек.1/2 ниж.подк. RAL9016 (кроншт.в компл)</v>
          </cell>
          <cell r="E3433" t="str">
            <v>7613367700020</v>
          </cell>
          <cell r="F3433" t="str">
            <v>3030_18_9016_V001_CVD1BH</v>
          </cell>
          <cell r="G3433">
            <v>62141</v>
          </cell>
          <cell r="H3433">
            <v>41634.47</v>
          </cell>
          <cell r="I3433" t="str">
            <v/>
          </cell>
          <cell r="J3433">
            <v>0</v>
          </cell>
        </row>
        <row r="3434">
          <cell r="A3434" t="str">
            <v>НС-1326076</v>
          </cell>
          <cell r="B3434" t="str">
            <v>Радиаторы стальные трубчатые с нижним подключением</v>
          </cell>
          <cell r="C3434" t="str">
            <v>Zehnder</v>
          </cell>
          <cell r="D3434" t="str">
            <v>Радиатор труб. Zehnder Charleston 3030, 22 сек.1/2 ниж.подк. RAL9016 (кроншт.в компл)</v>
          </cell>
          <cell r="E3434" t="str">
            <v>7613367700044</v>
          </cell>
          <cell r="F3434" t="str">
            <v>3030_22_9016_V001_CVD1BH</v>
          </cell>
          <cell r="G3434">
            <v>72691</v>
          </cell>
          <cell r="H3434">
            <v>48702.97</v>
          </cell>
          <cell r="I3434" t="str">
            <v/>
          </cell>
          <cell r="J3434">
            <v>0</v>
          </cell>
        </row>
        <row r="3435">
          <cell r="A3435" t="str">
            <v>НС-1283941</v>
          </cell>
          <cell r="B3435" t="str">
            <v>Радиаторы стальные трубчатые с нижним подключением</v>
          </cell>
          <cell r="C3435" t="str">
            <v>Zehnder</v>
          </cell>
          <cell r="D3435" t="str">
            <v>Радиатор труб. Zehnder Charleston 3030, 26 сек.1/2 ниж.подк. RAL9016 (кроншт.в компл)</v>
          </cell>
          <cell r="E3435" t="str">
            <v>7613367700068</v>
          </cell>
          <cell r="F3435" t="str">
            <v>3030_26_9016_V001_CVD1BH</v>
          </cell>
          <cell r="G3435">
            <v>81612</v>
          </cell>
          <cell r="H3435">
            <v>54680.04</v>
          </cell>
          <cell r="I3435" t="str">
            <v/>
          </cell>
          <cell r="J3435">
            <v>0</v>
          </cell>
        </row>
        <row r="3436">
          <cell r="A3436" t="str">
            <v>НС-1291833</v>
          </cell>
          <cell r="B3436" t="str">
            <v>Радиаторы стальные трубчатые с нижним подключением</v>
          </cell>
          <cell r="C3436" t="str">
            <v>Zehnder</v>
          </cell>
          <cell r="D3436" t="str">
            <v>Радиатор труб. Zehnder Charleston 3030, 34 сек.1/2 ниж.подк. RAL9016 (кроншт.в компл)</v>
          </cell>
          <cell r="E3436" t="str">
            <v>7613367700105</v>
          </cell>
          <cell r="F3436" t="str">
            <v>3030_34_9016_V001_CVD1BH</v>
          </cell>
          <cell r="G3436">
            <v>99452</v>
          </cell>
          <cell r="H3436">
            <v>66632.84</v>
          </cell>
          <cell r="I3436" t="str">
            <v/>
          </cell>
          <cell r="J3436">
            <v>0</v>
          </cell>
        </row>
        <row r="3437">
          <cell r="A3437" t="str">
            <v>НС-1326102</v>
          </cell>
          <cell r="B3437" t="str">
            <v>Радиаторы стальные трубчатые с нижним подключением</v>
          </cell>
          <cell r="C3437" t="str">
            <v>Zehnder</v>
          </cell>
          <cell r="D3437" t="str">
            <v>Радиатор труб. Zehnder Charleston 3030, 38 сек.1/2 ниж.подк. RAL9016 (кроншт.в компл)</v>
          </cell>
          <cell r="E3437" t="str">
            <v>7613367700129</v>
          </cell>
          <cell r="F3437" t="str">
            <v>3030_38_9016_V001_CVD1BH</v>
          </cell>
          <cell r="G3437">
            <v>108373</v>
          </cell>
          <cell r="H3437">
            <v>72609.91</v>
          </cell>
          <cell r="I3437" t="str">
            <v/>
          </cell>
          <cell r="J3437">
            <v>0</v>
          </cell>
        </row>
        <row r="3438">
          <cell r="A3438" t="str">
            <v>НС-1326492</v>
          </cell>
          <cell r="B3438" t="str">
            <v>Радиаторы стальные трубчатые с нижним подключением</v>
          </cell>
          <cell r="C3438" t="str">
            <v>Zehnder</v>
          </cell>
          <cell r="D3438" t="str">
            <v>Радиатор труб. Zehnder Charleston 3050, 06 сек.1/2 ниж.подк. RAL9016 (кроншт.в компл)</v>
          </cell>
          <cell r="E3438" t="str">
            <v>7613367701799</v>
          </cell>
          <cell r="F3438" t="str">
            <v>3050_06_9016_V001_CVD1BH</v>
          </cell>
          <cell r="G3438">
            <v>37151</v>
          </cell>
          <cell r="H3438">
            <v>24891.17</v>
          </cell>
          <cell r="I3438" t="str">
            <v/>
          </cell>
          <cell r="J3438">
            <v>0</v>
          </cell>
        </row>
        <row r="3439">
          <cell r="A3439" t="str">
            <v>НС-1249022</v>
          </cell>
          <cell r="B3439" t="str">
            <v>Радиаторы стальные трубчатые с нижним подключением</v>
          </cell>
          <cell r="C3439" t="str">
            <v>Zehnder</v>
          </cell>
          <cell r="D3439" t="str">
            <v>Радиатор труб. Zehnder Charleston 3050, 08 сек.1/2 ниж.подк. RAL9016 (кроншт.в компл)</v>
          </cell>
          <cell r="E3439" t="str">
            <v>7613367701805</v>
          </cell>
          <cell r="F3439" t="str">
            <v>3050_08_9016_V001_CVD1BH</v>
          </cell>
          <cell r="G3439">
            <v>42202</v>
          </cell>
          <cell r="H3439">
            <v>28275.34</v>
          </cell>
          <cell r="I3439" t="str">
            <v/>
          </cell>
          <cell r="J3439">
            <v>0</v>
          </cell>
        </row>
        <row r="3440">
          <cell r="A3440" t="str">
            <v>НС-1326496</v>
          </cell>
          <cell r="B3440" t="str">
            <v>Радиаторы стальные трубчатые с нижним подключением</v>
          </cell>
          <cell r="C3440" t="str">
            <v>Zehnder</v>
          </cell>
          <cell r="D3440" t="str">
            <v>Радиатор труб. Zehnder Charleston 3050, 10 сек.1/2 ниж.подк. RAL9016 (кроншт.в компл)</v>
          </cell>
          <cell r="E3440" t="str">
            <v>7613367701812</v>
          </cell>
          <cell r="F3440" t="str">
            <v>3050_10_9016_V001_CVD1BH</v>
          </cell>
          <cell r="G3440">
            <v>47252</v>
          </cell>
          <cell r="H3440">
            <v>31658.84</v>
          </cell>
          <cell r="I3440">
            <v>4</v>
          </cell>
          <cell r="J3440">
            <v>4</v>
          </cell>
        </row>
        <row r="3441">
          <cell r="A3441" t="str">
            <v>НС-1326499</v>
          </cell>
          <cell r="B3441" t="str">
            <v>Радиаторы стальные трубчатые с нижним подключением</v>
          </cell>
          <cell r="C3441" t="str">
            <v>Zehnder</v>
          </cell>
          <cell r="D3441" t="str">
            <v>Радиатор труб. Zehnder Charleston 3050, 12 сек.1/2 ниж.подк. RAL9016 (кроншт.в компл)</v>
          </cell>
          <cell r="E3441" t="str">
            <v>7613367701829</v>
          </cell>
          <cell r="F3441" t="str">
            <v>3050_12_9016_V001_CVD1BH</v>
          </cell>
          <cell r="G3441">
            <v>52303</v>
          </cell>
          <cell r="H3441">
            <v>35043.01</v>
          </cell>
          <cell r="I3441">
            <v>2</v>
          </cell>
          <cell r="J3441">
            <v>2</v>
          </cell>
        </row>
        <row r="3442">
          <cell r="A3442" t="str">
            <v>НС-1249023</v>
          </cell>
          <cell r="B3442" t="str">
            <v>Радиаторы стальные трубчатые с нижним подключением</v>
          </cell>
          <cell r="C3442" t="str">
            <v>Zehnder</v>
          </cell>
          <cell r="D3442" t="str">
            <v>Радиатор труб. Zehnder Charleston 3050, 14 сек.1/2 ниж.подк. RAL9016 (кроншт.в компл)</v>
          </cell>
          <cell r="E3442" t="str">
            <v>7613367701836</v>
          </cell>
          <cell r="F3442" t="str">
            <v>3050_14_9016_V001_CVD1BH</v>
          </cell>
          <cell r="G3442">
            <v>57353</v>
          </cell>
          <cell r="H3442">
            <v>38426.51</v>
          </cell>
          <cell r="I3442">
            <v>3</v>
          </cell>
          <cell r="J3442">
            <v>3</v>
          </cell>
        </row>
        <row r="3443">
          <cell r="A3443" t="str">
            <v>НС-1326502</v>
          </cell>
          <cell r="B3443" t="str">
            <v>Радиаторы стальные трубчатые с нижним подключением</v>
          </cell>
          <cell r="C3443" t="str">
            <v>Zehnder</v>
          </cell>
          <cell r="D3443" t="str">
            <v>Радиатор труб. Zehnder Charleston 3050, 16 сек.1/2 ниж.подк. RAL9016 (кроншт.в компл)</v>
          </cell>
          <cell r="E3443" t="str">
            <v>7613367701843</v>
          </cell>
          <cell r="F3443" t="str">
            <v>3050_16_9016_V001_CVD1BH</v>
          </cell>
          <cell r="G3443">
            <v>62404</v>
          </cell>
          <cell r="H3443">
            <v>41810.68</v>
          </cell>
          <cell r="I3443">
            <v>4</v>
          </cell>
          <cell r="J3443">
            <v>4</v>
          </cell>
        </row>
        <row r="3444">
          <cell r="A3444" t="str">
            <v>НС-1247274</v>
          </cell>
          <cell r="B3444" t="str">
            <v>Радиаторы стальные трубчатые с нижним подключением</v>
          </cell>
          <cell r="C3444" t="str">
            <v>Zehnder</v>
          </cell>
          <cell r="D3444" t="str">
            <v>Радиатор труб. Zehnder Charleston 3050, 18 сек.1/2 ниж.подк. RAL9016 (кроншт.в компл)</v>
          </cell>
          <cell r="E3444" t="str">
            <v>7613367701850</v>
          </cell>
          <cell r="F3444" t="str">
            <v>3050_18_9016_V001_CVD1BH</v>
          </cell>
          <cell r="G3444">
            <v>67454</v>
          </cell>
          <cell r="H3444">
            <v>45194.18</v>
          </cell>
          <cell r="I3444" t="str">
            <v/>
          </cell>
          <cell r="J3444">
            <v>0</v>
          </cell>
        </row>
        <row r="3445">
          <cell r="A3445" t="str">
            <v>НС-1247276</v>
          </cell>
          <cell r="B3445" t="str">
            <v>Радиаторы стальные трубчатые с нижним подключением</v>
          </cell>
          <cell r="C3445" t="str">
            <v>Zehnder</v>
          </cell>
          <cell r="D3445" t="str">
            <v>Радиатор труб. Zehnder Charleston 3050, 20 сек.1/2 ниж.подк. RAL9016 (кроншт.в компл)</v>
          </cell>
          <cell r="E3445" t="str">
            <v>7613367701867</v>
          </cell>
          <cell r="F3445" t="str">
            <v>3050_20_9016_V001_CVD1BH</v>
          </cell>
          <cell r="G3445">
            <v>72505</v>
          </cell>
          <cell r="H3445">
            <v>48578.35</v>
          </cell>
          <cell r="I3445">
            <v>5</v>
          </cell>
          <cell r="J3445">
            <v>5</v>
          </cell>
        </row>
        <row r="3446">
          <cell r="A3446" t="str">
            <v>НС-1247278</v>
          </cell>
          <cell r="B3446" t="str">
            <v>Радиаторы стальные трубчатые с нижним подключением</v>
          </cell>
          <cell r="C3446" t="str">
            <v>Zehnder</v>
          </cell>
          <cell r="D3446" t="str">
            <v>Радиатор труб. Zehnder Charleston 3050, 22 сек.1/2 ниж.подк. RAL9016 (кроншт.в компл)</v>
          </cell>
          <cell r="E3446" t="str">
            <v>7613367701874</v>
          </cell>
          <cell r="F3446" t="str">
            <v>3050_22_9016_V001_CVD1BH</v>
          </cell>
          <cell r="G3446">
            <v>79185</v>
          </cell>
          <cell r="H3446">
            <v>53053.95</v>
          </cell>
          <cell r="I3446">
            <v>1</v>
          </cell>
          <cell r="J3446">
            <v>1</v>
          </cell>
        </row>
        <row r="3447">
          <cell r="A3447" t="str">
            <v>НС-1247286</v>
          </cell>
          <cell r="B3447" t="str">
            <v>Радиаторы стальные трубчатые с нижним подключением</v>
          </cell>
          <cell r="C3447" t="str">
            <v>Zehnder</v>
          </cell>
          <cell r="D3447" t="str">
            <v>Радиатор труб. Zehnder Charleston 3050, 24 сек.1/2 ниж.подк. RAL9016 (кроншт.в компл)</v>
          </cell>
          <cell r="E3447" t="str">
            <v>7613367701881</v>
          </cell>
          <cell r="F3447" t="str">
            <v>3050_24_9016_V001_CVD1BH</v>
          </cell>
          <cell r="G3447">
            <v>84236</v>
          </cell>
          <cell r="H3447">
            <v>56438.12</v>
          </cell>
          <cell r="I3447">
            <v>9</v>
          </cell>
          <cell r="J3447">
            <v>9</v>
          </cell>
        </row>
        <row r="3448">
          <cell r="A3448" t="str">
            <v>НС-1247291</v>
          </cell>
          <cell r="B3448" t="str">
            <v>Радиаторы стальные трубчатые с нижним подключением</v>
          </cell>
          <cell r="C3448" t="str">
            <v>Zehnder</v>
          </cell>
          <cell r="D3448" t="str">
            <v>Радиатор труб. Zehnder Charleston 3050, 26 сек.1/2 ниж.подк. RAL9016 (кроншт.в компл)</v>
          </cell>
          <cell r="E3448" t="str">
            <v>7613367701898</v>
          </cell>
          <cell r="F3448" t="str">
            <v>3050_26_9016_V001_CVD1BH</v>
          </cell>
          <cell r="G3448">
            <v>89286</v>
          </cell>
          <cell r="H3448">
            <v>59821.62</v>
          </cell>
          <cell r="I3448">
            <v>1</v>
          </cell>
          <cell r="J3448">
            <v>1</v>
          </cell>
        </row>
        <row r="3449">
          <cell r="A3449" t="str">
            <v>НС-1257782</v>
          </cell>
          <cell r="B3449" t="str">
            <v>Радиаторы стальные трубчатые с нижним подключением</v>
          </cell>
          <cell r="C3449" t="str">
            <v>Zehnder</v>
          </cell>
          <cell r="D3449" t="str">
            <v>Радиатор труб. Zehnder Charleston 3050, 28 сек.1/2 ниж.подк. RAL9016 (кроншт.в компл)</v>
          </cell>
          <cell r="E3449" t="str">
            <v>7613367701904</v>
          </cell>
          <cell r="F3449" t="str">
            <v>3050_28_9016_V001_CVD1BH</v>
          </cell>
          <cell r="G3449">
            <v>94337</v>
          </cell>
          <cell r="H3449">
            <v>63205.79</v>
          </cell>
          <cell r="I3449">
            <v>8</v>
          </cell>
          <cell r="J3449">
            <v>8</v>
          </cell>
        </row>
        <row r="3450">
          <cell r="A3450" t="str">
            <v>НС-1326513</v>
          </cell>
          <cell r="B3450" t="str">
            <v>Радиаторы стальные трубчатые с нижним подключением</v>
          </cell>
          <cell r="C3450" t="str">
            <v>Zehnder</v>
          </cell>
          <cell r="D3450" t="str">
            <v>Радиатор труб. Zehnder Charleston 3050, 30 сек.1/2 ниж.подк. RAL9016 (кроншт.в компл)</v>
          </cell>
          <cell r="E3450" t="str">
            <v>7613367701911</v>
          </cell>
          <cell r="F3450" t="str">
            <v>3050_30_9016_V001_CVD1BH</v>
          </cell>
          <cell r="G3450">
            <v>99387</v>
          </cell>
          <cell r="H3450">
            <v>66589.289999999994</v>
          </cell>
          <cell r="I3450">
            <v>2</v>
          </cell>
          <cell r="J3450">
            <v>2</v>
          </cell>
        </row>
        <row r="3451">
          <cell r="A3451" t="str">
            <v>НС-1326517</v>
          </cell>
          <cell r="B3451" t="str">
            <v>Радиаторы стальные трубчатые с нижним подключением</v>
          </cell>
          <cell r="C3451" t="str">
            <v>Zehnder</v>
          </cell>
          <cell r="D3451" t="str">
            <v>Радиатор труб. Zehnder Charleston 3050, 32 сек.1/2 ниж.подк. RAL9016 (кроншт.в компл)</v>
          </cell>
          <cell r="E3451" t="str">
            <v>7613367701928</v>
          </cell>
          <cell r="F3451" t="str">
            <v>3050_32_9016_V001_CVD1BH</v>
          </cell>
          <cell r="G3451">
            <v>104438</v>
          </cell>
          <cell r="H3451">
            <v>69973.460000000006</v>
          </cell>
          <cell r="I3451" t="str">
            <v/>
          </cell>
          <cell r="J3451">
            <v>0</v>
          </cell>
        </row>
        <row r="3452">
          <cell r="A3452" t="str">
            <v>НС-1326520</v>
          </cell>
          <cell r="B3452" t="str">
            <v>Радиаторы стальные трубчатые с нижним подключением</v>
          </cell>
          <cell r="C3452" t="str">
            <v>Zehnder</v>
          </cell>
          <cell r="D3452" t="str">
            <v>Радиатор труб. Zehnder Charleston 3050, 34 сек.1/2 ниж.подк. RAL9016 (кроншт.в компл)</v>
          </cell>
          <cell r="E3452" t="str">
            <v>7613367701935</v>
          </cell>
          <cell r="F3452" t="str">
            <v>3050_34_9016_V001_CVD1BH</v>
          </cell>
          <cell r="G3452">
            <v>109488</v>
          </cell>
          <cell r="H3452">
            <v>73356.960000000006</v>
          </cell>
          <cell r="I3452">
            <v>10</v>
          </cell>
          <cell r="J3452">
            <v>10</v>
          </cell>
        </row>
        <row r="3453">
          <cell r="A3453" t="str">
            <v>НС-1327411</v>
          </cell>
          <cell r="B3453" t="str">
            <v>Радиаторы стальные трубчатые с нижним подключением</v>
          </cell>
          <cell r="C3453" t="str">
            <v>Zehnder</v>
          </cell>
          <cell r="D3453" t="str">
            <v>Радиатор труб. Zehnder Charleston 3150, 04 сек.1/2 ниж.подк. RAL9016 (кроншт.в компл)</v>
          </cell>
          <cell r="E3453" t="str">
            <v>7613367703342</v>
          </cell>
          <cell r="F3453" t="str">
            <v>3150_04_9016_V001_CVD1BH</v>
          </cell>
          <cell r="G3453">
            <v>44101</v>
          </cell>
          <cell r="H3453">
            <v>29547.67</v>
          </cell>
          <cell r="I3453" t="str">
            <v/>
          </cell>
          <cell r="J3453">
            <v>0</v>
          </cell>
        </row>
        <row r="3454">
          <cell r="A3454" t="str">
            <v>НС-1327415</v>
          </cell>
          <cell r="B3454" t="str">
            <v>Радиаторы стальные трубчатые с нижним подключением</v>
          </cell>
          <cell r="C3454" t="str">
            <v>Zehnder</v>
          </cell>
          <cell r="D3454" t="str">
            <v>Радиатор труб. Zehnder Charleston 3150, 06 сек.1/2 ниж.подк. RAL9016 (кроншт.в компл)</v>
          </cell>
          <cell r="E3454" t="str">
            <v>7613367703359</v>
          </cell>
          <cell r="F3454" t="str">
            <v>3150_06_9016_V001_CVD1BH</v>
          </cell>
          <cell r="G3454">
            <v>55151</v>
          </cell>
          <cell r="H3454">
            <v>36951.17</v>
          </cell>
          <cell r="I3454">
            <v>1</v>
          </cell>
          <cell r="J3454">
            <v>1</v>
          </cell>
        </row>
        <row r="3455">
          <cell r="A3455" t="str">
            <v>НС-1327419</v>
          </cell>
          <cell r="B3455" t="str">
            <v>Радиаторы стальные трубчатые с нижним подключением</v>
          </cell>
          <cell r="C3455" t="str">
            <v>Zehnder</v>
          </cell>
          <cell r="D3455" t="str">
            <v>Радиатор труб. Zehnder Charleston 3150, 08 сек.1/2 ниж.подк. RAL9016 (кроншт.в компл)</v>
          </cell>
          <cell r="E3455" t="str">
            <v>7613367703366</v>
          </cell>
          <cell r="F3455" t="str">
            <v>3150_08_9016_V001_CVD1BH</v>
          </cell>
          <cell r="G3455">
            <v>66202</v>
          </cell>
          <cell r="H3455">
            <v>44355.34</v>
          </cell>
          <cell r="I3455" t="str">
            <v/>
          </cell>
          <cell r="J3455">
            <v>0</v>
          </cell>
        </row>
        <row r="3456">
          <cell r="A3456" t="str">
            <v>НС-1810122</v>
          </cell>
          <cell r="B3456" t="str">
            <v>Радиаторы стальные трубчатые с нижним подключением</v>
          </cell>
          <cell r="C3456" t="str">
            <v>Zehnder</v>
          </cell>
          <cell r="D3456" t="str">
            <v>Радиатор труб. Zehnder Charleston 3150, 08 сек.1/2 ниж.подк. RAL9016 (Кроншт.в компл 2хSMB)</v>
          </cell>
          <cell r="E3456" t="str">
            <v/>
          </cell>
          <cell r="F3456" t="str">
            <v>3150_08_9016_V001_2xSMB2T</v>
          </cell>
          <cell r="G3456">
            <v>63529.16</v>
          </cell>
          <cell r="H3456">
            <v>42564.82</v>
          </cell>
          <cell r="I3456" t="str">
            <v/>
          </cell>
          <cell r="J3456">
            <v>0</v>
          </cell>
        </row>
        <row r="3457">
          <cell r="A3457" t="str">
            <v>НС-1268660</v>
          </cell>
          <cell r="B3457" t="str">
            <v>Радиаторы стальные трубчатые с нижним подключением</v>
          </cell>
          <cell r="C3457" t="str">
            <v>Zehnder</v>
          </cell>
          <cell r="D3457" t="str">
            <v>Радиатор труб. Zehnder Charleston 3150, 10 сек.1/2 ниж.подк. RAL9016 (кроншт.в компл)</v>
          </cell>
          <cell r="E3457" t="str">
            <v>7613367703373</v>
          </cell>
          <cell r="F3457" t="str">
            <v>3150_10_9016_V001_CVD1BH</v>
          </cell>
          <cell r="G3457">
            <v>77252</v>
          </cell>
          <cell r="H3457">
            <v>51758.84</v>
          </cell>
          <cell r="I3457" t="str">
            <v/>
          </cell>
          <cell r="J3457">
            <v>0</v>
          </cell>
        </row>
        <row r="3458">
          <cell r="A3458" t="str">
            <v>НС-1283942</v>
          </cell>
          <cell r="B3458" t="str">
            <v>Радиаторы стальные трубчатые с нижним подключением</v>
          </cell>
          <cell r="C3458" t="str">
            <v>Zehnder</v>
          </cell>
          <cell r="D3458" t="str">
            <v>Радиатор труб. Zehnder Charleston 3150, 12 сек.1/2 ниж.подк. RAL9016 (кроншт.в компл)</v>
          </cell>
          <cell r="E3458" t="str">
            <v>7613367703380</v>
          </cell>
          <cell r="F3458" t="str">
            <v>3150_12_9016_V001_CVD1BH</v>
          </cell>
          <cell r="G3458">
            <v>88303</v>
          </cell>
          <cell r="H3458">
            <v>59163.01</v>
          </cell>
          <cell r="I3458" t="str">
            <v/>
          </cell>
          <cell r="J3458">
            <v>0</v>
          </cell>
        </row>
        <row r="3459">
          <cell r="A3459" t="str">
            <v>НС-1237951</v>
          </cell>
          <cell r="B3459" t="str">
            <v>Радиаторы стальные трубчатые с нижним подключением</v>
          </cell>
          <cell r="C3459" t="str">
            <v>Zehnder</v>
          </cell>
          <cell r="D3459" t="str">
            <v>Радиатор труб. Zehnder Charleston 3180, 04 сек.1/2 ниж.подк. RAL9016 (кроншт. в компл)</v>
          </cell>
          <cell r="E3459" t="str">
            <v>7613367650783</v>
          </cell>
          <cell r="F3459" t="str">
            <v>3180_04_9016_V001_CVD1BH</v>
          </cell>
          <cell r="G3459">
            <v>49142</v>
          </cell>
          <cell r="H3459">
            <v>32925.14</v>
          </cell>
          <cell r="I3459">
            <v>3</v>
          </cell>
          <cell r="J3459">
            <v>3</v>
          </cell>
        </row>
        <row r="3460">
          <cell r="A3460" t="str">
            <v>НС-1237952</v>
          </cell>
          <cell r="B3460" t="str">
            <v>Радиаторы стальные трубчатые с нижним подключением</v>
          </cell>
          <cell r="C3460" t="str">
            <v>Zehnder</v>
          </cell>
          <cell r="D3460" t="str">
            <v>Радиатор труб. Zehnder Charleston 3180, 06 сек.1/2 ниж. подк. RAL9016 (кроншт. в компл)</v>
          </cell>
          <cell r="E3460" t="str">
            <v>7613367650790, 2211364543357</v>
          </cell>
          <cell r="F3460" t="str">
            <v>3180_06_9016_V001_CVD1BH</v>
          </cell>
          <cell r="G3460">
            <v>62714</v>
          </cell>
          <cell r="H3460">
            <v>42018.38</v>
          </cell>
          <cell r="I3460" t="str">
            <v/>
          </cell>
          <cell r="J3460">
            <v>0</v>
          </cell>
        </row>
        <row r="3461">
          <cell r="A3461" t="str">
            <v>НС-1237954</v>
          </cell>
          <cell r="B3461" t="str">
            <v>Радиаторы стальные трубчатые с нижним подключением</v>
          </cell>
          <cell r="C3461" t="str">
            <v>Zehnder</v>
          </cell>
          <cell r="D3461" t="str">
            <v>Радиатор труб. Zehnder Charleston 3180, 08 сек.1/2 ниж. подк. RAL9016 (кроншт. в компл)</v>
          </cell>
          <cell r="E3461" t="str">
            <v>7613367650806, 7473367650806</v>
          </cell>
          <cell r="F3461" t="str">
            <v>3180_08_9016_V001_CVD1BH</v>
          </cell>
          <cell r="G3461">
            <v>76285</v>
          </cell>
          <cell r="H3461">
            <v>51110.95</v>
          </cell>
          <cell r="I3461" t="str">
            <v/>
          </cell>
          <cell r="J3461">
            <v>0</v>
          </cell>
        </row>
        <row r="3462">
          <cell r="A3462" t="str">
            <v>НС-1237962</v>
          </cell>
          <cell r="B3462" t="str">
            <v>Радиаторы стальные трубчатые с нижним подключением</v>
          </cell>
          <cell r="C3462" t="str">
            <v>Zehnder</v>
          </cell>
          <cell r="D3462" t="str">
            <v>Радиатор труб. Zehnder Charleston 3180, 10 cек.1/2 ниж. подк. RAL9016 (кроншт. в компл)</v>
          </cell>
          <cell r="E3462" t="str">
            <v>7613367650813</v>
          </cell>
          <cell r="F3462" t="str">
            <v>3180_10_9016_V001_CVD1BH</v>
          </cell>
          <cell r="G3462">
            <v>89856</v>
          </cell>
          <cell r="H3462">
            <v>60203.519999999997</v>
          </cell>
          <cell r="I3462" t="str">
            <v/>
          </cell>
          <cell r="J3462">
            <v>0</v>
          </cell>
        </row>
        <row r="3463">
          <cell r="A3463" t="str">
            <v>НС-1226003</v>
          </cell>
          <cell r="B3463" t="str">
            <v>Радиаторы стальные трубчатые с нижним подключением</v>
          </cell>
          <cell r="C3463" t="str">
            <v>Zehnder</v>
          </cell>
          <cell r="D3463" t="str">
            <v>Радиатор труб. Zehnder Charleston 3180, 12 сек. 1/2 ниж.подк. RAL9016 (кроншт. в компл)</v>
          </cell>
          <cell r="E3463" t="str">
            <v>7613367650820</v>
          </cell>
          <cell r="F3463" t="str">
            <v>3180_12_9016_V001_CVD1BH</v>
          </cell>
          <cell r="G3463">
            <v>105057</v>
          </cell>
          <cell r="H3463">
            <v>70388.19</v>
          </cell>
          <cell r="I3463">
            <v>4</v>
          </cell>
          <cell r="J3463">
            <v>4</v>
          </cell>
        </row>
        <row r="3464">
          <cell r="A3464" t="str">
            <v>НС-1327532</v>
          </cell>
          <cell r="B3464" t="str">
            <v>Радиаторы стальные трубчатые с нижним подключением</v>
          </cell>
          <cell r="C3464" t="str">
            <v>Zehnder</v>
          </cell>
          <cell r="D3464" t="str">
            <v>Радиатор труб. Zehnder Charleston 3180,14 сек.1/2 ниж.подк. RAL9016 (кроншт.в компл)</v>
          </cell>
          <cell r="E3464" t="str">
            <v>7613367703540</v>
          </cell>
          <cell r="F3464" t="str">
            <v>3180_14_9016_V001_CVD1BH</v>
          </cell>
          <cell r="G3464">
            <v>118628</v>
          </cell>
          <cell r="H3464">
            <v>79480.759999999995</v>
          </cell>
          <cell r="I3464">
            <v>1</v>
          </cell>
          <cell r="J3464">
            <v>1</v>
          </cell>
        </row>
        <row r="3465">
          <cell r="A3465" t="str">
            <v>НС-1223310</v>
          </cell>
          <cell r="B3465" t="str">
            <v>Радиаторы стальные трубчатые с нижним подключением</v>
          </cell>
          <cell r="C3465" t="str">
            <v>Zehnder</v>
          </cell>
          <cell r="D3465" t="str">
            <v>Радиатор труб. Zehnder Charleston Retrofit 3057, 08 сек.1/2 ниж.подк. 0325 TL (кроншт.в компл)</v>
          </cell>
          <cell r="E3465" t="str">
            <v>7613367634929</v>
          </cell>
          <cell r="F3465" t="str">
            <v>3057_08_0325_V001_CVD1BH</v>
          </cell>
          <cell r="G3465">
            <v>54991</v>
          </cell>
          <cell r="H3465">
            <v>36843.97</v>
          </cell>
          <cell r="I3465">
            <v>1</v>
          </cell>
          <cell r="J3465">
            <v>1</v>
          </cell>
        </row>
        <row r="3466">
          <cell r="A3466" t="str">
            <v>НС-1223312</v>
          </cell>
          <cell r="B3466" t="str">
            <v>Радиаторы стальные трубчатые с нижним подключением</v>
          </cell>
          <cell r="C3466" t="str">
            <v>Zehnder</v>
          </cell>
          <cell r="D3466" t="str">
            <v>Радиатор труб. Zehnder Charleston Retrofit 3057, 12 сек.1/2 ниж.подк. 0325 TL (кроншт.в компл)</v>
          </cell>
          <cell r="E3466" t="str">
            <v>7613367634882</v>
          </cell>
          <cell r="F3466" t="str">
            <v>3057_12_0325_V001_CVD1BH</v>
          </cell>
          <cell r="G3466">
            <v>68549</v>
          </cell>
          <cell r="H3466">
            <v>45927.83</v>
          </cell>
          <cell r="I3466">
            <v>1</v>
          </cell>
          <cell r="J3466">
            <v>1</v>
          </cell>
        </row>
        <row r="3467">
          <cell r="A3467" t="str">
            <v>НС-1223314</v>
          </cell>
          <cell r="B3467" t="str">
            <v>Радиаторы стальные трубчатые с нижним подключением</v>
          </cell>
          <cell r="C3467" t="str">
            <v>Zehnder</v>
          </cell>
          <cell r="D3467" t="str">
            <v>Радиатор труб. Zehnder Charleston Retrofit 3057, 14 сек.1/2 ниж.подк. 0325 TL (кроншт.в компл)</v>
          </cell>
          <cell r="E3467" t="str">
            <v>7613367634868</v>
          </cell>
          <cell r="F3467" t="str">
            <v>3057_14_0325_V001_CVD1BH</v>
          </cell>
          <cell r="G3467">
            <v>75327</v>
          </cell>
          <cell r="H3467">
            <v>50469.09</v>
          </cell>
          <cell r="I3467">
            <v>1</v>
          </cell>
          <cell r="J3467">
            <v>1</v>
          </cell>
        </row>
        <row r="3468">
          <cell r="A3468" t="str">
            <v>НС-1223315</v>
          </cell>
          <cell r="B3468" t="str">
            <v>Радиаторы стальные трубчатые с нижним подключением</v>
          </cell>
          <cell r="C3468" t="str">
            <v>Zehnder</v>
          </cell>
          <cell r="D3468" t="str">
            <v>Радиатор труб. Zehnder Charleston Retrofit 3057, 16 сек.1/2 ниж.подк. 0325 TL (кроншт.в компл)</v>
          </cell>
          <cell r="E3468" t="str">
            <v>7613367634844</v>
          </cell>
          <cell r="F3468" t="str">
            <v>3057_16_0325_V001_CVD1BH</v>
          </cell>
          <cell r="G3468">
            <v>82106</v>
          </cell>
          <cell r="H3468">
            <v>55011.02</v>
          </cell>
          <cell r="I3468">
            <v>1</v>
          </cell>
          <cell r="J3468">
            <v>1</v>
          </cell>
        </row>
        <row r="3469">
          <cell r="A3469" t="str">
            <v>НС-1223316</v>
          </cell>
          <cell r="B3469" t="str">
            <v>Радиаторы стальные трубчатые с нижним подключением</v>
          </cell>
          <cell r="C3469" t="str">
            <v>Zehnder</v>
          </cell>
          <cell r="D3469" t="str">
            <v>Радиатор труб. Zehnder Charleston Retrofit 3057, 18 сек.1/2 ниж.подк. 0325 TL (кроншт.в компл)</v>
          </cell>
          <cell r="E3469" t="str">
            <v>7613367634820</v>
          </cell>
          <cell r="F3469" t="str">
            <v>3057_18_0325_V001_CVD1BH</v>
          </cell>
          <cell r="G3469">
            <v>88885</v>
          </cell>
          <cell r="H3469">
            <v>59552.95</v>
          </cell>
          <cell r="I3469">
            <v>2</v>
          </cell>
          <cell r="J3469">
            <v>2</v>
          </cell>
        </row>
        <row r="3470">
          <cell r="A3470" t="str">
            <v>НС-1223318</v>
          </cell>
          <cell r="B3470" t="str">
            <v>Радиаторы стальные трубчатые с нижним подключением</v>
          </cell>
          <cell r="C3470" t="str">
            <v>Zehnder</v>
          </cell>
          <cell r="D3470" t="str">
            <v>Радиатор труб. Zehnder Charleston Retrofit 3057, 20 сек.1/2 ниж.подк. 0325 TL (кроншт.в компл)</v>
          </cell>
          <cell r="E3470" t="str">
            <v>7613367634806</v>
          </cell>
          <cell r="F3470" t="str">
            <v>3057_20_0325_V001_CVD1BH</v>
          </cell>
          <cell r="G3470">
            <v>88414.41</v>
          </cell>
          <cell r="H3470">
            <v>59237.65</v>
          </cell>
          <cell r="I3470" t="str">
            <v/>
          </cell>
          <cell r="J3470">
            <v>0</v>
          </cell>
        </row>
        <row r="3471">
          <cell r="A3471" t="str">
            <v>НС-1706815</v>
          </cell>
          <cell r="B3471" t="str">
            <v>Весы электронные для хладагентов</v>
          </cell>
          <cell r="C3471" t="str">
            <v>Ballu</v>
          </cell>
          <cell r="D3471" t="str">
            <v>Весы электронные Ballu Super Stars ST-RF100</v>
          </cell>
          <cell r="E3471" t="str">
            <v>4660294896510, 14660294896517</v>
          </cell>
          <cell r="F3471" t="str">
            <v>ST-RF100</v>
          </cell>
          <cell r="G3471">
            <v>10639.93</v>
          </cell>
          <cell r="H3471">
            <v>10107.93</v>
          </cell>
          <cell r="I3471">
            <v>210</v>
          </cell>
          <cell r="J3471">
            <v>210</v>
          </cell>
        </row>
        <row r="3472">
          <cell r="A3472" t="str">
            <v>НС-1708211</v>
          </cell>
          <cell r="B3472" t="str">
            <v>Развальцовка аккумуляторная</v>
          </cell>
          <cell r="C3472" t="str">
            <v>Ballu</v>
          </cell>
          <cell r="D3472" t="str">
            <v>Развальцовка аккумуляторная Ballu Super Stars ST-E800A</v>
          </cell>
          <cell r="E3472" t="str">
            <v>4660294899474, 14660294899471</v>
          </cell>
          <cell r="F3472" t="str">
            <v>ST-E800A</v>
          </cell>
          <cell r="G3472">
            <v>27529.8</v>
          </cell>
          <cell r="H3472">
            <v>26153.31</v>
          </cell>
          <cell r="I3472">
            <v>67</v>
          </cell>
          <cell r="J3472">
            <v>67</v>
          </cell>
        </row>
        <row r="3473">
          <cell r="A3473" t="str">
            <v>НС-1706826</v>
          </cell>
          <cell r="B3473" t="str">
            <v>Развальцовка аккумуляторная</v>
          </cell>
          <cell r="C3473" t="str">
            <v>Ballu</v>
          </cell>
          <cell r="D3473" t="str">
            <v>Развальцовка аккумуляторная Ballu Super Stars ST-E900A</v>
          </cell>
          <cell r="E3473" t="str">
            <v>4660294896558, 14660294896555</v>
          </cell>
          <cell r="F3473" t="str">
            <v>ST-E900A</v>
          </cell>
          <cell r="G3473">
            <v>23611.67</v>
          </cell>
          <cell r="H3473">
            <v>22431.09</v>
          </cell>
          <cell r="I3473">
            <v>18</v>
          </cell>
          <cell r="J3473">
            <v>18</v>
          </cell>
        </row>
        <row r="3474">
          <cell r="A3474" t="str">
            <v>НС-1708218</v>
          </cell>
          <cell r="B3474" t="str">
            <v>Течеискатели</v>
          </cell>
          <cell r="C3474" t="str">
            <v>Ballu</v>
          </cell>
          <cell r="D3474" t="str">
            <v>Течеискатель Ballu Super Stars ST-382P</v>
          </cell>
          <cell r="E3474" t="str">
            <v>4660294899535, 14660294899532</v>
          </cell>
          <cell r="F3474" t="str">
            <v>ST-382P</v>
          </cell>
          <cell r="G3474">
            <v>13759.8</v>
          </cell>
          <cell r="H3474">
            <v>13071.81</v>
          </cell>
          <cell r="I3474">
            <v>44</v>
          </cell>
          <cell r="J3474">
            <v>44</v>
          </cell>
        </row>
        <row r="3475">
          <cell r="A3475" t="str">
            <v>НС-1708220</v>
          </cell>
          <cell r="B3475" t="str">
            <v>Трубогибы аккумуляторные арбалетные</v>
          </cell>
          <cell r="C3475" t="str">
            <v>Ballu</v>
          </cell>
          <cell r="D3475" t="str">
            <v>Трубогиб аккумуляторный арбалетный Ballu Super Stars ST-E999</v>
          </cell>
          <cell r="E3475" t="str">
            <v>4660294899658, 14660294899655</v>
          </cell>
          <cell r="F3475" t="str">
            <v>ST-E999</v>
          </cell>
          <cell r="G3475">
            <v>61189.8</v>
          </cell>
          <cell r="H3475">
            <v>58130.31</v>
          </cell>
          <cell r="I3475">
            <v>14</v>
          </cell>
          <cell r="J3475">
            <v>14</v>
          </cell>
        </row>
        <row r="3476">
          <cell r="A3476" t="str">
            <v>НС-1708228</v>
          </cell>
          <cell r="B3476" t="str">
            <v>Труборасширители аккумуляторные</v>
          </cell>
          <cell r="C3476" t="str">
            <v>Ballu</v>
          </cell>
          <cell r="D3476" t="str">
            <v>Труборасширитель аккумуляторный Ballu Super Stars ST-E300A</v>
          </cell>
          <cell r="E3476" t="str">
            <v>4660294899665, 14660294899662</v>
          </cell>
          <cell r="F3476" t="str">
            <v>ST-E300A</v>
          </cell>
          <cell r="G3476">
            <v>34669.800000000003</v>
          </cell>
          <cell r="H3476">
            <v>32936.31</v>
          </cell>
          <cell r="I3476">
            <v>15</v>
          </cell>
          <cell r="J3476">
            <v>15</v>
          </cell>
        </row>
        <row r="3477">
          <cell r="A3477" t="str">
            <v>НС-1706817</v>
          </cell>
          <cell r="B3477" t="str">
            <v>Коллекторы манометрические аналоговые</v>
          </cell>
          <cell r="C3477" t="str">
            <v>Ballu</v>
          </cell>
          <cell r="D3477" t="str">
            <v>Коллектор манометрический Ballu Super Stars ST-B168L</v>
          </cell>
          <cell r="E3477" t="str">
            <v>4660294896695, 14660294896692</v>
          </cell>
          <cell r="F3477" t="str">
            <v>ST-B168L</v>
          </cell>
          <cell r="G3477">
            <v>1493.68</v>
          </cell>
          <cell r="H3477">
            <v>1419</v>
          </cell>
          <cell r="I3477">
            <v>509</v>
          </cell>
          <cell r="J3477">
            <v>509</v>
          </cell>
        </row>
        <row r="3478">
          <cell r="A3478" t="str">
            <v>НС-1706829</v>
          </cell>
          <cell r="B3478" t="str">
            <v>Коллекторы манометрические аналоговые</v>
          </cell>
          <cell r="C3478" t="str">
            <v>Ballu</v>
          </cell>
          <cell r="D3478" t="str">
            <v>Станция манометрическая Ballu Super Stars ST-B268</v>
          </cell>
          <cell r="E3478" t="str">
            <v>4660294896664, 14660294896661</v>
          </cell>
          <cell r="F3478" t="str">
            <v>ST-B268</v>
          </cell>
          <cell r="G3478">
            <v>8024.95</v>
          </cell>
          <cell r="H3478">
            <v>7623.7</v>
          </cell>
          <cell r="I3478">
            <v>176</v>
          </cell>
          <cell r="J3478">
            <v>176</v>
          </cell>
        </row>
        <row r="3479">
          <cell r="A3479" t="str">
            <v>НС-1706818</v>
          </cell>
          <cell r="B3479" t="str">
            <v>Коллекторы манометрические электронные</v>
          </cell>
          <cell r="C3479" t="str">
            <v>Ballu</v>
          </cell>
          <cell r="D3479" t="str">
            <v>Коллектор манометрический электронный Ballu Super Stars ST-B168D-L</v>
          </cell>
          <cell r="E3479" t="str">
            <v>4660294896534, 14660294896531</v>
          </cell>
          <cell r="F3479" t="str">
            <v>ST-B168D-L</v>
          </cell>
          <cell r="G3479">
            <v>5132.2299999999996</v>
          </cell>
          <cell r="H3479">
            <v>4875.62</v>
          </cell>
          <cell r="I3479">
            <v>264</v>
          </cell>
          <cell r="J3479">
            <v>264</v>
          </cell>
        </row>
        <row r="3480">
          <cell r="A3480" t="str">
            <v>НС-1706830</v>
          </cell>
          <cell r="B3480" t="str">
            <v>Коллекторы манометрические электронные</v>
          </cell>
          <cell r="C3480" t="str">
            <v>Ballu</v>
          </cell>
          <cell r="D3480" t="str">
            <v>Станция манометрическая электронная Ballu Super Stars ST-B268D</v>
          </cell>
          <cell r="E3480" t="str">
            <v>4660294896497, 14660294896494</v>
          </cell>
          <cell r="F3480" t="str">
            <v>ST-B268D</v>
          </cell>
          <cell r="G3480">
            <v>14273.37</v>
          </cell>
          <cell r="H3480">
            <v>13559.7</v>
          </cell>
          <cell r="I3480">
            <v>197</v>
          </cell>
          <cell r="J3480">
            <v>197</v>
          </cell>
        </row>
        <row r="3481">
          <cell r="A3481" t="str">
            <v>НС-1706838</v>
          </cell>
          <cell r="B3481" t="str">
            <v>Шланги для заправки фреона</v>
          </cell>
          <cell r="C3481" t="str">
            <v>Ballu</v>
          </cell>
          <cell r="D3481" t="str">
            <v>Шланги заправочные Ballu Super Stars ST-360-RYB-H (упак_3 шт)</v>
          </cell>
          <cell r="E3481" t="str">
            <v>4660294896602, 14660294896609</v>
          </cell>
          <cell r="F3481" t="str">
            <v>ST-360-RYB-H</v>
          </cell>
          <cell r="G3481">
            <v>1452.48</v>
          </cell>
          <cell r="H3481">
            <v>1379.86</v>
          </cell>
          <cell r="I3481">
            <v>265</v>
          </cell>
          <cell r="J3481">
            <v>265</v>
          </cell>
        </row>
        <row r="3482">
          <cell r="A3482" t="str">
            <v>НС-1708206</v>
          </cell>
          <cell r="B3482" t="str">
            <v>Насосы вакуумные аккумуляторные</v>
          </cell>
          <cell r="C3482" t="str">
            <v>Ballu</v>
          </cell>
          <cell r="D3482" t="str">
            <v>Насос вакуумный аккумуляторный Ballu Super Stars ST-2BMC</v>
          </cell>
          <cell r="E3482" t="str">
            <v>4660294899696, 14660294899693</v>
          </cell>
          <cell r="F3482" t="str">
            <v>ST-2BMC</v>
          </cell>
          <cell r="G3482">
            <v>33139.800000000003</v>
          </cell>
          <cell r="H3482">
            <v>31482.81</v>
          </cell>
          <cell r="I3482">
            <v>41</v>
          </cell>
          <cell r="J3482">
            <v>41</v>
          </cell>
        </row>
        <row r="3483">
          <cell r="A3483" t="str">
            <v>НС-1708205</v>
          </cell>
          <cell r="B3483" t="str">
            <v>Насосы вакуумные аккумуляторные</v>
          </cell>
          <cell r="C3483" t="str">
            <v>Ballu</v>
          </cell>
          <cell r="D3483" t="str">
            <v>Насос вакуумный аккумуляторный Ballu Super Stars ST-4BMC</v>
          </cell>
          <cell r="E3483" t="str">
            <v>4660294899443, 14660294899440</v>
          </cell>
          <cell r="F3483" t="str">
            <v>ST-4BMC</v>
          </cell>
          <cell r="G3483">
            <v>41809.800000000003</v>
          </cell>
          <cell r="H3483">
            <v>39719.31</v>
          </cell>
          <cell r="I3483">
            <v>17</v>
          </cell>
          <cell r="J3483">
            <v>17</v>
          </cell>
        </row>
        <row r="3484">
          <cell r="A3484" t="str">
            <v>НС-1706812</v>
          </cell>
          <cell r="B3484" t="str">
            <v>Насосы вакуумные электрические</v>
          </cell>
          <cell r="C3484" t="str">
            <v>Ballu</v>
          </cell>
          <cell r="D3484" t="str">
            <v>Насос вакуумный Ballu Super Stars ST-2BM</v>
          </cell>
          <cell r="E3484" t="str">
            <v>4660294896565, 14660294896562</v>
          </cell>
          <cell r="F3484" t="str">
            <v>ST-2BM</v>
          </cell>
          <cell r="G3484">
            <v>11251.42</v>
          </cell>
          <cell r="H3484">
            <v>10688.85</v>
          </cell>
          <cell r="I3484">
            <v>732</v>
          </cell>
          <cell r="J3484">
            <v>732</v>
          </cell>
        </row>
        <row r="3485">
          <cell r="A3485" t="str">
            <v>НС-1706813</v>
          </cell>
          <cell r="B3485" t="str">
            <v>Насосы вакуумные электрические</v>
          </cell>
          <cell r="C3485" t="str">
            <v>Ballu</v>
          </cell>
          <cell r="D3485" t="str">
            <v>Насос вакуумный Ballu Super Stars ST-4BM</v>
          </cell>
          <cell r="E3485" t="str">
            <v>4660294896527, 14660294896524</v>
          </cell>
          <cell r="F3485" t="str">
            <v>ST-4BM</v>
          </cell>
          <cell r="G3485">
            <v>20300.55</v>
          </cell>
          <cell r="H3485">
            <v>19285.52</v>
          </cell>
          <cell r="I3485">
            <v>154</v>
          </cell>
          <cell r="J3485">
            <v>154</v>
          </cell>
        </row>
        <row r="3486">
          <cell r="A3486" t="str">
            <v>НС-1706814</v>
          </cell>
          <cell r="B3486" t="str">
            <v>Насосы вакуумные электрические</v>
          </cell>
          <cell r="C3486" t="str">
            <v>Ballu</v>
          </cell>
          <cell r="D3486" t="str">
            <v>Насос вакуумный Ballu Super Stars ST-8BM</v>
          </cell>
          <cell r="E3486" t="str">
            <v>4660294896640, 14660294896647</v>
          </cell>
          <cell r="F3486" t="str">
            <v>ST-8BM</v>
          </cell>
          <cell r="G3486">
            <v>27606.81</v>
          </cell>
          <cell r="H3486">
            <v>26226.47</v>
          </cell>
          <cell r="I3486">
            <v>76</v>
          </cell>
          <cell r="J3486">
            <v>76</v>
          </cell>
        </row>
        <row r="3487">
          <cell r="A3487" t="str">
            <v>НС-1708207</v>
          </cell>
          <cell r="B3487" t="str">
            <v>Насосы вакуумные электрические</v>
          </cell>
          <cell r="C3487" t="str">
            <v>Ballu</v>
          </cell>
          <cell r="D3487" t="str">
            <v>Насос вакуумный с воздушным охлаждением Ballu Super Stars ST-FL8</v>
          </cell>
          <cell r="E3487" t="str">
            <v>4660294899511, 14660294899518</v>
          </cell>
          <cell r="F3487" t="str">
            <v>ST-FL8</v>
          </cell>
          <cell r="G3487">
            <v>56895.6</v>
          </cell>
          <cell r="H3487">
            <v>54050.82</v>
          </cell>
          <cell r="I3487">
            <v>17</v>
          </cell>
          <cell r="J3487">
            <v>17</v>
          </cell>
        </row>
        <row r="3488">
          <cell r="A3488" t="str">
            <v>НС-1708217</v>
          </cell>
          <cell r="B3488" t="str">
            <v>Насосы вакуумные электрические</v>
          </cell>
          <cell r="C3488" t="str">
            <v>Ballu</v>
          </cell>
          <cell r="D3488" t="str">
            <v>Станция рекуперации хладагента Ballu Super Stars ST-520D</v>
          </cell>
          <cell r="E3488" t="str">
            <v>4660294899610, 14660294899617</v>
          </cell>
          <cell r="F3488" t="str">
            <v>ST-520D</v>
          </cell>
          <cell r="G3488">
            <v>76489.8</v>
          </cell>
          <cell r="H3488">
            <v>72665.31</v>
          </cell>
          <cell r="I3488">
            <v>17</v>
          </cell>
          <cell r="J3488">
            <v>17</v>
          </cell>
        </row>
        <row r="3489">
          <cell r="A3489" t="str">
            <v>НС-1708196</v>
          </cell>
          <cell r="B3489" t="str">
            <v>Головки развальцовочные для медных труб</v>
          </cell>
          <cell r="C3489" t="str">
            <v>Ballu</v>
          </cell>
          <cell r="D3489" t="str">
            <v>Головки развальцовочные Ballu Super Stars ST-E900F (упак_5шт)</v>
          </cell>
          <cell r="E3489" t="str">
            <v>4660294899672, 14660294899679</v>
          </cell>
          <cell r="F3489" t="str">
            <v>ST-E900F</v>
          </cell>
          <cell r="G3489">
            <v>3376.2</v>
          </cell>
          <cell r="H3489">
            <v>3207.39</v>
          </cell>
          <cell r="I3489">
            <v>236</v>
          </cell>
          <cell r="J3489">
            <v>236</v>
          </cell>
        </row>
        <row r="3490">
          <cell r="A3490" t="str">
            <v>НС-1708197</v>
          </cell>
          <cell r="B3490" t="str">
            <v>Головки труборасширительные для медных труб</v>
          </cell>
          <cell r="C3490" t="str">
            <v>Ballu</v>
          </cell>
          <cell r="D3490" t="str">
            <v>Головки труборасширительные Ballu Super Stars ST-E900S (упак_6шт)</v>
          </cell>
          <cell r="E3490" t="str">
            <v>4660294899528, 14660294899525</v>
          </cell>
          <cell r="F3490" t="str">
            <v>ST-E900S</v>
          </cell>
          <cell r="G3490">
            <v>3967.8</v>
          </cell>
          <cell r="H3490">
            <v>3769.41</v>
          </cell>
          <cell r="I3490">
            <v>168</v>
          </cell>
          <cell r="J3490">
            <v>168</v>
          </cell>
        </row>
        <row r="3491">
          <cell r="A3491" t="str">
            <v>НС-1706640</v>
          </cell>
          <cell r="B3491" t="str">
            <v>Выпрямители для медных труб</v>
          </cell>
          <cell r="C3491" t="str">
            <v>Ballu</v>
          </cell>
          <cell r="D3491" t="str">
            <v>Выпрямитель труб Ballu Super Stars ST-302-1/4”</v>
          </cell>
          <cell r="E3491" t="str">
            <v>4660294891263, 14660294891260</v>
          </cell>
          <cell r="F3491" t="str">
            <v>ST-302-1/4”</v>
          </cell>
          <cell r="G3491">
            <v>2891.7</v>
          </cell>
          <cell r="H3491">
            <v>2747.12</v>
          </cell>
          <cell r="I3491">
            <v>102</v>
          </cell>
          <cell r="J3491">
            <v>102</v>
          </cell>
        </row>
        <row r="3492">
          <cell r="A3492" t="str">
            <v>НС-1706816</v>
          </cell>
          <cell r="B3492" t="str">
            <v>Выпрямители для медных труб</v>
          </cell>
          <cell r="C3492" t="str">
            <v>Ballu</v>
          </cell>
          <cell r="D3492" t="str">
            <v>Выпрямитель труб Ballu Super Stars ST-302-3/8"</v>
          </cell>
          <cell r="E3492" t="str">
            <v>4660294896596, 14660294896593</v>
          </cell>
          <cell r="F3492" t="str">
            <v>ST-302-3/8"</v>
          </cell>
          <cell r="G3492">
            <v>2868.24</v>
          </cell>
          <cell r="H3492">
            <v>2724.83</v>
          </cell>
          <cell r="I3492">
            <v>158</v>
          </cell>
          <cell r="J3492">
            <v>158</v>
          </cell>
        </row>
        <row r="3493">
          <cell r="A3493" t="str">
            <v>НС-1708198</v>
          </cell>
          <cell r="B3493" t="str">
            <v>Гребенки для ламелей кондиционеров</v>
          </cell>
          <cell r="C3493" t="str">
            <v>Ballu</v>
          </cell>
          <cell r="D3493" t="str">
            <v>Гребенка для правки ламелей Ballu Super Stars ST-351</v>
          </cell>
          <cell r="E3493" t="str">
            <v>4660294899375, 14660294899372</v>
          </cell>
          <cell r="F3493" t="str">
            <v>ST-351</v>
          </cell>
          <cell r="G3493">
            <v>683.4</v>
          </cell>
          <cell r="H3493">
            <v>649.23</v>
          </cell>
          <cell r="I3493">
            <v>146</v>
          </cell>
          <cell r="J3493">
            <v>146</v>
          </cell>
        </row>
        <row r="3494">
          <cell r="A3494" t="str">
            <v>НС-1706821</v>
          </cell>
          <cell r="B3494" t="str">
            <v>Пережим-клещи для медных труб</v>
          </cell>
          <cell r="C3494" t="str">
            <v>Ballu</v>
          </cell>
          <cell r="D3494" t="str">
            <v>Пережим-клещи Ballu Super Stars ST-201B</v>
          </cell>
          <cell r="E3494" t="str">
            <v>4660294896619, 14660294896616</v>
          </cell>
          <cell r="F3494" t="str">
            <v>ST-201B</v>
          </cell>
          <cell r="G3494">
            <v>1009.8</v>
          </cell>
          <cell r="H3494">
            <v>959.31</v>
          </cell>
          <cell r="I3494">
            <v>798</v>
          </cell>
          <cell r="J3494">
            <v>798</v>
          </cell>
        </row>
        <row r="3495">
          <cell r="A3495" t="str">
            <v>НС-1706823</v>
          </cell>
          <cell r="B3495" t="str">
            <v>Плоскогубцы для медных труб</v>
          </cell>
          <cell r="C3495" t="str">
            <v>Ballu</v>
          </cell>
          <cell r="D3495" t="str">
            <v>Плоскогубцы для правки труб Ballu Super Stars ST-301B</v>
          </cell>
          <cell r="E3495" t="str">
            <v>4660294896275, 14660294896272</v>
          </cell>
          <cell r="F3495" t="str">
            <v>ST-301B</v>
          </cell>
          <cell r="G3495">
            <v>4213.62</v>
          </cell>
          <cell r="H3495">
            <v>4002.94</v>
          </cell>
          <cell r="I3495">
            <v>342</v>
          </cell>
          <cell r="J3495">
            <v>342</v>
          </cell>
        </row>
        <row r="3496">
          <cell r="A3496" t="str">
            <v>НС-1706819</v>
          </cell>
          <cell r="B3496" t="str">
            <v>Развальцовки для медных труб</v>
          </cell>
          <cell r="C3496" t="str">
            <v>Ballu</v>
          </cell>
          <cell r="D3496" t="str">
            <v>Набор для развальцовки Ballu Super Stars ST-806FT-L</v>
          </cell>
          <cell r="E3496" t="str">
            <v>4660294896572, 14660294896579</v>
          </cell>
          <cell r="F3496" t="str">
            <v>ST-806FT-L</v>
          </cell>
          <cell r="G3496">
            <v>6599.2</v>
          </cell>
          <cell r="H3496">
            <v>6269.24</v>
          </cell>
          <cell r="I3496">
            <v>863</v>
          </cell>
          <cell r="J3496">
            <v>863</v>
          </cell>
        </row>
        <row r="3497">
          <cell r="A3497" t="str">
            <v>НС-1706820</v>
          </cell>
          <cell r="B3497" t="str">
            <v>Развальцовки для медных труб</v>
          </cell>
          <cell r="C3497" t="str">
            <v>Ballu</v>
          </cell>
          <cell r="D3497" t="str">
            <v>Набор для развальцовки Ballu Super Stars ST-R806FT-L</v>
          </cell>
          <cell r="E3497" t="str">
            <v>4660294896466, 14660294896463</v>
          </cell>
          <cell r="F3497" t="str">
            <v>ST-R806FT-L</v>
          </cell>
          <cell r="G3497">
            <v>9087.08</v>
          </cell>
          <cell r="H3497">
            <v>8632.7199999999993</v>
          </cell>
          <cell r="I3497">
            <v>428</v>
          </cell>
          <cell r="J3497">
            <v>428</v>
          </cell>
        </row>
        <row r="3498">
          <cell r="A3498" t="str">
            <v>НС-1708209</v>
          </cell>
          <cell r="B3498" t="str">
            <v>Развальцовки для медных труб</v>
          </cell>
          <cell r="C3498" t="str">
            <v>Ballu</v>
          </cell>
          <cell r="D3498" t="str">
            <v>Развальцовка Ballu Super Stars ST-519FT</v>
          </cell>
          <cell r="E3498" t="str">
            <v>4660294899368, 14660294899365</v>
          </cell>
          <cell r="F3498" t="str">
            <v>ST-519FT</v>
          </cell>
          <cell r="G3498">
            <v>18349.8</v>
          </cell>
          <cell r="H3498">
            <v>17432.310000000001</v>
          </cell>
          <cell r="I3498">
            <v>28</v>
          </cell>
          <cell r="J3498">
            <v>28</v>
          </cell>
        </row>
        <row r="3499">
          <cell r="A3499" t="str">
            <v>НС-1706824</v>
          </cell>
          <cell r="B3499" t="str">
            <v>Развальцовки для медных труб</v>
          </cell>
          <cell r="C3499" t="str">
            <v>Ballu</v>
          </cell>
          <cell r="D3499" t="str">
            <v>Развальцовка Ballu Super Stars ST-806A</v>
          </cell>
          <cell r="E3499" t="str">
            <v>4660294896671, 14660294896678</v>
          </cell>
          <cell r="F3499" t="str">
            <v>ST-806A</v>
          </cell>
          <cell r="G3499">
            <v>3657.44</v>
          </cell>
          <cell r="H3499">
            <v>3474.57</v>
          </cell>
          <cell r="I3499">
            <v>1743</v>
          </cell>
          <cell r="J3499">
            <v>1743</v>
          </cell>
        </row>
        <row r="3500">
          <cell r="A3500" t="str">
            <v>НС-1706825</v>
          </cell>
          <cell r="B3500" t="str">
            <v>Развальцовки для медных труб</v>
          </cell>
          <cell r="C3500" t="str">
            <v>Ballu</v>
          </cell>
          <cell r="D3500" t="str">
            <v>Развальцовка Ballu Super Stars ST-R806A</v>
          </cell>
          <cell r="E3500" t="str">
            <v>4660294896541, 14660294896548</v>
          </cell>
          <cell r="F3500" t="str">
            <v>ST-R806A</v>
          </cell>
          <cell r="G3500">
            <v>4621.05</v>
          </cell>
          <cell r="H3500">
            <v>4390</v>
          </cell>
          <cell r="I3500">
            <v>2133</v>
          </cell>
          <cell r="J3500">
            <v>2133</v>
          </cell>
        </row>
        <row r="3501">
          <cell r="A3501" t="str">
            <v>НС-1706827</v>
          </cell>
          <cell r="B3501" t="str">
            <v>Риммеры для медных труб</v>
          </cell>
          <cell r="C3501" t="str">
            <v>Ballu</v>
          </cell>
          <cell r="D3501" t="str">
            <v>Риммер Ballu Super Stars ST-207</v>
          </cell>
          <cell r="E3501" t="str">
            <v>4660294896473, 14660294896470</v>
          </cell>
          <cell r="F3501" t="str">
            <v>ST-207</v>
          </cell>
          <cell r="G3501">
            <v>399</v>
          </cell>
          <cell r="H3501">
            <v>379.05</v>
          </cell>
          <cell r="I3501">
            <v>1694</v>
          </cell>
          <cell r="J3501">
            <v>1694</v>
          </cell>
        </row>
        <row r="3502">
          <cell r="A3502" t="str">
            <v>НС-1706828</v>
          </cell>
          <cell r="B3502" t="str">
            <v>Риммеры для медных труб</v>
          </cell>
          <cell r="C3502" t="str">
            <v>Ballu</v>
          </cell>
          <cell r="D3502" t="str">
            <v>Риммер Ballu Super Stars ST-208</v>
          </cell>
          <cell r="E3502" t="str">
            <v>4660294896633, 14660294896630</v>
          </cell>
          <cell r="F3502" t="str">
            <v>ST-208</v>
          </cell>
          <cell r="G3502">
            <v>180</v>
          </cell>
          <cell r="H3502">
            <v>171</v>
          </cell>
          <cell r="I3502">
            <v>1691</v>
          </cell>
          <cell r="J3502">
            <v>1691</v>
          </cell>
        </row>
        <row r="3503">
          <cell r="A3503" t="str">
            <v>НС-1708215</v>
          </cell>
          <cell r="B3503" t="str">
            <v>Риммеры для медных труб</v>
          </cell>
          <cell r="C3503" t="str">
            <v>Ballu</v>
          </cell>
          <cell r="D3503" t="str">
            <v>Риммер Ballu Super Stars ST-209</v>
          </cell>
          <cell r="E3503" t="str">
            <v>4660294899467, 14660294899464</v>
          </cell>
          <cell r="F3503" t="str">
            <v>ST-209</v>
          </cell>
          <cell r="G3503">
            <v>1224</v>
          </cell>
          <cell r="H3503">
            <v>1162.8</v>
          </cell>
          <cell r="I3503">
            <v>273</v>
          </cell>
          <cell r="J3503">
            <v>273</v>
          </cell>
        </row>
        <row r="3504">
          <cell r="A3504" t="str">
            <v>НС-1706831</v>
          </cell>
          <cell r="B3504" t="str">
            <v>Трубогибы для медных труб</v>
          </cell>
          <cell r="C3504" t="str">
            <v>Ballu</v>
          </cell>
          <cell r="D3504" t="str">
            <v>Трубогиб арбалетный Ballu Super Stars ST-R999</v>
          </cell>
          <cell r="E3504" t="str">
            <v>4660294896480, 14660294896487</v>
          </cell>
          <cell r="F3504" t="str">
            <v>ST-R999</v>
          </cell>
          <cell r="G3504">
            <v>12470.42</v>
          </cell>
          <cell r="H3504">
            <v>11846.9</v>
          </cell>
          <cell r="I3504">
            <v>256</v>
          </cell>
          <cell r="J3504">
            <v>256</v>
          </cell>
        </row>
        <row r="3505">
          <cell r="A3505" t="str">
            <v>НС-1708219</v>
          </cell>
          <cell r="B3505" t="str">
            <v>Трубогибы для медных труб</v>
          </cell>
          <cell r="C3505" t="str">
            <v>Ballu</v>
          </cell>
          <cell r="D3505" t="str">
            <v>Трубогиб арбалетный Ballu Super Stars ST-Y999</v>
          </cell>
          <cell r="E3505" t="str">
            <v>4660294899450, 14660294899457</v>
          </cell>
          <cell r="F3505" t="str">
            <v>ST-Y999</v>
          </cell>
          <cell r="G3505">
            <v>33819.120000000003</v>
          </cell>
          <cell r="H3505">
            <v>32128.16</v>
          </cell>
          <cell r="I3505">
            <v>15</v>
          </cell>
          <cell r="J3505">
            <v>15</v>
          </cell>
        </row>
        <row r="3506">
          <cell r="A3506" t="str">
            <v>НС-1706832</v>
          </cell>
          <cell r="B3506" t="str">
            <v>Трубогибы для медных труб</v>
          </cell>
          <cell r="C3506" t="str">
            <v>Ballu</v>
          </cell>
          <cell r="D3506" t="str">
            <v>Трубогиб рычажный Ballu Super Stars ST-612A</v>
          </cell>
          <cell r="E3506" t="str">
            <v>4660294896589, 14660294896586</v>
          </cell>
          <cell r="F3506" t="str">
            <v>ST-612A</v>
          </cell>
          <cell r="G3506">
            <v>1907.4</v>
          </cell>
          <cell r="H3506">
            <v>1812.03</v>
          </cell>
          <cell r="I3506">
            <v>1367</v>
          </cell>
          <cell r="J3506">
            <v>1367</v>
          </cell>
        </row>
        <row r="3507">
          <cell r="A3507" t="str">
            <v>НС-1708227</v>
          </cell>
          <cell r="B3507" t="str">
            <v>Трубогибы для медных труб</v>
          </cell>
          <cell r="C3507" t="str">
            <v>Ballu</v>
          </cell>
          <cell r="D3507" t="str">
            <v>Трубогиб рычажный Ballu Super Stars ST-N368-180</v>
          </cell>
          <cell r="E3507" t="str">
            <v>4660294899429, 14660294899426</v>
          </cell>
          <cell r="F3507" t="str">
            <v>ST-N368-180</v>
          </cell>
          <cell r="G3507">
            <v>1071</v>
          </cell>
          <cell r="H3507">
            <v>1017.45</v>
          </cell>
          <cell r="I3507">
            <v>87</v>
          </cell>
          <cell r="J3507">
            <v>87</v>
          </cell>
        </row>
        <row r="3508">
          <cell r="A3508" t="str">
            <v>НС-1706833</v>
          </cell>
          <cell r="B3508" t="str">
            <v>Труборасширители для медных труб</v>
          </cell>
          <cell r="C3508" t="str">
            <v>Ballu</v>
          </cell>
          <cell r="D3508" t="str">
            <v>Труборасширитель Ballu Super Stars ST-100A</v>
          </cell>
          <cell r="E3508" t="str">
            <v>4660294896503, 14660294896500</v>
          </cell>
          <cell r="F3508" t="str">
            <v>ST-100A</v>
          </cell>
          <cell r="G3508">
            <v>13662.9</v>
          </cell>
          <cell r="H3508">
            <v>12979.76</v>
          </cell>
          <cell r="I3508">
            <v>1045</v>
          </cell>
          <cell r="J3508">
            <v>1045</v>
          </cell>
        </row>
        <row r="3509">
          <cell r="A3509" t="str">
            <v>НС-1706834</v>
          </cell>
          <cell r="B3509" t="str">
            <v>Труборасширители для медных труб</v>
          </cell>
          <cell r="C3509" t="str">
            <v>Ballu</v>
          </cell>
          <cell r="D3509" t="str">
            <v>Труборасширитель Ballu Super Stars ST-300A</v>
          </cell>
          <cell r="E3509" t="str">
            <v>4660294896701, 14660294896708</v>
          </cell>
          <cell r="F3509" t="str">
            <v>ST-300A</v>
          </cell>
          <cell r="G3509">
            <v>24152.58</v>
          </cell>
          <cell r="H3509">
            <v>22944.95</v>
          </cell>
          <cell r="I3509">
            <v>155</v>
          </cell>
          <cell r="J3509">
            <v>155</v>
          </cell>
        </row>
        <row r="3510">
          <cell r="A3510" t="str">
            <v>НС-1706835</v>
          </cell>
          <cell r="B3510" t="str">
            <v>Труборасширители для медных труб</v>
          </cell>
          <cell r="C3510" t="str">
            <v>Ballu</v>
          </cell>
          <cell r="D3510" t="str">
            <v>Труборасширитель Ballu Super Stars ST-622</v>
          </cell>
          <cell r="E3510" t="str">
            <v>4660294896657, 14660294896654</v>
          </cell>
          <cell r="F3510" t="str">
            <v>ST-622</v>
          </cell>
          <cell r="G3510">
            <v>1927.8</v>
          </cell>
          <cell r="H3510">
            <v>1831.41</v>
          </cell>
          <cell r="I3510">
            <v>2099</v>
          </cell>
          <cell r="J3510">
            <v>2099</v>
          </cell>
        </row>
        <row r="3511">
          <cell r="A3511" t="str">
            <v>НС-1708233</v>
          </cell>
          <cell r="B3511" t="str">
            <v>Труборасширители для медных труб</v>
          </cell>
          <cell r="C3511" t="str">
            <v>Ballu</v>
          </cell>
          <cell r="D3511" t="str">
            <v>Труборасширитель ступенчатый Ballu Super Stars ST-E900S-4S</v>
          </cell>
          <cell r="E3511" t="str">
            <v>4660294899634, 14660294899631</v>
          </cell>
          <cell r="F3511" t="str">
            <v>ST-E900S-4S</v>
          </cell>
          <cell r="G3511">
            <v>1122</v>
          </cell>
          <cell r="H3511">
            <v>1065.9000000000001</v>
          </cell>
          <cell r="I3511">
            <v>427</v>
          </cell>
          <cell r="J3511">
            <v>427</v>
          </cell>
        </row>
        <row r="3512">
          <cell r="A3512" t="str">
            <v>НС-1706836</v>
          </cell>
          <cell r="B3512" t="str">
            <v>Труборезы для медных труб</v>
          </cell>
          <cell r="C3512" t="str">
            <v>Ballu</v>
          </cell>
          <cell r="D3512" t="str">
            <v>Труборез Ballu Super Stars ST-319</v>
          </cell>
          <cell r="E3512" t="str">
            <v>4660294896459, 14660294896456</v>
          </cell>
          <cell r="F3512" t="str">
            <v>ST-319</v>
          </cell>
          <cell r="G3512">
            <v>429.06</v>
          </cell>
          <cell r="H3512">
            <v>407.61</v>
          </cell>
          <cell r="I3512">
            <v>354</v>
          </cell>
          <cell r="J3512">
            <v>354</v>
          </cell>
        </row>
        <row r="3513">
          <cell r="A3513" t="str">
            <v>НС-1708234</v>
          </cell>
          <cell r="B3513" t="str">
            <v>Труборезы для медных труб</v>
          </cell>
          <cell r="C3513" t="str">
            <v>Ballu</v>
          </cell>
          <cell r="D3513" t="str">
            <v>Труборез Ballu Super Stars ST-428</v>
          </cell>
          <cell r="E3513" t="str">
            <v>4660294899399, 14660294899396</v>
          </cell>
          <cell r="F3513" t="str">
            <v>ST-428</v>
          </cell>
          <cell r="G3513">
            <v>805.8</v>
          </cell>
          <cell r="H3513">
            <v>765.51</v>
          </cell>
          <cell r="I3513">
            <v>211</v>
          </cell>
          <cell r="J3513">
            <v>211</v>
          </cell>
        </row>
        <row r="3514">
          <cell r="A3514" t="str">
            <v>НС-1706837</v>
          </cell>
          <cell r="B3514" t="str">
            <v>Труборезы для медных труб</v>
          </cell>
          <cell r="C3514" t="str">
            <v>Ballu</v>
          </cell>
          <cell r="D3514" t="str">
            <v>Труборез Ballu Super Stars ST-532</v>
          </cell>
          <cell r="E3514" t="str">
            <v>4660294896626, 14660294896623</v>
          </cell>
          <cell r="F3514" t="str">
            <v>ST-532</v>
          </cell>
          <cell r="G3514">
            <v>854.74</v>
          </cell>
          <cell r="H3514">
            <v>812</v>
          </cell>
          <cell r="I3514">
            <v>715</v>
          </cell>
          <cell r="J3514">
            <v>715</v>
          </cell>
        </row>
        <row r="3515">
          <cell r="A3515" t="str">
            <v>НС-1708235</v>
          </cell>
          <cell r="B3515" t="str">
            <v>Труборезы для медных труб</v>
          </cell>
          <cell r="C3515" t="str">
            <v>Ballu</v>
          </cell>
          <cell r="D3515" t="str">
            <v>Труборез Ballu Super Stars ST-532S</v>
          </cell>
          <cell r="E3515" t="str">
            <v>4660294899566, 14660294899563</v>
          </cell>
          <cell r="F3515" t="str">
            <v>ST-532S</v>
          </cell>
          <cell r="G3515">
            <v>1519.8</v>
          </cell>
          <cell r="H3515">
            <v>1443.81</v>
          </cell>
          <cell r="I3515">
            <v>103</v>
          </cell>
          <cell r="J3515">
            <v>103</v>
          </cell>
        </row>
        <row r="3516">
          <cell r="A3516" t="str">
            <v>НС-1708236</v>
          </cell>
          <cell r="B3516" t="str">
            <v>Труборезы для медных труб</v>
          </cell>
          <cell r="C3516" t="str">
            <v>Ballu</v>
          </cell>
          <cell r="D3516" t="str">
            <v>Труборез Ballu Super Stars ST-650</v>
          </cell>
          <cell r="E3516" t="str">
            <v>4660294899412, 14660294899419</v>
          </cell>
          <cell r="F3516" t="str">
            <v>ST-650</v>
          </cell>
          <cell r="G3516">
            <v>1764.6</v>
          </cell>
          <cell r="H3516">
            <v>1676.37</v>
          </cell>
          <cell r="I3516">
            <v>108</v>
          </cell>
          <cell r="J3516">
            <v>108</v>
          </cell>
        </row>
        <row r="3517">
          <cell r="A3517" t="str">
            <v>НС-1708237</v>
          </cell>
          <cell r="B3517" t="str">
            <v>Труборезы для медных труб</v>
          </cell>
          <cell r="C3517" t="str">
            <v>Ballu</v>
          </cell>
          <cell r="D3517" t="str">
            <v>Труборез Ballu Super Stars ST-670</v>
          </cell>
          <cell r="E3517" t="str">
            <v>4660294899641, 14660294899648</v>
          </cell>
          <cell r="F3517" t="str">
            <v>ST-670</v>
          </cell>
          <cell r="G3517">
            <v>3111</v>
          </cell>
          <cell r="H3517">
            <v>2955.45</v>
          </cell>
          <cell r="I3517">
            <v>40</v>
          </cell>
          <cell r="J3517">
            <v>40</v>
          </cell>
        </row>
        <row r="3518">
          <cell r="A3518" t="str">
            <v>НС-1604257</v>
          </cell>
          <cell r="B3518" t="str">
            <v>Гайки</v>
          </cell>
          <cell r="C3518" t="str">
            <v>БЕЗ МАРКИ</v>
          </cell>
          <cell r="D3518" t="str">
            <v>Гайка для трубы 1/4, латунь</v>
          </cell>
          <cell r="E3518" t="str">
            <v>4660294236507, 14660294236504, 24660294236501</v>
          </cell>
          <cell r="F3518" t="str">
            <v>Г1/4Л</v>
          </cell>
          <cell r="G3518">
            <v>50.5</v>
          </cell>
          <cell r="H3518">
            <v>47</v>
          </cell>
          <cell r="I3518">
            <v>12748</v>
          </cell>
          <cell r="J3518">
            <v>12748</v>
          </cell>
        </row>
        <row r="3519">
          <cell r="A3519" t="str">
            <v>НС-1604258</v>
          </cell>
          <cell r="B3519" t="str">
            <v>Гайки</v>
          </cell>
          <cell r="C3519" t="str">
            <v>БЕЗ МАРКИ</v>
          </cell>
          <cell r="D3519" t="str">
            <v>Гайка для трубы 3/8, латунь</v>
          </cell>
          <cell r="E3519" t="str">
            <v>4660294235586, 14660294235583</v>
          </cell>
          <cell r="F3519" t="str">
            <v>Г3/8Л</v>
          </cell>
          <cell r="G3519">
            <v>68.400000000000006</v>
          </cell>
          <cell r="H3519">
            <v>63.6</v>
          </cell>
          <cell r="I3519">
            <v>6225</v>
          </cell>
          <cell r="J3519">
            <v>6225</v>
          </cell>
        </row>
        <row r="3520">
          <cell r="A3520" t="str">
            <v>НС-1498879</v>
          </cell>
          <cell r="B3520" t="str">
            <v>Дюбели пластмассовые распорные</v>
          </cell>
          <cell r="C3520" t="str">
            <v>БЕЗ МАРКИ</v>
          </cell>
          <cell r="D3520" t="str">
            <v>Дюбель фасадный нейлон 10х100 с бортом + Саморез DIN 571 8x100 оц (упак_50шт.)</v>
          </cell>
          <cell r="E3520" t="str">
            <v>4680551243390</v>
          </cell>
          <cell r="F3520" t="str">
            <v>ДФ10х100</v>
          </cell>
          <cell r="G3520">
            <v>1224</v>
          </cell>
          <cell r="H3520">
            <v>1138.32</v>
          </cell>
          <cell r="I3520">
            <v>156</v>
          </cell>
          <cell r="J3520">
            <v>156</v>
          </cell>
        </row>
        <row r="3521">
          <cell r="A3521" t="str">
            <v>НС-1499832</v>
          </cell>
          <cell r="B3521" t="str">
            <v>Дюбели пластмассовые распорные</v>
          </cell>
          <cell r="C3521" t="str">
            <v>БЕЗ МАРКИ</v>
          </cell>
          <cell r="D3521" t="str">
            <v>Дюбель фасадный нейлон 10х120 с бортом + Саморез DIN 571 8x120 оц (упак_50шт.)</v>
          </cell>
          <cell r="E3521" t="str">
            <v>4680551243567</v>
          </cell>
          <cell r="F3521" t="str">
            <v>ДФ10х120</v>
          </cell>
          <cell r="G3521">
            <v>1530</v>
          </cell>
          <cell r="H3521">
            <v>1422.9</v>
          </cell>
          <cell r="I3521" t="str">
            <v/>
          </cell>
          <cell r="J3521">
            <v>0</v>
          </cell>
        </row>
        <row r="3522">
          <cell r="A3522" t="str">
            <v>НС-1499836</v>
          </cell>
          <cell r="B3522" t="str">
            <v>Дюбели пластмассовые распорные</v>
          </cell>
          <cell r="C3522" t="str">
            <v>БЕЗ МАРКИ</v>
          </cell>
          <cell r="D3522" t="str">
            <v>Дюбель фасадный нейлон 10х160 с бортом + Саморез DIN 571 8x160 оц (упак_50шт.)</v>
          </cell>
          <cell r="E3522" t="str">
            <v>4680551243574</v>
          </cell>
          <cell r="F3522" t="str">
            <v>ДФ10х140</v>
          </cell>
          <cell r="G3522">
            <v>1831.36</v>
          </cell>
          <cell r="H3522">
            <v>1703.17</v>
          </cell>
          <cell r="I3522" t="str">
            <v/>
          </cell>
          <cell r="J3522">
            <v>0</v>
          </cell>
        </row>
        <row r="3523">
          <cell r="A3523" t="str">
            <v>НС-1573421</v>
          </cell>
          <cell r="B3523" t="str">
            <v>Ленты специальные</v>
          </cell>
          <cell r="C3523" t="str">
            <v>K-FLEX</v>
          </cell>
          <cell r="D3523" t="str">
            <v>Лента K-FLEX 003x050-10 ST</v>
          </cell>
          <cell r="E3523" t="str">
            <v>8027409111368, 18027409111365</v>
          </cell>
          <cell r="F3523" t="str">
            <v>850NS020100</v>
          </cell>
          <cell r="G3523">
            <v>569.16</v>
          </cell>
          <cell r="H3523">
            <v>512.24</v>
          </cell>
          <cell r="I3523" t="str">
            <v/>
          </cell>
          <cell r="J3523">
            <v>0</v>
          </cell>
        </row>
        <row r="3524">
          <cell r="A3524" t="str">
            <v>НС-1404952</v>
          </cell>
          <cell r="B3524" t="str">
            <v>Ленты специальные</v>
          </cell>
          <cell r="C3524" t="str">
            <v>K-FLEX</v>
          </cell>
          <cell r="D3524" t="str">
            <v>Лента виниловая K-FLEX 100-025 белая</v>
          </cell>
          <cell r="E3524" t="str">
            <v>4640047653447, 4640047653430</v>
          </cell>
          <cell r="F3524" t="str">
            <v>R850CG020083</v>
          </cell>
          <cell r="G3524">
            <v>639.54</v>
          </cell>
          <cell r="H3524">
            <v>575.59</v>
          </cell>
          <cell r="I3524" t="str">
            <v/>
          </cell>
          <cell r="J3524">
            <v>0</v>
          </cell>
        </row>
        <row r="3525">
          <cell r="A3525" t="str">
            <v>НС-1500808</v>
          </cell>
          <cell r="B3525" t="str">
            <v>Виброопоры</v>
          </cell>
          <cell r="C3525" t="str">
            <v>Ballu</v>
          </cell>
          <cell r="D3525" t="str">
            <v>Комплект виброопор Ballu для кондиционера V120K (60-120 кг) напольные</v>
          </cell>
          <cell r="E3525" t="str">
            <v>4680551247978</v>
          </cell>
          <cell r="F3525" t="str">
            <v>V120K</v>
          </cell>
          <cell r="G3525">
            <v>849.66</v>
          </cell>
          <cell r="H3525">
            <v>790.18</v>
          </cell>
          <cell r="I3525" t="str">
            <v/>
          </cell>
          <cell r="J3525">
            <v>0</v>
          </cell>
        </row>
        <row r="3526">
          <cell r="A3526" t="str">
            <v>НС-1500809</v>
          </cell>
          <cell r="B3526" t="str">
            <v>Виброопоры</v>
          </cell>
          <cell r="C3526" t="str">
            <v>Ballu</v>
          </cell>
          <cell r="D3526" t="str">
            <v>Комплект виброопор Ballu для кондиционера V120P (60-120 кг)</v>
          </cell>
          <cell r="E3526" t="str">
            <v>4680551247985</v>
          </cell>
          <cell r="F3526" t="str">
            <v>V120P</v>
          </cell>
          <cell r="G3526">
            <v>849.66</v>
          </cell>
          <cell r="H3526">
            <v>790.18</v>
          </cell>
          <cell r="I3526">
            <v>178</v>
          </cell>
          <cell r="J3526">
            <v>178</v>
          </cell>
        </row>
        <row r="3527">
          <cell r="A3527" t="str">
            <v>НС-1500815</v>
          </cell>
          <cell r="B3527" t="str">
            <v>Виброопоры</v>
          </cell>
          <cell r="C3527" t="str">
            <v>Ballu</v>
          </cell>
          <cell r="D3527" t="str">
            <v>Комплект виброопор Ballu для кондиционера V40P (до 40 кг)</v>
          </cell>
          <cell r="E3527" t="str">
            <v>4680551247992, 14680551247999</v>
          </cell>
          <cell r="F3527" t="str">
            <v>V40P</v>
          </cell>
          <cell r="G3527">
            <v>849.66</v>
          </cell>
          <cell r="H3527">
            <v>790.18</v>
          </cell>
          <cell r="I3527">
            <v>521</v>
          </cell>
          <cell r="J3527">
            <v>521</v>
          </cell>
        </row>
        <row r="3528">
          <cell r="A3528" t="str">
            <v>НС-1500806</v>
          </cell>
          <cell r="B3528" t="str">
            <v>Виброопоры</v>
          </cell>
          <cell r="C3528" t="str">
            <v>Ballu</v>
          </cell>
          <cell r="D3528" t="str">
            <v>Комплект виброопор Ballu для кондиционера V60P (40-60 кг)</v>
          </cell>
          <cell r="E3528" t="str">
            <v>4680551247954</v>
          </cell>
          <cell r="F3528" t="str">
            <v>V60P</v>
          </cell>
          <cell r="G3528">
            <v>849.66</v>
          </cell>
          <cell r="H3528">
            <v>790.18</v>
          </cell>
          <cell r="I3528">
            <v>655</v>
          </cell>
          <cell r="J3528">
            <v>655</v>
          </cell>
        </row>
        <row r="3529">
          <cell r="A3529" t="str">
            <v>НС-1661310</v>
          </cell>
          <cell r="B3529" t="str">
            <v>Виброопоры</v>
          </cell>
          <cell r="C3529" t="str">
            <v>RexFaber</v>
          </cell>
          <cell r="D3529" t="str">
            <v>Комплект виброопор RexFaber для кондиционера RFРММ65</v>
          </cell>
          <cell r="E3529" t="str">
            <v>4673725789077</v>
          </cell>
          <cell r="F3529" t="str">
            <v>RF0PMM65</v>
          </cell>
          <cell r="G3529">
            <v>2840.86</v>
          </cell>
          <cell r="H3529">
            <v>2642</v>
          </cell>
          <cell r="I3529" t="str">
            <v/>
          </cell>
          <cell r="J3529">
            <v>0</v>
          </cell>
        </row>
        <row r="3530">
          <cell r="A3530" t="str">
            <v>НС-1403472</v>
          </cell>
          <cell r="B3530" t="str">
            <v>Виброопоры</v>
          </cell>
          <cell r="C3530" t="str">
            <v>RexFaber</v>
          </cell>
          <cell r="D3530" t="str">
            <v>Комплект виброопор для кондиционера RexFaber RF-V120P</v>
          </cell>
          <cell r="E3530" t="str">
            <v>4603757152129</v>
          </cell>
          <cell r="F3530" t="str">
            <v>RF-V120P</v>
          </cell>
          <cell r="G3530">
            <v>514.5</v>
          </cell>
          <cell r="H3530">
            <v>429.35</v>
          </cell>
          <cell r="I3530" t="str">
            <v/>
          </cell>
          <cell r="J3530">
            <v>0</v>
          </cell>
        </row>
        <row r="3531">
          <cell r="A3531" t="str">
            <v>НС-1403465</v>
          </cell>
          <cell r="B3531" t="str">
            <v>Виброопоры</v>
          </cell>
          <cell r="C3531" t="str">
            <v>RexFaber</v>
          </cell>
          <cell r="D3531" t="str">
            <v>Комплект виброопор для кондиционера RexFaber RF-V60P</v>
          </cell>
          <cell r="E3531" t="str">
            <v>4603757152105</v>
          </cell>
          <cell r="F3531" t="str">
            <v>RF-V60P</v>
          </cell>
          <cell r="G3531">
            <v>514.5</v>
          </cell>
          <cell r="H3531">
            <v>442.2</v>
          </cell>
          <cell r="I3531" t="str">
            <v/>
          </cell>
          <cell r="J3531">
            <v>0</v>
          </cell>
        </row>
        <row r="3532">
          <cell r="A3532" t="str">
            <v>НС-1403467</v>
          </cell>
          <cell r="B3532" t="str">
            <v>Виброопоры</v>
          </cell>
          <cell r="C3532" t="str">
            <v>Ballu</v>
          </cell>
          <cell r="D3532" t="str">
            <v>Комплект виброопор для кондиционера RF-V120K</v>
          </cell>
          <cell r="E3532" t="str">
            <v>4603757152112</v>
          </cell>
          <cell r="F3532" t="str">
            <v>RF-V120K</v>
          </cell>
          <cell r="G3532">
            <v>514.5</v>
          </cell>
          <cell r="H3532">
            <v>405.79</v>
          </cell>
          <cell r="I3532" t="str">
            <v/>
          </cell>
          <cell r="J3532">
            <v>0</v>
          </cell>
        </row>
        <row r="3533">
          <cell r="A3533" t="str">
            <v>НС-1403476</v>
          </cell>
          <cell r="B3533" t="str">
            <v>Виброопоры</v>
          </cell>
          <cell r="C3533" t="str">
            <v>RexFaber</v>
          </cell>
          <cell r="D3533" t="str">
            <v>Комплект виброопор для кондиционера RF-V40P</v>
          </cell>
          <cell r="E3533" t="str">
            <v>4603757152136</v>
          </cell>
          <cell r="F3533" t="str">
            <v>RF-V40P</v>
          </cell>
          <cell r="G3533">
            <v>514.5</v>
          </cell>
          <cell r="H3533">
            <v>431.83</v>
          </cell>
          <cell r="I3533" t="str">
            <v/>
          </cell>
          <cell r="J3533">
            <v>0</v>
          </cell>
        </row>
        <row r="3534">
          <cell r="A3534" t="str">
            <v>НС-1579231</v>
          </cell>
          <cell r="B3534" t="str">
            <v>Дренажный шланг</v>
          </cell>
          <cell r="C3534" t="str">
            <v>Ballu</v>
          </cell>
          <cell r="D3534" t="str">
            <v>Трубка дренажная Ballu для ЭВН, 6х8мм</v>
          </cell>
          <cell r="E3534" t="str">
            <v>4660294124392, 14660294124399</v>
          </cell>
          <cell r="F3534" t="str">
            <v>ТДЭВН68</v>
          </cell>
          <cell r="G3534">
            <v>173.8</v>
          </cell>
          <cell r="H3534">
            <v>159.9</v>
          </cell>
          <cell r="I3534">
            <v>3</v>
          </cell>
          <cell r="J3534">
            <v>3</v>
          </cell>
        </row>
        <row r="3535">
          <cell r="A3535" t="str">
            <v>НС-1197103</v>
          </cell>
          <cell r="B3535" t="str">
            <v>Дренажный шланг</v>
          </cell>
          <cell r="C3535" t="str">
            <v>Ballu</v>
          </cell>
          <cell r="D3535" t="str">
            <v>Трубка дренажная для ЭВН, 6х9мм</v>
          </cell>
          <cell r="E3535" t="str">
            <v>2250000330395, 4680551014839, 14680551014836</v>
          </cell>
          <cell r="F3535" t="str">
            <v>НС-1197103</v>
          </cell>
          <cell r="G3535">
            <v>157.94</v>
          </cell>
          <cell r="H3535">
            <v>33.25</v>
          </cell>
          <cell r="I3535">
            <v>60</v>
          </cell>
          <cell r="J3535">
            <v>60</v>
          </cell>
        </row>
        <row r="3536">
          <cell r="A3536" t="str">
            <v>НС-1088888</v>
          </cell>
          <cell r="B3536" t="str">
            <v>Дренажный шланг</v>
          </cell>
          <cell r="C3536" t="str">
            <v>Ballu</v>
          </cell>
          <cell r="D3536" t="str">
            <v>Трубка капиллярная Ballu 6 x 50000 (мм), бухта</v>
          </cell>
          <cell r="E3536" t="str">
            <v>2069487365772, 4680551352795, 14680551352792</v>
          </cell>
          <cell r="F3536" t="str">
            <v>НС-1088888</v>
          </cell>
          <cell r="G3536">
            <v>900.54</v>
          </cell>
          <cell r="H3536">
            <v>828.5</v>
          </cell>
          <cell r="I3536" t="str">
            <v/>
          </cell>
          <cell r="J3536">
            <v>0</v>
          </cell>
        </row>
        <row r="3537">
          <cell r="A3537" t="str">
            <v>НС-1088891</v>
          </cell>
          <cell r="B3537" t="str">
            <v>Дренажный шланг</v>
          </cell>
          <cell r="C3537" t="str">
            <v>Ballu</v>
          </cell>
          <cell r="D3537" t="str">
            <v>Трубка капиллярная Ballu 8 x 50000 (мм), бухта</v>
          </cell>
          <cell r="E3537" t="str">
            <v>2146438116116, 2080000002356, 4680551352788, 14680551352785, 24680551352782</v>
          </cell>
          <cell r="F3537" t="str">
            <v>НС-1088891</v>
          </cell>
          <cell r="G3537">
            <v>1212.26</v>
          </cell>
          <cell r="H3537">
            <v>1115.28</v>
          </cell>
          <cell r="I3537" t="str">
            <v/>
          </cell>
          <cell r="J3537">
            <v>0</v>
          </cell>
        </row>
        <row r="3538">
          <cell r="A3538" t="str">
            <v>НС-1420335</v>
          </cell>
          <cell r="B3538" t="str">
            <v>Дренажный шланг</v>
          </cell>
          <cell r="C3538" t="str">
            <v>Ballu</v>
          </cell>
          <cell r="D3538" t="str">
            <v>Шланг дренажный Ballu 16 x 15000 (мм), бухта</v>
          </cell>
          <cell r="E3538" t="str">
            <v>2250002025879, 4680551351064</v>
          </cell>
          <cell r="F3538" t="str">
            <v>ballu16*15</v>
          </cell>
          <cell r="G3538">
            <v>414.51</v>
          </cell>
          <cell r="H3538">
            <v>266</v>
          </cell>
          <cell r="I3538" t="str">
            <v/>
          </cell>
          <cell r="J3538">
            <v>0</v>
          </cell>
        </row>
        <row r="3539">
          <cell r="A3539" t="str">
            <v>НС-1088882</v>
          </cell>
          <cell r="B3539" t="str">
            <v>Дренажный шланг</v>
          </cell>
          <cell r="C3539" t="str">
            <v>Ballu</v>
          </cell>
          <cell r="D3539" t="str">
            <v>Шланг дренажный Ballu 16 x 30000 (мм), бухта</v>
          </cell>
          <cell r="E3539" t="str">
            <v>2250000023815, 2100000140817, 4680551351057</v>
          </cell>
          <cell r="F3539" t="str">
            <v>НС-1088882</v>
          </cell>
          <cell r="G3539">
            <v>678.19</v>
          </cell>
          <cell r="H3539">
            <v>623.92999999999995</v>
          </cell>
          <cell r="I3539" t="str">
            <v/>
          </cell>
          <cell r="J3539">
            <v>0</v>
          </cell>
        </row>
        <row r="3540">
          <cell r="A3540" t="str">
            <v>НС-1088884</v>
          </cell>
          <cell r="B3540" t="str">
            <v>Дренажный шланг</v>
          </cell>
          <cell r="C3540" t="str">
            <v>Ballu</v>
          </cell>
          <cell r="D3540" t="str">
            <v>Шланг дренажный Ballu 20 x 30000 (мм), бухта</v>
          </cell>
          <cell r="E3540" t="str">
            <v>2007910533336, 4680551352801</v>
          </cell>
          <cell r="F3540" t="str">
            <v>НС-1088884</v>
          </cell>
          <cell r="G3540">
            <v>1439.6</v>
          </cell>
          <cell r="H3540">
            <v>1324.43</v>
          </cell>
          <cell r="I3540" t="str">
            <v/>
          </cell>
          <cell r="J3540">
            <v>0</v>
          </cell>
        </row>
        <row r="3541">
          <cell r="A3541" t="str">
            <v>НС-1735555</v>
          </cell>
          <cell r="B3541" t="str">
            <v>Дренажный шланг</v>
          </cell>
          <cell r="C3541" t="str">
            <v>K-FLEX</v>
          </cell>
          <cell r="D3541" t="str">
            <v>Шланг дренажный K-FLEX SPLIT DRAIN PIPE PE-RT металопласт. 16х30000 (мм), бухта</v>
          </cell>
          <cell r="E3541" t="str">
            <v>4640216119927, 4640216119941</v>
          </cell>
          <cell r="F3541" t="str">
            <v>R02016PERT015SD</v>
          </cell>
          <cell r="G3541">
            <v>1927.8</v>
          </cell>
          <cell r="H3541">
            <v>1773.58</v>
          </cell>
          <cell r="I3541">
            <v>866</v>
          </cell>
          <cell r="J3541">
            <v>866</v>
          </cell>
        </row>
        <row r="3542">
          <cell r="A3542" t="str">
            <v>НС-1276876</v>
          </cell>
          <cell r="B3542" t="str">
            <v>Дренажный шланг</v>
          </cell>
          <cell r="C3542" t="str">
            <v>Ruvinil</v>
          </cell>
          <cell r="D3542" t="str">
            <v>Шланг дренажный Ruvinil 16мм х 30м, бухта</v>
          </cell>
          <cell r="E3542" t="str">
            <v>4607162737506</v>
          </cell>
          <cell r="F3542" t="str">
            <v>71600</v>
          </cell>
          <cell r="G3542">
            <v>974.12</v>
          </cell>
          <cell r="H3542">
            <v>896.19</v>
          </cell>
          <cell r="I3542" t="str">
            <v/>
          </cell>
          <cell r="J3542">
            <v>0</v>
          </cell>
        </row>
        <row r="3543">
          <cell r="A3543" t="str">
            <v>НС-1239798</v>
          </cell>
          <cell r="B3543" t="str">
            <v>Зимние комплекты</v>
          </cell>
          <cell r="C3543" t="str">
            <v>БЕЗ МАРКИ</v>
          </cell>
          <cell r="D3543" t="str">
            <v>Блок выдачи аварий кондиционера (однофазный)</v>
          </cell>
          <cell r="E3543" t="str">
            <v>2250000466698</v>
          </cell>
          <cell r="F3543" t="str">
            <v>БВАК 1</v>
          </cell>
          <cell r="G3543">
            <v>2759</v>
          </cell>
          <cell r="H3543">
            <v>2483.1</v>
          </cell>
          <cell r="I3543">
            <v>35</v>
          </cell>
          <cell r="J3543">
            <v>35</v>
          </cell>
        </row>
        <row r="3544">
          <cell r="A3544" t="str">
            <v>НС-1510233</v>
          </cell>
          <cell r="B3544" t="str">
            <v>Зимние комплекты</v>
          </cell>
          <cell r="C3544" t="str">
            <v>Ballu</v>
          </cell>
          <cell r="D3544" t="str">
            <v>Комплект зимний Ballu ECO SMART INVERTER</v>
          </cell>
          <cell r="E3544" t="str">
            <v>4680551334524, 14680551334521, 24680551334528</v>
          </cell>
          <cell r="F3544" t="str">
            <v>ЗКESI</v>
          </cell>
          <cell r="G3544">
            <v>3498.6</v>
          </cell>
          <cell r="H3544">
            <v>3026.29</v>
          </cell>
          <cell r="I3544">
            <v>819</v>
          </cell>
          <cell r="J3544">
            <v>819</v>
          </cell>
        </row>
        <row r="3545">
          <cell r="A3545" t="str">
            <v>НС-1626481</v>
          </cell>
          <cell r="B3545" t="str">
            <v>Зимние комплекты</v>
          </cell>
          <cell r="C3545" t="str">
            <v>Ballu</v>
          </cell>
          <cell r="D3545" t="str">
            <v>Комплект зимний Ballu для полупромышленных сплит-систем Univerlsal 3 (12-24К)</v>
          </cell>
          <cell r="E3545" t="str">
            <v>4660294352849, 14660294352846</v>
          </cell>
          <cell r="F3545" t="str">
            <v>Univerlsal 3 (12-24К)</v>
          </cell>
          <cell r="G3545">
            <v>4283.68</v>
          </cell>
          <cell r="H3545">
            <v>3705.38</v>
          </cell>
          <cell r="I3545">
            <v>4</v>
          </cell>
          <cell r="J3545">
            <v>4</v>
          </cell>
        </row>
        <row r="3546">
          <cell r="A3546" t="str">
            <v>НС-1629148</v>
          </cell>
          <cell r="B3546" t="str">
            <v>Зимние комплекты</v>
          </cell>
          <cell r="C3546" t="str">
            <v>Ballu</v>
          </cell>
          <cell r="D3546" t="str">
            <v>Комплект зимний Ballu для полупромышленных сплит-систем Univerlsal 3 (36-60К)</v>
          </cell>
          <cell r="E3546" t="str">
            <v>4660294363180, 14660294363187, 24660294363184, 34660294363181</v>
          </cell>
          <cell r="F3546" t="str">
            <v>Univerlsal 3 (36-60К)</v>
          </cell>
          <cell r="G3546">
            <v>6297.48</v>
          </cell>
          <cell r="H3546">
            <v>5447.32</v>
          </cell>
          <cell r="I3546" t="str">
            <v/>
          </cell>
          <cell r="J3546">
            <v>0</v>
          </cell>
        </row>
        <row r="3547">
          <cell r="A3547" t="str">
            <v>НС-1090208</v>
          </cell>
          <cell r="B3547" t="str">
            <v>Зимние комплекты</v>
          </cell>
          <cell r="C3547" t="str">
            <v>Ballu</v>
          </cell>
          <cell r="D3547" t="str">
            <v>Комплект зимний Ballu "Снегирь" для кондиционера</v>
          </cell>
          <cell r="E3547" t="str">
            <v>4620016797969, 14620016797966, 14680551112365</v>
          </cell>
          <cell r="F3547" t="str">
            <v>НС-1090208</v>
          </cell>
          <cell r="G3547">
            <v>2255.3200000000002</v>
          </cell>
          <cell r="H3547">
            <v>1950.85</v>
          </cell>
          <cell r="I3547">
            <v>41</v>
          </cell>
          <cell r="J3547">
            <v>41</v>
          </cell>
        </row>
        <row r="3548">
          <cell r="A3548" t="str">
            <v>НС-1519174</v>
          </cell>
          <cell r="B3548" t="str">
            <v>Зимние комплекты</v>
          </cell>
          <cell r="C3548" t="str">
            <v>БЕЗ МАРКИ</v>
          </cell>
          <cell r="D3548" t="str">
            <v>Комплект зимний для полупром (нагреватель картера комп-ра, нагреватель дренажа, регулятор давления)</v>
          </cell>
          <cell r="E3548" t="str">
            <v>4680551478600</v>
          </cell>
          <cell r="F3548" t="str">
            <v>КП-ННР</v>
          </cell>
          <cell r="G3548">
            <v>6391</v>
          </cell>
          <cell r="H3548">
            <v>5752.01</v>
          </cell>
          <cell r="I3548">
            <v>48</v>
          </cell>
          <cell r="J3548">
            <v>48</v>
          </cell>
        </row>
        <row r="3549">
          <cell r="A3549" t="str">
            <v>НС-1484476</v>
          </cell>
          <cell r="B3549" t="str">
            <v>Зимние комплекты</v>
          </cell>
          <cell r="C3549" t="str">
            <v>БЕЗ МАРКИ</v>
          </cell>
          <cell r="D3549" t="str">
            <v>Модуль GSM для СРК-2.3У</v>
          </cell>
          <cell r="E3549" t="str">
            <v>2258667726735, 4680551163322</v>
          </cell>
          <cell r="F3549" t="str">
            <v>НС-1484476</v>
          </cell>
          <cell r="G3549">
            <v>4400</v>
          </cell>
          <cell r="H3549">
            <v>3960</v>
          </cell>
          <cell r="I3549" t="str">
            <v/>
          </cell>
          <cell r="J3549">
            <v>0</v>
          </cell>
        </row>
        <row r="3550">
          <cell r="A3550" t="str">
            <v>НС-0050328</v>
          </cell>
          <cell r="B3550" t="str">
            <v>Зимние комплекты</v>
          </cell>
          <cell r="C3550" t="str">
            <v>Ballu</v>
          </cell>
          <cell r="D3550" t="str">
            <v>Нагреватель дренажа BALLU ND-500мм</v>
          </cell>
          <cell r="E3550" t="str">
            <v>2007910536559, 4680551139884</v>
          </cell>
          <cell r="F3550" t="str">
            <v>RM0605</v>
          </cell>
          <cell r="G3550">
            <v>658.44</v>
          </cell>
          <cell r="H3550">
            <v>569.54999999999995</v>
          </cell>
          <cell r="I3550">
            <v>91</v>
          </cell>
          <cell r="J3550">
            <v>91</v>
          </cell>
        </row>
        <row r="3551">
          <cell r="A3551" t="str">
            <v>НС-0050330</v>
          </cell>
          <cell r="B3551" t="str">
            <v>Зимние комплекты</v>
          </cell>
          <cell r="C3551" t="str">
            <v>Ballu</v>
          </cell>
          <cell r="D3551" t="str">
            <v>Нагреватель картера компрессора Ballu</v>
          </cell>
          <cell r="E3551" t="str">
            <v>2141979809633, 4680551462821, 14680551462828, 24680551462825</v>
          </cell>
          <cell r="F3551" t="str">
            <v>RM0607</v>
          </cell>
          <cell r="G3551">
            <v>1014.95</v>
          </cell>
          <cell r="H3551">
            <v>877.93</v>
          </cell>
          <cell r="I3551">
            <v>48</v>
          </cell>
          <cell r="J3551">
            <v>48</v>
          </cell>
        </row>
        <row r="3552">
          <cell r="A3552" t="str">
            <v>НС-1171015</v>
          </cell>
          <cell r="B3552" t="str">
            <v>Зимние комплекты</v>
          </cell>
          <cell r="C3552" t="str">
            <v>БЕЗ МАРКИ</v>
          </cell>
          <cell r="D3552" t="str">
            <v>Регулятор давления конденсации SD-1/3U-5A (полупром)</v>
          </cell>
          <cell r="E3552" t="str">
            <v>2250000265604, 4680551462869</v>
          </cell>
          <cell r="F3552" t="str">
            <v>НС-1171015</v>
          </cell>
          <cell r="G3552">
            <v>4250.8</v>
          </cell>
          <cell r="H3552">
            <v>3676.94</v>
          </cell>
          <cell r="I3552">
            <v>67</v>
          </cell>
          <cell r="J3552">
            <v>67</v>
          </cell>
        </row>
        <row r="3553">
          <cell r="A3553" t="str">
            <v>НС-1451631</v>
          </cell>
          <cell r="B3553" t="str">
            <v>Зимние комплекты</v>
          </cell>
          <cell r="C3553" t="str">
            <v>БЕЗ МАРКИ</v>
          </cell>
          <cell r="D3553" t="str">
            <v>Регулятор давления конденсации SD-1/3U-5A(полупром – inv_18-24)</v>
          </cell>
          <cell r="E3553" t="str">
            <v>4680551147681</v>
          </cell>
          <cell r="F3553" t="str">
            <v>zim_inv</v>
          </cell>
          <cell r="G3553">
            <v>4048.38</v>
          </cell>
          <cell r="H3553">
            <v>3501.85</v>
          </cell>
          <cell r="I3553">
            <v>8</v>
          </cell>
          <cell r="J3553">
            <v>8</v>
          </cell>
        </row>
        <row r="3554">
          <cell r="A3554" t="str">
            <v>НС-1213965</v>
          </cell>
          <cell r="B3554" t="str">
            <v>Зимние комплекты</v>
          </cell>
          <cell r="C3554" t="str">
            <v>БЕЗ МАРКИ</v>
          </cell>
          <cell r="D3554" t="str">
            <v>Согласователь работы кондиционеров СРК-2.3У</v>
          </cell>
          <cell r="E3554" t="str">
            <v>2250000388853, 4680551491487, 14680551491484</v>
          </cell>
          <cell r="F3554" t="str">
            <v>НС-1213965</v>
          </cell>
          <cell r="G3554">
            <v>11448.82</v>
          </cell>
          <cell r="H3554">
            <v>9903.23</v>
          </cell>
          <cell r="I3554" t="str">
            <v/>
          </cell>
          <cell r="J3554">
            <v>0</v>
          </cell>
        </row>
        <row r="3555">
          <cell r="A3555" t="str">
            <v>НС-1235599</v>
          </cell>
          <cell r="B3555" t="str">
            <v>Зимние комплекты</v>
          </cell>
          <cell r="C3555" t="str">
            <v>БЕЗ МАРКИ</v>
          </cell>
          <cell r="D3555" t="str">
            <v>Согласователь работы кондиционеров СРК-3.1У</v>
          </cell>
          <cell r="E3555" t="str">
            <v>2250000452882, 4680551491616, 14680551491613</v>
          </cell>
          <cell r="F3555" t="str">
            <v>НС-1235599</v>
          </cell>
          <cell r="G3555">
            <v>16943.71</v>
          </cell>
          <cell r="H3555">
            <v>14656.31</v>
          </cell>
          <cell r="I3555" t="str">
            <v/>
          </cell>
          <cell r="J3555">
            <v>0</v>
          </cell>
        </row>
        <row r="3556">
          <cell r="A3556" t="str">
            <v>НС-1410169</v>
          </cell>
          <cell r="B3556" t="str">
            <v>Зимние комплекты</v>
          </cell>
          <cell r="C3556" t="str">
            <v>БЕЗ МАРКИ</v>
          </cell>
          <cell r="D3556" t="str">
            <v>Согласователь работы кондиционеров СРК-3.1У internet</v>
          </cell>
          <cell r="E3556" t="str">
            <v>2250001965732, 2217374673923</v>
          </cell>
          <cell r="F3556" t="str">
            <v>СРК-3.1У internet</v>
          </cell>
          <cell r="G3556">
            <v>24370.25</v>
          </cell>
          <cell r="H3556">
            <v>21080.26</v>
          </cell>
          <cell r="I3556" t="str">
            <v/>
          </cell>
          <cell r="J3556">
            <v>0</v>
          </cell>
        </row>
        <row r="3557">
          <cell r="A3557" t="str">
            <v>НС-1037369</v>
          </cell>
          <cell r="B3557" t="str">
            <v>Козырьки и защитные ограждения</v>
          </cell>
          <cell r="C3557" t="str">
            <v>Ballu</v>
          </cell>
          <cell r="D3557" t="str">
            <v>Козырек Ballu 1000*550</v>
          </cell>
          <cell r="E3557" t="str">
            <v>2080000002073, 4650064770195</v>
          </cell>
          <cell r="F3557" t="str">
            <v>BALLU 1000*550</v>
          </cell>
          <cell r="G3557">
            <v>2108.41</v>
          </cell>
          <cell r="H3557">
            <v>1939.74</v>
          </cell>
          <cell r="I3557">
            <v>80</v>
          </cell>
          <cell r="J3557">
            <v>80</v>
          </cell>
        </row>
        <row r="3558">
          <cell r="A3558" t="str">
            <v>НС-1273569</v>
          </cell>
          <cell r="B3558" t="str">
            <v>Козырьки и защитные ограждения</v>
          </cell>
          <cell r="C3558" t="str">
            <v>Ballu</v>
          </cell>
          <cell r="D3558" t="str">
            <v>Козырек BALLU 1100*625</v>
          </cell>
          <cell r="E3558" t="str">
            <v>2250000541395, 2000000000671, 4680551491753, 14680551491750</v>
          </cell>
          <cell r="F3558" t="str">
            <v>BALLU 1100*625</v>
          </cell>
          <cell r="G3558">
            <v>2786.34</v>
          </cell>
          <cell r="H3558">
            <v>2563.4299999999998</v>
          </cell>
          <cell r="I3558">
            <v>52</v>
          </cell>
          <cell r="J3558">
            <v>52</v>
          </cell>
        </row>
        <row r="3559">
          <cell r="A3559" t="str">
            <v>НС-1273565</v>
          </cell>
          <cell r="B3559" t="str">
            <v>Козырьки и защитные ограждения</v>
          </cell>
          <cell r="C3559" t="str">
            <v>Ballu</v>
          </cell>
          <cell r="D3559" t="str">
            <v>Козырек BALLU 800*500</v>
          </cell>
          <cell r="E3559" t="str">
            <v>2250000541449, 2000000000640, 4680551491661</v>
          </cell>
          <cell r="F3559" t="str">
            <v>B800*500</v>
          </cell>
          <cell r="G3559">
            <v>1617.07</v>
          </cell>
          <cell r="H3559">
            <v>1487.71</v>
          </cell>
          <cell r="I3559" t="str">
            <v/>
          </cell>
          <cell r="J3559">
            <v>0</v>
          </cell>
        </row>
        <row r="3560">
          <cell r="A3560" t="str">
            <v>НС-0050321</v>
          </cell>
          <cell r="B3560" t="str">
            <v>Козырьки и защитные ограждения</v>
          </cell>
          <cell r="C3560" t="str">
            <v>Ballu</v>
          </cell>
          <cell r="D3560" t="str">
            <v>Козырек Ballu 900*550</v>
          </cell>
          <cell r="E3560" t="str">
            <v>2007910554027, 4650064770188, 4680551164725</v>
          </cell>
          <cell r="F3560" t="str">
            <v>RM0313</v>
          </cell>
          <cell r="G3560">
            <v>1853.41</v>
          </cell>
          <cell r="H3560">
            <v>1705.14</v>
          </cell>
          <cell r="I3560">
            <v>1</v>
          </cell>
          <cell r="J3560">
            <v>1</v>
          </cell>
        </row>
        <row r="3561">
          <cell r="A3561" t="str">
            <v>НС-0050421</v>
          </cell>
          <cell r="B3561" t="str">
            <v>Козырьки и защитные ограждения</v>
          </cell>
          <cell r="C3561" t="str">
            <v>Ballu</v>
          </cell>
          <cell r="D3561" t="str">
            <v>Ограждение Ballu 500*1000*600</v>
          </cell>
          <cell r="E3561" t="str">
            <v>2050000004940, 4650064770140</v>
          </cell>
          <cell r="F3561" t="str">
            <v>RM0315</v>
          </cell>
          <cell r="G3561">
            <v>4428</v>
          </cell>
          <cell r="H3561">
            <v>4073.76</v>
          </cell>
          <cell r="I3561">
            <v>56</v>
          </cell>
          <cell r="J3561">
            <v>56</v>
          </cell>
        </row>
        <row r="3562">
          <cell r="A3562" t="str">
            <v>НС-1273575</v>
          </cell>
          <cell r="B3562" t="str">
            <v>Козырьки и защитные ограждения</v>
          </cell>
          <cell r="C3562" t="str">
            <v>Ballu</v>
          </cell>
          <cell r="D3562" t="str">
            <v>Ограждение BALLU 500*1000*800</v>
          </cell>
          <cell r="E3562" t="str">
            <v>2250000541425, 4680551491456</v>
          </cell>
          <cell r="F3562" t="str">
            <v>BALLU 500*1000*800</v>
          </cell>
          <cell r="G3562">
            <v>5148</v>
          </cell>
          <cell r="H3562">
            <v>4736.16</v>
          </cell>
          <cell r="I3562">
            <v>30</v>
          </cell>
          <cell r="J3562">
            <v>30</v>
          </cell>
        </row>
        <row r="3563">
          <cell r="A3563" t="str">
            <v>НС-0050422</v>
          </cell>
          <cell r="B3563" t="str">
            <v>Козырьки и защитные ограждения</v>
          </cell>
          <cell r="C3563" t="str">
            <v>Ballu</v>
          </cell>
          <cell r="D3563" t="str">
            <v>Ограждение Ballu 700*1200*1000</v>
          </cell>
          <cell r="E3563" t="str">
            <v>4650064770157, 2007910534920</v>
          </cell>
          <cell r="F3563" t="str">
            <v>RM0316</v>
          </cell>
          <cell r="G3563">
            <v>6996</v>
          </cell>
          <cell r="H3563">
            <v>6436.32</v>
          </cell>
          <cell r="I3563" t="str">
            <v/>
          </cell>
          <cell r="J3563">
            <v>0</v>
          </cell>
        </row>
        <row r="3564">
          <cell r="A3564" t="str">
            <v>НС-1149987</v>
          </cell>
          <cell r="B3564" t="str">
            <v>Козырьки и защитные ограждения</v>
          </cell>
          <cell r="C3564" t="str">
            <v>Ballu</v>
          </cell>
          <cell r="D3564" t="str">
            <v>Ограждение Ballu 700*1200*1400</v>
          </cell>
          <cell r="E3564" t="str">
            <v>2250000185728, 4660294121520</v>
          </cell>
          <cell r="F3564" t="str">
            <v>ОB71214</v>
          </cell>
          <cell r="G3564">
            <v>8670</v>
          </cell>
          <cell r="H3564">
            <v>7976.4</v>
          </cell>
          <cell r="I3564" t="str">
            <v/>
          </cell>
          <cell r="J3564">
            <v>0</v>
          </cell>
        </row>
        <row r="3565">
          <cell r="A3565" t="str">
            <v>НС-1021587</v>
          </cell>
          <cell r="B3565" t="str">
            <v>Козырьки и защитные ограждения</v>
          </cell>
          <cell r="C3565" t="str">
            <v>Ballu</v>
          </cell>
          <cell r="D3565" t="str">
            <v>Ограждение разборное Ballu 500х800х600</v>
          </cell>
          <cell r="E3565" t="str">
            <v>2250000243237, 4680551334791</v>
          </cell>
          <cell r="F3565" t="str">
            <v>НС-1021587</v>
          </cell>
          <cell r="G3565">
            <v>4116</v>
          </cell>
          <cell r="H3565">
            <v>3786.72</v>
          </cell>
          <cell r="I3565">
            <v>37</v>
          </cell>
          <cell r="J3565">
            <v>37</v>
          </cell>
        </row>
        <row r="3566">
          <cell r="A3566" t="str">
            <v>НС-1410005</v>
          </cell>
          <cell r="B3566" t="str">
            <v>Комплекты монтажные для кондиционеров</v>
          </cell>
          <cell r="C3566" t="str">
            <v>Ballu MACHINE</v>
          </cell>
          <cell r="D3566" t="str">
            <v>Монтажный комплект для установки кондиционера Ballu Machine</v>
          </cell>
          <cell r="E3566" t="str">
            <v>2250001964391, 4680551134087</v>
          </cell>
          <cell r="F3566" t="str">
            <v>mon_compl01</v>
          </cell>
          <cell r="G3566">
            <v>5500</v>
          </cell>
          <cell r="H3566">
            <v>2900</v>
          </cell>
          <cell r="I3566" t="str">
            <v/>
          </cell>
          <cell r="J3566">
            <v>0</v>
          </cell>
        </row>
        <row r="3567">
          <cell r="A3567" t="str">
            <v>НС-1346820</v>
          </cell>
          <cell r="B3567" t="str">
            <v>Корзины декоративные</v>
          </cell>
          <cell r="C3567" t="str">
            <v>БЕЗ МАРКИ</v>
          </cell>
          <cell r="D3567" t="str">
            <v>Корзина декоративная для кондиционера 900x700x550мм (RAL9016 Белый)</v>
          </cell>
          <cell r="E3567" t="str">
            <v>2250001845393</v>
          </cell>
          <cell r="F3567" t="str">
            <v>КК-1000600500</v>
          </cell>
          <cell r="G3567">
            <v>11495.4</v>
          </cell>
          <cell r="H3567">
            <v>8169.2</v>
          </cell>
          <cell r="I3567" t="str">
            <v/>
          </cell>
          <cell r="J3567">
            <v>0</v>
          </cell>
        </row>
        <row r="3568">
          <cell r="A3568" t="str">
            <v>НС-1752598</v>
          </cell>
          <cell r="B3568" t="str">
            <v>Кронштейны для кондиционеров</v>
          </cell>
          <cell r="C3568" t="str">
            <v>Ballu</v>
          </cell>
          <cell r="D3568" t="str">
            <v>Комплект кронштейнов Ballu 415х450, пара в инд. упак., 10 пар</v>
          </cell>
          <cell r="E3568" t="str">
            <v>4670430123134</v>
          </cell>
          <cell r="F3568" t="str">
            <v>415х450,в инд. упак., 10 пар</v>
          </cell>
          <cell r="G3568">
            <v>4000</v>
          </cell>
          <cell r="H3568">
            <v>0</v>
          </cell>
          <cell r="I3568">
            <v>2900</v>
          </cell>
          <cell r="J3568">
            <v>2900</v>
          </cell>
        </row>
        <row r="3569">
          <cell r="A3569" t="str">
            <v>НС-1752595</v>
          </cell>
          <cell r="B3569" t="str">
            <v>Кронштейны для кондиционеров</v>
          </cell>
          <cell r="C3569" t="str">
            <v>Ballu</v>
          </cell>
          <cell r="D3569" t="str">
            <v>Комплект кронштейнов Ballu 415х450, пара в инд. упак., 2 пары</v>
          </cell>
          <cell r="E3569" t="str">
            <v>4670430123158</v>
          </cell>
          <cell r="F3569" t="str">
            <v>415х450,в инд. упак., 2 пары</v>
          </cell>
          <cell r="G3569">
            <v>900</v>
          </cell>
          <cell r="H3569">
            <v>0</v>
          </cell>
          <cell r="I3569">
            <v>14500</v>
          </cell>
          <cell r="J3569">
            <v>14500</v>
          </cell>
        </row>
        <row r="3570">
          <cell r="A3570" t="str">
            <v>НС-1752596</v>
          </cell>
          <cell r="B3570" t="str">
            <v>Кронштейны для кондиционеров</v>
          </cell>
          <cell r="C3570" t="str">
            <v>Ballu</v>
          </cell>
          <cell r="D3570" t="str">
            <v>Комплект кронштейнов Ballu 415х450, пара в инд. упак., 3 пары</v>
          </cell>
          <cell r="E3570" t="str">
            <v>4670430123141</v>
          </cell>
          <cell r="F3570" t="str">
            <v>415х450,в инд. упак., 3 пары</v>
          </cell>
          <cell r="G3570">
            <v>1300</v>
          </cell>
          <cell r="H3570">
            <v>0</v>
          </cell>
          <cell r="I3570">
            <v>9665</v>
          </cell>
          <cell r="J3570">
            <v>9665</v>
          </cell>
        </row>
        <row r="3571">
          <cell r="A3571" t="str">
            <v>НС-1752597</v>
          </cell>
          <cell r="B3571" t="str">
            <v>Кронштейны для кондиционеров</v>
          </cell>
          <cell r="C3571" t="str">
            <v>Ballu</v>
          </cell>
          <cell r="D3571" t="str">
            <v>Комплект кронштейнов Ballu 415х450, пара в инд. упак., 5 пар</v>
          </cell>
          <cell r="E3571" t="str">
            <v>4670430123165</v>
          </cell>
          <cell r="F3571" t="str">
            <v>415х450,в инд. упак., 5 пар</v>
          </cell>
          <cell r="G3571">
            <v>2100</v>
          </cell>
          <cell r="H3571">
            <v>0</v>
          </cell>
          <cell r="I3571">
            <v>5799</v>
          </cell>
          <cell r="J3571">
            <v>5799</v>
          </cell>
        </row>
        <row r="3572">
          <cell r="A3572" t="str">
            <v>НС-0050386</v>
          </cell>
          <cell r="B3572" t="str">
            <v>Кронштейны для кондиционеров</v>
          </cell>
          <cell r="C3572" t="str">
            <v>Ballu</v>
          </cell>
          <cell r="D3572" t="str">
            <v>Кронштейн Ballu 1000x700, пара в упак.</v>
          </cell>
          <cell r="E3572" t="str">
            <v>4650064770126, 2007910535217</v>
          </cell>
          <cell r="F3572" t="str">
            <v>RM0310</v>
          </cell>
          <cell r="G3572">
            <v>2190</v>
          </cell>
          <cell r="H3572">
            <v>2014.8</v>
          </cell>
          <cell r="I3572">
            <v>108</v>
          </cell>
          <cell r="J3572">
            <v>108</v>
          </cell>
        </row>
        <row r="3573">
          <cell r="A3573" t="str">
            <v>НС-1037368</v>
          </cell>
          <cell r="B3573" t="str">
            <v>Кронштейны для кондиционеров</v>
          </cell>
          <cell r="C3573" t="str">
            <v>Ballu</v>
          </cell>
          <cell r="D3573" t="str">
            <v>Кронштейн Ballu 415х450, пара</v>
          </cell>
          <cell r="E3573" t="str">
            <v>4650064774742, 14620016798215</v>
          </cell>
          <cell r="F3573" t="str">
            <v>Ballu 415х450, пара</v>
          </cell>
          <cell r="G3573">
            <v>280</v>
          </cell>
          <cell r="H3573">
            <v>257.60000000000002</v>
          </cell>
          <cell r="I3573">
            <v>18960</v>
          </cell>
          <cell r="J3573">
            <v>18960</v>
          </cell>
        </row>
        <row r="3574">
          <cell r="A3574" t="str">
            <v>НС-1202707</v>
          </cell>
          <cell r="B3574" t="str">
            <v>Кронштейны для кондиционеров</v>
          </cell>
          <cell r="C3574" t="str">
            <v>Ballu</v>
          </cell>
          <cell r="D3574" t="str">
            <v>Кронштейн Ballu 415х450, пара в индивид. упаковке</v>
          </cell>
          <cell r="E3574" t="str">
            <v>4620016798218, 2250000346976</v>
          </cell>
          <cell r="F3574" t="str">
            <v>415х450, пара</v>
          </cell>
          <cell r="G3574">
            <v>494.7</v>
          </cell>
          <cell r="H3574">
            <v>455.12</v>
          </cell>
          <cell r="I3574">
            <v>28994</v>
          </cell>
          <cell r="J3574">
            <v>28994</v>
          </cell>
        </row>
        <row r="3575">
          <cell r="A3575" t="str">
            <v>НС-0050393</v>
          </cell>
          <cell r="B3575" t="str">
            <v>Кронштейны для кондиционеров</v>
          </cell>
          <cell r="C3575" t="str">
            <v>Ballu</v>
          </cell>
          <cell r="D3575" t="str">
            <v>Кронштейн Ballu 500х600, пара</v>
          </cell>
          <cell r="E3575" t="str">
            <v>2146816226444, 4650064774759, 4650064779327, 4650064771239, 14650064771236</v>
          </cell>
          <cell r="F3575" t="str">
            <v>RM0306</v>
          </cell>
          <cell r="G3575">
            <v>690</v>
          </cell>
          <cell r="H3575">
            <v>634.79999999999995</v>
          </cell>
          <cell r="I3575">
            <v>164</v>
          </cell>
          <cell r="J3575">
            <v>164</v>
          </cell>
        </row>
        <row r="3576">
          <cell r="A3576" t="str">
            <v>НС-0050395</v>
          </cell>
          <cell r="B3576" t="str">
            <v>Кронштейны для кондиционеров</v>
          </cell>
          <cell r="C3576" t="str">
            <v>Ballu</v>
          </cell>
          <cell r="D3576" t="str">
            <v>Кронштейн Ballu 830х677, пара в упак.</v>
          </cell>
          <cell r="E3576" t="str">
            <v>2007910537709, 4650064774766</v>
          </cell>
          <cell r="F3576" t="str">
            <v>RM0309</v>
          </cell>
          <cell r="G3576">
            <v>1970.45</v>
          </cell>
          <cell r="H3576">
            <v>1812.82</v>
          </cell>
          <cell r="I3576">
            <v>132</v>
          </cell>
          <cell r="J3576">
            <v>132</v>
          </cell>
        </row>
        <row r="3577">
          <cell r="A3577" t="str">
            <v>НС-0050398</v>
          </cell>
          <cell r="B3577" t="str">
            <v>Кронштейны для кондиционеров</v>
          </cell>
          <cell r="C3577" t="str">
            <v>Ballu</v>
          </cell>
          <cell r="D3577" t="str">
            <v>Подставка Ballu разборная</v>
          </cell>
          <cell r="E3577" t="str">
            <v>4650064770218, 2007910554034</v>
          </cell>
          <cell r="F3577" t="str">
            <v>RM0317</v>
          </cell>
          <cell r="G3577">
            <v>2179.09</v>
          </cell>
          <cell r="H3577">
            <v>2004.76</v>
          </cell>
          <cell r="I3577">
            <v>1</v>
          </cell>
          <cell r="J3577">
            <v>1</v>
          </cell>
        </row>
        <row r="3578">
          <cell r="A3578" t="str">
            <v>НС-1605963</v>
          </cell>
          <cell r="B3578" t="str">
            <v>Насосы дренажные для кондиионирования</v>
          </cell>
          <cell r="C3578" t="str">
            <v>Ballu</v>
          </cell>
          <cell r="D3578" t="str">
            <v>Насос дренажный Ballu CondiPump DC Green (проточный, 21 л/ч)</v>
          </cell>
          <cell r="E3578" t="str">
            <v>4660294239164, 14660294239161, 24660294239168, 34660294239165</v>
          </cell>
          <cell r="F3578" t="str">
            <v>DC Green</v>
          </cell>
          <cell r="G3578">
            <v>3966.23</v>
          </cell>
          <cell r="H3578">
            <v>3450.62</v>
          </cell>
          <cell r="I3578">
            <v>8449</v>
          </cell>
          <cell r="J3578">
            <v>8449</v>
          </cell>
        </row>
        <row r="3579">
          <cell r="A3579" t="str">
            <v>НС-1504929</v>
          </cell>
          <cell r="B3579" t="str">
            <v>Насосы дренажные для кондиионирования</v>
          </cell>
          <cell r="C3579" t="str">
            <v>Ballu</v>
          </cell>
          <cell r="D3579" t="str">
            <v>Насос дренажный Ballu CondiPump DC Tank Pro (моноблочный, 18 л/ч)</v>
          </cell>
          <cell r="E3579" t="str">
            <v>4680551255805, 14680551255802, 24680551255809, 34680551255806</v>
          </cell>
          <cell r="F3579" t="str">
            <v>DC Tank Pro</v>
          </cell>
          <cell r="G3579">
            <v>3550.38</v>
          </cell>
          <cell r="H3579">
            <v>3088.83</v>
          </cell>
          <cell r="I3579">
            <v>74</v>
          </cell>
          <cell r="J3579">
            <v>74</v>
          </cell>
        </row>
        <row r="3580">
          <cell r="A3580" t="str">
            <v>НС-1629012</v>
          </cell>
          <cell r="B3580" t="str">
            <v>Насосы дренажные для кондиионирования</v>
          </cell>
          <cell r="C3580" t="str">
            <v>Ballu</v>
          </cell>
          <cell r="D3580" t="str">
            <v>Насос дренажный Ballu CondiPump DC Ultra (моноблочный, 20 л/ч)</v>
          </cell>
          <cell r="E3580" t="str">
            <v>4660294362626, 14660294362623</v>
          </cell>
          <cell r="F3580" t="str">
            <v>DC Ultra</v>
          </cell>
          <cell r="G3580">
            <v>4532.88</v>
          </cell>
          <cell r="H3580">
            <v>3943.61</v>
          </cell>
          <cell r="I3580">
            <v>188</v>
          </cell>
          <cell r="J3580">
            <v>188</v>
          </cell>
        </row>
        <row r="3581">
          <cell r="A3581" t="str">
            <v>НС-1500825</v>
          </cell>
          <cell r="B3581" t="str">
            <v>Насосы дренажные для кондиионирования</v>
          </cell>
          <cell r="C3581" t="str">
            <v>Ballu</v>
          </cell>
          <cell r="D3581" t="str">
            <v>Насос дренажный Ballu CondiPump Hi Lift (накопительный, 380 л/ч)</v>
          </cell>
          <cell r="E3581" t="str">
            <v>4680551248050, 14680551248057</v>
          </cell>
          <cell r="F3581" t="str">
            <v>Hi Lift</v>
          </cell>
          <cell r="G3581">
            <v>6193.93</v>
          </cell>
          <cell r="H3581">
            <v>5388.72</v>
          </cell>
          <cell r="I3581">
            <v>1167</v>
          </cell>
          <cell r="J3581">
            <v>1167</v>
          </cell>
        </row>
        <row r="3582">
          <cell r="A3582" t="str">
            <v>НС-1618763</v>
          </cell>
          <cell r="B3582" t="str">
            <v>Насосы дренажные для кондиионирования</v>
          </cell>
          <cell r="C3582" t="str">
            <v>Ballu</v>
          </cell>
          <cell r="D3582" t="str">
            <v>Насос дренажный Ballu CondiPump Nebulizer 2.0 (система распыления конденсата, 10 л/ч)</v>
          </cell>
          <cell r="E3582" t="str">
            <v>4660294345285, 14660294345282, 24660294345289, 34660294345286</v>
          </cell>
          <cell r="F3582" t="str">
            <v>Nebulizer 2.0</v>
          </cell>
          <cell r="G3582">
            <v>9195.81</v>
          </cell>
          <cell r="H3582">
            <v>8000.35</v>
          </cell>
          <cell r="I3582">
            <v>1330</v>
          </cell>
          <cell r="J3582">
            <v>1330</v>
          </cell>
        </row>
        <row r="3583">
          <cell r="A3583" t="str">
            <v>НС-1500829</v>
          </cell>
          <cell r="B3583" t="str">
            <v>Насосы дренажные для кондиионирования</v>
          </cell>
          <cell r="C3583" t="str">
            <v>Ballu</v>
          </cell>
          <cell r="D3583" t="str">
            <v>Насос дренажный Ballu CondiPump Nebulizer (система распыления конденсата, 15 л/ч)</v>
          </cell>
          <cell r="E3583" t="str">
            <v>4680551248074, 14680551248071, 24680551248078, 34680551248075</v>
          </cell>
          <cell r="F3583" t="str">
            <v>Nebulizer</v>
          </cell>
          <cell r="G3583">
            <v>6550</v>
          </cell>
          <cell r="H3583">
            <v>3950.4</v>
          </cell>
          <cell r="I3583" t="str">
            <v/>
          </cell>
          <cell r="J3583">
            <v>0</v>
          </cell>
        </row>
        <row r="3584">
          <cell r="A3584" t="str">
            <v>НС-1508890</v>
          </cell>
          <cell r="B3584" t="str">
            <v>Насосы дренажные для кондиионирования</v>
          </cell>
          <cell r="C3584" t="str">
            <v>Ballu</v>
          </cell>
          <cell r="D3584" t="str">
            <v>Насос дренажный Ballu CondiPump Tank (моноблочный, 18 л/ч)</v>
          </cell>
          <cell r="E3584" t="str">
            <v>4680551306897</v>
          </cell>
          <cell r="F3584" t="str">
            <v>CondiPump Tank 18</v>
          </cell>
          <cell r="G3584">
            <v>3480.8</v>
          </cell>
          <cell r="H3584">
            <v>3028.3</v>
          </cell>
          <cell r="I3584" t="str">
            <v/>
          </cell>
          <cell r="J3584">
            <v>0</v>
          </cell>
        </row>
        <row r="3585">
          <cell r="A3585" t="str">
            <v>НС-1248311</v>
          </cell>
          <cell r="B3585" t="str">
            <v>Насосы дренажные для кондиионирования</v>
          </cell>
          <cell r="C3585" t="str">
            <v>Ballu MACHINE</v>
          </cell>
          <cell r="D3585" t="str">
            <v>Насос дренажный Ballu MACHINE DС Pump Pro (проточный, 12 л/ч)</v>
          </cell>
          <cell r="E3585" t="str">
            <v>2250000495797, 4680551094756, 46805510947560</v>
          </cell>
          <cell r="F3585" t="str">
            <v>DС Pump Pro (проточный, 12 л/ч)</v>
          </cell>
          <cell r="G3585">
            <v>3880.8</v>
          </cell>
          <cell r="H3585">
            <v>2048.7199999999998</v>
          </cell>
          <cell r="I3585" t="str">
            <v/>
          </cell>
          <cell r="J3585">
            <v>0</v>
          </cell>
        </row>
        <row r="3586">
          <cell r="A3586" t="str">
            <v>НС-1092315</v>
          </cell>
          <cell r="B3586" t="str">
            <v>Насосы дренажные для кондиионирования</v>
          </cell>
          <cell r="C3586" t="str">
            <v>Ballu MACHINE</v>
          </cell>
          <cell r="D3586" t="str">
            <v>Насос дренажный Ballu Machine DС Pump (проточный, 18 л/ч)</v>
          </cell>
          <cell r="E3586" t="str">
            <v>4620016797952, 14620016797959</v>
          </cell>
          <cell r="F3586" t="str">
            <v>DС Pump</v>
          </cell>
          <cell r="G3586">
            <v>3848.08</v>
          </cell>
          <cell r="H3586">
            <v>3347.83</v>
          </cell>
          <cell r="I3586">
            <v>6651</v>
          </cell>
          <cell r="J3586">
            <v>6651</v>
          </cell>
        </row>
        <row r="3587">
          <cell r="A3587" t="str">
            <v>НС-1248317</v>
          </cell>
          <cell r="B3587" t="str">
            <v>Насосы дренажные для кондиионирования</v>
          </cell>
          <cell r="C3587" t="str">
            <v>Ballu MACHINE</v>
          </cell>
          <cell r="D3587" t="str">
            <v>Насос дренажный Ballu MACHINE TOP Power (накопительный, 125 л/ч)</v>
          </cell>
          <cell r="E3587" t="str">
            <v>2250000495827, 4680551095272</v>
          </cell>
          <cell r="F3587" t="str">
            <v>TOP Power (накопительный, 125 л/ч)</v>
          </cell>
          <cell r="G3587">
            <v>7306.58</v>
          </cell>
          <cell r="H3587">
            <v>6356.72</v>
          </cell>
          <cell r="I3587">
            <v>575</v>
          </cell>
          <cell r="J3587">
            <v>575</v>
          </cell>
        </row>
        <row r="3588">
          <cell r="A3588" t="str">
            <v>НС-1344886</v>
          </cell>
          <cell r="B3588" t="str">
            <v>Оборудование для пайки</v>
          </cell>
          <cell r="C3588" t="str">
            <v>Castolin</v>
          </cell>
          <cell r="D3588" t="str">
            <v>Припой Castolin 5, д.2,0мм упак.1,0кг</v>
          </cell>
          <cell r="E3588" t="str">
            <v>2250001837336, 2000200042877, 4660294830637, 14660294830634</v>
          </cell>
          <cell r="F3588" t="str">
            <v>350011</v>
          </cell>
          <cell r="G3588">
            <v>6174</v>
          </cell>
          <cell r="H3588">
            <v>5741.82</v>
          </cell>
          <cell r="I3588" t="str">
            <v/>
          </cell>
          <cell r="J3588">
            <v>0</v>
          </cell>
        </row>
        <row r="3589">
          <cell r="A3589" t="str">
            <v>НС-1725710</v>
          </cell>
          <cell r="B3589" t="str">
            <v>Оборудование для пайки</v>
          </cell>
          <cell r="C3589" t="str">
            <v>Castolin</v>
          </cell>
          <cell r="D3589" t="str">
            <v>Припой Castolin S5 2x2 мм</v>
          </cell>
          <cell r="E3589" t="str">
            <v>4660294986891</v>
          </cell>
          <cell r="F3589" t="str">
            <v>НС-1725710</v>
          </cell>
          <cell r="G3589">
            <v>9600</v>
          </cell>
          <cell r="H3589">
            <v>8928</v>
          </cell>
          <cell r="I3589" t="str">
            <v/>
          </cell>
          <cell r="J3589">
            <v>0</v>
          </cell>
        </row>
        <row r="3590">
          <cell r="A3590" t="str">
            <v>НС-1500817</v>
          </cell>
          <cell r="B3590" t="str">
            <v>Сифоны для кондиционеров</v>
          </cell>
          <cell r="C3590" t="str">
            <v>Ballu</v>
          </cell>
          <cell r="D3590" t="str">
            <v>Сифон Ballu G-33</v>
          </cell>
          <cell r="E3590" t="str">
            <v>4680551248036</v>
          </cell>
          <cell r="F3590" t="str">
            <v>V000319</v>
          </cell>
          <cell r="G3590">
            <v>899.64</v>
          </cell>
          <cell r="H3590">
            <v>836.67</v>
          </cell>
          <cell r="I3590">
            <v>357</v>
          </cell>
          <cell r="J3590">
            <v>357</v>
          </cell>
        </row>
        <row r="3591">
          <cell r="A3591" t="str">
            <v>НС-1500822</v>
          </cell>
          <cell r="B3591" t="str">
            <v>Сифоны для кондиционеров</v>
          </cell>
          <cell r="C3591" t="str">
            <v>Ballu</v>
          </cell>
          <cell r="D3591" t="str">
            <v>Сифон Ballu G-33 прозрачный</v>
          </cell>
          <cell r="E3591" t="str">
            <v>4680551248005, 14680551248002</v>
          </cell>
          <cell r="F3591" t="str">
            <v>V000319П</v>
          </cell>
          <cell r="G3591">
            <v>899.64</v>
          </cell>
          <cell r="H3591">
            <v>836.67</v>
          </cell>
          <cell r="I3591">
            <v>112</v>
          </cell>
          <cell r="J3591">
            <v>112</v>
          </cell>
        </row>
        <row r="3592">
          <cell r="A3592" t="str">
            <v>НС-1500818</v>
          </cell>
          <cell r="B3592" t="str">
            <v>Сифоны для кондиционеров</v>
          </cell>
          <cell r="C3592" t="str">
            <v>Ballu</v>
          </cell>
          <cell r="D3592" t="str">
            <v>Сифон Ballu G-34/1</v>
          </cell>
          <cell r="E3592" t="str">
            <v>4680551248142, 14680551248149</v>
          </cell>
          <cell r="F3592" t="str">
            <v>V000321</v>
          </cell>
          <cell r="G3592">
            <v>649.74</v>
          </cell>
          <cell r="H3592">
            <v>604.26</v>
          </cell>
          <cell r="I3592">
            <v>26</v>
          </cell>
          <cell r="J3592">
            <v>26</v>
          </cell>
        </row>
        <row r="3593">
          <cell r="A3593" t="str">
            <v>НС-1500820</v>
          </cell>
          <cell r="B3593" t="str">
            <v>Сифоны для кондиционеров</v>
          </cell>
          <cell r="C3593" t="str">
            <v>Ballu</v>
          </cell>
          <cell r="D3593" t="str">
            <v>Сифон Ballu G-35 Mini</v>
          </cell>
          <cell r="E3593" t="str">
            <v>4680551248135, 14680551248132</v>
          </cell>
          <cell r="F3593" t="str">
            <v>V001020</v>
          </cell>
          <cell r="G3593">
            <v>999.6</v>
          </cell>
          <cell r="H3593">
            <v>929.63</v>
          </cell>
          <cell r="I3593">
            <v>1886</v>
          </cell>
          <cell r="J3593">
            <v>1886</v>
          </cell>
        </row>
        <row r="3594">
          <cell r="A3594" t="str">
            <v>НС-1618761</v>
          </cell>
          <cell r="B3594" t="str">
            <v>Сифоны для кондиционеров</v>
          </cell>
          <cell r="C3594" t="str">
            <v>Ballu</v>
          </cell>
          <cell r="D3594" t="str">
            <v>Сифон Ballu ReGO</v>
          </cell>
          <cell r="E3594" t="str">
            <v>4660294345292, 14660294345299</v>
          </cell>
          <cell r="F3594" t="str">
            <v>BL000221</v>
          </cell>
          <cell r="G3594">
            <v>1894.24</v>
          </cell>
          <cell r="H3594">
            <v>1761.65</v>
          </cell>
          <cell r="I3594">
            <v>3</v>
          </cell>
          <cell r="J3594">
            <v>3</v>
          </cell>
        </row>
        <row r="3595">
          <cell r="A3595" t="str">
            <v>НС-1346958</v>
          </cell>
          <cell r="B3595" t="str">
            <v>Сифоны для кондиционеров</v>
          </cell>
          <cell r="C3595" t="str">
            <v>RexFaber</v>
          </cell>
          <cell r="D3595" t="str">
            <v>Сифон RexFaber G-33</v>
          </cell>
          <cell r="E3595" t="str">
            <v>4603757152006</v>
          </cell>
          <cell r="F3595" t="str">
            <v>RG000319</v>
          </cell>
          <cell r="G3595">
            <v>396.9</v>
          </cell>
          <cell r="H3595">
            <v>422.75</v>
          </cell>
          <cell r="I3595" t="str">
            <v/>
          </cell>
          <cell r="J3595">
            <v>0</v>
          </cell>
        </row>
        <row r="3596">
          <cell r="A3596" t="str">
            <v>НС-1484029</v>
          </cell>
          <cell r="B3596" t="str">
            <v>Сифоны для кондиционеров</v>
          </cell>
          <cell r="C3596" t="str">
            <v>RexFaber</v>
          </cell>
          <cell r="D3596" t="str">
            <v>Сифон RexFaber G-33 (прозрачный)</v>
          </cell>
          <cell r="E3596" t="str">
            <v>4673725789145</v>
          </cell>
          <cell r="F3596" t="str">
            <v>RG000319П</v>
          </cell>
          <cell r="G3596">
            <v>396.9</v>
          </cell>
          <cell r="H3596">
            <v>422.75</v>
          </cell>
          <cell r="I3596" t="str">
            <v/>
          </cell>
          <cell r="J3596">
            <v>0</v>
          </cell>
        </row>
        <row r="3597">
          <cell r="A3597" t="str">
            <v>НС-1346959</v>
          </cell>
          <cell r="B3597" t="str">
            <v>Сифоны для кондиционеров</v>
          </cell>
          <cell r="C3597" t="str">
            <v>RexFaber</v>
          </cell>
          <cell r="D3597" t="str">
            <v>Сифон RexFaber G-34/1</v>
          </cell>
          <cell r="E3597" t="str">
            <v>4603757152020, 14603757152027</v>
          </cell>
          <cell r="F3597" t="str">
            <v>RG000321</v>
          </cell>
          <cell r="G3597">
            <v>303.8</v>
          </cell>
          <cell r="H3597">
            <v>475</v>
          </cell>
          <cell r="I3597" t="str">
            <v/>
          </cell>
          <cell r="J3597">
            <v>0</v>
          </cell>
        </row>
        <row r="3598">
          <cell r="A3598" t="str">
            <v>НС-1346962</v>
          </cell>
          <cell r="B3598" t="str">
            <v>Сифоны для кондиционеров</v>
          </cell>
          <cell r="C3598" t="str">
            <v>RexFaber</v>
          </cell>
          <cell r="D3598" t="str">
            <v>Сифон RexFaber G-35 Mini</v>
          </cell>
          <cell r="E3598" t="str">
            <v>4603757152044</v>
          </cell>
          <cell r="F3598" t="str">
            <v>RG001020</v>
          </cell>
          <cell r="G3598">
            <v>529.20000000000005</v>
          </cell>
          <cell r="H3598">
            <v>541.5</v>
          </cell>
          <cell r="I3598" t="str">
            <v/>
          </cell>
          <cell r="J3598">
            <v>0</v>
          </cell>
        </row>
        <row r="3599">
          <cell r="A3599" t="str">
            <v>НС-1504996</v>
          </cell>
          <cell r="B3599" t="str">
            <v>Сифоны для кондиционеров</v>
          </cell>
          <cell r="C3599" t="str">
            <v>RexFaber</v>
          </cell>
          <cell r="D3599" t="str">
            <v>Сифон RexFaber ReGO</v>
          </cell>
          <cell r="E3599" t="str">
            <v>4673725789091</v>
          </cell>
          <cell r="F3599" t="str">
            <v>RG000221</v>
          </cell>
          <cell r="G3599">
            <v>1112.3</v>
          </cell>
          <cell r="H3599">
            <v>940.5</v>
          </cell>
          <cell r="I3599" t="str">
            <v/>
          </cell>
          <cell r="J3599">
            <v>0</v>
          </cell>
        </row>
        <row r="3600">
          <cell r="A3600" t="str">
            <v>НС-1104979</v>
          </cell>
          <cell r="B3600" t="str">
            <v>Трубы медные для кондиционирования в бухтах</v>
          </cell>
          <cell r="C3600" t="str">
            <v>Ballu</v>
          </cell>
          <cell r="D3600" t="str">
            <v>Труба медная Ballu Olympic 12,7х0,70х15000 (1/2), бухта</v>
          </cell>
          <cell r="E3600" t="str">
            <v>4620016799987, 24620016799981, 14620016799984, 2250000036075</v>
          </cell>
          <cell r="F3600" t="str">
            <v>Труба Медная Ballu 1/2 х 15м</v>
          </cell>
          <cell r="G3600">
            <v>5833.21</v>
          </cell>
          <cell r="H3600">
            <v>5424.89</v>
          </cell>
          <cell r="I3600" t="str">
            <v/>
          </cell>
          <cell r="J3600">
            <v>0</v>
          </cell>
        </row>
        <row r="3601">
          <cell r="A3601" t="str">
            <v>НС-1800690</v>
          </cell>
          <cell r="B3601" t="str">
            <v>Трубы медные для кондиционирования в бухтах</v>
          </cell>
          <cell r="C3601" t="str">
            <v>Ballu</v>
          </cell>
          <cell r="D3601" t="str">
            <v>Труба медная Ballu Olympic 12,7х0,70х15000 (1/2), метр</v>
          </cell>
          <cell r="E3601" t="str">
            <v/>
          </cell>
          <cell r="F3601" t="str">
            <v>Olympic 12,7х0,70х15000 (1/2), метр</v>
          </cell>
          <cell r="G3601">
            <v>377.55</v>
          </cell>
          <cell r="H3601">
            <v>351.13</v>
          </cell>
          <cell r="I3601" t="str">
            <v/>
          </cell>
          <cell r="J3601">
            <v>0</v>
          </cell>
        </row>
        <row r="3602">
          <cell r="A3602" t="str">
            <v>НС-1104985</v>
          </cell>
          <cell r="B3602" t="str">
            <v>Трубы медные для кондиционирования в бухтах</v>
          </cell>
          <cell r="C3602" t="str">
            <v>Ballu</v>
          </cell>
          <cell r="D3602" t="str">
            <v>Труба медная Ballu Olympic 15,88х0,75х15000 (5/8), бухта</v>
          </cell>
          <cell r="E3602" t="str">
            <v>4620016799994, 2211931774108, 2250000036082, 24620016799998, 14620016799991</v>
          </cell>
          <cell r="F3602" t="str">
            <v>Труба Медная Ballu 5/8 х 15м</v>
          </cell>
          <cell r="G3602">
            <v>7924.17</v>
          </cell>
          <cell r="H3602">
            <v>7369.48</v>
          </cell>
          <cell r="I3602" t="str">
            <v/>
          </cell>
          <cell r="J3602">
            <v>0</v>
          </cell>
        </row>
        <row r="3603">
          <cell r="A3603" t="str">
            <v>НС-1800695</v>
          </cell>
          <cell r="B3603" t="str">
            <v>Трубы медные для кондиционирования в бухтах</v>
          </cell>
          <cell r="C3603" t="str">
            <v>Ballu</v>
          </cell>
          <cell r="D3603" t="str">
            <v>Труба медная Ballu Olympic 15,88х0,75х15000 (5/8), метр</v>
          </cell>
          <cell r="E3603" t="str">
            <v/>
          </cell>
          <cell r="F3603" t="str">
            <v>Olympic 15,88х0,75х15000 (5/8), мет</v>
          </cell>
          <cell r="G3603">
            <v>512.89</v>
          </cell>
          <cell r="H3603">
            <v>476.99</v>
          </cell>
          <cell r="I3603" t="str">
            <v/>
          </cell>
          <cell r="J3603">
            <v>0</v>
          </cell>
        </row>
        <row r="3604">
          <cell r="A3604" t="str">
            <v>НС-1104987</v>
          </cell>
          <cell r="B3604" t="str">
            <v>Трубы медные для кондиционирования в бухтах</v>
          </cell>
          <cell r="C3604" t="str">
            <v>Ballu</v>
          </cell>
          <cell r="D3604" t="str">
            <v>Труба медная Ballu Olympic 19,05х0,80х15000 (3/4), бухта</v>
          </cell>
          <cell r="E3604" t="str">
            <v>4620016790809, 14620016790806, 2250000036099</v>
          </cell>
          <cell r="F3604" t="str">
            <v>Труба Медная Ballu 3/4 х 15м</v>
          </cell>
          <cell r="G3604">
            <v>10131.11</v>
          </cell>
          <cell r="H3604">
            <v>9421.94</v>
          </cell>
          <cell r="I3604" t="str">
            <v/>
          </cell>
          <cell r="J3604">
            <v>0</v>
          </cell>
        </row>
        <row r="3605">
          <cell r="A3605" t="str">
            <v>НС-1800691</v>
          </cell>
          <cell r="B3605" t="str">
            <v>Трубы медные для кондиционирования в бухтах</v>
          </cell>
          <cell r="C3605" t="str">
            <v>Ballu</v>
          </cell>
          <cell r="D3605" t="str">
            <v>Труба медная Ballu Olympic 19,05х0,80х15000 (3/4), метр</v>
          </cell>
          <cell r="E3605" t="str">
            <v/>
          </cell>
          <cell r="F3605" t="str">
            <v>Olympic 19,05х0,80х15000 (3/4), мет</v>
          </cell>
          <cell r="G3605">
            <v>655.74</v>
          </cell>
          <cell r="H3605">
            <v>609.83000000000004</v>
          </cell>
          <cell r="I3605" t="str">
            <v/>
          </cell>
          <cell r="J3605">
            <v>0</v>
          </cell>
        </row>
        <row r="3606">
          <cell r="A3606" t="str">
            <v>НС-1800784</v>
          </cell>
          <cell r="B3606" t="str">
            <v>Трубы медные для кондиционирования в бухтах</v>
          </cell>
          <cell r="C3606" t="str">
            <v>Ballu</v>
          </cell>
          <cell r="D3606" t="str">
            <v>Труба медная Ballu Olympic 22,23х1,00,х3000 (7/8), отрезок, метр</v>
          </cell>
          <cell r="E3606" t="str">
            <v/>
          </cell>
          <cell r="F3606" t="str">
            <v>Olympic 22,23х1,00,х3000 (7/8), мет</v>
          </cell>
          <cell r="G3606">
            <v>939.27</v>
          </cell>
          <cell r="H3606">
            <v>873.53</v>
          </cell>
          <cell r="I3606" t="str">
            <v/>
          </cell>
          <cell r="J3606">
            <v>0</v>
          </cell>
        </row>
        <row r="3607">
          <cell r="A3607" t="str">
            <v>НС-1800787</v>
          </cell>
          <cell r="B3607" t="str">
            <v>Трубы медные для кондиционирования в бухтах</v>
          </cell>
          <cell r="C3607" t="str">
            <v>Ballu</v>
          </cell>
          <cell r="D3607" t="str">
            <v>Труба медная Ballu Olympic 25,4х1,00х3000 (1), отрезок, метр</v>
          </cell>
          <cell r="E3607" t="str">
            <v/>
          </cell>
          <cell r="F3607" t="str">
            <v>Olympic 25,4х1,00х3000 (1), метр</v>
          </cell>
          <cell r="G3607">
            <v>1151.75</v>
          </cell>
          <cell r="H3607">
            <v>1071.1300000000001</v>
          </cell>
          <cell r="I3607">
            <v>149</v>
          </cell>
          <cell r="J3607">
            <v>149</v>
          </cell>
        </row>
        <row r="3608">
          <cell r="A3608" t="str">
            <v>НС-1800782</v>
          </cell>
          <cell r="B3608" t="str">
            <v>Трубы медные для кондиционирования в бухтах</v>
          </cell>
          <cell r="C3608" t="str">
            <v>Ballu</v>
          </cell>
          <cell r="D3608" t="str">
            <v>Труба медная Ballu Olympic 28,57х1,00х3000 (1-1/8), отрезок, метр</v>
          </cell>
          <cell r="E3608" t="str">
            <v>4670430303499</v>
          </cell>
          <cell r="F3608" t="str">
            <v>Olympic 28,57х1,00х3000 (1-1/8), м.</v>
          </cell>
          <cell r="G3608">
            <v>1271.81</v>
          </cell>
          <cell r="H3608">
            <v>1182.78</v>
          </cell>
          <cell r="I3608">
            <v>1</v>
          </cell>
          <cell r="J3608">
            <v>1</v>
          </cell>
        </row>
        <row r="3609">
          <cell r="A3609" t="str">
            <v>НС-1800785</v>
          </cell>
          <cell r="B3609" t="str">
            <v>Трубы медные для кондиционирования в бухтах</v>
          </cell>
          <cell r="C3609" t="str">
            <v>Ballu</v>
          </cell>
          <cell r="D3609" t="str">
            <v>Труба медная Ballu Olympic 31,8х1,00х3000 (1-1/4), отрезок, метр</v>
          </cell>
          <cell r="E3609" t="str">
            <v/>
          </cell>
          <cell r="F3609" t="str">
            <v>Olympic 31,8х1,00х3000 (1-1/4), мет</v>
          </cell>
          <cell r="G3609">
            <v>1460.39</v>
          </cell>
          <cell r="H3609">
            <v>1358.17</v>
          </cell>
          <cell r="I3609">
            <v>115</v>
          </cell>
          <cell r="J3609">
            <v>115</v>
          </cell>
        </row>
        <row r="3610">
          <cell r="A3610" t="str">
            <v>НС-1800786</v>
          </cell>
          <cell r="B3610" t="str">
            <v>Трубы медные для кондиционирования в бухтах</v>
          </cell>
          <cell r="C3610" t="str">
            <v>Ballu</v>
          </cell>
          <cell r="D3610" t="str">
            <v>Труба медная Ballu Olympic 34,92х1,50х3000 (1-3/8), отрезок, метр</v>
          </cell>
          <cell r="E3610" t="str">
            <v/>
          </cell>
          <cell r="F3610" t="str">
            <v>Olympic 34,92х1,50х3000 (1-3/8), ме</v>
          </cell>
          <cell r="G3610">
            <v>2190.7800000000002</v>
          </cell>
          <cell r="H3610">
            <v>2037.42</v>
          </cell>
          <cell r="I3610">
            <v>781</v>
          </cell>
          <cell r="J3610">
            <v>781</v>
          </cell>
        </row>
        <row r="3611">
          <cell r="A3611" t="str">
            <v>НС-1800781</v>
          </cell>
          <cell r="B3611" t="str">
            <v>Трубы медные для кондиционирования в бухтах</v>
          </cell>
          <cell r="C3611" t="str">
            <v>Ballu</v>
          </cell>
          <cell r="D3611" t="str">
            <v>Труба медная Ballu Olympic 38,1х1,30х3000 (1-1/2), отрезок, метр</v>
          </cell>
          <cell r="E3611" t="str">
            <v/>
          </cell>
          <cell r="F3611" t="str">
            <v>Olympic 38,1х1,30х3000 (1-1/2), мет</v>
          </cell>
          <cell r="G3611">
            <v>2359.33</v>
          </cell>
          <cell r="H3611">
            <v>2194.1799999999998</v>
          </cell>
          <cell r="I3611">
            <v>215</v>
          </cell>
          <cell r="J3611">
            <v>215</v>
          </cell>
        </row>
        <row r="3612">
          <cell r="A3612" t="str">
            <v>НС-1800783</v>
          </cell>
          <cell r="B3612" t="str">
            <v>Трубы медные для кондиционирования в бухтах</v>
          </cell>
          <cell r="C3612" t="str">
            <v>Ballu</v>
          </cell>
          <cell r="D3612" t="str">
            <v>Труба медная Ballu Olympic 41,3х1,00х3000 (1-5/8), отрезок, метр</v>
          </cell>
          <cell r="E3612" t="str">
            <v/>
          </cell>
          <cell r="F3612" t="str">
            <v>Olympic 41,3х1,00х3000 (1-5/8), мет</v>
          </cell>
          <cell r="G3612">
            <v>2396.7800000000002</v>
          </cell>
          <cell r="H3612">
            <v>2229.0100000000002</v>
          </cell>
          <cell r="I3612">
            <v>75</v>
          </cell>
          <cell r="J3612">
            <v>75</v>
          </cell>
        </row>
        <row r="3613">
          <cell r="A3613" t="str">
            <v>НС-1104976</v>
          </cell>
          <cell r="B3613" t="str">
            <v>Трубы медные для кондиционирования в бухтах</v>
          </cell>
          <cell r="C3613" t="str">
            <v>Ballu</v>
          </cell>
          <cell r="D3613" t="str">
            <v>Труба медная Ballu Olympic 6,35х0,60х15000 (1/4), бухта</v>
          </cell>
          <cell r="E3613" t="str">
            <v>4620016799963, 24620016799967, 14620016799960, 2250000036051</v>
          </cell>
          <cell r="F3613" t="str">
            <v>Труба Медная Ballu 1/4 х 15м</v>
          </cell>
          <cell r="G3613">
            <v>2287.7199999999998</v>
          </cell>
          <cell r="H3613">
            <v>2127.58</v>
          </cell>
          <cell r="I3613" t="str">
            <v/>
          </cell>
          <cell r="J3613">
            <v>0</v>
          </cell>
        </row>
        <row r="3614">
          <cell r="A3614" t="str">
            <v>НС-1800687</v>
          </cell>
          <cell r="B3614" t="str">
            <v>Трубы медные для кондиционирования в бухтах</v>
          </cell>
          <cell r="C3614" t="str">
            <v>Ballu</v>
          </cell>
          <cell r="D3614" t="str">
            <v>Труба медная Ballu Olympic 6,35х0,60х15000 (1/4), метр</v>
          </cell>
          <cell r="E3614" t="str">
            <v/>
          </cell>
          <cell r="F3614" t="str">
            <v>Olympic 6,35х0,60х15000 (1/4), метр</v>
          </cell>
          <cell r="G3614">
            <v>148.07</v>
          </cell>
          <cell r="H3614">
            <v>137.71</v>
          </cell>
          <cell r="I3614" t="str">
            <v/>
          </cell>
          <cell r="J3614">
            <v>0</v>
          </cell>
        </row>
        <row r="3615">
          <cell r="A3615" t="str">
            <v>НС-1207506</v>
          </cell>
          <cell r="B3615" t="str">
            <v>Трубы медные для кондиционирования в бухтах</v>
          </cell>
          <cell r="C3615" t="str">
            <v>Ballu</v>
          </cell>
          <cell r="D3615" t="str">
            <v>Труба медная Ballu Olympic 6,35х0,60х50000 (1/4), бухта</v>
          </cell>
          <cell r="E3615" t="str">
            <v>2250000358375, 12250000358372, 4680551491388, 14680551491385</v>
          </cell>
          <cell r="F3615" t="str">
            <v>BO(1/4)</v>
          </cell>
          <cell r="G3615">
            <v>8032.07</v>
          </cell>
          <cell r="H3615">
            <v>7469.82</v>
          </cell>
          <cell r="I3615">
            <v>2</v>
          </cell>
          <cell r="J3615">
            <v>2</v>
          </cell>
        </row>
        <row r="3616">
          <cell r="A3616" t="str">
            <v>НС-1800686</v>
          </cell>
          <cell r="B3616" t="str">
            <v>Трубы медные для кондиционирования в бухтах</v>
          </cell>
          <cell r="C3616" t="str">
            <v>Ballu</v>
          </cell>
          <cell r="D3616" t="str">
            <v>Труба медная Ballu Olympic 6,35х0,60х50000 (1/4), метр</v>
          </cell>
          <cell r="E3616" t="str">
            <v/>
          </cell>
          <cell r="F3616" t="str">
            <v>Olympic 6,35х0,60х50000 (1/4), метр</v>
          </cell>
          <cell r="G3616">
            <v>155.96</v>
          </cell>
          <cell r="H3616">
            <v>145.05000000000001</v>
          </cell>
          <cell r="I3616">
            <v>2</v>
          </cell>
          <cell r="J3616">
            <v>2</v>
          </cell>
        </row>
        <row r="3617">
          <cell r="A3617" t="str">
            <v>НС-1104977</v>
          </cell>
          <cell r="B3617" t="str">
            <v>Трубы медные для кондиционирования в бухтах</v>
          </cell>
          <cell r="C3617" t="str">
            <v>Ballu</v>
          </cell>
          <cell r="D3617" t="str">
            <v>Труба медная Ballu Olympic 9,52х0,65х15000 (3/8), бухта</v>
          </cell>
          <cell r="E3617" t="str">
            <v>4620016799970, 24620016799974, 2250000036068, 12250000036065</v>
          </cell>
          <cell r="F3617" t="str">
            <v>Труба Медная Ballu 3/8 х 15м</v>
          </cell>
          <cell r="G3617">
            <v>3687.82</v>
          </cell>
          <cell r="H3617">
            <v>3429.67</v>
          </cell>
          <cell r="I3617" t="str">
            <v/>
          </cell>
          <cell r="J3617">
            <v>0</v>
          </cell>
        </row>
        <row r="3618">
          <cell r="A3618" t="str">
            <v>НС-1800688</v>
          </cell>
          <cell r="B3618" t="str">
            <v>Трубы медные для кондиционирования в бухтах</v>
          </cell>
          <cell r="C3618" t="str">
            <v>Ballu</v>
          </cell>
          <cell r="D3618" t="str">
            <v>Труба медная Ballu Olympic 9,52х0,65х15000 (3/8), метр</v>
          </cell>
          <cell r="E3618" t="str">
            <v/>
          </cell>
          <cell r="F3618" t="str">
            <v>Olympic 9,52х0,65х15000 (3/8), метр</v>
          </cell>
          <cell r="G3618">
            <v>238.69</v>
          </cell>
          <cell r="H3618">
            <v>221.99</v>
          </cell>
          <cell r="I3618" t="str">
            <v/>
          </cell>
          <cell r="J3618">
            <v>0</v>
          </cell>
        </row>
        <row r="3619">
          <cell r="A3619" t="str">
            <v>НС-1207507</v>
          </cell>
          <cell r="B3619" t="str">
            <v>Трубы медные для кондиционирования в бухтах</v>
          </cell>
          <cell r="C3619" t="str">
            <v>Ballu</v>
          </cell>
          <cell r="D3619" t="str">
            <v>Труба медная Ballu Olympic 9,52х0,65х50000 (3/8), бухта</v>
          </cell>
          <cell r="E3619" t="str">
            <v>2250000358382, 12250000358389, 4680551491555, 14680551491552, 24680551491559</v>
          </cell>
          <cell r="F3619" t="str">
            <v>BO(3/8)</v>
          </cell>
          <cell r="G3619">
            <v>12690.29</v>
          </cell>
          <cell r="H3619">
            <v>11801.97</v>
          </cell>
          <cell r="I3619" t="str">
            <v/>
          </cell>
          <cell r="J3619">
            <v>0</v>
          </cell>
        </row>
        <row r="3620">
          <cell r="A3620" t="str">
            <v>НС-1800689</v>
          </cell>
          <cell r="B3620" t="str">
            <v>Трубы медные для кондиционирования в бухтах</v>
          </cell>
          <cell r="C3620" t="str">
            <v>Ballu</v>
          </cell>
          <cell r="D3620" t="str">
            <v>Труба медная Ballu Olympic 9,52х0,65х50000 (3/8), метр</v>
          </cell>
          <cell r="E3620" t="str">
            <v/>
          </cell>
          <cell r="F3620" t="str">
            <v>Olympic 9,52х0,65х50000 (3/8), метр</v>
          </cell>
          <cell r="G3620">
            <v>246.41</v>
          </cell>
          <cell r="H3620">
            <v>229.16</v>
          </cell>
          <cell r="I3620" t="str">
            <v/>
          </cell>
          <cell r="J3620">
            <v>0</v>
          </cell>
        </row>
        <row r="3621">
          <cell r="A3621" t="str">
            <v>НС-1759636</v>
          </cell>
          <cell r="B3621" t="str">
            <v>Трубы медные для кондиционирования в бухтах</v>
          </cell>
          <cell r="C3621" t="str">
            <v>Ballu</v>
          </cell>
          <cell r="D3621" t="str">
            <v>Труба медная Ballu Standard 34,92х1,4х3000 (1-3/8), отрезок</v>
          </cell>
          <cell r="E3621" t="str">
            <v>4670430150864, 14670430150861</v>
          </cell>
          <cell r="F3621" t="str">
            <v>Standard 34,92х1,4х3000 (1-3/8)</v>
          </cell>
          <cell r="G3621">
            <v>7161.64</v>
          </cell>
          <cell r="H3621">
            <v>6660.33</v>
          </cell>
          <cell r="I3621" t="str">
            <v/>
          </cell>
          <cell r="J3621">
            <v>0</v>
          </cell>
        </row>
        <row r="3622">
          <cell r="A3622" t="str">
            <v>НС-1070165</v>
          </cell>
          <cell r="B3622" t="str">
            <v>Трубы медные для кондиционирования в бухтах</v>
          </cell>
          <cell r="C3622" t="str">
            <v>Sharq Tubes</v>
          </cell>
          <cell r="D3622" t="str">
            <v>Труба медная Sharq Tubes 9,52х0,65х15000 (3/8), бухта</v>
          </cell>
          <cell r="E3622" t="str">
            <v>14620016797522, 4620016797525, 4660294130249, 14660294130246, 24660294130243</v>
          </cell>
          <cell r="F3622" t="str">
            <v>НС-1070165</v>
          </cell>
          <cell r="G3622">
            <v>3267</v>
          </cell>
          <cell r="H3622">
            <v>3037.89</v>
          </cell>
          <cell r="I3622" t="str">
            <v/>
          </cell>
          <cell r="J3622">
            <v>0</v>
          </cell>
        </row>
        <row r="3623">
          <cell r="A3623" t="str">
            <v>НС-1184733</v>
          </cell>
          <cell r="B3623" t="str">
            <v>Трубы медные для кондиционирования в бухтах</v>
          </cell>
          <cell r="C3623" t="str">
            <v>БЕЗ МАРКИ</v>
          </cell>
          <cell r="D3623" t="str">
            <v>Труба медная Standard 12,7х0,81х15000 (1/2), бухта</v>
          </cell>
          <cell r="E3623" t="str">
            <v>2250000305911, 12250000305918, 4680551491678, 14680551491675</v>
          </cell>
          <cell r="F3623" t="str">
            <v>S12,7х0,81</v>
          </cell>
          <cell r="G3623">
            <v>6649.26</v>
          </cell>
          <cell r="H3623">
            <v>6183.81</v>
          </cell>
          <cell r="I3623" t="str">
            <v/>
          </cell>
          <cell r="J3623">
            <v>0</v>
          </cell>
        </row>
        <row r="3624">
          <cell r="A3624" t="str">
            <v>НС-1800683</v>
          </cell>
          <cell r="B3624" t="str">
            <v>Трубы медные для кондиционирования в бухтах</v>
          </cell>
          <cell r="C3624" t="str">
            <v>БЕЗ МАРКИ</v>
          </cell>
          <cell r="D3624" t="str">
            <v>Труба медная Standard 12,7х0,81х15000 (1/2), метр</v>
          </cell>
          <cell r="E3624" t="str">
            <v/>
          </cell>
          <cell r="F3624" t="str">
            <v>Standard 12,7х0,81х15000 (1/2), мет</v>
          </cell>
          <cell r="G3624">
            <v>430.37</v>
          </cell>
          <cell r="H3624">
            <v>400.25</v>
          </cell>
          <cell r="I3624" t="str">
            <v/>
          </cell>
          <cell r="J3624">
            <v>0</v>
          </cell>
        </row>
        <row r="3625">
          <cell r="A3625" t="str">
            <v>НС-1184735</v>
          </cell>
          <cell r="B3625" t="str">
            <v>Трубы медные для кондиционирования в бухтах</v>
          </cell>
          <cell r="C3625" t="str">
            <v>БЕЗ МАРКИ</v>
          </cell>
          <cell r="D3625" t="str">
            <v>Труба медная Standard 15,88х0,89х15000 (5/8), бухта</v>
          </cell>
          <cell r="E3625" t="str">
            <v>2250000305928, 12250000305925, 4680551491722, 14680551491729, 24680551491726</v>
          </cell>
          <cell r="F3625" t="str">
            <v>S15,88х0,89</v>
          </cell>
          <cell r="G3625">
            <v>9054.0300000000007</v>
          </cell>
          <cell r="H3625">
            <v>8420.25</v>
          </cell>
          <cell r="I3625" t="str">
            <v/>
          </cell>
          <cell r="J3625">
            <v>0</v>
          </cell>
        </row>
        <row r="3626">
          <cell r="A3626" t="str">
            <v>НС-1800684</v>
          </cell>
          <cell r="B3626" t="str">
            <v>Трубы медные для кондиционирования в бухтах</v>
          </cell>
          <cell r="C3626" t="str">
            <v>БЕЗ МАРКИ</v>
          </cell>
          <cell r="D3626" t="str">
            <v>Труба медная Standard 15,88х0,89х15000 (5/8), метр</v>
          </cell>
          <cell r="E3626" t="str">
            <v/>
          </cell>
          <cell r="F3626" t="str">
            <v>Standard 15,88х0,89х15000 (5/8), ме</v>
          </cell>
          <cell r="G3626">
            <v>586.02</v>
          </cell>
          <cell r="H3626">
            <v>545</v>
          </cell>
          <cell r="I3626" t="str">
            <v/>
          </cell>
          <cell r="J3626">
            <v>0</v>
          </cell>
        </row>
        <row r="3627">
          <cell r="A3627" t="str">
            <v>НС-1184738</v>
          </cell>
          <cell r="B3627" t="str">
            <v>Трубы медные для кондиционирования в бухтах</v>
          </cell>
          <cell r="C3627" t="str">
            <v>БЕЗ МАРКИ</v>
          </cell>
          <cell r="D3627" t="str">
            <v>Труба медная Standard 19,05х0,89х15000 (3/4), бухта</v>
          </cell>
          <cell r="E3627" t="str">
            <v>2250000305935, 12250000305932, 4680551491517, 14680551491514</v>
          </cell>
          <cell r="F3627" t="str">
            <v>S19,05х0,89</v>
          </cell>
          <cell r="G3627">
            <v>11041.32</v>
          </cell>
          <cell r="H3627">
            <v>10268.43</v>
          </cell>
          <cell r="I3627" t="str">
            <v/>
          </cell>
          <cell r="J3627">
            <v>0</v>
          </cell>
        </row>
        <row r="3628">
          <cell r="A3628" t="str">
            <v>НС-1800685</v>
          </cell>
          <cell r="B3628" t="str">
            <v>Трубы медные для кондиционирования в бухтах</v>
          </cell>
          <cell r="C3628" t="str">
            <v>БЕЗ МАРКИ</v>
          </cell>
          <cell r="D3628" t="str">
            <v>Труба медная Standard 19,05х0,89х15000 (3/4), метр</v>
          </cell>
          <cell r="E3628" t="str">
            <v/>
          </cell>
          <cell r="F3628" t="str">
            <v>Standard 19,05х0,89х15000 (3/4), ме</v>
          </cell>
          <cell r="G3628">
            <v>714.65</v>
          </cell>
          <cell r="H3628">
            <v>664.62</v>
          </cell>
          <cell r="I3628" t="str">
            <v/>
          </cell>
          <cell r="J3628">
            <v>0</v>
          </cell>
        </row>
        <row r="3629">
          <cell r="A3629" t="str">
            <v>НС-1184729</v>
          </cell>
          <cell r="B3629" t="str">
            <v>Трубы медные для кондиционирования в бухтах</v>
          </cell>
          <cell r="C3629" t="str">
            <v>БЕЗ МАРКИ</v>
          </cell>
          <cell r="D3629" t="str">
            <v>Труба медная Standard 6,35х0,76х15000 (1/4), бухта</v>
          </cell>
          <cell r="E3629" t="str">
            <v>2250000305898, 12250000305895, 4680551491449, 14680551491446</v>
          </cell>
          <cell r="F3629" t="str">
            <v>S6,35х0,76</v>
          </cell>
          <cell r="G3629">
            <v>3020.42</v>
          </cell>
          <cell r="H3629">
            <v>2808.99</v>
          </cell>
          <cell r="I3629" t="str">
            <v/>
          </cell>
          <cell r="J3629">
            <v>0</v>
          </cell>
        </row>
        <row r="3630">
          <cell r="A3630" t="str">
            <v>НС-1800679</v>
          </cell>
          <cell r="B3630" t="str">
            <v>Трубы медные для кондиционирования в бухтах</v>
          </cell>
          <cell r="C3630" t="str">
            <v>БЕЗ МАРКИ</v>
          </cell>
          <cell r="D3630" t="str">
            <v>Труба медная Standard 6,35х0,76х15000 (1/4), метр</v>
          </cell>
          <cell r="E3630" t="str">
            <v/>
          </cell>
          <cell r="F3630" t="str">
            <v>Standard 6,35х0,76х15000 (1/4), мет</v>
          </cell>
          <cell r="G3630">
            <v>186.19</v>
          </cell>
          <cell r="H3630">
            <v>173.15</v>
          </cell>
          <cell r="I3630" t="str">
            <v/>
          </cell>
          <cell r="J3630">
            <v>0</v>
          </cell>
        </row>
        <row r="3631">
          <cell r="A3631" t="str">
            <v>НС-1207509</v>
          </cell>
          <cell r="B3631" t="str">
            <v>Трубы медные для кондиционирования в бухтах</v>
          </cell>
          <cell r="C3631" t="str">
            <v>БЕЗ МАРКИ</v>
          </cell>
          <cell r="D3631" t="str">
            <v>Труба медная Standard 6,35х0,76х50000 (1/4), бухта</v>
          </cell>
          <cell r="E3631" t="str">
            <v>2250000358399, 12250000358396, 4680551491579, 14680551491576, 24680551491573</v>
          </cell>
          <cell r="F3631" t="str">
            <v>S(1/4)</v>
          </cell>
          <cell r="G3631">
            <v>9664.11</v>
          </cell>
          <cell r="H3631">
            <v>8987.6200000000008</v>
          </cell>
          <cell r="I3631" t="str">
            <v/>
          </cell>
          <cell r="J3631">
            <v>0</v>
          </cell>
        </row>
        <row r="3632">
          <cell r="A3632" t="str">
            <v>НС-1800680</v>
          </cell>
          <cell r="B3632" t="str">
            <v>Трубы медные для кондиционирования в бухтах</v>
          </cell>
          <cell r="C3632" t="str">
            <v>БЕЗ МАРКИ</v>
          </cell>
          <cell r="D3632" t="str">
            <v>Труба медная Standard 6,35х0,76х50000 (1/4), метр</v>
          </cell>
          <cell r="E3632" t="str">
            <v/>
          </cell>
          <cell r="F3632" t="str">
            <v>Standard 6,35х0,76х50000 (1/4), мет</v>
          </cell>
          <cell r="G3632">
            <v>187.65</v>
          </cell>
          <cell r="H3632">
            <v>174.52</v>
          </cell>
          <cell r="I3632" t="str">
            <v/>
          </cell>
          <cell r="J3632">
            <v>0</v>
          </cell>
        </row>
        <row r="3633">
          <cell r="A3633" t="str">
            <v>НС-1184730</v>
          </cell>
          <cell r="B3633" t="str">
            <v>Трубы медные для кондиционирования в бухтах</v>
          </cell>
          <cell r="C3633" t="str">
            <v>БЕЗ МАРКИ</v>
          </cell>
          <cell r="D3633" t="str">
            <v>Труба медная Standard 9,52х0,81х15000 (3/8), бухта</v>
          </cell>
          <cell r="E3633" t="str">
            <v>2250000305904, 12250000305901, 4680551491623, 14680551491620</v>
          </cell>
          <cell r="F3633" t="str">
            <v>S9,52х0,81</v>
          </cell>
          <cell r="G3633">
            <v>4729.25</v>
          </cell>
          <cell r="H3633">
            <v>4398.21</v>
          </cell>
          <cell r="I3633" t="str">
            <v/>
          </cell>
          <cell r="J3633">
            <v>0</v>
          </cell>
        </row>
        <row r="3634">
          <cell r="A3634" t="str">
            <v>НС-1800682</v>
          </cell>
          <cell r="B3634" t="str">
            <v>Трубы медные для кондиционирования в бухтах</v>
          </cell>
          <cell r="C3634" t="str">
            <v>БЕЗ МАРКИ</v>
          </cell>
          <cell r="D3634" t="str">
            <v>Труба медная Standard 9,52х0,81х15000 (3/8), метр</v>
          </cell>
          <cell r="E3634" t="str">
            <v/>
          </cell>
          <cell r="F3634" t="str">
            <v>Standard 9,52х0,81х15000 (3/8), мет</v>
          </cell>
          <cell r="G3634">
            <v>306.10000000000002</v>
          </cell>
          <cell r="H3634">
            <v>284.67</v>
          </cell>
          <cell r="I3634" t="str">
            <v/>
          </cell>
          <cell r="J3634">
            <v>0</v>
          </cell>
        </row>
        <row r="3635">
          <cell r="A3635" t="str">
            <v>НС-1207511</v>
          </cell>
          <cell r="B3635" t="str">
            <v>Трубы медные для кондиционирования в бухтах</v>
          </cell>
          <cell r="C3635" t="str">
            <v>БЕЗ МАРКИ</v>
          </cell>
          <cell r="D3635" t="str">
            <v>Труба медная Standard 9,52х0,81х50000 (3/8), бухта</v>
          </cell>
          <cell r="E3635" t="str">
            <v>2250000358405, 12250000358402, 4680551491470, 14680551491477</v>
          </cell>
          <cell r="F3635" t="str">
            <v>S(3/8)</v>
          </cell>
          <cell r="G3635">
            <v>16226.85</v>
          </cell>
          <cell r="H3635">
            <v>15090.97</v>
          </cell>
          <cell r="I3635" t="str">
            <v/>
          </cell>
          <cell r="J3635">
            <v>0</v>
          </cell>
        </row>
        <row r="3636">
          <cell r="A3636" t="str">
            <v>НС-1800681</v>
          </cell>
          <cell r="B3636" t="str">
            <v>Трубы медные для кондиционирования в бухтах</v>
          </cell>
          <cell r="C3636" t="str">
            <v>БЕЗ МАРКИ</v>
          </cell>
          <cell r="D3636" t="str">
            <v>Труба медная Standard 9,52х0,81х50000 (3/8), метр</v>
          </cell>
          <cell r="E3636" t="str">
            <v/>
          </cell>
          <cell r="F3636" t="str">
            <v>Standard 9,52х0,81х50000 (3/8), мет</v>
          </cell>
          <cell r="G3636">
            <v>315.08</v>
          </cell>
          <cell r="H3636">
            <v>293.02999999999997</v>
          </cell>
          <cell r="I3636" t="str">
            <v/>
          </cell>
          <cell r="J3636">
            <v>0</v>
          </cell>
        </row>
        <row r="3637">
          <cell r="A3637" t="str">
            <v>НС-1154994</v>
          </cell>
          <cell r="B3637" t="str">
            <v>Трубы медные для кондиционирования в бухтах</v>
          </cell>
          <cell r="C3637" t="str">
            <v>БЕЗ МАРКИ</v>
          </cell>
          <cell r="D3637" t="str">
            <v>Труба медная ТОР 12,7х0,65х15000 (1/2), бухта</v>
          </cell>
          <cell r="E3637" t="str">
            <v>2250000204504, 12250000204501, 4680551272970, 14680551272977, 24680551272974</v>
          </cell>
          <cell r="F3637" t="str">
            <v>ТОР 12,7х0,65х15000 (1/2), бухта</v>
          </cell>
          <cell r="G3637">
            <v>5685.87</v>
          </cell>
          <cell r="H3637">
            <v>5287.86</v>
          </cell>
          <cell r="I3637">
            <v>193</v>
          </cell>
          <cell r="J3637">
            <v>193</v>
          </cell>
        </row>
        <row r="3638">
          <cell r="A3638" t="str">
            <v>НС-1154995</v>
          </cell>
          <cell r="B3638" t="str">
            <v>Трубы медные для кондиционирования в бухтах</v>
          </cell>
          <cell r="C3638" t="str">
            <v>БЕЗ МАРКИ</v>
          </cell>
          <cell r="D3638" t="str">
            <v>Труба медная ТОР 15,88х0,70х15000 (5/8), бухта</v>
          </cell>
          <cell r="E3638" t="str">
            <v>2250000204511, 12250000204518, 4680551272987, 14680551272984, 24680551272981</v>
          </cell>
          <cell r="F3638" t="str">
            <v>ТОР 15,88х0,70х15000 (5/8), бухта</v>
          </cell>
          <cell r="G3638">
            <v>6597.48</v>
          </cell>
          <cell r="H3638">
            <v>6135.65</v>
          </cell>
          <cell r="I3638" t="str">
            <v/>
          </cell>
          <cell r="J3638">
            <v>0</v>
          </cell>
        </row>
        <row r="3639">
          <cell r="A3639" t="str">
            <v>НС-1154998</v>
          </cell>
          <cell r="B3639" t="str">
            <v>Трубы медные для кондиционирования в бухтах</v>
          </cell>
          <cell r="C3639" t="str">
            <v>БЕЗ МАРКИ</v>
          </cell>
          <cell r="D3639" t="str">
            <v>Труба медная ТОР 19,05х0,75х15000 (3/4), бухта</v>
          </cell>
          <cell r="E3639" t="str">
            <v>2250000204535, 12250000204532, 4680551273724, 14680551273721</v>
          </cell>
          <cell r="F3639" t="str">
            <v>ТОР 19,05х0,75х15000 (3/4), бухта</v>
          </cell>
          <cell r="G3639">
            <v>9366.4</v>
          </cell>
          <cell r="H3639">
            <v>8710.75</v>
          </cell>
          <cell r="I3639" t="str">
            <v/>
          </cell>
          <cell r="J3639">
            <v>0</v>
          </cell>
        </row>
        <row r="3640">
          <cell r="A3640" t="str">
            <v>НС-1154992</v>
          </cell>
          <cell r="B3640" t="str">
            <v>Трубы медные для кондиционирования в бухтах</v>
          </cell>
          <cell r="C3640" t="str">
            <v>БЕЗ МАРКИ</v>
          </cell>
          <cell r="D3640" t="str">
            <v>Труба медная ТОР 6,35х0,55х15000 (1/4), бухта</v>
          </cell>
          <cell r="E3640" t="str">
            <v>2250000204542, 12250000204549, 4680551272994, 14680551272991, 24680551272998</v>
          </cell>
          <cell r="F3640" t="str">
            <v>ТОР 6,35х0,55х15000 (1/4), бухта</v>
          </cell>
          <cell r="G3640">
            <v>2101.84</v>
          </cell>
          <cell r="H3640">
            <v>1954.71</v>
          </cell>
          <cell r="I3640" t="str">
            <v/>
          </cell>
          <cell r="J3640">
            <v>0</v>
          </cell>
        </row>
        <row r="3641">
          <cell r="A3641" t="str">
            <v>НС-1154993</v>
          </cell>
          <cell r="B3641" t="str">
            <v>Трубы медные для кондиционирования в бухтах</v>
          </cell>
          <cell r="C3641" t="str">
            <v>БЕЗ МАРКИ</v>
          </cell>
          <cell r="D3641" t="str">
            <v>Труба медная ТОР 9,52х0,60х15000 (3/8), бухта</v>
          </cell>
          <cell r="E3641" t="str">
            <v>2250000204566, 12250000204563, 4680551273007, 14680551273004, 24680551273001</v>
          </cell>
          <cell r="F3641" t="str">
            <v>ТОР 9,52х0,60х15000 (3/8), бухта</v>
          </cell>
          <cell r="G3641">
            <v>3443.81</v>
          </cell>
          <cell r="H3641">
            <v>3202.74</v>
          </cell>
          <cell r="I3641" t="str">
            <v/>
          </cell>
          <cell r="J3641">
            <v>0</v>
          </cell>
        </row>
        <row r="3642">
          <cell r="A3642" t="str">
            <v>НС-1584156</v>
          </cell>
          <cell r="B3642" t="str">
            <v>Трубы медные для кондиционирования в бухтах</v>
          </cell>
          <cell r="C3642" t="str">
            <v>БЕЗ МАРКИ</v>
          </cell>
          <cell r="D3642" t="str">
            <v>Труба рафинированная медная 12,00*0,35хLWC, катушка</v>
          </cell>
          <cell r="E3642" t="str">
            <v>4660294134612</v>
          </cell>
          <cell r="F3642" t="str">
            <v>LWC12/35</v>
          </cell>
          <cell r="G3642">
            <v>188000</v>
          </cell>
          <cell r="H3642">
            <v>174840</v>
          </cell>
          <cell r="I3642" t="str">
            <v/>
          </cell>
          <cell r="J3642">
            <v>0</v>
          </cell>
        </row>
        <row r="3643">
          <cell r="A3643" t="str">
            <v>НС-1584161</v>
          </cell>
          <cell r="B3643" t="str">
            <v>Трубы медные для кондиционирования в бухтах</v>
          </cell>
          <cell r="C3643" t="str">
            <v>БЕЗ МАРКИ</v>
          </cell>
          <cell r="D3643" t="str">
            <v>Труба рафинированная медная 9,52*0,50хLWC (3/8), катушка</v>
          </cell>
          <cell r="E3643" t="str">
            <v>4660294134636</v>
          </cell>
          <cell r="F3643" t="str">
            <v>LWC (50)</v>
          </cell>
          <cell r="G3643">
            <v>200000</v>
          </cell>
          <cell r="H3643">
            <v>186000</v>
          </cell>
          <cell r="I3643" t="str">
            <v/>
          </cell>
          <cell r="J3643">
            <v>0</v>
          </cell>
        </row>
        <row r="3644">
          <cell r="A3644" t="str">
            <v>НС-1800692</v>
          </cell>
          <cell r="B3644" t="str">
            <v>Трубы медные для кондиционирования в бухтах</v>
          </cell>
          <cell r="C3644" t="str">
            <v>Ballu</v>
          </cell>
          <cell r="D3644" t="str">
            <v>Трубка капиллярная Ballu 6 x 50000 (мм), метр</v>
          </cell>
          <cell r="E3644" t="str">
            <v/>
          </cell>
          <cell r="F3644" t="str">
            <v>Ballu 6 x 50000 (мм), метр</v>
          </cell>
          <cell r="G3644">
            <v>16.37</v>
          </cell>
          <cell r="H3644">
            <v>15.06</v>
          </cell>
          <cell r="I3644" t="str">
            <v/>
          </cell>
          <cell r="J3644">
            <v>0</v>
          </cell>
        </row>
        <row r="3645">
          <cell r="A3645" t="str">
            <v>НС-1800693</v>
          </cell>
          <cell r="B3645" t="str">
            <v>Трубы медные для кондиционирования в бухтах</v>
          </cell>
          <cell r="C3645" t="str">
            <v>Ballu</v>
          </cell>
          <cell r="D3645" t="str">
            <v>Трубка капиллярная Ballu 8 x 50000 (мм), метр</v>
          </cell>
          <cell r="E3645" t="str">
            <v/>
          </cell>
          <cell r="F3645" t="str">
            <v>Ballu 8 x 50000 (мм), метр</v>
          </cell>
          <cell r="G3645">
            <v>22.04</v>
          </cell>
          <cell r="H3645">
            <v>20.28</v>
          </cell>
          <cell r="I3645" t="str">
            <v/>
          </cell>
          <cell r="J3645">
            <v>0</v>
          </cell>
        </row>
        <row r="3646">
          <cell r="A3646" t="str">
            <v>НС-1800698</v>
          </cell>
          <cell r="B3646" t="str">
            <v>Трубы медные для кондиционирования в бухтах</v>
          </cell>
          <cell r="C3646" t="str">
            <v>Ballu</v>
          </cell>
          <cell r="D3646" t="str">
            <v>Шланг дренажный Ballu 16 x 30000 (мм), метр</v>
          </cell>
          <cell r="E3646" t="str">
            <v/>
          </cell>
          <cell r="F3646" t="str">
            <v>Ballu 16 x 30000 (мм), метр</v>
          </cell>
          <cell r="G3646">
            <v>20.37</v>
          </cell>
          <cell r="H3646">
            <v>18.739999999999998</v>
          </cell>
          <cell r="I3646" t="str">
            <v/>
          </cell>
          <cell r="J3646">
            <v>0</v>
          </cell>
        </row>
        <row r="3647">
          <cell r="A3647" t="str">
            <v>НС-1800696</v>
          </cell>
          <cell r="B3647" t="str">
            <v>Трубы медные для кондиционирования в бухтах</v>
          </cell>
          <cell r="C3647" t="str">
            <v>Ballu</v>
          </cell>
          <cell r="D3647" t="str">
            <v>Шланг дренажный Ballu 20 x 30000 (мм), метр</v>
          </cell>
          <cell r="E3647" t="str">
            <v/>
          </cell>
          <cell r="F3647" t="str">
            <v>Ballu 20 x 30000 (мм), метр</v>
          </cell>
          <cell r="G3647">
            <v>42.85</v>
          </cell>
          <cell r="H3647">
            <v>39.42</v>
          </cell>
          <cell r="I3647" t="str">
            <v/>
          </cell>
          <cell r="J3647">
            <v>0</v>
          </cell>
        </row>
        <row r="3648">
          <cell r="A3648" t="str">
            <v>НС-1800697</v>
          </cell>
          <cell r="B3648" t="str">
            <v>Трубы медные для кондиционирования в бухтах</v>
          </cell>
          <cell r="C3648" t="str">
            <v>K-FLEX</v>
          </cell>
          <cell r="D3648" t="str">
            <v>Шланг дренажный K-FLEX SPLIT DRAIN PIPE PE-RT металопласт. 16х30000 (мм), метр</v>
          </cell>
          <cell r="E3648" t="str">
            <v/>
          </cell>
          <cell r="F3648" t="str">
            <v>R02016PERT015SD, метр</v>
          </cell>
          <cell r="G3648">
            <v>64.260000000000005</v>
          </cell>
          <cell r="H3648">
            <v>59.12</v>
          </cell>
          <cell r="I3648">
            <v>866</v>
          </cell>
          <cell r="J3648">
            <v>866</v>
          </cell>
        </row>
        <row r="3649">
          <cell r="A3649" t="str">
            <v>НС-1123008</v>
          </cell>
          <cell r="B3649" t="str">
            <v>Трубы медные для кондиционирования в штангах</v>
          </cell>
          <cell r="C3649" t="str">
            <v>Ballu</v>
          </cell>
          <cell r="D3649" t="str">
            <v>Труба медная Ballu Olympic 22,23х1,00,х3000 (7/8), отрезок</v>
          </cell>
          <cell r="E3649" t="str">
            <v>4610021224741, 14610021224748</v>
          </cell>
          <cell r="F3649" t="str">
            <v>Труба медная Ballu Olympic 7/8</v>
          </cell>
          <cell r="G3649">
            <v>2902.36</v>
          </cell>
          <cell r="H3649">
            <v>2699.19</v>
          </cell>
          <cell r="I3649" t="str">
            <v/>
          </cell>
          <cell r="J3649">
            <v>0</v>
          </cell>
        </row>
        <row r="3650">
          <cell r="A3650" t="str">
            <v>НС-1123009</v>
          </cell>
          <cell r="B3650" t="str">
            <v>Трубы медные для кондиционирования в штангах</v>
          </cell>
          <cell r="C3650" t="str">
            <v>Ballu</v>
          </cell>
          <cell r="D3650" t="str">
            <v>Труба медная Ballu Olympic 25,4х1,00х3000 (1), отрезок</v>
          </cell>
          <cell r="E3650" t="str">
            <v>4610021224758, 14610021224755, 2213656782574</v>
          </cell>
          <cell r="F3650" t="str">
            <v>Труба медная Ballu Olympic 1 штанга</v>
          </cell>
          <cell r="G3650">
            <v>3558.91</v>
          </cell>
          <cell r="H3650">
            <v>3309.78</v>
          </cell>
          <cell r="I3650">
            <v>149</v>
          </cell>
          <cell r="J3650">
            <v>149</v>
          </cell>
        </row>
        <row r="3651">
          <cell r="A3651" t="str">
            <v>НС-1123010</v>
          </cell>
          <cell r="B3651" t="str">
            <v>Трубы медные для кондиционирования в штангах</v>
          </cell>
          <cell r="C3651" t="str">
            <v>Ballu</v>
          </cell>
          <cell r="D3651" t="str">
            <v>Труба медная Ballu Olympic 28,57х1,00х3000 (1-1/8), отрезок</v>
          </cell>
          <cell r="E3651" t="str">
            <v>4610021224765, 14610021224762, 2212145222669</v>
          </cell>
          <cell r="F3651" t="str">
            <v>Труба медная Ballu Olympic 1-1/8</v>
          </cell>
          <cell r="G3651">
            <v>3929.88</v>
          </cell>
          <cell r="H3651">
            <v>3654.79</v>
          </cell>
          <cell r="I3651">
            <v>1</v>
          </cell>
          <cell r="J3651">
            <v>1</v>
          </cell>
        </row>
        <row r="3652">
          <cell r="A3652" t="str">
            <v>НС-1650748</v>
          </cell>
          <cell r="B3652" t="str">
            <v>Трубы медные для кондиционирования в штангах</v>
          </cell>
          <cell r="C3652" t="str">
            <v>Ballu</v>
          </cell>
          <cell r="D3652" t="str">
            <v>Труба медная Ballu Olympic 31,8х1,00х3000 (1-1/4), отрезок</v>
          </cell>
          <cell r="E3652" t="str">
            <v>4660294706642, 14660294706649</v>
          </cell>
          <cell r="F3652" t="str">
            <v>Труба медная Ballu Olympic 1-1/4</v>
          </cell>
          <cell r="G3652">
            <v>4512.62</v>
          </cell>
          <cell r="H3652">
            <v>4196.7299999999996</v>
          </cell>
          <cell r="I3652">
            <v>115</v>
          </cell>
          <cell r="J3652">
            <v>115</v>
          </cell>
        </row>
        <row r="3653">
          <cell r="A3653" t="str">
            <v>НС-1123011</v>
          </cell>
          <cell r="B3653" t="str">
            <v>Трубы медные для кондиционирования в штангах</v>
          </cell>
          <cell r="C3653" t="str">
            <v>Ballu</v>
          </cell>
          <cell r="D3653" t="str">
            <v>Труба медная Ballu Olympic 34,92х1,50х3000 (1-3/8), отрезок</v>
          </cell>
          <cell r="E3653" t="str">
            <v>4610021224772, 14610021224779</v>
          </cell>
          <cell r="F3653" t="str">
            <v>Труба медная Ballu Olympic 1-3/8</v>
          </cell>
          <cell r="G3653">
            <v>6769.5</v>
          </cell>
          <cell r="H3653">
            <v>6295.64</v>
          </cell>
          <cell r="I3653">
            <v>781</v>
          </cell>
          <cell r="J3653">
            <v>781</v>
          </cell>
        </row>
        <row r="3654">
          <cell r="A3654" t="str">
            <v>НС-1650773</v>
          </cell>
          <cell r="B3654" t="str">
            <v>Трубы медные для кондиционирования в штангах</v>
          </cell>
          <cell r="C3654" t="str">
            <v>Ballu</v>
          </cell>
          <cell r="D3654" t="str">
            <v>Труба медная Ballu Olympic 38,1х1,30х3000 (1-1/2), отрезок</v>
          </cell>
          <cell r="E3654" t="str">
            <v>4660294717112, 14660294717119</v>
          </cell>
          <cell r="F3654" t="str">
            <v>Труба медная Ballu Olympic 1-1/2</v>
          </cell>
          <cell r="G3654">
            <v>7290.32</v>
          </cell>
          <cell r="H3654">
            <v>6780</v>
          </cell>
          <cell r="I3654">
            <v>215</v>
          </cell>
          <cell r="J3654">
            <v>215</v>
          </cell>
        </row>
        <row r="3655">
          <cell r="A3655" t="str">
            <v>НС-1249585</v>
          </cell>
          <cell r="B3655" t="str">
            <v>Трубы медные для кондиционирования в штангах</v>
          </cell>
          <cell r="C3655" t="str">
            <v>Ballu</v>
          </cell>
          <cell r="D3655" t="str">
            <v>Труба медная Ballu Olympic 41,28х1,5х3000 (1-5/8), отрезок</v>
          </cell>
          <cell r="E3655" t="str">
            <v>2250000499122</v>
          </cell>
          <cell r="F3655" t="str">
            <v>Olympic 41,28х1,5х3000 (1-5/8), отр</v>
          </cell>
          <cell r="G3655">
            <v>8103.38</v>
          </cell>
          <cell r="H3655">
            <v>7698.21</v>
          </cell>
          <cell r="I3655" t="str">
            <v/>
          </cell>
          <cell r="J3655">
            <v>0</v>
          </cell>
        </row>
        <row r="3656">
          <cell r="A3656" t="str">
            <v>НС-1650774</v>
          </cell>
          <cell r="B3656" t="str">
            <v>Трубы медные для кондиционирования в штангах</v>
          </cell>
          <cell r="C3656" t="str">
            <v>Ballu</v>
          </cell>
          <cell r="D3656" t="str">
            <v>Труба медная Ballu Olympic 41,3х1,00х3000 (1-5/8), отрезок</v>
          </cell>
          <cell r="E3656" t="str">
            <v>4660294721898, 14660294721895</v>
          </cell>
          <cell r="F3656" t="str">
            <v>Труба медная Ballu Olympic 1-5/8</v>
          </cell>
          <cell r="G3656">
            <v>7406.06</v>
          </cell>
          <cell r="H3656">
            <v>6887.64</v>
          </cell>
          <cell r="I3656">
            <v>75</v>
          </cell>
          <cell r="J3656">
            <v>75</v>
          </cell>
        </row>
        <row r="3657">
          <cell r="A3657" t="str">
            <v>НС-1759630</v>
          </cell>
          <cell r="B3657" t="str">
            <v>Трубы медные для кондиционирования в штангах</v>
          </cell>
          <cell r="C3657" t="str">
            <v>Ballu</v>
          </cell>
          <cell r="D3657" t="str">
            <v>Труба медная Ballu Standard 19,05х1,07х15000 (3/4), бухта</v>
          </cell>
          <cell r="E3657" t="str">
            <v>4670430150871, 14670430150878</v>
          </cell>
          <cell r="F3657" t="str">
            <v>Standard 19,05х1,07х15000 (3/4)</v>
          </cell>
          <cell r="G3657">
            <v>14679.37</v>
          </cell>
          <cell r="H3657">
            <v>13651.82</v>
          </cell>
          <cell r="I3657" t="str">
            <v/>
          </cell>
          <cell r="J3657">
            <v>0</v>
          </cell>
        </row>
        <row r="3658">
          <cell r="A3658" t="str">
            <v>НС-1759631</v>
          </cell>
          <cell r="B3658" t="str">
            <v>Трубы медные для кондиционирования в штангах</v>
          </cell>
          <cell r="C3658" t="str">
            <v>Ballu</v>
          </cell>
          <cell r="D3658" t="str">
            <v>Труба медная Ballu Standard 22,23х1,14х3000 (7/8), отрезок</v>
          </cell>
          <cell r="E3658" t="str">
            <v>4670430150932, 14670430150939</v>
          </cell>
          <cell r="F3658" t="str">
            <v>Standard 22,23х1,14х3000 (7/8)</v>
          </cell>
          <cell r="G3658">
            <v>3669.84</v>
          </cell>
          <cell r="H3658">
            <v>3412.95</v>
          </cell>
          <cell r="I3658" t="str">
            <v/>
          </cell>
          <cell r="J3658">
            <v>0</v>
          </cell>
        </row>
        <row r="3659">
          <cell r="A3659" t="str">
            <v>НС-1759632</v>
          </cell>
          <cell r="B3659" t="str">
            <v>Трубы медные для кондиционирования в штангах</v>
          </cell>
          <cell r="C3659" t="str">
            <v>Ballu</v>
          </cell>
          <cell r="D3659" t="str">
            <v>Труба медная Ballu Standard 25,4х1,27х3000 (1), отрезок</v>
          </cell>
          <cell r="E3659" t="str">
            <v>4670430150901, 14670430150908</v>
          </cell>
          <cell r="F3659" t="str">
            <v>Standard 25,4х1,27х3000 (1)</v>
          </cell>
          <cell r="G3659">
            <v>4676.32</v>
          </cell>
          <cell r="H3659">
            <v>4348.9799999999996</v>
          </cell>
          <cell r="I3659" t="str">
            <v/>
          </cell>
          <cell r="J3659">
            <v>0</v>
          </cell>
        </row>
        <row r="3660">
          <cell r="A3660" t="str">
            <v>НС-1759634</v>
          </cell>
          <cell r="B3660" t="str">
            <v>Трубы медные для кондиционирования в штангах</v>
          </cell>
          <cell r="C3660" t="str">
            <v>Ballu</v>
          </cell>
          <cell r="D3660" t="str">
            <v>Труба медная Ballu Standard 28,57х1,27х3000 (1-1/8), отрезок</v>
          </cell>
          <cell r="E3660" t="str">
            <v>4670430150888, 14670430150885</v>
          </cell>
          <cell r="F3660" t="str">
            <v>Standard 28,57х1,27х3000 (1-1/8)</v>
          </cell>
          <cell r="G3660">
            <v>5290.39</v>
          </cell>
          <cell r="H3660">
            <v>4920.0600000000004</v>
          </cell>
          <cell r="I3660" t="str">
            <v/>
          </cell>
          <cell r="J3660">
            <v>0</v>
          </cell>
        </row>
        <row r="3661">
          <cell r="A3661" t="str">
            <v>НС-1759635</v>
          </cell>
          <cell r="B3661" t="str">
            <v>Трубы медные для кондиционирования в штангах</v>
          </cell>
          <cell r="C3661" t="str">
            <v>Ballu</v>
          </cell>
          <cell r="D3661" t="str">
            <v>Труба медная Ballu Standard 31,8х1,4х3000 (1-1/4), отрезок</v>
          </cell>
          <cell r="E3661" t="str">
            <v>4670430150918, 14670430150915</v>
          </cell>
          <cell r="F3661" t="str">
            <v>Standard 31,8х1,4х3000 (1-1/4)</v>
          </cell>
          <cell r="G3661">
            <v>6494.9</v>
          </cell>
          <cell r="H3661">
            <v>6040.25</v>
          </cell>
          <cell r="I3661" t="str">
            <v/>
          </cell>
          <cell r="J3661">
            <v>0</v>
          </cell>
        </row>
        <row r="3662">
          <cell r="A3662" t="str">
            <v>НС-1759637</v>
          </cell>
          <cell r="B3662" t="str">
            <v>Трубы медные для кондиционирования в штангах</v>
          </cell>
          <cell r="C3662" t="str">
            <v>Ballu</v>
          </cell>
          <cell r="D3662" t="str">
            <v>Труба медная Ballu Standard 38,1х1,52х3000 (1-1/2), отрезок</v>
          </cell>
          <cell r="E3662" t="str">
            <v>4670430150895, 14670430150892</v>
          </cell>
          <cell r="F3662" t="str">
            <v>Standard 38,1х1,52х3000 (1-1/2)</v>
          </cell>
          <cell r="G3662">
            <v>8484.24</v>
          </cell>
          <cell r="H3662">
            <v>7890.34</v>
          </cell>
          <cell r="I3662">
            <v>87</v>
          </cell>
          <cell r="J3662">
            <v>87</v>
          </cell>
        </row>
        <row r="3663">
          <cell r="A3663" t="str">
            <v>НС-1759638</v>
          </cell>
          <cell r="B3663" t="str">
            <v>Трубы медные для кондиционирования в штангах</v>
          </cell>
          <cell r="C3663" t="str">
            <v>Ballu</v>
          </cell>
          <cell r="D3663" t="str">
            <v>Труба медная Ballu Standard 41,3х1,52х3000 (1-5/8), отрезок</v>
          </cell>
          <cell r="E3663" t="str">
            <v>4670430150925, 14670430150922</v>
          </cell>
          <cell r="F3663" t="str">
            <v>Standard 41,3х1,52х3000 (1-5/8)</v>
          </cell>
          <cell r="G3663">
            <v>9227.2900000000009</v>
          </cell>
          <cell r="H3663">
            <v>8581.3799999999992</v>
          </cell>
          <cell r="I3663" t="str">
            <v/>
          </cell>
          <cell r="J3663">
            <v>0</v>
          </cell>
        </row>
        <row r="3664">
          <cell r="A3664" t="str">
            <v>НС-1760331</v>
          </cell>
          <cell r="B3664" t="str">
            <v>Трубы медные для кондиционирования в штангах</v>
          </cell>
          <cell r="C3664" t="str">
            <v>Ballu</v>
          </cell>
          <cell r="D3664" t="str">
            <v>Труба медная Ballu Standard 53,98x1,52 (2 1/8), отрезок</v>
          </cell>
          <cell r="E3664" t="str">
            <v>4670430153759, 14670430153756</v>
          </cell>
          <cell r="F3664" t="str">
            <v>Standard 53,98x1,52 (2 1/8)</v>
          </cell>
          <cell r="G3664">
            <v>14610.34</v>
          </cell>
          <cell r="H3664">
            <v>13587.61</v>
          </cell>
          <cell r="I3664" t="str">
            <v/>
          </cell>
          <cell r="J3664">
            <v>0</v>
          </cell>
        </row>
        <row r="3665">
          <cell r="A3665" t="str">
            <v>НС-1435366</v>
          </cell>
          <cell r="B3665" t="str">
            <v>Фитинги медные</v>
          </cell>
          <cell r="C3665" t="str">
            <v>БЕЗ МАРКИ</v>
          </cell>
          <cell r="D3665" t="str">
            <v>Заглушка медная 1 1/8 (упак. 1 шт.)</v>
          </cell>
          <cell r="E3665" t="str">
            <v>4680551152289</v>
          </cell>
          <cell r="F3665" t="str">
            <v>J9003 1 1/8</v>
          </cell>
          <cell r="G3665">
            <v>116</v>
          </cell>
          <cell r="H3665">
            <v>107.64</v>
          </cell>
          <cell r="I3665" t="str">
            <v/>
          </cell>
          <cell r="J3665">
            <v>0</v>
          </cell>
        </row>
        <row r="3666">
          <cell r="A3666" t="str">
            <v>НС-1435367</v>
          </cell>
          <cell r="B3666" t="str">
            <v>Фитинги медные</v>
          </cell>
          <cell r="C3666" t="str">
            <v>БЕЗ МАРКИ</v>
          </cell>
          <cell r="D3666" t="str">
            <v>Заглушка медная 1 3/8 (упак. 1 шт.)</v>
          </cell>
          <cell r="E3666" t="str">
            <v>4680551152296</v>
          </cell>
          <cell r="F3666" t="str">
            <v>J9003 1 3/8</v>
          </cell>
          <cell r="G3666">
            <v>186</v>
          </cell>
          <cell r="H3666">
            <v>173.02</v>
          </cell>
          <cell r="I3666">
            <v>23</v>
          </cell>
          <cell r="J3666">
            <v>23</v>
          </cell>
        </row>
        <row r="3667">
          <cell r="A3667" t="str">
            <v>НС-1435368</v>
          </cell>
          <cell r="B3667" t="str">
            <v>Фитинги медные</v>
          </cell>
          <cell r="C3667" t="str">
            <v>БЕЗ МАРКИ</v>
          </cell>
          <cell r="D3667" t="str">
            <v>Заглушка медная 1 5/8 (упак. 1 шт.)</v>
          </cell>
          <cell r="E3667" t="str">
            <v>4680551152302</v>
          </cell>
          <cell r="F3667" t="str">
            <v>J9003 1 5/8</v>
          </cell>
          <cell r="G3667">
            <v>241</v>
          </cell>
          <cell r="H3667">
            <v>224.54</v>
          </cell>
          <cell r="I3667">
            <v>6</v>
          </cell>
          <cell r="J3667">
            <v>6</v>
          </cell>
        </row>
        <row r="3668">
          <cell r="A3668" t="str">
            <v>НС-1435364</v>
          </cell>
          <cell r="B3668" t="str">
            <v>Фитинги медные</v>
          </cell>
          <cell r="C3668" t="str">
            <v>БЕЗ МАРКИ</v>
          </cell>
          <cell r="D3668" t="str">
            <v>Заглушка медная 5/8 (упак. 3 шт.)</v>
          </cell>
          <cell r="E3668" t="str">
            <v>4680551152265</v>
          </cell>
          <cell r="F3668" t="str">
            <v>J9003 5/8</v>
          </cell>
          <cell r="G3668">
            <v>59</v>
          </cell>
          <cell r="H3668">
            <v>55.2</v>
          </cell>
          <cell r="I3668" t="str">
            <v/>
          </cell>
          <cell r="J3668">
            <v>0</v>
          </cell>
        </row>
        <row r="3669">
          <cell r="A3669" t="str">
            <v>НС-1435365</v>
          </cell>
          <cell r="B3669" t="str">
            <v>Фитинги медные</v>
          </cell>
          <cell r="C3669" t="str">
            <v>БЕЗ МАРКИ</v>
          </cell>
          <cell r="D3669" t="str">
            <v>Заглушка медная 7/8 (упак. 2 шт.)</v>
          </cell>
          <cell r="E3669" t="str">
            <v>4680551152272</v>
          </cell>
          <cell r="F3669" t="str">
            <v>J9003 7/8</v>
          </cell>
          <cell r="G3669">
            <v>99</v>
          </cell>
          <cell r="H3669">
            <v>92.25</v>
          </cell>
          <cell r="I3669">
            <v>7</v>
          </cell>
          <cell r="J3669">
            <v>7</v>
          </cell>
        </row>
        <row r="3670">
          <cell r="A3670" t="str">
            <v>НС-1789381</v>
          </cell>
          <cell r="B3670" t="str">
            <v>Фитинги медные</v>
          </cell>
          <cell r="C3670" t="str">
            <v>БЕЗ МАРКИ</v>
          </cell>
          <cell r="D3670" t="str">
            <v>Муфта медная 1 1/4" 31,8</v>
          </cell>
          <cell r="E3670" t="str">
            <v>2258668278318, 12258668278315</v>
          </cell>
          <cell r="F3670" t="str">
            <v>J9001 1 1/4" 31,8</v>
          </cell>
          <cell r="G3670">
            <v>277.8</v>
          </cell>
          <cell r="H3670">
            <v>258.3</v>
          </cell>
          <cell r="I3670" t="str">
            <v/>
          </cell>
          <cell r="J3670">
            <v>0</v>
          </cell>
        </row>
        <row r="3671">
          <cell r="A3671" t="str">
            <v>НС-1435347</v>
          </cell>
          <cell r="B3671" t="str">
            <v>Фитинги медные</v>
          </cell>
          <cell r="C3671" t="str">
            <v>БЕЗ МАРКИ</v>
          </cell>
          <cell r="D3671" t="str">
            <v>Муфта медная 1 3/8" 34,92 (упак. 1 шт.)</v>
          </cell>
          <cell r="E3671" t="str">
            <v>4680551152128</v>
          </cell>
          <cell r="F3671" t="str">
            <v>J9001 1 3/8"</v>
          </cell>
          <cell r="G3671">
            <v>122</v>
          </cell>
          <cell r="H3671">
            <v>113.78</v>
          </cell>
          <cell r="I3671" t="str">
            <v/>
          </cell>
          <cell r="J3671">
            <v>0</v>
          </cell>
        </row>
        <row r="3672">
          <cell r="A3672" t="str">
            <v>НС-1435348</v>
          </cell>
          <cell r="B3672" t="str">
            <v>Фитинги медные</v>
          </cell>
          <cell r="C3672" t="str">
            <v>БЕЗ МАРКИ</v>
          </cell>
          <cell r="D3672" t="str">
            <v>Муфта медная 1 5/8" 41,27 мм (упак. 1 шт.)</v>
          </cell>
          <cell r="E3672" t="str">
            <v>4680551152135</v>
          </cell>
          <cell r="F3672" t="str">
            <v>J9001 1 5/8"</v>
          </cell>
          <cell r="G3672">
            <v>189</v>
          </cell>
          <cell r="H3672">
            <v>176.12</v>
          </cell>
          <cell r="I3672" t="str">
            <v/>
          </cell>
          <cell r="J3672">
            <v>0</v>
          </cell>
        </row>
        <row r="3673">
          <cell r="A3673" t="str">
            <v>НС-1435342</v>
          </cell>
          <cell r="B3673" t="str">
            <v>Фитинги медные</v>
          </cell>
          <cell r="C3673" t="str">
            <v>БЕЗ МАРКИ</v>
          </cell>
          <cell r="D3673" t="str">
            <v>Муфта медная 5/8" 15,87 мм (упак. 3 шт.)</v>
          </cell>
          <cell r="E3673" t="str">
            <v>4680551152074</v>
          </cell>
          <cell r="F3673" t="str">
            <v>J9001 5/8"</v>
          </cell>
          <cell r="G3673">
            <v>59</v>
          </cell>
          <cell r="H3673">
            <v>55.17</v>
          </cell>
          <cell r="I3673" t="str">
            <v/>
          </cell>
          <cell r="J3673">
            <v>0</v>
          </cell>
        </row>
        <row r="3674">
          <cell r="A3674" t="str">
            <v>НС-1435403</v>
          </cell>
          <cell r="B3674" t="str">
            <v>Фитинги медные</v>
          </cell>
          <cell r="C3674" t="str">
            <v>БЕЗ МАРКИ</v>
          </cell>
          <cell r="D3674" t="str">
            <v>Муфта медная 7/8" 22,22 мм (упак. 2 шт.)</v>
          </cell>
          <cell r="E3674" t="str">
            <v>4680551152098</v>
          </cell>
          <cell r="F3674" t="str">
            <v>J9001 7/8"</v>
          </cell>
          <cell r="G3674">
            <v>100</v>
          </cell>
          <cell r="H3674">
            <v>93</v>
          </cell>
          <cell r="I3674" t="str">
            <v/>
          </cell>
          <cell r="J3674">
            <v>0</v>
          </cell>
        </row>
        <row r="3675">
          <cell r="A3675" t="str">
            <v>НС-1435404</v>
          </cell>
          <cell r="B3675" t="str">
            <v>Фитинги медные</v>
          </cell>
          <cell r="C3675" t="str">
            <v>БЕЗ МАРКИ</v>
          </cell>
          <cell r="D3675" t="str">
            <v>Муфта медная переходная 1 1/8" х 1" (упак. 1 шт.)</v>
          </cell>
          <cell r="E3675" t="str">
            <v>4680551152180</v>
          </cell>
          <cell r="F3675" t="str">
            <v>J9002 1 1/8" х 1"</v>
          </cell>
          <cell r="G3675">
            <v>83</v>
          </cell>
          <cell r="H3675">
            <v>77.22</v>
          </cell>
          <cell r="I3675" t="str">
            <v/>
          </cell>
          <cell r="J3675">
            <v>0</v>
          </cell>
        </row>
        <row r="3676">
          <cell r="A3676" t="str">
            <v>НС-1435350</v>
          </cell>
          <cell r="B3676" t="str">
            <v>Фитинги медные</v>
          </cell>
          <cell r="C3676" t="str">
            <v>БЕЗ МАРКИ</v>
          </cell>
          <cell r="D3676" t="str">
            <v>Муфта медная переходная 1/2" х 3/8" (упак. 5 шт.)</v>
          </cell>
          <cell r="E3676" t="str">
            <v>4680551152159</v>
          </cell>
          <cell r="F3676" t="str">
            <v>J9002 1/2" х 3/8"</v>
          </cell>
          <cell r="G3676">
            <v>81</v>
          </cell>
          <cell r="H3676">
            <v>75.739999999999995</v>
          </cell>
          <cell r="I3676" t="str">
            <v/>
          </cell>
          <cell r="J3676">
            <v>0</v>
          </cell>
        </row>
        <row r="3677">
          <cell r="A3677" t="str">
            <v>НС-1435406</v>
          </cell>
          <cell r="B3677" t="str">
            <v>Фитинги медные</v>
          </cell>
          <cell r="C3677" t="str">
            <v>БЕЗ МАРКИ</v>
          </cell>
          <cell r="D3677" t="str">
            <v>Муфта медная переходная 3/8" х 1/4" (упак. 10 шт.)</v>
          </cell>
          <cell r="E3677" t="str">
            <v>4680551152142</v>
          </cell>
          <cell r="F3677" t="str">
            <v>J9002 3/8" х 1/4"</v>
          </cell>
          <cell r="G3677">
            <v>161</v>
          </cell>
          <cell r="H3677">
            <v>149.31</v>
          </cell>
          <cell r="I3677" t="str">
            <v/>
          </cell>
          <cell r="J3677">
            <v>0</v>
          </cell>
        </row>
        <row r="3678">
          <cell r="A3678" t="str">
            <v>НС-1435408</v>
          </cell>
          <cell r="B3678" t="str">
            <v>Фитинги медные</v>
          </cell>
          <cell r="C3678" t="str">
            <v>БЕЗ МАРКИ</v>
          </cell>
          <cell r="D3678" t="str">
            <v>Муфта медная переходная 7/8" х 3/4" (упак. 2 шт.)</v>
          </cell>
          <cell r="E3678" t="str">
            <v>4680551152173</v>
          </cell>
          <cell r="F3678" t="str">
            <v>J9002 7/8" х 3/4"</v>
          </cell>
          <cell r="G3678">
            <v>97</v>
          </cell>
          <cell r="H3678">
            <v>90.05</v>
          </cell>
          <cell r="I3678" t="str">
            <v/>
          </cell>
          <cell r="J3678">
            <v>0</v>
          </cell>
        </row>
        <row r="3679">
          <cell r="A3679" t="str">
            <v>НС-1760330</v>
          </cell>
          <cell r="B3679" t="str">
            <v>Фитинги медные</v>
          </cell>
          <cell r="C3679" t="str">
            <v>БЕЗ МАРКИ</v>
          </cell>
          <cell r="D3679" t="str">
            <v>Отвод 90 гр. 1 1/4, 31,8 мм</v>
          </cell>
          <cell r="E3679" t="str">
            <v>2258668226609, 4670430271187, 14670430271184</v>
          </cell>
          <cell r="F3679" t="str">
            <v>О90114</v>
          </cell>
          <cell r="G3679">
            <v>489.6</v>
          </cell>
          <cell r="H3679">
            <v>455.3</v>
          </cell>
          <cell r="I3679">
            <v>50</v>
          </cell>
          <cell r="J3679">
            <v>50</v>
          </cell>
        </row>
        <row r="3680">
          <cell r="A3680" t="str">
            <v>НС-1635600</v>
          </cell>
          <cell r="B3680" t="str">
            <v>Фитинги медные</v>
          </cell>
          <cell r="C3680" t="str">
            <v>БЕЗ МАРКИ</v>
          </cell>
          <cell r="D3680" t="str">
            <v>Отвод 90 гр. 1 1/8, 28.65 мм</v>
          </cell>
          <cell r="E3680" t="str">
            <v>4660294393194, 14660294393191, 24660294393198</v>
          </cell>
          <cell r="F3680" t="str">
            <v>О90118</v>
          </cell>
          <cell r="G3680">
            <v>364.1</v>
          </cell>
          <cell r="H3680">
            <v>338.7</v>
          </cell>
          <cell r="I3680">
            <v>198</v>
          </cell>
          <cell r="J3680">
            <v>198</v>
          </cell>
        </row>
        <row r="3681">
          <cell r="A3681" t="str">
            <v>НС-1635596</v>
          </cell>
          <cell r="B3681" t="str">
            <v>Фитинги медные</v>
          </cell>
          <cell r="C3681" t="str">
            <v>БЕЗ МАРКИ</v>
          </cell>
          <cell r="D3681" t="str">
            <v>Отвод 90 гр. 1/2 , 12.75 мм</v>
          </cell>
          <cell r="E3681" t="str">
            <v>4660294393156, 14660294393153, 24660294393150</v>
          </cell>
          <cell r="F3681" t="str">
            <v>О9012</v>
          </cell>
          <cell r="G3681">
            <v>83.2</v>
          </cell>
          <cell r="H3681">
            <v>77.400000000000006</v>
          </cell>
          <cell r="I3681">
            <v>3378</v>
          </cell>
          <cell r="J3681">
            <v>3378</v>
          </cell>
        </row>
        <row r="3682">
          <cell r="A3682" t="str">
            <v>НС-1635601</v>
          </cell>
          <cell r="B3682" t="str">
            <v>Фитинги медные</v>
          </cell>
          <cell r="C3682" t="str">
            <v>БЕЗ МАРКИ</v>
          </cell>
          <cell r="D3682" t="str">
            <v>Отвод 90 гр. 1 3/8, 35 мм</v>
          </cell>
          <cell r="E3682" t="str">
            <v>4660294393200, 14660294393207, 24660294393204</v>
          </cell>
          <cell r="F3682" t="str">
            <v>О90138</v>
          </cell>
          <cell r="G3682">
            <v>395.4</v>
          </cell>
          <cell r="H3682">
            <v>367.7</v>
          </cell>
          <cell r="I3682">
            <v>32</v>
          </cell>
          <cell r="J3682">
            <v>32</v>
          </cell>
        </row>
        <row r="3683">
          <cell r="A3683" t="str">
            <v>НС-1766704</v>
          </cell>
          <cell r="B3683" t="str">
            <v>Фитинги медные</v>
          </cell>
          <cell r="C3683" t="str">
            <v>БЕЗ МАРКИ</v>
          </cell>
          <cell r="D3683" t="str">
            <v>Отвод 90 гр. 2 1/8, 53,98 мм</v>
          </cell>
          <cell r="E3683" t="str">
            <v>2258668241947</v>
          </cell>
          <cell r="F3683" t="str">
            <v>О9053,98</v>
          </cell>
          <cell r="G3683">
            <v>1100</v>
          </cell>
          <cell r="H3683">
            <v>1023</v>
          </cell>
          <cell r="I3683" t="str">
            <v/>
          </cell>
          <cell r="J3683">
            <v>0</v>
          </cell>
        </row>
        <row r="3684">
          <cell r="A3684" t="str">
            <v>НС-1635598</v>
          </cell>
          <cell r="B3684" t="str">
            <v>Фитинги медные</v>
          </cell>
          <cell r="C3684" t="str">
            <v>БЕЗ МАРКИ</v>
          </cell>
          <cell r="D3684" t="str">
            <v>Отвод 90 гр. 3/4, 19.05 мм</v>
          </cell>
          <cell r="E3684" t="str">
            <v>4660294393170, 14660294393177, 24660294393174</v>
          </cell>
          <cell r="F3684" t="str">
            <v>О9034</v>
          </cell>
          <cell r="G3684">
            <v>145.69999999999999</v>
          </cell>
          <cell r="H3684">
            <v>135.5</v>
          </cell>
          <cell r="I3684">
            <v>15</v>
          </cell>
          <cell r="J3684">
            <v>15</v>
          </cell>
        </row>
        <row r="3685">
          <cell r="A3685" t="str">
            <v>НС-1635595</v>
          </cell>
          <cell r="B3685" t="str">
            <v>Фитинги медные</v>
          </cell>
          <cell r="C3685" t="str">
            <v>БЕЗ МАРКИ</v>
          </cell>
          <cell r="D3685" t="str">
            <v>Отвод 90 гр. 3/8 , 9.58 мм</v>
          </cell>
          <cell r="E3685" t="str">
            <v>4660294393149, 14660294393146, 24660294393143</v>
          </cell>
          <cell r="F3685" t="str">
            <v>О9038</v>
          </cell>
          <cell r="G3685">
            <v>72.8</v>
          </cell>
          <cell r="H3685">
            <v>67.7</v>
          </cell>
          <cell r="I3685">
            <v>860</v>
          </cell>
          <cell r="J3685">
            <v>860</v>
          </cell>
        </row>
        <row r="3686">
          <cell r="A3686" t="str">
            <v>НС-1635594</v>
          </cell>
          <cell r="B3686" t="str">
            <v>Фитинги медные</v>
          </cell>
          <cell r="C3686" t="str">
            <v>БЕЗ МАРКИ</v>
          </cell>
          <cell r="D3686" t="str">
            <v>Отвод 90 гр. 5/16, 7,94 мм</v>
          </cell>
          <cell r="E3686" t="str">
            <v>4660294393132, 14660294393139, 24660294393136</v>
          </cell>
          <cell r="F3686" t="str">
            <v>О90516</v>
          </cell>
          <cell r="G3686">
            <v>67.599999999999994</v>
          </cell>
          <cell r="H3686">
            <v>62.9</v>
          </cell>
          <cell r="I3686">
            <v>890</v>
          </cell>
          <cell r="J3686">
            <v>890</v>
          </cell>
        </row>
        <row r="3687">
          <cell r="A3687" t="str">
            <v>НС-1635597</v>
          </cell>
          <cell r="B3687" t="str">
            <v>Фитинги медные</v>
          </cell>
          <cell r="C3687" t="str">
            <v>БЕЗ МАРКИ</v>
          </cell>
          <cell r="D3687" t="str">
            <v>Отвод 90 гр. 5/8 , 15.93 мм</v>
          </cell>
          <cell r="E3687" t="str">
            <v>4660294393163, 14660294393160, 24660294393167</v>
          </cell>
          <cell r="F3687" t="str">
            <v>О9058</v>
          </cell>
          <cell r="G3687">
            <v>93.6</v>
          </cell>
          <cell r="H3687">
            <v>87.1</v>
          </cell>
          <cell r="I3687">
            <v>1160</v>
          </cell>
          <cell r="J3687">
            <v>1160</v>
          </cell>
        </row>
        <row r="3688">
          <cell r="A3688" t="str">
            <v>НС-1635599</v>
          </cell>
          <cell r="B3688" t="str">
            <v>Фитинги медные</v>
          </cell>
          <cell r="C3688" t="str">
            <v>БЕЗ МАРКИ</v>
          </cell>
          <cell r="D3688" t="str">
            <v>Отвод 90 гр. 7/8, 22.27 мм</v>
          </cell>
          <cell r="E3688" t="str">
            <v>4660294413496, 14660294413493, 24660294413490</v>
          </cell>
          <cell r="F3688" t="str">
            <v>О9078</v>
          </cell>
          <cell r="G3688">
            <v>176.9</v>
          </cell>
          <cell r="H3688">
            <v>164.5</v>
          </cell>
          <cell r="I3688">
            <v>380</v>
          </cell>
          <cell r="J3688">
            <v>380</v>
          </cell>
        </row>
        <row r="3689">
          <cell r="A3689" t="str">
            <v>НС-1656822</v>
          </cell>
          <cell r="B3689" t="str">
            <v>Фитинги медные</v>
          </cell>
          <cell r="C3689" t="str">
            <v>SHUFT</v>
          </cell>
          <cell r="D3689" t="str">
            <v>Разветвитель универсальный SHUFT Y1, пара</v>
          </cell>
          <cell r="E3689" t="str">
            <v>4660294711271, 14660294711278, 24660294711275</v>
          </cell>
          <cell r="F3689" t="str">
            <v>SHUFT Y1</v>
          </cell>
          <cell r="G3689">
            <v>2244</v>
          </cell>
          <cell r="H3689">
            <v>2086.9</v>
          </cell>
          <cell r="I3689" t="str">
            <v/>
          </cell>
          <cell r="J3689">
            <v>0</v>
          </cell>
        </row>
        <row r="3690">
          <cell r="A3690" t="str">
            <v>НС-1656826</v>
          </cell>
          <cell r="B3690" t="str">
            <v>Фитинги медные</v>
          </cell>
          <cell r="C3690" t="str">
            <v>SHUFT</v>
          </cell>
          <cell r="D3690" t="str">
            <v>Разветвитель универсальный SHUFT Y2, пара</v>
          </cell>
          <cell r="E3690" t="str">
            <v>4660294711387, 14660294711384</v>
          </cell>
          <cell r="F3690" t="str">
            <v>SHUFT Y2</v>
          </cell>
          <cell r="G3690">
            <v>5679.8</v>
          </cell>
          <cell r="H3690">
            <v>5282.2</v>
          </cell>
          <cell r="I3690">
            <v>3</v>
          </cell>
          <cell r="J3690">
            <v>3</v>
          </cell>
        </row>
        <row r="3691">
          <cell r="A3691" t="str">
            <v>НС-1656827</v>
          </cell>
          <cell r="B3691" t="str">
            <v>Фитинги медные</v>
          </cell>
          <cell r="C3691" t="str">
            <v>SHUFT</v>
          </cell>
          <cell r="D3691" t="str">
            <v>Разветвитель универсальный SHUFT Y3, пара</v>
          </cell>
          <cell r="E3691" t="str">
            <v>4660294711394, 14660294711391</v>
          </cell>
          <cell r="F3691" t="str">
            <v>SHUFT Y3</v>
          </cell>
          <cell r="G3691">
            <v>10361</v>
          </cell>
          <cell r="H3691">
            <v>9635.7999999999993</v>
          </cell>
          <cell r="I3691">
            <v>37</v>
          </cell>
          <cell r="J3691">
            <v>37</v>
          </cell>
        </row>
        <row r="3692">
          <cell r="A3692" t="str">
            <v>НС-1435488</v>
          </cell>
          <cell r="B3692" t="str">
            <v>Фитинги медные</v>
          </cell>
          <cell r="C3692" t="str">
            <v>БЕЗ МАРКИ</v>
          </cell>
          <cell r="D3692" t="str">
            <v>Разветвитель универсальный Y1</v>
          </cell>
          <cell r="E3692" t="str">
            <v>4680551152319, 14680551152316</v>
          </cell>
          <cell r="F3692" t="str">
            <v>JR001.Y1</v>
          </cell>
          <cell r="G3692">
            <v>2200</v>
          </cell>
          <cell r="H3692">
            <v>2046</v>
          </cell>
          <cell r="I3692" t="str">
            <v/>
          </cell>
          <cell r="J3692">
            <v>0</v>
          </cell>
        </row>
        <row r="3693">
          <cell r="A3693" t="str">
            <v>НС-1435369</v>
          </cell>
          <cell r="B3693" t="str">
            <v>Фитинги медные</v>
          </cell>
          <cell r="C3693" t="str">
            <v>БЕЗ МАРКИ</v>
          </cell>
          <cell r="D3693" t="str">
            <v>Разветвитель универсальный Y2</v>
          </cell>
          <cell r="E3693" t="str">
            <v>4680551152326, 14680551152323</v>
          </cell>
          <cell r="F3693" t="str">
            <v>JR002.Y2</v>
          </cell>
          <cell r="G3693">
            <v>5000</v>
          </cell>
          <cell r="H3693">
            <v>4650</v>
          </cell>
          <cell r="I3693" t="str">
            <v/>
          </cell>
          <cell r="J3693">
            <v>0</v>
          </cell>
        </row>
        <row r="3694">
          <cell r="A3694" t="str">
            <v>НС-1435370</v>
          </cell>
          <cell r="B3694" t="str">
            <v>Фитинги медные</v>
          </cell>
          <cell r="C3694" t="str">
            <v>БЕЗ МАРКИ</v>
          </cell>
          <cell r="D3694" t="str">
            <v>Разветвитель универсальный Y3</v>
          </cell>
          <cell r="E3694" t="str">
            <v>4680551152333, 14680551152330</v>
          </cell>
          <cell r="F3694" t="str">
            <v>JR003.Y3</v>
          </cell>
          <cell r="G3694">
            <v>8730</v>
          </cell>
          <cell r="H3694">
            <v>8118.9</v>
          </cell>
          <cell r="I3694" t="str">
            <v/>
          </cell>
          <cell r="J3694">
            <v>0</v>
          </cell>
        </row>
        <row r="3695">
          <cell r="A3695" t="str">
            <v>НС-1765910</v>
          </cell>
          <cell r="B3695" t="str">
            <v>Фитинги медные</v>
          </cell>
          <cell r="C3695" t="str">
            <v>БЕЗ МАРКИ</v>
          </cell>
          <cell r="D3695" t="str">
            <v>Рефнет - разветвитель Y1, комплект</v>
          </cell>
          <cell r="E3695" t="str">
            <v>2258668239876</v>
          </cell>
          <cell r="F3695" t="str">
            <v>Рефнет Y1</v>
          </cell>
          <cell r="G3695">
            <v>2244</v>
          </cell>
          <cell r="H3695">
            <v>2086.9</v>
          </cell>
          <cell r="I3695">
            <v>4</v>
          </cell>
          <cell r="J3695">
            <v>4</v>
          </cell>
        </row>
        <row r="3696">
          <cell r="A3696" t="str">
            <v>НС-1765909</v>
          </cell>
          <cell r="B3696" t="str">
            <v>Фитинги медные</v>
          </cell>
          <cell r="C3696" t="str">
            <v>БЕЗ МАРКИ</v>
          </cell>
          <cell r="D3696" t="str">
            <v>Рефнет - разветвитель Y2, комплект</v>
          </cell>
          <cell r="E3696" t="str">
            <v>2258668239869</v>
          </cell>
          <cell r="F3696" t="str">
            <v>Рефнет Y2</v>
          </cell>
          <cell r="G3696">
            <v>5679.8</v>
          </cell>
          <cell r="H3696">
            <v>5282.2</v>
          </cell>
          <cell r="I3696">
            <v>94</v>
          </cell>
          <cell r="J3696">
            <v>94</v>
          </cell>
        </row>
        <row r="3697">
          <cell r="A3697" t="str">
            <v>НС-1715492</v>
          </cell>
          <cell r="B3697" t="str">
            <v>Фитинги медные</v>
          </cell>
          <cell r="C3697" t="str">
            <v>БЕЗ МАРКИ</v>
          </cell>
          <cell r="D3697" t="str">
            <v>Соединитель внешних блоков ML01С</v>
          </cell>
          <cell r="E3697" t="str">
            <v>4660294931549, 14660294931546</v>
          </cell>
          <cell r="F3697" t="str">
            <v>ML01С</v>
          </cell>
          <cell r="G3697">
            <v>19650</v>
          </cell>
          <cell r="H3697">
            <v>18274.5</v>
          </cell>
          <cell r="I3697" t="str">
            <v/>
          </cell>
          <cell r="J3697">
            <v>0</v>
          </cell>
        </row>
        <row r="3698">
          <cell r="A3698" t="str">
            <v>НС-1635606</v>
          </cell>
          <cell r="B3698" t="str">
            <v>Фитинги медные</v>
          </cell>
          <cell r="C3698" t="str">
            <v>БЕЗ МАРКИ</v>
          </cell>
          <cell r="D3698" t="str">
            <v>Тройник 1 1/8, 28.65 мм</v>
          </cell>
          <cell r="E3698" t="str">
            <v>4660294393255, 14660294393252, 24660294393259</v>
          </cell>
          <cell r="F3698" t="str">
            <v>Т118</v>
          </cell>
          <cell r="G3698">
            <v>395.4</v>
          </cell>
          <cell r="H3698">
            <v>367.7</v>
          </cell>
          <cell r="I3698">
            <v>93</v>
          </cell>
          <cell r="J3698">
            <v>93</v>
          </cell>
        </row>
        <row r="3699">
          <cell r="A3699" t="str">
            <v>НС-1635602</v>
          </cell>
          <cell r="B3699" t="str">
            <v>Фитинги медные</v>
          </cell>
          <cell r="C3699" t="str">
            <v>БЕЗ МАРКИ</v>
          </cell>
          <cell r="D3699" t="str">
            <v>Тройник 1/2, 12.75 мм</v>
          </cell>
          <cell r="E3699" t="str">
            <v>4660294393217, 14660294393214, 24660294393211</v>
          </cell>
          <cell r="F3699" t="str">
            <v>Т12</v>
          </cell>
          <cell r="G3699">
            <v>124.8</v>
          </cell>
          <cell r="H3699">
            <v>116.1</v>
          </cell>
          <cell r="I3699">
            <v>338</v>
          </cell>
          <cell r="J3699">
            <v>338</v>
          </cell>
        </row>
        <row r="3700">
          <cell r="A3700" t="str">
            <v>НС-1635607</v>
          </cell>
          <cell r="B3700" t="str">
            <v>Фитинги медные</v>
          </cell>
          <cell r="C3700" t="str">
            <v>БЕЗ МАРКИ</v>
          </cell>
          <cell r="D3700" t="str">
            <v>Тройник 1 3/8, 35 мм</v>
          </cell>
          <cell r="E3700" t="str">
            <v>4660294393262, 14660294393269, 24660294393266</v>
          </cell>
          <cell r="F3700" t="str">
            <v>Т138</v>
          </cell>
          <cell r="G3700">
            <v>468.2</v>
          </cell>
          <cell r="H3700">
            <v>435.4</v>
          </cell>
          <cell r="I3700">
            <v>44</v>
          </cell>
          <cell r="J3700">
            <v>44</v>
          </cell>
        </row>
        <row r="3701">
          <cell r="A3701" t="str">
            <v>НС-1635604</v>
          </cell>
          <cell r="B3701" t="str">
            <v>Фитинги медные</v>
          </cell>
          <cell r="C3701" t="str">
            <v>БЕЗ МАРКИ</v>
          </cell>
          <cell r="D3701" t="str">
            <v>Тройник 3/4, 19.1 мм</v>
          </cell>
          <cell r="E3701" t="str">
            <v>4660294393231, 14660294393238, 24660294393235</v>
          </cell>
          <cell r="F3701" t="str">
            <v>Т34</v>
          </cell>
          <cell r="G3701">
            <v>187.3</v>
          </cell>
          <cell r="H3701">
            <v>174.2</v>
          </cell>
          <cell r="I3701">
            <v>513</v>
          </cell>
          <cell r="J3701">
            <v>513</v>
          </cell>
        </row>
        <row r="3702">
          <cell r="A3702" t="str">
            <v>НС-1635603</v>
          </cell>
          <cell r="B3702" t="str">
            <v>Фитинги медные</v>
          </cell>
          <cell r="C3702" t="str">
            <v>БЕЗ МАРКИ</v>
          </cell>
          <cell r="D3702" t="str">
            <v>Тройник 5/8, 15.93 мм</v>
          </cell>
          <cell r="E3702" t="str">
            <v>4660294393224, 14660294393221, 24660294393228</v>
          </cell>
          <cell r="F3702" t="str">
            <v>Т58</v>
          </cell>
          <cell r="G3702">
            <v>145.69999999999999</v>
          </cell>
          <cell r="H3702">
            <v>135.5</v>
          </cell>
          <cell r="I3702">
            <v>99</v>
          </cell>
          <cell r="J3702">
            <v>99</v>
          </cell>
        </row>
        <row r="3703">
          <cell r="A3703" t="str">
            <v>НС-1635605</v>
          </cell>
          <cell r="B3703" t="str">
            <v>Фитинги медные</v>
          </cell>
          <cell r="C3703" t="str">
            <v>БЕЗ МАРКИ</v>
          </cell>
          <cell r="D3703" t="str">
            <v>Тройник 7/8, 22.27 мм</v>
          </cell>
          <cell r="E3703" t="str">
            <v>4660294393248, 14660294393245, 24660294393242</v>
          </cell>
          <cell r="F3703" t="str">
            <v>Т78</v>
          </cell>
          <cell r="G3703">
            <v>249.7</v>
          </cell>
          <cell r="H3703">
            <v>232.2</v>
          </cell>
          <cell r="I3703">
            <v>286</v>
          </cell>
          <cell r="J3703">
            <v>286</v>
          </cell>
        </row>
        <row r="3704">
          <cell r="A3704" t="str">
            <v>НС-1435361</v>
          </cell>
          <cell r="B3704" t="str">
            <v>Фитинги медные</v>
          </cell>
          <cell r="C3704" t="str">
            <v>БЕЗ МАРКИ</v>
          </cell>
          <cell r="D3704" t="str">
            <v>Тройник медный 1 1/8" 28,57 мм (упак. 1 шт.)</v>
          </cell>
          <cell r="E3704" t="str">
            <v>4680551152234</v>
          </cell>
          <cell r="F3704" t="str">
            <v>J9009 1 1/8"2</v>
          </cell>
          <cell r="G3704">
            <v>232</v>
          </cell>
          <cell r="H3704">
            <v>215.95</v>
          </cell>
          <cell r="I3704" t="str">
            <v/>
          </cell>
          <cell r="J3704">
            <v>0</v>
          </cell>
        </row>
        <row r="3705">
          <cell r="A3705" t="str">
            <v>НС-1435409</v>
          </cell>
          <cell r="B3705" t="str">
            <v>Фитинги медные</v>
          </cell>
          <cell r="C3705" t="str">
            <v>БЕЗ МАРКИ</v>
          </cell>
          <cell r="D3705" t="str">
            <v>Тройник медный 1/2" 12,7 мм (упак. 5 шт.)</v>
          </cell>
          <cell r="E3705" t="str">
            <v>4680551151930</v>
          </cell>
          <cell r="F3705" t="str">
            <v>J9009 1/2"</v>
          </cell>
          <cell r="G3705">
            <v>137</v>
          </cell>
          <cell r="H3705">
            <v>127.07</v>
          </cell>
          <cell r="I3705" t="str">
            <v/>
          </cell>
          <cell r="J3705">
            <v>0</v>
          </cell>
        </row>
        <row r="3706">
          <cell r="A3706" t="str">
            <v>НС-1435360</v>
          </cell>
          <cell r="B3706" t="str">
            <v>Фитинги медные</v>
          </cell>
          <cell r="C3706" t="str">
            <v>БЕЗ МАРКИ</v>
          </cell>
          <cell r="D3706" t="str">
            <v>Тройник медный 1 " 25,40 мм (упак. 1 шт.)</v>
          </cell>
          <cell r="E3706" t="str">
            <v>4680551152227</v>
          </cell>
          <cell r="F3706" t="str">
            <v>J9009 1"</v>
          </cell>
          <cell r="G3706">
            <v>182</v>
          </cell>
          <cell r="H3706">
            <v>168.89</v>
          </cell>
          <cell r="I3706" t="str">
            <v/>
          </cell>
          <cell r="J3706">
            <v>0</v>
          </cell>
        </row>
        <row r="3707">
          <cell r="A3707" t="str">
            <v>НС-1435362</v>
          </cell>
          <cell r="B3707" t="str">
            <v>Фитинги медные</v>
          </cell>
          <cell r="C3707" t="str">
            <v>БЕЗ МАРКИ</v>
          </cell>
          <cell r="D3707" t="str">
            <v>Тройник медный 1 3/8" 34,92 мм (упак. 1 шт.)</v>
          </cell>
          <cell r="E3707" t="str">
            <v>4680551152241</v>
          </cell>
          <cell r="F3707" t="str">
            <v>J9009 1 3/8"</v>
          </cell>
          <cell r="G3707">
            <v>333</v>
          </cell>
          <cell r="H3707">
            <v>309.81</v>
          </cell>
          <cell r="I3707" t="str">
            <v/>
          </cell>
          <cell r="J3707">
            <v>0</v>
          </cell>
        </row>
        <row r="3708">
          <cell r="A3708" t="str">
            <v>НС-1435363</v>
          </cell>
          <cell r="B3708" t="str">
            <v>Фитинги медные</v>
          </cell>
          <cell r="C3708" t="str">
            <v>БЕЗ МАРКИ</v>
          </cell>
          <cell r="D3708" t="str">
            <v>Тройник медный 1 5/8" 41,27 мм (упак. 1 шт.)</v>
          </cell>
          <cell r="E3708" t="str">
            <v>4680551152258</v>
          </cell>
          <cell r="F3708" t="str">
            <v>J9009 1 5/8"</v>
          </cell>
          <cell r="G3708">
            <v>499</v>
          </cell>
          <cell r="H3708">
            <v>464.53</v>
          </cell>
          <cell r="I3708" t="str">
            <v/>
          </cell>
          <cell r="J3708">
            <v>0</v>
          </cell>
        </row>
        <row r="3709">
          <cell r="A3709" t="str">
            <v>НС-1435410</v>
          </cell>
          <cell r="B3709" t="str">
            <v>Фитинги медные</v>
          </cell>
          <cell r="C3709" t="str">
            <v>БЕЗ МАРКИ</v>
          </cell>
          <cell r="D3709" t="str">
            <v>Тройник медный 3/8" 9,52 мм (упак. 10 шт.)</v>
          </cell>
          <cell r="E3709" t="str">
            <v>4680551152203</v>
          </cell>
          <cell r="F3709" t="str">
            <v>J9009 3/8"</v>
          </cell>
          <cell r="G3709">
            <v>215</v>
          </cell>
          <cell r="H3709">
            <v>199.61</v>
          </cell>
          <cell r="I3709">
            <v>1</v>
          </cell>
          <cell r="J3709">
            <v>1</v>
          </cell>
        </row>
        <row r="3710">
          <cell r="A3710" t="str">
            <v>НС-1435357</v>
          </cell>
          <cell r="B3710" t="str">
            <v>Фитинги медные</v>
          </cell>
          <cell r="C3710" t="str">
            <v>БЕЗ МАРКИ</v>
          </cell>
          <cell r="D3710" t="str">
            <v>Тройник медный 5/8" 15,87 мм (упак. 3 шт.)</v>
          </cell>
          <cell r="E3710" t="str">
            <v>4680551151923</v>
          </cell>
          <cell r="F3710" t="str">
            <v>J9009 5/8"</v>
          </cell>
          <cell r="G3710">
            <v>150</v>
          </cell>
          <cell r="H3710">
            <v>139.53</v>
          </cell>
          <cell r="I3710">
            <v>1</v>
          </cell>
          <cell r="J3710">
            <v>1</v>
          </cell>
        </row>
        <row r="3711">
          <cell r="A3711" t="str">
            <v>НС-1435359</v>
          </cell>
          <cell r="B3711" t="str">
            <v>Фитинги медные</v>
          </cell>
          <cell r="C3711" t="str">
            <v>БЕЗ МАРКИ</v>
          </cell>
          <cell r="D3711" t="str">
            <v>Тройник медный 7/8" 22,22 мм (упак. 2 шт.)</v>
          </cell>
          <cell r="E3711" t="str">
            <v>4680551152210</v>
          </cell>
          <cell r="F3711" t="str">
            <v>J9009 7/8"</v>
          </cell>
          <cell r="G3711">
            <v>232</v>
          </cell>
          <cell r="H3711">
            <v>215.54</v>
          </cell>
          <cell r="I3711">
            <v>3</v>
          </cell>
          <cell r="J3711">
            <v>3</v>
          </cell>
        </row>
        <row r="3712">
          <cell r="A3712" t="str">
            <v>НС-1435335</v>
          </cell>
          <cell r="B3712" t="str">
            <v>Фитинги медные</v>
          </cell>
          <cell r="C3712" t="str">
            <v>БЕЗ МАРКИ</v>
          </cell>
          <cell r="D3712" t="str">
            <v>Угол медный 90 гр 1 25,40 мм (упак. 1 шт.)</v>
          </cell>
          <cell r="E3712" t="str">
            <v>4680551152005</v>
          </cell>
          <cell r="F3712" t="str">
            <v>J9006 1</v>
          </cell>
          <cell r="G3712">
            <v>85</v>
          </cell>
          <cell r="H3712">
            <v>78.84</v>
          </cell>
          <cell r="I3712" t="str">
            <v/>
          </cell>
          <cell r="J3712">
            <v>0</v>
          </cell>
        </row>
        <row r="3713">
          <cell r="A3713" t="str">
            <v>НС-1435337</v>
          </cell>
          <cell r="B3713" t="str">
            <v>Фитинги медные</v>
          </cell>
          <cell r="C3713" t="str">
            <v>БЕЗ МАРКИ</v>
          </cell>
          <cell r="D3713" t="str">
            <v>Угол медный 90 гр 1 3/8" 35,92 мм (упак. 1 шт.)</v>
          </cell>
          <cell r="E3713" t="str">
            <v>4680551152029</v>
          </cell>
          <cell r="F3713" t="str">
            <v>J9006 1 3/8"</v>
          </cell>
          <cell r="G3713">
            <v>181</v>
          </cell>
          <cell r="H3713">
            <v>168.21</v>
          </cell>
          <cell r="I3713" t="str">
            <v/>
          </cell>
          <cell r="J3713">
            <v>0</v>
          </cell>
        </row>
        <row r="3714">
          <cell r="A3714" t="str">
            <v>НС-1435411</v>
          </cell>
          <cell r="B3714" t="str">
            <v>Фитинги медные</v>
          </cell>
          <cell r="C3714" t="str">
            <v>БЕЗ МАРКИ</v>
          </cell>
          <cell r="D3714" t="str">
            <v>Угол медный 90 гр 1 5/8" 41,27 мм (упак. 1 шт.)</v>
          </cell>
          <cell r="E3714" t="str">
            <v>4680551152036</v>
          </cell>
          <cell r="F3714" t="str">
            <v>J9006 1 5/8"</v>
          </cell>
          <cell r="G3714">
            <v>530.4</v>
          </cell>
          <cell r="H3714">
            <v>493.3</v>
          </cell>
          <cell r="I3714" t="str">
            <v/>
          </cell>
          <cell r="J3714">
            <v>0</v>
          </cell>
        </row>
        <row r="3715">
          <cell r="A3715" t="str">
            <v>НС-1435330</v>
          </cell>
          <cell r="B3715" t="str">
            <v>Фитинги медные</v>
          </cell>
          <cell r="C3715" t="str">
            <v>БЕЗ МАРКИ</v>
          </cell>
          <cell r="D3715" t="str">
            <v>Угол медный 90 гр 3/8" 9,52 мм (упак. 10 шт.)</v>
          </cell>
          <cell r="E3715" t="str">
            <v>4680551151961</v>
          </cell>
          <cell r="F3715" t="str">
            <v>J9006 3/8"</v>
          </cell>
          <cell r="G3715">
            <v>130</v>
          </cell>
          <cell r="H3715">
            <v>121.02</v>
          </cell>
          <cell r="I3715">
            <v>16</v>
          </cell>
          <cell r="J3715">
            <v>16</v>
          </cell>
        </row>
        <row r="3716">
          <cell r="A3716" t="str">
            <v>НС-1435332</v>
          </cell>
          <cell r="B3716" t="str">
            <v>Фитинги медные</v>
          </cell>
          <cell r="C3716" t="str">
            <v>БЕЗ МАРКИ</v>
          </cell>
          <cell r="D3716" t="str">
            <v>Угол медный 90 гр 5/8" 15,87 мм (упак. 3 шт.)</v>
          </cell>
          <cell r="E3716" t="str">
            <v>4680551151978</v>
          </cell>
          <cell r="F3716" t="str">
            <v>J9006 5/8"</v>
          </cell>
          <cell r="G3716">
            <v>75</v>
          </cell>
          <cell r="H3716">
            <v>69.42</v>
          </cell>
          <cell r="I3716">
            <v>1</v>
          </cell>
          <cell r="J3716">
            <v>1</v>
          </cell>
        </row>
        <row r="3717">
          <cell r="A3717" t="str">
            <v>НС-1435334</v>
          </cell>
          <cell r="B3717" t="str">
            <v>Фитинги медные</v>
          </cell>
          <cell r="C3717" t="str">
            <v>БЕЗ МАРКИ</v>
          </cell>
          <cell r="D3717" t="str">
            <v>Угол медный 90 гр 7/8" 22,22 мм</v>
          </cell>
          <cell r="E3717" t="str">
            <v>4680551151985</v>
          </cell>
          <cell r="F3717" t="str">
            <v>J9006 7/8"</v>
          </cell>
          <cell r="G3717">
            <v>122</v>
          </cell>
          <cell r="H3717">
            <v>113.69</v>
          </cell>
          <cell r="I3717" t="str">
            <v/>
          </cell>
          <cell r="J3717">
            <v>0</v>
          </cell>
        </row>
        <row r="3718">
          <cell r="A3718" t="str">
            <v>НС-1181553</v>
          </cell>
          <cell r="B3718" t="str">
            <v>Фреон</v>
          </cell>
          <cell r="C3718" t="str">
            <v>БЕЗ МАРКИ</v>
          </cell>
          <cell r="D3718" t="str">
            <v>Фреон R-32, 7 кг</v>
          </cell>
          <cell r="E3718" t="str">
            <v>2250000299128</v>
          </cell>
          <cell r="F3718" t="str">
            <v>НС-1181553</v>
          </cell>
          <cell r="G3718">
            <v>13000</v>
          </cell>
          <cell r="H3718">
            <v>8000</v>
          </cell>
          <cell r="I3718" t="str">
            <v/>
          </cell>
          <cell r="J3718">
            <v>0</v>
          </cell>
        </row>
        <row r="3719">
          <cell r="A3719" t="str">
            <v>НС-1452694</v>
          </cell>
          <cell r="B3719" t="str">
            <v>Фреон</v>
          </cell>
          <cell r="C3719" t="str">
            <v>БЕЗ МАРКИ</v>
          </cell>
          <cell r="D3719" t="str">
            <v>Фреон R32, 9,5 кг</v>
          </cell>
          <cell r="E3719" t="str">
            <v>2258667682406, 4680551147728</v>
          </cell>
          <cell r="F3719" t="str">
            <v>r-32_9,5_kg</v>
          </cell>
          <cell r="G3719">
            <v>15200</v>
          </cell>
          <cell r="H3719">
            <v>14136</v>
          </cell>
          <cell r="I3719" t="str">
            <v/>
          </cell>
          <cell r="J3719">
            <v>0</v>
          </cell>
        </row>
        <row r="3720">
          <cell r="A3720" t="str">
            <v>НС-1087867</v>
          </cell>
          <cell r="B3720" t="str">
            <v>Фреон</v>
          </cell>
          <cell r="C3720" t="str">
            <v>БЕЗ МАРКИ</v>
          </cell>
          <cell r="D3720" t="str">
            <v>Фреон R-410А, 11,3 кг</v>
          </cell>
          <cell r="E3720" t="str">
            <v>2007910533312, 6953676601092, 4680551147735</v>
          </cell>
          <cell r="F3720" t="str">
            <v>НС-1087867</v>
          </cell>
          <cell r="G3720">
            <v>15473.7</v>
          </cell>
          <cell r="H3720">
            <v>14390.5</v>
          </cell>
          <cell r="I3720" t="str">
            <v/>
          </cell>
          <cell r="J3720">
            <v>0</v>
          </cell>
        </row>
        <row r="3721">
          <cell r="A3721" t="str">
            <v>НС-0050542</v>
          </cell>
          <cell r="B3721" t="str">
            <v>Фреон</v>
          </cell>
          <cell r="C3721" t="str">
            <v>БЕЗ МАРКИ</v>
          </cell>
          <cell r="D3721" t="str">
            <v>Фреон Ref-134a, 13,6 кг</v>
          </cell>
          <cell r="E3721" t="str">
            <v>2007910533350, 4650117290236, 4680551147711</v>
          </cell>
          <cell r="F3721" t="str">
            <v>RM0702</v>
          </cell>
          <cell r="G3721">
            <v>18000</v>
          </cell>
          <cell r="H3721">
            <v>16740</v>
          </cell>
          <cell r="I3721" t="str">
            <v/>
          </cell>
          <cell r="J3721">
            <v>0</v>
          </cell>
        </row>
        <row r="3722">
          <cell r="A3722" t="str">
            <v>НС-0050546</v>
          </cell>
          <cell r="B3722" t="str">
            <v>Фреон</v>
          </cell>
          <cell r="C3722" t="str">
            <v>REF</v>
          </cell>
          <cell r="D3722" t="str">
            <v>Фреон REF-404a, 10,9 кг</v>
          </cell>
          <cell r="E3722" t="str">
            <v>2250000029121, 4680551399387</v>
          </cell>
          <cell r="F3722" t="str">
            <v>RM0703</v>
          </cell>
          <cell r="G3722">
            <v>18054</v>
          </cell>
          <cell r="H3722">
            <v>16790.22</v>
          </cell>
          <cell r="I3722" t="str">
            <v/>
          </cell>
          <cell r="J3722">
            <v>0</v>
          </cell>
        </row>
        <row r="3723">
          <cell r="A3723" t="str">
            <v>НС-0050543</v>
          </cell>
          <cell r="B3723" t="str">
            <v>Фреон</v>
          </cell>
          <cell r="C3723" t="str">
            <v>REF</v>
          </cell>
          <cell r="D3723" t="str">
            <v>Фреон REF-407c, 11,3 кг</v>
          </cell>
          <cell r="E3723" t="str">
            <v>2148688623130, 4680551399721</v>
          </cell>
          <cell r="F3723" t="str">
            <v>RM0704</v>
          </cell>
          <cell r="G3723">
            <v>18054</v>
          </cell>
          <cell r="H3723">
            <v>16790.22</v>
          </cell>
          <cell r="I3723" t="str">
            <v/>
          </cell>
          <cell r="J3723">
            <v>0</v>
          </cell>
        </row>
        <row r="3724">
          <cell r="A3724" t="str">
            <v>НС-1153296</v>
          </cell>
          <cell r="B3724" t="str">
            <v>Фреон</v>
          </cell>
          <cell r="C3724" t="str">
            <v>REF</v>
          </cell>
          <cell r="D3724" t="str">
            <v>Фреон REF-507, 11,3 кг</v>
          </cell>
          <cell r="E3724" t="str">
            <v>2250000198995, 4680551399738</v>
          </cell>
          <cell r="F3724" t="str">
            <v>Фреон R-507</v>
          </cell>
          <cell r="G3724">
            <v>18054</v>
          </cell>
          <cell r="H3724">
            <v>16790.22</v>
          </cell>
          <cell r="I3724">
            <v>1</v>
          </cell>
          <cell r="J3724">
            <v>1</v>
          </cell>
        </row>
        <row r="3725">
          <cell r="A3725" t="str">
            <v>НС-1617417</v>
          </cell>
          <cell r="B3725" t="str">
            <v>Химия для очистки кондиционеров</v>
          </cell>
          <cell r="C3725" t="str">
            <v>Ballu</v>
          </cell>
          <cell r="D3725" t="str">
            <v>Средство моющее Ballu для внешних блоков, концентрат 5 л.</v>
          </cell>
          <cell r="E3725" t="str">
            <v>4660294338591, 14660294338598, 24660294338595, 34660294338592</v>
          </cell>
          <cell r="F3725" t="str">
            <v>BL00050</v>
          </cell>
          <cell r="G3725">
            <v>2666.63</v>
          </cell>
          <cell r="H3725">
            <v>2479.9699999999998</v>
          </cell>
          <cell r="I3725">
            <v>49</v>
          </cell>
          <cell r="J3725">
            <v>49</v>
          </cell>
        </row>
        <row r="3726">
          <cell r="A3726" t="str">
            <v>НС-1263344</v>
          </cell>
          <cell r="B3726" t="str">
            <v>Экраны для кондиционеров</v>
          </cell>
          <cell r="C3726" t="str">
            <v>Ballu</v>
          </cell>
          <cell r="D3726" t="str">
            <v>Экран для вентиляционной решетки Ballu Квадра 600</v>
          </cell>
          <cell r="E3726" t="str">
            <v>4603745895618</v>
          </cell>
          <cell r="F3726" t="str">
            <v>kvadra600</v>
          </cell>
          <cell r="G3726">
            <v>3264</v>
          </cell>
          <cell r="H3726">
            <v>2839.7</v>
          </cell>
          <cell r="I3726">
            <v>45</v>
          </cell>
          <cell r="J3726">
            <v>45</v>
          </cell>
        </row>
        <row r="3727">
          <cell r="A3727" t="str">
            <v>НС-1263341</v>
          </cell>
          <cell r="B3727" t="str">
            <v>Экраны для кондиционеров</v>
          </cell>
          <cell r="C3727" t="str">
            <v>Ballu</v>
          </cell>
          <cell r="D3727" t="str">
            <v>Экран для кассетного кондиционера Ballu Смарт 650</v>
          </cell>
          <cell r="E3727" t="str">
            <v>4603745895342</v>
          </cell>
          <cell r="F3727" t="str">
            <v>smart650</v>
          </cell>
          <cell r="G3727">
            <v>3080</v>
          </cell>
          <cell r="H3727">
            <v>2679.6</v>
          </cell>
          <cell r="I3727">
            <v>394</v>
          </cell>
          <cell r="J3727">
            <v>394</v>
          </cell>
        </row>
        <row r="3728">
          <cell r="A3728" t="str">
            <v>НС-1263343</v>
          </cell>
          <cell r="B3728" t="str">
            <v>Экраны для кондиционеров</v>
          </cell>
          <cell r="C3728" t="str">
            <v>Ballu</v>
          </cell>
          <cell r="D3728" t="str">
            <v>Экран для кассетного кондиционера Ballu Смарт 950</v>
          </cell>
          <cell r="E3728" t="str">
            <v>4603745895403</v>
          </cell>
          <cell r="F3728" t="str">
            <v>smart950</v>
          </cell>
          <cell r="G3728">
            <v>4743</v>
          </cell>
          <cell r="H3728">
            <v>4126.3999999999996</v>
          </cell>
          <cell r="I3728">
            <v>506</v>
          </cell>
          <cell r="J3728">
            <v>506</v>
          </cell>
        </row>
        <row r="3729">
          <cell r="A3729" t="str">
            <v>НС-1263337</v>
          </cell>
          <cell r="B3729" t="str">
            <v>Экраны для кондиционеров</v>
          </cell>
          <cell r="C3729" t="str">
            <v>Ballu</v>
          </cell>
          <cell r="D3729" t="str">
            <v>Экран для настенного кондиционера Ballu Сплит 1000</v>
          </cell>
          <cell r="E3729" t="str">
            <v>4603745895151</v>
          </cell>
          <cell r="F3729" t="str">
            <v>splitscreen1000</v>
          </cell>
          <cell r="G3729">
            <v>2499</v>
          </cell>
          <cell r="H3729">
            <v>2174.1</v>
          </cell>
          <cell r="I3729">
            <v>97</v>
          </cell>
          <cell r="J3729">
            <v>97</v>
          </cell>
        </row>
        <row r="3730">
          <cell r="A3730" t="str">
            <v>НС-1263339</v>
          </cell>
          <cell r="B3730" t="str">
            <v>Экраны для кондиционеров</v>
          </cell>
          <cell r="C3730" t="str">
            <v>Ballu</v>
          </cell>
          <cell r="D3730" t="str">
            <v>Экран для настенного кондиционера Ballu Сплит 1100</v>
          </cell>
          <cell r="E3730" t="str">
            <v>4603745895168</v>
          </cell>
          <cell r="F3730" t="str">
            <v>splitscreen1100</v>
          </cell>
          <cell r="G3730">
            <v>2703</v>
          </cell>
          <cell r="H3730">
            <v>2351.6</v>
          </cell>
          <cell r="I3730">
            <v>83</v>
          </cell>
          <cell r="J3730">
            <v>83</v>
          </cell>
        </row>
        <row r="3731">
          <cell r="A3731" t="str">
            <v>НС-1263330</v>
          </cell>
          <cell r="B3731" t="str">
            <v>Экраны для кондиционеров</v>
          </cell>
          <cell r="C3731" t="str">
            <v>Ballu</v>
          </cell>
          <cell r="D3731" t="str">
            <v>Экран для настенного кондиционера Ballu Сплит 800</v>
          </cell>
          <cell r="E3731" t="str">
            <v>4603745895137</v>
          </cell>
          <cell r="F3731" t="str">
            <v>splitscreen800</v>
          </cell>
          <cell r="G3731">
            <v>2244</v>
          </cell>
          <cell r="H3731">
            <v>1952.3</v>
          </cell>
          <cell r="I3731">
            <v>150</v>
          </cell>
          <cell r="J3731">
            <v>150</v>
          </cell>
        </row>
        <row r="3732">
          <cell r="A3732" t="str">
            <v>НС-1263335</v>
          </cell>
          <cell r="B3732" t="str">
            <v>Экраны для кондиционеров</v>
          </cell>
          <cell r="C3732" t="str">
            <v>Ballu</v>
          </cell>
          <cell r="D3732" t="str">
            <v>Экран для настенного кондиционера Ballu Сплит 900</v>
          </cell>
          <cell r="E3732" t="str">
            <v>4603745895144</v>
          </cell>
          <cell r="F3732" t="str">
            <v>splitscreen900</v>
          </cell>
          <cell r="G3732">
            <v>2346</v>
          </cell>
          <cell r="H3732">
            <v>2041</v>
          </cell>
          <cell r="I3732">
            <v>109</v>
          </cell>
          <cell r="J3732">
            <v>109</v>
          </cell>
        </row>
        <row r="3733">
          <cell r="A3733" t="str">
            <v>НС-1303976</v>
          </cell>
          <cell r="B3733" t="str">
            <v>Экраны для кондиционеров</v>
          </cell>
          <cell r="C3733" t="str">
            <v>Ballu</v>
          </cell>
          <cell r="D3733" t="str">
            <v>Экран универсальный для настенных кондиционеров Ballu Сплит 700-1100</v>
          </cell>
          <cell r="E3733" t="str">
            <v>2250001780007, 4603745896424</v>
          </cell>
          <cell r="F3733" t="str">
            <v>splitscreenuniversal</v>
          </cell>
          <cell r="G3733">
            <v>2856</v>
          </cell>
          <cell r="H3733">
            <v>2484.6999999999998</v>
          </cell>
          <cell r="I3733">
            <v>500</v>
          </cell>
          <cell r="J3733">
            <v>500</v>
          </cell>
        </row>
        <row r="3734">
          <cell r="A3734" t="str">
            <v>НС-1206834</v>
          </cell>
          <cell r="B3734" t="str">
            <v>Теплоизоляция трубчатая</v>
          </cell>
          <cell r="C3734" t="str">
            <v>Ballu</v>
          </cell>
          <cell r="D3734" t="str">
            <v>Трубка Ballu Condiflex 10/6 (3/8”), 2м</v>
          </cell>
          <cell r="E3734" t="str">
            <v>4680551014853, 14680551014850, 2250000357071</v>
          </cell>
          <cell r="F3734" t="str">
            <v>Condiflex 10/6 (3/8”), 2м</v>
          </cell>
          <cell r="G3734">
            <v>35.44</v>
          </cell>
          <cell r="H3734">
            <v>21.26</v>
          </cell>
          <cell r="I3734">
            <v>3758</v>
          </cell>
          <cell r="J3734">
            <v>3758</v>
          </cell>
        </row>
        <row r="3735">
          <cell r="A3735" t="str">
            <v>НС-1206835</v>
          </cell>
          <cell r="B3735" t="str">
            <v>Теплоизоляция трубчатая</v>
          </cell>
          <cell r="C3735" t="str">
            <v>Ballu</v>
          </cell>
          <cell r="D3735" t="str">
            <v>Трубка Ballu Condiflex 12/6 (1/2”), 2м</v>
          </cell>
          <cell r="E3735" t="str">
            <v>4680551014860, 14680551014867, 2250000357088</v>
          </cell>
          <cell r="F3735" t="str">
            <v>Condiflex 12/6 (1/2”), 2м</v>
          </cell>
          <cell r="G3735">
            <v>41.12</v>
          </cell>
          <cell r="H3735">
            <v>24.67</v>
          </cell>
          <cell r="I3735">
            <v>45</v>
          </cell>
          <cell r="J3735">
            <v>45</v>
          </cell>
        </row>
        <row r="3736">
          <cell r="A3736" t="str">
            <v>НС-1206836</v>
          </cell>
          <cell r="B3736" t="str">
            <v>Теплоизоляция трубчатая</v>
          </cell>
          <cell r="C3736" t="str">
            <v>Ballu</v>
          </cell>
          <cell r="D3736" t="str">
            <v>Трубка Ballu Condiflex 15/6 (5/8”), 2м</v>
          </cell>
          <cell r="E3736" t="str">
            <v>4680551014877, 14680551014874, 2250000357095</v>
          </cell>
          <cell r="F3736" t="str">
            <v>Condiflex 15/6 (5/8”), 2м</v>
          </cell>
          <cell r="G3736">
            <v>49.59</v>
          </cell>
          <cell r="H3736">
            <v>29.75</v>
          </cell>
          <cell r="I3736">
            <v>3</v>
          </cell>
          <cell r="J3736">
            <v>3</v>
          </cell>
        </row>
        <row r="3737">
          <cell r="A3737" t="str">
            <v>НС-1206837</v>
          </cell>
          <cell r="B3737" t="str">
            <v>Теплоизоляция трубчатая</v>
          </cell>
          <cell r="C3737" t="str">
            <v>Ballu</v>
          </cell>
          <cell r="D3737" t="str">
            <v>Трубка Ballu Condiflex 18/6 (3/4”), 2м</v>
          </cell>
          <cell r="E3737" t="str">
            <v>4680551014884, 24680551014888, 2250000357101</v>
          </cell>
          <cell r="F3737" t="str">
            <v>Condiflex 18/6 (3/4”), 2м</v>
          </cell>
          <cell r="G3737">
            <v>53.82</v>
          </cell>
          <cell r="H3737">
            <v>32.29</v>
          </cell>
          <cell r="I3737" t="str">
            <v/>
          </cell>
          <cell r="J3737">
            <v>0</v>
          </cell>
        </row>
        <row r="3738">
          <cell r="A3738" t="str">
            <v>НС-1206838</v>
          </cell>
          <cell r="B3738" t="str">
            <v>Теплоизоляция трубчатая</v>
          </cell>
          <cell r="C3738" t="str">
            <v>Ballu</v>
          </cell>
          <cell r="D3738" t="str">
            <v>Трубка Ballu Condiflex 6/6 (1/4”), 2м</v>
          </cell>
          <cell r="E3738" t="str">
            <v>4680551014846, 14680551014843, 2250000357118</v>
          </cell>
          <cell r="F3738" t="str">
            <v>Condiflex 6/6 (1/4”), 2м</v>
          </cell>
          <cell r="G3738">
            <v>25.4</v>
          </cell>
          <cell r="H3738">
            <v>15.24</v>
          </cell>
          <cell r="I3738">
            <v>6</v>
          </cell>
          <cell r="J3738">
            <v>6</v>
          </cell>
        </row>
        <row r="3739">
          <cell r="A3739" t="str">
            <v>НС-0073624</v>
          </cell>
          <cell r="B3739" t="str">
            <v>Теплоизоляция трубчатая</v>
          </cell>
          <cell r="C3739" t="str">
            <v>Energoflex</v>
          </cell>
          <cell r="D3739" t="str">
            <v>Трубка Energoflex BLACK STAR 10/6 (3/8”), 2м</v>
          </cell>
          <cell r="E3739" t="str">
            <v>2069487374569, 2147345445498, 2141290732368, 34690331029145, 4690331029144</v>
          </cell>
          <cell r="F3739" t="str">
            <v>EFXT010062BS</v>
          </cell>
          <cell r="G3739">
            <v>38.17</v>
          </cell>
          <cell r="H3739">
            <v>28.63</v>
          </cell>
          <cell r="I3739">
            <v>11</v>
          </cell>
          <cell r="J3739">
            <v>11</v>
          </cell>
        </row>
        <row r="3740">
          <cell r="A3740" t="str">
            <v>НС-0073626</v>
          </cell>
          <cell r="B3740" t="str">
            <v>Теплоизоляция трубчатая</v>
          </cell>
          <cell r="C3740" t="str">
            <v>Energoflex</v>
          </cell>
          <cell r="D3740" t="str">
            <v>Трубка Energoflex BLACK STAR 12/6 (1/2”), 2м</v>
          </cell>
          <cell r="E3740" t="str">
            <v>3903310291526, 2007910534166, 34690331029152</v>
          </cell>
          <cell r="F3740" t="str">
            <v>EFXT012062BS</v>
          </cell>
          <cell r="G3740">
            <v>42.68</v>
          </cell>
          <cell r="H3740">
            <v>32.01</v>
          </cell>
          <cell r="I3740" t="str">
            <v/>
          </cell>
          <cell r="J3740">
            <v>0</v>
          </cell>
        </row>
        <row r="3741">
          <cell r="A3741" t="str">
            <v>НС-0073630</v>
          </cell>
          <cell r="B3741" t="str">
            <v>Теплоизоляция трубчатая</v>
          </cell>
          <cell r="C3741" t="str">
            <v>Energoflex</v>
          </cell>
          <cell r="D3741" t="str">
            <v>Трубка Energoflex BLACK STAR 15/6 (5/8”), 2м</v>
          </cell>
          <cell r="E3741" t="str">
            <v>2007910534180, 14690331029165</v>
          </cell>
          <cell r="F3741" t="str">
            <v>EFXT015062BS</v>
          </cell>
          <cell r="G3741">
            <v>51.7</v>
          </cell>
          <cell r="H3741">
            <v>38.770000000000003</v>
          </cell>
          <cell r="I3741" t="str">
            <v/>
          </cell>
          <cell r="J3741">
            <v>0</v>
          </cell>
        </row>
        <row r="3742">
          <cell r="A3742" t="str">
            <v>НС-0073632</v>
          </cell>
          <cell r="B3742" t="str">
            <v>Теплоизоляция трубчатая</v>
          </cell>
          <cell r="C3742" t="str">
            <v>Energoflex</v>
          </cell>
          <cell r="D3742" t="str">
            <v>Трубка Energoflex BLACK STAR 18/6 (3/4”), 2м</v>
          </cell>
          <cell r="E3742" t="str">
            <v>2007910534197, 14690331029172, 1903310291726</v>
          </cell>
          <cell r="F3742" t="str">
            <v>EFXT018062BS</v>
          </cell>
          <cell r="G3742">
            <v>56.16</v>
          </cell>
          <cell r="H3742">
            <v>42.12</v>
          </cell>
          <cell r="I3742" t="str">
            <v/>
          </cell>
          <cell r="J3742">
            <v>0</v>
          </cell>
        </row>
        <row r="3743">
          <cell r="A3743" t="str">
            <v>НС-0073635</v>
          </cell>
          <cell r="B3743" t="str">
            <v>Теплоизоляция трубчатая</v>
          </cell>
          <cell r="C3743" t="str">
            <v>Energoflex</v>
          </cell>
          <cell r="D3743" t="str">
            <v>Трубка Energoflex BLACK STAR 22/6 (7/8”), 2м</v>
          </cell>
          <cell r="E3743" t="str">
            <v>2007910534241, 34690331029183, 2210389126323, 4690331029182</v>
          </cell>
          <cell r="F3743" t="str">
            <v>EFXT022062BS</v>
          </cell>
          <cell r="G3743">
            <v>60.6</v>
          </cell>
          <cell r="H3743">
            <v>45.45</v>
          </cell>
          <cell r="I3743" t="str">
            <v/>
          </cell>
          <cell r="J3743">
            <v>0</v>
          </cell>
        </row>
        <row r="3744">
          <cell r="A3744" t="str">
            <v>НС-1128080</v>
          </cell>
          <cell r="B3744" t="str">
            <v>Теплоизоляция трубчатая</v>
          </cell>
          <cell r="C3744" t="str">
            <v>Energoflex</v>
          </cell>
          <cell r="D3744" t="str">
            <v>Трубка Energoflex BLACK STAR 25/6 (1”), 2м</v>
          </cell>
          <cell r="E3744" t="str">
            <v>2250000097892, 2250000097908, 2218434426831, 14690331029196, 4690331029199</v>
          </cell>
          <cell r="F3744" t="str">
            <v>EFXT025062BS</v>
          </cell>
          <cell r="G3744">
            <v>74.510000000000005</v>
          </cell>
          <cell r="H3744">
            <v>55.89</v>
          </cell>
          <cell r="I3744" t="str">
            <v/>
          </cell>
          <cell r="J3744">
            <v>0</v>
          </cell>
        </row>
        <row r="3745">
          <cell r="A3745" t="str">
            <v>НС-0073636</v>
          </cell>
          <cell r="B3745" t="str">
            <v>Теплоизоляция трубчатая</v>
          </cell>
          <cell r="C3745" t="str">
            <v>Energoflex</v>
          </cell>
          <cell r="D3745" t="str">
            <v>Трубка Energoflex BLACK STAR 28/6 (1-1/8”), 2м</v>
          </cell>
          <cell r="E3745" t="str">
            <v>14690331029202, 1903310292020, 2250001781516, 2007910533909</v>
          </cell>
          <cell r="F3745" t="str">
            <v>EFXT028062BS</v>
          </cell>
          <cell r="G3745">
            <v>76.41</v>
          </cell>
          <cell r="H3745">
            <v>57.31</v>
          </cell>
          <cell r="I3745" t="str">
            <v/>
          </cell>
          <cell r="J3745">
            <v>0</v>
          </cell>
        </row>
        <row r="3746">
          <cell r="A3746" t="str">
            <v>НС-0073621</v>
          </cell>
          <cell r="B3746" t="str">
            <v>Теплоизоляция трубчатая</v>
          </cell>
          <cell r="C3746" t="str">
            <v>Energoflex</v>
          </cell>
          <cell r="D3746" t="str">
            <v>Трубка Energoflex BLACK STAR 6/6 (1/4”), 2м</v>
          </cell>
          <cell r="E3746" t="str">
            <v>2145884065108, 2007910534159, 34690331029121, 4690331029120</v>
          </cell>
          <cell r="F3746" t="str">
            <v>EFXT006062BS</v>
          </cell>
          <cell r="G3746">
            <v>26.97</v>
          </cell>
          <cell r="H3746">
            <v>20.22</v>
          </cell>
          <cell r="I3746">
            <v>3</v>
          </cell>
          <cell r="J3746">
            <v>3</v>
          </cell>
        </row>
        <row r="3747">
          <cell r="A3747" t="str">
            <v>НС-1247430</v>
          </cell>
          <cell r="B3747" t="str">
            <v>Теплоизоляция трубчатая</v>
          </cell>
          <cell r="C3747" t="str">
            <v>K-FLEX</v>
          </cell>
          <cell r="D3747" t="str">
            <v>Трубка K-FLEX 06x006-2 ST</v>
          </cell>
          <cell r="E3747" t="str">
            <v>4607124600015, 14607124600012, 4640047650019</v>
          </cell>
          <cell r="F3747" t="str">
            <v>06006005508</v>
          </cell>
          <cell r="G3747">
            <v>77.52</v>
          </cell>
          <cell r="H3747">
            <v>62.02</v>
          </cell>
          <cell r="I3747">
            <v>1</v>
          </cell>
          <cell r="J3747">
            <v>1</v>
          </cell>
        </row>
        <row r="3748">
          <cell r="A3748" t="str">
            <v>НС-1247431</v>
          </cell>
          <cell r="B3748" t="str">
            <v>Теплоизоляция трубчатая</v>
          </cell>
          <cell r="C3748" t="str">
            <v>K-FLEX</v>
          </cell>
          <cell r="D3748" t="str">
            <v>Трубка K-FLEX 06x008-2 ST</v>
          </cell>
          <cell r="E3748" t="str">
            <v>4607124600022, 14607124600029</v>
          </cell>
          <cell r="F3748" t="str">
            <v>06008005508</v>
          </cell>
          <cell r="G3748">
            <v>83.64</v>
          </cell>
          <cell r="H3748">
            <v>66.91</v>
          </cell>
          <cell r="I3748" t="str">
            <v/>
          </cell>
          <cell r="J3748">
            <v>0</v>
          </cell>
        </row>
        <row r="3749">
          <cell r="A3749" t="str">
            <v>НС-1247432</v>
          </cell>
          <cell r="B3749" t="str">
            <v>Теплоизоляция трубчатая</v>
          </cell>
          <cell r="C3749" t="str">
            <v>K-FLEX</v>
          </cell>
          <cell r="D3749" t="str">
            <v>Трубка K-FLEX 06x010-2 ST</v>
          </cell>
          <cell r="E3749" t="str">
            <v>4607124600039, 14607124600036</v>
          </cell>
          <cell r="F3749" t="str">
            <v>06010005508</v>
          </cell>
          <cell r="G3749">
            <v>85.68</v>
          </cell>
          <cell r="H3749">
            <v>68.540000000000006</v>
          </cell>
          <cell r="I3749" t="str">
            <v/>
          </cell>
          <cell r="J3749">
            <v>0</v>
          </cell>
        </row>
        <row r="3750">
          <cell r="A3750" t="str">
            <v>НС-1247439</v>
          </cell>
          <cell r="B3750" t="str">
            <v>Теплоизоляция трубчатая</v>
          </cell>
          <cell r="C3750" t="str">
            <v>K-FLEX</v>
          </cell>
          <cell r="D3750" t="str">
            <v>Трубка K-FLEX 06x012-2 ST</v>
          </cell>
          <cell r="E3750" t="str">
            <v>4607124600046, 14607124600043</v>
          </cell>
          <cell r="F3750" t="str">
            <v>06012005508</v>
          </cell>
          <cell r="G3750">
            <v>89.76</v>
          </cell>
          <cell r="H3750">
            <v>71.81</v>
          </cell>
          <cell r="I3750" t="str">
            <v/>
          </cell>
          <cell r="J3750">
            <v>0</v>
          </cell>
        </row>
        <row r="3751">
          <cell r="A3751" t="str">
            <v>НС-1247442</v>
          </cell>
          <cell r="B3751" t="str">
            <v>Теплоизоляция трубчатая</v>
          </cell>
          <cell r="C3751" t="str">
            <v>K-FLEX</v>
          </cell>
          <cell r="D3751" t="str">
            <v>Трубка K-FLEX 06x015-2 ST</v>
          </cell>
          <cell r="E3751" t="str">
            <v>4607124600053, 14607124600050</v>
          </cell>
          <cell r="F3751" t="str">
            <v>06015005508</v>
          </cell>
          <cell r="G3751">
            <v>99.96</v>
          </cell>
          <cell r="H3751">
            <v>79.97</v>
          </cell>
          <cell r="I3751">
            <v>2</v>
          </cell>
          <cell r="J3751">
            <v>2</v>
          </cell>
        </row>
        <row r="3752">
          <cell r="A3752" t="str">
            <v>НС-1247444</v>
          </cell>
          <cell r="B3752" t="str">
            <v>Теплоизоляция трубчатая</v>
          </cell>
          <cell r="C3752" t="str">
            <v>K-FLEX</v>
          </cell>
          <cell r="D3752" t="str">
            <v>Трубка K-FLEX 06x018-2 ST</v>
          </cell>
          <cell r="E3752" t="str">
            <v>4607124600060, 14607124600067, 2210210988311</v>
          </cell>
          <cell r="F3752" t="str">
            <v>06018005508</v>
          </cell>
          <cell r="G3752">
            <v>108.12</v>
          </cell>
          <cell r="H3752">
            <v>86.5</v>
          </cell>
          <cell r="I3752" t="str">
            <v/>
          </cell>
          <cell r="J3752">
            <v>0</v>
          </cell>
        </row>
        <row r="3753">
          <cell r="A3753" t="str">
            <v>НС-1273687</v>
          </cell>
          <cell r="B3753" t="str">
            <v>Теплоизоляция трубчатая</v>
          </cell>
          <cell r="C3753" t="str">
            <v>K-FLEX</v>
          </cell>
          <cell r="D3753" t="str">
            <v>Трубка K-FLEX 06х008-48 ST FRIGO</v>
          </cell>
          <cell r="E3753" t="str">
            <v>4640047654673</v>
          </cell>
          <cell r="F3753" t="str">
            <v>6008214403</v>
          </cell>
          <cell r="G3753">
            <v>2301.12</v>
          </cell>
          <cell r="H3753">
            <v>1840.9</v>
          </cell>
          <cell r="I3753">
            <v>2</v>
          </cell>
          <cell r="J3753">
            <v>2</v>
          </cell>
        </row>
        <row r="3754">
          <cell r="A3754" t="str">
            <v>НС-1273688</v>
          </cell>
          <cell r="B3754" t="str">
            <v>Теплоизоляция трубчатая</v>
          </cell>
          <cell r="C3754" t="str">
            <v>K-FLEX</v>
          </cell>
          <cell r="D3754" t="str">
            <v>Трубка K-FLEX 06х012-45 ST FRIGO</v>
          </cell>
          <cell r="E3754" t="str">
            <v>4640047654697</v>
          </cell>
          <cell r="F3754" t="str">
            <v>6012214403</v>
          </cell>
          <cell r="G3754">
            <v>2301.12</v>
          </cell>
          <cell r="H3754">
            <v>1840.9</v>
          </cell>
          <cell r="I3754">
            <v>2</v>
          </cell>
          <cell r="J3754">
            <v>2</v>
          </cell>
        </row>
        <row r="3755">
          <cell r="A3755" t="str">
            <v>НС-1273921</v>
          </cell>
          <cell r="B3755" t="str">
            <v>Теплоизоляция трубчатая</v>
          </cell>
          <cell r="C3755" t="str">
            <v>K-FLEX</v>
          </cell>
          <cell r="D3755" t="str">
            <v>Трубка K-FLEX 06х018-37 ST FRIGO</v>
          </cell>
          <cell r="E3755" t="str">
            <v>4640047654710</v>
          </cell>
          <cell r="F3755" t="str">
            <v>6018214403</v>
          </cell>
          <cell r="G3755">
            <v>2301.12</v>
          </cell>
          <cell r="H3755">
            <v>1840.9</v>
          </cell>
          <cell r="I3755">
            <v>2</v>
          </cell>
          <cell r="J3755">
            <v>2</v>
          </cell>
        </row>
        <row r="3756">
          <cell r="A3756" t="str">
            <v>НС-1247455</v>
          </cell>
          <cell r="B3756" t="str">
            <v>Теплоизоляция трубчатая</v>
          </cell>
          <cell r="C3756" t="str">
            <v>K-FLEX</v>
          </cell>
          <cell r="D3756" t="str">
            <v>Трубка K-FLEX 09x006-2 ST</v>
          </cell>
          <cell r="E3756" t="str">
            <v>4607124600145, 14607124600142, 2217502822483</v>
          </cell>
          <cell r="F3756" t="str">
            <v>09006005508</v>
          </cell>
          <cell r="G3756">
            <v>110.16</v>
          </cell>
          <cell r="H3756">
            <v>88.13</v>
          </cell>
          <cell r="I3756">
            <v>15</v>
          </cell>
          <cell r="J3756">
            <v>15</v>
          </cell>
        </row>
        <row r="3757">
          <cell r="A3757" t="str">
            <v>НС-1247456</v>
          </cell>
          <cell r="B3757" t="str">
            <v>Теплоизоляция трубчатая</v>
          </cell>
          <cell r="C3757" t="str">
            <v>K-FLEX</v>
          </cell>
          <cell r="D3757" t="str">
            <v>Трубка K-FLEX 09x008-2 ST</v>
          </cell>
          <cell r="E3757" t="str">
            <v>4607124600152, 14607124600159</v>
          </cell>
          <cell r="F3757" t="str">
            <v>09008005508</v>
          </cell>
          <cell r="G3757">
            <v>116.28</v>
          </cell>
          <cell r="H3757">
            <v>93.02</v>
          </cell>
          <cell r="I3757">
            <v>5</v>
          </cell>
          <cell r="J3757">
            <v>5</v>
          </cell>
        </row>
        <row r="3758">
          <cell r="A3758" t="str">
            <v>НС-1247467</v>
          </cell>
          <cell r="B3758" t="str">
            <v>Теплоизоляция трубчатая</v>
          </cell>
          <cell r="C3758" t="str">
            <v>K-FLEX</v>
          </cell>
          <cell r="D3758" t="str">
            <v>Трубка K-FLEX 09x010-2 ST</v>
          </cell>
          <cell r="E3758" t="str">
            <v>4607124600169, 14607124600166, 4640047659197</v>
          </cell>
          <cell r="F3758" t="str">
            <v>R09010215508</v>
          </cell>
          <cell r="G3758">
            <v>118.32</v>
          </cell>
          <cell r="H3758">
            <v>94.66</v>
          </cell>
          <cell r="I3758" t="str">
            <v/>
          </cell>
          <cell r="J3758">
            <v>0</v>
          </cell>
        </row>
        <row r="3759">
          <cell r="A3759" t="str">
            <v>НС-1247468</v>
          </cell>
          <cell r="B3759" t="str">
            <v>Теплоизоляция трубчатая</v>
          </cell>
          <cell r="C3759" t="str">
            <v>K-FLEX</v>
          </cell>
          <cell r="D3759" t="str">
            <v>Трубка K-FLEX 09x012-2 ST</v>
          </cell>
          <cell r="E3759" t="str">
            <v>4607124600176, 14607124600173, 4620105830300</v>
          </cell>
          <cell r="F3759" t="str">
            <v>R09012215508</v>
          </cell>
          <cell r="G3759">
            <v>122.4</v>
          </cell>
          <cell r="H3759">
            <v>97.92</v>
          </cell>
          <cell r="I3759">
            <v>114</v>
          </cell>
          <cell r="J3759">
            <v>114</v>
          </cell>
        </row>
        <row r="3760">
          <cell r="A3760" t="str">
            <v>НС-1247469</v>
          </cell>
          <cell r="B3760" t="str">
            <v>Теплоизоляция трубчатая</v>
          </cell>
          <cell r="C3760" t="str">
            <v>K-FLEX</v>
          </cell>
          <cell r="D3760" t="str">
            <v>Трубка K-FLEX 09x015-2 ST</v>
          </cell>
          <cell r="E3760" t="str">
            <v>4607124600183, 14607124600180, 4640047659142</v>
          </cell>
          <cell r="F3760" t="str">
            <v>R09015215508</v>
          </cell>
          <cell r="G3760">
            <v>138.72</v>
          </cell>
          <cell r="H3760">
            <v>110.98</v>
          </cell>
          <cell r="I3760">
            <v>2</v>
          </cell>
          <cell r="J3760">
            <v>2</v>
          </cell>
        </row>
        <row r="3761">
          <cell r="A3761" t="str">
            <v>НС-1247472</v>
          </cell>
          <cell r="B3761" t="str">
            <v>Теплоизоляция трубчатая</v>
          </cell>
          <cell r="C3761" t="str">
            <v>K-FLEX</v>
          </cell>
          <cell r="D3761" t="str">
            <v>Трубка K-FLEX 09x018-2 ST</v>
          </cell>
          <cell r="E3761" t="str">
            <v>4640047654482, 14640047654489, 4607124600190, 4640047659074</v>
          </cell>
          <cell r="F3761" t="str">
            <v>R09018215508</v>
          </cell>
          <cell r="G3761">
            <v>148.91999999999999</v>
          </cell>
          <cell r="H3761">
            <v>119.14</v>
          </cell>
          <cell r="I3761" t="str">
            <v/>
          </cell>
          <cell r="J3761">
            <v>0</v>
          </cell>
        </row>
        <row r="3762">
          <cell r="A3762" t="str">
            <v>НС-1273398</v>
          </cell>
          <cell r="B3762" t="str">
            <v>Теплоизоляция трубчатая</v>
          </cell>
          <cell r="C3762" t="str">
            <v>K-FLEX</v>
          </cell>
          <cell r="D3762" t="str">
            <v>Трубка K-FLEX 09х010-34 ST FRIGO</v>
          </cell>
          <cell r="E3762" t="str">
            <v>4640047654765, 4640047654123</v>
          </cell>
          <cell r="F3762" t="str">
            <v>9010214403</v>
          </cell>
          <cell r="G3762">
            <v>2301.12</v>
          </cell>
          <cell r="H3762">
            <v>1840.9</v>
          </cell>
          <cell r="I3762">
            <v>3</v>
          </cell>
          <cell r="J3762">
            <v>3</v>
          </cell>
        </row>
        <row r="3763">
          <cell r="A3763" t="str">
            <v>НС-1273397</v>
          </cell>
          <cell r="B3763" t="str">
            <v>Теплоизоляция трубчатая</v>
          </cell>
          <cell r="C3763" t="str">
            <v>K-FLEX</v>
          </cell>
          <cell r="D3763" t="str">
            <v>Трубка K-FLEX 09х012-34 ST FRIGO</v>
          </cell>
          <cell r="E3763" t="str">
            <v>4640047654772</v>
          </cell>
          <cell r="F3763" t="str">
            <v>9012214403</v>
          </cell>
          <cell r="G3763">
            <v>2301.12</v>
          </cell>
          <cell r="H3763">
            <v>1840.9</v>
          </cell>
          <cell r="I3763">
            <v>6</v>
          </cell>
          <cell r="J3763">
            <v>6</v>
          </cell>
        </row>
        <row r="3764">
          <cell r="A3764" t="str">
            <v>НС-1273694</v>
          </cell>
          <cell r="B3764" t="str">
            <v>Теплоизоляция трубчатая</v>
          </cell>
          <cell r="C3764" t="str">
            <v>K-FLEX</v>
          </cell>
          <cell r="D3764" t="str">
            <v>Трубка K-FLEX 09х015-30 ST FRIGO</v>
          </cell>
          <cell r="E3764" t="str">
            <v>4640047654789</v>
          </cell>
          <cell r="F3764" t="str">
            <v>9015214403</v>
          </cell>
          <cell r="G3764">
            <v>2301.12</v>
          </cell>
          <cell r="H3764">
            <v>1840.9</v>
          </cell>
          <cell r="I3764">
            <v>1</v>
          </cell>
          <cell r="J3764">
            <v>1</v>
          </cell>
        </row>
        <row r="3765">
          <cell r="A3765" t="str">
            <v>НС-1273696</v>
          </cell>
          <cell r="B3765" t="str">
            <v>Теплоизоляция трубчатая</v>
          </cell>
          <cell r="C3765" t="str">
            <v>K-FLEX</v>
          </cell>
          <cell r="D3765" t="str">
            <v>Трубка K-FLEX 09х018-28 ST FRIGO</v>
          </cell>
          <cell r="E3765" t="str">
            <v>4640047654796</v>
          </cell>
          <cell r="F3765" t="str">
            <v>9018214403</v>
          </cell>
          <cell r="G3765">
            <v>2301.12</v>
          </cell>
          <cell r="H3765">
            <v>1840.9</v>
          </cell>
          <cell r="I3765">
            <v>3</v>
          </cell>
          <cell r="J3765">
            <v>3</v>
          </cell>
        </row>
        <row r="3766">
          <cell r="A3766" t="str">
            <v>НС-1273697</v>
          </cell>
          <cell r="B3766" t="str">
            <v>Теплоизоляция трубчатая</v>
          </cell>
          <cell r="C3766" t="str">
            <v>K-FLEX</v>
          </cell>
          <cell r="D3766" t="str">
            <v>Трубка K-FLEX 09х022-23 ST FRIGO</v>
          </cell>
          <cell r="E3766" t="str">
            <v>4640047654802</v>
          </cell>
          <cell r="F3766" t="str">
            <v>R09022214403</v>
          </cell>
          <cell r="G3766">
            <v>2301.12</v>
          </cell>
          <cell r="H3766">
            <v>1840.9</v>
          </cell>
          <cell r="I3766" t="str">
            <v/>
          </cell>
          <cell r="J3766">
            <v>0</v>
          </cell>
        </row>
        <row r="3767">
          <cell r="A3767" t="str">
            <v>НС-1273698</v>
          </cell>
          <cell r="B3767" t="str">
            <v>Теплоизоляция трубчатая</v>
          </cell>
          <cell r="C3767" t="str">
            <v>K-FLEX</v>
          </cell>
          <cell r="D3767" t="str">
            <v>Трубка K-FLEX 09х028-19 ST FRIGO</v>
          </cell>
          <cell r="E3767" t="str">
            <v>4640047654819</v>
          </cell>
          <cell r="F3767" t="str">
            <v>R09028214403</v>
          </cell>
          <cell r="G3767">
            <v>2301.12</v>
          </cell>
          <cell r="H3767">
            <v>1840.9</v>
          </cell>
          <cell r="I3767" t="str">
            <v/>
          </cell>
          <cell r="J3767">
            <v>0</v>
          </cell>
        </row>
        <row r="3768">
          <cell r="A3768" t="str">
            <v>НС-1481935</v>
          </cell>
          <cell r="B3768" t="str">
            <v>Теплоизоляция трубчатая</v>
          </cell>
          <cell r="C3768" t="str">
            <v>K-FLEX</v>
          </cell>
          <cell r="D3768" t="str">
            <v>Трубка K-FLEX 13x035-2 ECO black</v>
          </cell>
          <cell r="E3768" t="str">
            <v>4620105837729</v>
          </cell>
          <cell r="F3768" t="str">
            <v>13035215582</v>
          </cell>
          <cell r="G3768">
            <v>1182.43</v>
          </cell>
          <cell r="H3768">
            <v>1005.07</v>
          </cell>
          <cell r="I3768">
            <v>8</v>
          </cell>
          <cell r="J3768">
            <v>8</v>
          </cell>
        </row>
        <row r="3769">
          <cell r="A3769" t="str">
            <v>НС-1062812</v>
          </cell>
          <cell r="B3769" t="str">
            <v>Лампы для инфракрасных обогревателей</v>
          </cell>
          <cell r="C3769" t="str">
            <v>БЕЗ МАРКИ</v>
          </cell>
          <cell r="D3769" t="str">
            <v>Колба стеклянная GHC-T-90-3-1350B</v>
          </cell>
          <cell r="E3769" t="str">
            <v>2171615273443, 4660294776058</v>
          </cell>
          <cell r="F3769" t="str">
            <v>GHC-T-90-3</v>
          </cell>
          <cell r="G3769">
            <v>6990</v>
          </cell>
          <cell r="H3769">
            <v>5102.7</v>
          </cell>
          <cell r="I3769" t="str">
            <v/>
          </cell>
          <cell r="J3769">
            <v>0</v>
          </cell>
        </row>
        <row r="3770">
          <cell r="A3770" t="str">
            <v>НС-1165877</v>
          </cell>
          <cell r="B3770" t="str">
            <v>Лампы для инфракрасных обогревателей</v>
          </cell>
          <cell r="C3770" t="str">
            <v>Ballu</v>
          </cell>
          <cell r="D3770" t="str">
            <v>Лампа для инфракрасного обогревателя Ballu BIH-IR-2000</v>
          </cell>
          <cell r="E3770" t="str">
            <v>4680551008319, 14680551008316</v>
          </cell>
          <cell r="F3770" t="str">
            <v>BIH-IR-2000</v>
          </cell>
          <cell r="G3770">
            <v>1590</v>
          </cell>
          <cell r="H3770">
            <v>1192.5</v>
          </cell>
          <cell r="I3770">
            <v>482</v>
          </cell>
          <cell r="J3770">
            <v>482</v>
          </cell>
        </row>
        <row r="3771">
          <cell r="A3771" t="str">
            <v>НС-1165875</v>
          </cell>
          <cell r="B3771" t="str">
            <v>Лампы для инфракрасных обогревателей</v>
          </cell>
          <cell r="C3771" t="str">
            <v>Ballu</v>
          </cell>
          <cell r="D3771" t="str">
            <v>Лампа для инфракрасного обогревателя BIH-IR-3000</v>
          </cell>
          <cell r="E3771" t="str">
            <v>4680551008326, 14680551008323, 34680551008327</v>
          </cell>
          <cell r="F3771" t="str">
            <v>BIH-IR-3000</v>
          </cell>
          <cell r="G3771">
            <v>1990</v>
          </cell>
          <cell r="H3771">
            <v>1492.5</v>
          </cell>
          <cell r="I3771" t="str">
            <v/>
          </cell>
          <cell r="J3771">
            <v>0</v>
          </cell>
        </row>
        <row r="3772">
          <cell r="A3772" t="str">
            <v>НС-1291749</v>
          </cell>
          <cell r="B3772" t="str">
            <v>Стойки для инфракрасных обогревателей</v>
          </cell>
          <cell r="C3772" t="str">
            <v>Ballu</v>
          </cell>
          <cell r="D3772" t="str">
            <v>Столик для уличного газового обогревателя из нержавеющей стали Ballu BOGH-S</v>
          </cell>
          <cell r="E3772" t="str">
            <v>4680551118780</v>
          </cell>
          <cell r="F3772" t="str">
            <v>BOGH-S</v>
          </cell>
          <cell r="G3772">
            <v>5990</v>
          </cell>
          <cell r="H3772">
            <v>4372.7</v>
          </cell>
          <cell r="I3772" t="str">
            <v/>
          </cell>
          <cell r="J3772">
            <v>0</v>
          </cell>
        </row>
        <row r="3773">
          <cell r="A3773" t="str">
            <v>НС-1291753</v>
          </cell>
          <cell r="B3773" t="str">
            <v>Стойки для инфракрасных обогревателей</v>
          </cell>
          <cell r="C3773" t="str">
            <v>Ballu</v>
          </cell>
          <cell r="D3773" t="str">
            <v>Столик для уличного газового обогревателя с полимерным покрытием Ballu BOGH-С</v>
          </cell>
          <cell r="E3773" t="str">
            <v>4680551118797</v>
          </cell>
          <cell r="F3773" t="str">
            <v>BOGH-С</v>
          </cell>
          <cell r="G3773">
            <v>3990</v>
          </cell>
          <cell r="H3773">
            <v>2912.7</v>
          </cell>
          <cell r="I3773" t="str">
            <v/>
          </cell>
          <cell r="J3773">
            <v>0</v>
          </cell>
        </row>
        <row r="3774">
          <cell r="A3774" t="str">
            <v>НС-1136148</v>
          </cell>
          <cell r="B3774" t="str">
            <v>Стойки для инфракрасных обогревателей</v>
          </cell>
          <cell r="C3774" t="str">
            <v>Ballu</v>
          </cell>
          <cell r="D3774" t="str">
            <v>Штатив стальной телескопический Ballu BIH-LS-220</v>
          </cell>
          <cell r="E3774" t="str">
            <v>4610021228411, 14610021228418</v>
          </cell>
          <cell r="F3774" t="str">
            <v>BIH-LS-220</v>
          </cell>
          <cell r="G3774">
            <v>2590</v>
          </cell>
          <cell r="H3774">
            <v>1942.5</v>
          </cell>
          <cell r="I3774" t="str">
            <v/>
          </cell>
          <cell r="J3774">
            <v>0</v>
          </cell>
        </row>
        <row r="3775">
          <cell r="A3775" t="str">
            <v>НС-1135559</v>
          </cell>
          <cell r="B3775" t="str">
            <v>Чехлы для обогревателей</v>
          </cell>
          <cell r="C3775" t="str">
            <v>Ballu</v>
          </cell>
          <cell r="D3775" t="str">
            <v>Чехол защитный Ballu BOGH-P для BOGH-15</v>
          </cell>
          <cell r="E3775" t="str">
            <v>4610021227971</v>
          </cell>
          <cell r="F3775" t="str">
            <v>BOGH-P для BOGH-15</v>
          </cell>
          <cell r="G3775">
            <v>6990</v>
          </cell>
          <cell r="H3775">
            <v>5102.7</v>
          </cell>
          <cell r="I3775" t="str">
            <v/>
          </cell>
          <cell r="J3775">
            <v>0</v>
          </cell>
        </row>
        <row r="3776">
          <cell r="A3776" t="str">
            <v>НС-1649160</v>
          </cell>
          <cell r="B3776" t="str">
            <v>Чехлы для обогревателей</v>
          </cell>
          <cell r="C3776" t="str">
            <v>Ballu</v>
          </cell>
          <cell r="D3776" t="str">
            <v>Чехол защитный Ballu BOGH-P для BOGH-VELA</v>
          </cell>
          <cell r="E3776" t="str">
            <v>4660294693416, 14660294693413, 24660294693410</v>
          </cell>
          <cell r="F3776" t="str">
            <v>BOGH-P для BOGH-VELA</v>
          </cell>
          <cell r="G3776">
            <v>6590</v>
          </cell>
          <cell r="H3776">
            <v>4810.7</v>
          </cell>
          <cell r="I3776">
            <v>116</v>
          </cell>
          <cell r="J3776">
            <v>116</v>
          </cell>
        </row>
        <row r="3777">
          <cell r="A3777" t="str">
            <v>НС-1744376</v>
          </cell>
          <cell r="B3777" t="str">
            <v>Комплекты инфракрасных обогревателей со штативом</v>
          </cell>
          <cell r="C3777" t="str">
            <v>Ballu</v>
          </cell>
          <cell r="D3777" t="str">
            <v>Комплект Ballu ИК обогреватель BIH-LC-2.0 + штатив BIH-LS-220</v>
          </cell>
          <cell r="E3777" t="str">
            <v>4670430068336</v>
          </cell>
          <cell r="F3777" t="str">
            <v>BIH-LC-2.0 + BIH-LS-220</v>
          </cell>
          <cell r="G3777">
            <v>11240</v>
          </cell>
          <cell r="H3777">
            <v>8424</v>
          </cell>
          <cell r="I3777" t="str">
            <v/>
          </cell>
          <cell r="J3777">
            <v>0</v>
          </cell>
        </row>
        <row r="3778">
          <cell r="A3778" t="str">
            <v>НС-1421344</v>
          </cell>
          <cell r="B3778" t="str">
            <v>Обогреватели инфракрасные газовые</v>
          </cell>
          <cell r="C3778" t="str">
            <v>Ballu</v>
          </cell>
          <cell r="D3778" t="str">
            <v>Обогреватель газовый инфракрасный Ballu BIGH-10</v>
          </cell>
          <cell r="E3778" t="str">
            <v>4680551132380</v>
          </cell>
          <cell r="F3778" t="str">
            <v>BIGH-10</v>
          </cell>
          <cell r="G3778">
            <v>16990</v>
          </cell>
          <cell r="H3778">
            <v>12742.5</v>
          </cell>
          <cell r="I3778">
            <v>80</v>
          </cell>
          <cell r="J3778">
            <v>80</v>
          </cell>
        </row>
        <row r="3779">
          <cell r="A3779" t="str">
            <v>НС-1633891</v>
          </cell>
          <cell r="B3779" t="str">
            <v>Обогреватели инфракрасные газовые</v>
          </cell>
          <cell r="C3779" t="str">
            <v>Ballu</v>
          </cell>
          <cell r="D3779" t="str">
            <v>Обогреватель инфракрасный газовый Ballu BIGH-2</v>
          </cell>
          <cell r="E3779" t="str">
            <v>4660294386271, 14660294386278</v>
          </cell>
          <cell r="F3779" t="str">
            <v>BIGH-2</v>
          </cell>
          <cell r="G3779">
            <v>1990</v>
          </cell>
          <cell r="H3779">
            <v>1492.5</v>
          </cell>
          <cell r="I3779" t="str">
            <v/>
          </cell>
          <cell r="J3779">
            <v>0</v>
          </cell>
        </row>
        <row r="3780">
          <cell r="A3780" t="str">
            <v>НС-1043315</v>
          </cell>
          <cell r="B3780" t="str">
            <v>Обогреватели инфракрасные газовые</v>
          </cell>
          <cell r="C3780" t="str">
            <v>Ballu</v>
          </cell>
          <cell r="D3780" t="str">
            <v>Обогреватель инфракрасный газовый Ballu BIGH-3</v>
          </cell>
          <cell r="E3780" t="str">
            <v>4650064776623, 2177036265883, 24650064776627</v>
          </cell>
          <cell r="F3780" t="str">
            <v>BIGH-3</v>
          </cell>
          <cell r="G3780">
            <v>3590</v>
          </cell>
          <cell r="H3780">
            <v>2692.5</v>
          </cell>
          <cell r="I3780">
            <v>2600</v>
          </cell>
          <cell r="J3780">
            <v>2600</v>
          </cell>
        </row>
        <row r="3781">
          <cell r="A3781" t="str">
            <v>НС-1012433</v>
          </cell>
          <cell r="B3781" t="str">
            <v>Обогреватели инфракрасные газовые</v>
          </cell>
          <cell r="C3781" t="str">
            <v>Ballu</v>
          </cell>
          <cell r="D3781" t="str">
            <v>Обогреватель инфракрасный газовый Ballu BIGH-4</v>
          </cell>
          <cell r="E3781" t="str">
            <v>4610002914203, 14610002914200</v>
          </cell>
          <cell r="F3781" t="str">
            <v>BIGH-4</v>
          </cell>
          <cell r="G3781">
            <v>4590</v>
          </cell>
          <cell r="H3781">
            <v>3442.5</v>
          </cell>
          <cell r="I3781" t="str">
            <v/>
          </cell>
          <cell r="J3781">
            <v>0</v>
          </cell>
        </row>
        <row r="3782">
          <cell r="A3782" t="str">
            <v>НС-1431389</v>
          </cell>
          <cell r="B3782" t="str">
            <v>Обогреватели инфракрасные газовые</v>
          </cell>
          <cell r="C3782" t="str">
            <v>Ballu</v>
          </cell>
          <cell r="D3782" t="str">
            <v>Обогреватель инфракрасный газовый Ballu BIGH-45 B</v>
          </cell>
          <cell r="E3782" t="str">
            <v>4680551137002</v>
          </cell>
          <cell r="F3782" t="str">
            <v>BIGH-45 B</v>
          </cell>
          <cell r="G3782">
            <v>9790</v>
          </cell>
          <cell r="H3782">
            <v>7342.5</v>
          </cell>
          <cell r="I3782" t="str">
            <v/>
          </cell>
          <cell r="J3782">
            <v>0</v>
          </cell>
        </row>
        <row r="3783">
          <cell r="A3783" t="str">
            <v>НС-1631428</v>
          </cell>
          <cell r="B3783" t="str">
            <v>Обогреватели инфракрасные газовые</v>
          </cell>
          <cell r="C3783" t="str">
            <v>Ballu</v>
          </cell>
          <cell r="D3783" t="str">
            <v>Обогреватель инфракрасный газовый Ballu BIGH-45 K</v>
          </cell>
          <cell r="E3783" t="str">
            <v>4660294376128</v>
          </cell>
          <cell r="F3783" t="str">
            <v>BIGH-45 K</v>
          </cell>
          <cell r="G3783">
            <v>11990</v>
          </cell>
          <cell r="H3783">
            <v>8992.5</v>
          </cell>
          <cell r="I3783" t="str">
            <v/>
          </cell>
          <cell r="J3783">
            <v>0</v>
          </cell>
        </row>
        <row r="3784">
          <cell r="A3784" t="str">
            <v>НС-1275322</v>
          </cell>
          <cell r="B3784" t="str">
            <v>Обогреватели инфракрасные газовые</v>
          </cell>
          <cell r="C3784" t="str">
            <v>Ballu</v>
          </cell>
          <cell r="D3784" t="str">
            <v>Обогреватель инфракрасный газовый Ballu BIGH-5</v>
          </cell>
          <cell r="E3784" t="str">
            <v>2250000548264, 4680551099515</v>
          </cell>
          <cell r="F3784" t="str">
            <v>BIGH-5</v>
          </cell>
          <cell r="G3784">
            <v>8790</v>
          </cell>
          <cell r="H3784">
            <v>6592.5</v>
          </cell>
          <cell r="I3784" t="str">
            <v/>
          </cell>
          <cell r="J3784">
            <v>0</v>
          </cell>
        </row>
        <row r="3785">
          <cell r="A3785" t="str">
            <v>НС-1053138</v>
          </cell>
          <cell r="B3785" t="str">
            <v>Обогреватели инфракрасные газовые</v>
          </cell>
          <cell r="C3785" t="str">
            <v>Ballu</v>
          </cell>
          <cell r="D3785" t="str">
            <v>Обогреватель инфракрасный газовый Ballu BIGH-55</v>
          </cell>
          <cell r="E3785" t="str">
            <v>4650064777132</v>
          </cell>
          <cell r="F3785" t="str">
            <v>BIGH-55</v>
          </cell>
          <cell r="G3785">
            <v>9990</v>
          </cell>
          <cell r="H3785">
            <v>7492.5</v>
          </cell>
          <cell r="I3785">
            <v>581</v>
          </cell>
          <cell r="J3785">
            <v>581</v>
          </cell>
        </row>
        <row r="3786">
          <cell r="A3786" t="str">
            <v>НС-1135563</v>
          </cell>
          <cell r="B3786" t="str">
            <v>Обогреватели инфракрасные газовые</v>
          </cell>
          <cell r="C3786" t="str">
            <v>Ballu</v>
          </cell>
          <cell r="D3786" t="str">
            <v>Обогреватель инфракрасный газовый Ballu BIGH-55 Black</v>
          </cell>
          <cell r="E3786" t="str">
            <v>4610021227964, 4680551010787</v>
          </cell>
          <cell r="F3786" t="str">
            <v>BIGH-55 Black</v>
          </cell>
          <cell r="G3786">
            <v>8990</v>
          </cell>
          <cell r="H3786">
            <v>6922</v>
          </cell>
          <cell r="I3786" t="str">
            <v/>
          </cell>
          <cell r="J3786">
            <v>0</v>
          </cell>
        </row>
        <row r="3787">
          <cell r="A3787" t="str">
            <v>НС-1076545</v>
          </cell>
          <cell r="B3787" t="str">
            <v>Обогреватели инфракрасные газовые</v>
          </cell>
          <cell r="C3787" t="str">
            <v>Ballu</v>
          </cell>
          <cell r="D3787" t="str">
            <v>Обогреватель инфракрасный газовый Ballu BIGH-55 F</v>
          </cell>
          <cell r="E3787" t="str">
            <v>4620016796818</v>
          </cell>
          <cell r="F3787" t="str">
            <v>BIGH-55 F</v>
          </cell>
          <cell r="G3787">
            <v>16590</v>
          </cell>
          <cell r="H3787">
            <v>12442.5</v>
          </cell>
          <cell r="I3787">
            <v>2</v>
          </cell>
          <cell r="J3787">
            <v>2</v>
          </cell>
        </row>
        <row r="3788">
          <cell r="A3788" t="str">
            <v>НС-1076544</v>
          </cell>
          <cell r="B3788" t="str">
            <v>Обогреватели инфракрасные газовые</v>
          </cell>
          <cell r="C3788" t="str">
            <v>Ballu</v>
          </cell>
          <cell r="D3788" t="str">
            <v>Обогреватель инфракрасный газовый Ballu BIGH-55 H</v>
          </cell>
          <cell r="E3788" t="str">
            <v>4620016796825</v>
          </cell>
          <cell r="F3788" t="str">
            <v>BIGH-55 H</v>
          </cell>
          <cell r="G3788">
            <v>16590</v>
          </cell>
          <cell r="H3788">
            <v>12442.5</v>
          </cell>
          <cell r="I3788">
            <v>57</v>
          </cell>
          <cell r="J3788">
            <v>57</v>
          </cell>
        </row>
        <row r="3789">
          <cell r="A3789" t="str">
            <v>НС-1172053</v>
          </cell>
          <cell r="B3789" t="str">
            <v>Обогреватели инфракрасные газовые</v>
          </cell>
          <cell r="C3789" t="str">
            <v>Ballu</v>
          </cell>
          <cell r="D3789" t="str">
            <v>Обогреватель инфракрасный газовый Ballu Vela BOGH-18</v>
          </cell>
          <cell r="E3789" t="str">
            <v>4680551010435</v>
          </cell>
          <cell r="F3789" t="str">
            <v>BOGH-18</v>
          </cell>
          <cell r="G3789">
            <v>21990</v>
          </cell>
          <cell r="H3789">
            <v>16052.7</v>
          </cell>
          <cell r="I3789">
            <v>1</v>
          </cell>
          <cell r="J3789">
            <v>1</v>
          </cell>
        </row>
        <row r="3790">
          <cell r="A3790" t="str">
            <v>НС-1119541</v>
          </cell>
          <cell r="B3790" t="str">
            <v>Обогреватели инфракрасные газовые уличные</v>
          </cell>
          <cell r="C3790" t="str">
            <v>Ballu</v>
          </cell>
          <cell r="D3790" t="str">
            <v>Камин уличный газовый инфракрасный Ballu BOGH-15</v>
          </cell>
          <cell r="E3790" t="str">
            <v>4610021223232</v>
          </cell>
          <cell r="F3790" t="str">
            <v>BOGH-15</v>
          </cell>
          <cell r="G3790">
            <v>40990</v>
          </cell>
          <cell r="H3790">
            <v>29922.7</v>
          </cell>
          <cell r="I3790">
            <v>99</v>
          </cell>
          <cell r="J3790">
            <v>99</v>
          </cell>
        </row>
        <row r="3791">
          <cell r="A3791" t="str">
            <v>НС-1119542</v>
          </cell>
          <cell r="B3791" t="str">
            <v>Обогреватели инфракрасные газовые уличные</v>
          </cell>
          <cell r="C3791" t="str">
            <v>Ballu</v>
          </cell>
          <cell r="D3791" t="str">
            <v>Камин уличный газовый инфракрасный Ballu BOGH-15E</v>
          </cell>
          <cell r="E3791" t="str">
            <v>4610021223249</v>
          </cell>
          <cell r="F3791" t="str">
            <v>BOGH-15E</v>
          </cell>
          <cell r="G3791">
            <v>47990</v>
          </cell>
          <cell r="H3791">
            <v>35032.699999999997</v>
          </cell>
          <cell r="I3791">
            <v>122</v>
          </cell>
          <cell r="J3791">
            <v>122</v>
          </cell>
        </row>
        <row r="3792">
          <cell r="A3792" t="str">
            <v>НС-1631427</v>
          </cell>
          <cell r="B3792" t="str">
            <v>Обогреватели инфракрасные газовые уличные</v>
          </cell>
          <cell r="C3792" t="str">
            <v>Ballu</v>
          </cell>
          <cell r="D3792" t="str">
            <v>Обогреватель инфракрасный газовый Ballu уличный BOGH-14G</v>
          </cell>
          <cell r="E3792" t="str">
            <v>4660294376135</v>
          </cell>
          <cell r="F3792" t="str">
            <v>BOGH-14G</v>
          </cell>
          <cell r="G3792">
            <v>31990</v>
          </cell>
          <cell r="H3792">
            <v>23352.7</v>
          </cell>
          <cell r="I3792">
            <v>34</v>
          </cell>
          <cell r="J3792">
            <v>34</v>
          </cell>
        </row>
        <row r="3793">
          <cell r="A3793" t="str">
            <v>НС-1086108</v>
          </cell>
          <cell r="B3793" t="str">
            <v>Обогреватели инфракрасные газовые уличные</v>
          </cell>
          <cell r="C3793" t="str">
            <v>Ballu</v>
          </cell>
          <cell r="D3793" t="str">
            <v>Обогреватель инфракрасный газовый уличный Ballu BOGH-14</v>
          </cell>
          <cell r="E3793" t="str">
            <v>4620016796832</v>
          </cell>
          <cell r="F3793" t="str">
            <v>BOGH-14</v>
          </cell>
          <cell r="G3793">
            <v>35990</v>
          </cell>
          <cell r="H3793">
            <v>26272.7</v>
          </cell>
          <cell r="I3793">
            <v>146</v>
          </cell>
          <cell r="J3793">
            <v>146</v>
          </cell>
        </row>
        <row r="3794">
          <cell r="A3794" t="str">
            <v>НС-1230521</v>
          </cell>
          <cell r="B3794" t="str">
            <v>Обогреватели инфракрасные газовые уличные</v>
          </cell>
          <cell r="C3794" t="str">
            <v>Ballu</v>
          </cell>
          <cell r="D3794" t="str">
            <v>Обогреватель инфракрасный газовый уличный Ballu Vela BOGH-16</v>
          </cell>
          <cell r="E3794" t="str">
            <v>4680551087697</v>
          </cell>
          <cell r="F3794" t="str">
            <v>BOGH-16</v>
          </cell>
          <cell r="G3794">
            <v>22990</v>
          </cell>
          <cell r="H3794">
            <v>16782.7</v>
          </cell>
          <cell r="I3794">
            <v>39</v>
          </cell>
          <cell r="J3794">
            <v>39</v>
          </cell>
        </row>
        <row r="3795">
          <cell r="A3795" t="str">
            <v>НС-1763046</v>
          </cell>
          <cell r="B3795" t="str">
            <v>Обогреватели инфракрасные потолочные</v>
          </cell>
          <cell r="C3795" t="str">
            <v>Ballu</v>
          </cell>
          <cell r="D3795" t="str">
            <v>Обогреватель инфракрасный Ballu BIH-S3-1.0</v>
          </cell>
          <cell r="E3795" t="str">
            <v>4670430167213, 14670430167210</v>
          </cell>
          <cell r="F3795" t="str">
            <v>BIH-S3-1.0</v>
          </cell>
          <cell r="G3795">
            <v>5990</v>
          </cell>
          <cell r="H3795">
            <v>4492.5</v>
          </cell>
          <cell r="I3795">
            <v>160</v>
          </cell>
          <cell r="J3795">
            <v>160</v>
          </cell>
        </row>
        <row r="3796">
          <cell r="A3796" t="str">
            <v>НС-1028600</v>
          </cell>
          <cell r="B3796" t="str">
            <v>Обогреватели инфракрасные электрические бытовые</v>
          </cell>
          <cell r="C3796" t="str">
            <v>Ballu</v>
          </cell>
          <cell r="D3796" t="str">
            <v>Инфракрасный обогреватель Ballu BIH-L-2.0</v>
          </cell>
          <cell r="E3796" t="str">
            <v>4650064771840, 24650064771844</v>
          </cell>
          <cell r="F3796" t="str">
            <v>BIH-L- 2.0</v>
          </cell>
          <cell r="G3796">
            <v>4990</v>
          </cell>
          <cell r="H3796">
            <v>3742.5</v>
          </cell>
          <cell r="I3796">
            <v>407</v>
          </cell>
          <cell r="J3796">
            <v>407</v>
          </cell>
        </row>
        <row r="3797">
          <cell r="A3797" t="str">
            <v>НС-1028602</v>
          </cell>
          <cell r="B3797" t="str">
            <v>Обогреватели инфракрасные электрические бытовые</v>
          </cell>
          <cell r="C3797" t="str">
            <v>Ballu</v>
          </cell>
          <cell r="D3797" t="str">
            <v>Инфракрасный обогреватель Ballu BIH-L-3.0</v>
          </cell>
          <cell r="E3797" t="str">
            <v>4650064771864, 24650064771868</v>
          </cell>
          <cell r="F3797" t="str">
            <v>BIH-L- 3.0</v>
          </cell>
          <cell r="G3797">
            <v>5990</v>
          </cell>
          <cell r="H3797">
            <v>4492.5</v>
          </cell>
          <cell r="I3797" t="str">
            <v/>
          </cell>
          <cell r="J3797">
            <v>0</v>
          </cell>
        </row>
        <row r="3798">
          <cell r="A3798" t="str">
            <v>НС-1033849</v>
          </cell>
          <cell r="B3798" t="str">
            <v>Обогреватели инфракрасные электрические бытовые</v>
          </cell>
          <cell r="C3798" t="str">
            <v>Ballu</v>
          </cell>
          <cell r="D3798" t="str">
            <v>Инфракрасный обогреватель Ballu BIH-T-1.0</v>
          </cell>
          <cell r="E3798" t="str">
            <v>2143713373226, 4650064772212</v>
          </cell>
          <cell r="F3798" t="str">
            <v>BIH-T-1.0</v>
          </cell>
          <cell r="G3798">
            <v>2090</v>
          </cell>
          <cell r="H3798">
            <v>1352</v>
          </cell>
          <cell r="I3798" t="str">
            <v/>
          </cell>
          <cell r="J3798">
            <v>0</v>
          </cell>
        </row>
        <row r="3799">
          <cell r="A3799" t="str">
            <v>НС-1033851</v>
          </cell>
          <cell r="B3799" t="str">
            <v>Обогреватели инфракрасные электрические бытовые</v>
          </cell>
          <cell r="C3799" t="str">
            <v>Ballu</v>
          </cell>
          <cell r="D3799" t="str">
            <v>Инфракрасный обогреватель Ballu BIH-T-3.0</v>
          </cell>
          <cell r="E3799" t="str">
            <v>4650064772243</v>
          </cell>
          <cell r="F3799" t="str">
            <v>BIH-T-3.0</v>
          </cell>
          <cell r="G3799">
            <v>9990</v>
          </cell>
          <cell r="H3799">
            <v>7492.5</v>
          </cell>
          <cell r="I3799" t="str">
            <v/>
          </cell>
          <cell r="J3799">
            <v>0</v>
          </cell>
        </row>
        <row r="3800">
          <cell r="A3800" t="str">
            <v>НС-1033850</v>
          </cell>
          <cell r="B3800" t="str">
            <v>Обогреватели инфракрасные электрические бытовые</v>
          </cell>
          <cell r="C3800" t="str">
            <v>Ballu</v>
          </cell>
          <cell r="D3800" t="str">
            <v>Инфракрасный обогреватель Ballu BIH-T-4.5</v>
          </cell>
          <cell r="E3800" t="str">
            <v>4650064772250</v>
          </cell>
          <cell r="F3800" t="str">
            <v>BIH-T-4.5</v>
          </cell>
          <cell r="G3800">
            <v>13990</v>
          </cell>
          <cell r="H3800">
            <v>10492.5</v>
          </cell>
          <cell r="I3800">
            <v>68</v>
          </cell>
          <cell r="J3800">
            <v>68</v>
          </cell>
        </row>
        <row r="3801">
          <cell r="A3801" t="str">
            <v>НС-1033853</v>
          </cell>
          <cell r="B3801" t="str">
            <v>Обогреватели инфракрасные электрические бытовые</v>
          </cell>
          <cell r="C3801" t="str">
            <v>Ballu</v>
          </cell>
          <cell r="D3801" t="str">
            <v>Инфракрасный обогреватель Ballu BIH-T-6.0</v>
          </cell>
          <cell r="E3801" t="str">
            <v>4650064772267</v>
          </cell>
          <cell r="F3801" t="str">
            <v>BIH-T-6.0</v>
          </cell>
          <cell r="G3801">
            <v>16990</v>
          </cell>
          <cell r="H3801">
            <v>12742.5</v>
          </cell>
          <cell r="I3801">
            <v>34</v>
          </cell>
          <cell r="J3801">
            <v>34</v>
          </cell>
        </row>
        <row r="3802">
          <cell r="A3802" t="str">
            <v>НС-1492547</v>
          </cell>
          <cell r="B3802" t="str">
            <v>Обогреватели инфракрасные электрические бытовые</v>
          </cell>
          <cell r="C3802" t="str">
            <v>Ballu</v>
          </cell>
          <cell r="D3802" t="str">
            <v>Комплект Ballu ИК обогреватель BIH-L-2.0 + штатив BIH-LS-220</v>
          </cell>
          <cell r="E3802" t="str">
            <v>4680551200362</v>
          </cell>
          <cell r="F3802" t="str">
            <v>BIH-L-2.0 + BIH-LS-220</v>
          </cell>
          <cell r="G3802">
            <v>6740</v>
          </cell>
          <cell r="H3802">
            <v>5055</v>
          </cell>
          <cell r="I3802" t="str">
            <v/>
          </cell>
          <cell r="J3802">
            <v>0</v>
          </cell>
        </row>
        <row r="3803">
          <cell r="A3803" t="str">
            <v>НС-1492550</v>
          </cell>
          <cell r="B3803" t="str">
            <v>Обогреватели инфракрасные электрические бытовые</v>
          </cell>
          <cell r="C3803" t="str">
            <v>Ballu</v>
          </cell>
          <cell r="D3803" t="str">
            <v>Комплект Ballu ИК обогреватель BIH-L-3.0 + штатив BIH-LS-220</v>
          </cell>
          <cell r="E3803" t="str">
            <v>4680551200393</v>
          </cell>
          <cell r="F3803" t="str">
            <v>BIH-L-3.0 + BIH-LS-220</v>
          </cell>
          <cell r="G3803">
            <v>7640</v>
          </cell>
          <cell r="H3803">
            <v>5730</v>
          </cell>
          <cell r="I3803" t="str">
            <v/>
          </cell>
          <cell r="J3803">
            <v>0</v>
          </cell>
        </row>
        <row r="3804">
          <cell r="A3804" t="str">
            <v>НС-1689127</v>
          </cell>
          <cell r="B3804" t="str">
            <v>Обогреватели инфракрасные электрические бытовые</v>
          </cell>
          <cell r="C3804" t="str">
            <v>Ballu</v>
          </cell>
          <cell r="D3804" t="str">
            <v>Комплект обогреватель инфракрасный Ballu BIH-GSW-0.5 + Терморегулятор BMT-1</v>
          </cell>
          <cell r="E3804" t="str">
            <v>4660294815696</v>
          </cell>
          <cell r="F3804" t="str">
            <v>BIH-GSW-0.5 + BMT-1</v>
          </cell>
          <cell r="G3804">
            <v>6990</v>
          </cell>
          <cell r="H3804">
            <v>4613.3999999999996</v>
          </cell>
          <cell r="I3804">
            <v>1</v>
          </cell>
          <cell r="J3804">
            <v>1</v>
          </cell>
        </row>
        <row r="3805">
          <cell r="A3805" t="str">
            <v>НС-1689597</v>
          </cell>
          <cell r="B3805" t="str">
            <v>Обогреватели инфракрасные электрические бытовые</v>
          </cell>
          <cell r="C3805" t="str">
            <v>Ballu</v>
          </cell>
          <cell r="D3805" t="str">
            <v>Комплект обогреватель инфракрасный Ballu BIH-GSW-0.8 + Терморегулятор BMT-1</v>
          </cell>
          <cell r="E3805" t="str">
            <v>4660294816211</v>
          </cell>
          <cell r="F3805" t="str">
            <v>BIH-GSW-0.8 + BMT-1</v>
          </cell>
          <cell r="G3805">
            <v>8990</v>
          </cell>
          <cell r="H3805">
            <v>5933.4</v>
          </cell>
          <cell r="I3805">
            <v>77</v>
          </cell>
          <cell r="J3805">
            <v>77</v>
          </cell>
        </row>
        <row r="3806">
          <cell r="A3806" t="str">
            <v>НС-1689602</v>
          </cell>
          <cell r="B3806" t="str">
            <v>Обогреватели инфракрасные электрические бытовые</v>
          </cell>
          <cell r="C3806" t="str">
            <v>Ballu</v>
          </cell>
          <cell r="D3806" t="str">
            <v>Комплект обогреватель инфракрасный Ballu BIH-GSW-1.0 + Терморегулятор BMT-1</v>
          </cell>
          <cell r="E3806" t="str">
            <v>4660294816228</v>
          </cell>
          <cell r="F3806" t="str">
            <v>BIH-GSW-1.0 + BMT-1</v>
          </cell>
          <cell r="G3806">
            <v>9990</v>
          </cell>
          <cell r="H3806">
            <v>6593.4</v>
          </cell>
          <cell r="I3806">
            <v>105</v>
          </cell>
          <cell r="J3806">
            <v>105</v>
          </cell>
        </row>
        <row r="3807">
          <cell r="A3807" t="str">
            <v>НС-1689611</v>
          </cell>
          <cell r="B3807" t="str">
            <v>Обогреватели инфракрасные электрические бытовые</v>
          </cell>
          <cell r="C3807" t="str">
            <v>Ballu</v>
          </cell>
          <cell r="D3807" t="str">
            <v>Комплект обогреватель инфракрасный Ballu BIH-GSW-1.3 + Терморегулятор BMT-1</v>
          </cell>
          <cell r="E3807" t="str">
            <v>4660294816235</v>
          </cell>
          <cell r="F3807" t="str">
            <v>BIH-GSW-1.3 + BMT-1</v>
          </cell>
          <cell r="G3807">
            <v>11990</v>
          </cell>
          <cell r="H3807">
            <v>7913.4</v>
          </cell>
          <cell r="I3807">
            <v>2</v>
          </cell>
          <cell r="J3807">
            <v>2</v>
          </cell>
        </row>
        <row r="3808">
          <cell r="A3808" t="str">
            <v>НС-1689679</v>
          </cell>
          <cell r="B3808" t="str">
            <v>Обогреватели инфракрасные электрические бытовые</v>
          </cell>
          <cell r="C3808" t="str">
            <v>Ballu</v>
          </cell>
          <cell r="D3808" t="str">
            <v>Комплект обогреватель инфракрасный Ballu BIH-GTW-0.5 + Терморегулятор BMT-1</v>
          </cell>
          <cell r="E3808" t="str">
            <v>4660294816723</v>
          </cell>
          <cell r="F3808" t="str">
            <v>BIH-GTW-0.5 + BMT-1</v>
          </cell>
          <cell r="G3808">
            <v>6990</v>
          </cell>
          <cell r="H3808">
            <v>4613.3999999999996</v>
          </cell>
          <cell r="I3808">
            <v>83</v>
          </cell>
          <cell r="J3808">
            <v>83</v>
          </cell>
        </row>
        <row r="3809">
          <cell r="A3809" t="str">
            <v>НС-1691180</v>
          </cell>
          <cell r="B3809" t="str">
            <v>Обогреватели инфракрасные электрические бытовые</v>
          </cell>
          <cell r="C3809" t="str">
            <v>Ballu</v>
          </cell>
          <cell r="D3809" t="str">
            <v>Комплект обогреватель инфракрасный Ballu BIH-GTW-0.8 + Терморегулятор BMT-1</v>
          </cell>
          <cell r="E3809" t="str">
            <v>4660294823691</v>
          </cell>
          <cell r="F3809" t="str">
            <v>BIH-GTW-0.8 + BMT-1</v>
          </cell>
          <cell r="G3809">
            <v>8990</v>
          </cell>
          <cell r="H3809">
            <v>5933.4</v>
          </cell>
          <cell r="I3809">
            <v>64</v>
          </cell>
          <cell r="J3809">
            <v>64</v>
          </cell>
        </row>
        <row r="3810">
          <cell r="A3810" t="str">
            <v>НС-1691181</v>
          </cell>
          <cell r="B3810" t="str">
            <v>Обогреватели инфракрасные электрические бытовые</v>
          </cell>
          <cell r="C3810" t="str">
            <v>Ballu</v>
          </cell>
          <cell r="D3810" t="str">
            <v>Комплект обогреватель инфракрасный Ballu BIH-GTW-1.0 + Терморегулятор BMT-1</v>
          </cell>
          <cell r="E3810" t="str">
            <v>4660294823707</v>
          </cell>
          <cell r="F3810" t="str">
            <v>BIH-GTW-1.0 + BMT-1</v>
          </cell>
          <cell r="G3810">
            <v>9990</v>
          </cell>
          <cell r="H3810">
            <v>6593.4</v>
          </cell>
          <cell r="I3810">
            <v>1077</v>
          </cell>
          <cell r="J3810">
            <v>1077</v>
          </cell>
        </row>
        <row r="3811">
          <cell r="A3811" t="str">
            <v>НС-1691182</v>
          </cell>
          <cell r="B3811" t="str">
            <v>Обогреватели инфракрасные электрические бытовые</v>
          </cell>
          <cell r="C3811" t="str">
            <v>Ballu</v>
          </cell>
          <cell r="D3811" t="str">
            <v>Комплект обогреватель инфракрасный Ballu BIH-GTW-1.3 + Терморегулятор BMT-1</v>
          </cell>
          <cell r="E3811" t="str">
            <v>4660294823714</v>
          </cell>
          <cell r="F3811" t="str">
            <v>BIH-GTW-1.3 + BMT-1</v>
          </cell>
          <cell r="G3811">
            <v>11990</v>
          </cell>
          <cell r="H3811">
            <v>7913.4</v>
          </cell>
          <cell r="I3811">
            <v>20</v>
          </cell>
          <cell r="J3811">
            <v>20</v>
          </cell>
        </row>
        <row r="3812">
          <cell r="A3812" t="str">
            <v>НС-1247904</v>
          </cell>
          <cell r="B3812" t="str">
            <v>Обогреватели инфракрасные электрические бытовые</v>
          </cell>
          <cell r="C3812" t="str">
            <v>Ballu</v>
          </cell>
          <cell r="D3812" t="str">
            <v>Обогреватель инфракрасный Ballu Apollo Infrared BIHP/A-1500</v>
          </cell>
          <cell r="E3812" t="str">
            <v>4680551098716</v>
          </cell>
          <cell r="F3812" t="str">
            <v>BIHP/A-1500</v>
          </cell>
          <cell r="G3812">
            <v>10990</v>
          </cell>
          <cell r="H3812">
            <v>8682.1</v>
          </cell>
          <cell r="I3812">
            <v>531</v>
          </cell>
          <cell r="J3812">
            <v>531</v>
          </cell>
        </row>
        <row r="3813">
          <cell r="A3813" t="str">
            <v>НС-1247939</v>
          </cell>
          <cell r="B3813" t="str">
            <v>Обогреватели инфракрасные электрические бытовые</v>
          </cell>
          <cell r="C3813" t="str">
            <v>Ballu</v>
          </cell>
          <cell r="D3813" t="str">
            <v>Обогреватель инфракрасный Ballu Apollo Infrared BIHP/A-2000</v>
          </cell>
          <cell r="E3813" t="str">
            <v>4680551098723</v>
          </cell>
          <cell r="F3813" t="str">
            <v>BIHP/A-2000</v>
          </cell>
          <cell r="G3813">
            <v>11990</v>
          </cell>
          <cell r="H3813">
            <v>9472.1</v>
          </cell>
          <cell r="I3813">
            <v>586</v>
          </cell>
          <cell r="J3813">
            <v>586</v>
          </cell>
        </row>
        <row r="3814">
          <cell r="A3814" t="str">
            <v>НС-1346647</v>
          </cell>
          <cell r="B3814" t="str">
            <v>Обогреватели инфракрасные электрические бытовые</v>
          </cell>
          <cell r="C3814" t="str">
            <v>Ballu</v>
          </cell>
          <cell r="D3814" t="str">
            <v>Обогреватель инфракрасный Ballu BHH/M-20</v>
          </cell>
          <cell r="E3814" t="str">
            <v>4680551118438</v>
          </cell>
          <cell r="F3814" t="str">
            <v>BHH/M-20</v>
          </cell>
          <cell r="G3814">
            <v>2490</v>
          </cell>
          <cell r="H3814">
            <v>1643</v>
          </cell>
          <cell r="I3814">
            <v>1370</v>
          </cell>
          <cell r="J3814">
            <v>1370</v>
          </cell>
        </row>
        <row r="3815">
          <cell r="A3815" t="str">
            <v>НС-1117326</v>
          </cell>
          <cell r="B3815" t="str">
            <v>Обогреватели инфракрасные электрические бытовые</v>
          </cell>
          <cell r="C3815" t="str">
            <v>Ballu</v>
          </cell>
          <cell r="D3815" t="str">
            <v>Обогреватель инфракрасный Ballu BIH-AP4-0.6</v>
          </cell>
          <cell r="E3815" t="str">
            <v>4610021221160</v>
          </cell>
          <cell r="F3815" t="str">
            <v>BIH-AP4-0.6</v>
          </cell>
          <cell r="G3815">
            <v>4190</v>
          </cell>
          <cell r="H3815">
            <v>3142.5</v>
          </cell>
          <cell r="I3815" t="str">
            <v/>
          </cell>
          <cell r="J3815">
            <v>0</v>
          </cell>
        </row>
        <row r="3816">
          <cell r="A3816" t="str">
            <v>НС-1454422</v>
          </cell>
          <cell r="B3816" t="str">
            <v>Обогреватели инфракрасные электрические бытовые</v>
          </cell>
          <cell r="C3816" t="str">
            <v>Ballu</v>
          </cell>
          <cell r="D3816" t="str">
            <v>Обогреватель инфракрасный Ballu BIH-AP4-0.6-M</v>
          </cell>
          <cell r="E3816" t="str">
            <v>4680551150483</v>
          </cell>
          <cell r="F3816" t="str">
            <v>BIH-AP4-0.6-M</v>
          </cell>
          <cell r="G3816">
            <v>5290</v>
          </cell>
          <cell r="H3816">
            <v>3861.7</v>
          </cell>
          <cell r="I3816">
            <v>222</v>
          </cell>
          <cell r="J3816">
            <v>222</v>
          </cell>
        </row>
        <row r="3817">
          <cell r="A3817" t="str">
            <v>НС-1117327</v>
          </cell>
          <cell r="B3817" t="str">
            <v>Обогреватели инфракрасные электрические бытовые</v>
          </cell>
          <cell r="C3817" t="str">
            <v>Ballu</v>
          </cell>
          <cell r="D3817" t="str">
            <v>Обогреватель инфракрасный Ballu BIH-AP4-0.6-W</v>
          </cell>
          <cell r="E3817" t="str">
            <v>4610021221177</v>
          </cell>
          <cell r="F3817" t="str">
            <v>BIH-AP4-0.6-W</v>
          </cell>
          <cell r="G3817">
            <v>5290</v>
          </cell>
          <cell r="H3817">
            <v>3861.7</v>
          </cell>
          <cell r="I3817">
            <v>110</v>
          </cell>
          <cell r="J3817">
            <v>110</v>
          </cell>
        </row>
        <row r="3818">
          <cell r="A3818" t="str">
            <v>НС-1121318</v>
          </cell>
          <cell r="B3818" t="str">
            <v>Обогреватели инфракрасные электрические бытовые</v>
          </cell>
          <cell r="C3818" t="str">
            <v>Ballu</v>
          </cell>
          <cell r="D3818" t="str">
            <v>Обогреватель инфракрасный Ballu BIH-AP4-0.8</v>
          </cell>
          <cell r="E3818" t="str">
            <v>4610021221184</v>
          </cell>
          <cell r="F3818" t="str">
            <v>BIH-AP4-0.8</v>
          </cell>
          <cell r="G3818">
            <v>4690</v>
          </cell>
          <cell r="H3818">
            <v>3820</v>
          </cell>
          <cell r="I3818" t="str">
            <v/>
          </cell>
          <cell r="J3818">
            <v>0</v>
          </cell>
        </row>
        <row r="3819">
          <cell r="A3819" t="str">
            <v>НС-1454424</v>
          </cell>
          <cell r="B3819" t="str">
            <v>Обогреватели инфракрасные электрические бытовые</v>
          </cell>
          <cell r="C3819" t="str">
            <v>Ballu</v>
          </cell>
          <cell r="D3819" t="str">
            <v>Обогреватель инфракрасный Ballu BIH-AP4-0.8-M</v>
          </cell>
          <cell r="E3819" t="str">
            <v>4680551150490</v>
          </cell>
          <cell r="F3819" t="str">
            <v>BIH-AP4-0.8-M</v>
          </cell>
          <cell r="G3819">
            <v>5990</v>
          </cell>
          <cell r="H3819">
            <v>4372.7</v>
          </cell>
          <cell r="I3819">
            <v>159</v>
          </cell>
          <cell r="J3819">
            <v>159</v>
          </cell>
        </row>
        <row r="3820">
          <cell r="A3820" t="str">
            <v>НС-1117328</v>
          </cell>
          <cell r="B3820" t="str">
            <v>Обогреватели инфракрасные электрические бытовые</v>
          </cell>
          <cell r="C3820" t="str">
            <v>Ballu</v>
          </cell>
          <cell r="D3820" t="str">
            <v>Обогреватель инфракрасный Ballu BIH-AP4-0.8-W</v>
          </cell>
          <cell r="E3820" t="str">
            <v>4610021221191</v>
          </cell>
          <cell r="F3820" t="str">
            <v>BIH-AP4-0.8-W</v>
          </cell>
          <cell r="G3820">
            <v>5990</v>
          </cell>
          <cell r="H3820">
            <v>4372.7</v>
          </cell>
          <cell r="I3820">
            <v>126</v>
          </cell>
          <cell r="J3820">
            <v>126</v>
          </cell>
        </row>
        <row r="3821">
          <cell r="A3821" t="str">
            <v>НС-1117329</v>
          </cell>
          <cell r="B3821" t="str">
            <v>Обогреватели инфракрасные электрические бытовые</v>
          </cell>
          <cell r="C3821" t="str">
            <v>Ballu</v>
          </cell>
          <cell r="D3821" t="str">
            <v>Обогреватель инфракрасный Ballu BIH-AP4-1.0</v>
          </cell>
          <cell r="E3821" t="str">
            <v>4610021221207</v>
          </cell>
          <cell r="F3821" t="str">
            <v>BIH-AP4-1.0</v>
          </cell>
          <cell r="G3821">
            <v>5590</v>
          </cell>
          <cell r="H3821">
            <v>4138</v>
          </cell>
          <cell r="I3821" t="str">
            <v/>
          </cell>
          <cell r="J3821">
            <v>0</v>
          </cell>
        </row>
        <row r="3822">
          <cell r="A3822" t="str">
            <v>НС-1135588</v>
          </cell>
          <cell r="B3822" t="str">
            <v>Обогреватели инфракрасные электрические бытовые</v>
          </cell>
          <cell r="C3822" t="str">
            <v>Ballu</v>
          </cell>
          <cell r="D3822" t="str">
            <v>Обогреватель инфракрасный Ballu BIH-AP4-1.0-B</v>
          </cell>
          <cell r="E3822" t="str">
            <v>4610021227872</v>
          </cell>
          <cell r="F3822" t="str">
            <v>BIH-AP4-1.0-B</v>
          </cell>
          <cell r="G3822">
            <v>7990</v>
          </cell>
          <cell r="H3822">
            <v>5832.7</v>
          </cell>
          <cell r="I3822" t="str">
            <v/>
          </cell>
          <cell r="J3822">
            <v>0</v>
          </cell>
        </row>
        <row r="3823">
          <cell r="A3823" t="str">
            <v>НС-1454425</v>
          </cell>
          <cell r="B3823" t="str">
            <v>Обогреватели инфракрасные электрические бытовые</v>
          </cell>
          <cell r="C3823" t="str">
            <v>Ballu</v>
          </cell>
          <cell r="D3823" t="str">
            <v>Обогреватель инфракрасный Ballu BIH-AP4-1.0-M</v>
          </cell>
          <cell r="E3823" t="str">
            <v>4680551150506</v>
          </cell>
          <cell r="F3823" t="str">
            <v>BIH-AP4-1.0-M</v>
          </cell>
          <cell r="G3823">
            <v>6690</v>
          </cell>
          <cell r="H3823">
            <v>4883.7</v>
          </cell>
          <cell r="I3823">
            <v>103</v>
          </cell>
          <cell r="J3823">
            <v>103</v>
          </cell>
        </row>
        <row r="3824">
          <cell r="A3824" t="str">
            <v>НС-1117330</v>
          </cell>
          <cell r="B3824" t="str">
            <v>Обогреватели инфракрасные электрические бытовые</v>
          </cell>
          <cell r="C3824" t="str">
            <v>Ballu</v>
          </cell>
          <cell r="D3824" t="str">
            <v>Обогреватель инфракрасный Ballu BIH-AP4-1.0-W</v>
          </cell>
          <cell r="E3824" t="str">
            <v>4610021221214</v>
          </cell>
          <cell r="F3824" t="str">
            <v>BIH-AP4-1.0-W</v>
          </cell>
          <cell r="G3824">
            <v>6890</v>
          </cell>
          <cell r="H3824">
            <v>5029.7</v>
          </cell>
          <cell r="I3824">
            <v>41</v>
          </cell>
          <cell r="J3824">
            <v>41</v>
          </cell>
        </row>
        <row r="3825">
          <cell r="A3825" t="str">
            <v>НС-1117331</v>
          </cell>
          <cell r="B3825" t="str">
            <v>Обогреватели инфракрасные электрические бытовые</v>
          </cell>
          <cell r="C3825" t="str">
            <v>Ballu</v>
          </cell>
          <cell r="D3825" t="str">
            <v>Обогреватель инфракрасный Ballu BIH-AP4-2.0</v>
          </cell>
          <cell r="E3825" t="str">
            <v>4610021221221</v>
          </cell>
          <cell r="F3825" t="str">
            <v>BIH-AP4-2.0</v>
          </cell>
          <cell r="G3825">
            <v>10190</v>
          </cell>
          <cell r="H3825">
            <v>5238</v>
          </cell>
          <cell r="I3825" t="str">
            <v/>
          </cell>
          <cell r="J3825">
            <v>0</v>
          </cell>
        </row>
        <row r="3826">
          <cell r="A3826" t="str">
            <v>НС-1144341</v>
          </cell>
          <cell r="B3826" t="str">
            <v>Обогреватели инфракрасные электрические бытовые</v>
          </cell>
          <cell r="C3826" t="str">
            <v>Ballu</v>
          </cell>
          <cell r="D3826" t="str">
            <v>Обогреватель инфракрасный Ballu BIH-AP4-2.0-B</v>
          </cell>
          <cell r="E3826" t="str">
            <v>4680551002560</v>
          </cell>
          <cell r="F3826" t="str">
            <v>BIH-AP4-2.0-B</v>
          </cell>
          <cell r="G3826">
            <v>13290</v>
          </cell>
          <cell r="H3826">
            <v>9701.7000000000007</v>
          </cell>
          <cell r="I3826">
            <v>75</v>
          </cell>
          <cell r="J3826">
            <v>75</v>
          </cell>
        </row>
        <row r="3827">
          <cell r="A3827" t="str">
            <v>НС-1454426</v>
          </cell>
          <cell r="B3827" t="str">
            <v>Обогреватели инфракрасные электрические бытовые</v>
          </cell>
          <cell r="C3827" t="str">
            <v>Ballu</v>
          </cell>
          <cell r="D3827" t="str">
            <v>Обогреватель инфракрасный Ballu BIH-AP4-2.0-M</v>
          </cell>
          <cell r="E3827" t="str">
            <v>4680551150513</v>
          </cell>
          <cell r="F3827" t="str">
            <v>BIH-AP4-2.0-M</v>
          </cell>
          <cell r="G3827">
            <v>11990</v>
          </cell>
          <cell r="H3827">
            <v>8752.7000000000007</v>
          </cell>
          <cell r="I3827" t="str">
            <v/>
          </cell>
          <cell r="J3827">
            <v>0</v>
          </cell>
        </row>
        <row r="3828">
          <cell r="A3828" t="str">
            <v>НС-1117332</v>
          </cell>
          <cell r="B3828" t="str">
            <v>Обогреватели инфракрасные электрические бытовые</v>
          </cell>
          <cell r="C3828" t="str">
            <v>Ballu</v>
          </cell>
          <cell r="D3828" t="str">
            <v>Обогреватель инфракрасный Ballu BIH-AP4-3.0</v>
          </cell>
          <cell r="E3828" t="str">
            <v>4610021221238</v>
          </cell>
          <cell r="F3828" t="str">
            <v>BIH-AP4-3.0</v>
          </cell>
          <cell r="G3828">
            <v>15990</v>
          </cell>
          <cell r="H3828">
            <v>11672.7</v>
          </cell>
          <cell r="I3828">
            <v>10</v>
          </cell>
          <cell r="J3828">
            <v>10</v>
          </cell>
        </row>
        <row r="3829">
          <cell r="A3829" t="str">
            <v>НС-1098365</v>
          </cell>
          <cell r="B3829" t="str">
            <v>Обогреватели инфракрасные электрические бытовые</v>
          </cell>
          <cell r="C3829" t="str">
            <v>Ballu</v>
          </cell>
          <cell r="D3829" t="str">
            <v>Обогреватель инфракрасный Ballu BIH-APL-0.6</v>
          </cell>
          <cell r="E3829" t="str">
            <v>4620016798751</v>
          </cell>
          <cell r="F3829" t="str">
            <v>BIH-APL-0.6</v>
          </cell>
          <cell r="G3829">
            <v>2790</v>
          </cell>
          <cell r="H3829">
            <v>1555</v>
          </cell>
          <cell r="I3829" t="str">
            <v/>
          </cell>
          <cell r="J3829">
            <v>0</v>
          </cell>
        </row>
        <row r="3830">
          <cell r="A3830" t="str">
            <v>НС-1454427</v>
          </cell>
          <cell r="B3830" t="str">
            <v>Обогреватели инфракрасные электрические бытовые</v>
          </cell>
          <cell r="C3830" t="str">
            <v>Ballu</v>
          </cell>
          <cell r="D3830" t="str">
            <v>Обогреватель инфракрасный Ballu BIH-APL-0.6-M</v>
          </cell>
          <cell r="E3830" t="str">
            <v>4680551150698</v>
          </cell>
          <cell r="F3830" t="str">
            <v>BIH-APL-0.6-M</v>
          </cell>
          <cell r="G3830">
            <v>3290</v>
          </cell>
          <cell r="H3830">
            <v>2467.5</v>
          </cell>
          <cell r="I3830">
            <v>71</v>
          </cell>
          <cell r="J3830">
            <v>71</v>
          </cell>
        </row>
        <row r="3831">
          <cell r="A3831" t="str">
            <v>НС-1098371</v>
          </cell>
          <cell r="B3831" t="str">
            <v>Обогреватели инфракрасные электрические бытовые</v>
          </cell>
          <cell r="C3831" t="str">
            <v>Ballu</v>
          </cell>
          <cell r="D3831" t="str">
            <v>Обогреватель инфракрасный Ballu BIH-APL-0.8</v>
          </cell>
          <cell r="E3831" t="str">
            <v>4620016798768</v>
          </cell>
          <cell r="F3831" t="str">
            <v>BIH-APL-0.8</v>
          </cell>
          <cell r="G3831">
            <v>2990</v>
          </cell>
          <cell r="H3831">
            <v>2160</v>
          </cell>
          <cell r="I3831" t="str">
            <v/>
          </cell>
          <cell r="J3831">
            <v>0</v>
          </cell>
        </row>
        <row r="3832">
          <cell r="A3832" t="str">
            <v>НС-1454428</v>
          </cell>
          <cell r="B3832" t="str">
            <v>Обогреватели инфракрасные электрические бытовые</v>
          </cell>
          <cell r="C3832" t="str">
            <v>Ballu</v>
          </cell>
          <cell r="D3832" t="str">
            <v>Обогреватель инфракрасный Ballu BIH-APL-0.8-M</v>
          </cell>
          <cell r="E3832" t="str">
            <v>4680551150681</v>
          </cell>
          <cell r="F3832" t="str">
            <v>BIH-APL-0.8-M</v>
          </cell>
          <cell r="G3832">
            <v>3490</v>
          </cell>
          <cell r="H3832">
            <v>2617.5</v>
          </cell>
          <cell r="I3832">
            <v>154</v>
          </cell>
          <cell r="J3832">
            <v>154</v>
          </cell>
        </row>
        <row r="3833">
          <cell r="A3833" t="str">
            <v>НС-1098372</v>
          </cell>
          <cell r="B3833" t="str">
            <v>Обогреватели инфракрасные электрические бытовые</v>
          </cell>
          <cell r="C3833" t="str">
            <v>Ballu</v>
          </cell>
          <cell r="D3833" t="str">
            <v>Обогреватель инфракрасный Ballu BIH-APL-1.0</v>
          </cell>
          <cell r="E3833" t="str">
            <v>4620016798775</v>
          </cell>
          <cell r="F3833" t="str">
            <v>BIH-APL-1.0</v>
          </cell>
          <cell r="G3833">
            <v>3790</v>
          </cell>
          <cell r="H3833">
            <v>1964</v>
          </cell>
          <cell r="I3833" t="str">
            <v/>
          </cell>
          <cell r="J3833">
            <v>0</v>
          </cell>
        </row>
        <row r="3834">
          <cell r="A3834" t="str">
            <v>НС-1454429</v>
          </cell>
          <cell r="B3834" t="str">
            <v>Обогреватели инфракрасные электрические бытовые</v>
          </cell>
          <cell r="C3834" t="str">
            <v>Ballu</v>
          </cell>
          <cell r="D3834" t="str">
            <v>Обогреватель инфракрасный Ballu BIH-APL-1.0-M</v>
          </cell>
          <cell r="E3834" t="str">
            <v>4680551150674</v>
          </cell>
          <cell r="F3834" t="str">
            <v>BIH-APL-1.0-M</v>
          </cell>
          <cell r="G3834">
            <v>4390</v>
          </cell>
          <cell r="H3834">
            <v>3292.5</v>
          </cell>
          <cell r="I3834">
            <v>294</v>
          </cell>
          <cell r="J3834">
            <v>294</v>
          </cell>
        </row>
        <row r="3835">
          <cell r="A3835" t="str">
            <v>НС-1135590</v>
          </cell>
          <cell r="B3835" t="str">
            <v>Обогреватели инфракрасные электрические бытовые</v>
          </cell>
          <cell r="C3835" t="str">
            <v>Ballu</v>
          </cell>
          <cell r="D3835" t="str">
            <v>Обогреватель инфракрасный Ballu BIH-APL-1.5</v>
          </cell>
          <cell r="E3835" t="str">
            <v>4610021227919</v>
          </cell>
          <cell r="F3835" t="str">
            <v>BIH-APL-1.5</v>
          </cell>
          <cell r="G3835">
            <v>4990</v>
          </cell>
          <cell r="H3835">
            <v>2609</v>
          </cell>
          <cell r="I3835" t="str">
            <v/>
          </cell>
          <cell r="J3835">
            <v>0</v>
          </cell>
        </row>
        <row r="3836">
          <cell r="A3836" t="str">
            <v>НС-1455720</v>
          </cell>
          <cell r="B3836" t="str">
            <v>Обогреватели инфракрасные электрические бытовые</v>
          </cell>
          <cell r="C3836" t="str">
            <v>Ballu</v>
          </cell>
          <cell r="D3836" t="str">
            <v>Обогреватель инфракрасный Ballu BIH-APL-1.5-M</v>
          </cell>
          <cell r="E3836" t="str">
            <v>4680551150667</v>
          </cell>
          <cell r="F3836" t="str">
            <v>BIH-APL-1.5-M</v>
          </cell>
          <cell r="G3836">
            <v>5690</v>
          </cell>
          <cell r="H3836">
            <v>4267.5</v>
          </cell>
          <cell r="I3836">
            <v>223</v>
          </cell>
          <cell r="J3836">
            <v>223</v>
          </cell>
        </row>
        <row r="3837">
          <cell r="A3837" t="str">
            <v>НС-1098374</v>
          </cell>
          <cell r="B3837" t="str">
            <v>Обогреватели инфракрасные электрические бытовые</v>
          </cell>
          <cell r="C3837" t="str">
            <v>Ballu</v>
          </cell>
          <cell r="D3837" t="str">
            <v>Обогреватель инфракрасный Ballu BIH-APL-2.0</v>
          </cell>
          <cell r="E3837" t="str">
            <v>4620016798782</v>
          </cell>
          <cell r="F3837" t="str">
            <v>BIH-APL-2.0</v>
          </cell>
          <cell r="G3837">
            <v>6590</v>
          </cell>
          <cell r="H3837">
            <v>3606</v>
          </cell>
          <cell r="I3837" t="str">
            <v/>
          </cell>
          <cell r="J3837">
            <v>0</v>
          </cell>
        </row>
        <row r="3838">
          <cell r="A3838" t="str">
            <v>НС-1454430</v>
          </cell>
          <cell r="B3838" t="str">
            <v>Обогреватели инфракрасные электрические бытовые</v>
          </cell>
          <cell r="C3838" t="str">
            <v>Ballu</v>
          </cell>
          <cell r="D3838" t="str">
            <v>Обогреватель инфракрасный Ballu BIH-APL-2.0-M</v>
          </cell>
          <cell r="E3838" t="str">
            <v>4680551150650</v>
          </cell>
          <cell r="F3838" t="str">
            <v>BIH-APL-2.0-M</v>
          </cell>
          <cell r="G3838">
            <v>7790</v>
          </cell>
          <cell r="H3838">
            <v>5842.5</v>
          </cell>
          <cell r="I3838">
            <v>60</v>
          </cell>
          <cell r="J3838">
            <v>60</v>
          </cell>
        </row>
        <row r="3839">
          <cell r="A3839" t="str">
            <v>НС-1135594</v>
          </cell>
          <cell r="B3839" t="str">
            <v>Обогреватели инфракрасные электрические бытовые</v>
          </cell>
          <cell r="C3839" t="str">
            <v>Ballu</v>
          </cell>
          <cell r="D3839" t="str">
            <v>Обогреватель инфракрасный Ballu BIH-APL-3.0</v>
          </cell>
          <cell r="E3839" t="str">
            <v>4610021227926</v>
          </cell>
          <cell r="F3839" t="str">
            <v>BIH-APL-3.0</v>
          </cell>
          <cell r="G3839">
            <v>8590</v>
          </cell>
          <cell r="H3839">
            <v>5573</v>
          </cell>
          <cell r="I3839" t="str">
            <v/>
          </cell>
          <cell r="J3839">
            <v>0</v>
          </cell>
        </row>
        <row r="3840">
          <cell r="A3840" t="str">
            <v>НС-1455725</v>
          </cell>
          <cell r="B3840" t="str">
            <v>Обогреватели инфракрасные электрические бытовые</v>
          </cell>
          <cell r="C3840" t="str">
            <v>Ballu</v>
          </cell>
          <cell r="D3840" t="str">
            <v>Обогреватель инфракрасный Ballu BIH-APL-3.0-M</v>
          </cell>
          <cell r="E3840" t="str">
            <v>4680551150643</v>
          </cell>
          <cell r="F3840" t="str">
            <v>BIH-APL-3.0-M</v>
          </cell>
          <cell r="G3840">
            <v>9790</v>
          </cell>
          <cell r="H3840">
            <v>7342.5</v>
          </cell>
          <cell r="I3840">
            <v>36</v>
          </cell>
          <cell r="J3840">
            <v>36</v>
          </cell>
        </row>
        <row r="3841">
          <cell r="A3841" t="str">
            <v>НС-1502636</v>
          </cell>
          <cell r="B3841" t="str">
            <v>Обогреватели инфракрасные электрические бытовые</v>
          </cell>
          <cell r="C3841" t="str">
            <v>Ballu</v>
          </cell>
          <cell r="D3841" t="str">
            <v>Обогреватель инфракрасный Ballu BIH-GSW-0.5</v>
          </cell>
          <cell r="E3841" t="str">
            <v>4680551253238</v>
          </cell>
          <cell r="F3841" t="str">
            <v>BIH-GSW-0.5</v>
          </cell>
          <cell r="G3841">
            <v>6990</v>
          </cell>
          <cell r="H3841">
            <v>4613.3999999999996</v>
          </cell>
          <cell r="I3841">
            <v>1</v>
          </cell>
          <cell r="J3841">
            <v>1</v>
          </cell>
        </row>
        <row r="3842">
          <cell r="A3842" t="str">
            <v>НС-1502637</v>
          </cell>
          <cell r="B3842" t="str">
            <v>Обогреватели инфракрасные электрические бытовые</v>
          </cell>
          <cell r="C3842" t="str">
            <v>Ballu</v>
          </cell>
          <cell r="D3842" t="str">
            <v>Обогреватель инфракрасный Ballu BIH-GSW-0.8</v>
          </cell>
          <cell r="E3842" t="str">
            <v>4680551253252</v>
          </cell>
          <cell r="F3842" t="str">
            <v>BIH-GSW-0.8</v>
          </cell>
          <cell r="G3842">
            <v>8990</v>
          </cell>
          <cell r="H3842">
            <v>5933.4</v>
          </cell>
          <cell r="I3842">
            <v>74</v>
          </cell>
          <cell r="J3842">
            <v>74</v>
          </cell>
        </row>
        <row r="3843">
          <cell r="A3843" t="str">
            <v>НС-1502638</v>
          </cell>
          <cell r="B3843" t="str">
            <v>Обогреватели инфракрасные электрические бытовые</v>
          </cell>
          <cell r="C3843" t="str">
            <v>Ballu</v>
          </cell>
          <cell r="D3843" t="str">
            <v>Обогреватель инфракрасный Ballu BIH-GSW-1.0</v>
          </cell>
          <cell r="E3843" t="str">
            <v>4680551253269</v>
          </cell>
          <cell r="F3843" t="str">
            <v>BIH-GSW-1.0</v>
          </cell>
          <cell r="G3843">
            <v>9990</v>
          </cell>
          <cell r="H3843">
            <v>6593.4</v>
          </cell>
          <cell r="I3843">
            <v>93</v>
          </cell>
          <cell r="J3843">
            <v>93</v>
          </cell>
        </row>
        <row r="3844">
          <cell r="A3844" t="str">
            <v>НС-1502639</v>
          </cell>
          <cell r="B3844" t="str">
            <v>Обогреватели инфракрасные электрические бытовые</v>
          </cell>
          <cell r="C3844" t="str">
            <v>Ballu</v>
          </cell>
          <cell r="D3844" t="str">
            <v>Обогреватель инфракрасный Ballu BIH-GSW-1.3</v>
          </cell>
          <cell r="E3844" t="str">
            <v>4680551253276</v>
          </cell>
          <cell r="F3844" t="str">
            <v>BIH-GSW-1.3</v>
          </cell>
          <cell r="G3844">
            <v>11990</v>
          </cell>
          <cell r="H3844">
            <v>7913.4</v>
          </cell>
          <cell r="I3844">
            <v>1</v>
          </cell>
          <cell r="J3844">
            <v>1</v>
          </cell>
        </row>
        <row r="3845">
          <cell r="A3845" t="str">
            <v>НС-1502643</v>
          </cell>
          <cell r="B3845" t="str">
            <v>Обогреватели инфракрасные электрические бытовые</v>
          </cell>
          <cell r="C3845" t="str">
            <v>Ballu</v>
          </cell>
          <cell r="D3845" t="str">
            <v>Обогреватель инфракрасный Ballu BIH-GTW-0.5</v>
          </cell>
          <cell r="E3845" t="str">
            <v>4680551253245</v>
          </cell>
          <cell r="F3845" t="str">
            <v>BIH-GTW-0.5</v>
          </cell>
          <cell r="G3845">
            <v>6990</v>
          </cell>
          <cell r="H3845">
            <v>4613.3999999999996</v>
          </cell>
          <cell r="I3845">
            <v>81</v>
          </cell>
          <cell r="J3845">
            <v>81</v>
          </cell>
        </row>
        <row r="3846">
          <cell r="A3846" t="str">
            <v>НС-1502640</v>
          </cell>
          <cell r="B3846" t="str">
            <v>Обогреватели инфракрасные электрические бытовые</v>
          </cell>
          <cell r="C3846" t="str">
            <v>Ballu</v>
          </cell>
          <cell r="D3846" t="str">
            <v>Обогреватель инфракрасный Ballu BIH-GTW-0.8</v>
          </cell>
          <cell r="E3846" t="str">
            <v>4680551253320, 14680551253327, 24680551253324</v>
          </cell>
          <cell r="F3846" t="str">
            <v>BIH-GTW-0.8</v>
          </cell>
          <cell r="G3846">
            <v>8990</v>
          </cell>
          <cell r="H3846">
            <v>5933.4</v>
          </cell>
          <cell r="I3846">
            <v>48</v>
          </cell>
          <cell r="J3846">
            <v>48</v>
          </cell>
        </row>
        <row r="3847">
          <cell r="A3847" t="str">
            <v>НС-1502641</v>
          </cell>
          <cell r="B3847" t="str">
            <v>Обогреватели инфракрасные электрические бытовые</v>
          </cell>
          <cell r="C3847" t="str">
            <v>Ballu</v>
          </cell>
          <cell r="D3847" t="str">
            <v>Обогреватель инфракрасный Ballu BIH-GTW-1.0</v>
          </cell>
          <cell r="E3847" t="str">
            <v>4680551253351</v>
          </cell>
          <cell r="F3847" t="str">
            <v>BIH-GTW-1.0</v>
          </cell>
          <cell r="G3847">
            <v>9990</v>
          </cell>
          <cell r="H3847">
            <v>6593.4</v>
          </cell>
          <cell r="I3847">
            <v>625</v>
          </cell>
          <cell r="J3847">
            <v>625</v>
          </cell>
        </row>
        <row r="3848">
          <cell r="A3848" t="str">
            <v>НС-1502642</v>
          </cell>
          <cell r="B3848" t="str">
            <v>Обогреватели инфракрасные электрические бытовые</v>
          </cell>
          <cell r="C3848" t="str">
            <v>Ballu</v>
          </cell>
          <cell r="D3848" t="str">
            <v>Обогреватель инфракрасный Ballu BIH-GTW-1.3</v>
          </cell>
          <cell r="E3848" t="str">
            <v>4680551253368</v>
          </cell>
          <cell r="F3848" t="str">
            <v>BIH-GTW-1.3</v>
          </cell>
          <cell r="G3848">
            <v>11990</v>
          </cell>
          <cell r="H3848">
            <v>7913.4</v>
          </cell>
          <cell r="I3848">
            <v>20</v>
          </cell>
          <cell r="J3848">
            <v>20</v>
          </cell>
        </row>
        <row r="3849">
          <cell r="A3849" t="str">
            <v>НС-1275204</v>
          </cell>
          <cell r="B3849" t="str">
            <v>Обогреватели инфракрасные электрические бытовые</v>
          </cell>
          <cell r="C3849" t="str">
            <v>Ballu</v>
          </cell>
          <cell r="D3849" t="str">
            <v>Обогреватель инфракрасный Ballu BIH-LC-2.0</v>
          </cell>
          <cell r="E3849" t="str">
            <v>4680551099096, 14680551099093</v>
          </cell>
          <cell r="F3849" t="str">
            <v>BIH-LC-2.0</v>
          </cell>
          <cell r="G3849">
            <v>7990</v>
          </cell>
          <cell r="H3849">
            <v>5992.5</v>
          </cell>
          <cell r="I3849">
            <v>848</v>
          </cell>
          <cell r="J3849">
            <v>848</v>
          </cell>
        </row>
        <row r="3850">
          <cell r="A3850" t="str">
            <v>НС-1717425</v>
          </cell>
          <cell r="B3850" t="str">
            <v>Обогреватели инфракрасные электрические бытовые</v>
          </cell>
          <cell r="C3850" t="str">
            <v>Ballu</v>
          </cell>
          <cell r="D3850" t="str">
            <v>Обогреватель инфракрасный Ballu BIH-LL-1.5-SE</v>
          </cell>
          <cell r="E3850" t="str">
            <v>4660294938784</v>
          </cell>
          <cell r="F3850" t="str">
            <v>BIH-LL-1.5-SE</v>
          </cell>
          <cell r="G3850">
            <v>9990</v>
          </cell>
          <cell r="H3850">
            <v>7292.7</v>
          </cell>
          <cell r="I3850" t="str">
            <v/>
          </cell>
          <cell r="J3850">
            <v>0</v>
          </cell>
        </row>
        <row r="3851">
          <cell r="A3851" t="str">
            <v>НС-1279689</v>
          </cell>
          <cell r="B3851" t="str">
            <v>Обогреватели инфракрасные электрические бытовые</v>
          </cell>
          <cell r="C3851" t="str">
            <v>Ballu</v>
          </cell>
          <cell r="D3851" t="str">
            <v>Обогреватель инфракрасный Ballu BIH-LL-2.1</v>
          </cell>
          <cell r="E3851" t="str">
            <v>4680551100259</v>
          </cell>
          <cell r="F3851" t="str">
            <v>BIH-LL-2.1</v>
          </cell>
          <cell r="G3851">
            <v>15990</v>
          </cell>
          <cell r="H3851">
            <v>9090</v>
          </cell>
          <cell r="I3851" t="str">
            <v/>
          </cell>
          <cell r="J3851">
            <v>0</v>
          </cell>
        </row>
        <row r="3852">
          <cell r="A3852" t="str">
            <v>НС-1406851</v>
          </cell>
          <cell r="B3852" t="str">
            <v>Обогреватели инфракрасные электрические бытовые</v>
          </cell>
          <cell r="C3852" t="str">
            <v>Ballu</v>
          </cell>
          <cell r="D3852" t="str">
            <v>Обогреватель инфракрасный Ballu BIH-LL-2.1-S</v>
          </cell>
          <cell r="E3852" t="str">
            <v>4680551125740, 14680551125747</v>
          </cell>
          <cell r="F3852" t="str">
            <v>BIH-LL-2.1-S</v>
          </cell>
          <cell r="G3852">
            <v>15490</v>
          </cell>
          <cell r="H3852">
            <v>11307.7</v>
          </cell>
          <cell r="I3852">
            <v>69</v>
          </cell>
          <cell r="J3852">
            <v>69</v>
          </cell>
        </row>
        <row r="3853">
          <cell r="A3853" t="str">
            <v>НС-1717424</v>
          </cell>
          <cell r="B3853" t="str">
            <v>Обогреватели инфракрасные электрические бытовые</v>
          </cell>
          <cell r="C3853" t="str">
            <v>Ballu</v>
          </cell>
          <cell r="D3853" t="str">
            <v>Обогреватель инфракрасный Ballu BIH-LL-2.5-B</v>
          </cell>
          <cell r="E3853" t="str">
            <v>4660294938777</v>
          </cell>
          <cell r="F3853" t="str">
            <v>BIH-LL-2.5-B</v>
          </cell>
          <cell r="G3853">
            <v>15490</v>
          </cell>
          <cell r="H3853">
            <v>11307.7</v>
          </cell>
          <cell r="I3853">
            <v>2</v>
          </cell>
          <cell r="J3853">
            <v>2</v>
          </cell>
        </row>
        <row r="3854">
          <cell r="A3854" t="str">
            <v>НС-1136144</v>
          </cell>
          <cell r="B3854" t="str">
            <v>Обогреватели инфракрасные электрические бытовые</v>
          </cell>
          <cell r="C3854" t="str">
            <v>Ballu</v>
          </cell>
          <cell r="D3854" t="str">
            <v>Обогреватель инфракрасный Ballu BIH-LM-1.5</v>
          </cell>
          <cell r="E3854" t="str">
            <v>4610021227988</v>
          </cell>
          <cell r="F3854" t="str">
            <v>BIH-LM-1.5</v>
          </cell>
          <cell r="G3854">
            <v>3590</v>
          </cell>
          <cell r="H3854">
            <v>1789</v>
          </cell>
          <cell r="I3854" t="str">
            <v/>
          </cell>
          <cell r="J3854">
            <v>0</v>
          </cell>
        </row>
        <row r="3855">
          <cell r="A3855" t="str">
            <v>НС-1273682</v>
          </cell>
          <cell r="B3855" t="str">
            <v>Обогреватели инфракрасные электрические бытовые</v>
          </cell>
          <cell r="C3855" t="str">
            <v>Ballu</v>
          </cell>
          <cell r="D3855" t="str">
            <v>Обогреватель инфракрасный Ballu BIH-LM-1.5-R</v>
          </cell>
          <cell r="E3855" t="str">
            <v>4680551098525</v>
          </cell>
          <cell r="F3855" t="str">
            <v>BIH-LM-1.5-R</v>
          </cell>
          <cell r="G3855">
            <v>4590</v>
          </cell>
          <cell r="H3855">
            <v>3442.5</v>
          </cell>
          <cell r="I3855">
            <v>1</v>
          </cell>
          <cell r="J3855">
            <v>1</v>
          </cell>
        </row>
        <row r="3856">
          <cell r="A3856" t="str">
            <v>НС-1199093</v>
          </cell>
          <cell r="B3856" t="str">
            <v>Обогреватели инфракрасные электрические бытовые</v>
          </cell>
          <cell r="C3856" t="str">
            <v>Ballu</v>
          </cell>
          <cell r="D3856" t="str">
            <v>Обогреватель инфракрасный Ballu BIH-LM-1.5-S</v>
          </cell>
          <cell r="E3856" t="str">
            <v>4680551015003</v>
          </cell>
          <cell r="F3856" t="str">
            <v>BIH-LM-1.5-S</v>
          </cell>
          <cell r="G3856">
            <v>5190</v>
          </cell>
          <cell r="H3856">
            <v>3892.5</v>
          </cell>
          <cell r="I3856">
            <v>83</v>
          </cell>
          <cell r="J3856">
            <v>83</v>
          </cell>
        </row>
        <row r="3857">
          <cell r="A3857" t="str">
            <v>НС-1173719</v>
          </cell>
          <cell r="B3857" t="str">
            <v>Обогреватели инфракрасные электрические бытовые</v>
          </cell>
          <cell r="C3857" t="str">
            <v>Ballu</v>
          </cell>
          <cell r="D3857" t="str">
            <v>Обогреватель инфракрасный Ballu BIH-LM-3.0</v>
          </cell>
          <cell r="E3857" t="str">
            <v>4680551010671</v>
          </cell>
          <cell r="F3857" t="str">
            <v>BIH-LM-3.0</v>
          </cell>
          <cell r="G3857">
            <v>10490</v>
          </cell>
          <cell r="H3857">
            <v>7867.5</v>
          </cell>
          <cell r="I3857" t="str">
            <v/>
          </cell>
          <cell r="J3857">
            <v>0</v>
          </cell>
        </row>
        <row r="3858">
          <cell r="A3858" t="str">
            <v>НС-1279691</v>
          </cell>
          <cell r="B3858" t="str">
            <v>Обогреватели инфракрасные электрические бытовые</v>
          </cell>
          <cell r="C3858" t="str">
            <v>Ballu</v>
          </cell>
          <cell r="D3858" t="str">
            <v>Обогреватель инфракрасный Ballu BIH-LT-3.0</v>
          </cell>
          <cell r="E3858" t="str">
            <v>4680551100242</v>
          </cell>
          <cell r="F3858" t="str">
            <v>BIH-LT-3.0</v>
          </cell>
          <cell r="G3858">
            <v>19990</v>
          </cell>
          <cell r="H3858">
            <v>14592.7</v>
          </cell>
          <cell r="I3858">
            <v>65</v>
          </cell>
          <cell r="J3858">
            <v>65</v>
          </cell>
        </row>
        <row r="3859">
          <cell r="A3859" t="str">
            <v>НС-1173720</v>
          </cell>
          <cell r="B3859" t="str">
            <v>Обогреватели инфракрасные электрические бытовые</v>
          </cell>
          <cell r="C3859" t="str">
            <v>Ballu</v>
          </cell>
          <cell r="D3859" t="str">
            <v>Обогреватель инфракрасный Ballu BIH-LW-1.2</v>
          </cell>
          <cell r="E3859" t="str">
            <v>4680551010749, 14680551010746</v>
          </cell>
          <cell r="F3859" t="str">
            <v>BIH-LW-1.2</v>
          </cell>
          <cell r="G3859">
            <v>1890</v>
          </cell>
          <cell r="H3859">
            <v>1417.5</v>
          </cell>
          <cell r="I3859" t="str">
            <v/>
          </cell>
          <cell r="J3859">
            <v>0</v>
          </cell>
        </row>
        <row r="3860">
          <cell r="A3860" t="str">
            <v>НС-1101738</v>
          </cell>
          <cell r="B3860" t="str">
            <v>Обогреватели инфракрасные электрические бытовые</v>
          </cell>
          <cell r="C3860" t="str">
            <v>Ballu</v>
          </cell>
          <cell r="D3860" t="str">
            <v>Обогреватель инфракрасный Ballu BIH-LW-1.5</v>
          </cell>
          <cell r="E3860" t="str">
            <v>4620016799093, 14620016799090</v>
          </cell>
          <cell r="F3860" t="str">
            <v>BIH-LW-1.5</v>
          </cell>
          <cell r="G3860">
            <v>1590</v>
          </cell>
          <cell r="H3860">
            <v>761</v>
          </cell>
          <cell r="I3860" t="str">
            <v/>
          </cell>
          <cell r="J3860">
            <v>0</v>
          </cell>
        </row>
        <row r="3861">
          <cell r="A3861" t="str">
            <v>НС-1173718</v>
          </cell>
          <cell r="B3861" t="str">
            <v>Обогреватели инфракрасные электрические бытовые</v>
          </cell>
          <cell r="C3861" t="str">
            <v>Ballu</v>
          </cell>
          <cell r="D3861" t="str">
            <v>Обогреватель инфракрасный Ballu BIH-LW2-1.5</v>
          </cell>
          <cell r="E3861" t="str">
            <v>4680551010565, 14680551010562</v>
          </cell>
          <cell r="F3861" t="str">
            <v>BIH-LW2-1.5</v>
          </cell>
          <cell r="G3861">
            <v>2990</v>
          </cell>
          <cell r="H3861">
            <v>2242.5</v>
          </cell>
          <cell r="I3861" t="str">
            <v/>
          </cell>
          <cell r="J3861">
            <v>0</v>
          </cell>
        </row>
        <row r="3862">
          <cell r="A3862" t="str">
            <v>НС-1132836</v>
          </cell>
          <cell r="B3862" t="str">
            <v>Обогреватели инфракрасные электрические бытовые</v>
          </cell>
          <cell r="C3862" t="str">
            <v>Ballu</v>
          </cell>
          <cell r="D3862" t="str">
            <v>Обогреватель инфракрасный Ballu BIH-S2-0.3</v>
          </cell>
          <cell r="E3862" t="str">
            <v>4610021227179, 24610021227173</v>
          </cell>
          <cell r="F3862" t="str">
            <v>BIH-S2-0.3</v>
          </cell>
          <cell r="G3862">
            <v>4490</v>
          </cell>
          <cell r="H3862">
            <v>3367.5</v>
          </cell>
          <cell r="I3862">
            <v>70</v>
          </cell>
          <cell r="J3862">
            <v>70</v>
          </cell>
        </row>
        <row r="3863">
          <cell r="A3863" t="str">
            <v>НС-1345733</v>
          </cell>
          <cell r="B3863" t="str">
            <v>Обогреватели инфракрасные электрические бытовые</v>
          </cell>
          <cell r="C3863" t="str">
            <v>Ballu</v>
          </cell>
          <cell r="D3863" t="str">
            <v>Обогреватель инфракрасный Ballu BIH-S2-0.5</v>
          </cell>
          <cell r="E3863" t="str">
            <v>4610021227186, 24610021227180</v>
          </cell>
          <cell r="F3863" t="str">
            <v>BIH-S2-0.5</v>
          </cell>
          <cell r="G3863">
            <v>5490</v>
          </cell>
          <cell r="H3863">
            <v>4117.5</v>
          </cell>
          <cell r="I3863">
            <v>51</v>
          </cell>
          <cell r="J3863">
            <v>51</v>
          </cell>
        </row>
        <row r="3864">
          <cell r="A3864" t="str">
            <v>НС-1132837</v>
          </cell>
          <cell r="B3864" t="str">
            <v>Обогреватели инфракрасные электрические бытовые</v>
          </cell>
          <cell r="C3864" t="str">
            <v>Ballu</v>
          </cell>
          <cell r="D3864" t="str">
            <v>Обогреватель инфракрасный Ballu BIH-S2-0.6</v>
          </cell>
          <cell r="E3864" t="str">
            <v>4610021227193, 24610021227197</v>
          </cell>
          <cell r="F3864" t="str">
            <v>BIH-S2-0.6</v>
          </cell>
          <cell r="G3864">
            <v>4990</v>
          </cell>
          <cell r="H3864">
            <v>3742.5</v>
          </cell>
          <cell r="I3864" t="str">
            <v/>
          </cell>
          <cell r="J3864">
            <v>0</v>
          </cell>
        </row>
        <row r="3865">
          <cell r="A3865" t="str">
            <v>НС-1475995</v>
          </cell>
          <cell r="B3865" t="str">
            <v>Обогреватели инфракрасные электрические бытовые</v>
          </cell>
          <cell r="C3865" t="str">
            <v>Ballu</v>
          </cell>
          <cell r="D3865" t="str">
            <v>Обогреватель инфракрасный Ballu BIH-S3-0.6</v>
          </cell>
          <cell r="E3865" t="str">
            <v>4680551154467, 14680551154464</v>
          </cell>
          <cell r="F3865" t="str">
            <v>BIH-S3-0.6</v>
          </cell>
          <cell r="G3865">
            <v>5590</v>
          </cell>
          <cell r="H3865">
            <v>4192.5</v>
          </cell>
          <cell r="I3865">
            <v>353</v>
          </cell>
          <cell r="J3865">
            <v>353</v>
          </cell>
        </row>
        <row r="3866">
          <cell r="A3866" t="str">
            <v>НС-1135597</v>
          </cell>
          <cell r="B3866" t="str">
            <v>Обогреватели инфракрасные электрические бытовые</v>
          </cell>
          <cell r="C3866" t="str">
            <v>Ballu</v>
          </cell>
          <cell r="D3866" t="str">
            <v>Обогреватель инфракрасный Ballu BIH-T-1.0-E</v>
          </cell>
          <cell r="E3866" t="str">
            <v>4610021227889</v>
          </cell>
          <cell r="F3866" t="str">
            <v>BIH-T-1.0-E</v>
          </cell>
          <cell r="G3866">
            <v>3990</v>
          </cell>
          <cell r="H3866">
            <v>2992.5</v>
          </cell>
          <cell r="I3866">
            <v>185</v>
          </cell>
          <cell r="J3866">
            <v>185</v>
          </cell>
        </row>
        <row r="3867">
          <cell r="A3867" t="str">
            <v>НС-1135605</v>
          </cell>
          <cell r="B3867" t="str">
            <v>Обогреватели инфракрасные электрические бытовые</v>
          </cell>
          <cell r="C3867" t="str">
            <v>Ballu</v>
          </cell>
          <cell r="D3867" t="str">
            <v>Обогреватель инфракрасный Ballu BIH-T-1.5-E</v>
          </cell>
          <cell r="E3867" t="str">
            <v>4610021227896</v>
          </cell>
          <cell r="F3867" t="str">
            <v>BIH-T-1.5-E</v>
          </cell>
          <cell r="G3867">
            <v>4990</v>
          </cell>
          <cell r="H3867">
            <v>3742.5</v>
          </cell>
          <cell r="I3867">
            <v>128</v>
          </cell>
          <cell r="J3867">
            <v>128</v>
          </cell>
        </row>
        <row r="3868">
          <cell r="A3868" t="str">
            <v>НС-1135608</v>
          </cell>
          <cell r="B3868" t="str">
            <v>Обогреватели инфракрасные электрические бытовые</v>
          </cell>
          <cell r="C3868" t="str">
            <v>Ballu</v>
          </cell>
          <cell r="D3868" t="str">
            <v>Обогреватель инфракрасный Ballu BIH-T-2.0-E</v>
          </cell>
          <cell r="E3868" t="str">
            <v>4610021227902</v>
          </cell>
          <cell r="F3868" t="str">
            <v>BIH-T-2.0-E</v>
          </cell>
          <cell r="G3868">
            <v>6590</v>
          </cell>
          <cell r="H3868">
            <v>4942.5</v>
          </cell>
          <cell r="I3868">
            <v>52</v>
          </cell>
          <cell r="J3868">
            <v>52</v>
          </cell>
        </row>
        <row r="3869">
          <cell r="A3869" t="str">
            <v>НС-1069381</v>
          </cell>
          <cell r="B3869" t="str">
            <v>Обогреватели инфракрасные электрические бытовые</v>
          </cell>
          <cell r="C3869" t="str">
            <v>Ballu</v>
          </cell>
          <cell r="D3869" t="str">
            <v>Обогреватель инфракрасный Ballu BIH-T2-1.5</v>
          </cell>
          <cell r="E3869" t="str">
            <v>4680551096972</v>
          </cell>
          <cell r="F3869" t="str">
            <v>BIH-T2-1.5</v>
          </cell>
          <cell r="G3869">
            <v>9990</v>
          </cell>
          <cell r="H3869">
            <v>7292.7</v>
          </cell>
          <cell r="I3869">
            <v>3</v>
          </cell>
          <cell r="J3869">
            <v>3</v>
          </cell>
        </row>
        <row r="3870">
          <cell r="A3870" t="str">
            <v>НС-1263630</v>
          </cell>
          <cell r="B3870" t="str">
            <v>Обогреватели инфракрасные электрические бытовые</v>
          </cell>
          <cell r="C3870" t="str">
            <v>Ballu</v>
          </cell>
          <cell r="D3870" t="str">
            <v>Обогреватель инфракрасный Ballu BIH-T2-4.5</v>
          </cell>
          <cell r="E3870" t="str">
            <v>4680551096989, 6805510969892</v>
          </cell>
          <cell r="F3870" t="str">
            <v>BIH-T2-4.5</v>
          </cell>
          <cell r="G3870">
            <v>24490</v>
          </cell>
          <cell r="H3870">
            <v>17877.7</v>
          </cell>
          <cell r="I3870">
            <v>28</v>
          </cell>
          <cell r="J3870">
            <v>28</v>
          </cell>
        </row>
        <row r="3871">
          <cell r="A3871" t="str">
            <v>НС-1602363</v>
          </cell>
          <cell r="B3871" t="str">
            <v>Тумбы для биокаминов</v>
          </cell>
          <cell r="C3871" t="str">
            <v>Firelight</v>
          </cell>
          <cell r="D3871" t="str">
            <v>Тумба для биокамина Firelight BFP/P-1400L белая</v>
          </cell>
          <cell r="E3871" t="str">
            <v>4660294226904</v>
          </cell>
          <cell r="F3871" t="str">
            <v>Ped 1400L W</v>
          </cell>
          <cell r="G3871">
            <v>62990</v>
          </cell>
          <cell r="H3871">
            <v>47243</v>
          </cell>
          <cell r="I3871" t="str">
            <v/>
          </cell>
          <cell r="J3871">
            <v>0</v>
          </cell>
        </row>
        <row r="3872">
          <cell r="A3872" t="str">
            <v>НС-1602364</v>
          </cell>
          <cell r="B3872" t="str">
            <v>Тумбы для биокаминов</v>
          </cell>
          <cell r="C3872" t="str">
            <v>Firelight</v>
          </cell>
          <cell r="D3872" t="str">
            <v>Тумба для биокамина Firelight BFP/P-1400L графит</v>
          </cell>
          <cell r="E3872" t="str">
            <v>4660294226782</v>
          </cell>
          <cell r="F3872" t="str">
            <v>Ped 1400L G</v>
          </cell>
          <cell r="G3872">
            <v>62990</v>
          </cell>
          <cell r="H3872">
            <v>47243</v>
          </cell>
          <cell r="I3872" t="str">
            <v/>
          </cell>
          <cell r="J3872">
            <v>0</v>
          </cell>
        </row>
        <row r="3873">
          <cell r="A3873" t="str">
            <v>НС-1573585</v>
          </cell>
          <cell r="B3873" t="str">
            <v>Биокамины</v>
          </cell>
          <cell r="C3873" t="str">
            <v>Firelight</v>
          </cell>
          <cell r="D3873" t="str">
            <v>Биокамин Firelight BFP/F-45 X</v>
          </cell>
          <cell r="E3873" t="str">
            <v>4660294064698</v>
          </cell>
          <cell r="F3873" t="str">
            <v>BFP/F-45 X</v>
          </cell>
          <cell r="G3873">
            <v>32990</v>
          </cell>
          <cell r="H3873">
            <v>23752.799999999999</v>
          </cell>
          <cell r="I3873">
            <v>3</v>
          </cell>
          <cell r="J3873">
            <v>3</v>
          </cell>
        </row>
        <row r="3874">
          <cell r="A3874" t="str">
            <v>НС-1573586</v>
          </cell>
          <cell r="B3874" t="str">
            <v>Биокамины</v>
          </cell>
          <cell r="C3874" t="str">
            <v>Firelight</v>
          </cell>
          <cell r="D3874" t="str">
            <v>Биокамин Firelight BFP/F-55 Sphere</v>
          </cell>
          <cell r="E3874" t="str">
            <v>4660294064520</v>
          </cell>
          <cell r="F3874" t="str">
            <v>BFP/F-55 Sphere</v>
          </cell>
          <cell r="G3874">
            <v>44990</v>
          </cell>
          <cell r="H3874">
            <v>32392.799999999999</v>
          </cell>
          <cell r="I3874" t="str">
            <v/>
          </cell>
          <cell r="J3874">
            <v>0</v>
          </cell>
        </row>
        <row r="3875">
          <cell r="A3875" t="str">
            <v>НС-1628073</v>
          </cell>
          <cell r="B3875" t="str">
            <v>Биокамины</v>
          </cell>
          <cell r="C3875" t="str">
            <v>Firelight</v>
          </cell>
          <cell r="D3875" t="str">
            <v>Биокамин Firelight BFP-P1000LC left corner</v>
          </cell>
          <cell r="E3875" t="str">
            <v>4660294358605</v>
          </cell>
          <cell r="F3875" t="str">
            <v>BFP-P1000LC</v>
          </cell>
          <cell r="G3875">
            <v>31990</v>
          </cell>
          <cell r="H3875">
            <v>23032.799999999999</v>
          </cell>
          <cell r="I3875" t="str">
            <v/>
          </cell>
          <cell r="J3875">
            <v>0</v>
          </cell>
        </row>
        <row r="3876">
          <cell r="A3876" t="str">
            <v>НС-1628076</v>
          </cell>
          <cell r="B3876" t="str">
            <v>Биокамины</v>
          </cell>
          <cell r="C3876" t="str">
            <v>Firelight</v>
          </cell>
          <cell r="D3876" t="str">
            <v>Биокамин Firelight BFP-P1000RC right corner</v>
          </cell>
          <cell r="E3876" t="str">
            <v>4660294358568</v>
          </cell>
          <cell r="F3876" t="str">
            <v>BFP-P1000RC</v>
          </cell>
          <cell r="G3876">
            <v>31990</v>
          </cell>
          <cell r="H3876">
            <v>23032.799999999999</v>
          </cell>
          <cell r="I3876" t="str">
            <v/>
          </cell>
          <cell r="J3876">
            <v>0</v>
          </cell>
        </row>
        <row r="3877">
          <cell r="A3877" t="str">
            <v>НС-1573587</v>
          </cell>
          <cell r="B3877" t="str">
            <v>Биокамины</v>
          </cell>
          <cell r="C3877" t="str">
            <v>Firelight</v>
          </cell>
          <cell r="D3877" t="str">
            <v>Биокамин Firelight BFP/P-1015 XS</v>
          </cell>
          <cell r="E3877" t="str">
            <v>4660294064636</v>
          </cell>
          <cell r="F3877" t="str">
            <v>BFP/P-1015 XS</v>
          </cell>
          <cell r="G3877">
            <v>34990</v>
          </cell>
          <cell r="H3877">
            <v>25192.799999999999</v>
          </cell>
          <cell r="I3877" t="str">
            <v/>
          </cell>
          <cell r="J3877">
            <v>0</v>
          </cell>
        </row>
        <row r="3878">
          <cell r="A3878" t="str">
            <v>НС-1573588</v>
          </cell>
          <cell r="B3878" t="str">
            <v>Биокамины</v>
          </cell>
          <cell r="C3878" t="str">
            <v>Firelight</v>
          </cell>
          <cell r="D3878" t="str">
            <v>Биокамин Firelight BFP/P-2520</v>
          </cell>
          <cell r="E3878" t="str">
            <v>4660294064780</v>
          </cell>
          <cell r="F3878" t="str">
            <v>BFP/P-2520</v>
          </cell>
          <cell r="G3878">
            <v>31990</v>
          </cell>
          <cell r="H3878">
            <v>23032.799999999999</v>
          </cell>
          <cell r="I3878">
            <v>18</v>
          </cell>
          <cell r="J3878">
            <v>18</v>
          </cell>
        </row>
        <row r="3879">
          <cell r="A3879" t="str">
            <v>НС-1511559</v>
          </cell>
          <cell r="B3879" t="str">
            <v>Биокамины</v>
          </cell>
          <cell r="C3879" t="str">
            <v>Firelight</v>
          </cell>
          <cell r="D3879" t="str">
            <v>Био-камин Firelight BFP/P-3020</v>
          </cell>
          <cell r="E3879" t="str">
            <v>4680551340907</v>
          </cell>
          <cell r="F3879" t="str">
            <v>BFP/P-3020</v>
          </cell>
          <cell r="G3879">
            <v>52990</v>
          </cell>
          <cell r="H3879">
            <v>39742.5</v>
          </cell>
          <cell r="I3879">
            <v>28</v>
          </cell>
          <cell r="J3879">
            <v>28</v>
          </cell>
        </row>
        <row r="3880">
          <cell r="A3880" t="str">
            <v>НС-1573589</v>
          </cell>
          <cell r="B3880" t="str">
            <v>Биокамины</v>
          </cell>
          <cell r="C3880" t="str">
            <v>Firelight</v>
          </cell>
          <cell r="D3880" t="str">
            <v>Биокамин Firelight BFP/P-3020</v>
          </cell>
          <cell r="E3880" t="str">
            <v>4660294064865</v>
          </cell>
          <cell r="F3880" t="str">
            <v>BFP/P-3020</v>
          </cell>
          <cell r="G3880">
            <v>44990</v>
          </cell>
          <cell r="H3880">
            <v>32392.799999999999</v>
          </cell>
          <cell r="I3880">
            <v>28</v>
          </cell>
          <cell r="J3880">
            <v>28</v>
          </cell>
        </row>
        <row r="3881">
          <cell r="A3881" t="str">
            <v>НС-1628070</v>
          </cell>
          <cell r="B3881" t="str">
            <v>Биокамины</v>
          </cell>
          <cell r="C3881" t="str">
            <v>Firelight</v>
          </cell>
          <cell r="D3881" t="str">
            <v>Биокамин Firelight BFP-P700LC left corner</v>
          </cell>
          <cell r="E3881" t="str">
            <v>4660294358575</v>
          </cell>
          <cell r="F3881" t="str">
            <v>BFP-P700LC</v>
          </cell>
          <cell r="G3881">
            <v>27990</v>
          </cell>
          <cell r="H3881">
            <v>20152.8</v>
          </cell>
          <cell r="I3881" t="str">
            <v/>
          </cell>
          <cell r="J3881">
            <v>0</v>
          </cell>
        </row>
        <row r="3882">
          <cell r="A3882" t="str">
            <v>НС-1628071</v>
          </cell>
          <cell r="B3882" t="str">
            <v>Биокамины</v>
          </cell>
          <cell r="C3882" t="str">
            <v>Firelight</v>
          </cell>
          <cell r="D3882" t="str">
            <v>Биокамин Firelight BFP-P700RC right corner</v>
          </cell>
          <cell r="E3882" t="str">
            <v>4660294358599</v>
          </cell>
          <cell r="F3882" t="str">
            <v>BFP-P700RC</v>
          </cell>
          <cell r="G3882">
            <v>27990</v>
          </cell>
          <cell r="H3882">
            <v>20152.8</v>
          </cell>
          <cell r="I3882">
            <v>5</v>
          </cell>
          <cell r="J3882">
            <v>5</v>
          </cell>
        </row>
        <row r="3883">
          <cell r="A3883" t="str">
            <v>НС-1657167</v>
          </cell>
          <cell r="B3883" t="str">
            <v>Биокамины</v>
          </cell>
          <cell r="C3883" t="str">
            <v>Firelight</v>
          </cell>
          <cell r="D3883" t="str">
            <v>Биокамин Firelight BFP-T185BFB Bonfire Black</v>
          </cell>
          <cell r="E3883" t="str">
            <v>4660294712438</v>
          </cell>
          <cell r="F3883" t="str">
            <v>BFP-T185BFB</v>
          </cell>
          <cell r="G3883">
            <v>3590</v>
          </cell>
          <cell r="H3883">
            <v>2584.8000000000002</v>
          </cell>
          <cell r="I3883" t="str">
            <v/>
          </cell>
          <cell r="J3883">
            <v>0</v>
          </cell>
        </row>
        <row r="3884">
          <cell r="A3884" t="str">
            <v>НС-1657175</v>
          </cell>
          <cell r="B3884" t="str">
            <v>Биокамины</v>
          </cell>
          <cell r="C3884" t="str">
            <v>Firelight</v>
          </cell>
          <cell r="D3884" t="str">
            <v>Биокамин Firelight BFP-T185BFW Bonfire White</v>
          </cell>
          <cell r="E3884" t="str">
            <v>4660294712445</v>
          </cell>
          <cell r="F3884" t="str">
            <v>BFP-T185BFW</v>
          </cell>
          <cell r="G3884">
            <v>3590</v>
          </cell>
          <cell r="H3884">
            <v>2584.8000000000002</v>
          </cell>
          <cell r="I3884">
            <v>1</v>
          </cell>
          <cell r="J3884">
            <v>1</v>
          </cell>
        </row>
        <row r="3885">
          <cell r="A3885" t="str">
            <v>НС-1515620</v>
          </cell>
          <cell r="B3885" t="str">
            <v>Биокамины</v>
          </cell>
          <cell r="C3885" t="str">
            <v>Firelight</v>
          </cell>
          <cell r="D3885" t="str">
            <v>Биокамин Firelight BFP/T-2020 Black</v>
          </cell>
          <cell r="E3885" t="str">
            <v>4680551398748</v>
          </cell>
          <cell r="F3885" t="str">
            <v>BFP/T-2020B</v>
          </cell>
          <cell r="G3885">
            <v>4590</v>
          </cell>
          <cell r="H3885">
            <v>3304.8</v>
          </cell>
          <cell r="I3885" t="str">
            <v/>
          </cell>
          <cell r="J3885">
            <v>0</v>
          </cell>
        </row>
        <row r="3886">
          <cell r="A3886" t="str">
            <v>НС-1573591</v>
          </cell>
          <cell r="B3886" t="str">
            <v>Биокамины</v>
          </cell>
          <cell r="C3886" t="str">
            <v>Firelight</v>
          </cell>
          <cell r="D3886" t="str">
            <v>Биокамин Firelight BFP/T-2525 Cup</v>
          </cell>
          <cell r="E3886" t="str">
            <v>4660294064674</v>
          </cell>
          <cell r="F3886" t="str">
            <v>BFP/T-2525 Cup</v>
          </cell>
          <cell r="G3886">
            <v>10990</v>
          </cell>
          <cell r="H3886">
            <v>7912.8</v>
          </cell>
          <cell r="I3886">
            <v>2</v>
          </cell>
          <cell r="J3886">
            <v>2</v>
          </cell>
        </row>
        <row r="3887">
          <cell r="A3887" t="str">
            <v>НС-1573592</v>
          </cell>
          <cell r="B3887" t="str">
            <v>Биокамины</v>
          </cell>
          <cell r="C3887" t="str">
            <v>Firelight</v>
          </cell>
          <cell r="D3887" t="str">
            <v>Биокамин Firelight BFP/T-3520 Glass</v>
          </cell>
          <cell r="E3887" t="str">
            <v>4660294064735</v>
          </cell>
          <cell r="F3887" t="str">
            <v>BFP/T-3520 Glass</v>
          </cell>
          <cell r="G3887">
            <v>11590</v>
          </cell>
          <cell r="H3887">
            <v>8344.7999999999993</v>
          </cell>
          <cell r="I3887">
            <v>1</v>
          </cell>
          <cell r="J3887">
            <v>1</v>
          </cell>
        </row>
        <row r="3888">
          <cell r="A3888" t="str">
            <v>НС-1657219</v>
          </cell>
          <cell r="B3888" t="str">
            <v>Биокамины</v>
          </cell>
          <cell r="C3888" t="str">
            <v>Firelight</v>
          </cell>
          <cell r="D3888" t="str">
            <v>Биокамин Firelight BFP-T400MB Magic</v>
          </cell>
          <cell r="E3888" t="str">
            <v>4660294712711</v>
          </cell>
          <cell r="F3888" t="str">
            <v>BFP-T400MB</v>
          </cell>
          <cell r="G3888">
            <v>14990</v>
          </cell>
          <cell r="H3888">
            <v>10792.8</v>
          </cell>
          <cell r="I3888">
            <v>10</v>
          </cell>
          <cell r="J3888">
            <v>10</v>
          </cell>
        </row>
        <row r="3889">
          <cell r="A3889" t="str">
            <v>НС-1657222</v>
          </cell>
          <cell r="B3889" t="str">
            <v>Биокамины</v>
          </cell>
          <cell r="C3889" t="str">
            <v>Firelight</v>
          </cell>
          <cell r="D3889" t="str">
            <v>Биокамин Firelight BFP-T400MT Magic</v>
          </cell>
          <cell r="E3889" t="str">
            <v>4660294712797</v>
          </cell>
          <cell r="F3889" t="str">
            <v>BFP-T400MT</v>
          </cell>
          <cell r="G3889">
            <v>14990</v>
          </cell>
          <cell r="H3889">
            <v>10792.8</v>
          </cell>
          <cell r="I3889">
            <v>9</v>
          </cell>
          <cell r="J3889">
            <v>9</v>
          </cell>
        </row>
        <row r="3890">
          <cell r="A3890" t="str">
            <v>НС-1573593</v>
          </cell>
          <cell r="B3890" t="str">
            <v>Биокамины</v>
          </cell>
          <cell r="C3890" t="str">
            <v>Firelight</v>
          </cell>
          <cell r="D3890" t="str">
            <v>Биокамин Firelight BFP/T-4025 Wood</v>
          </cell>
          <cell r="E3890" t="str">
            <v>4660294064711</v>
          </cell>
          <cell r="F3890" t="str">
            <v>BFP/T-4025 Wood</v>
          </cell>
          <cell r="G3890">
            <v>16590</v>
          </cell>
          <cell r="H3890">
            <v>11944.8</v>
          </cell>
          <cell r="I3890" t="str">
            <v/>
          </cell>
          <cell r="J3890">
            <v>0</v>
          </cell>
        </row>
        <row r="3891">
          <cell r="A3891" t="str">
            <v>НС-1573594</v>
          </cell>
          <cell r="B3891" t="str">
            <v>Биокамины</v>
          </cell>
          <cell r="C3891" t="str">
            <v>Firelight</v>
          </cell>
          <cell r="D3891" t="str">
            <v>Биокамин Firelight BFP/T-5025 Tale</v>
          </cell>
          <cell r="E3891" t="str">
            <v>4660294064599</v>
          </cell>
          <cell r="F3891" t="str">
            <v>BFP/T-5025 Tale</v>
          </cell>
          <cell r="G3891">
            <v>18990</v>
          </cell>
          <cell r="H3891">
            <v>13672.8</v>
          </cell>
          <cell r="I3891">
            <v>8</v>
          </cell>
          <cell r="J3891">
            <v>8</v>
          </cell>
        </row>
        <row r="3892">
          <cell r="A3892" t="str">
            <v>НС-1573595</v>
          </cell>
          <cell r="B3892" t="str">
            <v>Биокамины</v>
          </cell>
          <cell r="C3892" t="str">
            <v>Firelight</v>
          </cell>
          <cell r="D3892" t="str">
            <v>Биокамин Firelight BFP/W-110</v>
          </cell>
          <cell r="E3892" t="str">
            <v>4660294064827</v>
          </cell>
          <cell r="F3892" t="str">
            <v>BFP/W-110</v>
          </cell>
          <cell r="G3892">
            <v>28990</v>
          </cell>
          <cell r="H3892">
            <v>20872.8</v>
          </cell>
          <cell r="I3892">
            <v>36</v>
          </cell>
          <cell r="J3892">
            <v>36</v>
          </cell>
        </row>
        <row r="3893">
          <cell r="A3893" t="str">
            <v>НС-1573596</v>
          </cell>
          <cell r="B3893" t="str">
            <v>Биокамины</v>
          </cell>
          <cell r="C3893" t="str">
            <v>Firelight</v>
          </cell>
          <cell r="D3893" t="str">
            <v>Биокамин Firelight BFP/W-120 Silver</v>
          </cell>
          <cell r="E3893" t="str">
            <v>4660294064650</v>
          </cell>
          <cell r="F3893" t="str">
            <v>BFP/W-120 Silver</v>
          </cell>
          <cell r="G3893">
            <v>26990</v>
          </cell>
          <cell r="H3893">
            <v>19432.8</v>
          </cell>
          <cell r="I3893">
            <v>9</v>
          </cell>
          <cell r="J3893">
            <v>9</v>
          </cell>
        </row>
        <row r="3894">
          <cell r="A3894" t="str">
            <v>НС-1579530</v>
          </cell>
          <cell r="B3894" t="str">
            <v>Биокамины</v>
          </cell>
          <cell r="C3894" t="str">
            <v>Firelight</v>
          </cell>
          <cell r="D3894" t="str">
            <v>Биокамин Firelight BFP/W-120 View</v>
          </cell>
          <cell r="E3894" t="str">
            <v>4660294123890</v>
          </cell>
          <cell r="F3894" t="str">
            <v>BFP/W-120 View</v>
          </cell>
          <cell r="G3894">
            <v>54990</v>
          </cell>
          <cell r="H3894">
            <v>39592.800000000003</v>
          </cell>
          <cell r="I3894">
            <v>1</v>
          </cell>
          <cell r="J3894">
            <v>1</v>
          </cell>
        </row>
        <row r="3895">
          <cell r="A3895" t="str">
            <v>НС-1573597</v>
          </cell>
          <cell r="B3895" t="str">
            <v>Биокамины</v>
          </cell>
          <cell r="C3895" t="str">
            <v>Firelight</v>
          </cell>
          <cell r="D3895" t="str">
            <v>Биокамин Firelight BFP/W-90</v>
          </cell>
          <cell r="E3895" t="str">
            <v>4660294064841</v>
          </cell>
          <cell r="F3895" t="str">
            <v>BFP/W-90</v>
          </cell>
          <cell r="G3895">
            <v>24990</v>
          </cell>
          <cell r="H3895">
            <v>17992.8</v>
          </cell>
          <cell r="I3895">
            <v>42</v>
          </cell>
          <cell r="J3895">
            <v>42</v>
          </cell>
        </row>
        <row r="3896">
          <cell r="A3896" t="str">
            <v>НС-1573598</v>
          </cell>
          <cell r="B3896" t="str">
            <v>Биокамины</v>
          </cell>
          <cell r="C3896" t="str">
            <v>Firelight</v>
          </cell>
          <cell r="D3896" t="str">
            <v>Биокамин Firelight BFP/W-90 Black</v>
          </cell>
          <cell r="E3896" t="str">
            <v>4660294064612</v>
          </cell>
          <cell r="F3896" t="str">
            <v>BFP/W-90 Black</v>
          </cell>
          <cell r="G3896">
            <v>19990</v>
          </cell>
          <cell r="H3896">
            <v>14392.8</v>
          </cell>
          <cell r="I3896">
            <v>5</v>
          </cell>
          <cell r="J3896">
            <v>5</v>
          </cell>
        </row>
        <row r="3897">
          <cell r="A3897" t="str">
            <v>НС-1657224</v>
          </cell>
          <cell r="B3897" t="str">
            <v>Биокамины</v>
          </cell>
          <cell r="C3897" t="str">
            <v>Royal Thermo</v>
          </cell>
          <cell r="D3897" t="str">
            <v>Биокамин Royal Thermo RTBFP-F500L Lens</v>
          </cell>
          <cell r="E3897" t="str">
            <v>4660294712803</v>
          </cell>
          <cell r="F3897" t="str">
            <v>RTBFP-F500L</v>
          </cell>
          <cell r="G3897">
            <v>35990</v>
          </cell>
          <cell r="H3897">
            <v>23753.4</v>
          </cell>
          <cell r="I3897" t="str">
            <v/>
          </cell>
          <cell r="J3897">
            <v>0</v>
          </cell>
        </row>
        <row r="3898">
          <cell r="A3898" t="str">
            <v>НС-1657226</v>
          </cell>
          <cell r="B3898" t="str">
            <v>Биокамины</v>
          </cell>
          <cell r="C3898" t="str">
            <v>Royal Thermo</v>
          </cell>
          <cell r="D3898" t="str">
            <v>Биокамин Royal Thermo RTBFP-F500ML Mirror Lens</v>
          </cell>
          <cell r="E3898" t="str">
            <v>4660294712810</v>
          </cell>
          <cell r="F3898" t="str">
            <v>RTBFP-F500ML</v>
          </cell>
          <cell r="G3898">
            <v>44990</v>
          </cell>
          <cell r="H3898">
            <v>29693.4</v>
          </cell>
          <cell r="I3898" t="str">
            <v/>
          </cell>
          <cell r="J3898">
            <v>0</v>
          </cell>
        </row>
        <row r="3899">
          <cell r="A3899" t="str">
            <v>НС-1657228</v>
          </cell>
          <cell r="B3899" t="str">
            <v>Биокамины</v>
          </cell>
          <cell r="C3899" t="str">
            <v>Royal Thermo</v>
          </cell>
          <cell r="D3899" t="str">
            <v>Биокамин Royal Thermo RTBFP-F500SPR Sphere</v>
          </cell>
          <cell r="E3899" t="str">
            <v>4660294712834</v>
          </cell>
          <cell r="F3899" t="str">
            <v>RTBFP-F500SPR</v>
          </cell>
          <cell r="G3899">
            <v>59990</v>
          </cell>
          <cell r="H3899">
            <v>39593.4</v>
          </cell>
          <cell r="I3899" t="str">
            <v/>
          </cell>
          <cell r="J3899">
            <v>0</v>
          </cell>
        </row>
        <row r="3900">
          <cell r="A3900" t="str">
            <v>НС-1657178</v>
          </cell>
          <cell r="B3900" t="str">
            <v>Биокамины</v>
          </cell>
          <cell r="C3900" t="str">
            <v>Royal Thermo</v>
          </cell>
          <cell r="D3900" t="str">
            <v>Биокамин Royal Thermo RTBFP-F590AL Altai</v>
          </cell>
          <cell r="E3900" t="str">
            <v>4660294712469</v>
          </cell>
          <cell r="F3900" t="str">
            <v>RTBFP-F590AL</v>
          </cell>
          <cell r="G3900">
            <v>39990</v>
          </cell>
          <cell r="H3900">
            <v>26393.4</v>
          </cell>
          <cell r="I3900">
            <v>19</v>
          </cell>
          <cell r="J3900">
            <v>19</v>
          </cell>
        </row>
        <row r="3901">
          <cell r="A3901" t="str">
            <v>НС-1657227</v>
          </cell>
          <cell r="B3901" t="str">
            <v>Биокамины</v>
          </cell>
          <cell r="C3901" t="str">
            <v>Royal Thermo</v>
          </cell>
          <cell r="D3901" t="str">
            <v>Биокамин Royal Thermo RTBFP-F700SB Siberia</v>
          </cell>
          <cell r="E3901" t="str">
            <v>4660294712827</v>
          </cell>
          <cell r="F3901" t="str">
            <v>RTBFP-F700SB</v>
          </cell>
          <cell r="G3901">
            <v>42990</v>
          </cell>
          <cell r="H3901">
            <v>28373.4</v>
          </cell>
          <cell r="I3901" t="str">
            <v/>
          </cell>
          <cell r="J3901">
            <v>0</v>
          </cell>
        </row>
        <row r="3902">
          <cell r="A3902" t="str">
            <v>НС-1657176</v>
          </cell>
          <cell r="B3902" t="str">
            <v>Биокамины</v>
          </cell>
          <cell r="C3902" t="str">
            <v>Royal Thermo</v>
          </cell>
          <cell r="D3902" t="str">
            <v>Биокамин Royal Thermo RTBFP-F800FR Friday</v>
          </cell>
          <cell r="E3902" t="str">
            <v>4660294712452</v>
          </cell>
          <cell r="F3902" t="str">
            <v>RTBFP-F800FR</v>
          </cell>
          <cell r="G3902">
            <v>39990</v>
          </cell>
          <cell r="H3902">
            <v>26393.4</v>
          </cell>
          <cell r="I3902">
            <v>29</v>
          </cell>
          <cell r="J3902">
            <v>29</v>
          </cell>
        </row>
        <row r="3903">
          <cell r="A3903" t="str">
            <v>НС-1663172</v>
          </cell>
          <cell r="B3903" t="str">
            <v>Биокамины</v>
          </cell>
          <cell r="C3903" t="str">
            <v>Royal Thermo</v>
          </cell>
          <cell r="D3903" t="str">
            <v>Биокамин Royal Thermo RTBFP-F900E Ellipse</v>
          </cell>
          <cell r="E3903" t="str">
            <v>4660294734386</v>
          </cell>
          <cell r="F3903" t="str">
            <v>RTBFP-F900E</v>
          </cell>
          <cell r="G3903">
            <v>276000</v>
          </cell>
          <cell r="H3903">
            <v>182160</v>
          </cell>
          <cell r="I3903" t="str">
            <v/>
          </cell>
          <cell r="J3903">
            <v>0</v>
          </cell>
        </row>
        <row r="3904">
          <cell r="A3904" t="str">
            <v>НС-1663171</v>
          </cell>
          <cell r="B3904" t="str">
            <v>Биокамины</v>
          </cell>
          <cell r="C3904" t="str">
            <v>Royal Thermo</v>
          </cell>
          <cell r="D3904" t="str">
            <v>Биокамин Royal Thermo RTBFP-P1000XS Modul</v>
          </cell>
          <cell r="E3904" t="str">
            <v>4660294734607</v>
          </cell>
          <cell r="F3904" t="str">
            <v>RTBFP-P1000XS</v>
          </cell>
          <cell r="G3904">
            <v>39990</v>
          </cell>
          <cell r="H3904">
            <v>26393.4</v>
          </cell>
          <cell r="I3904">
            <v>3</v>
          </cell>
          <cell r="J3904">
            <v>3</v>
          </cell>
        </row>
        <row r="3905">
          <cell r="A3905" t="str">
            <v>НС-1657231</v>
          </cell>
          <cell r="B3905" t="str">
            <v>Биокамины</v>
          </cell>
          <cell r="C3905" t="str">
            <v>Royal Thermo</v>
          </cell>
          <cell r="D3905" t="str">
            <v>Биокамин Royal Thermo RTBFP-P1040XS</v>
          </cell>
          <cell r="E3905" t="str">
            <v>4660294712858</v>
          </cell>
          <cell r="F3905" t="str">
            <v>RTBFP-P1040XS</v>
          </cell>
          <cell r="G3905">
            <v>36990</v>
          </cell>
          <cell r="H3905">
            <v>24413.4</v>
          </cell>
          <cell r="I3905" t="str">
            <v/>
          </cell>
          <cell r="J3905">
            <v>0</v>
          </cell>
        </row>
        <row r="3906">
          <cell r="A3906" t="str">
            <v>НС-1663170</v>
          </cell>
          <cell r="B3906" t="str">
            <v>Биокамины</v>
          </cell>
          <cell r="C3906" t="str">
            <v>Royal Thermo</v>
          </cell>
          <cell r="D3906" t="str">
            <v>Биокамин Royal Thermo RTBFP-P600XS Modul</v>
          </cell>
          <cell r="E3906" t="str">
            <v>4660294734379</v>
          </cell>
          <cell r="F3906" t="str">
            <v>RTBFP-P600XS</v>
          </cell>
          <cell r="G3906">
            <v>32990</v>
          </cell>
          <cell r="H3906">
            <v>21773.4</v>
          </cell>
          <cell r="I3906">
            <v>9</v>
          </cell>
          <cell r="J3906">
            <v>9</v>
          </cell>
        </row>
        <row r="3907">
          <cell r="A3907" t="str">
            <v>НС-1657217</v>
          </cell>
          <cell r="B3907" t="str">
            <v>Биокамины</v>
          </cell>
          <cell r="C3907" t="str">
            <v>Royal Thermo</v>
          </cell>
          <cell r="D3907" t="str">
            <v>Биокамин Royal Thermo RTBFP-T250CP Cup</v>
          </cell>
          <cell r="E3907" t="str">
            <v>4660294712704</v>
          </cell>
          <cell r="F3907" t="str">
            <v>RTBFP-T250CP</v>
          </cell>
          <cell r="G3907">
            <v>12990</v>
          </cell>
          <cell r="H3907">
            <v>8573.4</v>
          </cell>
          <cell r="I3907">
            <v>10</v>
          </cell>
          <cell r="J3907">
            <v>10</v>
          </cell>
        </row>
        <row r="3908">
          <cell r="A3908" t="str">
            <v>НС-1657229</v>
          </cell>
          <cell r="B3908" t="str">
            <v>Биокамины</v>
          </cell>
          <cell r="C3908" t="str">
            <v>Royal Thermo</v>
          </cell>
          <cell r="D3908" t="str">
            <v>Биокамин Royal Thermo RTBFP-W120V View</v>
          </cell>
          <cell r="E3908" t="str">
            <v>4660294712841</v>
          </cell>
          <cell r="F3908" t="str">
            <v>RTBFP-W120V</v>
          </cell>
          <cell r="G3908">
            <v>54990</v>
          </cell>
          <cell r="H3908">
            <v>36293.4</v>
          </cell>
          <cell r="I3908" t="str">
            <v/>
          </cell>
          <cell r="J3908">
            <v>0</v>
          </cell>
        </row>
        <row r="3909">
          <cell r="A3909" t="str">
            <v>НС-1663169</v>
          </cell>
          <cell r="B3909" t="str">
            <v>Биокамины</v>
          </cell>
          <cell r="C3909" t="str">
            <v>Royal Thermo</v>
          </cell>
          <cell r="D3909" t="str">
            <v>Биокамин Royal Thermo RTBFP-W700TG Taiga</v>
          </cell>
          <cell r="E3909" t="str">
            <v>4660294734362</v>
          </cell>
          <cell r="F3909" t="str">
            <v>RTBFP-W700TG</v>
          </cell>
          <cell r="G3909">
            <v>42990</v>
          </cell>
          <cell r="H3909">
            <v>28373.4</v>
          </cell>
          <cell r="I3909" t="str">
            <v/>
          </cell>
          <cell r="J3909">
            <v>0</v>
          </cell>
        </row>
        <row r="3910">
          <cell r="A3910" t="str">
            <v>НС-1680000</v>
          </cell>
          <cell r="B3910" t="str">
            <v>Комплекты биокаминов</v>
          </cell>
          <cell r="C3910" t="str">
            <v>Royal Thermo</v>
          </cell>
          <cell r="D3910" t="str">
            <v>Биокамин Royal Thermo RTBFP-F850I Island</v>
          </cell>
          <cell r="E3910" t="str">
            <v>4660294778588</v>
          </cell>
          <cell r="F3910" t="str">
            <v>RTBFP-F850I</v>
          </cell>
          <cell r="G3910">
            <v>391133</v>
          </cell>
          <cell r="H3910">
            <v>258147.8</v>
          </cell>
          <cell r="I3910" t="str">
            <v/>
          </cell>
          <cell r="J3910">
            <v>0</v>
          </cell>
        </row>
        <row r="3911">
          <cell r="A3911" t="str">
            <v>НС-1679999</v>
          </cell>
          <cell r="B3911" t="str">
            <v>Комплекты биокаминов</v>
          </cell>
          <cell r="C3911" t="str">
            <v>Royal Thermo</v>
          </cell>
          <cell r="D3911" t="str">
            <v>Биокамин Royal Thermo RTBFP-S1200E Ellipse Suspension</v>
          </cell>
          <cell r="E3911" t="str">
            <v>4660294778571</v>
          </cell>
          <cell r="F3911" t="str">
            <v>RTBFP-S1200E</v>
          </cell>
          <cell r="G3911">
            <v>316250</v>
          </cell>
          <cell r="H3911">
            <v>208725</v>
          </cell>
          <cell r="I3911" t="str">
            <v/>
          </cell>
          <cell r="J3911">
            <v>0</v>
          </cell>
        </row>
        <row r="3912">
          <cell r="A3912" t="str">
            <v>НС-1708650</v>
          </cell>
          <cell r="B3912" t="str">
            <v>Комплекты биокаминов</v>
          </cell>
          <cell r="C3912" t="str">
            <v>Firelight</v>
          </cell>
          <cell r="D3912" t="str">
            <v>Каминокомплект:Биокамин Firelight BFP/F-55 Sphere+Набор керамических камней М, белые</v>
          </cell>
          <cell r="E3912" t="str">
            <v>4660294903034</v>
          </cell>
          <cell r="F3912" t="str">
            <v>set BFP/F-55 Sphere+Stones M White</v>
          </cell>
          <cell r="G3912">
            <v>74220</v>
          </cell>
          <cell r="H3912">
            <v>47500.800000000003</v>
          </cell>
          <cell r="I3912" t="str">
            <v/>
          </cell>
          <cell r="J3912">
            <v>0</v>
          </cell>
        </row>
        <row r="3913">
          <cell r="A3913" t="str">
            <v>НС-1708651</v>
          </cell>
          <cell r="B3913" t="str">
            <v>Комплекты биокаминов</v>
          </cell>
          <cell r="C3913" t="str">
            <v>Firelight</v>
          </cell>
          <cell r="D3913" t="str">
            <v>Каминокомплект:Биокамин Firelight BFP/F-55 Sphere+Набор керамических камней М, черные</v>
          </cell>
          <cell r="E3913" t="str">
            <v>4660294903027</v>
          </cell>
          <cell r="F3913" t="str">
            <v>set BFP/F-55 Sphere+Stones M Black</v>
          </cell>
          <cell r="G3913">
            <v>74220</v>
          </cell>
          <cell r="H3913">
            <v>47500.800000000003</v>
          </cell>
          <cell r="I3913" t="str">
            <v/>
          </cell>
          <cell r="J3913">
            <v>0</v>
          </cell>
        </row>
        <row r="3914">
          <cell r="A3914" t="str">
            <v>НС-1708479</v>
          </cell>
          <cell r="B3914" t="str">
            <v>Комплекты биокаминов</v>
          </cell>
          <cell r="C3914" t="str">
            <v>Firelight</v>
          </cell>
          <cell r="D3914" t="str">
            <v>Каминокомплект:Биокамин Firelight BFP/P-1015 XS+Canto Long белый, черный</v>
          </cell>
          <cell r="E3914" t="str">
            <v>4660294901757</v>
          </cell>
          <cell r="F3914" t="str">
            <v>set BFP/P-1015 XS+Canto Long WB</v>
          </cell>
          <cell r="G3914">
            <v>67980</v>
          </cell>
          <cell r="H3914">
            <v>43507.199999999997</v>
          </cell>
          <cell r="I3914" t="str">
            <v/>
          </cell>
          <cell r="J3914">
            <v>0</v>
          </cell>
        </row>
        <row r="3915">
          <cell r="A3915" t="str">
            <v>НС-1708513</v>
          </cell>
          <cell r="B3915" t="str">
            <v>Комплекты биокаминов</v>
          </cell>
          <cell r="C3915" t="str">
            <v>Firelight</v>
          </cell>
          <cell r="D3915" t="str">
            <v>Каминокомплект:Биокамин Firelight BFP/P-1015 XS+Canto Long графит, черный</v>
          </cell>
          <cell r="E3915" t="str">
            <v>4660294901917</v>
          </cell>
          <cell r="F3915" t="str">
            <v>set BFP/P-1015 XS+Canto Long GB</v>
          </cell>
          <cell r="G3915">
            <v>67980</v>
          </cell>
          <cell r="H3915">
            <v>43507.199999999997</v>
          </cell>
          <cell r="I3915" t="str">
            <v/>
          </cell>
          <cell r="J3915">
            <v>0</v>
          </cell>
        </row>
        <row r="3916">
          <cell r="A3916" t="str">
            <v>НС-1708522</v>
          </cell>
          <cell r="B3916" t="str">
            <v>Комплекты биокаминов</v>
          </cell>
          <cell r="C3916" t="str">
            <v>Firelight</v>
          </cell>
          <cell r="D3916" t="str">
            <v>Каминокомплект:Биокамин Firelight BFP/P-1015 XS+набор керамических дров сосна</v>
          </cell>
          <cell r="E3916" t="str">
            <v>4660294901924</v>
          </cell>
          <cell r="F3916" t="str">
            <v>set BFP/P-1015 XS+Firewood pine</v>
          </cell>
          <cell r="G3916">
            <v>49680</v>
          </cell>
          <cell r="H3916">
            <v>31795.200000000001</v>
          </cell>
          <cell r="I3916" t="str">
            <v/>
          </cell>
          <cell r="J3916">
            <v>0</v>
          </cell>
        </row>
        <row r="3917">
          <cell r="A3917" t="str">
            <v>НС-1660820</v>
          </cell>
          <cell r="B3917" t="str">
            <v>Комплекты биокаминов</v>
          </cell>
          <cell r="C3917" t="str">
            <v>Firelight</v>
          </cell>
          <cell r="D3917" t="str">
            <v>Каминокомплект: Биокамин Firelight BFP/P-2520, портал Bricks 25 камень бежевый, шпон темный дуб</v>
          </cell>
          <cell r="E3917" t="str">
            <v>4660294725902</v>
          </cell>
          <cell r="F3917" t="str">
            <v>set BFP/P-2520 + Bricks 25</v>
          </cell>
          <cell r="G3917">
            <v>65980</v>
          </cell>
          <cell r="H3917">
            <v>47505.599999999999</v>
          </cell>
          <cell r="I3917">
            <v>4</v>
          </cell>
          <cell r="J3917">
            <v>4</v>
          </cell>
        </row>
        <row r="3918">
          <cell r="A3918" t="str">
            <v>НС-1660812</v>
          </cell>
          <cell r="B3918" t="str">
            <v>Комплекты биокаминов</v>
          </cell>
          <cell r="C3918" t="str">
            <v>Firelight</v>
          </cell>
          <cell r="D3918" t="str">
            <v>Каминокомплект: Биокамин Firelight BFP/P-2520, портал Canto 25 белый</v>
          </cell>
          <cell r="E3918" t="str">
            <v>4660294725865</v>
          </cell>
          <cell r="F3918" t="str">
            <v>set BFP/P-2520 + Canto 25 W</v>
          </cell>
          <cell r="G3918">
            <v>46980</v>
          </cell>
          <cell r="H3918">
            <v>33825.599999999999</v>
          </cell>
          <cell r="I3918">
            <v>5</v>
          </cell>
          <cell r="J3918">
            <v>5</v>
          </cell>
        </row>
        <row r="3919">
          <cell r="A3919" t="str">
            <v>НС-1660815</v>
          </cell>
          <cell r="B3919" t="str">
            <v>Комплекты биокаминов</v>
          </cell>
          <cell r="C3919" t="str">
            <v>Firelight</v>
          </cell>
          <cell r="D3919" t="str">
            <v>Каминокомплект: Биокамин Firelight BFP/P-2520, портал Canto 25 графит</v>
          </cell>
          <cell r="E3919" t="str">
            <v>4660294725872</v>
          </cell>
          <cell r="F3919" t="str">
            <v>set BFP/P-2520 + Canto 25 G</v>
          </cell>
          <cell r="G3919">
            <v>46980</v>
          </cell>
          <cell r="H3919">
            <v>33825.599999999999</v>
          </cell>
          <cell r="I3919">
            <v>4</v>
          </cell>
          <cell r="J3919">
            <v>4</v>
          </cell>
        </row>
        <row r="3920">
          <cell r="A3920" t="str">
            <v>НС-1708648</v>
          </cell>
          <cell r="B3920" t="str">
            <v>Комплекты биокаминов</v>
          </cell>
          <cell r="C3920" t="str">
            <v>Firelight</v>
          </cell>
          <cell r="D3920" t="str">
            <v>Каминокомплект:Биокамин Firelight BFP/P-3020+Canto Long графит, черный</v>
          </cell>
          <cell r="E3920" t="str">
            <v>4660294903041</v>
          </cell>
          <cell r="F3920" t="str">
            <v>set BFP/P-3020+Canto Long GB</v>
          </cell>
          <cell r="G3920">
            <v>78980</v>
          </cell>
          <cell r="H3920">
            <v>50547.199999999997</v>
          </cell>
          <cell r="I3920" t="str">
            <v/>
          </cell>
          <cell r="J3920">
            <v>0</v>
          </cell>
        </row>
        <row r="3921">
          <cell r="A3921" t="str">
            <v>НС-1708549</v>
          </cell>
          <cell r="B3921" t="str">
            <v>Комплекты биокаминов</v>
          </cell>
          <cell r="C3921" t="str">
            <v>Firelight</v>
          </cell>
          <cell r="D3921" t="str">
            <v>Каминокомплект:Биокамин Firelight BFP/P-3020+Портал Canto Long белый, черный</v>
          </cell>
          <cell r="E3921" t="str">
            <v>4660294901948</v>
          </cell>
          <cell r="F3921" t="str">
            <v>set BFP/P-3020+ Canto Long WB</v>
          </cell>
          <cell r="G3921">
            <v>78980</v>
          </cell>
          <cell r="H3921">
            <v>50547.199999999997</v>
          </cell>
          <cell r="I3921" t="str">
            <v/>
          </cell>
          <cell r="J3921">
            <v>0</v>
          </cell>
        </row>
        <row r="3922">
          <cell r="A3922" t="str">
            <v>НС-1708563</v>
          </cell>
          <cell r="B3922" t="str">
            <v>Комплекты биокаминов</v>
          </cell>
          <cell r="C3922" t="str">
            <v>Firelight</v>
          </cell>
          <cell r="D3922" t="str">
            <v>Каминокомплект:Биокамин Firelight BFP/P-3020+Портал Cubo 30 белый</v>
          </cell>
          <cell r="E3922" t="str">
            <v>4660294902051</v>
          </cell>
          <cell r="F3922" t="str">
            <v>set BFP/P-3020+ Cubo 30 W</v>
          </cell>
          <cell r="G3922">
            <v>85980</v>
          </cell>
          <cell r="H3922">
            <v>55027.199999999997</v>
          </cell>
          <cell r="I3922">
            <v>1</v>
          </cell>
          <cell r="J3922">
            <v>1</v>
          </cell>
        </row>
        <row r="3923">
          <cell r="A3923" t="str">
            <v>НС-1708455</v>
          </cell>
          <cell r="B3923" t="str">
            <v>Комплекты биокаминов</v>
          </cell>
          <cell r="C3923" t="str">
            <v>Firelight</v>
          </cell>
          <cell r="D3923" t="str">
            <v>Каминокомплект:Биокамин Firelight BFP/W-110+Набор керамических камней М, белые</v>
          </cell>
          <cell r="E3923" t="str">
            <v>4660294901566</v>
          </cell>
          <cell r="F3923" t="str">
            <v>set BFP/W-110+Stones M White</v>
          </cell>
          <cell r="G3923">
            <v>43220</v>
          </cell>
          <cell r="H3923">
            <v>27660.799999999999</v>
          </cell>
          <cell r="I3923" t="str">
            <v/>
          </cell>
          <cell r="J3923">
            <v>0</v>
          </cell>
        </row>
        <row r="3924">
          <cell r="A3924" t="str">
            <v>НС-1708477</v>
          </cell>
          <cell r="B3924" t="str">
            <v>Комплекты биокаминов</v>
          </cell>
          <cell r="C3924" t="str">
            <v>Firelight</v>
          </cell>
          <cell r="D3924" t="str">
            <v>Каминокомплект:Биокамин Firelight BFP/W-110+Набор керамических камней М, черные</v>
          </cell>
          <cell r="E3924" t="str">
            <v>4660294901573</v>
          </cell>
          <cell r="F3924" t="str">
            <v>set BFP/W-110+Stones M Black</v>
          </cell>
          <cell r="G3924">
            <v>43220</v>
          </cell>
          <cell r="H3924">
            <v>27660.799999999999</v>
          </cell>
          <cell r="I3924">
            <v>7</v>
          </cell>
          <cell r="J3924">
            <v>7</v>
          </cell>
        </row>
        <row r="3925">
          <cell r="A3925" t="str">
            <v>НС-1708442</v>
          </cell>
          <cell r="B3925" t="str">
            <v>Комплекты биокаминов</v>
          </cell>
          <cell r="C3925" t="str">
            <v>Firelight</v>
          </cell>
          <cell r="D3925" t="str">
            <v>Каминокомплект:Биокамин Firelight BFP/W-90+Набор керамических камней М, белые</v>
          </cell>
          <cell r="E3925" t="str">
            <v>4660294901535</v>
          </cell>
          <cell r="F3925" t="str">
            <v>set BFP/W-90+Stones M White</v>
          </cell>
          <cell r="G3925">
            <v>36220</v>
          </cell>
          <cell r="H3925">
            <v>23180.799999999999</v>
          </cell>
          <cell r="I3925" t="str">
            <v/>
          </cell>
          <cell r="J3925">
            <v>0</v>
          </cell>
        </row>
        <row r="3926">
          <cell r="A3926" t="str">
            <v>НС-1708450</v>
          </cell>
          <cell r="B3926" t="str">
            <v>Комплекты биокаминов</v>
          </cell>
          <cell r="C3926" t="str">
            <v>Firelight</v>
          </cell>
          <cell r="D3926" t="str">
            <v>Каминокомплект:Биокамин Firelight BFP/W-90+Набор керамических камней М, черные</v>
          </cell>
          <cell r="E3926" t="str">
            <v>4660294901559</v>
          </cell>
          <cell r="F3926" t="str">
            <v>set BFP/W-90+Stones M Black</v>
          </cell>
          <cell r="G3926">
            <v>36220</v>
          </cell>
          <cell r="H3926">
            <v>23180.799999999999</v>
          </cell>
          <cell r="I3926">
            <v>7</v>
          </cell>
          <cell r="J3926">
            <v>7</v>
          </cell>
        </row>
        <row r="3927">
          <cell r="A3927" t="str">
            <v>НС-1708842</v>
          </cell>
          <cell r="B3927" t="str">
            <v>Комплекты биокаминов</v>
          </cell>
          <cell r="C3927" t="str">
            <v>Firelight</v>
          </cell>
          <cell r="D3927" t="str">
            <v>Каминокомплект: Тумба с биокамином Firelight BFP/P-1400L белая+набор керамических дров ель</v>
          </cell>
          <cell r="E3927" t="str">
            <v>4660294903225</v>
          </cell>
          <cell r="F3927" t="str">
            <v>set BFP/P-1400LW+Firewood spruce</v>
          </cell>
          <cell r="G3927">
            <v>69980</v>
          </cell>
          <cell r="H3927">
            <v>44787.199999999997</v>
          </cell>
          <cell r="I3927" t="str">
            <v/>
          </cell>
          <cell r="J3927">
            <v>0</v>
          </cell>
        </row>
        <row r="3928">
          <cell r="A3928" t="str">
            <v>НС-1708831</v>
          </cell>
          <cell r="B3928" t="str">
            <v>Комплекты биокаминов</v>
          </cell>
          <cell r="C3928" t="str">
            <v>Firelight</v>
          </cell>
          <cell r="D3928" t="str">
            <v>Каминокомплект: Тумба с биокамином Firelight BFP/P-1400L белая+набор керамических дров сосна</v>
          </cell>
          <cell r="E3928" t="str">
            <v>4660294903324</v>
          </cell>
          <cell r="F3928" t="str">
            <v>set BFP/P-1400LW+Firewood pine</v>
          </cell>
          <cell r="G3928">
            <v>70680</v>
          </cell>
          <cell r="H3928">
            <v>45235.199999999997</v>
          </cell>
          <cell r="I3928" t="str">
            <v/>
          </cell>
          <cell r="J3928">
            <v>0</v>
          </cell>
        </row>
        <row r="3929">
          <cell r="A3929" t="str">
            <v>НС-1708833</v>
          </cell>
          <cell r="B3929" t="str">
            <v>Комплекты биокаминов</v>
          </cell>
          <cell r="C3929" t="str">
            <v>Firelight</v>
          </cell>
          <cell r="D3929" t="str">
            <v>Каминокомплект:Тумба с биокамином Firelight BFP/P-1400L графит+набор керамических дров сосна</v>
          </cell>
          <cell r="E3929" t="str">
            <v>4660294903454</v>
          </cell>
          <cell r="F3929" t="str">
            <v>set BFP/P-1400LG+Firewood pine</v>
          </cell>
          <cell r="G3929">
            <v>70680</v>
          </cell>
          <cell r="H3929">
            <v>45235.199999999997</v>
          </cell>
          <cell r="I3929" t="str">
            <v/>
          </cell>
          <cell r="J3929">
            <v>0</v>
          </cell>
        </row>
        <row r="3930">
          <cell r="A3930" t="str">
            <v>НС-1708834</v>
          </cell>
          <cell r="B3930" t="str">
            <v>Комплекты биокаминов</v>
          </cell>
          <cell r="C3930" t="str">
            <v>Firelight</v>
          </cell>
          <cell r="D3930" t="str">
            <v>Каминокомплект:Тумба с биокамином Firelight BFP/P-1400V белая+набор керамических дров береза</v>
          </cell>
          <cell r="E3930" t="str">
            <v>4660294903447</v>
          </cell>
          <cell r="F3930" t="str">
            <v>set BFP/P-1400VW+Firewood birch</v>
          </cell>
          <cell r="G3930">
            <v>70680</v>
          </cell>
          <cell r="H3930">
            <v>45235.199999999997</v>
          </cell>
          <cell r="I3930" t="str">
            <v/>
          </cell>
          <cell r="J3930">
            <v>0</v>
          </cell>
        </row>
        <row r="3931">
          <cell r="A3931" t="str">
            <v>НС-1708837</v>
          </cell>
          <cell r="B3931" t="str">
            <v>Комплекты биокаминов</v>
          </cell>
          <cell r="C3931" t="str">
            <v>Firelight</v>
          </cell>
          <cell r="D3931" t="str">
            <v>Каминокомплект:Тумба с биокамином Firelight BFP/P-1400V белая+набор керамических дров ель</v>
          </cell>
          <cell r="E3931" t="str">
            <v>4660294903423</v>
          </cell>
          <cell r="F3931" t="str">
            <v>set BFP/P-1400VW+Firewood spruce</v>
          </cell>
          <cell r="G3931">
            <v>69980</v>
          </cell>
          <cell r="H3931">
            <v>44787.199999999997</v>
          </cell>
          <cell r="I3931" t="str">
            <v/>
          </cell>
          <cell r="J3931">
            <v>0</v>
          </cell>
        </row>
        <row r="3932">
          <cell r="A3932" t="str">
            <v>НС-1708840</v>
          </cell>
          <cell r="B3932" t="str">
            <v>Комплекты биокаминов</v>
          </cell>
          <cell r="C3932" t="str">
            <v>Firelight</v>
          </cell>
          <cell r="D3932" t="str">
            <v>Каминокомплект:Тумба с биокамином Firelight BFP/P-1400V графит+набор керамических дров береза</v>
          </cell>
          <cell r="E3932" t="str">
            <v>4660294903218</v>
          </cell>
          <cell r="F3932" t="str">
            <v>set BFP/P-1400VG+Firewood birch</v>
          </cell>
          <cell r="G3932">
            <v>70680</v>
          </cell>
          <cell r="H3932">
            <v>45235.199999999997</v>
          </cell>
          <cell r="I3932" t="str">
            <v/>
          </cell>
          <cell r="J3932">
            <v>0</v>
          </cell>
        </row>
        <row r="3933">
          <cell r="A3933" t="str">
            <v>НС-1595752</v>
          </cell>
          <cell r="B3933" t="str">
            <v>Комплекты биокаминов</v>
          </cell>
          <cell r="C3933" t="str">
            <v>Firelight</v>
          </cell>
          <cell r="D3933" t="str">
            <v>Тумба с биокамином Firelight BFP/P-1400L белая</v>
          </cell>
          <cell r="E3933" t="str">
            <v>4660294192643</v>
          </cell>
          <cell r="F3933" t="str">
            <v>BFP/P-1400L W</v>
          </cell>
          <cell r="G3933">
            <v>44990</v>
          </cell>
          <cell r="H3933">
            <v>32392.799999999999</v>
          </cell>
          <cell r="I3933">
            <v>4</v>
          </cell>
          <cell r="J3933">
            <v>4</v>
          </cell>
        </row>
        <row r="3934">
          <cell r="A3934" t="str">
            <v>НС-1595754</v>
          </cell>
          <cell r="B3934" t="str">
            <v>Комплекты биокаминов</v>
          </cell>
          <cell r="C3934" t="str">
            <v>Firelight</v>
          </cell>
          <cell r="D3934" t="str">
            <v>Тумба с биокамином Firelight BFP/P-1400L графит</v>
          </cell>
          <cell r="E3934" t="str">
            <v>4660294192612</v>
          </cell>
          <cell r="F3934" t="str">
            <v>BFP/P-1400L G</v>
          </cell>
          <cell r="G3934">
            <v>44990</v>
          </cell>
          <cell r="H3934">
            <v>32392.799999999999</v>
          </cell>
          <cell r="I3934">
            <v>4</v>
          </cell>
          <cell r="J3934">
            <v>4</v>
          </cell>
        </row>
        <row r="3935">
          <cell r="A3935" t="str">
            <v>НС-1595746</v>
          </cell>
          <cell r="B3935" t="str">
            <v>Комплекты биокаминов</v>
          </cell>
          <cell r="C3935" t="str">
            <v>Firelight</v>
          </cell>
          <cell r="D3935" t="str">
            <v>Тумба с биокамином Firelight BFP/P-1400V белая</v>
          </cell>
          <cell r="E3935" t="str">
            <v>4660294192629</v>
          </cell>
          <cell r="F3935" t="str">
            <v>BFP/P-1400V W</v>
          </cell>
          <cell r="G3935">
            <v>44990</v>
          </cell>
          <cell r="H3935">
            <v>32392.799999999999</v>
          </cell>
          <cell r="I3935">
            <v>25</v>
          </cell>
          <cell r="J3935">
            <v>25</v>
          </cell>
        </row>
        <row r="3936">
          <cell r="A3936" t="str">
            <v>НС-1595748</v>
          </cell>
          <cell r="B3936" t="str">
            <v>Комплекты биокаминов</v>
          </cell>
          <cell r="C3936" t="str">
            <v>Firelight</v>
          </cell>
          <cell r="D3936" t="str">
            <v>Тумба с биокамином Firelight BFP/P-1400V графит</v>
          </cell>
          <cell r="E3936" t="str">
            <v>4660294192636</v>
          </cell>
          <cell r="F3936" t="str">
            <v>BFP/P-1400V G</v>
          </cell>
          <cell r="G3936">
            <v>44990</v>
          </cell>
          <cell r="H3936">
            <v>32392.799999999999</v>
          </cell>
          <cell r="I3936">
            <v>22</v>
          </cell>
          <cell r="J3936">
            <v>22</v>
          </cell>
        </row>
        <row r="3937">
          <cell r="A3937" t="str">
            <v>НС-1646612</v>
          </cell>
          <cell r="B3937" t="str">
            <v>Комплекты биокаминов</v>
          </cell>
          <cell r="C3937" t="str">
            <v>Firelight</v>
          </cell>
          <cell r="D3937" t="str">
            <v>Тумба с биокамином Firelight BFP-P1600 белая</v>
          </cell>
          <cell r="E3937" t="str">
            <v>4660294544985</v>
          </cell>
          <cell r="F3937" t="str">
            <v>BFP-P1600W</v>
          </cell>
          <cell r="G3937">
            <v>29990</v>
          </cell>
          <cell r="H3937">
            <v>21592.799999999999</v>
          </cell>
          <cell r="I3937" t="str">
            <v/>
          </cell>
          <cell r="J3937">
            <v>0</v>
          </cell>
        </row>
        <row r="3938">
          <cell r="A3938" t="str">
            <v>НС-1646611</v>
          </cell>
          <cell r="B3938" t="str">
            <v>Комплекты биокаминов</v>
          </cell>
          <cell r="C3938" t="str">
            <v>Firelight</v>
          </cell>
          <cell r="D3938" t="str">
            <v>Тумба с биокамином Firelight BFP-P1600 графит</v>
          </cell>
          <cell r="E3938" t="str">
            <v>4660294544961</v>
          </cell>
          <cell r="F3938" t="str">
            <v>BFP-P1600G</v>
          </cell>
          <cell r="G3938">
            <v>29990</v>
          </cell>
          <cell r="H3938">
            <v>21592.799999999999</v>
          </cell>
          <cell r="I3938" t="str">
            <v/>
          </cell>
          <cell r="J3938">
            <v>0</v>
          </cell>
        </row>
        <row r="3939">
          <cell r="A3939" t="str">
            <v>НС-1646614</v>
          </cell>
          <cell r="B3939" t="str">
            <v>Комплекты биокаминов</v>
          </cell>
          <cell r="C3939" t="str">
            <v>Firelight</v>
          </cell>
          <cell r="D3939" t="str">
            <v>Тумба с биокамином Firelight BFP-P1600 дуб вотан</v>
          </cell>
          <cell r="E3939" t="str">
            <v>4660294545296</v>
          </cell>
          <cell r="F3939" t="str">
            <v>BFP-P1600 WO</v>
          </cell>
          <cell r="G3939">
            <v>29990</v>
          </cell>
          <cell r="H3939">
            <v>21592.799999999999</v>
          </cell>
          <cell r="I3939" t="str">
            <v/>
          </cell>
          <cell r="J3939">
            <v>0</v>
          </cell>
        </row>
        <row r="3940">
          <cell r="A3940" t="str">
            <v>НС-1616365</v>
          </cell>
          <cell r="B3940" t="str">
            <v>Комплекты биокаминов</v>
          </cell>
          <cell r="C3940" t="str">
            <v>Firelight</v>
          </cell>
          <cell r="D3940" t="str">
            <v>Тумба с биокамином Firelight BFP/P-1700 lux белая</v>
          </cell>
          <cell r="E3940" t="str">
            <v>4660294334999</v>
          </cell>
          <cell r="F3940" t="str">
            <v>BFP/P-1700 W</v>
          </cell>
          <cell r="G3940">
            <v>69990</v>
          </cell>
          <cell r="H3940">
            <v>50392.800000000003</v>
          </cell>
          <cell r="I3940" t="str">
            <v/>
          </cell>
          <cell r="J3940">
            <v>0</v>
          </cell>
        </row>
        <row r="3941">
          <cell r="A3941" t="str">
            <v>НС-1616366</v>
          </cell>
          <cell r="B3941" t="str">
            <v>Комплекты биокаминов</v>
          </cell>
          <cell r="C3941" t="str">
            <v>Firelight</v>
          </cell>
          <cell r="D3941" t="str">
            <v>Тумба с биокамином Firelight BFP/P-1700 lux графит</v>
          </cell>
          <cell r="E3941" t="str">
            <v>4660294334982</v>
          </cell>
          <cell r="F3941" t="str">
            <v>BFP/P-1700 G</v>
          </cell>
          <cell r="G3941">
            <v>69990</v>
          </cell>
          <cell r="H3941">
            <v>50392.800000000003</v>
          </cell>
          <cell r="I3941">
            <v>5</v>
          </cell>
          <cell r="J3941">
            <v>5</v>
          </cell>
        </row>
        <row r="3942">
          <cell r="A3942" t="str">
            <v>НС-1627904</v>
          </cell>
          <cell r="B3942" t="str">
            <v>Комплекты биокаминов</v>
          </cell>
          <cell r="C3942" t="str">
            <v>Firelight</v>
          </cell>
          <cell r="D3942" t="str">
            <v>Тумба с биокамином Firelight BFP-P1700L белая</v>
          </cell>
          <cell r="E3942" t="str">
            <v>4660294358322</v>
          </cell>
          <cell r="F3942" t="str">
            <v>BFP-P1700L W</v>
          </cell>
          <cell r="G3942">
            <v>54990</v>
          </cell>
          <cell r="H3942">
            <v>39592.800000000003</v>
          </cell>
          <cell r="I3942" t="str">
            <v/>
          </cell>
          <cell r="J3942">
            <v>0</v>
          </cell>
        </row>
        <row r="3943">
          <cell r="A3943" t="str">
            <v>НС-1627913</v>
          </cell>
          <cell r="B3943" t="str">
            <v>Комплекты биокаминов</v>
          </cell>
          <cell r="C3943" t="str">
            <v>Firelight</v>
          </cell>
          <cell r="D3943" t="str">
            <v>Тумба с биокамином Firelight BFP-P1700L графит</v>
          </cell>
          <cell r="E3943" t="str">
            <v>4660294358339</v>
          </cell>
          <cell r="F3943" t="str">
            <v>BFP-P1700L G</v>
          </cell>
          <cell r="G3943">
            <v>54990</v>
          </cell>
          <cell r="H3943">
            <v>39592.800000000003</v>
          </cell>
          <cell r="I3943" t="str">
            <v/>
          </cell>
          <cell r="J3943">
            <v>0</v>
          </cell>
        </row>
        <row r="3944">
          <cell r="A3944" t="str">
            <v>НС-1627917</v>
          </cell>
          <cell r="B3944" t="str">
            <v>Комплекты биокаминов</v>
          </cell>
          <cell r="C3944" t="str">
            <v>Firelight</v>
          </cell>
          <cell r="D3944" t="str">
            <v>Тумба с биокамином Firelight BFP-P1700V белая</v>
          </cell>
          <cell r="E3944" t="str">
            <v>4660294358346</v>
          </cell>
          <cell r="F3944" t="str">
            <v>BFP-P1700V W</v>
          </cell>
          <cell r="G3944">
            <v>54990</v>
          </cell>
          <cell r="H3944">
            <v>39592.800000000003</v>
          </cell>
          <cell r="I3944" t="str">
            <v/>
          </cell>
          <cell r="J3944">
            <v>0</v>
          </cell>
        </row>
        <row r="3945">
          <cell r="A3945" t="str">
            <v>НС-1627927</v>
          </cell>
          <cell r="B3945" t="str">
            <v>Комплекты биокаминов</v>
          </cell>
          <cell r="C3945" t="str">
            <v>Firelight</v>
          </cell>
          <cell r="D3945" t="str">
            <v>Тумба с биокамином Firelight BFP-P1700V графит</v>
          </cell>
          <cell r="E3945" t="str">
            <v>4660294358353</v>
          </cell>
          <cell r="F3945" t="str">
            <v>BFP-P1700V G</v>
          </cell>
          <cell r="G3945">
            <v>54990</v>
          </cell>
          <cell r="H3945">
            <v>39592.800000000003</v>
          </cell>
          <cell r="I3945">
            <v>2</v>
          </cell>
          <cell r="J3945">
            <v>2</v>
          </cell>
        </row>
        <row r="3946">
          <cell r="A3946" t="str">
            <v>НС-1541004</v>
          </cell>
          <cell r="B3946" t="str">
            <v>Комплекты электрических каминов с порталами</v>
          </cell>
          <cell r="C3946" t="str">
            <v>Firelight</v>
          </cell>
          <cell r="D3946" t="str">
            <v>Каминокомплект Firelight: Очаг Classic EFP/P-1020LS, портал Antico Classic серый</v>
          </cell>
          <cell r="E3946" t="str">
            <v>4680551602623</v>
          </cell>
          <cell r="F3946" t="str">
            <v>EFP/P-1020LS/Antico Cl G</v>
          </cell>
          <cell r="G3946">
            <v>45990</v>
          </cell>
          <cell r="H3946">
            <v>23143.05</v>
          </cell>
          <cell r="I3946">
            <v>16</v>
          </cell>
          <cell r="J3946">
            <v>16</v>
          </cell>
        </row>
        <row r="3947">
          <cell r="A3947" t="str">
            <v>НС-1618064</v>
          </cell>
          <cell r="B3947" t="str">
            <v>Комплекты электрических каминов с порталами</v>
          </cell>
          <cell r="C3947" t="str">
            <v>Firelight</v>
          </cell>
          <cell r="D3947" t="str">
            <v>Каминокомплект Firelight: Очаг EFP/P-2520LS N , портал Canto 25 белый</v>
          </cell>
          <cell r="E3947" t="str">
            <v>4660294342918</v>
          </cell>
          <cell r="F3947" t="str">
            <v>set 2520LS N + Canto 25 W</v>
          </cell>
          <cell r="G3947">
            <v>33990</v>
          </cell>
          <cell r="H3947">
            <v>20394</v>
          </cell>
          <cell r="I3947">
            <v>5</v>
          </cell>
          <cell r="J3947">
            <v>5</v>
          </cell>
        </row>
        <row r="3948">
          <cell r="A3948" t="str">
            <v>НС-1618068</v>
          </cell>
          <cell r="B3948" t="str">
            <v>Комплекты электрических каминов с порталами</v>
          </cell>
          <cell r="C3948" t="str">
            <v>Firelight</v>
          </cell>
          <cell r="D3948" t="str">
            <v>Каминокомплект Firelight: Очаг EFP/P-2520LS N, портал Canto 25 графит</v>
          </cell>
          <cell r="E3948" t="str">
            <v>4660294342925</v>
          </cell>
          <cell r="F3948" t="str">
            <v>set 2520LS N + Canto 25 G</v>
          </cell>
          <cell r="G3948">
            <v>33990</v>
          </cell>
          <cell r="H3948">
            <v>20394</v>
          </cell>
          <cell r="I3948" t="str">
            <v/>
          </cell>
          <cell r="J3948">
            <v>0</v>
          </cell>
        </row>
        <row r="3949">
          <cell r="A3949" t="str">
            <v>НС-1284833</v>
          </cell>
          <cell r="B3949" t="str">
            <v>Комплекты электрических каминов с порталами</v>
          </cell>
          <cell r="C3949" t="str">
            <v>Firelight</v>
          </cell>
          <cell r="D3949" t="str">
            <v>Каминокомплект Firelight: Очаг EFP/P- 2520LS, портал Bricks 25 камень бежевый, шпон темный дуб</v>
          </cell>
          <cell r="E3949" t="str">
            <v>7390000302901</v>
          </cell>
          <cell r="F3949" t="str">
            <v>Set 2520/Bricks 25BDO</v>
          </cell>
          <cell r="G3949">
            <v>51980</v>
          </cell>
          <cell r="H3949">
            <v>33267.199999999997</v>
          </cell>
          <cell r="I3949" t="str">
            <v/>
          </cell>
          <cell r="J3949">
            <v>0</v>
          </cell>
        </row>
        <row r="3950">
          <cell r="A3950" t="str">
            <v>НС-1257105</v>
          </cell>
          <cell r="B3950" t="str">
            <v>Комплекты электрических каминов с порталами</v>
          </cell>
          <cell r="C3950" t="str">
            <v>Firelight</v>
          </cell>
          <cell r="D3950" t="str">
            <v>Каминокомплект Firelight: Очаг EFP/P-2520LS, портал Moderno 25 шпон белый дуб</v>
          </cell>
          <cell r="E3950" t="str">
            <v>2250000515174, 4680551154719</v>
          </cell>
          <cell r="F3950" t="str">
            <v>EFP/P-2520LS/Moderno 25 WO</v>
          </cell>
          <cell r="G3950">
            <v>50380</v>
          </cell>
          <cell r="H3950">
            <v>32243.200000000001</v>
          </cell>
          <cell r="I3950" t="str">
            <v/>
          </cell>
          <cell r="J3950">
            <v>0</v>
          </cell>
        </row>
        <row r="3951">
          <cell r="A3951" t="str">
            <v>НС-1618072</v>
          </cell>
          <cell r="B3951" t="str">
            <v>Комплекты электрических каминов с порталами</v>
          </cell>
          <cell r="C3951" t="str">
            <v>Firelight</v>
          </cell>
          <cell r="D3951" t="str">
            <v>Каминокомплект Firelight: Очаг EFP/P-2720RLS N, портал Canto 25 белый</v>
          </cell>
          <cell r="E3951" t="str">
            <v>4660294342932</v>
          </cell>
          <cell r="F3951" t="str">
            <v>set 2720LS N + Canto 25 W</v>
          </cell>
          <cell r="G3951">
            <v>39990</v>
          </cell>
          <cell r="H3951">
            <v>23994</v>
          </cell>
          <cell r="I3951">
            <v>13</v>
          </cell>
          <cell r="J3951">
            <v>13</v>
          </cell>
        </row>
        <row r="3952">
          <cell r="A3952" t="str">
            <v>НС-1618073</v>
          </cell>
          <cell r="B3952" t="str">
            <v>Комплекты электрических каминов с порталами</v>
          </cell>
          <cell r="C3952" t="str">
            <v>Firelight</v>
          </cell>
          <cell r="D3952" t="str">
            <v>Каминокомплект Firelight: Очаг EFP/P-2720RLS N, портал Canto 25 графит</v>
          </cell>
          <cell r="E3952" t="str">
            <v>4660294342994</v>
          </cell>
          <cell r="F3952" t="str">
            <v>set 2720LS N + Canto 25 G</v>
          </cell>
          <cell r="G3952">
            <v>39990</v>
          </cell>
          <cell r="H3952">
            <v>23994</v>
          </cell>
          <cell r="I3952">
            <v>9</v>
          </cell>
          <cell r="J3952">
            <v>9</v>
          </cell>
        </row>
        <row r="3953">
          <cell r="A3953" t="str">
            <v>НС-1524122</v>
          </cell>
          <cell r="B3953" t="str">
            <v>Порталы для электрокаминов</v>
          </cell>
          <cell r="C3953" t="str">
            <v>Firelight</v>
          </cell>
          <cell r="D3953" t="str">
            <v>Портал Firelight Antico 25 серый</v>
          </cell>
          <cell r="E3953" t="str">
            <v>4680551506785</v>
          </cell>
          <cell r="F3953" t="str">
            <v>Antico 25</v>
          </cell>
          <cell r="G3953">
            <v>32990</v>
          </cell>
          <cell r="H3953">
            <v>17634.099999999999</v>
          </cell>
          <cell r="I3953">
            <v>4</v>
          </cell>
          <cell r="J3953">
            <v>4</v>
          </cell>
        </row>
        <row r="3954">
          <cell r="A3954" t="str">
            <v>НС-1524128</v>
          </cell>
          <cell r="B3954" t="str">
            <v>Порталы для электрокаминов</v>
          </cell>
          <cell r="C3954" t="str">
            <v>Firelight</v>
          </cell>
          <cell r="D3954" t="str">
            <v>Портал Firelight Antico 30 серый</v>
          </cell>
          <cell r="E3954" t="str">
            <v>4680551506792</v>
          </cell>
          <cell r="F3954" t="str">
            <v>Antico 30</v>
          </cell>
          <cell r="G3954">
            <v>36990</v>
          </cell>
          <cell r="H3954">
            <v>18366.599999999999</v>
          </cell>
          <cell r="I3954">
            <v>3</v>
          </cell>
          <cell r="J3954">
            <v>3</v>
          </cell>
        </row>
        <row r="3955">
          <cell r="A3955" t="str">
            <v>НС-1506408</v>
          </cell>
          <cell r="B3955" t="str">
            <v>Порталы для электрокаминов</v>
          </cell>
          <cell r="C3955" t="str">
            <v>Firelight</v>
          </cell>
          <cell r="D3955" t="str">
            <v>Портал Firelight Antico Classic серый</v>
          </cell>
          <cell r="E3955" t="str">
            <v>4680551262841</v>
          </cell>
          <cell r="F3955" t="str">
            <v>Antico Cl G</v>
          </cell>
          <cell r="G3955">
            <v>32990</v>
          </cell>
          <cell r="H3955">
            <v>12285</v>
          </cell>
          <cell r="I3955">
            <v>1</v>
          </cell>
          <cell r="J3955">
            <v>1</v>
          </cell>
        </row>
        <row r="3956">
          <cell r="A3956" t="str">
            <v>НС-1294115</v>
          </cell>
          <cell r="B3956" t="str">
            <v>Порталы для электрокаминов</v>
          </cell>
          <cell r="C3956" t="str">
            <v>Firelight</v>
          </cell>
          <cell r="D3956" t="str">
            <v>Портал Firelight Barocco 25 белый</v>
          </cell>
          <cell r="E3956" t="str">
            <v>4680551104530, 4858880001022</v>
          </cell>
          <cell r="F3956" t="str">
            <v>Barocco 25 W</v>
          </cell>
          <cell r="G3956">
            <v>27990</v>
          </cell>
          <cell r="H3956">
            <v>13009.7</v>
          </cell>
          <cell r="I3956">
            <v>1</v>
          </cell>
          <cell r="J3956">
            <v>1</v>
          </cell>
        </row>
        <row r="3957">
          <cell r="A3957" t="str">
            <v>НС-1728823</v>
          </cell>
          <cell r="B3957" t="str">
            <v>Порталы для электрокаминов</v>
          </cell>
          <cell r="C3957" t="str">
            <v>Firelight</v>
          </cell>
          <cell r="D3957" t="str">
            <v>Портал Firelight Barocco 25 белый, р/в</v>
          </cell>
          <cell r="E3957" t="str">
            <v>4660294999983</v>
          </cell>
          <cell r="F3957" t="str">
            <v>Barocco 25W R/V</v>
          </cell>
          <cell r="G3957">
            <v>27990</v>
          </cell>
          <cell r="H3957">
            <v>16794</v>
          </cell>
          <cell r="I3957" t="str">
            <v/>
          </cell>
          <cell r="J3957">
            <v>0</v>
          </cell>
        </row>
        <row r="3958">
          <cell r="A3958" t="str">
            <v>НС-1294116</v>
          </cell>
          <cell r="B3958" t="str">
            <v>Порталы для электрокаминов</v>
          </cell>
          <cell r="C3958" t="str">
            <v>Firelight</v>
          </cell>
          <cell r="D3958" t="str">
            <v>Портал Firelight Barocco 30 белый</v>
          </cell>
          <cell r="E3958" t="str">
            <v>4680551104547, 4858880001046</v>
          </cell>
          <cell r="F3958" t="str">
            <v>Barocco 30W</v>
          </cell>
          <cell r="G3958">
            <v>27990</v>
          </cell>
          <cell r="H3958">
            <v>16794</v>
          </cell>
          <cell r="I3958" t="str">
            <v/>
          </cell>
          <cell r="J3958">
            <v>0</v>
          </cell>
        </row>
        <row r="3959">
          <cell r="A3959" t="str">
            <v>НС-1728824</v>
          </cell>
          <cell r="B3959" t="str">
            <v>Порталы для электрокаминов</v>
          </cell>
          <cell r="C3959" t="str">
            <v>Firelight</v>
          </cell>
          <cell r="D3959" t="str">
            <v>Портал Firelight Barocco 30 белый, р/в</v>
          </cell>
          <cell r="E3959" t="str">
            <v>4660294999976</v>
          </cell>
          <cell r="F3959" t="str">
            <v>Barocco 30W R/V</v>
          </cell>
          <cell r="G3959">
            <v>27990</v>
          </cell>
          <cell r="H3959">
            <v>16794</v>
          </cell>
          <cell r="I3959" t="str">
            <v/>
          </cell>
          <cell r="J3959">
            <v>0</v>
          </cell>
        </row>
        <row r="3960">
          <cell r="A3960" t="str">
            <v>НС-1294118</v>
          </cell>
          <cell r="B3960" t="str">
            <v>Порталы для электрокаминов</v>
          </cell>
          <cell r="C3960" t="str">
            <v>Firelight</v>
          </cell>
          <cell r="D3960" t="str">
            <v>Портал Firelight Barocco 30 шпон белый дуб с золотой патиной</v>
          </cell>
          <cell r="E3960" t="str">
            <v>4680551108460, 4680551104509</v>
          </cell>
          <cell r="F3960" t="str">
            <v>Barocco 30 WOG</v>
          </cell>
          <cell r="G3960">
            <v>30990</v>
          </cell>
          <cell r="H3960">
            <v>18594</v>
          </cell>
          <cell r="I3960" t="str">
            <v/>
          </cell>
          <cell r="J3960">
            <v>0</v>
          </cell>
        </row>
        <row r="3961">
          <cell r="A3961" t="str">
            <v>НС-1294114</v>
          </cell>
          <cell r="B3961" t="str">
            <v>Порталы для электрокаминов</v>
          </cell>
          <cell r="C3961" t="str">
            <v>Firelight</v>
          </cell>
          <cell r="D3961" t="str">
            <v>Портал Firelight Barocco Classic белый</v>
          </cell>
          <cell r="E3961" t="str">
            <v>4680551104554, 4858880001008</v>
          </cell>
          <cell r="F3961" t="str">
            <v>Barocco Cl</v>
          </cell>
          <cell r="G3961">
            <v>25990</v>
          </cell>
          <cell r="H3961">
            <v>12285</v>
          </cell>
          <cell r="I3961">
            <v>1</v>
          </cell>
          <cell r="J3961">
            <v>1</v>
          </cell>
        </row>
        <row r="3962">
          <cell r="A3962" t="str">
            <v>НС-1372112</v>
          </cell>
          <cell r="B3962" t="str">
            <v>Порталы для электрокаминов</v>
          </cell>
          <cell r="C3962" t="str">
            <v>Firelight</v>
          </cell>
          <cell r="D3962" t="str">
            <v>Портал Firelight Barocco Classic Венге</v>
          </cell>
          <cell r="E3962" t="str">
            <v>4680551121551</v>
          </cell>
          <cell r="F3962" t="str">
            <v>Barocco Classic V</v>
          </cell>
          <cell r="G3962">
            <v>19490</v>
          </cell>
          <cell r="H3962">
            <v>12474</v>
          </cell>
          <cell r="I3962" t="str">
            <v/>
          </cell>
          <cell r="J3962">
            <v>0</v>
          </cell>
        </row>
        <row r="3963">
          <cell r="A3963" t="str">
            <v>НС-1294117</v>
          </cell>
          <cell r="B3963" t="str">
            <v>Порталы для электрокаминов</v>
          </cell>
          <cell r="C3963" t="str">
            <v>Firelight</v>
          </cell>
          <cell r="D3963" t="str">
            <v>Портал Firelight Barocco Classic шпон белый дуб с золотой патиной</v>
          </cell>
          <cell r="E3963" t="str">
            <v>4680551108446, 4680551104523</v>
          </cell>
          <cell r="F3963" t="str">
            <v>Barocco Cl WOG</v>
          </cell>
          <cell r="G3963">
            <v>29990</v>
          </cell>
          <cell r="H3963">
            <v>17994</v>
          </cell>
          <cell r="I3963" t="str">
            <v/>
          </cell>
          <cell r="J3963">
            <v>0</v>
          </cell>
        </row>
        <row r="3964">
          <cell r="A3964" t="str">
            <v>НС-1100799</v>
          </cell>
          <cell r="B3964" t="str">
            <v>Порталы для электрокаминов</v>
          </cell>
          <cell r="C3964" t="str">
            <v>Firelight</v>
          </cell>
          <cell r="D3964" t="str">
            <v>Портал Firelight Bianco 25 белый</v>
          </cell>
          <cell r="E3964" t="str">
            <v>2250000022856</v>
          </cell>
          <cell r="F3964" t="str">
            <v>Bianco 25</v>
          </cell>
          <cell r="G3964">
            <v>26990</v>
          </cell>
          <cell r="H3964">
            <v>11837.1</v>
          </cell>
          <cell r="I3964" t="str">
            <v/>
          </cell>
          <cell r="J3964">
            <v>0</v>
          </cell>
        </row>
        <row r="3965">
          <cell r="A3965" t="str">
            <v>НС-1728834</v>
          </cell>
          <cell r="B3965" t="str">
            <v>Порталы для электрокаминов</v>
          </cell>
          <cell r="C3965" t="str">
            <v>Firelight</v>
          </cell>
          <cell r="D3965" t="str">
            <v>Портал Firelight Bianco 25 белый, р/в</v>
          </cell>
          <cell r="E3965" t="str">
            <v>4660294999921</v>
          </cell>
          <cell r="F3965" t="str">
            <v>Bianco 25W R/V</v>
          </cell>
          <cell r="G3965">
            <v>26990</v>
          </cell>
          <cell r="H3965">
            <v>16194</v>
          </cell>
          <cell r="I3965" t="str">
            <v/>
          </cell>
          <cell r="J3965">
            <v>0</v>
          </cell>
        </row>
        <row r="3966">
          <cell r="A3966" t="str">
            <v>НС-1536142</v>
          </cell>
          <cell r="B3966" t="str">
            <v>Порталы для электрокаминов</v>
          </cell>
          <cell r="C3966" t="str">
            <v>Firelight</v>
          </cell>
          <cell r="D3966" t="str">
            <v>Портал Firelight Bianco 25 черная эмаль</v>
          </cell>
          <cell r="E3966" t="str">
            <v>4680551592641</v>
          </cell>
          <cell r="F3966" t="str">
            <v>Bianco 25 B</v>
          </cell>
          <cell r="G3966">
            <v>26990</v>
          </cell>
          <cell r="H3966">
            <v>16194</v>
          </cell>
          <cell r="I3966" t="str">
            <v/>
          </cell>
          <cell r="J3966">
            <v>0</v>
          </cell>
        </row>
        <row r="3967">
          <cell r="A3967" t="str">
            <v>НС-1121768</v>
          </cell>
          <cell r="B3967" t="str">
            <v>Порталы для электрокаминов</v>
          </cell>
          <cell r="C3967" t="str">
            <v>Firelight</v>
          </cell>
          <cell r="D3967" t="str">
            <v>Портал Firelight Bianco 25 шпон белёный дуб</v>
          </cell>
          <cell r="E3967" t="str">
            <v>2250000076194</v>
          </cell>
          <cell r="F3967" t="str">
            <v>Bianco 25 BD</v>
          </cell>
          <cell r="G3967">
            <v>26990</v>
          </cell>
          <cell r="H3967">
            <v>12734.7</v>
          </cell>
          <cell r="I3967">
            <v>3</v>
          </cell>
          <cell r="J3967">
            <v>3</v>
          </cell>
        </row>
        <row r="3968">
          <cell r="A3968" t="str">
            <v>НС-1100800</v>
          </cell>
          <cell r="B3968" t="str">
            <v>Порталы для электрокаминов</v>
          </cell>
          <cell r="C3968" t="str">
            <v>Firelight</v>
          </cell>
          <cell r="D3968" t="str">
            <v>Портал Firelight Bianco 30 белый</v>
          </cell>
          <cell r="E3968" t="str">
            <v>2250000022863</v>
          </cell>
          <cell r="F3968" t="str">
            <v>Bianco 30</v>
          </cell>
          <cell r="G3968">
            <v>27990</v>
          </cell>
          <cell r="H3968">
            <v>16794</v>
          </cell>
          <cell r="I3968" t="str">
            <v/>
          </cell>
          <cell r="J3968">
            <v>0</v>
          </cell>
        </row>
        <row r="3969">
          <cell r="A3969" t="str">
            <v>НС-1729016</v>
          </cell>
          <cell r="B3969" t="str">
            <v>Порталы для электрокаминов</v>
          </cell>
          <cell r="C3969" t="str">
            <v>Firelight</v>
          </cell>
          <cell r="D3969" t="str">
            <v>Портал Firelight Bianco 30 белый, р/в</v>
          </cell>
          <cell r="E3969" t="str">
            <v>4670430000312</v>
          </cell>
          <cell r="F3969" t="str">
            <v>Bianco 30W R/V</v>
          </cell>
          <cell r="G3969">
            <v>26990</v>
          </cell>
          <cell r="H3969">
            <v>16194</v>
          </cell>
          <cell r="I3969" t="str">
            <v/>
          </cell>
          <cell r="J3969">
            <v>0</v>
          </cell>
        </row>
        <row r="3970">
          <cell r="A3970" t="str">
            <v>НС-1536143</v>
          </cell>
          <cell r="B3970" t="str">
            <v>Порталы для электрокаминов</v>
          </cell>
          <cell r="C3970" t="str">
            <v>Firelight</v>
          </cell>
          <cell r="D3970" t="str">
            <v>Портал Firelight Bianco 30 черная эмаль</v>
          </cell>
          <cell r="E3970" t="str">
            <v>4680551592634</v>
          </cell>
          <cell r="F3970" t="str">
            <v>Bianco 30 B</v>
          </cell>
          <cell r="G3970">
            <v>27990</v>
          </cell>
          <cell r="H3970">
            <v>10188.200000000001</v>
          </cell>
          <cell r="I3970">
            <v>4</v>
          </cell>
          <cell r="J3970">
            <v>4</v>
          </cell>
        </row>
        <row r="3971">
          <cell r="A3971" t="str">
            <v>НС-1123330</v>
          </cell>
          <cell r="B3971" t="str">
            <v>Порталы для электрокаминов</v>
          </cell>
          <cell r="C3971" t="str">
            <v>Firelight</v>
          </cell>
          <cell r="D3971" t="str">
            <v>Портал Firelight Bianco 30 шпон белёный дуб</v>
          </cell>
          <cell r="E3971" t="str">
            <v>2250000080818, 4660294790818</v>
          </cell>
          <cell r="F3971" t="str">
            <v>Bianco 30 BD</v>
          </cell>
          <cell r="G3971">
            <v>27990</v>
          </cell>
          <cell r="H3971">
            <v>14482.65</v>
          </cell>
          <cell r="I3971" t="str">
            <v/>
          </cell>
          <cell r="J3971">
            <v>0</v>
          </cell>
        </row>
        <row r="3972">
          <cell r="A3972" t="str">
            <v>НС-1123329</v>
          </cell>
          <cell r="B3972" t="str">
            <v>Порталы для электрокаминов</v>
          </cell>
          <cell r="C3972" t="str">
            <v>Firelight</v>
          </cell>
          <cell r="D3972" t="str">
            <v>Портал Firelight Bianco 30 шпон темный дуб</v>
          </cell>
          <cell r="E3972" t="str">
            <v>2250000080801</v>
          </cell>
          <cell r="F3972" t="str">
            <v>Bianco 30 TD</v>
          </cell>
          <cell r="G3972">
            <v>18990</v>
          </cell>
          <cell r="H3972">
            <v>12153.6</v>
          </cell>
          <cell r="I3972" t="str">
            <v/>
          </cell>
          <cell r="J3972">
            <v>0</v>
          </cell>
        </row>
        <row r="3973">
          <cell r="A3973" t="str">
            <v>НС-1141396</v>
          </cell>
          <cell r="B3973" t="str">
            <v>Порталы для электрокаминов</v>
          </cell>
          <cell r="C3973" t="str">
            <v>Firelight</v>
          </cell>
          <cell r="D3973" t="str">
            <v>Портал Firelight Bianco Classic белый</v>
          </cell>
          <cell r="E3973" t="str">
            <v>2250000151310, 4610021229371</v>
          </cell>
          <cell r="F3973" t="str">
            <v>Bianco Classic W</v>
          </cell>
          <cell r="G3973">
            <v>21990</v>
          </cell>
          <cell r="H3973">
            <v>11290.65</v>
          </cell>
          <cell r="I3973">
            <v>9</v>
          </cell>
          <cell r="J3973">
            <v>9</v>
          </cell>
        </row>
        <row r="3974">
          <cell r="A3974" t="str">
            <v>НС-1536141</v>
          </cell>
          <cell r="B3974" t="str">
            <v>Порталы для электрокаминов</v>
          </cell>
          <cell r="C3974" t="str">
            <v>Firelight</v>
          </cell>
          <cell r="D3974" t="str">
            <v>Портал Firelight Bianco Classic черная эмаль</v>
          </cell>
          <cell r="E3974" t="str">
            <v>4680551592658</v>
          </cell>
          <cell r="F3974" t="str">
            <v>Bianco Classic B</v>
          </cell>
          <cell r="G3974">
            <v>21990</v>
          </cell>
          <cell r="H3974">
            <v>11038.65</v>
          </cell>
          <cell r="I3974">
            <v>5</v>
          </cell>
          <cell r="J3974">
            <v>5</v>
          </cell>
        </row>
        <row r="3975">
          <cell r="A3975" t="str">
            <v>НС-1141397</v>
          </cell>
          <cell r="B3975" t="str">
            <v>Порталы для электрокаминов</v>
          </cell>
          <cell r="C3975" t="str">
            <v>Firelight</v>
          </cell>
          <cell r="D3975" t="str">
            <v>Портал Firelight Bianco Classic шпон белёный дуб</v>
          </cell>
          <cell r="E3975" t="str">
            <v>2250000151327, 4610021229388</v>
          </cell>
          <cell r="F3975" t="str">
            <v>Bianco Classic WO</v>
          </cell>
          <cell r="G3975">
            <v>24900</v>
          </cell>
          <cell r="H3975">
            <v>12395.25</v>
          </cell>
          <cell r="I3975">
            <v>14</v>
          </cell>
          <cell r="J3975">
            <v>14</v>
          </cell>
        </row>
        <row r="3976">
          <cell r="A3976" t="str">
            <v>НС-1141399</v>
          </cell>
          <cell r="B3976" t="str">
            <v>Порталы для электрокаминов</v>
          </cell>
          <cell r="C3976" t="str">
            <v>Firelight</v>
          </cell>
          <cell r="D3976" t="str">
            <v>Портал Firelight Bianco Classic шпон темный дуб</v>
          </cell>
          <cell r="E3976" t="str">
            <v>2250000151341, 4610021229432</v>
          </cell>
          <cell r="F3976" t="str">
            <v>Bianco Classic DO</v>
          </cell>
          <cell r="G3976">
            <v>18190</v>
          </cell>
          <cell r="H3976">
            <v>11642</v>
          </cell>
          <cell r="I3976" t="str">
            <v/>
          </cell>
          <cell r="J3976">
            <v>0</v>
          </cell>
        </row>
        <row r="3977">
          <cell r="A3977" t="str">
            <v>НС-1299932</v>
          </cell>
          <cell r="B3977" t="str">
            <v>Порталы для электрокаминов</v>
          </cell>
          <cell r="C3977" t="str">
            <v>Firelight</v>
          </cell>
          <cell r="D3977" t="str">
            <v>Портал Firelight Bricks 25U (угловой) камень белый, белая эмаль</v>
          </cell>
          <cell r="E3977" t="str">
            <v>4680551105735</v>
          </cell>
          <cell r="F3977" t="str">
            <v>Bricks 25U W</v>
          </cell>
          <cell r="G3977">
            <v>29990</v>
          </cell>
          <cell r="H3977">
            <v>17994</v>
          </cell>
          <cell r="I3977" t="str">
            <v/>
          </cell>
          <cell r="J3977">
            <v>0</v>
          </cell>
        </row>
        <row r="3978">
          <cell r="A3978" t="str">
            <v>НС-1202848</v>
          </cell>
          <cell r="B3978" t="str">
            <v>Порталы для электрокаминов</v>
          </cell>
          <cell r="C3978" t="str">
            <v>Firelight</v>
          </cell>
          <cell r="D3978" t="str">
            <v>Портал Firelight Bricks 25 камень бежевый, шпон темный дуб</v>
          </cell>
          <cell r="E3978" t="str">
            <v>4680551016925</v>
          </cell>
          <cell r="F3978" t="str">
            <v>Bricks 25</v>
          </cell>
          <cell r="G3978">
            <v>30990</v>
          </cell>
          <cell r="H3978">
            <v>18594</v>
          </cell>
          <cell r="I3978">
            <v>4</v>
          </cell>
          <cell r="J3978">
            <v>4</v>
          </cell>
        </row>
        <row r="3979">
          <cell r="A3979" t="str">
            <v>НС-1277346</v>
          </cell>
          <cell r="B3979" t="str">
            <v>Порталы для электрокаминов</v>
          </cell>
          <cell r="C3979" t="str">
            <v>Firelight</v>
          </cell>
          <cell r="D3979" t="str">
            <v>Портал Firelight Bricks 25 камень белый, белая эмаль</v>
          </cell>
          <cell r="E3979" t="str">
            <v>4680551099805</v>
          </cell>
          <cell r="F3979" t="str">
            <v>Bricks 25 WW</v>
          </cell>
          <cell r="G3979">
            <v>30990</v>
          </cell>
          <cell r="H3979">
            <v>18594</v>
          </cell>
          <cell r="I3979">
            <v>3</v>
          </cell>
          <cell r="J3979">
            <v>3</v>
          </cell>
        </row>
        <row r="3980">
          <cell r="A3980" t="str">
            <v>НС-1202851</v>
          </cell>
          <cell r="B3980" t="str">
            <v>Порталы для электрокаминов</v>
          </cell>
          <cell r="C3980" t="str">
            <v>Firelight</v>
          </cell>
          <cell r="D3980" t="str">
            <v>Портал Firelight Bricks 30 камень бежевый, шпон темный дуб</v>
          </cell>
          <cell r="E3980" t="str">
            <v>4680551016901, 4680551017182</v>
          </cell>
          <cell r="F3980" t="str">
            <v>Bricks 30 BDO</v>
          </cell>
          <cell r="G3980">
            <v>32990</v>
          </cell>
          <cell r="H3980">
            <v>19794</v>
          </cell>
          <cell r="I3980">
            <v>3</v>
          </cell>
          <cell r="J3980">
            <v>3</v>
          </cell>
        </row>
        <row r="3981">
          <cell r="A3981" t="str">
            <v>НС-1277348</v>
          </cell>
          <cell r="B3981" t="str">
            <v>Порталы для электрокаминов</v>
          </cell>
          <cell r="C3981" t="str">
            <v>Firelight</v>
          </cell>
          <cell r="D3981" t="str">
            <v>Портал Firelight Bricks 30 камень белый, белая эмаль</v>
          </cell>
          <cell r="E3981" t="str">
            <v>4680551099812</v>
          </cell>
          <cell r="F3981" t="str">
            <v>Bricks 30 WW</v>
          </cell>
          <cell r="G3981">
            <v>32990</v>
          </cell>
          <cell r="H3981">
            <v>19794</v>
          </cell>
          <cell r="I3981">
            <v>2</v>
          </cell>
          <cell r="J3981">
            <v>2</v>
          </cell>
        </row>
        <row r="3982">
          <cell r="A3982" t="str">
            <v>НС-1202850</v>
          </cell>
          <cell r="B3982" t="str">
            <v>Порталы для электрокаминов</v>
          </cell>
          <cell r="C3982" t="str">
            <v>Firelight</v>
          </cell>
          <cell r="D3982" t="str">
            <v>Портал Firelight Bricks Classic камень бежевый, шпон темный дуб</v>
          </cell>
          <cell r="E3982" t="str">
            <v>4680551016918</v>
          </cell>
          <cell r="F3982" t="str">
            <v>Bricks Classic BDO</v>
          </cell>
          <cell r="G3982">
            <v>28990</v>
          </cell>
          <cell r="H3982">
            <v>17394</v>
          </cell>
          <cell r="I3982" t="str">
            <v/>
          </cell>
          <cell r="J3982">
            <v>0</v>
          </cell>
        </row>
        <row r="3983">
          <cell r="A3983" t="str">
            <v>НС-1525998</v>
          </cell>
          <cell r="B3983" t="str">
            <v>Порталы для электрокаминов</v>
          </cell>
          <cell r="C3983" t="str">
            <v>Firelight</v>
          </cell>
          <cell r="D3983" t="str">
            <v>Портал Firelight Bricks Wood 25 камень коричневый, шпон темный дуб</v>
          </cell>
          <cell r="E3983" t="str">
            <v>4680551523034</v>
          </cell>
          <cell r="F3983" t="str">
            <v>Bricks Wood 25 BW</v>
          </cell>
          <cell r="G3983">
            <v>30990</v>
          </cell>
          <cell r="H3983">
            <v>18594</v>
          </cell>
          <cell r="I3983" t="str">
            <v/>
          </cell>
          <cell r="J3983">
            <v>0</v>
          </cell>
        </row>
        <row r="3984">
          <cell r="A3984" t="str">
            <v>НС-1287017</v>
          </cell>
          <cell r="B3984" t="str">
            <v>Порталы для электрокаминов</v>
          </cell>
          <cell r="C3984" t="str">
            <v>Firelight</v>
          </cell>
          <cell r="D3984" t="str">
            <v>Портал Firelight Bricks Wood 25 камень темный, шпон венге</v>
          </cell>
          <cell r="E3984" t="str">
            <v>4680551101799</v>
          </cell>
          <cell r="F3984" t="str">
            <v>Bricks Wood 25 DSW</v>
          </cell>
          <cell r="G3984">
            <v>30990</v>
          </cell>
          <cell r="H3984">
            <v>18594</v>
          </cell>
          <cell r="I3984" t="str">
            <v/>
          </cell>
          <cell r="J3984">
            <v>0</v>
          </cell>
        </row>
        <row r="3985">
          <cell r="A3985" t="str">
            <v>НС-1525995</v>
          </cell>
          <cell r="B3985" t="str">
            <v>Порталы для электрокаминов</v>
          </cell>
          <cell r="C3985" t="str">
            <v>Firelight</v>
          </cell>
          <cell r="D3985" t="str">
            <v>Портал Firelight Bricks Wood 30 камень коричневый, шпон темный дуб</v>
          </cell>
          <cell r="E3985" t="str">
            <v>4680551522105</v>
          </cell>
          <cell r="F3985" t="str">
            <v>Bricks Wood 30 BW</v>
          </cell>
          <cell r="G3985">
            <v>33990</v>
          </cell>
          <cell r="H3985">
            <v>20394</v>
          </cell>
          <cell r="I3985">
            <v>9</v>
          </cell>
          <cell r="J3985">
            <v>9</v>
          </cell>
        </row>
        <row r="3986">
          <cell r="A3986" t="str">
            <v>НС-1287018</v>
          </cell>
          <cell r="B3986" t="str">
            <v>Порталы для электрокаминов</v>
          </cell>
          <cell r="C3986" t="str">
            <v>Firelight</v>
          </cell>
          <cell r="D3986" t="str">
            <v>Портал Firelight Bricks Wood 30 камень темный, шпон венге</v>
          </cell>
          <cell r="E3986" t="str">
            <v>4680551101805</v>
          </cell>
          <cell r="F3986" t="str">
            <v>Bricks Wood 30 DSW</v>
          </cell>
          <cell r="G3986">
            <v>33990</v>
          </cell>
          <cell r="H3986">
            <v>20394</v>
          </cell>
          <cell r="I3986">
            <v>5</v>
          </cell>
          <cell r="J3986">
            <v>5</v>
          </cell>
        </row>
        <row r="3987">
          <cell r="A3987" t="str">
            <v>НС-1525999</v>
          </cell>
          <cell r="B3987" t="str">
            <v>Порталы для электрокаминов</v>
          </cell>
          <cell r="C3987" t="str">
            <v>Firelight</v>
          </cell>
          <cell r="D3987" t="str">
            <v>Портал Firelight Bricks Wood Classic камень коричневый, шпон темный дуб</v>
          </cell>
          <cell r="E3987" t="str">
            <v>4680551522730</v>
          </cell>
          <cell r="F3987" t="str">
            <v>Bricks Wood Cl BW</v>
          </cell>
          <cell r="G3987">
            <v>30990</v>
          </cell>
          <cell r="H3987">
            <v>3000</v>
          </cell>
          <cell r="I3987" t="str">
            <v/>
          </cell>
          <cell r="J3987">
            <v>0</v>
          </cell>
        </row>
        <row r="3988">
          <cell r="A3988" t="str">
            <v>НС-1501697</v>
          </cell>
          <cell r="B3988" t="str">
            <v>Порталы для электрокаминов</v>
          </cell>
          <cell r="C3988" t="str">
            <v>Firelight</v>
          </cell>
          <cell r="D3988" t="str">
            <v>Портал Firelight Bricks Wood Classic камень темный, шпон венге</v>
          </cell>
          <cell r="E3988" t="str">
            <v>4680551251241</v>
          </cell>
          <cell r="F3988" t="str">
            <v>Bricks Wood Cl DSW</v>
          </cell>
          <cell r="G3988">
            <v>30990</v>
          </cell>
          <cell r="H3988">
            <v>3000</v>
          </cell>
          <cell r="I3988" t="str">
            <v/>
          </cell>
          <cell r="J3988">
            <v>0</v>
          </cell>
        </row>
        <row r="3989">
          <cell r="A3989" t="str">
            <v>НС-1672681</v>
          </cell>
          <cell r="B3989" t="str">
            <v>Порталы для электрокаминов</v>
          </cell>
          <cell r="C3989" t="str">
            <v>Firelight</v>
          </cell>
          <cell r="D3989" t="str">
            <v>Портал Firelight California 30, белый</v>
          </cell>
          <cell r="E3989" t="str">
            <v>4660294761771</v>
          </cell>
          <cell r="F3989" t="str">
            <v>California 30 W</v>
          </cell>
          <cell r="G3989">
            <v>35990</v>
          </cell>
          <cell r="H3989">
            <v>21594</v>
          </cell>
          <cell r="I3989" t="str">
            <v/>
          </cell>
          <cell r="J3989">
            <v>0</v>
          </cell>
        </row>
        <row r="3990">
          <cell r="A3990" t="str">
            <v>НС-1672682</v>
          </cell>
          <cell r="B3990" t="str">
            <v>Порталы для электрокаминов</v>
          </cell>
          <cell r="C3990" t="str">
            <v>Firelight</v>
          </cell>
          <cell r="D3990" t="str">
            <v>Портал Firelight California 30, графит</v>
          </cell>
          <cell r="E3990" t="str">
            <v>4660294761818</v>
          </cell>
          <cell r="F3990" t="str">
            <v>California 30 G</v>
          </cell>
          <cell r="G3990">
            <v>35990</v>
          </cell>
          <cell r="H3990">
            <v>21594</v>
          </cell>
          <cell r="I3990" t="str">
            <v/>
          </cell>
          <cell r="J3990">
            <v>0</v>
          </cell>
        </row>
        <row r="3991">
          <cell r="A3991" t="str">
            <v>НС-1716408</v>
          </cell>
          <cell r="B3991" t="str">
            <v>Порталы для электрокаминов</v>
          </cell>
          <cell r="C3991" t="str">
            <v>Firelight</v>
          </cell>
          <cell r="D3991" t="str">
            <v>Портал Firelight California 40, белый</v>
          </cell>
          <cell r="E3991" t="str">
            <v>4660294934526</v>
          </cell>
          <cell r="F3991" t="str">
            <v>California 40 W</v>
          </cell>
          <cell r="G3991">
            <v>35990</v>
          </cell>
          <cell r="H3991">
            <v>21594</v>
          </cell>
          <cell r="I3991">
            <v>3</v>
          </cell>
          <cell r="J3991">
            <v>3</v>
          </cell>
        </row>
        <row r="3992">
          <cell r="A3992" t="str">
            <v>НС-1716398</v>
          </cell>
          <cell r="B3992" t="str">
            <v>Порталы для электрокаминов</v>
          </cell>
          <cell r="C3992" t="str">
            <v>Firelight</v>
          </cell>
          <cell r="D3992" t="str">
            <v>Портал Firelight California 40, молочный</v>
          </cell>
          <cell r="E3992" t="str">
            <v>4660294934564</v>
          </cell>
          <cell r="F3992" t="str">
            <v>California 40 L</v>
          </cell>
          <cell r="G3992">
            <v>35990</v>
          </cell>
          <cell r="H3992">
            <v>21594</v>
          </cell>
          <cell r="I3992">
            <v>6</v>
          </cell>
          <cell r="J3992">
            <v>6</v>
          </cell>
        </row>
        <row r="3993">
          <cell r="A3993" t="str">
            <v>НС-1672683</v>
          </cell>
          <cell r="B3993" t="str">
            <v>Порталы для электрокаминов</v>
          </cell>
          <cell r="C3993" t="str">
            <v>Firelight</v>
          </cell>
          <cell r="D3993" t="str">
            <v>Портал Firelight California 42/40/36, белый</v>
          </cell>
          <cell r="E3993" t="str">
            <v>4660294761832</v>
          </cell>
          <cell r="F3993" t="str">
            <v>California 42/40/36 W</v>
          </cell>
          <cell r="G3993">
            <v>33990</v>
          </cell>
          <cell r="H3993">
            <v>14275.8</v>
          </cell>
          <cell r="I3993" t="str">
            <v/>
          </cell>
          <cell r="J3993">
            <v>0</v>
          </cell>
        </row>
        <row r="3994">
          <cell r="A3994" t="str">
            <v>НС-1672684</v>
          </cell>
          <cell r="B3994" t="str">
            <v>Порталы для электрокаминов</v>
          </cell>
          <cell r="C3994" t="str">
            <v>Firelight</v>
          </cell>
          <cell r="D3994" t="str">
            <v>Портал Firelight California 42/40/36, графит</v>
          </cell>
          <cell r="E3994" t="str">
            <v>4660294761849</v>
          </cell>
          <cell r="F3994" t="str">
            <v>California 42/40/36 G</v>
          </cell>
          <cell r="G3994">
            <v>33990</v>
          </cell>
          <cell r="H3994">
            <v>14275.8</v>
          </cell>
          <cell r="I3994">
            <v>3</v>
          </cell>
          <cell r="J3994">
            <v>3</v>
          </cell>
        </row>
        <row r="3995">
          <cell r="A3995" t="str">
            <v>НС-1672685</v>
          </cell>
          <cell r="B3995" t="str">
            <v>Порталы для электрокаминов</v>
          </cell>
          <cell r="C3995" t="str">
            <v>Firelight</v>
          </cell>
          <cell r="D3995" t="str">
            <v>Портал Firelight California 42/40/36, молочный</v>
          </cell>
          <cell r="E3995" t="str">
            <v>4660294761764</v>
          </cell>
          <cell r="F3995" t="str">
            <v>California 42/40/36 L</v>
          </cell>
          <cell r="G3995">
            <v>33990</v>
          </cell>
          <cell r="H3995">
            <v>14275.8</v>
          </cell>
          <cell r="I3995" t="str">
            <v/>
          </cell>
          <cell r="J3995">
            <v>0</v>
          </cell>
        </row>
        <row r="3996">
          <cell r="A3996" t="str">
            <v>НС-1803456</v>
          </cell>
          <cell r="B3996" t="str">
            <v>Порталы для электрокаминов</v>
          </cell>
          <cell r="C3996" t="str">
            <v>Firelight</v>
          </cell>
          <cell r="D3996" t="str">
            <v>Портал Firelight California 42, белый</v>
          </cell>
          <cell r="E3996" t="str">
            <v>4670430300528</v>
          </cell>
          <cell r="F3996" t="str">
            <v>California 42 W</v>
          </cell>
          <cell r="G3996">
            <v>39990</v>
          </cell>
          <cell r="H3996">
            <v>23994</v>
          </cell>
          <cell r="I3996" t="str">
            <v/>
          </cell>
          <cell r="J3996">
            <v>0</v>
          </cell>
        </row>
        <row r="3997">
          <cell r="A3997" t="str">
            <v>НС-1803412</v>
          </cell>
          <cell r="B3997" t="str">
            <v>Порталы для электрокаминов</v>
          </cell>
          <cell r="C3997" t="str">
            <v>Firelight</v>
          </cell>
          <cell r="D3997" t="str">
            <v>Портал Firelight California 42, графит</v>
          </cell>
          <cell r="E3997" t="str">
            <v>4670430300375</v>
          </cell>
          <cell r="F3997" t="str">
            <v>California 42 G</v>
          </cell>
          <cell r="G3997">
            <v>39990</v>
          </cell>
          <cell r="H3997">
            <v>23994</v>
          </cell>
          <cell r="I3997" t="str">
            <v/>
          </cell>
          <cell r="J3997">
            <v>0</v>
          </cell>
        </row>
        <row r="3998">
          <cell r="A3998" t="str">
            <v>НС-1803423</v>
          </cell>
          <cell r="B3998" t="str">
            <v>Порталы для электрокаминов</v>
          </cell>
          <cell r="C3998" t="str">
            <v>Firelight</v>
          </cell>
          <cell r="D3998" t="str">
            <v>Портал Firelight California 42, молочный</v>
          </cell>
          <cell r="E3998" t="str">
            <v>4670430300443</v>
          </cell>
          <cell r="F3998" t="str">
            <v>California 42 IV</v>
          </cell>
          <cell r="G3998">
            <v>39990</v>
          </cell>
          <cell r="H3998">
            <v>23994</v>
          </cell>
          <cell r="I3998" t="str">
            <v/>
          </cell>
          <cell r="J3998">
            <v>0</v>
          </cell>
        </row>
        <row r="3999">
          <cell r="A3999" t="str">
            <v>НС-1704299</v>
          </cell>
          <cell r="B3999" t="str">
            <v>Порталы для электрокаминов</v>
          </cell>
          <cell r="C3999" t="str">
            <v>Firelight</v>
          </cell>
          <cell r="D3999" t="str">
            <v>Портал Firelight California 60 G, графит</v>
          </cell>
          <cell r="E3999" t="str">
            <v>4660294880236</v>
          </cell>
          <cell r="F3999" t="str">
            <v>California 60 G</v>
          </cell>
          <cell r="G3999">
            <v>49990</v>
          </cell>
          <cell r="H3999">
            <v>29994</v>
          </cell>
          <cell r="I3999" t="str">
            <v/>
          </cell>
          <cell r="J3999">
            <v>0</v>
          </cell>
        </row>
        <row r="4000">
          <cell r="A4000" t="str">
            <v>НС-1704300</v>
          </cell>
          <cell r="B4000" t="str">
            <v>Порталы для электрокаминов</v>
          </cell>
          <cell r="C4000" t="str">
            <v>Firelight</v>
          </cell>
          <cell r="D4000" t="str">
            <v>Портал Firelight California 60 IV, молочный</v>
          </cell>
          <cell r="E4000" t="str">
            <v>4660294880243</v>
          </cell>
          <cell r="F4000" t="str">
            <v>California 60 IV</v>
          </cell>
          <cell r="G4000">
            <v>49990</v>
          </cell>
          <cell r="H4000">
            <v>29994</v>
          </cell>
          <cell r="I4000" t="str">
            <v/>
          </cell>
          <cell r="J4000">
            <v>0</v>
          </cell>
        </row>
        <row r="4001">
          <cell r="A4001" t="str">
            <v>НС-1704298</v>
          </cell>
          <cell r="B4001" t="str">
            <v>Порталы для электрокаминов</v>
          </cell>
          <cell r="C4001" t="str">
            <v>Firelight</v>
          </cell>
          <cell r="D4001" t="str">
            <v>Портал Firelight California 60 W, белый</v>
          </cell>
          <cell r="E4001" t="str">
            <v>4660294880229</v>
          </cell>
          <cell r="F4001" t="str">
            <v>California 60 W</v>
          </cell>
          <cell r="G4001">
            <v>49990</v>
          </cell>
          <cell r="H4001">
            <v>29994</v>
          </cell>
          <cell r="I4001" t="str">
            <v/>
          </cell>
          <cell r="J4001">
            <v>0</v>
          </cell>
        </row>
        <row r="4002">
          <cell r="A4002" t="str">
            <v>НС-1579244</v>
          </cell>
          <cell r="B4002" t="str">
            <v>Порталы для электрокаминов</v>
          </cell>
          <cell r="C4002" t="str">
            <v>Firelight</v>
          </cell>
          <cell r="D4002" t="str">
            <v>Портал Firelight Canto 25 белый</v>
          </cell>
          <cell r="E4002" t="str">
            <v>4660294124750</v>
          </cell>
          <cell r="F4002" t="str">
            <v>Canto 25 W</v>
          </cell>
          <cell r="G4002">
            <v>14990</v>
          </cell>
          <cell r="H4002">
            <v>8994</v>
          </cell>
          <cell r="I4002">
            <v>5</v>
          </cell>
          <cell r="J4002">
            <v>5</v>
          </cell>
        </row>
        <row r="4003">
          <cell r="A4003" t="str">
            <v>НС-1579245</v>
          </cell>
          <cell r="B4003" t="str">
            <v>Порталы для электрокаминов</v>
          </cell>
          <cell r="C4003" t="str">
            <v>Firelight</v>
          </cell>
          <cell r="D4003" t="str">
            <v>Портал Firelight Canto 25 графит</v>
          </cell>
          <cell r="E4003" t="str">
            <v>4660294124767</v>
          </cell>
          <cell r="F4003" t="str">
            <v>Canto 25 G</v>
          </cell>
          <cell r="G4003">
            <v>14990</v>
          </cell>
          <cell r="H4003">
            <v>8994</v>
          </cell>
          <cell r="I4003" t="str">
            <v/>
          </cell>
          <cell r="J4003">
            <v>0</v>
          </cell>
        </row>
        <row r="4004">
          <cell r="A4004" t="str">
            <v>НС-1644491</v>
          </cell>
          <cell r="B4004" t="str">
            <v>Порталы для электрокаминов</v>
          </cell>
          <cell r="C4004" t="str">
            <v>Firelight</v>
          </cell>
          <cell r="D4004" t="str">
            <v>Портал Firelight Canto Long белый, черный</v>
          </cell>
          <cell r="E4004" t="str">
            <v>4660294431353</v>
          </cell>
          <cell r="F4004" t="str">
            <v>Canto Long WB</v>
          </cell>
          <cell r="G4004">
            <v>19990</v>
          </cell>
          <cell r="H4004">
            <v>11994</v>
          </cell>
          <cell r="I4004" t="str">
            <v/>
          </cell>
          <cell r="J4004">
            <v>0</v>
          </cell>
        </row>
        <row r="4005">
          <cell r="A4005" t="str">
            <v>НС-1644504</v>
          </cell>
          <cell r="B4005" t="str">
            <v>Порталы для электрокаминов</v>
          </cell>
          <cell r="C4005" t="str">
            <v>Firelight</v>
          </cell>
          <cell r="D4005" t="str">
            <v>Портал Firelight Canto Long графит, черный</v>
          </cell>
          <cell r="E4005" t="str">
            <v>4660294429411</v>
          </cell>
          <cell r="F4005" t="str">
            <v>Canto Long GB</v>
          </cell>
          <cell r="G4005">
            <v>19990</v>
          </cell>
          <cell r="H4005">
            <v>11994</v>
          </cell>
          <cell r="I4005" t="str">
            <v/>
          </cell>
          <cell r="J4005">
            <v>0</v>
          </cell>
        </row>
        <row r="4006">
          <cell r="A4006" t="str">
            <v>НС-1231168</v>
          </cell>
          <cell r="B4006" t="str">
            <v>Порталы для электрокаминов</v>
          </cell>
          <cell r="C4006" t="str">
            <v>Firelight</v>
          </cell>
          <cell r="D4006" t="str">
            <v>Портал Firelight Castello 30 Белый</v>
          </cell>
          <cell r="E4006" t="str">
            <v>4680551088205</v>
          </cell>
          <cell r="F4006" t="str">
            <v>Castello 30 W</v>
          </cell>
          <cell r="G4006">
            <v>39990</v>
          </cell>
          <cell r="H4006">
            <v>23994</v>
          </cell>
          <cell r="I4006" t="str">
            <v/>
          </cell>
          <cell r="J4006">
            <v>0</v>
          </cell>
        </row>
        <row r="4007">
          <cell r="A4007" t="str">
            <v>НС-1241865</v>
          </cell>
          <cell r="B4007" t="str">
            <v>Порталы для электрокаминов</v>
          </cell>
          <cell r="C4007" t="str">
            <v>Firelight</v>
          </cell>
          <cell r="D4007" t="str">
            <v>Портал Firelight Colonna 25 шпон венге</v>
          </cell>
          <cell r="E4007" t="str">
            <v>2250000473221</v>
          </cell>
          <cell r="F4007" t="str">
            <v>Colonna 25 V</v>
          </cell>
          <cell r="G4007">
            <v>29990</v>
          </cell>
          <cell r="H4007">
            <v>17994</v>
          </cell>
          <cell r="I4007">
            <v>2</v>
          </cell>
          <cell r="J4007">
            <v>2</v>
          </cell>
        </row>
        <row r="4008">
          <cell r="A4008" t="str">
            <v>НС-1241862</v>
          </cell>
          <cell r="B4008" t="str">
            <v>Порталы для электрокаминов</v>
          </cell>
          <cell r="C4008" t="str">
            <v>Firelight</v>
          </cell>
          <cell r="D4008" t="str">
            <v>Портал Firelight Colonna 25 шпон дуб</v>
          </cell>
          <cell r="E4008" t="str">
            <v>2250000473207</v>
          </cell>
          <cell r="F4008" t="str">
            <v>Colonna 25 O</v>
          </cell>
          <cell r="G4008">
            <v>29990</v>
          </cell>
          <cell r="H4008">
            <v>17994</v>
          </cell>
          <cell r="I4008" t="str">
            <v/>
          </cell>
          <cell r="J4008">
            <v>0</v>
          </cell>
        </row>
        <row r="4009">
          <cell r="A4009" t="str">
            <v>НС-1241835</v>
          </cell>
          <cell r="B4009" t="str">
            <v>Порталы для электрокаминов</v>
          </cell>
          <cell r="C4009" t="str">
            <v>Firelight</v>
          </cell>
          <cell r="D4009" t="str">
            <v>Портал Firelight Colonna Classic шпон венге</v>
          </cell>
          <cell r="E4009" t="str">
            <v>2250000473115</v>
          </cell>
          <cell r="F4009" t="str">
            <v>Сolonna Cl V</v>
          </cell>
          <cell r="G4009">
            <v>17990</v>
          </cell>
          <cell r="H4009">
            <v>10794</v>
          </cell>
          <cell r="I4009" t="str">
            <v/>
          </cell>
          <cell r="J4009">
            <v>0</v>
          </cell>
        </row>
        <row r="4010">
          <cell r="A4010" t="str">
            <v>НС-1449419</v>
          </cell>
          <cell r="B4010" t="str">
            <v>Порталы для электрокаминов</v>
          </cell>
          <cell r="C4010" t="str">
            <v>Firelight</v>
          </cell>
          <cell r="D4010" t="str">
            <v>Портал Firelight Combi 30 белый, черный</v>
          </cell>
          <cell r="E4010" t="str">
            <v>4680551146448</v>
          </cell>
          <cell r="F4010" t="str">
            <v>Combi 30WB</v>
          </cell>
          <cell r="G4010">
            <v>32990</v>
          </cell>
          <cell r="H4010">
            <v>15694.35</v>
          </cell>
          <cell r="I4010" t="str">
            <v/>
          </cell>
          <cell r="J4010">
            <v>0</v>
          </cell>
        </row>
        <row r="4011">
          <cell r="A4011" t="str">
            <v>НС-1729018</v>
          </cell>
          <cell r="B4011" t="str">
            <v>Порталы для электрокаминов</v>
          </cell>
          <cell r="C4011" t="str">
            <v>Firelight</v>
          </cell>
          <cell r="D4011" t="str">
            <v>Портал Firelight Combi 30 белый, черный, р/в</v>
          </cell>
          <cell r="E4011" t="str">
            <v>4670430000329</v>
          </cell>
          <cell r="F4011" t="str">
            <v>Combi 30WB, R/V</v>
          </cell>
          <cell r="G4011">
            <v>32990</v>
          </cell>
          <cell r="H4011">
            <v>19794</v>
          </cell>
          <cell r="I4011">
            <v>1</v>
          </cell>
          <cell r="J4011">
            <v>1</v>
          </cell>
        </row>
        <row r="4012">
          <cell r="A4012" t="str">
            <v>НС-1444791</v>
          </cell>
          <cell r="B4012" t="str">
            <v>Порталы для электрокаминов</v>
          </cell>
          <cell r="C4012" t="str">
            <v>Firelight</v>
          </cell>
          <cell r="D4012" t="str">
            <v>Портал Firelight Como 30 белый, черный</v>
          </cell>
          <cell r="E4012" t="str">
            <v>4680551144109</v>
          </cell>
          <cell r="F4012" t="str">
            <v>Como 30 WB</v>
          </cell>
          <cell r="G4012">
            <v>36990</v>
          </cell>
          <cell r="H4012">
            <v>22194</v>
          </cell>
          <cell r="I4012" t="str">
            <v/>
          </cell>
          <cell r="J4012">
            <v>0</v>
          </cell>
        </row>
        <row r="4013">
          <cell r="A4013" t="str">
            <v>НС-1729024</v>
          </cell>
          <cell r="B4013" t="str">
            <v>Порталы для электрокаминов</v>
          </cell>
          <cell r="C4013" t="str">
            <v>Firelight</v>
          </cell>
          <cell r="D4013" t="str">
            <v>Портал Firelight Como 30 белый, черный, р/в</v>
          </cell>
          <cell r="E4013" t="str">
            <v>4670430000336</v>
          </cell>
          <cell r="F4013" t="str">
            <v>Como 30 WB, R/V</v>
          </cell>
          <cell r="G4013">
            <v>40990</v>
          </cell>
          <cell r="H4013">
            <v>24594</v>
          </cell>
          <cell r="I4013">
            <v>3</v>
          </cell>
          <cell r="J4013">
            <v>3</v>
          </cell>
        </row>
        <row r="4014">
          <cell r="A4014" t="str">
            <v>НС-1176685</v>
          </cell>
          <cell r="B4014" t="str">
            <v>Порталы для электрокаминов</v>
          </cell>
          <cell r="C4014" t="str">
            <v>Firelight</v>
          </cell>
          <cell r="D4014" t="str">
            <v>Портал Firelight Crystal 30 светлая экокожа</v>
          </cell>
          <cell r="E4014" t="str">
            <v>4680551011173, 4680551011807</v>
          </cell>
          <cell r="F4014" t="str">
            <v>Crystal 30 WL</v>
          </cell>
          <cell r="G4014">
            <v>9990</v>
          </cell>
          <cell r="H4014">
            <v>5994</v>
          </cell>
          <cell r="I4014" t="str">
            <v/>
          </cell>
          <cell r="J4014">
            <v>0</v>
          </cell>
        </row>
        <row r="4015">
          <cell r="A4015" t="str">
            <v>НС-1182354</v>
          </cell>
          <cell r="B4015" t="str">
            <v>Порталы для электрокаминов</v>
          </cell>
          <cell r="C4015" t="str">
            <v>Firelight</v>
          </cell>
          <cell r="D4015" t="str">
            <v>Портал Firelight Cubo 25 белый</v>
          </cell>
          <cell r="E4015" t="str">
            <v>4680551012460</v>
          </cell>
          <cell r="F4015" t="str">
            <v>Cubo 25 B</v>
          </cell>
          <cell r="G4015">
            <v>24990</v>
          </cell>
          <cell r="H4015">
            <v>11016.5</v>
          </cell>
          <cell r="I4015" t="str">
            <v/>
          </cell>
          <cell r="J4015">
            <v>0</v>
          </cell>
        </row>
        <row r="4016">
          <cell r="A4016" t="str">
            <v>НС-1182356</v>
          </cell>
          <cell r="B4016" t="str">
            <v>Порталы для электрокаминов</v>
          </cell>
          <cell r="C4016" t="str">
            <v>Firelight</v>
          </cell>
          <cell r="D4016" t="str">
            <v>Портал Firelight Cubo 30 белый</v>
          </cell>
          <cell r="E4016" t="str">
            <v>4680551012477</v>
          </cell>
          <cell r="F4016" t="str">
            <v>Cubo 30 B</v>
          </cell>
          <cell r="G4016">
            <v>27990</v>
          </cell>
          <cell r="H4016">
            <v>16794</v>
          </cell>
          <cell r="I4016">
            <v>1</v>
          </cell>
          <cell r="J4016">
            <v>1</v>
          </cell>
        </row>
        <row r="4017">
          <cell r="A4017" t="str">
            <v>НС-1233295</v>
          </cell>
          <cell r="B4017" t="str">
            <v>Порталы для электрокаминов</v>
          </cell>
          <cell r="C4017" t="str">
            <v>Firelight</v>
          </cell>
          <cell r="D4017" t="str">
            <v>Портал Firelight Elegante 25 белый</v>
          </cell>
          <cell r="E4017" t="str">
            <v>4680551089417</v>
          </cell>
          <cell r="F4017" t="str">
            <v>Elegante 25 W</v>
          </cell>
          <cell r="G4017">
            <v>26990</v>
          </cell>
          <cell r="H4017">
            <v>16194</v>
          </cell>
          <cell r="I4017" t="str">
            <v/>
          </cell>
          <cell r="J4017">
            <v>0</v>
          </cell>
        </row>
        <row r="4018">
          <cell r="A4018" t="str">
            <v>НС-1728826</v>
          </cell>
          <cell r="B4018" t="str">
            <v>Порталы для электрокаминов</v>
          </cell>
          <cell r="C4018" t="str">
            <v>Firelight</v>
          </cell>
          <cell r="D4018" t="str">
            <v>Портал Firelight Elegante 25 белый, р/в</v>
          </cell>
          <cell r="E4018" t="str">
            <v>4660294999945</v>
          </cell>
          <cell r="F4018" t="str">
            <v>Elegante 25 W R/V</v>
          </cell>
          <cell r="G4018">
            <v>28990</v>
          </cell>
          <cell r="H4018">
            <v>17394</v>
          </cell>
          <cell r="I4018">
            <v>3</v>
          </cell>
          <cell r="J4018">
            <v>3</v>
          </cell>
        </row>
        <row r="4019">
          <cell r="A4019" t="str">
            <v>НС-1233303</v>
          </cell>
          <cell r="B4019" t="str">
            <v>Порталы для электрокаминов</v>
          </cell>
          <cell r="C4019" t="str">
            <v>Firelight</v>
          </cell>
          <cell r="D4019" t="str">
            <v>Портал Firelight Elegante 30 белый</v>
          </cell>
          <cell r="E4019" t="str">
            <v>4680551089394</v>
          </cell>
          <cell r="F4019" t="str">
            <v>Elegante 30 W</v>
          </cell>
          <cell r="G4019">
            <v>29990</v>
          </cell>
          <cell r="H4019">
            <v>17994</v>
          </cell>
          <cell r="I4019" t="str">
            <v/>
          </cell>
          <cell r="J4019">
            <v>0</v>
          </cell>
        </row>
        <row r="4020">
          <cell r="A4020" t="str">
            <v>НС-1728830</v>
          </cell>
          <cell r="B4020" t="str">
            <v>Порталы для электрокаминов</v>
          </cell>
          <cell r="C4020" t="str">
            <v>Firelight</v>
          </cell>
          <cell r="D4020" t="str">
            <v>Портал Firelight Elegante 30 белый, р/в</v>
          </cell>
          <cell r="E4020" t="str">
            <v>4660294999938</v>
          </cell>
          <cell r="F4020" t="str">
            <v>Elegante 30 W R/V</v>
          </cell>
          <cell r="G4020">
            <v>30990</v>
          </cell>
          <cell r="H4020">
            <v>18594</v>
          </cell>
          <cell r="I4020" t="str">
            <v/>
          </cell>
          <cell r="J4020">
            <v>0</v>
          </cell>
        </row>
        <row r="4021">
          <cell r="A4021" t="str">
            <v>НС-1524179</v>
          </cell>
          <cell r="B4021" t="str">
            <v>Порталы для электрокаминов</v>
          </cell>
          <cell r="C4021" t="str">
            <v>Firelight</v>
          </cell>
          <cell r="D4021" t="str">
            <v>Портал Firelight Excalibur 25 камень белый, шпон венге</v>
          </cell>
          <cell r="E4021" t="str">
            <v>4680551506808</v>
          </cell>
          <cell r="F4021" t="str">
            <v>Excalibur 25</v>
          </cell>
          <cell r="G4021">
            <v>30990</v>
          </cell>
          <cell r="H4021">
            <v>18594</v>
          </cell>
          <cell r="I4021" t="str">
            <v/>
          </cell>
          <cell r="J4021">
            <v>0</v>
          </cell>
        </row>
        <row r="4022">
          <cell r="A4022" t="str">
            <v>НС-1287023</v>
          </cell>
          <cell r="B4022" t="str">
            <v>Порталы для электрокаминов</v>
          </cell>
          <cell r="C4022" t="str">
            <v>Firelight</v>
          </cell>
          <cell r="D4022" t="str">
            <v>Портал Firelight Excalibur 30 камень белый, шпон венге</v>
          </cell>
          <cell r="E4022" t="str">
            <v>4680551101812</v>
          </cell>
          <cell r="F4022" t="str">
            <v>Excalibur 30 WW</v>
          </cell>
          <cell r="G4022">
            <v>35990</v>
          </cell>
          <cell r="H4022">
            <v>21594</v>
          </cell>
          <cell r="I4022">
            <v>3</v>
          </cell>
          <cell r="J4022">
            <v>3</v>
          </cell>
        </row>
        <row r="4023">
          <cell r="A4023" t="str">
            <v>НС-1672686</v>
          </cell>
          <cell r="B4023" t="str">
            <v>Порталы для электрокаминов</v>
          </cell>
          <cell r="C4023" t="str">
            <v>Firelight</v>
          </cell>
          <cell r="D4023" t="str">
            <v>Портал Firelight Florida 25 белый, серый</v>
          </cell>
          <cell r="E4023" t="str">
            <v>4660294761696</v>
          </cell>
          <cell r="F4023" t="str">
            <v>Florida 25</v>
          </cell>
          <cell r="G4023">
            <v>32990</v>
          </cell>
          <cell r="H4023">
            <v>19794</v>
          </cell>
          <cell r="I4023">
            <v>10</v>
          </cell>
          <cell r="J4023">
            <v>10</v>
          </cell>
        </row>
        <row r="4024">
          <cell r="A4024" t="str">
            <v>НС-1131763</v>
          </cell>
          <cell r="B4024" t="str">
            <v>Порталы для электрокаминов</v>
          </cell>
          <cell r="C4024" t="str">
            <v>Firelight</v>
          </cell>
          <cell r="D4024" t="str">
            <v>Портал Firelight Forte 25S камень белый, шпон темный дуб</v>
          </cell>
          <cell r="E4024" t="str">
            <v>2250000108246</v>
          </cell>
          <cell r="F4024" t="str">
            <v>Forte 25S WDO</v>
          </cell>
          <cell r="G4024">
            <v>28990</v>
          </cell>
          <cell r="H4024">
            <v>16284.45</v>
          </cell>
          <cell r="I4024" t="str">
            <v/>
          </cell>
          <cell r="J4024">
            <v>0</v>
          </cell>
        </row>
        <row r="4025">
          <cell r="A4025" t="str">
            <v>НС-1131772</v>
          </cell>
          <cell r="B4025" t="str">
            <v>Порталы для электрокаминов</v>
          </cell>
          <cell r="C4025" t="str">
            <v>Firelight</v>
          </cell>
          <cell r="D4025" t="str">
            <v>Портал Firelight Forte 30S камень белый, шпон белёный дуб</v>
          </cell>
          <cell r="E4025" t="str">
            <v>2250000108321</v>
          </cell>
          <cell r="F4025" t="str">
            <v>Forte 30S WWO</v>
          </cell>
          <cell r="G4025">
            <v>30990</v>
          </cell>
          <cell r="H4025">
            <v>18594</v>
          </cell>
          <cell r="I4025" t="str">
            <v/>
          </cell>
          <cell r="J4025">
            <v>0</v>
          </cell>
        </row>
        <row r="4026">
          <cell r="A4026" t="str">
            <v>НС-1131770</v>
          </cell>
          <cell r="B4026" t="str">
            <v>Порталы для электрокаминов</v>
          </cell>
          <cell r="C4026" t="str">
            <v>Firelight</v>
          </cell>
          <cell r="D4026" t="str">
            <v>Портал Firelight Forte 30S камень белый, шпон венге</v>
          </cell>
          <cell r="E4026" t="str">
            <v>2250000108314</v>
          </cell>
          <cell r="F4026" t="str">
            <v>Forte 30S WW</v>
          </cell>
          <cell r="G4026">
            <v>22990</v>
          </cell>
          <cell r="H4026">
            <v>14713.6</v>
          </cell>
          <cell r="I4026" t="str">
            <v/>
          </cell>
          <cell r="J4026">
            <v>0</v>
          </cell>
        </row>
        <row r="4027">
          <cell r="A4027" t="str">
            <v>НС-1307908</v>
          </cell>
          <cell r="B4027" t="str">
            <v>Порталы для электрокаминов</v>
          </cell>
          <cell r="C4027" t="str">
            <v>Firelight</v>
          </cell>
          <cell r="D4027" t="str">
            <v>Портал Firelight Forte Classic U (угловой) камень белый, шпон белёный дуб</v>
          </cell>
          <cell r="E4027" t="str">
            <v>4680551110012</v>
          </cell>
          <cell r="F4027" t="str">
            <v>Forte Clas</v>
          </cell>
          <cell r="G4027">
            <v>30990</v>
          </cell>
          <cell r="H4027">
            <v>18594</v>
          </cell>
          <cell r="I4027" t="str">
            <v/>
          </cell>
          <cell r="J4027">
            <v>0</v>
          </cell>
        </row>
        <row r="4028">
          <cell r="A4028" t="str">
            <v>НС-1143554</v>
          </cell>
          <cell r="B4028" t="str">
            <v>Порталы для электрокаминов</v>
          </cell>
          <cell r="C4028" t="str">
            <v>Firelight</v>
          </cell>
          <cell r="D4028" t="str">
            <v>Портал Firelight Forte Classic камень белый, шпон темный дуб</v>
          </cell>
          <cell r="E4028" t="str">
            <v>4680551002553, 2250000160046</v>
          </cell>
          <cell r="F4028" t="str">
            <v>Forte Classic WDO</v>
          </cell>
          <cell r="G4028">
            <v>28490</v>
          </cell>
          <cell r="H4028">
            <v>17094</v>
          </cell>
          <cell r="I4028" t="str">
            <v/>
          </cell>
          <cell r="J4028">
            <v>0</v>
          </cell>
        </row>
        <row r="4029">
          <cell r="A4029" t="str">
            <v>НС-1128515</v>
          </cell>
          <cell r="B4029" t="str">
            <v>Порталы для электрокаминов</v>
          </cell>
          <cell r="C4029" t="str">
            <v>Firelight</v>
          </cell>
          <cell r="D4029" t="str">
            <v>Портал Firelight Forte C камень белый, шпон темный дуб</v>
          </cell>
          <cell r="E4029" t="str">
            <v>2250000099025</v>
          </cell>
          <cell r="F4029" t="str">
            <v>Forte C W</v>
          </cell>
          <cell r="G4029">
            <v>18499</v>
          </cell>
          <cell r="H4029">
            <v>3000</v>
          </cell>
          <cell r="I4029" t="str">
            <v/>
          </cell>
          <cell r="J4029">
            <v>0</v>
          </cell>
        </row>
        <row r="4030">
          <cell r="A4030" t="str">
            <v>НС-1292158</v>
          </cell>
          <cell r="B4030" t="str">
            <v>Порталы для электрокаминов</v>
          </cell>
          <cell r="C4030" t="str">
            <v>Firelight</v>
          </cell>
          <cell r="D4030" t="str">
            <v>Портал Firelight Forte Wood 25 камень коричневый, шпон темный дуб</v>
          </cell>
          <cell r="E4030" t="str">
            <v>4680551102482</v>
          </cell>
          <cell r="F4030" t="str">
            <v>Forte Wood 25 BDO</v>
          </cell>
          <cell r="G4030">
            <v>32990</v>
          </cell>
          <cell r="H4030">
            <v>19794</v>
          </cell>
          <cell r="I4030" t="str">
            <v/>
          </cell>
          <cell r="J4030">
            <v>0</v>
          </cell>
        </row>
        <row r="4031">
          <cell r="A4031" t="str">
            <v>НС-1535892</v>
          </cell>
          <cell r="B4031" t="str">
            <v>Порталы для электрокаминов</v>
          </cell>
          <cell r="C4031" t="str">
            <v>Firelight</v>
          </cell>
          <cell r="D4031" t="str">
            <v>Портал Firelight Forte Wood 25 камень темный, шпон венге</v>
          </cell>
          <cell r="E4031" t="str">
            <v>4680551590203</v>
          </cell>
          <cell r="F4031" t="str">
            <v>Forte Wood 25 BW</v>
          </cell>
          <cell r="G4031">
            <v>32990</v>
          </cell>
          <cell r="H4031">
            <v>19794</v>
          </cell>
          <cell r="I4031" t="str">
            <v/>
          </cell>
          <cell r="J4031">
            <v>0</v>
          </cell>
        </row>
        <row r="4032">
          <cell r="A4032" t="str">
            <v>НС-1305478</v>
          </cell>
          <cell r="B4032" t="str">
            <v>Порталы для электрокаминов</v>
          </cell>
          <cell r="C4032" t="str">
            <v>Firelight</v>
          </cell>
          <cell r="D4032" t="str">
            <v>Портал Firelight Forte Wood 30U (угловой) камень коричневый, шпон темный дуб</v>
          </cell>
          <cell r="E4032" t="str">
            <v>4680551108767</v>
          </cell>
          <cell r="F4032" t="str">
            <v>Forte Wood 30U BDO</v>
          </cell>
          <cell r="G4032">
            <v>33990</v>
          </cell>
          <cell r="H4032">
            <v>20394</v>
          </cell>
          <cell r="I4032" t="str">
            <v/>
          </cell>
          <cell r="J4032">
            <v>0</v>
          </cell>
        </row>
        <row r="4033">
          <cell r="A4033" t="str">
            <v>НС-1292164</v>
          </cell>
          <cell r="B4033" t="str">
            <v>Порталы для электрокаминов</v>
          </cell>
          <cell r="C4033" t="str">
            <v>Firelight</v>
          </cell>
          <cell r="D4033" t="str">
            <v>Портал Firelight Forte Wood 30 камень коричневый, шпон темный дуб</v>
          </cell>
          <cell r="E4033" t="str">
            <v>4680551102475</v>
          </cell>
          <cell r="F4033" t="str">
            <v>Forte Wood 30 BDO</v>
          </cell>
          <cell r="G4033">
            <v>33990</v>
          </cell>
          <cell r="H4033">
            <v>20394</v>
          </cell>
          <cell r="I4033">
            <v>3</v>
          </cell>
          <cell r="J4033">
            <v>3</v>
          </cell>
        </row>
        <row r="4034">
          <cell r="A4034" t="str">
            <v>НС-1292149</v>
          </cell>
          <cell r="B4034" t="str">
            <v>Порталы для электрокаминов</v>
          </cell>
          <cell r="C4034" t="str">
            <v>Firelight</v>
          </cell>
          <cell r="D4034" t="str">
            <v>Портал Firelight Forte Wood Classic камень коричневый, шпон темный дуб</v>
          </cell>
          <cell r="E4034" t="str">
            <v>4680551102499</v>
          </cell>
          <cell r="F4034" t="str">
            <v>Forte Wood Classic BDO</v>
          </cell>
          <cell r="G4034">
            <v>28490</v>
          </cell>
          <cell r="H4034">
            <v>17094</v>
          </cell>
          <cell r="I4034" t="str">
            <v/>
          </cell>
          <cell r="J4034">
            <v>0</v>
          </cell>
        </row>
        <row r="4035">
          <cell r="A4035" t="str">
            <v>НС-1535896</v>
          </cell>
          <cell r="B4035" t="str">
            <v>Порталы для электрокаминов</v>
          </cell>
          <cell r="C4035" t="str">
            <v>Firelight</v>
          </cell>
          <cell r="D4035" t="str">
            <v>Портал Firelight Forte Wood Classic камень темный, шпон венге</v>
          </cell>
          <cell r="E4035" t="str">
            <v>4680551590180</v>
          </cell>
          <cell r="F4035" t="str">
            <v>Forte Wood Classic BW</v>
          </cell>
          <cell r="G4035">
            <v>28490</v>
          </cell>
          <cell r="H4035">
            <v>17094</v>
          </cell>
          <cell r="I4035" t="str">
            <v/>
          </cell>
          <cell r="J4035">
            <v>0</v>
          </cell>
        </row>
        <row r="4036">
          <cell r="A4036" t="str">
            <v>НС-1229061</v>
          </cell>
          <cell r="B4036" t="str">
            <v>Порталы для электрокаминов</v>
          </cell>
          <cell r="C4036" t="str">
            <v>Firelight</v>
          </cell>
          <cell r="D4036" t="str">
            <v>Портал Firelight Frame 25 шпон дуб</v>
          </cell>
          <cell r="E4036" t="str">
            <v>4680551083897</v>
          </cell>
          <cell r="F4036" t="str">
            <v>Frame 25 O</v>
          </cell>
          <cell r="G4036">
            <v>19990</v>
          </cell>
          <cell r="H4036">
            <v>12793.6</v>
          </cell>
          <cell r="I4036" t="str">
            <v/>
          </cell>
          <cell r="J4036">
            <v>0</v>
          </cell>
        </row>
        <row r="4037">
          <cell r="A4037" t="str">
            <v>НС-1277758</v>
          </cell>
          <cell r="B4037" t="str">
            <v>Порталы для электрокаминов</v>
          </cell>
          <cell r="C4037" t="str">
            <v>Firelight</v>
          </cell>
          <cell r="D4037" t="str">
            <v>Портал Firelight Frame 30U (угловой) белый</v>
          </cell>
          <cell r="E4037" t="str">
            <v>2250000556900</v>
          </cell>
          <cell r="F4037" t="str">
            <v>frame 30U W</v>
          </cell>
          <cell r="G4037">
            <v>21490</v>
          </cell>
          <cell r="H4037">
            <v>3000</v>
          </cell>
          <cell r="I4037" t="str">
            <v/>
          </cell>
          <cell r="J4037">
            <v>0</v>
          </cell>
        </row>
        <row r="4038">
          <cell r="A4038" t="str">
            <v>НС-1203695</v>
          </cell>
          <cell r="B4038" t="str">
            <v>Порталы для электрокаминов</v>
          </cell>
          <cell r="C4038" t="str">
            <v>Firelight</v>
          </cell>
          <cell r="D4038" t="str">
            <v>Портал Firelight Frame 30 белый</v>
          </cell>
          <cell r="E4038" t="str">
            <v>4680551017366</v>
          </cell>
          <cell r="F4038" t="str">
            <v>Frame 30 W</v>
          </cell>
          <cell r="G4038">
            <v>20990</v>
          </cell>
          <cell r="H4038">
            <v>13433.6</v>
          </cell>
          <cell r="I4038" t="str">
            <v/>
          </cell>
          <cell r="J4038">
            <v>0</v>
          </cell>
        </row>
        <row r="4039">
          <cell r="A4039" t="str">
            <v>НС-1579246</v>
          </cell>
          <cell r="B4039" t="str">
            <v>Порталы для электрокаминов</v>
          </cell>
          <cell r="C4039" t="str">
            <v>Firelight</v>
          </cell>
          <cell r="D4039" t="str">
            <v>Портал Firelight Grado Classic белый, черный</v>
          </cell>
          <cell r="E4039" t="str">
            <v>4660294124798</v>
          </cell>
          <cell r="F4039" t="str">
            <v>Grado Cl GWB</v>
          </cell>
          <cell r="G4039">
            <v>14590</v>
          </cell>
          <cell r="H4039">
            <v>8754</v>
          </cell>
          <cell r="I4039" t="str">
            <v/>
          </cell>
          <cell r="J4039">
            <v>0</v>
          </cell>
        </row>
        <row r="4040">
          <cell r="A4040" t="str">
            <v>НС-1579247</v>
          </cell>
          <cell r="B4040" t="str">
            <v>Порталы для электрокаминов</v>
          </cell>
          <cell r="C4040" t="str">
            <v>Firelight</v>
          </cell>
          <cell r="D4040" t="str">
            <v>Портал Firelight Grado Classic графит, черный</v>
          </cell>
          <cell r="E4040" t="str">
            <v>4660294124774</v>
          </cell>
          <cell r="F4040" t="str">
            <v>Grado Cl GB</v>
          </cell>
          <cell r="G4040">
            <v>14590</v>
          </cell>
          <cell r="H4040">
            <v>8754</v>
          </cell>
          <cell r="I4040">
            <v>37</v>
          </cell>
          <cell r="J4040">
            <v>37</v>
          </cell>
        </row>
        <row r="4041">
          <cell r="A4041" t="str">
            <v>НС-1579248</v>
          </cell>
          <cell r="B4041" t="str">
            <v>Порталы для электрокаминов</v>
          </cell>
          <cell r="C4041" t="str">
            <v>Firelight</v>
          </cell>
          <cell r="D4041" t="str">
            <v>Портал Firelight Grado Classic дуб санома</v>
          </cell>
          <cell r="E4041" t="str">
            <v>4660294124781</v>
          </cell>
          <cell r="F4041" t="str">
            <v>Grado Cl OS</v>
          </cell>
          <cell r="G4041">
            <v>14590</v>
          </cell>
          <cell r="H4041">
            <v>8754</v>
          </cell>
          <cell r="I4041">
            <v>31</v>
          </cell>
          <cell r="J4041">
            <v>31</v>
          </cell>
        </row>
        <row r="4042">
          <cell r="A4042" t="str">
            <v>НС-1650097</v>
          </cell>
          <cell r="B4042" t="str">
            <v>Порталы для электрокаминов</v>
          </cell>
          <cell r="C4042" t="str">
            <v>Firelight</v>
          </cell>
          <cell r="D4042" t="str">
            <v>Портал Firelight Jersey Classic камень белый, белый дуб</v>
          </cell>
          <cell r="E4042" t="str">
            <v>4660294699661</v>
          </cell>
          <cell r="F4042" t="str">
            <v>Jersey Classic W</v>
          </cell>
          <cell r="G4042">
            <v>26990</v>
          </cell>
          <cell r="H4042">
            <v>15125.25</v>
          </cell>
          <cell r="I4042" t="str">
            <v/>
          </cell>
          <cell r="J4042">
            <v>0</v>
          </cell>
        </row>
        <row r="4043">
          <cell r="A4043" t="str">
            <v>НС-1583440</v>
          </cell>
          <cell r="B4043" t="str">
            <v>Порталы для электрокаминов</v>
          </cell>
          <cell r="C4043" t="str">
            <v>Firelight</v>
          </cell>
          <cell r="D4043" t="str">
            <v>Портал Firelight Lacado 30 белый</v>
          </cell>
          <cell r="E4043" t="str">
            <v>4660294133011</v>
          </cell>
          <cell r="F4043" t="str">
            <v>Lacado 30 W</v>
          </cell>
          <cell r="G4043">
            <v>36990</v>
          </cell>
          <cell r="H4043">
            <v>22194</v>
          </cell>
          <cell r="I4043" t="str">
            <v/>
          </cell>
          <cell r="J4043">
            <v>0</v>
          </cell>
        </row>
        <row r="4044">
          <cell r="A4044" t="str">
            <v>НС-1524180</v>
          </cell>
          <cell r="B4044" t="str">
            <v>Порталы для электрокаминов</v>
          </cell>
          <cell r="C4044" t="str">
            <v>Firelight</v>
          </cell>
          <cell r="D4044" t="str">
            <v>Портал Firelight Lacado 30 черный</v>
          </cell>
          <cell r="E4044" t="str">
            <v>4680551506907</v>
          </cell>
          <cell r="F4044" t="str">
            <v>Lacado 30 B</v>
          </cell>
          <cell r="G4044">
            <v>36990</v>
          </cell>
          <cell r="H4044">
            <v>22194</v>
          </cell>
          <cell r="I4044" t="str">
            <v/>
          </cell>
          <cell r="J4044">
            <v>0</v>
          </cell>
        </row>
        <row r="4045">
          <cell r="A4045" t="str">
            <v>НС-1803439</v>
          </cell>
          <cell r="B4045" t="str">
            <v>Порталы для электрокаминов</v>
          </cell>
          <cell r="C4045" t="str">
            <v>Firelight</v>
          </cell>
          <cell r="D4045" t="str">
            <v>Портал Firelight Lindos 40, графит</v>
          </cell>
          <cell r="E4045" t="str">
            <v>4670430300450</v>
          </cell>
          <cell r="F4045" t="str">
            <v>Lindos 40 G</v>
          </cell>
          <cell r="G4045">
            <v>41990</v>
          </cell>
          <cell r="H4045">
            <v>25194</v>
          </cell>
          <cell r="I4045" t="str">
            <v/>
          </cell>
          <cell r="J4045">
            <v>0</v>
          </cell>
        </row>
        <row r="4046">
          <cell r="A4046" t="str">
            <v>НС-1672687</v>
          </cell>
          <cell r="B4046" t="str">
            <v>Порталы для электрокаминов</v>
          </cell>
          <cell r="C4046" t="str">
            <v>Firelight</v>
          </cell>
          <cell r="D4046" t="str">
            <v>Портал Firelight Lindos 42/40/36, графит</v>
          </cell>
          <cell r="E4046" t="str">
            <v>4660294761733</v>
          </cell>
          <cell r="F4046" t="str">
            <v>Lindos 42/40/36 G</v>
          </cell>
          <cell r="G4046">
            <v>33990</v>
          </cell>
          <cell r="H4046">
            <v>14275.8</v>
          </cell>
          <cell r="I4046" t="str">
            <v/>
          </cell>
          <cell r="J4046">
            <v>0</v>
          </cell>
        </row>
        <row r="4047">
          <cell r="A4047" t="str">
            <v>НС-1697975</v>
          </cell>
          <cell r="B4047" t="str">
            <v>Порталы для электрокаминов</v>
          </cell>
          <cell r="C4047" t="str">
            <v>Firelight</v>
          </cell>
          <cell r="D4047" t="str">
            <v>Портал Firelight Lindos 42/40/36, светло-серый, р/в</v>
          </cell>
          <cell r="E4047" t="str">
            <v>4660294851489</v>
          </cell>
          <cell r="F4047" t="str">
            <v>Lindos 42/40/36 LGlmdf</v>
          </cell>
          <cell r="G4047">
            <v>29990</v>
          </cell>
          <cell r="H4047">
            <v>17994</v>
          </cell>
          <cell r="I4047">
            <v>5</v>
          </cell>
          <cell r="J4047">
            <v>5</v>
          </cell>
        </row>
        <row r="4048">
          <cell r="A4048" t="str">
            <v>НС-1803443</v>
          </cell>
          <cell r="B4048" t="str">
            <v>Порталы для электрокаминов</v>
          </cell>
          <cell r="C4048" t="str">
            <v>Firelight</v>
          </cell>
          <cell r="D4048" t="str">
            <v>Портал Firelight Lindos 42, графит</v>
          </cell>
          <cell r="E4048" t="str">
            <v>4670430300467</v>
          </cell>
          <cell r="F4048" t="str">
            <v>Lindos 42 G</v>
          </cell>
          <cell r="G4048">
            <v>39990</v>
          </cell>
          <cell r="H4048">
            <v>23994</v>
          </cell>
          <cell r="I4048" t="str">
            <v/>
          </cell>
          <cell r="J4048">
            <v>0</v>
          </cell>
        </row>
        <row r="4049">
          <cell r="A4049" t="str">
            <v>НС-1704442</v>
          </cell>
          <cell r="B4049" t="str">
            <v>Порталы для электрокаминов</v>
          </cell>
          <cell r="C4049" t="str">
            <v>Firelight</v>
          </cell>
          <cell r="D4049" t="str">
            <v>Портал Firelight Lindos 60 G, графит</v>
          </cell>
          <cell r="E4049" t="str">
            <v>4660294880823</v>
          </cell>
          <cell r="F4049" t="str">
            <v>Lindos 60 G</v>
          </cell>
          <cell r="G4049">
            <v>49990</v>
          </cell>
          <cell r="H4049">
            <v>29994</v>
          </cell>
          <cell r="I4049">
            <v>1</v>
          </cell>
          <cell r="J4049">
            <v>1</v>
          </cell>
        </row>
        <row r="4050">
          <cell r="A4050" t="str">
            <v>НС-1672688</v>
          </cell>
          <cell r="B4050" t="str">
            <v>Порталы для электрокаминов</v>
          </cell>
          <cell r="C4050" t="str">
            <v>Firelight</v>
          </cell>
          <cell r="D4050" t="str">
            <v>Портал Firelight Lindos Long, графит</v>
          </cell>
          <cell r="E4050" t="str">
            <v>4660294761825</v>
          </cell>
          <cell r="F4050" t="str">
            <v>Lindos Long G</v>
          </cell>
          <cell r="G4050">
            <v>40990</v>
          </cell>
          <cell r="H4050">
            <v>17215.8</v>
          </cell>
          <cell r="I4050" t="str">
            <v/>
          </cell>
          <cell r="J4050">
            <v>0</v>
          </cell>
        </row>
        <row r="4051">
          <cell r="A4051" t="str">
            <v>НС-1182357</v>
          </cell>
          <cell r="B4051" t="str">
            <v>Порталы для электрокаминов</v>
          </cell>
          <cell r="C4051" t="str">
            <v>Firelight</v>
          </cell>
          <cell r="D4051" t="str">
            <v>Портал Firelight Loft 30 камень белый, белая эмаль</v>
          </cell>
          <cell r="E4051" t="str">
            <v>4680551012484, 2250000301487</v>
          </cell>
          <cell r="F4051" t="str">
            <v>Loft 30 WW</v>
          </cell>
          <cell r="G4051">
            <v>29990</v>
          </cell>
          <cell r="H4051">
            <v>17994</v>
          </cell>
          <cell r="I4051">
            <v>4</v>
          </cell>
          <cell r="J4051">
            <v>4</v>
          </cell>
        </row>
        <row r="4052">
          <cell r="A4052" t="str">
            <v>НС-1199827</v>
          </cell>
          <cell r="B4052" t="str">
            <v>Порталы для электрокаминов</v>
          </cell>
          <cell r="C4052" t="str">
            <v>Firelight</v>
          </cell>
          <cell r="D4052" t="str">
            <v>Портал Firelight Loft 30 камень черный, черная эмаль</v>
          </cell>
          <cell r="E4052" t="str">
            <v>4680551015010</v>
          </cell>
          <cell r="F4052" t="str">
            <v>Loft 30 BB</v>
          </cell>
          <cell r="G4052">
            <v>29990</v>
          </cell>
          <cell r="H4052">
            <v>17994</v>
          </cell>
          <cell r="I4052" t="str">
            <v/>
          </cell>
          <cell r="J4052">
            <v>0</v>
          </cell>
        </row>
        <row r="4053">
          <cell r="A4053" t="str">
            <v>НС-1672689</v>
          </cell>
          <cell r="B4053" t="str">
            <v>Порталы для электрокаминов</v>
          </cell>
          <cell r="C4053" t="str">
            <v>Firelight</v>
          </cell>
          <cell r="D4053" t="str">
            <v>Портал Firelight Miami 25 белый, серый</v>
          </cell>
          <cell r="E4053" t="str">
            <v>4660294761856</v>
          </cell>
          <cell r="F4053" t="str">
            <v>Miami 25</v>
          </cell>
          <cell r="G4053">
            <v>32990</v>
          </cell>
          <cell r="H4053">
            <v>19794</v>
          </cell>
          <cell r="I4053" t="str">
            <v/>
          </cell>
          <cell r="J4053">
            <v>0</v>
          </cell>
        </row>
        <row r="4054">
          <cell r="A4054" t="str">
            <v>НС-1778160</v>
          </cell>
          <cell r="B4054" t="str">
            <v>Порталы для электрокаминов</v>
          </cell>
          <cell r="C4054" t="str">
            <v>Firelight</v>
          </cell>
          <cell r="D4054" t="str">
            <v>Портал Firelight Michigan 40 камень молочный, шпон темный дуб</v>
          </cell>
          <cell r="E4054" t="str">
            <v>4670430243733</v>
          </cell>
          <cell r="F4054" t="str">
            <v>Michigan 40 DO</v>
          </cell>
          <cell r="G4054">
            <v>39990</v>
          </cell>
          <cell r="H4054">
            <v>23994</v>
          </cell>
          <cell r="I4054">
            <v>6</v>
          </cell>
          <cell r="J4054">
            <v>6</v>
          </cell>
        </row>
        <row r="4055">
          <cell r="A4055" t="str">
            <v>НС-1672690</v>
          </cell>
          <cell r="B4055" t="str">
            <v>Порталы для электрокаминов</v>
          </cell>
          <cell r="C4055" t="str">
            <v>Firelight</v>
          </cell>
          <cell r="D4055" t="str">
            <v>Портал Firelight Michigan 42/40/36, камень молочный, шпон темный дуб</v>
          </cell>
          <cell r="E4055" t="str">
            <v>4660294761795</v>
          </cell>
          <cell r="F4055" t="str">
            <v>Michigan 42/40/36 DO</v>
          </cell>
          <cell r="G4055">
            <v>33990</v>
          </cell>
          <cell r="H4055">
            <v>20394</v>
          </cell>
          <cell r="I4055" t="str">
            <v/>
          </cell>
          <cell r="J4055">
            <v>0</v>
          </cell>
        </row>
        <row r="4056">
          <cell r="A4056" t="str">
            <v>НС-1778162</v>
          </cell>
          <cell r="B4056" t="str">
            <v>Порталы для электрокаминов</v>
          </cell>
          <cell r="C4056" t="str">
            <v>Firelight</v>
          </cell>
          <cell r="D4056" t="str">
            <v>Портал Firelight Michigan 42 камень молочный, шпон темный дуб</v>
          </cell>
          <cell r="E4056" t="str">
            <v>4670430243740</v>
          </cell>
          <cell r="F4056" t="str">
            <v>Michigan 42 DO</v>
          </cell>
          <cell r="G4056">
            <v>39990</v>
          </cell>
          <cell r="H4056">
            <v>23994</v>
          </cell>
          <cell r="I4056">
            <v>7</v>
          </cell>
          <cell r="J4056">
            <v>7</v>
          </cell>
        </row>
        <row r="4057">
          <cell r="A4057" t="str">
            <v>НС-1704090</v>
          </cell>
          <cell r="B4057" t="str">
            <v>Порталы для электрокаминов</v>
          </cell>
          <cell r="C4057" t="str">
            <v>Firelight</v>
          </cell>
          <cell r="D4057" t="str">
            <v>Портал Firelight Michigan 60, камень молочный, шпон темный дуб</v>
          </cell>
          <cell r="E4057" t="str">
            <v>4660294879209</v>
          </cell>
          <cell r="F4057" t="str">
            <v>Michigan 60 DO</v>
          </cell>
          <cell r="G4057">
            <v>49990</v>
          </cell>
          <cell r="H4057">
            <v>29994</v>
          </cell>
          <cell r="I4057">
            <v>4</v>
          </cell>
          <cell r="J4057">
            <v>4</v>
          </cell>
        </row>
        <row r="4058">
          <cell r="A4058" t="str">
            <v>НС-1241829</v>
          </cell>
          <cell r="B4058" t="str">
            <v>Порталы для электрокаминов</v>
          </cell>
          <cell r="C4058" t="str">
            <v>Firelight</v>
          </cell>
          <cell r="D4058" t="str">
            <v>Портал Firelight Moderno 25 шпон белый дуб</v>
          </cell>
          <cell r="E4058" t="str">
            <v>2250000473061</v>
          </cell>
          <cell r="F4058" t="str">
            <v>Moderno WO</v>
          </cell>
          <cell r="G4058">
            <v>31990</v>
          </cell>
          <cell r="H4058">
            <v>19194</v>
          </cell>
          <cell r="I4058">
            <v>10</v>
          </cell>
          <cell r="J4058">
            <v>10</v>
          </cell>
        </row>
        <row r="4059">
          <cell r="A4059" t="str">
            <v>НС-1241830</v>
          </cell>
          <cell r="B4059" t="str">
            <v>Порталы для электрокаминов</v>
          </cell>
          <cell r="C4059" t="str">
            <v>Firelight</v>
          </cell>
          <cell r="D4059" t="str">
            <v>Портал Firelight Moderno 25 шпон чёрный дуб</v>
          </cell>
          <cell r="E4059" t="str">
            <v>2250000473078</v>
          </cell>
          <cell r="F4059" t="str">
            <v>Moderno 25 BO</v>
          </cell>
          <cell r="G4059">
            <v>31990</v>
          </cell>
          <cell r="H4059">
            <v>19194</v>
          </cell>
          <cell r="I4059">
            <v>4</v>
          </cell>
          <cell r="J4059">
            <v>4</v>
          </cell>
        </row>
        <row r="4060">
          <cell r="A4060" t="str">
            <v>НС-1241832</v>
          </cell>
          <cell r="B4060" t="str">
            <v>Порталы для электрокаминов</v>
          </cell>
          <cell r="C4060" t="str">
            <v>Firelight</v>
          </cell>
          <cell r="D4060" t="str">
            <v>Портал Firelight Moderno 30 шпон белый дуб</v>
          </cell>
          <cell r="E4060" t="str">
            <v>2250000473092</v>
          </cell>
          <cell r="F4060" t="str">
            <v>Moderno 30 WO</v>
          </cell>
          <cell r="G4060">
            <v>34990</v>
          </cell>
          <cell r="H4060">
            <v>20994</v>
          </cell>
          <cell r="I4060">
            <v>4</v>
          </cell>
          <cell r="J4060">
            <v>4</v>
          </cell>
        </row>
        <row r="4061">
          <cell r="A4061" t="str">
            <v>НС-1241831</v>
          </cell>
          <cell r="B4061" t="str">
            <v>Порталы для электрокаминов</v>
          </cell>
          <cell r="C4061" t="str">
            <v>Firelight</v>
          </cell>
          <cell r="D4061" t="str">
            <v>Портал Firelight Moderno 30 шпон чёрный дуб</v>
          </cell>
          <cell r="E4061" t="str">
            <v>2250000473085</v>
          </cell>
          <cell r="F4061" t="str">
            <v>Moderno 30 BO</v>
          </cell>
          <cell r="G4061">
            <v>34990</v>
          </cell>
          <cell r="H4061">
            <v>20994</v>
          </cell>
          <cell r="I4061">
            <v>5</v>
          </cell>
          <cell r="J4061">
            <v>5</v>
          </cell>
        </row>
        <row r="4062">
          <cell r="A4062" t="str">
            <v>НС-1716402</v>
          </cell>
          <cell r="B4062" t="str">
            <v>Порталы для электрокаминов</v>
          </cell>
          <cell r="C4062" t="str">
            <v>Firelight</v>
          </cell>
          <cell r="D4062" t="str">
            <v>Портал Firelight Moderno 40, белый</v>
          </cell>
          <cell r="E4062" t="str">
            <v>4660294934557</v>
          </cell>
          <cell r="F4062" t="str">
            <v>Moderno 40 W</v>
          </cell>
          <cell r="G4062">
            <v>35990</v>
          </cell>
          <cell r="H4062">
            <v>21594</v>
          </cell>
          <cell r="I4062" t="str">
            <v/>
          </cell>
          <cell r="J4062">
            <v>0</v>
          </cell>
        </row>
        <row r="4063">
          <cell r="A4063" t="str">
            <v>НС-1716404</v>
          </cell>
          <cell r="B4063" t="str">
            <v>Порталы для электрокаминов</v>
          </cell>
          <cell r="C4063" t="str">
            <v>Firelight</v>
          </cell>
          <cell r="D4063" t="str">
            <v>Портал Firelight Moderno 40, графит</v>
          </cell>
          <cell r="E4063" t="str">
            <v>4660294934540</v>
          </cell>
          <cell r="F4063" t="str">
            <v>Moderno 40 G</v>
          </cell>
          <cell r="G4063">
            <v>35990</v>
          </cell>
          <cell r="H4063">
            <v>21594</v>
          </cell>
          <cell r="I4063" t="str">
            <v/>
          </cell>
          <cell r="J4063">
            <v>0</v>
          </cell>
        </row>
        <row r="4064">
          <cell r="A4064" t="str">
            <v>НС-1672691</v>
          </cell>
          <cell r="B4064" t="str">
            <v>Порталы для электрокаминов</v>
          </cell>
          <cell r="C4064" t="str">
            <v>Firelight</v>
          </cell>
          <cell r="D4064" t="str">
            <v>Портал Firelight Moderno 42/40/36, белый</v>
          </cell>
          <cell r="E4064" t="str">
            <v>4660294761740</v>
          </cell>
          <cell r="F4064" t="str">
            <v>Moderno 42/40/36 W</v>
          </cell>
          <cell r="G4064">
            <v>33990</v>
          </cell>
          <cell r="H4064">
            <v>14275.8</v>
          </cell>
          <cell r="I4064" t="str">
            <v/>
          </cell>
          <cell r="J4064">
            <v>0</v>
          </cell>
        </row>
        <row r="4065">
          <cell r="A4065" t="str">
            <v>НС-1697979</v>
          </cell>
          <cell r="B4065" t="str">
            <v>Порталы для электрокаминов</v>
          </cell>
          <cell r="C4065" t="str">
            <v>Firelight</v>
          </cell>
          <cell r="D4065" t="str">
            <v>Портал Firelight Moderno 42/40/36, белый, р/в</v>
          </cell>
          <cell r="E4065" t="str">
            <v>4660294851496</v>
          </cell>
          <cell r="F4065" t="str">
            <v>Moderno 42/40/36 Wlmdf</v>
          </cell>
          <cell r="G4065">
            <v>29990</v>
          </cell>
          <cell r="H4065">
            <v>17994</v>
          </cell>
          <cell r="I4065">
            <v>5</v>
          </cell>
          <cell r="J4065">
            <v>5</v>
          </cell>
        </row>
        <row r="4066">
          <cell r="A4066" t="str">
            <v>НС-1672692</v>
          </cell>
          <cell r="B4066" t="str">
            <v>Порталы для электрокаминов</v>
          </cell>
          <cell r="C4066" t="str">
            <v>Firelight</v>
          </cell>
          <cell r="D4066" t="str">
            <v>Портал Firelight Moderno 42/40/36, графит</v>
          </cell>
          <cell r="E4066" t="str">
            <v>4660294761702</v>
          </cell>
          <cell r="F4066" t="str">
            <v>Moderno 42/40/36 G</v>
          </cell>
          <cell r="G4066">
            <v>33990</v>
          </cell>
          <cell r="H4066">
            <v>20394</v>
          </cell>
          <cell r="I4066" t="str">
            <v/>
          </cell>
          <cell r="J4066">
            <v>0</v>
          </cell>
        </row>
        <row r="4067">
          <cell r="A4067" t="str">
            <v>НС-1803446</v>
          </cell>
          <cell r="B4067" t="str">
            <v>Порталы для электрокаминов</v>
          </cell>
          <cell r="C4067" t="str">
            <v>Firelight</v>
          </cell>
          <cell r="D4067" t="str">
            <v>Портал Firelight Moderno 42, белый</v>
          </cell>
          <cell r="E4067" t="str">
            <v>4670430300474</v>
          </cell>
          <cell r="F4067" t="str">
            <v>Moderno 42 W</v>
          </cell>
          <cell r="G4067">
            <v>39990</v>
          </cell>
          <cell r="H4067">
            <v>23994</v>
          </cell>
          <cell r="I4067" t="str">
            <v/>
          </cell>
          <cell r="J4067">
            <v>0</v>
          </cell>
        </row>
        <row r="4068">
          <cell r="A4068" t="str">
            <v>НС-1764945</v>
          </cell>
          <cell r="B4068" t="str">
            <v>Порталы для электрокаминов</v>
          </cell>
          <cell r="C4068" t="str">
            <v>Firelight</v>
          </cell>
          <cell r="D4068" t="str">
            <v>Портал Firelight Moderno 42, графит</v>
          </cell>
          <cell r="E4068" t="str">
            <v>4670430173825</v>
          </cell>
          <cell r="F4068" t="str">
            <v>Moderno 42 G</v>
          </cell>
          <cell r="G4068">
            <v>35990</v>
          </cell>
          <cell r="H4068">
            <v>21594</v>
          </cell>
          <cell r="I4068">
            <v>10</v>
          </cell>
          <cell r="J4068">
            <v>10</v>
          </cell>
        </row>
        <row r="4069">
          <cell r="A4069" t="str">
            <v>НС-1704076</v>
          </cell>
          <cell r="B4069" t="str">
            <v>Порталы для электрокаминов</v>
          </cell>
          <cell r="C4069" t="str">
            <v>Firelight</v>
          </cell>
          <cell r="D4069" t="str">
            <v>Портал Firelight Moderno 60, белый</v>
          </cell>
          <cell r="E4069" t="str">
            <v>4660294879162</v>
          </cell>
          <cell r="F4069" t="str">
            <v>Moderno 60 W</v>
          </cell>
          <cell r="G4069">
            <v>49990</v>
          </cell>
          <cell r="H4069">
            <v>29994</v>
          </cell>
          <cell r="I4069">
            <v>4</v>
          </cell>
          <cell r="J4069">
            <v>4</v>
          </cell>
        </row>
        <row r="4070">
          <cell r="A4070" t="str">
            <v>НС-1704085</v>
          </cell>
          <cell r="B4070" t="str">
            <v>Порталы для электрокаминов</v>
          </cell>
          <cell r="C4070" t="str">
            <v>Firelight</v>
          </cell>
          <cell r="D4070" t="str">
            <v>Портал Firelight Moderno 60, графит</v>
          </cell>
          <cell r="E4070" t="str">
            <v>4660294879179</v>
          </cell>
          <cell r="F4070" t="str">
            <v>Moderno 60 G</v>
          </cell>
          <cell r="G4070">
            <v>49990</v>
          </cell>
          <cell r="H4070">
            <v>29994</v>
          </cell>
          <cell r="I4070">
            <v>5</v>
          </cell>
          <cell r="J4070">
            <v>5</v>
          </cell>
        </row>
        <row r="4071">
          <cell r="A4071" t="str">
            <v>НС-1672693</v>
          </cell>
          <cell r="B4071" t="str">
            <v>Порталы для электрокаминов</v>
          </cell>
          <cell r="C4071" t="str">
            <v>Firelight</v>
          </cell>
          <cell r="D4071" t="str">
            <v>Портал Firelight Moderno Long, белый</v>
          </cell>
          <cell r="E4071" t="str">
            <v>4660294761726</v>
          </cell>
          <cell r="F4071" t="str">
            <v>Moderno Long W</v>
          </cell>
          <cell r="G4071">
            <v>40990</v>
          </cell>
          <cell r="H4071">
            <v>17215.8</v>
          </cell>
          <cell r="I4071" t="str">
            <v/>
          </cell>
          <cell r="J4071">
            <v>0</v>
          </cell>
        </row>
        <row r="4072">
          <cell r="A4072" t="str">
            <v>НС-1524181</v>
          </cell>
          <cell r="B4072" t="str">
            <v>Порталы для электрокаминов</v>
          </cell>
          <cell r="C4072" t="str">
            <v>Firelight</v>
          </cell>
          <cell r="D4072" t="str">
            <v>Портал Firelight Multimedia 30 антрацит</v>
          </cell>
          <cell r="E4072" t="str">
            <v>4680551507324</v>
          </cell>
          <cell r="F4072" t="str">
            <v>Multimedia 30</v>
          </cell>
          <cell r="G4072">
            <v>30990</v>
          </cell>
          <cell r="H4072">
            <v>18594</v>
          </cell>
          <cell r="I4072" t="str">
            <v/>
          </cell>
          <cell r="J4072">
            <v>0</v>
          </cell>
        </row>
        <row r="4073">
          <cell r="A4073" t="str">
            <v>НС-1223468</v>
          </cell>
          <cell r="B4073" t="str">
            <v>Порталы для электрокаминов</v>
          </cell>
          <cell r="C4073" t="str">
            <v>Firelight</v>
          </cell>
          <cell r="D4073" t="str">
            <v>Портал Firelight Multimedia 30 белый</v>
          </cell>
          <cell r="E4073" t="str">
            <v>4680551082913</v>
          </cell>
          <cell r="F4073" t="str">
            <v>Multimedia 30 W</v>
          </cell>
          <cell r="G4073">
            <v>34990</v>
          </cell>
          <cell r="H4073">
            <v>20994</v>
          </cell>
          <cell r="I4073" t="str">
            <v/>
          </cell>
          <cell r="J4073">
            <v>0</v>
          </cell>
        </row>
        <row r="4074">
          <cell r="A4074" t="str">
            <v>НС-1276025</v>
          </cell>
          <cell r="B4074" t="str">
            <v>Порталы для электрокаминов</v>
          </cell>
          <cell r="C4074" t="str">
            <v>Firelight</v>
          </cell>
          <cell r="D4074" t="str">
            <v>Портал Firelight Multimedia 30 черный</v>
          </cell>
          <cell r="E4074" t="str">
            <v>4680551099430</v>
          </cell>
          <cell r="F4074" t="str">
            <v>Multimedia 30 B</v>
          </cell>
          <cell r="G4074">
            <v>34990</v>
          </cell>
          <cell r="H4074">
            <v>20994</v>
          </cell>
          <cell r="I4074" t="str">
            <v/>
          </cell>
          <cell r="J4074">
            <v>0</v>
          </cell>
        </row>
        <row r="4075">
          <cell r="A4075" t="str">
            <v>НС-1803452</v>
          </cell>
          <cell r="B4075" t="str">
            <v>Порталы для электрокаминов</v>
          </cell>
          <cell r="C4075" t="str">
            <v>Firelight</v>
          </cell>
          <cell r="D4075" t="str">
            <v>Портал Firelight Olympia 40, белый</v>
          </cell>
          <cell r="E4075" t="str">
            <v>4670430300481</v>
          </cell>
          <cell r="F4075" t="str">
            <v>Olympia 40 W</v>
          </cell>
          <cell r="G4075">
            <v>41990</v>
          </cell>
          <cell r="H4075">
            <v>25194</v>
          </cell>
          <cell r="I4075" t="str">
            <v/>
          </cell>
          <cell r="J4075">
            <v>0</v>
          </cell>
        </row>
        <row r="4076">
          <cell r="A4076" t="str">
            <v>НС-1764956</v>
          </cell>
          <cell r="B4076" t="str">
            <v>Порталы для электрокаминов</v>
          </cell>
          <cell r="C4076" t="str">
            <v>Firelight</v>
          </cell>
          <cell r="D4076" t="str">
            <v>Портал Firelight Olympia 40, канадский дуб</v>
          </cell>
          <cell r="E4076" t="str">
            <v>4670430173931</v>
          </cell>
          <cell r="F4076" t="str">
            <v>Olympia 40 CO</v>
          </cell>
          <cell r="G4076">
            <v>35990</v>
          </cell>
          <cell r="H4076">
            <v>21594</v>
          </cell>
          <cell r="I4076">
            <v>10</v>
          </cell>
          <cell r="J4076">
            <v>10</v>
          </cell>
        </row>
        <row r="4077">
          <cell r="A4077" t="str">
            <v>НС-1803453</v>
          </cell>
          <cell r="B4077" t="str">
            <v>Порталы для электрокаминов</v>
          </cell>
          <cell r="C4077" t="str">
            <v>Firelight</v>
          </cell>
          <cell r="D4077" t="str">
            <v>Портал Firelight Olympia 40, слоновая кость с золотой патиной</v>
          </cell>
          <cell r="E4077" t="str">
            <v>4670430300498</v>
          </cell>
          <cell r="F4077" t="str">
            <v>Olympia 40 IV</v>
          </cell>
          <cell r="G4077">
            <v>41990</v>
          </cell>
          <cell r="H4077">
            <v>25194</v>
          </cell>
          <cell r="I4077" t="str">
            <v/>
          </cell>
          <cell r="J4077">
            <v>0</v>
          </cell>
        </row>
        <row r="4078">
          <cell r="A4078" t="str">
            <v>НС-1672694</v>
          </cell>
          <cell r="B4078" t="str">
            <v>Порталы для электрокаминов</v>
          </cell>
          <cell r="C4078" t="str">
            <v>Firelight</v>
          </cell>
          <cell r="D4078" t="str">
            <v>Портал Firelight Olympia 42/40/36, белый</v>
          </cell>
          <cell r="E4078" t="str">
            <v>4660294761801</v>
          </cell>
          <cell r="F4078" t="str">
            <v>Olympia 42/40/36 W</v>
          </cell>
          <cell r="G4078">
            <v>33990</v>
          </cell>
          <cell r="H4078">
            <v>14275.8</v>
          </cell>
          <cell r="I4078">
            <v>4</v>
          </cell>
          <cell r="J4078">
            <v>4</v>
          </cell>
        </row>
        <row r="4079">
          <cell r="A4079" t="str">
            <v>НС-1672695</v>
          </cell>
          <cell r="B4079" t="str">
            <v>Порталы для электрокаминов</v>
          </cell>
          <cell r="C4079" t="str">
            <v>Firelight</v>
          </cell>
          <cell r="D4079" t="str">
            <v>Портал Firelight Olympia 42/40/36, канадский дуб</v>
          </cell>
          <cell r="E4079" t="str">
            <v>4660294761757</v>
          </cell>
          <cell r="F4079" t="str">
            <v>Olympia 42/40/36 CO</v>
          </cell>
          <cell r="G4079">
            <v>33990</v>
          </cell>
          <cell r="H4079">
            <v>14275.8</v>
          </cell>
          <cell r="I4079">
            <v>3</v>
          </cell>
          <cell r="J4079">
            <v>3</v>
          </cell>
        </row>
        <row r="4080">
          <cell r="A4080" t="str">
            <v>НС-1672696</v>
          </cell>
          <cell r="B4080" t="str">
            <v>Порталы для электрокаминов</v>
          </cell>
          <cell r="C4080" t="str">
            <v>Firelight</v>
          </cell>
          <cell r="D4080" t="str">
            <v>Портал Firelight Olympia 42/40/36, слоновая кость с золотой патиной</v>
          </cell>
          <cell r="E4080" t="str">
            <v>4660294761788</v>
          </cell>
          <cell r="F4080" t="str">
            <v>Olympia 42/40/36 IV</v>
          </cell>
          <cell r="G4080">
            <v>36990</v>
          </cell>
          <cell r="H4080">
            <v>15535.8</v>
          </cell>
          <cell r="I4080" t="str">
            <v/>
          </cell>
          <cell r="J4080">
            <v>0</v>
          </cell>
        </row>
        <row r="4081">
          <cell r="A4081" t="str">
            <v>НС-1803454</v>
          </cell>
          <cell r="B4081" t="str">
            <v>Порталы для электрокаминов</v>
          </cell>
          <cell r="C4081" t="str">
            <v>Firelight</v>
          </cell>
          <cell r="D4081" t="str">
            <v>Портал Firelight Olympia 42, белый</v>
          </cell>
          <cell r="E4081" t="str">
            <v>4670430300504</v>
          </cell>
          <cell r="F4081" t="str">
            <v>Olympia 42 W</v>
          </cell>
          <cell r="G4081">
            <v>39990</v>
          </cell>
          <cell r="H4081">
            <v>23994</v>
          </cell>
          <cell r="I4081" t="str">
            <v/>
          </cell>
          <cell r="J4081">
            <v>0</v>
          </cell>
        </row>
        <row r="4082">
          <cell r="A4082" t="str">
            <v>НС-1764957</v>
          </cell>
          <cell r="B4082" t="str">
            <v>Порталы для электрокаминов</v>
          </cell>
          <cell r="C4082" t="str">
            <v>Firelight</v>
          </cell>
          <cell r="D4082" t="str">
            <v>Портал Firelight Olympia 42, канадский дуб</v>
          </cell>
          <cell r="E4082" t="str">
            <v>4670430173948</v>
          </cell>
          <cell r="F4082" t="str">
            <v>Olympia 42 CO</v>
          </cell>
          <cell r="G4082">
            <v>35990</v>
          </cell>
          <cell r="H4082">
            <v>21594</v>
          </cell>
          <cell r="I4082">
            <v>7</v>
          </cell>
          <cell r="J4082">
            <v>7</v>
          </cell>
        </row>
        <row r="4083">
          <cell r="A4083" t="str">
            <v>НС-1803455</v>
          </cell>
          <cell r="B4083" t="str">
            <v>Порталы для электрокаминов</v>
          </cell>
          <cell r="C4083" t="str">
            <v>Firelight</v>
          </cell>
          <cell r="D4083" t="str">
            <v>Портал Firelight Olympia 42, слоновая кость с золотой патиной</v>
          </cell>
          <cell r="E4083" t="str">
            <v>4670430300511</v>
          </cell>
          <cell r="F4083" t="str">
            <v>Olympia 42 IV</v>
          </cell>
          <cell r="G4083">
            <v>39990</v>
          </cell>
          <cell r="H4083">
            <v>23994</v>
          </cell>
          <cell r="I4083" t="str">
            <v/>
          </cell>
          <cell r="J4083">
            <v>0</v>
          </cell>
        </row>
        <row r="4084">
          <cell r="A4084" t="str">
            <v>НС-1704096</v>
          </cell>
          <cell r="B4084" t="str">
            <v>Порталы для электрокаминов</v>
          </cell>
          <cell r="C4084" t="str">
            <v>Firelight</v>
          </cell>
          <cell r="D4084" t="str">
            <v>Портал Firelight Olympia 60 CO, канадский дуб</v>
          </cell>
          <cell r="E4084" t="str">
            <v>4660294879827</v>
          </cell>
          <cell r="F4084" t="str">
            <v>Olympia 60 CO</v>
          </cell>
          <cell r="G4084">
            <v>49990</v>
          </cell>
          <cell r="H4084">
            <v>29994</v>
          </cell>
          <cell r="I4084">
            <v>6</v>
          </cell>
          <cell r="J4084">
            <v>6</v>
          </cell>
        </row>
        <row r="4085">
          <cell r="A4085" t="str">
            <v>НС-1704087</v>
          </cell>
          <cell r="B4085" t="str">
            <v>Порталы для электрокаминов</v>
          </cell>
          <cell r="C4085" t="str">
            <v>Firelight</v>
          </cell>
          <cell r="D4085" t="str">
            <v>Портал Firelight Olympia 60, белый</v>
          </cell>
          <cell r="E4085" t="str">
            <v>4660294879186</v>
          </cell>
          <cell r="F4085" t="str">
            <v>Olympia 60 W</v>
          </cell>
          <cell r="G4085">
            <v>49990</v>
          </cell>
          <cell r="H4085">
            <v>29994</v>
          </cell>
          <cell r="I4085">
            <v>6</v>
          </cell>
          <cell r="J4085">
            <v>6</v>
          </cell>
        </row>
        <row r="4086">
          <cell r="A4086" t="str">
            <v>НС-1704088</v>
          </cell>
          <cell r="B4086" t="str">
            <v>Порталы для электрокаминов</v>
          </cell>
          <cell r="C4086" t="str">
            <v>Firelight</v>
          </cell>
          <cell r="D4086" t="str">
            <v>Портал Firelight Olympia 60, слоновая кость с золотой патиной</v>
          </cell>
          <cell r="E4086" t="str">
            <v>4660294879193</v>
          </cell>
          <cell r="F4086" t="str">
            <v>Olympia 60 IV</v>
          </cell>
          <cell r="G4086">
            <v>49990</v>
          </cell>
          <cell r="H4086">
            <v>29994</v>
          </cell>
          <cell r="I4086">
            <v>4</v>
          </cell>
          <cell r="J4086">
            <v>4</v>
          </cell>
        </row>
        <row r="4087">
          <cell r="A4087" t="str">
            <v>НС-1144913</v>
          </cell>
          <cell r="B4087" t="str">
            <v>Порталы для электрокаминов</v>
          </cell>
          <cell r="C4087" t="str">
            <v>Firelight</v>
          </cell>
          <cell r="D4087" t="str">
            <v>Портал Firelight Ovatio 30 Белый</v>
          </cell>
          <cell r="E4087" t="str">
            <v>4680551002874</v>
          </cell>
          <cell r="F4087" t="str">
            <v>Ovatio 30 W</v>
          </cell>
          <cell r="G4087">
            <v>40990</v>
          </cell>
          <cell r="H4087">
            <v>24594</v>
          </cell>
          <cell r="I4087" t="str">
            <v/>
          </cell>
          <cell r="J4087">
            <v>0</v>
          </cell>
        </row>
        <row r="4088">
          <cell r="A4088" t="str">
            <v>НС-1158486</v>
          </cell>
          <cell r="B4088" t="str">
            <v>Порталы для электрокаминов</v>
          </cell>
          <cell r="C4088" t="str">
            <v>Firelight</v>
          </cell>
          <cell r="D4088" t="str">
            <v>Портал Firelight Pietra Classic камень белый, шпон темный дуб</v>
          </cell>
          <cell r="E4088" t="str">
            <v>4680551006551</v>
          </cell>
          <cell r="F4088" t="str">
            <v>Pietra Classic WDO</v>
          </cell>
          <cell r="G4088">
            <v>28990</v>
          </cell>
          <cell r="H4088">
            <v>17394</v>
          </cell>
          <cell r="I4088" t="str">
            <v/>
          </cell>
          <cell r="J4088">
            <v>0</v>
          </cell>
        </row>
        <row r="4089">
          <cell r="A4089" t="str">
            <v>НС-1158492</v>
          </cell>
          <cell r="B4089" t="str">
            <v>Порталы для электрокаминов</v>
          </cell>
          <cell r="C4089" t="str">
            <v>Firelight</v>
          </cell>
          <cell r="D4089" t="str">
            <v>Портал Firelight Pietra Classic камень сланец натуральный, шпон темный дуб</v>
          </cell>
          <cell r="E4089" t="str">
            <v>4680551006520</v>
          </cell>
          <cell r="F4089" t="str">
            <v>Pietra Classic SDO</v>
          </cell>
          <cell r="G4089">
            <v>28990</v>
          </cell>
          <cell r="H4089">
            <v>17394</v>
          </cell>
          <cell r="I4089" t="str">
            <v/>
          </cell>
          <cell r="J4089">
            <v>0</v>
          </cell>
        </row>
        <row r="4090">
          <cell r="A4090" t="str">
            <v>НС-1346694</v>
          </cell>
          <cell r="B4090" t="str">
            <v>Порталы для электрокаминов</v>
          </cell>
          <cell r="C4090" t="str">
            <v>Firelight</v>
          </cell>
          <cell r="D4090" t="str">
            <v>Портал Firelight Pietra Nuovo 30 камень сланец белый, шпон темный дуб</v>
          </cell>
          <cell r="E4090" t="str">
            <v>4680551118520</v>
          </cell>
          <cell r="F4090" t="str">
            <v>Pietra New 30 WDO</v>
          </cell>
          <cell r="G4090">
            <v>30990</v>
          </cell>
          <cell r="H4090">
            <v>18594</v>
          </cell>
          <cell r="I4090" t="str">
            <v/>
          </cell>
          <cell r="J4090">
            <v>0</v>
          </cell>
        </row>
        <row r="4091">
          <cell r="A4091" t="str">
            <v>НС-1346692</v>
          </cell>
          <cell r="B4091" t="str">
            <v>Порталы для электрокаминов</v>
          </cell>
          <cell r="C4091" t="str">
            <v>Firelight</v>
          </cell>
          <cell r="D4091" t="str">
            <v>Портал Firelight Pietra Nuovo Classic камень сланец белый, шпон темный дуб</v>
          </cell>
          <cell r="E4091" t="str">
            <v>4680551118506</v>
          </cell>
          <cell r="F4091" t="str">
            <v>Pietra New Cl WDO</v>
          </cell>
          <cell r="G4091">
            <v>29490</v>
          </cell>
          <cell r="H4091">
            <v>17694</v>
          </cell>
          <cell r="I4091" t="str">
            <v/>
          </cell>
          <cell r="J4091">
            <v>0</v>
          </cell>
        </row>
        <row r="4092">
          <cell r="A4092" t="str">
            <v>НС-1346691</v>
          </cell>
          <cell r="B4092" t="str">
            <v>Порталы для электрокаминов</v>
          </cell>
          <cell r="C4092" t="str">
            <v>Firelight</v>
          </cell>
          <cell r="D4092" t="str">
            <v>Портал Firelight Pietra Nuovo Classic камень сланец чёрный, шпон венге</v>
          </cell>
          <cell r="E4092" t="str">
            <v>4680551118490</v>
          </cell>
          <cell r="F4092" t="str">
            <v>Pietra New Cl BW</v>
          </cell>
          <cell r="G4092">
            <v>29490</v>
          </cell>
          <cell r="H4092">
            <v>12135.2</v>
          </cell>
          <cell r="I4092">
            <v>2</v>
          </cell>
          <cell r="J4092">
            <v>2</v>
          </cell>
        </row>
        <row r="4093">
          <cell r="A4093" t="str">
            <v>НС-1202853</v>
          </cell>
          <cell r="B4093" t="str">
            <v>Порталы для электрокаминов</v>
          </cell>
          <cell r="C4093" t="str">
            <v>Firelight</v>
          </cell>
          <cell r="D4093" t="str">
            <v>Портал Firelight Porto 25 камень белый, шпон беленый дуб</v>
          </cell>
          <cell r="E4093" t="str">
            <v>4680551016888</v>
          </cell>
          <cell r="F4093" t="str">
            <v>Porto 25 WWO</v>
          </cell>
          <cell r="G4093">
            <v>30990</v>
          </cell>
          <cell r="H4093">
            <v>15092.56</v>
          </cell>
          <cell r="I4093" t="str">
            <v/>
          </cell>
          <cell r="J4093">
            <v>0</v>
          </cell>
        </row>
        <row r="4094">
          <cell r="A4094" t="str">
            <v>НС-1202852</v>
          </cell>
          <cell r="B4094" t="str">
            <v>Порталы для электрокаминов</v>
          </cell>
          <cell r="C4094" t="str">
            <v>Firelight</v>
          </cell>
          <cell r="D4094" t="str">
            <v>Портал Firelight Porto 25 камень черный, шпон венге</v>
          </cell>
          <cell r="E4094" t="str">
            <v>4680551016895</v>
          </cell>
          <cell r="F4094" t="str">
            <v>Porto 25 BV</v>
          </cell>
          <cell r="G4094">
            <v>30990</v>
          </cell>
          <cell r="H4094">
            <v>13219.74</v>
          </cell>
          <cell r="I4094" t="str">
            <v/>
          </cell>
          <cell r="J4094">
            <v>0</v>
          </cell>
        </row>
        <row r="4095">
          <cell r="A4095" t="str">
            <v>НС-1202952</v>
          </cell>
          <cell r="B4095" t="str">
            <v>Порталы для электрокаминов</v>
          </cell>
          <cell r="C4095" t="str">
            <v>Firelight</v>
          </cell>
          <cell r="D4095" t="str">
            <v>Портал Firelight Porto 30 камень белый, шпон беленый дуб</v>
          </cell>
          <cell r="E4095" t="str">
            <v>4680551016840, 4680551017205</v>
          </cell>
          <cell r="F4095" t="str">
            <v>Porto 30 WWO</v>
          </cell>
          <cell r="G4095">
            <v>32990</v>
          </cell>
          <cell r="H4095">
            <v>19794</v>
          </cell>
          <cell r="I4095">
            <v>2</v>
          </cell>
          <cell r="J4095">
            <v>2</v>
          </cell>
        </row>
        <row r="4096">
          <cell r="A4096" t="str">
            <v>НС-1202944</v>
          </cell>
          <cell r="B4096" t="str">
            <v>Порталы для электрокаминов</v>
          </cell>
          <cell r="C4096" t="str">
            <v>Firelight</v>
          </cell>
          <cell r="D4096" t="str">
            <v>Портал Firelight Porto 30 камень черный, шпон венге</v>
          </cell>
          <cell r="E4096" t="str">
            <v>4680551017199</v>
          </cell>
          <cell r="F4096" t="str">
            <v>Porto 30 BV</v>
          </cell>
          <cell r="G4096">
            <v>32990</v>
          </cell>
          <cell r="H4096">
            <v>19794</v>
          </cell>
          <cell r="I4096" t="str">
            <v/>
          </cell>
          <cell r="J4096">
            <v>0</v>
          </cell>
        </row>
        <row r="4097">
          <cell r="A4097" t="str">
            <v>НС-1764958</v>
          </cell>
          <cell r="B4097" t="str">
            <v>Порталы для электрокаминов</v>
          </cell>
          <cell r="C4097" t="str">
            <v>Firelight</v>
          </cell>
          <cell r="D4097" t="str">
            <v>Портал Firelight Porto 40 камень черный шпон венге</v>
          </cell>
          <cell r="E4097" t="str">
            <v>4670430173955</v>
          </cell>
          <cell r="F4097" t="str">
            <v>Porto 40</v>
          </cell>
          <cell r="G4097">
            <v>35990</v>
          </cell>
          <cell r="H4097">
            <v>21594</v>
          </cell>
          <cell r="I4097">
            <v>6</v>
          </cell>
          <cell r="J4097">
            <v>6</v>
          </cell>
        </row>
        <row r="4098">
          <cell r="A4098" t="str">
            <v>НС-1672697</v>
          </cell>
          <cell r="B4098" t="str">
            <v>Порталы для электрокаминов</v>
          </cell>
          <cell r="C4098" t="str">
            <v>Firelight</v>
          </cell>
          <cell r="D4098" t="str">
            <v>Портал Firelight Porto 42/40/36 камень черный шпон венге</v>
          </cell>
          <cell r="E4098" t="str">
            <v>4660294761689</v>
          </cell>
          <cell r="F4098" t="str">
            <v>Porto 42/40/36</v>
          </cell>
          <cell r="G4098">
            <v>33990</v>
          </cell>
          <cell r="H4098">
            <v>14275.8</v>
          </cell>
          <cell r="I4098" t="str">
            <v/>
          </cell>
          <cell r="J4098">
            <v>0</v>
          </cell>
        </row>
        <row r="4099">
          <cell r="A4099" t="str">
            <v>НС-1764959</v>
          </cell>
          <cell r="B4099" t="str">
            <v>Порталы для электрокаминов</v>
          </cell>
          <cell r="C4099" t="str">
            <v>Firelight</v>
          </cell>
          <cell r="D4099" t="str">
            <v>Портал Firelight Porto 42 камень черный шпон венге</v>
          </cell>
          <cell r="E4099" t="str">
            <v>4670430173962</v>
          </cell>
          <cell r="F4099" t="str">
            <v>Porto 42</v>
          </cell>
          <cell r="G4099">
            <v>35990</v>
          </cell>
          <cell r="H4099">
            <v>21594</v>
          </cell>
          <cell r="I4099">
            <v>1</v>
          </cell>
          <cell r="J4099">
            <v>1</v>
          </cell>
        </row>
        <row r="4100">
          <cell r="A4100" t="str">
            <v>НС-1202943</v>
          </cell>
          <cell r="B4100" t="str">
            <v>Порталы для электрокаминов</v>
          </cell>
          <cell r="C4100" t="str">
            <v>Firelight</v>
          </cell>
          <cell r="D4100" t="str">
            <v>Портал Firelight Porto Classic камень белый, шпон беленый дуб</v>
          </cell>
          <cell r="E4100" t="str">
            <v>4680551016864</v>
          </cell>
          <cell r="F4100" t="str">
            <v>Porto Classic WWO</v>
          </cell>
          <cell r="G4100">
            <v>28490</v>
          </cell>
          <cell r="H4100">
            <v>14509.95</v>
          </cell>
          <cell r="I4100" t="str">
            <v/>
          </cell>
          <cell r="J4100">
            <v>0</v>
          </cell>
        </row>
        <row r="4101">
          <cell r="A4101" t="str">
            <v>НС-1202940</v>
          </cell>
          <cell r="B4101" t="str">
            <v>Порталы для электрокаминов</v>
          </cell>
          <cell r="C4101" t="str">
            <v>Firelight</v>
          </cell>
          <cell r="D4101" t="str">
            <v>Портал Firelight Porto Classic камень черный, шпон венге</v>
          </cell>
          <cell r="E4101" t="str">
            <v>4680551016871</v>
          </cell>
          <cell r="F4101" t="str">
            <v>Porto Classic BV</v>
          </cell>
          <cell r="G4101">
            <v>27490</v>
          </cell>
          <cell r="H4101">
            <v>11180.4</v>
          </cell>
          <cell r="I4101" t="str">
            <v/>
          </cell>
          <cell r="J4101">
            <v>0</v>
          </cell>
        </row>
        <row r="4102">
          <cell r="A4102" t="str">
            <v>НС-1452076</v>
          </cell>
          <cell r="B4102" t="str">
            <v>Порталы для электрокаминов</v>
          </cell>
          <cell r="C4102" t="str">
            <v>Firelight</v>
          </cell>
          <cell r="D4102" t="str">
            <v>Портал Firelight Porto Long камень черный, шпон венге</v>
          </cell>
          <cell r="E4102" t="str">
            <v>4680551147674</v>
          </cell>
          <cell r="F4102" t="str">
            <v>Porto Long BV</v>
          </cell>
          <cell r="G4102">
            <v>40990</v>
          </cell>
          <cell r="H4102">
            <v>17215.8</v>
          </cell>
          <cell r="I4102" t="str">
            <v/>
          </cell>
          <cell r="J4102">
            <v>0</v>
          </cell>
        </row>
        <row r="4103">
          <cell r="A4103" t="str">
            <v>НС-1508358</v>
          </cell>
          <cell r="B4103" t="str">
            <v>Порталы для электрокаминов</v>
          </cell>
          <cell r="C4103" t="str">
            <v>Firelight</v>
          </cell>
          <cell r="D4103" t="str">
            <v>Портал Firelight Prestigio 30 камень белый, шпон белый дуб</v>
          </cell>
          <cell r="E4103" t="str">
            <v>4680551350371</v>
          </cell>
          <cell r="F4103" t="str">
            <v>Prestigio 30 WW</v>
          </cell>
          <cell r="G4103">
            <v>27990</v>
          </cell>
          <cell r="H4103">
            <v>16794</v>
          </cell>
          <cell r="I4103" t="str">
            <v/>
          </cell>
          <cell r="J4103">
            <v>0</v>
          </cell>
        </row>
        <row r="4104">
          <cell r="A4104" t="str">
            <v>НС-1287029</v>
          </cell>
          <cell r="B4104" t="str">
            <v>Порталы для электрокаминов</v>
          </cell>
          <cell r="C4104" t="str">
            <v>Firelight</v>
          </cell>
          <cell r="D4104" t="str">
            <v>Портал Firelight Prestigio 30 камень белый, шпон дуб</v>
          </cell>
          <cell r="E4104" t="str">
            <v>4680551101836</v>
          </cell>
          <cell r="F4104" t="str">
            <v>Prestigio 30 WO</v>
          </cell>
          <cell r="G4104">
            <v>27990</v>
          </cell>
          <cell r="H4104">
            <v>16794</v>
          </cell>
          <cell r="I4104" t="str">
            <v/>
          </cell>
          <cell r="J4104">
            <v>0</v>
          </cell>
        </row>
        <row r="4105">
          <cell r="A4105" t="str">
            <v>НС-1273966</v>
          </cell>
          <cell r="B4105" t="str">
            <v>Порталы для электрокаминов</v>
          </cell>
          <cell r="C4105" t="str">
            <v>Firelight</v>
          </cell>
          <cell r="D4105" t="str">
            <v>Портал Firelight Quadro 30 камень песчаник античный белый, белая эмаль</v>
          </cell>
          <cell r="E4105" t="str">
            <v>4680551098648</v>
          </cell>
          <cell r="F4105" t="str">
            <v>Quadro 30 WW</v>
          </cell>
          <cell r="G4105">
            <v>27990</v>
          </cell>
          <cell r="H4105">
            <v>16794</v>
          </cell>
          <cell r="I4105" t="str">
            <v/>
          </cell>
          <cell r="J4105">
            <v>0</v>
          </cell>
        </row>
        <row r="4106">
          <cell r="A4106" t="str">
            <v>НС-1115744</v>
          </cell>
          <cell r="B4106" t="str">
            <v>Порталы для электрокаминов</v>
          </cell>
          <cell r="C4106" t="str">
            <v>Firelight</v>
          </cell>
          <cell r="D4106" t="str">
            <v>Портал Firelight Rome 30 Белёный Дуб</v>
          </cell>
          <cell r="E4106" t="str">
            <v>2250000058626</v>
          </cell>
          <cell r="F4106" t="str">
            <v>Rome 30</v>
          </cell>
          <cell r="G4106">
            <v>30990</v>
          </cell>
          <cell r="H4106">
            <v>19833.599999999999</v>
          </cell>
          <cell r="I4106" t="str">
            <v/>
          </cell>
          <cell r="J4106">
            <v>0</v>
          </cell>
        </row>
        <row r="4107">
          <cell r="A4107" t="str">
            <v>НС-1284543</v>
          </cell>
          <cell r="B4107" t="str">
            <v>Порталы для электрокаминов</v>
          </cell>
          <cell r="C4107" t="str">
            <v>Firelight</v>
          </cell>
          <cell r="D4107" t="str">
            <v>Портал Firelight Scala 25 камень сланец скалистый белый, шпон белый дуб</v>
          </cell>
          <cell r="E4107" t="str">
            <v>4680551100976, 4680551123036</v>
          </cell>
          <cell r="F4107" t="str">
            <v>Scala 25 WWO</v>
          </cell>
          <cell r="G4107">
            <v>27990</v>
          </cell>
          <cell r="H4107">
            <v>13813.8</v>
          </cell>
          <cell r="I4107" t="str">
            <v/>
          </cell>
          <cell r="J4107">
            <v>0</v>
          </cell>
        </row>
        <row r="4108">
          <cell r="A4108" t="str">
            <v>НС-1170994</v>
          </cell>
          <cell r="B4108" t="str">
            <v>Порталы для электрокаминов</v>
          </cell>
          <cell r="C4108" t="str">
            <v>Firelight</v>
          </cell>
          <cell r="D4108" t="str">
            <v>Портал Firelight Scala 25 камень сланец скалистый белый, шпон тёмный дуб</v>
          </cell>
          <cell r="E4108" t="str">
            <v>4680551009729</v>
          </cell>
          <cell r="F4108" t="str">
            <v>Scala 25 WDO</v>
          </cell>
          <cell r="G4108">
            <v>27990</v>
          </cell>
          <cell r="H4108">
            <v>16794</v>
          </cell>
          <cell r="I4108" t="str">
            <v/>
          </cell>
          <cell r="J4108">
            <v>0</v>
          </cell>
        </row>
        <row r="4109">
          <cell r="A4109" t="str">
            <v>НС-1203811</v>
          </cell>
          <cell r="B4109" t="str">
            <v>Порталы для электрокаминов</v>
          </cell>
          <cell r="C4109" t="str">
            <v>Firelight</v>
          </cell>
          <cell r="D4109" t="str">
            <v>Портал Firelight Scala 25 сланец скалистый серый, шпон венге</v>
          </cell>
          <cell r="E4109" t="str">
            <v>4680551029970</v>
          </cell>
          <cell r="F4109" t="str">
            <v>Scala 25 GV</v>
          </cell>
          <cell r="G4109">
            <v>27990</v>
          </cell>
          <cell r="H4109">
            <v>16794</v>
          </cell>
          <cell r="I4109" t="str">
            <v/>
          </cell>
          <cell r="J4109">
            <v>0</v>
          </cell>
        </row>
        <row r="4110">
          <cell r="A4110" t="str">
            <v>НС-1230523</v>
          </cell>
          <cell r="B4110" t="str">
            <v>Порталы для электрокаминов</v>
          </cell>
          <cell r="C4110" t="str">
            <v>Firelight</v>
          </cell>
          <cell r="D4110" t="str">
            <v>Портал Firelight Scala 30 камень сланец скалистый бурый, шпон тёмный дуб</v>
          </cell>
          <cell r="E4110" t="str">
            <v>4680551087765</v>
          </cell>
          <cell r="F4110" t="str">
            <v>Scala 30 BDO</v>
          </cell>
          <cell r="G4110">
            <v>29990</v>
          </cell>
          <cell r="H4110">
            <v>17994</v>
          </cell>
          <cell r="I4110" t="str">
            <v/>
          </cell>
          <cell r="J4110">
            <v>0</v>
          </cell>
        </row>
        <row r="4111">
          <cell r="A4111" t="str">
            <v>НС-1284540</v>
          </cell>
          <cell r="B4111" t="str">
            <v>Порталы для электрокаминов</v>
          </cell>
          <cell r="C4111" t="str">
            <v>Firelight</v>
          </cell>
          <cell r="D4111" t="str">
            <v>Портал Firelight Scala Classic камень сланец скалистый белый, шпон белый дуб</v>
          </cell>
          <cell r="E4111" t="str">
            <v>4680551100990</v>
          </cell>
          <cell r="F4111" t="str">
            <v>Scala Cl WWO</v>
          </cell>
          <cell r="G4111">
            <v>27490</v>
          </cell>
          <cell r="H4111">
            <v>3000</v>
          </cell>
          <cell r="I4111" t="str">
            <v/>
          </cell>
          <cell r="J4111">
            <v>0</v>
          </cell>
        </row>
        <row r="4112">
          <cell r="A4112" t="str">
            <v>НС-1170985</v>
          </cell>
          <cell r="B4112" t="str">
            <v>Порталы для электрокаминов</v>
          </cell>
          <cell r="C4112" t="str">
            <v>Firelight</v>
          </cell>
          <cell r="D4112" t="str">
            <v>Портал Firelight Scala Classic камень сланец скалистый белый, шпон тёмный дуб</v>
          </cell>
          <cell r="E4112" t="str">
            <v>4680551009675</v>
          </cell>
          <cell r="F4112" t="str">
            <v>Scala Cl WDO</v>
          </cell>
          <cell r="G4112">
            <v>27490</v>
          </cell>
          <cell r="H4112">
            <v>13486.2</v>
          </cell>
          <cell r="I4112" t="str">
            <v/>
          </cell>
          <cell r="J4112">
            <v>0</v>
          </cell>
        </row>
        <row r="4113">
          <cell r="A4113" t="str">
            <v>НС-1170988</v>
          </cell>
          <cell r="B4113" t="str">
            <v>Порталы для электрокаминов</v>
          </cell>
          <cell r="C4113" t="str">
            <v>Firelight</v>
          </cell>
          <cell r="D4113" t="str">
            <v>Портал Firelight Scala Classic камень сланец скалистый бурый, шпон тёмный дуб</v>
          </cell>
          <cell r="E4113" t="str">
            <v>4680551009668</v>
          </cell>
          <cell r="F4113" t="str">
            <v>Scala Cl BDO</v>
          </cell>
          <cell r="G4113">
            <v>33990</v>
          </cell>
          <cell r="H4113">
            <v>21753.599999999999</v>
          </cell>
          <cell r="I4113" t="str">
            <v/>
          </cell>
          <cell r="J4113">
            <v>0</v>
          </cell>
        </row>
        <row r="4114">
          <cell r="A4114" t="str">
            <v>НС-1203812</v>
          </cell>
          <cell r="B4114" t="str">
            <v>Порталы для электрокаминов</v>
          </cell>
          <cell r="C4114" t="str">
            <v>Firelight</v>
          </cell>
          <cell r="D4114" t="str">
            <v>Портал Firelight Scala Classic сланец скалистый серый, шпон венге</v>
          </cell>
          <cell r="E4114" t="str">
            <v>4680551029963</v>
          </cell>
          <cell r="F4114" t="str">
            <v>Scala Classic GV</v>
          </cell>
          <cell r="G4114">
            <v>27490</v>
          </cell>
          <cell r="H4114">
            <v>12827.1</v>
          </cell>
          <cell r="I4114" t="str">
            <v/>
          </cell>
          <cell r="J4114">
            <v>0</v>
          </cell>
        </row>
        <row r="4115">
          <cell r="A4115" t="str">
            <v>НС-1764960</v>
          </cell>
          <cell r="B4115" t="str">
            <v>Порталы для электрокаминов</v>
          </cell>
          <cell r="C4115" t="str">
            <v>Firelight</v>
          </cell>
          <cell r="D4115" t="str">
            <v>Портал Firelight Siena 40, слоновая кость с золотой патиной</v>
          </cell>
          <cell r="E4115" t="str">
            <v>4670430173979</v>
          </cell>
          <cell r="F4115" t="str">
            <v>Siena 40 IV</v>
          </cell>
          <cell r="G4115">
            <v>35990</v>
          </cell>
          <cell r="H4115">
            <v>21594</v>
          </cell>
          <cell r="I4115">
            <v>1</v>
          </cell>
          <cell r="J4115">
            <v>1</v>
          </cell>
        </row>
        <row r="4116">
          <cell r="A4116" t="str">
            <v>НС-1672698</v>
          </cell>
          <cell r="B4116" t="str">
            <v>Порталы для электрокаминов</v>
          </cell>
          <cell r="C4116" t="str">
            <v>Firelight</v>
          </cell>
          <cell r="D4116" t="str">
            <v>Портал Firelight Siena 42/40/36, слоновая кость с золотой патиной</v>
          </cell>
          <cell r="E4116" t="str">
            <v>4660294761719</v>
          </cell>
          <cell r="F4116" t="str">
            <v>Siena 42/40/36 IV</v>
          </cell>
          <cell r="G4116">
            <v>33990</v>
          </cell>
          <cell r="H4116">
            <v>20394</v>
          </cell>
          <cell r="I4116" t="str">
            <v/>
          </cell>
          <cell r="J4116">
            <v>0</v>
          </cell>
        </row>
        <row r="4117">
          <cell r="A4117" t="str">
            <v>НС-1764961</v>
          </cell>
          <cell r="B4117" t="str">
            <v>Порталы для электрокаминов</v>
          </cell>
          <cell r="C4117" t="str">
            <v>Firelight</v>
          </cell>
          <cell r="D4117" t="str">
            <v>Портал Firelight Siena 42, слоновая кость с золотой патиной</v>
          </cell>
          <cell r="E4117" t="str">
            <v>4670430173993</v>
          </cell>
          <cell r="F4117" t="str">
            <v>Siena 42 IV</v>
          </cell>
          <cell r="G4117">
            <v>35990</v>
          </cell>
          <cell r="H4117">
            <v>21594</v>
          </cell>
          <cell r="I4117" t="str">
            <v/>
          </cell>
          <cell r="J4117">
            <v>0</v>
          </cell>
        </row>
        <row r="4118">
          <cell r="A4118" t="str">
            <v>НС-1273944</v>
          </cell>
          <cell r="B4118" t="str">
            <v>Порталы для электрокаминов</v>
          </cell>
          <cell r="C4118" t="str">
            <v>Firelight</v>
          </cell>
          <cell r="D4118" t="str">
            <v>Портал Firelight Simple 25 белый</v>
          </cell>
          <cell r="E4118" t="str">
            <v>4680551098679</v>
          </cell>
          <cell r="F4118" t="str">
            <v>Simple 25 W</v>
          </cell>
          <cell r="G4118">
            <v>19990</v>
          </cell>
          <cell r="H4118">
            <v>9392.9</v>
          </cell>
          <cell r="I4118" t="str">
            <v/>
          </cell>
          <cell r="J4118">
            <v>0</v>
          </cell>
        </row>
        <row r="4119">
          <cell r="A4119" t="str">
            <v>НС-1283399</v>
          </cell>
          <cell r="B4119" t="str">
            <v>Порталы для электрокаминов</v>
          </cell>
          <cell r="C4119" t="str">
            <v>Firelight</v>
          </cell>
          <cell r="D4119" t="str">
            <v>Портал Firelight Simple 25 белый мрамор</v>
          </cell>
          <cell r="E4119" t="str">
            <v>4680551100839</v>
          </cell>
          <cell r="F4119" t="str">
            <v>Simple 25 WM</v>
          </cell>
          <cell r="G4119">
            <v>20990</v>
          </cell>
          <cell r="H4119">
            <v>10078.200000000001</v>
          </cell>
          <cell r="I4119" t="str">
            <v/>
          </cell>
          <cell r="J4119">
            <v>0</v>
          </cell>
        </row>
        <row r="4120">
          <cell r="A4120" t="str">
            <v>НС-1273963</v>
          </cell>
          <cell r="B4120" t="str">
            <v>Порталы для электрокаминов</v>
          </cell>
          <cell r="C4120" t="str">
            <v>Firelight</v>
          </cell>
          <cell r="D4120" t="str">
            <v>Портал Firelight Simple Classic белый</v>
          </cell>
          <cell r="E4120" t="str">
            <v>4680551098662</v>
          </cell>
          <cell r="F4120" t="str">
            <v>Simple Cl W</v>
          </cell>
          <cell r="G4120">
            <v>18990</v>
          </cell>
          <cell r="H4120">
            <v>7729.7</v>
          </cell>
          <cell r="I4120" t="str">
            <v/>
          </cell>
          <cell r="J4120">
            <v>0</v>
          </cell>
        </row>
        <row r="4121">
          <cell r="A4121" t="str">
            <v>НС-1283400</v>
          </cell>
          <cell r="B4121" t="str">
            <v>Порталы для электрокаминов</v>
          </cell>
          <cell r="C4121" t="str">
            <v>Firelight</v>
          </cell>
          <cell r="D4121" t="str">
            <v>Портал Firelight Simple Classic белый мрамор</v>
          </cell>
          <cell r="E4121" t="str">
            <v>4680551100846</v>
          </cell>
          <cell r="F4121" t="str">
            <v>Simple Cl WM</v>
          </cell>
          <cell r="G4121">
            <v>18990</v>
          </cell>
          <cell r="H4121">
            <v>9013.4</v>
          </cell>
          <cell r="I4121" t="str">
            <v/>
          </cell>
          <cell r="J4121">
            <v>0</v>
          </cell>
        </row>
        <row r="4122">
          <cell r="A4122" t="str">
            <v>НС-1430799</v>
          </cell>
          <cell r="B4122" t="str">
            <v>Порталы для электрокаминов</v>
          </cell>
          <cell r="C4122" t="str">
            <v>Firelight</v>
          </cell>
          <cell r="D4122" t="str">
            <v>Портал Firelight Simple Long белый</v>
          </cell>
          <cell r="E4122" t="str">
            <v>4680551136814</v>
          </cell>
          <cell r="F4122" t="str">
            <v>Simple Long/W</v>
          </cell>
          <cell r="G4122">
            <v>34990</v>
          </cell>
          <cell r="H4122">
            <v>20994</v>
          </cell>
          <cell r="I4122" t="str">
            <v/>
          </cell>
          <cell r="J4122">
            <v>0</v>
          </cell>
        </row>
        <row r="4123">
          <cell r="A4123" t="str">
            <v>НС-1728916</v>
          </cell>
          <cell r="B4123" t="str">
            <v>Порталы для электрокаминов</v>
          </cell>
          <cell r="C4123" t="str">
            <v>Firelight</v>
          </cell>
          <cell r="D4123" t="str">
            <v>Портал Firelight Simple Long белый, р/в</v>
          </cell>
          <cell r="E4123" t="str">
            <v>4670430000022</v>
          </cell>
          <cell r="F4123" t="str">
            <v>Simple Long/W/R/V</v>
          </cell>
          <cell r="G4123">
            <v>34990</v>
          </cell>
          <cell r="H4123">
            <v>20994</v>
          </cell>
          <cell r="I4123" t="str">
            <v/>
          </cell>
          <cell r="J4123">
            <v>0</v>
          </cell>
        </row>
        <row r="4124">
          <cell r="A4124" t="str">
            <v>НС-1400563</v>
          </cell>
          <cell r="B4124" t="str">
            <v>Порталы для электрокаминов</v>
          </cell>
          <cell r="C4124" t="str">
            <v>Firelight</v>
          </cell>
          <cell r="D4124" t="str">
            <v>Портал Firelight Stretto 25 белый</v>
          </cell>
          <cell r="E4124" t="str">
            <v>4680551123067</v>
          </cell>
          <cell r="F4124" t="str">
            <v>Stretto 25/W</v>
          </cell>
          <cell r="G4124">
            <v>28990</v>
          </cell>
          <cell r="H4124">
            <v>11337.7</v>
          </cell>
          <cell r="I4124" t="str">
            <v/>
          </cell>
          <cell r="J4124">
            <v>0</v>
          </cell>
        </row>
        <row r="4125">
          <cell r="A4125" t="str">
            <v>НС-1400568</v>
          </cell>
          <cell r="B4125" t="str">
            <v>Порталы для электрокаминов</v>
          </cell>
          <cell r="C4125" t="str">
            <v>Firelight</v>
          </cell>
          <cell r="D4125" t="str">
            <v>Портал Firelight Stretto 30 белый</v>
          </cell>
          <cell r="E4125" t="str">
            <v>4680551123050</v>
          </cell>
          <cell r="F4125" t="str">
            <v>Stretto 30/W</v>
          </cell>
          <cell r="G4125">
            <v>29990</v>
          </cell>
          <cell r="H4125">
            <v>14128.4</v>
          </cell>
          <cell r="I4125" t="str">
            <v/>
          </cell>
          <cell r="J4125">
            <v>0</v>
          </cell>
        </row>
        <row r="4126">
          <cell r="A4126" t="str">
            <v>НС-1399393</v>
          </cell>
          <cell r="B4126" t="str">
            <v>Порталы для электрокаминов</v>
          </cell>
          <cell r="C4126" t="str">
            <v>Firelight</v>
          </cell>
          <cell r="D4126" t="str">
            <v>Портал Firelight Stretto Classic белый</v>
          </cell>
          <cell r="E4126" t="str">
            <v>2250001915034, 4680551128079</v>
          </cell>
          <cell r="F4126" t="str">
            <v>Stretto Classic W</v>
          </cell>
          <cell r="G4126">
            <v>27990</v>
          </cell>
          <cell r="H4126">
            <v>12953.6</v>
          </cell>
          <cell r="I4126" t="str">
            <v/>
          </cell>
          <cell r="J4126">
            <v>0</v>
          </cell>
        </row>
        <row r="4127">
          <cell r="A4127" t="str">
            <v>НС-1485899</v>
          </cell>
          <cell r="B4127" t="str">
            <v>Порталы для электрокаминов</v>
          </cell>
          <cell r="C4127" t="str">
            <v>Firelight</v>
          </cell>
          <cell r="D4127" t="str">
            <v>Портал Firelight Stretto Long белый</v>
          </cell>
          <cell r="E4127" t="str">
            <v>4680551172492</v>
          </cell>
          <cell r="F4127" t="str">
            <v>Stretto Long/W</v>
          </cell>
          <cell r="G4127">
            <v>40990</v>
          </cell>
          <cell r="H4127">
            <v>17215.8</v>
          </cell>
          <cell r="I4127">
            <v>1</v>
          </cell>
          <cell r="J4127">
            <v>1</v>
          </cell>
        </row>
        <row r="4128">
          <cell r="A4128" t="str">
            <v>НС-1475527</v>
          </cell>
          <cell r="B4128" t="str">
            <v>Порталы для электрокаминов</v>
          </cell>
          <cell r="C4128" t="str">
            <v>Firelight</v>
          </cell>
          <cell r="D4128" t="str">
            <v>Портал Firelight Suprema Long белый, черный</v>
          </cell>
          <cell r="E4128" t="str">
            <v>4680551153750</v>
          </cell>
          <cell r="F4128" t="str">
            <v>Suprema Long WB</v>
          </cell>
          <cell r="G4128">
            <v>40990</v>
          </cell>
          <cell r="H4128">
            <v>17215.8</v>
          </cell>
          <cell r="I4128">
            <v>3</v>
          </cell>
          <cell r="J4128">
            <v>3</v>
          </cell>
        </row>
        <row r="4129">
          <cell r="A4129" t="str">
            <v>НС-1521251</v>
          </cell>
          <cell r="B4129" t="str">
            <v>Порталы для электрокаминов</v>
          </cell>
          <cell r="C4129" t="str">
            <v>Firelight</v>
          </cell>
          <cell r="D4129" t="str">
            <v>Портал Firelight Tetris 25 белый, серый</v>
          </cell>
          <cell r="E4129" t="str">
            <v>4680551485196</v>
          </cell>
          <cell r="F4129" t="str">
            <v>Tetris 25 WG</v>
          </cell>
          <cell r="G4129">
            <v>25990</v>
          </cell>
          <cell r="H4129">
            <v>15594</v>
          </cell>
          <cell r="I4129" t="str">
            <v/>
          </cell>
          <cell r="J4129">
            <v>0</v>
          </cell>
        </row>
        <row r="4130">
          <cell r="A4130" t="str">
            <v>НС-1352544</v>
          </cell>
          <cell r="B4130" t="str">
            <v>Порталы для электрокаминов</v>
          </cell>
          <cell r="C4130" t="str">
            <v>Firelight</v>
          </cell>
          <cell r="D4130" t="str">
            <v>Портал Firelight Tetris Classic белый, серый</v>
          </cell>
          <cell r="E4130" t="str">
            <v>4680551120073</v>
          </cell>
          <cell r="F4130" t="str">
            <v>Tetris Classic WG</v>
          </cell>
          <cell r="G4130">
            <v>23990</v>
          </cell>
          <cell r="H4130">
            <v>11671</v>
          </cell>
          <cell r="I4130" t="str">
            <v/>
          </cell>
          <cell r="J4130">
            <v>0</v>
          </cell>
        </row>
        <row r="4131">
          <cell r="A4131" t="str">
            <v>НС-1131750</v>
          </cell>
          <cell r="B4131" t="str">
            <v>Порталы для электрокаминов</v>
          </cell>
          <cell r="C4131" t="str">
            <v>Firelight</v>
          </cell>
          <cell r="D4131" t="str">
            <v>Портал Firelight Torre 25S камень слоновая кость, шпон венге</v>
          </cell>
          <cell r="E4131" t="str">
            <v>2250000108116</v>
          </cell>
          <cell r="F4131" t="str">
            <v>Torre 25S IW</v>
          </cell>
          <cell r="G4131">
            <v>21990</v>
          </cell>
          <cell r="H4131">
            <v>14073.6</v>
          </cell>
          <cell r="I4131" t="str">
            <v/>
          </cell>
          <cell r="J4131">
            <v>0</v>
          </cell>
        </row>
        <row r="4132">
          <cell r="A4132" t="str">
            <v>НС-1199845</v>
          </cell>
          <cell r="B4132" t="str">
            <v>Порталы для электрокаминов</v>
          </cell>
          <cell r="C4132" t="str">
            <v>Firelight</v>
          </cell>
          <cell r="D4132" t="str">
            <v>Портал Firelight Torre 25U (угловой) камень белый, шпон темный дуб</v>
          </cell>
          <cell r="E4132" t="str">
            <v>4680551015096, 2250000337998</v>
          </cell>
          <cell r="F4132" t="str">
            <v>Torre 25U WDO</v>
          </cell>
          <cell r="G4132">
            <v>29990</v>
          </cell>
          <cell r="H4132">
            <v>17994</v>
          </cell>
          <cell r="I4132" t="str">
            <v/>
          </cell>
          <cell r="J4132">
            <v>0</v>
          </cell>
        </row>
        <row r="4133">
          <cell r="A4133" t="str">
            <v>НС-1131756</v>
          </cell>
          <cell r="B4133" t="str">
            <v>Порталы для электрокаминов</v>
          </cell>
          <cell r="C4133" t="str">
            <v>Firelight</v>
          </cell>
          <cell r="D4133" t="str">
            <v>Портал Firelight Torre 30S камень белый, шпон венге</v>
          </cell>
          <cell r="E4133" t="str">
            <v>2250000108178</v>
          </cell>
          <cell r="F4133" t="str">
            <v>Torre 30S WW</v>
          </cell>
          <cell r="G4133">
            <v>22990</v>
          </cell>
          <cell r="H4133">
            <v>14713.6</v>
          </cell>
          <cell r="I4133" t="str">
            <v/>
          </cell>
          <cell r="J4133">
            <v>0</v>
          </cell>
        </row>
        <row r="4134">
          <cell r="A4134" t="str">
            <v>НС-1131760</v>
          </cell>
          <cell r="B4134" t="str">
            <v>Порталы для электрокаминов</v>
          </cell>
          <cell r="C4134" t="str">
            <v>Firelight</v>
          </cell>
          <cell r="D4134" t="str">
            <v>Портал Firelight Torre 30S камень сланец натуральный, шпон темный дуб</v>
          </cell>
          <cell r="E4134" t="str">
            <v>2250000108215</v>
          </cell>
          <cell r="F4134" t="str">
            <v>Torre 30S SDO</v>
          </cell>
          <cell r="G4134">
            <v>22990</v>
          </cell>
          <cell r="H4134">
            <v>14713.6</v>
          </cell>
          <cell r="I4134" t="str">
            <v/>
          </cell>
          <cell r="J4134">
            <v>0</v>
          </cell>
        </row>
        <row r="4135">
          <cell r="A4135" t="str">
            <v>НС-1109786</v>
          </cell>
          <cell r="B4135" t="str">
            <v>Порталы для электрокаминов</v>
          </cell>
          <cell r="C4135" t="str">
            <v>Firelight</v>
          </cell>
          <cell r="D4135" t="str">
            <v>Портал Firelight Torre 30S камень слоновая кость, шпон темный дуб</v>
          </cell>
          <cell r="E4135" t="str">
            <v>2250000052105</v>
          </cell>
          <cell r="F4135" t="str">
            <v>Torre 30S</v>
          </cell>
          <cell r="G4135">
            <v>22990</v>
          </cell>
          <cell r="H4135">
            <v>14713.6</v>
          </cell>
          <cell r="I4135" t="str">
            <v/>
          </cell>
          <cell r="J4135">
            <v>0</v>
          </cell>
        </row>
        <row r="4136">
          <cell r="A4136" t="str">
            <v>НС-1135584</v>
          </cell>
          <cell r="B4136" t="str">
            <v>Порталы для электрокаминов</v>
          </cell>
          <cell r="C4136" t="str">
            <v>Firelight</v>
          </cell>
          <cell r="D4136" t="str">
            <v>Портал Firelight Torre 30U (угловой) камень слоновая кость, шпон темный дуб</v>
          </cell>
          <cell r="E4136" t="str">
            <v>2250000120071</v>
          </cell>
          <cell r="F4136" t="str">
            <v>Torre 30U IDO</v>
          </cell>
          <cell r="G4136">
            <v>30990</v>
          </cell>
          <cell r="H4136">
            <v>12990</v>
          </cell>
          <cell r="I4136">
            <v>1</v>
          </cell>
          <cell r="J4136">
            <v>1</v>
          </cell>
        </row>
        <row r="4137">
          <cell r="A4137" t="str">
            <v>НС-1143551</v>
          </cell>
          <cell r="B4137" t="str">
            <v>Порталы для электрокаминов</v>
          </cell>
          <cell r="C4137" t="str">
            <v>Firelight</v>
          </cell>
          <cell r="D4137" t="str">
            <v>Портал Firelight Torre Classic камень белый, шпон венге</v>
          </cell>
          <cell r="E4137" t="str">
            <v>4610021229548</v>
          </cell>
          <cell r="F4137" t="str">
            <v>Torre Classic WV</v>
          </cell>
          <cell r="G4137">
            <v>26990</v>
          </cell>
          <cell r="H4137">
            <v>16194</v>
          </cell>
          <cell r="I4137" t="str">
            <v/>
          </cell>
          <cell r="J4137">
            <v>0</v>
          </cell>
        </row>
        <row r="4138">
          <cell r="A4138" t="str">
            <v>НС-1143550</v>
          </cell>
          <cell r="B4138" t="str">
            <v>Порталы для электрокаминов</v>
          </cell>
          <cell r="C4138" t="str">
            <v>Firelight</v>
          </cell>
          <cell r="D4138" t="str">
            <v>Портал Firelight Torre Classic камень белый, шпон темный дуб</v>
          </cell>
          <cell r="E4138" t="str">
            <v>4610021229531</v>
          </cell>
          <cell r="F4138" t="str">
            <v>Torre Classic WDO</v>
          </cell>
          <cell r="G4138">
            <v>21990</v>
          </cell>
          <cell r="H4138">
            <v>14073.6</v>
          </cell>
          <cell r="I4138" t="str">
            <v/>
          </cell>
          <cell r="J4138">
            <v>0</v>
          </cell>
        </row>
        <row r="4139">
          <cell r="A4139" t="str">
            <v>НС-1165873</v>
          </cell>
          <cell r="B4139" t="str">
            <v>Порталы для электрокаминов</v>
          </cell>
          <cell r="C4139" t="str">
            <v>Firelight</v>
          </cell>
          <cell r="D4139" t="str">
            <v>Портал Firelight Trend Classic белый</v>
          </cell>
          <cell r="E4139" t="str">
            <v>4680551008340</v>
          </cell>
          <cell r="F4139" t="str">
            <v>Trend Classic WB</v>
          </cell>
          <cell r="G4139">
            <v>17490</v>
          </cell>
          <cell r="H4139">
            <v>11194</v>
          </cell>
          <cell r="I4139" t="str">
            <v/>
          </cell>
          <cell r="J4139">
            <v>0</v>
          </cell>
        </row>
        <row r="4140">
          <cell r="A4140" t="str">
            <v>НС-1506414</v>
          </cell>
          <cell r="B4140" t="str">
            <v>Порталы для электрокаминов</v>
          </cell>
          <cell r="C4140" t="str">
            <v>Firelight</v>
          </cell>
          <cell r="D4140" t="str">
            <v>Портал Firelight Uno Classic белый</v>
          </cell>
          <cell r="E4140" t="str">
            <v>4680551262858</v>
          </cell>
          <cell r="F4140" t="str">
            <v>Uno Cl W</v>
          </cell>
          <cell r="G4140">
            <v>17990</v>
          </cell>
          <cell r="H4140">
            <v>8098.2</v>
          </cell>
          <cell r="I4140">
            <v>15</v>
          </cell>
          <cell r="J4140">
            <v>15</v>
          </cell>
        </row>
        <row r="4141">
          <cell r="A4141" t="str">
            <v>НС-1052292</v>
          </cell>
          <cell r="B4141" t="str">
            <v>Электрические настенные камины</v>
          </cell>
          <cell r="C4141" t="str">
            <v>Electrolux</v>
          </cell>
          <cell r="D4141" t="str">
            <v>Электрокамин Electrolux EFP/W-1100ULS</v>
          </cell>
          <cell r="E4141" t="str">
            <v>7312970501085, 7390000300075, 7381032431318</v>
          </cell>
          <cell r="F4141" t="str">
            <v>EFP/W-1100ULS</v>
          </cell>
          <cell r="G4141">
            <v>16990</v>
          </cell>
          <cell r="H4141">
            <v>10873.6</v>
          </cell>
          <cell r="I4141" t="str">
            <v/>
          </cell>
          <cell r="J4141">
            <v>0</v>
          </cell>
        </row>
        <row r="4142">
          <cell r="A4142" t="str">
            <v>НС-1051189</v>
          </cell>
          <cell r="B4142" t="str">
            <v>Электрические настенные камины</v>
          </cell>
          <cell r="C4142" t="str">
            <v>Electrolux</v>
          </cell>
          <cell r="D4142" t="str">
            <v>Электрокамин Electrolux EFP/W-1150URLS</v>
          </cell>
          <cell r="E4142" t="str">
            <v>7312975116192, 7390000300082, 7381032431455, 2144245777841</v>
          </cell>
          <cell r="F4142" t="str">
            <v>EFP/W-1150URLS</v>
          </cell>
          <cell r="G4142">
            <v>16990</v>
          </cell>
          <cell r="H4142">
            <v>10873.6</v>
          </cell>
          <cell r="I4142">
            <v>53</v>
          </cell>
          <cell r="J4142">
            <v>53</v>
          </cell>
        </row>
        <row r="4143">
          <cell r="A4143" t="str">
            <v>НС-1052290</v>
          </cell>
          <cell r="B4143" t="str">
            <v>Электрические настенные камины</v>
          </cell>
          <cell r="C4143" t="str">
            <v>Electrolux</v>
          </cell>
          <cell r="D4143" t="str">
            <v>Электрокамин Electrolux EFP/W-1200URLS</v>
          </cell>
          <cell r="E4143" t="str">
            <v>7312970500460, 7381032430090, 7390000300099</v>
          </cell>
          <cell r="F4143" t="str">
            <v>EFP/W-1200URLS</v>
          </cell>
          <cell r="G4143">
            <v>18990</v>
          </cell>
          <cell r="H4143">
            <v>12153.6</v>
          </cell>
          <cell r="I4143" t="str">
            <v/>
          </cell>
          <cell r="J4143">
            <v>0</v>
          </cell>
        </row>
        <row r="4144">
          <cell r="A4144" t="str">
            <v>НС-1248159</v>
          </cell>
          <cell r="B4144" t="str">
            <v>Электрические настенные камины</v>
          </cell>
          <cell r="C4144" t="str">
            <v>Electrolux</v>
          </cell>
          <cell r="D4144" t="str">
            <v>Электрокамин Electrolux EFP/W-1200URLS White</v>
          </cell>
          <cell r="E4144" t="str">
            <v>7312970501108, 7381032431462, 7390000300105</v>
          </cell>
          <cell r="F4144" t="str">
            <v>EFP/W-1200URLS White</v>
          </cell>
          <cell r="G4144">
            <v>18990</v>
          </cell>
          <cell r="H4144">
            <v>12153.6</v>
          </cell>
          <cell r="I4144" t="str">
            <v/>
          </cell>
          <cell r="J4144">
            <v>0</v>
          </cell>
        </row>
        <row r="4145">
          <cell r="A4145" t="str">
            <v>НС-1070929</v>
          </cell>
          <cell r="B4145" t="str">
            <v>Электрические настенные камины</v>
          </cell>
          <cell r="C4145" t="str">
            <v>Electrolux</v>
          </cell>
          <cell r="D4145" t="str">
            <v>Электрокамин Electrolux EFP/W-1200URLS Белый</v>
          </cell>
          <cell r="E4145" t="str">
            <v>7312970500408</v>
          </cell>
          <cell r="F4145" t="str">
            <v>EFP/W-1200URLS Белый</v>
          </cell>
          <cell r="G4145">
            <v>27890</v>
          </cell>
          <cell r="H4145">
            <v>17850</v>
          </cell>
          <cell r="I4145" t="str">
            <v/>
          </cell>
          <cell r="J4145">
            <v>0</v>
          </cell>
        </row>
        <row r="4146">
          <cell r="A4146" t="str">
            <v>НС-1070931</v>
          </cell>
          <cell r="B4146" t="str">
            <v>Электрические настенные камины</v>
          </cell>
          <cell r="C4146" t="str">
            <v>Electrolux</v>
          </cell>
          <cell r="D4146" t="str">
            <v>Электрокамин Electrolux EFP/W-1200URLS Красный</v>
          </cell>
          <cell r="E4146" t="str">
            <v>7312970500422</v>
          </cell>
          <cell r="F4146" t="str">
            <v>EFP/W-1200URLS Красный</v>
          </cell>
          <cell r="G4146">
            <v>22490</v>
          </cell>
          <cell r="H4146">
            <v>14393.6</v>
          </cell>
          <cell r="I4146" t="str">
            <v/>
          </cell>
          <cell r="J4146">
            <v>0</v>
          </cell>
        </row>
        <row r="4147">
          <cell r="A4147" t="str">
            <v>НС-1052291</v>
          </cell>
          <cell r="B4147" t="str">
            <v>Электрические настенные камины</v>
          </cell>
          <cell r="C4147" t="str">
            <v>Electrolux</v>
          </cell>
          <cell r="D4147" t="str">
            <v>Электрокамин Electrolux EFP/W-1250ULS</v>
          </cell>
          <cell r="E4147" t="str">
            <v>7312975116277, 7390000300112, 7381032431325</v>
          </cell>
          <cell r="F4147" t="str">
            <v>EFP/W-1250ULS</v>
          </cell>
          <cell r="G4147">
            <v>18990</v>
          </cell>
          <cell r="H4147">
            <v>12153.6</v>
          </cell>
          <cell r="I4147" t="str">
            <v/>
          </cell>
          <cell r="J4147">
            <v>0</v>
          </cell>
        </row>
        <row r="4148">
          <cell r="A4148" t="str">
            <v>НС-1233827</v>
          </cell>
          <cell r="B4148" t="str">
            <v>Электрические настенные камины</v>
          </cell>
          <cell r="C4148" t="str">
            <v>Electrolux</v>
          </cell>
          <cell r="D4148" t="str">
            <v>Электрокамин Electrolux EFP/W-2000S Bronze</v>
          </cell>
          <cell r="E4148" t="str">
            <v>7312975141187, 7390000300136, 7381032431486</v>
          </cell>
          <cell r="F4148" t="str">
            <v>EFP/W-2000S Bronze</v>
          </cell>
          <cell r="G4148">
            <v>18990</v>
          </cell>
          <cell r="H4148">
            <v>12153.6</v>
          </cell>
          <cell r="I4148">
            <v>43</v>
          </cell>
          <cell r="J4148">
            <v>43</v>
          </cell>
        </row>
        <row r="4149">
          <cell r="A4149" t="str">
            <v>НС-1094761</v>
          </cell>
          <cell r="B4149" t="str">
            <v>Электрические настенные камины</v>
          </cell>
          <cell r="C4149" t="str">
            <v>Electrolux</v>
          </cell>
          <cell r="D4149" t="str">
            <v>Электрокамин Electrolux EFP/W-2000S Silver</v>
          </cell>
          <cell r="E4149" t="str">
            <v>7312970501078, 7390000300129, 7381032431479</v>
          </cell>
          <cell r="F4149" t="str">
            <v>EFP/W-2000S</v>
          </cell>
          <cell r="G4149">
            <v>18990</v>
          </cell>
          <cell r="H4149">
            <v>12153.6</v>
          </cell>
          <cell r="I4149">
            <v>41</v>
          </cell>
          <cell r="J4149">
            <v>41</v>
          </cell>
        </row>
        <row r="4150">
          <cell r="A4150" t="str">
            <v>НС-1584866</v>
          </cell>
          <cell r="B4150" t="str">
            <v>Электрические очаги для камина</v>
          </cell>
          <cell r="C4150" t="str">
            <v>Electrolux</v>
          </cell>
          <cell r="D4150" t="str">
            <v>Очаг электрический Electrolux Infinity EFP/P-1600ULS N</v>
          </cell>
          <cell r="E4150" t="str">
            <v>7381032431523</v>
          </cell>
          <cell r="F4150" t="str">
            <v>EFP/P-1600ULS N</v>
          </cell>
          <cell r="G4150">
            <v>49990</v>
          </cell>
          <cell r="H4150">
            <v>29994</v>
          </cell>
          <cell r="I4150">
            <v>58</v>
          </cell>
          <cell r="J4150">
            <v>58</v>
          </cell>
        </row>
        <row r="4151">
          <cell r="A4151" t="str">
            <v>НС-1584868</v>
          </cell>
          <cell r="B4151" t="str">
            <v>Электрические очаги для камина</v>
          </cell>
          <cell r="C4151" t="str">
            <v>Electrolux</v>
          </cell>
          <cell r="D4151" t="str">
            <v>Очаг электрический Electrolux Sphere Plus EFP/P-3320RLS N</v>
          </cell>
          <cell r="E4151" t="str">
            <v>7381032431530</v>
          </cell>
          <cell r="F4151" t="str">
            <v>EFP/P-3320RLS N</v>
          </cell>
          <cell r="G4151">
            <v>36990</v>
          </cell>
          <cell r="H4151">
            <v>22194</v>
          </cell>
          <cell r="I4151">
            <v>150</v>
          </cell>
          <cell r="J4151">
            <v>150</v>
          </cell>
        </row>
        <row r="4152">
          <cell r="A4152" t="str">
            <v>НС-1657002</v>
          </cell>
          <cell r="B4152" t="str">
            <v>Электрические очаги для камина</v>
          </cell>
          <cell r="C4152" t="str">
            <v>Royal Thermo</v>
          </cell>
          <cell r="D4152" t="str">
            <v>Очаг электрический Royal Thermo Allira RTFP/W-AL40LS</v>
          </cell>
          <cell r="E4152" t="str">
            <v>4660294711943</v>
          </cell>
          <cell r="F4152" t="str">
            <v>RTFP/W-AL40LS</v>
          </cell>
          <cell r="G4152">
            <v>45990</v>
          </cell>
          <cell r="H4152">
            <v>27594</v>
          </cell>
          <cell r="I4152">
            <v>353</v>
          </cell>
          <cell r="J4152">
            <v>353</v>
          </cell>
        </row>
        <row r="4153">
          <cell r="A4153" t="str">
            <v>НС-1657003</v>
          </cell>
          <cell r="B4153" t="str">
            <v>Электрические очаги для камина</v>
          </cell>
          <cell r="C4153" t="str">
            <v>Royal Thermo</v>
          </cell>
          <cell r="D4153" t="str">
            <v>Очаг электрический Royal Thermo Allira RTFP/W-AL50LS</v>
          </cell>
          <cell r="E4153" t="str">
            <v>4660294711950</v>
          </cell>
          <cell r="F4153" t="str">
            <v>RTFP/W-AL50LS</v>
          </cell>
          <cell r="G4153">
            <v>52990</v>
          </cell>
          <cell r="H4153">
            <v>31794</v>
          </cell>
          <cell r="I4153">
            <v>252</v>
          </cell>
          <cell r="J4153">
            <v>252</v>
          </cell>
        </row>
        <row r="4154">
          <cell r="A4154" t="str">
            <v>НС-1657005</v>
          </cell>
          <cell r="B4154" t="str">
            <v>Электрические очаги для камина</v>
          </cell>
          <cell r="C4154" t="str">
            <v>Royal Thermo</v>
          </cell>
          <cell r="D4154" t="str">
            <v>Очаг электрический Royal Thermo Allira RTFP/W-AL60LS</v>
          </cell>
          <cell r="E4154" t="str">
            <v>4660294711967</v>
          </cell>
          <cell r="F4154" t="str">
            <v>RTFP/W-AL60LS</v>
          </cell>
          <cell r="G4154">
            <v>59990</v>
          </cell>
          <cell r="H4154">
            <v>35994</v>
          </cell>
          <cell r="I4154">
            <v>155</v>
          </cell>
          <cell r="J4154">
            <v>155</v>
          </cell>
        </row>
        <row r="4155">
          <cell r="A4155" t="str">
            <v>НС-1657006</v>
          </cell>
          <cell r="B4155" t="str">
            <v>Электрические очаги для камина</v>
          </cell>
          <cell r="C4155" t="str">
            <v>Royal Thermo</v>
          </cell>
          <cell r="D4155" t="str">
            <v>Очаг электрический Royal Thermo Allira RTFP/W-AL70LS</v>
          </cell>
          <cell r="E4155" t="str">
            <v>4660294711844</v>
          </cell>
          <cell r="F4155" t="str">
            <v>RTFP/W-AL70LS</v>
          </cell>
          <cell r="G4155">
            <v>74990</v>
          </cell>
          <cell r="H4155">
            <v>44994</v>
          </cell>
          <cell r="I4155">
            <v>10</v>
          </cell>
          <cell r="J4155">
            <v>10</v>
          </cell>
        </row>
        <row r="4156">
          <cell r="A4156" t="str">
            <v>НС-1657007</v>
          </cell>
          <cell r="B4156" t="str">
            <v>Электрические очаги для камина</v>
          </cell>
          <cell r="C4156" t="str">
            <v>Royal Thermo</v>
          </cell>
          <cell r="D4156" t="str">
            <v>Очаг электрический Royal Thermo Allira RTFP/W-AL80LS</v>
          </cell>
          <cell r="E4156" t="str">
            <v>4660294711868</v>
          </cell>
          <cell r="F4156" t="str">
            <v>RTFP/W-AL80LS</v>
          </cell>
          <cell r="G4156">
            <v>87990</v>
          </cell>
          <cell r="H4156">
            <v>52794</v>
          </cell>
          <cell r="I4156">
            <v>2</v>
          </cell>
          <cell r="J4156">
            <v>2</v>
          </cell>
        </row>
        <row r="4157">
          <cell r="A4157" t="str">
            <v>НС-1656998</v>
          </cell>
          <cell r="B4157" t="str">
            <v>Электрические очаги для камина</v>
          </cell>
          <cell r="C4157" t="str">
            <v>Royal Thermo</v>
          </cell>
          <cell r="D4157" t="str">
            <v>Очаг электрический Royal Thermo Aurora RTFP/P-AR40LS</v>
          </cell>
          <cell r="E4157" t="str">
            <v>4660294711912</v>
          </cell>
          <cell r="F4157" t="str">
            <v>RTFP/P-AR40LS</v>
          </cell>
          <cell r="G4157">
            <v>41990</v>
          </cell>
          <cell r="H4157">
            <v>25194</v>
          </cell>
          <cell r="I4157">
            <v>468</v>
          </cell>
          <cell r="J4157">
            <v>468</v>
          </cell>
        </row>
        <row r="4158">
          <cell r="A4158" t="str">
            <v>НС-1657000</v>
          </cell>
          <cell r="B4158" t="str">
            <v>Электрические очаги для камина</v>
          </cell>
          <cell r="C4158" t="str">
            <v>Royal Thermo</v>
          </cell>
          <cell r="D4158" t="str">
            <v>Очаг электрический Royal Thermo Aurora RTFP/P-AR50LS</v>
          </cell>
          <cell r="E4158" t="str">
            <v>4660294711929</v>
          </cell>
          <cell r="F4158" t="str">
            <v>RTFP/P-AR50LS</v>
          </cell>
          <cell r="G4158">
            <v>49990</v>
          </cell>
          <cell r="H4158">
            <v>29994</v>
          </cell>
          <cell r="I4158">
            <v>493</v>
          </cell>
          <cell r="J4158">
            <v>493</v>
          </cell>
        </row>
        <row r="4159">
          <cell r="A4159" t="str">
            <v>НС-1657001</v>
          </cell>
          <cell r="B4159" t="str">
            <v>Электрические очаги для камина</v>
          </cell>
          <cell r="C4159" t="str">
            <v>Royal Thermo</v>
          </cell>
          <cell r="D4159" t="str">
            <v>Очаг электрический Royal Thermo Aurora RTFP/P-AR60LS</v>
          </cell>
          <cell r="E4159" t="str">
            <v>4660294711936</v>
          </cell>
          <cell r="F4159" t="str">
            <v>RTFP/P-AR60LS</v>
          </cell>
          <cell r="G4159">
            <v>56990</v>
          </cell>
          <cell r="H4159">
            <v>34194</v>
          </cell>
          <cell r="I4159">
            <v>386</v>
          </cell>
          <cell r="J4159">
            <v>386</v>
          </cell>
        </row>
        <row r="4160">
          <cell r="A4160" t="str">
            <v>НС-1683158</v>
          </cell>
          <cell r="B4160" t="str">
            <v>Электрические паровые очаги</v>
          </cell>
          <cell r="C4160" t="str">
            <v>Royal Thermo</v>
          </cell>
          <cell r="D4160" t="str">
            <v>Очаг электрический Royal Thermo RTFP/P1000M 3D Cassette Mystery</v>
          </cell>
          <cell r="E4160" t="str">
            <v>4660294794472</v>
          </cell>
          <cell r="F4160" t="str">
            <v>RTFP/P1000M</v>
          </cell>
          <cell r="G4160">
            <v>85990</v>
          </cell>
          <cell r="H4160">
            <v>51594</v>
          </cell>
          <cell r="I4160">
            <v>204</v>
          </cell>
          <cell r="J4160">
            <v>204</v>
          </cell>
        </row>
        <row r="4161">
          <cell r="A4161" t="str">
            <v>НС-1683162</v>
          </cell>
          <cell r="B4161" t="str">
            <v>Электрические паровые очаги</v>
          </cell>
          <cell r="C4161" t="str">
            <v>Royal Thermo</v>
          </cell>
          <cell r="D4161" t="str">
            <v>Очаг электрический Royal Thermo RTFP/P1500M 3D Cassette Mystery</v>
          </cell>
          <cell r="E4161" t="str">
            <v>4660294794502</v>
          </cell>
          <cell r="F4161" t="str">
            <v>RTFP/P1500M</v>
          </cell>
          <cell r="G4161">
            <v>142990</v>
          </cell>
          <cell r="H4161">
            <v>85794</v>
          </cell>
          <cell r="I4161">
            <v>24</v>
          </cell>
          <cell r="J4161">
            <v>24</v>
          </cell>
        </row>
        <row r="4162">
          <cell r="A4162" t="str">
            <v>НС-1683163</v>
          </cell>
          <cell r="B4162" t="str">
            <v>Электрические паровые очаги</v>
          </cell>
          <cell r="C4162" t="str">
            <v>Royal Thermo</v>
          </cell>
          <cell r="D4162" t="str">
            <v>Очаг электрический Royal Thermo RTFP/P2000M 3D Cassette Mystery</v>
          </cell>
          <cell r="E4162" t="str">
            <v>4660294794519</v>
          </cell>
          <cell r="F4162" t="str">
            <v>RTFP/P2000M</v>
          </cell>
          <cell r="G4162">
            <v>199990</v>
          </cell>
          <cell r="H4162">
            <v>119994</v>
          </cell>
          <cell r="I4162">
            <v>16</v>
          </cell>
          <cell r="J4162">
            <v>16</v>
          </cell>
        </row>
        <row r="4163">
          <cell r="A4163" t="str">
            <v>НС-1683165</v>
          </cell>
          <cell r="B4163" t="str">
            <v>Электрические паровые очаги</v>
          </cell>
          <cell r="C4163" t="str">
            <v>Royal Thermo</v>
          </cell>
          <cell r="D4163" t="str">
            <v>Очаг электрический Royal Thermo RTFP/P500MR 3D Cassette Mystery Round</v>
          </cell>
          <cell r="E4163" t="str">
            <v>4660294794526</v>
          </cell>
          <cell r="F4163" t="str">
            <v>RTFP/P500MR</v>
          </cell>
          <cell r="G4163">
            <v>99990</v>
          </cell>
          <cell r="H4163">
            <v>59994</v>
          </cell>
          <cell r="I4163">
            <v>3</v>
          </cell>
          <cell r="J4163">
            <v>3</v>
          </cell>
        </row>
        <row r="4164">
          <cell r="A4164" t="str">
            <v>НС-1683160</v>
          </cell>
          <cell r="B4164" t="str">
            <v>Электрические паровые очаги</v>
          </cell>
          <cell r="C4164" t="str">
            <v>Royal Thermo</v>
          </cell>
          <cell r="D4164" t="str">
            <v>Очаг электрический Royal Thermo RTFP/P630M 3D Cassette Mystery</v>
          </cell>
          <cell r="E4164" t="str">
            <v>4660294794496</v>
          </cell>
          <cell r="F4164" t="str">
            <v>RTFP/P630M</v>
          </cell>
          <cell r="G4164">
            <v>61990</v>
          </cell>
          <cell r="H4164">
            <v>37194</v>
          </cell>
          <cell r="I4164">
            <v>83</v>
          </cell>
          <cell r="J4164">
            <v>83</v>
          </cell>
        </row>
        <row r="4165">
          <cell r="A4165" t="str">
            <v>НС-1683166</v>
          </cell>
          <cell r="B4165" t="str">
            <v>Электрические паровые очаги</v>
          </cell>
          <cell r="C4165" t="str">
            <v>Royal Thermo</v>
          </cell>
          <cell r="D4165" t="str">
            <v>Очаг электрический Royal Thermo RTFP/P850MA 3D Cassette Mystery Angle</v>
          </cell>
          <cell r="E4165" t="str">
            <v>4660294794533</v>
          </cell>
          <cell r="F4165" t="str">
            <v>RTFP/P850MA</v>
          </cell>
          <cell r="G4165">
            <v>169990</v>
          </cell>
          <cell r="H4165">
            <v>101994</v>
          </cell>
          <cell r="I4165">
            <v>14</v>
          </cell>
          <cell r="J4165">
            <v>14</v>
          </cell>
        </row>
        <row r="4166">
          <cell r="A4166" t="str">
            <v>НС-1416230</v>
          </cell>
          <cell r="B4166" t="str">
            <v>Блоки управления для электрических конвекторов</v>
          </cell>
          <cell r="C4166" t="str">
            <v>Electrolux</v>
          </cell>
          <cell r="D4166" t="str">
            <v>Блок управления Transformer Digital Inverter Electrolux ECH/TUI4</v>
          </cell>
          <cell r="E4166" t="str">
            <v>7390000301553, 17381032430240, 17390000301550, 7381032430243</v>
          </cell>
          <cell r="F4166" t="str">
            <v>ECH/TUI4</v>
          </cell>
          <cell r="G4166">
            <v>6990</v>
          </cell>
          <cell r="H4166">
            <v>4823.1000000000004</v>
          </cell>
          <cell r="I4166">
            <v>2922</v>
          </cell>
          <cell r="J4166">
            <v>2922</v>
          </cell>
        </row>
        <row r="4167">
          <cell r="A4167" t="str">
            <v>НС-1416233</v>
          </cell>
          <cell r="B4167" t="str">
            <v>Блоки управления для электрических конвекторов</v>
          </cell>
          <cell r="C4167" t="str">
            <v>Electrolux</v>
          </cell>
          <cell r="D4167" t="str">
            <v>Блок управления Transformer Electronic Electrolux ECH/TUE4</v>
          </cell>
          <cell r="E4167" t="str">
            <v>7390000301546, 17390000301543, 7381032430250, 17381032430257</v>
          </cell>
          <cell r="F4167" t="str">
            <v>ECH/TUE4</v>
          </cell>
          <cell r="G4167">
            <v>5490</v>
          </cell>
          <cell r="H4167">
            <v>3788.1</v>
          </cell>
          <cell r="I4167">
            <v>931</v>
          </cell>
          <cell r="J4167">
            <v>931</v>
          </cell>
        </row>
        <row r="4168">
          <cell r="A4168" t="str">
            <v>НС-1199071</v>
          </cell>
          <cell r="B4168" t="str">
            <v>Блоки управления для электрических конвекторов</v>
          </cell>
          <cell r="C4168" t="str">
            <v>Electrolux</v>
          </cell>
          <cell r="D4168" t="str">
            <v>Блок управления Transformer Mechanic Electrolux ECH/TUM3</v>
          </cell>
          <cell r="E4168" t="str">
            <v>7312973115883, 7312973115968, 7390000300617, 17312973115965, 17390000300614, 7381032430168, 17381032430165</v>
          </cell>
          <cell r="F4168" t="str">
            <v>ECH/TUM3</v>
          </cell>
          <cell r="G4168">
            <v>2490</v>
          </cell>
          <cell r="H4168">
            <v>1718.1</v>
          </cell>
          <cell r="I4168">
            <v>17</v>
          </cell>
          <cell r="J4168">
            <v>17</v>
          </cell>
        </row>
        <row r="4169">
          <cell r="A4169" t="str">
            <v>НС-1690054</v>
          </cell>
          <cell r="B4169" t="str">
            <v>Ножки для электрических конвекторов</v>
          </cell>
          <cell r="C4169" t="str">
            <v>Electrolux</v>
          </cell>
          <cell r="D4169" t="str">
            <v>Комплект опор EFA2 для напольной установки конвектора Electrolux Серии А2</v>
          </cell>
          <cell r="E4169" t="str">
            <v>7381032415394, 17381032415391</v>
          </cell>
          <cell r="F4169" t="str">
            <v>EFA2</v>
          </cell>
          <cell r="G4169">
            <v>590</v>
          </cell>
          <cell r="H4169">
            <v>454.3</v>
          </cell>
          <cell r="I4169">
            <v>2632</v>
          </cell>
          <cell r="J4169">
            <v>2632</v>
          </cell>
        </row>
        <row r="4170">
          <cell r="A4170" t="str">
            <v>НС-1343714</v>
          </cell>
          <cell r="B4170" t="str">
            <v>Электрические конвекторы</v>
          </cell>
          <cell r="C4170" t="str">
            <v>Ballu</v>
          </cell>
          <cell r="D4170" t="str">
            <v>Конвектор электрический Ballu Apollo digital INVERTER Black Infinity BEC/ATI-1503</v>
          </cell>
          <cell r="E4170" t="str">
            <v>4680551118407</v>
          </cell>
          <cell r="F4170" t="str">
            <v>BEC/ATI-1503</v>
          </cell>
          <cell r="G4170">
            <v>14990</v>
          </cell>
          <cell r="H4170">
            <v>0</v>
          </cell>
          <cell r="I4170">
            <v>100</v>
          </cell>
          <cell r="J4170">
            <v>100</v>
          </cell>
        </row>
        <row r="4171">
          <cell r="A4171" t="str">
            <v>НС-1343716</v>
          </cell>
          <cell r="B4171" t="str">
            <v>Электрические конвекторы</v>
          </cell>
          <cell r="C4171" t="str">
            <v>Ballu</v>
          </cell>
          <cell r="D4171" t="str">
            <v>Конвектор электрический Ballu Apollo digital INVERTER Black Infinity BEC/ATI-2003</v>
          </cell>
          <cell r="E4171" t="str">
            <v>4680551118414</v>
          </cell>
          <cell r="F4171" t="str">
            <v>BEC/ATI-2003</v>
          </cell>
          <cell r="G4171">
            <v>15990</v>
          </cell>
          <cell r="H4171">
            <v>0</v>
          </cell>
          <cell r="I4171">
            <v>144</v>
          </cell>
          <cell r="J4171">
            <v>144</v>
          </cell>
        </row>
        <row r="4172">
          <cell r="A4172" t="str">
            <v>НС-1343717</v>
          </cell>
          <cell r="B4172" t="str">
            <v>Электрические конвекторы</v>
          </cell>
          <cell r="C4172" t="str">
            <v>Ballu</v>
          </cell>
          <cell r="D4172" t="str">
            <v>Конвектор электрический Ballu Apollo digital INVERTER Black Infinity BEC/ATI-2503</v>
          </cell>
          <cell r="E4172" t="str">
            <v>4680551118421</v>
          </cell>
          <cell r="F4172" t="str">
            <v>BEC/ATI-2503</v>
          </cell>
          <cell r="G4172">
            <v>16990</v>
          </cell>
          <cell r="H4172">
            <v>0</v>
          </cell>
          <cell r="I4172">
            <v>256</v>
          </cell>
          <cell r="J4172">
            <v>256</v>
          </cell>
        </row>
        <row r="4173">
          <cell r="A4173" t="str">
            <v>НС-1343705</v>
          </cell>
          <cell r="B4173" t="str">
            <v>Электрические конвекторы</v>
          </cell>
          <cell r="C4173" t="str">
            <v>Ballu</v>
          </cell>
          <cell r="D4173" t="str">
            <v>Конвектор электрический Ballu Apollo digital INVERTER Moon Gray BEC/ATI-1501</v>
          </cell>
          <cell r="E4173" t="str">
            <v>4680551118346</v>
          </cell>
          <cell r="F4173" t="str">
            <v>BEC/ATI-1501</v>
          </cell>
          <cell r="G4173">
            <v>17990</v>
          </cell>
          <cell r="H4173">
            <v>13132.7</v>
          </cell>
          <cell r="I4173">
            <v>245</v>
          </cell>
          <cell r="J4173">
            <v>245</v>
          </cell>
        </row>
        <row r="4174">
          <cell r="A4174" t="str">
            <v>НС-1343706</v>
          </cell>
          <cell r="B4174" t="str">
            <v>Электрические конвекторы</v>
          </cell>
          <cell r="C4174" t="str">
            <v>Ballu</v>
          </cell>
          <cell r="D4174" t="str">
            <v>Конвектор электрический Ballu Apollo digital INVERTER Moon Gray BEC/ATI-2001</v>
          </cell>
          <cell r="E4174" t="str">
            <v>4680551118353</v>
          </cell>
          <cell r="F4174" t="str">
            <v>BEC/ATI-2001</v>
          </cell>
          <cell r="G4174">
            <v>18990</v>
          </cell>
          <cell r="H4174">
            <v>13862.7</v>
          </cell>
          <cell r="I4174">
            <v>258</v>
          </cell>
          <cell r="J4174">
            <v>258</v>
          </cell>
        </row>
        <row r="4175">
          <cell r="A4175" t="str">
            <v>НС-1343707</v>
          </cell>
          <cell r="B4175" t="str">
            <v>Электрические конвекторы</v>
          </cell>
          <cell r="C4175" t="str">
            <v>Ballu</v>
          </cell>
          <cell r="D4175" t="str">
            <v>Конвектор электрический Ballu Apollo digital INVERTER Moon Gray BEC/ATI-2501</v>
          </cell>
          <cell r="E4175" t="str">
            <v>4680551118360</v>
          </cell>
          <cell r="F4175" t="str">
            <v>BEC/ATI-2501</v>
          </cell>
          <cell r="G4175">
            <v>19990</v>
          </cell>
          <cell r="H4175">
            <v>14592.7</v>
          </cell>
          <cell r="I4175">
            <v>326</v>
          </cell>
          <cell r="J4175">
            <v>326</v>
          </cell>
        </row>
        <row r="4176">
          <cell r="A4176" t="str">
            <v>НС-1343708</v>
          </cell>
          <cell r="B4176" t="str">
            <v>Электрические конвекторы</v>
          </cell>
          <cell r="C4176" t="str">
            <v>Ballu</v>
          </cell>
          <cell r="D4176" t="str">
            <v>Конвектор электрический Ballu Apollo digital INVERTER Space Black BEC/ATI-1502</v>
          </cell>
          <cell r="E4176" t="str">
            <v>4680551118377</v>
          </cell>
          <cell r="F4176" t="str">
            <v>BEC/ATI-1502</v>
          </cell>
          <cell r="G4176">
            <v>17990</v>
          </cell>
          <cell r="H4176">
            <v>13132.7</v>
          </cell>
          <cell r="I4176">
            <v>21</v>
          </cell>
          <cell r="J4176">
            <v>21</v>
          </cell>
        </row>
        <row r="4177">
          <cell r="A4177" t="str">
            <v>НС-1343709</v>
          </cell>
          <cell r="B4177" t="str">
            <v>Электрические конвекторы</v>
          </cell>
          <cell r="C4177" t="str">
            <v>Ballu</v>
          </cell>
          <cell r="D4177" t="str">
            <v>Конвектор электрический Ballu Apollo digital INVERTER Space Black BEC/ATI-2002</v>
          </cell>
          <cell r="E4177" t="str">
            <v>4680551118384</v>
          </cell>
          <cell r="F4177" t="str">
            <v>BEC/ATI-2002</v>
          </cell>
          <cell r="G4177">
            <v>18990</v>
          </cell>
          <cell r="H4177">
            <v>13862.7</v>
          </cell>
          <cell r="I4177">
            <v>63</v>
          </cell>
          <cell r="J4177">
            <v>63</v>
          </cell>
        </row>
        <row r="4178">
          <cell r="A4178" t="str">
            <v>НС-1343712</v>
          </cell>
          <cell r="B4178" t="str">
            <v>Электрические конвекторы</v>
          </cell>
          <cell r="C4178" t="str">
            <v>Ballu</v>
          </cell>
          <cell r="D4178" t="str">
            <v>Конвектор электрический Ballu Apollo digital INVERTER Space Black BEC/ATI-2502</v>
          </cell>
          <cell r="E4178" t="str">
            <v>4680551118391</v>
          </cell>
          <cell r="F4178" t="str">
            <v>BEC/ATI-2502</v>
          </cell>
          <cell r="G4178">
            <v>19990</v>
          </cell>
          <cell r="H4178">
            <v>14592.7</v>
          </cell>
          <cell r="I4178">
            <v>225</v>
          </cell>
          <cell r="J4178">
            <v>225</v>
          </cell>
        </row>
        <row r="4179">
          <cell r="A4179" t="str">
            <v>НС-1075731</v>
          </cell>
          <cell r="B4179" t="str">
            <v>Электрические конвекторы</v>
          </cell>
          <cell r="C4179" t="str">
            <v>Ballu</v>
          </cell>
          <cell r="D4179" t="str">
            <v>Конвектор электрический Ballu BEC/HMM-1000</v>
          </cell>
          <cell r="E4179" t="str">
            <v>4620016794951</v>
          </cell>
          <cell r="F4179" t="str">
            <v>BEC/HMM-1000</v>
          </cell>
          <cell r="G4179">
            <v>4190</v>
          </cell>
          <cell r="H4179">
            <v>1690</v>
          </cell>
          <cell r="I4179" t="str">
            <v/>
          </cell>
          <cell r="J4179">
            <v>0</v>
          </cell>
        </row>
        <row r="4180">
          <cell r="A4180" t="str">
            <v>НС-1075720</v>
          </cell>
          <cell r="B4180" t="str">
            <v>Электрические конвекторы</v>
          </cell>
          <cell r="C4180" t="str">
            <v>Ballu</v>
          </cell>
          <cell r="D4180" t="str">
            <v>Конвектор электрический Ballu BEC/HMM-1500</v>
          </cell>
          <cell r="E4180" t="str">
            <v>4620016794968</v>
          </cell>
          <cell r="F4180" t="str">
            <v>BEC/HMM-1500</v>
          </cell>
          <cell r="G4180">
            <v>4990</v>
          </cell>
          <cell r="H4180">
            <v>1790</v>
          </cell>
          <cell r="I4180">
            <v>2</v>
          </cell>
          <cell r="J4180">
            <v>2</v>
          </cell>
        </row>
        <row r="4181">
          <cell r="A4181" t="str">
            <v>НС-1075723</v>
          </cell>
          <cell r="B4181" t="str">
            <v>Электрические конвекторы</v>
          </cell>
          <cell r="C4181" t="str">
            <v>Ballu</v>
          </cell>
          <cell r="D4181" t="str">
            <v>Конвектор электрический Ballu BEC/HMM-2000</v>
          </cell>
          <cell r="E4181" t="str">
            <v>4620016794975</v>
          </cell>
          <cell r="F4181" t="str">
            <v>BEC/HMM-2000</v>
          </cell>
          <cell r="G4181">
            <v>5990</v>
          </cell>
          <cell r="H4181">
            <v>1890</v>
          </cell>
          <cell r="I4181" t="str">
            <v/>
          </cell>
          <cell r="J4181">
            <v>0</v>
          </cell>
        </row>
        <row r="4182">
          <cell r="A4182" t="str">
            <v>НС-1166349</v>
          </cell>
          <cell r="B4182" t="str">
            <v>Электрические конвекторы</v>
          </cell>
          <cell r="C4182" t="str">
            <v>Ballu</v>
          </cell>
          <cell r="D4182" t="str">
            <v>Конвектор электрический Ballu Camino Eco Turbo BEC/EMT-2500</v>
          </cell>
          <cell r="E4182" t="str">
            <v>4680551008555</v>
          </cell>
          <cell r="F4182" t="str">
            <v>BEC/EMT-2500</v>
          </cell>
          <cell r="G4182">
            <v>5990</v>
          </cell>
          <cell r="H4182">
            <v>3715.7</v>
          </cell>
          <cell r="I4182">
            <v>49</v>
          </cell>
          <cell r="J4182">
            <v>49</v>
          </cell>
        </row>
        <row r="4183">
          <cell r="A4183" t="str">
            <v>НС-1055662</v>
          </cell>
          <cell r="B4183" t="str">
            <v>Электрические конвекторы</v>
          </cell>
          <cell r="C4183" t="str">
            <v>Ballu</v>
          </cell>
          <cell r="D4183" t="str">
            <v>Конвектор электрический Ballu Enzo BEC/EZER-1000</v>
          </cell>
          <cell r="E4183" t="str">
            <v>4650064778795</v>
          </cell>
          <cell r="F4183" t="str">
            <v>BEC/EZER-1000</v>
          </cell>
          <cell r="G4183">
            <v>5690</v>
          </cell>
          <cell r="H4183">
            <v>4381.3</v>
          </cell>
          <cell r="I4183">
            <v>1318</v>
          </cell>
          <cell r="J4183">
            <v>1318</v>
          </cell>
        </row>
        <row r="4184">
          <cell r="A4184" t="str">
            <v>НС-1055672</v>
          </cell>
          <cell r="B4184" t="str">
            <v>Электрические конвекторы</v>
          </cell>
          <cell r="C4184" t="str">
            <v>Ballu</v>
          </cell>
          <cell r="D4184" t="str">
            <v>Конвектор электрический Ballu Enzo BEC/EZER-1500</v>
          </cell>
          <cell r="E4184" t="str">
            <v>4650064778801</v>
          </cell>
          <cell r="F4184" t="str">
            <v>BEC/EZER-1500</v>
          </cell>
          <cell r="G4184">
            <v>6690</v>
          </cell>
          <cell r="H4184">
            <v>5151.3</v>
          </cell>
          <cell r="I4184">
            <v>5226</v>
          </cell>
          <cell r="J4184">
            <v>5226</v>
          </cell>
        </row>
        <row r="4185">
          <cell r="A4185" t="str">
            <v>НС-1055674</v>
          </cell>
          <cell r="B4185" t="str">
            <v>Электрические конвекторы</v>
          </cell>
          <cell r="C4185" t="str">
            <v>Ballu</v>
          </cell>
          <cell r="D4185" t="str">
            <v>Конвектор электрический Ballu Enzo BEC/EZER-2000</v>
          </cell>
          <cell r="E4185" t="str">
            <v>4650064778818</v>
          </cell>
          <cell r="F4185" t="str">
            <v>BEC/EZER-2000</v>
          </cell>
          <cell r="G4185">
            <v>7690</v>
          </cell>
          <cell r="H4185">
            <v>5921.3</v>
          </cell>
          <cell r="I4185">
            <v>2811</v>
          </cell>
          <cell r="J4185">
            <v>2811</v>
          </cell>
        </row>
        <row r="4186">
          <cell r="A4186" t="str">
            <v>НС-1055665</v>
          </cell>
          <cell r="B4186" t="str">
            <v>Электрические конвекторы</v>
          </cell>
          <cell r="C4186" t="str">
            <v>Ballu</v>
          </cell>
          <cell r="D4186" t="str">
            <v>Конвектор электрический Ballu Enzo BEC/EZMR-1000</v>
          </cell>
          <cell r="E4186" t="str">
            <v>4650064778764</v>
          </cell>
          <cell r="F4186" t="str">
            <v>BEC/EZMR-1000</v>
          </cell>
          <cell r="G4186">
            <v>4490</v>
          </cell>
          <cell r="H4186">
            <v>3457.3</v>
          </cell>
          <cell r="I4186">
            <v>2823</v>
          </cell>
          <cell r="J4186">
            <v>2823</v>
          </cell>
        </row>
        <row r="4187">
          <cell r="A4187" t="str">
            <v>НС-1055666</v>
          </cell>
          <cell r="B4187" t="str">
            <v>Электрические конвекторы</v>
          </cell>
          <cell r="C4187" t="str">
            <v>Ballu</v>
          </cell>
          <cell r="D4187" t="str">
            <v>Конвектор электрический Ballu Enzo BEC/EZMR-1500</v>
          </cell>
          <cell r="E4187" t="str">
            <v>4650064778771</v>
          </cell>
          <cell r="F4187" t="str">
            <v>BEC/EZMR-1500</v>
          </cell>
          <cell r="G4187">
            <v>5290</v>
          </cell>
          <cell r="H4187">
            <v>4073.3</v>
          </cell>
          <cell r="I4187">
            <v>393</v>
          </cell>
          <cell r="J4187">
            <v>393</v>
          </cell>
        </row>
        <row r="4188">
          <cell r="A4188" t="str">
            <v>НС-1055667</v>
          </cell>
          <cell r="B4188" t="str">
            <v>Электрические конвекторы</v>
          </cell>
          <cell r="C4188" t="str">
            <v>Ballu</v>
          </cell>
          <cell r="D4188" t="str">
            <v>Конвектор электрический Ballu Enzo BEC/EZMR-2000</v>
          </cell>
          <cell r="E4188" t="str">
            <v>4650064778788</v>
          </cell>
          <cell r="F4188" t="str">
            <v>BEC/EZMR-2000</v>
          </cell>
          <cell r="G4188">
            <v>6290</v>
          </cell>
          <cell r="H4188">
            <v>4843.3</v>
          </cell>
          <cell r="I4188">
            <v>13</v>
          </cell>
          <cell r="J4188">
            <v>13</v>
          </cell>
        </row>
        <row r="4189">
          <cell r="A4189" t="str">
            <v>НС-1055661</v>
          </cell>
          <cell r="B4189" t="str">
            <v>Электрические конвекторы</v>
          </cell>
          <cell r="C4189" t="str">
            <v>Ballu</v>
          </cell>
          <cell r="D4189" t="str">
            <v>Конвектор электрический Ballu Enzo BEC/EZMR-500</v>
          </cell>
          <cell r="E4189" t="str">
            <v>4650064778757</v>
          </cell>
          <cell r="F4189" t="str">
            <v>BEC/EZMR-500</v>
          </cell>
          <cell r="G4189">
            <v>3790</v>
          </cell>
          <cell r="H4189">
            <v>2918.3</v>
          </cell>
          <cell r="I4189">
            <v>3106</v>
          </cell>
          <cell r="J4189">
            <v>3106</v>
          </cell>
        </row>
        <row r="4190">
          <cell r="A4190" t="str">
            <v>НС-1135153</v>
          </cell>
          <cell r="B4190" t="str">
            <v>Электрические конвекторы</v>
          </cell>
          <cell r="C4190" t="str">
            <v>Ballu</v>
          </cell>
          <cell r="D4190" t="str">
            <v>Конвектор электрический Ballu Ettore BEC/ETER-1000</v>
          </cell>
          <cell r="E4190" t="str">
            <v>4610021227148</v>
          </cell>
          <cell r="F4190" t="str">
            <v>BEC/ETER-1000</v>
          </cell>
          <cell r="G4190">
            <v>5790</v>
          </cell>
          <cell r="H4190">
            <v>4458.3</v>
          </cell>
          <cell r="I4190" t="str">
            <v/>
          </cell>
          <cell r="J4190">
            <v>0</v>
          </cell>
        </row>
        <row r="4191">
          <cell r="A4191" t="str">
            <v>НС-1135154</v>
          </cell>
          <cell r="B4191" t="str">
            <v>Электрические конвекторы</v>
          </cell>
          <cell r="C4191" t="str">
            <v>Ballu</v>
          </cell>
          <cell r="D4191" t="str">
            <v>Конвектор электрический Ballu Ettore BEC/ETER-1500</v>
          </cell>
          <cell r="E4191" t="str">
            <v>4610021227155</v>
          </cell>
          <cell r="F4191" t="str">
            <v>BEC/ETER-1500</v>
          </cell>
          <cell r="G4191">
            <v>6790</v>
          </cell>
          <cell r="H4191">
            <v>5228.3</v>
          </cell>
          <cell r="I4191">
            <v>66</v>
          </cell>
          <cell r="J4191">
            <v>66</v>
          </cell>
        </row>
        <row r="4192">
          <cell r="A4192" t="str">
            <v>НС-1135155</v>
          </cell>
          <cell r="B4192" t="str">
            <v>Электрические конвекторы</v>
          </cell>
          <cell r="C4192" t="str">
            <v>Ballu</v>
          </cell>
          <cell r="D4192" t="str">
            <v>Конвектор электрический Ballu Ettore BEC/ETER-2000</v>
          </cell>
          <cell r="E4192" t="str">
            <v>4610021227162</v>
          </cell>
          <cell r="F4192" t="str">
            <v>BEC/ETER-2000</v>
          </cell>
          <cell r="G4192">
            <v>7790</v>
          </cell>
          <cell r="H4192">
            <v>5998.3</v>
          </cell>
          <cell r="I4192">
            <v>65</v>
          </cell>
          <cell r="J4192">
            <v>65</v>
          </cell>
        </row>
        <row r="4193">
          <cell r="A4193" t="str">
            <v>НС-1135150</v>
          </cell>
          <cell r="B4193" t="str">
            <v>Электрические конвекторы</v>
          </cell>
          <cell r="C4193" t="str">
            <v>Ballu</v>
          </cell>
          <cell r="D4193" t="str">
            <v>Конвектор электрический Ballu Ettore BEC/ETMR-1000</v>
          </cell>
          <cell r="E4193" t="str">
            <v>4610021227117</v>
          </cell>
          <cell r="F4193" t="str">
            <v>BEC/ETMR-1000</v>
          </cell>
          <cell r="G4193">
            <v>4590</v>
          </cell>
          <cell r="H4193">
            <v>3534.3</v>
          </cell>
          <cell r="I4193">
            <v>994</v>
          </cell>
          <cell r="J4193">
            <v>994</v>
          </cell>
        </row>
        <row r="4194">
          <cell r="A4194" t="str">
            <v>НС-1135151</v>
          </cell>
          <cell r="B4194" t="str">
            <v>Электрические конвекторы</v>
          </cell>
          <cell r="C4194" t="str">
            <v>Ballu</v>
          </cell>
          <cell r="D4194" t="str">
            <v>Конвектор электрический Ballu Ettore BEC/ETMR-1500</v>
          </cell>
          <cell r="E4194" t="str">
            <v>4610021227124</v>
          </cell>
          <cell r="F4194" t="str">
            <v>BEC/ETMR-1500</v>
          </cell>
          <cell r="G4194">
            <v>5390</v>
          </cell>
          <cell r="H4194">
            <v>4150.3</v>
          </cell>
          <cell r="I4194">
            <v>517</v>
          </cell>
          <cell r="J4194">
            <v>517</v>
          </cell>
        </row>
        <row r="4195">
          <cell r="A4195" t="str">
            <v>НС-1135152</v>
          </cell>
          <cell r="B4195" t="str">
            <v>Электрические конвекторы</v>
          </cell>
          <cell r="C4195" t="str">
            <v>Ballu</v>
          </cell>
          <cell r="D4195" t="str">
            <v>Конвектор электрический Ballu Ettore BEC/ETMR-2000</v>
          </cell>
          <cell r="E4195" t="str">
            <v>4610021227131</v>
          </cell>
          <cell r="F4195" t="str">
            <v>BEC/ETMR-2000</v>
          </cell>
          <cell r="G4195">
            <v>6390</v>
          </cell>
          <cell r="H4195">
            <v>4920.3</v>
          </cell>
          <cell r="I4195" t="str">
            <v/>
          </cell>
          <cell r="J4195">
            <v>0</v>
          </cell>
        </row>
        <row r="4196">
          <cell r="A4196" t="str">
            <v>НС-1135149</v>
          </cell>
          <cell r="B4196" t="str">
            <v>Электрические конвекторы</v>
          </cell>
          <cell r="C4196" t="str">
            <v>Ballu</v>
          </cell>
          <cell r="D4196" t="str">
            <v>Конвектор электрический Ballu Ettore BEC/ETMR-500</v>
          </cell>
          <cell r="E4196" t="str">
            <v>4610021227100</v>
          </cell>
          <cell r="F4196" t="str">
            <v>BEC/ETMR-500</v>
          </cell>
          <cell r="G4196">
            <v>3890</v>
          </cell>
          <cell r="H4196">
            <v>2995.3</v>
          </cell>
          <cell r="I4196">
            <v>27</v>
          </cell>
          <cell r="J4196">
            <v>27</v>
          </cell>
        </row>
        <row r="4197">
          <cell r="A4197" t="str">
            <v>НС-1646238</v>
          </cell>
          <cell r="B4197" t="str">
            <v>Электрические конвекторы</v>
          </cell>
          <cell r="C4197" t="str">
            <v>Ballu</v>
          </cell>
          <cell r="D4197" t="str">
            <v>Конвектор электрический Ballu Plinth Compact BEC/PLC-100-400</v>
          </cell>
          <cell r="E4197" t="str">
            <v>4660294534658, 14660294534655, 24660294534652</v>
          </cell>
          <cell r="F4197" t="str">
            <v>BEC/PLC-100-400</v>
          </cell>
          <cell r="G4197">
            <v>4890</v>
          </cell>
          <cell r="H4197">
            <v>2915.1</v>
          </cell>
          <cell r="I4197">
            <v>4</v>
          </cell>
          <cell r="J4197">
            <v>4</v>
          </cell>
        </row>
        <row r="4198">
          <cell r="A4198" t="str">
            <v>НС-1646239</v>
          </cell>
          <cell r="B4198" t="str">
            <v>Электрические конвекторы</v>
          </cell>
          <cell r="C4198" t="str">
            <v>Ballu</v>
          </cell>
          <cell r="D4198" t="str">
            <v>Конвектор электрический Ballu Plinth Compact BEC/PLC-150-600</v>
          </cell>
          <cell r="E4198" t="str">
            <v>4660294534665</v>
          </cell>
          <cell r="F4198" t="str">
            <v>BEC/PLC-150-600</v>
          </cell>
          <cell r="G4198">
            <v>5390</v>
          </cell>
          <cell r="H4198">
            <v>3152.1</v>
          </cell>
          <cell r="I4198">
            <v>325</v>
          </cell>
          <cell r="J4198">
            <v>325</v>
          </cell>
        </row>
        <row r="4199">
          <cell r="A4199" t="str">
            <v>НС-1646237</v>
          </cell>
          <cell r="B4199" t="str">
            <v>Электрические конвекторы</v>
          </cell>
          <cell r="C4199" t="str">
            <v>Ballu</v>
          </cell>
          <cell r="D4199" t="str">
            <v>Конвектор электрический Ballu Plinth Compact BEC/PLC-80-300</v>
          </cell>
          <cell r="E4199" t="str">
            <v>4660294534641</v>
          </cell>
          <cell r="F4199" t="str">
            <v>BEC/PLC-80-300</v>
          </cell>
          <cell r="G4199">
            <v>4590</v>
          </cell>
          <cell r="H4199">
            <v>2678.1</v>
          </cell>
          <cell r="I4199">
            <v>341</v>
          </cell>
          <cell r="J4199">
            <v>341</v>
          </cell>
        </row>
        <row r="4200">
          <cell r="A4200" t="str">
            <v>НС-1166354</v>
          </cell>
          <cell r="B4200" t="str">
            <v>Электрические конвекторы</v>
          </cell>
          <cell r="C4200" t="str">
            <v>Ballu</v>
          </cell>
          <cell r="D4200" t="str">
            <v>Конвектор электрический Ballu Solo Turbo BEC/SMT-2500</v>
          </cell>
          <cell r="E4200" t="str">
            <v>4680551008432</v>
          </cell>
          <cell r="F4200" t="str">
            <v>BEC/SMT-2500</v>
          </cell>
          <cell r="G4200">
            <v>5990</v>
          </cell>
          <cell r="H4200">
            <v>3715.7</v>
          </cell>
          <cell r="I4200">
            <v>2163</v>
          </cell>
          <cell r="J4200">
            <v>2163</v>
          </cell>
        </row>
        <row r="4201">
          <cell r="A4201" t="str">
            <v>НС-1116366</v>
          </cell>
          <cell r="B4201" t="str">
            <v>Электрические конвекторы</v>
          </cell>
          <cell r="C4201" t="str">
            <v>Electrolux</v>
          </cell>
          <cell r="D4201" t="str">
            <v>Конвектор электрический Electrolux Air Gate Digital Inverter ECH/AGI-1000</v>
          </cell>
          <cell r="E4201" t="str">
            <v>7390000300976, 7381032430199</v>
          </cell>
          <cell r="F4201" t="str">
            <v>ECH/AGI-1000</v>
          </cell>
          <cell r="G4201">
            <v>8850</v>
          </cell>
          <cell r="H4201">
            <v>6195</v>
          </cell>
          <cell r="I4201" t="str">
            <v/>
          </cell>
          <cell r="J4201">
            <v>0</v>
          </cell>
        </row>
        <row r="4202">
          <cell r="A4202" t="str">
            <v>НС-1116367</v>
          </cell>
          <cell r="B4202" t="str">
            <v>Электрические конвекторы</v>
          </cell>
          <cell r="C4202" t="str">
            <v>Electrolux</v>
          </cell>
          <cell r="D4202" t="str">
            <v>Конвектор электрический Electrolux Air Gate Digital Inverter ECH/AGI-1500</v>
          </cell>
          <cell r="E4202" t="str">
            <v>7312970301043, 7390000300983, 7381032430205</v>
          </cell>
          <cell r="F4202" t="str">
            <v>ECH/AGI-1500</v>
          </cell>
          <cell r="G4202">
            <v>8990</v>
          </cell>
          <cell r="H4202">
            <v>1790</v>
          </cell>
          <cell r="I4202" t="str">
            <v/>
          </cell>
          <cell r="J4202">
            <v>0</v>
          </cell>
        </row>
        <row r="4203">
          <cell r="A4203" t="str">
            <v>НС-1116368</v>
          </cell>
          <cell r="B4203" t="str">
            <v>Электрические конвекторы</v>
          </cell>
          <cell r="C4203" t="str">
            <v>Electrolux</v>
          </cell>
          <cell r="D4203" t="str">
            <v>Конвектор электрический Electrolux Air Gate Digital Inverter ECH/AGI-2000</v>
          </cell>
          <cell r="E4203" t="str">
            <v>7312970301050, 7390000300990, 7381032430212</v>
          </cell>
          <cell r="F4203" t="str">
            <v>ECH/AGI-2000</v>
          </cell>
          <cell r="G4203">
            <v>9990</v>
          </cell>
          <cell r="H4203">
            <v>7092.9</v>
          </cell>
          <cell r="I4203">
            <v>1</v>
          </cell>
          <cell r="J4203">
            <v>1</v>
          </cell>
        </row>
        <row r="4204">
          <cell r="A4204" t="str">
            <v>НС-1135997</v>
          </cell>
          <cell r="B4204" t="str">
            <v>Электрические конвекторы</v>
          </cell>
          <cell r="C4204" t="str">
            <v>Electrolux</v>
          </cell>
          <cell r="D4204" t="str">
            <v>Конвектор электрический Electrolux Air Gate Digital Inverter ECH/AGI-2500</v>
          </cell>
          <cell r="E4204" t="str">
            <v>7312970301418, 7390000301003, 7381032430229</v>
          </cell>
          <cell r="F4204" t="str">
            <v>ECH/AGI-2500</v>
          </cell>
          <cell r="G4204">
            <v>10990</v>
          </cell>
          <cell r="H4204">
            <v>7802.9</v>
          </cell>
          <cell r="I4204" t="str">
            <v/>
          </cell>
          <cell r="J4204">
            <v>0</v>
          </cell>
        </row>
        <row r="4205">
          <cell r="A4205" t="str">
            <v>НС-1272208</v>
          </cell>
          <cell r="B4205" t="str">
            <v>Электрические конвекторы</v>
          </cell>
          <cell r="C4205" t="str">
            <v>Electrolux</v>
          </cell>
          <cell r="D4205" t="str">
            <v>Конвектор электрический Electrolux Air Gate Digital Inverter ECH/AGI-3000</v>
          </cell>
          <cell r="E4205" t="str">
            <v>7312970311745, 7390000301010, 7381032430236</v>
          </cell>
          <cell r="F4205" t="str">
            <v>ECH/AGI-3000</v>
          </cell>
          <cell r="G4205">
            <v>13990</v>
          </cell>
          <cell r="H4205">
            <v>1890</v>
          </cell>
          <cell r="I4205" t="str">
            <v/>
          </cell>
          <cell r="J4205">
            <v>0</v>
          </cell>
        </row>
        <row r="4206">
          <cell r="A4206" t="str">
            <v>НС-1624282</v>
          </cell>
          <cell r="B4206" t="str">
            <v>Электрические конвекторы</v>
          </cell>
          <cell r="C4206" t="str">
            <v>Electrolux</v>
          </cell>
          <cell r="D4206" t="str">
            <v>Конвектор электрический Electrolux ECH/A2-1000 M</v>
          </cell>
          <cell r="E4206" t="str">
            <v>7381032424914</v>
          </cell>
          <cell r="F4206" t="str">
            <v>ECH/A2-1000 M</v>
          </cell>
          <cell r="G4206">
            <v>4290</v>
          </cell>
          <cell r="H4206">
            <v>3303.3</v>
          </cell>
          <cell r="I4206">
            <v>760</v>
          </cell>
          <cell r="J4206">
            <v>760</v>
          </cell>
        </row>
        <row r="4207">
          <cell r="A4207" t="str">
            <v>НС-1624283</v>
          </cell>
          <cell r="B4207" t="str">
            <v>Электрические конвекторы</v>
          </cell>
          <cell r="C4207" t="str">
            <v>Electrolux</v>
          </cell>
          <cell r="D4207" t="str">
            <v>Конвектор электрический Electrolux ECH/A2-1500 M</v>
          </cell>
          <cell r="E4207" t="str">
            <v>7381032424921</v>
          </cell>
          <cell r="F4207" t="str">
            <v>ECH/A2-1500 M</v>
          </cell>
          <cell r="G4207">
            <v>4990</v>
          </cell>
          <cell r="H4207">
            <v>3842.3</v>
          </cell>
          <cell r="I4207">
            <v>752</v>
          </cell>
          <cell r="J4207">
            <v>752</v>
          </cell>
        </row>
        <row r="4208">
          <cell r="A4208" t="str">
            <v>НС-1624284</v>
          </cell>
          <cell r="B4208" t="str">
            <v>Электрические конвекторы</v>
          </cell>
          <cell r="C4208" t="str">
            <v>Electrolux</v>
          </cell>
          <cell r="D4208" t="str">
            <v>Конвектор электрический Electrolux ECH/A2-2000 M</v>
          </cell>
          <cell r="E4208" t="str">
            <v>7381032424938</v>
          </cell>
          <cell r="F4208" t="str">
            <v>ECH/A2-2000 M</v>
          </cell>
          <cell r="G4208">
            <v>5990</v>
          </cell>
          <cell r="H4208">
            <v>4612.3</v>
          </cell>
          <cell r="I4208">
            <v>387</v>
          </cell>
          <cell r="J4208">
            <v>387</v>
          </cell>
        </row>
        <row r="4209">
          <cell r="A4209" t="str">
            <v>НС-1624285</v>
          </cell>
          <cell r="B4209" t="str">
            <v>Электрические конвекторы</v>
          </cell>
          <cell r="C4209" t="str">
            <v>Electrolux</v>
          </cell>
          <cell r="D4209" t="str">
            <v>Конвектор электрический Electrolux ECH/A2-2500 M</v>
          </cell>
          <cell r="E4209" t="str">
            <v>7381032424945</v>
          </cell>
          <cell r="F4209" t="str">
            <v>ECH/A2-2500 M</v>
          </cell>
          <cell r="G4209">
            <v>6990</v>
          </cell>
          <cell r="H4209">
            <v>5382.3</v>
          </cell>
          <cell r="I4209" t="str">
            <v/>
          </cell>
          <cell r="J4209">
            <v>0</v>
          </cell>
        </row>
        <row r="4210">
          <cell r="A4210" t="str">
            <v>НС-1624279</v>
          </cell>
          <cell r="B4210" t="str">
            <v>Электрические конвекторы</v>
          </cell>
          <cell r="C4210" t="str">
            <v>Electrolux</v>
          </cell>
          <cell r="D4210" t="str">
            <v>Конвектор электрический Electrolux ECH/AS2-1000 ER</v>
          </cell>
          <cell r="E4210" t="str">
            <v>7381032424884</v>
          </cell>
          <cell r="F4210" t="str">
            <v>ECH/AS2-1000 ER</v>
          </cell>
          <cell r="G4210">
            <v>6990</v>
          </cell>
          <cell r="H4210">
            <v>5382.3</v>
          </cell>
          <cell r="I4210">
            <v>26</v>
          </cell>
          <cell r="J4210">
            <v>26</v>
          </cell>
        </row>
        <row r="4211">
          <cell r="A4211" t="str">
            <v>НС-1624276</v>
          </cell>
          <cell r="B4211" t="str">
            <v>Электрические конвекторы</v>
          </cell>
          <cell r="C4211" t="str">
            <v>Electrolux</v>
          </cell>
          <cell r="D4211" t="str">
            <v>Конвектор электрический Electrolux ECH/AS2-1000 MR</v>
          </cell>
          <cell r="E4211" t="str">
            <v>7381032424860</v>
          </cell>
          <cell r="F4211" t="str">
            <v>ECH/AS2-1000 MR</v>
          </cell>
          <cell r="G4211">
            <v>5690</v>
          </cell>
          <cell r="H4211">
            <v>4381.3</v>
          </cell>
          <cell r="I4211">
            <v>418</v>
          </cell>
          <cell r="J4211">
            <v>418</v>
          </cell>
        </row>
        <row r="4212">
          <cell r="A4212" t="str">
            <v>НС-1624280</v>
          </cell>
          <cell r="B4212" t="str">
            <v>Электрические конвекторы</v>
          </cell>
          <cell r="C4212" t="str">
            <v>Electrolux</v>
          </cell>
          <cell r="D4212" t="str">
            <v>Конвектор электрический Electrolux ECH/AS2-1500 ER</v>
          </cell>
          <cell r="E4212" t="str">
            <v>7381032424891</v>
          </cell>
          <cell r="F4212" t="str">
            <v>ECH/AS2-1500 ER</v>
          </cell>
          <cell r="G4212">
            <v>7990</v>
          </cell>
          <cell r="H4212">
            <v>6152.3</v>
          </cell>
          <cell r="I4212">
            <v>108</v>
          </cell>
          <cell r="J4212">
            <v>108</v>
          </cell>
        </row>
        <row r="4213">
          <cell r="A4213" t="str">
            <v>НС-1624278</v>
          </cell>
          <cell r="B4213" t="str">
            <v>Электрические конвекторы</v>
          </cell>
          <cell r="C4213" t="str">
            <v>Electrolux</v>
          </cell>
          <cell r="D4213" t="str">
            <v>Конвектор электрический Electrolux ECH/AS2-1500 MR</v>
          </cell>
          <cell r="E4213" t="str">
            <v>7381032424877</v>
          </cell>
          <cell r="F4213" t="str">
            <v>ECH/AS2-1500 MR</v>
          </cell>
          <cell r="G4213">
            <v>6690</v>
          </cell>
          <cell r="H4213">
            <v>5151.3</v>
          </cell>
          <cell r="I4213">
            <v>514</v>
          </cell>
          <cell r="J4213">
            <v>514</v>
          </cell>
        </row>
        <row r="4214">
          <cell r="A4214" t="str">
            <v>НС-1624281</v>
          </cell>
          <cell r="B4214" t="str">
            <v>Электрические конвекторы</v>
          </cell>
          <cell r="C4214" t="str">
            <v>Electrolux</v>
          </cell>
          <cell r="D4214" t="str">
            <v>Конвектор электрический Electrolux ECH/AS2-2000 ER</v>
          </cell>
          <cell r="E4214" t="str">
            <v>7381032424907</v>
          </cell>
          <cell r="F4214" t="str">
            <v>ECH/AS2-2000 ER</v>
          </cell>
          <cell r="G4214">
            <v>8990</v>
          </cell>
          <cell r="H4214">
            <v>6922.3</v>
          </cell>
          <cell r="I4214">
            <v>130</v>
          </cell>
          <cell r="J4214">
            <v>130</v>
          </cell>
        </row>
        <row r="4215">
          <cell r="A4215" t="str">
            <v>НС-1624275</v>
          </cell>
          <cell r="B4215" t="str">
            <v>Электрические конвекторы</v>
          </cell>
          <cell r="C4215" t="str">
            <v>Electrolux</v>
          </cell>
          <cell r="D4215" t="str">
            <v>Конвектор электрический Electrolux ECH/AS2-2000 MR</v>
          </cell>
          <cell r="E4215" t="str">
            <v>7381032424853</v>
          </cell>
          <cell r="F4215" t="str">
            <v>ECH/AS2-2000 MR</v>
          </cell>
          <cell r="G4215">
            <v>7690</v>
          </cell>
          <cell r="H4215">
            <v>5921.3</v>
          </cell>
          <cell r="I4215">
            <v>397</v>
          </cell>
          <cell r="J4215">
            <v>397</v>
          </cell>
        </row>
        <row r="4216">
          <cell r="A4216" t="str">
            <v>НС-1633910</v>
          </cell>
          <cell r="B4216" t="str">
            <v>Электрические конвекторы</v>
          </cell>
          <cell r="C4216" t="str">
            <v>Royal Thermo</v>
          </cell>
          <cell r="D4216" t="str">
            <v>Конвектор электрический Royal Thermo Capella RCHC/E-1000</v>
          </cell>
          <cell r="E4216" t="str">
            <v>4660294386325</v>
          </cell>
          <cell r="F4216" t="str">
            <v>RCHC/E-1000</v>
          </cell>
          <cell r="G4216">
            <v>5590</v>
          </cell>
          <cell r="H4216">
            <v>0</v>
          </cell>
          <cell r="I4216" t="str">
            <v/>
          </cell>
          <cell r="J4216">
            <v>0</v>
          </cell>
        </row>
        <row r="4217">
          <cell r="A4217" t="str">
            <v>НС-1634133</v>
          </cell>
          <cell r="B4217" t="str">
            <v>Электрические конвекторы</v>
          </cell>
          <cell r="C4217" t="str">
            <v>Royal Thermo</v>
          </cell>
          <cell r="D4217" t="str">
            <v>Конвектор электрический Royal Thermo Capella RCHC/E-1002</v>
          </cell>
          <cell r="E4217" t="str">
            <v>4660294389104</v>
          </cell>
          <cell r="F4217" t="str">
            <v>RCHC/E-1002</v>
          </cell>
          <cell r="G4217">
            <v>5590</v>
          </cell>
          <cell r="H4217">
            <v>0</v>
          </cell>
          <cell r="I4217" t="str">
            <v/>
          </cell>
          <cell r="J4217">
            <v>0</v>
          </cell>
        </row>
        <row r="4218">
          <cell r="A4218" t="str">
            <v>НС-1633911</v>
          </cell>
          <cell r="B4218" t="str">
            <v>Электрические конвекторы</v>
          </cell>
          <cell r="C4218" t="str">
            <v>Royal Thermo</v>
          </cell>
          <cell r="D4218" t="str">
            <v>Конвектор электрический Royal Thermo Capella RCHC/E-1500</v>
          </cell>
          <cell r="E4218" t="str">
            <v>4660294386332</v>
          </cell>
          <cell r="F4218" t="str">
            <v>RCHC/E-1500</v>
          </cell>
          <cell r="G4218">
            <v>6190</v>
          </cell>
          <cell r="H4218">
            <v>0</v>
          </cell>
          <cell r="I4218">
            <v>1</v>
          </cell>
          <cell r="J4218">
            <v>1</v>
          </cell>
        </row>
        <row r="4219">
          <cell r="A4219" t="str">
            <v>НС-1634142</v>
          </cell>
          <cell r="B4219" t="str">
            <v>Электрические конвекторы</v>
          </cell>
          <cell r="C4219" t="str">
            <v>Royal Thermo</v>
          </cell>
          <cell r="D4219" t="str">
            <v>Конвектор электрический Royal Thermo Capella RCHC/E-1502</v>
          </cell>
          <cell r="E4219" t="str">
            <v>4660294389111</v>
          </cell>
          <cell r="F4219" t="str">
            <v>RCHC/E-1502</v>
          </cell>
          <cell r="G4219">
            <v>6190</v>
          </cell>
          <cell r="H4219">
            <v>0</v>
          </cell>
          <cell r="I4219" t="str">
            <v/>
          </cell>
          <cell r="J4219">
            <v>0</v>
          </cell>
        </row>
        <row r="4220">
          <cell r="A4220" t="str">
            <v>НС-1633912</v>
          </cell>
          <cell r="B4220" t="str">
            <v>Электрические конвекторы</v>
          </cell>
          <cell r="C4220" t="str">
            <v>Royal Thermo</v>
          </cell>
          <cell r="D4220" t="str">
            <v>Конвектор электрический Royal Thermo Capella RCHC/E-2000</v>
          </cell>
          <cell r="E4220" t="str">
            <v>4660294386257</v>
          </cell>
          <cell r="F4220" t="str">
            <v>RCHC/E-2000</v>
          </cell>
          <cell r="G4220">
            <v>7290</v>
          </cell>
          <cell r="H4220">
            <v>0</v>
          </cell>
          <cell r="I4220">
            <v>1</v>
          </cell>
          <cell r="J4220">
            <v>1</v>
          </cell>
        </row>
        <row r="4221">
          <cell r="A4221" t="str">
            <v>НС-1634202</v>
          </cell>
          <cell r="B4221" t="str">
            <v>Электрические конвекторы</v>
          </cell>
          <cell r="C4221" t="str">
            <v>Royal Thermo</v>
          </cell>
          <cell r="D4221" t="str">
            <v>Конвектор электрический Royal Thermo Capella RCHC/E-2002</v>
          </cell>
          <cell r="E4221" t="str">
            <v>4660294388541</v>
          </cell>
          <cell r="F4221" t="str">
            <v>RCHC/E-2002</v>
          </cell>
          <cell r="G4221">
            <v>7290</v>
          </cell>
          <cell r="H4221">
            <v>0</v>
          </cell>
          <cell r="I4221" t="str">
            <v/>
          </cell>
          <cell r="J4221">
            <v>0</v>
          </cell>
        </row>
        <row r="4222">
          <cell r="A4222" t="str">
            <v>НС-1633894</v>
          </cell>
          <cell r="B4222" t="str">
            <v>Электрические конвекторы</v>
          </cell>
          <cell r="C4222" t="str">
            <v>Royal Thermo</v>
          </cell>
          <cell r="D4222" t="str">
            <v>Конвектор электрический Royal Thermo Capella RCHC/E-500</v>
          </cell>
          <cell r="E4222" t="str">
            <v>4660294386226</v>
          </cell>
          <cell r="F4222" t="str">
            <v>RCHC/E-500</v>
          </cell>
          <cell r="G4222">
            <v>5190</v>
          </cell>
          <cell r="H4222">
            <v>0</v>
          </cell>
          <cell r="I4222">
            <v>4</v>
          </cell>
          <cell r="J4222">
            <v>4</v>
          </cell>
        </row>
        <row r="4223">
          <cell r="A4223" t="str">
            <v>НС-1634107</v>
          </cell>
          <cell r="B4223" t="str">
            <v>Электрические конвекторы</v>
          </cell>
          <cell r="C4223" t="str">
            <v>Royal Thermo</v>
          </cell>
          <cell r="D4223" t="str">
            <v>Конвектор электрический Royal Thermo Capella RCHC/E-502</v>
          </cell>
          <cell r="E4223" t="str">
            <v>4660294388534</v>
          </cell>
          <cell r="F4223" t="str">
            <v>RCHC/E-502</v>
          </cell>
          <cell r="G4223">
            <v>5190</v>
          </cell>
          <cell r="H4223">
            <v>0</v>
          </cell>
          <cell r="I4223" t="str">
            <v/>
          </cell>
          <cell r="J4223">
            <v>0</v>
          </cell>
        </row>
        <row r="4224">
          <cell r="A4224" t="str">
            <v>НС-1657117</v>
          </cell>
          <cell r="B4224" t="str">
            <v>Электрические конвекторы</v>
          </cell>
          <cell r="C4224" t="str">
            <v>Royal Thermo</v>
          </cell>
          <cell r="D4224" t="str">
            <v>Конвектор электрический Royal Thermo Capella RCHC/M-1000</v>
          </cell>
          <cell r="E4224" t="str">
            <v>4660294712100</v>
          </cell>
          <cell r="F4224" t="str">
            <v>RCHC/M-1000</v>
          </cell>
          <cell r="G4224">
            <v>4590</v>
          </cell>
          <cell r="H4224">
            <v>0</v>
          </cell>
          <cell r="I4224">
            <v>8</v>
          </cell>
          <cell r="J4224">
            <v>8</v>
          </cell>
        </row>
        <row r="4225">
          <cell r="A4225" t="str">
            <v>НС-1657119</v>
          </cell>
          <cell r="B4225" t="str">
            <v>Электрические конвекторы</v>
          </cell>
          <cell r="C4225" t="str">
            <v>Royal Thermo</v>
          </cell>
          <cell r="D4225" t="str">
            <v>Конвектор электрический Royal Thermo Capella RCHC/M-1002</v>
          </cell>
          <cell r="E4225" t="str">
            <v>4660294712117</v>
          </cell>
          <cell r="F4225" t="str">
            <v>RCHC/M-1002</v>
          </cell>
          <cell r="G4225">
            <v>4590</v>
          </cell>
          <cell r="H4225">
            <v>0</v>
          </cell>
          <cell r="I4225" t="str">
            <v/>
          </cell>
          <cell r="J4225">
            <v>0</v>
          </cell>
        </row>
        <row r="4226">
          <cell r="A4226" t="str">
            <v>НС-1657120</v>
          </cell>
          <cell r="B4226" t="str">
            <v>Электрические конвекторы</v>
          </cell>
          <cell r="C4226" t="str">
            <v>Royal Thermo</v>
          </cell>
          <cell r="D4226" t="str">
            <v>Конвектор электрический Royal Thermo Capella RCHC/M-1500</v>
          </cell>
          <cell r="E4226" t="str">
            <v>4660294712124</v>
          </cell>
          <cell r="F4226" t="str">
            <v>RCHC/M-1500</v>
          </cell>
          <cell r="G4226">
            <v>5390</v>
          </cell>
          <cell r="H4226">
            <v>0</v>
          </cell>
          <cell r="I4226">
            <v>4</v>
          </cell>
          <cell r="J4226">
            <v>4</v>
          </cell>
        </row>
        <row r="4227">
          <cell r="A4227" t="str">
            <v>НС-1657121</v>
          </cell>
          <cell r="B4227" t="str">
            <v>Электрические конвекторы</v>
          </cell>
          <cell r="C4227" t="str">
            <v>Royal Thermo</v>
          </cell>
          <cell r="D4227" t="str">
            <v>Конвектор электрический Royal Thermo Capella RCHC/M-1502</v>
          </cell>
          <cell r="E4227" t="str">
            <v>4660294712131</v>
          </cell>
          <cell r="F4227" t="str">
            <v>RCHC/M-1502</v>
          </cell>
          <cell r="G4227">
            <v>5390</v>
          </cell>
          <cell r="H4227">
            <v>0</v>
          </cell>
          <cell r="I4227">
            <v>1</v>
          </cell>
          <cell r="J4227">
            <v>1</v>
          </cell>
        </row>
        <row r="4228">
          <cell r="A4228" t="str">
            <v>НС-1657122</v>
          </cell>
          <cell r="B4228" t="str">
            <v>Электрические конвекторы</v>
          </cell>
          <cell r="C4228" t="str">
            <v>Royal Thermo</v>
          </cell>
          <cell r="D4228" t="str">
            <v>Конвектор электрический Royal Thermo Capella RCHC/M-2000</v>
          </cell>
          <cell r="E4228" t="str">
            <v>4660294712148</v>
          </cell>
          <cell r="F4228" t="str">
            <v>RCHC/M-2000</v>
          </cell>
          <cell r="G4228">
            <v>6390</v>
          </cell>
          <cell r="H4228">
            <v>0</v>
          </cell>
          <cell r="I4228">
            <v>8</v>
          </cell>
          <cell r="J4228">
            <v>8</v>
          </cell>
        </row>
        <row r="4229">
          <cell r="A4229" t="str">
            <v>НС-1657123</v>
          </cell>
          <cell r="B4229" t="str">
            <v>Электрические конвекторы</v>
          </cell>
          <cell r="C4229" t="str">
            <v>Royal Thermo</v>
          </cell>
          <cell r="D4229" t="str">
            <v>Конвектор электрический Royal Thermo Capella RCHC/M-2002</v>
          </cell>
          <cell r="E4229" t="str">
            <v>4660294712155</v>
          </cell>
          <cell r="F4229" t="str">
            <v>RCHC/M-2002</v>
          </cell>
          <cell r="G4229">
            <v>6390</v>
          </cell>
          <cell r="H4229">
            <v>0</v>
          </cell>
          <cell r="I4229" t="str">
            <v/>
          </cell>
          <cell r="J4229">
            <v>0</v>
          </cell>
        </row>
        <row r="4230">
          <cell r="A4230" t="str">
            <v>НС-1657078</v>
          </cell>
          <cell r="B4230" t="str">
            <v>Электрические конвекторы</v>
          </cell>
          <cell r="C4230" t="str">
            <v>Royal Thermo</v>
          </cell>
          <cell r="D4230" t="str">
            <v>Конвектор электрический Royal Thermo Capella RCHC/M-500</v>
          </cell>
          <cell r="E4230" t="str">
            <v>4660294712087</v>
          </cell>
          <cell r="F4230" t="str">
            <v>RCHC/M-500</v>
          </cell>
          <cell r="G4230">
            <v>3990</v>
          </cell>
          <cell r="H4230">
            <v>0</v>
          </cell>
          <cell r="I4230">
            <v>3</v>
          </cell>
          <cell r="J4230">
            <v>3</v>
          </cell>
        </row>
        <row r="4231">
          <cell r="A4231" t="str">
            <v>НС-1657096</v>
          </cell>
          <cell r="B4231" t="str">
            <v>Электрические конвекторы</v>
          </cell>
          <cell r="C4231" t="str">
            <v>Royal Thermo</v>
          </cell>
          <cell r="D4231" t="str">
            <v>Конвектор электрический Royal Thermo Capella RCHC/M-502</v>
          </cell>
          <cell r="E4231" t="str">
            <v>4660294712094</v>
          </cell>
          <cell r="F4231" t="str">
            <v>RCHC/M-502</v>
          </cell>
          <cell r="G4231">
            <v>3990</v>
          </cell>
          <cell r="H4231">
            <v>0</v>
          </cell>
          <cell r="I4231" t="str">
            <v/>
          </cell>
          <cell r="J4231">
            <v>0</v>
          </cell>
        </row>
        <row r="4232">
          <cell r="A4232" t="str">
            <v>НС-1690286</v>
          </cell>
          <cell r="B4232" t="str">
            <v>Электрические конвекторы</v>
          </cell>
          <cell r="C4232" t="str">
            <v>Royal Thermo</v>
          </cell>
          <cell r="D4232" t="str">
            <v>Конвектор электрический Royal Thermo Nero RTCN/M-1000</v>
          </cell>
          <cell r="E4232" t="str">
            <v>4660294819137</v>
          </cell>
          <cell r="F4232" t="str">
            <v>RTCN/M-1000</v>
          </cell>
          <cell r="G4232">
            <v>4190</v>
          </cell>
          <cell r="H4232">
            <v>1867.5</v>
          </cell>
          <cell r="I4232">
            <v>191</v>
          </cell>
          <cell r="J4232">
            <v>191</v>
          </cell>
        </row>
        <row r="4233">
          <cell r="A4233" t="str">
            <v>НС-1690290</v>
          </cell>
          <cell r="B4233" t="str">
            <v>Электрические конвекторы</v>
          </cell>
          <cell r="C4233" t="str">
            <v>Royal Thermo</v>
          </cell>
          <cell r="D4233" t="str">
            <v>Конвектор электрический Royal Thermo Nero RTCN/M-1002</v>
          </cell>
          <cell r="E4233" t="str">
            <v>4660294819120</v>
          </cell>
          <cell r="F4233" t="str">
            <v>RTCN/M-1002</v>
          </cell>
          <cell r="G4233">
            <v>4190</v>
          </cell>
          <cell r="H4233">
            <v>1867.5</v>
          </cell>
          <cell r="I4233">
            <v>61</v>
          </cell>
          <cell r="J4233">
            <v>61</v>
          </cell>
        </row>
        <row r="4234">
          <cell r="A4234" t="str">
            <v>НС-1690287</v>
          </cell>
          <cell r="B4234" t="str">
            <v>Электрические конвекторы</v>
          </cell>
          <cell r="C4234" t="str">
            <v>Royal Thermo</v>
          </cell>
          <cell r="D4234" t="str">
            <v>Конвектор электрический Royal Thermo Nero RTCN/M-1500</v>
          </cell>
          <cell r="E4234" t="str">
            <v>4660294819106</v>
          </cell>
          <cell r="F4234" t="str">
            <v>RTCN/M-1500</v>
          </cell>
          <cell r="G4234">
            <v>4990</v>
          </cell>
          <cell r="H4234">
            <v>2242.5</v>
          </cell>
          <cell r="I4234">
            <v>877</v>
          </cell>
          <cell r="J4234">
            <v>877</v>
          </cell>
        </row>
        <row r="4235">
          <cell r="A4235" t="str">
            <v>НС-1690291</v>
          </cell>
          <cell r="B4235" t="str">
            <v>Электрические конвекторы</v>
          </cell>
          <cell r="C4235" t="str">
            <v>Royal Thermo</v>
          </cell>
          <cell r="D4235" t="str">
            <v>Конвектор электрический Royal Thermo Nero RTCN/M-1502</v>
          </cell>
          <cell r="E4235" t="str">
            <v>4660294819151</v>
          </cell>
          <cell r="F4235" t="str">
            <v>RTCN/M-1502</v>
          </cell>
          <cell r="G4235">
            <v>4990</v>
          </cell>
          <cell r="H4235">
            <v>2242.5</v>
          </cell>
          <cell r="I4235">
            <v>24</v>
          </cell>
          <cell r="J4235">
            <v>24</v>
          </cell>
        </row>
        <row r="4236">
          <cell r="A4236" t="str">
            <v>НС-1690288</v>
          </cell>
          <cell r="B4236" t="str">
            <v>Электрические конвекторы</v>
          </cell>
          <cell r="C4236" t="str">
            <v>Royal Thermo</v>
          </cell>
          <cell r="D4236" t="str">
            <v>Конвектор электрический Royal Thermo Nero RTCN/M-2000</v>
          </cell>
          <cell r="E4236" t="str">
            <v>4660294819090</v>
          </cell>
          <cell r="F4236" t="str">
            <v>RTCN/M-2000</v>
          </cell>
          <cell r="G4236">
            <v>5790</v>
          </cell>
          <cell r="H4236">
            <v>2617.5</v>
          </cell>
          <cell r="I4236">
            <v>3044</v>
          </cell>
          <cell r="J4236">
            <v>3044</v>
          </cell>
        </row>
        <row r="4237">
          <cell r="A4237" t="str">
            <v>НС-1690292</v>
          </cell>
          <cell r="B4237" t="str">
            <v>Электрические конвекторы</v>
          </cell>
          <cell r="C4237" t="str">
            <v>Royal Thermo</v>
          </cell>
          <cell r="D4237" t="str">
            <v>Конвектор электрический Royal Thermo Nero RTCN/M-2002</v>
          </cell>
          <cell r="E4237" t="str">
            <v>4660294819144</v>
          </cell>
          <cell r="F4237" t="str">
            <v>RTCN/M-2002</v>
          </cell>
          <cell r="G4237">
            <v>5790</v>
          </cell>
          <cell r="H4237">
            <v>2617.5</v>
          </cell>
          <cell r="I4237">
            <v>191</v>
          </cell>
          <cell r="J4237">
            <v>191</v>
          </cell>
        </row>
        <row r="4238">
          <cell r="A4238" t="str">
            <v>НС-1690285</v>
          </cell>
          <cell r="B4238" t="str">
            <v>Электрические конвекторы</v>
          </cell>
          <cell r="C4238" t="str">
            <v>Royal Thermo</v>
          </cell>
          <cell r="D4238" t="str">
            <v>Конвектор электрический Royal Thermo Nero RTCN/M-500</v>
          </cell>
          <cell r="E4238" t="str">
            <v>4660294819083</v>
          </cell>
          <cell r="F4238" t="str">
            <v>RTCN/M-500</v>
          </cell>
          <cell r="G4238">
            <v>3590</v>
          </cell>
          <cell r="H4238">
            <v>1642.5</v>
          </cell>
          <cell r="I4238">
            <v>268</v>
          </cell>
          <cell r="J4238">
            <v>268</v>
          </cell>
        </row>
        <row r="4239">
          <cell r="A4239" t="str">
            <v>НС-1690289</v>
          </cell>
          <cell r="B4239" t="str">
            <v>Электрические конвекторы</v>
          </cell>
          <cell r="C4239" t="str">
            <v>Royal Thermo</v>
          </cell>
          <cell r="D4239" t="str">
            <v>Конвектор электрический Royal Thermo Nero RTCN/M-502</v>
          </cell>
          <cell r="E4239" t="str">
            <v>4660294819113</v>
          </cell>
          <cell r="F4239" t="str">
            <v>RTCN/M-502</v>
          </cell>
          <cell r="G4239">
            <v>3590</v>
          </cell>
          <cell r="H4239">
            <v>1642.5</v>
          </cell>
          <cell r="I4239" t="str">
            <v/>
          </cell>
          <cell r="J4239">
            <v>0</v>
          </cell>
        </row>
        <row r="4240">
          <cell r="A4240" t="str">
            <v>НС-1042065</v>
          </cell>
          <cell r="B4240" t="str">
            <v>Электрические конвекторы</v>
          </cell>
          <cell r="C4240" t="str">
            <v>Electrolux</v>
          </cell>
          <cell r="D4240" t="str">
            <v>Обогреватель конвективно-инфракрасный Electrolux EIH/AG2 – 1000 E</v>
          </cell>
          <cell r="E4240" t="str">
            <v>7312970300145, 7390000300358, 7381032430458</v>
          </cell>
          <cell r="F4240" t="str">
            <v>EIH/AG2-1000 E</v>
          </cell>
          <cell r="G4240">
            <v>8590</v>
          </cell>
          <cell r="H4240">
            <v>6786.1</v>
          </cell>
          <cell r="I4240">
            <v>2</v>
          </cell>
          <cell r="J4240">
            <v>2</v>
          </cell>
        </row>
        <row r="4241">
          <cell r="A4241" t="str">
            <v>НС-1042066</v>
          </cell>
          <cell r="B4241" t="str">
            <v>Электрические конвекторы</v>
          </cell>
          <cell r="C4241" t="str">
            <v>Electrolux</v>
          </cell>
          <cell r="D4241" t="str">
            <v>Обогреватель конвективно-инфракрасный Electrolux EIH/AG2 – 1500 E</v>
          </cell>
          <cell r="E4241" t="str">
            <v>7312970300152, 7390000300365, 7381032430465</v>
          </cell>
          <cell r="F4241" t="str">
            <v>EIH/AG2-1500 E</v>
          </cell>
          <cell r="G4241">
            <v>9590</v>
          </cell>
          <cell r="H4241">
            <v>7576.1</v>
          </cell>
          <cell r="I4241">
            <v>2</v>
          </cell>
          <cell r="J4241">
            <v>2</v>
          </cell>
        </row>
        <row r="4242">
          <cell r="A4242" t="str">
            <v>НС-1042067</v>
          </cell>
          <cell r="B4242" t="str">
            <v>Электрические конвекторы</v>
          </cell>
          <cell r="C4242" t="str">
            <v>Electrolux</v>
          </cell>
          <cell r="D4242" t="str">
            <v>Обогреватель конвективно-инфракрасный Electrolux EIH/AG2 – 2000 E</v>
          </cell>
          <cell r="E4242" t="str">
            <v>7312970300169, 7390000300372, 7381032430472</v>
          </cell>
          <cell r="F4242" t="str">
            <v>EIH/AG2-2000 E</v>
          </cell>
          <cell r="G4242">
            <v>10590</v>
          </cell>
          <cell r="H4242">
            <v>8366.1</v>
          </cell>
          <cell r="I4242" t="str">
            <v/>
          </cell>
          <cell r="J4242">
            <v>0</v>
          </cell>
        </row>
        <row r="4243">
          <cell r="A4243" t="str">
            <v>НС-1256716</v>
          </cell>
          <cell r="B4243" t="str">
            <v>Электрические конвекторы</v>
          </cell>
          <cell r="C4243" t="str">
            <v>Electrolux</v>
          </cell>
          <cell r="D4243" t="str">
            <v>Электропанель Electrolux ECH/BNE-1000 Brilliant Next</v>
          </cell>
          <cell r="E4243" t="str">
            <v>7312970311660, 7390000300327, 7381032430632</v>
          </cell>
          <cell r="F4243" t="str">
            <v>ECH/BNE-1000</v>
          </cell>
          <cell r="G4243">
            <v>12990</v>
          </cell>
          <cell r="H4243">
            <v>1890</v>
          </cell>
          <cell r="I4243">
            <v>1</v>
          </cell>
          <cell r="J4243">
            <v>1</v>
          </cell>
        </row>
        <row r="4244">
          <cell r="A4244" t="str">
            <v>НС-1256717</v>
          </cell>
          <cell r="B4244" t="str">
            <v>Электрические конвекторы</v>
          </cell>
          <cell r="C4244" t="str">
            <v>Electrolux</v>
          </cell>
          <cell r="D4244" t="str">
            <v>Электропанель Electrolux ECH/BNE-1500 Brilliant Next</v>
          </cell>
          <cell r="E4244" t="str">
            <v>7312970311677, 7390000300334, 7381032430649</v>
          </cell>
          <cell r="F4244" t="str">
            <v>ECH/BNE-1500</v>
          </cell>
          <cell r="G4244">
            <v>13990</v>
          </cell>
          <cell r="H4244">
            <v>2190</v>
          </cell>
          <cell r="I4244" t="str">
            <v/>
          </cell>
          <cell r="J4244">
            <v>0</v>
          </cell>
        </row>
        <row r="4245">
          <cell r="A4245" t="str">
            <v>НС-1256718</v>
          </cell>
          <cell r="B4245" t="str">
            <v>Электрические конвекторы</v>
          </cell>
          <cell r="C4245" t="str">
            <v>Electrolux</v>
          </cell>
          <cell r="D4245" t="str">
            <v>Электропанель Electrolux ECH/BNE-2000 Brilliant Next</v>
          </cell>
          <cell r="E4245" t="str">
            <v>7390000300341, 7312970311684, 7381032430656</v>
          </cell>
          <cell r="F4245" t="str">
            <v>ECH/BNE-2000</v>
          </cell>
          <cell r="G4245">
            <v>15990</v>
          </cell>
          <cell r="H4245">
            <v>2290</v>
          </cell>
          <cell r="I4245" t="str">
            <v/>
          </cell>
          <cell r="J4245">
            <v>0</v>
          </cell>
        </row>
        <row r="4246">
          <cell r="A4246" t="str">
            <v>НС-1081881</v>
          </cell>
          <cell r="B4246" t="str">
            <v>Электрические конвекционные отопительные модули</v>
          </cell>
          <cell r="C4246" t="str">
            <v>Ballu</v>
          </cell>
          <cell r="D4246" t="str">
            <v>Модуль отопительный электрического конвектора Ballu Evolution Transformer BEC/EVU-1500</v>
          </cell>
          <cell r="E4246" t="str">
            <v>4620016797228</v>
          </cell>
          <cell r="F4246" t="str">
            <v>BEC/EVU-1500</v>
          </cell>
          <cell r="G4246">
            <v>5690</v>
          </cell>
          <cell r="H4246">
            <v>3926.1</v>
          </cell>
          <cell r="I4246" t="str">
            <v/>
          </cell>
          <cell r="J4246">
            <v>0</v>
          </cell>
        </row>
        <row r="4247">
          <cell r="A4247" t="str">
            <v>НС-1081884</v>
          </cell>
          <cell r="B4247" t="str">
            <v>Электрические конвекционные отопительные модули</v>
          </cell>
          <cell r="C4247" t="str">
            <v>Ballu</v>
          </cell>
          <cell r="D4247" t="str">
            <v>Модуль отопительный электрического конвектора Ballu Evolution Transformer BEC/EVU-2000</v>
          </cell>
          <cell r="E4247" t="str">
            <v>4620016797235</v>
          </cell>
          <cell r="F4247" t="str">
            <v>BEC/EVU-2000</v>
          </cell>
          <cell r="G4247">
            <v>6990</v>
          </cell>
          <cell r="H4247">
            <v>4823.1000000000004</v>
          </cell>
          <cell r="I4247">
            <v>6</v>
          </cell>
          <cell r="J4247">
            <v>6</v>
          </cell>
        </row>
        <row r="4248">
          <cell r="A4248" t="str">
            <v>НС-1052004</v>
          </cell>
          <cell r="B4248" t="str">
            <v>Электрические конвекционные отопительные модули</v>
          </cell>
          <cell r="C4248" t="str">
            <v>Ballu</v>
          </cell>
          <cell r="D4248" t="str">
            <v>Обогреватель конвективно-инфракрасный Ballu Red Evolution BIHP/R-1000</v>
          </cell>
          <cell r="E4248" t="str">
            <v>4650064778689</v>
          </cell>
          <cell r="F4248" t="str">
            <v>BIHP/R-1000</v>
          </cell>
          <cell r="G4248">
            <v>7790</v>
          </cell>
          <cell r="H4248">
            <v>6154.1</v>
          </cell>
          <cell r="I4248">
            <v>238</v>
          </cell>
          <cell r="J4248">
            <v>238</v>
          </cell>
        </row>
        <row r="4249">
          <cell r="A4249" t="str">
            <v>НС-1052006</v>
          </cell>
          <cell r="B4249" t="str">
            <v>Электрические конвекционные отопительные модули</v>
          </cell>
          <cell r="C4249" t="str">
            <v>Ballu</v>
          </cell>
          <cell r="D4249" t="str">
            <v>Обогреватель конвективно-инфракрасный Ballu Red Evolution BIHP/R-2000</v>
          </cell>
          <cell r="E4249" t="str">
            <v>4650064778702</v>
          </cell>
          <cell r="F4249" t="str">
            <v>BIHP/R-2000</v>
          </cell>
          <cell r="G4249">
            <v>9790</v>
          </cell>
          <cell r="H4249">
            <v>7734.1</v>
          </cell>
          <cell r="I4249">
            <v>6</v>
          </cell>
          <cell r="J4249">
            <v>6</v>
          </cell>
        </row>
        <row r="4250">
          <cell r="A4250" t="str">
            <v>НС-1050873</v>
          </cell>
          <cell r="B4250" t="str">
            <v>Электрические маслонаполненные радиаторы</v>
          </cell>
          <cell r="C4250" t="str">
            <v>Ballu</v>
          </cell>
          <cell r="D4250" t="str">
            <v>Масляный радиатор Ballu Classic black BOH/CL-05BRN 1000 (5 секций)</v>
          </cell>
          <cell r="E4250" t="str">
            <v>4650064776562</v>
          </cell>
          <cell r="F4250" t="str">
            <v>BOH/CL-05BRN 1000</v>
          </cell>
          <cell r="G4250">
            <v>3890</v>
          </cell>
          <cell r="H4250">
            <v>2567</v>
          </cell>
          <cell r="I4250" t="str">
            <v/>
          </cell>
          <cell r="J4250">
            <v>0</v>
          </cell>
        </row>
        <row r="4251">
          <cell r="A4251" t="str">
            <v>НС-1050895</v>
          </cell>
          <cell r="B4251" t="str">
            <v>Электрические маслонаполненные радиаторы</v>
          </cell>
          <cell r="C4251" t="str">
            <v>Ballu</v>
          </cell>
          <cell r="D4251" t="str">
            <v>Масляный радиатор Ballu Classic black BOH/CL-07BRN 1500 (7 секций)</v>
          </cell>
          <cell r="E4251" t="str">
            <v>4650064776579</v>
          </cell>
          <cell r="F4251" t="str">
            <v>BOH/CL-07BRN 1500</v>
          </cell>
          <cell r="G4251">
            <v>4590</v>
          </cell>
          <cell r="H4251">
            <v>3029</v>
          </cell>
          <cell r="I4251" t="str">
            <v/>
          </cell>
          <cell r="J4251">
            <v>0</v>
          </cell>
        </row>
        <row r="4252">
          <cell r="A4252" t="str">
            <v>НС-1050889</v>
          </cell>
          <cell r="B4252" t="str">
            <v>Электрические маслонаполненные радиаторы</v>
          </cell>
          <cell r="C4252" t="str">
            <v>Ballu</v>
          </cell>
          <cell r="D4252" t="str">
            <v>Масляный радиатор Ballu Classic black BOH/CL-09BRN 2000 (9 секций)</v>
          </cell>
          <cell r="E4252" t="str">
            <v>4650064776586</v>
          </cell>
          <cell r="F4252" t="str">
            <v>BOH/CL-09BRN 2000</v>
          </cell>
          <cell r="G4252">
            <v>5590</v>
          </cell>
          <cell r="H4252">
            <v>3689</v>
          </cell>
          <cell r="I4252">
            <v>2</v>
          </cell>
          <cell r="J4252">
            <v>2</v>
          </cell>
        </row>
        <row r="4253">
          <cell r="A4253" t="str">
            <v>НС-1050902</v>
          </cell>
          <cell r="B4253" t="str">
            <v>Электрические маслонаполненные радиаторы</v>
          </cell>
          <cell r="C4253" t="str">
            <v>Ballu</v>
          </cell>
          <cell r="D4253" t="str">
            <v>Масляный радиатор Ballu Classic black BOH/CL-11BRN 2200 (11 секций)</v>
          </cell>
          <cell r="E4253" t="str">
            <v>4650064776593, 2144131931142</v>
          </cell>
          <cell r="F4253" t="str">
            <v>BOH/CL-11BRN 2200</v>
          </cell>
          <cell r="G4253">
            <v>6190</v>
          </cell>
          <cell r="H4253">
            <v>4085</v>
          </cell>
          <cell r="I4253" t="str">
            <v/>
          </cell>
          <cell r="J4253">
            <v>0</v>
          </cell>
        </row>
        <row r="4254">
          <cell r="A4254" t="str">
            <v>НС-1050886</v>
          </cell>
          <cell r="B4254" t="str">
            <v>Электрические маслонаполненные радиаторы</v>
          </cell>
          <cell r="C4254" t="str">
            <v>Ballu</v>
          </cell>
          <cell r="D4254" t="str">
            <v>Масляный радиатор Ballu Classic BOH/CL-05WRN 1000 (5 секций)</v>
          </cell>
          <cell r="E4254" t="str">
            <v>4650064776524</v>
          </cell>
          <cell r="F4254" t="str">
            <v>BOH/CL-05WRN 1000</v>
          </cell>
          <cell r="G4254">
            <v>3990</v>
          </cell>
          <cell r="H4254">
            <v>2633</v>
          </cell>
          <cell r="I4254">
            <v>51</v>
          </cell>
          <cell r="J4254">
            <v>51</v>
          </cell>
        </row>
        <row r="4255">
          <cell r="A4255" t="str">
            <v>НС-1050876</v>
          </cell>
          <cell r="B4255" t="str">
            <v>Электрические маслонаполненные радиаторы</v>
          </cell>
          <cell r="C4255" t="str">
            <v>Ballu</v>
          </cell>
          <cell r="D4255" t="str">
            <v>Масляный радиатор Ballu Classic BOH/CL-07WRN 1500 (7 секций)</v>
          </cell>
          <cell r="E4255" t="str">
            <v>4650064776531</v>
          </cell>
          <cell r="F4255" t="str">
            <v>BOH/CL-07WRN 1500</v>
          </cell>
          <cell r="G4255">
            <v>4690</v>
          </cell>
          <cell r="H4255">
            <v>3095</v>
          </cell>
          <cell r="I4255" t="str">
            <v/>
          </cell>
          <cell r="J4255">
            <v>0</v>
          </cell>
        </row>
        <row r="4256">
          <cell r="A4256" t="str">
            <v>НС-1050882</v>
          </cell>
          <cell r="B4256" t="str">
            <v>Электрические маслонаполненные радиаторы</v>
          </cell>
          <cell r="C4256" t="str">
            <v>Ballu</v>
          </cell>
          <cell r="D4256" t="str">
            <v>Масляный радиатор Ballu Classic BOH/CL-09WRN 2000 (9 секций)</v>
          </cell>
          <cell r="E4256" t="str">
            <v>4650064776548</v>
          </cell>
          <cell r="F4256" t="str">
            <v>BOH/CL-09WRN 2000</v>
          </cell>
          <cell r="G4256">
            <v>5690</v>
          </cell>
          <cell r="H4256">
            <v>3755</v>
          </cell>
          <cell r="I4256">
            <v>1</v>
          </cell>
          <cell r="J4256">
            <v>1</v>
          </cell>
        </row>
        <row r="4257">
          <cell r="A4257" t="str">
            <v>НС-1050892</v>
          </cell>
          <cell r="B4257" t="str">
            <v>Электрические маслонаполненные радиаторы</v>
          </cell>
          <cell r="C4257" t="str">
            <v>Ballu</v>
          </cell>
          <cell r="D4257" t="str">
            <v>Масляный радиатор Ballu Classic BOH/CL-11WRN 2200 (11 секций)</v>
          </cell>
          <cell r="E4257" t="str">
            <v>4650064776555</v>
          </cell>
          <cell r="F4257" t="str">
            <v>BOH/CL-11WRN 2200</v>
          </cell>
          <cell r="G4257">
            <v>6290</v>
          </cell>
          <cell r="H4257">
            <v>4151</v>
          </cell>
          <cell r="I4257" t="str">
            <v/>
          </cell>
          <cell r="J4257">
            <v>0</v>
          </cell>
        </row>
        <row r="4258">
          <cell r="A4258" t="str">
            <v>НС-1071470</v>
          </cell>
          <cell r="B4258" t="str">
            <v>Электрические маслонаполненные радиаторы</v>
          </cell>
          <cell r="C4258" t="str">
            <v>Ballu</v>
          </cell>
          <cell r="D4258" t="str">
            <v>Радиатор масляный Ballu Comfort BOH/CM-05WDN 1000 (5 секций)</v>
          </cell>
          <cell r="E4258" t="str">
            <v>4620016793114</v>
          </cell>
          <cell r="F4258" t="str">
            <v>BOH/CM-05WDN 1000</v>
          </cell>
          <cell r="G4258">
            <v>3890</v>
          </cell>
          <cell r="H4258">
            <v>2567</v>
          </cell>
          <cell r="I4258">
            <v>22</v>
          </cell>
          <cell r="J4258">
            <v>22</v>
          </cell>
        </row>
        <row r="4259">
          <cell r="A4259" t="str">
            <v>НС-1071471</v>
          </cell>
          <cell r="B4259" t="str">
            <v>Электрические маслонаполненные радиаторы</v>
          </cell>
          <cell r="C4259" t="str">
            <v>Ballu</v>
          </cell>
          <cell r="D4259" t="str">
            <v>Радиатор масляный Ballu Comfort BOH/CM-07WDN 1500 (7 секций)</v>
          </cell>
          <cell r="E4259" t="str">
            <v>4620016793121</v>
          </cell>
          <cell r="F4259" t="str">
            <v>BOH/CM-07WDN 1500</v>
          </cell>
          <cell r="G4259">
            <v>4590</v>
          </cell>
          <cell r="H4259">
            <v>3029</v>
          </cell>
          <cell r="I4259" t="str">
            <v/>
          </cell>
          <cell r="J4259">
            <v>0</v>
          </cell>
        </row>
        <row r="4260">
          <cell r="A4260" t="str">
            <v>НС-1071472</v>
          </cell>
          <cell r="B4260" t="str">
            <v>Электрические маслонаполненные радиаторы</v>
          </cell>
          <cell r="C4260" t="str">
            <v>Ballu</v>
          </cell>
          <cell r="D4260" t="str">
            <v>Радиатор масляный Ballu Comfort BOH/CM-09WDN 2000 (9 секций)</v>
          </cell>
          <cell r="E4260" t="str">
            <v>4620016793138</v>
          </cell>
          <cell r="F4260" t="str">
            <v>BOH/CM-09WDN 2000</v>
          </cell>
          <cell r="G4260">
            <v>5590</v>
          </cell>
          <cell r="H4260">
            <v>3689</v>
          </cell>
          <cell r="I4260" t="str">
            <v/>
          </cell>
          <cell r="J4260">
            <v>0</v>
          </cell>
        </row>
        <row r="4261">
          <cell r="A4261" t="str">
            <v>НС-1071473</v>
          </cell>
          <cell r="B4261" t="str">
            <v>Электрические маслонаполненные радиаторы</v>
          </cell>
          <cell r="C4261" t="str">
            <v>Ballu</v>
          </cell>
          <cell r="D4261" t="str">
            <v>Радиатор масляный Ballu Comfort BOH/CM-11WDN 2200 (11 секций)</v>
          </cell>
          <cell r="E4261" t="str">
            <v>4620016793145</v>
          </cell>
          <cell r="F4261" t="str">
            <v>BOH/CM-11WDN 2200</v>
          </cell>
          <cell r="G4261">
            <v>6190</v>
          </cell>
          <cell r="H4261">
            <v>4085</v>
          </cell>
          <cell r="I4261" t="str">
            <v/>
          </cell>
          <cell r="J4261">
            <v>0</v>
          </cell>
        </row>
        <row r="4262">
          <cell r="A4262" t="str">
            <v>НС-1133488</v>
          </cell>
          <cell r="B4262" t="str">
            <v>Электрические маслонаполненные радиаторы</v>
          </cell>
          <cell r="C4262" t="str">
            <v>Ballu</v>
          </cell>
          <cell r="D4262" t="str">
            <v>Радиатор масляный Ballu CUBE BOH/CB-05W 1000 (5 секций)</v>
          </cell>
          <cell r="E4262" t="str">
            <v>4680551008364</v>
          </cell>
          <cell r="F4262" t="str">
            <v>BOH/CB-05W</v>
          </cell>
          <cell r="G4262">
            <v>3790</v>
          </cell>
          <cell r="H4262">
            <v>2426</v>
          </cell>
          <cell r="I4262">
            <v>462</v>
          </cell>
          <cell r="J4262">
            <v>462</v>
          </cell>
        </row>
        <row r="4263">
          <cell r="A4263" t="str">
            <v>НС-1133489</v>
          </cell>
          <cell r="B4263" t="str">
            <v>Электрические маслонаполненные радиаторы</v>
          </cell>
          <cell r="C4263" t="str">
            <v>Ballu</v>
          </cell>
          <cell r="D4263" t="str">
            <v>Радиатор масляный Ballu CUBE BOH/CB-07W 1500 (7 секций)</v>
          </cell>
          <cell r="E4263" t="str">
            <v>4680551008371</v>
          </cell>
          <cell r="F4263" t="str">
            <v>BOH/CB-07W</v>
          </cell>
          <cell r="G4263">
            <v>4490</v>
          </cell>
          <cell r="H4263">
            <v>2874</v>
          </cell>
          <cell r="I4263">
            <v>3</v>
          </cell>
          <cell r="J4263">
            <v>3</v>
          </cell>
        </row>
        <row r="4264">
          <cell r="A4264" t="str">
            <v>НС-1133490</v>
          </cell>
          <cell r="B4264" t="str">
            <v>Электрические маслонаполненные радиаторы</v>
          </cell>
          <cell r="C4264" t="str">
            <v>Ballu</v>
          </cell>
          <cell r="D4264" t="str">
            <v>Радиатор масляный Ballu CUBE BOH/CB-09W 2000 (9 секций)</v>
          </cell>
          <cell r="E4264" t="str">
            <v>4680551008388</v>
          </cell>
          <cell r="F4264" t="str">
            <v>BOH/CB-09W</v>
          </cell>
          <cell r="G4264">
            <v>5490</v>
          </cell>
          <cell r="H4264">
            <v>3514</v>
          </cell>
          <cell r="I4264">
            <v>1</v>
          </cell>
          <cell r="J4264">
            <v>1</v>
          </cell>
        </row>
        <row r="4265">
          <cell r="A4265" t="str">
            <v>НС-1133491</v>
          </cell>
          <cell r="B4265" t="str">
            <v>Электрические маслонаполненные радиаторы</v>
          </cell>
          <cell r="C4265" t="str">
            <v>Ballu</v>
          </cell>
          <cell r="D4265" t="str">
            <v>Радиатор масляный Ballu CUBE BOH/CB-11W 2200 (11 секций)</v>
          </cell>
          <cell r="E4265" t="str">
            <v>4680551008395</v>
          </cell>
          <cell r="F4265" t="str">
            <v>BOH/CB-11W</v>
          </cell>
          <cell r="G4265">
            <v>6090</v>
          </cell>
          <cell r="H4265">
            <v>3898</v>
          </cell>
          <cell r="I4265" t="str">
            <v/>
          </cell>
          <cell r="J4265">
            <v>0</v>
          </cell>
        </row>
        <row r="4266">
          <cell r="A4266" t="str">
            <v>НС-1132828</v>
          </cell>
          <cell r="B4266" t="str">
            <v>Электрические маслонаполненные радиаторы</v>
          </cell>
          <cell r="C4266" t="str">
            <v>Ballu</v>
          </cell>
          <cell r="D4266" t="str">
            <v>Радиатор масляный Ballu Turbo BOH/TB- 07FH 1500 (7 секций)</v>
          </cell>
          <cell r="E4266" t="str">
            <v>4610021227230</v>
          </cell>
          <cell r="F4266" t="str">
            <v>BOH/TB- 07FH 1500 (7 секций)</v>
          </cell>
          <cell r="G4266">
            <v>6490</v>
          </cell>
          <cell r="H4266">
            <v>4283</v>
          </cell>
          <cell r="I4266">
            <v>1</v>
          </cell>
          <cell r="J4266">
            <v>1</v>
          </cell>
        </row>
        <row r="4267">
          <cell r="A4267" t="str">
            <v>НС-1132829</v>
          </cell>
          <cell r="B4267" t="str">
            <v>Электрические маслонаполненные радиаторы</v>
          </cell>
          <cell r="C4267" t="str">
            <v>Ballu</v>
          </cell>
          <cell r="D4267" t="str">
            <v>Радиатор масляный Ballu Turbo BOH/TB- 09FH 2000 (9 секций)</v>
          </cell>
          <cell r="E4267" t="str">
            <v>4610021227247</v>
          </cell>
          <cell r="F4267" t="str">
            <v>BOH/TB- 09FH 2000 (9 секций)</v>
          </cell>
          <cell r="G4267">
            <v>7490</v>
          </cell>
          <cell r="H4267">
            <v>4943</v>
          </cell>
          <cell r="I4267" t="str">
            <v/>
          </cell>
          <cell r="J4267">
            <v>0</v>
          </cell>
        </row>
        <row r="4268">
          <cell r="A4268" t="str">
            <v>НС-1340692</v>
          </cell>
          <cell r="B4268" t="str">
            <v>Электрические маслонаполненные радиаторы</v>
          </cell>
          <cell r="C4268" t="str">
            <v>Ballu</v>
          </cell>
          <cell r="D4268" t="str">
            <v>Радиатор масляный Ballu Turbo BOH/TB-11FH 2200 (11 секций)</v>
          </cell>
          <cell r="E4268" t="str">
            <v>4680551112566</v>
          </cell>
          <cell r="F4268" t="str">
            <v>BOH/TB-11FH 2200</v>
          </cell>
          <cell r="G4268">
            <v>7990</v>
          </cell>
          <cell r="H4268">
            <v>990</v>
          </cell>
          <cell r="I4268" t="str">
            <v/>
          </cell>
          <cell r="J4268">
            <v>0</v>
          </cell>
        </row>
        <row r="4269">
          <cell r="A4269" t="str">
            <v>НС-1639043</v>
          </cell>
          <cell r="B4269" t="str">
            <v>Электрические маслонаполненные радиаторы</v>
          </cell>
          <cell r="C4269" t="str">
            <v>Electrolux</v>
          </cell>
          <cell r="D4269" t="str">
            <v>Радиатор масляный Electrolux EOH/BE-07ZW</v>
          </cell>
          <cell r="E4269" t="str">
            <v>7381032425935</v>
          </cell>
          <cell r="F4269" t="str">
            <v>EOH/BE-07ZW</v>
          </cell>
          <cell r="G4269">
            <v>5990</v>
          </cell>
          <cell r="H4269">
            <v>4313</v>
          </cell>
          <cell r="I4269" t="str">
            <v/>
          </cell>
          <cell r="J4269">
            <v>0</v>
          </cell>
        </row>
        <row r="4270">
          <cell r="A4270" t="str">
            <v>НС-1639044</v>
          </cell>
          <cell r="B4270" t="str">
            <v>Электрические маслонаполненные радиаторы</v>
          </cell>
          <cell r="C4270" t="str">
            <v>Electrolux</v>
          </cell>
          <cell r="D4270" t="str">
            <v>Радиатор масляный Electrolux EOH/BE-09ZW</v>
          </cell>
          <cell r="E4270" t="str">
            <v>7381032425942</v>
          </cell>
          <cell r="F4270" t="str">
            <v>EOH/BE-09ZW</v>
          </cell>
          <cell r="G4270">
            <v>6990</v>
          </cell>
          <cell r="H4270">
            <v>5033</v>
          </cell>
          <cell r="I4270" t="str">
            <v/>
          </cell>
          <cell r="J4270">
            <v>0</v>
          </cell>
        </row>
        <row r="4271">
          <cell r="A4271" t="str">
            <v>НС-1639046</v>
          </cell>
          <cell r="B4271" t="str">
            <v>Электрические маслонаполненные радиаторы</v>
          </cell>
          <cell r="C4271" t="str">
            <v>Electrolux</v>
          </cell>
          <cell r="D4271" t="str">
            <v>Радиатор масляный Electrolux EOH/BE-11ZW</v>
          </cell>
          <cell r="E4271" t="str">
            <v>7381032425959</v>
          </cell>
          <cell r="F4271" t="str">
            <v>EOH/BE-11ZW</v>
          </cell>
          <cell r="G4271">
            <v>7990</v>
          </cell>
          <cell r="H4271">
            <v>5753</v>
          </cell>
          <cell r="I4271" t="str">
            <v/>
          </cell>
          <cell r="J4271">
            <v>0</v>
          </cell>
        </row>
        <row r="4272">
          <cell r="A4272" t="str">
            <v>НС-1100762</v>
          </cell>
          <cell r="B4272" t="str">
            <v>Электрические маслонаполненные радиаторы</v>
          </cell>
          <cell r="C4272" t="str">
            <v>Electrolux</v>
          </cell>
          <cell r="D4272" t="str">
            <v>Радиатор масляный Electrolux Wave EOH/M-9157 - 7 секций</v>
          </cell>
          <cell r="E4272" t="str">
            <v>7312970900345, 7390000301454, 7381032490360</v>
          </cell>
          <cell r="F4272" t="str">
            <v>EOH/M-9157</v>
          </cell>
          <cell r="G4272">
            <v>8490</v>
          </cell>
          <cell r="H4272">
            <v>5603</v>
          </cell>
          <cell r="I4272">
            <v>94</v>
          </cell>
          <cell r="J4272">
            <v>94</v>
          </cell>
        </row>
        <row r="4273">
          <cell r="A4273" t="str">
            <v>НС-1100763</v>
          </cell>
          <cell r="B4273" t="str">
            <v>Электрические маслонаполненные радиаторы</v>
          </cell>
          <cell r="C4273" t="str">
            <v>Electrolux</v>
          </cell>
          <cell r="D4273" t="str">
            <v>Радиатор масляный Electrolux Wave EOH/M-9209 - 9 секций</v>
          </cell>
          <cell r="E4273" t="str">
            <v>7312970900352, 7390000301461, 7381032490377</v>
          </cell>
          <cell r="F4273" t="str">
            <v>EOH/M-9209</v>
          </cell>
          <cell r="G4273">
            <v>9490</v>
          </cell>
          <cell r="H4273">
            <v>6263</v>
          </cell>
          <cell r="I4273" t="str">
            <v/>
          </cell>
          <cell r="J4273">
            <v>0</v>
          </cell>
        </row>
        <row r="4274">
          <cell r="A4274" t="str">
            <v>НС-1132314</v>
          </cell>
          <cell r="B4274" t="str">
            <v>Электрические тепловентиляторы</v>
          </cell>
          <cell r="C4274" t="str">
            <v>Ballu</v>
          </cell>
          <cell r="D4274" t="str">
            <v>Мини-тепловентилятор Ballu BFH/S-03N</v>
          </cell>
          <cell r="E4274" t="str">
            <v>4610021227285, 24610021227289</v>
          </cell>
          <cell r="F4274" t="str">
            <v>BFH/S-03N</v>
          </cell>
          <cell r="G4274">
            <v>1190</v>
          </cell>
          <cell r="H4274">
            <v>785</v>
          </cell>
          <cell r="I4274">
            <v>4</v>
          </cell>
          <cell r="J4274">
            <v>4</v>
          </cell>
        </row>
        <row r="4275">
          <cell r="A4275" t="str">
            <v>НС-1029007</v>
          </cell>
          <cell r="B4275" t="str">
            <v>Электрические тепловентиляторы</v>
          </cell>
          <cell r="C4275" t="str">
            <v>Electrolux</v>
          </cell>
          <cell r="D4275" t="str">
            <v>Настенный тепловентилятор Electrolux EFH/W-7020</v>
          </cell>
          <cell r="E4275" t="str">
            <v>7312970500187, 17312970500184, 7390000301560, 17390000301567, 7381032480057, 17381032480054</v>
          </cell>
          <cell r="F4275" t="str">
            <v>EFH/W-7020</v>
          </cell>
          <cell r="G4275">
            <v>6990</v>
          </cell>
          <cell r="H4275">
            <v>500</v>
          </cell>
          <cell r="I4275" t="str">
            <v/>
          </cell>
          <cell r="J4275">
            <v>0</v>
          </cell>
        </row>
        <row r="4276">
          <cell r="A4276" t="str">
            <v>НС-1029008</v>
          </cell>
          <cell r="B4276" t="str">
            <v>Электрические тепловентиляторы</v>
          </cell>
          <cell r="C4276" t="str">
            <v>Electrolux</v>
          </cell>
          <cell r="D4276" t="str">
            <v>Настенный тепловентилятор Electrolux EFH/W-9020</v>
          </cell>
          <cell r="E4276" t="str">
            <v>7312970500194, 17312970500191, 7390000300525, 17390000300522, 7381032480064, 17381032480061</v>
          </cell>
          <cell r="F4276" t="str">
            <v>EFH/W-9020</v>
          </cell>
          <cell r="G4276">
            <v>6990</v>
          </cell>
          <cell r="H4276">
            <v>129</v>
          </cell>
          <cell r="I4276" t="str">
            <v/>
          </cell>
          <cell r="J4276">
            <v>0</v>
          </cell>
        </row>
        <row r="4277">
          <cell r="A4277" t="str">
            <v>НС-1050499</v>
          </cell>
          <cell r="B4277" t="str">
            <v>Электрические тепловентиляторы</v>
          </cell>
          <cell r="C4277" t="str">
            <v>Ballu</v>
          </cell>
          <cell r="D4277" t="str">
            <v>Тепловентилятор Ballu BFH/S-04</v>
          </cell>
          <cell r="E4277" t="str">
            <v>4650064776609, 14650064776606</v>
          </cell>
          <cell r="F4277" t="str">
            <v>BFH/S-04</v>
          </cell>
          <cell r="G4277">
            <v>1390</v>
          </cell>
          <cell r="H4277">
            <v>917</v>
          </cell>
          <cell r="I4277">
            <v>31</v>
          </cell>
          <cell r="J4277">
            <v>31</v>
          </cell>
        </row>
        <row r="4278">
          <cell r="A4278" t="str">
            <v>НС-1100741</v>
          </cell>
          <cell r="B4278" t="str">
            <v>Электрические тепловентиляторы</v>
          </cell>
          <cell r="C4278" t="str">
            <v>Ballu</v>
          </cell>
          <cell r="D4278" t="str">
            <v>Тепловентилятор Ballu BFH/S-10</v>
          </cell>
          <cell r="E4278" t="str">
            <v>4620016798973, 14620016798970</v>
          </cell>
          <cell r="F4278" t="str">
            <v>BFH/S-10</v>
          </cell>
          <cell r="G4278">
            <v>1590</v>
          </cell>
          <cell r="H4278">
            <v>1049</v>
          </cell>
          <cell r="I4278">
            <v>3</v>
          </cell>
          <cell r="J4278">
            <v>3</v>
          </cell>
        </row>
        <row r="4279">
          <cell r="A4279" t="str">
            <v>НС-1133344</v>
          </cell>
          <cell r="B4279" t="str">
            <v>Электрические тепловентиляторы</v>
          </cell>
          <cell r="C4279" t="str">
            <v>Ballu</v>
          </cell>
          <cell r="D4279" t="str">
            <v>Тепловентилятор Ballu BFH/С-29</v>
          </cell>
          <cell r="E4279" t="str">
            <v>4610021227315, 14610021227312, 24610021227319</v>
          </cell>
          <cell r="F4279" t="str">
            <v>BFH/С-29</v>
          </cell>
          <cell r="G4279">
            <v>2290</v>
          </cell>
          <cell r="H4279">
            <v>1511</v>
          </cell>
          <cell r="I4279" t="str">
            <v/>
          </cell>
          <cell r="J4279">
            <v>0</v>
          </cell>
        </row>
        <row r="4280">
          <cell r="A4280" t="str">
            <v>НС-1133345</v>
          </cell>
          <cell r="B4280" t="str">
            <v>Электрические тепловентиляторы</v>
          </cell>
          <cell r="C4280" t="str">
            <v>Ballu</v>
          </cell>
          <cell r="D4280" t="str">
            <v>Тепловентилятор Ballu BFH/С-31</v>
          </cell>
          <cell r="E4280" t="str">
            <v>4610021227308, 24610021227302</v>
          </cell>
          <cell r="F4280" t="str">
            <v>BFH/С-31</v>
          </cell>
          <cell r="G4280">
            <v>2290</v>
          </cell>
          <cell r="H4280">
            <v>1511</v>
          </cell>
          <cell r="I4280" t="str">
            <v/>
          </cell>
          <cell r="J4280">
            <v>0</v>
          </cell>
        </row>
        <row r="4281">
          <cell r="A4281" t="str">
            <v>НС-0083791</v>
          </cell>
          <cell r="B4281" t="str">
            <v>Электрические тепловентиляторы</v>
          </cell>
          <cell r="C4281" t="str">
            <v>Electrolux</v>
          </cell>
          <cell r="D4281" t="str">
            <v>Тепловентилятор Electrolux EFH/C-5115</v>
          </cell>
          <cell r="E4281" t="str">
            <v>7312973662110, 7390000301294, 17312973662117, 17390000301291, 7381032480088, 17381032480085</v>
          </cell>
          <cell r="F4281" t="str">
            <v>EFH/C-5115</v>
          </cell>
          <cell r="G4281">
            <v>3290</v>
          </cell>
          <cell r="H4281">
            <v>2171</v>
          </cell>
          <cell r="I4281" t="str">
            <v/>
          </cell>
          <cell r="J4281">
            <v>0</v>
          </cell>
        </row>
        <row r="4282">
          <cell r="A4282" t="str">
            <v>НС-0083789</v>
          </cell>
          <cell r="B4282" t="str">
            <v>Электрические тепловентиляторы</v>
          </cell>
          <cell r="C4282" t="str">
            <v>Electrolux</v>
          </cell>
          <cell r="D4282" t="str">
            <v>Тепловентилятор Electrolux EFH/S-1115</v>
          </cell>
          <cell r="E4282" t="str">
            <v>7312973671112, 7390000301669, 17390000301666, 17312973671119, 7381032480118, 17381032480115</v>
          </cell>
          <cell r="F4282" t="str">
            <v>EFH/S-1115</v>
          </cell>
          <cell r="G4282">
            <v>2190</v>
          </cell>
          <cell r="H4282">
            <v>1445</v>
          </cell>
          <cell r="I4282">
            <v>14</v>
          </cell>
          <cell r="J4282">
            <v>14</v>
          </cell>
        </row>
        <row r="4283">
          <cell r="A4283" t="str">
            <v>НС-1023296</v>
          </cell>
          <cell r="B4283" t="str">
            <v>Электрические тепловентиляторы</v>
          </cell>
          <cell r="C4283" t="str">
            <v>Electrolux</v>
          </cell>
          <cell r="D4283" t="str">
            <v>Тепловентилятор Electrolux EFH/S-1120</v>
          </cell>
          <cell r="E4283" t="str">
            <v>7312970800034, 17312970800031, 7390000301348, 17390000301345, 7381032480149, 17381032480146</v>
          </cell>
          <cell r="F4283" t="str">
            <v>EFH/S-1120</v>
          </cell>
          <cell r="G4283">
            <v>2290</v>
          </cell>
          <cell r="H4283">
            <v>1511</v>
          </cell>
          <cell r="I4283">
            <v>30</v>
          </cell>
          <cell r="J4283">
            <v>30</v>
          </cell>
        </row>
        <row r="4284">
          <cell r="A4284" t="str">
            <v>НС-1636893</v>
          </cell>
          <cell r="B4284" t="str">
            <v>Электрические тепловентиляторы</v>
          </cell>
          <cell r="C4284" t="str">
            <v>Ballu</v>
          </cell>
          <cell r="D4284" t="str">
            <v>Тепловентилятор настенный Ballu BFH/C-7018W</v>
          </cell>
          <cell r="E4284" t="str">
            <v>4660294400304, 14660294400301</v>
          </cell>
          <cell r="F4284" t="str">
            <v>BFH/C-7018W</v>
          </cell>
          <cell r="G4284">
            <v>3990</v>
          </cell>
          <cell r="H4284">
            <v>2633</v>
          </cell>
          <cell r="I4284" t="str">
            <v/>
          </cell>
          <cell r="J4284">
            <v>0</v>
          </cell>
        </row>
        <row r="4285">
          <cell r="A4285" t="str">
            <v>НС-1072832</v>
          </cell>
          <cell r="B4285" t="str">
            <v>Электрические тепловентиляторы</v>
          </cell>
          <cell r="C4285" t="str">
            <v>Ballu</v>
          </cell>
          <cell r="D4285" t="str">
            <v>Тепловентилятор настенный Ballu BFH/W-102W</v>
          </cell>
          <cell r="E4285" t="str">
            <v>4620016793862, 14620016793869</v>
          </cell>
          <cell r="F4285" t="str">
            <v>BFH/W-102W</v>
          </cell>
          <cell r="G4285">
            <v>3990</v>
          </cell>
          <cell r="H4285">
            <v>2633</v>
          </cell>
          <cell r="I4285" t="str">
            <v/>
          </cell>
          <cell r="J4285">
            <v>0</v>
          </cell>
        </row>
        <row r="4286">
          <cell r="A4286" t="str">
            <v>НС-1024136</v>
          </cell>
          <cell r="B4286" t="str">
            <v>Сушилки для рук классические</v>
          </cell>
          <cell r="C4286" t="str">
            <v>Ballu</v>
          </cell>
          <cell r="D4286" t="str">
            <v>Рукосушилка Ballu BAHD-1800</v>
          </cell>
          <cell r="E4286" t="str">
            <v>4650064770331, 14650064770338</v>
          </cell>
          <cell r="F4286" t="str">
            <v>BAHD-1800</v>
          </cell>
          <cell r="G4286">
            <v>7990</v>
          </cell>
          <cell r="H4286">
            <v>5593</v>
          </cell>
          <cell r="I4286">
            <v>310</v>
          </cell>
          <cell r="J4286">
            <v>310</v>
          </cell>
        </row>
        <row r="4287">
          <cell r="A4287" t="str">
            <v>НС-0028150</v>
          </cell>
          <cell r="B4287" t="str">
            <v>Сушилки для рук классические</v>
          </cell>
          <cell r="C4287" t="str">
            <v>Electrolux</v>
          </cell>
          <cell r="D4287" t="str">
            <v>Рукосушилка Electrolux EHDA/W – 2500 (белая)</v>
          </cell>
          <cell r="E4287" t="str">
            <v>7312971100034, 17312971100031, 17390000301727, 7390000301720, 7381032480248, 17381032480245</v>
          </cell>
          <cell r="F4287" t="str">
            <v>EHDA/W – 2500 (белая)</v>
          </cell>
          <cell r="G4287">
            <v>14990</v>
          </cell>
          <cell r="H4287">
            <v>10493</v>
          </cell>
          <cell r="I4287">
            <v>785</v>
          </cell>
          <cell r="J4287">
            <v>785</v>
          </cell>
        </row>
        <row r="4288">
          <cell r="A4288" t="str">
            <v>НС-1135450</v>
          </cell>
          <cell r="B4288" t="str">
            <v>Сушилки для рук классические</v>
          </cell>
          <cell r="C4288" t="str">
            <v>Ballu</v>
          </cell>
          <cell r="D4288" t="str">
            <v>Сушилка для рук электрическая Ballu BAHD-1000AS Chrome</v>
          </cell>
          <cell r="E4288" t="str">
            <v>4610021227933, 14610021227930</v>
          </cell>
          <cell r="F4288" t="str">
            <v>BAHD-1000AS Chrome</v>
          </cell>
          <cell r="G4288">
            <v>7990</v>
          </cell>
          <cell r="H4288">
            <v>5593</v>
          </cell>
          <cell r="I4288">
            <v>603</v>
          </cell>
          <cell r="J4288">
            <v>603</v>
          </cell>
        </row>
        <row r="4289">
          <cell r="A4289" t="str">
            <v>НС-1135451</v>
          </cell>
          <cell r="B4289" t="str">
            <v>Сушилки для рук классические</v>
          </cell>
          <cell r="C4289" t="str">
            <v>Ballu</v>
          </cell>
          <cell r="D4289" t="str">
            <v>Сушилка для рук электрическая Ballu BAHD-1000AS Silver</v>
          </cell>
          <cell r="E4289" t="str">
            <v>4610021227940, 14610021227947</v>
          </cell>
          <cell r="F4289" t="str">
            <v>BAHD-1000AS Silver</v>
          </cell>
          <cell r="G4289">
            <v>7990</v>
          </cell>
          <cell r="H4289">
            <v>5593</v>
          </cell>
          <cell r="I4289" t="str">
            <v/>
          </cell>
          <cell r="J4289">
            <v>0</v>
          </cell>
        </row>
        <row r="4290">
          <cell r="A4290" t="str">
            <v>НС-1344686</v>
          </cell>
          <cell r="B4290" t="str">
            <v>Сушилки для рук классические</v>
          </cell>
          <cell r="C4290" t="str">
            <v>Ballu</v>
          </cell>
          <cell r="D4290" t="str">
            <v>Сушилка для рук электрическая Ballu BAHD-1010</v>
          </cell>
          <cell r="E4290" t="str">
            <v>4680551121063, 14680551121060</v>
          </cell>
          <cell r="F4290" t="str">
            <v>BAHD-1010</v>
          </cell>
          <cell r="G4290">
            <v>18990</v>
          </cell>
          <cell r="H4290">
            <v>13293</v>
          </cell>
          <cell r="I4290">
            <v>3</v>
          </cell>
          <cell r="J4290">
            <v>3</v>
          </cell>
        </row>
        <row r="4291">
          <cell r="A4291" t="str">
            <v>НС-1352690</v>
          </cell>
          <cell r="B4291" t="str">
            <v>Сушилки для рук классические</v>
          </cell>
          <cell r="C4291" t="str">
            <v>Ballu</v>
          </cell>
          <cell r="D4291" t="str">
            <v>Сушилка для рук электрическая Ballu BAHD-1250</v>
          </cell>
          <cell r="E4291" t="str">
            <v>4680551122749, 14680551130475, 4680551130478</v>
          </cell>
          <cell r="F4291" t="str">
            <v>BAHD-1250</v>
          </cell>
          <cell r="G4291">
            <v>18990</v>
          </cell>
          <cell r="H4291">
            <v>13293</v>
          </cell>
          <cell r="I4291" t="str">
            <v/>
          </cell>
          <cell r="J4291">
            <v>0</v>
          </cell>
        </row>
        <row r="4292">
          <cell r="A4292" t="str">
            <v>НС-1077895</v>
          </cell>
          <cell r="B4292" t="str">
            <v>Сушилки для рук классические</v>
          </cell>
          <cell r="C4292" t="str">
            <v>Ballu</v>
          </cell>
          <cell r="D4292" t="str">
            <v>Сушилка для рук электрическая Ballu BAHD-2000DM Chrome</v>
          </cell>
          <cell r="E4292" t="str">
            <v>4620016795392, 14620016795399</v>
          </cell>
          <cell r="F4292" t="str">
            <v>BAHD-2000DM Chrome</v>
          </cell>
          <cell r="G4292">
            <v>5790</v>
          </cell>
          <cell r="H4292">
            <v>4053</v>
          </cell>
          <cell r="I4292">
            <v>243</v>
          </cell>
          <cell r="J4292">
            <v>243</v>
          </cell>
        </row>
        <row r="4293">
          <cell r="A4293" t="str">
            <v>НС-1634652</v>
          </cell>
          <cell r="B4293" t="str">
            <v>Сушилки для рук классические</v>
          </cell>
          <cell r="C4293" t="str">
            <v>Royal Thermo</v>
          </cell>
          <cell r="D4293" t="str">
            <v>Сушилка для рук электрическая Royal Thermo RTHD-1100 Black</v>
          </cell>
          <cell r="E4293" t="str">
            <v>4660294392180, 14660294392187</v>
          </cell>
          <cell r="F4293" t="str">
            <v>RTHD-1100 Black</v>
          </cell>
          <cell r="G4293">
            <v>9990</v>
          </cell>
          <cell r="H4293">
            <v>6993</v>
          </cell>
          <cell r="I4293">
            <v>519</v>
          </cell>
          <cell r="J4293">
            <v>519</v>
          </cell>
        </row>
        <row r="4294">
          <cell r="A4294" t="str">
            <v>НС-1700202</v>
          </cell>
          <cell r="B4294" t="str">
            <v>Сушилки для рук классические</v>
          </cell>
          <cell r="C4294" t="str">
            <v>Royal Thermo</v>
          </cell>
          <cell r="D4294" t="str">
            <v>Сушилка для рук электрическая Royal Thermo RTHD-1100 White</v>
          </cell>
          <cell r="E4294" t="str">
            <v>4660294919639, 14660294919636</v>
          </cell>
          <cell r="F4294" t="str">
            <v>RTHD-1100 White</v>
          </cell>
          <cell r="G4294">
            <v>9990</v>
          </cell>
          <cell r="H4294">
            <v>6993</v>
          </cell>
          <cell r="I4294">
            <v>222</v>
          </cell>
          <cell r="J4294">
            <v>222</v>
          </cell>
        </row>
        <row r="4295">
          <cell r="A4295" t="str">
            <v>НС-1352729</v>
          </cell>
          <cell r="B4295" t="str">
            <v>Сушилки для рук погружного типа</v>
          </cell>
          <cell r="C4295" t="str">
            <v>Electrolux</v>
          </cell>
          <cell r="D4295" t="str">
            <v>Рукосушилка высокоскоростная Electrolux EHDA-1100</v>
          </cell>
          <cell r="E4295" t="str">
            <v>7312971100201, 7390000301690, 7381032424020, 17381032424027</v>
          </cell>
          <cell r="F4295" t="str">
            <v>EHDA-1100</v>
          </cell>
          <cell r="G4295">
            <v>23990</v>
          </cell>
          <cell r="H4295">
            <v>16793</v>
          </cell>
          <cell r="I4295">
            <v>13</v>
          </cell>
          <cell r="J4295">
            <v>13</v>
          </cell>
        </row>
        <row r="4296">
          <cell r="A4296" t="str">
            <v>НС-1352730</v>
          </cell>
          <cell r="B4296" t="str">
            <v>Сушилки для рук погружного типа</v>
          </cell>
          <cell r="C4296" t="str">
            <v>Electrolux</v>
          </cell>
          <cell r="D4296" t="str">
            <v>Рукосушилка высокоскоростная Electrolux EHDA-1110</v>
          </cell>
          <cell r="E4296" t="str">
            <v>7390000301225, 17390000301222, 17312971100215, 7312971100218, 7381032480217, 17381032480214</v>
          </cell>
          <cell r="F4296" t="str">
            <v>EHDA-1110</v>
          </cell>
          <cell r="G4296">
            <v>18990</v>
          </cell>
          <cell r="H4296">
            <v>13293</v>
          </cell>
          <cell r="I4296">
            <v>101</v>
          </cell>
          <cell r="J4296">
            <v>101</v>
          </cell>
        </row>
        <row r="4297">
          <cell r="A4297" t="str">
            <v>НС-1192897</v>
          </cell>
          <cell r="B4297" t="str">
            <v>Выключатели для воздушных завес</v>
          </cell>
          <cell r="C4297" t="str">
            <v>БЕЗ МАРКИ</v>
          </cell>
          <cell r="D4297" t="str">
            <v>Выключатель концевой ВП19М</v>
          </cell>
          <cell r="E4297" t="str">
            <v>2250000320686, 4660294295771, 14660294295778</v>
          </cell>
          <cell r="F4297" t="str">
            <v>ВП19М</v>
          </cell>
          <cell r="G4297">
            <v>1990</v>
          </cell>
          <cell r="H4297">
            <v>1492.5</v>
          </cell>
          <cell r="I4297" t="str">
            <v/>
          </cell>
          <cell r="J4297">
            <v>0</v>
          </cell>
        </row>
        <row r="4298">
          <cell r="A4298" t="str">
            <v>НС-1442232</v>
          </cell>
          <cell r="B4298" t="str">
            <v>Выключатели для воздушных завес</v>
          </cell>
          <cell r="C4298" t="str">
            <v>Ballu</v>
          </cell>
          <cell r="D4298" t="str">
            <v>Пульт управления Ballu BRC-D1 (с кабелем подключения)</v>
          </cell>
          <cell r="E4298" t="str">
            <v>2258667628992, 4680551225068</v>
          </cell>
          <cell r="F4298" t="str">
            <v>BRC-D1</v>
          </cell>
          <cell r="G4298">
            <v>2990</v>
          </cell>
          <cell r="H4298">
            <v>2242.5</v>
          </cell>
          <cell r="I4298">
            <v>2</v>
          </cell>
          <cell r="J4298">
            <v>2</v>
          </cell>
        </row>
        <row r="4299">
          <cell r="A4299" t="str">
            <v>НС-1442231</v>
          </cell>
          <cell r="B4299" t="str">
            <v>Выключатели для воздушных завес</v>
          </cell>
          <cell r="C4299" t="str">
            <v>Ballu</v>
          </cell>
          <cell r="D4299" t="str">
            <v>Пульт управления Ballu BRC-D2 (с кабелем подключения)</v>
          </cell>
          <cell r="E4299" t="str">
            <v>2258667628985, 4680551225082</v>
          </cell>
          <cell r="F4299" t="str">
            <v>BRC-D2</v>
          </cell>
          <cell r="G4299">
            <v>2990</v>
          </cell>
          <cell r="H4299">
            <v>2242.5</v>
          </cell>
          <cell r="I4299" t="str">
            <v/>
          </cell>
          <cell r="J4299">
            <v>0</v>
          </cell>
        </row>
        <row r="4300">
          <cell r="A4300" t="str">
            <v>НС-1495127</v>
          </cell>
          <cell r="B4300" t="str">
            <v>Выключатели для воздушных завес</v>
          </cell>
          <cell r="C4300" t="str">
            <v>Ballu</v>
          </cell>
          <cell r="D4300" t="str">
            <v>Пульт управления Ballu BRC-F (с кабелем подключения)</v>
          </cell>
          <cell r="E4300" t="str">
            <v>4680551224641</v>
          </cell>
          <cell r="F4300" t="str">
            <v>BRC-F</v>
          </cell>
          <cell r="G4300">
            <v>2990</v>
          </cell>
          <cell r="H4300">
            <v>2242.5</v>
          </cell>
          <cell r="I4300" t="str">
            <v/>
          </cell>
          <cell r="J4300">
            <v>0</v>
          </cell>
        </row>
        <row r="4301">
          <cell r="A4301" t="str">
            <v>НС-1495126</v>
          </cell>
          <cell r="B4301" t="str">
            <v>Выключатели для воздушных завес</v>
          </cell>
          <cell r="C4301" t="str">
            <v>Ballu</v>
          </cell>
          <cell r="D4301" t="str">
            <v>Пульт управления Ballu BRC-S (с кабелем подключения)</v>
          </cell>
          <cell r="E4301" t="str">
            <v>4680551224634</v>
          </cell>
          <cell r="F4301" t="str">
            <v>BRC-S</v>
          </cell>
          <cell r="G4301">
            <v>2990</v>
          </cell>
          <cell r="H4301">
            <v>2242.5</v>
          </cell>
          <cell r="I4301" t="str">
            <v/>
          </cell>
          <cell r="J4301">
            <v>0</v>
          </cell>
        </row>
        <row r="4302">
          <cell r="A4302" t="str">
            <v>НС-1661473</v>
          </cell>
          <cell r="B4302" t="str">
            <v>Гибкие подводки для воздушных завес</v>
          </cell>
          <cell r="C4302" t="str">
            <v>Ballu</v>
          </cell>
          <cell r="D4302" t="str">
            <v>Подводка гибкая Ballu BP-1000L (комплект 2 шт.)</v>
          </cell>
          <cell r="E4302" t="str">
            <v>4660294727463</v>
          </cell>
          <cell r="F4302" t="str">
            <v>BP-1000L</v>
          </cell>
          <cell r="G4302">
            <v>1990</v>
          </cell>
          <cell r="H4302">
            <v>1313.4</v>
          </cell>
          <cell r="I4302">
            <v>6</v>
          </cell>
          <cell r="J4302">
            <v>6</v>
          </cell>
        </row>
        <row r="4303">
          <cell r="A4303" t="str">
            <v>НС-1661470</v>
          </cell>
          <cell r="B4303" t="str">
            <v>Гибкие подводки для воздушных завес</v>
          </cell>
          <cell r="C4303" t="str">
            <v>Ballu</v>
          </cell>
          <cell r="D4303" t="str">
            <v>Подводка гибкая Ballu BP-500L (комплект 2 шт.)</v>
          </cell>
          <cell r="E4303" t="str">
            <v>4660294727456</v>
          </cell>
          <cell r="F4303" t="str">
            <v>BP-500L</v>
          </cell>
          <cell r="G4303">
            <v>1490</v>
          </cell>
          <cell r="H4303">
            <v>983.4</v>
          </cell>
          <cell r="I4303">
            <v>6</v>
          </cell>
          <cell r="J4303">
            <v>6</v>
          </cell>
        </row>
        <row r="4304">
          <cell r="A4304" t="str">
            <v>НС-1612237</v>
          </cell>
          <cell r="B4304" t="str">
            <v>Клапаны для воздушных завес</v>
          </cell>
          <cell r="C4304" t="str">
            <v>БЕЗ МАРКИ</v>
          </cell>
          <cell r="D4304" t="str">
            <v>Клапан балансировочный VBX ECO 20</v>
          </cell>
          <cell r="E4304" t="str">
            <v>4660294310979</v>
          </cell>
          <cell r="F4304" t="str">
            <v>VBX ECO 20</v>
          </cell>
          <cell r="G4304">
            <v>3990</v>
          </cell>
          <cell r="H4304">
            <v>2793</v>
          </cell>
          <cell r="I4304" t="str">
            <v/>
          </cell>
          <cell r="J4304">
            <v>0</v>
          </cell>
        </row>
        <row r="4305">
          <cell r="A4305" t="str">
            <v>НС-1607664</v>
          </cell>
          <cell r="B4305" t="str">
            <v>Клапаны для воздушных завес</v>
          </cell>
          <cell r="C4305" t="str">
            <v>Ballu</v>
          </cell>
          <cell r="D4305" t="str">
            <v>Клапан двухходовой Ballu VB 20-2 (Kvs 5.2)</v>
          </cell>
          <cell r="E4305" t="str">
            <v>4660294249279, 14660294249276</v>
          </cell>
          <cell r="F4305" t="str">
            <v>VB 20-2</v>
          </cell>
          <cell r="G4305">
            <v>6490</v>
          </cell>
          <cell r="H4305">
            <v>4283.3999999999996</v>
          </cell>
          <cell r="I4305">
            <v>87</v>
          </cell>
          <cell r="J4305">
            <v>87</v>
          </cell>
        </row>
        <row r="4306">
          <cell r="A4306" t="str">
            <v>НС-1168772</v>
          </cell>
          <cell r="B4306" t="str">
            <v>Клапаны для воздушных завес</v>
          </cell>
          <cell r="C4306" t="str">
            <v>Ballu</v>
          </cell>
          <cell r="D4306" t="str">
            <v>Клапан двухходовой SF 20-2 (Kvs 8)</v>
          </cell>
          <cell r="E4306" t="str">
            <v>2250000256688, 4680551011180</v>
          </cell>
          <cell r="F4306" t="str">
            <v>SF 20-2</v>
          </cell>
          <cell r="G4306">
            <v>11990</v>
          </cell>
          <cell r="H4306">
            <v>7913.4</v>
          </cell>
          <cell r="I4306" t="str">
            <v/>
          </cell>
          <cell r="J4306">
            <v>0</v>
          </cell>
        </row>
        <row r="4307">
          <cell r="A4307" t="str">
            <v>НС-1475122</v>
          </cell>
          <cell r="B4307" t="str">
            <v>Кронштейны для воздушных завес</v>
          </cell>
          <cell r="C4307" t="str">
            <v>Ballu</v>
          </cell>
          <cell r="D4307" t="str">
            <v>Кронштейн Ballu BDS-B2</v>
          </cell>
          <cell r="E4307" t="str">
            <v>4680551153156</v>
          </cell>
          <cell r="F4307" t="str">
            <v>BDS-B2</v>
          </cell>
          <cell r="G4307">
            <v>1290</v>
          </cell>
          <cell r="H4307">
            <v>851.4</v>
          </cell>
          <cell r="I4307" t="str">
            <v/>
          </cell>
          <cell r="J4307">
            <v>0</v>
          </cell>
        </row>
        <row r="4308">
          <cell r="A4308" t="str">
            <v>НС-1116115</v>
          </cell>
          <cell r="B4308" t="str">
            <v>Кронштейны для воздушных завес</v>
          </cell>
          <cell r="C4308" t="str">
            <v>Ballu</v>
          </cell>
          <cell r="D4308" t="str">
            <v>Кронштейн Ballu BHP-B2</v>
          </cell>
          <cell r="E4308" t="str">
            <v>4610021222150</v>
          </cell>
          <cell r="F4308" t="str">
            <v>BHP-B2</v>
          </cell>
          <cell r="G4308">
            <v>1990</v>
          </cell>
          <cell r="H4308">
            <v>1313.4</v>
          </cell>
          <cell r="I4308" t="str">
            <v/>
          </cell>
          <cell r="J4308">
            <v>0</v>
          </cell>
        </row>
        <row r="4309">
          <cell r="A4309" t="str">
            <v>НС-1041874</v>
          </cell>
          <cell r="B4309" t="str">
            <v>Кронштейны для воздушных завес</v>
          </cell>
          <cell r="C4309" t="str">
            <v>Ballu</v>
          </cell>
          <cell r="D4309" t="str">
            <v>Кронштейн для крепления Ballu BHC-DF</v>
          </cell>
          <cell r="E4309" t="str">
            <v>2211823857650, 4660294699203</v>
          </cell>
          <cell r="F4309" t="str">
            <v>BHC- DF</v>
          </cell>
          <cell r="G4309">
            <v>6990</v>
          </cell>
          <cell r="H4309">
            <v>4613.3999999999996</v>
          </cell>
          <cell r="I4309" t="str">
            <v/>
          </cell>
          <cell r="J4309">
            <v>0</v>
          </cell>
        </row>
        <row r="4310">
          <cell r="A4310" t="str">
            <v>НС-1205661</v>
          </cell>
          <cell r="B4310" t="str">
            <v>Кронштейны для воздушных завес</v>
          </cell>
          <cell r="C4310" t="str">
            <v>Ballu</v>
          </cell>
          <cell r="D4310" t="str">
            <v>Кронштейн напольный Ballu BHC-UF</v>
          </cell>
          <cell r="E4310" t="str">
            <v>2250000354155, 4680551057249</v>
          </cell>
          <cell r="F4310" t="str">
            <v>BHC-UF</v>
          </cell>
          <cell r="G4310">
            <v>1290</v>
          </cell>
          <cell r="H4310">
            <v>851.4</v>
          </cell>
          <cell r="I4310" t="str">
            <v/>
          </cell>
          <cell r="J4310">
            <v>0</v>
          </cell>
        </row>
        <row r="4311">
          <cell r="A4311" t="str">
            <v>НС-1205659</v>
          </cell>
          <cell r="B4311" t="str">
            <v>Кронштейны для воздушных завес</v>
          </cell>
          <cell r="C4311" t="str">
            <v>Ballu</v>
          </cell>
          <cell r="D4311" t="str">
            <v>Кронштейн настенный Ballu BHC-UW</v>
          </cell>
          <cell r="E4311" t="str">
            <v>2250000354131, 4660294431773</v>
          </cell>
          <cell r="F4311" t="str">
            <v>BHC-UW</v>
          </cell>
          <cell r="G4311">
            <v>4990</v>
          </cell>
          <cell r="H4311">
            <v>3293.4</v>
          </cell>
          <cell r="I4311" t="str">
            <v/>
          </cell>
          <cell r="J4311">
            <v>0</v>
          </cell>
        </row>
        <row r="4312">
          <cell r="A4312" t="str">
            <v>НС-1068949</v>
          </cell>
          <cell r="B4312" t="str">
            <v>Кронштейны для воздушных завес</v>
          </cell>
          <cell r="C4312" t="str">
            <v>Ballu</v>
          </cell>
          <cell r="D4312" t="str">
            <v>Основание для установки Ballu BHC-DB-BS</v>
          </cell>
          <cell r="E4312" t="str">
            <v>2214886646452, 4680551013986</v>
          </cell>
          <cell r="F4312" t="str">
            <v>BHC-DB-BS</v>
          </cell>
          <cell r="G4312">
            <v>15990</v>
          </cell>
          <cell r="H4312">
            <v>10553.4</v>
          </cell>
          <cell r="I4312" t="str">
            <v/>
          </cell>
          <cell r="J4312">
            <v>0</v>
          </cell>
        </row>
        <row r="4313">
          <cell r="A4313" t="str">
            <v>НС-1056588</v>
          </cell>
          <cell r="B4313" t="str">
            <v>Кронштейны для воздушных завес</v>
          </cell>
          <cell r="C4313" t="str">
            <v>Ballu</v>
          </cell>
          <cell r="D4313" t="str">
            <v>Основание для установки Ballu BHC-DB-MG</v>
          </cell>
          <cell r="E4313" t="str">
            <v>4680551013993</v>
          </cell>
          <cell r="F4313" t="str">
            <v>BHC-DB-MG</v>
          </cell>
          <cell r="G4313">
            <v>17990</v>
          </cell>
          <cell r="H4313">
            <v>11873.4</v>
          </cell>
          <cell r="I4313" t="str">
            <v/>
          </cell>
          <cell r="J4313">
            <v>0</v>
          </cell>
        </row>
        <row r="4314">
          <cell r="A4314" t="str">
            <v>НС-1074451</v>
          </cell>
          <cell r="B4314" t="str">
            <v>Кронштейны для воздушных завес</v>
          </cell>
          <cell r="C4314" t="str">
            <v>Ballu</v>
          </cell>
          <cell r="D4314" t="str">
            <v>Основание для установки Ballu BHC-DB-MS</v>
          </cell>
          <cell r="E4314" t="str">
            <v>2250000025871, 4680551014006</v>
          </cell>
          <cell r="F4314" t="str">
            <v>BHC-DB-MS</v>
          </cell>
          <cell r="G4314">
            <v>15990</v>
          </cell>
          <cell r="H4314">
            <v>10553.4</v>
          </cell>
          <cell r="I4314" t="str">
            <v/>
          </cell>
          <cell r="J4314">
            <v>0</v>
          </cell>
        </row>
        <row r="4315">
          <cell r="A4315" t="str">
            <v>НС-1205660</v>
          </cell>
          <cell r="B4315" t="str">
            <v>Кронштейны для воздушных завес</v>
          </cell>
          <cell r="C4315" t="str">
            <v>Ballu</v>
          </cell>
          <cell r="D4315" t="str">
            <v>Пластина стыковочная Ballu BHC-UC</v>
          </cell>
          <cell r="E4315" t="str">
            <v>2250000354148, 4680551057256</v>
          </cell>
          <cell r="F4315" t="str">
            <v>BHC-UC</v>
          </cell>
          <cell r="G4315">
            <v>1290</v>
          </cell>
          <cell r="H4315">
            <v>851.4</v>
          </cell>
          <cell r="I4315" t="str">
            <v/>
          </cell>
          <cell r="J4315">
            <v>0</v>
          </cell>
        </row>
        <row r="4316">
          <cell r="A4316" t="str">
            <v>НС-1442382</v>
          </cell>
          <cell r="B4316" t="str">
            <v>Кронштейны для воздушных завес</v>
          </cell>
          <cell r="C4316" t="str">
            <v>Ballu</v>
          </cell>
          <cell r="D4316" t="str">
            <v>Пластина торцевая Ballu ATLAS BHC-DC (комплект 2 шт. )</v>
          </cell>
          <cell r="E4316" t="str">
            <v>2258667629777, 4660294702200</v>
          </cell>
          <cell r="F4316" t="str">
            <v>BHC-DC</v>
          </cell>
          <cell r="G4316">
            <v>3990</v>
          </cell>
          <cell r="H4316">
            <v>2793</v>
          </cell>
          <cell r="I4316">
            <v>1</v>
          </cell>
          <cell r="J4316">
            <v>1</v>
          </cell>
        </row>
        <row r="4317">
          <cell r="A4317" t="str">
            <v>НС-1041339</v>
          </cell>
          <cell r="B4317" t="str">
            <v>Основания и подставки для воздушных завес</v>
          </cell>
          <cell r="C4317" t="str">
            <v>Ballu</v>
          </cell>
          <cell r="D4317" t="str">
            <v>Основание для установки Ballu BHC-DB2</v>
          </cell>
          <cell r="E4317" t="str">
            <v>2215197788527, 2223396904976, 2140722137580, 4680551606720</v>
          </cell>
          <cell r="F4317" t="str">
            <v>BHC-DB2</v>
          </cell>
          <cell r="G4317">
            <v>5990</v>
          </cell>
          <cell r="H4317">
            <v>3953.4</v>
          </cell>
          <cell r="I4317" t="str">
            <v/>
          </cell>
          <cell r="J4317">
            <v>0</v>
          </cell>
        </row>
        <row r="4318">
          <cell r="A4318" t="str">
            <v>НС-1033784</v>
          </cell>
          <cell r="B4318" t="str">
            <v>Основания и подставки для воздушных завес</v>
          </cell>
          <cell r="C4318" t="str">
            <v>Ballu</v>
          </cell>
          <cell r="D4318" t="str">
            <v>Секция декоративная Ballu BHC-DS-03 золотистая</v>
          </cell>
          <cell r="E4318" t="str">
            <v>2149716458472</v>
          </cell>
          <cell r="F4318" t="str">
            <v>BHC-DS-03</v>
          </cell>
          <cell r="G4318">
            <v>90000</v>
          </cell>
          <cell r="H4318">
            <v>56000</v>
          </cell>
          <cell r="I4318" t="str">
            <v/>
          </cell>
          <cell r="J4318">
            <v>0</v>
          </cell>
        </row>
        <row r="4319">
          <cell r="A4319" t="str">
            <v>НС-1294796</v>
          </cell>
          <cell r="B4319" t="str">
            <v>Поддоны для воздушных завес</v>
          </cell>
          <cell r="C4319" t="str">
            <v>Ballu</v>
          </cell>
          <cell r="D4319" t="str">
            <v>Поддон каплеуловитель Ballu DC-W2</v>
          </cell>
          <cell r="E4319" t="str">
            <v>4680551104905, 2250001753780</v>
          </cell>
          <cell r="F4319" t="str">
            <v>DC-W2</v>
          </cell>
          <cell r="G4319">
            <v>3990</v>
          </cell>
          <cell r="H4319">
            <v>2633.4</v>
          </cell>
          <cell r="I4319" t="str">
            <v/>
          </cell>
          <cell r="J4319">
            <v>0</v>
          </cell>
        </row>
        <row r="4320">
          <cell r="A4320" t="str">
            <v>НС-1070194</v>
          </cell>
          <cell r="B4320" t="str">
            <v>Терморегуляторы для воздушных завес</v>
          </cell>
          <cell r="C4320" t="str">
            <v>Ballu</v>
          </cell>
          <cell r="D4320" t="str">
            <v>Контроллер (пульт) Ballu BRC-E</v>
          </cell>
          <cell r="E4320" t="str">
            <v>4620016792575, 14620016792572</v>
          </cell>
          <cell r="F4320" t="str">
            <v>BRC-E</v>
          </cell>
          <cell r="G4320">
            <v>11990</v>
          </cell>
          <cell r="H4320">
            <v>9232.2999999999993</v>
          </cell>
          <cell r="I4320">
            <v>10</v>
          </cell>
          <cell r="J4320">
            <v>10</v>
          </cell>
        </row>
        <row r="4321">
          <cell r="A4321" t="str">
            <v>НС-1070195</v>
          </cell>
          <cell r="B4321" t="str">
            <v>Терморегуляторы для воздушных завес</v>
          </cell>
          <cell r="C4321" t="str">
            <v>Ballu</v>
          </cell>
          <cell r="D4321" t="str">
            <v>Контроллер (пульт) Ballu BRC-W</v>
          </cell>
          <cell r="E4321" t="str">
            <v>14620016792589, 4620016792582</v>
          </cell>
          <cell r="F4321" t="str">
            <v>BRC-W</v>
          </cell>
          <cell r="G4321">
            <v>5990</v>
          </cell>
          <cell r="H4321">
            <v>3953.4</v>
          </cell>
          <cell r="I4321" t="str">
            <v/>
          </cell>
          <cell r="J4321">
            <v>0</v>
          </cell>
        </row>
        <row r="4322">
          <cell r="A4322" t="str">
            <v>НС-1444029</v>
          </cell>
          <cell r="B4322" t="str">
            <v>Терморегуляторы для воздушных завес</v>
          </cell>
          <cell r="C4322" t="str">
            <v>Ballu</v>
          </cell>
          <cell r="D4322" t="str">
            <v>Пульт управления Ballu BRC-D (c кабелем подключения)</v>
          </cell>
          <cell r="E4322" t="str">
            <v>2258667643223, 4680551143799</v>
          </cell>
          <cell r="F4322" t="str">
            <v>BRC-D</v>
          </cell>
          <cell r="G4322">
            <v>2990</v>
          </cell>
          <cell r="H4322">
            <v>2242.5</v>
          </cell>
          <cell r="I4322" t="str">
            <v/>
          </cell>
          <cell r="J4322">
            <v>0</v>
          </cell>
        </row>
        <row r="4323">
          <cell r="A4323" t="str">
            <v>НС-1056450</v>
          </cell>
          <cell r="B4323" t="str">
            <v>Завесы интерьерные водяные</v>
          </cell>
          <cell r="C4323" t="str">
            <v>Ballu</v>
          </cell>
          <cell r="D4323" t="str">
            <v>Завеса тепловая Ballu BHC-D20-T18-BS</v>
          </cell>
          <cell r="E4323" t="str">
            <v>4650064779013</v>
          </cell>
          <cell r="F4323" t="str">
            <v>BHC-D20-T18-BS</v>
          </cell>
          <cell r="G4323">
            <v>414990</v>
          </cell>
          <cell r="H4323">
            <v>273893.40000000002</v>
          </cell>
          <cell r="I4323" t="str">
            <v/>
          </cell>
          <cell r="J4323">
            <v>0</v>
          </cell>
        </row>
        <row r="4324">
          <cell r="A4324" t="str">
            <v>НС-1056451</v>
          </cell>
          <cell r="B4324" t="str">
            <v>Завесы интерьерные водяные</v>
          </cell>
          <cell r="C4324" t="str">
            <v>Ballu</v>
          </cell>
          <cell r="D4324" t="str">
            <v>Завеса тепловая Ballu BHC-D20-T18-MS</v>
          </cell>
          <cell r="E4324" t="str">
            <v>2146456847078, 4650064779037</v>
          </cell>
          <cell r="F4324" t="str">
            <v>BHC-D20-T18-MS</v>
          </cell>
          <cell r="G4324">
            <v>414990</v>
          </cell>
          <cell r="H4324">
            <v>273893.40000000002</v>
          </cell>
          <cell r="I4324" t="str">
            <v/>
          </cell>
          <cell r="J4324">
            <v>0</v>
          </cell>
        </row>
        <row r="4325">
          <cell r="A4325" t="str">
            <v>НС-1056468</v>
          </cell>
          <cell r="B4325" t="str">
            <v>Завесы интерьерные водяные</v>
          </cell>
          <cell r="C4325" t="str">
            <v>Ballu</v>
          </cell>
          <cell r="D4325" t="str">
            <v>Завеса тепловая Ballu BHC-D20-W35-BS</v>
          </cell>
          <cell r="E4325" t="str">
            <v>4650064779105</v>
          </cell>
          <cell r="F4325" t="str">
            <v>BHC-D20-W35-BS</v>
          </cell>
          <cell r="G4325">
            <v>445990</v>
          </cell>
          <cell r="H4325">
            <v>294353.40000000002</v>
          </cell>
          <cell r="I4325" t="str">
            <v/>
          </cell>
          <cell r="J4325">
            <v>0</v>
          </cell>
        </row>
        <row r="4326">
          <cell r="A4326" t="str">
            <v>НС-1056469</v>
          </cell>
          <cell r="B4326" t="str">
            <v>Завесы интерьерные водяные</v>
          </cell>
          <cell r="C4326" t="str">
            <v>Ballu</v>
          </cell>
          <cell r="D4326" t="str">
            <v>Завеса тепловая Ballu BHC-D20-W35-MG</v>
          </cell>
          <cell r="E4326" t="str">
            <v>4650064779112</v>
          </cell>
          <cell r="F4326" t="str">
            <v>BHC-D20-W35-MG</v>
          </cell>
          <cell r="G4326">
            <v>485990</v>
          </cell>
          <cell r="H4326">
            <v>320753.40000000002</v>
          </cell>
          <cell r="I4326" t="str">
            <v/>
          </cell>
          <cell r="J4326">
            <v>0</v>
          </cell>
        </row>
        <row r="4327">
          <cell r="A4327" t="str">
            <v>НС-1056466</v>
          </cell>
          <cell r="B4327" t="str">
            <v>Завесы интерьерные водяные</v>
          </cell>
          <cell r="C4327" t="str">
            <v>Ballu</v>
          </cell>
          <cell r="D4327" t="str">
            <v>Завеса тепловая Ballu BHC-D20-W35-MS</v>
          </cell>
          <cell r="E4327" t="str">
            <v>4650064779129</v>
          </cell>
          <cell r="F4327" t="str">
            <v>BHC-D20-W35-MS</v>
          </cell>
          <cell r="G4327">
            <v>445990</v>
          </cell>
          <cell r="H4327">
            <v>294353.40000000002</v>
          </cell>
          <cell r="I4327" t="str">
            <v/>
          </cell>
          <cell r="J4327">
            <v>0</v>
          </cell>
        </row>
        <row r="4328">
          <cell r="A4328" t="str">
            <v>НС-1053056</v>
          </cell>
          <cell r="B4328" t="str">
            <v>Завесы интерьерные водяные</v>
          </cell>
          <cell r="C4328" t="str">
            <v>Ballu</v>
          </cell>
          <cell r="D4328" t="str">
            <v>Завеса тепловая Ballu BHC-D22-T18-BS</v>
          </cell>
          <cell r="E4328" t="str">
            <v>4650064779044</v>
          </cell>
          <cell r="F4328" t="str">
            <v>BHC-D22-T18-BS</v>
          </cell>
          <cell r="G4328">
            <v>449990</v>
          </cell>
          <cell r="H4328">
            <v>296993.40000000002</v>
          </cell>
          <cell r="I4328" t="str">
            <v/>
          </cell>
          <cell r="J4328">
            <v>0</v>
          </cell>
        </row>
        <row r="4329">
          <cell r="A4329" t="str">
            <v>НС-1056460</v>
          </cell>
          <cell r="B4329" t="str">
            <v>Завесы интерьерные водяные</v>
          </cell>
          <cell r="C4329" t="str">
            <v>Ballu</v>
          </cell>
          <cell r="D4329" t="str">
            <v>Завеса тепловая Ballu BHC-D22-T18-MG</v>
          </cell>
          <cell r="E4329" t="str">
            <v>4650064779051</v>
          </cell>
          <cell r="F4329" t="str">
            <v>BHC-D22-T18-MG</v>
          </cell>
          <cell r="G4329">
            <v>489990</v>
          </cell>
          <cell r="H4329">
            <v>323393.40000000002</v>
          </cell>
          <cell r="I4329" t="str">
            <v/>
          </cell>
          <cell r="J4329">
            <v>0</v>
          </cell>
        </row>
        <row r="4330">
          <cell r="A4330" t="str">
            <v>НС-1056459</v>
          </cell>
          <cell r="B4330" t="str">
            <v>Завесы интерьерные водяные</v>
          </cell>
          <cell r="C4330" t="str">
            <v>Ballu</v>
          </cell>
          <cell r="D4330" t="str">
            <v>Завеса тепловая Ballu BHC-D22-T18-MS</v>
          </cell>
          <cell r="E4330" t="str">
            <v>2216563313626, 4650064779068</v>
          </cell>
          <cell r="F4330" t="str">
            <v>BHC-D22-T18-MS</v>
          </cell>
          <cell r="G4330">
            <v>445990</v>
          </cell>
          <cell r="H4330">
            <v>294353.40000000002</v>
          </cell>
          <cell r="I4330" t="str">
            <v/>
          </cell>
          <cell r="J4330">
            <v>0</v>
          </cell>
        </row>
        <row r="4331">
          <cell r="A4331" t="str">
            <v>НС-1056465</v>
          </cell>
          <cell r="B4331" t="str">
            <v>Завесы интерьерные водяные</v>
          </cell>
          <cell r="C4331" t="str">
            <v>Ballu</v>
          </cell>
          <cell r="D4331" t="str">
            <v>Завеса тепловая Ballu BHC-D22-W35-MG</v>
          </cell>
          <cell r="E4331" t="str">
            <v>4650064779143</v>
          </cell>
          <cell r="F4331" t="str">
            <v>BHC-D22-W35-MG</v>
          </cell>
          <cell r="G4331">
            <v>534990</v>
          </cell>
          <cell r="H4331">
            <v>353093.4</v>
          </cell>
          <cell r="I4331" t="str">
            <v/>
          </cell>
          <cell r="J4331">
            <v>0</v>
          </cell>
        </row>
        <row r="4332">
          <cell r="A4332" t="str">
            <v>НС-1056463</v>
          </cell>
          <cell r="B4332" t="str">
            <v>Завесы интерьерные водяные</v>
          </cell>
          <cell r="C4332" t="str">
            <v>Ballu</v>
          </cell>
          <cell r="D4332" t="str">
            <v>Завеса тепловая Ballu BHC-D22-W35-MS</v>
          </cell>
          <cell r="E4332" t="str">
            <v>4650064779150</v>
          </cell>
          <cell r="F4332" t="str">
            <v>BHC-D22-W35-MS</v>
          </cell>
          <cell r="G4332">
            <v>489990</v>
          </cell>
          <cell r="H4332">
            <v>323393.40000000002</v>
          </cell>
          <cell r="I4332" t="str">
            <v/>
          </cell>
          <cell r="J4332">
            <v>0</v>
          </cell>
        </row>
        <row r="4333">
          <cell r="A4333" t="str">
            <v>НС-1058531</v>
          </cell>
          <cell r="B4333" t="str">
            <v>Завесы интерьерные водяные</v>
          </cell>
          <cell r="C4333" t="str">
            <v>Ballu</v>
          </cell>
          <cell r="D4333" t="str">
            <v>Завеса тепловая Ballu BHC-D25-T24-MG</v>
          </cell>
          <cell r="E4333" t="str">
            <v>4660294234961</v>
          </cell>
          <cell r="F4333" t="str">
            <v>BHC-D25-T24-MG</v>
          </cell>
          <cell r="G4333">
            <v>569990</v>
          </cell>
          <cell r="H4333">
            <v>376193.4</v>
          </cell>
          <cell r="I4333" t="str">
            <v/>
          </cell>
          <cell r="J4333">
            <v>0</v>
          </cell>
        </row>
        <row r="4334">
          <cell r="A4334" t="str">
            <v>НС-1050761</v>
          </cell>
          <cell r="B4334" t="str">
            <v>Завесы интерьерные водяные</v>
          </cell>
          <cell r="C4334" t="str">
            <v>Ballu</v>
          </cell>
          <cell r="D4334" t="str">
            <v>Завеса тепловая Ballu BHC-D25-W45-BS</v>
          </cell>
          <cell r="E4334" t="str">
            <v>4650064779167</v>
          </cell>
          <cell r="F4334" t="str">
            <v>BHC-D25-W45-BS</v>
          </cell>
          <cell r="G4334">
            <v>534990</v>
          </cell>
          <cell r="H4334">
            <v>353093.4</v>
          </cell>
          <cell r="I4334" t="str">
            <v/>
          </cell>
          <cell r="J4334">
            <v>0</v>
          </cell>
        </row>
        <row r="4335">
          <cell r="A4335" t="str">
            <v>НС-1056462</v>
          </cell>
          <cell r="B4335" t="str">
            <v>Завесы интерьерные водяные</v>
          </cell>
          <cell r="C4335" t="str">
            <v>Ballu</v>
          </cell>
          <cell r="D4335" t="str">
            <v>Завеса тепловая Ballu BHC-D25-W45-MG</v>
          </cell>
          <cell r="E4335" t="str">
            <v>4650064779174</v>
          </cell>
          <cell r="F4335" t="str">
            <v>BHC-D25-W45-MG</v>
          </cell>
          <cell r="G4335">
            <v>594990</v>
          </cell>
          <cell r="H4335">
            <v>392693.4</v>
          </cell>
          <cell r="I4335" t="str">
            <v/>
          </cell>
          <cell r="J4335">
            <v>0</v>
          </cell>
        </row>
        <row r="4336">
          <cell r="A4336" t="str">
            <v>НС-1056467</v>
          </cell>
          <cell r="B4336" t="str">
            <v>Завесы интерьерные водяные</v>
          </cell>
          <cell r="C4336" t="str">
            <v>Ballu</v>
          </cell>
          <cell r="D4336" t="str">
            <v>Завеса тепловая Ballu BHC-D25-W45-MS</v>
          </cell>
          <cell r="E4336" t="str">
            <v>2227729525777, 4650064779181</v>
          </cell>
          <cell r="F4336" t="str">
            <v>BHC-D25-W45-MS</v>
          </cell>
          <cell r="G4336">
            <v>534990</v>
          </cell>
          <cell r="H4336">
            <v>353093.4</v>
          </cell>
          <cell r="I4336" t="str">
            <v/>
          </cell>
          <cell r="J4336">
            <v>0</v>
          </cell>
        </row>
        <row r="4337">
          <cell r="A4337" t="str">
            <v>НС-1621682</v>
          </cell>
          <cell r="B4337" t="str">
            <v>Завесы интерьерные водяные</v>
          </cell>
          <cell r="C4337" t="str">
            <v>Ballu</v>
          </cell>
          <cell r="D4337" t="str">
            <v>Завеса тепловая Ballu BHC-H22W35-BS (пульт BRC-D2)</v>
          </cell>
          <cell r="E4337" t="str">
            <v>4660294349535</v>
          </cell>
          <cell r="F4337" t="str">
            <v>BHC-H22W35-BS (BRC-D2)</v>
          </cell>
          <cell r="G4337">
            <v>269990</v>
          </cell>
          <cell r="H4337">
            <v>178193.4</v>
          </cell>
          <cell r="I4337" t="str">
            <v/>
          </cell>
          <cell r="J4337">
            <v>0</v>
          </cell>
        </row>
        <row r="4338">
          <cell r="A4338" t="str">
            <v>НС-1221654</v>
          </cell>
          <cell r="B4338" t="str">
            <v>Завесы интерьерные водяные</v>
          </cell>
          <cell r="C4338" t="str">
            <v>Ballu</v>
          </cell>
          <cell r="D4338" t="str">
            <v>Завеса тепловая Ballu BHC-H22W35-DE</v>
          </cell>
          <cell r="E4338" t="str">
            <v>4680551082579</v>
          </cell>
          <cell r="F4338" t="str">
            <v>BHC-H22W35-DE</v>
          </cell>
          <cell r="G4338">
            <v>244990</v>
          </cell>
          <cell r="H4338">
            <v>171493</v>
          </cell>
          <cell r="I4338" t="str">
            <v/>
          </cell>
          <cell r="J4338">
            <v>0</v>
          </cell>
        </row>
        <row r="4339">
          <cell r="A4339" t="str">
            <v>НС-1621683</v>
          </cell>
          <cell r="B4339" t="str">
            <v>Завесы интерьерные водяные</v>
          </cell>
          <cell r="C4339" t="str">
            <v>Ballu</v>
          </cell>
          <cell r="D4339" t="str">
            <v>Завеса тепловая Ballu BHC-H22W35-DE (пульт BRC-D2)</v>
          </cell>
          <cell r="E4339" t="str">
            <v>4660294349542</v>
          </cell>
          <cell r="F4339" t="str">
            <v>BHC-H22W35-DE (BRC-D2)</v>
          </cell>
          <cell r="G4339">
            <v>244990</v>
          </cell>
          <cell r="H4339">
            <v>161693.4</v>
          </cell>
          <cell r="I4339">
            <v>2</v>
          </cell>
          <cell r="J4339">
            <v>2</v>
          </cell>
        </row>
        <row r="4340">
          <cell r="A4340" t="str">
            <v>НС-1621684</v>
          </cell>
          <cell r="B4340" t="str">
            <v>Завесы интерьерные водяные</v>
          </cell>
          <cell r="C4340" t="str">
            <v>Ballu</v>
          </cell>
          <cell r="D4340" t="str">
            <v>Завеса тепловая Ballu BHC-H22W35-MS (пульт BRC-D2)</v>
          </cell>
          <cell r="E4340" t="str">
            <v>4660294349559</v>
          </cell>
          <cell r="F4340" t="str">
            <v>BHC-H22W35-MS (BRC-D2)</v>
          </cell>
          <cell r="G4340">
            <v>269990</v>
          </cell>
          <cell r="H4340">
            <v>178193.4</v>
          </cell>
          <cell r="I4340" t="str">
            <v/>
          </cell>
          <cell r="J4340">
            <v>0</v>
          </cell>
        </row>
        <row r="4341">
          <cell r="A4341" t="str">
            <v>НС-1355395</v>
          </cell>
          <cell r="B4341" t="str">
            <v>Завесы интерьерные электрические</v>
          </cell>
          <cell r="C4341" t="str">
            <v>Ballu</v>
          </cell>
          <cell r="D4341" t="str">
            <v>Завеса тепловая Ballu BHC-B15T06-PS2</v>
          </cell>
          <cell r="E4341" t="str">
            <v>4680551120240</v>
          </cell>
          <cell r="F4341" t="str">
            <v>BHC-B15T06-PS2</v>
          </cell>
          <cell r="G4341">
            <v>43490</v>
          </cell>
          <cell r="H4341">
            <v>28703.4</v>
          </cell>
          <cell r="I4341" t="str">
            <v/>
          </cell>
          <cell r="J4341">
            <v>0</v>
          </cell>
        </row>
        <row r="4342">
          <cell r="A4342" t="str">
            <v>НС-1056452</v>
          </cell>
          <cell r="B4342" t="str">
            <v>Завесы интерьерные электрические</v>
          </cell>
          <cell r="C4342" t="str">
            <v>Ballu</v>
          </cell>
          <cell r="D4342" t="str">
            <v>Завеса тепловая Ballu BHC-D20-T18-MG</v>
          </cell>
          <cell r="E4342" t="str">
            <v>4650064779020</v>
          </cell>
          <cell r="F4342" t="str">
            <v>BHC-D20-T18-MG</v>
          </cell>
          <cell r="G4342">
            <v>454990</v>
          </cell>
          <cell r="H4342">
            <v>300293.40000000002</v>
          </cell>
          <cell r="I4342" t="str">
            <v/>
          </cell>
          <cell r="J4342">
            <v>0</v>
          </cell>
        </row>
        <row r="4343">
          <cell r="A4343" t="str">
            <v>НС-1050760</v>
          </cell>
          <cell r="B4343" t="str">
            <v>Завесы интерьерные электрические</v>
          </cell>
          <cell r="C4343" t="str">
            <v>Ballu</v>
          </cell>
          <cell r="D4343" t="str">
            <v>Завеса тепловая Ballu BHC-D25-T24-BS</v>
          </cell>
          <cell r="E4343" t="str">
            <v>2215373477139, 4650064779075</v>
          </cell>
          <cell r="F4343" t="str">
            <v>BHC-D25-T24-BS</v>
          </cell>
          <cell r="G4343">
            <v>489990</v>
          </cell>
          <cell r="H4343">
            <v>323393.40000000002</v>
          </cell>
          <cell r="I4343" t="str">
            <v/>
          </cell>
          <cell r="J4343">
            <v>0</v>
          </cell>
        </row>
        <row r="4344">
          <cell r="A4344" t="str">
            <v>НС-1056461</v>
          </cell>
          <cell r="B4344" t="str">
            <v>Завесы интерьерные электрические</v>
          </cell>
          <cell r="C4344" t="str">
            <v>Ballu</v>
          </cell>
          <cell r="D4344" t="str">
            <v>Завеса тепловая Ballu BHC-D25-T24-MS</v>
          </cell>
          <cell r="E4344" t="str">
            <v>4650064779099</v>
          </cell>
          <cell r="F4344" t="str">
            <v>BHC-D25-T24-MS</v>
          </cell>
          <cell r="G4344">
            <v>489990</v>
          </cell>
          <cell r="H4344">
            <v>323393.40000000002</v>
          </cell>
          <cell r="I4344" t="str">
            <v/>
          </cell>
          <cell r="J4344">
            <v>0</v>
          </cell>
        </row>
        <row r="4345">
          <cell r="A4345" t="str">
            <v>НС-1583390</v>
          </cell>
          <cell r="B4345" t="str">
            <v>Завесы интерьерные электрические</v>
          </cell>
          <cell r="C4345" t="str">
            <v>Ballu</v>
          </cell>
          <cell r="D4345" t="str">
            <v>Завеса тепловая Ballu BHC-H10T12-BS</v>
          </cell>
          <cell r="E4345" t="str">
            <v>4660294133042</v>
          </cell>
          <cell r="F4345" t="str">
            <v>BHC-H10T12-BS</v>
          </cell>
          <cell r="G4345">
            <v>59990</v>
          </cell>
          <cell r="H4345">
            <v>39593.4</v>
          </cell>
          <cell r="I4345" t="str">
            <v/>
          </cell>
          <cell r="J4345">
            <v>0</v>
          </cell>
        </row>
        <row r="4346">
          <cell r="A4346" t="str">
            <v>НС-1583436</v>
          </cell>
          <cell r="B4346" t="str">
            <v>Завесы интерьерные электрические</v>
          </cell>
          <cell r="C4346" t="str">
            <v>Ballu</v>
          </cell>
          <cell r="D4346" t="str">
            <v>Завеса тепловая Ballu BHC-H15T18-BS</v>
          </cell>
          <cell r="E4346" t="str">
            <v>4660294133035, 14660294133032, 24660294133039</v>
          </cell>
          <cell r="F4346" t="str">
            <v>BHC-H15T18-BS</v>
          </cell>
          <cell r="G4346">
            <v>79990</v>
          </cell>
          <cell r="H4346">
            <v>52793.4</v>
          </cell>
          <cell r="I4346" t="str">
            <v/>
          </cell>
          <cell r="J4346">
            <v>0</v>
          </cell>
        </row>
        <row r="4347">
          <cell r="A4347" t="str">
            <v>НС-1583437</v>
          </cell>
          <cell r="B4347" t="str">
            <v>Завесы интерьерные электрические</v>
          </cell>
          <cell r="C4347" t="str">
            <v>Ballu</v>
          </cell>
          <cell r="D4347" t="str">
            <v>Завеса тепловая Ballu BHC-H20T24-BS</v>
          </cell>
          <cell r="E4347" t="str">
            <v>4660294133028</v>
          </cell>
          <cell r="F4347" t="str">
            <v>BHC-H20T24-BS</v>
          </cell>
          <cell r="G4347">
            <v>94990</v>
          </cell>
          <cell r="H4347">
            <v>62693.4</v>
          </cell>
          <cell r="I4347" t="str">
            <v/>
          </cell>
          <cell r="J4347">
            <v>0</v>
          </cell>
        </row>
        <row r="4348">
          <cell r="A4348" t="str">
            <v>НС-1621678</v>
          </cell>
          <cell r="B4348" t="str">
            <v>Завесы интерьерные электрические</v>
          </cell>
          <cell r="C4348" t="str">
            <v>Ballu</v>
          </cell>
          <cell r="D4348" t="str">
            <v>Завеса тепловая Ballu BHC-H22T18-BS (пульт BRC-D1)</v>
          </cell>
          <cell r="E4348" t="str">
            <v>4660294349436</v>
          </cell>
          <cell r="F4348" t="str">
            <v>BHC-H22T18-BS (BRC-D1)</v>
          </cell>
          <cell r="G4348">
            <v>279990</v>
          </cell>
          <cell r="H4348">
            <v>184793.4</v>
          </cell>
          <cell r="I4348" t="str">
            <v/>
          </cell>
          <cell r="J4348">
            <v>0</v>
          </cell>
        </row>
        <row r="4349">
          <cell r="A4349" t="str">
            <v>НС-1221653</v>
          </cell>
          <cell r="B4349" t="str">
            <v>Завесы интерьерные электрические</v>
          </cell>
          <cell r="C4349" t="str">
            <v>Ballu</v>
          </cell>
          <cell r="D4349" t="str">
            <v>Завеса тепловая Ballu BHC-H22T18-DE</v>
          </cell>
          <cell r="E4349" t="str">
            <v>2250000404416, 4680551082562</v>
          </cell>
          <cell r="F4349" t="str">
            <v>BHC-H22T18-DE</v>
          </cell>
          <cell r="G4349">
            <v>244990</v>
          </cell>
          <cell r="H4349">
            <v>171493</v>
          </cell>
          <cell r="I4349">
            <v>2</v>
          </cell>
          <cell r="J4349">
            <v>2</v>
          </cell>
        </row>
        <row r="4350">
          <cell r="A4350" t="str">
            <v>НС-1621680</v>
          </cell>
          <cell r="B4350" t="str">
            <v>Завесы интерьерные электрические</v>
          </cell>
          <cell r="C4350" t="str">
            <v>Ballu</v>
          </cell>
          <cell r="D4350" t="str">
            <v>Завеса тепловая Ballu BHC-H22T18-DE (пульт BRC-D1)</v>
          </cell>
          <cell r="E4350" t="str">
            <v>4660294349467</v>
          </cell>
          <cell r="F4350" t="str">
            <v>BHC-H22T18-DE (BRC-D1)</v>
          </cell>
          <cell r="G4350">
            <v>254990</v>
          </cell>
          <cell r="H4350">
            <v>168293.4</v>
          </cell>
          <cell r="I4350" t="str">
            <v/>
          </cell>
          <cell r="J4350">
            <v>0</v>
          </cell>
        </row>
        <row r="4351">
          <cell r="A4351" t="str">
            <v>НС-1621681</v>
          </cell>
          <cell r="B4351" t="str">
            <v>Завесы интерьерные электрические</v>
          </cell>
          <cell r="C4351" t="str">
            <v>Ballu</v>
          </cell>
          <cell r="D4351" t="str">
            <v>Завеса тепловая Ballu BHC-H22T18-MS (пульт BRC-D1)</v>
          </cell>
          <cell r="E4351" t="str">
            <v>4660294349481</v>
          </cell>
          <cell r="F4351" t="str">
            <v>BHC-H22T18-MS (BRC-D1)</v>
          </cell>
          <cell r="G4351">
            <v>279990</v>
          </cell>
          <cell r="H4351">
            <v>184793.4</v>
          </cell>
          <cell r="I4351" t="str">
            <v/>
          </cell>
          <cell r="J4351">
            <v>0</v>
          </cell>
        </row>
        <row r="4352">
          <cell r="A4352" t="str">
            <v>НС-1109970</v>
          </cell>
          <cell r="B4352" t="str">
            <v>Завесы коммерческие без нагрева (до 4,5 м)</v>
          </cell>
          <cell r="C4352" t="str">
            <v>Ballu</v>
          </cell>
          <cell r="D4352" t="str">
            <v>Завеса воздушная Ballu BHC-H10A-PS</v>
          </cell>
          <cell r="E4352" t="str">
            <v>4610021220774</v>
          </cell>
          <cell r="F4352" t="str">
            <v>BHC-H10A-PS</v>
          </cell>
          <cell r="G4352">
            <v>32990</v>
          </cell>
          <cell r="H4352">
            <v>23093</v>
          </cell>
          <cell r="I4352" t="str">
            <v/>
          </cell>
          <cell r="J4352">
            <v>0</v>
          </cell>
        </row>
        <row r="4353">
          <cell r="A4353" t="str">
            <v>НС-1508220</v>
          </cell>
          <cell r="B4353" t="str">
            <v>Завесы коммерческие без нагрева (до 4,5 м)</v>
          </cell>
          <cell r="C4353" t="str">
            <v>Ballu</v>
          </cell>
          <cell r="D4353" t="str">
            <v>Завеса воздушная Ballu BHC-H10A-PS (пульт BRC-F)</v>
          </cell>
          <cell r="E4353" t="str">
            <v>4680551272802</v>
          </cell>
          <cell r="F4353" t="str">
            <v>BHC-H10A-PS (BRC-F)</v>
          </cell>
          <cell r="G4353">
            <v>41990</v>
          </cell>
          <cell r="H4353">
            <v>27713.4</v>
          </cell>
          <cell r="I4353">
            <v>1</v>
          </cell>
          <cell r="J4353">
            <v>1</v>
          </cell>
        </row>
        <row r="4354">
          <cell r="A4354" t="str">
            <v>НС-1508227</v>
          </cell>
          <cell r="B4354" t="str">
            <v>Завесы коммерческие без нагрева (до 4,5 м)</v>
          </cell>
          <cell r="C4354" t="str">
            <v>Ballu</v>
          </cell>
          <cell r="D4354" t="str">
            <v>Завеса воздушная Ballu BHC-H15A-PS (пульт BRC-F)</v>
          </cell>
          <cell r="E4354" t="str">
            <v>4680551272819</v>
          </cell>
          <cell r="F4354" t="str">
            <v>BHC-H15A-PS (BRC-F)</v>
          </cell>
          <cell r="G4354">
            <v>49990</v>
          </cell>
          <cell r="H4354">
            <v>32993.4</v>
          </cell>
          <cell r="I4354">
            <v>1</v>
          </cell>
          <cell r="J4354">
            <v>1</v>
          </cell>
        </row>
        <row r="4355">
          <cell r="A4355" t="str">
            <v>НС-1109973</v>
          </cell>
          <cell r="B4355" t="str">
            <v>Завесы коммерческие без нагрева (до 4,5 м)</v>
          </cell>
          <cell r="C4355" t="str">
            <v>Ballu</v>
          </cell>
          <cell r="D4355" t="str">
            <v>Завеса воздушная Ballu BHC-H20A-PS</v>
          </cell>
          <cell r="E4355" t="str">
            <v>4610021220798</v>
          </cell>
          <cell r="F4355" t="str">
            <v>BHC-H20A-PS</v>
          </cell>
          <cell r="G4355">
            <v>51490</v>
          </cell>
          <cell r="H4355">
            <v>36043</v>
          </cell>
          <cell r="I4355" t="str">
            <v/>
          </cell>
          <cell r="J4355">
            <v>0</v>
          </cell>
        </row>
        <row r="4356">
          <cell r="A4356" t="str">
            <v>НС-1508206</v>
          </cell>
          <cell r="B4356" t="str">
            <v>Завесы коммерческие без нагрева (до 4,5 м)</v>
          </cell>
          <cell r="C4356" t="str">
            <v>Ballu</v>
          </cell>
          <cell r="D4356" t="str">
            <v>Завеса воздушная Ballu BHC-H20A-PS (пульт BRC-F)</v>
          </cell>
          <cell r="E4356" t="str">
            <v>4680551272796</v>
          </cell>
          <cell r="F4356" t="str">
            <v>BHC-H20A-PS (BRC-F)</v>
          </cell>
          <cell r="G4356">
            <v>59990</v>
          </cell>
          <cell r="H4356">
            <v>39593.4</v>
          </cell>
          <cell r="I4356">
            <v>6</v>
          </cell>
          <cell r="J4356">
            <v>6</v>
          </cell>
        </row>
        <row r="4357">
          <cell r="A4357" t="str">
            <v>НС-1355431</v>
          </cell>
          <cell r="B4357" t="str">
            <v>Завесы коммерческие без нагрева (до 4,5 м)</v>
          </cell>
          <cell r="C4357" t="str">
            <v>Ballu</v>
          </cell>
          <cell r="D4357" t="str">
            <v>Завеса тепловая Ballu BHC-H10A-PS2</v>
          </cell>
          <cell r="E4357" t="str">
            <v>2250001888581, 4660294381207</v>
          </cell>
          <cell r="F4357" t="str">
            <v>BHC-H10A-PS2</v>
          </cell>
          <cell r="G4357">
            <v>47990</v>
          </cell>
          <cell r="H4357">
            <v>31673.4</v>
          </cell>
          <cell r="I4357">
            <v>1</v>
          </cell>
          <cell r="J4357">
            <v>1</v>
          </cell>
        </row>
        <row r="4358">
          <cell r="A4358" t="str">
            <v>НС-1355446</v>
          </cell>
          <cell r="B4358" t="str">
            <v>Завесы коммерческие без нагрева (до 4,5 м)</v>
          </cell>
          <cell r="C4358" t="str">
            <v>Ballu</v>
          </cell>
          <cell r="D4358" t="str">
            <v>Завеса тепловая Ballu BHC-H15A-PS2</v>
          </cell>
          <cell r="E4358" t="str">
            <v>2250001888604, 4660294381146</v>
          </cell>
          <cell r="F4358" t="str">
            <v>BHC-H15A-PS2</v>
          </cell>
          <cell r="G4358">
            <v>59990</v>
          </cell>
          <cell r="H4358">
            <v>39593.4</v>
          </cell>
          <cell r="I4358" t="str">
            <v/>
          </cell>
          <cell r="J4358">
            <v>0</v>
          </cell>
        </row>
        <row r="4359">
          <cell r="A4359" t="str">
            <v>НС-1355459</v>
          </cell>
          <cell r="B4359" t="str">
            <v>Завесы коммерческие без нагрева (до 4,5 м)</v>
          </cell>
          <cell r="C4359" t="str">
            <v>Ballu</v>
          </cell>
          <cell r="D4359" t="str">
            <v>Завеса тепловая Ballu BHC-H20A-PS2</v>
          </cell>
          <cell r="E4359" t="str">
            <v>2250001888673, 4660294381153</v>
          </cell>
          <cell r="F4359" t="str">
            <v>BHC-H20A-PS2</v>
          </cell>
          <cell r="G4359">
            <v>64990</v>
          </cell>
          <cell r="H4359">
            <v>42893.4</v>
          </cell>
          <cell r="I4359" t="str">
            <v/>
          </cell>
          <cell r="J4359">
            <v>0</v>
          </cell>
        </row>
        <row r="4360">
          <cell r="A4360" t="str">
            <v>НС-1136126</v>
          </cell>
          <cell r="B4360" t="str">
            <v>Завесы коммерческие водяные (до 4,5 м)</v>
          </cell>
          <cell r="C4360" t="str">
            <v>Ballu</v>
          </cell>
          <cell r="D4360" t="str">
            <v>Завеса тепловая Ballu BHC-B10W10-PS</v>
          </cell>
          <cell r="E4360" t="str">
            <v>4610021228015</v>
          </cell>
          <cell r="F4360" t="str">
            <v>BHC-B10W10-PS</v>
          </cell>
          <cell r="G4360">
            <v>33490</v>
          </cell>
          <cell r="H4360">
            <v>22103.4</v>
          </cell>
          <cell r="I4360" t="str">
            <v/>
          </cell>
          <cell r="J4360">
            <v>0</v>
          </cell>
        </row>
        <row r="4361">
          <cell r="A4361" t="str">
            <v>НС-1355393</v>
          </cell>
          <cell r="B4361" t="str">
            <v>Завесы коммерческие водяные (до 4,5 м)</v>
          </cell>
          <cell r="C4361" t="str">
            <v>Ballu</v>
          </cell>
          <cell r="D4361" t="str">
            <v>Завеса тепловая Ballu BHC-B10W10-PS2</v>
          </cell>
          <cell r="E4361" t="str">
            <v>4680551120271</v>
          </cell>
          <cell r="F4361" t="str">
            <v>BHC-B10W10-PS2</v>
          </cell>
          <cell r="G4361">
            <v>39490</v>
          </cell>
          <cell r="H4361">
            <v>26063.4</v>
          </cell>
          <cell r="I4361" t="str">
            <v/>
          </cell>
          <cell r="J4361">
            <v>0</v>
          </cell>
        </row>
        <row r="4362">
          <cell r="A4362" t="str">
            <v>НС-1207179</v>
          </cell>
          <cell r="B4362" t="str">
            <v>Завесы коммерческие водяные (до 4,5 м)</v>
          </cell>
          <cell r="C4362" t="str">
            <v>Ballu</v>
          </cell>
          <cell r="D4362" t="str">
            <v>Завеса тепловая Ballu BHC-B11W12-PS</v>
          </cell>
          <cell r="E4362" t="str">
            <v>4680551057010</v>
          </cell>
          <cell r="F4362" t="str">
            <v>BHC-B11W12-PS</v>
          </cell>
          <cell r="G4362">
            <v>27453</v>
          </cell>
          <cell r="H4362">
            <v>25893</v>
          </cell>
          <cell r="I4362" t="str">
            <v/>
          </cell>
          <cell r="J4362">
            <v>0</v>
          </cell>
        </row>
        <row r="4363">
          <cell r="A4363" t="str">
            <v>НС-1136128</v>
          </cell>
          <cell r="B4363" t="str">
            <v>Завесы коммерческие водяные (до 4,5 м)</v>
          </cell>
          <cell r="C4363" t="str">
            <v>Ballu</v>
          </cell>
          <cell r="D4363" t="str">
            <v>Завеса тепловая Ballu BHC-B15W15-PS</v>
          </cell>
          <cell r="E4363" t="str">
            <v>4610021228022</v>
          </cell>
          <cell r="F4363" t="str">
            <v>BHC-B15W15-PS</v>
          </cell>
          <cell r="G4363">
            <v>46990</v>
          </cell>
          <cell r="H4363">
            <v>31013.4</v>
          </cell>
          <cell r="I4363" t="str">
            <v/>
          </cell>
          <cell r="J4363">
            <v>0</v>
          </cell>
        </row>
        <row r="4364">
          <cell r="A4364" t="str">
            <v>НС-1355397</v>
          </cell>
          <cell r="B4364" t="str">
            <v>Завесы коммерческие водяные (до 4,5 м)</v>
          </cell>
          <cell r="C4364" t="str">
            <v>Ballu</v>
          </cell>
          <cell r="D4364" t="str">
            <v>Завеса тепловая Ballu BHC-B15W15-PS2</v>
          </cell>
          <cell r="E4364" t="str">
            <v>4680551120288</v>
          </cell>
          <cell r="F4364" t="str">
            <v>BHC-B15W15-PS2</v>
          </cell>
          <cell r="G4364">
            <v>52990</v>
          </cell>
          <cell r="H4364">
            <v>34973.4</v>
          </cell>
          <cell r="I4364" t="str">
            <v/>
          </cell>
          <cell r="J4364">
            <v>0</v>
          </cell>
        </row>
        <row r="4365">
          <cell r="A4365" t="str">
            <v>НС-1207181</v>
          </cell>
          <cell r="B4365" t="str">
            <v>Завесы коммерческие водяные (до 4,5 м)</v>
          </cell>
          <cell r="C4365" t="str">
            <v>Ballu</v>
          </cell>
          <cell r="D4365" t="str">
            <v>Завеса тепловая Ballu BHC-B16W20-PS</v>
          </cell>
          <cell r="E4365" t="str">
            <v>4680551057027</v>
          </cell>
          <cell r="F4365" t="str">
            <v>BHC-B16W20-PS</v>
          </cell>
          <cell r="G4365">
            <v>37867</v>
          </cell>
          <cell r="H4365">
            <v>37867</v>
          </cell>
          <cell r="I4365" t="str">
            <v/>
          </cell>
          <cell r="J4365">
            <v>0</v>
          </cell>
        </row>
        <row r="4366">
          <cell r="A4366" t="str">
            <v>НС-1116111</v>
          </cell>
          <cell r="B4366" t="str">
            <v>Завесы коммерческие водяные (до 4,5 м)</v>
          </cell>
          <cell r="C4366" t="str">
            <v>Ballu</v>
          </cell>
          <cell r="D4366" t="str">
            <v>Завеса тепловая Ballu BHC-H10W18-PS</v>
          </cell>
          <cell r="E4366" t="str">
            <v>4610021220743</v>
          </cell>
          <cell r="F4366" t="str">
            <v>BHC-H10W18-PS</v>
          </cell>
          <cell r="G4366">
            <v>59990</v>
          </cell>
          <cell r="H4366">
            <v>41993</v>
          </cell>
          <cell r="I4366" t="str">
            <v/>
          </cell>
          <cell r="J4366">
            <v>0</v>
          </cell>
        </row>
        <row r="4367">
          <cell r="A4367" t="str">
            <v>НС-1355433</v>
          </cell>
          <cell r="B4367" t="str">
            <v>Завесы коммерческие водяные (до 4,5 м)</v>
          </cell>
          <cell r="C4367" t="str">
            <v>Ballu</v>
          </cell>
          <cell r="D4367" t="str">
            <v>Завеса тепловая Ballu BHC-H10W18-PS2</v>
          </cell>
          <cell r="E4367" t="str">
            <v>4680551120431</v>
          </cell>
          <cell r="F4367" t="str">
            <v>BHC-H10W18-PS2</v>
          </cell>
          <cell r="G4367">
            <v>71990</v>
          </cell>
          <cell r="H4367">
            <v>47513.4</v>
          </cell>
          <cell r="I4367">
            <v>5</v>
          </cell>
          <cell r="J4367">
            <v>5</v>
          </cell>
        </row>
        <row r="4368">
          <cell r="A4368" t="str">
            <v>НС-1507742</v>
          </cell>
          <cell r="B4368" t="str">
            <v>Завесы коммерческие водяные (до 4,5 м)</v>
          </cell>
          <cell r="C4368" t="str">
            <v>Ballu</v>
          </cell>
          <cell r="D4368" t="str">
            <v>Завеса тепловая Ballu BHC-H10W18-PS (пульт BRC-D2)</v>
          </cell>
          <cell r="E4368" t="str">
            <v>4680551270785, 14680551270782, 24680551270789</v>
          </cell>
          <cell r="F4368" t="str">
            <v>BHC-H10W18-PS (BRC-D2)</v>
          </cell>
          <cell r="G4368">
            <v>64990</v>
          </cell>
          <cell r="H4368">
            <v>42893.4</v>
          </cell>
          <cell r="I4368" t="str">
            <v/>
          </cell>
          <cell r="J4368">
            <v>0</v>
          </cell>
        </row>
        <row r="4369">
          <cell r="A4369" t="str">
            <v>НС-1116113</v>
          </cell>
          <cell r="B4369" t="str">
            <v>Завесы коммерческие водяные (до 4,5 м)</v>
          </cell>
          <cell r="C4369" t="str">
            <v>Ballu</v>
          </cell>
          <cell r="D4369" t="str">
            <v>Завеса тепловая Ballu BHC-H15W30-PS</v>
          </cell>
          <cell r="E4369" t="str">
            <v>4610021220750</v>
          </cell>
          <cell r="F4369" t="str">
            <v>BHC-H15W30-PS</v>
          </cell>
          <cell r="G4369">
            <v>76990</v>
          </cell>
          <cell r="H4369">
            <v>53893</v>
          </cell>
          <cell r="I4369" t="str">
            <v/>
          </cell>
          <cell r="J4369">
            <v>0</v>
          </cell>
        </row>
        <row r="4370">
          <cell r="A4370" t="str">
            <v>НС-1355455</v>
          </cell>
          <cell r="B4370" t="str">
            <v>Завесы коммерческие водяные (до 4,5 м)</v>
          </cell>
          <cell r="C4370" t="str">
            <v>Ballu</v>
          </cell>
          <cell r="D4370" t="str">
            <v>Завеса тепловая Ballu BHC-H15W30-PS2</v>
          </cell>
          <cell r="E4370" t="str">
            <v>4680551165135, 4680551120448</v>
          </cell>
          <cell r="F4370" t="str">
            <v>BHC-H15W30-PS2</v>
          </cell>
          <cell r="G4370">
            <v>93990</v>
          </cell>
          <cell r="H4370">
            <v>62033.4</v>
          </cell>
          <cell r="I4370" t="str">
            <v/>
          </cell>
          <cell r="J4370">
            <v>0</v>
          </cell>
        </row>
        <row r="4371">
          <cell r="A4371" t="str">
            <v>НС-1508041</v>
          </cell>
          <cell r="B4371" t="str">
            <v>Завесы коммерческие водяные (до 4,5 м)</v>
          </cell>
          <cell r="C4371" t="str">
            <v>Ballu</v>
          </cell>
          <cell r="D4371" t="str">
            <v>Завеса тепловая Ballu BHC-H15W30-PS (пульт BRC-D2)</v>
          </cell>
          <cell r="E4371" t="str">
            <v>4680551271911, 14680551271918, 24680551271915</v>
          </cell>
          <cell r="F4371" t="str">
            <v>BHC-H15W30-PS (BRC-D2)</v>
          </cell>
          <cell r="G4371">
            <v>81990</v>
          </cell>
          <cell r="H4371">
            <v>54113.4</v>
          </cell>
          <cell r="I4371" t="str">
            <v/>
          </cell>
          <cell r="J4371">
            <v>0</v>
          </cell>
        </row>
        <row r="4372">
          <cell r="A4372" t="str">
            <v>НС-1648850</v>
          </cell>
          <cell r="B4372" t="str">
            <v>Завесы коммерческие водяные (до 4,5 м)</v>
          </cell>
          <cell r="C4372" t="str">
            <v>Ballu</v>
          </cell>
          <cell r="D4372" t="str">
            <v>Завеса тепловая Ballu BHC-H15W30-SP</v>
          </cell>
          <cell r="E4372" t="str">
            <v>4660294641677</v>
          </cell>
          <cell r="F4372" t="str">
            <v>BHC-H15W30-SP</v>
          </cell>
          <cell r="G4372">
            <v>74990</v>
          </cell>
          <cell r="H4372">
            <v>49493.4</v>
          </cell>
          <cell r="I4372">
            <v>5</v>
          </cell>
          <cell r="J4372">
            <v>5</v>
          </cell>
        </row>
        <row r="4373">
          <cell r="A4373" t="str">
            <v>НС-1116114</v>
          </cell>
          <cell r="B4373" t="str">
            <v>Завесы коммерческие водяные (до 4,5 м)</v>
          </cell>
          <cell r="C4373" t="str">
            <v>Ballu</v>
          </cell>
          <cell r="D4373" t="str">
            <v>Завеса тепловая Ballu BHC-H20W45-PS</v>
          </cell>
          <cell r="E4373" t="str">
            <v>4610021220767</v>
          </cell>
          <cell r="F4373" t="str">
            <v>BHC-H20W45-PS</v>
          </cell>
          <cell r="G4373">
            <v>88990</v>
          </cell>
          <cell r="H4373">
            <v>62293</v>
          </cell>
          <cell r="I4373" t="str">
            <v/>
          </cell>
          <cell r="J4373">
            <v>0</v>
          </cell>
        </row>
        <row r="4374">
          <cell r="A4374" t="str">
            <v>НС-1355465</v>
          </cell>
          <cell r="B4374" t="str">
            <v>Завесы коммерческие водяные (до 4,5 м)</v>
          </cell>
          <cell r="C4374" t="str">
            <v>Ballu</v>
          </cell>
          <cell r="D4374" t="str">
            <v>Завеса тепловая Ballu BHC-H20W45-PS2</v>
          </cell>
          <cell r="E4374" t="str">
            <v>4680551120455</v>
          </cell>
          <cell r="F4374" t="str">
            <v>BHC-H20W45-PS2</v>
          </cell>
          <cell r="G4374">
            <v>96490</v>
          </cell>
          <cell r="H4374">
            <v>63683.4</v>
          </cell>
          <cell r="I4374" t="str">
            <v/>
          </cell>
          <cell r="J4374">
            <v>0</v>
          </cell>
        </row>
        <row r="4375">
          <cell r="A4375" t="str">
            <v>НС-1508042</v>
          </cell>
          <cell r="B4375" t="str">
            <v>Завесы коммерческие водяные (до 4,5 м)</v>
          </cell>
          <cell r="C4375" t="str">
            <v>Ballu</v>
          </cell>
          <cell r="D4375" t="str">
            <v>Завеса тепловая Ballu BHC-H20W45-PS (пульт BRC-D2)</v>
          </cell>
          <cell r="E4375" t="str">
            <v>4680551271928, 14680551271925, 24680551271922</v>
          </cell>
          <cell r="F4375" t="str">
            <v>BHC-H20W45-PS (BRC-D2)</v>
          </cell>
          <cell r="G4375">
            <v>88990</v>
          </cell>
          <cell r="H4375">
            <v>58733.4</v>
          </cell>
          <cell r="I4375" t="str">
            <v/>
          </cell>
          <cell r="J4375">
            <v>0</v>
          </cell>
        </row>
        <row r="4376">
          <cell r="A4376" t="str">
            <v>НС-1727685</v>
          </cell>
          <cell r="B4376" t="str">
            <v>Завесы коммерческие водяные (до 4,5 м)</v>
          </cell>
          <cell r="C4376" t="str">
            <v>Ballu</v>
          </cell>
          <cell r="D4376" t="str">
            <v>Завеса тепловая Ballu BHC-H20W45-SP</v>
          </cell>
          <cell r="E4376" t="str">
            <v>4660294995220</v>
          </cell>
          <cell r="F4376" t="str">
            <v>BHC-H20W45-SP</v>
          </cell>
          <cell r="G4376">
            <v>79990</v>
          </cell>
          <cell r="H4376">
            <v>52793.4</v>
          </cell>
          <cell r="I4376" t="str">
            <v/>
          </cell>
          <cell r="J4376">
            <v>0</v>
          </cell>
        </row>
        <row r="4377">
          <cell r="A4377" t="str">
            <v>НС-1116107</v>
          </cell>
          <cell r="B4377" t="str">
            <v>Завесы коммерческие водяные (до 4,5 м)</v>
          </cell>
          <cell r="C4377" t="str">
            <v>Ballu</v>
          </cell>
          <cell r="D4377" t="str">
            <v>Завеса тепловая Ballu BHC-M10W12-PS</v>
          </cell>
          <cell r="E4377" t="str">
            <v>4610021220712</v>
          </cell>
          <cell r="F4377" t="str">
            <v>BHC-M10W12-PS</v>
          </cell>
          <cell r="G4377">
            <v>47990</v>
          </cell>
          <cell r="H4377">
            <v>33593</v>
          </cell>
          <cell r="I4377">
            <v>1</v>
          </cell>
          <cell r="J4377">
            <v>1</v>
          </cell>
        </row>
        <row r="4378">
          <cell r="A4378" t="str">
            <v>НС-1355470</v>
          </cell>
          <cell r="B4378" t="str">
            <v>Завесы коммерческие водяные (до 4,5 м)</v>
          </cell>
          <cell r="C4378" t="str">
            <v>Ballu</v>
          </cell>
          <cell r="D4378" t="str">
            <v>Завеса тепловая Ballu BHC-M10W12-PS2</v>
          </cell>
          <cell r="E4378" t="str">
            <v>4680551120370</v>
          </cell>
          <cell r="F4378" t="str">
            <v>BHC-M10W12-PS2</v>
          </cell>
          <cell r="G4378">
            <v>59990</v>
          </cell>
          <cell r="H4378">
            <v>39593.4</v>
          </cell>
          <cell r="I4378" t="str">
            <v/>
          </cell>
          <cell r="J4378">
            <v>0</v>
          </cell>
        </row>
        <row r="4379">
          <cell r="A4379" t="str">
            <v>НС-1507581</v>
          </cell>
          <cell r="B4379" t="str">
            <v>Завесы коммерческие водяные (до 4,5 м)</v>
          </cell>
          <cell r="C4379" t="str">
            <v>Ballu</v>
          </cell>
          <cell r="D4379" t="str">
            <v>Завеса тепловая Ballu BHC-M10W12-PS (пульт BRC-D2)</v>
          </cell>
          <cell r="E4379" t="str">
            <v>4680551273793</v>
          </cell>
          <cell r="F4379" t="str">
            <v>BHC-M10W12-PS (BRC-D2)</v>
          </cell>
          <cell r="G4379">
            <v>50990</v>
          </cell>
          <cell r="H4379">
            <v>33653.4</v>
          </cell>
          <cell r="I4379">
            <v>1</v>
          </cell>
          <cell r="J4379">
            <v>1</v>
          </cell>
        </row>
        <row r="4380">
          <cell r="A4380" t="str">
            <v>НС-1207185</v>
          </cell>
          <cell r="B4380" t="str">
            <v>Завесы коммерческие водяные (до 4,5 м)</v>
          </cell>
          <cell r="C4380" t="str">
            <v>Ballu</v>
          </cell>
          <cell r="D4380" t="str">
            <v>Завеса тепловая Ballu BHC-M11W15-PS</v>
          </cell>
          <cell r="E4380" t="str">
            <v>4680551057034</v>
          </cell>
          <cell r="F4380" t="str">
            <v>BHC-M11W15-PS</v>
          </cell>
          <cell r="G4380">
            <v>40662</v>
          </cell>
          <cell r="H4380">
            <v>40662</v>
          </cell>
          <cell r="I4380" t="str">
            <v/>
          </cell>
          <cell r="J4380">
            <v>0</v>
          </cell>
        </row>
        <row r="4381">
          <cell r="A4381" t="str">
            <v>НС-1116108</v>
          </cell>
          <cell r="B4381" t="str">
            <v>Завесы коммерческие водяные (до 4,5 м)</v>
          </cell>
          <cell r="C4381" t="str">
            <v>Ballu</v>
          </cell>
          <cell r="D4381" t="str">
            <v>Завеса тепловая Ballu BHC-M15W20-PS</v>
          </cell>
          <cell r="E4381" t="str">
            <v>4610021220729, 2213261839663</v>
          </cell>
          <cell r="F4381" t="str">
            <v>BHC-M15W20-PS</v>
          </cell>
          <cell r="G4381">
            <v>60990</v>
          </cell>
          <cell r="H4381">
            <v>42693</v>
          </cell>
          <cell r="I4381" t="str">
            <v/>
          </cell>
          <cell r="J4381">
            <v>0</v>
          </cell>
        </row>
        <row r="4382">
          <cell r="A4382" t="str">
            <v>НС-1355476</v>
          </cell>
          <cell r="B4382" t="str">
            <v>Завесы коммерческие водяные (до 4,5 м)</v>
          </cell>
          <cell r="C4382" t="str">
            <v>Ballu</v>
          </cell>
          <cell r="D4382" t="str">
            <v>Завеса тепловая Ballu BHC-M15W20-PS2</v>
          </cell>
          <cell r="E4382" t="str">
            <v>4680551120387</v>
          </cell>
          <cell r="F4382" t="str">
            <v>BHC-M15W20-PS2</v>
          </cell>
          <cell r="G4382">
            <v>70990</v>
          </cell>
          <cell r="H4382">
            <v>46853.4</v>
          </cell>
          <cell r="I4382" t="str">
            <v/>
          </cell>
          <cell r="J4382">
            <v>0</v>
          </cell>
        </row>
        <row r="4383">
          <cell r="A4383" t="str">
            <v>НС-1508250</v>
          </cell>
          <cell r="B4383" t="str">
            <v>Завесы коммерческие водяные (до 4,5 м)</v>
          </cell>
          <cell r="C4383" t="str">
            <v>Ballu</v>
          </cell>
          <cell r="D4383" t="str">
            <v>Завеса тепловая Ballu BHC-M15W20-PS (пульт BRC-D2)</v>
          </cell>
          <cell r="E4383" t="str">
            <v>4680551272871, 14680551272878, 24680551272875, 34680551272872, 44680551272879</v>
          </cell>
          <cell r="F4383" t="str">
            <v>BHC-M15W20-PS (BRC-D2)</v>
          </cell>
          <cell r="G4383">
            <v>61990</v>
          </cell>
          <cell r="H4383">
            <v>40913.4</v>
          </cell>
          <cell r="I4383">
            <v>1</v>
          </cell>
          <cell r="J4383">
            <v>1</v>
          </cell>
        </row>
        <row r="4384">
          <cell r="A4384" t="str">
            <v>НС-1207345</v>
          </cell>
          <cell r="B4384" t="str">
            <v>Завесы коммерческие водяные (до 4,5 м)</v>
          </cell>
          <cell r="C4384" t="str">
            <v>Ballu</v>
          </cell>
          <cell r="D4384" t="str">
            <v>Завеса тепловая Ballu BHC-M16W35-PS</v>
          </cell>
          <cell r="E4384" t="str">
            <v>4680551057041</v>
          </cell>
          <cell r="F4384" t="str">
            <v>BHC-M16W35-PS</v>
          </cell>
          <cell r="G4384">
            <v>49227</v>
          </cell>
          <cell r="H4384">
            <v>49227</v>
          </cell>
          <cell r="I4384" t="str">
            <v/>
          </cell>
          <cell r="J4384">
            <v>0</v>
          </cell>
        </row>
        <row r="4385">
          <cell r="A4385" t="str">
            <v>НС-1221660</v>
          </cell>
          <cell r="B4385" t="str">
            <v>Завесы коммерческие водяные (до 4,5 м)</v>
          </cell>
          <cell r="C4385" t="str">
            <v>Ballu</v>
          </cell>
          <cell r="D4385" t="str">
            <v>Завеса тепловая Ballu BHC-M20W25-PS</v>
          </cell>
          <cell r="E4385" t="str">
            <v>2250000404454, 4680551058178</v>
          </cell>
          <cell r="F4385" t="str">
            <v>BHC-M20W25-PS</v>
          </cell>
          <cell r="G4385">
            <v>54603</v>
          </cell>
          <cell r="H4385">
            <v>54603</v>
          </cell>
          <cell r="I4385" t="str">
            <v/>
          </cell>
          <cell r="J4385">
            <v>0</v>
          </cell>
        </row>
        <row r="4386">
          <cell r="A4386" t="str">
            <v>НС-1116110</v>
          </cell>
          <cell r="B4386" t="str">
            <v>Завесы коммерческие водяные (до 4,5 м)</v>
          </cell>
          <cell r="C4386" t="str">
            <v>Ballu</v>
          </cell>
          <cell r="D4386" t="str">
            <v>Завеса тепловая Ballu BHC-M20W30-PS</v>
          </cell>
          <cell r="E4386" t="str">
            <v>4610021220736</v>
          </cell>
          <cell r="F4386" t="str">
            <v>BHC-M20W30-PS</v>
          </cell>
          <cell r="G4386">
            <v>78990</v>
          </cell>
          <cell r="H4386">
            <v>55293</v>
          </cell>
          <cell r="I4386" t="str">
            <v/>
          </cell>
          <cell r="J4386">
            <v>0</v>
          </cell>
        </row>
        <row r="4387">
          <cell r="A4387" t="str">
            <v>НС-1355478</v>
          </cell>
          <cell r="B4387" t="str">
            <v>Завесы коммерческие водяные (до 4,5 м)</v>
          </cell>
          <cell r="C4387" t="str">
            <v>Ballu</v>
          </cell>
          <cell r="D4387" t="str">
            <v>Завеса тепловая Ballu BHC-M20W30-PS2</v>
          </cell>
          <cell r="E4387" t="str">
            <v>4680551120394</v>
          </cell>
          <cell r="F4387" t="str">
            <v>BHC-M20W30-PS2</v>
          </cell>
          <cell r="G4387">
            <v>81990</v>
          </cell>
          <cell r="H4387">
            <v>54113.4</v>
          </cell>
          <cell r="I4387" t="str">
            <v/>
          </cell>
          <cell r="J4387">
            <v>0</v>
          </cell>
        </row>
        <row r="4388">
          <cell r="A4388" t="str">
            <v>НС-1507579</v>
          </cell>
          <cell r="B4388" t="str">
            <v>Завесы коммерческие водяные (до 4,5 м)</v>
          </cell>
          <cell r="C4388" t="str">
            <v>Ballu</v>
          </cell>
          <cell r="D4388" t="str">
            <v>Завеса тепловая Ballu BHC-M20W30-PS (пульт BRC-D2)</v>
          </cell>
          <cell r="E4388" t="str">
            <v>4680551269727</v>
          </cell>
          <cell r="F4388" t="str">
            <v>BHC-M20W30-PS (BRC-D2)</v>
          </cell>
          <cell r="G4388">
            <v>72990</v>
          </cell>
          <cell r="H4388">
            <v>48173.4</v>
          </cell>
          <cell r="I4388" t="str">
            <v/>
          </cell>
          <cell r="J4388">
            <v>0</v>
          </cell>
        </row>
        <row r="4389">
          <cell r="A4389" t="str">
            <v>НС-1207392</v>
          </cell>
          <cell r="B4389" t="str">
            <v>Завесы коммерческие электрические (до 4,5 м)</v>
          </cell>
          <cell r="C4389" t="str">
            <v>Ballu</v>
          </cell>
          <cell r="D4389" t="str">
            <v>Завеса тепловая Ballu BHC-B10T03-PS</v>
          </cell>
          <cell r="E4389" t="str">
            <v>4680551057058</v>
          </cell>
          <cell r="F4389" t="str">
            <v>BHC-B10T03-PS</v>
          </cell>
          <cell r="G4389">
            <v>27048</v>
          </cell>
          <cell r="H4389">
            <v>27048</v>
          </cell>
          <cell r="I4389" t="str">
            <v/>
          </cell>
          <cell r="J4389">
            <v>0</v>
          </cell>
        </row>
        <row r="4390">
          <cell r="A4390" t="str">
            <v>НС-1136359</v>
          </cell>
          <cell r="B4390" t="str">
            <v>Завесы коммерческие электрические (до 4,5 м)</v>
          </cell>
          <cell r="C4390" t="str">
            <v>Ballu</v>
          </cell>
          <cell r="D4390" t="str">
            <v>Завеса тепловая Ballu BHC-B10T06-PS</v>
          </cell>
          <cell r="E4390" t="str">
            <v>4610021227995</v>
          </cell>
          <cell r="F4390" t="str">
            <v>BHC-B10T06-PS</v>
          </cell>
          <cell r="G4390">
            <v>27990</v>
          </cell>
          <cell r="H4390">
            <v>18473.400000000001</v>
          </cell>
          <cell r="I4390" t="str">
            <v/>
          </cell>
          <cell r="J4390">
            <v>0</v>
          </cell>
        </row>
        <row r="4391">
          <cell r="A4391" t="str">
            <v>НС-1355391</v>
          </cell>
          <cell r="B4391" t="str">
            <v>Завесы коммерческие электрические (до 4,5 м)</v>
          </cell>
          <cell r="C4391" t="str">
            <v>Ballu</v>
          </cell>
          <cell r="D4391" t="str">
            <v>Завеса тепловая Ballu BHC-B10T06-PS2</v>
          </cell>
          <cell r="E4391" t="str">
            <v>4680551120233</v>
          </cell>
          <cell r="F4391" t="str">
            <v>BHC-B10T06-PS2</v>
          </cell>
          <cell r="G4391">
            <v>31990</v>
          </cell>
          <cell r="H4391">
            <v>21113.4</v>
          </cell>
          <cell r="I4391" t="str">
            <v/>
          </cell>
          <cell r="J4391">
            <v>0</v>
          </cell>
        </row>
        <row r="4392">
          <cell r="A4392" t="str">
            <v>НС-1717349</v>
          </cell>
          <cell r="B4392" t="str">
            <v>Завесы коммерческие электрические (до 4,5 м)</v>
          </cell>
          <cell r="C4392" t="str">
            <v>Ballu</v>
          </cell>
          <cell r="D4392" t="str">
            <v>Завеса тепловая Ballu BHC-B10T09-PS</v>
          </cell>
          <cell r="E4392" t="str">
            <v>4660294938548</v>
          </cell>
          <cell r="F4392" t="str">
            <v>BHC-B10T09-PS</v>
          </cell>
          <cell r="G4392">
            <v>28990</v>
          </cell>
          <cell r="H4392">
            <v>19133.400000000001</v>
          </cell>
          <cell r="I4392" t="str">
            <v/>
          </cell>
          <cell r="J4392">
            <v>0</v>
          </cell>
        </row>
        <row r="4393">
          <cell r="A4393" t="str">
            <v>НС-1207407</v>
          </cell>
          <cell r="B4393" t="str">
            <v>Завесы коммерческие электрические (до 4,5 м)</v>
          </cell>
          <cell r="C4393" t="str">
            <v>Ballu</v>
          </cell>
          <cell r="D4393" t="str">
            <v>Завеса тепловая Ballu BHC-B11T06-PS</v>
          </cell>
          <cell r="E4393" t="str">
            <v>4680551057065</v>
          </cell>
          <cell r="F4393" t="str">
            <v>BHC-B11T06-PS</v>
          </cell>
          <cell r="G4393">
            <v>25566</v>
          </cell>
          <cell r="H4393">
            <v>25566</v>
          </cell>
          <cell r="I4393" t="str">
            <v/>
          </cell>
          <cell r="J4393">
            <v>0</v>
          </cell>
        </row>
        <row r="4394">
          <cell r="A4394" t="str">
            <v>НС-1207414</v>
          </cell>
          <cell r="B4394" t="str">
            <v>Завесы коммерческие электрические (до 4,5 м)</v>
          </cell>
          <cell r="C4394" t="str">
            <v>Ballu</v>
          </cell>
          <cell r="D4394" t="str">
            <v>Завеса тепловая Ballu BHC-B15T03-PS</v>
          </cell>
          <cell r="E4394" t="str">
            <v>4680551057072</v>
          </cell>
          <cell r="F4394" t="str">
            <v>BHC-B15T03-PS</v>
          </cell>
          <cell r="G4394">
            <v>34361</v>
          </cell>
          <cell r="H4394">
            <v>34361</v>
          </cell>
          <cell r="I4394" t="str">
            <v/>
          </cell>
          <cell r="J4394">
            <v>0</v>
          </cell>
        </row>
        <row r="4395">
          <cell r="A4395" t="str">
            <v>НС-1207415</v>
          </cell>
          <cell r="B4395" t="str">
            <v>Завесы коммерческие электрические (до 4,5 м)</v>
          </cell>
          <cell r="C4395" t="str">
            <v>Ballu</v>
          </cell>
          <cell r="D4395" t="str">
            <v>Завеса тепловая Ballu BHC-B15T06-PS</v>
          </cell>
          <cell r="E4395" t="str">
            <v>4680551057089</v>
          </cell>
          <cell r="F4395" t="str">
            <v>BHC-B15T06-PS</v>
          </cell>
          <cell r="G4395">
            <v>39890</v>
          </cell>
          <cell r="H4395">
            <v>26327.4</v>
          </cell>
          <cell r="I4395" t="str">
            <v/>
          </cell>
          <cell r="J4395">
            <v>0</v>
          </cell>
        </row>
        <row r="4396">
          <cell r="A4396" t="str">
            <v>НС-1136124</v>
          </cell>
          <cell r="B4396" t="str">
            <v>Завесы коммерческие электрические (до 4,5 м)</v>
          </cell>
          <cell r="C4396" t="str">
            <v>Ballu</v>
          </cell>
          <cell r="D4396" t="str">
            <v>Завеса тепловая Ballu BHC-B15T09-PS</v>
          </cell>
          <cell r="E4396" t="str">
            <v>4610021228008</v>
          </cell>
          <cell r="F4396" t="str">
            <v>BHC-B15T09-PS</v>
          </cell>
          <cell r="G4396">
            <v>39990</v>
          </cell>
          <cell r="H4396">
            <v>26393.4</v>
          </cell>
          <cell r="I4396" t="str">
            <v/>
          </cell>
          <cell r="J4396">
            <v>0</v>
          </cell>
        </row>
        <row r="4397">
          <cell r="A4397" t="str">
            <v>НС-1355396</v>
          </cell>
          <cell r="B4397" t="str">
            <v>Завесы коммерческие электрические (до 4,5 м)</v>
          </cell>
          <cell r="C4397" t="str">
            <v>Ballu</v>
          </cell>
          <cell r="D4397" t="str">
            <v>Завеса тепловая Ballu BHC-B15T09-PS2</v>
          </cell>
          <cell r="E4397" t="str">
            <v>4680551120257</v>
          </cell>
          <cell r="F4397" t="str">
            <v>BHC-B15T09-PS2</v>
          </cell>
          <cell r="G4397">
            <v>43990</v>
          </cell>
          <cell r="H4397">
            <v>29033.4</v>
          </cell>
          <cell r="I4397" t="str">
            <v/>
          </cell>
          <cell r="J4397">
            <v>0</v>
          </cell>
        </row>
        <row r="4398">
          <cell r="A4398" t="str">
            <v>НС-1368324</v>
          </cell>
          <cell r="B4398" t="str">
            <v>Завесы коммерческие электрические (до 4,5 м)</v>
          </cell>
          <cell r="C4398" t="str">
            <v>Ballu</v>
          </cell>
          <cell r="D4398" t="str">
            <v>Завеса тепловая Ballu BHC-B16T06-PS</v>
          </cell>
          <cell r="E4398" t="str">
            <v>2250001891970, 4680551121650</v>
          </cell>
          <cell r="F4398" t="str">
            <v>BHC-B16T06-PS</v>
          </cell>
          <cell r="G4398">
            <v>36392</v>
          </cell>
          <cell r="H4398">
            <v>36392</v>
          </cell>
          <cell r="I4398" t="str">
            <v/>
          </cell>
          <cell r="J4398">
            <v>0</v>
          </cell>
        </row>
        <row r="4399">
          <cell r="A4399" t="str">
            <v>НС-1356631</v>
          </cell>
          <cell r="B4399" t="str">
            <v>Завесы коммерческие электрические (до 4,5 м)</v>
          </cell>
          <cell r="C4399" t="str">
            <v>Ballu</v>
          </cell>
          <cell r="D4399" t="str">
            <v>Завеса тепловая Ballu BHC-B16T09-PS</v>
          </cell>
          <cell r="E4399" t="str">
            <v>4680551121155</v>
          </cell>
          <cell r="F4399" t="str">
            <v>BHC-B16T09-PS</v>
          </cell>
          <cell r="G4399">
            <v>35918</v>
          </cell>
          <cell r="H4399">
            <v>35918</v>
          </cell>
          <cell r="I4399" t="str">
            <v/>
          </cell>
          <cell r="J4399">
            <v>0</v>
          </cell>
        </row>
        <row r="4400">
          <cell r="A4400" t="str">
            <v>НС-1248459</v>
          </cell>
          <cell r="B4400" t="str">
            <v>Завесы коммерческие электрические (до 4,5 м)</v>
          </cell>
          <cell r="C4400" t="str">
            <v>Ballu</v>
          </cell>
          <cell r="D4400" t="str">
            <v>Завеса тепловая Ballu BHC-B20T12-PS</v>
          </cell>
          <cell r="E4400" t="str">
            <v>4680551092905</v>
          </cell>
          <cell r="F4400" t="str">
            <v>BHC-B20T12-PS</v>
          </cell>
          <cell r="G4400">
            <v>52990</v>
          </cell>
          <cell r="H4400">
            <v>34973.4</v>
          </cell>
          <cell r="I4400" t="str">
            <v/>
          </cell>
          <cell r="J4400">
            <v>0</v>
          </cell>
        </row>
        <row r="4401">
          <cell r="A4401" t="str">
            <v>НС-1355398</v>
          </cell>
          <cell r="B4401" t="str">
            <v>Завесы коммерческие электрические (до 4,5 м)</v>
          </cell>
          <cell r="C4401" t="str">
            <v>Ballu</v>
          </cell>
          <cell r="D4401" t="str">
            <v>Завеса тепловая Ballu BHC-B20T12-PS2</v>
          </cell>
          <cell r="E4401" t="str">
            <v>4680551120264</v>
          </cell>
          <cell r="F4401" t="str">
            <v>BHC-B20T12-PS2</v>
          </cell>
          <cell r="G4401">
            <v>58990</v>
          </cell>
          <cell r="H4401">
            <v>38933.4</v>
          </cell>
          <cell r="I4401">
            <v>1</v>
          </cell>
          <cell r="J4401">
            <v>1</v>
          </cell>
        </row>
        <row r="4402">
          <cell r="A4402" t="str">
            <v>НС-1717419</v>
          </cell>
          <cell r="B4402" t="str">
            <v>Завесы коммерческие электрические (до 4,5 м)</v>
          </cell>
          <cell r="C4402" t="str">
            <v>Ballu</v>
          </cell>
          <cell r="D4402" t="str">
            <v>Завеса тепловая Ballu BHC-B20W20-PS</v>
          </cell>
          <cell r="E4402" t="str">
            <v>4660294938760</v>
          </cell>
          <cell r="F4402" t="str">
            <v>BHC-B20W20-PS</v>
          </cell>
          <cell r="G4402">
            <v>63990</v>
          </cell>
          <cell r="H4402">
            <v>42233.4</v>
          </cell>
          <cell r="I4402" t="str">
            <v/>
          </cell>
          <cell r="J4402">
            <v>0</v>
          </cell>
        </row>
        <row r="4403">
          <cell r="A4403" t="str">
            <v>НС-1111922</v>
          </cell>
          <cell r="B4403" t="str">
            <v>Завесы коммерческие электрические (до 4,5 м)</v>
          </cell>
          <cell r="C4403" t="str">
            <v>Ballu</v>
          </cell>
          <cell r="D4403" t="str">
            <v>Завеса тепловая Ballu BHC-H10T12-PS</v>
          </cell>
          <cell r="E4403" t="str">
            <v>4610021220675</v>
          </cell>
          <cell r="F4403" t="str">
            <v>BHC-H10T12-PS</v>
          </cell>
          <cell r="G4403">
            <v>47990</v>
          </cell>
          <cell r="H4403">
            <v>33593</v>
          </cell>
          <cell r="I4403" t="str">
            <v/>
          </cell>
          <cell r="J4403">
            <v>0</v>
          </cell>
        </row>
        <row r="4404">
          <cell r="A4404" t="str">
            <v>НС-1355432</v>
          </cell>
          <cell r="B4404" t="str">
            <v>Завесы коммерческие электрические (до 4,5 м)</v>
          </cell>
          <cell r="C4404" t="str">
            <v>Ballu</v>
          </cell>
          <cell r="D4404" t="str">
            <v>Завеса тепловая Ballu BHC-H10T12-PS2</v>
          </cell>
          <cell r="E4404" t="str">
            <v>4680551175431, 4680551120400</v>
          </cell>
          <cell r="F4404" t="str">
            <v>BHC-H10T12-PS2</v>
          </cell>
          <cell r="G4404">
            <v>56990</v>
          </cell>
          <cell r="H4404">
            <v>37613.4</v>
          </cell>
          <cell r="I4404">
            <v>2</v>
          </cell>
          <cell r="J4404">
            <v>2</v>
          </cell>
        </row>
        <row r="4405">
          <cell r="A4405" t="str">
            <v>НС-1508238</v>
          </cell>
          <cell r="B4405" t="str">
            <v>Завесы коммерческие электрические (до 4,5 м)</v>
          </cell>
          <cell r="C4405" t="str">
            <v>Ballu</v>
          </cell>
          <cell r="D4405" t="str">
            <v>Завеса тепловая Ballu BHC-H10T12-PS (пульт BRC-D1)</v>
          </cell>
          <cell r="E4405" t="str">
            <v>4680551272840</v>
          </cell>
          <cell r="F4405" t="str">
            <v>BHC-H10T12-PS (BRC-D1)</v>
          </cell>
          <cell r="G4405">
            <v>48990</v>
          </cell>
          <cell r="H4405">
            <v>32333.4</v>
          </cell>
          <cell r="I4405">
            <v>1</v>
          </cell>
          <cell r="J4405">
            <v>1</v>
          </cell>
        </row>
        <row r="4406">
          <cell r="A4406" t="str">
            <v>НС-1111696</v>
          </cell>
          <cell r="B4406" t="str">
            <v>Завесы коммерческие электрические (до 4,5 м)</v>
          </cell>
          <cell r="C4406" t="str">
            <v>Ballu</v>
          </cell>
          <cell r="D4406" t="str">
            <v>Завеса тепловая Ballu BHC-H15T18-PS</v>
          </cell>
          <cell r="E4406" t="str">
            <v>4610021220682</v>
          </cell>
          <cell r="F4406" t="str">
            <v>BHC-H15T18-PS</v>
          </cell>
          <cell r="G4406">
            <v>66990</v>
          </cell>
          <cell r="H4406">
            <v>46893</v>
          </cell>
          <cell r="I4406" t="str">
            <v/>
          </cell>
          <cell r="J4406">
            <v>0</v>
          </cell>
        </row>
        <row r="4407">
          <cell r="A4407" t="str">
            <v>НС-1355451</v>
          </cell>
          <cell r="B4407" t="str">
            <v>Завесы коммерческие электрические (до 4,5 м)</v>
          </cell>
          <cell r="C4407" t="str">
            <v>Ballu</v>
          </cell>
          <cell r="D4407" t="str">
            <v>Завеса тепловая Ballu BHC-H15T18-PS2</v>
          </cell>
          <cell r="E4407" t="str">
            <v>4680551120417</v>
          </cell>
          <cell r="F4407" t="str">
            <v>BHC-H15T18-PS2</v>
          </cell>
          <cell r="G4407">
            <v>78490</v>
          </cell>
          <cell r="H4407">
            <v>51803.4</v>
          </cell>
          <cell r="I4407" t="str">
            <v/>
          </cell>
          <cell r="J4407">
            <v>0</v>
          </cell>
        </row>
        <row r="4408">
          <cell r="A4408" t="str">
            <v>НС-1508245</v>
          </cell>
          <cell r="B4408" t="str">
            <v>Завесы коммерческие электрические (до 4,5 м)</v>
          </cell>
          <cell r="C4408" t="str">
            <v>Ballu</v>
          </cell>
          <cell r="D4408" t="str">
            <v>Завеса тепловая Ballu BHC-H15T18-PS (пульт BRC-D1)</v>
          </cell>
          <cell r="E4408" t="str">
            <v>4680551272857</v>
          </cell>
          <cell r="F4408" t="str">
            <v>BHC-H15T18-PS (BRC-D1)</v>
          </cell>
          <cell r="G4408">
            <v>67990</v>
          </cell>
          <cell r="H4408">
            <v>44873.4</v>
          </cell>
          <cell r="I4408" t="str">
            <v/>
          </cell>
          <cell r="J4408">
            <v>0</v>
          </cell>
        </row>
        <row r="4409">
          <cell r="A4409" t="str">
            <v>НС-1111737</v>
          </cell>
          <cell r="B4409" t="str">
            <v>Завесы коммерческие электрические (до 4,5 м)</v>
          </cell>
          <cell r="C4409" t="str">
            <v>Ballu</v>
          </cell>
          <cell r="D4409" t="str">
            <v>Завеса тепловая Ballu BHC-H20T24-PS</v>
          </cell>
          <cell r="E4409" t="str">
            <v>4610021220699</v>
          </cell>
          <cell r="F4409" t="str">
            <v>BHC-H20T24-PS</v>
          </cell>
          <cell r="G4409">
            <v>76990</v>
          </cell>
          <cell r="H4409">
            <v>53893</v>
          </cell>
          <cell r="I4409" t="str">
            <v/>
          </cell>
          <cell r="J4409">
            <v>0</v>
          </cell>
        </row>
        <row r="4410">
          <cell r="A4410" t="str">
            <v>НС-1355463</v>
          </cell>
          <cell r="B4410" t="str">
            <v>Завесы коммерческие электрические (до 4,5 м)</v>
          </cell>
          <cell r="C4410" t="str">
            <v>Ballu</v>
          </cell>
          <cell r="D4410" t="str">
            <v>Завеса тепловая Ballu BHC-H20T24-PS2</v>
          </cell>
          <cell r="E4410" t="str">
            <v>4680551120424</v>
          </cell>
          <cell r="F4410" t="str">
            <v>BHC-H20T24-PS2</v>
          </cell>
          <cell r="G4410">
            <v>88990</v>
          </cell>
          <cell r="H4410">
            <v>58733.4</v>
          </cell>
          <cell r="I4410" t="str">
            <v/>
          </cell>
          <cell r="J4410">
            <v>0</v>
          </cell>
        </row>
        <row r="4411">
          <cell r="A4411" t="str">
            <v>НС-1508248</v>
          </cell>
          <cell r="B4411" t="str">
            <v>Завесы коммерческие электрические (до 4,5 м)</v>
          </cell>
          <cell r="C4411" t="str">
            <v>Ballu</v>
          </cell>
          <cell r="D4411" t="str">
            <v>Завеса тепловая Ballu BHC-H20T24-PS (пульт BRC-D1)</v>
          </cell>
          <cell r="E4411" t="str">
            <v>4680551272864</v>
          </cell>
          <cell r="F4411" t="str">
            <v>BHC-H20T24-PS (BRC-D1)</v>
          </cell>
          <cell r="G4411">
            <v>77990</v>
          </cell>
          <cell r="H4411">
            <v>51473.4</v>
          </cell>
          <cell r="I4411">
            <v>1</v>
          </cell>
          <cell r="J4411">
            <v>1</v>
          </cell>
        </row>
        <row r="4412">
          <cell r="A4412" t="str">
            <v>НС-1111738</v>
          </cell>
          <cell r="B4412" t="str">
            <v>Завесы коммерческие электрические (до 4,5 м)</v>
          </cell>
          <cell r="C4412" t="str">
            <v>Ballu</v>
          </cell>
          <cell r="D4412" t="str">
            <v>Завеса тепловая Ballu BHC-H20T36-PS</v>
          </cell>
          <cell r="E4412" t="str">
            <v>4610021220705</v>
          </cell>
          <cell r="F4412" t="str">
            <v>BHC-H20T36-PS</v>
          </cell>
          <cell r="G4412">
            <v>80990</v>
          </cell>
          <cell r="H4412">
            <v>56693</v>
          </cell>
          <cell r="I4412">
            <v>1</v>
          </cell>
          <cell r="J4412">
            <v>1</v>
          </cell>
        </row>
        <row r="4413">
          <cell r="A4413" t="str">
            <v>НС-1508233</v>
          </cell>
          <cell r="B4413" t="str">
            <v>Завесы коммерческие электрические (до 4,5 м)</v>
          </cell>
          <cell r="C4413" t="str">
            <v>Ballu</v>
          </cell>
          <cell r="D4413" t="str">
            <v>Завеса тепловая Ballu BHC-H20T36-PS (пульт BRC-D1)</v>
          </cell>
          <cell r="E4413" t="str">
            <v>4680551272833</v>
          </cell>
          <cell r="F4413" t="str">
            <v>BHC-H20T36-PS (BRC-D1)</v>
          </cell>
          <cell r="G4413">
            <v>86990</v>
          </cell>
          <cell r="H4413">
            <v>57413.4</v>
          </cell>
          <cell r="I4413" t="str">
            <v/>
          </cell>
          <cell r="J4413">
            <v>0</v>
          </cell>
        </row>
        <row r="4414">
          <cell r="A4414" t="str">
            <v>НС-1111923</v>
          </cell>
          <cell r="B4414" t="str">
            <v>Завесы коммерческие электрические (до 4,5 м)</v>
          </cell>
          <cell r="C4414" t="str">
            <v>Ballu</v>
          </cell>
          <cell r="D4414" t="str">
            <v>Завеса тепловая Ballu BHC-M10T06-PS</v>
          </cell>
          <cell r="E4414" t="str">
            <v>4610021220606</v>
          </cell>
          <cell r="F4414" t="str">
            <v>BHC-M10T06-PS</v>
          </cell>
          <cell r="G4414">
            <v>35490</v>
          </cell>
          <cell r="H4414">
            <v>24843</v>
          </cell>
          <cell r="I4414" t="str">
            <v/>
          </cell>
          <cell r="J4414">
            <v>0</v>
          </cell>
        </row>
        <row r="4415">
          <cell r="A4415" t="str">
            <v>НС-1355485</v>
          </cell>
          <cell r="B4415" t="str">
            <v>Завесы коммерческие электрические (до 4,5 м)</v>
          </cell>
          <cell r="C4415" t="str">
            <v>Ballu</v>
          </cell>
          <cell r="D4415" t="str">
            <v>Завеса тепловая Ballu BHC-M10T06-PS2</v>
          </cell>
          <cell r="E4415" t="str">
            <v>4680551120318</v>
          </cell>
          <cell r="F4415" t="str">
            <v>BHC-M10T06-PS2</v>
          </cell>
          <cell r="G4415">
            <v>43490</v>
          </cell>
          <cell r="H4415">
            <v>28703.4</v>
          </cell>
          <cell r="I4415" t="str">
            <v/>
          </cell>
          <cell r="J4415">
            <v>0</v>
          </cell>
        </row>
        <row r="4416">
          <cell r="A4416" t="str">
            <v>НС-1735687</v>
          </cell>
          <cell r="B4416" t="str">
            <v>Завесы коммерческие электрические (до 4,5 м)</v>
          </cell>
          <cell r="C4416" t="str">
            <v>Ballu</v>
          </cell>
          <cell r="D4416" t="str">
            <v>Завеса тепловая Ballu BHC-M10T06-PS2 (Сибур)</v>
          </cell>
          <cell r="E4416" t="str">
            <v>2258668162143</v>
          </cell>
          <cell r="F4416" t="str">
            <v>BHC-M10T06-PS2 (Сибур)</v>
          </cell>
          <cell r="G4416">
            <v>48470</v>
          </cell>
          <cell r="H4416">
            <v>0</v>
          </cell>
          <cell r="I4416" t="str">
            <v/>
          </cell>
          <cell r="J4416">
            <v>0</v>
          </cell>
        </row>
        <row r="4417">
          <cell r="A4417" t="str">
            <v>НС-1507278</v>
          </cell>
          <cell r="B4417" t="str">
            <v>Завесы коммерческие электрические (до 4,5 м)</v>
          </cell>
          <cell r="C4417" t="str">
            <v>Ballu</v>
          </cell>
          <cell r="D4417" t="str">
            <v>Завеса тепловая Ballu BHC-M10T06-PS (пульт BRC-D1)</v>
          </cell>
          <cell r="E4417" t="str">
            <v>4680551268584</v>
          </cell>
          <cell r="F4417" t="str">
            <v>BHC-M10T06-PS (BRC-D1)</v>
          </cell>
          <cell r="G4417">
            <v>36990</v>
          </cell>
          <cell r="H4417">
            <v>24413.4</v>
          </cell>
          <cell r="I4417" t="str">
            <v/>
          </cell>
          <cell r="J4417">
            <v>0</v>
          </cell>
        </row>
        <row r="4418">
          <cell r="A4418" t="str">
            <v>НС-1111926</v>
          </cell>
          <cell r="B4418" t="str">
            <v>Завесы коммерческие электрические (до 4,5 м)</v>
          </cell>
          <cell r="C4418" t="str">
            <v>Ballu</v>
          </cell>
          <cell r="D4418" t="str">
            <v>Завеса тепловая Ballu BHC-M10T09-PS</v>
          </cell>
          <cell r="E4418" t="str">
            <v>4610021220613</v>
          </cell>
          <cell r="F4418" t="str">
            <v>BHC-M10T09-PS</v>
          </cell>
          <cell r="G4418">
            <v>35990</v>
          </cell>
          <cell r="H4418">
            <v>25193</v>
          </cell>
          <cell r="I4418">
            <v>1</v>
          </cell>
          <cell r="J4418">
            <v>1</v>
          </cell>
        </row>
        <row r="4419">
          <cell r="A4419" t="str">
            <v>НС-1507279</v>
          </cell>
          <cell r="B4419" t="str">
            <v>Завесы коммерческие электрические (до 4,5 м)</v>
          </cell>
          <cell r="C4419" t="str">
            <v>Ballu</v>
          </cell>
          <cell r="D4419" t="str">
            <v>Завеса тепловая Ballu BHC-M10T09-PS (пульт BRC-D1)</v>
          </cell>
          <cell r="E4419" t="str">
            <v>4680551268591</v>
          </cell>
          <cell r="F4419" t="str">
            <v>BHC-M10T09-PS (BRC-D1)</v>
          </cell>
          <cell r="G4419">
            <v>37490</v>
          </cell>
          <cell r="H4419">
            <v>24743.4</v>
          </cell>
          <cell r="I4419">
            <v>5</v>
          </cell>
          <cell r="J4419">
            <v>5</v>
          </cell>
        </row>
        <row r="4420">
          <cell r="A4420" t="str">
            <v>НС-1207418</v>
          </cell>
          <cell r="B4420" t="str">
            <v>Завесы коммерческие электрические (до 4,5 м)</v>
          </cell>
          <cell r="C4420" t="str">
            <v>Ballu</v>
          </cell>
          <cell r="D4420" t="str">
            <v>Завеса тепловая Ballu BHC-M11T09-PS</v>
          </cell>
          <cell r="E4420" t="str">
            <v>4680551057096</v>
          </cell>
          <cell r="F4420" t="str">
            <v>BHC-M11T09-PS</v>
          </cell>
          <cell r="G4420">
            <v>27776</v>
          </cell>
          <cell r="H4420">
            <v>27776</v>
          </cell>
          <cell r="I4420" t="str">
            <v/>
          </cell>
          <cell r="J4420">
            <v>0</v>
          </cell>
        </row>
        <row r="4421">
          <cell r="A4421" t="str">
            <v>НС-1111927</v>
          </cell>
          <cell r="B4421" t="str">
            <v>Завесы коммерческие электрические (до 4,5 м)</v>
          </cell>
          <cell r="C4421" t="str">
            <v>Ballu</v>
          </cell>
          <cell r="D4421" t="str">
            <v>Завеса тепловая Ballu BHC-M15T09-PS</v>
          </cell>
          <cell r="E4421" t="str">
            <v>4610021220620</v>
          </cell>
          <cell r="F4421" t="str">
            <v>BHC-M15T09-PS</v>
          </cell>
          <cell r="G4421">
            <v>47990</v>
          </cell>
          <cell r="H4421">
            <v>33593</v>
          </cell>
          <cell r="I4421" t="str">
            <v/>
          </cell>
          <cell r="J4421">
            <v>0</v>
          </cell>
        </row>
        <row r="4422">
          <cell r="A4422" t="str">
            <v>НС-1355488</v>
          </cell>
          <cell r="B4422" t="str">
            <v>Завесы коммерческие электрические (до 4,5 м)</v>
          </cell>
          <cell r="C4422" t="str">
            <v>Ballu</v>
          </cell>
          <cell r="D4422" t="str">
            <v>Завеса тепловая Ballu BHC-M15T09-PS2</v>
          </cell>
          <cell r="E4422" t="str">
            <v>4680551120332</v>
          </cell>
          <cell r="F4422" t="str">
            <v>BHC-M15T09-PS2</v>
          </cell>
          <cell r="G4422">
            <v>55990</v>
          </cell>
          <cell r="H4422">
            <v>36953.4</v>
          </cell>
          <cell r="I4422" t="str">
            <v/>
          </cell>
          <cell r="J4422">
            <v>0</v>
          </cell>
        </row>
        <row r="4423">
          <cell r="A4423" t="str">
            <v>НС-1735690</v>
          </cell>
          <cell r="B4423" t="str">
            <v>Завесы коммерческие электрические (до 4,5 м)</v>
          </cell>
          <cell r="C4423" t="str">
            <v>Ballu</v>
          </cell>
          <cell r="D4423" t="str">
            <v>Завеса тепловая Ballu BHC-M15T09-PS2 (Сибур)</v>
          </cell>
          <cell r="E4423" t="str">
            <v>2258668162785</v>
          </cell>
          <cell r="F4423" t="str">
            <v>BHC-M15T09-PS2 (Сибур)</v>
          </cell>
          <cell r="G4423">
            <v>60970</v>
          </cell>
          <cell r="H4423">
            <v>0</v>
          </cell>
          <cell r="I4423" t="str">
            <v/>
          </cell>
          <cell r="J4423">
            <v>0</v>
          </cell>
        </row>
        <row r="4424">
          <cell r="A4424" t="str">
            <v>НС-1507281</v>
          </cell>
          <cell r="B4424" t="str">
            <v>Завесы коммерческие электрические (до 4,5 м)</v>
          </cell>
          <cell r="C4424" t="str">
            <v>Ballu</v>
          </cell>
          <cell r="D4424" t="str">
            <v>Завеса тепловая Ballu BHC-M15T09-PS (пульт BRC-D1)</v>
          </cell>
          <cell r="E4424" t="str">
            <v>4680551268607</v>
          </cell>
          <cell r="F4424" t="str">
            <v>BHC-M15T09-PS (BRC-D1)</v>
          </cell>
          <cell r="G4424">
            <v>49990</v>
          </cell>
          <cell r="H4424">
            <v>32993.4</v>
          </cell>
          <cell r="I4424" t="str">
            <v/>
          </cell>
          <cell r="J4424">
            <v>0</v>
          </cell>
        </row>
        <row r="4425">
          <cell r="A4425" t="str">
            <v>НС-1111928</v>
          </cell>
          <cell r="B4425" t="str">
            <v>Завесы коммерческие электрические (до 4,5 м)</v>
          </cell>
          <cell r="C4425" t="str">
            <v>Ballu</v>
          </cell>
          <cell r="D4425" t="str">
            <v>Завеса тепловая Ballu BHC-M15T12-PS</v>
          </cell>
          <cell r="E4425" t="str">
            <v>4610021220637</v>
          </cell>
          <cell r="F4425" t="str">
            <v>BHC-M15T12-PS</v>
          </cell>
          <cell r="G4425">
            <v>48990</v>
          </cell>
          <cell r="H4425">
            <v>34293</v>
          </cell>
          <cell r="I4425" t="str">
            <v/>
          </cell>
          <cell r="J4425">
            <v>0</v>
          </cell>
        </row>
        <row r="4426">
          <cell r="A4426" t="str">
            <v>НС-1355492</v>
          </cell>
          <cell r="B4426" t="str">
            <v>Завесы коммерческие электрические (до 4,5 м)</v>
          </cell>
          <cell r="C4426" t="str">
            <v>Ballu</v>
          </cell>
          <cell r="D4426" t="str">
            <v>Завеса тепловая Ballu BHC-M15T12-PS2</v>
          </cell>
          <cell r="E4426" t="str">
            <v>4680551120349</v>
          </cell>
          <cell r="F4426" t="str">
            <v>BHC-M15T12-PS2</v>
          </cell>
          <cell r="G4426">
            <v>61990</v>
          </cell>
          <cell r="H4426">
            <v>40913.4</v>
          </cell>
          <cell r="I4426" t="str">
            <v/>
          </cell>
          <cell r="J4426">
            <v>0</v>
          </cell>
        </row>
        <row r="4427">
          <cell r="A4427" t="str">
            <v>НС-1507283</v>
          </cell>
          <cell r="B4427" t="str">
            <v>Завесы коммерческие электрические (до 4,5 м)</v>
          </cell>
          <cell r="C4427" t="str">
            <v>Ballu</v>
          </cell>
          <cell r="D4427" t="str">
            <v>Завеса тепловая Ballu BHC-M15T12-PS (пульт BRC-D1)</v>
          </cell>
          <cell r="E4427" t="str">
            <v>4680551268614</v>
          </cell>
          <cell r="F4427" t="str">
            <v>BHC-M15T12-PS (BRC-D1)</v>
          </cell>
          <cell r="G4427">
            <v>52990</v>
          </cell>
          <cell r="H4427">
            <v>34973.4</v>
          </cell>
          <cell r="I4427" t="str">
            <v/>
          </cell>
          <cell r="J4427">
            <v>0</v>
          </cell>
        </row>
        <row r="4428">
          <cell r="A4428" t="str">
            <v>НС-1207419</v>
          </cell>
          <cell r="B4428" t="str">
            <v>Завесы коммерческие электрические (до 4,5 м)</v>
          </cell>
          <cell r="C4428" t="str">
            <v>Ballu</v>
          </cell>
          <cell r="D4428" t="str">
            <v>Завеса тепловая Ballu BHC-M16T09-PS</v>
          </cell>
          <cell r="E4428" t="str">
            <v>4680551057102</v>
          </cell>
          <cell r="F4428" t="str">
            <v>BHC-M16T09-PS</v>
          </cell>
          <cell r="G4428">
            <v>52990</v>
          </cell>
          <cell r="H4428">
            <v>37093</v>
          </cell>
          <cell r="I4428" t="str">
            <v/>
          </cell>
          <cell r="J4428">
            <v>0</v>
          </cell>
        </row>
        <row r="4429">
          <cell r="A4429" t="str">
            <v>НС-1207521</v>
          </cell>
          <cell r="B4429" t="str">
            <v>Завесы коммерческие электрические (до 4,5 м)</v>
          </cell>
          <cell r="C4429" t="str">
            <v>Ballu</v>
          </cell>
          <cell r="D4429" t="str">
            <v>Завеса тепловая Ballu BHC-M16T12-PS</v>
          </cell>
          <cell r="E4429" t="str">
            <v>4680551057119</v>
          </cell>
          <cell r="F4429" t="str">
            <v>BHC-M16T12-PS</v>
          </cell>
          <cell r="G4429">
            <v>40007</v>
          </cell>
          <cell r="H4429">
            <v>37443</v>
          </cell>
          <cell r="I4429" t="str">
            <v/>
          </cell>
          <cell r="J4429">
            <v>0</v>
          </cell>
        </row>
        <row r="4430">
          <cell r="A4430" t="str">
            <v>НС-1207522</v>
          </cell>
          <cell r="B4430" t="str">
            <v>Завесы коммерческие электрические (до 4,5 м)</v>
          </cell>
          <cell r="C4430" t="str">
            <v>Ballu</v>
          </cell>
          <cell r="D4430" t="str">
            <v>Завеса тепловая Ballu BHC-M20T09-PS</v>
          </cell>
          <cell r="E4430" t="str">
            <v>4680551057126</v>
          </cell>
          <cell r="F4430" t="str">
            <v>BHC-M20T09-PS</v>
          </cell>
          <cell r="G4430">
            <v>50238</v>
          </cell>
          <cell r="H4430">
            <v>50238</v>
          </cell>
          <cell r="I4430" t="str">
            <v/>
          </cell>
          <cell r="J4430">
            <v>0</v>
          </cell>
        </row>
        <row r="4431">
          <cell r="A4431" t="str">
            <v>НС-1111929</v>
          </cell>
          <cell r="B4431" t="str">
            <v>Завесы коммерческие электрические (до 4,5 м)</v>
          </cell>
          <cell r="C4431" t="str">
            <v>Ballu</v>
          </cell>
          <cell r="D4431" t="str">
            <v>Завеса тепловая Ballu BHC-M20T12-PS</v>
          </cell>
          <cell r="E4431" t="str">
            <v>4610021220644</v>
          </cell>
          <cell r="F4431" t="str">
            <v>BHC-M20T12-PS</v>
          </cell>
          <cell r="G4431">
            <v>54490</v>
          </cell>
          <cell r="H4431">
            <v>38143</v>
          </cell>
          <cell r="I4431">
            <v>1</v>
          </cell>
          <cell r="J4431">
            <v>1</v>
          </cell>
        </row>
        <row r="4432">
          <cell r="A4432" t="str">
            <v>НС-1355494</v>
          </cell>
          <cell r="B4432" t="str">
            <v>Завесы коммерческие электрические (до 4,5 м)</v>
          </cell>
          <cell r="C4432" t="str">
            <v>Ballu</v>
          </cell>
          <cell r="D4432" t="str">
            <v>Завеса тепловая Ballu BHC-M20T12-PS2</v>
          </cell>
          <cell r="E4432" t="str">
            <v>4680551120356</v>
          </cell>
          <cell r="F4432" t="str">
            <v>BHC-M20T12-PS2</v>
          </cell>
          <cell r="G4432">
            <v>62990</v>
          </cell>
          <cell r="H4432">
            <v>41573.4</v>
          </cell>
          <cell r="I4432" t="str">
            <v/>
          </cell>
          <cell r="J4432">
            <v>0</v>
          </cell>
        </row>
        <row r="4433">
          <cell r="A4433" t="str">
            <v>НС-1507284</v>
          </cell>
          <cell r="B4433" t="str">
            <v>Завесы коммерческие электрические (до 4,5 м)</v>
          </cell>
          <cell r="C4433" t="str">
            <v>Ballu</v>
          </cell>
          <cell r="D4433" t="str">
            <v>Завеса тепловая Ballu BHC-M20T12-PS (пульт BRC-D1)</v>
          </cell>
          <cell r="E4433" t="str">
            <v>4680551268621</v>
          </cell>
          <cell r="F4433" t="str">
            <v>BHC-M20T12-PS (BRC-D1)</v>
          </cell>
          <cell r="G4433">
            <v>55490</v>
          </cell>
          <cell r="H4433">
            <v>36623.4</v>
          </cell>
          <cell r="I4433" t="str">
            <v/>
          </cell>
          <cell r="J4433">
            <v>0</v>
          </cell>
        </row>
        <row r="4434">
          <cell r="A4434" t="str">
            <v>НС-1111930</v>
          </cell>
          <cell r="B4434" t="str">
            <v>Завесы коммерческие электрические (до 4,5 м)</v>
          </cell>
          <cell r="C4434" t="str">
            <v>Ballu</v>
          </cell>
          <cell r="D4434" t="str">
            <v>Завеса тепловая Ballu BHC-M20T18-PS</v>
          </cell>
          <cell r="E4434" t="str">
            <v>4610021220651</v>
          </cell>
          <cell r="F4434" t="str">
            <v>BHC-M20T18-PS</v>
          </cell>
          <cell r="G4434">
            <v>57990</v>
          </cell>
          <cell r="H4434">
            <v>40593</v>
          </cell>
          <cell r="I4434" t="str">
            <v/>
          </cell>
          <cell r="J4434">
            <v>0</v>
          </cell>
        </row>
        <row r="4435">
          <cell r="A4435" t="str">
            <v>НС-1507286</v>
          </cell>
          <cell r="B4435" t="str">
            <v>Завесы коммерческие электрические (до 4,5 м)</v>
          </cell>
          <cell r="C4435" t="str">
            <v>Ballu</v>
          </cell>
          <cell r="D4435" t="str">
            <v>Завеса тепловая Ballu BHC-M20T18-PS (пульт BRC-D1)</v>
          </cell>
          <cell r="E4435" t="str">
            <v>4680551268638</v>
          </cell>
          <cell r="F4435" t="str">
            <v>BHC-M20T18-PS (BRC-D1)</v>
          </cell>
          <cell r="G4435">
            <v>60990</v>
          </cell>
          <cell r="H4435">
            <v>40253.4</v>
          </cell>
          <cell r="I4435">
            <v>1</v>
          </cell>
          <cell r="J4435">
            <v>1</v>
          </cell>
        </row>
        <row r="4436">
          <cell r="A4436" t="str">
            <v>НС-1111931</v>
          </cell>
          <cell r="B4436" t="str">
            <v>Завесы коммерческие электрические (до 4,5 м)</v>
          </cell>
          <cell r="C4436" t="str">
            <v>Ballu</v>
          </cell>
          <cell r="D4436" t="str">
            <v>Завеса тепловая Ballu BHC-M20T24-PS</v>
          </cell>
          <cell r="E4436" t="str">
            <v>4610021220668</v>
          </cell>
          <cell r="F4436" t="str">
            <v>BHC-M20T24-PS</v>
          </cell>
          <cell r="G4436">
            <v>62990</v>
          </cell>
          <cell r="H4436">
            <v>44093</v>
          </cell>
          <cell r="I4436" t="str">
            <v/>
          </cell>
          <cell r="J4436">
            <v>0</v>
          </cell>
        </row>
        <row r="4437">
          <cell r="A4437" t="str">
            <v>НС-1507288</v>
          </cell>
          <cell r="B4437" t="str">
            <v>Завесы коммерческие электрические (до 4,5 м)</v>
          </cell>
          <cell r="C4437" t="str">
            <v>Ballu</v>
          </cell>
          <cell r="D4437" t="str">
            <v>Завеса тепловая Ballu BHC-M20T24-PS (пульт BRC-D1)</v>
          </cell>
          <cell r="E4437" t="str">
            <v>4680551268645</v>
          </cell>
          <cell r="F4437" t="str">
            <v>BHC-M20T24-PS (BRC-D1)</v>
          </cell>
          <cell r="G4437">
            <v>64990</v>
          </cell>
          <cell r="H4437">
            <v>42893.4</v>
          </cell>
          <cell r="I4437">
            <v>2</v>
          </cell>
          <cell r="J4437">
            <v>2</v>
          </cell>
        </row>
        <row r="4438">
          <cell r="A4438" t="str">
            <v>НС-1136130</v>
          </cell>
          <cell r="B4438" t="str">
            <v>Завесы коммерческие электрические (до 4,5 м)</v>
          </cell>
          <cell r="C4438" t="str">
            <v>Ballu</v>
          </cell>
          <cell r="D4438" t="str">
            <v>Завеса тепловая Ballu BHC-M25T12-PS</v>
          </cell>
          <cell r="E4438" t="str">
            <v>4610021228039</v>
          </cell>
          <cell r="F4438" t="str">
            <v>BHC-M25T12-PS</v>
          </cell>
          <cell r="G4438">
            <v>73990</v>
          </cell>
          <cell r="H4438">
            <v>51793</v>
          </cell>
          <cell r="I4438" t="str">
            <v/>
          </cell>
          <cell r="J4438">
            <v>0</v>
          </cell>
        </row>
        <row r="4439">
          <cell r="A4439" t="str">
            <v>НС-1507289</v>
          </cell>
          <cell r="B4439" t="str">
            <v>Завесы коммерческие электрические (до 4,5 м)</v>
          </cell>
          <cell r="C4439" t="str">
            <v>Ballu</v>
          </cell>
          <cell r="D4439" t="str">
            <v>Завеса тепловая Ballu BHC-M25T12-PS (пульт BRC-D1)</v>
          </cell>
          <cell r="E4439" t="str">
            <v>4680551268652</v>
          </cell>
          <cell r="F4439" t="str">
            <v>BHC-M25T12-PS (BRC-D1)</v>
          </cell>
          <cell r="G4439">
            <v>72990</v>
          </cell>
          <cell r="H4439">
            <v>48173.4</v>
          </cell>
          <cell r="I4439" t="str">
            <v/>
          </cell>
          <cell r="J4439">
            <v>0</v>
          </cell>
        </row>
        <row r="4440">
          <cell r="A4440" t="str">
            <v>НС-1109500</v>
          </cell>
          <cell r="B4440" t="str">
            <v>Завесы компактные (до 2,5 м)</v>
          </cell>
          <cell r="C4440" t="str">
            <v>Ballu</v>
          </cell>
          <cell r="D4440" t="str">
            <v>Завеса тепловая Ballu BHC-CE-3</v>
          </cell>
          <cell r="E4440" t="str">
            <v>4610021220552</v>
          </cell>
          <cell r="F4440" t="str">
            <v>BHC-CE-3</v>
          </cell>
          <cell r="G4440">
            <v>7490</v>
          </cell>
          <cell r="H4440">
            <v>5617.5</v>
          </cell>
          <cell r="I4440" t="str">
            <v/>
          </cell>
          <cell r="J4440">
            <v>0</v>
          </cell>
        </row>
        <row r="4441">
          <cell r="A4441" t="str">
            <v>НС-1141188</v>
          </cell>
          <cell r="B4441" t="str">
            <v>Завесы компактные (до 2,5 м)</v>
          </cell>
          <cell r="C4441" t="str">
            <v>Ballu</v>
          </cell>
          <cell r="D4441" t="str">
            <v>Завеса тепловая Ballu BHC-CE-3L</v>
          </cell>
          <cell r="E4441" t="str">
            <v>4610021229166</v>
          </cell>
          <cell r="F4441" t="str">
            <v>BHC-CE-3L</v>
          </cell>
          <cell r="G4441">
            <v>6990</v>
          </cell>
          <cell r="H4441">
            <v>5242.5</v>
          </cell>
          <cell r="I4441" t="str">
            <v/>
          </cell>
          <cell r="J4441">
            <v>0</v>
          </cell>
        </row>
        <row r="4442">
          <cell r="A4442" t="str">
            <v>НС-1109499</v>
          </cell>
          <cell r="B4442" t="str">
            <v>Завесы компактные (до 2,5 м)</v>
          </cell>
          <cell r="C4442" t="str">
            <v>Ballu</v>
          </cell>
          <cell r="D4442" t="str">
            <v>Завеса тепловая Ballu BHC-CE-3T</v>
          </cell>
          <cell r="E4442" t="str">
            <v>4610021220569</v>
          </cell>
          <cell r="F4442" t="str">
            <v>BHC-CE-3T</v>
          </cell>
          <cell r="G4442">
            <v>9690</v>
          </cell>
          <cell r="H4442">
            <v>7267.5</v>
          </cell>
          <cell r="I4442">
            <v>11</v>
          </cell>
          <cell r="J4442">
            <v>11</v>
          </cell>
        </row>
        <row r="4443">
          <cell r="A4443" t="str">
            <v>НС-1716111</v>
          </cell>
          <cell r="B4443" t="str">
            <v>Завесы компактные (до 2,5 м)</v>
          </cell>
          <cell r="C4443" t="str">
            <v>Ballu</v>
          </cell>
          <cell r="D4443" t="str">
            <v>Завеса тепловая Ballu BHC-CE-6P</v>
          </cell>
          <cell r="E4443" t="str">
            <v>4660294933918</v>
          </cell>
          <cell r="F4443" t="str">
            <v>BHC-CE-6P</v>
          </cell>
          <cell r="G4443">
            <v>15990</v>
          </cell>
          <cell r="H4443">
            <v>11992.5</v>
          </cell>
          <cell r="I4443" t="str">
            <v/>
          </cell>
          <cell r="J4443">
            <v>0</v>
          </cell>
        </row>
        <row r="4444">
          <cell r="A4444" t="str">
            <v>НС-1716106</v>
          </cell>
          <cell r="B4444" t="str">
            <v>Завесы компактные (до 2,5 м)</v>
          </cell>
          <cell r="C4444" t="str">
            <v>Ballu</v>
          </cell>
          <cell r="D4444" t="str">
            <v>Завеса тепловая Ballu BHC-CE-6T</v>
          </cell>
          <cell r="E4444" t="str">
            <v>4660294933901</v>
          </cell>
          <cell r="F4444" t="str">
            <v>BHC-CE-6T</v>
          </cell>
          <cell r="G4444">
            <v>13990</v>
          </cell>
          <cell r="H4444">
            <v>10492.5</v>
          </cell>
          <cell r="I4444">
            <v>1</v>
          </cell>
          <cell r="J4444">
            <v>1</v>
          </cell>
        </row>
        <row r="4445">
          <cell r="A4445" t="str">
            <v>НС-1056464</v>
          </cell>
          <cell r="B4445" t="str">
            <v>Завесы компактные (до 2,5 м)</v>
          </cell>
          <cell r="C4445" t="str">
            <v>Ballu</v>
          </cell>
          <cell r="D4445" t="str">
            <v>Завеса тепловая Ballu BHC-D22-W35-BS</v>
          </cell>
          <cell r="E4445" t="str">
            <v>4650064779136</v>
          </cell>
          <cell r="F4445" t="str">
            <v>BHC-D22-W35-BS</v>
          </cell>
          <cell r="G4445">
            <v>489990</v>
          </cell>
          <cell r="H4445">
            <v>323393.40000000002</v>
          </cell>
          <cell r="I4445" t="str">
            <v/>
          </cell>
          <cell r="J4445">
            <v>0</v>
          </cell>
        </row>
        <row r="4446">
          <cell r="A4446" t="str">
            <v>НС-1136133</v>
          </cell>
          <cell r="B4446" t="str">
            <v>Завесы компактные (до 2,5 м)</v>
          </cell>
          <cell r="C4446" t="str">
            <v>Ballu</v>
          </cell>
          <cell r="D4446" t="str">
            <v>Завеса тепловая Ballu BHC-L05S02-S</v>
          </cell>
          <cell r="E4446" t="str">
            <v>4610021228046</v>
          </cell>
          <cell r="F4446" t="str">
            <v>BHC-L05S02-S</v>
          </cell>
          <cell r="G4446">
            <v>7790</v>
          </cell>
          <cell r="H4446">
            <v>5141.3999999999996</v>
          </cell>
          <cell r="I4446">
            <v>81</v>
          </cell>
          <cell r="J4446">
            <v>81</v>
          </cell>
        </row>
        <row r="4447">
          <cell r="A4447" t="str">
            <v>НС-1136135</v>
          </cell>
          <cell r="B4447" t="str">
            <v>Завесы компактные (до 2,5 м)</v>
          </cell>
          <cell r="C4447" t="str">
            <v>Ballu</v>
          </cell>
          <cell r="D4447" t="str">
            <v>Завеса тепловая Ballu BHC-L06S03-S</v>
          </cell>
          <cell r="E4447" t="str">
            <v>4610021228053</v>
          </cell>
          <cell r="F4447" t="str">
            <v>BHC-L06S03-S</v>
          </cell>
          <cell r="G4447">
            <v>9290</v>
          </cell>
          <cell r="H4447">
            <v>6131.4</v>
          </cell>
          <cell r="I4447" t="str">
            <v/>
          </cell>
          <cell r="J4447">
            <v>0</v>
          </cell>
        </row>
        <row r="4448">
          <cell r="A4448" t="str">
            <v>НС-1056747</v>
          </cell>
          <cell r="B4448" t="str">
            <v>Завесы компактные (до 2,5 м)</v>
          </cell>
          <cell r="C4448" t="str">
            <v>Ballu</v>
          </cell>
          <cell r="D4448" t="str">
            <v>Завеса тепловая Ballu BHC-L08-S05-M</v>
          </cell>
          <cell r="E4448" t="str">
            <v>4650064778856</v>
          </cell>
          <cell r="F4448" t="str">
            <v>BHC-L08-S05-M</v>
          </cell>
          <cell r="G4448">
            <v>13490</v>
          </cell>
          <cell r="H4448">
            <v>10117.5</v>
          </cell>
          <cell r="I4448" t="str">
            <v/>
          </cell>
          <cell r="J4448">
            <v>0</v>
          </cell>
        </row>
        <row r="4449">
          <cell r="A4449" t="str">
            <v>НС-1136137</v>
          </cell>
          <cell r="B4449" t="str">
            <v>Завесы компактные (до 2,5 м)</v>
          </cell>
          <cell r="C4449" t="str">
            <v>Ballu</v>
          </cell>
          <cell r="D4449" t="str">
            <v>Завеса тепловая Ballu BHC-L09S03-SP</v>
          </cell>
          <cell r="E4449" t="str">
            <v>4610021228077, 4680551057591</v>
          </cell>
          <cell r="F4449" t="str">
            <v>BHC-L09S03-SP</v>
          </cell>
          <cell r="G4449">
            <v>17990</v>
          </cell>
          <cell r="H4449">
            <v>11873.4</v>
          </cell>
          <cell r="I4449" t="str">
            <v/>
          </cell>
          <cell r="J4449">
            <v>0</v>
          </cell>
        </row>
        <row r="4450">
          <cell r="A4450" t="str">
            <v>НС-1136136</v>
          </cell>
          <cell r="B4450" t="str">
            <v>Завесы компактные (до 2,5 м)</v>
          </cell>
          <cell r="C4450" t="str">
            <v>Ballu</v>
          </cell>
          <cell r="D4450" t="str">
            <v>Завеса тепловая Ballu BHC-L09S03-ST</v>
          </cell>
          <cell r="E4450" t="str">
            <v>4610021228060, 4680551057584</v>
          </cell>
          <cell r="F4450" t="str">
            <v>BHC-L09S03-ST</v>
          </cell>
          <cell r="G4450">
            <v>13990</v>
          </cell>
          <cell r="H4450">
            <v>9233.4</v>
          </cell>
          <cell r="I4450" t="str">
            <v/>
          </cell>
          <cell r="J4450">
            <v>0</v>
          </cell>
        </row>
        <row r="4451">
          <cell r="A4451" t="str">
            <v>НС-1136139</v>
          </cell>
          <cell r="B4451" t="str">
            <v>Завесы компактные (до 2,5 м)</v>
          </cell>
          <cell r="C4451" t="str">
            <v>Ballu</v>
          </cell>
          <cell r="D4451" t="str">
            <v>Завеса тепловая Ballu BHC-L09S05-ST</v>
          </cell>
          <cell r="E4451" t="str">
            <v>4610021228084, 4680551013245, 4680551057607</v>
          </cell>
          <cell r="F4451" t="str">
            <v>BHC-L09S05-ST</v>
          </cell>
          <cell r="G4451">
            <v>16490</v>
          </cell>
          <cell r="H4451">
            <v>10883.4</v>
          </cell>
          <cell r="I4451">
            <v>8</v>
          </cell>
          <cell r="J4451">
            <v>8</v>
          </cell>
        </row>
        <row r="4452">
          <cell r="A4452" t="str">
            <v>НС-1073915</v>
          </cell>
          <cell r="B4452" t="str">
            <v>Завесы компактные (до 2,5 м)</v>
          </cell>
          <cell r="C4452" t="str">
            <v>Ballu</v>
          </cell>
          <cell r="D4452" t="str">
            <v>Завеса тепловая Ballu BHC-L10-S06-M (пульт BRC-E)</v>
          </cell>
          <cell r="E4452" t="str">
            <v>4620016793510</v>
          </cell>
          <cell r="F4452" t="str">
            <v>BHC-L10-S06-M (BRC-E)</v>
          </cell>
          <cell r="G4452">
            <v>20990</v>
          </cell>
          <cell r="H4452">
            <v>15742.5</v>
          </cell>
          <cell r="I4452" t="str">
            <v/>
          </cell>
          <cell r="J4452">
            <v>0</v>
          </cell>
        </row>
        <row r="4453">
          <cell r="A4453" t="str">
            <v>НС-1485654</v>
          </cell>
          <cell r="B4453" t="str">
            <v>Завесы компактные (до 2,5 м)</v>
          </cell>
          <cell r="C4453" t="str">
            <v>Ballu</v>
          </cell>
          <cell r="D4453" t="str">
            <v>Завеса тепловая Ballu BHC-L10-S06-M (пульт BRC-S)</v>
          </cell>
          <cell r="E4453" t="str">
            <v>4680551164497, 14680551164494, 24680551164491, 34680551164498</v>
          </cell>
          <cell r="F4453" t="str">
            <v>BHC-L10-S06-M (BRC-S)</v>
          </cell>
          <cell r="G4453">
            <v>19490</v>
          </cell>
          <cell r="H4453">
            <v>14617.5</v>
          </cell>
          <cell r="I4453">
            <v>2</v>
          </cell>
          <cell r="J4453">
            <v>2</v>
          </cell>
        </row>
        <row r="4454">
          <cell r="A4454" t="str">
            <v>НС-1221176</v>
          </cell>
          <cell r="B4454" t="str">
            <v>Завесы компактные (до 2,5 м)</v>
          </cell>
          <cell r="C4454" t="str">
            <v>Ballu</v>
          </cell>
          <cell r="D4454" t="str">
            <v>Завеса тепловая Ballu BHC-L10S06-SP</v>
          </cell>
          <cell r="E4454" t="str">
            <v>4680551013252</v>
          </cell>
          <cell r="F4454" t="str">
            <v>BHC-L10S06-SP</v>
          </cell>
          <cell r="G4454">
            <v>19990</v>
          </cell>
          <cell r="H4454">
            <v>13193.4</v>
          </cell>
          <cell r="I4454" t="str">
            <v/>
          </cell>
          <cell r="J4454">
            <v>0</v>
          </cell>
        </row>
        <row r="4455">
          <cell r="A4455" t="str">
            <v>НС-1073913</v>
          </cell>
          <cell r="B4455" t="str">
            <v>Завесы компактные (до 2,5 м)</v>
          </cell>
          <cell r="C4455" t="str">
            <v>Ballu</v>
          </cell>
          <cell r="D4455" t="str">
            <v>Завеса тепловая Ballu BHC-L10-S06 (пульт BRC-E)</v>
          </cell>
          <cell r="E4455" t="str">
            <v>4620016793497</v>
          </cell>
          <cell r="F4455" t="str">
            <v>BHC-L10-S06 (BRC-E)</v>
          </cell>
          <cell r="G4455">
            <v>19990</v>
          </cell>
          <cell r="H4455">
            <v>14992.5</v>
          </cell>
          <cell r="I4455" t="str">
            <v/>
          </cell>
          <cell r="J4455">
            <v>0</v>
          </cell>
        </row>
        <row r="4456">
          <cell r="A4456" t="str">
            <v>НС-1485649</v>
          </cell>
          <cell r="B4456" t="str">
            <v>Завесы компактные (до 2,5 м)</v>
          </cell>
          <cell r="C4456" t="str">
            <v>Ballu</v>
          </cell>
          <cell r="D4456" t="str">
            <v>Завеса тепловая Ballu BHC-L10-S06 (пульт BRC-S)</v>
          </cell>
          <cell r="E4456" t="str">
            <v>4680551164756, 14680551164753, 24680551164750</v>
          </cell>
          <cell r="F4456" t="str">
            <v>BHC-L10-S06 (BRC-S)</v>
          </cell>
          <cell r="G4456">
            <v>18990</v>
          </cell>
          <cell r="H4456">
            <v>14242.5</v>
          </cell>
          <cell r="I4456" t="str">
            <v/>
          </cell>
          <cell r="J4456">
            <v>0</v>
          </cell>
        </row>
        <row r="4457">
          <cell r="A4457" t="str">
            <v>НС-1248461</v>
          </cell>
          <cell r="B4457" t="str">
            <v>Завесы компактные (до 2,5 м)</v>
          </cell>
          <cell r="C4457" t="str">
            <v>Ballu</v>
          </cell>
          <cell r="D4457" t="str">
            <v>Завеса тепловая Ballu BHC-L10T05</v>
          </cell>
          <cell r="E4457" t="str">
            <v>4680551098518</v>
          </cell>
          <cell r="F4457" t="str">
            <v>BHC-L10T05</v>
          </cell>
          <cell r="G4457">
            <v>17490</v>
          </cell>
          <cell r="H4457">
            <v>13117.5</v>
          </cell>
          <cell r="I4457" t="str">
            <v/>
          </cell>
          <cell r="J4457">
            <v>0</v>
          </cell>
        </row>
        <row r="4458">
          <cell r="A4458" t="str">
            <v>НС-1073912</v>
          </cell>
          <cell r="B4458" t="str">
            <v>Завесы компактные (до 2,5 м)</v>
          </cell>
          <cell r="C4458" t="str">
            <v>Ballu</v>
          </cell>
          <cell r="D4458" t="str">
            <v>Завеса тепловая Ballu BHC-L15-S09-M (пульт BRC-E)</v>
          </cell>
          <cell r="E4458" t="str">
            <v>4620016793527</v>
          </cell>
          <cell r="F4458" t="str">
            <v>BHC-L15-S09-M (BRC-E)</v>
          </cell>
          <cell r="G4458">
            <v>28490</v>
          </cell>
          <cell r="H4458">
            <v>21367.5</v>
          </cell>
          <cell r="I4458" t="str">
            <v/>
          </cell>
          <cell r="J4458">
            <v>0</v>
          </cell>
        </row>
        <row r="4459">
          <cell r="A4459" t="str">
            <v>НС-1485658</v>
          </cell>
          <cell r="B4459" t="str">
            <v>Завесы компактные (до 2,5 м)</v>
          </cell>
          <cell r="C4459" t="str">
            <v>Ballu</v>
          </cell>
          <cell r="D4459" t="str">
            <v>Завеса тепловая Ballu BHC-L15-S09-M (пульт BRC-S)</v>
          </cell>
          <cell r="E4459" t="str">
            <v>4680551164510</v>
          </cell>
          <cell r="F4459" t="str">
            <v>BHC-L15-S09-M (BRC-S)</v>
          </cell>
          <cell r="G4459">
            <v>27490</v>
          </cell>
          <cell r="H4459">
            <v>20617.5</v>
          </cell>
          <cell r="I4459" t="str">
            <v/>
          </cell>
          <cell r="J4459">
            <v>0</v>
          </cell>
        </row>
        <row r="4460">
          <cell r="A4460" t="str">
            <v>НС-1136141</v>
          </cell>
          <cell r="B4460" t="str">
            <v>Завесы компактные (до 2,5 м)</v>
          </cell>
          <cell r="C4460" t="str">
            <v>Ballu</v>
          </cell>
          <cell r="D4460" t="str">
            <v>Завеса тепловая Ballu BHC-L15S09-SP</v>
          </cell>
          <cell r="E4460" t="str">
            <v>4610021228091</v>
          </cell>
          <cell r="F4460" t="str">
            <v>BHC-L15S09-SP</v>
          </cell>
          <cell r="G4460">
            <v>29490</v>
          </cell>
          <cell r="H4460">
            <v>19463.400000000001</v>
          </cell>
          <cell r="I4460" t="str">
            <v/>
          </cell>
          <cell r="J4460">
            <v>0</v>
          </cell>
        </row>
        <row r="4461">
          <cell r="A4461" t="str">
            <v>НС-1073914</v>
          </cell>
          <cell r="B4461" t="str">
            <v>Завесы компактные (до 2,5 м)</v>
          </cell>
          <cell r="C4461" t="str">
            <v>Ballu</v>
          </cell>
          <cell r="D4461" t="str">
            <v>Завеса тепловая Ballu BHC-L15-S09 (пульт BRC-E)</v>
          </cell>
          <cell r="E4461" t="str">
            <v>4620016793503</v>
          </cell>
          <cell r="F4461" t="str">
            <v>BHC-L15-S09 (BRC-E)</v>
          </cell>
          <cell r="G4461">
            <v>27490</v>
          </cell>
          <cell r="H4461">
            <v>20617.5</v>
          </cell>
          <cell r="I4461" t="str">
            <v/>
          </cell>
          <cell r="J4461">
            <v>0</v>
          </cell>
        </row>
        <row r="4462">
          <cell r="A4462" t="str">
            <v>НС-1485656</v>
          </cell>
          <cell r="B4462" t="str">
            <v>Завесы компактные (до 2,5 м)</v>
          </cell>
          <cell r="C4462" t="str">
            <v>Ballu</v>
          </cell>
          <cell r="D4462" t="str">
            <v>Завеса тепловая Ballu BHC-L15-S09 (пульт BRC-S)</v>
          </cell>
          <cell r="E4462" t="str">
            <v>4680551164503</v>
          </cell>
          <cell r="F4462" t="str">
            <v>BHC-L15-S09 (BRC-S)</v>
          </cell>
          <cell r="G4462">
            <v>26990</v>
          </cell>
          <cell r="H4462">
            <v>20242.5</v>
          </cell>
          <cell r="I4462" t="str">
            <v/>
          </cell>
          <cell r="J4462">
            <v>0</v>
          </cell>
        </row>
        <row r="4463">
          <cell r="A4463" t="str">
            <v>НС-1033854</v>
          </cell>
          <cell r="B4463" t="str">
            <v>Завесы компактные (до 2,5 м)</v>
          </cell>
          <cell r="C4463" t="str">
            <v>Ballu</v>
          </cell>
          <cell r="D4463" t="str">
            <v>Тепловая завеса Ballu BHC-L06-S03</v>
          </cell>
          <cell r="E4463" t="str">
            <v>4650064772038</v>
          </cell>
          <cell r="F4463" t="str">
            <v>BHC-L06-S03</v>
          </cell>
          <cell r="G4463">
            <v>8990</v>
          </cell>
          <cell r="H4463">
            <v>6742.5</v>
          </cell>
          <cell r="I4463" t="str">
            <v/>
          </cell>
          <cell r="J4463">
            <v>0</v>
          </cell>
        </row>
        <row r="4464">
          <cell r="A4464" t="str">
            <v>НС-1033855</v>
          </cell>
          <cell r="B4464" t="str">
            <v>Завесы компактные (до 2,5 м)</v>
          </cell>
          <cell r="C4464" t="str">
            <v>Ballu</v>
          </cell>
          <cell r="D4464" t="str">
            <v>Тепловая завеса Ballu BHC-L08-S05</v>
          </cell>
          <cell r="E4464" t="str">
            <v>4650064772045</v>
          </cell>
          <cell r="F4464" t="str">
            <v>BHC-L08-S05</v>
          </cell>
          <cell r="G4464">
            <v>12990</v>
          </cell>
          <cell r="H4464">
            <v>9742.5</v>
          </cell>
          <cell r="I4464">
            <v>1</v>
          </cell>
          <cell r="J4464">
            <v>1</v>
          </cell>
        </row>
        <row r="4465">
          <cell r="A4465" t="str">
            <v>НС-1041129</v>
          </cell>
          <cell r="B4465" t="str">
            <v>Завесы компактные (до 2,5 м)</v>
          </cell>
          <cell r="C4465" t="str">
            <v>Ballu</v>
          </cell>
          <cell r="D4465" t="str">
            <v>Тепловая завеса Ballu BHC-L08-T03</v>
          </cell>
          <cell r="E4465" t="str">
            <v>4650064776937</v>
          </cell>
          <cell r="F4465" t="str">
            <v>BHC-L08-T03</v>
          </cell>
          <cell r="G4465">
            <v>12990</v>
          </cell>
          <cell r="H4465">
            <v>9742.5</v>
          </cell>
          <cell r="I4465" t="str">
            <v/>
          </cell>
          <cell r="J4465">
            <v>0</v>
          </cell>
        </row>
        <row r="4466">
          <cell r="A4466" t="str">
            <v>НС-1183726</v>
          </cell>
          <cell r="B4466" t="str">
            <v>Завесы промышленные без нагрева (более 4,5 м)</v>
          </cell>
          <cell r="C4466" t="str">
            <v>Ballu</v>
          </cell>
          <cell r="D4466" t="str">
            <v>Завеса воздушная Ballu BHC-U15A-PS</v>
          </cell>
          <cell r="E4466" t="str">
            <v>4680551012514</v>
          </cell>
          <cell r="F4466" t="str">
            <v>BHC-U15A-PS</v>
          </cell>
          <cell r="G4466">
            <v>99990</v>
          </cell>
          <cell r="H4466">
            <v>65993.399999999994</v>
          </cell>
          <cell r="I4466">
            <v>7</v>
          </cell>
          <cell r="J4466">
            <v>7</v>
          </cell>
        </row>
        <row r="4467">
          <cell r="A4467" t="str">
            <v>НС-1425230</v>
          </cell>
          <cell r="B4467" t="str">
            <v>Завесы промышленные без нагрева (более 4,5 м)</v>
          </cell>
          <cell r="C4467" t="str">
            <v>Ballu</v>
          </cell>
          <cell r="D4467" t="str">
            <v>Завеса воздушная Ballu BHC-U15A-PS2</v>
          </cell>
          <cell r="E4467" t="str">
            <v>4680551133318</v>
          </cell>
          <cell r="F4467" t="str">
            <v>BHC-U15A-PS2</v>
          </cell>
          <cell r="G4467">
            <v>109990</v>
          </cell>
          <cell r="H4467">
            <v>72593.399999999994</v>
          </cell>
          <cell r="I4467">
            <v>1</v>
          </cell>
          <cell r="J4467">
            <v>1</v>
          </cell>
        </row>
        <row r="4468">
          <cell r="A4468" t="str">
            <v>НС-1183728</v>
          </cell>
          <cell r="B4468" t="str">
            <v>Завесы промышленные без нагрева (более 4,5 м)</v>
          </cell>
          <cell r="C4468" t="str">
            <v>Ballu</v>
          </cell>
          <cell r="D4468" t="str">
            <v>Завеса воздушная Ballu BHC-U20A-PS</v>
          </cell>
          <cell r="E4468" t="str">
            <v>4680551012521</v>
          </cell>
          <cell r="F4468" t="str">
            <v>BHC-U20A-PS</v>
          </cell>
          <cell r="G4468">
            <v>129990</v>
          </cell>
          <cell r="H4468">
            <v>85793.4</v>
          </cell>
          <cell r="I4468" t="str">
            <v/>
          </cell>
          <cell r="J4468">
            <v>0</v>
          </cell>
        </row>
        <row r="4469">
          <cell r="A4469" t="str">
            <v>НС-1425236</v>
          </cell>
          <cell r="B4469" t="str">
            <v>Завесы промышленные без нагрева (более 4,5 м)</v>
          </cell>
          <cell r="C4469" t="str">
            <v>Ballu</v>
          </cell>
          <cell r="D4469" t="str">
            <v>Завеса воздушная Ballu BHC-U20A-PS2</v>
          </cell>
          <cell r="E4469" t="str">
            <v>4660294701272, 4680551133325</v>
          </cell>
          <cell r="F4469" t="str">
            <v>BHC-U20A-PS2</v>
          </cell>
          <cell r="G4469">
            <v>139990</v>
          </cell>
          <cell r="H4469">
            <v>92393.4</v>
          </cell>
          <cell r="I4469" t="str">
            <v/>
          </cell>
          <cell r="J4469">
            <v>0</v>
          </cell>
        </row>
        <row r="4470">
          <cell r="A4470" t="str">
            <v>НС-1183727</v>
          </cell>
          <cell r="B4470" t="str">
            <v>Завесы промышленные водяные (более 4,5 м)</v>
          </cell>
          <cell r="C4470" t="str">
            <v>Ballu</v>
          </cell>
          <cell r="D4470" t="str">
            <v>Завеса тепловая Ballu BHC-U15W40-PS</v>
          </cell>
          <cell r="E4470" t="str">
            <v>4680551012491</v>
          </cell>
          <cell r="F4470" t="str">
            <v>BHC-U15W40-PS</v>
          </cell>
          <cell r="G4470">
            <v>126990</v>
          </cell>
          <cell r="H4470">
            <v>83813.399999999994</v>
          </cell>
          <cell r="I4470" t="str">
            <v/>
          </cell>
          <cell r="J4470">
            <v>0</v>
          </cell>
        </row>
        <row r="4471">
          <cell r="A4471" t="str">
            <v>НС-1425235</v>
          </cell>
          <cell r="B4471" t="str">
            <v>Завесы промышленные водяные (более 4,5 м)</v>
          </cell>
          <cell r="C4471" t="str">
            <v>Ballu</v>
          </cell>
          <cell r="D4471" t="str">
            <v>Завеса тепловая Ballu BHC-U15W40-PS2</v>
          </cell>
          <cell r="E4471" t="str">
            <v>4680551133332</v>
          </cell>
          <cell r="F4471" t="str">
            <v>BHC-U15W40-PS2</v>
          </cell>
          <cell r="G4471">
            <v>159990</v>
          </cell>
          <cell r="H4471">
            <v>105593.4</v>
          </cell>
          <cell r="I4471" t="str">
            <v/>
          </cell>
          <cell r="J4471">
            <v>0</v>
          </cell>
        </row>
        <row r="4472">
          <cell r="A4472" t="str">
            <v>НС-1183729</v>
          </cell>
          <cell r="B4472" t="str">
            <v>Завесы промышленные водяные (более 4,5 м)</v>
          </cell>
          <cell r="C4472" t="str">
            <v>Ballu</v>
          </cell>
          <cell r="D4472" t="str">
            <v>Завеса тепловая Ballu BHC-U20W55-PS</v>
          </cell>
          <cell r="E4472" t="str">
            <v>4680551012507</v>
          </cell>
          <cell r="F4472" t="str">
            <v>BHC-U20W55-PS</v>
          </cell>
          <cell r="G4472">
            <v>159990</v>
          </cell>
          <cell r="H4472">
            <v>105593.4</v>
          </cell>
          <cell r="I4472" t="str">
            <v/>
          </cell>
          <cell r="J4472">
            <v>0</v>
          </cell>
        </row>
        <row r="4473">
          <cell r="A4473" t="str">
            <v>НС-1425238</v>
          </cell>
          <cell r="B4473" t="str">
            <v>Завесы промышленные водяные (более 4,5 м)</v>
          </cell>
          <cell r="C4473" t="str">
            <v>Ballu</v>
          </cell>
          <cell r="D4473" t="str">
            <v>Завеса тепловая Ballu BHC-U20W55-PS2</v>
          </cell>
          <cell r="E4473" t="str">
            <v>4680551133349</v>
          </cell>
          <cell r="F4473" t="str">
            <v>BHC-U20W55-PS2</v>
          </cell>
          <cell r="G4473">
            <v>189990</v>
          </cell>
          <cell r="H4473">
            <v>125393.4</v>
          </cell>
          <cell r="I4473" t="str">
            <v/>
          </cell>
          <cell r="J4473">
            <v>0</v>
          </cell>
        </row>
        <row r="4474">
          <cell r="A4474" t="str">
            <v>НС-1248457</v>
          </cell>
          <cell r="B4474" t="str">
            <v>Завесы промышленные электрические (более 4,5 м)</v>
          </cell>
          <cell r="C4474" t="str">
            <v>Ballu</v>
          </cell>
          <cell r="D4474" t="str">
            <v>Завеса тепловая Ballu BHC-U15T12-PS</v>
          </cell>
          <cell r="E4474" t="str">
            <v>4680551093254</v>
          </cell>
          <cell r="F4474" t="str">
            <v>BHC-U15T12-PS</v>
          </cell>
          <cell r="G4474">
            <v>109990</v>
          </cell>
          <cell r="H4474">
            <v>72593.399999999994</v>
          </cell>
          <cell r="I4474" t="str">
            <v/>
          </cell>
          <cell r="J4474">
            <v>0</v>
          </cell>
        </row>
        <row r="4475">
          <cell r="A4475" t="str">
            <v>НС-1425234</v>
          </cell>
          <cell r="B4475" t="str">
            <v>Завесы промышленные электрические (более 4,5 м)</v>
          </cell>
          <cell r="C4475" t="str">
            <v>Ballu</v>
          </cell>
          <cell r="D4475" t="str">
            <v>Завеса тепловая Ballu BHC-U15T12-PS2</v>
          </cell>
          <cell r="E4475" t="str">
            <v>4680551133356</v>
          </cell>
          <cell r="F4475" t="str">
            <v>BHC-U15T12-PS2</v>
          </cell>
          <cell r="G4475">
            <v>129990</v>
          </cell>
          <cell r="H4475">
            <v>85793.4</v>
          </cell>
          <cell r="I4475" t="str">
            <v/>
          </cell>
          <cell r="J4475">
            <v>0</v>
          </cell>
        </row>
        <row r="4476">
          <cell r="A4476" t="str">
            <v>НС-1248463</v>
          </cell>
          <cell r="B4476" t="str">
            <v>Завесы промышленные электрические (более 4,5 м)</v>
          </cell>
          <cell r="C4476" t="str">
            <v>Ballu</v>
          </cell>
          <cell r="D4476" t="str">
            <v>Завеса тепловая Ballu BHC-U20T18-PS</v>
          </cell>
          <cell r="E4476" t="str">
            <v>4680551093261</v>
          </cell>
          <cell r="F4476" t="str">
            <v>BHC-U20T18-PS</v>
          </cell>
          <cell r="G4476">
            <v>149990</v>
          </cell>
          <cell r="H4476">
            <v>98993.4</v>
          </cell>
          <cell r="I4476" t="str">
            <v/>
          </cell>
          <cell r="J4476">
            <v>0</v>
          </cell>
        </row>
        <row r="4477">
          <cell r="A4477" t="str">
            <v>НС-1425237</v>
          </cell>
          <cell r="B4477" t="str">
            <v>Завесы промышленные электрические (более 4,5 м)</v>
          </cell>
          <cell r="C4477" t="str">
            <v>Ballu</v>
          </cell>
          <cell r="D4477" t="str">
            <v>Завеса тепловая Ballu BHC-U20T18-PS2</v>
          </cell>
          <cell r="E4477" t="str">
            <v>4680551133363</v>
          </cell>
          <cell r="F4477" t="str">
            <v>BHC-U20T18-PS2</v>
          </cell>
          <cell r="G4477">
            <v>169990</v>
          </cell>
          <cell r="H4477">
            <v>112193.4</v>
          </cell>
          <cell r="I4477" t="str">
            <v/>
          </cell>
          <cell r="J4477">
            <v>0</v>
          </cell>
        </row>
        <row r="4478">
          <cell r="A4478" t="str">
            <v>НС-1119794</v>
          </cell>
          <cell r="B4478" t="str">
            <v>Гибкие рукава</v>
          </cell>
          <cell r="C4478" t="str">
            <v>БЕЗ МАРКИ</v>
          </cell>
          <cell r="D4478" t="str">
            <v>Рукав тепловой гибкий для теплогенераторов (диам. 300, длина 6 м)</v>
          </cell>
          <cell r="E4478" t="str">
            <v>2250000071090, 4610021223256</v>
          </cell>
          <cell r="F4478" t="str">
            <v>02AC562_RF</v>
          </cell>
          <cell r="G4478">
            <v>15990</v>
          </cell>
          <cell r="H4478">
            <v>11672.7</v>
          </cell>
          <cell r="I4478" t="str">
            <v/>
          </cell>
          <cell r="J4478">
            <v>0</v>
          </cell>
        </row>
        <row r="4479">
          <cell r="A4479" t="str">
            <v>НС-1146373</v>
          </cell>
          <cell r="B4479" t="str">
            <v>Гибкие рукава</v>
          </cell>
          <cell r="C4479" t="str">
            <v>БЕЗ МАРКИ</v>
          </cell>
          <cell r="D4479" t="str">
            <v>Рукав тепловой гибкий для теплогенераторов (диам. 350, длина 6 м)</v>
          </cell>
          <cell r="E4479" t="str">
            <v>2250000169926, 4680551002577</v>
          </cell>
          <cell r="F4479" t="str">
            <v>200414-0350-060</v>
          </cell>
          <cell r="G4479">
            <v>18990</v>
          </cell>
          <cell r="H4479">
            <v>13862.7</v>
          </cell>
          <cell r="I4479" t="str">
            <v/>
          </cell>
          <cell r="J4479">
            <v>0</v>
          </cell>
        </row>
        <row r="4480">
          <cell r="A4480" t="str">
            <v>НС-1011959</v>
          </cell>
          <cell r="B4480" t="str">
            <v>Газовые тепловые пушки</v>
          </cell>
          <cell r="C4480" t="str">
            <v>Ballu</v>
          </cell>
          <cell r="D4480" t="str">
            <v>Пушка тепловая газовая Ballu BHG-10</v>
          </cell>
          <cell r="E4480" t="str">
            <v>4610002914159</v>
          </cell>
          <cell r="F4480" t="str">
            <v>BHG-10</v>
          </cell>
          <cell r="G4480">
            <v>6990</v>
          </cell>
          <cell r="H4480">
            <v>5172.6000000000004</v>
          </cell>
          <cell r="I4480">
            <v>68</v>
          </cell>
          <cell r="J4480">
            <v>68</v>
          </cell>
        </row>
        <row r="4481">
          <cell r="A4481" t="str">
            <v>НС-1422414</v>
          </cell>
          <cell r="B4481" t="str">
            <v>Газовые тепловые пушки</v>
          </cell>
          <cell r="C4481" t="str">
            <v>Ballu</v>
          </cell>
          <cell r="D4481" t="str">
            <v>Пушка тепловая газовая Ballu BHG-10LS</v>
          </cell>
          <cell r="E4481" t="str">
            <v>4680551132564, 4680551135763</v>
          </cell>
          <cell r="F4481" t="str">
            <v>BHG-10LS</v>
          </cell>
          <cell r="G4481">
            <v>4990</v>
          </cell>
          <cell r="H4481">
            <v>3842.3</v>
          </cell>
          <cell r="I4481" t="str">
            <v/>
          </cell>
          <cell r="J4481">
            <v>0</v>
          </cell>
        </row>
        <row r="4482">
          <cell r="A4482" t="str">
            <v>НС-1422422</v>
          </cell>
          <cell r="B4482" t="str">
            <v>Газовые тепловые пушки</v>
          </cell>
          <cell r="C4482" t="str">
            <v>Ballu</v>
          </cell>
          <cell r="D4482" t="str">
            <v>Пушка тепловая газовая Ballu BHG-15LS</v>
          </cell>
          <cell r="E4482" t="str">
            <v>4680551132571, 4680551135770</v>
          </cell>
          <cell r="F4482" t="str">
            <v>BHG-15LS</v>
          </cell>
          <cell r="G4482">
            <v>5590</v>
          </cell>
          <cell r="H4482">
            <v>4304.3</v>
          </cell>
          <cell r="I4482" t="str">
            <v/>
          </cell>
          <cell r="J4482">
            <v>0</v>
          </cell>
        </row>
        <row r="4483">
          <cell r="A4483" t="str">
            <v>НС-1011966</v>
          </cell>
          <cell r="B4483" t="str">
            <v>Газовые тепловые пушки</v>
          </cell>
          <cell r="C4483" t="str">
            <v>Ballu</v>
          </cell>
          <cell r="D4483" t="str">
            <v>Пушка тепловая газовая Ballu BHG-20</v>
          </cell>
          <cell r="E4483" t="str">
            <v>4610002914166</v>
          </cell>
          <cell r="F4483" t="str">
            <v>BHG-20</v>
          </cell>
          <cell r="G4483">
            <v>7590</v>
          </cell>
          <cell r="H4483">
            <v>5616.6</v>
          </cell>
          <cell r="I4483">
            <v>1</v>
          </cell>
          <cell r="J4483">
            <v>1</v>
          </cell>
        </row>
        <row r="4484">
          <cell r="A4484" t="str">
            <v>НС-1632907</v>
          </cell>
          <cell r="B4484" t="str">
            <v>Газовые тепловые пушки</v>
          </cell>
          <cell r="C4484" t="str">
            <v>Ballu</v>
          </cell>
          <cell r="D4484" t="str">
            <v>Пушка тепловая газовая Ballu BHG-20A</v>
          </cell>
          <cell r="E4484" t="str">
            <v>4660294381443</v>
          </cell>
          <cell r="F4484" t="str">
            <v>BHG-20A</v>
          </cell>
          <cell r="G4484">
            <v>25990</v>
          </cell>
          <cell r="H4484">
            <v>19232.599999999999</v>
          </cell>
          <cell r="I4484">
            <v>52</v>
          </cell>
          <cell r="J4484">
            <v>52</v>
          </cell>
        </row>
        <row r="4485">
          <cell r="A4485" t="str">
            <v>НС-1422424</v>
          </cell>
          <cell r="B4485" t="str">
            <v>Газовые тепловые пушки</v>
          </cell>
          <cell r="C4485" t="str">
            <v>Ballu</v>
          </cell>
          <cell r="D4485" t="str">
            <v>Пушка тепловая газовая Ballu BHG-30LS</v>
          </cell>
          <cell r="E4485" t="str">
            <v>4680551132588, 4680551135787</v>
          </cell>
          <cell r="F4485" t="str">
            <v>BHG-30LS</v>
          </cell>
          <cell r="G4485">
            <v>7590</v>
          </cell>
          <cell r="H4485">
            <v>5844.3</v>
          </cell>
          <cell r="I4485" t="str">
            <v/>
          </cell>
          <cell r="J4485">
            <v>0</v>
          </cell>
        </row>
        <row r="4486">
          <cell r="A4486" t="str">
            <v>НС-1011967</v>
          </cell>
          <cell r="B4486" t="str">
            <v>Газовые тепловые пушки</v>
          </cell>
          <cell r="C4486" t="str">
            <v>Ballu</v>
          </cell>
          <cell r="D4486" t="str">
            <v>Пушка тепловая газовая Ballu BHG-40</v>
          </cell>
          <cell r="E4486" t="str">
            <v>4610002914173</v>
          </cell>
          <cell r="F4486" t="str">
            <v>BHG-40</v>
          </cell>
          <cell r="G4486">
            <v>10990</v>
          </cell>
          <cell r="H4486">
            <v>8132.6</v>
          </cell>
          <cell r="I4486">
            <v>123</v>
          </cell>
          <cell r="J4486">
            <v>123</v>
          </cell>
        </row>
        <row r="4487">
          <cell r="A4487" t="str">
            <v>НС-1422425</v>
          </cell>
          <cell r="B4487" t="str">
            <v>Газовые тепловые пушки</v>
          </cell>
          <cell r="C4487" t="str">
            <v>Ballu</v>
          </cell>
          <cell r="D4487" t="str">
            <v>Пушка тепловая газовая Ballu BHG-50LS</v>
          </cell>
          <cell r="E4487" t="str">
            <v>4680551132595, 4680551135794</v>
          </cell>
          <cell r="F4487" t="str">
            <v>BHG-50LS</v>
          </cell>
          <cell r="G4487">
            <v>9990</v>
          </cell>
          <cell r="H4487">
            <v>7692.3</v>
          </cell>
          <cell r="I4487" t="str">
            <v/>
          </cell>
          <cell r="J4487">
            <v>0</v>
          </cell>
        </row>
        <row r="4488">
          <cell r="A4488" t="str">
            <v>НС-1011968</v>
          </cell>
          <cell r="B4488" t="str">
            <v>Газовые тепловые пушки</v>
          </cell>
          <cell r="C4488" t="str">
            <v>Ballu</v>
          </cell>
          <cell r="D4488" t="str">
            <v>Пушка тепловая газовая Ballu BHG-60</v>
          </cell>
          <cell r="E4488" t="str">
            <v>4610002914180</v>
          </cell>
          <cell r="F4488" t="str">
            <v>BHG-60</v>
          </cell>
          <cell r="G4488">
            <v>15990</v>
          </cell>
          <cell r="H4488">
            <v>11832.6</v>
          </cell>
          <cell r="I4488">
            <v>8</v>
          </cell>
          <cell r="J4488">
            <v>8</v>
          </cell>
        </row>
        <row r="4489">
          <cell r="A4489" t="str">
            <v>НС-1011969</v>
          </cell>
          <cell r="B4489" t="str">
            <v>Газовые тепловые пушки</v>
          </cell>
          <cell r="C4489" t="str">
            <v>Ballu</v>
          </cell>
          <cell r="D4489" t="str">
            <v>Пушка тепловая газовая Ballu BHG-85</v>
          </cell>
          <cell r="E4489" t="str">
            <v>4610002914197</v>
          </cell>
          <cell r="F4489" t="str">
            <v>BHG-85</v>
          </cell>
          <cell r="G4489">
            <v>30990</v>
          </cell>
          <cell r="H4489">
            <v>22932.6</v>
          </cell>
          <cell r="I4489">
            <v>2</v>
          </cell>
          <cell r="J4489">
            <v>2</v>
          </cell>
        </row>
        <row r="4490">
          <cell r="A4490" t="str">
            <v>НС-1275312</v>
          </cell>
          <cell r="B4490" t="str">
            <v>Газовые тепловые пушки</v>
          </cell>
          <cell r="C4490" t="str">
            <v>Ballu</v>
          </cell>
          <cell r="D4490" t="str">
            <v>Тепловая пушка газовая Ballu BHG-10L</v>
          </cell>
          <cell r="E4490" t="str">
            <v>2250000548196, 4680551099874</v>
          </cell>
          <cell r="F4490" t="str">
            <v>BHG-10L</v>
          </cell>
          <cell r="G4490">
            <v>5990</v>
          </cell>
          <cell r="H4490">
            <v>4492.5</v>
          </cell>
          <cell r="I4490">
            <v>5</v>
          </cell>
          <cell r="J4490">
            <v>5</v>
          </cell>
        </row>
        <row r="4491">
          <cell r="A4491" t="str">
            <v>НС-1053054</v>
          </cell>
          <cell r="B4491" t="str">
            <v>Газовые тепловые пушки</v>
          </cell>
          <cell r="C4491" t="str">
            <v>Ballu</v>
          </cell>
          <cell r="D4491" t="str">
            <v>Тепловая пушка газовая Ballu BHG-10M</v>
          </cell>
          <cell r="E4491" t="str">
            <v>4650064777101</v>
          </cell>
          <cell r="F4491" t="str">
            <v>BHG-10М</v>
          </cell>
          <cell r="G4491">
            <v>8590</v>
          </cell>
          <cell r="H4491">
            <v>6356.6</v>
          </cell>
          <cell r="I4491">
            <v>95</v>
          </cell>
          <cell r="J4491">
            <v>95</v>
          </cell>
        </row>
        <row r="4492">
          <cell r="A4492" t="str">
            <v>НС-1275316</v>
          </cell>
          <cell r="B4492" t="str">
            <v>Газовые тепловые пушки</v>
          </cell>
          <cell r="C4492" t="str">
            <v>Ballu</v>
          </cell>
          <cell r="D4492" t="str">
            <v>Тепловая пушка газовая Ballu BHG-15L</v>
          </cell>
          <cell r="E4492" t="str">
            <v>2250000548202, 4680551099881</v>
          </cell>
          <cell r="F4492" t="str">
            <v>BHG-15L</v>
          </cell>
          <cell r="G4492">
            <v>6590</v>
          </cell>
          <cell r="H4492">
            <v>4942.5</v>
          </cell>
          <cell r="I4492">
            <v>1</v>
          </cell>
          <cell r="J4492">
            <v>1</v>
          </cell>
        </row>
        <row r="4493">
          <cell r="A4493" t="str">
            <v>НС-1053055</v>
          </cell>
          <cell r="B4493" t="str">
            <v>Газовые тепловые пушки</v>
          </cell>
          <cell r="C4493" t="str">
            <v>Ballu</v>
          </cell>
          <cell r="D4493" t="str">
            <v>Тепловая пушка газовая Ballu BHG-20M</v>
          </cell>
          <cell r="E4493" t="str">
            <v>4650064777118, 2149775684782</v>
          </cell>
          <cell r="F4493" t="str">
            <v>BHG-20М</v>
          </cell>
          <cell r="G4493">
            <v>9590</v>
          </cell>
          <cell r="H4493">
            <v>7096.6</v>
          </cell>
          <cell r="I4493" t="str">
            <v/>
          </cell>
          <cell r="J4493">
            <v>0</v>
          </cell>
        </row>
        <row r="4494">
          <cell r="A4494" t="str">
            <v>НС-1275317</v>
          </cell>
          <cell r="B4494" t="str">
            <v>Газовые тепловые пушки</v>
          </cell>
          <cell r="C4494" t="str">
            <v>Ballu</v>
          </cell>
          <cell r="D4494" t="str">
            <v>Тепловая пушка газовая Ballu BHG-30L</v>
          </cell>
          <cell r="E4494" t="str">
            <v>2250000548219, 4680551099898</v>
          </cell>
          <cell r="F4494" t="str">
            <v>BHG-30L</v>
          </cell>
          <cell r="G4494">
            <v>8590</v>
          </cell>
          <cell r="H4494">
            <v>6442.5</v>
          </cell>
          <cell r="I4494">
            <v>7</v>
          </cell>
          <cell r="J4494">
            <v>7</v>
          </cell>
        </row>
        <row r="4495">
          <cell r="A4495" t="str">
            <v>НС-1171053</v>
          </cell>
          <cell r="B4495" t="str">
            <v>Газовые тепловые пушки</v>
          </cell>
          <cell r="C4495" t="str">
            <v>Ballu</v>
          </cell>
          <cell r="D4495" t="str">
            <v>Тепловая пушка газовая Ballu BHG-40M</v>
          </cell>
          <cell r="E4495" t="str">
            <v>4680551010138</v>
          </cell>
          <cell r="F4495" t="str">
            <v>BHG-40M</v>
          </cell>
          <cell r="G4495">
            <v>13590</v>
          </cell>
          <cell r="H4495">
            <v>10056.6</v>
          </cell>
          <cell r="I4495" t="str">
            <v/>
          </cell>
          <cell r="J4495">
            <v>0</v>
          </cell>
        </row>
        <row r="4496">
          <cell r="A4496" t="str">
            <v>НС-1275319</v>
          </cell>
          <cell r="B4496" t="str">
            <v>Газовые тепловые пушки</v>
          </cell>
          <cell r="C4496" t="str">
            <v>Ballu</v>
          </cell>
          <cell r="D4496" t="str">
            <v>Тепловая пушка газовая Ballu BHG-50L</v>
          </cell>
          <cell r="E4496" t="str">
            <v>2250000548226, 4680551099904</v>
          </cell>
          <cell r="F4496" t="str">
            <v>BHG-50L</v>
          </cell>
          <cell r="G4496">
            <v>10990</v>
          </cell>
          <cell r="H4496">
            <v>8242.5</v>
          </cell>
          <cell r="I4496">
            <v>20</v>
          </cell>
          <cell r="J4496">
            <v>20</v>
          </cell>
        </row>
        <row r="4497">
          <cell r="A4497" t="str">
            <v>НС-1050907</v>
          </cell>
          <cell r="B4497" t="str">
            <v>Дизельные тепловые пушки</v>
          </cell>
          <cell r="C4497" t="str">
            <v>Ballu</v>
          </cell>
          <cell r="D4497" t="str">
            <v>Пушка дизельная непрямого нагрева Ballu BHDN-20</v>
          </cell>
          <cell r="E4497" t="str">
            <v>4650064776869</v>
          </cell>
          <cell r="F4497" t="str">
            <v>BHDN-20</v>
          </cell>
          <cell r="G4497">
            <v>49990</v>
          </cell>
          <cell r="H4497">
            <v>36492.699999999997</v>
          </cell>
          <cell r="I4497">
            <v>3</v>
          </cell>
          <cell r="J4497">
            <v>3</v>
          </cell>
        </row>
        <row r="4498">
          <cell r="A4498" t="str">
            <v>НС-1737515</v>
          </cell>
          <cell r="B4498" t="str">
            <v>Дизельные тепловые пушки</v>
          </cell>
          <cell r="C4498" t="str">
            <v>Ballu</v>
          </cell>
          <cell r="D4498" t="str">
            <v>Пушка дизельная непрямого нагрева Ballu BHDN-20 PRO</v>
          </cell>
          <cell r="E4498" t="str">
            <v>4670430038193</v>
          </cell>
          <cell r="F4498" t="str">
            <v>BHDN-20 PRO</v>
          </cell>
          <cell r="G4498">
            <v>52990</v>
          </cell>
          <cell r="H4498">
            <v>37622.9</v>
          </cell>
          <cell r="I4498" t="str">
            <v/>
          </cell>
          <cell r="J4498">
            <v>0</v>
          </cell>
        </row>
        <row r="4499">
          <cell r="A4499" t="str">
            <v>НС-1050906</v>
          </cell>
          <cell r="B4499" t="str">
            <v>Дизельные тепловые пушки</v>
          </cell>
          <cell r="C4499" t="str">
            <v>Ballu</v>
          </cell>
          <cell r="D4499" t="str">
            <v>Пушка дизельная непрямого нагрева Ballu BHDN-30</v>
          </cell>
          <cell r="E4499" t="str">
            <v>2229627686260, 4650064776876</v>
          </cell>
          <cell r="F4499" t="str">
            <v>BHDN-30</v>
          </cell>
          <cell r="G4499">
            <v>98990</v>
          </cell>
          <cell r="H4499">
            <v>72262.7</v>
          </cell>
          <cell r="I4499">
            <v>1</v>
          </cell>
          <cell r="J4499">
            <v>1</v>
          </cell>
        </row>
        <row r="4500">
          <cell r="A4500" t="str">
            <v>НС-1737519</v>
          </cell>
          <cell r="B4500" t="str">
            <v>Дизельные тепловые пушки</v>
          </cell>
          <cell r="C4500" t="str">
            <v>Ballu</v>
          </cell>
          <cell r="D4500" t="str">
            <v>Пушка дизельная непрямого нагрева Ballu BHDN-30 PRO</v>
          </cell>
          <cell r="E4500" t="str">
            <v>4670430038179</v>
          </cell>
          <cell r="F4500" t="str">
            <v>BHDN-30 PRO</v>
          </cell>
          <cell r="G4500">
            <v>103990</v>
          </cell>
          <cell r="H4500">
            <v>73832.899999999994</v>
          </cell>
          <cell r="I4500">
            <v>13</v>
          </cell>
          <cell r="J4500">
            <v>13</v>
          </cell>
        </row>
        <row r="4501">
          <cell r="A4501" t="str">
            <v>НС-1630512</v>
          </cell>
          <cell r="B4501" t="str">
            <v>Дизельные тепловые пушки</v>
          </cell>
          <cell r="C4501" t="str">
            <v>Ballu</v>
          </cell>
          <cell r="D4501" t="str">
            <v>Пушка дизельная непрямого нагрева Ballu BHDN-5</v>
          </cell>
          <cell r="E4501" t="str">
            <v>4660294370164, 14660294370161, 24660294370168</v>
          </cell>
          <cell r="F4501" t="str">
            <v>BHDN-5</v>
          </cell>
          <cell r="G4501">
            <v>13990</v>
          </cell>
          <cell r="H4501">
            <v>10212.700000000001</v>
          </cell>
          <cell r="I4501">
            <v>1</v>
          </cell>
          <cell r="J4501">
            <v>1</v>
          </cell>
        </row>
        <row r="4502">
          <cell r="A4502" t="str">
            <v>НС-1050908</v>
          </cell>
          <cell r="B4502" t="str">
            <v>Дизельные тепловые пушки</v>
          </cell>
          <cell r="C4502" t="str">
            <v>Ballu</v>
          </cell>
          <cell r="D4502" t="str">
            <v>Пушка дизельная непрямого нагрева Ballu BHDN-50</v>
          </cell>
          <cell r="E4502" t="str">
            <v>4650064776883, 2213482972910</v>
          </cell>
          <cell r="F4502" t="str">
            <v>BHDN-50</v>
          </cell>
          <cell r="G4502">
            <v>126990</v>
          </cell>
          <cell r="H4502">
            <v>92702.7</v>
          </cell>
          <cell r="I4502" t="str">
            <v/>
          </cell>
          <cell r="J4502">
            <v>0</v>
          </cell>
        </row>
        <row r="4503">
          <cell r="A4503" t="str">
            <v>НС-1050909</v>
          </cell>
          <cell r="B4503" t="str">
            <v>Дизельные тепловые пушки</v>
          </cell>
          <cell r="C4503" t="str">
            <v>Ballu</v>
          </cell>
          <cell r="D4503" t="str">
            <v>Пушка дизельная непрямого нагрева Ballu BHDN-80</v>
          </cell>
          <cell r="E4503" t="str">
            <v>4650064776890</v>
          </cell>
          <cell r="F4503" t="str">
            <v>BHDN-80</v>
          </cell>
          <cell r="G4503">
            <v>140990</v>
          </cell>
          <cell r="H4503">
            <v>102922.7</v>
          </cell>
          <cell r="I4503" t="str">
            <v/>
          </cell>
          <cell r="J4503">
            <v>0</v>
          </cell>
        </row>
        <row r="4504">
          <cell r="A4504" t="str">
            <v>НС-1737510</v>
          </cell>
          <cell r="B4504" t="str">
            <v>Дизельные тепловые пушки</v>
          </cell>
          <cell r="C4504" t="str">
            <v>Ballu</v>
          </cell>
          <cell r="D4504" t="str">
            <v>Пушка дизельная непрямого нагрева Ballu BHDN-80 PRO</v>
          </cell>
          <cell r="E4504" t="str">
            <v>4670430038162</v>
          </cell>
          <cell r="F4504" t="str">
            <v>BHDN-80 PRO</v>
          </cell>
          <cell r="G4504">
            <v>147990</v>
          </cell>
          <cell r="H4504">
            <v>105072.9</v>
          </cell>
          <cell r="I4504" t="str">
            <v/>
          </cell>
          <cell r="J4504">
            <v>0</v>
          </cell>
        </row>
        <row r="4505">
          <cell r="A4505" t="str">
            <v>НС-1050911</v>
          </cell>
          <cell r="B4505" t="str">
            <v>Дизельные тепловые пушки</v>
          </cell>
          <cell r="C4505" t="str">
            <v>Ballu</v>
          </cell>
          <cell r="D4505" t="str">
            <v>Пушка дизельная прямого нагрева Ballu BHDP-10</v>
          </cell>
          <cell r="E4505" t="str">
            <v>4650064776814</v>
          </cell>
          <cell r="F4505" t="str">
            <v>BHDP-10</v>
          </cell>
          <cell r="G4505">
            <v>19990</v>
          </cell>
          <cell r="H4505">
            <v>14592.7</v>
          </cell>
          <cell r="I4505">
            <v>2</v>
          </cell>
          <cell r="J4505">
            <v>2</v>
          </cell>
        </row>
        <row r="4506">
          <cell r="A4506" t="str">
            <v>НС-1050910</v>
          </cell>
          <cell r="B4506" t="str">
            <v>Дизельные тепловые пушки</v>
          </cell>
          <cell r="C4506" t="str">
            <v>Ballu</v>
          </cell>
          <cell r="D4506" t="str">
            <v>Пушка дизельная прямого нагрева Ballu BHDP-100</v>
          </cell>
          <cell r="E4506" t="str">
            <v>2148576732111, 4650064776852</v>
          </cell>
          <cell r="F4506" t="str">
            <v>BHDP-100</v>
          </cell>
          <cell r="G4506">
            <v>115990</v>
          </cell>
          <cell r="H4506">
            <v>84672.7</v>
          </cell>
          <cell r="I4506">
            <v>2</v>
          </cell>
          <cell r="J4506">
            <v>2</v>
          </cell>
        </row>
        <row r="4507">
          <cell r="A4507" t="str">
            <v>НС-1632903</v>
          </cell>
          <cell r="B4507" t="str">
            <v>Дизельные тепловые пушки</v>
          </cell>
          <cell r="C4507" t="str">
            <v>Ballu</v>
          </cell>
          <cell r="D4507" t="str">
            <v>Пушка дизельная прямого нагрева Ballu BHDP-10L</v>
          </cell>
          <cell r="E4507" t="str">
            <v>4660294381436, 14660294381433, 24660294381430</v>
          </cell>
          <cell r="F4507" t="str">
            <v>BHDP-10L</v>
          </cell>
          <cell r="G4507">
            <v>16990</v>
          </cell>
          <cell r="H4507">
            <v>13082.3</v>
          </cell>
          <cell r="I4507" t="str">
            <v/>
          </cell>
          <cell r="J4507">
            <v>0</v>
          </cell>
        </row>
        <row r="4508">
          <cell r="A4508" t="str">
            <v>НС-1273974</v>
          </cell>
          <cell r="B4508" t="str">
            <v>Дизельные тепловые пушки</v>
          </cell>
          <cell r="C4508" t="str">
            <v>Ballu</v>
          </cell>
          <cell r="D4508" t="str">
            <v>Пушка дизельная прямого нагрева Ballu BHDP-120</v>
          </cell>
          <cell r="E4508" t="str">
            <v>2250000543252, 4680551099089</v>
          </cell>
          <cell r="F4508" t="str">
            <v>BHDP-120</v>
          </cell>
          <cell r="G4508">
            <v>159990</v>
          </cell>
          <cell r="H4508">
            <v>116792.7</v>
          </cell>
          <cell r="I4508" t="str">
            <v/>
          </cell>
          <cell r="J4508">
            <v>0</v>
          </cell>
        </row>
        <row r="4509">
          <cell r="A4509" t="str">
            <v>НС-1737524</v>
          </cell>
          <cell r="B4509" t="str">
            <v>Дизельные тепловые пушки</v>
          </cell>
          <cell r="C4509" t="str">
            <v>Ballu</v>
          </cell>
          <cell r="D4509" t="str">
            <v>Пушка дизельная прямого нагрева Ballu BHDP-120 PRO</v>
          </cell>
          <cell r="E4509" t="str">
            <v>4670430038186</v>
          </cell>
          <cell r="F4509" t="str">
            <v>BHDP-120 PRO</v>
          </cell>
          <cell r="G4509">
            <v>179990</v>
          </cell>
          <cell r="H4509">
            <v>127792.9</v>
          </cell>
          <cell r="I4509" t="str">
            <v/>
          </cell>
          <cell r="J4509">
            <v>0</v>
          </cell>
        </row>
        <row r="4510">
          <cell r="A4510" t="str">
            <v>НС-1050912</v>
          </cell>
          <cell r="B4510" t="str">
            <v>Дизельные тепловые пушки</v>
          </cell>
          <cell r="C4510" t="str">
            <v>Ballu</v>
          </cell>
          <cell r="D4510" t="str">
            <v>Пушка дизельная прямого нагрева Ballu BHDP-20</v>
          </cell>
          <cell r="E4510" t="str">
            <v>4650064776821</v>
          </cell>
          <cell r="F4510" t="str">
            <v>BHDP-20</v>
          </cell>
          <cell r="G4510">
            <v>21990</v>
          </cell>
          <cell r="H4510">
            <v>16052.7</v>
          </cell>
          <cell r="I4510" t="str">
            <v/>
          </cell>
          <cell r="J4510">
            <v>0</v>
          </cell>
        </row>
        <row r="4511">
          <cell r="A4511" t="str">
            <v>НС-1632905</v>
          </cell>
          <cell r="B4511" t="str">
            <v>Дизельные тепловые пушки</v>
          </cell>
          <cell r="C4511" t="str">
            <v>Ballu</v>
          </cell>
          <cell r="D4511" t="str">
            <v>Пушка дизельная прямого нагрева Ballu BHDP-20L</v>
          </cell>
          <cell r="E4511" t="str">
            <v>4660294383089, 14660294383086, 24660294383083</v>
          </cell>
          <cell r="F4511" t="str">
            <v>BHDP-20L</v>
          </cell>
          <cell r="G4511">
            <v>17990</v>
          </cell>
          <cell r="H4511">
            <v>13852.3</v>
          </cell>
          <cell r="I4511" t="str">
            <v/>
          </cell>
          <cell r="J4511">
            <v>0</v>
          </cell>
        </row>
        <row r="4512">
          <cell r="A4512" t="str">
            <v>НС-1737533</v>
          </cell>
          <cell r="B4512" t="str">
            <v>Дизельные тепловые пушки</v>
          </cell>
          <cell r="C4512" t="str">
            <v>Ballu</v>
          </cell>
          <cell r="D4512" t="str">
            <v>Пушка дизельная прямого нагрева Ballu BHDP-20 PRO</v>
          </cell>
          <cell r="E4512" t="str">
            <v>4670430038209</v>
          </cell>
          <cell r="F4512" t="str">
            <v>BHDP-20 PRO</v>
          </cell>
          <cell r="G4512">
            <v>23990</v>
          </cell>
          <cell r="H4512">
            <v>17032.900000000001</v>
          </cell>
          <cell r="I4512">
            <v>12</v>
          </cell>
          <cell r="J4512">
            <v>12</v>
          </cell>
        </row>
        <row r="4513">
          <cell r="A4513" t="str">
            <v>НС-1050913</v>
          </cell>
          <cell r="B4513" t="str">
            <v>Дизельные тепловые пушки</v>
          </cell>
          <cell r="C4513" t="str">
            <v>Ballu</v>
          </cell>
          <cell r="D4513" t="str">
            <v>Пушка дизельная прямого нагрева Ballu BHDP-30</v>
          </cell>
          <cell r="E4513" t="str">
            <v>4650064776838</v>
          </cell>
          <cell r="F4513" t="str">
            <v>BHDP-30</v>
          </cell>
          <cell r="G4513">
            <v>27990</v>
          </cell>
          <cell r="H4513">
            <v>20432.7</v>
          </cell>
          <cell r="I4513">
            <v>1</v>
          </cell>
          <cell r="J4513">
            <v>1</v>
          </cell>
        </row>
        <row r="4514">
          <cell r="A4514" t="str">
            <v>НС-1737531</v>
          </cell>
          <cell r="B4514" t="str">
            <v>Дизельные тепловые пушки</v>
          </cell>
          <cell r="C4514" t="str">
            <v>Ballu</v>
          </cell>
          <cell r="D4514" t="str">
            <v>Пушка дизельная прямого нагрева Ballu BHDP-30 PRO</v>
          </cell>
          <cell r="E4514" t="str">
            <v>4670430038223</v>
          </cell>
          <cell r="F4514" t="str">
            <v>BHDP-30 PRO</v>
          </cell>
          <cell r="G4514">
            <v>29990</v>
          </cell>
          <cell r="H4514">
            <v>21292.9</v>
          </cell>
          <cell r="I4514">
            <v>6</v>
          </cell>
          <cell r="J4514">
            <v>6</v>
          </cell>
        </row>
        <row r="4515">
          <cell r="A4515" t="str">
            <v>НС-1050914</v>
          </cell>
          <cell r="B4515" t="str">
            <v>Дизельные тепловые пушки</v>
          </cell>
          <cell r="C4515" t="str">
            <v>Ballu</v>
          </cell>
          <cell r="D4515" t="str">
            <v>Пушка дизельная прямого нагрева Ballu BHDP-50</v>
          </cell>
          <cell r="E4515" t="str">
            <v>4650064776845</v>
          </cell>
          <cell r="F4515" t="str">
            <v>BHDP-50</v>
          </cell>
          <cell r="G4515">
            <v>42990</v>
          </cell>
          <cell r="H4515">
            <v>31382.7</v>
          </cell>
          <cell r="I4515" t="str">
            <v/>
          </cell>
          <cell r="J4515">
            <v>0</v>
          </cell>
        </row>
        <row r="4516">
          <cell r="A4516" t="str">
            <v>НС-1737530</v>
          </cell>
          <cell r="B4516" t="str">
            <v>Дизельные тепловые пушки</v>
          </cell>
          <cell r="C4516" t="str">
            <v>Ballu</v>
          </cell>
          <cell r="D4516" t="str">
            <v>Пушка дизельная прямого нагрева Ballu BHDP-50 PRO</v>
          </cell>
          <cell r="E4516" t="str">
            <v>4670430038216</v>
          </cell>
          <cell r="F4516" t="str">
            <v>BHDP-50 PRO</v>
          </cell>
          <cell r="G4516">
            <v>45990</v>
          </cell>
          <cell r="H4516">
            <v>32652.9</v>
          </cell>
          <cell r="I4516">
            <v>2</v>
          </cell>
          <cell r="J4516">
            <v>2</v>
          </cell>
        </row>
        <row r="4517">
          <cell r="A4517" t="str">
            <v>НС-1170302</v>
          </cell>
          <cell r="B4517" t="str">
            <v>Дизельные тепловые пушки</v>
          </cell>
          <cell r="C4517" t="str">
            <v>Ballu</v>
          </cell>
          <cell r="D4517" t="str">
            <v>Пушка дизельная прямого нагрева Ballu Siber Heat BHDP-10 SH</v>
          </cell>
          <cell r="E4517" t="str">
            <v>4680551010039</v>
          </cell>
          <cell r="F4517" t="str">
            <v>BHDP-10 SH</v>
          </cell>
          <cell r="G4517">
            <v>25390</v>
          </cell>
          <cell r="H4517">
            <v>18534.7</v>
          </cell>
          <cell r="I4517" t="str">
            <v/>
          </cell>
          <cell r="J4517">
            <v>0</v>
          </cell>
        </row>
        <row r="4518">
          <cell r="A4518" t="str">
            <v>НС-1170305</v>
          </cell>
          <cell r="B4518" t="str">
            <v>Дизельные тепловые пушки</v>
          </cell>
          <cell r="C4518" t="str">
            <v>Ballu</v>
          </cell>
          <cell r="D4518" t="str">
            <v>Пушка дизельная прямого нагрева Ballu Siber Heat BHDP-30 SH</v>
          </cell>
          <cell r="E4518" t="str">
            <v>2250000263310, 4680551010053</v>
          </cell>
          <cell r="F4518" t="str">
            <v>BHDP-30 SH</v>
          </cell>
          <cell r="G4518">
            <v>31290</v>
          </cell>
          <cell r="H4518">
            <v>22841.7</v>
          </cell>
          <cell r="I4518" t="str">
            <v/>
          </cell>
          <cell r="J4518">
            <v>0</v>
          </cell>
        </row>
        <row r="4519">
          <cell r="A4519" t="str">
            <v>НС-1282612</v>
          </cell>
          <cell r="B4519" t="str">
            <v>Электрические тепловые пушки</v>
          </cell>
          <cell r="C4519" t="str">
            <v>Ballu</v>
          </cell>
          <cell r="D4519" t="str">
            <v>Пушка тепловая Ballu BHP-M2-15</v>
          </cell>
          <cell r="E4519" t="str">
            <v>4680551100693</v>
          </cell>
          <cell r="F4519" t="str">
            <v>BHP-M2-15</v>
          </cell>
          <cell r="G4519">
            <v>24490</v>
          </cell>
          <cell r="H4519">
            <v>17877.7</v>
          </cell>
          <cell r="I4519">
            <v>92</v>
          </cell>
          <cell r="J4519">
            <v>92</v>
          </cell>
        </row>
        <row r="4520">
          <cell r="A4520" t="str">
            <v>НС-1282609</v>
          </cell>
          <cell r="B4520" t="str">
            <v>Электрические тепловые пушки</v>
          </cell>
          <cell r="C4520" t="str">
            <v>Ballu</v>
          </cell>
          <cell r="D4520" t="str">
            <v>Пушка тепловая Ballu BHP-M2-20</v>
          </cell>
          <cell r="E4520" t="str">
            <v>4680551100709</v>
          </cell>
          <cell r="F4520" t="str">
            <v>BHP-M2-20</v>
          </cell>
          <cell r="G4520">
            <v>30990</v>
          </cell>
          <cell r="H4520">
            <v>22622.7</v>
          </cell>
          <cell r="I4520">
            <v>34</v>
          </cell>
          <cell r="J4520">
            <v>34</v>
          </cell>
        </row>
        <row r="4521">
          <cell r="A4521" t="str">
            <v>НС-1277123</v>
          </cell>
          <cell r="B4521" t="str">
            <v>Электрические тепловые пушки</v>
          </cell>
          <cell r="C4521" t="str">
            <v>Ballu</v>
          </cell>
          <cell r="D4521" t="str">
            <v>Пушка тепловая Ballu BHP-M2-3</v>
          </cell>
          <cell r="E4521" t="str">
            <v>4680551099560</v>
          </cell>
          <cell r="F4521" t="str">
            <v>BHP-M2-3</v>
          </cell>
          <cell r="G4521">
            <v>6990</v>
          </cell>
          <cell r="H4521">
            <v>5102.7</v>
          </cell>
          <cell r="I4521">
            <v>40</v>
          </cell>
          <cell r="J4521">
            <v>40</v>
          </cell>
        </row>
        <row r="4522">
          <cell r="A4522" t="str">
            <v>НС-1282611</v>
          </cell>
          <cell r="B4522" t="str">
            <v>Электрические тепловые пушки</v>
          </cell>
          <cell r="C4522" t="str">
            <v>Ballu</v>
          </cell>
          <cell r="D4522" t="str">
            <v>Пушка тепловая Ballu BHP-M2-30</v>
          </cell>
          <cell r="E4522" t="str">
            <v>4680551100716</v>
          </cell>
          <cell r="F4522" t="str">
            <v>BHP-M2-30</v>
          </cell>
          <cell r="G4522">
            <v>40990</v>
          </cell>
          <cell r="H4522">
            <v>29922.7</v>
          </cell>
          <cell r="I4522">
            <v>19</v>
          </cell>
          <cell r="J4522">
            <v>19</v>
          </cell>
        </row>
        <row r="4523">
          <cell r="A4523" t="str">
            <v>НС-1298566</v>
          </cell>
          <cell r="B4523" t="str">
            <v>Электрические тепловые пушки</v>
          </cell>
          <cell r="C4523" t="str">
            <v>Ballu</v>
          </cell>
          <cell r="D4523" t="str">
            <v>Пушка тепловая Ballu BHP-M2-40</v>
          </cell>
          <cell r="E4523" t="str">
            <v>4680551100723</v>
          </cell>
          <cell r="F4523" t="str">
            <v>BHP-M2-40</v>
          </cell>
          <cell r="G4523">
            <v>66990</v>
          </cell>
          <cell r="H4523">
            <v>48902.7</v>
          </cell>
          <cell r="I4523" t="str">
            <v/>
          </cell>
          <cell r="J4523">
            <v>0</v>
          </cell>
        </row>
        <row r="4524">
          <cell r="A4524" t="str">
            <v>НС-1277340</v>
          </cell>
          <cell r="B4524" t="str">
            <v>Электрические тепловые пушки</v>
          </cell>
          <cell r="C4524" t="str">
            <v>Ballu</v>
          </cell>
          <cell r="D4524" t="str">
            <v>Пушка тепловая Ballu BHP-M2-5</v>
          </cell>
          <cell r="E4524" t="str">
            <v>4680551099577</v>
          </cell>
          <cell r="F4524" t="str">
            <v>BHP-M2-5</v>
          </cell>
          <cell r="G4524">
            <v>8990</v>
          </cell>
          <cell r="H4524">
            <v>6562.7</v>
          </cell>
          <cell r="I4524">
            <v>184</v>
          </cell>
          <cell r="J4524">
            <v>184</v>
          </cell>
        </row>
        <row r="4525">
          <cell r="A4525" t="str">
            <v>НС-1277341</v>
          </cell>
          <cell r="B4525" t="str">
            <v>Электрические тепловые пушки</v>
          </cell>
          <cell r="C4525" t="str">
            <v>Ballu</v>
          </cell>
          <cell r="D4525" t="str">
            <v>Пушка тепловая Ballu BHP-M2-9</v>
          </cell>
          <cell r="E4525" t="str">
            <v>4680551099584</v>
          </cell>
          <cell r="F4525" t="str">
            <v>BHP-M2-9</v>
          </cell>
          <cell r="G4525">
            <v>13490</v>
          </cell>
          <cell r="H4525">
            <v>9847.7000000000007</v>
          </cell>
          <cell r="I4525">
            <v>25</v>
          </cell>
          <cell r="J4525">
            <v>25</v>
          </cell>
        </row>
        <row r="4526">
          <cell r="A4526" t="str">
            <v>НС-1184776</v>
          </cell>
          <cell r="B4526" t="str">
            <v>Электрические тепловые пушки</v>
          </cell>
          <cell r="C4526" t="str">
            <v>Ballu</v>
          </cell>
          <cell r="D4526" t="str">
            <v>Пушка тепловая Ballu BHP-ME-15</v>
          </cell>
          <cell r="E4526" t="str">
            <v>4680551012729</v>
          </cell>
          <cell r="F4526" t="str">
            <v>BHP-ME-15</v>
          </cell>
          <cell r="G4526">
            <v>18990</v>
          </cell>
          <cell r="H4526">
            <v>14242.5</v>
          </cell>
          <cell r="I4526">
            <v>54</v>
          </cell>
          <cell r="J4526">
            <v>54</v>
          </cell>
        </row>
        <row r="4527">
          <cell r="A4527" t="str">
            <v>НС-1069377</v>
          </cell>
          <cell r="B4527" t="str">
            <v>Электрические тепловые пушки</v>
          </cell>
          <cell r="C4527" t="str">
            <v>Ballu</v>
          </cell>
          <cell r="D4527" t="str">
            <v>Пушка тепловая Ballu BHP-ME-2</v>
          </cell>
          <cell r="E4527" t="str">
            <v>4620016793732</v>
          </cell>
          <cell r="F4527" t="str">
            <v>BHP-ME-2</v>
          </cell>
          <cell r="G4527">
            <v>3190</v>
          </cell>
          <cell r="H4527">
            <v>2392.5</v>
          </cell>
          <cell r="I4527">
            <v>94</v>
          </cell>
          <cell r="J4527">
            <v>94</v>
          </cell>
        </row>
        <row r="4528">
          <cell r="A4528" t="str">
            <v>НС-1069378</v>
          </cell>
          <cell r="B4528" t="str">
            <v>Электрические тепловые пушки</v>
          </cell>
          <cell r="C4528" t="str">
            <v>Ballu</v>
          </cell>
          <cell r="D4528" t="str">
            <v>Пушка тепловая Ballu BHP-ME-3</v>
          </cell>
          <cell r="E4528" t="str">
            <v>4620016793749</v>
          </cell>
          <cell r="F4528" t="str">
            <v>BHP-ME-3</v>
          </cell>
          <cell r="G4528">
            <v>3990</v>
          </cell>
          <cell r="H4528">
            <v>2992.5</v>
          </cell>
          <cell r="I4528">
            <v>21</v>
          </cell>
          <cell r="J4528">
            <v>21</v>
          </cell>
        </row>
        <row r="4529">
          <cell r="A4529" t="str">
            <v>НС-1069379</v>
          </cell>
          <cell r="B4529" t="str">
            <v>Электрические тепловые пушки</v>
          </cell>
          <cell r="C4529" t="str">
            <v>Ballu</v>
          </cell>
          <cell r="D4529" t="str">
            <v>Пушка тепловая Ballu BHP-ME-5</v>
          </cell>
          <cell r="E4529" t="str">
            <v>4620016793756</v>
          </cell>
          <cell r="F4529" t="str">
            <v>BHP-ME-5</v>
          </cell>
          <cell r="G4529">
            <v>6790</v>
          </cell>
          <cell r="H4529">
            <v>5092.5</v>
          </cell>
          <cell r="I4529">
            <v>46</v>
          </cell>
          <cell r="J4529">
            <v>46</v>
          </cell>
        </row>
        <row r="4530">
          <cell r="A4530" t="str">
            <v>НС-1069380</v>
          </cell>
          <cell r="B4530" t="str">
            <v>Электрические тепловые пушки</v>
          </cell>
          <cell r="C4530" t="str">
            <v>Ballu</v>
          </cell>
          <cell r="D4530" t="str">
            <v>Пушка тепловая Ballu BHP-ME-9</v>
          </cell>
          <cell r="E4530" t="str">
            <v>2223510198748, 4620016793763</v>
          </cell>
          <cell r="F4530" t="str">
            <v>BHP-ME-9</v>
          </cell>
          <cell r="G4530">
            <v>9990</v>
          </cell>
          <cell r="H4530">
            <v>7492.5</v>
          </cell>
          <cell r="I4530">
            <v>127</v>
          </cell>
          <cell r="J4530">
            <v>127</v>
          </cell>
        </row>
        <row r="4531">
          <cell r="A4531" t="str">
            <v>НС-1117324</v>
          </cell>
          <cell r="B4531" t="str">
            <v>Электрические тепловые пушки</v>
          </cell>
          <cell r="C4531" t="str">
            <v>Ballu</v>
          </cell>
          <cell r="D4531" t="str">
            <v>Пушка тепловая Ballu BHP-P2-15</v>
          </cell>
          <cell r="E4531" t="str">
            <v>4610021221146</v>
          </cell>
          <cell r="F4531" t="str">
            <v>BHP-P2-15</v>
          </cell>
          <cell r="G4531">
            <v>22990</v>
          </cell>
          <cell r="H4531">
            <v>16782.7</v>
          </cell>
          <cell r="I4531">
            <v>27</v>
          </cell>
          <cell r="J4531">
            <v>27</v>
          </cell>
        </row>
        <row r="4532">
          <cell r="A4532" t="str">
            <v>НС-1135823</v>
          </cell>
          <cell r="B4532" t="str">
            <v>Электрические тепловые пушки</v>
          </cell>
          <cell r="C4532" t="str">
            <v>Ballu</v>
          </cell>
          <cell r="D4532" t="str">
            <v>Пушка тепловая Ballu BHP-P2-22</v>
          </cell>
          <cell r="E4532" t="str">
            <v>2250000121665, 4610021228381</v>
          </cell>
          <cell r="F4532" t="str">
            <v>BHP-P2-22</v>
          </cell>
          <cell r="G4532">
            <v>33590</v>
          </cell>
          <cell r="H4532">
            <v>24520.7</v>
          </cell>
          <cell r="I4532">
            <v>15</v>
          </cell>
          <cell r="J4532">
            <v>15</v>
          </cell>
        </row>
        <row r="4533">
          <cell r="A4533" t="str">
            <v>НС-1117321</v>
          </cell>
          <cell r="B4533" t="str">
            <v>Электрические тепловые пушки</v>
          </cell>
          <cell r="C4533" t="str">
            <v>Ballu</v>
          </cell>
          <cell r="D4533" t="str">
            <v>Пушка тепловая Ballu BHP-P2-3</v>
          </cell>
          <cell r="E4533" t="str">
            <v>4610021221122</v>
          </cell>
          <cell r="F4533" t="str">
            <v>BHP-P2-3</v>
          </cell>
          <cell r="G4533">
            <v>6890</v>
          </cell>
          <cell r="H4533">
            <v>5029.7</v>
          </cell>
          <cell r="I4533">
            <v>144</v>
          </cell>
          <cell r="J4533">
            <v>144</v>
          </cell>
        </row>
        <row r="4534">
          <cell r="A4534" t="str">
            <v>НС-1204786</v>
          </cell>
          <cell r="B4534" t="str">
            <v>Электрические тепловые пушки</v>
          </cell>
          <cell r="C4534" t="str">
            <v>Ballu</v>
          </cell>
          <cell r="D4534" t="str">
            <v>Пушка тепловая Ballu BHP-P2-30</v>
          </cell>
          <cell r="E4534" t="str">
            <v>2250000351697, 4680551079050</v>
          </cell>
          <cell r="F4534" t="str">
            <v>BHP-P2-30</v>
          </cell>
          <cell r="G4534">
            <v>38990</v>
          </cell>
          <cell r="H4534">
            <v>28462.7</v>
          </cell>
          <cell r="I4534">
            <v>50</v>
          </cell>
          <cell r="J4534">
            <v>50</v>
          </cell>
        </row>
        <row r="4535">
          <cell r="A4535" t="str">
            <v>НС-1117323</v>
          </cell>
          <cell r="B4535" t="str">
            <v>Электрические тепловые пушки</v>
          </cell>
          <cell r="C4535" t="str">
            <v>Ballu</v>
          </cell>
          <cell r="D4535" t="str">
            <v>Пушка тепловая Ballu BHP-P2-5</v>
          </cell>
          <cell r="E4535" t="str">
            <v>4610021221139</v>
          </cell>
          <cell r="F4535" t="str">
            <v>BHP-P2-5</v>
          </cell>
          <cell r="G4535">
            <v>8990</v>
          </cell>
          <cell r="H4535">
            <v>6562.7</v>
          </cell>
          <cell r="I4535">
            <v>160</v>
          </cell>
          <cell r="J4535">
            <v>160</v>
          </cell>
        </row>
        <row r="4536">
          <cell r="A4536" t="str">
            <v>НС-1226960</v>
          </cell>
          <cell r="B4536" t="str">
            <v>Электрические тепловые пушки</v>
          </cell>
          <cell r="C4536" t="str">
            <v>Ballu</v>
          </cell>
          <cell r="D4536" t="str">
            <v>Пушка тепловая Ballu BHP-P2-6</v>
          </cell>
          <cell r="E4536" t="str">
            <v>4680551083606</v>
          </cell>
          <cell r="F4536" t="str">
            <v>BHP-P2-6</v>
          </cell>
          <cell r="G4536">
            <v>10990</v>
          </cell>
          <cell r="H4536">
            <v>8022.7</v>
          </cell>
          <cell r="I4536">
            <v>65</v>
          </cell>
          <cell r="J4536">
            <v>65</v>
          </cell>
        </row>
        <row r="4537">
          <cell r="A4537" t="str">
            <v>НС-1226959</v>
          </cell>
          <cell r="B4537" t="str">
            <v>Электрические тепловые пушки</v>
          </cell>
          <cell r="C4537" t="str">
            <v>Ballu</v>
          </cell>
          <cell r="D4537" t="str">
            <v>Пушка тепловая Ballu BHP-P2-9</v>
          </cell>
          <cell r="E4537" t="str">
            <v>4680551083613</v>
          </cell>
          <cell r="F4537" t="str">
            <v>BHP-P2-9</v>
          </cell>
          <cell r="G4537">
            <v>13890</v>
          </cell>
          <cell r="H4537">
            <v>10139.700000000001</v>
          </cell>
          <cell r="I4537">
            <v>75</v>
          </cell>
          <cell r="J4537">
            <v>75</v>
          </cell>
        </row>
        <row r="4538">
          <cell r="A4538" t="str">
            <v>НС-1274964</v>
          </cell>
          <cell r="B4538" t="str">
            <v>Электрические тепловые пушки</v>
          </cell>
          <cell r="C4538" t="str">
            <v>Ballu</v>
          </cell>
          <cell r="D4538" t="str">
            <v>Пушка тепловая Ballu BHP-PE2-2</v>
          </cell>
          <cell r="E4538" t="str">
            <v>4680551098730</v>
          </cell>
          <cell r="F4538" t="str">
            <v>BHP-PE2-2</v>
          </cell>
          <cell r="G4538">
            <v>3490</v>
          </cell>
          <cell r="H4538">
            <v>2617.5</v>
          </cell>
          <cell r="I4538">
            <v>271</v>
          </cell>
          <cell r="J4538">
            <v>271</v>
          </cell>
        </row>
        <row r="4539">
          <cell r="A4539" t="str">
            <v>НС-1274967</v>
          </cell>
          <cell r="B4539" t="str">
            <v>Электрические тепловые пушки</v>
          </cell>
          <cell r="C4539" t="str">
            <v>Ballu</v>
          </cell>
          <cell r="D4539" t="str">
            <v>Пушка тепловая Ballu BHP-PE2-3</v>
          </cell>
          <cell r="E4539" t="str">
            <v>4680551098747</v>
          </cell>
          <cell r="F4539" t="str">
            <v>BHP-PE2-3</v>
          </cell>
          <cell r="G4539">
            <v>3990</v>
          </cell>
          <cell r="H4539">
            <v>2992.5</v>
          </cell>
          <cell r="I4539">
            <v>138</v>
          </cell>
          <cell r="J4539">
            <v>138</v>
          </cell>
        </row>
        <row r="4540">
          <cell r="A4540" t="str">
            <v>НС-1274968</v>
          </cell>
          <cell r="B4540" t="str">
            <v>Электрические тепловые пушки</v>
          </cell>
          <cell r="C4540" t="str">
            <v>Ballu</v>
          </cell>
          <cell r="D4540" t="str">
            <v>Пушка тепловая Ballu BHP-PE2-5</v>
          </cell>
          <cell r="E4540" t="str">
            <v>4680551098754</v>
          </cell>
          <cell r="F4540" t="str">
            <v>BHP-PE2-5</v>
          </cell>
          <cell r="G4540">
            <v>5990</v>
          </cell>
          <cell r="H4540">
            <v>4492.5</v>
          </cell>
          <cell r="I4540">
            <v>181</v>
          </cell>
          <cell r="J4540">
            <v>181</v>
          </cell>
        </row>
        <row r="4541">
          <cell r="A4541" t="str">
            <v>НС-1069374</v>
          </cell>
          <cell r="B4541" t="str">
            <v>Электрические тепловые пушки</v>
          </cell>
          <cell r="C4541" t="str">
            <v>Ballu</v>
          </cell>
          <cell r="D4541" t="str">
            <v>Пушка тепловая Ballu BHP-PE-5</v>
          </cell>
          <cell r="E4541" t="str">
            <v>4620016793817</v>
          </cell>
          <cell r="F4541" t="str">
            <v>BHP-PE-5</v>
          </cell>
          <cell r="G4541">
            <v>4290</v>
          </cell>
          <cell r="H4541">
            <v>3303.3</v>
          </cell>
          <cell r="I4541" t="str">
            <v/>
          </cell>
          <cell r="J4541">
            <v>0</v>
          </cell>
        </row>
        <row r="4542">
          <cell r="A4542" t="str">
            <v>НС-1346808</v>
          </cell>
          <cell r="B4542" t="str">
            <v>Электрические тепловые пушки</v>
          </cell>
          <cell r="C4542" t="str">
            <v>Ballu</v>
          </cell>
          <cell r="D4542" t="str">
            <v>Пушка тепловая Ballu BHP-PX-2</v>
          </cell>
          <cell r="E4542" t="str">
            <v>4680551118476, 4660294722673</v>
          </cell>
          <cell r="F4542" t="str">
            <v>BHP-PX-2</v>
          </cell>
          <cell r="G4542">
            <v>3990</v>
          </cell>
          <cell r="H4542">
            <v>3072</v>
          </cell>
          <cell r="I4542">
            <v>1</v>
          </cell>
          <cell r="J4542">
            <v>1</v>
          </cell>
        </row>
        <row r="4543">
          <cell r="A4543" t="str">
            <v>НС-1346805</v>
          </cell>
          <cell r="B4543" t="str">
            <v>Электрические тепловые пушки</v>
          </cell>
          <cell r="C4543" t="str">
            <v>Ballu</v>
          </cell>
          <cell r="D4543" t="str">
            <v>Пушка тепловая Ballu BHP-PX-3</v>
          </cell>
          <cell r="E4543" t="str">
            <v>4680551118483</v>
          </cell>
          <cell r="F4543" t="str">
            <v>BHP-PX-3</v>
          </cell>
          <cell r="G4543">
            <v>4490</v>
          </cell>
          <cell r="H4543">
            <v>0</v>
          </cell>
          <cell r="I4543">
            <v>28</v>
          </cell>
          <cell r="J4543">
            <v>28</v>
          </cell>
        </row>
        <row r="4544">
          <cell r="A4544" t="str">
            <v>НС-1117325</v>
          </cell>
          <cell r="B4544" t="str">
            <v>Электрические тепловые пушки</v>
          </cell>
          <cell r="C4544" t="str">
            <v>Ballu</v>
          </cell>
          <cell r="D4544" t="str">
            <v>Пушка тепловая Ballu BKN-3</v>
          </cell>
          <cell r="E4544" t="str">
            <v>4610021226042, 14610021226049</v>
          </cell>
          <cell r="F4544" t="str">
            <v>BKN-3</v>
          </cell>
          <cell r="G4544">
            <v>1790</v>
          </cell>
          <cell r="H4544">
            <v>1342.5</v>
          </cell>
          <cell r="I4544">
            <v>722</v>
          </cell>
          <cell r="J4544">
            <v>722</v>
          </cell>
        </row>
        <row r="4545">
          <cell r="A4545" t="str">
            <v>НС-1161831</v>
          </cell>
          <cell r="B4545" t="str">
            <v>Электрические тепловые пушки</v>
          </cell>
          <cell r="C4545" t="str">
            <v>Ballu</v>
          </cell>
          <cell r="D4545" t="str">
            <v>Пушка тепловая Ballu BKN-5</v>
          </cell>
          <cell r="E4545" t="str">
            <v>4680551007725, 14680551007722</v>
          </cell>
          <cell r="F4545" t="str">
            <v>BKN-5</v>
          </cell>
          <cell r="G4545">
            <v>2990</v>
          </cell>
          <cell r="H4545">
            <v>2242.5</v>
          </cell>
          <cell r="I4545">
            <v>641</v>
          </cell>
          <cell r="J4545">
            <v>641</v>
          </cell>
        </row>
        <row r="4546">
          <cell r="A4546" t="str">
            <v>НС-1509348</v>
          </cell>
          <cell r="B4546" t="str">
            <v>Электрические тепловые пушки</v>
          </cell>
          <cell r="C4546" t="str">
            <v>Ballu</v>
          </cell>
          <cell r="D4546" t="str">
            <v>Пушка тепловая Ballu BKR-3</v>
          </cell>
          <cell r="E4546" t="str">
            <v>4680551325461, 14680551325468</v>
          </cell>
          <cell r="F4546" t="str">
            <v>BKR-3</v>
          </cell>
          <cell r="G4546">
            <v>1890</v>
          </cell>
          <cell r="H4546">
            <v>1417.5</v>
          </cell>
          <cell r="I4546" t="str">
            <v/>
          </cell>
          <cell r="J4546">
            <v>0</v>
          </cell>
        </row>
        <row r="4547">
          <cell r="A4547" t="str">
            <v>НС-1509429</v>
          </cell>
          <cell r="B4547" t="str">
            <v>Электрические тепловые пушки</v>
          </cell>
          <cell r="C4547" t="str">
            <v>Ballu</v>
          </cell>
          <cell r="D4547" t="str">
            <v>Пушка тепловая Ballu BKR-5</v>
          </cell>
          <cell r="E4547" t="str">
            <v>4680551325478</v>
          </cell>
          <cell r="F4547" t="str">
            <v>BKR-5</v>
          </cell>
          <cell r="G4547">
            <v>3190</v>
          </cell>
          <cell r="H4547">
            <v>2392.5</v>
          </cell>
          <cell r="I4547" t="str">
            <v/>
          </cell>
          <cell r="J4547">
            <v>0</v>
          </cell>
        </row>
        <row r="4548">
          <cell r="A4548" t="str">
            <v>НС-1775476</v>
          </cell>
          <cell r="B4548" t="str">
            <v>Электрические тепловые пушки</v>
          </cell>
          <cell r="C4548" t="str">
            <v>Ballu</v>
          </cell>
          <cell r="D4548" t="str">
            <v>Пушка тепловая Ballu BKR-7</v>
          </cell>
          <cell r="E4548" t="str">
            <v>4670430228020</v>
          </cell>
          <cell r="F4548" t="str">
            <v>BKR-7</v>
          </cell>
          <cell r="G4548">
            <v>6790</v>
          </cell>
          <cell r="H4548">
            <v>5093</v>
          </cell>
          <cell r="I4548" t="str">
            <v/>
          </cell>
          <cell r="J4548">
            <v>0</v>
          </cell>
        </row>
        <row r="4549">
          <cell r="A4549" t="str">
            <v>НС-1133821</v>
          </cell>
          <cell r="B4549" t="str">
            <v>Электрические тепловые пушки</v>
          </cell>
          <cell r="C4549" t="str">
            <v>Ballu</v>
          </cell>
          <cell r="D4549" t="str">
            <v>Пушка тепловая Ballu BKS-3</v>
          </cell>
          <cell r="E4549" t="str">
            <v>2250000115466, 4610021227278, 14610021227275</v>
          </cell>
          <cell r="F4549" t="str">
            <v>BKS-3</v>
          </cell>
          <cell r="G4549">
            <v>1790</v>
          </cell>
          <cell r="H4549">
            <v>1306.7</v>
          </cell>
          <cell r="I4549" t="str">
            <v/>
          </cell>
          <cell r="J4549">
            <v>0</v>
          </cell>
        </row>
        <row r="4550">
          <cell r="A4550" t="str">
            <v>НС-1509124</v>
          </cell>
          <cell r="B4550" t="str">
            <v>Электрические тепловые пушки</v>
          </cell>
          <cell r="C4550" t="str">
            <v>Ballu</v>
          </cell>
          <cell r="D4550" t="str">
            <v>Пушка тепловая Ballu BKS-5</v>
          </cell>
          <cell r="E4550" t="str">
            <v>4680551320879, 14680551320876, 24680551320873, 34680551320870</v>
          </cell>
          <cell r="F4550" t="str">
            <v>BKS-5</v>
          </cell>
          <cell r="G4550">
            <v>2990</v>
          </cell>
          <cell r="H4550">
            <v>2182.6999999999998</v>
          </cell>
          <cell r="I4550" t="str">
            <v/>
          </cell>
          <cell r="J4550">
            <v>0</v>
          </cell>
        </row>
        <row r="4551">
          <cell r="A4551" t="str">
            <v>НС-1035063</v>
          </cell>
          <cell r="B4551" t="str">
            <v>Электрические тепловые пушки</v>
          </cell>
          <cell r="C4551" t="str">
            <v>Ballu</v>
          </cell>
          <cell r="D4551" t="str">
            <v>Тепловая пушка Ballu BHP-M-15</v>
          </cell>
          <cell r="E4551" t="str">
            <v>4650064772151</v>
          </cell>
          <cell r="F4551" t="str">
            <v>BHP-M-15</v>
          </cell>
          <cell r="G4551">
            <v>22590</v>
          </cell>
          <cell r="H4551">
            <v>16942.5</v>
          </cell>
          <cell r="I4551">
            <v>80</v>
          </cell>
          <cell r="J4551">
            <v>80</v>
          </cell>
        </row>
        <row r="4552">
          <cell r="A4552" t="str">
            <v>НС-1035064</v>
          </cell>
          <cell r="B4552" t="str">
            <v>Электрические тепловые пушки</v>
          </cell>
          <cell r="C4552" t="str">
            <v>Ballu</v>
          </cell>
          <cell r="D4552" t="str">
            <v>Тепловая пушка Ballu BHP-M-24</v>
          </cell>
          <cell r="E4552" t="str">
            <v>4650064772168</v>
          </cell>
          <cell r="F4552" t="str">
            <v>BHP-M-24</v>
          </cell>
          <cell r="G4552">
            <v>29990</v>
          </cell>
          <cell r="H4552">
            <v>22492.5</v>
          </cell>
          <cell r="I4552">
            <v>84</v>
          </cell>
          <cell r="J4552">
            <v>84</v>
          </cell>
        </row>
        <row r="4553">
          <cell r="A4553" t="str">
            <v>НС-1035057</v>
          </cell>
          <cell r="B4553" t="str">
            <v>Электрические тепловые пушки</v>
          </cell>
          <cell r="C4553" t="str">
            <v>Ballu</v>
          </cell>
          <cell r="D4553" t="str">
            <v>Тепловая пушка Ballu BHP-M-3</v>
          </cell>
          <cell r="E4553" t="str">
            <v>4650064772120</v>
          </cell>
          <cell r="F4553" t="str">
            <v>BHP-M-3</v>
          </cell>
          <cell r="G4553">
            <v>5490</v>
          </cell>
          <cell r="H4553">
            <v>4117.5</v>
          </cell>
          <cell r="I4553">
            <v>70</v>
          </cell>
          <cell r="J4553">
            <v>70</v>
          </cell>
        </row>
        <row r="4554">
          <cell r="A4554" t="str">
            <v>НС-1035079</v>
          </cell>
          <cell r="B4554" t="str">
            <v>Электрические тепловые пушки</v>
          </cell>
          <cell r="C4554" t="str">
            <v>Ballu</v>
          </cell>
          <cell r="D4554" t="str">
            <v>Тепловая пушка Ballu BHP-M-30</v>
          </cell>
          <cell r="E4554" t="str">
            <v>4650064772175</v>
          </cell>
          <cell r="F4554" t="str">
            <v>BHP-M-30</v>
          </cell>
          <cell r="G4554">
            <v>35990</v>
          </cell>
          <cell r="H4554">
            <v>26992.5</v>
          </cell>
          <cell r="I4554">
            <v>90</v>
          </cell>
          <cell r="J4554">
            <v>90</v>
          </cell>
        </row>
        <row r="4555">
          <cell r="A4555" t="str">
            <v>НС-1035075</v>
          </cell>
          <cell r="B4555" t="str">
            <v>Электрические тепловые пушки</v>
          </cell>
          <cell r="C4555" t="str">
            <v>Ballu</v>
          </cell>
          <cell r="D4555" t="str">
            <v>Тепловая пушка Ballu BHP-M-36</v>
          </cell>
          <cell r="E4555" t="str">
            <v>4650064772182</v>
          </cell>
          <cell r="F4555" t="str">
            <v>BHP-M-36</v>
          </cell>
          <cell r="G4555">
            <v>39990</v>
          </cell>
          <cell r="H4555">
            <v>29992.5</v>
          </cell>
          <cell r="I4555">
            <v>31</v>
          </cell>
          <cell r="J4555">
            <v>31</v>
          </cell>
        </row>
        <row r="4556">
          <cell r="A4556" t="str">
            <v>НС-1035061</v>
          </cell>
          <cell r="B4556" t="str">
            <v>Электрические тепловые пушки</v>
          </cell>
          <cell r="C4556" t="str">
            <v>Ballu</v>
          </cell>
          <cell r="D4556" t="str">
            <v>Тепловая пушка Ballu BHP-M-5</v>
          </cell>
          <cell r="E4556" t="str">
            <v>2144884138744, 4650064772137</v>
          </cell>
          <cell r="F4556" t="str">
            <v>BHP-M-5</v>
          </cell>
          <cell r="G4556">
            <v>7590</v>
          </cell>
          <cell r="H4556">
            <v>5692.5</v>
          </cell>
          <cell r="I4556">
            <v>183</v>
          </cell>
          <cell r="J4556">
            <v>183</v>
          </cell>
        </row>
        <row r="4557">
          <cell r="A4557" t="str">
            <v>НС-1035062</v>
          </cell>
          <cell r="B4557" t="str">
            <v>Электрические тепловые пушки</v>
          </cell>
          <cell r="C4557" t="str">
            <v>Ballu</v>
          </cell>
          <cell r="D4557" t="str">
            <v>Тепловая пушка Ballu BHP-M-9</v>
          </cell>
          <cell r="E4557" t="str">
            <v>4650064772144</v>
          </cell>
          <cell r="F4557" t="str">
            <v>BHP-M-9</v>
          </cell>
          <cell r="G4557">
            <v>11990</v>
          </cell>
          <cell r="H4557">
            <v>8992.5</v>
          </cell>
          <cell r="I4557">
            <v>50</v>
          </cell>
          <cell r="J4557">
            <v>50</v>
          </cell>
        </row>
        <row r="4558">
          <cell r="A4558" t="str">
            <v>НС-1035078</v>
          </cell>
          <cell r="B4558" t="str">
            <v>Электрические тепловые пушки</v>
          </cell>
          <cell r="C4558" t="str">
            <v>Ballu</v>
          </cell>
          <cell r="D4558" t="str">
            <v>Тепловая пушка Ballu BHP-P-3</v>
          </cell>
          <cell r="E4558" t="str">
            <v>4650064772083</v>
          </cell>
          <cell r="F4558" t="str">
            <v>BHP-P-3</v>
          </cell>
          <cell r="G4558">
            <v>5990</v>
          </cell>
          <cell r="H4558">
            <v>4492.5</v>
          </cell>
          <cell r="I4558">
            <v>7</v>
          </cell>
          <cell r="J4558">
            <v>7</v>
          </cell>
        </row>
        <row r="4559">
          <cell r="A4559" t="str">
            <v>НС-1035076</v>
          </cell>
          <cell r="B4559" t="str">
            <v>Электрические тепловые пушки</v>
          </cell>
          <cell r="C4559" t="str">
            <v>Ballu</v>
          </cell>
          <cell r="D4559" t="str">
            <v>Тепловая пушка Ballu BHP-P-5</v>
          </cell>
          <cell r="E4559" t="str">
            <v>4650064772090</v>
          </cell>
          <cell r="F4559" t="str">
            <v>BHP-P-5</v>
          </cell>
          <cell r="G4559">
            <v>7990</v>
          </cell>
          <cell r="H4559">
            <v>5992.5</v>
          </cell>
          <cell r="I4559">
            <v>101</v>
          </cell>
          <cell r="J4559">
            <v>101</v>
          </cell>
        </row>
        <row r="4560">
          <cell r="A4560" t="str">
            <v>НС-1035077</v>
          </cell>
          <cell r="B4560" t="str">
            <v>Электрические тепловые пушки</v>
          </cell>
          <cell r="C4560" t="str">
            <v>Ballu</v>
          </cell>
          <cell r="D4560" t="str">
            <v>Тепловая пушка Ballu BHP-P-6</v>
          </cell>
          <cell r="E4560" t="str">
            <v>4650064772106</v>
          </cell>
          <cell r="F4560" t="str">
            <v>BHP-P-6</v>
          </cell>
          <cell r="G4560">
            <v>10490</v>
          </cell>
          <cell r="H4560">
            <v>7867.5</v>
          </cell>
          <cell r="I4560">
            <v>47</v>
          </cell>
          <cell r="J4560">
            <v>47</v>
          </cell>
        </row>
        <row r="4561">
          <cell r="A4561" t="str">
            <v>НС-1035082</v>
          </cell>
          <cell r="B4561" t="str">
            <v>Электрические тепловые пушки</v>
          </cell>
          <cell r="C4561" t="str">
            <v>Ballu</v>
          </cell>
          <cell r="D4561" t="str">
            <v>Тепловая пушка Ballu BHP-P-9</v>
          </cell>
          <cell r="E4561" t="str">
            <v>4650064772113</v>
          </cell>
          <cell r="F4561" t="str">
            <v>BHP-P-9</v>
          </cell>
          <cell r="G4561">
            <v>11390</v>
          </cell>
          <cell r="H4561">
            <v>8542.5</v>
          </cell>
          <cell r="I4561">
            <v>30</v>
          </cell>
          <cell r="J4561">
            <v>30</v>
          </cell>
        </row>
        <row r="4562">
          <cell r="A4562" t="str">
            <v>НС-1013525</v>
          </cell>
          <cell r="B4562" t="str">
            <v>Электрические тепловые пушки</v>
          </cell>
          <cell r="C4562" t="str">
            <v>Ballu</v>
          </cell>
          <cell r="D4562" t="str">
            <v>Тепловая пушка Ballu BKX-3</v>
          </cell>
          <cell r="E4562" t="str">
            <v>4610002914128, 2143517812082, 14610002914125</v>
          </cell>
          <cell r="F4562" t="str">
            <v>BKX-3</v>
          </cell>
          <cell r="G4562">
            <v>1990</v>
          </cell>
          <cell r="H4562">
            <v>1492.5</v>
          </cell>
          <cell r="I4562">
            <v>9013</v>
          </cell>
          <cell r="J4562">
            <v>9013</v>
          </cell>
        </row>
        <row r="4563">
          <cell r="A4563" t="str">
            <v>НС-1031315</v>
          </cell>
          <cell r="B4563" t="str">
            <v>Электрические тепловые пушки</v>
          </cell>
          <cell r="C4563" t="str">
            <v>Ballu</v>
          </cell>
          <cell r="D4563" t="str">
            <v>Тепловая пушка Ballu BKX-5</v>
          </cell>
          <cell r="E4563" t="str">
            <v>4650064771918, 14650064771915</v>
          </cell>
          <cell r="F4563" t="str">
            <v>BKX-5</v>
          </cell>
          <cell r="G4563">
            <v>3190</v>
          </cell>
          <cell r="H4563">
            <v>2392.5</v>
          </cell>
          <cell r="I4563">
            <v>5736</v>
          </cell>
          <cell r="J4563">
            <v>5736</v>
          </cell>
        </row>
        <row r="4564">
          <cell r="A4564" t="str">
            <v>НС-1051506</v>
          </cell>
          <cell r="B4564" t="str">
            <v>Электрические тепловые пушки</v>
          </cell>
          <cell r="C4564" t="str">
            <v>Ballu</v>
          </cell>
          <cell r="D4564" t="str">
            <v>Тепловая пушка Ballu BKX-7</v>
          </cell>
          <cell r="E4564" t="str">
            <v>4650064776920, 14650064776927</v>
          </cell>
          <cell r="F4564" t="str">
            <v>BKX-7</v>
          </cell>
          <cell r="G4564">
            <v>6290</v>
          </cell>
          <cell r="H4564">
            <v>4717.5</v>
          </cell>
          <cell r="I4564">
            <v>4</v>
          </cell>
          <cell r="J4564">
            <v>4</v>
          </cell>
        </row>
        <row r="4565">
          <cell r="A4565" t="str">
            <v>НС-1657009</v>
          </cell>
          <cell r="B4565" t="str">
            <v>Теплогенераторы мобильного типа дизельные</v>
          </cell>
          <cell r="C4565" t="str">
            <v>Ballu</v>
          </cell>
          <cell r="D4565" t="str">
            <v>Теплогенератор мобильный Ballu BHDN 185 PRO</v>
          </cell>
          <cell r="E4565" t="str">
            <v>4660294711974</v>
          </cell>
          <cell r="F4565" t="str">
            <v>BHDN 185 PRO</v>
          </cell>
          <cell r="G4565">
            <v>655000</v>
          </cell>
          <cell r="H4565">
            <v>465050</v>
          </cell>
          <cell r="I4565" t="str">
            <v/>
          </cell>
          <cell r="J4565">
            <v>0</v>
          </cell>
        </row>
        <row r="4566">
          <cell r="A4566" t="str">
            <v>НС-1657010</v>
          </cell>
          <cell r="B4566" t="str">
            <v>Теплогенераторы мобильного типа дизельные</v>
          </cell>
          <cell r="C4566" t="str">
            <v>Ballu</v>
          </cell>
          <cell r="D4566" t="str">
            <v>Теплогенератор мобильный Ballu BHDN 220 PRO</v>
          </cell>
          <cell r="E4566" t="str">
            <v>4660294711981</v>
          </cell>
          <cell r="F4566" t="str">
            <v>BHDN 220 PRO</v>
          </cell>
          <cell r="G4566">
            <v>755000</v>
          </cell>
          <cell r="H4566">
            <v>536050</v>
          </cell>
          <cell r="I4566" t="str">
            <v/>
          </cell>
          <cell r="J4566">
            <v>0</v>
          </cell>
        </row>
        <row r="4567">
          <cell r="A4567" t="str">
            <v>НС-1719056</v>
          </cell>
          <cell r="B4567" t="str">
            <v>Теплогенераторы подвесного типа газовый</v>
          </cell>
          <cell r="C4567" t="str">
            <v>Ballu</v>
          </cell>
          <cell r="D4567" t="str">
            <v>Теплогенератор подвесной газовый Ballu BSG-33</v>
          </cell>
          <cell r="E4567" t="str">
            <v>4660294948431</v>
          </cell>
          <cell r="F4567" t="str">
            <v>BSG-33</v>
          </cell>
          <cell r="G4567">
            <v>125990</v>
          </cell>
          <cell r="H4567">
            <v>89452.9</v>
          </cell>
          <cell r="I4567" t="str">
            <v/>
          </cell>
          <cell r="J4567">
            <v>0</v>
          </cell>
        </row>
        <row r="4568">
          <cell r="A4568" t="str">
            <v>НС-1719059</v>
          </cell>
          <cell r="B4568" t="str">
            <v>Теплогенераторы подвесного типа газовый</v>
          </cell>
          <cell r="C4568" t="str">
            <v>Ballu</v>
          </cell>
          <cell r="D4568" t="str">
            <v>Теплогенератор подвесной газовый Ballu BSG-45</v>
          </cell>
          <cell r="E4568" t="str">
            <v>4660294948448</v>
          </cell>
          <cell r="F4568" t="str">
            <v>BSG-45</v>
          </cell>
          <cell r="G4568">
            <v>155990</v>
          </cell>
          <cell r="H4568">
            <v>110752.9</v>
          </cell>
          <cell r="I4568" t="str">
            <v/>
          </cell>
          <cell r="J4568">
            <v>0</v>
          </cell>
        </row>
        <row r="4569">
          <cell r="A4569" t="str">
            <v>НС-1719061</v>
          </cell>
          <cell r="B4569" t="str">
            <v>Теплогенераторы подвесного типа газовый</v>
          </cell>
          <cell r="C4569" t="str">
            <v>Ballu</v>
          </cell>
          <cell r="D4569" t="str">
            <v>Теплогенератор подвесной газовый Ballu BSG-70</v>
          </cell>
          <cell r="E4569" t="str">
            <v>4660294948455</v>
          </cell>
          <cell r="F4569" t="str">
            <v>BSG-70</v>
          </cell>
          <cell r="G4569">
            <v>195990</v>
          </cell>
          <cell r="H4569">
            <v>139152.9</v>
          </cell>
          <cell r="I4569" t="str">
            <v/>
          </cell>
          <cell r="J4569">
            <v>0</v>
          </cell>
        </row>
        <row r="4570">
          <cell r="A4570" t="str">
            <v>НС-1719050</v>
          </cell>
          <cell r="B4570" t="str">
            <v>Теплогенераторы подвесного типа газовый</v>
          </cell>
          <cell r="C4570" t="str">
            <v>Ballu</v>
          </cell>
          <cell r="D4570" t="str">
            <v>Теплогенератор подвесной газовый Ballu BSG-95</v>
          </cell>
          <cell r="E4570" t="str">
            <v>4660294948424</v>
          </cell>
          <cell r="F4570" t="str">
            <v>BSG-95</v>
          </cell>
          <cell r="G4570">
            <v>225990</v>
          </cell>
          <cell r="H4570">
            <v>160452.9</v>
          </cell>
          <cell r="I4570" t="str">
            <v/>
          </cell>
          <cell r="J4570">
            <v>0</v>
          </cell>
        </row>
        <row r="4571">
          <cell r="A4571" t="str">
            <v>НС-1755470</v>
          </cell>
          <cell r="B4571" t="str">
            <v>Нагревательные маты для теплого пола_комплект без терморегулятора</v>
          </cell>
          <cell r="C4571" t="str">
            <v>Electrolux</v>
          </cell>
          <cell r="D4571" t="str">
            <v>Мат нагревательный Electrolux EEFM 2-180-0,5 (комплект теплого пола)</v>
          </cell>
          <cell r="E4571" t="str">
            <v>7381032442956</v>
          </cell>
          <cell r="F4571" t="str">
            <v>EEFM 2-180-0,5</v>
          </cell>
          <cell r="G4571">
            <v>5390</v>
          </cell>
          <cell r="H4571">
            <v>3072.3</v>
          </cell>
          <cell r="I4571">
            <v>387</v>
          </cell>
          <cell r="J4571">
            <v>387</v>
          </cell>
        </row>
        <row r="4572">
          <cell r="A4572" t="str">
            <v>НС-1755462</v>
          </cell>
          <cell r="B4572" t="str">
            <v>Нагревательные маты для теплого пола_комплект без терморегулятора</v>
          </cell>
          <cell r="C4572" t="str">
            <v>Electrolux</v>
          </cell>
          <cell r="D4572" t="str">
            <v>Мат нагревательный Electrolux EEFM 2-180-1,5 (комплект теплого пола)</v>
          </cell>
          <cell r="E4572" t="str">
            <v>7381032442970</v>
          </cell>
          <cell r="F4572" t="str">
            <v>EEFM 2-180-1,5</v>
          </cell>
          <cell r="G4572">
            <v>7490</v>
          </cell>
          <cell r="H4572">
            <v>4269.3</v>
          </cell>
          <cell r="I4572">
            <v>456</v>
          </cell>
          <cell r="J4572">
            <v>456</v>
          </cell>
        </row>
        <row r="4573">
          <cell r="A4573" t="str">
            <v>НС-1755461</v>
          </cell>
          <cell r="B4573" t="str">
            <v>Нагревательные маты для теплого пола_комплект без терморегулятора</v>
          </cell>
          <cell r="C4573" t="str">
            <v>Electrolux</v>
          </cell>
          <cell r="D4573" t="str">
            <v>Мат нагревательный Electrolux EEFM 2-180-1 (комплект теплого пола)</v>
          </cell>
          <cell r="E4573" t="str">
            <v>7381032442963</v>
          </cell>
          <cell r="F4573" t="str">
            <v>EEFM 2-180-1</v>
          </cell>
          <cell r="G4573">
            <v>5990</v>
          </cell>
          <cell r="H4573">
            <v>3414.3</v>
          </cell>
          <cell r="I4573">
            <v>838</v>
          </cell>
          <cell r="J4573">
            <v>838</v>
          </cell>
        </row>
        <row r="4574">
          <cell r="A4574" t="str">
            <v>НС-1755468</v>
          </cell>
          <cell r="B4574" t="str">
            <v>Нагревательные маты для теплого пола_комплект без терморегулятора</v>
          </cell>
          <cell r="C4574" t="str">
            <v>Electrolux</v>
          </cell>
          <cell r="D4574" t="str">
            <v>Мат нагревательный Electrolux EEFM 2-180-2,5 (комплект теплого пола)</v>
          </cell>
          <cell r="E4574" t="str">
            <v>7381032443014</v>
          </cell>
          <cell r="F4574" t="str">
            <v>EEFM 2-180-2,5</v>
          </cell>
          <cell r="G4574">
            <v>11090</v>
          </cell>
          <cell r="H4574">
            <v>6321.3</v>
          </cell>
          <cell r="I4574">
            <v>294</v>
          </cell>
          <cell r="J4574">
            <v>294</v>
          </cell>
        </row>
        <row r="4575">
          <cell r="A4575" t="str">
            <v>НС-1755464</v>
          </cell>
          <cell r="B4575" t="str">
            <v>Нагревательные маты для теплого пола_комплект без терморегулятора</v>
          </cell>
          <cell r="C4575" t="str">
            <v>Electrolux</v>
          </cell>
          <cell r="D4575" t="str">
            <v>Мат нагревательный Electrolux EEFM 2-180-2 (комплект теплого пола)</v>
          </cell>
          <cell r="E4575" t="str">
            <v>7381032443007</v>
          </cell>
          <cell r="F4575" t="str">
            <v>EEFM 2-180-2</v>
          </cell>
          <cell r="G4575">
            <v>9490</v>
          </cell>
          <cell r="H4575">
            <v>5409.3</v>
          </cell>
          <cell r="I4575">
            <v>706</v>
          </cell>
          <cell r="J4575">
            <v>706</v>
          </cell>
        </row>
        <row r="4576">
          <cell r="A4576" t="str">
            <v>НС-1755467</v>
          </cell>
          <cell r="B4576" t="str">
            <v>Нагревательные маты для теплого пола_комплект без терморегулятора</v>
          </cell>
          <cell r="C4576" t="str">
            <v>Electrolux</v>
          </cell>
          <cell r="D4576" t="str">
            <v>Мат нагревательный Electrolux EEFM 2-180-4 (комплект теплого пола)</v>
          </cell>
          <cell r="E4576" t="str">
            <v>7381032443038</v>
          </cell>
          <cell r="F4576" t="str">
            <v>EEFM 2-180-4</v>
          </cell>
          <cell r="G4576">
            <v>13490</v>
          </cell>
          <cell r="H4576">
            <v>7689.3</v>
          </cell>
          <cell r="I4576">
            <v>382</v>
          </cell>
          <cell r="J4576">
            <v>382</v>
          </cell>
        </row>
        <row r="4577">
          <cell r="A4577" t="str">
            <v>НС-1755463</v>
          </cell>
          <cell r="B4577" t="str">
            <v>Нагревательные маты для теплого пола_комплект без терморегулятора</v>
          </cell>
          <cell r="C4577" t="str">
            <v>Electrolux</v>
          </cell>
          <cell r="D4577" t="str">
            <v>Мат нагревательный Electrolux EEFM 2-180-5 (комплект теплого пола)</v>
          </cell>
          <cell r="E4577" t="str">
            <v>7381032443045</v>
          </cell>
          <cell r="F4577" t="str">
            <v>EEFM 2-180-5</v>
          </cell>
          <cell r="G4577">
            <v>15090</v>
          </cell>
          <cell r="H4577">
            <v>8601.2999999999993</v>
          </cell>
          <cell r="I4577">
            <v>420</v>
          </cell>
          <cell r="J4577">
            <v>420</v>
          </cell>
        </row>
        <row r="4578">
          <cell r="A4578" t="str">
            <v>НС-1755459</v>
          </cell>
          <cell r="B4578" t="str">
            <v>Нагревательные маты для теплого пола_комплект без терморегулятора</v>
          </cell>
          <cell r="C4578" t="str">
            <v>Electrolux</v>
          </cell>
          <cell r="D4578" t="str">
            <v>Мат нагревательный Electrolux EEFM 2-180-6 (комплект теплого пола)</v>
          </cell>
          <cell r="E4578" t="str">
            <v>7381032443052</v>
          </cell>
          <cell r="F4578" t="str">
            <v>EEFM 2-180-6</v>
          </cell>
          <cell r="G4578">
            <v>16890</v>
          </cell>
          <cell r="H4578">
            <v>9627.2999999999993</v>
          </cell>
          <cell r="I4578">
            <v>252</v>
          </cell>
          <cell r="J4578">
            <v>252</v>
          </cell>
        </row>
        <row r="4579">
          <cell r="A4579" t="str">
            <v>НС-1432021</v>
          </cell>
          <cell r="B4579" t="str">
            <v>Нагревательные маты для теплого пола_комплект с терморегулятором</v>
          </cell>
          <cell r="C4579" t="str">
            <v>Electrolux</v>
          </cell>
          <cell r="D4579" t="str">
            <v>Мат Electrolux EEFM 2-180-2,5 (комплект теплого пола c терморегулятором)</v>
          </cell>
          <cell r="E4579" t="str">
            <v>7390000601271, 27390000601275, 7381032440648, 17381032440645</v>
          </cell>
          <cell r="F4579" t="str">
            <v>EEFM 2-180-2,5 комплект</v>
          </cell>
          <cell r="G4579">
            <v>11210</v>
          </cell>
          <cell r="H4579">
            <v>3750</v>
          </cell>
          <cell r="I4579" t="str">
            <v/>
          </cell>
          <cell r="J4579">
            <v>0</v>
          </cell>
        </row>
        <row r="4580">
          <cell r="A4580" t="str">
            <v>НС-1432025</v>
          </cell>
          <cell r="B4580" t="str">
            <v>Нагревательные маты для теплого пола_комплект с терморегулятором</v>
          </cell>
          <cell r="C4580" t="str">
            <v>Electrolux</v>
          </cell>
          <cell r="D4580" t="str">
            <v>Мат Electrolux EEFM 2-180-3,5 (комплект теплого пола c терморегулятором)</v>
          </cell>
          <cell r="E4580" t="str">
            <v>7390000601295, 27390000601299, 7381032440662, 17381032440669</v>
          </cell>
          <cell r="F4580" t="str">
            <v>EEFM 2-180-3,5 комплект</v>
          </cell>
          <cell r="G4580">
            <v>13850</v>
          </cell>
          <cell r="H4580">
            <v>4875</v>
          </cell>
          <cell r="I4580">
            <v>5</v>
          </cell>
          <cell r="J4580">
            <v>5</v>
          </cell>
        </row>
        <row r="4581">
          <cell r="A4581" t="str">
            <v>НС-1599135</v>
          </cell>
          <cell r="B4581" t="str">
            <v>Терморегуляторы для теплого пола c Wi-Fi</v>
          </cell>
          <cell r="C4581" t="str">
            <v>Royal Thermo</v>
          </cell>
          <cell r="D4581" t="str">
            <v>Терморегулятор Royal Thermo Intellon RTI-16</v>
          </cell>
          <cell r="E4581" t="str">
            <v>4660294208900, 14660294208907</v>
          </cell>
          <cell r="F4581" t="str">
            <v>RTI-16</v>
          </cell>
          <cell r="G4581">
            <v>4600</v>
          </cell>
          <cell r="H4581">
            <v>2875</v>
          </cell>
          <cell r="I4581" t="str">
            <v/>
          </cell>
          <cell r="J4581">
            <v>0</v>
          </cell>
        </row>
        <row r="4582">
          <cell r="A4582" t="str">
            <v>НС-1599137</v>
          </cell>
          <cell r="B4582" t="str">
            <v>Терморегуляторы для теплого пола c Wi-Fi</v>
          </cell>
          <cell r="C4582" t="str">
            <v>Royal Thermo</v>
          </cell>
          <cell r="D4582" t="str">
            <v>Терморегулятор Royal Thermo Sensonite RTS-16</v>
          </cell>
          <cell r="E4582" t="str">
            <v>4660294208658, 14660294208655</v>
          </cell>
          <cell r="F4582" t="str">
            <v>RTS-16</v>
          </cell>
          <cell r="G4582">
            <v>4900</v>
          </cell>
          <cell r="H4582">
            <v>3063</v>
          </cell>
          <cell r="I4582" t="str">
            <v/>
          </cell>
          <cell r="J4582">
            <v>0</v>
          </cell>
        </row>
        <row r="4583">
          <cell r="A4583" t="str">
            <v>НС-1013675</v>
          </cell>
          <cell r="B4583" t="str">
            <v>Терморегуляторы для теплого пола без Wi-Fi</v>
          </cell>
          <cell r="C4583" t="str">
            <v>Electrolux</v>
          </cell>
          <cell r="D4583" t="str">
            <v>Терморегулятор Electrolux ETB-16</v>
          </cell>
          <cell r="E4583" t="str">
            <v>7312970604014, 7390000600939, 7381032460370, 17381032460377</v>
          </cell>
          <cell r="F4583" t="str">
            <v>ETB-16</v>
          </cell>
          <cell r="G4583">
            <v>3790</v>
          </cell>
          <cell r="H4583">
            <v>2009</v>
          </cell>
          <cell r="I4583" t="str">
            <v/>
          </cell>
          <cell r="J4583">
            <v>0</v>
          </cell>
        </row>
        <row r="4584">
          <cell r="A4584" t="str">
            <v>НС-1599139</v>
          </cell>
          <cell r="B4584" t="str">
            <v>Терморегуляторы для теплого пола без Wi-Fi</v>
          </cell>
          <cell r="C4584" t="str">
            <v>Royal Thermo</v>
          </cell>
          <cell r="D4584" t="str">
            <v>Терморегулятор Royal Thermo Onix RTO-16</v>
          </cell>
          <cell r="E4584" t="str">
            <v>4660294208573, 14660294208570</v>
          </cell>
          <cell r="F4584" t="str">
            <v>RTO-16</v>
          </cell>
          <cell r="G4584">
            <v>1990</v>
          </cell>
          <cell r="H4584">
            <v>1244</v>
          </cell>
          <cell r="I4584">
            <v>2277</v>
          </cell>
          <cell r="J4584">
            <v>2277</v>
          </cell>
        </row>
        <row r="4585">
          <cell r="A4585" t="str">
            <v>НС-1294411</v>
          </cell>
          <cell r="B4585" t="str">
            <v>Тепловые насосы воздух-воздух</v>
          </cell>
          <cell r="C4585" t="str">
            <v>Electrolux</v>
          </cell>
          <cell r="D4585" t="str">
            <v>Сплит-система инверторного типа Electrolux EACS/I-09HVI/N8_21Y комплект</v>
          </cell>
          <cell r="E4585" t="str">
            <v>7381032425973</v>
          </cell>
          <cell r="F4585" t="str">
            <v>EACS/I-09HVI/N8_21Y</v>
          </cell>
          <cell r="G4585">
            <v>130990</v>
          </cell>
          <cell r="H4585">
            <v>89073.2</v>
          </cell>
          <cell r="I4585">
            <v>1</v>
          </cell>
          <cell r="J4585">
            <v>1</v>
          </cell>
        </row>
        <row r="4586">
          <cell r="A4586" t="str">
            <v>НС-1294412</v>
          </cell>
          <cell r="B4586" t="str">
            <v>Тепловые насосы воздух-воздух</v>
          </cell>
          <cell r="C4586" t="str">
            <v>Electrolux</v>
          </cell>
          <cell r="D4586" t="str">
            <v>Сплит-система инверторного типа Electrolux EACS/I-12HVI/N8_21Y комплект</v>
          </cell>
          <cell r="E4586" t="str">
            <v>7381032425980</v>
          </cell>
          <cell r="F4586" t="str">
            <v>EACS/I-12HVI/N8_21Y</v>
          </cell>
          <cell r="G4586">
            <v>135990</v>
          </cell>
          <cell r="H4586">
            <v>92473.2</v>
          </cell>
          <cell r="I4586">
            <v>2</v>
          </cell>
          <cell r="J4586">
            <v>2</v>
          </cell>
        </row>
        <row r="4587">
          <cell r="A4587" t="str">
            <v>НС-1294413</v>
          </cell>
          <cell r="B4587" t="str">
            <v>Тепловые насосы воздух-воздух</v>
          </cell>
          <cell r="C4587" t="str">
            <v>Electrolux</v>
          </cell>
          <cell r="D4587" t="str">
            <v>Сплит-система инверторного типа Electrolux EACS/I-18HVI/N8_21Y комплект</v>
          </cell>
          <cell r="E4587" t="str">
            <v>7381032401328</v>
          </cell>
          <cell r="F4587" t="str">
            <v>EACS/I-18HVI/N8_21Y</v>
          </cell>
          <cell r="G4587">
            <v>165990</v>
          </cell>
          <cell r="H4587">
            <v>112873.2</v>
          </cell>
          <cell r="I4587">
            <v>200</v>
          </cell>
          <cell r="J4587">
            <v>200</v>
          </cell>
        </row>
        <row r="4588">
          <cell r="A4588" t="str">
            <v>НС-1294414</v>
          </cell>
          <cell r="B4588" t="str">
            <v>Тепловые насосы воздух-воздух</v>
          </cell>
          <cell r="C4588" t="str">
            <v>Electrolux</v>
          </cell>
          <cell r="D4588" t="str">
            <v>Сплит-система инверторного типа Electrolux EACS/I-24HVI/N8_21Y комплект</v>
          </cell>
          <cell r="E4588" t="str">
            <v>7381032401335</v>
          </cell>
          <cell r="F4588" t="str">
            <v>EACS/I-24HVI/N8_21Y</v>
          </cell>
          <cell r="G4588">
            <v>190990</v>
          </cell>
          <cell r="H4588">
            <v>129873.2</v>
          </cell>
          <cell r="I4588">
            <v>107</v>
          </cell>
          <cell r="J4588">
            <v>107</v>
          </cell>
        </row>
        <row r="4589">
          <cell r="A4589" t="str">
            <v>НС-1189224</v>
          </cell>
          <cell r="B4589" t="str">
            <v>Тепловые насосы воздух-воздух</v>
          </cell>
          <cell r="C4589" t="str">
            <v>Electrolux</v>
          </cell>
          <cell r="D4589" t="str">
            <v>Сплит-система инверторного типа, комплект Electrolux EACS/I-18HVI/N8_19Y</v>
          </cell>
          <cell r="E4589" t="str">
            <v>7381032427298</v>
          </cell>
          <cell r="F4589" t="str">
            <v>EACS/I-18HVI/N8_19Y</v>
          </cell>
          <cell r="G4589">
            <v>155990</v>
          </cell>
          <cell r="H4589">
            <v>101393.5</v>
          </cell>
          <cell r="I4589">
            <v>57</v>
          </cell>
          <cell r="J4589">
            <v>57</v>
          </cell>
        </row>
        <row r="4590">
          <cell r="A4590" t="str">
            <v>НС-1716707</v>
          </cell>
          <cell r="B4590" t="str">
            <v>Тепловые насосы для бассейна On/Off</v>
          </cell>
          <cell r="C4590" t="str">
            <v>Royal Thermo</v>
          </cell>
          <cell r="D4590" t="str">
            <v>Тепловой насос для бассейна Royal Thermo MasterHeat Mini RTM-10MHN8</v>
          </cell>
          <cell r="E4590" t="str">
            <v>4660294936124</v>
          </cell>
          <cell r="F4590" t="str">
            <v>RTM-10MHN8</v>
          </cell>
          <cell r="G4590">
            <v>48000</v>
          </cell>
          <cell r="H4590">
            <v>33600</v>
          </cell>
          <cell r="I4590" t="str">
            <v/>
          </cell>
          <cell r="J4590">
            <v>0</v>
          </cell>
        </row>
        <row r="4591">
          <cell r="A4591" t="str">
            <v>НС-1716725</v>
          </cell>
          <cell r="B4591" t="str">
            <v>Тепловые насосы для бассейна On/Off</v>
          </cell>
          <cell r="C4591" t="str">
            <v>Royal Thermo</v>
          </cell>
          <cell r="D4591" t="str">
            <v>Тепловой насос для бассейна Royal Thermo MasterHeat Mini RTM-15MHN8</v>
          </cell>
          <cell r="E4591" t="str">
            <v>4660294936148</v>
          </cell>
          <cell r="F4591" t="str">
            <v>RTM-15MHN8</v>
          </cell>
          <cell r="G4591">
            <v>58000</v>
          </cell>
          <cell r="H4591">
            <v>40600</v>
          </cell>
          <cell r="I4591">
            <v>18</v>
          </cell>
          <cell r="J4591">
            <v>18</v>
          </cell>
        </row>
        <row r="4592">
          <cell r="A4592" t="str">
            <v>НС-1716758</v>
          </cell>
          <cell r="B4592" t="str">
            <v>Тепловые насосы для бассейна On/Off</v>
          </cell>
          <cell r="C4592" t="str">
            <v>Royal Thermo</v>
          </cell>
          <cell r="D4592" t="str">
            <v>Тепловой насос для бассейна Royal Thermo MasterHeat Mini RTM-18MHN8</v>
          </cell>
          <cell r="E4592" t="str">
            <v>4660294936155</v>
          </cell>
          <cell r="F4592" t="str">
            <v>RTM-18MHN8</v>
          </cell>
          <cell r="G4592">
            <v>70000</v>
          </cell>
          <cell r="H4592">
            <v>49000</v>
          </cell>
          <cell r="I4592" t="str">
            <v/>
          </cell>
          <cell r="J4592">
            <v>0</v>
          </cell>
        </row>
        <row r="4593">
          <cell r="A4593" t="str">
            <v>НС-1716762</v>
          </cell>
          <cell r="B4593" t="str">
            <v>Тепловые насосы для бассейна On/Off</v>
          </cell>
          <cell r="C4593" t="str">
            <v>Royal Thermo</v>
          </cell>
          <cell r="D4593" t="str">
            <v>Тепловой насос для бассейна Royal Thermo MasterHeat Mini RTM-22MHN8</v>
          </cell>
          <cell r="E4593" t="str">
            <v>4660294936162</v>
          </cell>
          <cell r="F4593" t="str">
            <v>RTM-22MHN8</v>
          </cell>
          <cell r="G4593">
            <v>75000</v>
          </cell>
          <cell r="H4593">
            <v>52500</v>
          </cell>
          <cell r="I4593" t="str">
            <v/>
          </cell>
          <cell r="J4593">
            <v>0</v>
          </cell>
        </row>
        <row r="4594">
          <cell r="A4594" t="str">
            <v>НС-1716766</v>
          </cell>
          <cell r="B4594" t="str">
            <v>Тепловые насосы для бассейна инверторные</v>
          </cell>
          <cell r="C4594" t="str">
            <v>Royal Thermo</v>
          </cell>
          <cell r="D4594" t="str">
            <v>Тепловой насос для бассейна Royal Thermo MasterHeat Pro DC RTPI-25MHN8 инверторного типа</v>
          </cell>
          <cell r="E4594" t="str">
            <v>4660294936179</v>
          </cell>
          <cell r="F4594" t="str">
            <v>RTPI-25MHN8</v>
          </cell>
          <cell r="G4594">
            <v>115000</v>
          </cell>
          <cell r="H4594">
            <v>80500</v>
          </cell>
          <cell r="I4594">
            <v>1</v>
          </cell>
          <cell r="J4594">
            <v>1</v>
          </cell>
        </row>
        <row r="4595">
          <cell r="A4595" t="str">
            <v>НС-1716771</v>
          </cell>
          <cell r="B4595" t="str">
            <v>Тепловые насосы для бассейна инверторные</v>
          </cell>
          <cell r="C4595" t="str">
            <v>Royal Thermo</v>
          </cell>
          <cell r="D4595" t="str">
            <v>Тепловой насос для бассейна Royal Thermo MasterHeat Pro DC RTPI-35MHN8 инверторного типа</v>
          </cell>
          <cell r="E4595" t="str">
            <v>4660294936186</v>
          </cell>
          <cell r="F4595" t="str">
            <v>RTPI-35MHN8</v>
          </cell>
          <cell r="G4595">
            <v>130000</v>
          </cell>
          <cell r="H4595">
            <v>91000</v>
          </cell>
          <cell r="I4595">
            <v>20</v>
          </cell>
          <cell r="J4595">
            <v>20</v>
          </cell>
        </row>
        <row r="4596">
          <cell r="A4596" t="str">
            <v>НС-1716772</v>
          </cell>
          <cell r="B4596" t="str">
            <v>Тепловые насосы для бассейна инверторные</v>
          </cell>
          <cell r="C4596" t="str">
            <v>Royal Thermo</v>
          </cell>
          <cell r="D4596" t="str">
            <v>Тепловой насос для бассейна Royal Thermo MasterHeat Pro DC RTPI-50MHN8 инверторного типа</v>
          </cell>
          <cell r="E4596" t="str">
            <v>4660294936193</v>
          </cell>
          <cell r="F4596" t="str">
            <v>RTPI-50MHN8</v>
          </cell>
          <cell r="G4596">
            <v>155000</v>
          </cell>
          <cell r="H4596">
            <v>108500</v>
          </cell>
          <cell r="I4596">
            <v>2</v>
          </cell>
          <cell r="J4596">
            <v>2</v>
          </cell>
        </row>
        <row r="4597">
          <cell r="A4597" t="str">
            <v>НС-1716793</v>
          </cell>
          <cell r="B4597" t="str">
            <v>Тепловые насосы для бассейна инверторные</v>
          </cell>
          <cell r="C4597" t="str">
            <v>Royal Thermo</v>
          </cell>
          <cell r="D4597" t="str">
            <v>Тепловой насос для бассейна Royal Thermo MasterHeat Pro DC RTPI-60MHN8 инверторного типа</v>
          </cell>
          <cell r="E4597" t="str">
            <v>4660294936209</v>
          </cell>
          <cell r="F4597" t="str">
            <v>RTPI-60MHN8</v>
          </cell>
          <cell r="G4597">
            <v>175000</v>
          </cell>
          <cell r="H4597">
            <v>122500</v>
          </cell>
          <cell r="I4597">
            <v>17</v>
          </cell>
          <cell r="J4597">
            <v>17</v>
          </cell>
        </row>
        <row r="4598">
          <cell r="A4598" t="str">
            <v>НС-1716794</v>
          </cell>
          <cell r="B4598" t="str">
            <v>Тепловые насосы для бассейна инверторные</v>
          </cell>
          <cell r="C4598" t="str">
            <v>Royal Thermo</v>
          </cell>
          <cell r="D4598" t="str">
            <v>Тепловой насос для бассейна Royal Thermo MasterHeat Pro DC RTPI-70MHN8 инверторного типа</v>
          </cell>
          <cell r="E4598" t="str">
            <v>4660294936216</v>
          </cell>
          <cell r="F4598" t="str">
            <v>RTPI-70MHN8</v>
          </cell>
          <cell r="G4598">
            <v>240000</v>
          </cell>
          <cell r="H4598">
            <v>168000</v>
          </cell>
          <cell r="I4598" t="str">
            <v/>
          </cell>
          <cell r="J4598">
            <v>0</v>
          </cell>
        </row>
        <row r="4599">
          <cell r="A4599" t="str">
            <v>НС-1716797</v>
          </cell>
          <cell r="B4599" t="str">
            <v>Тепловые насосы для бассейна инверторные</v>
          </cell>
          <cell r="C4599" t="str">
            <v>Royal Thermo</v>
          </cell>
          <cell r="D4599" t="str">
            <v>Тепловой насос для бассейна Royal Thermo MasterHeat Pro DC RTPI-80MHN8 инверторного типа</v>
          </cell>
          <cell r="E4599" t="str">
            <v>4660294936230</v>
          </cell>
          <cell r="F4599" t="str">
            <v>RTPI-80MHN8</v>
          </cell>
          <cell r="G4599">
            <v>280000</v>
          </cell>
          <cell r="H4599">
            <v>196000</v>
          </cell>
          <cell r="I4599" t="str">
            <v/>
          </cell>
          <cell r="J4599">
            <v>0</v>
          </cell>
        </row>
        <row r="4600">
          <cell r="A4600" t="str">
            <v>НС-1689800</v>
          </cell>
          <cell r="B4600" t="str">
            <v>Запчасти</v>
          </cell>
          <cell r="C4600" t="str">
            <v>БЕЗ МАРКИ</v>
          </cell>
          <cell r="D4600" t="str">
            <v>Блок для диспетчеризации, артикул 16123023000007</v>
          </cell>
          <cell r="E4600" t="str">
            <v>4660294816785</v>
          </cell>
          <cell r="F4600" t="str">
            <v>16123023000007Блок</v>
          </cell>
          <cell r="G4600">
            <v>37442.47</v>
          </cell>
          <cell r="H4600">
            <v>13292.47</v>
          </cell>
          <cell r="I4600" t="str">
            <v/>
          </cell>
          <cell r="J4600">
            <v>0</v>
          </cell>
        </row>
        <row r="4601">
          <cell r="A4601" t="str">
            <v>НС-1756435</v>
          </cell>
          <cell r="B4601" t="str">
            <v>Запчасти</v>
          </cell>
          <cell r="C4601" t="str">
            <v>Royal Thermo</v>
          </cell>
          <cell r="D4601" t="str">
            <v>Заготовка для радиатора Royal Thermo Flat COMPACT C20-300-1800 RAL0000</v>
          </cell>
          <cell r="E4601" t="str">
            <v>4670430138480</v>
          </cell>
          <cell r="F4601" t="str">
            <v>FC20-300-1800/0000RT</v>
          </cell>
          <cell r="G4601">
            <v>4138.78</v>
          </cell>
          <cell r="H4601">
            <v>4138.78</v>
          </cell>
          <cell r="I4601" t="str">
            <v/>
          </cell>
          <cell r="J4601">
            <v>0</v>
          </cell>
        </row>
        <row r="4602">
          <cell r="A4602" t="str">
            <v>НС-1756438</v>
          </cell>
          <cell r="B4602" t="str">
            <v>Запчасти</v>
          </cell>
          <cell r="C4602" t="str">
            <v>Royal Thermo</v>
          </cell>
          <cell r="D4602" t="str">
            <v>Заготовка для радиатора Royal Thermo Flat COMPACT C20-400-1800 RAL0000</v>
          </cell>
          <cell r="E4602" t="str">
            <v>4670430138497</v>
          </cell>
          <cell r="F4602" t="str">
            <v>FC20-400-1800/0000RT</v>
          </cell>
          <cell r="G4602">
            <v>5087.34</v>
          </cell>
          <cell r="H4602">
            <v>5087.34</v>
          </cell>
          <cell r="I4602" t="str">
            <v/>
          </cell>
          <cell r="J4602">
            <v>0</v>
          </cell>
        </row>
        <row r="4603">
          <cell r="A4603" t="str">
            <v>НС-1756444</v>
          </cell>
          <cell r="B4603" t="str">
            <v>Запчасти</v>
          </cell>
          <cell r="C4603" t="str">
            <v>Royal Thermo</v>
          </cell>
          <cell r="D4603" t="str">
            <v>Заготовка для радиатора Royal Thermo Flat COMPACT C20-500-1800 RAL0000</v>
          </cell>
          <cell r="E4603" t="str">
            <v>4670430228358</v>
          </cell>
          <cell r="F4603" t="str">
            <v>FC20-500-1800/0000RT</v>
          </cell>
          <cell r="G4603">
            <v>5588.97</v>
          </cell>
          <cell r="H4603">
            <v>5588.97</v>
          </cell>
          <cell r="I4603" t="str">
            <v/>
          </cell>
          <cell r="J4603">
            <v>0</v>
          </cell>
        </row>
        <row r="4604">
          <cell r="A4604" t="str">
            <v>НС-1710764</v>
          </cell>
          <cell r="B4604" t="str">
            <v>Запчасти</v>
          </cell>
          <cell r="C4604" t="str">
            <v>SHUFT</v>
          </cell>
          <cell r="D4604" t="str">
            <v>Ножки (пара) SHUFT для вертикального монтажа напольно-потолочных фанкойлов SFF арт. 12126200000334</v>
          </cell>
          <cell r="E4604" t="str">
            <v>4660294910520</v>
          </cell>
          <cell r="F4604" t="str">
            <v>12126200000334SFF</v>
          </cell>
          <cell r="G4604">
            <v>3587.82</v>
          </cell>
          <cell r="H4604">
            <v>1614.52</v>
          </cell>
          <cell r="I4604" t="str">
            <v/>
          </cell>
          <cell r="J4604">
            <v>0</v>
          </cell>
        </row>
        <row r="4605">
          <cell r="A4605" t="str">
            <v>НС-1695008</v>
          </cell>
          <cell r="B4605" t="str">
            <v>Рекламная продукция</v>
          </cell>
          <cell r="C4605" t="str">
            <v>HOMMYN</v>
          </cell>
          <cell r="D4605" t="str">
            <v>Стойка мобильная Умный дом HOMMYN</v>
          </cell>
          <cell r="E4605" t="str">
            <v>2258668062962</v>
          </cell>
          <cell r="F4605" t="str">
            <v>HOMSTAND2024</v>
          </cell>
          <cell r="G4605">
            <v>16116</v>
          </cell>
          <cell r="H4605">
            <v>16116</v>
          </cell>
          <cell r="I4605">
            <v>53</v>
          </cell>
          <cell r="J4605">
            <v>53</v>
          </cell>
        </row>
        <row r="4606">
          <cell r="A4606" t="str">
            <v>НС-1706811</v>
          </cell>
          <cell r="B4606" t="str">
            <v>Вакууметры</v>
          </cell>
          <cell r="C4606" t="str">
            <v>Ballu</v>
          </cell>
          <cell r="D4606" t="str">
            <v>Вакууметр электронный Ballu Super Stars ST-VG90</v>
          </cell>
          <cell r="E4606" t="str">
            <v>4660294896688, 14660294896685</v>
          </cell>
          <cell r="F4606" t="str">
            <v>ST-VG90</v>
          </cell>
          <cell r="G4606">
            <v>7454.74</v>
          </cell>
          <cell r="H4606">
            <v>7082</v>
          </cell>
          <cell r="I4606">
            <v>605</v>
          </cell>
          <cell r="J4606">
            <v>605</v>
          </cell>
        </row>
        <row r="4607">
          <cell r="A4607" t="str">
            <v>НС-1111644</v>
          </cell>
          <cell r="B4607" t="str">
            <v>IQ-модули для увлажнителей воздуха</v>
          </cell>
          <cell r="C4607" t="str">
            <v>Electrolux</v>
          </cell>
          <cell r="D4607" t="str">
            <v>IQ-метеопульт для увлажнителя Electrolux EHU/RC-10</v>
          </cell>
          <cell r="E4607" t="str">
            <v>7312970400166, 7390000400270</v>
          </cell>
          <cell r="F4607" t="str">
            <v>EHU/RC-10</v>
          </cell>
          <cell r="G4607">
            <v>1990</v>
          </cell>
          <cell r="H4607">
            <v>1593</v>
          </cell>
          <cell r="I4607" t="str">
            <v/>
          </cell>
          <cell r="J4607">
            <v>0</v>
          </cell>
        </row>
        <row r="4608">
          <cell r="A4608" t="str">
            <v>НС-1119129</v>
          </cell>
          <cell r="B4608" t="str">
            <v>IQ-модули для увлажнителей воздуха</v>
          </cell>
          <cell r="C4608" t="str">
            <v>Electrolux</v>
          </cell>
          <cell r="D4608" t="str">
            <v>IQ-метеопульт для увлажнителя Electrolux EHU/RC-15</v>
          </cell>
          <cell r="E4608" t="str">
            <v>7312970400173, 7390000400287</v>
          </cell>
          <cell r="F4608" t="str">
            <v>EHU/RC-15</v>
          </cell>
          <cell r="G4608">
            <v>1990</v>
          </cell>
          <cell r="H4608">
            <v>1216</v>
          </cell>
          <cell r="I4608" t="str">
            <v/>
          </cell>
          <cell r="J4608">
            <v>0</v>
          </cell>
        </row>
        <row r="4609">
          <cell r="A4609" t="str">
            <v>НС-1117548</v>
          </cell>
          <cell r="B4609" t="str">
            <v>IQ-модули для увлажнителей воздуха</v>
          </cell>
          <cell r="C4609" t="str">
            <v>Electrolux</v>
          </cell>
          <cell r="D4609" t="str">
            <v>IQ-модуль для увлажнителя Electrolux Smart Eye EHU/SM-15</v>
          </cell>
          <cell r="E4609" t="str">
            <v>7312970400210, 17312970400217, 17390000400338, 7390000400331, 14610021222706</v>
          </cell>
          <cell r="F4609" t="str">
            <v>EHU/SM-15</v>
          </cell>
          <cell r="G4609">
            <v>790</v>
          </cell>
          <cell r="H4609">
            <v>585</v>
          </cell>
          <cell r="I4609" t="str">
            <v/>
          </cell>
          <cell r="J4609">
            <v>0</v>
          </cell>
        </row>
        <row r="4610">
          <cell r="A4610" t="str">
            <v>НС-1117549</v>
          </cell>
          <cell r="B4610" t="str">
            <v>IQ-модули для увлажнителей воздуха</v>
          </cell>
          <cell r="C4610" t="str">
            <v>Electrolux</v>
          </cell>
          <cell r="D4610" t="str">
            <v>IQ-модуль для увлажнителя Electrolux Wi-Fi EHU/WF-10</v>
          </cell>
          <cell r="E4610" t="str">
            <v>7312970400180, 17312970400187, 17390000400352, 7390000400355</v>
          </cell>
          <cell r="F4610" t="str">
            <v>EHU/WF-10</v>
          </cell>
          <cell r="G4610">
            <v>1490</v>
          </cell>
          <cell r="H4610">
            <v>697</v>
          </cell>
          <cell r="I4610" t="str">
            <v/>
          </cell>
          <cell r="J4610">
            <v>0</v>
          </cell>
        </row>
        <row r="4611">
          <cell r="A4611" t="str">
            <v>НС-1117550</v>
          </cell>
          <cell r="B4611" t="str">
            <v>IQ-модули для увлажнителей воздуха</v>
          </cell>
          <cell r="C4611" t="str">
            <v>Electrolux</v>
          </cell>
          <cell r="D4611" t="str">
            <v>IQ-модуль для увлажнителя Electrolux Wi-Fi EHU/WF-15</v>
          </cell>
          <cell r="E4611" t="str">
            <v>7312970400197, 17312970400194, 17390000400369, 7390000400362, 14610021222720, 4610021222723</v>
          </cell>
          <cell r="F4611" t="str">
            <v>EHU/WF-15</v>
          </cell>
          <cell r="G4611">
            <v>1490</v>
          </cell>
          <cell r="H4611">
            <v>881</v>
          </cell>
          <cell r="I4611" t="str">
            <v/>
          </cell>
          <cell r="J4611">
            <v>0</v>
          </cell>
        </row>
        <row r="4612">
          <cell r="A4612" t="str">
            <v>НС-1026906</v>
          </cell>
          <cell r="B4612" t="str">
            <v>Стержни для увлажнителей воздуха</v>
          </cell>
          <cell r="C4612" t="str">
            <v>Ballu</v>
          </cell>
          <cell r="D4612" t="str">
            <v>Дезинфицирующий серебряный стержень Ballu DSS-100</v>
          </cell>
          <cell r="E4612" t="str">
            <v>2146222634710, 4650064771703</v>
          </cell>
          <cell r="F4612" t="str">
            <v>DSS-100</v>
          </cell>
          <cell r="G4612">
            <v>2390</v>
          </cell>
          <cell r="H4612">
            <v>500</v>
          </cell>
          <cell r="I4612" t="str">
            <v/>
          </cell>
          <cell r="J4612">
            <v>0</v>
          </cell>
        </row>
        <row r="4613">
          <cell r="A4613" t="str">
            <v>НС-1649263</v>
          </cell>
          <cell r="B4613" t="str">
            <v>Фильтры для очистителей и комплексов</v>
          </cell>
          <cell r="C4613" t="str">
            <v>Electrolux</v>
          </cell>
          <cell r="D4613" t="str">
            <v>Картридж серебряный дезинфицирующий Electrolux DCC-8015D для климатического комплекса ECC-8015D</v>
          </cell>
          <cell r="E4613" t="str">
            <v>7381032426383, 17381032426380</v>
          </cell>
          <cell r="F4613" t="str">
            <v>DCC-8015D</v>
          </cell>
          <cell r="G4613">
            <v>2590</v>
          </cell>
          <cell r="H4613">
            <v>1619</v>
          </cell>
          <cell r="I4613">
            <v>16</v>
          </cell>
          <cell r="J4613">
            <v>16</v>
          </cell>
        </row>
        <row r="4614">
          <cell r="A4614" t="str">
            <v>НС-1274167</v>
          </cell>
          <cell r="B4614" t="str">
            <v>Фильтры для очистителей и комплексов</v>
          </cell>
          <cell r="C4614" t="str">
            <v>Electrolux</v>
          </cell>
          <cell r="D4614" t="str">
            <v>Комплект фильтров FAP-1016 для воздухоочистителя Electrolux EAP-1016</v>
          </cell>
          <cell r="E4614" t="str">
            <v>7312970423417, 7390000400393, 17312970423414, 17390000400390</v>
          </cell>
          <cell r="F4614" t="str">
            <v>FAP-1016</v>
          </cell>
          <cell r="G4614">
            <v>2490</v>
          </cell>
          <cell r="H4614">
            <v>1843</v>
          </cell>
          <cell r="I4614" t="str">
            <v/>
          </cell>
          <cell r="J4614">
            <v>0</v>
          </cell>
        </row>
        <row r="4615">
          <cell r="A4615" t="str">
            <v>НС-1272318</v>
          </cell>
          <cell r="B4615" t="str">
            <v>Фильтры для очистителей и комплексов</v>
          </cell>
          <cell r="C4615" t="str">
            <v>Electrolux</v>
          </cell>
          <cell r="D4615" t="str">
            <v>Комплект фильтров FAP-1040 Round360 для воздухоочистителя Electrolux EAP-1040D Yin&amp;Yang</v>
          </cell>
          <cell r="E4615" t="str">
            <v>7312970423127, 7390000400409, 17312970423124, 17390000400406</v>
          </cell>
          <cell r="F4615" t="str">
            <v>FAP-1040</v>
          </cell>
          <cell r="G4615">
            <v>2490</v>
          </cell>
          <cell r="H4615">
            <v>1556</v>
          </cell>
          <cell r="I4615" t="str">
            <v/>
          </cell>
          <cell r="J4615">
            <v>0</v>
          </cell>
        </row>
        <row r="4616">
          <cell r="A4616" t="str">
            <v>НС-1272319</v>
          </cell>
          <cell r="B4616" t="str">
            <v>Фильтры для очистителей и комплексов</v>
          </cell>
          <cell r="C4616" t="str">
            <v>Electrolux</v>
          </cell>
          <cell r="D4616" t="str">
            <v>Комплект фильтров FAP-1055 Round360 для воздухоочистителя Electrolux EAP-1055D Yin&amp;Yang</v>
          </cell>
          <cell r="E4616" t="str">
            <v>7312970423134, 7390000400416, 17390000400413</v>
          </cell>
          <cell r="F4616" t="str">
            <v>FAP-1055</v>
          </cell>
          <cell r="G4616">
            <v>3490</v>
          </cell>
          <cell r="H4616">
            <v>2181</v>
          </cell>
          <cell r="I4616" t="str">
            <v/>
          </cell>
          <cell r="J4616">
            <v>0</v>
          </cell>
        </row>
        <row r="4617">
          <cell r="A4617" t="str">
            <v>НС-1139822</v>
          </cell>
          <cell r="B4617" t="str">
            <v>Фильтры для очистителей и комплексов</v>
          </cell>
          <cell r="C4617" t="str">
            <v>Ballu</v>
          </cell>
          <cell r="D4617" t="str">
            <v>Комплект фильтров Pre-carbon + HEPA FРH-110 для очистителей воздуха Ballu AP-110</v>
          </cell>
          <cell r="E4617" t="str">
            <v>4610021229500, 14610021229507</v>
          </cell>
          <cell r="F4617" t="str">
            <v>FРH-110</v>
          </cell>
          <cell r="G4617">
            <v>3190</v>
          </cell>
          <cell r="H4617">
            <v>1645</v>
          </cell>
          <cell r="I4617" t="str">
            <v/>
          </cell>
          <cell r="J4617">
            <v>0</v>
          </cell>
        </row>
        <row r="4618">
          <cell r="A4618" t="str">
            <v>НС-1276057</v>
          </cell>
          <cell r="B4618" t="str">
            <v>Фильтры для очистителей и комплексов</v>
          </cell>
          <cell r="C4618" t="str">
            <v>Ballu</v>
          </cell>
          <cell r="D4618" t="str">
            <v>Комплект фильтров Pre-filter+HEPA+Carbon FPHC-107 для очистителей воздуха Ballu AP-107</v>
          </cell>
          <cell r="E4618" t="str">
            <v>4680551099485</v>
          </cell>
          <cell r="F4618" t="str">
            <v>FPHC-107</v>
          </cell>
          <cell r="G4618">
            <v>3590</v>
          </cell>
          <cell r="H4618">
            <v>2190</v>
          </cell>
          <cell r="I4618" t="str">
            <v/>
          </cell>
          <cell r="J4618">
            <v>0</v>
          </cell>
        </row>
        <row r="4619">
          <cell r="A4619" t="str">
            <v>НС-1568622</v>
          </cell>
          <cell r="B4619" t="str">
            <v>Фильтры для очистителей и комплексов</v>
          </cell>
          <cell r="C4619" t="str">
            <v>Ballu</v>
          </cell>
          <cell r="D4619" t="str">
            <v>Фильтр Ballu FPHC-125 для очистителя воздуха AP-125</v>
          </cell>
          <cell r="E4619" t="str">
            <v>4660294011616, 14660294011613</v>
          </cell>
          <cell r="F4619" t="str">
            <v>FPHC-125</v>
          </cell>
          <cell r="G4619">
            <v>1890</v>
          </cell>
          <cell r="H4619">
            <v>1153</v>
          </cell>
          <cell r="I4619" t="str">
            <v/>
          </cell>
          <cell r="J4619">
            <v>0</v>
          </cell>
        </row>
        <row r="4620">
          <cell r="A4620" t="str">
            <v>НС-1568642</v>
          </cell>
          <cell r="B4620" t="str">
            <v>Фильтры для очистителей и комплексов</v>
          </cell>
          <cell r="C4620" t="str">
            <v>Ballu</v>
          </cell>
          <cell r="D4620" t="str">
            <v>Фильтр Ballu FPHC-130 для очистителя воздуха AP-130</v>
          </cell>
          <cell r="E4620" t="str">
            <v>4660294011609, 14660294011606</v>
          </cell>
          <cell r="F4620" t="str">
            <v>FPHC-130</v>
          </cell>
          <cell r="G4620">
            <v>2790</v>
          </cell>
          <cell r="H4620">
            <v>1702</v>
          </cell>
          <cell r="I4620" t="str">
            <v/>
          </cell>
          <cell r="J4620">
            <v>0</v>
          </cell>
        </row>
        <row r="4621">
          <cell r="A4621" t="str">
            <v>НС-1568609</v>
          </cell>
          <cell r="B4621" t="str">
            <v>Фильтры для очистителей и комплексов</v>
          </cell>
          <cell r="C4621" t="str">
            <v>Ballu</v>
          </cell>
          <cell r="D4621" t="str">
            <v>Фильтр Ballu FPHC-500 для климатического комплекса AW-500</v>
          </cell>
          <cell r="E4621" t="str">
            <v>4660294011579, 14660294011576</v>
          </cell>
          <cell r="F4621" t="str">
            <v>FPHC-500</v>
          </cell>
          <cell r="G4621">
            <v>2590</v>
          </cell>
          <cell r="H4621">
            <v>1580</v>
          </cell>
          <cell r="I4621" t="str">
            <v/>
          </cell>
          <cell r="J4621">
            <v>0</v>
          </cell>
        </row>
        <row r="4622">
          <cell r="A4622" t="str">
            <v>НС-1480668</v>
          </cell>
          <cell r="B4622" t="str">
            <v>Фильтры для очистителей и комплексов</v>
          </cell>
          <cell r="C4622" t="str">
            <v>Electrolux</v>
          </cell>
          <cell r="D4622" t="str">
            <v>Фильтр Electrolux FAP-2050 ANTI ALLERGY</v>
          </cell>
          <cell r="E4622" t="str">
            <v>7390000400621, 17390000400628, 7381032426314, 17381032426311</v>
          </cell>
          <cell r="F4622" t="str">
            <v>FAP-2050 ANTI ALLERGY</v>
          </cell>
          <cell r="G4622">
            <v>3990</v>
          </cell>
          <cell r="H4622">
            <v>2494</v>
          </cell>
          <cell r="I4622">
            <v>32</v>
          </cell>
          <cell r="J4622">
            <v>32</v>
          </cell>
        </row>
        <row r="4623">
          <cell r="A4623" t="str">
            <v>НС-1476970</v>
          </cell>
          <cell r="B4623" t="str">
            <v>Фильтры для очистителей и комплексов</v>
          </cell>
          <cell r="C4623" t="str">
            <v>Electrolux</v>
          </cell>
          <cell r="D4623" t="str">
            <v>Фильтр Electrolux FAP-2050 ANTI DUST</v>
          </cell>
          <cell r="E4623" t="str">
            <v>7390000400607, 17390000400604, 7381032426260, 17381032426267</v>
          </cell>
          <cell r="F4623" t="str">
            <v>FAP-2050 ANTI DUST</v>
          </cell>
          <cell r="G4623">
            <v>3590</v>
          </cell>
          <cell r="H4623">
            <v>2244</v>
          </cell>
          <cell r="I4623">
            <v>474</v>
          </cell>
          <cell r="J4623">
            <v>474</v>
          </cell>
        </row>
        <row r="4624">
          <cell r="A4624" t="str">
            <v>НС-1476973</v>
          </cell>
          <cell r="B4624" t="str">
            <v>Фильтры для очистителей и комплексов</v>
          </cell>
          <cell r="C4624" t="str">
            <v>Electrolux</v>
          </cell>
          <cell r="D4624" t="str">
            <v>Фильтр Electrolux FAP-2050 ANTI SMOG ACTIVE</v>
          </cell>
          <cell r="E4624" t="str">
            <v>7390000400638, 17390000400635, 7381032426284, 17381032426281</v>
          </cell>
          <cell r="F4624" t="str">
            <v>FAP-2050 ANTI SMOG ACTIVE</v>
          </cell>
          <cell r="G4624">
            <v>3990</v>
          </cell>
          <cell r="H4624">
            <v>2494</v>
          </cell>
          <cell r="I4624">
            <v>655</v>
          </cell>
          <cell r="J4624">
            <v>655</v>
          </cell>
        </row>
        <row r="4625">
          <cell r="A4625" t="str">
            <v>НС-1476971</v>
          </cell>
          <cell r="B4625" t="str">
            <v>Фильтры для очистителей и комплексов</v>
          </cell>
          <cell r="C4625" t="str">
            <v>Electrolux</v>
          </cell>
          <cell r="D4625" t="str">
            <v>Фильтр Electrolux FAP-2050 ANTI VIRUS HEPA</v>
          </cell>
          <cell r="E4625" t="str">
            <v>7390000400614, 17390000400611, 7381032426277, 17381032426274</v>
          </cell>
          <cell r="F4625" t="str">
            <v>FAP-2050 ANTI VIRUS HEPA</v>
          </cell>
          <cell r="G4625">
            <v>3990</v>
          </cell>
          <cell r="H4625">
            <v>2494</v>
          </cell>
          <cell r="I4625">
            <v>339</v>
          </cell>
          <cell r="J4625">
            <v>339</v>
          </cell>
        </row>
        <row r="4626">
          <cell r="A4626" t="str">
            <v>НС-1476980</v>
          </cell>
          <cell r="B4626" t="str">
            <v>Фильтры для очистителей и комплексов</v>
          </cell>
          <cell r="C4626" t="str">
            <v>Electrolux</v>
          </cell>
          <cell r="D4626" t="str">
            <v>Фильтр Electrolux FAP-2075 ANTI ALLERGY</v>
          </cell>
          <cell r="E4626" t="str">
            <v>7390000400669, 17390000400666, 7381032426307, 17381032426304</v>
          </cell>
          <cell r="F4626" t="str">
            <v>FAP-2075 ANTI ALLERGY</v>
          </cell>
          <cell r="G4626">
            <v>4990</v>
          </cell>
          <cell r="H4626">
            <v>3119</v>
          </cell>
          <cell r="I4626" t="str">
            <v/>
          </cell>
          <cell r="J4626">
            <v>0</v>
          </cell>
        </row>
        <row r="4627">
          <cell r="A4627" t="str">
            <v>НС-1476975</v>
          </cell>
          <cell r="B4627" t="str">
            <v>Фильтры для очистителей и комплексов</v>
          </cell>
          <cell r="C4627" t="str">
            <v>Electrolux</v>
          </cell>
          <cell r="D4627" t="str">
            <v>Фильтр Electrolux FAP-2075 ANTI DUST</v>
          </cell>
          <cell r="E4627" t="str">
            <v>7390000400645, 17390000400642, 7381032426253, 17381032426250</v>
          </cell>
          <cell r="F4627" t="str">
            <v>FAP-2075 ANTI DUST</v>
          </cell>
          <cell r="G4627">
            <v>4490</v>
          </cell>
          <cell r="H4627">
            <v>2806</v>
          </cell>
          <cell r="I4627">
            <v>91</v>
          </cell>
          <cell r="J4627">
            <v>91</v>
          </cell>
        </row>
        <row r="4628">
          <cell r="A4628" t="str">
            <v>НС-1476982</v>
          </cell>
          <cell r="B4628" t="str">
            <v>Фильтры для очистителей и комплексов</v>
          </cell>
          <cell r="C4628" t="str">
            <v>Electrolux</v>
          </cell>
          <cell r="D4628" t="str">
            <v>Фильтр Electrolux FAP-2075 ANTI SMOG ACTIVE</v>
          </cell>
          <cell r="E4628" t="str">
            <v>7390000400676, 17390000400673, 7381032426291, 17381032426298</v>
          </cell>
          <cell r="F4628" t="str">
            <v>FAP-2075 ANTI SMOG ACTIVE</v>
          </cell>
          <cell r="G4628">
            <v>4990</v>
          </cell>
          <cell r="H4628">
            <v>3119</v>
          </cell>
          <cell r="I4628">
            <v>412</v>
          </cell>
          <cell r="J4628">
            <v>412</v>
          </cell>
        </row>
        <row r="4629">
          <cell r="A4629" t="str">
            <v>НС-1476978</v>
          </cell>
          <cell r="B4629" t="str">
            <v>Фильтры для очистителей и комплексов</v>
          </cell>
          <cell r="C4629" t="str">
            <v>Electrolux</v>
          </cell>
          <cell r="D4629" t="str">
            <v>Фильтр Electrolux FAP-2075 ANTI VIRUS HEPA</v>
          </cell>
          <cell r="E4629" t="str">
            <v>7390000400652, 17390000400659, 7381032426246, 17381032426243</v>
          </cell>
          <cell r="F4629" t="str">
            <v>FAP-2075 ANTI VIRUS HEPA</v>
          </cell>
          <cell r="G4629">
            <v>4990</v>
          </cell>
          <cell r="H4629">
            <v>3119</v>
          </cell>
          <cell r="I4629">
            <v>176</v>
          </cell>
          <cell r="J4629">
            <v>176</v>
          </cell>
        </row>
        <row r="4630">
          <cell r="A4630" t="str">
            <v>НС-1649262</v>
          </cell>
          <cell r="B4630" t="str">
            <v>Фильтры для очистителей и комплексов</v>
          </cell>
          <cell r="C4630" t="str">
            <v>Electrolux</v>
          </cell>
          <cell r="D4630" t="str">
            <v>Фильтр Electrolux FCC-8015D для климатического комплекса ECC-8015D</v>
          </cell>
          <cell r="E4630" t="str">
            <v>7381032426376, 17381032426373</v>
          </cell>
          <cell r="F4630" t="str">
            <v>FCC-8015D</v>
          </cell>
          <cell r="G4630">
            <v>2590</v>
          </cell>
          <cell r="H4630">
            <v>1619</v>
          </cell>
          <cell r="I4630" t="str">
            <v/>
          </cell>
          <cell r="J4630">
            <v>0</v>
          </cell>
        </row>
        <row r="4631">
          <cell r="A4631" t="str">
            <v>НС-1601350</v>
          </cell>
          <cell r="B4631" t="str">
            <v>Фильтры для очистителей и комплексов</v>
          </cell>
          <cell r="C4631" t="str">
            <v>Ballu</v>
          </cell>
          <cell r="D4631" t="str">
            <v>Фильтр увлажняющий Ballu FH-260</v>
          </cell>
          <cell r="E4631" t="str">
            <v>4660294223156, 14660294223153, 24660294223150, 34660294223157</v>
          </cell>
          <cell r="F4631" t="str">
            <v>FH-260</v>
          </cell>
          <cell r="G4631">
            <v>1290</v>
          </cell>
          <cell r="H4631">
            <v>787</v>
          </cell>
          <cell r="I4631" t="str">
            <v/>
          </cell>
          <cell r="J4631">
            <v>0</v>
          </cell>
        </row>
        <row r="4632">
          <cell r="A4632" t="str">
            <v>НС-1732802</v>
          </cell>
          <cell r="B4632" t="str">
            <v>Фильтры для очистителей и комплексов</v>
          </cell>
          <cell r="C4632" t="str">
            <v>Ballu</v>
          </cell>
          <cell r="D4632" t="str">
            <v>Фильтр увлажняющий Ballu FH-260 C</v>
          </cell>
          <cell r="E4632" t="str">
            <v>4670430019185, 14670430019182</v>
          </cell>
          <cell r="F4632" t="str">
            <v>FH-260 C</v>
          </cell>
          <cell r="G4632">
            <v>1290</v>
          </cell>
          <cell r="H4632">
            <v>787</v>
          </cell>
          <cell r="I4632">
            <v>34</v>
          </cell>
          <cell r="J4632">
            <v>34</v>
          </cell>
        </row>
        <row r="4633">
          <cell r="A4633" t="str">
            <v>НС-1568583</v>
          </cell>
          <cell r="B4633" t="str">
            <v>Фильтры для очистителей и комплексов</v>
          </cell>
          <cell r="C4633" t="str">
            <v>Ballu</v>
          </cell>
          <cell r="D4633" t="str">
            <v>Фильтр увлажняющий Ballu FH-500 для климатического комплекса AW-500</v>
          </cell>
          <cell r="E4633" t="str">
            <v>4660294011708, 14660294011705</v>
          </cell>
          <cell r="F4633" t="str">
            <v>FH-500</v>
          </cell>
          <cell r="G4633">
            <v>1790</v>
          </cell>
          <cell r="H4633">
            <v>1092</v>
          </cell>
          <cell r="I4633" t="str">
            <v/>
          </cell>
          <cell r="J4633">
            <v>0</v>
          </cell>
        </row>
        <row r="4634">
          <cell r="A4634" t="str">
            <v>НС-1649261</v>
          </cell>
          <cell r="B4634" t="str">
            <v>Фильтры для очистителей и комплексов</v>
          </cell>
          <cell r="C4634" t="str">
            <v>Electrolux</v>
          </cell>
          <cell r="D4634" t="str">
            <v>Фильтр увлажняющий Electrolux FHCC-8015D для климатического комплекса ECC-8015D</v>
          </cell>
          <cell r="E4634" t="str">
            <v>7381032426369, 17381032426366</v>
          </cell>
          <cell r="F4634" t="str">
            <v>FHCC-8015D</v>
          </cell>
          <cell r="G4634">
            <v>990</v>
          </cell>
          <cell r="H4634">
            <v>619</v>
          </cell>
          <cell r="I4634" t="str">
            <v/>
          </cell>
          <cell r="J4634">
            <v>0</v>
          </cell>
        </row>
        <row r="4635">
          <cell r="A4635" t="str">
            <v>НС-1076170</v>
          </cell>
          <cell r="B4635" t="str">
            <v>Фильтры для очистителей и комплексов</v>
          </cell>
          <cell r="C4635" t="str">
            <v>Ballu</v>
          </cell>
          <cell r="D4635" t="str">
            <v>Фильтр угольный Ballu VOC FV-150/155 для очистителей воздуха Ballu AP-150/155</v>
          </cell>
          <cell r="E4635" t="str">
            <v>4620016799765, 14620016799762</v>
          </cell>
          <cell r="F4635" t="str">
            <v>VOC FV-150/155</v>
          </cell>
          <cell r="G4635">
            <v>790</v>
          </cell>
          <cell r="H4635">
            <v>562.88</v>
          </cell>
          <cell r="I4635">
            <v>33</v>
          </cell>
          <cell r="J4635">
            <v>33</v>
          </cell>
        </row>
        <row r="4636">
          <cell r="A4636" t="str">
            <v>НС-1128056</v>
          </cell>
          <cell r="B4636" t="str">
            <v>Фильтры-картриджи для увлажнителей воздуха</v>
          </cell>
          <cell r="C4636" t="str">
            <v>БЕЗ МАРКИ</v>
          </cell>
          <cell r="D4636" t="str">
            <v>Ароманабор Aroma Therapy 5мл 5 шт</v>
          </cell>
          <cell r="E4636" t="str">
            <v>2250000097724</v>
          </cell>
          <cell r="F4636" t="str">
            <v>НС-1128056</v>
          </cell>
          <cell r="G4636">
            <v>990</v>
          </cell>
          <cell r="H4636">
            <v>0</v>
          </cell>
          <cell r="I4636" t="str">
            <v/>
          </cell>
          <cell r="J4636">
            <v>0</v>
          </cell>
        </row>
        <row r="4637">
          <cell r="A4637" t="str">
            <v>НС-1476983</v>
          </cell>
          <cell r="B4637" t="str">
            <v>Фильтры-картриджи для увлажнителей воздуха</v>
          </cell>
          <cell r="C4637" t="str">
            <v>Electrolux</v>
          </cell>
          <cell r="D4637" t="str">
            <v>Смола водородная Electrolux ECO-AG CC</v>
          </cell>
          <cell r="E4637" t="str">
            <v>7390000400683, 17390000400680</v>
          </cell>
          <cell r="F4637" t="str">
            <v>ECO-AG CC</v>
          </cell>
          <cell r="G4637">
            <v>1190</v>
          </cell>
          <cell r="H4637">
            <v>655</v>
          </cell>
          <cell r="I4637" t="str">
            <v/>
          </cell>
          <cell r="J4637">
            <v>0</v>
          </cell>
        </row>
        <row r="4638">
          <cell r="A4638" t="str">
            <v>НС-1088070</v>
          </cell>
          <cell r="B4638" t="str">
            <v>Фильтры-картриджи для увлажнителей воздуха</v>
          </cell>
          <cell r="C4638" t="str">
            <v>Ballu</v>
          </cell>
          <cell r="D4638" t="str">
            <v>Фильтр-картридж Ballu FC-1000 для ультразвукового увлажнителя</v>
          </cell>
          <cell r="E4638" t="str">
            <v>14620016797461, 4620016797464</v>
          </cell>
          <cell r="F4638" t="str">
            <v>FC-1000</v>
          </cell>
          <cell r="G4638">
            <v>890</v>
          </cell>
          <cell r="H4638">
            <v>659</v>
          </cell>
          <cell r="I4638">
            <v>24</v>
          </cell>
          <cell r="J4638">
            <v>24</v>
          </cell>
        </row>
        <row r="4639">
          <cell r="A4639" t="str">
            <v>НС-1508944</v>
          </cell>
          <cell r="B4639" t="str">
            <v>Фильтры-картриджи для увлажнителей воздуха</v>
          </cell>
          <cell r="C4639" t="str">
            <v>Ballu</v>
          </cell>
          <cell r="D4639" t="str">
            <v>Фильтр-картридж Ballu FC-103 для ультразвукового увлажнителя</v>
          </cell>
          <cell r="E4639" t="str">
            <v>4680551307092, 14680551307099, 24680551307096</v>
          </cell>
          <cell r="F4639" t="str">
            <v>FC-103</v>
          </cell>
          <cell r="G4639">
            <v>390</v>
          </cell>
          <cell r="H4639">
            <v>215</v>
          </cell>
          <cell r="I4639" t="str">
            <v/>
          </cell>
          <cell r="J4639">
            <v>0</v>
          </cell>
        </row>
        <row r="4640">
          <cell r="A4640" t="str">
            <v>НС-1275250</v>
          </cell>
          <cell r="B4640" t="str">
            <v>Фильтры-картриджи для увлажнителей воздуха</v>
          </cell>
          <cell r="C4640" t="str">
            <v>Ballu</v>
          </cell>
          <cell r="D4640" t="str">
            <v>Фильтр-картридж Ballu FC-1100/1500 для ультразвукового увлажнителя</v>
          </cell>
          <cell r="E4640" t="str">
            <v>4680551096422</v>
          </cell>
          <cell r="F4640" t="str">
            <v>FC-1100/1500</v>
          </cell>
          <cell r="G4640">
            <v>1290</v>
          </cell>
          <cell r="H4640">
            <v>710</v>
          </cell>
          <cell r="I4640" t="str">
            <v/>
          </cell>
          <cell r="J4640">
            <v>0</v>
          </cell>
        </row>
        <row r="4641">
          <cell r="A4641" t="str">
            <v>НС-1127308</v>
          </cell>
          <cell r="B4641" t="str">
            <v>Фильтры-картриджи для увлажнителей воздуха</v>
          </cell>
          <cell r="C4641" t="str">
            <v>Ballu</v>
          </cell>
          <cell r="D4641" t="str">
            <v>Фильтр-картридж Ballu FC-190 для ультразвукового увлажнителя UHB-190</v>
          </cell>
          <cell r="E4641" t="str">
            <v>4610021225014, 14610021225011</v>
          </cell>
          <cell r="F4641" t="str">
            <v>FC-190</v>
          </cell>
          <cell r="G4641">
            <v>590</v>
          </cell>
          <cell r="H4641">
            <v>437</v>
          </cell>
          <cell r="I4641">
            <v>1175</v>
          </cell>
          <cell r="J4641">
            <v>1175</v>
          </cell>
        </row>
        <row r="4642">
          <cell r="A4642" t="str">
            <v>НС-1097153</v>
          </cell>
          <cell r="B4642" t="str">
            <v>Фильтры-картриджи для увлажнителей воздуха</v>
          </cell>
          <cell r="C4642" t="str">
            <v>Ballu</v>
          </cell>
          <cell r="D4642" t="str">
            <v>Фильтр-картридж Ballu FC-310 для ультразвукового увлажнителя</v>
          </cell>
          <cell r="E4642" t="str">
            <v>4620016799048, 14620016799045</v>
          </cell>
          <cell r="F4642" t="str">
            <v>FC-310</v>
          </cell>
          <cell r="G4642">
            <v>690</v>
          </cell>
          <cell r="H4642">
            <v>380</v>
          </cell>
          <cell r="I4642" t="str">
            <v/>
          </cell>
          <cell r="J4642">
            <v>0</v>
          </cell>
        </row>
        <row r="4643">
          <cell r="A4643" t="str">
            <v>НС-1031482</v>
          </cell>
          <cell r="B4643" t="str">
            <v>Фильтры-картриджи для увлажнителей воздуха</v>
          </cell>
          <cell r="C4643" t="str">
            <v>Ballu</v>
          </cell>
          <cell r="D4643" t="str">
            <v>Фильтр-картридж Ballu FC-400 для ультразвукового увлажнителя</v>
          </cell>
          <cell r="E4643" t="str">
            <v>4650064777095, 24650064777099</v>
          </cell>
          <cell r="F4643" t="str">
            <v>FC-400</v>
          </cell>
          <cell r="G4643">
            <v>390</v>
          </cell>
          <cell r="H4643">
            <v>289</v>
          </cell>
          <cell r="I4643" t="str">
            <v/>
          </cell>
          <cell r="J4643">
            <v>0</v>
          </cell>
        </row>
        <row r="4644">
          <cell r="A4644" t="str">
            <v>НС-1648635</v>
          </cell>
          <cell r="B4644" t="str">
            <v>Фильтры-картриджи для увлажнителей воздуха</v>
          </cell>
          <cell r="C4644" t="str">
            <v>Electrolux</v>
          </cell>
          <cell r="D4644" t="str">
            <v>Фильтр-картридж Electrolux FCH-5040D для ультразвукового увлажнителя</v>
          </cell>
          <cell r="E4644" t="str">
            <v>7381032426321, 17381032426328</v>
          </cell>
          <cell r="F4644" t="str">
            <v>FCH-5040D</v>
          </cell>
          <cell r="G4644">
            <v>590</v>
          </cell>
          <cell r="H4644">
            <v>437</v>
          </cell>
          <cell r="I4644" t="str">
            <v/>
          </cell>
          <cell r="J4644">
            <v>0</v>
          </cell>
        </row>
        <row r="4645">
          <cell r="A4645" t="str">
            <v>НС-1573637</v>
          </cell>
          <cell r="B4645" t="str">
            <v>Фильтры-картриджи для увлажнителей воздуха</v>
          </cell>
          <cell r="C4645" t="str">
            <v>БЕЗ МАРКИ</v>
          </cell>
          <cell r="D4645" t="str">
            <v>Фильтр-картридж FC-101 для ультразвукового увлажнителя (8 шт. в комплекте)</v>
          </cell>
          <cell r="E4645" t="str">
            <v>4680551127799, 24680551127793</v>
          </cell>
          <cell r="F4645" t="str">
            <v>FC-101</v>
          </cell>
          <cell r="G4645">
            <v>1190</v>
          </cell>
          <cell r="H4645">
            <v>655</v>
          </cell>
          <cell r="I4645" t="str">
            <v/>
          </cell>
          <cell r="J4645">
            <v>0</v>
          </cell>
        </row>
        <row r="4646">
          <cell r="A4646" t="str">
            <v>НС-1400140</v>
          </cell>
          <cell r="B4646" t="str">
            <v>Фильтры-картриджи для увлажнителей воздуха</v>
          </cell>
          <cell r="C4646" t="str">
            <v>БЕЗ МАРКИ</v>
          </cell>
          <cell r="D4646" t="str">
            <v>Фильтр-картридж FC-102 для ультразвукового увлажнителя</v>
          </cell>
          <cell r="E4646" t="str">
            <v>4680551127805, 2250001917458</v>
          </cell>
          <cell r="F4646" t="str">
            <v>FC-102</v>
          </cell>
          <cell r="G4646">
            <v>390</v>
          </cell>
          <cell r="H4646">
            <v>215</v>
          </cell>
          <cell r="I4646" t="str">
            <v/>
          </cell>
          <cell r="J4646">
            <v>0</v>
          </cell>
        </row>
        <row r="4647">
          <cell r="A4647" t="str">
            <v>НС-1111539</v>
          </cell>
          <cell r="B4647" t="str">
            <v>Фильтры-картриджи для увлажнителей воздуха</v>
          </cell>
          <cell r="C4647" t="str">
            <v>Electrolux</v>
          </cell>
          <cell r="D4647" t="str">
            <v>Экофильтр-картридж Electrolux 3738</v>
          </cell>
          <cell r="E4647" t="str">
            <v>7312970400159, 17312970400156, 7390000400423, 17390000400420, 7381032440129, 17381032440126</v>
          </cell>
          <cell r="F4647" t="str">
            <v>3738</v>
          </cell>
          <cell r="G4647">
            <v>990</v>
          </cell>
          <cell r="H4647">
            <v>545</v>
          </cell>
          <cell r="I4647" t="str">
            <v/>
          </cell>
          <cell r="J4647">
            <v>0</v>
          </cell>
        </row>
        <row r="4648">
          <cell r="A4648" t="str">
            <v>НС-1276196</v>
          </cell>
          <cell r="B4648" t="str">
            <v>Фильтры-картриджи для увлажнителей воздуха</v>
          </cell>
          <cell r="C4648" t="str">
            <v>Electrolux</v>
          </cell>
          <cell r="D4648" t="str">
            <v>Экофильтр-картридж Electrolux 3910/3915</v>
          </cell>
          <cell r="E4648" t="str">
            <v>7390000400430, 17390000400437, 7381032425720, 17381032425727</v>
          </cell>
          <cell r="F4648" t="str">
            <v>3910/3915</v>
          </cell>
          <cell r="G4648">
            <v>2290</v>
          </cell>
          <cell r="H4648">
            <v>1260</v>
          </cell>
          <cell r="I4648" t="str">
            <v/>
          </cell>
          <cell r="J4648">
            <v>0</v>
          </cell>
        </row>
        <row r="4649">
          <cell r="A4649" t="str">
            <v>НС-1707672</v>
          </cell>
          <cell r="B4649" t="str">
            <v>Бытовые осушители воздуха</v>
          </cell>
          <cell r="C4649" t="str">
            <v>AC ELECTRIC</v>
          </cell>
          <cell r="D4649" t="str">
            <v>Осушитель воздуха AC ELECTRIC Nova ACH-10L</v>
          </cell>
          <cell r="E4649" t="str">
            <v>4660294896152</v>
          </cell>
          <cell r="F4649" t="str">
            <v>ACH-10L</v>
          </cell>
          <cell r="G4649">
            <v>11990</v>
          </cell>
          <cell r="H4649">
            <v>0</v>
          </cell>
          <cell r="I4649" t="str">
            <v/>
          </cell>
          <cell r="J4649">
            <v>0</v>
          </cell>
        </row>
        <row r="4650">
          <cell r="A4650" t="str">
            <v>НС-1764939</v>
          </cell>
          <cell r="B4650" t="str">
            <v>Бытовые осушители воздуха</v>
          </cell>
          <cell r="C4650" t="str">
            <v>AC ELECTRIC</v>
          </cell>
          <cell r="D4650" t="str">
            <v>Осушитель воздуха AC ELECTRIC Nova ACH-12L</v>
          </cell>
          <cell r="E4650" t="str">
            <v>4670430173788</v>
          </cell>
          <cell r="F4650" t="str">
            <v>ACH-12L</v>
          </cell>
          <cell r="G4650">
            <v>13590</v>
          </cell>
          <cell r="H4650">
            <v>0</v>
          </cell>
          <cell r="I4650" t="str">
            <v/>
          </cell>
          <cell r="J4650">
            <v>0</v>
          </cell>
        </row>
        <row r="4651">
          <cell r="A4651" t="str">
            <v>НС-1707676</v>
          </cell>
          <cell r="B4651" t="str">
            <v>Бытовые осушители воздуха</v>
          </cell>
          <cell r="C4651" t="str">
            <v>AC ELECTRIC</v>
          </cell>
          <cell r="D4651" t="str">
            <v>Осушитель воздуха AC ELECTRIC Nova ACH-16L</v>
          </cell>
          <cell r="E4651" t="str">
            <v>4660294896176</v>
          </cell>
          <cell r="F4651" t="str">
            <v>ACH-16L</v>
          </cell>
          <cell r="G4651">
            <v>15990</v>
          </cell>
          <cell r="H4651">
            <v>0</v>
          </cell>
          <cell r="I4651" t="str">
            <v/>
          </cell>
          <cell r="J4651">
            <v>0</v>
          </cell>
        </row>
        <row r="4652">
          <cell r="A4652" t="str">
            <v>НС-1247967</v>
          </cell>
          <cell r="B4652" t="str">
            <v>Бытовые осушители воздуха</v>
          </cell>
          <cell r="C4652" t="str">
            <v>Ballu</v>
          </cell>
          <cell r="D4652" t="str">
            <v>Осушитель воздуха Ballu BD30MN</v>
          </cell>
          <cell r="E4652" t="str">
            <v>4680551097009</v>
          </cell>
          <cell r="F4652" t="str">
            <v>BD30MN</v>
          </cell>
          <cell r="G4652">
            <v>24990</v>
          </cell>
          <cell r="H4652">
            <v>16244</v>
          </cell>
          <cell r="I4652" t="str">
            <v/>
          </cell>
          <cell r="J4652">
            <v>0</v>
          </cell>
        </row>
        <row r="4653">
          <cell r="A4653" t="str">
            <v>НС-1247966</v>
          </cell>
          <cell r="B4653" t="str">
            <v>Бытовые осушители воздуха</v>
          </cell>
          <cell r="C4653" t="str">
            <v>Ballu</v>
          </cell>
          <cell r="D4653" t="str">
            <v>Осушитель воздуха Ballu BD30MN BLACK</v>
          </cell>
          <cell r="E4653" t="str">
            <v>4680551096996</v>
          </cell>
          <cell r="F4653" t="str">
            <v>BD30MN BLACK</v>
          </cell>
          <cell r="G4653">
            <v>24990</v>
          </cell>
          <cell r="H4653">
            <v>16244</v>
          </cell>
          <cell r="I4653" t="str">
            <v/>
          </cell>
          <cell r="J4653">
            <v>0</v>
          </cell>
        </row>
        <row r="4654">
          <cell r="A4654" t="str">
            <v>НС-1484228</v>
          </cell>
          <cell r="B4654" t="str">
            <v>Бытовые осушители воздуха</v>
          </cell>
          <cell r="C4654" t="str">
            <v>Ballu</v>
          </cell>
          <cell r="D4654" t="str">
            <v>Осушитель воздуха Ballu BDR-7A</v>
          </cell>
          <cell r="E4654" t="str">
            <v>4680551163001</v>
          </cell>
          <cell r="F4654" t="str">
            <v>BDR-7A</v>
          </cell>
          <cell r="G4654">
            <v>16990</v>
          </cell>
          <cell r="H4654">
            <v>11059</v>
          </cell>
          <cell r="I4654" t="str">
            <v/>
          </cell>
          <cell r="J4654">
            <v>0</v>
          </cell>
        </row>
        <row r="4655">
          <cell r="A4655" t="str">
            <v>НС-1705203</v>
          </cell>
          <cell r="B4655" t="str">
            <v>Бытовые осушители воздуха</v>
          </cell>
          <cell r="C4655" t="str">
            <v>Ballu</v>
          </cell>
          <cell r="D4655" t="str">
            <v>Осушитель воздуха Ballu Cobalt BD-16L CB</v>
          </cell>
          <cell r="E4655" t="str">
            <v>4660294884807</v>
          </cell>
          <cell r="F4655" t="str">
            <v>BD-16L CB</v>
          </cell>
          <cell r="G4655">
            <v>15590</v>
          </cell>
          <cell r="H4655">
            <v>0</v>
          </cell>
          <cell r="I4655" t="str">
            <v/>
          </cell>
          <cell r="J4655">
            <v>0</v>
          </cell>
        </row>
        <row r="4656">
          <cell r="A4656" t="str">
            <v>НС-1705205</v>
          </cell>
          <cell r="B4656" t="str">
            <v>Бытовые осушители воздуха</v>
          </cell>
          <cell r="C4656" t="str">
            <v>Ballu</v>
          </cell>
          <cell r="D4656" t="str">
            <v>Осушитель воздуха Ballu Cobalt BD-20L CB</v>
          </cell>
          <cell r="E4656" t="str">
            <v>4660294884814</v>
          </cell>
          <cell r="F4656" t="str">
            <v>BD-20L CB</v>
          </cell>
          <cell r="G4656">
            <v>18990</v>
          </cell>
          <cell r="H4656">
            <v>0</v>
          </cell>
          <cell r="I4656">
            <v>64</v>
          </cell>
          <cell r="J4656">
            <v>64</v>
          </cell>
        </row>
        <row r="4657">
          <cell r="A4657" t="str">
            <v>НС-1608597</v>
          </cell>
          <cell r="B4657" t="str">
            <v>Бытовые осушители воздуха</v>
          </cell>
          <cell r="C4657" t="str">
            <v>Ballu</v>
          </cell>
          <cell r="D4657" t="str">
            <v>Осушитель воздуха Ballu Comfort BD12T CL</v>
          </cell>
          <cell r="E4657" t="str">
            <v>4660294254747</v>
          </cell>
          <cell r="F4657" t="str">
            <v>BD12T CL</v>
          </cell>
          <cell r="G4657">
            <v>13290</v>
          </cell>
          <cell r="H4657">
            <v>8639</v>
          </cell>
          <cell r="I4657">
            <v>136</v>
          </cell>
          <cell r="J4657">
            <v>136</v>
          </cell>
        </row>
        <row r="4658">
          <cell r="A4658" t="str">
            <v>НС-1608598</v>
          </cell>
          <cell r="B4658" t="str">
            <v>Бытовые осушители воздуха</v>
          </cell>
          <cell r="C4658" t="str">
            <v>Ballu</v>
          </cell>
          <cell r="D4658" t="str">
            <v>Осушитель воздуха Ballu Comfort BD20T CL</v>
          </cell>
          <cell r="E4658" t="str">
            <v>4660294254754</v>
          </cell>
          <cell r="F4658" t="str">
            <v>BD20T CL</v>
          </cell>
          <cell r="G4658">
            <v>19290</v>
          </cell>
          <cell r="H4658">
            <v>12539</v>
          </cell>
          <cell r="I4658">
            <v>106</v>
          </cell>
          <cell r="J4658">
            <v>106</v>
          </cell>
        </row>
        <row r="4659">
          <cell r="A4659" t="str">
            <v>НС-1608599</v>
          </cell>
          <cell r="B4659" t="str">
            <v>Бытовые осушители воздуха</v>
          </cell>
          <cell r="C4659" t="str">
            <v>Ballu</v>
          </cell>
          <cell r="D4659" t="str">
            <v>Осушитель воздуха Ballu Comfort BD30T CL</v>
          </cell>
          <cell r="E4659" t="str">
            <v>4660294254761</v>
          </cell>
          <cell r="F4659" t="str">
            <v>BD30T CL</v>
          </cell>
          <cell r="G4659">
            <v>21990</v>
          </cell>
          <cell r="H4659">
            <v>14294</v>
          </cell>
          <cell r="I4659">
            <v>165</v>
          </cell>
          <cell r="J4659">
            <v>165</v>
          </cell>
        </row>
        <row r="4660">
          <cell r="A4660" t="str">
            <v>НС-1759217</v>
          </cell>
          <cell r="B4660" t="str">
            <v>Бытовые осушители воздуха</v>
          </cell>
          <cell r="C4660" t="str">
            <v>Ballu</v>
          </cell>
          <cell r="D4660" t="str">
            <v>Осушитель воздуха Ballu Neo BDR-18LE</v>
          </cell>
          <cell r="E4660" t="str">
            <v>4670430149400</v>
          </cell>
          <cell r="F4660" t="str">
            <v>BDR-18LE</v>
          </cell>
          <cell r="G4660">
            <v>17990</v>
          </cell>
          <cell r="H4660">
            <v>11694</v>
          </cell>
          <cell r="I4660">
            <v>52</v>
          </cell>
          <cell r="J4660">
            <v>52</v>
          </cell>
        </row>
        <row r="4661">
          <cell r="A4661" t="str">
            <v>НС-1700884</v>
          </cell>
          <cell r="B4661" t="str">
            <v>Бытовые осушители воздуха</v>
          </cell>
          <cell r="C4661" t="str">
            <v>Ballu</v>
          </cell>
          <cell r="D4661" t="str">
            <v>Осушитель воздуха Ballu Neo BDR-20LE</v>
          </cell>
          <cell r="E4661" t="str">
            <v>4660294867329</v>
          </cell>
          <cell r="F4661" t="str">
            <v>BDR-20LE</v>
          </cell>
          <cell r="G4661">
            <v>17330</v>
          </cell>
          <cell r="H4661">
            <v>12477</v>
          </cell>
          <cell r="I4661" t="str">
            <v/>
          </cell>
          <cell r="J4661">
            <v>0</v>
          </cell>
        </row>
        <row r="4662">
          <cell r="A4662" t="str">
            <v>НС-1608539</v>
          </cell>
          <cell r="B4662" t="str">
            <v>Бытовые осушители воздуха</v>
          </cell>
          <cell r="C4662" t="str">
            <v>Ballu</v>
          </cell>
          <cell r="D4662" t="str">
            <v>Осушитель воздуха Ballu Neo BDR-25LE</v>
          </cell>
          <cell r="E4662" t="str">
            <v>4660294254730</v>
          </cell>
          <cell r="F4662" t="str">
            <v>BDR-25LE</v>
          </cell>
          <cell r="G4662">
            <v>21990</v>
          </cell>
          <cell r="H4662">
            <v>14294</v>
          </cell>
          <cell r="I4662">
            <v>36</v>
          </cell>
          <cell r="J4662">
            <v>36</v>
          </cell>
        </row>
        <row r="4663">
          <cell r="A4663" t="str">
            <v>НС-1608589</v>
          </cell>
          <cell r="B4663" t="str">
            <v>Бытовые осушители воздуха</v>
          </cell>
          <cell r="C4663" t="str">
            <v>Ballu</v>
          </cell>
          <cell r="D4663" t="str">
            <v>Осушитель воздуха Ballu Neo BDR-35LE</v>
          </cell>
          <cell r="E4663" t="str">
            <v>4660294254716</v>
          </cell>
          <cell r="F4663" t="str">
            <v>BDR-35LE</v>
          </cell>
          <cell r="G4663">
            <v>24990</v>
          </cell>
          <cell r="H4663">
            <v>16244</v>
          </cell>
          <cell r="I4663">
            <v>8</v>
          </cell>
          <cell r="J4663">
            <v>8</v>
          </cell>
        </row>
        <row r="4664">
          <cell r="A4664" t="str">
            <v>НС-1759218</v>
          </cell>
          <cell r="B4664" t="str">
            <v>Бытовые осушители воздуха</v>
          </cell>
          <cell r="C4664" t="str">
            <v>Ballu</v>
          </cell>
          <cell r="D4664" t="str">
            <v>Осушитель воздуха Ballu Neo BDR-40LE</v>
          </cell>
          <cell r="E4664" t="str">
            <v>4670430149394</v>
          </cell>
          <cell r="F4664" t="str">
            <v>BDR-40LE</v>
          </cell>
          <cell r="G4664">
            <v>29990</v>
          </cell>
          <cell r="H4664">
            <v>19494</v>
          </cell>
          <cell r="I4664">
            <v>2</v>
          </cell>
          <cell r="J4664">
            <v>2</v>
          </cell>
        </row>
        <row r="4665">
          <cell r="A4665" t="str">
            <v>НС-1614401</v>
          </cell>
          <cell r="B4665" t="str">
            <v>Бытовые осушители воздуха</v>
          </cell>
          <cell r="C4665" t="str">
            <v>Electrolux</v>
          </cell>
          <cell r="D4665" t="str">
            <v>Осушитель воздуха Electrolux EDL-12L</v>
          </cell>
          <cell r="E4665" t="str">
            <v>7381032424679</v>
          </cell>
          <cell r="F4665" t="str">
            <v>EDL-12L</v>
          </cell>
          <cell r="G4665">
            <v>14990</v>
          </cell>
          <cell r="H4665">
            <v>9694</v>
          </cell>
          <cell r="I4665" t="str">
            <v/>
          </cell>
          <cell r="J4665">
            <v>0</v>
          </cell>
        </row>
        <row r="4666">
          <cell r="A4666" t="str">
            <v>НС-1614402</v>
          </cell>
          <cell r="B4666" t="str">
            <v>Бытовые осушители воздуха</v>
          </cell>
          <cell r="C4666" t="str">
            <v>Electrolux</v>
          </cell>
          <cell r="D4666" t="str">
            <v>Осушитель воздуха Electrolux EDL-20L</v>
          </cell>
          <cell r="E4666" t="str">
            <v>7381032424686</v>
          </cell>
          <cell r="F4666" t="str">
            <v>EDL-20L</v>
          </cell>
          <cell r="G4666">
            <v>18990</v>
          </cell>
          <cell r="H4666">
            <v>13324</v>
          </cell>
          <cell r="I4666" t="str">
            <v/>
          </cell>
          <cell r="J4666">
            <v>0</v>
          </cell>
        </row>
        <row r="4667">
          <cell r="A4667" t="str">
            <v>НС-1300662</v>
          </cell>
          <cell r="B4667" t="str">
            <v>Полупромышленные осушители воздуха</v>
          </cell>
          <cell r="C4667" t="str">
            <v>Ballu</v>
          </cell>
          <cell r="D4667" t="str">
            <v>Осушитель воздуха Ballu BD40U</v>
          </cell>
          <cell r="E4667" t="str">
            <v>4680551109399</v>
          </cell>
          <cell r="F4667" t="str">
            <v>BD40U</v>
          </cell>
          <cell r="G4667">
            <v>26990</v>
          </cell>
          <cell r="H4667">
            <v>17544</v>
          </cell>
          <cell r="I4667" t="str">
            <v/>
          </cell>
          <cell r="J4667">
            <v>0</v>
          </cell>
        </row>
        <row r="4668">
          <cell r="A4668" t="str">
            <v>НС-1481787</v>
          </cell>
          <cell r="B4668" t="str">
            <v>Полупромышленные осушители воздуха</v>
          </cell>
          <cell r="C4668" t="str">
            <v>Ballu</v>
          </cell>
          <cell r="D4668" t="str">
            <v>Осушитель воздуха Ballu BD50T</v>
          </cell>
          <cell r="E4668" t="str">
            <v>4680551159684</v>
          </cell>
          <cell r="F4668" t="str">
            <v>BD50T</v>
          </cell>
          <cell r="G4668">
            <v>29990</v>
          </cell>
          <cell r="H4668">
            <v>19494</v>
          </cell>
          <cell r="I4668" t="str">
            <v/>
          </cell>
          <cell r="J4668">
            <v>0</v>
          </cell>
        </row>
        <row r="4669">
          <cell r="A4669" t="str">
            <v>НС-1247964</v>
          </cell>
          <cell r="B4669" t="str">
            <v>Полупромышленные осушители воздуха</v>
          </cell>
          <cell r="C4669" t="str">
            <v>Ballu</v>
          </cell>
          <cell r="D4669" t="str">
            <v>Осушитель воздуха Ballu BD70T</v>
          </cell>
          <cell r="E4669" t="str">
            <v>4680551095289, 4605510958894</v>
          </cell>
          <cell r="F4669" t="str">
            <v>BD70T</v>
          </cell>
          <cell r="G4669">
            <v>34990</v>
          </cell>
          <cell r="H4669">
            <v>22744</v>
          </cell>
          <cell r="I4669" t="str">
            <v/>
          </cell>
          <cell r="J4669">
            <v>0</v>
          </cell>
        </row>
        <row r="4670">
          <cell r="A4670" t="str">
            <v>НС-1608594</v>
          </cell>
          <cell r="B4670" t="str">
            <v>Полупромышленные осушители воздуха</v>
          </cell>
          <cell r="C4670" t="str">
            <v>Ballu</v>
          </cell>
          <cell r="D4670" t="str">
            <v>Осушитель воздуха Ballu Neo BDR-50LE</v>
          </cell>
          <cell r="E4670" t="str">
            <v>4660294254723</v>
          </cell>
          <cell r="F4670" t="str">
            <v>BDR-50LE</v>
          </cell>
          <cell r="G4670">
            <v>32990</v>
          </cell>
          <cell r="H4670">
            <v>21444</v>
          </cell>
          <cell r="I4670">
            <v>6</v>
          </cell>
          <cell r="J4670">
            <v>6</v>
          </cell>
        </row>
        <row r="4671">
          <cell r="A4671" t="str">
            <v>НС-1496530</v>
          </cell>
          <cell r="B4671" t="str">
            <v>Промышленные осушители воздуха колонного типа</v>
          </cell>
          <cell r="C4671" t="str">
            <v>Ballu</v>
          </cell>
          <cell r="D4671" t="str">
            <v>Осушитель воздуха колонный Ballu BDH-168L</v>
          </cell>
          <cell r="E4671" t="str">
            <v>4680551232585</v>
          </cell>
          <cell r="F4671" t="str">
            <v>BDH-168L</v>
          </cell>
          <cell r="G4671">
            <v>235990</v>
          </cell>
          <cell r="H4671">
            <v>132154.4</v>
          </cell>
          <cell r="I4671" t="str">
            <v/>
          </cell>
          <cell r="J4671">
            <v>0</v>
          </cell>
        </row>
        <row r="4672">
          <cell r="A4672" t="str">
            <v>НС-1496531</v>
          </cell>
          <cell r="B4672" t="str">
            <v>Промышленные осушители воздуха колонного типа</v>
          </cell>
          <cell r="C4672" t="str">
            <v>Ballu</v>
          </cell>
          <cell r="D4672" t="str">
            <v>Осушитель воздуха колонный Ballu BDH-240L</v>
          </cell>
          <cell r="E4672" t="str">
            <v>4680551232592</v>
          </cell>
          <cell r="F4672" t="str">
            <v>BDH-240L</v>
          </cell>
          <cell r="G4672">
            <v>349990</v>
          </cell>
          <cell r="H4672">
            <v>195994.4</v>
          </cell>
          <cell r="I4672" t="str">
            <v/>
          </cell>
          <cell r="J4672">
            <v>0</v>
          </cell>
        </row>
        <row r="4673">
          <cell r="A4673" t="str">
            <v>НС-1703791</v>
          </cell>
          <cell r="B4673" t="str">
            <v>Промышленные осушители воздуха колонного типа</v>
          </cell>
          <cell r="C4673" t="str">
            <v>Ballu</v>
          </cell>
          <cell r="D4673" t="str">
            <v>Осушитель воздуха промышленный Ballu Sand hill BDH-168LE колонного типа</v>
          </cell>
          <cell r="E4673" t="str">
            <v>4660294878165</v>
          </cell>
          <cell r="F4673" t="str">
            <v>BDH-168LE</v>
          </cell>
          <cell r="G4673">
            <v>235990</v>
          </cell>
          <cell r="H4673">
            <v>132154.4</v>
          </cell>
          <cell r="I4673" t="str">
            <v/>
          </cell>
          <cell r="J4673">
            <v>0</v>
          </cell>
        </row>
        <row r="4674">
          <cell r="A4674" t="str">
            <v>НС-1703795</v>
          </cell>
          <cell r="B4674" t="str">
            <v>Промышленные осушители воздуха колонного типа</v>
          </cell>
          <cell r="C4674" t="str">
            <v>Ballu</v>
          </cell>
          <cell r="D4674" t="str">
            <v>Осушитель воздуха промышленный Ballu Sand hill BDH-240LE колонного типа</v>
          </cell>
          <cell r="E4674" t="str">
            <v>4660294878172</v>
          </cell>
          <cell r="F4674" t="str">
            <v>BDH-240LE</v>
          </cell>
          <cell r="G4674">
            <v>349990</v>
          </cell>
          <cell r="H4674">
            <v>195994.4</v>
          </cell>
          <cell r="I4674">
            <v>4</v>
          </cell>
          <cell r="J4674">
            <v>4</v>
          </cell>
        </row>
        <row r="4675">
          <cell r="A4675" t="str">
            <v>НС-1703797</v>
          </cell>
          <cell r="B4675" t="str">
            <v>Промышленные осушители воздуха колонного типа</v>
          </cell>
          <cell r="C4675" t="str">
            <v>Ballu</v>
          </cell>
          <cell r="D4675" t="str">
            <v>Осушитель воздуха промышленный Ballu Sand hill BDH-360LE колонного типа</v>
          </cell>
          <cell r="E4675" t="str">
            <v>4660294878189</v>
          </cell>
          <cell r="F4675" t="str">
            <v>BDH-360LE</v>
          </cell>
          <cell r="G4675">
            <v>535990</v>
          </cell>
          <cell r="H4675">
            <v>300154.40000000002</v>
          </cell>
          <cell r="I4675" t="str">
            <v/>
          </cell>
          <cell r="J4675">
            <v>0</v>
          </cell>
        </row>
        <row r="4676">
          <cell r="A4676" t="str">
            <v>НС-1710970</v>
          </cell>
          <cell r="B4676" t="str">
            <v>Промышленные осушители воздуха мобильного типа</v>
          </cell>
          <cell r="C4676" t="str">
            <v>Ballu</v>
          </cell>
          <cell r="D4676" t="str">
            <v>Осушитель воздуха промышленный Ballu BDI-70LP мобильного типа</v>
          </cell>
          <cell r="E4676" t="str">
            <v>4660294911213</v>
          </cell>
          <cell r="F4676" t="str">
            <v>BDI-70LP</v>
          </cell>
          <cell r="G4676">
            <v>83990</v>
          </cell>
          <cell r="H4676">
            <v>55433</v>
          </cell>
          <cell r="I4676">
            <v>70</v>
          </cell>
          <cell r="J4676">
            <v>70</v>
          </cell>
        </row>
        <row r="4677">
          <cell r="A4677" t="str">
            <v>НС-1421663</v>
          </cell>
          <cell r="B4677" t="str">
            <v>Промышленные осушители воздуха мобильного типа</v>
          </cell>
          <cell r="C4677" t="str">
            <v>Ballu</v>
          </cell>
          <cell r="D4677" t="str">
            <v>Осушитель воздуха промышленный мобильного типа Ballu BDI-100L</v>
          </cell>
          <cell r="E4677" t="str">
            <v>4680551132618</v>
          </cell>
          <cell r="F4677" t="str">
            <v>BDI-100L</v>
          </cell>
          <cell r="G4677">
            <v>139990</v>
          </cell>
          <cell r="H4677">
            <v>92393.4</v>
          </cell>
          <cell r="I4677">
            <v>2</v>
          </cell>
          <cell r="J4677">
            <v>2</v>
          </cell>
        </row>
        <row r="4678">
          <cell r="A4678" t="str">
            <v>НС-1299844</v>
          </cell>
          <cell r="B4678" t="str">
            <v>Промышленные осушители воздуха мобильного типа</v>
          </cell>
          <cell r="C4678" t="str">
            <v>Ballu</v>
          </cell>
          <cell r="D4678" t="str">
            <v>Осушитель воздуха промышленный мобильного типа Ballu BDI-50L</v>
          </cell>
          <cell r="E4678" t="str">
            <v>4680551111385</v>
          </cell>
          <cell r="F4678" t="str">
            <v>BDI-50L</v>
          </cell>
          <cell r="G4678">
            <v>79990</v>
          </cell>
          <cell r="H4678">
            <v>52793.4</v>
          </cell>
          <cell r="I4678">
            <v>121</v>
          </cell>
          <cell r="J4678">
            <v>121</v>
          </cell>
        </row>
        <row r="4679">
          <cell r="A4679" t="str">
            <v>НС-1421660</v>
          </cell>
          <cell r="B4679" t="str">
            <v>Промышленные осушители воздуха мобильного типа</v>
          </cell>
          <cell r="C4679" t="str">
            <v>Ballu</v>
          </cell>
          <cell r="D4679" t="str">
            <v>Осушитель воздуха промышленный мобильного типа Ballu BDI-70L</v>
          </cell>
          <cell r="E4679" t="str">
            <v>4680551132601</v>
          </cell>
          <cell r="F4679" t="str">
            <v>BDI-70L</v>
          </cell>
          <cell r="G4679">
            <v>99990</v>
          </cell>
          <cell r="H4679">
            <v>65993.399999999994</v>
          </cell>
          <cell r="I4679">
            <v>14</v>
          </cell>
          <cell r="J4679">
            <v>14</v>
          </cell>
        </row>
        <row r="4680">
          <cell r="A4680" t="str">
            <v>НС-1307732</v>
          </cell>
          <cell r="B4680" t="str">
            <v>Промышленные осушители воздуха мобильного типа</v>
          </cell>
          <cell r="C4680" t="str">
            <v>Ballu</v>
          </cell>
          <cell r="D4680" t="str">
            <v>Осушитель воздуха промышленный мобильного типа Ballu BDI-80L</v>
          </cell>
          <cell r="E4680" t="str">
            <v>4680551111392</v>
          </cell>
          <cell r="F4680" t="str">
            <v>BDI-80L</v>
          </cell>
          <cell r="G4680">
            <v>121990</v>
          </cell>
          <cell r="H4680">
            <v>80513.399999999994</v>
          </cell>
          <cell r="I4680" t="str">
            <v/>
          </cell>
          <cell r="J4680">
            <v>0</v>
          </cell>
        </row>
        <row r="4681">
          <cell r="A4681" t="str">
            <v>НС-1276047</v>
          </cell>
          <cell r="B4681" t="str">
            <v>Бытовые очистители воздуха</v>
          </cell>
          <cell r="C4681" t="str">
            <v>Ballu</v>
          </cell>
          <cell r="D4681" t="str">
            <v>Очиститель воздуха Ballu AP-107</v>
          </cell>
          <cell r="E4681" t="str">
            <v>4680551098884, 14680551098881, 24680551098888</v>
          </cell>
          <cell r="F4681" t="str">
            <v>AP-107</v>
          </cell>
          <cell r="G4681">
            <v>9090</v>
          </cell>
          <cell r="H4681">
            <v>5545</v>
          </cell>
          <cell r="I4681">
            <v>1</v>
          </cell>
          <cell r="J4681">
            <v>1</v>
          </cell>
        </row>
        <row r="4682">
          <cell r="A4682" t="str">
            <v>НС-1073563</v>
          </cell>
          <cell r="B4682" t="str">
            <v>Бытовые очистители воздуха</v>
          </cell>
          <cell r="C4682" t="str">
            <v>Ballu</v>
          </cell>
          <cell r="D4682" t="str">
            <v>Очиститель воздуха Ballu AP-110</v>
          </cell>
          <cell r="E4682" t="str">
            <v>4610021228855, 14610021228852</v>
          </cell>
          <cell r="F4682" t="str">
            <v>AP-110</v>
          </cell>
          <cell r="G4682">
            <v>12790</v>
          </cell>
          <cell r="H4682">
            <v>9200</v>
          </cell>
          <cell r="I4682" t="str">
            <v/>
          </cell>
          <cell r="J4682">
            <v>0</v>
          </cell>
        </row>
        <row r="4683">
          <cell r="A4683" t="str">
            <v>НС-1533221</v>
          </cell>
          <cell r="B4683" t="str">
            <v>Бытовые очистители воздуха</v>
          </cell>
          <cell r="C4683" t="str">
            <v>Ballu</v>
          </cell>
          <cell r="D4683" t="str">
            <v>Очиститель воздуха Ballu AP-125</v>
          </cell>
          <cell r="E4683" t="str">
            <v>4680551606706, 14680551606703, 24680551606700, 34680551606707</v>
          </cell>
          <cell r="F4683" t="str">
            <v>AP-125</v>
          </cell>
          <cell r="G4683">
            <v>7990</v>
          </cell>
          <cell r="H4683">
            <v>4874</v>
          </cell>
          <cell r="I4683" t="str">
            <v/>
          </cell>
          <cell r="J4683">
            <v>0</v>
          </cell>
        </row>
        <row r="4684">
          <cell r="A4684" t="str">
            <v>НС-1533225</v>
          </cell>
          <cell r="B4684" t="str">
            <v>Бытовые очистители воздуха</v>
          </cell>
          <cell r="C4684" t="str">
            <v>Ballu</v>
          </cell>
          <cell r="D4684" t="str">
            <v>Очиститель воздуха Ballu AP-130</v>
          </cell>
          <cell r="E4684" t="str">
            <v>4680551607642, 14680551607649, 24680551607646, 34680551607643</v>
          </cell>
          <cell r="F4684" t="str">
            <v>AP-130</v>
          </cell>
          <cell r="G4684">
            <v>14490</v>
          </cell>
          <cell r="H4684">
            <v>8839</v>
          </cell>
          <cell r="I4684" t="str">
            <v/>
          </cell>
          <cell r="J4684">
            <v>0</v>
          </cell>
        </row>
        <row r="4685">
          <cell r="A4685" t="str">
            <v>НС-1381326</v>
          </cell>
          <cell r="B4685" t="str">
            <v>Бытовые очистители воздуха</v>
          </cell>
          <cell r="C4685" t="str">
            <v>Electrolux</v>
          </cell>
          <cell r="D4685" t="str">
            <v>Очиститель воздуха Electrolux EAP-2050D Yin&amp;Yang</v>
          </cell>
          <cell r="E4685" t="str">
            <v>7390000400065, 17390000400062, 7381032440006, 17381032440003</v>
          </cell>
          <cell r="F4685" t="str">
            <v>EAP-2050D Yin&amp;Yang</v>
          </cell>
          <cell r="G4685">
            <v>18490</v>
          </cell>
          <cell r="H4685">
            <v>0</v>
          </cell>
          <cell r="I4685" t="str">
            <v/>
          </cell>
          <cell r="J4685">
            <v>0</v>
          </cell>
        </row>
        <row r="4686">
          <cell r="A4686" t="str">
            <v>НС-1381338</v>
          </cell>
          <cell r="B4686" t="str">
            <v>Бытовые очистители воздуха</v>
          </cell>
          <cell r="C4686" t="str">
            <v>Electrolux</v>
          </cell>
          <cell r="D4686" t="str">
            <v>Очиститель воздуха Electrolux EAP-2075D Yin&amp;Yang</v>
          </cell>
          <cell r="E4686" t="str">
            <v>7390000400072, 17390000400079, 7381032440013, 17381032440010</v>
          </cell>
          <cell r="F4686" t="str">
            <v>EAP-2075D Yin&amp;Yang</v>
          </cell>
          <cell r="G4686">
            <v>23490</v>
          </cell>
          <cell r="H4686">
            <v>0</v>
          </cell>
          <cell r="I4686" t="str">
            <v/>
          </cell>
          <cell r="J4686">
            <v>0</v>
          </cell>
        </row>
        <row r="4687">
          <cell r="A4687" t="str">
            <v>НС-1544057</v>
          </cell>
          <cell r="B4687" t="str">
            <v>Климатические комплексы</v>
          </cell>
          <cell r="C4687" t="str">
            <v>Ballu</v>
          </cell>
          <cell r="D4687" t="str">
            <v>Увлажнитель воздуха Ballu AW-500 с функцией очистки (климатический комплекс)</v>
          </cell>
          <cell r="E4687" t="str">
            <v>4680551611519, 14680551611516, 24680551611513</v>
          </cell>
          <cell r="F4687" t="str">
            <v>AW-500</v>
          </cell>
          <cell r="G4687">
            <v>17990</v>
          </cell>
          <cell r="H4687">
            <v>10974</v>
          </cell>
          <cell r="I4687" t="str">
            <v/>
          </cell>
          <cell r="J4687">
            <v>0</v>
          </cell>
        </row>
        <row r="4688">
          <cell r="A4688" t="str">
            <v>НС-1633510</v>
          </cell>
          <cell r="B4688" t="str">
            <v>Климатические комплексы</v>
          </cell>
          <cell r="C4688" t="str">
            <v>Electrolux</v>
          </cell>
          <cell r="D4688" t="str">
            <v>Увлажнитель воздуха с функцией очистки Electrolux ECC-8015D (климатический комплекс)</v>
          </cell>
          <cell r="E4688" t="str">
            <v>7381032425898, 17381032425895</v>
          </cell>
          <cell r="F4688" t="str">
            <v>ECC-8015D</v>
          </cell>
          <cell r="G4688">
            <v>24990</v>
          </cell>
          <cell r="H4688">
            <v>15619</v>
          </cell>
          <cell r="I4688" t="str">
            <v/>
          </cell>
          <cell r="J4688">
            <v>0</v>
          </cell>
        </row>
        <row r="4689">
          <cell r="A4689" t="str">
            <v>НС-1516170</v>
          </cell>
          <cell r="B4689" t="str">
            <v>Бытовые традиционные увлажнители воздуха</v>
          </cell>
          <cell r="C4689" t="str">
            <v>Ballu</v>
          </cell>
          <cell r="D4689" t="str">
            <v>Увлажнитель традиционный Ballu UCC-260</v>
          </cell>
          <cell r="E4689" t="str">
            <v>4680551456998, 14680551456995</v>
          </cell>
          <cell r="F4689" t="str">
            <v>UCC-260</v>
          </cell>
          <cell r="G4689">
            <v>8990</v>
          </cell>
          <cell r="H4689">
            <v>4390</v>
          </cell>
          <cell r="I4689" t="str">
            <v/>
          </cell>
          <cell r="J4689">
            <v>0</v>
          </cell>
        </row>
        <row r="4690">
          <cell r="A4690" t="str">
            <v>НС-1731114</v>
          </cell>
          <cell r="B4690" t="str">
            <v>Бытовые традиционные увлажнители воздуха</v>
          </cell>
          <cell r="C4690" t="str">
            <v>Ballu</v>
          </cell>
          <cell r="D4690" t="str">
            <v>Увлажнитель традиционный Ballu UCC-260 C</v>
          </cell>
          <cell r="E4690" t="str">
            <v>4670430012131, 14670430012138</v>
          </cell>
          <cell r="F4690" t="str">
            <v>UCC-260 C</v>
          </cell>
          <cell r="G4690">
            <v>7990</v>
          </cell>
          <cell r="H4690">
            <v>0</v>
          </cell>
          <cell r="I4690">
            <v>1</v>
          </cell>
          <cell r="J4690">
            <v>1</v>
          </cell>
        </row>
        <row r="4691">
          <cell r="A4691" t="str">
            <v>НС-1103479</v>
          </cell>
          <cell r="B4691" t="str">
            <v>Бытовые ультразвуковые увлажнители воздуха</v>
          </cell>
          <cell r="C4691" t="str">
            <v>Electrolux</v>
          </cell>
          <cell r="D4691" t="str">
            <v>Увлажнитель-ecoBIOCOMPLEX ультразвуковой Electrolux EHU-3810D YOGAhealthline</v>
          </cell>
          <cell r="E4691" t="str">
            <v>7312970400104, 17312970400101, 7390000400225, 17390000400222, 7381032440105, 17381032440102</v>
          </cell>
          <cell r="F4691" t="str">
            <v>EHU-3810D</v>
          </cell>
          <cell r="G4691">
            <v>11990</v>
          </cell>
          <cell r="H4691">
            <v>7434</v>
          </cell>
          <cell r="I4691" t="str">
            <v/>
          </cell>
          <cell r="J4691">
            <v>0</v>
          </cell>
        </row>
        <row r="4692">
          <cell r="A4692" t="str">
            <v>НС-1103480</v>
          </cell>
          <cell r="B4692" t="str">
            <v>Бытовые ультразвуковые увлажнители воздуха</v>
          </cell>
          <cell r="C4692" t="str">
            <v>Electrolux</v>
          </cell>
          <cell r="D4692" t="str">
            <v>Увлажнитель-ecoBIOCOMPLEX ультразвуковой Electrolux EHU-3815D YOGAhealthline</v>
          </cell>
          <cell r="E4692" t="str">
            <v>7312970400111, 17312970400118, 17390000400239, 7390000400232, 7381032440112, 17381032440119</v>
          </cell>
          <cell r="F4692" t="str">
            <v>EHU-3815D</v>
          </cell>
          <cell r="G4692">
            <v>11590</v>
          </cell>
          <cell r="H4692">
            <v>0</v>
          </cell>
          <cell r="I4692" t="str">
            <v/>
          </cell>
          <cell r="J4692">
            <v>0</v>
          </cell>
        </row>
        <row r="4693">
          <cell r="A4693" t="str">
            <v>НС-1236330</v>
          </cell>
          <cell r="B4693" t="str">
            <v>Бытовые ультразвуковые увлажнители воздуха</v>
          </cell>
          <cell r="C4693" t="str">
            <v>Electrolux</v>
          </cell>
          <cell r="D4693" t="str">
            <v>Увлажнитель-ecoBIOCOMPLEX ультразвуковой Electrolux EHU-3910D YOGAhealthline 2.0</v>
          </cell>
          <cell r="E4693" t="str">
            <v>7312970423295, 7390000400249, 27312970423299, 17390000400246, 7381032423573, 17381032423570</v>
          </cell>
          <cell r="F4693" t="str">
            <v>EHU-3910D YOGAhealthline 2.0</v>
          </cell>
          <cell r="G4693">
            <v>19990</v>
          </cell>
          <cell r="H4693">
            <v>12394</v>
          </cell>
          <cell r="I4693">
            <v>201</v>
          </cell>
          <cell r="J4693">
            <v>201</v>
          </cell>
        </row>
        <row r="4694">
          <cell r="A4694" t="str">
            <v>НС-1236331</v>
          </cell>
          <cell r="B4694" t="str">
            <v>Бытовые ультразвуковые увлажнители воздуха</v>
          </cell>
          <cell r="C4694" t="str">
            <v>Electrolux</v>
          </cell>
          <cell r="D4694" t="str">
            <v>Увлажнитель-ecoBIOCOMPLEX ультразвуковой Electrolux EHU-3915D YOGAhealthline 2.0</v>
          </cell>
          <cell r="E4694" t="str">
            <v>7312970423301, 7390000400256, 27312970423305, 17390000400253, 7381032423580, 17381032423587</v>
          </cell>
          <cell r="F4694" t="str">
            <v>EHU-3915D YOGAhealthline 2.0</v>
          </cell>
          <cell r="G4694">
            <v>20290</v>
          </cell>
          <cell r="H4694">
            <v>12580</v>
          </cell>
          <cell r="I4694">
            <v>527</v>
          </cell>
          <cell r="J4694">
            <v>527</v>
          </cell>
        </row>
        <row r="4695">
          <cell r="A4695" t="str">
            <v>НС-1172319</v>
          </cell>
          <cell r="B4695" t="str">
            <v>Бытовые ультразвуковые увлажнители воздуха</v>
          </cell>
          <cell r="C4695" t="str">
            <v>Ballu</v>
          </cell>
          <cell r="D4695" t="str">
            <v>Увлажнитель воздуха Ballu UHB-1100</v>
          </cell>
          <cell r="E4695" t="str">
            <v>4680551010756, 14680551010753</v>
          </cell>
          <cell r="F4695" t="str">
            <v>Ballu UHB-1100</v>
          </cell>
          <cell r="G4695">
            <v>8990</v>
          </cell>
          <cell r="H4695">
            <v>5574</v>
          </cell>
          <cell r="I4695">
            <v>372</v>
          </cell>
          <cell r="J4695">
            <v>372</v>
          </cell>
        </row>
        <row r="4696">
          <cell r="A4696" t="str">
            <v>НС-1172321</v>
          </cell>
          <cell r="B4696" t="str">
            <v>Бытовые ультразвуковые увлажнители воздуха</v>
          </cell>
          <cell r="C4696" t="str">
            <v>Ballu</v>
          </cell>
          <cell r="D4696" t="str">
            <v>Увлажнитель воздуха Ballu UHB-1500</v>
          </cell>
          <cell r="E4696" t="str">
            <v>4680551010763, 14680551010760</v>
          </cell>
          <cell r="F4696" t="str">
            <v>UHB-1500</v>
          </cell>
          <cell r="G4696">
            <v>9290</v>
          </cell>
          <cell r="H4696">
            <v>5760</v>
          </cell>
          <cell r="I4696">
            <v>187</v>
          </cell>
          <cell r="J4696">
            <v>187</v>
          </cell>
        </row>
        <row r="4697">
          <cell r="A4697" t="str">
            <v>НС-1073557</v>
          </cell>
          <cell r="B4697" t="str">
            <v>Бытовые ультразвуковые увлажнители воздуха</v>
          </cell>
          <cell r="C4697" t="str">
            <v>Ballu</v>
          </cell>
          <cell r="D4697" t="str">
            <v>Увлажнитель воздуха ультразвуковой Ballu UHB-1000</v>
          </cell>
          <cell r="E4697" t="str">
            <v>4620016795576, 14620016795573</v>
          </cell>
          <cell r="F4697" t="str">
            <v>UHB-1000</v>
          </cell>
          <cell r="G4697">
            <v>7790</v>
          </cell>
          <cell r="H4697">
            <v>5863.79</v>
          </cell>
          <cell r="I4697" t="str">
            <v/>
          </cell>
          <cell r="J4697">
            <v>0</v>
          </cell>
        </row>
        <row r="4698">
          <cell r="A4698" t="str">
            <v>НС-1558050</v>
          </cell>
          <cell r="B4698" t="str">
            <v>Бытовые ультразвуковые увлажнители воздуха</v>
          </cell>
          <cell r="C4698" t="str">
            <v>Ballu</v>
          </cell>
          <cell r="D4698" t="str">
            <v>Увлажнитель воздуха ультразвуковой Ballu UHB-250P</v>
          </cell>
          <cell r="E4698" t="str">
            <v>4680551749472, 14680551749479</v>
          </cell>
          <cell r="F4698" t="str">
            <v>UHB-250P</v>
          </cell>
          <cell r="G4698">
            <v>3590</v>
          </cell>
          <cell r="H4698">
            <v>3186.31</v>
          </cell>
          <cell r="I4698" t="str">
            <v/>
          </cell>
          <cell r="J4698">
            <v>0</v>
          </cell>
        </row>
        <row r="4699">
          <cell r="A4699" t="str">
            <v>НС-1435943</v>
          </cell>
          <cell r="B4699" t="str">
            <v>Бытовые ультразвуковые увлажнители воздуха</v>
          </cell>
          <cell r="C4699" t="str">
            <v>Ballu</v>
          </cell>
          <cell r="D4699" t="str">
            <v>Увлажнитель воздуха ультразвуковой Ballu UHB-320 T</v>
          </cell>
          <cell r="E4699" t="str">
            <v>4660294971163, 14660294971160</v>
          </cell>
          <cell r="F4699" t="str">
            <v>UHB-320 T</v>
          </cell>
          <cell r="G4699">
            <v>2790</v>
          </cell>
          <cell r="H4699">
            <v>0</v>
          </cell>
          <cell r="I4699" t="str">
            <v/>
          </cell>
          <cell r="J4699">
            <v>0</v>
          </cell>
        </row>
        <row r="4700">
          <cell r="A4700" t="str">
            <v>НС-1346109</v>
          </cell>
          <cell r="B4700" t="str">
            <v>Бытовые ультразвуковые увлажнители воздуха</v>
          </cell>
          <cell r="C4700" t="str">
            <v>Ballu</v>
          </cell>
          <cell r="D4700" t="str">
            <v>Увлажнитель воздуха ультразвуковой Ballu UHB-408 IT</v>
          </cell>
          <cell r="E4700" t="str">
            <v>4680551120066, 14680551120063</v>
          </cell>
          <cell r="F4700" t="str">
            <v>UHB-408 IT</v>
          </cell>
          <cell r="G4700">
            <v>4190</v>
          </cell>
          <cell r="H4700">
            <v>3040.23</v>
          </cell>
          <cell r="I4700">
            <v>13</v>
          </cell>
          <cell r="J4700">
            <v>13</v>
          </cell>
        </row>
        <row r="4701">
          <cell r="A4701" t="str">
            <v>НС-1519288</v>
          </cell>
          <cell r="B4701" t="str">
            <v>Бытовые ультразвуковые увлажнители воздуха</v>
          </cell>
          <cell r="C4701" t="str">
            <v>Ballu</v>
          </cell>
          <cell r="D4701" t="str">
            <v>Увлажнитель воздуха ультразвуковой Ballu UHB-409</v>
          </cell>
          <cell r="E4701" t="str">
            <v>4680551479423, 14680551479420</v>
          </cell>
          <cell r="F4701" t="str">
            <v>UHB-409</v>
          </cell>
          <cell r="G4701">
            <v>3590</v>
          </cell>
          <cell r="H4701">
            <v>0</v>
          </cell>
          <cell r="I4701">
            <v>1</v>
          </cell>
          <cell r="J4701">
            <v>1</v>
          </cell>
        </row>
        <row r="4702">
          <cell r="A4702" t="str">
            <v>НС-1522015</v>
          </cell>
          <cell r="B4702" t="str">
            <v>Бытовые ультразвуковые увлажнители воздуха</v>
          </cell>
          <cell r="C4702" t="str">
            <v>Ballu</v>
          </cell>
          <cell r="D4702" t="str">
            <v>Увлажнитель воздуха ультразвуковой Ballu UHB-410</v>
          </cell>
          <cell r="E4702" t="str">
            <v>4680551489590, 14680551489597</v>
          </cell>
          <cell r="F4702" t="str">
            <v>UHB-410</v>
          </cell>
          <cell r="G4702">
            <v>3790</v>
          </cell>
          <cell r="H4702">
            <v>2350</v>
          </cell>
          <cell r="I4702" t="str">
            <v/>
          </cell>
          <cell r="J4702">
            <v>0</v>
          </cell>
        </row>
        <row r="4703">
          <cell r="A4703" t="str">
            <v>НС-1346148</v>
          </cell>
          <cell r="B4703" t="str">
            <v>Бытовые ультразвуковые увлажнители воздуха</v>
          </cell>
          <cell r="C4703" t="str">
            <v>Ballu</v>
          </cell>
          <cell r="D4703" t="str">
            <v>Увлажнитель воздуха ультразвуковой Ballu UHB-450 T Gray</v>
          </cell>
          <cell r="E4703" t="str">
            <v>4680551118674, 14680551118671</v>
          </cell>
          <cell r="F4703" t="str">
            <v>UHB-450 T Gray</v>
          </cell>
          <cell r="G4703">
            <v>3390</v>
          </cell>
          <cell r="H4703">
            <v>2712</v>
          </cell>
          <cell r="I4703" t="str">
            <v/>
          </cell>
          <cell r="J4703">
            <v>0</v>
          </cell>
        </row>
        <row r="4704">
          <cell r="A4704" t="str">
            <v>НС-1348634</v>
          </cell>
          <cell r="B4704" t="str">
            <v>Бытовые ультразвуковые увлажнители воздуха</v>
          </cell>
          <cell r="C4704" t="str">
            <v>Ballu</v>
          </cell>
          <cell r="D4704" t="str">
            <v>Увлажнитель воздуха ультразвуковой Ballu UHB-455</v>
          </cell>
          <cell r="E4704" t="str">
            <v>4680551118681, 14680551118688</v>
          </cell>
          <cell r="F4704" t="str">
            <v>UHB-455</v>
          </cell>
          <cell r="G4704">
            <v>3390</v>
          </cell>
          <cell r="H4704">
            <v>1706.26</v>
          </cell>
          <cell r="I4704">
            <v>4</v>
          </cell>
          <cell r="J4704">
            <v>4</v>
          </cell>
        </row>
        <row r="4705">
          <cell r="A4705" t="str">
            <v>НС-1435945</v>
          </cell>
          <cell r="B4705" t="str">
            <v>Бытовые ультразвуковые увлажнители воздуха</v>
          </cell>
          <cell r="C4705" t="str">
            <v>Ballu</v>
          </cell>
          <cell r="D4705" t="str">
            <v>Увлажнитель воздуха ультразвуковой Ballu UHB-505 T</v>
          </cell>
          <cell r="E4705" t="str">
            <v>4680551145571, 14680551145578</v>
          </cell>
          <cell r="F4705" t="str">
            <v>UHB-505 T</v>
          </cell>
          <cell r="G4705">
            <v>3090</v>
          </cell>
          <cell r="H4705">
            <v>2472</v>
          </cell>
          <cell r="I4705" t="str">
            <v/>
          </cell>
          <cell r="J4705">
            <v>0</v>
          </cell>
        </row>
        <row r="4706">
          <cell r="A4706" t="str">
            <v>НС-1635806</v>
          </cell>
          <cell r="B4706" t="str">
            <v>Бытовые ультразвуковые увлажнители воздуха</v>
          </cell>
          <cell r="C4706" t="str">
            <v>Ballu</v>
          </cell>
          <cell r="D4706" t="str">
            <v>Увлажнитель воздуха ультразвуковой Ballu UHB-950 ET</v>
          </cell>
          <cell r="E4706" t="str">
            <v>4660294394412, 14660294394419</v>
          </cell>
          <cell r="F4706" t="str">
            <v>UHB-950 ET</v>
          </cell>
          <cell r="G4706">
            <v>7590</v>
          </cell>
          <cell r="H4706">
            <v>4706</v>
          </cell>
          <cell r="I4706" t="str">
            <v/>
          </cell>
          <cell r="J4706">
            <v>0</v>
          </cell>
        </row>
        <row r="4707">
          <cell r="A4707" t="str">
            <v>НС-1637723</v>
          </cell>
          <cell r="B4707" t="str">
            <v>Бытовые ультразвуковые увлажнители воздуха</v>
          </cell>
          <cell r="C4707" t="str">
            <v>Ballu</v>
          </cell>
          <cell r="D4707" t="str">
            <v>Увлажнитель воздуха ультразвуковой Ballu UHB-955 ET</v>
          </cell>
          <cell r="E4707" t="str">
            <v>4660294403626, 14660294403623</v>
          </cell>
          <cell r="F4707" t="str">
            <v>UHB-955 ET</v>
          </cell>
          <cell r="G4707">
            <v>7990</v>
          </cell>
          <cell r="H4707">
            <v>4954</v>
          </cell>
          <cell r="I4707" t="str">
            <v/>
          </cell>
          <cell r="J4707">
            <v>0</v>
          </cell>
        </row>
        <row r="4708">
          <cell r="A4708" t="str">
            <v>НС-1710510</v>
          </cell>
          <cell r="B4708" t="str">
            <v>Бытовые ультразвуковые увлажнители воздуха</v>
          </cell>
          <cell r="C4708" t="str">
            <v>Ballu</v>
          </cell>
          <cell r="D4708" t="str">
            <v>Увлажнитель воздуха ультразвуковой Ballu UHB-960 ET</v>
          </cell>
          <cell r="E4708" t="str">
            <v>4660294909760, 14660294909767</v>
          </cell>
          <cell r="F4708" t="str">
            <v>UHB-960 ET</v>
          </cell>
          <cell r="G4708">
            <v>8590</v>
          </cell>
          <cell r="H4708">
            <v>5326</v>
          </cell>
          <cell r="I4708">
            <v>319</v>
          </cell>
          <cell r="J4708">
            <v>319</v>
          </cell>
        </row>
        <row r="4709">
          <cell r="A4709" t="str">
            <v>НС-1111551</v>
          </cell>
          <cell r="B4709" t="str">
            <v>Бытовые ультразвуковые увлажнители воздуха</v>
          </cell>
          <cell r="C4709" t="str">
            <v>Ballu</v>
          </cell>
          <cell r="D4709" t="str">
            <v>Увлажнитель воздуха ультразвуковой Ballu UHB-990 белый/white</v>
          </cell>
          <cell r="E4709" t="str">
            <v>4610021222105, 14610021222102, 4610021221757</v>
          </cell>
          <cell r="F4709" t="str">
            <v>UHB-990 белый/white</v>
          </cell>
          <cell r="G4709">
            <v>7590</v>
          </cell>
          <cell r="H4709">
            <v>5468</v>
          </cell>
          <cell r="I4709" t="str">
            <v/>
          </cell>
          <cell r="J4709">
            <v>0</v>
          </cell>
        </row>
        <row r="4710">
          <cell r="A4710" t="str">
            <v>НС-1633500</v>
          </cell>
          <cell r="B4710" t="str">
            <v>Бытовые ультразвуковые увлажнители воздуха</v>
          </cell>
          <cell r="C4710" t="str">
            <v>Electrolux</v>
          </cell>
          <cell r="D4710" t="str">
            <v>Увлажнитель воздуха ультразвуковой Electrolux EHU-3415D</v>
          </cell>
          <cell r="E4710" t="str">
            <v>7381032425904, 17381032425901</v>
          </cell>
          <cell r="F4710" t="str">
            <v>EHU-3415D</v>
          </cell>
          <cell r="G4710">
            <v>4990</v>
          </cell>
          <cell r="H4710">
            <v>2677.94</v>
          </cell>
          <cell r="I4710" t="str">
            <v/>
          </cell>
          <cell r="J4710">
            <v>0</v>
          </cell>
        </row>
        <row r="4711">
          <cell r="A4711" t="str">
            <v>НС-1073571</v>
          </cell>
          <cell r="B4711" t="str">
            <v>Бытовые ультразвуковые увлажнители воздуха</v>
          </cell>
          <cell r="C4711" t="str">
            <v>Electrolux</v>
          </cell>
          <cell r="D4711" t="str">
            <v>Увлажнитель воздуха ультразвуковой Electrolux EHU-3710D</v>
          </cell>
          <cell r="E4711" t="str">
            <v>7312974232558, 17312974232555, 7390000400133, 17390000400130, 7381032440044, 17381032440041</v>
          </cell>
          <cell r="F4711" t="str">
            <v>EHU-3710D</v>
          </cell>
          <cell r="G4711">
            <v>10290</v>
          </cell>
          <cell r="H4711">
            <v>6380</v>
          </cell>
          <cell r="I4711">
            <v>295</v>
          </cell>
          <cell r="J4711">
            <v>295</v>
          </cell>
        </row>
        <row r="4712">
          <cell r="A4712" t="str">
            <v>НС-1073570</v>
          </cell>
          <cell r="B4712" t="str">
            <v>Бытовые ультразвуковые увлажнители воздуха</v>
          </cell>
          <cell r="C4712" t="str">
            <v>Electrolux</v>
          </cell>
          <cell r="D4712" t="str">
            <v>Увлажнитель воздуха ультразвуковой Electrolux EHU-3715D</v>
          </cell>
          <cell r="E4712" t="str">
            <v>7312974232565, 17312974232562, 7390000400140, 17390000400147, 7381032440051, 17381032440058</v>
          </cell>
          <cell r="F4712" t="str">
            <v>EHU-3715D</v>
          </cell>
          <cell r="G4712">
            <v>10790</v>
          </cell>
          <cell r="H4712">
            <v>0</v>
          </cell>
          <cell r="I4712">
            <v>38</v>
          </cell>
          <cell r="J4712">
            <v>38</v>
          </cell>
        </row>
        <row r="4713">
          <cell r="A4713" t="str">
            <v>НС-1180913</v>
          </cell>
          <cell r="B4713" t="str">
            <v>Бытовые ультразвуковые увлажнители воздуха</v>
          </cell>
          <cell r="C4713" t="str">
            <v>Electrolux</v>
          </cell>
          <cell r="D4713" t="str">
            <v>Увлажнитель воздуха ультразвуковой Electrolux EHU-4015 Travel</v>
          </cell>
          <cell r="E4713" t="str">
            <v>7312970400371, 17312970400378, 7390000400164, 17390000400161</v>
          </cell>
          <cell r="F4713" t="str">
            <v>EHU-4015</v>
          </cell>
          <cell r="G4713">
            <v>1790</v>
          </cell>
          <cell r="H4713">
            <v>2064.37</v>
          </cell>
          <cell r="I4713" t="str">
            <v/>
          </cell>
          <cell r="J4713">
            <v>0</v>
          </cell>
        </row>
        <row r="4714">
          <cell r="A4714" t="str">
            <v>НС-1633498</v>
          </cell>
          <cell r="B4714" t="str">
            <v>Бытовые ультразвуковые увлажнители воздуха</v>
          </cell>
          <cell r="C4714" t="str">
            <v>Electrolux</v>
          </cell>
          <cell r="D4714" t="str">
            <v>Увлажнитель воздуха ультразвуковой Electrolux EHU-5040D</v>
          </cell>
          <cell r="E4714" t="str">
            <v>7381032425812, 17381032425819</v>
          </cell>
          <cell r="F4714" t="str">
            <v>EHU-5040D</v>
          </cell>
          <cell r="G4714">
            <v>5190</v>
          </cell>
          <cell r="H4714">
            <v>2760.35</v>
          </cell>
          <cell r="I4714" t="str">
            <v/>
          </cell>
          <cell r="J4714">
            <v>0</v>
          </cell>
        </row>
        <row r="4715">
          <cell r="A4715" t="str">
            <v>НС-1495895</v>
          </cell>
          <cell r="B4715" t="str">
            <v>Бытовые ультразвуковые увлажнители воздуха</v>
          </cell>
          <cell r="C4715" t="str">
            <v>Electrolux</v>
          </cell>
          <cell r="D4715" t="str">
            <v>Увлажнитель воздуха ультразвуковой Electrolux EHU-5110D</v>
          </cell>
          <cell r="E4715" t="str">
            <v>7390000400690, 17390000400697, 7381032440150, 17381032440157, 4680551230130</v>
          </cell>
          <cell r="F4715" t="str">
            <v>EHU-5110D</v>
          </cell>
          <cell r="G4715">
            <v>5590</v>
          </cell>
          <cell r="H4715">
            <v>3466</v>
          </cell>
          <cell r="I4715">
            <v>15</v>
          </cell>
          <cell r="J4715">
            <v>15</v>
          </cell>
        </row>
        <row r="4716">
          <cell r="A4716" t="str">
            <v>НС-1495897</v>
          </cell>
          <cell r="B4716" t="str">
            <v>Бытовые ультразвуковые увлажнители воздуха</v>
          </cell>
          <cell r="C4716" t="str">
            <v>Electrolux</v>
          </cell>
          <cell r="D4716" t="str">
            <v>Увлажнитель воздуха ультразвуковой Electrolux EHU-5115D</v>
          </cell>
          <cell r="E4716" t="str">
            <v>7390000400706, 17390000400703, 7381032440167, 17381032440164</v>
          </cell>
          <cell r="F4716" t="str">
            <v>EHU-5115D</v>
          </cell>
          <cell r="G4716">
            <v>5590</v>
          </cell>
          <cell r="H4716">
            <v>0</v>
          </cell>
          <cell r="I4716">
            <v>300</v>
          </cell>
          <cell r="J4716">
            <v>300</v>
          </cell>
        </row>
        <row r="4717">
          <cell r="A4717" t="str">
            <v>НС-1633499</v>
          </cell>
          <cell r="B4717" t="str">
            <v>Бытовые ультразвуковые увлажнители воздуха</v>
          </cell>
          <cell r="C4717" t="str">
            <v>Electrolux</v>
          </cell>
          <cell r="D4717" t="str">
            <v>Увлажнитель воздуха ультразвуковой Electrolux EHU-5140D</v>
          </cell>
          <cell r="E4717" t="str">
            <v>7381032425829, 17381032425826</v>
          </cell>
          <cell r="F4717" t="str">
            <v>EHU-5140D</v>
          </cell>
          <cell r="G4717">
            <v>3990</v>
          </cell>
          <cell r="H4717">
            <v>2358.64</v>
          </cell>
          <cell r="I4717" t="str">
            <v/>
          </cell>
          <cell r="J4717">
            <v>0</v>
          </cell>
        </row>
        <row r="4718">
          <cell r="A4718" t="str">
            <v>НС-1633503</v>
          </cell>
          <cell r="B4718" t="str">
            <v>Бытовые ультразвуковые увлажнители воздуха</v>
          </cell>
          <cell r="C4718" t="str">
            <v>Electrolux</v>
          </cell>
          <cell r="D4718" t="str">
            <v>Увлажнитель воздуха ультразвуковой Electrolux EHU-5210D</v>
          </cell>
          <cell r="E4718" t="str">
            <v>7381032425836, 17381032425833</v>
          </cell>
          <cell r="F4718" t="str">
            <v>EHU-5210D</v>
          </cell>
          <cell r="G4718">
            <v>5990</v>
          </cell>
          <cell r="H4718">
            <v>3146.11</v>
          </cell>
          <cell r="I4718" t="str">
            <v/>
          </cell>
          <cell r="J4718">
            <v>0</v>
          </cell>
        </row>
        <row r="4719">
          <cell r="A4719" t="str">
            <v>НС-1633504</v>
          </cell>
          <cell r="B4719" t="str">
            <v>Бытовые ультразвуковые увлажнители воздуха</v>
          </cell>
          <cell r="C4719" t="str">
            <v>Electrolux</v>
          </cell>
          <cell r="D4719" t="str">
            <v>Увлажнитель воздуха ультразвуковой Electrolux EHU-5215D</v>
          </cell>
          <cell r="E4719" t="str">
            <v>7381032425843, 17381032425840</v>
          </cell>
          <cell r="F4719" t="str">
            <v>EHU-5215D</v>
          </cell>
          <cell r="G4719">
            <v>5990</v>
          </cell>
          <cell r="H4719">
            <v>3127.6</v>
          </cell>
          <cell r="I4719" t="str">
            <v/>
          </cell>
          <cell r="J4719">
            <v>0</v>
          </cell>
        </row>
        <row r="4720">
          <cell r="A4720" t="str">
            <v>НС-1633505</v>
          </cell>
          <cell r="B4720" t="str">
            <v>Бытовые ультразвуковые увлажнители воздуха</v>
          </cell>
          <cell r="C4720" t="str">
            <v>Electrolux</v>
          </cell>
          <cell r="D4720" t="str">
            <v>Увлажнитель воздуха ультразвуковой Electrolux EHU-5310D</v>
          </cell>
          <cell r="E4720" t="str">
            <v>7381032425850, 17381032425857</v>
          </cell>
          <cell r="F4720" t="str">
            <v>EHU-5310D</v>
          </cell>
          <cell r="G4720">
            <v>6990</v>
          </cell>
          <cell r="H4720">
            <v>4334</v>
          </cell>
          <cell r="I4720">
            <v>1</v>
          </cell>
          <cell r="J4720">
            <v>1</v>
          </cell>
        </row>
        <row r="4721">
          <cell r="A4721" t="str">
            <v>НС-1633506</v>
          </cell>
          <cell r="B4721" t="str">
            <v>Бытовые ультразвуковые увлажнители воздуха</v>
          </cell>
          <cell r="C4721" t="str">
            <v>Electrolux</v>
          </cell>
          <cell r="D4721" t="str">
            <v>Увлажнитель воздуха ультразвуковой Electrolux EHU-5315D</v>
          </cell>
          <cell r="E4721" t="str">
            <v>7381032425867, 17381032425864</v>
          </cell>
          <cell r="F4721" t="str">
            <v>EHU-5315D</v>
          </cell>
          <cell r="G4721">
            <v>6990</v>
          </cell>
          <cell r="H4721">
            <v>4334</v>
          </cell>
          <cell r="I4721" t="str">
            <v/>
          </cell>
          <cell r="J4721">
            <v>0</v>
          </cell>
        </row>
        <row r="4722">
          <cell r="A4722" t="str">
            <v>НС-1350444</v>
          </cell>
          <cell r="B4722" t="str">
            <v>Бытовые ультразвуковые увлажнители воздуха</v>
          </cell>
          <cell r="C4722" t="str">
            <v>Electrolux</v>
          </cell>
          <cell r="D4722" t="str">
            <v>Увлажнитель воздуха ультразвуковой Electrolux EHU-6010D UltraLine</v>
          </cell>
          <cell r="E4722" t="str">
            <v>7312970423486, 17312970423483, 17390000400208, 7390000400201, 7381032440136, 17381032440133</v>
          </cell>
          <cell r="F4722" t="str">
            <v>EHU-6010D UltraLine</v>
          </cell>
          <cell r="G4722">
            <v>8190</v>
          </cell>
          <cell r="H4722">
            <v>3587.81</v>
          </cell>
          <cell r="I4722" t="str">
            <v/>
          </cell>
          <cell r="J4722">
            <v>0</v>
          </cell>
        </row>
        <row r="4723">
          <cell r="A4723" t="str">
            <v>НС-1350451</v>
          </cell>
          <cell r="B4723" t="str">
            <v>Бытовые ультразвуковые увлажнители воздуха</v>
          </cell>
          <cell r="C4723" t="str">
            <v>Electrolux</v>
          </cell>
          <cell r="D4723" t="str">
            <v>Увлажнитель воздуха ультразвуковой Electrolux EHU-6015D UltraLine</v>
          </cell>
          <cell r="E4723" t="str">
            <v>7312970423493, 17312970423490, 17390000400215, 7390000400218, 7381032440143, 17381032440140</v>
          </cell>
          <cell r="F4723" t="str">
            <v>EHU-6015D UltraLine</v>
          </cell>
          <cell r="G4723">
            <v>8190</v>
          </cell>
          <cell r="H4723">
            <v>3948.24</v>
          </cell>
          <cell r="I4723">
            <v>1</v>
          </cell>
          <cell r="J4723">
            <v>1</v>
          </cell>
        </row>
        <row r="4724">
          <cell r="A4724" t="str">
            <v>НС-1495902</v>
          </cell>
          <cell r="B4724" t="str">
            <v>Бытовые ультразвуковые увлажнители воздуха</v>
          </cell>
          <cell r="C4724" t="str">
            <v>Electrolux</v>
          </cell>
          <cell r="D4724" t="str">
            <v>Увлажнитель воздуха ультразвуковой Electrolux EHU-6110D</v>
          </cell>
          <cell r="E4724" t="str">
            <v>7390000400713, 17390000400710, 7381032440174, 17381032440171</v>
          </cell>
          <cell r="F4724" t="str">
            <v>EHU-6110D</v>
          </cell>
          <cell r="G4724">
            <v>7890</v>
          </cell>
          <cell r="H4724">
            <v>4909.1099999999997</v>
          </cell>
          <cell r="I4724" t="str">
            <v/>
          </cell>
          <cell r="J4724">
            <v>0</v>
          </cell>
        </row>
        <row r="4725">
          <cell r="A4725" t="str">
            <v>НС-1495905</v>
          </cell>
          <cell r="B4725" t="str">
            <v>Бытовые ультразвуковые увлажнители воздуха</v>
          </cell>
          <cell r="C4725" t="str">
            <v>Electrolux</v>
          </cell>
          <cell r="D4725" t="str">
            <v>Увлажнитель воздуха ультразвуковой Electrolux EHU-6115D</v>
          </cell>
          <cell r="E4725" t="str">
            <v>7390000400720, 17390000400727, 7381032440181, 17381032440188, 4680551230161</v>
          </cell>
          <cell r="F4725" t="str">
            <v>EHU-6115D</v>
          </cell>
          <cell r="G4725">
            <v>7890</v>
          </cell>
          <cell r="H4725">
            <v>5604.46</v>
          </cell>
          <cell r="I4725" t="str">
            <v/>
          </cell>
          <cell r="J4725">
            <v>0</v>
          </cell>
        </row>
        <row r="4726">
          <cell r="A4726" t="str">
            <v>НС-1633508</v>
          </cell>
          <cell r="B4726" t="str">
            <v>Бытовые ультразвуковые увлажнители воздуха</v>
          </cell>
          <cell r="C4726" t="str">
            <v>Electrolux</v>
          </cell>
          <cell r="D4726" t="str">
            <v>Увлажнитель воздуха ультразвуковой Electrolux EHU-6210D</v>
          </cell>
          <cell r="E4726" t="str">
            <v>7381032425874, 17381032425871</v>
          </cell>
          <cell r="F4726" t="str">
            <v>EHU-6210D</v>
          </cell>
          <cell r="G4726">
            <v>8290</v>
          </cell>
          <cell r="H4726">
            <v>5140</v>
          </cell>
          <cell r="I4726">
            <v>175</v>
          </cell>
          <cell r="J4726">
            <v>175</v>
          </cell>
        </row>
        <row r="4727">
          <cell r="A4727" t="str">
            <v>НС-1633509</v>
          </cell>
          <cell r="B4727" t="str">
            <v>Бытовые ультразвуковые увлажнители воздуха</v>
          </cell>
          <cell r="C4727" t="str">
            <v>Electrolux</v>
          </cell>
          <cell r="D4727" t="str">
            <v>Увлажнитель воздуха ультразвуковой Electrolux EHU-6215D</v>
          </cell>
          <cell r="E4727" t="str">
            <v>7381032425881, 17381032425888</v>
          </cell>
          <cell r="F4727" t="str">
            <v>EHU-6215D</v>
          </cell>
          <cell r="G4727">
            <v>8590</v>
          </cell>
          <cell r="H4727">
            <v>5326</v>
          </cell>
          <cell r="I4727">
            <v>219</v>
          </cell>
          <cell r="J4727">
            <v>219</v>
          </cell>
        </row>
        <row r="4728">
          <cell r="A4728" t="str">
            <v>НС-1258196</v>
          </cell>
          <cell r="B4728" t="str">
            <v>Бытовые ультразвуковые увлажнители воздуха</v>
          </cell>
          <cell r="C4728" t="str">
            <v>Ballu</v>
          </cell>
          <cell r="D4728" t="str">
            <v>Увлажнитель ультразвуковой Ballu UHB-035</v>
          </cell>
          <cell r="E4728" t="str">
            <v>4680551097146, 14680551099239, 4680551099232</v>
          </cell>
          <cell r="F4728" t="str">
            <v>UHB-035</v>
          </cell>
          <cell r="G4728">
            <v>1690</v>
          </cell>
          <cell r="H4728">
            <v>1726.38</v>
          </cell>
          <cell r="I4728" t="str">
            <v/>
          </cell>
          <cell r="J4728">
            <v>0</v>
          </cell>
        </row>
        <row r="4729">
          <cell r="A4729" t="str">
            <v>НС-1115344</v>
          </cell>
          <cell r="B4729" t="str">
            <v>Бытовые ультразвуковые увлажнители воздуха</v>
          </cell>
          <cell r="C4729" t="str">
            <v>Ballu</v>
          </cell>
          <cell r="D4729" t="str">
            <v>Увлажнитель ультразвуковой Ballu UHB-190</v>
          </cell>
          <cell r="E4729" t="str">
            <v>14610021222898, 4610021222891</v>
          </cell>
          <cell r="F4729" t="str">
            <v>UHB-190</v>
          </cell>
          <cell r="G4729">
            <v>3390</v>
          </cell>
          <cell r="H4729">
            <v>2417.5300000000002</v>
          </cell>
          <cell r="I4729" t="str">
            <v/>
          </cell>
          <cell r="J4729">
            <v>0</v>
          </cell>
        </row>
        <row r="4730">
          <cell r="A4730" t="str">
            <v>НС-1043054</v>
          </cell>
          <cell r="B4730" t="str">
            <v>Бытовые ультразвуковые увлажнители воздуха</v>
          </cell>
          <cell r="C4730" t="str">
            <v>Ballu</v>
          </cell>
          <cell r="D4730" t="str">
            <v>Увлажнитель ультразвуковой Ballu UHB-200</v>
          </cell>
          <cell r="E4730" t="str">
            <v>4650064776517, 14650064776514</v>
          </cell>
          <cell r="F4730" t="str">
            <v>UHB-200</v>
          </cell>
          <cell r="G4730">
            <v>2190</v>
          </cell>
          <cell r="H4730">
            <v>0</v>
          </cell>
          <cell r="I4730" t="str">
            <v/>
          </cell>
          <cell r="J4730">
            <v>0</v>
          </cell>
        </row>
        <row r="4731">
          <cell r="A4731" t="str">
            <v>НС-1070072</v>
          </cell>
          <cell r="B4731" t="str">
            <v>Бытовые ультразвуковые увлажнители воздуха</v>
          </cell>
          <cell r="C4731" t="str">
            <v>Ballu</v>
          </cell>
          <cell r="D4731" t="str">
            <v>Увлажнитель ультразвуковой Ballu UHB-205 белый/зеленый</v>
          </cell>
          <cell r="E4731" t="str">
            <v>4620016792865, 14620016792862</v>
          </cell>
          <cell r="F4731" t="str">
            <v>UHB-205 white/green</v>
          </cell>
          <cell r="G4731">
            <v>2590</v>
          </cell>
          <cell r="H4731">
            <v>2783.46</v>
          </cell>
          <cell r="I4731" t="str">
            <v/>
          </cell>
          <cell r="J4731">
            <v>0</v>
          </cell>
        </row>
        <row r="4732">
          <cell r="A4732" t="str">
            <v>НС-1070071</v>
          </cell>
          <cell r="B4732" t="str">
            <v>Бытовые ультразвуковые увлажнители воздуха</v>
          </cell>
          <cell r="C4732" t="str">
            <v>Ballu</v>
          </cell>
          <cell r="D4732" t="str">
            <v>Увлажнитель ультразвуковой Ballu UHB-205 белый /фиолетовый</v>
          </cell>
          <cell r="E4732" t="str">
            <v>14620016792879, 4620016792872</v>
          </cell>
          <cell r="F4732" t="str">
            <v>UHB-205 white/purple</v>
          </cell>
          <cell r="G4732">
            <v>2590</v>
          </cell>
          <cell r="H4732">
            <v>3523.43</v>
          </cell>
          <cell r="I4732" t="str">
            <v/>
          </cell>
          <cell r="J4732">
            <v>0</v>
          </cell>
        </row>
        <row r="4733">
          <cell r="A4733" t="str">
            <v>НС-1070070</v>
          </cell>
          <cell r="B4733" t="str">
            <v>Бытовые ультразвуковые увлажнители воздуха</v>
          </cell>
          <cell r="C4733" t="str">
            <v>Ballu</v>
          </cell>
          <cell r="D4733" t="str">
            <v>Увлажнитель ультразвуковой Ballu UHB-205 черный/зеленый</v>
          </cell>
          <cell r="E4733" t="str">
            <v>4620016792889, 14620016792886</v>
          </cell>
          <cell r="F4733" t="str">
            <v>UHB-205 black/green</v>
          </cell>
          <cell r="G4733">
            <v>2590</v>
          </cell>
          <cell r="H4733">
            <v>1642</v>
          </cell>
          <cell r="I4733" t="str">
            <v/>
          </cell>
          <cell r="J4733">
            <v>0</v>
          </cell>
        </row>
        <row r="4734">
          <cell r="A4734" t="str">
            <v>НС-1514709</v>
          </cell>
          <cell r="B4734" t="str">
            <v>Бытовые ультразвуковые увлажнители воздуха</v>
          </cell>
          <cell r="C4734" t="str">
            <v>Ballu</v>
          </cell>
          <cell r="D4734" t="str">
            <v>Увлажнитель ультразвуковой Ballu UHB-300W</v>
          </cell>
          <cell r="E4734" t="str">
            <v>4680551350425, 14680551350422</v>
          </cell>
          <cell r="F4734" t="str">
            <v>UHB-300W</v>
          </cell>
          <cell r="G4734">
            <v>3990</v>
          </cell>
          <cell r="H4734">
            <v>2474</v>
          </cell>
          <cell r="I4734" t="str">
            <v/>
          </cell>
          <cell r="J4734">
            <v>0</v>
          </cell>
        </row>
        <row r="4735">
          <cell r="A4735" t="str">
            <v>НС-1031479</v>
          </cell>
          <cell r="B4735" t="str">
            <v>Бытовые ультразвуковые увлажнители воздуха</v>
          </cell>
          <cell r="C4735" t="str">
            <v>Ballu</v>
          </cell>
          <cell r="D4735" t="str">
            <v>Увлажнитель ультразвуковой Ballu UHB-300 белый/white (механика)</v>
          </cell>
          <cell r="E4735" t="str">
            <v>4650064772373, 14650064772370</v>
          </cell>
          <cell r="F4735" t="str">
            <v>UHB-300</v>
          </cell>
          <cell r="G4735">
            <v>2290</v>
          </cell>
          <cell r="H4735">
            <v>2888.34</v>
          </cell>
          <cell r="I4735" t="str">
            <v/>
          </cell>
          <cell r="J4735">
            <v>0</v>
          </cell>
        </row>
        <row r="4736">
          <cell r="A4736" t="str">
            <v>НС-1091330</v>
          </cell>
          <cell r="B4736" t="str">
            <v>Бытовые ультразвуковые увлажнители воздуха</v>
          </cell>
          <cell r="C4736" t="str">
            <v>Ballu</v>
          </cell>
          <cell r="D4736" t="str">
            <v>Увлажнитель ультразвуковой Ballu UHB-310</v>
          </cell>
          <cell r="E4736" t="str">
            <v>4620016797754, 14620016797751</v>
          </cell>
          <cell r="F4736" t="str">
            <v>UHB-310</v>
          </cell>
          <cell r="G4736">
            <v>2590</v>
          </cell>
          <cell r="H4736">
            <v>1672.86</v>
          </cell>
          <cell r="I4736" t="str">
            <v/>
          </cell>
          <cell r="J4736">
            <v>0</v>
          </cell>
        </row>
        <row r="4737">
          <cell r="A4737" t="str">
            <v>НС-1452064</v>
          </cell>
          <cell r="B4737" t="str">
            <v>Бытовые ультразвуковые увлажнители воздуха</v>
          </cell>
          <cell r="C4737" t="str">
            <v>Ballu</v>
          </cell>
          <cell r="D4737" t="str">
            <v>Увлажнитель ультразвуковой Ballu UHB-330</v>
          </cell>
          <cell r="E4737" t="str">
            <v>4680551150360, 24680551150364</v>
          </cell>
          <cell r="F4737" t="str">
            <v>UHB-330</v>
          </cell>
          <cell r="G4737">
            <v>3290</v>
          </cell>
          <cell r="H4737">
            <v>2040</v>
          </cell>
          <cell r="I4737" t="str">
            <v/>
          </cell>
          <cell r="J4737">
            <v>0</v>
          </cell>
        </row>
        <row r="4738">
          <cell r="A4738" t="str">
            <v>НС-1155544</v>
          </cell>
          <cell r="B4738" t="str">
            <v>Бытовые ультразвуковые увлажнители воздуха</v>
          </cell>
          <cell r="C4738" t="str">
            <v>Ballu</v>
          </cell>
          <cell r="D4738" t="str">
            <v>Увлажнитель ультразвуковой Ballu UHB-333</v>
          </cell>
          <cell r="E4738" t="str">
            <v>4680551012538, 14680551012535, 1468551012535</v>
          </cell>
          <cell r="F4738" t="str">
            <v>UHB-333</v>
          </cell>
          <cell r="G4738">
            <v>2090</v>
          </cell>
          <cell r="H4738">
            <v>1832.41</v>
          </cell>
          <cell r="I4738" t="str">
            <v/>
          </cell>
          <cell r="J4738">
            <v>0</v>
          </cell>
        </row>
        <row r="4739">
          <cell r="A4739" t="str">
            <v>НС-1509486</v>
          </cell>
          <cell r="B4739" t="str">
            <v>Бытовые ультразвуковые увлажнители воздуха</v>
          </cell>
          <cell r="C4739" t="str">
            <v>Ballu</v>
          </cell>
          <cell r="D4739" t="str">
            <v>Увлажнитель ультразвуковой Ballu UHB-340 MT</v>
          </cell>
          <cell r="E4739" t="str">
            <v>4680551325683, 14680551325680</v>
          </cell>
          <cell r="F4739" t="str">
            <v>UHB-340 MT</v>
          </cell>
          <cell r="G4739">
            <v>2990</v>
          </cell>
          <cell r="H4739">
            <v>0</v>
          </cell>
          <cell r="I4739" t="str">
            <v/>
          </cell>
          <cell r="J4739">
            <v>0</v>
          </cell>
        </row>
        <row r="4740">
          <cell r="A4740" t="str">
            <v>НС-1633225</v>
          </cell>
          <cell r="B4740" t="str">
            <v>Бытовые ультразвуковые увлажнители воздуха</v>
          </cell>
          <cell r="C4740" t="str">
            <v>Ballu</v>
          </cell>
          <cell r="D4740" t="str">
            <v>Увлажнитель ультразвуковой Ballu UHB-345</v>
          </cell>
          <cell r="E4740" t="str">
            <v>4660294383133, 14660294383130</v>
          </cell>
          <cell r="F4740" t="str">
            <v>UHB-345</v>
          </cell>
          <cell r="G4740">
            <v>2890</v>
          </cell>
          <cell r="H4740">
            <v>2399</v>
          </cell>
          <cell r="I4740" t="str">
            <v/>
          </cell>
          <cell r="J4740">
            <v>0</v>
          </cell>
        </row>
        <row r="4741">
          <cell r="A4741" t="str">
            <v>НС-1509490</v>
          </cell>
          <cell r="B4741" t="str">
            <v>Бытовые ультразвуковые увлажнители воздуха</v>
          </cell>
          <cell r="C4741" t="str">
            <v>Ballu</v>
          </cell>
          <cell r="D4741" t="str">
            <v>Увлажнитель ультразвуковой Ballu UHB-500 MT</v>
          </cell>
          <cell r="E4741" t="str">
            <v>4680551325706, 14680551325703</v>
          </cell>
          <cell r="F4741" t="str">
            <v>UHB-500 MT</v>
          </cell>
          <cell r="G4741">
            <v>2990</v>
          </cell>
          <cell r="H4741">
            <v>1676.94</v>
          </cell>
          <cell r="I4741" t="str">
            <v/>
          </cell>
          <cell r="J4741">
            <v>0</v>
          </cell>
        </row>
        <row r="4742">
          <cell r="A4742" t="str">
            <v>НС-1236332</v>
          </cell>
          <cell r="B4742" t="str">
            <v>Мойки воздуха</v>
          </cell>
          <cell r="C4742" t="str">
            <v>Ballu</v>
          </cell>
          <cell r="D4742" t="str">
            <v>Мойка воздуха Ballu AW-340 белая</v>
          </cell>
          <cell r="E4742" t="str">
            <v>4680551096903, 14680551096900</v>
          </cell>
          <cell r="F4742" t="str">
            <v>AW-340</v>
          </cell>
          <cell r="G4742">
            <v>16990</v>
          </cell>
          <cell r="H4742">
            <v>0</v>
          </cell>
          <cell r="I4742" t="str">
            <v/>
          </cell>
          <cell r="J4742">
            <v>0</v>
          </cell>
        </row>
        <row r="4743">
          <cell r="A4743" t="str">
            <v>НС-1715774</v>
          </cell>
          <cell r="B4743" t="str">
            <v>Мойки воздуха</v>
          </cell>
          <cell r="C4743" t="str">
            <v>Ballu</v>
          </cell>
          <cell r="D4743" t="str">
            <v>Мойка воздуха Ballu AW-350</v>
          </cell>
          <cell r="E4743" t="str">
            <v>4660294932669, 14660294932666</v>
          </cell>
          <cell r="F4743" t="str">
            <v>AW-350</v>
          </cell>
          <cell r="G4743">
            <v>15990</v>
          </cell>
          <cell r="H4743">
            <v>9754</v>
          </cell>
          <cell r="I4743" t="str">
            <v/>
          </cell>
          <cell r="J4743">
            <v>0</v>
          </cell>
        </row>
        <row r="4744">
          <cell r="A4744" t="str">
            <v>НС-1433735</v>
          </cell>
          <cell r="B4744" t="str">
            <v>Рециркуляторы-обеззараживатели для помещений</v>
          </cell>
          <cell r="C4744" t="str">
            <v>Ballu</v>
          </cell>
          <cell r="D4744" t="str">
            <v>Рециркулятор-обеззараживатель медицинский Ballu DRU-100D ANTICOVIDgenerator, white</v>
          </cell>
          <cell r="E4744" t="str">
            <v>4680551137927</v>
          </cell>
          <cell r="F4744" t="str">
            <v>DRU-100D ANTICOVIDgenerator, white</v>
          </cell>
          <cell r="G4744">
            <v>13990</v>
          </cell>
          <cell r="H4744">
            <v>10073</v>
          </cell>
          <cell r="I4744" t="str">
            <v/>
          </cell>
          <cell r="J4744">
            <v>0</v>
          </cell>
        </row>
        <row r="4745">
          <cell r="A4745" t="str">
            <v>НС-1637359</v>
          </cell>
          <cell r="B4745" t="str">
            <v>Рециркуляторы-обеззараживатели для помещений</v>
          </cell>
          <cell r="C4745" t="str">
            <v>Ballu</v>
          </cell>
          <cell r="D4745" t="str">
            <v>Рециркулятор-обеззараживатель медицинский Ballu DRU-100D WiFi ANTICOVIDgenerator, white</v>
          </cell>
          <cell r="E4745" t="str">
            <v>4660294402018</v>
          </cell>
          <cell r="F4745" t="str">
            <v>DRU-100D WiFi ANTICOVIDgenerator</v>
          </cell>
          <cell r="G4745">
            <v>16990</v>
          </cell>
          <cell r="H4745">
            <v>12233</v>
          </cell>
          <cell r="I4745" t="str">
            <v/>
          </cell>
          <cell r="J4745">
            <v>0</v>
          </cell>
        </row>
        <row r="4746">
          <cell r="A4746" t="str">
            <v>НС-1433736</v>
          </cell>
          <cell r="B4746" t="str">
            <v>Рециркуляторы-обеззараживатели для помещений</v>
          </cell>
          <cell r="C4746" t="str">
            <v>Ballu</v>
          </cell>
          <cell r="D4746" t="str">
            <v>Рециркулятор-обеззараживатель медицинский Ballu DRU-150D ANTICOVIDgenerator, white</v>
          </cell>
          <cell r="E4746" t="str">
            <v>4680551137934</v>
          </cell>
          <cell r="F4746" t="str">
            <v>DRU-150D ANTICOVIDgenerator, white</v>
          </cell>
          <cell r="G4746">
            <v>15990</v>
          </cell>
          <cell r="H4746">
            <v>11513</v>
          </cell>
          <cell r="I4746" t="str">
            <v/>
          </cell>
          <cell r="J4746">
            <v>0</v>
          </cell>
        </row>
        <row r="4747">
          <cell r="A4747" t="str">
            <v>НС-1433738</v>
          </cell>
          <cell r="B4747" t="str">
            <v>Рециркуляторы-обеззараживатели для помещений</v>
          </cell>
          <cell r="C4747" t="str">
            <v>Ballu</v>
          </cell>
          <cell r="D4747" t="str">
            <v>Рециркулятор-обеззараживатель медицинский Ballu DRU-200D ANTICOVIDgenerator, white</v>
          </cell>
          <cell r="E4747" t="str">
            <v>4680551137941</v>
          </cell>
          <cell r="F4747" t="str">
            <v>DRU-200D ANTICOVIDgenerator, white</v>
          </cell>
          <cell r="G4747">
            <v>21990</v>
          </cell>
          <cell r="H4747">
            <v>15833</v>
          </cell>
          <cell r="I4747" t="str">
            <v/>
          </cell>
          <cell r="J4747">
            <v>0</v>
          </cell>
        </row>
        <row r="4748">
          <cell r="A4748" t="str">
            <v>НС-1433662</v>
          </cell>
          <cell r="B4748" t="str">
            <v>Рециркуляторы-обеззараживатели для помещений</v>
          </cell>
          <cell r="C4748" t="str">
            <v>Ballu</v>
          </cell>
          <cell r="D4748" t="str">
            <v>Рециркулятор-обеззараживатель медицинский Ballu DRU-30D ANTICOVIDgenerator, white</v>
          </cell>
          <cell r="E4748" t="str">
            <v>4680551137903</v>
          </cell>
          <cell r="F4748" t="str">
            <v>DRU-30D ANTICOVIDgenerator, white</v>
          </cell>
          <cell r="G4748">
            <v>8990</v>
          </cell>
          <cell r="H4748">
            <v>6473</v>
          </cell>
          <cell r="I4748" t="str">
            <v/>
          </cell>
          <cell r="J4748">
            <v>0</v>
          </cell>
        </row>
        <row r="4749">
          <cell r="A4749" t="str">
            <v>НС-1637209</v>
          </cell>
          <cell r="B4749" t="str">
            <v>Рециркуляторы-обеззараживатели для помещений</v>
          </cell>
          <cell r="C4749" t="str">
            <v>Ballu</v>
          </cell>
          <cell r="D4749" t="str">
            <v>Рециркулятор-обеззараживатель медицинский Ballu DRU-30D WiFi ANTICOVIDgenerator, white</v>
          </cell>
          <cell r="E4749" t="str">
            <v>4660294401707</v>
          </cell>
          <cell r="F4749" t="str">
            <v>DRU-30D WiFi ANTICOVIDgenerator</v>
          </cell>
          <cell r="G4749">
            <v>5590</v>
          </cell>
          <cell r="H4749">
            <v>3969</v>
          </cell>
          <cell r="I4749" t="str">
            <v/>
          </cell>
          <cell r="J4749">
            <v>0</v>
          </cell>
        </row>
        <row r="4750">
          <cell r="A4750" t="str">
            <v>НС-1433732</v>
          </cell>
          <cell r="B4750" t="str">
            <v>Рециркуляторы-обеззараживатели для помещений</v>
          </cell>
          <cell r="C4750" t="str">
            <v>Ballu</v>
          </cell>
          <cell r="D4750" t="str">
            <v>Рециркулятор-обеззараживатель медицинский Ballu DRU-60D ANTICOVIDgenerator, white</v>
          </cell>
          <cell r="E4750" t="str">
            <v>4680551137910</v>
          </cell>
          <cell r="F4750" t="str">
            <v>DRU-60D ANTICOVIDgenerator, white</v>
          </cell>
          <cell r="G4750">
            <v>10990</v>
          </cell>
          <cell r="H4750">
            <v>7913</v>
          </cell>
          <cell r="I4750" t="str">
            <v/>
          </cell>
          <cell r="J4750">
            <v>0</v>
          </cell>
        </row>
        <row r="4751">
          <cell r="A4751" t="str">
            <v>НС-1637293</v>
          </cell>
          <cell r="B4751" t="str">
            <v>Рециркуляторы-обеззараживатели для помещений</v>
          </cell>
          <cell r="C4751" t="str">
            <v>Ballu</v>
          </cell>
          <cell r="D4751" t="str">
            <v>Рециркулятор-обеззараживатель медицинский Ballu DRU-60D WiFi ANTICOVIDgenerator, white</v>
          </cell>
          <cell r="E4751" t="str">
            <v>4660294401738</v>
          </cell>
          <cell r="F4751" t="str">
            <v>DRU-60D WiFi ANTICOVIDgenerator</v>
          </cell>
          <cell r="G4751">
            <v>6590</v>
          </cell>
          <cell r="H4751">
            <v>4679</v>
          </cell>
          <cell r="I4751" t="str">
            <v/>
          </cell>
          <cell r="J4751">
            <v>0</v>
          </cell>
        </row>
        <row r="4752">
          <cell r="A4752" t="str">
            <v>НС-1485686</v>
          </cell>
          <cell r="B4752" t="str">
            <v>Рециркуляторы-обеззараживатели для помещений</v>
          </cell>
          <cell r="C4752" t="str">
            <v>Ballu</v>
          </cell>
          <cell r="D4752" t="str">
            <v>Рециркулятор-обеззараживатель медицинский Ballu RDU-150D ANTICOVIDgenerator, white</v>
          </cell>
          <cell r="E4752" t="str">
            <v>4680551164688</v>
          </cell>
          <cell r="F4752" t="str">
            <v>RDU-150D white</v>
          </cell>
          <cell r="G4752">
            <v>15990</v>
          </cell>
          <cell r="H4752">
            <v>11513</v>
          </cell>
          <cell r="I4752" t="str">
            <v/>
          </cell>
          <cell r="J4752">
            <v>0</v>
          </cell>
        </row>
        <row r="4753">
          <cell r="A4753" t="str">
            <v>НС-1485674</v>
          </cell>
          <cell r="B4753" t="str">
            <v>Рециркуляторы-обеззараживатели для помещений</v>
          </cell>
          <cell r="C4753" t="str">
            <v>Ballu</v>
          </cell>
          <cell r="D4753" t="str">
            <v>Рециркулятор-обеззараживатель медицинский Ballu RDU-30D ANTICOVIDgenerator, white</v>
          </cell>
          <cell r="E4753" t="str">
            <v>4680551164657</v>
          </cell>
          <cell r="F4753" t="str">
            <v>RDU-30D white</v>
          </cell>
          <cell r="G4753">
            <v>4990</v>
          </cell>
          <cell r="H4753">
            <v>3543</v>
          </cell>
          <cell r="I4753" t="str">
            <v/>
          </cell>
          <cell r="J4753">
            <v>0</v>
          </cell>
        </row>
        <row r="4754">
          <cell r="A4754" t="str">
            <v>НС-1485684</v>
          </cell>
          <cell r="B4754" t="str">
            <v>Рециркуляторы-обеззараживатели для помещений</v>
          </cell>
          <cell r="C4754" t="str">
            <v>Ballu</v>
          </cell>
          <cell r="D4754" t="str">
            <v>Рециркулятор-обеззараживатель медицинский Ballu RDU-60D ANTICOVIDgenerator, white</v>
          </cell>
          <cell r="E4754" t="str">
            <v>4680551164664</v>
          </cell>
          <cell r="F4754" t="str">
            <v>RDU-60D white</v>
          </cell>
          <cell r="G4754">
            <v>5990</v>
          </cell>
          <cell r="H4754">
            <v>4253</v>
          </cell>
          <cell r="I4754" t="str">
            <v/>
          </cell>
          <cell r="J4754">
            <v>0</v>
          </cell>
        </row>
        <row r="4755">
          <cell r="A4755" t="str">
            <v>НС-1759641</v>
          </cell>
          <cell r="B4755" t="str">
            <v>Комплекты Умного дома</v>
          </cell>
          <cell r="C4755" t="str">
            <v>HOMMYN</v>
          </cell>
          <cell r="D4755" t="str">
            <v>Комплект два Wi-Fi модуля HOMMYN 2HDN/WFN-02-01</v>
          </cell>
          <cell r="E4755" t="str">
            <v>4670430150949, 14670430150946</v>
          </cell>
          <cell r="F4755" t="str">
            <v>2HDN/WFN-02-01</v>
          </cell>
          <cell r="G4755">
            <v>4029.6</v>
          </cell>
          <cell r="H4755">
            <v>2941.61</v>
          </cell>
          <cell r="I4755">
            <v>608</v>
          </cell>
          <cell r="J4755">
            <v>608</v>
          </cell>
        </row>
        <row r="4756">
          <cell r="A4756" t="str">
            <v>НС-1759478</v>
          </cell>
          <cell r="B4756" t="str">
            <v>Комплекты Умного дома</v>
          </cell>
          <cell r="C4756" t="str">
            <v>HOMMYN</v>
          </cell>
          <cell r="D4756" t="str">
            <v>Комплект два датчика движения HOMMYN 2MBS30ZB</v>
          </cell>
          <cell r="E4756" t="str">
            <v>4670430150369, 14670430150366</v>
          </cell>
          <cell r="F4756" t="str">
            <v>2MBS30ZB</v>
          </cell>
          <cell r="G4756">
            <v>3042</v>
          </cell>
          <cell r="H4756">
            <v>2220.66</v>
          </cell>
          <cell r="I4756">
            <v>52</v>
          </cell>
          <cell r="J4756">
            <v>52</v>
          </cell>
        </row>
        <row r="4757">
          <cell r="A4757" t="str">
            <v>НС-1759474</v>
          </cell>
          <cell r="B4757" t="str">
            <v>Комплекты Умного дома</v>
          </cell>
          <cell r="C4757" t="str">
            <v>HOMMYN</v>
          </cell>
          <cell r="D4757" t="str">
            <v>Комплект два датчика открытия HOMMYN 2OS30ZB</v>
          </cell>
          <cell r="E4757" t="str">
            <v>4670430150338, 14670430150335</v>
          </cell>
          <cell r="F4757" t="str">
            <v>2OS30ZB</v>
          </cell>
          <cell r="G4757">
            <v>2142</v>
          </cell>
          <cell r="H4757">
            <v>1563.66</v>
          </cell>
          <cell r="I4757" t="str">
            <v/>
          </cell>
          <cell r="J4757">
            <v>0</v>
          </cell>
        </row>
        <row r="4758">
          <cell r="A4758" t="str">
            <v>НС-1759527</v>
          </cell>
          <cell r="B4758" t="str">
            <v>Комплекты Умного дома</v>
          </cell>
          <cell r="C4758" t="str">
            <v>HOMMYN</v>
          </cell>
          <cell r="D4758" t="str">
            <v>Комплект два умных двухклавишных выключателя HOMMYN 2SWZBNN02W</v>
          </cell>
          <cell r="E4758" t="str">
            <v>4670430150413, 14670430150410</v>
          </cell>
          <cell r="F4758" t="str">
            <v>2SWZBNN02W</v>
          </cell>
          <cell r="G4758">
            <v>3762</v>
          </cell>
          <cell r="H4758">
            <v>2746.26</v>
          </cell>
          <cell r="I4758" t="str">
            <v/>
          </cell>
          <cell r="J4758">
            <v>0</v>
          </cell>
        </row>
        <row r="4759">
          <cell r="A4759" t="str">
            <v>НС-1759533</v>
          </cell>
          <cell r="B4759" t="str">
            <v>Комплекты Умного дома</v>
          </cell>
          <cell r="C4759" t="str">
            <v>HOMMYN</v>
          </cell>
          <cell r="D4759" t="str">
            <v>Комплект два умных диммера HOMMYN 2DSWZBN01W</v>
          </cell>
          <cell r="E4759" t="str">
            <v>4670430150420, 14670430150427</v>
          </cell>
          <cell r="F4759" t="str">
            <v>2DSWZBN01W</v>
          </cell>
          <cell r="G4759">
            <v>5202</v>
          </cell>
          <cell r="H4759">
            <v>3797.46</v>
          </cell>
          <cell r="I4759">
            <v>116</v>
          </cell>
          <cell r="J4759">
            <v>116</v>
          </cell>
        </row>
        <row r="4760">
          <cell r="A4760" t="str">
            <v>НС-1759514</v>
          </cell>
          <cell r="B4760" t="str">
            <v>Комплекты Умного дома</v>
          </cell>
          <cell r="C4760" t="str">
            <v>HOMMYN</v>
          </cell>
          <cell r="D4760" t="str">
            <v>Комплект два умных одноклавишных выключателя HOMMYN 2SWZBNN01W</v>
          </cell>
          <cell r="E4760" t="str">
            <v>4670430150406, 14670430150403</v>
          </cell>
          <cell r="F4760" t="str">
            <v>2SWZBNN01W</v>
          </cell>
          <cell r="G4760">
            <v>3582</v>
          </cell>
          <cell r="H4760">
            <v>2614.86</v>
          </cell>
          <cell r="I4760" t="str">
            <v/>
          </cell>
          <cell r="J4760">
            <v>0</v>
          </cell>
        </row>
        <row r="4761">
          <cell r="A4761" t="str">
            <v>НС-1759513</v>
          </cell>
          <cell r="B4761" t="str">
            <v>Комплекты Умного дома</v>
          </cell>
          <cell r="C4761" t="str">
            <v>HOMMYN</v>
          </cell>
          <cell r="D4761" t="str">
            <v>Комплект две умные встраиваемые розетки HOMMYN 2RKNWOZ01W</v>
          </cell>
          <cell r="E4761" t="str">
            <v>4670430150390, 14670430150397</v>
          </cell>
          <cell r="F4761" t="str">
            <v>2RKNWOZ01W</v>
          </cell>
          <cell r="G4761">
            <v>4662</v>
          </cell>
          <cell r="H4761">
            <v>3403.26</v>
          </cell>
          <cell r="I4761">
            <v>232</v>
          </cell>
          <cell r="J4761">
            <v>232</v>
          </cell>
        </row>
        <row r="4762">
          <cell r="A4762" t="str">
            <v>НС-1759481</v>
          </cell>
          <cell r="B4762" t="str">
            <v>Комплекты Умного дома</v>
          </cell>
          <cell r="C4762" t="str">
            <v>HOMMYN</v>
          </cell>
          <cell r="D4762" t="str">
            <v>Комплект кронштейн и датчик движения HOMMYN SQMB360MBS30ZB</v>
          </cell>
          <cell r="E4762" t="str">
            <v>4670430150376, 14670430150373</v>
          </cell>
          <cell r="F4762" t="str">
            <v>SQMB360MBS30ZB</v>
          </cell>
          <cell r="G4762">
            <v>1692</v>
          </cell>
          <cell r="H4762">
            <v>1235.1600000000001</v>
          </cell>
          <cell r="I4762">
            <v>1</v>
          </cell>
          <cell r="J4762">
            <v>1</v>
          </cell>
        </row>
        <row r="4763">
          <cell r="A4763" t="str">
            <v>НС-1759652</v>
          </cell>
          <cell r="B4763" t="str">
            <v>Комплекты Умного дома</v>
          </cell>
          <cell r="C4763" t="str">
            <v>HOMMYN</v>
          </cell>
          <cell r="D4763" t="str">
            <v>Комплект три Wi-Fi модуля HOMMYN 3HDN/WFN-02-01</v>
          </cell>
          <cell r="E4763" t="str">
            <v>4670430150956, 14670430150953</v>
          </cell>
          <cell r="F4763" t="str">
            <v>3HDN/WFN-02-01</v>
          </cell>
          <cell r="G4763">
            <v>5715.9</v>
          </cell>
          <cell r="H4763">
            <v>4172.6099999999997</v>
          </cell>
          <cell r="I4763">
            <v>405</v>
          </cell>
          <cell r="J4763">
            <v>405</v>
          </cell>
        </row>
        <row r="4764">
          <cell r="A4764" t="str">
            <v>НС-1759472</v>
          </cell>
          <cell r="B4764" t="str">
            <v>Комплекты Умного дома</v>
          </cell>
          <cell r="C4764" t="str">
            <v>HOMMYN</v>
          </cell>
          <cell r="D4764" t="str">
            <v>Комплект три датчика протечки HOMMYN 3WLS30ZB</v>
          </cell>
          <cell r="E4764" t="str">
            <v>4670430150321, 14670430150328</v>
          </cell>
          <cell r="F4764" t="str">
            <v>3WLS30ZB</v>
          </cell>
          <cell r="G4764">
            <v>3483</v>
          </cell>
          <cell r="H4764">
            <v>2542.59</v>
          </cell>
          <cell r="I4764">
            <v>1</v>
          </cell>
          <cell r="J4764">
            <v>1</v>
          </cell>
        </row>
        <row r="4765">
          <cell r="A4765" t="str">
            <v>НС-1759464</v>
          </cell>
          <cell r="B4765" t="str">
            <v>Комплекты Умного дома</v>
          </cell>
          <cell r="C4765" t="str">
            <v>HOMMYN</v>
          </cell>
          <cell r="D4765" t="str">
            <v>Комплект три датчика температуры и влажности HOMMYN 3THS30ZB</v>
          </cell>
          <cell r="E4765" t="str">
            <v>4670430150307, 14670430150304</v>
          </cell>
          <cell r="F4765" t="str">
            <v>3THS30ZB</v>
          </cell>
          <cell r="G4765">
            <v>3483</v>
          </cell>
          <cell r="H4765">
            <v>2542.59</v>
          </cell>
          <cell r="I4765">
            <v>81</v>
          </cell>
          <cell r="J4765">
            <v>81</v>
          </cell>
        </row>
        <row r="4766">
          <cell r="A4766" t="str">
            <v>НС-1759491</v>
          </cell>
          <cell r="B4766" t="str">
            <v>Комплекты Умного дома</v>
          </cell>
          <cell r="C4766" t="str">
            <v>HOMMYN</v>
          </cell>
          <cell r="D4766" t="str">
            <v>Комплект три умные съемные розетки HOMMYN 3RKNZ02</v>
          </cell>
          <cell r="E4766" t="str">
            <v>4670430150314, 14670430150311</v>
          </cell>
          <cell r="F4766" t="str">
            <v>3RKNZ02</v>
          </cell>
          <cell r="G4766">
            <v>2943</v>
          </cell>
          <cell r="H4766">
            <v>2148.39</v>
          </cell>
          <cell r="I4766" t="str">
            <v/>
          </cell>
          <cell r="J4766">
            <v>0</v>
          </cell>
        </row>
        <row r="4767">
          <cell r="A4767" t="str">
            <v>НС-1759547</v>
          </cell>
          <cell r="B4767" t="str">
            <v>Комплекты Умного дома</v>
          </cell>
          <cell r="C4767" t="str">
            <v>HOMMYN</v>
          </cell>
          <cell r="D4767" t="str">
            <v>Комплект три умных реле (1 канал без нейтрали) HOMMYN 3RLZBNN01</v>
          </cell>
          <cell r="E4767" t="str">
            <v>4670430151120, 14670430151127</v>
          </cell>
          <cell r="F4767" t="str">
            <v>3RLZBNN01</v>
          </cell>
          <cell r="G4767">
            <v>3483</v>
          </cell>
          <cell r="H4767">
            <v>2542.59</v>
          </cell>
          <cell r="I4767" t="str">
            <v/>
          </cell>
          <cell r="J4767">
            <v>0</v>
          </cell>
        </row>
        <row r="4768">
          <cell r="A4768" t="str">
            <v>НС-1759581</v>
          </cell>
          <cell r="B4768" t="str">
            <v>Комплекты Умного дома</v>
          </cell>
          <cell r="C4768" t="str">
            <v>HOMMYN</v>
          </cell>
          <cell r="D4768" t="str">
            <v>Комплект три умных реле (1 канал с нейтралью) HOMMYN 3RLZBN01</v>
          </cell>
          <cell r="E4768" t="str">
            <v>4670430151328, 14670430151325</v>
          </cell>
          <cell r="F4768" t="str">
            <v>3RLZBN01</v>
          </cell>
          <cell r="G4768">
            <v>3483</v>
          </cell>
          <cell r="H4768">
            <v>2542.59</v>
          </cell>
          <cell r="I4768" t="str">
            <v/>
          </cell>
          <cell r="J4768">
            <v>0</v>
          </cell>
        </row>
        <row r="4769">
          <cell r="A4769" t="str">
            <v>НС-1759555</v>
          </cell>
          <cell r="B4769" t="str">
            <v>Комплекты Умного дома</v>
          </cell>
          <cell r="C4769" t="str">
            <v>HOMMYN</v>
          </cell>
          <cell r="D4769" t="str">
            <v>Комплект три умных реле (2 канала без нейтрали) HOMMYN 3RLZBNN02</v>
          </cell>
          <cell r="E4769" t="str">
            <v>4670430151137, 14670430151134</v>
          </cell>
          <cell r="F4769" t="str">
            <v>3RLZBNN02</v>
          </cell>
          <cell r="G4769">
            <v>4023</v>
          </cell>
          <cell r="H4769">
            <v>2936.79</v>
          </cell>
          <cell r="I4769" t="str">
            <v/>
          </cell>
          <cell r="J4769">
            <v>0</v>
          </cell>
        </row>
        <row r="4770">
          <cell r="A4770" t="str">
            <v>НС-1759584</v>
          </cell>
          <cell r="B4770" t="str">
            <v>Комплекты Умного дома</v>
          </cell>
          <cell r="C4770" t="str">
            <v>HOMMYN</v>
          </cell>
          <cell r="D4770" t="str">
            <v>Комплект три умных реле (2 канала с нейтралью) HOMMYN 3RLZBN02</v>
          </cell>
          <cell r="E4770" t="str">
            <v>4670430150963, 14670430150960</v>
          </cell>
          <cell r="F4770" t="str">
            <v>3RLZBN02</v>
          </cell>
          <cell r="G4770">
            <v>4023</v>
          </cell>
          <cell r="H4770">
            <v>2936.79</v>
          </cell>
          <cell r="I4770" t="str">
            <v/>
          </cell>
          <cell r="J4770">
            <v>0</v>
          </cell>
        </row>
        <row r="4771">
          <cell r="A4771" t="str">
            <v>НС-1759633</v>
          </cell>
          <cell r="B4771" t="str">
            <v>Комплекты Умного дома</v>
          </cell>
          <cell r="C4771" t="str">
            <v>HOMMYN</v>
          </cell>
          <cell r="D4771" t="str">
            <v>Комплект три умных реле (с сухим контактом) HOMMYN 3DCRLZBN01</v>
          </cell>
          <cell r="E4771" t="str">
            <v>4670430151113, 14670430151110</v>
          </cell>
          <cell r="F4771" t="str">
            <v>3DCRLZBN01</v>
          </cell>
          <cell r="G4771">
            <v>4563</v>
          </cell>
          <cell r="H4771">
            <v>3330.99</v>
          </cell>
          <cell r="I4771">
            <v>602</v>
          </cell>
          <cell r="J4771">
            <v>602</v>
          </cell>
        </row>
        <row r="4772">
          <cell r="A4772" t="str">
            <v>НС-1639796</v>
          </cell>
          <cell r="B4772" t="str">
            <v>Датчики движения и света беспроводные</v>
          </cell>
          <cell r="C4772" t="str">
            <v>HOMMYN</v>
          </cell>
          <cell r="D4772" t="str">
            <v>Датчик движения и освещенности HOMMYN MBS30ZB</v>
          </cell>
          <cell r="E4772" t="str">
            <v>4660294409130, 14660294409137</v>
          </cell>
          <cell r="F4772" t="str">
            <v>MBS30ZB</v>
          </cell>
          <cell r="G4772">
            <v>1690</v>
          </cell>
          <cell r="H4772">
            <v>1233.7</v>
          </cell>
          <cell r="I4772">
            <v>103</v>
          </cell>
          <cell r="J4772">
            <v>103</v>
          </cell>
        </row>
        <row r="4773">
          <cell r="A4773" t="str">
            <v>НС-1115596</v>
          </cell>
          <cell r="B4773" t="str">
            <v>Датчики движения и света беспроводные</v>
          </cell>
          <cell r="C4773" t="str">
            <v>HOMMYN</v>
          </cell>
          <cell r="D4773" t="str">
            <v>Сенсор движения и света HOMMYN MS-21-Z</v>
          </cell>
          <cell r="E4773" t="str">
            <v>2250000152416, 22250000152410, 4610021225366</v>
          </cell>
          <cell r="F4773" t="str">
            <v>МS-21-Z</v>
          </cell>
          <cell r="G4773">
            <v>990</v>
          </cell>
          <cell r="H4773">
            <v>608.29999999999995</v>
          </cell>
          <cell r="I4773" t="str">
            <v/>
          </cell>
          <cell r="J4773">
            <v>0</v>
          </cell>
        </row>
        <row r="4774">
          <cell r="A4774" t="str">
            <v>НС-1637997</v>
          </cell>
          <cell r="B4774" t="str">
            <v>Датчики открытия дверей и окон беспроводные</v>
          </cell>
          <cell r="C4774" t="str">
            <v>HOMMYN</v>
          </cell>
          <cell r="D4774" t="str">
            <v>Датчик открытия HOMMYN OS30ZB</v>
          </cell>
          <cell r="E4774" t="str">
            <v>4660294404104, 14660294404101</v>
          </cell>
          <cell r="F4774" t="str">
            <v>OS30ZB</v>
          </cell>
          <cell r="G4774">
            <v>1190</v>
          </cell>
          <cell r="H4774">
            <v>868.7</v>
          </cell>
          <cell r="I4774" t="str">
            <v/>
          </cell>
          <cell r="J4774">
            <v>0</v>
          </cell>
        </row>
        <row r="4775">
          <cell r="A4775" t="str">
            <v>НС-1115593</v>
          </cell>
          <cell r="B4775" t="str">
            <v>Датчики открытия дверей и окон беспроводные</v>
          </cell>
          <cell r="C4775" t="str">
            <v>HOMMYN</v>
          </cell>
          <cell r="D4775" t="str">
            <v>Сенсор открытия двери HOMMYN DS-20-Z</v>
          </cell>
          <cell r="E4775" t="str">
            <v>4610021223188, 2250001024613</v>
          </cell>
          <cell r="F4775" t="str">
            <v>DS-20-Z</v>
          </cell>
          <cell r="G4775">
            <v>990</v>
          </cell>
          <cell r="H4775">
            <v>608.29999999999995</v>
          </cell>
          <cell r="I4775" t="str">
            <v/>
          </cell>
          <cell r="J4775">
            <v>0</v>
          </cell>
        </row>
        <row r="4776">
          <cell r="A4776" t="str">
            <v>НС-1691996</v>
          </cell>
          <cell r="B4776" t="str">
            <v>Датчики протечки беспроводные</v>
          </cell>
          <cell r="C4776" t="str">
            <v>HOMMYN</v>
          </cell>
          <cell r="D4776" t="str">
            <v>Датчик протечки HOMMYN WLS30ZB</v>
          </cell>
          <cell r="E4776" t="str">
            <v>4660294827712, 14660294827719</v>
          </cell>
          <cell r="F4776" t="str">
            <v>WLS30ZB</v>
          </cell>
          <cell r="G4776">
            <v>1290</v>
          </cell>
          <cell r="H4776">
            <v>941.7</v>
          </cell>
          <cell r="I4776" t="str">
            <v/>
          </cell>
          <cell r="J4776">
            <v>0</v>
          </cell>
        </row>
        <row r="4777">
          <cell r="A4777" t="str">
            <v>НС-1505448</v>
          </cell>
          <cell r="B4777" t="str">
            <v>Датчики протечки беспроводные</v>
          </cell>
          <cell r="C4777" t="str">
            <v>HOMMYN</v>
          </cell>
          <cell r="D4777" t="str">
            <v>Датчик протечки HOMMYN WS-30-Z</v>
          </cell>
          <cell r="E4777" t="str">
            <v>4680551258301, 14680551258308</v>
          </cell>
          <cell r="F4777" t="str">
            <v>WS-30-Z</v>
          </cell>
          <cell r="G4777">
            <v>1490</v>
          </cell>
          <cell r="H4777">
            <v>762.3</v>
          </cell>
          <cell r="I4777" t="str">
            <v/>
          </cell>
          <cell r="J4777">
            <v>0</v>
          </cell>
        </row>
        <row r="4778">
          <cell r="A4778" t="str">
            <v>НС-1115598</v>
          </cell>
          <cell r="B4778" t="str">
            <v>Датчики протечки беспроводные</v>
          </cell>
          <cell r="C4778" t="str">
            <v>HOMMYN</v>
          </cell>
          <cell r="D4778" t="str">
            <v>Сенсор протечки HOMMYN WS-20-Z</v>
          </cell>
          <cell r="E4778" t="str">
            <v>4610021223218</v>
          </cell>
          <cell r="F4778" t="str">
            <v>WS-20-Z</v>
          </cell>
          <cell r="G4778">
            <v>990</v>
          </cell>
          <cell r="H4778">
            <v>608.29999999999995</v>
          </cell>
          <cell r="I4778" t="str">
            <v/>
          </cell>
          <cell r="J4778">
            <v>0</v>
          </cell>
        </row>
        <row r="4779">
          <cell r="A4779" t="str">
            <v>НС-1505496</v>
          </cell>
          <cell r="B4779" t="str">
            <v>Датчики температуры и влажности беспроводные</v>
          </cell>
          <cell r="C4779" t="str">
            <v>HOMMYN</v>
          </cell>
          <cell r="D4779" t="str">
            <v>Датчик температуры и влажности HOMMYN HTSZ-01</v>
          </cell>
          <cell r="E4779" t="str">
            <v>4680551258318, 14680551258315</v>
          </cell>
          <cell r="F4779" t="str">
            <v>HTSZ-01</v>
          </cell>
          <cell r="G4779">
            <v>1690</v>
          </cell>
          <cell r="H4779">
            <v>762.3</v>
          </cell>
          <cell r="I4779" t="str">
            <v/>
          </cell>
          <cell r="J4779">
            <v>0</v>
          </cell>
        </row>
        <row r="4780">
          <cell r="A4780" t="str">
            <v>НС-1691997</v>
          </cell>
          <cell r="B4780" t="str">
            <v>Датчики температуры и влажности беспроводные</v>
          </cell>
          <cell r="C4780" t="str">
            <v>HOMMYN</v>
          </cell>
          <cell r="D4780" t="str">
            <v>Датчик температуры и влажности HOMMYN THS30ZB</v>
          </cell>
          <cell r="E4780" t="str">
            <v>4660294827729, 14660294827726</v>
          </cell>
          <cell r="F4780" t="str">
            <v>THS30ZB</v>
          </cell>
          <cell r="G4780">
            <v>1290</v>
          </cell>
          <cell r="H4780">
            <v>941.7</v>
          </cell>
          <cell r="I4780">
            <v>243</v>
          </cell>
          <cell r="J4780">
            <v>243</v>
          </cell>
        </row>
        <row r="4781">
          <cell r="A4781" t="str">
            <v>НС-1115595</v>
          </cell>
          <cell r="B4781" t="str">
            <v>Датчики температуры и влажности беспроводные</v>
          </cell>
          <cell r="C4781" t="str">
            <v>HOMMYN</v>
          </cell>
          <cell r="D4781" t="str">
            <v>Сенсор температуры и влажности HOMMYN TS-20-Z</v>
          </cell>
          <cell r="E4781" t="str">
            <v>4610021223225</v>
          </cell>
          <cell r="F4781" t="str">
            <v>TS-20-Z</v>
          </cell>
          <cell r="G4781">
            <v>990</v>
          </cell>
          <cell r="H4781">
            <v>608.29999999999995</v>
          </cell>
          <cell r="I4781" t="str">
            <v/>
          </cell>
          <cell r="J4781">
            <v>0</v>
          </cell>
        </row>
        <row r="4782">
          <cell r="A4782" t="str">
            <v>НС-1645826</v>
          </cell>
          <cell r="B4782" t="str">
            <v>Кронштейны для монтажа систем умного дома</v>
          </cell>
          <cell r="C4782" t="str">
            <v>HOMMYN</v>
          </cell>
          <cell r="D4782" t="str">
            <v>Кронштейн поворотный для монтажа датчика движения HOMMYN SQMBH360</v>
          </cell>
          <cell r="E4782" t="str">
            <v>4660294490206, 14660294490203</v>
          </cell>
          <cell r="F4782" t="str">
            <v>SQMBH360</v>
          </cell>
          <cell r="G4782">
            <v>190</v>
          </cell>
          <cell r="H4782">
            <v>138.69999999999999</v>
          </cell>
          <cell r="I4782" t="str">
            <v/>
          </cell>
          <cell r="J4782">
            <v>0</v>
          </cell>
        </row>
        <row r="4783">
          <cell r="A4783" t="str">
            <v>НС-1587116</v>
          </cell>
          <cell r="B4783" t="str">
            <v>Манипуляторы шаровых кранов</v>
          </cell>
          <cell r="C4783" t="str">
            <v>HOMMYN</v>
          </cell>
          <cell r="D4783" t="str">
            <v>Манипулятор шарового крана HOMMYN электрический WZB400W</v>
          </cell>
          <cell r="E4783" t="str">
            <v>4660294146974, 14660294146971</v>
          </cell>
          <cell r="F4783" t="str">
            <v>WZB400W</v>
          </cell>
          <cell r="G4783">
            <v>2690</v>
          </cell>
          <cell r="H4783">
            <v>1963.7</v>
          </cell>
          <cell r="I4783" t="str">
            <v/>
          </cell>
          <cell r="J4783">
            <v>0</v>
          </cell>
        </row>
        <row r="4784">
          <cell r="A4784" t="str">
            <v>НС-1593674</v>
          </cell>
          <cell r="B4784" t="str">
            <v>Соединительные кабели для Wi-Fi модуля</v>
          </cell>
          <cell r="C4784" t="str">
            <v>HOMMYN</v>
          </cell>
          <cell r="D4784" t="str">
            <v>Кабель соединительный HOMMYN HCC-AX-LC для модуля управляющего HDN/WFN</v>
          </cell>
          <cell r="E4784" t="str">
            <v>4660294181463, 14660294181460, 24660294181467</v>
          </cell>
          <cell r="F4784" t="str">
            <v>HCC-AX-LC</v>
          </cell>
          <cell r="G4784">
            <v>1500</v>
          </cell>
          <cell r="H4784">
            <v>1095</v>
          </cell>
          <cell r="I4784">
            <v>122</v>
          </cell>
          <cell r="J4784">
            <v>122</v>
          </cell>
        </row>
        <row r="4785">
          <cell r="A4785" t="str">
            <v>НС-1535746</v>
          </cell>
          <cell r="B4785" t="str">
            <v>Соединительные кабели для Wi-Fi модуля</v>
          </cell>
          <cell r="C4785" t="str">
            <v>HOMMYN</v>
          </cell>
          <cell r="D4785" t="str">
            <v>Кабель соединительный HOMMYN HCC-GR для модуля управляющего HDN/WFN</v>
          </cell>
          <cell r="E4785" t="str">
            <v>4680551589832, 14680551589839, 24680551589836</v>
          </cell>
          <cell r="F4785" t="str">
            <v>HCC-GR</v>
          </cell>
          <cell r="G4785">
            <v>670</v>
          </cell>
          <cell r="H4785">
            <v>489.1</v>
          </cell>
          <cell r="I4785">
            <v>135</v>
          </cell>
          <cell r="J4785">
            <v>135</v>
          </cell>
        </row>
        <row r="4786">
          <cell r="A4786" t="str">
            <v>НС-1535757</v>
          </cell>
          <cell r="B4786" t="str">
            <v>Соединительные кабели для Wi-Fi модуля</v>
          </cell>
          <cell r="C4786" t="str">
            <v>HOMMYN</v>
          </cell>
          <cell r="D4786" t="str">
            <v>Кабель соединительный HOMMYN HCC-HI для модуля управляющего HDN/WFN</v>
          </cell>
          <cell r="E4786" t="str">
            <v>4680551589849, 14680551589846, 24680551589843</v>
          </cell>
          <cell r="F4786" t="str">
            <v>HCC-HI</v>
          </cell>
          <cell r="G4786">
            <v>670</v>
          </cell>
          <cell r="H4786">
            <v>489.1</v>
          </cell>
          <cell r="I4786" t="str">
            <v/>
          </cell>
          <cell r="J4786">
            <v>0</v>
          </cell>
        </row>
        <row r="4787">
          <cell r="A4787" t="str">
            <v>НС-1535789</v>
          </cell>
          <cell r="B4787" t="str">
            <v>Соединительные кабели для Wi-Fi модуля</v>
          </cell>
          <cell r="C4787" t="str">
            <v>HOMMYN</v>
          </cell>
          <cell r="D4787" t="str">
            <v>Кабель соединительный HOMMYN HCC-TC для модуля управляющего HDN/WFN</v>
          </cell>
          <cell r="E4787" t="str">
            <v>4680551589863, 14680551589860, 24680551589867</v>
          </cell>
          <cell r="F4787" t="str">
            <v>HCC-TC</v>
          </cell>
          <cell r="G4787">
            <v>670</v>
          </cell>
          <cell r="H4787">
            <v>489.1</v>
          </cell>
          <cell r="I4787">
            <v>82</v>
          </cell>
          <cell r="J4787">
            <v>82</v>
          </cell>
        </row>
        <row r="4788">
          <cell r="A4788" t="str">
            <v>НС-1535787</v>
          </cell>
          <cell r="B4788" t="str">
            <v>Соединительные кабели для Wi-Fi модуля</v>
          </cell>
          <cell r="C4788" t="str">
            <v>HOMMYN</v>
          </cell>
          <cell r="D4788" t="str">
            <v>Кабель соединительный HOMMYN HCC-TS-H для модуля управляющего HDN/WFN</v>
          </cell>
          <cell r="E4788" t="str">
            <v>4680551589856, 14680551589853, 24680551589850</v>
          </cell>
          <cell r="F4788" t="str">
            <v>HCC-TS-H</v>
          </cell>
          <cell r="G4788">
            <v>670</v>
          </cell>
          <cell r="H4788">
            <v>489.1</v>
          </cell>
          <cell r="I4788">
            <v>64</v>
          </cell>
          <cell r="J4788">
            <v>64</v>
          </cell>
        </row>
        <row r="4789">
          <cell r="A4789" t="str">
            <v>НС-1535764</v>
          </cell>
          <cell r="B4789" t="str">
            <v>Соединительные кабели для Wi-Fi модуля</v>
          </cell>
          <cell r="C4789" t="str">
            <v>HOMMYN</v>
          </cell>
          <cell r="D4789" t="str">
            <v>Кабель соединительный HOMMYN HCC-TS-SH для модуля управляющего HDN/WFN</v>
          </cell>
          <cell r="E4789" t="str">
            <v>4680551589825, 14680551589822, 24680551589829</v>
          </cell>
          <cell r="F4789" t="str">
            <v>HCC-TS-SH</v>
          </cell>
          <cell r="G4789">
            <v>670</v>
          </cell>
          <cell r="H4789">
            <v>489.1</v>
          </cell>
          <cell r="I4789">
            <v>79</v>
          </cell>
          <cell r="J4789">
            <v>79</v>
          </cell>
        </row>
        <row r="4790">
          <cell r="A4790" t="str">
            <v>НС-1416708</v>
          </cell>
          <cell r="B4790" t="str">
            <v>Умные Wi-fi модули управления</v>
          </cell>
          <cell r="C4790" t="str">
            <v>HOMMYN</v>
          </cell>
          <cell r="D4790" t="str">
            <v>Модуль съемный управляющий HOMMYN HDN/WFN-02-01</v>
          </cell>
          <cell r="E4790" t="str">
            <v>4680551131000, 14680551131007, 24680551131004</v>
          </cell>
          <cell r="F4790" t="str">
            <v>HDN/WFN-02-01</v>
          </cell>
          <cell r="G4790">
            <v>2190</v>
          </cell>
          <cell r="H4790">
            <v>1598.7</v>
          </cell>
          <cell r="I4790">
            <v>1213</v>
          </cell>
          <cell r="J4790">
            <v>1213</v>
          </cell>
        </row>
        <row r="4791">
          <cell r="A4791" t="str">
            <v>НС-1646329</v>
          </cell>
          <cell r="B4791" t="str">
            <v>Умные Wi-fi модули управления</v>
          </cell>
          <cell r="C4791" t="str">
            <v>HOMMYN</v>
          </cell>
          <cell r="D4791" t="str">
            <v>Модуль съемный управляющий HOMMYN HDN/WFN-02-02</v>
          </cell>
          <cell r="E4791" t="str">
            <v>4660294543070, 14660294543077, 24660294543074</v>
          </cell>
          <cell r="F4791" t="str">
            <v>HDN/WFN-02-02</v>
          </cell>
          <cell r="G4791">
            <v>2690</v>
          </cell>
          <cell r="H4791">
            <v>1963.7</v>
          </cell>
          <cell r="I4791">
            <v>15</v>
          </cell>
          <cell r="J4791">
            <v>15</v>
          </cell>
        </row>
        <row r="4792">
          <cell r="A4792" t="str">
            <v>НС-1587118</v>
          </cell>
          <cell r="B4792" t="str">
            <v>Умные выключатели</v>
          </cell>
          <cell r="C4792" t="str">
            <v>HOMMYN</v>
          </cell>
          <cell r="D4792" t="str">
            <v>Выключатель HOMMYN настенный zigbee 1 клавиша (без нейтрали) SWZBNN01W</v>
          </cell>
          <cell r="E4792" t="str">
            <v>4660294146981, 14660294146988</v>
          </cell>
          <cell r="F4792" t="str">
            <v>SWZBNN01W</v>
          </cell>
          <cell r="G4792">
            <v>1990</v>
          </cell>
          <cell r="H4792">
            <v>1452.7</v>
          </cell>
          <cell r="I4792" t="str">
            <v/>
          </cell>
          <cell r="J4792">
            <v>0</v>
          </cell>
        </row>
        <row r="4793">
          <cell r="A4793" t="str">
            <v>НС-1587119</v>
          </cell>
          <cell r="B4793" t="str">
            <v>Умные выключатели</v>
          </cell>
          <cell r="C4793" t="str">
            <v>HOMMYN</v>
          </cell>
          <cell r="D4793" t="str">
            <v>Выключатель HOMMYN настенный zigbee 2 клавиши (без нейтрали) SWZBNN02W</v>
          </cell>
          <cell r="E4793" t="str">
            <v>4660294146998, 14660294146995</v>
          </cell>
          <cell r="F4793" t="str">
            <v>SWZBNN02W</v>
          </cell>
          <cell r="G4793">
            <v>2090</v>
          </cell>
          <cell r="H4793">
            <v>1525.7</v>
          </cell>
          <cell r="I4793" t="str">
            <v/>
          </cell>
          <cell r="J4793">
            <v>0</v>
          </cell>
        </row>
        <row r="4794">
          <cell r="A4794" t="str">
            <v>НС-1714317</v>
          </cell>
          <cell r="B4794" t="str">
            <v>Умные выключатели</v>
          </cell>
          <cell r="C4794" t="str">
            <v>HOMMYN</v>
          </cell>
          <cell r="D4794" t="str">
            <v>Диммер выключатель круглый HOMMYN zigbee DSWZBN01W</v>
          </cell>
          <cell r="E4794" t="str">
            <v>4660294927528, 14660294927525</v>
          </cell>
          <cell r="F4794" t="str">
            <v>DSWZBN01W</v>
          </cell>
          <cell r="G4794">
            <v>2890</v>
          </cell>
          <cell r="H4794">
            <v>2109.6999999999998</v>
          </cell>
          <cell r="I4794">
            <v>231</v>
          </cell>
          <cell r="J4794">
            <v>231</v>
          </cell>
        </row>
        <row r="4795">
          <cell r="A4795" t="str">
            <v>НС-1587120</v>
          </cell>
          <cell r="B4795" t="str">
            <v>Умные реле</v>
          </cell>
          <cell r="C4795" t="str">
            <v>HOMMYN</v>
          </cell>
          <cell r="D4795" t="str">
            <v>Модуль реле HOMMYN zigbee 1 канал (без нейтрали) RLZBNN01</v>
          </cell>
          <cell r="E4795" t="str">
            <v>4660294147001, 14660294147008</v>
          </cell>
          <cell r="F4795" t="str">
            <v>RLZBNN01</v>
          </cell>
          <cell r="G4795">
            <v>1290</v>
          </cell>
          <cell r="H4795">
            <v>941.7</v>
          </cell>
          <cell r="I4795" t="str">
            <v/>
          </cell>
          <cell r="J4795">
            <v>0</v>
          </cell>
        </row>
        <row r="4796">
          <cell r="A4796" t="str">
            <v>НС-1587121</v>
          </cell>
          <cell r="B4796" t="str">
            <v>Умные реле</v>
          </cell>
          <cell r="C4796" t="str">
            <v>HOMMYN</v>
          </cell>
          <cell r="D4796" t="str">
            <v>Модуль реле HOMMYN zigbee 1 канал (с нейтралью) RLZBN01</v>
          </cell>
          <cell r="E4796" t="str">
            <v>4660294147018, 14660294147015</v>
          </cell>
          <cell r="F4796" t="str">
            <v>RLZBN01</v>
          </cell>
          <cell r="G4796">
            <v>1290</v>
          </cell>
          <cell r="H4796">
            <v>941.7</v>
          </cell>
          <cell r="I4796" t="str">
            <v/>
          </cell>
          <cell r="J4796">
            <v>0</v>
          </cell>
        </row>
        <row r="4797">
          <cell r="A4797" t="str">
            <v>НС-1587113</v>
          </cell>
          <cell r="B4797" t="str">
            <v>Умные реле</v>
          </cell>
          <cell r="C4797" t="str">
            <v>HOMMYN</v>
          </cell>
          <cell r="D4797" t="str">
            <v>Модуль реле HOMMYN zigbee 2 канала (без нейтрали) RLZBNN02</v>
          </cell>
          <cell r="E4797" t="str">
            <v>4660294146967, 14660294146964</v>
          </cell>
          <cell r="F4797" t="str">
            <v>RLZBNN02</v>
          </cell>
          <cell r="G4797">
            <v>1490</v>
          </cell>
          <cell r="H4797">
            <v>1087.7</v>
          </cell>
          <cell r="I4797" t="str">
            <v/>
          </cell>
          <cell r="J4797">
            <v>0</v>
          </cell>
        </row>
        <row r="4798">
          <cell r="A4798" t="str">
            <v>НС-1587122</v>
          </cell>
          <cell r="B4798" t="str">
            <v>Умные реле</v>
          </cell>
          <cell r="C4798" t="str">
            <v>HOMMYN</v>
          </cell>
          <cell r="D4798" t="str">
            <v>Модуль реле HOMMYN zigbee 2 канала (с нейтралью) RLZBN02</v>
          </cell>
          <cell r="E4798" t="str">
            <v>4660294147025, 14660294147022</v>
          </cell>
          <cell r="F4798" t="str">
            <v>RLZBN02</v>
          </cell>
          <cell r="G4798">
            <v>1490</v>
          </cell>
          <cell r="H4798">
            <v>1087.7</v>
          </cell>
          <cell r="I4798" t="str">
            <v/>
          </cell>
          <cell r="J4798">
            <v>0</v>
          </cell>
        </row>
        <row r="4799">
          <cell r="A4799" t="str">
            <v>НС-1691995</v>
          </cell>
          <cell r="B4799" t="str">
            <v>Умные реле</v>
          </cell>
          <cell r="C4799" t="str">
            <v>HOMMYN</v>
          </cell>
          <cell r="D4799" t="str">
            <v>Модуль реле HOMMYN с сухим контактом 1 канал DCRLZBN01</v>
          </cell>
          <cell r="E4799" t="str">
            <v>4660294827651, 14660294827658</v>
          </cell>
          <cell r="F4799" t="str">
            <v>DCRLZBN01</v>
          </cell>
          <cell r="G4799">
            <v>1690</v>
          </cell>
          <cell r="H4799">
            <v>1233.7</v>
          </cell>
          <cell r="I4799">
            <v>1804</v>
          </cell>
          <cell r="J4799">
            <v>1804</v>
          </cell>
        </row>
        <row r="4800">
          <cell r="A4800" t="str">
            <v>НС-1505499</v>
          </cell>
          <cell r="B4800" t="str">
            <v>Умные розетки</v>
          </cell>
          <cell r="C4800" t="str">
            <v>HOMMYN</v>
          </cell>
          <cell r="D4800" t="str">
            <v>Розетка умная HOMMYN Smart Plug RKNZ01</v>
          </cell>
          <cell r="E4800" t="str">
            <v>4680551258332, 14680551258339</v>
          </cell>
          <cell r="F4800" t="str">
            <v>RKNZ01</v>
          </cell>
          <cell r="G4800">
            <v>1490</v>
          </cell>
          <cell r="H4800">
            <v>762.3</v>
          </cell>
          <cell r="I4800" t="str">
            <v/>
          </cell>
          <cell r="J4800">
            <v>0</v>
          </cell>
        </row>
        <row r="4801">
          <cell r="A4801" t="str">
            <v>НС-1714320</v>
          </cell>
          <cell r="B4801" t="str">
            <v>Умные розетки</v>
          </cell>
          <cell r="C4801" t="str">
            <v>HOMMYN</v>
          </cell>
          <cell r="D4801" t="str">
            <v>Розетка умная HOMMYN zigbee RKNZ02</v>
          </cell>
          <cell r="E4801" t="str">
            <v>4660294927542, 14660294927549</v>
          </cell>
          <cell r="F4801" t="str">
            <v>RKNZ02</v>
          </cell>
          <cell r="G4801">
            <v>1090</v>
          </cell>
          <cell r="H4801">
            <v>795.7</v>
          </cell>
          <cell r="I4801" t="str">
            <v/>
          </cell>
          <cell r="J4801">
            <v>0</v>
          </cell>
        </row>
        <row r="4802">
          <cell r="A4802" t="str">
            <v>НС-1714319</v>
          </cell>
          <cell r="B4802" t="str">
            <v>Умные розетки</v>
          </cell>
          <cell r="C4802" t="str">
            <v>HOMMYN</v>
          </cell>
          <cell r="D4802" t="str">
            <v>Розетка умная встраиваемая HOMMYN zigbee RKNWOZ01W</v>
          </cell>
          <cell r="E4802" t="str">
            <v>4660294927535, 14660294927532</v>
          </cell>
          <cell r="F4802" t="str">
            <v>RKNWOZ01W</v>
          </cell>
          <cell r="G4802">
            <v>2590</v>
          </cell>
          <cell r="H4802">
            <v>1890.7</v>
          </cell>
          <cell r="I4802">
            <v>464</v>
          </cell>
          <cell r="J4802">
            <v>464</v>
          </cell>
        </row>
        <row r="4803">
          <cell r="A4803" t="str">
            <v>НС-1402862</v>
          </cell>
          <cell r="B4803" t="str">
            <v>Устройства управления (хабы)</v>
          </cell>
          <cell r="C4803" t="str">
            <v>HOMMYN</v>
          </cell>
          <cell r="D4803" t="str">
            <v>Блок управления (шлюз) HOMMYN Hub HH-01</v>
          </cell>
          <cell r="E4803" t="str">
            <v>4680551124415, 14680551124412</v>
          </cell>
          <cell r="F4803" t="str">
            <v>Hub HH-01</v>
          </cell>
          <cell r="G4803">
            <v>3990</v>
          </cell>
          <cell r="H4803">
            <v>2912.7</v>
          </cell>
          <cell r="I4803" t="str">
            <v/>
          </cell>
          <cell r="J4803">
            <v>0</v>
          </cell>
        </row>
        <row r="4804">
          <cell r="A4804" t="str">
            <v>НС-1435405</v>
          </cell>
          <cell r="B4804" t="str">
            <v>Муфты под пайку для медных труб</v>
          </cell>
          <cell r="C4804" t="str">
            <v>БЕЗ МАРКИ</v>
          </cell>
          <cell r="D4804" t="str">
            <v>Муфта медная переходная 1 5/8" х 1 3/8 (упак. 3 шт.)</v>
          </cell>
          <cell r="E4804" t="str">
            <v>4680551152197</v>
          </cell>
          <cell r="F4804" t="str">
            <v>J9002 1 5/8" х 1 3/8"</v>
          </cell>
          <cell r="G4804">
            <v>172</v>
          </cell>
          <cell r="H4804">
            <v>159.94</v>
          </cell>
          <cell r="I4804">
            <v>1</v>
          </cell>
          <cell r="J4804">
            <v>1</v>
          </cell>
        </row>
        <row r="4805">
          <cell r="A4805" t="str">
            <v>НС-1435407</v>
          </cell>
          <cell r="B4805" t="str">
            <v>Муфты под пайку для медных труб</v>
          </cell>
          <cell r="C4805" t="str">
            <v>БЕЗ МАРКИ</v>
          </cell>
          <cell r="D4805" t="str">
            <v>Муфта медная переходная 5/8" х 3/8" (упак. 1 шт.)</v>
          </cell>
          <cell r="E4805" t="str">
            <v>4680551152166, 14680551152163</v>
          </cell>
          <cell r="F4805" t="str">
            <v>J9002 5/8" х 3/8</v>
          </cell>
          <cell r="G4805">
            <v>68</v>
          </cell>
          <cell r="H4805">
            <v>63.04</v>
          </cell>
          <cell r="I4805" t="str">
            <v/>
          </cell>
          <cell r="J4805">
            <v>0</v>
          </cell>
        </row>
        <row r="4806">
          <cell r="A4806" t="str">
            <v>НС-1222478</v>
          </cell>
          <cell r="B4806" t="str">
            <v>Подводки для воды В/В</v>
          </cell>
          <cell r="C4806" t="str">
            <v>Ballu</v>
          </cell>
          <cell r="D4806" t="str">
            <v>Подводка гибкая Ballu BP-500 (упак_2 шт)</v>
          </cell>
          <cell r="E4806" t="str">
            <v>4680551082555, 2216447288842</v>
          </cell>
          <cell r="F4806" t="str">
            <v>BP-500</v>
          </cell>
          <cell r="G4806">
            <v>2490</v>
          </cell>
          <cell r="H4806">
            <v>1743</v>
          </cell>
          <cell r="I4806" t="str">
            <v/>
          </cell>
          <cell r="J4806">
            <v>0</v>
          </cell>
        </row>
        <row r="4807">
          <cell r="A4807" t="str">
            <v>НС-1421435</v>
          </cell>
          <cell r="B4807" t="str">
            <v>Подводки для смесителей</v>
          </cell>
          <cell r="C4807" t="str">
            <v>Ballu</v>
          </cell>
          <cell r="D4807" t="str">
            <v>Подводка гибкая Ballu BP-1000 (комплект 2 шт.)</v>
          </cell>
          <cell r="E4807" t="str">
            <v>2250002032389, 4680551132625</v>
          </cell>
          <cell r="F4807" t="str">
            <v>BP-1000</v>
          </cell>
          <cell r="G4807">
            <v>2990</v>
          </cell>
          <cell r="H4807">
            <v>2093</v>
          </cell>
          <cell r="I4807" t="str">
            <v/>
          </cell>
          <cell r="J4807">
            <v>0</v>
          </cell>
        </row>
        <row r="4808">
          <cell r="A4808" t="str">
            <v>НС-1272453</v>
          </cell>
          <cell r="B4808" t="str">
            <v>Кабель электрический</v>
          </cell>
          <cell r="C4808" t="str">
            <v>БЕЗ МАРКИ</v>
          </cell>
          <cell r="D4808" t="str">
            <v>Кабель ВВГнг(А)-LS 3х2,5ок(N,PE)-0,66 ГОСТ</v>
          </cell>
          <cell r="E4808" t="str">
            <v>2250000536926, 4660294987447</v>
          </cell>
          <cell r="F4808" t="str">
            <v>F_KAB004676</v>
          </cell>
          <cell r="G4808">
            <v>8100</v>
          </cell>
          <cell r="H4808">
            <v>7695</v>
          </cell>
          <cell r="I4808" t="str">
            <v/>
          </cell>
          <cell r="J4808">
            <v>0</v>
          </cell>
        </row>
        <row r="4809">
          <cell r="A4809" t="str">
            <v>НС-1738349</v>
          </cell>
          <cell r="B4809" t="str">
            <v>Кабель электрический</v>
          </cell>
          <cell r="C4809" t="str">
            <v>БЕЗ МАРКИ</v>
          </cell>
          <cell r="D4809" t="str">
            <v>Кабель ВВГнг(А)-LS 4х1,5 ГОСТ</v>
          </cell>
          <cell r="E4809" t="str">
            <v>4670430039718</v>
          </cell>
          <cell r="F4809" t="str">
            <v>ВВГнг(А)-LS 4х1,5 ГОСТ</v>
          </cell>
          <cell r="G4809">
            <v>9650</v>
          </cell>
          <cell r="H4809">
            <v>8878</v>
          </cell>
          <cell r="I4809" t="str">
            <v/>
          </cell>
          <cell r="J4809">
            <v>0</v>
          </cell>
        </row>
        <row r="4810">
          <cell r="A4810" t="str">
            <v>НС-1738350</v>
          </cell>
          <cell r="B4810" t="str">
            <v>Кабель электрический</v>
          </cell>
          <cell r="C4810" t="str">
            <v>БЕЗ МАРКИ</v>
          </cell>
          <cell r="D4810" t="str">
            <v>Кабель ВВГнг(А)-LS 4х2,5 ГОСТ</v>
          </cell>
          <cell r="E4810" t="str">
            <v>4670430039701</v>
          </cell>
          <cell r="F4810" t="str">
            <v>ВВГнг(А)-LS 4х2,5 ГОСТ</v>
          </cell>
          <cell r="G4810">
            <v>16650</v>
          </cell>
          <cell r="H4810">
            <v>15318</v>
          </cell>
          <cell r="I4810" t="str">
            <v/>
          </cell>
          <cell r="J4810">
            <v>0</v>
          </cell>
        </row>
        <row r="4811">
          <cell r="A4811" t="str">
            <v>НС-1738348</v>
          </cell>
          <cell r="B4811" t="str">
            <v>Кабель электрический</v>
          </cell>
          <cell r="C4811" t="str">
            <v>БЕЗ МАРКИ</v>
          </cell>
          <cell r="D4811" t="str">
            <v>Кабель ВВГнг(А)-LS 5х2,5 ГОСТ</v>
          </cell>
          <cell r="E4811" t="str">
            <v>4670430039695</v>
          </cell>
          <cell r="F4811" t="str">
            <v>ВВГнг(А)-LS 5х2,5 ГОСТ</v>
          </cell>
          <cell r="G4811">
            <v>20935</v>
          </cell>
          <cell r="H4811">
            <v>19260.2</v>
          </cell>
          <cell r="I4811" t="str">
            <v/>
          </cell>
          <cell r="J4811">
            <v>0</v>
          </cell>
        </row>
        <row r="4812">
          <cell r="A4812" t="str">
            <v>НС-1347690</v>
          </cell>
          <cell r="B4812" t="str">
            <v>Кабель электрический</v>
          </cell>
          <cell r="C4812" t="str">
            <v>БЕЗ МАРКИ</v>
          </cell>
          <cell r="D4812" t="str">
            <v>Кабель силовой ВВГнг(А)-LS-П 3х1,5 (бухта 100 м)</v>
          </cell>
          <cell r="E4812" t="str">
            <v>2250001847960, 4680551491364</v>
          </cell>
          <cell r="F4812" t="str">
            <v>К-00-542</v>
          </cell>
          <cell r="G4812">
            <v>3030.58</v>
          </cell>
          <cell r="H4812">
            <v>2788.13</v>
          </cell>
          <cell r="I4812" t="str">
            <v/>
          </cell>
          <cell r="J4812">
            <v>0</v>
          </cell>
        </row>
        <row r="4813">
          <cell r="A4813" t="str">
            <v>НС-1347689</v>
          </cell>
          <cell r="B4813" t="str">
            <v>Кабель электрический</v>
          </cell>
          <cell r="C4813" t="str">
            <v>БЕЗ МАРКИ</v>
          </cell>
          <cell r="D4813" t="str">
            <v>Кабель силовой ВВГнг(А)-LS-П 3х1,5 ГОСТ (бухта 100 м)</v>
          </cell>
          <cell r="E4813" t="str">
            <v>4603312006881</v>
          </cell>
          <cell r="F4813" t="str">
            <v>К-00-900</v>
          </cell>
          <cell r="G4813">
            <v>7350</v>
          </cell>
          <cell r="H4813">
            <v>6762</v>
          </cell>
          <cell r="I4813" t="str">
            <v/>
          </cell>
          <cell r="J4813">
            <v>0</v>
          </cell>
        </row>
        <row r="4814">
          <cell r="A4814" t="str">
            <v>НС-1347692</v>
          </cell>
          <cell r="B4814" t="str">
            <v>Кабель электрический</v>
          </cell>
          <cell r="C4814" t="str">
            <v>БЕЗ МАРКИ</v>
          </cell>
          <cell r="D4814" t="str">
            <v>Кабель силовой ВВГнг(А)-LS-П 3х2,5 ГОСТ (бухта 100 м)</v>
          </cell>
          <cell r="E4814" t="str">
            <v>4603312006010</v>
          </cell>
          <cell r="F4814" t="str">
            <v>К-00-901</v>
          </cell>
          <cell r="G4814">
            <v>11550</v>
          </cell>
          <cell r="H4814">
            <v>10626</v>
          </cell>
          <cell r="I4814">
            <v>4</v>
          </cell>
          <cell r="J4814">
            <v>4</v>
          </cell>
        </row>
        <row r="4815">
          <cell r="A4815" t="str">
            <v>НС-1646095</v>
          </cell>
          <cell r="B4815" t="str">
            <v>Кабель электрический</v>
          </cell>
          <cell r="C4815" t="str">
            <v>БЕЗ МАРКИ</v>
          </cell>
          <cell r="D4815" t="str">
            <v>Кабель силовой ВВГнг(А)-LS-П 5х1,5b ГОСТ (бухта 100 м)</v>
          </cell>
          <cell r="E4815" t="str">
            <v>4660294523560</v>
          </cell>
          <cell r="F4815" t="str">
            <v>К-00-536 Г</v>
          </cell>
          <cell r="G4815">
            <v>12135</v>
          </cell>
          <cell r="H4815">
            <v>11164.2</v>
          </cell>
          <cell r="I4815" t="str">
            <v/>
          </cell>
          <cell r="J4815">
            <v>0</v>
          </cell>
        </row>
        <row r="4816">
          <cell r="A4816" t="str">
            <v>НС-1272445</v>
          </cell>
          <cell r="B4816" t="str">
            <v>Кабель электрический</v>
          </cell>
          <cell r="C4816" t="str">
            <v>БЕЗ МАРКИ</v>
          </cell>
          <cell r="D4816" t="str">
            <v>Провод ПВС 3x1,5 ГОСТ (бухта 100 м)</v>
          </cell>
          <cell r="E4816" t="str">
            <v>2250000536858, 4660294974676</v>
          </cell>
          <cell r="F4816" t="str">
            <v>F_KAB005953</v>
          </cell>
          <cell r="G4816">
            <v>5600</v>
          </cell>
          <cell r="H4816">
            <v>5320</v>
          </cell>
          <cell r="I4816" t="str">
            <v/>
          </cell>
          <cell r="J4816">
            <v>0</v>
          </cell>
        </row>
        <row r="4817">
          <cell r="A4817" t="str">
            <v>НС-1347519</v>
          </cell>
          <cell r="B4817" t="str">
            <v>Кабель электрический</v>
          </cell>
          <cell r="C4817" t="str">
            <v>БЕЗ МАРКИ</v>
          </cell>
          <cell r="D4817" t="str">
            <v>Провод ПВС 3х1,5 (бухта 100 м)</v>
          </cell>
          <cell r="E4817" t="str">
            <v>2250001847229, 4680551491845</v>
          </cell>
          <cell r="F4817" t="str">
            <v>К-00-019</v>
          </cell>
          <cell r="G4817">
            <v>3650</v>
          </cell>
          <cell r="H4817">
            <v>3358</v>
          </cell>
          <cell r="I4817" t="str">
            <v/>
          </cell>
          <cell r="J4817">
            <v>0</v>
          </cell>
        </row>
        <row r="4818">
          <cell r="A4818" t="str">
            <v>НС-1535288</v>
          </cell>
          <cell r="B4818" t="str">
            <v>Кабель электрический</v>
          </cell>
          <cell r="C4818" t="str">
            <v>БЕЗ МАРКИ</v>
          </cell>
          <cell r="D4818" t="str">
            <v>Провод ПВС 3х1,5 (бухта 20 м)</v>
          </cell>
          <cell r="E4818" t="str">
            <v>4680551586947</v>
          </cell>
          <cell r="F4818" t="str">
            <v>К-03-631</v>
          </cell>
          <cell r="G4818">
            <v>627.44000000000005</v>
          </cell>
          <cell r="H4818">
            <v>577.25</v>
          </cell>
          <cell r="I4818" t="str">
            <v/>
          </cell>
          <cell r="J4818">
            <v>0</v>
          </cell>
        </row>
        <row r="4819">
          <cell r="A4819" t="str">
            <v>НС-1347520</v>
          </cell>
          <cell r="B4819" t="str">
            <v>Кабель электрический</v>
          </cell>
          <cell r="C4819" t="str">
            <v>БЕЗ МАРКИ</v>
          </cell>
          <cell r="D4819" t="str">
            <v>Провод ПВС 3х1,5 ГОСТ (бухта 100 м)</v>
          </cell>
          <cell r="E4819" t="str">
            <v>4603312006072, 2250001847236</v>
          </cell>
          <cell r="F4819" t="str">
            <v>К-00-078</v>
          </cell>
          <cell r="G4819">
            <v>7511</v>
          </cell>
          <cell r="H4819">
            <v>6910.1</v>
          </cell>
          <cell r="I4819">
            <v>1</v>
          </cell>
          <cell r="J4819">
            <v>1</v>
          </cell>
        </row>
        <row r="4820">
          <cell r="A4820" t="str">
            <v>НС-1347521</v>
          </cell>
          <cell r="B4820" t="str">
            <v>Кабель электрический</v>
          </cell>
          <cell r="C4820" t="str">
            <v>БЕЗ МАРКИ</v>
          </cell>
          <cell r="D4820" t="str">
            <v>Провод ПВС 3х2,5 (бухта 100 м)</v>
          </cell>
          <cell r="E4820" t="str">
            <v>2250001847243, 4680551491852</v>
          </cell>
          <cell r="F4820" t="str">
            <v>К-00-020</v>
          </cell>
          <cell r="G4820">
            <v>5000</v>
          </cell>
          <cell r="H4820">
            <v>4600</v>
          </cell>
          <cell r="I4820" t="str">
            <v/>
          </cell>
          <cell r="J4820">
            <v>0</v>
          </cell>
        </row>
        <row r="4821">
          <cell r="A4821" t="str">
            <v>НС-1347655</v>
          </cell>
          <cell r="B4821" t="str">
            <v>Кабель электрический</v>
          </cell>
          <cell r="C4821" t="str">
            <v>БЕЗ МАРКИ</v>
          </cell>
          <cell r="D4821" t="str">
            <v>Провод ПВС 3х2,5 ГОСТ (бухта 100 м)</v>
          </cell>
          <cell r="E4821" t="str">
            <v>4603312006102</v>
          </cell>
          <cell r="F4821" t="str">
            <v>К-00-079</v>
          </cell>
          <cell r="G4821">
            <v>11911</v>
          </cell>
          <cell r="H4821">
            <v>10958.1</v>
          </cell>
          <cell r="I4821">
            <v>30</v>
          </cell>
          <cell r="J4821">
            <v>30</v>
          </cell>
        </row>
        <row r="4822">
          <cell r="A4822" t="str">
            <v>НС-1344267</v>
          </cell>
          <cell r="B4822" t="str">
            <v>Кабель электрический</v>
          </cell>
          <cell r="C4822" t="str">
            <v>БЕЗ МАРКИ</v>
          </cell>
          <cell r="D4822" t="str">
            <v>Провод ПВС 4х1,5 (бухта 100 м)</v>
          </cell>
          <cell r="E4822" t="str">
            <v>2250001834717, 4680551491630</v>
          </cell>
          <cell r="F4822" t="str">
            <v>К-00-176</v>
          </cell>
          <cell r="G4822">
            <v>4100</v>
          </cell>
          <cell r="H4822">
            <v>3772</v>
          </cell>
          <cell r="I4822" t="str">
            <v/>
          </cell>
          <cell r="J4822">
            <v>0</v>
          </cell>
        </row>
        <row r="4823">
          <cell r="A4823" t="str">
            <v>НС-1535291</v>
          </cell>
          <cell r="B4823" t="str">
            <v>Кабель электрический</v>
          </cell>
          <cell r="C4823" t="str">
            <v>БЕЗ МАРКИ</v>
          </cell>
          <cell r="D4823" t="str">
            <v>Провод ПВС 4х1,5 (бухта 20 м)</v>
          </cell>
          <cell r="E4823" t="str">
            <v>4680551586954</v>
          </cell>
          <cell r="F4823" t="str">
            <v>К-03-632</v>
          </cell>
          <cell r="G4823">
            <v>930</v>
          </cell>
          <cell r="H4823">
            <v>855.6</v>
          </cell>
          <cell r="I4823" t="str">
            <v/>
          </cell>
          <cell r="J4823">
            <v>0</v>
          </cell>
        </row>
        <row r="4824">
          <cell r="A4824" t="str">
            <v>НС-1344272</v>
          </cell>
          <cell r="B4824" t="str">
            <v>Кабель электрический</v>
          </cell>
          <cell r="C4824" t="str">
            <v>БЕЗ МАРКИ</v>
          </cell>
          <cell r="D4824" t="str">
            <v>Провод ПВС 4х1,5 ГОСТ, (бухта 100 м)</v>
          </cell>
          <cell r="E4824" t="str">
            <v>4603312006744</v>
          </cell>
          <cell r="F4824" t="str">
            <v>К-00-0199</v>
          </cell>
          <cell r="G4824">
            <v>9665</v>
          </cell>
          <cell r="H4824">
            <v>8891.7999999999993</v>
          </cell>
          <cell r="I4824" t="str">
            <v/>
          </cell>
          <cell r="J4824">
            <v>0</v>
          </cell>
        </row>
        <row r="4825">
          <cell r="A4825" t="str">
            <v>НС-1347672</v>
          </cell>
          <cell r="B4825" t="str">
            <v>Кабель электрический</v>
          </cell>
          <cell r="C4825" t="str">
            <v>БЕЗ МАРКИ</v>
          </cell>
          <cell r="D4825" t="str">
            <v>Провод ПВС 4х2,5 ГОСТ (бухта 100 м)</v>
          </cell>
          <cell r="E4825" t="str">
            <v>2250001847878, 4660294345681</v>
          </cell>
          <cell r="F4825" t="str">
            <v>К-02-653</v>
          </cell>
          <cell r="G4825">
            <v>16205</v>
          </cell>
          <cell r="H4825">
            <v>14908.6</v>
          </cell>
          <cell r="I4825">
            <v>38</v>
          </cell>
          <cell r="J4825">
            <v>38</v>
          </cell>
        </row>
        <row r="4826">
          <cell r="A4826" t="str">
            <v>НС-1347682</v>
          </cell>
          <cell r="B4826" t="str">
            <v>Кабель электрический</v>
          </cell>
          <cell r="C4826" t="str">
            <v>БЕЗ МАРКИ</v>
          </cell>
          <cell r="D4826" t="str">
            <v>Провод ПВС 5х1,5 (бухта 100 м)</v>
          </cell>
          <cell r="E4826" t="str">
            <v>2250001847885, 4680551491418</v>
          </cell>
          <cell r="F4826" t="str">
            <v>К-00-012</v>
          </cell>
          <cell r="G4826">
            <v>5250</v>
          </cell>
          <cell r="H4826">
            <v>4830</v>
          </cell>
          <cell r="I4826" t="str">
            <v/>
          </cell>
          <cell r="J4826">
            <v>0</v>
          </cell>
        </row>
        <row r="4827">
          <cell r="A4827" t="str">
            <v>НС-1347684</v>
          </cell>
          <cell r="B4827" t="str">
            <v>Кабель электрический</v>
          </cell>
          <cell r="C4827" t="str">
            <v>БЕЗ МАРКИ</v>
          </cell>
          <cell r="D4827" t="str">
            <v>Провод ПВС 5х1,5 ГОСТ (бухта 100 м)</v>
          </cell>
          <cell r="E4827" t="str">
            <v>2250001847892, 4603312006089</v>
          </cell>
          <cell r="F4827" t="str">
            <v>К-00-086</v>
          </cell>
          <cell r="G4827">
            <v>12137</v>
          </cell>
          <cell r="H4827">
            <v>11166</v>
          </cell>
          <cell r="I4827" t="str">
            <v/>
          </cell>
          <cell r="J4827">
            <v>0</v>
          </cell>
        </row>
        <row r="4828">
          <cell r="A4828" t="str">
            <v>НС-1347685</v>
          </cell>
          <cell r="B4828" t="str">
            <v>Кабель электрический</v>
          </cell>
          <cell r="C4828" t="str">
            <v>БЕЗ МАРКИ</v>
          </cell>
          <cell r="D4828" t="str">
            <v>Провод ПВС 5х2,5 (бухта 100 м)</v>
          </cell>
          <cell r="E4828" t="str">
            <v>4660294345698</v>
          </cell>
          <cell r="F4828" t="str">
            <v>К-00-013</v>
          </cell>
          <cell r="G4828">
            <v>8050</v>
          </cell>
          <cell r="H4828">
            <v>7406</v>
          </cell>
          <cell r="I4828" t="str">
            <v/>
          </cell>
          <cell r="J4828">
            <v>0</v>
          </cell>
        </row>
        <row r="4829">
          <cell r="A4829" t="str">
            <v>НС-1347686</v>
          </cell>
          <cell r="B4829" t="str">
            <v>Кабель электрический</v>
          </cell>
          <cell r="C4829" t="str">
            <v>БЕЗ МАРКИ</v>
          </cell>
          <cell r="D4829" t="str">
            <v>Провод ПВС 5х2,5 ГОСТ (бухта 100 м)</v>
          </cell>
          <cell r="E4829" t="str">
            <v>4603312006799</v>
          </cell>
          <cell r="F4829" t="str">
            <v>К-02-654</v>
          </cell>
          <cell r="G4829">
            <v>19427</v>
          </cell>
          <cell r="H4829">
            <v>17872.8</v>
          </cell>
          <cell r="I4829" t="str">
            <v/>
          </cell>
          <cell r="J4829">
            <v>0</v>
          </cell>
        </row>
        <row r="4830">
          <cell r="A4830" t="str">
            <v>НС-1263310</v>
          </cell>
          <cell r="B4830" t="str">
            <v>Кабель-каналы</v>
          </cell>
          <cell r="C4830" t="str">
            <v>Ruvinil</v>
          </cell>
          <cell r="D4830" t="str">
            <v>Ввод в строение для РКК-74х55 (белый)</v>
          </cell>
          <cell r="E4830" t="str">
            <v>2250000523018, 4607162736684, 4607162736677</v>
          </cell>
          <cell r="F4830" t="str">
            <v>Ввод в строение для РКК-74х55 (белы</v>
          </cell>
          <cell r="G4830">
            <v>277.44</v>
          </cell>
          <cell r="H4830">
            <v>258.02</v>
          </cell>
          <cell r="I4830" t="str">
            <v/>
          </cell>
          <cell r="J4830">
            <v>0</v>
          </cell>
        </row>
        <row r="4831">
          <cell r="A4831" t="str">
            <v>НС-1263323</v>
          </cell>
          <cell r="B4831" t="str">
            <v>Кабель-каналы</v>
          </cell>
          <cell r="C4831" t="str">
            <v>Ruvinil</v>
          </cell>
          <cell r="D4831" t="str">
            <v>Заглушка для РКК-74х55 (белая)</v>
          </cell>
          <cell r="E4831" t="str">
            <v>2250000523056, 4607162738473, 4607162738435</v>
          </cell>
          <cell r="F4831" t="str">
            <v>Заглушка для РКК-74х55 (белая)</v>
          </cell>
          <cell r="G4831">
            <v>117.3</v>
          </cell>
          <cell r="H4831">
            <v>109.09</v>
          </cell>
          <cell r="I4831" t="str">
            <v/>
          </cell>
          <cell r="J4831">
            <v>0</v>
          </cell>
        </row>
        <row r="4832">
          <cell r="A4832" t="str">
            <v>НС-1263281</v>
          </cell>
          <cell r="B4832" t="str">
            <v>Кабель-каналы</v>
          </cell>
          <cell r="C4832" t="str">
            <v>Ruvinil</v>
          </cell>
          <cell r="D4832" t="str">
            <v>Кабель-канал "РУВИНИЛ" 74х55х2000мм (белый) "АРКТИКА"</v>
          </cell>
          <cell r="E4832" t="str">
            <v>2250000522912, 4607162735656, 4607162736585</v>
          </cell>
          <cell r="F4832" t="str">
            <v>Кабель-канал "РУВИНИЛ" 74х55х2000мм</v>
          </cell>
          <cell r="G4832">
            <v>596.70000000000005</v>
          </cell>
          <cell r="H4832">
            <v>554.92999999999995</v>
          </cell>
          <cell r="I4832">
            <v>2762</v>
          </cell>
          <cell r="J4832">
            <v>2762</v>
          </cell>
        </row>
        <row r="4833">
          <cell r="A4833" t="str">
            <v>НС-1800694</v>
          </cell>
          <cell r="B4833" t="str">
            <v>Кабель-каналы</v>
          </cell>
          <cell r="C4833" t="str">
            <v>Ruvinil</v>
          </cell>
          <cell r="D4833" t="str">
            <v>Кабель-канал "РУВИНИЛ" 74х55х2000мм (белый) "АРКТИКА", метр</v>
          </cell>
          <cell r="E4833" t="str">
            <v/>
          </cell>
          <cell r="F4833" t="str">
            <v>АРКТИКА 74х55х2000мм, метр</v>
          </cell>
          <cell r="G4833">
            <v>298.35000000000002</v>
          </cell>
          <cell r="H4833">
            <v>277.47000000000003</v>
          </cell>
          <cell r="I4833">
            <v>2762</v>
          </cell>
          <cell r="J4833">
            <v>2762</v>
          </cell>
        </row>
        <row r="4834">
          <cell r="A4834" t="str">
            <v>НС-1263320</v>
          </cell>
          <cell r="B4834" t="str">
            <v>Кабель-каналы</v>
          </cell>
          <cell r="C4834" t="str">
            <v>Ruvinil</v>
          </cell>
          <cell r="D4834" t="str">
            <v>Переходник для РКК-74х55 соединительный (белый)</v>
          </cell>
          <cell r="E4834" t="str">
            <v>2250000523049, 4607162736530</v>
          </cell>
          <cell r="F4834" t="str">
            <v>Переходник для РКК-74х55 соединител</v>
          </cell>
          <cell r="G4834">
            <v>51</v>
          </cell>
          <cell r="H4834">
            <v>47.43</v>
          </cell>
          <cell r="I4834">
            <v>300</v>
          </cell>
          <cell r="J4834">
            <v>300</v>
          </cell>
        </row>
        <row r="4835">
          <cell r="A4835" t="str">
            <v>НС-1263294</v>
          </cell>
          <cell r="B4835" t="str">
            <v>Кабель-каналы</v>
          </cell>
          <cell r="C4835" t="str">
            <v>Ruvinil</v>
          </cell>
          <cell r="D4835" t="str">
            <v>Поворот на 90 град. для РКК-74х55 (белый)</v>
          </cell>
          <cell r="E4835" t="str">
            <v>2250000522967, 4607162736592, 4607162736608</v>
          </cell>
          <cell r="F4835" t="str">
            <v>Поворот на 90 град. для РКК-74х55 (</v>
          </cell>
          <cell r="G4835">
            <v>232.56</v>
          </cell>
          <cell r="H4835">
            <v>216.28</v>
          </cell>
          <cell r="I4835" t="str">
            <v/>
          </cell>
          <cell r="J4835">
            <v>0</v>
          </cell>
        </row>
        <row r="4836">
          <cell r="A4836" t="str">
            <v>НС-1263302</v>
          </cell>
          <cell r="B4836" t="str">
            <v>Кабель-каналы</v>
          </cell>
          <cell r="C4836" t="str">
            <v>Ruvinil</v>
          </cell>
          <cell r="D4836" t="str">
            <v>Прямой ввод в стену 74х55 мм.</v>
          </cell>
          <cell r="E4836" t="str">
            <v>2250000523001, 4607162737575, 4607162737568</v>
          </cell>
          <cell r="F4836" t="str">
            <v>Прямой ввод в стену 74х55 мм.</v>
          </cell>
          <cell r="G4836">
            <v>200.94</v>
          </cell>
          <cell r="H4836">
            <v>186.87</v>
          </cell>
          <cell r="I4836" t="str">
            <v/>
          </cell>
          <cell r="J4836">
            <v>0</v>
          </cell>
        </row>
        <row r="4837">
          <cell r="A4837" t="str">
            <v>НС-1263299</v>
          </cell>
          <cell r="B4837" t="str">
            <v>Кабель-каналы</v>
          </cell>
          <cell r="C4837" t="str">
            <v>Ruvinil</v>
          </cell>
          <cell r="D4837" t="str">
            <v>Тройник накладной 90 град. для РКК-74х55 (белый)</v>
          </cell>
          <cell r="E4837" t="str">
            <v>2250000522981, 4607162736646, 4607162736639</v>
          </cell>
          <cell r="F4837" t="str">
            <v>Тройник накладной 90 град. для РКК-</v>
          </cell>
          <cell r="G4837">
            <v>283.56</v>
          </cell>
          <cell r="H4837">
            <v>263.70999999999998</v>
          </cell>
          <cell r="I4837">
            <v>1163</v>
          </cell>
          <cell r="J4837">
            <v>1163</v>
          </cell>
        </row>
        <row r="4838">
          <cell r="A4838" t="str">
            <v>НС-1263286</v>
          </cell>
          <cell r="B4838" t="str">
            <v>Кабель-каналы</v>
          </cell>
          <cell r="C4838" t="str">
            <v>Ruvinil</v>
          </cell>
          <cell r="D4838" t="str">
            <v>Угол внешний для РКК-74х55 (белый)</v>
          </cell>
          <cell r="E4838" t="str">
            <v>2250000522998, 4607162736653, 4607162736660</v>
          </cell>
          <cell r="F4838" t="str">
            <v>Угол внешний для РКК-74х55 (белый)</v>
          </cell>
          <cell r="G4838">
            <v>155.04</v>
          </cell>
          <cell r="H4838">
            <v>144.19</v>
          </cell>
          <cell r="I4838" t="str">
            <v/>
          </cell>
          <cell r="J4838">
            <v>0</v>
          </cell>
        </row>
        <row r="4839">
          <cell r="A4839" t="str">
            <v>НС-1263283</v>
          </cell>
          <cell r="B4839" t="str">
            <v>Кабель-каналы</v>
          </cell>
          <cell r="C4839" t="str">
            <v>Ruvinil</v>
          </cell>
          <cell r="D4839" t="str">
            <v>Угол внутренний для РКК-74х55 (белый)</v>
          </cell>
          <cell r="E4839" t="str">
            <v>2250000522929, 4607162736615, 4607162736622</v>
          </cell>
          <cell r="F4839" t="str">
            <v>Угол внутренний для РКК-74х55 (белы</v>
          </cell>
          <cell r="G4839">
            <v>155.04</v>
          </cell>
          <cell r="H4839">
            <v>144.19</v>
          </cell>
          <cell r="I4839" t="str">
            <v/>
          </cell>
          <cell r="J4839">
            <v>0</v>
          </cell>
        </row>
        <row r="4840">
          <cell r="A4840" t="str">
            <v>НС-1263316</v>
          </cell>
          <cell r="B4840" t="str">
            <v>Соединение кабеля (клемы, зажимы, наконечники)</v>
          </cell>
          <cell r="C4840" t="str">
            <v>Ruvinil</v>
          </cell>
          <cell r="D4840" t="str">
            <v>Фиксирующая скоба для РКК-74х55</v>
          </cell>
          <cell r="E4840" t="str">
            <v>2250000523025, 4607162735441, 4607162735458</v>
          </cell>
          <cell r="F4840" t="str">
            <v>Фиксирующая скоба для РКК-74х55</v>
          </cell>
          <cell r="G4840">
            <v>32.64</v>
          </cell>
          <cell r="H4840">
            <v>30.36</v>
          </cell>
          <cell r="I4840">
            <v>438</v>
          </cell>
          <cell r="J4840">
            <v>438</v>
          </cell>
        </row>
        <row r="4841">
          <cell r="A4841" t="str">
            <v>НС-1271556</v>
          </cell>
          <cell r="B4841" t="str">
            <v>Термостаты и теплоконтроллеры</v>
          </cell>
          <cell r="C4841" t="str">
            <v>Ballu</v>
          </cell>
          <cell r="D4841" t="str">
            <v>Термостат Ballu BMC-1</v>
          </cell>
          <cell r="E4841" t="str">
            <v>2250000532119, 4680551097764, 24680551097768</v>
          </cell>
          <cell r="F4841" t="str">
            <v>BMC-1</v>
          </cell>
          <cell r="G4841">
            <v>3490</v>
          </cell>
          <cell r="H4841">
            <v>2303.4</v>
          </cell>
          <cell r="I4841" t="str">
            <v/>
          </cell>
          <cell r="J4841">
            <v>0</v>
          </cell>
        </row>
        <row r="4842">
          <cell r="A4842" t="str">
            <v>НС-1612185</v>
          </cell>
          <cell r="B4842" t="str">
            <v>Термостаты и теплоконтроллеры</v>
          </cell>
          <cell r="C4842" t="str">
            <v>Ballu</v>
          </cell>
          <cell r="D4842" t="str">
            <v>Термостат Ballu BMC-2</v>
          </cell>
          <cell r="E4842" t="str">
            <v>4660294310993, 14660294310990, 24660294310997, 34660294310994</v>
          </cell>
          <cell r="F4842" t="str">
            <v>BMC-2</v>
          </cell>
          <cell r="G4842">
            <v>2990</v>
          </cell>
          <cell r="H4842">
            <v>1973.4</v>
          </cell>
          <cell r="I4842">
            <v>355</v>
          </cell>
          <cell r="J4842">
            <v>355</v>
          </cell>
        </row>
        <row r="4843">
          <cell r="A4843" t="str">
            <v>НС-1101652</v>
          </cell>
          <cell r="B4843" t="str">
            <v>Термостаты и теплоконтроллеры</v>
          </cell>
          <cell r="C4843" t="str">
            <v>Ballu</v>
          </cell>
          <cell r="D4843" t="str">
            <v>Термостат Ballu BMT-2</v>
          </cell>
          <cell r="E4843" t="str">
            <v>4620016799086, 14620016799083</v>
          </cell>
          <cell r="F4843" t="str">
            <v>BMT-2</v>
          </cell>
          <cell r="G4843">
            <v>1190</v>
          </cell>
          <cell r="H4843">
            <v>868.7</v>
          </cell>
          <cell r="I4843" t="str">
            <v/>
          </cell>
          <cell r="J4843">
            <v>0</v>
          </cell>
        </row>
        <row r="4844">
          <cell r="A4844" t="str">
            <v>НС-1042655</v>
          </cell>
          <cell r="B4844" t="str">
            <v>Термостаты и теплоконтроллеры</v>
          </cell>
          <cell r="C4844" t="str">
            <v>Ballu</v>
          </cell>
          <cell r="D4844" t="str">
            <v>Термостат механический Ballu BMT-1</v>
          </cell>
          <cell r="E4844" t="str">
            <v>14650064775869, 4650064775862</v>
          </cell>
          <cell r="F4844" t="str">
            <v>BMT-1</v>
          </cell>
          <cell r="G4844">
            <v>1090</v>
          </cell>
          <cell r="H4844">
            <v>817.5</v>
          </cell>
          <cell r="I4844">
            <v>4255</v>
          </cell>
          <cell r="J4844">
            <v>4255</v>
          </cell>
        </row>
        <row r="4845">
          <cell r="A4845" t="str">
            <v>НС-1165324</v>
          </cell>
          <cell r="B4845" t="str">
            <v>Термостаты и теплоконтроллеры</v>
          </cell>
          <cell r="C4845" t="str">
            <v>Ballu</v>
          </cell>
          <cell r="D4845" t="str">
            <v>Термостат цифровой Ballu BDT-1</v>
          </cell>
          <cell r="E4845" t="str">
            <v>4680551008128</v>
          </cell>
          <cell r="F4845" t="str">
            <v>BDT-1</v>
          </cell>
          <cell r="G4845">
            <v>2590</v>
          </cell>
          <cell r="H4845">
            <v>813</v>
          </cell>
          <cell r="I4845" t="str">
            <v/>
          </cell>
          <cell r="J4845">
            <v>0</v>
          </cell>
        </row>
        <row r="4846">
          <cell r="A4846" t="str">
            <v>НС-1275592</v>
          </cell>
          <cell r="B4846" t="str">
            <v>Термостаты и теплоконтроллеры</v>
          </cell>
          <cell r="C4846" t="str">
            <v>Ballu</v>
          </cell>
          <cell r="D4846" t="str">
            <v>Термостат цифровой Ballu BDT-2</v>
          </cell>
          <cell r="E4846" t="str">
            <v>4680551099300, 24680551099304</v>
          </cell>
          <cell r="F4846" t="str">
            <v>BDT-2</v>
          </cell>
          <cell r="G4846">
            <v>3490</v>
          </cell>
          <cell r="H4846">
            <v>2547.6999999999998</v>
          </cell>
          <cell r="I4846">
            <v>529</v>
          </cell>
          <cell r="J4846">
            <v>529</v>
          </cell>
        </row>
        <row r="4847">
          <cell r="A4847" t="str">
            <v>НС-1615198</v>
          </cell>
          <cell r="B4847" t="str">
            <v>Термостаты и теплоконтроллеры</v>
          </cell>
          <cell r="C4847" t="str">
            <v>Ballu</v>
          </cell>
          <cell r="D4847" t="str">
            <v>Термостат электронный Ballu BDC-1</v>
          </cell>
          <cell r="E4847" t="str">
            <v>4660294325041, 14660294325048</v>
          </cell>
          <cell r="F4847" t="str">
            <v>BDC-1</v>
          </cell>
          <cell r="G4847">
            <v>5490</v>
          </cell>
          <cell r="H4847">
            <v>3623.4</v>
          </cell>
          <cell r="I4847">
            <v>4</v>
          </cell>
          <cell r="J4847">
            <v>4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ЛУПРОМ.КОНДИЦИОНЕРЫ"/>
      <sheetName val="ПОЛУПРОМ.КОНДИЦИОНЕРЫ_DC3,DC2"/>
      <sheetName val="МУЛЬТИ СПЛИТ-СИСТЕМЫ"/>
    </sheetNames>
    <sheetDataSet>
      <sheetData sheetId="0"/>
      <sheetData sheetId="1"/>
      <sheetData sheetId="2">
        <row r="1">
          <cell r="A1"/>
          <cell r="B1"/>
          <cell r="C1"/>
          <cell r="D1"/>
          <cell r="E1"/>
          <cell r="F1"/>
          <cell r="G1"/>
          <cell r="H1"/>
          <cell r="I1"/>
          <cell r="J1"/>
          <cell r="K1"/>
          <cell r="L1"/>
          <cell r="M1"/>
          <cell r="N1"/>
          <cell r="O1"/>
          <cell r="P1"/>
          <cell r="Q1"/>
          <cell r="R1"/>
          <cell r="S1" t="str">
            <v>Введите вашу скидку:</v>
          </cell>
          <cell r="T1">
            <v>0.36</v>
          </cell>
        </row>
        <row r="2">
          <cell r="A2"/>
          <cell r="B2"/>
          <cell r="C2"/>
          <cell r="D2"/>
          <cell r="E2"/>
          <cell r="F2"/>
          <cell r="G2"/>
          <cell r="H2"/>
          <cell r="I2"/>
          <cell r="J2"/>
          <cell r="K2"/>
          <cell r="L2"/>
          <cell r="M2"/>
          <cell r="N2"/>
          <cell r="O2"/>
          <cell r="P2"/>
          <cell r="Q2"/>
          <cell r="R2"/>
          <cell r="S2"/>
          <cell r="T2"/>
        </row>
        <row r="3">
          <cell r="A3"/>
          <cell r="B3"/>
          <cell r="C3"/>
          <cell r="D3"/>
          <cell r="E3"/>
          <cell r="F3"/>
          <cell r="G3"/>
          <cell r="H3"/>
          <cell r="I3"/>
          <cell r="J3"/>
          <cell r="K3"/>
          <cell r="L3"/>
          <cell r="M3"/>
          <cell r="N3"/>
          <cell r="O3"/>
          <cell r="P3"/>
          <cell r="Q3"/>
          <cell r="R3"/>
          <cell r="S3"/>
          <cell r="T3"/>
        </row>
        <row r="4">
          <cell r="A4"/>
          <cell r="B4"/>
          <cell r="C4"/>
          <cell r="D4"/>
          <cell r="E4"/>
          <cell r="F4"/>
          <cell r="G4"/>
          <cell r="H4"/>
          <cell r="I4"/>
          <cell r="J4"/>
          <cell r="K4"/>
          <cell r="L4"/>
          <cell r="M4"/>
          <cell r="N4"/>
          <cell r="O4"/>
          <cell r="P4"/>
          <cell r="Q4"/>
          <cell r="R4"/>
          <cell r="S4"/>
          <cell r="T4"/>
        </row>
        <row r="5">
          <cell r="A5"/>
          <cell r="B5"/>
          <cell r="C5"/>
          <cell r="D5"/>
          <cell r="E5"/>
          <cell r="F5"/>
          <cell r="G5"/>
          <cell r="H5"/>
          <cell r="I5"/>
          <cell r="J5"/>
          <cell r="K5"/>
          <cell r="L5"/>
          <cell r="M5"/>
          <cell r="N5"/>
          <cell r="O5"/>
          <cell r="P5"/>
          <cell r="Q5"/>
          <cell r="R5"/>
          <cell r="S5"/>
          <cell r="T5"/>
        </row>
        <row r="6">
          <cell r="A6"/>
          <cell r="B6"/>
          <cell r="C6"/>
          <cell r="D6"/>
          <cell r="E6"/>
          <cell r="F6"/>
          <cell r="G6"/>
          <cell r="H6"/>
          <cell r="I6"/>
          <cell r="J6"/>
          <cell r="K6"/>
          <cell r="L6"/>
          <cell r="M6"/>
          <cell r="N6"/>
          <cell r="O6"/>
          <cell r="P6"/>
          <cell r="Q6"/>
          <cell r="R6"/>
          <cell r="S6"/>
          <cell r="T6"/>
        </row>
        <row r="7">
          <cell r="A7" t="str">
            <v>Модель</v>
          </cell>
          <cell r="B7"/>
          <cell r="C7" t="str">
            <v>НС-код</v>
          </cell>
          <cell r="D7" t="str">
            <v>Производительность</v>
          </cell>
          <cell r="E7"/>
          <cell r="F7" t="str">
            <v>Стандартная комплектация</v>
          </cell>
          <cell r="G7"/>
          <cell r="H7"/>
          <cell r="I7"/>
          <cell r="J7"/>
          <cell r="K7" t="str">
            <v>Размеры блока нетто (ШxВxГ), мм</v>
          </cell>
          <cell r="L7" t="str">
            <v>Вес в кг за ед., брутто</v>
          </cell>
          <cell r="M7" t="str">
            <v>Вес в кг за ед., нетто</v>
          </cell>
          <cell r="N7" t="str">
            <v>Розничная цена (РРЦ), руб</v>
          </cell>
          <cell r="O7" t="str">
            <v xml:space="preserve"> РИЦ, руб</v>
          </cell>
          <cell r="P7" t="str">
            <v>Кол-во</v>
          </cell>
          <cell r="Q7" t="str">
            <v>ВАША скидка</v>
          </cell>
          <cell r="R7" t="str">
            <v>Диллерская цена</v>
          </cell>
          <cell r="S7" t="str">
            <v xml:space="preserve">Цена с   учетом вашей скидки, руб
</v>
          </cell>
          <cell r="T7" t="str">
            <v xml:space="preserve"> Сумма с учетом вашей скидки, у.е.
</v>
          </cell>
        </row>
        <row r="8">
          <cell r="A8"/>
          <cell r="B8"/>
          <cell r="C8"/>
          <cell r="D8" t="str">
            <v xml:space="preserve">Холодо-
производи-тельность, кВт </v>
          </cell>
          <cell r="E8" t="str">
            <v xml:space="preserve">Тепло-
производительность, кВт  </v>
          </cell>
          <cell r="F8" t="str">
            <v>Пульт</v>
          </cell>
          <cell r="G8"/>
          <cell r="H8" t="str">
            <v xml:space="preserve">Встроенный  поддон </v>
          </cell>
          <cell r="I8" t="str">
            <v>Дреннажная помпа</v>
          </cell>
          <cell r="J8" t="str">
            <v xml:space="preserve">Фильтр </v>
          </cell>
          <cell r="K8"/>
          <cell r="L8"/>
          <cell r="M8"/>
          <cell r="N8"/>
          <cell r="O8"/>
          <cell r="P8"/>
          <cell r="Q8"/>
          <cell r="R8"/>
          <cell r="S8"/>
          <cell r="T8"/>
        </row>
        <row r="9">
          <cell r="A9" t="str">
            <v>Серия Super Free Match R32</v>
          </cell>
          <cell r="B9"/>
          <cell r="C9"/>
          <cell r="D9"/>
          <cell r="E9"/>
          <cell r="F9"/>
          <cell r="G9"/>
          <cell r="H9"/>
          <cell r="I9"/>
          <cell r="J9"/>
          <cell r="K9"/>
          <cell r="L9"/>
          <cell r="M9"/>
          <cell r="N9"/>
          <cell r="O9"/>
          <cell r="P9"/>
          <cell r="Q9"/>
          <cell r="R9"/>
          <cell r="S9"/>
          <cell r="T9"/>
        </row>
        <row r="10">
          <cell r="A10" t="str">
            <v>Наружные блоки Super Free Match R32</v>
          </cell>
          <cell r="B10"/>
          <cell r="C10"/>
          <cell r="D10"/>
          <cell r="E10"/>
          <cell r="F10"/>
          <cell r="G10"/>
          <cell r="H10"/>
          <cell r="I10"/>
          <cell r="J10"/>
          <cell r="K10"/>
          <cell r="L10"/>
          <cell r="M10"/>
          <cell r="N10"/>
          <cell r="O10"/>
          <cell r="P10"/>
          <cell r="Q10"/>
          <cell r="R10"/>
          <cell r="S10"/>
          <cell r="T10"/>
        </row>
        <row r="11">
          <cell r="A11"/>
          <cell r="B11"/>
          <cell r="C11"/>
          <cell r="D11" t="str">
            <v>●R32 хладагент нового поколения 
● Японский компрессор
● До 5 внутренних блоков 
●Длинна трассы до 80м 
● ЭРВ для каждого внутреннего блока</v>
          </cell>
          <cell r="E11"/>
          <cell r="F11"/>
          <cell r="G11"/>
          <cell r="H11"/>
          <cell r="I11"/>
          <cell r="J11"/>
          <cell r="K11" t="str">
            <v>Диапазон рабочих температур</v>
          </cell>
          <cell r="L11"/>
          <cell r="M11"/>
          <cell r="N11"/>
          <cell r="O11"/>
          <cell r="P11"/>
          <cell r="Q11"/>
          <cell r="R11"/>
          <cell r="S11"/>
          <cell r="T11"/>
        </row>
        <row r="12">
          <cell r="A12" t="str">
            <v>BA2OI-FM/out-14HN8/EU</v>
          </cell>
          <cell r="B12"/>
          <cell r="C12" t="str">
            <v>НС-1247854</v>
          </cell>
          <cell r="D12" t="str">
            <v>4,1(1,4~5,5)</v>
          </cell>
          <cell r="E12" t="str">
            <v>4,8(2,1~5,3)</v>
          </cell>
          <cell r="F12" t="str">
            <v>-</v>
          </cell>
          <cell r="G12"/>
          <cell r="H12" t="str">
            <v>-</v>
          </cell>
          <cell r="I12" t="str">
            <v>-</v>
          </cell>
          <cell r="J12" t="str">
            <v>-</v>
          </cell>
          <cell r="K12" t="str">
            <v>785x555x300</v>
          </cell>
          <cell r="L12">
            <v>32.5</v>
          </cell>
          <cell r="M12">
            <v>30</v>
          </cell>
          <cell r="N12">
            <v>68700</v>
          </cell>
          <cell r="O12">
            <v>68700</v>
          </cell>
          <cell r="P12">
            <v>0</v>
          </cell>
          <cell r="Q12">
            <v>0.36</v>
          </cell>
          <cell r="R12">
            <v>51525</v>
          </cell>
          <cell r="S12">
            <v>43968</v>
          </cell>
          <cell r="T12">
            <v>0</v>
          </cell>
        </row>
        <row r="13">
          <cell r="A13" t="str">
            <v>BA2OI-FM/out-18HN8/EU</v>
          </cell>
          <cell r="B13"/>
          <cell r="C13" t="str">
            <v>НС-1247884</v>
          </cell>
          <cell r="D13" t="str">
            <v>5,3(2,0~5,8)</v>
          </cell>
          <cell r="E13" t="str">
            <v>5,6(2,2~6,2)</v>
          </cell>
          <cell r="F13" t="str">
            <v>-</v>
          </cell>
          <cell r="G13"/>
          <cell r="H13" t="str">
            <v>-</v>
          </cell>
          <cell r="I13" t="str">
            <v>-</v>
          </cell>
          <cell r="J13" t="str">
            <v>-</v>
          </cell>
          <cell r="K13" t="str">
            <v>785x555x300</v>
          </cell>
          <cell r="L13">
            <v>32.5</v>
          </cell>
          <cell r="M13">
            <v>30</v>
          </cell>
          <cell r="N13">
            <v>72200</v>
          </cell>
          <cell r="O13">
            <v>72200</v>
          </cell>
          <cell r="P13">
            <v>0</v>
          </cell>
          <cell r="Q13">
            <v>0.36</v>
          </cell>
          <cell r="R13">
            <v>54150</v>
          </cell>
          <cell r="S13">
            <v>46208</v>
          </cell>
          <cell r="T13">
            <v>0</v>
          </cell>
        </row>
        <row r="14">
          <cell r="A14" t="str">
            <v>BA3OI-FM/out-21HN8/EU</v>
          </cell>
          <cell r="B14"/>
          <cell r="C14" t="str">
            <v>НС-1247886</v>
          </cell>
          <cell r="D14" t="str">
            <v>6,2 (2,4~6,71)</v>
          </cell>
          <cell r="E14" t="str">
            <v>6,6 (2,4~7,3)</v>
          </cell>
          <cell r="F14" t="str">
            <v>-</v>
          </cell>
          <cell r="G14"/>
          <cell r="H14" t="str">
            <v>-</v>
          </cell>
          <cell r="I14" t="str">
            <v>-</v>
          </cell>
          <cell r="J14" t="str">
            <v>-</v>
          </cell>
          <cell r="K14" t="str">
            <v>900x700x360</v>
          </cell>
          <cell r="L14">
            <v>45</v>
          </cell>
          <cell r="M14">
            <v>41.5</v>
          </cell>
          <cell r="N14">
            <v>94400</v>
          </cell>
          <cell r="O14">
            <v>94400</v>
          </cell>
          <cell r="P14">
            <v>0</v>
          </cell>
          <cell r="Q14">
            <v>0.36</v>
          </cell>
          <cell r="R14">
            <v>70800</v>
          </cell>
          <cell r="S14">
            <v>60416</v>
          </cell>
          <cell r="T14">
            <v>0</v>
          </cell>
        </row>
        <row r="15">
          <cell r="A15" t="str">
            <v>BA3OI-FM/out-27HN8/EU</v>
          </cell>
          <cell r="B15"/>
          <cell r="C15" t="str">
            <v>НС-1247887</v>
          </cell>
          <cell r="D15" t="str">
            <v>7,9 (2,3~8,7)</v>
          </cell>
          <cell r="E15" t="str">
            <v>8,2 (2,5~9,0)</v>
          </cell>
          <cell r="F15" t="str">
            <v>-</v>
          </cell>
          <cell r="G15"/>
          <cell r="H15" t="str">
            <v>-</v>
          </cell>
          <cell r="I15" t="str">
            <v>-</v>
          </cell>
          <cell r="J15" t="str">
            <v>-</v>
          </cell>
          <cell r="K15" t="str">
            <v>900x700x360</v>
          </cell>
          <cell r="L15">
            <v>48</v>
          </cell>
          <cell r="M15">
            <v>44.5</v>
          </cell>
          <cell r="N15">
            <v>104400</v>
          </cell>
          <cell r="O15">
            <v>104400</v>
          </cell>
          <cell r="P15">
            <v>0</v>
          </cell>
          <cell r="Q15">
            <v>0.36</v>
          </cell>
          <cell r="R15">
            <v>78300</v>
          </cell>
          <cell r="S15">
            <v>66816</v>
          </cell>
          <cell r="T15">
            <v>0</v>
          </cell>
        </row>
        <row r="16">
          <cell r="A16" t="str">
            <v>BA4OI-FM/out-36HN8/EU</v>
          </cell>
          <cell r="B16"/>
          <cell r="C16" t="str">
            <v>НС-1247889</v>
          </cell>
          <cell r="D16" t="str">
            <v>10,5 (2,5~11,0)</v>
          </cell>
          <cell r="E16" t="str">
            <v>11,0 (2,7~11,2)</v>
          </cell>
          <cell r="F16" t="str">
            <v>-</v>
          </cell>
          <cell r="G16"/>
          <cell r="H16" t="str">
            <v>-</v>
          </cell>
          <cell r="I16" t="str">
            <v>-</v>
          </cell>
          <cell r="J16" t="str">
            <v>-</v>
          </cell>
          <cell r="K16" t="str">
            <v>970x803x395</v>
          </cell>
          <cell r="L16">
            <v>78</v>
          </cell>
          <cell r="M16">
            <v>74</v>
          </cell>
          <cell r="N16">
            <v>161900</v>
          </cell>
          <cell r="O16">
            <v>161900</v>
          </cell>
          <cell r="P16">
            <v>0</v>
          </cell>
          <cell r="Q16">
            <v>0.36</v>
          </cell>
          <cell r="R16">
            <v>121425</v>
          </cell>
          <cell r="S16">
            <v>103616</v>
          </cell>
          <cell r="T16">
            <v>0</v>
          </cell>
        </row>
        <row r="17">
          <cell r="A17" t="str">
            <v>BA5OI-FM/out-42HN8/EU</v>
          </cell>
          <cell r="B17"/>
          <cell r="C17" t="str">
            <v>НС-1247891</v>
          </cell>
          <cell r="D17" t="str">
            <v>12 (2,8~12,7)</v>
          </cell>
          <cell r="E17" t="str">
            <v>14.5 (2,9~13,1)</v>
          </cell>
          <cell r="F17" t="str">
            <v>-</v>
          </cell>
          <cell r="G17"/>
          <cell r="H17" t="str">
            <v>-</v>
          </cell>
          <cell r="I17" t="str">
            <v>-</v>
          </cell>
          <cell r="J17" t="str">
            <v>-</v>
          </cell>
          <cell r="K17" t="str">
            <v>970x803x395</v>
          </cell>
          <cell r="L17">
            <v>79</v>
          </cell>
          <cell r="M17">
            <v>75</v>
          </cell>
          <cell r="N17">
            <v>177300</v>
          </cell>
          <cell r="O17">
            <v>177300</v>
          </cell>
          <cell r="P17">
            <v>0</v>
          </cell>
          <cell r="Q17">
            <v>0.36</v>
          </cell>
          <cell r="R17">
            <v>132975</v>
          </cell>
          <cell r="S17">
            <v>113472</v>
          </cell>
          <cell r="T17">
            <v>0</v>
          </cell>
        </row>
        <row r="18">
          <cell r="A18" t="str">
            <v>Наружные блоки Free Match R32_LP LONG PIPE</v>
          </cell>
          <cell r="B18"/>
          <cell r="C18"/>
          <cell r="D18"/>
          <cell r="E18"/>
          <cell r="F18"/>
          <cell r="G18"/>
          <cell r="H18"/>
          <cell r="I18"/>
          <cell r="J18"/>
          <cell r="K18"/>
          <cell r="L18"/>
          <cell r="M18"/>
          <cell r="N18"/>
          <cell r="O18"/>
          <cell r="P18"/>
          <cell r="Q18"/>
          <cell r="R18"/>
          <cell r="S18"/>
          <cell r="T18"/>
        </row>
        <row r="19">
          <cell r="A19"/>
          <cell r="B19"/>
          <cell r="C19"/>
          <cell r="D19" t="str">
            <v>●R32 хладагент нового поколения
● До 5 внутренних блоков
● Длинна трассы до блока 40м
● Суммарная длина трассы до 130м</v>
          </cell>
          <cell r="E19"/>
          <cell r="F19"/>
          <cell r="G19"/>
          <cell r="H19"/>
          <cell r="I19"/>
          <cell r="J19"/>
          <cell r="K19" t="str">
            <v>Диапазон рабочих температур</v>
          </cell>
          <cell r="L19"/>
          <cell r="M19"/>
          <cell r="N19"/>
          <cell r="O19"/>
          <cell r="P19"/>
          <cell r="Q19"/>
          <cell r="R19"/>
          <cell r="S19"/>
          <cell r="T19"/>
        </row>
        <row r="20">
          <cell r="A20" t="str">
            <v>BA2OI-FM/out-14HN8/EU_LP</v>
          </cell>
          <cell r="B20"/>
          <cell r="C20" t="str">
            <v>НС-1607647</v>
          </cell>
          <cell r="D20" t="str">
            <v>4,1(1,4~5,5)</v>
          </cell>
          <cell r="E20" t="str">
            <v>4,8(2,1~5,3)</v>
          </cell>
          <cell r="F20" t="str">
            <v>-</v>
          </cell>
          <cell r="G20"/>
          <cell r="H20" t="str">
            <v>-</v>
          </cell>
          <cell r="I20" t="str">
            <v>-</v>
          </cell>
          <cell r="J20" t="str">
            <v>-</v>
          </cell>
          <cell r="K20" t="str">
            <v>785x555x300</v>
          </cell>
          <cell r="L20">
            <v>32.5</v>
          </cell>
          <cell r="M20">
            <v>30</v>
          </cell>
          <cell r="N20">
            <v>72800</v>
          </cell>
          <cell r="O20">
            <v>72800</v>
          </cell>
          <cell r="P20">
            <v>0</v>
          </cell>
          <cell r="Q20">
            <v>0.36</v>
          </cell>
          <cell r="R20">
            <v>54600</v>
          </cell>
          <cell r="S20">
            <v>46592</v>
          </cell>
          <cell r="T20">
            <v>0</v>
          </cell>
        </row>
        <row r="21">
          <cell r="A21" t="str">
            <v>BA2OI-FM/out-18HN8/EU_LP</v>
          </cell>
          <cell r="B21"/>
          <cell r="C21" t="str">
            <v>НС-1607648</v>
          </cell>
          <cell r="D21" t="str">
            <v>5,3(2,0~5,8)</v>
          </cell>
          <cell r="E21" t="str">
            <v>5,6(2,2~6,2)</v>
          </cell>
          <cell r="F21" t="str">
            <v>-</v>
          </cell>
          <cell r="G21"/>
          <cell r="H21" t="str">
            <v>-</v>
          </cell>
          <cell r="I21" t="str">
            <v>-</v>
          </cell>
          <cell r="J21" t="str">
            <v>-</v>
          </cell>
          <cell r="K21" t="str">
            <v>785x555x300</v>
          </cell>
          <cell r="L21">
            <v>32.5</v>
          </cell>
          <cell r="M21">
            <v>30</v>
          </cell>
          <cell r="N21">
            <v>76500</v>
          </cell>
          <cell r="O21">
            <v>76500</v>
          </cell>
          <cell r="P21">
            <v>0</v>
          </cell>
          <cell r="Q21">
            <v>0.36</v>
          </cell>
          <cell r="R21">
            <v>57375</v>
          </cell>
          <cell r="S21">
            <v>48960</v>
          </cell>
          <cell r="T21">
            <v>0</v>
          </cell>
        </row>
        <row r="22">
          <cell r="A22" t="str">
            <v>BA3OI-FM/out-21HN8/EU_LP</v>
          </cell>
          <cell r="B22"/>
          <cell r="C22" t="str">
            <v>НС-1607649</v>
          </cell>
          <cell r="D22" t="str">
            <v>6,2 (2,4~6,71)</v>
          </cell>
          <cell r="E22" t="str">
            <v>6,6 (2,4~7,3)</v>
          </cell>
          <cell r="F22" t="str">
            <v>-</v>
          </cell>
          <cell r="G22"/>
          <cell r="H22" t="str">
            <v>-</v>
          </cell>
          <cell r="I22" t="str">
            <v>-</v>
          </cell>
          <cell r="J22" t="str">
            <v>-</v>
          </cell>
          <cell r="K22" t="str">
            <v>900x700x360</v>
          </cell>
          <cell r="L22">
            <v>45</v>
          </cell>
          <cell r="M22">
            <v>41.5</v>
          </cell>
          <cell r="N22">
            <v>100100</v>
          </cell>
          <cell r="O22">
            <v>100100</v>
          </cell>
          <cell r="P22">
            <v>0</v>
          </cell>
          <cell r="Q22">
            <v>0.36</v>
          </cell>
          <cell r="R22">
            <v>75075</v>
          </cell>
          <cell r="S22">
            <v>64064</v>
          </cell>
          <cell r="T22">
            <v>0</v>
          </cell>
        </row>
        <row r="23">
          <cell r="A23" t="str">
            <v>BA3OI-FM/out-27HN8/EU_LP</v>
          </cell>
          <cell r="B23"/>
          <cell r="C23" t="str">
            <v>НС-1607650</v>
          </cell>
          <cell r="D23" t="str">
            <v>7,9 (2,3~8,7)</v>
          </cell>
          <cell r="E23" t="str">
            <v>8,2 (2,5~9,0)</v>
          </cell>
          <cell r="F23" t="str">
            <v>-</v>
          </cell>
          <cell r="G23"/>
          <cell r="H23" t="str">
            <v>-</v>
          </cell>
          <cell r="I23" t="str">
            <v>-</v>
          </cell>
          <cell r="J23" t="str">
            <v>-</v>
          </cell>
          <cell r="K23" t="str">
            <v>900x700x360</v>
          </cell>
          <cell r="L23">
            <v>48</v>
          </cell>
          <cell r="M23">
            <v>44.5</v>
          </cell>
          <cell r="N23">
            <v>110700</v>
          </cell>
          <cell r="O23">
            <v>110700</v>
          </cell>
          <cell r="P23">
            <v>0</v>
          </cell>
          <cell r="Q23">
            <v>0.36</v>
          </cell>
          <cell r="R23">
            <v>83025</v>
          </cell>
          <cell r="S23">
            <v>70848</v>
          </cell>
          <cell r="T23">
            <v>0</v>
          </cell>
        </row>
        <row r="24">
          <cell r="A24" t="str">
            <v>BA4OI-FM/out-36HN8/EU_LP</v>
          </cell>
          <cell r="B24"/>
          <cell r="C24" t="str">
            <v>НС-1607651</v>
          </cell>
          <cell r="D24" t="str">
            <v>10,5 (2,5~11,0)</v>
          </cell>
          <cell r="E24" t="str">
            <v>11,0 (2,7~11,2)</v>
          </cell>
          <cell r="F24" t="str">
            <v>-</v>
          </cell>
          <cell r="G24"/>
          <cell r="H24" t="str">
            <v>-</v>
          </cell>
          <cell r="I24" t="str">
            <v>-</v>
          </cell>
          <cell r="J24" t="str">
            <v>-</v>
          </cell>
          <cell r="K24" t="str">
            <v>970x803x395</v>
          </cell>
          <cell r="L24">
            <v>78</v>
          </cell>
          <cell r="M24">
            <v>74</v>
          </cell>
          <cell r="N24">
            <v>171600</v>
          </cell>
          <cell r="O24">
            <v>171600</v>
          </cell>
          <cell r="P24">
            <v>0</v>
          </cell>
          <cell r="Q24">
            <v>0.36</v>
          </cell>
          <cell r="R24">
            <v>128700</v>
          </cell>
          <cell r="S24">
            <v>109824</v>
          </cell>
          <cell r="T24">
            <v>0</v>
          </cell>
        </row>
        <row r="25">
          <cell r="A25" t="str">
            <v>BA5OI-FM/out-42HN8/EU_LP</v>
          </cell>
          <cell r="B25"/>
          <cell r="C25" t="str">
            <v>НС-1607653</v>
          </cell>
          <cell r="D25" t="str">
            <v>12 (2,8~12,7)</v>
          </cell>
          <cell r="E25" t="str">
            <v>14.5 (2,9~13,1)</v>
          </cell>
          <cell r="F25" t="str">
            <v>-</v>
          </cell>
          <cell r="G25"/>
          <cell r="H25" t="str">
            <v>-</v>
          </cell>
          <cell r="I25" t="str">
            <v>-</v>
          </cell>
          <cell r="J25" t="str">
            <v>-</v>
          </cell>
          <cell r="K25" t="str">
            <v>970x803x395</v>
          </cell>
          <cell r="L25">
            <v>79</v>
          </cell>
          <cell r="M25">
            <v>75</v>
          </cell>
          <cell r="N25">
            <v>187900</v>
          </cell>
          <cell r="O25">
            <v>187900</v>
          </cell>
          <cell r="P25">
            <v>0</v>
          </cell>
          <cell r="Q25">
            <v>0.36</v>
          </cell>
          <cell r="R25">
            <v>140925</v>
          </cell>
          <cell r="S25">
            <v>120256</v>
          </cell>
          <cell r="T25">
            <v>0</v>
          </cell>
        </row>
        <row r="26">
          <cell r="A26" t="str">
            <v>Внутренние блоки Super Free Match R32</v>
          </cell>
          <cell r="B26"/>
          <cell r="C26"/>
          <cell r="D26"/>
          <cell r="E26"/>
          <cell r="F26"/>
          <cell r="G26"/>
          <cell r="H26"/>
          <cell r="I26"/>
          <cell r="J26"/>
          <cell r="K26"/>
          <cell r="L26"/>
          <cell r="M26"/>
          <cell r="N26"/>
          <cell r="O26"/>
          <cell r="P26"/>
          <cell r="Q26"/>
          <cell r="R26"/>
          <cell r="S26"/>
          <cell r="T26"/>
        </row>
        <row r="27">
          <cell r="A27" t="str">
            <v>Настенные блоки Platinum Evolution</v>
          </cell>
          <cell r="B27"/>
          <cell r="C27"/>
          <cell r="D27"/>
          <cell r="E27"/>
          <cell r="F27"/>
          <cell r="G27"/>
          <cell r="H27"/>
          <cell r="I27"/>
          <cell r="J27"/>
          <cell r="K27"/>
          <cell r="L27"/>
          <cell r="M27"/>
          <cell r="N27"/>
          <cell r="O27"/>
          <cell r="P27"/>
          <cell r="Q27"/>
          <cell r="R27"/>
          <cell r="S27"/>
          <cell r="T27"/>
        </row>
        <row r="28">
          <cell r="A28"/>
          <cell r="B28"/>
          <cell r="C28"/>
          <cell r="D28" t="str">
            <v>●  Управление по Wi-Fi(Нужен модуль Wi-Fi) 
●  Низкий уровень шума 21 dB(A)  
● Автоматические вертикальные и горизонтальные жалюзи 
● Управление жалюзи 3D с пульта ДУ 
● Воздушный фильтр высокой плотности HD  
● Режим работы I FEEL</v>
          </cell>
          <cell r="E28"/>
          <cell r="F28"/>
          <cell r="G28"/>
          <cell r="H28"/>
          <cell r="I28"/>
          <cell r="J28"/>
          <cell r="K28" t="str">
            <v>ЭНЕРГОЭФФЕКТИВНОСТЬ 
                 A++</v>
          </cell>
          <cell r="L28"/>
          <cell r="M28"/>
          <cell r="N28"/>
          <cell r="O28"/>
          <cell r="P28"/>
          <cell r="Q28"/>
          <cell r="R28"/>
          <cell r="S28"/>
          <cell r="T28"/>
        </row>
        <row r="29">
          <cell r="A29" t="str">
            <v>BSUI-FM/in-07HN8/EU</v>
          </cell>
          <cell r="B29"/>
          <cell r="C29" t="str">
            <v>НС-1247856</v>
          </cell>
          <cell r="D29">
            <v>2.0499999999999998</v>
          </cell>
          <cell r="E29">
            <v>2.15</v>
          </cell>
          <cell r="F29" t="str">
            <v>ИК-пульт</v>
          </cell>
          <cell r="G29"/>
          <cell r="H29" t="str">
            <v>ü</v>
          </cell>
          <cell r="I29" t="str">
            <v>-</v>
          </cell>
          <cell r="J29" t="str">
            <v>ü</v>
          </cell>
          <cell r="K29" t="str">
            <v>792x292x201</v>
          </cell>
          <cell r="L29">
            <v>10.5</v>
          </cell>
          <cell r="M29" t="str">
            <v>8</v>
          </cell>
          <cell r="N29">
            <v>17500</v>
          </cell>
          <cell r="O29">
            <v>17500</v>
          </cell>
          <cell r="P29">
            <v>0</v>
          </cell>
          <cell r="Q29">
            <v>0.36</v>
          </cell>
          <cell r="R29">
            <v>13125</v>
          </cell>
          <cell r="S29">
            <v>11200</v>
          </cell>
          <cell r="T29">
            <v>0</v>
          </cell>
        </row>
        <row r="30">
          <cell r="A30" t="str">
            <v>BSUI-FM/in-09HN8/EU</v>
          </cell>
          <cell r="B30"/>
          <cell r="C30" t="str">
            <v>НС-1247892</v>
          </cell>
          <cell r="D30">
            <v>2.58</v>
          </cell>
          <cell r="E30">
            <v>2.7</v>
          </cell>
          <cell r="F30" t="str">
            <v>ИК-пульт</v>
          </cell>
          <cell r="G30"/>
          <cell r="H30" t="str">
            <v>ü</v>
          </cell>
          <cell r="I30" t="str">
            <v>-</v>
          </cell>
          <cell r="J30" t="str">
            <v>ü</v>
          </cell>
          <cell r="K30" t="str">
            <v>792x292x201</v>
          </cell>
          <cell r="L30">
            <v>10.5</v>
          </cell>
          <cell r="M30" t="str">
            <v>8</v>
          </cell>
          <cell r="N30">
            <v>17800</v>
          </cell>
          <cell r="O30">
            <v>17800</v>
          </cell>
          <cell r="P30">
            <v>0</v>
          </cell>
          <cell r="Q30">
            <v>0.36</v>
          </cell>
          <cell r="R30">
            <v>13350</v>
          </cell>
          <cell r="S30">
            <v>11392</v>
          </cell>
          <cell r="T30">
            <v>0</v>
          </cell>
        </row>
        <row r="31">
          <cell r="A31" t="str">
            <v>BSUI-FM/in-12HN8/EU</v>
          </cell>
          <cell r="B31"/>
          <cell r="C31" t="str">
            <v>НС-1247893</v>
          </cell>
          <cell r="D31">
            <v>3.5</v>
          </cell>
          <cell r="E31">
            <v>3.5</v>
          </cell>
          <cell r="F31" t="str">
            <v>ИК-пульт</v>
          </cell>
          <cell r="G31"/>
          <cell r="H31" t="str">
            <v>ü</v>
          </cell>
          <cell r="I31" t="str">
            <v>-</v>
          </cell>
          <cell r="J31" t="str">
            <v>ü</v>
          </cell>
          <cell r="K31" t="str">
            <v>792x292x201</v>
          </cell>
          <cell r="L31">
            <v>10.5</v>
          </cell>
          <cell r="M31" t="str">
            <v>8</v>
          </cell>
          <cell r="N31">
            <v>19200</v>
          </cell>
          <cell r="O31">
            <v>19200</v>
          </cell>
          <cell r="P31">
            <v>0</v>
          </cell>
          <cell r="Q31">
            <v>0.36</v>
          </cell>
          <cell r="R31">
            <v>14400</v>
          </cell>
          <cell r="S31">
            <v>12288</v>
          </cell>
          <cell r="T31">
            <v>0</v>
          </cell>
        </row>
        <row r="32">
          <cell r="A32" t="str">
            <v>BSUI-FM/in-18HN8/EU</v>
          </cell>
          <cell r="B32"/>
          <cell r="C32" t="str">
            <v>НС-1247895</v>
          </cell>
          <cell r="D32">
            <v>5.27</v>
          </cell>
          <cell r="E32">
            <v>5.37</v>
          </cell>
          <cell r="F32" t="str">
            <v>ИК-пульт</v>
          </cell>
          <cell r="G32"/>
          <cell r="H32" t="str">
            <v>ü</v>
          </cell>
          <cell r="I32" t="str">
            <v>-</v>
          </cell>
          <cell r="J32" t="str">
            <v>ü</v>
          </cell>
          <cell r="K32" t="str">
            <v>940x316x224</v>
          </cell>
          <cell r="L32">
            <v>13.5</v>
          </cell>
          <cell r="M32" t="str">
            <v>10,5</v>
          </cell>
          <cell r="N32">
            <v>25300</v>
          </cell>
          <cell r="O32">
            <v>25300</v>
          </cell>
          <cell r="P32">
            <v>0</v>
          </cell>
          <cell r="Q32">
            <v>0.36</v>
          </cell>
          <cell r="R32">
            <v>18975</v>
          </cell>
          <cell r="S32">
            <v>16192</v>
          </cell>
          <cell r="T32">
            <v>0</v>
          </cell>
        </row>
        <row r="33">
          <cell r="A33" t="str">
            <v>BSUI-FM/in-24HN8/EU</v>
          </cell>
          <cell r="B33"/>
          <cell r="C33" t="str">
            <v>НС-1247896</v>
          </cell>
          <cell r="D33">
            <v>6.9</v>
          </cell>
          <cell r="E33">
            <v>7.05</v>
          </cell>
          <cell r="F33" t="str">
            <v>ИК-пульт</v>
          </cell>
          <cell r="G33"/>
          <cell r="H33" t="str">
            <v>ü</v>
          </cell>
          <cell r="I33" t="str">
            <v>-</v>
          </cell>
          <cell r="J33" t="str">
            <v>ü</v>
          </cell>
          <cell r="K33" t="str">
            <v>1132x330x232</v>
          </cell>
          <cell r="L33">
            <v>17</v>
          </cell>
          <cell r="M33" t="str">
            <v>14</v>
          </cell>
          <cell r="N33">
            <v>34900</v>
          </cell>
          <cell r="O33">
            <v>34900</v>
          </cell>
          <cell r="P33">
            <v>0</v>
          </cell>
          <cell r="Q33">
            <v>0.36</v>
          </cell>
          <cell r="R33">
            <v>26175</v>
          </cell>
          <cell r="S33">
            <v>22336</v>
          </cell>
          <cell r="T33">
            <v>0</v>
          </cell>
        </row>
        <row r="34">
          <cell r="A34" t="str">
            <v>Настенные блоки Evolution Noire</v>
          </cell>
          <cell r="B34"/>
          <cell r="C34"/>
          <cell r="D34"/>
          <cell r="E34"/>
          <cell r="F34"/>
          <cell r="G34"/>
          <cell r="H34"/>
          <cell r="I34"/>
          <cell r="J34"/>
          <cell r="K34"/>
          <cell r="L34"/>
          <cell r="M34"/>
          <cell r="N34"/>
          <cell r="O34"/>
          <cell r="P34"/>
          <cell r="Q34"/>
          <cell r="R34"/>
          <cell r="S34"/>
          <cell r="T34"/>
        </row>
        <row r="35">
          <cell r="A35"/>
          <cell r="B35"/>
          <cell r="C35"/>
          <cell r="D35" t="str">
            <v>●  Управление по Wi-Fi(Нужен модуль Wi-Fi) 
●  Низкий уровень шума 21 dB(A)  
● Автоматические вертикальные и горизонтальные жалюзи 
● Управление жалюзи 3D с пульта ДУ 
● Воздушный фильтр высокой плотности HD  
● Режим работы I FEEL</v>
          </cell>
          <cell r="E35"/>
          <cell r="F35"/>
          <cell r="G35"/>
          <cell r="H35"/>
          <cell r="I35"/>
          <cell r="J35"/>
          <cell r="K35" t="str">
            <v>ЭНЕРГОЭФФЕКТИВНОСТЬ 
                 A++</v>
          </cell>
          <cell r="L35"/>
          <cell r="M35"/>
          <cell r="N35"/>
          <cell r="O35"/>
          <cell r="P35"/>
          <cell r="Q35"/>
          <cell r="R35"/>
          <cell r="S35"/>
          <cell r="T35"/>
        </row>
        <row r="36">
          <cell r="A36" t="str">
            <v>BSUI-FM/in-09HN8/EU_BL</v>
          </cell>
          <cell r="B36"/>
          <cell r="C36" t="str">
            <v>НС-1340966</v>
          </cell>
          <cell r="D36">
            <v>2.58</v>
          </cell>
          <cell r="E36">
            <v>2.7</v>
          </cell>
          <cell r="F36" t="str">
            <v>ИК-пульт</v>
          </cell>
          <cell r="G36"/>
          <cell r="H36" t="str">
            <v>ü</v>
          </cell>
          <cell r="I36" t="str">
            <v>-</v>
          </cell>
          <cell r="J36" t="str">
            <v>ü</v>
          </cell>
          <cell r="K36" t="str">
            <v>792x292x201</v>
          </cell>
          <cell r="L36">
            <v>10.5</v>
          </cell>
          <cell r="M36" t="str">
            <v>8</v>
          </cell>
          <cell r="N36">
            <v>17500</v>
          </cell>
          <cell r="O36">
            <v>17500</v>
          </cell>
          <cell r="P36">
            <v>0</v>
          </cell>
          <cell r="Q36">
            <v>0.36</v>
          </cell>
          <cell r="R36">
            <v>13125</v>
          </cell>
          <cell r="S36">
            <v>11200</v>
          </cell>
          <cell r="T36">
            <v>0</v>
          </cell>
        </row>
        <row r="37">
          <cell r="A37" t="str">
            <v>BSUI-FM/in-12HN8/EU_BL</v>
          </cell>
          <cell r="B37"/>
          <cell r="C37" t="str">
            <v>НС-1340967</v>
          </cell>
          <cell r="D37">
            <v>3.5</v>
          </cell>
          <cell r="E37">
            <v>3.5</v>
          </cell>
          <cell r="F37" t="str">
            <v>ИК-пульт</v>
          </cell>
          <cell r="G37"/>
          <cell r="H37" t="str">
            <v>ü</v>
          </cell>
          <cell r="I37" t="str">
            <v>-</v>
          </cell>
          <cell r="J37" t="str">
            <v>ü</v>
          </cell>
          <cell r="K37" t="str">
            <v>792x292x201</v>
          </cell>
          <cell r="L37">
            <v>10.5</v>
          </cell>
          <cell r="M37" t="str">
            <v>8</v>
          </cell>
          <cell r="N37">
            <v>18800</v>
          </cell>
          <cell r="O37">
            <v>18800</v>
          </cell>
          <cell r="P37">
            <v>0</v>
          </cell>
          <cell r="Q37">
            <v>0.36</v>
          </cell>
          <cell r="R37">
            <v>14100</v>
          </cell>
          <cell r="S37">
            <v>12032</v>
          </cell>
          <cell r="T37">
            <v>0</v>
          </cell>
        </row>
        <row r="38">
          <cell r="A38" t="str">
            <v>BSUI-FM/in-18HN8/EU_BL</v>
          </cell>
          <cell r="B38"/>
          <cell r="C38" t="str">
            <v>НС-1340968</v>
          </cell>
          <cell r="D38">
            <v>5.27</v>
          </cell>
          <cell r="E38">
            <v>5.37</v>
          </cell>
          <cell r="F38" t="str">
            <v>ИК-пульт</v>
          </cell>
          <cell r="G38"/>
          <cell r="H38" t="str">
            <v>ü</v>
          </cell>
          <cell r="I38" t="str">
            <v>-</v>
          </cell>
          <cell r="J38" t="str">
            <v>ü</v>
          </cell>
          <cell r="K38" t="str">
            <v>940x316x224</v>
          </cell>
          <cell r="L38">
            <v>13.5</v>
          </cell>
          <cell r="M38" t="str">
            <v>10,5</v>
          </cell>
          <cell r="N38">
            <v>24800</v>
          </cell>
          <cell r="O38">
            <v>24800</v>
          </cell>
          <cell r="P38">
            <v>0</v>
          </cell>
          <cell r="Q38">
            <v>0.36</v>
          </cell>
          <cell r="R38">
            <v>18600</v>
          </cell>
          <cell r="S38">
            <v>15872</v>
          </cell>
          <cell r="T38">
            <v>0</v>
          </cell>
        </row>
        <row r="39">
          <cell r="A39" t="str">
            <v>Настенные блоки Defender</v>
          </cell>
          <cell r="B39"/>
          <cell r="C39"/>
          <cell r="D39"/>
          <cell r="E39"/>
          <cell r="F39"/>
          <cell r="G39"/>
          <cell r="H39"/>
          <cell r="I39"/>
          <cell r="J39"/>
          <cell r="K39"/>
          <cell r="L39"/>
          <cell r="M39"/>
          <cell r="N39"/>
          <cell r="O39"/>
          <cell r="P39"/>
          <cell r="Q39"/>
          <cell r="R39"/>
          <cell r="S39"/>
          <cell r="T39"/>
        </row>
        <row r="40">
          <cell r="A40"/>
          <cell r="B40"/>
          <cell r="C40"/>
          <cell r="D40" t="str">
            <v>● Управление по Wi-Fi(Нужен модуль Wi-Fi) 
● Перфорированные жалюзи - мягкий обдув SOFT FLOW 
● UV обработка воздуха
● Управление жалюзи 3D с пульта ДУ
● Режим работы I FEEL</v>
          </cell>
          <cell r="E40"/>
          <cell r="F40"/>
          <cell r="G40"/>
          <cell r="H40"/>
          <cell r="I40"/>
          <cell r="J40"/>
          <cell r="K40" t="str">
            <v>ЭНЕРГОЭФФЕКТИВНОСТЬ 
                 A++</v>
          </cell>
          <cell r="L40"/>
          <cell r="M40"/>
          <cell r="N40"/>
          <cell r="O40"/>
          <cell r="P40"/>
          <cell r="Q40"/>
          <cell r="R40"/>
          <cell r="S40"/>
          <cell r="T40"/>
        </row>
        <row r="41">
          <cell r="A41" t="str">
            <v>BSFI-FM/in-07HN8/EU</v>
          </cell>
          <cell r="B41"/>
          <cell r="C41" t="str">
            <v>НС-1636180</v>
          </cell>
          <cell r="D41">
            <v>2.0499999999999998</v>
          </cell>
          <cell r="E41">
            <v>2.35</v>
          </cell>
          <cell r="F41" t="str">
            <v>ИК-пульт</v>
          </cell>
          <cell r="G41"/>
          <cell r="H41" t="str">
            <v>ü</v>
          </cell>
          <cell r="I41" t="str">
            <v>-</v>
          </cell>
          <cell r="J41" t="str">
            <v>ü</v>
          </cell>
          <cell r="K41" t="str">
            <v>767x299x201</v>
          </cell>
          <cell r="L41">
            <v>9.5</v>
          </cell>
          <cell r="M41" t="str">
            <v>7</v>
          </cell>
          <cell r="N41">
            <v>20700</v>
          </cell>
          <cell r="O41">
            <v>20700</v>
          </cell>
          <cell r="P41">
            <v>0</v>
          </cell>
          <cell r="Q41">
            <v>0.36</v>
          </cell>
          <cell r="R41">
            <v>15525</v>
          </cell>
          <cell r="S41">
            <v>13248</v>
          </cell>
          <cell r="T41">
            <v>0</v>
          </cell>
        </row>
        <row r="42">
          <cell r="A42" t="str">
            <v>BSFI-FM/in-09HN8/EU</v>
          </cell>
          <cell r="B42"/>
          <cell r="C42" t="str">
            <v>НС-1636183</v>
          </cell>
          <cell r="D42">
            <v>2.64</v>
          </cell>
          <cell r="E42">
            <v>2.93</v>
          </cell>
          <cell r="F42" t="str">
            <v>ИК-пульт</v>
          </cell>
          <cell r="G42"/>
          <cell r="H42" t="str">
            <v>ü</v>
          </cell>
          <cell r="I42" t="str">
            <v>-</v>
          </cell>
          <cell r="J42" t="str">
            <v>ü</v>
          </cell>
          <cell r="K42" t="str">
            <v>767x299x201</v>
          </cell>
          <cell r="L42">
            <v>9.5</v>
          </cell>
          <cell r="M42" t="str">
            <v>7</v>
          </cell>
          <cell r="N42">
            <v>21400</v>
          </cell>
          <cell r="O42">
            <v>21400</v>
          </cell>
          <cell r="P42">
            <v>0</v>
          </cell>
          <cell r="Q42">
            <v>0.36</v>
          </cell>
          <cell r="R42">
            <v>16050</v>
          </cell>
          <cell r="S42">
            <v>13696</v>
          </cell>
          <cell r="T42">
            <v>0</v>
          </cell>
        </row>
        <row r="43">
          <cell r="A43" t="str">
            <v>BSFI-FM/in-12HN8/EU</v>
          </cell>
          <cell r="B43"/>
          <cell r="C43" t="str">
            <v>НС-1636186</v>
          </cell>
          <cell r="D43">
            <v>3.52</v>
          </cell>
          <cell r="E43">
            <v>3.81</v>
          </cell>
          <cell r="F43" t="str">
            <v>ИК-пульт</v>
          </cell>
          <cell r="G43"/>
          <cell r="H43" t="str">
            <v>ü</v>
          </cell>
          <cell r="I43" t="str">
            <v>-</v>
          </cell>
          <cell r="J43" t="str">
            <v>ü</v>
          </cell>
          <cell r="K43" t="str">
            <v>767x299x201</v>
          </cell>
          <cell r="L43">
            <v>10</v>
          </cell>
          <cell r="M43" t="str">
            <v>7,5</v>
          </cell>
          <cell r="N43">
            <v>22700</v>
          </cell>
          <cell r="O43">
            <v>22700</v>
          </cell>
          <cell r="P43">
            <v>0</v>
          </cell>
          <cell r="Q43">
            <v>0.36</v>
          </cell>
          <cell r="R43">
            <v>17025</v>
          </cell>
          <cell r="S43">
            <v>14528</v>
          </cell>
          <cell r="T43">
            <v>0</v>
          </cell>
        </row>
        <row r="44">
          <cell r="A44" t="str">
            <v>BSFI-FM/in-18HN8/EU</v>
          </cell>
          <cell r="B44"/>
          <cell r="C44" t="str">
            <v>НС-1636188</v>
          </cell>
          <cell r="D44">
            <v>5.2</v>
          </cell>
          <cell r="E44">
            <v>5.38</v>
          </cell>
          <cell r="F44" t="str">
            <v>ИК-пульт</v>
          </cell>
          <cell r="G44"/>
          <cell r="H44" t="str">
            <v>ü</v>
          </cell>
          <cell r="I44" t="str">
            <v>-</v>
          </cell>
          <cell r="J44" t="str">
            <v>ü</v>
          </cell>
          <cell r="K44" t="str">
            <v>997x312x222</v>
          </cell>
          <cell r="L44">
            <v>14</v>
          </cell>
          <cell r="M44" t="str">
            <v>11</v>
          </cell>
          <cell r="N44">
            <v>28900</v>
          </cell>
          <cell r="O44">
            <v>28900</v>
          </cell>
          <cell r="P44">
            <v>0</v>
          </cell>
          <cell r="Q44">
            <v>0.36</v>
          </cell>
          <cell r="R44">
            <v>21675</v>
          </cell>
          <cell r="S44">
            <v>18496</v>
          </cell>
          <cell r="T44">
            <v>0</v>
          </cell>
        </row>
        <row r="45">
          <cell r="A45" t="str">
            <v>BSFI-FM/in-07HN8/EU_SV (Silver)</v>
          </cell>
          <cell r="B45"/>
          <cell r="C45" t="str">
            <v>НС-1701985</v>
          </cell>
          <cell r="D45">
            <v>2.0499999999999998</v>
          </cell>
          <cell r="E45">
            <v>2.35</v>
          </cell>
          <cell r="F45" t="str">
            <v>ИК-пульт</v>
          </cell>
          <cell r="G45"/>
          <cell r="H45" t="str">
            <v>ü</v>
          </cell>
          <cell r="I45" t="str">
            <v>-</v>
          </cell>
          <cell r="J45" t="str">
            <v>ü</v>
          </cell>
          <cell r="K45" t="str">
            <v>767x299x201</v>
          </cell>
          <cell r="L45">
            <v>9.5</v>
          </cell>
          <cell r="M45" t="str">
            <v>7</v>
          </cell>
          <cell r="N45">
            <v>21200</v>
          </cell>
          <cell r="O45">
            <v>21200</v>
          </cell>
          <cell r="P45">
            <v>0</v>
          </cell>
          <cell r="Q45">
            <v>0.36</v>
          </cell>
          <cell r="R45">
            <v>15900</v>
          </cell>
          <cell r="S45">
            <v>13568</v>
          </cell>
          <cell r="T45">
            <v>0</v>
          </cell>
        </row>
        <row r="46">
          <cell r="A46" t="str">
            <v>BSFI-FM/in-09HN8/EU_SV (Silver)</v>
          </cell>
          <cell r="B46"/>
          <cell r="C46" t="str">
            <v>НС-1701986</v>
          </cell>
          <cell r="D46">
            <v>2.64</v>
          </cell>
          <cell r="E46">
            <v>2.93</v>
          </cell>
          <cell r="F46" t="str">
            <v>ИК-пульт</v>
          </cell>
          <cell r="G46"/>
          <cell r="H46" t="str">
            <v>ü</v>
          </cell>
          <cell r="I46" t="str">
            <v>-</v>
          </cell>
          <cell r="J46" t="str">
            <v>ü</v>
          </cell>
          <cell r="K46" t="str">
            <v>767x299x201</v>
          </cell>
          <cell r="L46">
            <v>9.5</v>
          </cell>
          <cell r="M46" t="str">
            <v>7</v>
          </cell>
          <cell r="N46">
            <v>21900</v>
          </cell>
          <cell r="O46">
            <v>21900</v>
          </cell>
          <cell r="P46">
            <v>0</v>
          </cell>
          <cell r="Q46">
            <v>0.36</v>
          </cell>
          <cell r="R46">
            <v>16425</v>
          </cell>
          <cell r="S46">
            <v>14016</v>
          </cell>
          <cell r="T46">
            <v>0</v>
          </cell>
        </row>
        <row r="47">
          <cell r="A47" t="str">
            <v>BSFI-FM/in-12HN8/EU_SV (Silver)</v>
          </cell>
          <cell r="B47"/>
          <cell r="C47" t="str">
            <v>НС-1701987</v>
          </cell>
          <cell r="D47">
            <v>3.52</v>
          </cell>
          <cell r="E47">
            <v>3.81</v>
          </cell>
          <cell r="F47" t="str">
            <v>ИК-пульт</v>
          </cell>
          <cell r="G47"/>
          <cell r="H47" t="str">
            <v>ü</v>
          </cell>
          <cell r="I47" t="str">
            <v>-</v>
          </cell>
          <cell r="J47" t="str">
            <v>ü</v>
          </cell>
          <cell r="K47" t="str">
            <v>767x299x201</v>
          </cell>
          <cell r="L47">
            <v>10</v>
          </cell>
          <cell r="M47" t="str">
            <v>7,5</v>
          </cell>
          <cell r="N47">
            <v>23200</v>
          </cell>
          <cell r="O47">
            <v>23200</v>
          </cell>
          <cell r="P47">
            <v>0</v>
          </cell>
          <cell r="Q47">
            <v>0.36</v>
          </cell>
          <cell r="R47">
            <v>17400</v>
          </cell>
          <cell r="S47">
            <v>14848</v>
          </cell>
          <cell r="T47">
            <v>0</v>
          </cell>
        </row>
        <row r="48">
          <cell r="A48" t="str">
            <v>Кассетные блоки</v>
          </cell>
          <cell r="B48"/>
          <cell r="C48"/>
          <cell r="D48"/>
          <cell r="E48"/>
          <cell r="F48"/>
          <cell r="G48"/>
          <cell r="H48"/>
          <cell r="I48"/>
          <cell r="J48"/>
          <cell r="K48"/>
          <cell r="L48"/>
          <cell r="M48"/>
          <cell r="N48"/>
          <cell r="O48"/>
          <cell r="P48"/>
          <cell r="Q48"/>
          <cell r="R48"/>
          <cell r="S48"/>
          <cell r="T48"/>
        </row>
        <row r="49">
          <cell r="A49"/>
          <cell r="B49"/>
          <cell r="C49"/>
          <cell r="D49" t="str">
            <v>● Компактные размеры 650x650 мм 
● Встроенный дренажный насос (высота подъема конденстата 1,2 метра)
● Ультратонкий блок 26 см</v>
          </cell>
          <cell r="E49"/>
          <cell r="F49"/>
          <cell r="G49"/>
          <cell r="H49"/>
          <cell r="I49"/>
          <cell r="J49"/>
          <cell r="K49" t="str">
            <v>ЭНЕРГОЭФФЕКТИВНОСТЬ 
                 A++</v>
          </cell>
          <cell r="L49"/>
          <cell r="M49"/>
          <cell r="N49"/>
          <cell r="O49"/>
          <cell r="P49"/>
          <cell r="Q49"/>
          <cell r="R49"/>
          <cell r="S49"/>
          <cell r="T49"/>
        </row>
        <row r="50">
          <cell r="A50" t="str">
            <v>BACI-FM/in-12HN8/EU (compact) + панель</v>
          </cell>
          <cell r="B50"/>
          <cell r="C50" t="str">
            <v>НС-1247858</v>
          </cell>
          <cell r="D50">
            <v>3.6</v>
          </cell>
          <cell r="E50">
            <v>3.9</v>
          </cell>
          <cell r="F50" t="str">
            <v>ИК-пульт</v>
          </cell>
          <cell r="G50"/>
          <cell r="H50" t="str">
            <v>ü</v>
          </cell>
          <cell r="I50" t="str">
            <v>ü</v>
          </cell>
          <cell r="J50" t="str">
            <v>ü</v>
          </cell>
          <cell r="K50" t="str">
            <v>570x570x260(панель 650x650x21)</v>
          </cell>
          <cell r="L50" t="str">
            <v>21(панель 3,7)</v>
          </cell>
          <cell r="M50" t="str">
            <v>18 (панель 2,2)</v>
          </cell>
          <cell r="N50">
            <v>39400</v>
          </cell>
          <cell r="O50">
            <v>39400</v>
          </cell>
          <cell r="P50">
            <v>0</v>
          </cell>
          <cell r="Q50">
            <v>0.36</v>
          </cell>
          <cell r="R50">
            <v>29550</v>
          </cell>
          <cell r="S50">
            <v>25216</v>
          </cell>
          <cell r="T50">
            <v>0</v>
          </cell>
        </row>
        <row r="51">
          <cell r="A51" t="str">
            <v>BACI-FM/in-18HN8/EU (compact) + панель</v>
          </cell>
          <cell r="B51"/>
          <cell r="C51" t="str">
            <v>НС-1247903</v>
          </cell>
          <cell r="D51">
            <v>5</v>
          </cell>
          <cell r="E51">
            <v>5.6</v>
          </cell>
          <cell r="F51" t="str">
            <v>ИК-пульт</v>
          </cell>
          <cell r="G51"/>
          <cell r="H51" t="str">
            <v>ü</v>
          </cell>
          <cell r="I51" t="str">
            <v>ü</v>
          </cell>
          <cell r="J51" t="str">
            <v>ü</v>
          </cell>
          <cell r="K51" t="str">
            <v>570(панель 650)</v>
          </cell>
          <cell r="L51" t="str">
            <v>21(панель 3,7)</v>
          </cell>
          <cell r="M51" t="str">
            <v>18 (панель 2,2)</v>
          </cell>
          <cell r="N51">
            <v>41300</v>
          </cell>
          <cell r="O51">
            <v>41300</v>
          </cell>
          <cell r="P51">
            <v>0</v>
          </cell>
          <cell r="Q51">
            <v>0.36</v>
          </cell>
          <cell r="R51">
            <v>30975</v>
          </cell>
          <cell r="S51">
            <v>26432</v>
          </cell>
          <cell r="T51">
            <v>0</v>
          </cell>
        </row>
        <row r="52">
          <cell r="A52" t="str">
            <v>Канальные блоки</v>
          </cell>
          <cell r="B52"/>
          <cell r="C52"/>
          <cell r="D52"/>
          <cell r="E52"/>
          <cell r="F52"/>
          <cell r="G52"/>
          <cell r="H52"/>
          <cell r="I52"/>
          <cell r="J52"/>
          <cell r="K52"/>
          <cell r="L52"/>
          <cell r="M52"/>
          <cell r="N52"/>
          <cell r="O52"/>
          <cell r="P52"/>
          <cell r="Q52"/>
          <cell r="R52"/>
          <cell r="S52"/>
          <cell r="T52"/>
        </row>
        <row r="53">
          <cell r="A53"/>
          <cell r="B53"/>
          <cell r="C53"/>
          <cell r="D53" t="str">
            <v>● Ультратонкий 200 мм
● Ультратихий 28 dB(A) 
● Напор воздуха от 10 до 50 Па</v>
          </cell>
          <cell r="E53"/>
          <cell r="F53"/>
          <cell r="G53"/>
          <cell r="H53"/>
          <cell r="I53"/>
          <cell r="J53"/>
          <cell r="K53" t="str">
            <v>ЭНЕРГОЭФФЕКТИВНОСТЬ 
                 A++</v>
          </cell>
          <cell r="L53"/>
          <cell r="M53"/>
          <cell r="N53"/>
          <cell r="O53"/>
          <cell r="P53"/>
          <cell r="Q53"/>
          <cell r="R53"/>
          <cell r="S53"/>
          <cell r="T53"/>
        </row>
        <row r="54">
          <cell r="A54" t="str">
            <v>BADI-FM/in-07HN8/EU</v>
          </cell>
          <cell r="B54"/>
          <cell r="C54" t="str">
            <v>НС-1247857</v>
          </cell>
          <cell r="D54">
            <v>2.6</v>
          </cell>
          <cell r="E54">
            <v>2.9</v>
          </cell>
          <cell r="F54" t="str">
            <v>Проводной пульт</v>
          </cell>
          <cell r="G54"/>
          <cell r="H54" t="str">
            <v>ü</v>
          </cell>
          <cell r="I54" t="str">
            <v>-</v>
          </cell>
          <cell r="J54" t="str">
            <v>ü</v>
          </cell>
          <cell r="K54" t="str">
            <v>700x200x470</v>
          </cell>
          <cell r="L54">
            <v>22</v>
          </cell>
          <cell r="M54" t="str">
            <v>18,5</v>
          </cell>
          <cell r="N54">
            <v>32200</v>
          </cell>
          <cell r="O54">
            <v>32200</v>
          </cell>
          <cell r="P54">
            <v>0</v>
          </cell>
          <cell r="Q54">
            <v>0.36</v>
          </cell>
          <cell r="R54">
            <v>24150</v>
          </cell>
          <cell r="S54">
            <v>20608</v>
          </cell>
          <cell r="T54">
            <v>0</v>
          </cell>
        </row>
        <row r="55">
          <cell r="A55" t="str">
            <v>BADI-FM/in-09HN8/EU</v>
          </cell>
          <cell r="B55"/>
          <cell r="C55" t="str">
            <v>НС-1247899</v>
          </cell>
          <cell r="D55">
            <v>2.6</v>
          </cell>
          <cell r="E55">
            <v>2.9</v>
          </cell>
          <cell r="F55" t="str">
            <v>Проводной пульт</v>
          </cell>
          <cell r="G55"/>
          <cell r="H55" t="str">
            <v>ü</v>
          </cell>
          <cell r="I55" t="str">
            <v>-</v>
          </cell>
          <cell r="J55" t="str">
            <v>ü</v>
          </cell>
          <cell r="K55" t="str">
            <v>700x200x470</v>
          </cell>
          <cell r="L55">
            <v>22</v>
          </cell>
          <cell r="M55" t="str">
            <v>18,5</v>
          </cell>
          <cell r="N55">
            <v>33000</v>
          </cell>
          <cell r="O55">
            <v>33000</v>
          </cell>
          <cell r="P55">
            <v>0</v>
          </cell>
          <cell r="Q55">
            <v>0.36</v>
          </cell>
          <cell r="R55">
            <v>24750</v>
          </cell>
          <cell r="S55">
            <v>21120</v>
          </cell>
          <cell r="T55">
            <v>0</v>
          </cell>
        </row>
        <row r="56">
          <cell r="A56" t="str">
            <v>BADI-FM/in-12HN8/EU_V2</v>
          </cell>
          <cell r="B56"/>
          <cell r="C56" t="str">
            <v>НС-1698248</v>
          </cell>
          <cell r="D56">
            <v>3.6</v>
          </cell>
          <cell r="E56">
            <v>4</v>
          </cell>
          <cell r="F56" t="str">
            <v>Проводной пульт</v>
          </cell>
          <cell r="G56"/>
          <cell r="H56" t="str">
            <v>ü</v>
          </cell>
          <cell r="I56" t="str">
            <v>-</v>
          </cell>
          <cell r="J56" t="str">
            <v>ü</v>
          </cell>
          <cell r="K56" t="str">
            <v>700x200x470</v>
          </cell>
          <cell r="L56">
            <v>22</v>
          </cell>
          <cell r="M56" t="str">
            <v>18,5</v>
          </cell>
          <cell r="N56">
            <v>34400</v>
          </cell>
          <cell r="O56">
            <v>34400</v>
          </cell>
          <cell r="P56">
            <v>0</v>
          </cell>
          <cell r="Q56">
            <v>0.36</v>
          </cell>
          <cell r="R56">
            <v>25800</v>
          </cell>
          <cell r="S56">
            <v>22016</v>
          </cell>
          <cell r="T56">
            <v>0</v>
          </cell>
        </row>
        <row r="57">
          <cell r="A57" t="str">
            <v>BADI-FM/in-18HN8/EU_V2</v>
          </cell>
          <cell r="B57"/>
          <cell r="C57" t="str">
            <v>НС-1698249</v>
          </cell>
          <cell r="D57">
            <v>5.0999999999999996</v>
          </cell>
          <cell r="E57">
            <v>5.8</v>
          </cell>
          <cell r="F57" t="str">
            <v>Проводной пульт</v>
          </cell>
          <cell r="G57"/>
          <cell r="H57" t="str">
            <v>ü</v>
          </cell>
          <cell r="I57" t="str">
            <v>-</v>
          </cell>
          <cell r="J57" t="str">
            <v>ü</v>
          </cell>
          <cell r="K57" t="str">
            <v>1000x200x470</v>
          </cell>
          <cell r="L57">
            <v>26.5</v>
          </cell>
          <cell r="M57" t="str">
            <v>22</v>
          </cell>
          <cell r="N57">
            <v>40200</v>
          </cell>
          <cell r="O57">
            <v>40200</v>
          </cell>
          <cell r="P57">
            <v>0</v>
          </cell>
          <cell r="Q57">
            <v>0.36</v>
          </cell>
          <cell r="R57">
            <v>30150</v>
          </cell>
          <cell r="S57">
            <v>25728</v>
          </cell>
          <cell r="T57">
            <v>0</v>
          </cell>
        </row>
        <row r="58">
          <cell r="A58" t="str">
            <v>Серия MULTI SMART R32</v>
          </cell>
          <cell r="B58"/>
          <cell r="C58"/>
          <cell r="D58"/>
          <cell r="E58"/>
          <cell r="F58"/>
          <cell r="G58"/>
          <cell r="H58"/>
          <cell r="I58"/>
          <cell r="J58"/>
          <cell r="K58"/>
          <cell r="L58"/>
          <cell r="M58"/>
          <cell r="N58"/>
          <cell r="O58"/>
          <cell r="P58"/>
          <cell r="Q58"/>
          <cell r="R58"/>
          <cell r="S58"/>
          <cell r="T58"/>
        </row>
        <row r="59">
          <cell r="A59" t="str">
            <v>Наружные блоки  MULTI SMART R32</v>
          </cell>
          <cell r="B59"/>
          <cell r="C59"/>
          <cell r="D59"/>
          <cell r="E59"/>
          <cell r="F59"/>
          <cell r="G59"/>
          <cell r="H59"/>
          <cell r="I59"/>
          <cell r="J59"/>
          <cell r="K59"/>
          <cell r="L59"/>
          <cell r="M59"/>
          <cell r="N59"/>
          <cell r="O59"/>
          <cell r="P59"/>
          <cell r="Q59"/>
          <cell r="R59"/>
          <cell r="S59"/>
          <cell r="T59"/>
        </row>
        <row r="60">
          <cell r="A60"/>
          <cell r="B60"/>
          <cell r="C60"/>
          <cell r="D60" t="str">
            <v>● R32 хладагент нового поколения
● Японский компрессор 
● До 5 внутренних блоков 
● Длинна трассы до 80м 
● Работа на обогрев до -15С</v>
          </cell>
          <cell r="E60"/>
          <cell r="F60"/>
          <cell r="G60"/>
          <cell r="H60"/>
          <cell r="I60"/>
          <cell r="J60"/>
          <cell r="K60" t="str">
            <v>Диапазон рабочих температур</v>
          </cell>
          <cell r="L60"/>
          <cell r="M60"/>
          <cell r="N60"/>
          <cell r="O60"/>
          <cell r="P60"/>
          <cell r="Q60"/>
          <cell r="R60"/>
          <cell r="S60"/>
          <cell r="T60"/>
        </row>
        <row r="61">
          <cell r="A61" t="str">
            <v>BM2OI-FM/out-14HN8_V1/EU</v>
          </cell>
          <cell r="B61"/>
          <cell r="C61" t="str">
            <v>НС-1683761</v>
          </cell>
          <cell r="D61" t="str">
            <v>4,1(1,5~4,7)</v>
          </cell>
          <cell r="E61" t="str">
            <v>4,1(1,6-4,8)</v>
          </cell>
          <cell r="F61" t="str">
            <v>-</v>
          </cell>
          <cell r="G61"/>
          <cell r="H61" t="str">
            <v>-</v>
          </cell>
          <cell r="I61" t="str">
            <v>-</v>
          </cell>
          <cell r="J61" t="str">
            <v>-</v>
          </cell>
          <cell r="K61" t="str">
            <v>874x554x330</v>
          </cell>
          <cell r="L61">
            <v>34.700000000000003</v>
          </cell>
          <cell r="M61">
            <v>31.6</v>
          </cell>
          <cell r="N61">
            <v>72300</v>
          </cell>
          <cell r="O61">
            <v>72300</v>
          </cell>
          <cell r="P61">
            <v>0</v>
          </cell>
          <cell r="Q61">
            <v>0.36</v>
          </cell>
          <cell r="R61">
            <v>54225</v>
          </cell>
          <cell r="S61">
            <v>46272</v>
          </cell>
          <cell r="T61">
            <v>0</v>
          </cell>
        </row>
        <row r="62">
          <cell r="A62" t="str">
            <v>BM2OI-FM/out-18HN8_V1/EU</v>
          </cell>
          <cell r="B62"/>
          <cell r="C62" t="str">
            <v>НС-1683762</v>
          </cell>
          <cell r="D62" t="str">
            <v>5,3(2,2~5,6)</v>
          </cell>
          <cell r="E62" t="str">
            <v>5,6(2,4~5,6)</v>
          </cell>
          <cell r="F62" t="str">
            <v>-</v>
          </cell>
          <cell r="G62"/>
          <cell r="H62" t="str">
            <v>-</v>
          </cell>
          <cell r="I62" t="str">
            <v>-</v>
          </cell>
          <cell r="J62" t="str">
            <v>-</v>
          </cell>
          <cell r="K62" t="str">
            <v>874x554x330</v>
          </cell>
          <cell r="L62">
            <v>38</v>
          </cell>
          <cell r="M62">
            <v>35</v>
          </cell>
          <cell r="N62">
            <v>76100</v>
          </cell>
          <cell r="O62">
            <v>76100</v>
          </cell>
          <cell r="P62">
            <v>0</v>
          </cell>
          <cell r="Q62">
            <v>0.36</v>
          </cell>
          <cell r="R62">
            <v>57075</v>
          </cell>
          <cell r="S62">
            <v>48704</v>
          </cell>
          <cell r="T62">
            <v>0</v>
          </cell>
        </row>
        <row r="63">
          <cell r="A63" t="str">
            <v>BM3OI-FM/out-21HN8_V1/EU</v>
          </cell>
          <cell r="B63"/>
          <cell r="C63" t="str">
            <v>НС-1683763</v>
          </cell>
          <cell r="D63" t="str">
            <v>6,2 (1,6~6,7)</v>
          </cell>
          <cell r="E63" t="str">
            <v>6,2 (1,8~6,6)</v>
          </cell>
          <cell r="F63" t="str">
            <v>-</v>
          </cell>
          <cell r="G63"/>
          <cell r="H63" t="str">
            <v>-</v>
          </cell>
          <cell r="I63" t="str">
            <v>-</v>
          </cell>
          <cell r="J63" t="str">
            <v>-</v>
          </cell>
          <cell r="K63" t="str">
            <v>962x673x342</v>
          </cell>
          <cell r="L63">
            <v>47.1</v>
          </cell>
          <cell r="M63">
            <v>43.3</v>
          </cell>
          <cell r="N63">
            <v>99000</v>
          </cell>
          <cell r="O63">
            <v>99000</v>
          </cell>
          <cell r="P63">
            <v>0</v>
          </cell>
          <cell r="Q63">
            <v>0.36</v>
          </cell>
          <cell r="R63">
            <v>74250</v>
          </cell>
          <cell r="S63">
            <v>63360</v>
          </cell>
          <cell r="T63">
            <v>0</v>
          </cell>
        </row>
        <row r="64">
          <cell r="A64" t="str">
            <v>BM4OI-FM/out-28HN8_V1/EU</v>
          </cell>
          <cell r="B64"/>
          <cell r="C64" t="str">
            <v>НС-1683764</v>
          </cell>
          <cell r="D64" t="str">
            <v>8,2 (2,3~10,3)</v>
          </cell>
          <cell r="E64" t="str">
            <v>8,2 (2,3~9,1)</v>
          </cell>
          <cell r="F64" t="str">
            <v>-</v>
          </cell>
          <cell r="G64"/>
          <cell r="H64" t="str">
            <v>-</v>
          </cell>
          <cell r="I64" t="str">
            <v>-</v>
          </cell>
          <cell r="J64" t="str">
            <v>-</v>
          </cell>
          <cell r="K64" t="str">
            <v>1032x810x410</v>
          </cell>
          <cell r="L64">
            <v>67.7</v>
          </cell>
          <cell r="M64">
            <v>62.1</v>
          </cell>
          <cell r="N64">
            <v>118800</v>
          </cell>
          <cell r="O64">
            <v>118800</v>
          </cell>
          <cell r="P64">
            <v>0</v>
          </cell>
          <cell r="Q64">
            <v>0.36</v>
          </cell>
          <cell r="R64">
            <v>89100</v>
          </cell>
          <cell r="S64">
            <v>76032</v>
          </cell>
          <cell r="T64">
            <v>0</v>
          </cell>
        </row>
        <row r="65">
          <cell r="A65" t="str">
            <v>BM4OI-FM/out-36HN8_V1/EU</v>
          </cell>
          <cell r="B65"/>
          <cell r="C65" t="str">
            <v>НС-1683765</v>
          </cell>
          <cell r="D65" t="str">
            <v>10,6 (3,1~10,6)</v>
          </cell>
          <cell r="E65" t="str">
            <v>10,6 (3,1~10,6)</v>
          </cell>
          <cell r="F65" t="str">
            <v>-</v>
          </cell>
          <cell r="G65"/>
          <cell r="H65" t="str">
            <v>-</v>
          </cell>
          <cell r="I65" t="str">
            <v>-</v>
          </cell>
          <cell r="J65" t="str">
            <v>-</v>
          </cell>
          <cell r="K65" t="str">
            <v>1032x810x410</v>
          </cell>
          <cell r="L65">
            <v>75.599999999999994</v>
          </cell>
          <cell r="M65">
            <v>68.8</v>
          </cell>
          <cell r="N65">
            <v>169400</v>
          </cell>
          <cell r="O65">
            <v>169400</v>
          </cell>
          <cell r="P65">
            <v>0</v>
          </cell>
          <cell r="Q65">
            <v>0.36</v>
          </cell>
          <cell r="R65">
            <v>127050</v>
          </cell>
          <cell r="S65">
            <v>108416</v>
          </cell>
          <cell r="T65">
            <v>0</v>
          </cell>
        </row>
        <row r="66">
          <cell r="A66" t="str">
            <v>BM5OI-FM/out-42HN8_V1/EU</v>
          </cell>
          <cell r="B66"/>
          <cell r="C66" t="str">
            <v>НС-1683766</v>
          </cell>
          <cell r="D66" t="str">
            <v>12,3(3,1~12,3)</v>
          </cell>
          <cell r="E66" t="str">
            <v>12,3 (4~12,3)</v>
          </cell>
          <cell r="F66" t="str">
            <v>-</v>
          </cell>
          <cell r="G66"/>
          <cell r="H66" t="str">
            <v>-</v>
          </cell>
          <cell r="I66" t="str">
            <v>-</v>
          </cell>
          <cell r="J66" t="str">
            <v>-</v>
          </cell>
          <cell r="K66" t="str">
            <v>1032x810x410</v>
          </cell>
          <cell r="L66">
            <v>79.5</v>
          </cell>
          <cell r="M66">
            <v>74.099999999999994</v>
          </cell>
          <cell r="N66">
            <v>185800</v>
          </cell>
          <cell r="O66">
            <v>185800</v>
          </cell>
          <cell r="P66">
            <v>0</v>
          </cell>
          <cell r="Q66">
            <v>0.36</v>
          </cell>
          <cell r="R66">
            <v>139350</v>
          </cell>
          <cell r="S66">
            <v>118912</v>
          </cell>
          <cell r="T66">
            <v>0</v>
          </cell>
        </row>
        <row r="67">
          <cell r="A67" t="str">
            <v>Настенные блоки ECO SMART</v>
          </cell>
          <cell r="B67"/>
          <cell r="C67"/>
          <cell r="D67"/>
          <cell r="E67"/>
          <cell r="F67"/>
          <cell r="G67"/>
          <cell r="H67"/>
          <cell r="I67"/>
          <cell r="J67"/>
          <cell r="K67"/>
          <cell r="L67"/>
          <cell r="M67"/>
          <cell r="N67"/>
          <cell r="O67"/>
          <cell r="P67"/>
          <cell r="Q67"/>
          <cell r="R67"/>
          <cell r="S67"/>
          <cell r="T67"/>
        </row>
        <row r="68">
          <cell r="A68"/>
          <cell r="B68"/>
          <cell r="C68"/>
          <cell r="D68" t="str">
            <v>●Управление по Wi-F i(Нужен модуль Wi-Fi)
●Каталитический фильтр 
● Воздушный фильтр высокой плотности HD  
● Режим работы I FEEL
 ●Управление жалюзи 3D с пульта ДУ</v>
          </cell>
          <cell r="E68"/>
          <cell r="F68"/>
          <cell r="G68"/>
          <cell r="H68"/>
          <cell r="I68"/>
          <cell r="J68"/>
          <cell r="K68" t="str">
            <v>ЭНЕРГОЭФФЕКТИВНОСТЬ 
                 A++</v>
          </cell>
          <cell r="L68"/>
          <cell r="M68"/>
          <cell r="N68"/>
          <cell r="O68"/>
          <cell r="P68"/>
          <cell r="Q68"/>
          <cell r="R68"/>
          <cell r="S68"/>
          <cell r="T68"/>
        </row>
        <row r="69">
          <cell r="A69" t="str">
            <v>BSYI-FM/in-07HN8_V1/EU</v>
          </cell>
          <cell r="B69"/>
          <cell r="C69" t="str">
            <v>НС-1683767</v>
          </cell>
          <cell r="D69">
            <v>2.1</v>
          </cell>
          <cell r="E69">
            <v>2.2999999999999998</v>
          </cell>
          <cell r="F69" t="str">
            <v>ИК-пульт</v>
          </cell>
          <cell r="G69"/>
          <cell r="H69" t="str">
            <v>ü</v>
          </cell>
          <cell r="I69" t="str">
            <v>-</v>
          </cell>
          <cell r="J69" t="str">
            <v>ü</v>
          </cell>
          <cell r="K69" t="str">
            <v>792x292x200</v>
          </cell>
          <cell r="L69">
            <v>10</v>
          </cell>
          <cell r="M69" t="str">
            <v>8</v>
          </cell>
          <cell r="N69">
            <v>18300</v>
          </cell>
          <cell r="O69">
            <v>18300</v>
          </cell>
          <cell r="P69">
            <v>0</v>
          </cell>
          <cell r="Q69">
            <v>0.36</v>
          </cell>
          <cell r="R69">
            <v>13725</v>
          </cell>
          <cell r="S69">
            <v>11712</v>
          </cell>
          <cell r="T69">
            <v>0</v>
          </cell>
        </row>
        <row r="70">
          <cell r="A70" t="str">
            <v>BSYI-FM/in-09HN8_V1/EU</v>
          </cell>
          <cell r="B70"/>
          <cell r="C70" t="str">
            <v>НС-1683768</v>
          </cell>
          <cell r="D70">
            <v>2.8</v>
          </cell>
          <cell r="E70">
            <v>3.4</v>
          </cell>
          <cell r="F70" t="str">
            <v>ИК-пульт</v>
          </cell>
          <cell r="G70"/>
          <cell r="H70" t="str">
            <v>ü</v>
          </cell>
          <cell r="I70" t="str">
            <v>-</v>
          </cell>
          <cell r="J70" t="str">
            <v>ü</v>
          </cell>
          <cell r="K70" t="str">
            <v>792x292x200</v>
          </cell>
          <cell r="L70">
            <v>10</v>
          </cell>
          <cell r="M70" t="str">
            <v>8</v>
          </cell>
          <cell r="N70">
            <v>18700</v>
          </cell>
          <cell r="O70">
            <v>18700</v>
          </cell>
          <cell r="P70">
            <v>0</v>
          </cell>
          <cell r="Q70">
            <v>0.36</v>
          </cell>
          <cell r="R70">
            <v>14025</v>
          </cell>
          <cell r="S70">
            <v>11968</v>
          </cell>
          <cell r="T70">
            <v>0</v>
          </cell>
        </row>
        <row r="71">
          <cell r="A71" t="str">
            <v>BSYI-FM/in-12HN8_V1/EU</v>
          </cell>
          <cell r="B71"/>
          <cell r="C71" t="str">
            <v>НС-1683769</v>
          </cell>
          <cell r="D71">
            <v>3.5</v>
          </cell>
          <cell r="E71">
            <v>3.6</v>
          </cell>
          <cell r="F71" t="str">
            <v>ИК-пульт</v>
          </cell>
          <cell r="G71"/>
          <cell r="H71" t="str">
            <v>ü</v>
          </cell>
          <cell r="I71" t="str">
            <v>-</v>
          </cell>
          <cell r="J71" t="str">
            <v>ü</v>
          </cell>
          <cell r="K71" t="str">
            <v>792x292x200</v>
          </cell>
          <cell r="L71">
            <v>10</v>
          </cell>
          <cell r="M71" t="str">
            <v>8</v>
          </cell>
          <cell r="N71">
            <v>20000</v>
          </cell>
          <cell r="O71">
            <v>20000</v>
          </cell>
          <cell r="P71">
            <v>0</v>
          </cell>
          <cell r="Q71">
            <v>0.36</v>
          </cell>
          <cell r="R71">
            <v>15000</v>
          </cell>
          <cell r="S71">
            <v>12800</v>
          </cell>
          <cell r="T71">
            <v>0</v>
          </cell>
        </row>
        <row r="72">
          <cell r="A72" t="str">
            <v>BSYI-FM/in-18HN8_V1/EU</v>
          </cell>
          <cell r="B72"/>
          <cell r="C72" t="str">
            <v>НС-1683770</v>
          </cell>
          <cell r="D72">
            <v>5.3</v>
          </cell>
          <cell r="E72">
            <v>5.6</v>
          </cell>
          <cell r="F72" t="str">
            <v>ИК-пульт</v>
          </cell>
          <cell r="G72"/>
          <cell r="H72" t="str">
            <v>ü</v>
          </cell>
          <cell r="I72" t="str">
            <v>-</v>
          </cell>
          <cell r="J72" t="str">
            <v>ü</v>
          </cell>
          <cell r="K72" t="str">
            <v>969x320x241</v>
          </cell>
          <cell r="L72">
            <v>14.6</v>
          </cell>
          <cell r="M72" t="str">
            <v>11,2</v>
          </cell>
          <cell r="N72">
            <v>26400</v>
          </cell>
          <cell r="O72">
            <v>26400</v>
          </cell>
          <cell r="P72">
            <v>0</v>
          </cell>
          <cell r="Q72">
            <v>0.36</v>
          </cell>
          <cell r="R72">
            <v>19800</v>
          </cell>
          <cell r="S72">
            <v>16896</v>
          </cell>
          <cell r="T72">
            <v>0</v>
          </cell>
        </row>
        <row r="73">
          <cell r="A73" t="str">
            <v>Настенные блоки Boho</v>
          </cell>
          <cell r="B73"/>
          <cell r="C73"/>
          <cell r="D73"/>
          <cell r="E73"/>
          <cell r="F73"/>
          <cell r="G73"/>
          <cell r="H73"/>
          <cell r="I73"/>
          <cell r="J73"/>
          <cell r="K73"/>
          <cell r="L73"/>
          <cell r="M73"/>
          <cell r="N73"/>
          <cell r="O73"/>
          <cell r="P73"/>
          <cell r="Q73"/>
          <cell r="R73"/>
          <cell r="S73"/>
          <cell r="T73"/>
        </row>
        <row r="74">
          <cell r="A74"/>
          <cell r="B74"/>
          <cell r="C74"/>
          <cell r="D74" t="str">
            <v>● Управление по Wi-Fi (Нужен модуль Wi-Fi) 
● Низкий уровень шума 21 dB(A)  
● Ионизация 
● Жалюзи с поворотом на 180 
● Индикация температуры
● Режим работы I FEEL
● Сменная текстильная лицевая панель</v>
          </cell>
          <cell r="E74"/>
          <cell r="F74"/>
          <cell r="G74"/>
          <cell r="H74"/>
          <cell r="I74"/>
          <cell r="J74"/>
          <cell r="K74" t="str">
            <v>ЭНЕРГОЭФФЕКТИВНОСТЬ 
                 A++</v>
          </cell>
          <cell r="L74"/>
          <cell r="M74"/>
          <cell r="N74"/>
          <cell r="O74"/>
          <cell r="P74"/>
          <cell r="Q74"/>
          <cell r="R74"/>
          <cell r="S74"/>
          <cell r="T74"/>
        </row>
        <row r="75">
          <cell r="A75" t="str">
            <v>BSNI-FM/in-10HN_V1/EU</v>
          </cell>
          <cell r="B75"/>
          <cell r="C75" t="str">
            <v>НС-1683772</v>
          </cell>
          <cell r="D75">
            <v>2.6</v>
          </cell>
          <cell r="E75">
            <v>2.9</v>
          </cell>
          <cell r="F75" t="str">
            <v>ИК-пульт</v>
          </cell>
          <cell r="G75"/>
          <cell r="H75" t="str">
            <v>ü</v>
          </cell>
          <cell r="I75" t="str">
            <v>-</v>
          </cell>
          <cell r="J75" t="str">
            <v>ü</v>
          </cell>
          <cell r="K75" t="str">
            <v>920x321x211</v>
          </cell>
          <cell r="L75">
            <v>14.2</v>
          </cell>
          <cell r="M75" t="str">
            <v>11,3</v>
          </cell>
          <cell r="N75">
            <v>32800</v>
          </cell>
          <cell r="O75">
            <v>32800</v>
          </cell>
          <cell r="P75">
            <v>0</v>
          </cell>
          <cell r="Q75">
            <v>0.36</v>
          </cell>
          <cell r="R75">
            <v>24600</v>
          </cell>
          <cell r="S75">
            <v>20992</v>
          </cell>
          <cell r="T75">
            <v>0</v>
          </cell>
        </row>
        <row r="76">
          <cell r="A76" t="str">
            <v>BSNI-FM/in-13HN_V1/EU</v>
          </cell>
          <cell r="B76"/>
          <cell r="C76" t="str">
            <v>НС-1683773</v>
          </cell>
          <cell r="D76">
            <v>3.5</v>
          </cell>
          <cell r="E76">
            <v>3.8</v>
          </cell>
          <cell r="F76" t="str">
            <v>ИК-пульт</v>
          </cell>
          <cell r="G76"/>
          <cell r="H76" t="str">
            <v>ü</v>
          </cell>
          <cell r="I76" t="str">
            <v>-</v>
          </cell>
          <cell r="J76" t="str">
            <v>ü</v>
          </cell>
          <cell r="K76" t="str">
            <v>792x321x211</v>
          </cell>
          <cell r="L76">
            <v>14.2</v>
          </cell>
          <cell r="M76" t="str">
            <v>11,3</v>
          </cell>
          <cell r="N76">
            <v>35300</v>
          </cell>
          <cell r="O76">
            <v>35300</v>
          </cell>
          <cell r="P76">
            <v>0</v>
          </cell>
          <cell r="Q76">
            <v>0.36</v>
          </cell>
          <cell r="R76">
            <v>26475</v>
          </cell>
          <cell r="S76">
            <v>22592</v>
          </cell>
          <cell r="T76">
            <v>0</v>
          </cell>
        </row>
        <row r="77">
          <cell r="A77" t="str">
            <v>Управление по Wi-Fi настенными блоками мульти сплит-системам серии Super Free Match R32 
с помощью съемного управляющего модуля</v>
          </cell>
          <cell r="B77"/>
          <cell r="C77"/>
          <cell r="D77"/>
          <cell r="E77"/>
          <cell r="F77"/>
          <cell r="G77"/>
          <cell r="H77"/>
          <cell r="I77"/>
          <cell r="J77"/>
          <cell r="K77"/>
          <cell r="L77"/>
          <cell r="M77"/>
          <cell r="N77"/>
          <cell r="O77"/>
          <cell r="P77"/>
          <cell r="Q77"/>
          <cell r="R77"/>
          <cell r="S77"/>
          <cell r="T77"/>
        </row>
        <row r="78">
          <cell r="A78" t="str">
            <v>Модуль управления WI-FI</v>
          </cell>
          <cell r="B78"/>
          <cell r="C78"/>
          <cell r="D78"/>
          <cell r="E78"/>
          <cell r="F78"/>
          <cell r="G78"/>
          <cell r="H78"/>
          <cell r="I78"/>
          <cell r="J78"/>
          <cell r="K78"/>
          <cell r="L78"/>
          <cell r="M78"/>
          <cell r="N78"/>
          <cell r="O78"/>
          <cell r="P78"/>
          <cell r="Q78"/>
          <cell r="R78"/>
          <cell r="S78"/>
          <cell r="T78"/>
        </row>
        <row r="79">
          <cell r="A79"/>
          <cell r="B79"/>
          <cell r="C79"/>
          <cell r="D79"/>
          <cell r="E79"/>
          <cell r="F79"/>
          <cell r="G79"/>
          <cell r="H79"/>
          <cell r="I79"/>
          <cell r="J79"/>
          <cell r="K79"/>
          <cell r="L79"/>
          <cell r="M79"/>
          <cell r="N79"/>
          <cell r="O79"/>
          <cell r="P79"/>
          <cell r="Q79"/>
          <cell r="R79"/>
          <cell r="S79"/>
          <cell r="T79"/>
        </row>
        <row r="80">
          <cell r="A80" t="str">
            <v>HDN/WFN-02-02</v>
          </cell>
          <cell r="B80"/>
          <cell r="C80"/>
          <cell r="D80" t="str">
            <v>Модуль управления подключается в специальный разъём кондиционера и позволяет управлять и настраивать работу устройства со смартфона.</v>
          </cell>
          <cell r="E80"/>
          <cell r="F80"/>
          <cell r="G80"/>
          <cell r="H80"/>
          <cell r="I80"/>
          <cell r="J80"/>
          <cell r="K80"/>
          <cell r="L80"/>
          <cell r="M80"/>
          <cell r="N80">
            <v>2390</v>
          </cell>
          <cell r="O80">
            <v>2390</v>
          </cell>
          <cell r="P80">
            <v>0</v>
          </cell>
          <cell r="Q80">
            <v>0.36</v>
          </cell>
          <cell r="R80">
            <v>2031</v>
          </cell>
          <cell r="S80">
            <v>1529.6</v>
          </cell>
          <cell r="T80">
            <v>0</v>
          </cell>
        </row>
        <row r="81">
          <cell r="K81"/>
          <cell r="L81"/>
          <cell r="M81"/>
          <cell r="N81"/>
          <cell r="O81"/>
          <cell r="P81"/>
          <cell r="Q81"/>
          <cell r="R81"/>
          <cell r="S81"/>
          <cell r="T81"/>
        </row>
        <row r="82">
          <cell r="K82"/>
          <cell r="L82"/>
          <cell r="M82"/>
          <cell r="N82"/>
          <cell r="O82"/>
          <cell r="P82"/>
          <cell r="Q82"/>
          <cell r="R82"/>
          <cell r="S82"/>
          <cell r="T82"/>
        </row>
        <row r="83">
          <cell r="K83"/>
          <cell r="L83"/>
          <cell r="M83"/>
          <cell r="N83"/>
          <cell r="O83"/>
          <cell r="P83"/>
          <cell r="Q83"/>
          <cell r="R83"/>
          <cell r="S83"/>
          <cell r="T83"/>
        </row>
        <row r="84">
          <cell r="K84"/>
          <cell r="L84"/>
          <cell r="M84"/>
          <cell r="N84"/>
          <cell r="O84"/>
          <cell r="P84"/>
          <cell r="Q84"/>
          <cell r="R84"/>
          <cell r="S84"/>
          <cell r="T84"/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одержание"/>
      <sheetName val="RAC"/>
      <sheetName val="Лист1"/>
      <sheetName val="Контроллеры split"/>
      <sheetName val="Услуги"/>
      <sheetName val="Общий список"/>
    </sheetNames>
    <sheetDataSet>
      <sheetData sheetId="0"/>
      <sheetData sheetId="1">
        <row r="1">
          <cell r="A1"/>
          <cell r="B1"/>
        </row>
        <row r="2">
          <cell r="A2" t="str">
            <v xml:space="preserve">Модельный ряд торговой марки BOSCH. Направление бытовых систем кондиционирования. </v>
          </cell>
          <cell r="B2"/>
          <cell r="C2"/>
          <cell r="E2"/>
          <cell r="F2"/>
          <cell r="G2"/>
          <cell r="H2"/>
          <cell r="I2"/>
          <cell r="J2"/>
        </row>
        <row r="3">
          <cell r="A3" t="str">
            <v>К СОДЕРЖАНИЮ</v>
          </cell>
          <cell r="B3"/>
          <cell r="C3"/>
          <cell r="E3"/>
          <cell r="F3"/>
          <cell r="G3"/>
          <cell r="H3"/>
          <cell r="I3"/>
          <cell r="J3"/>
          <cell r="K3"/>
        </row>
        <row r="4">
          <cell r="A4" t="str">
            <v>Комплект поставки</v>
          </cell>
          <cell r="B4"/>
          <cell r="C4" t="str">
            <v>тип</v>
          </cell>
          <cell r="D4" t="str">
            <v>фреон</v>
          </cell>
          <cell r="E4" t="str">
            <v>Производ., кВт</v>
          </cell>
          <cell r="F4"/>
          <cell r="G4" t="str">
            <v>Тип скидки</v>
          </cell>
          <cell r="H4" t="str">
            <v>Цена со скидкой, РУБ.</v>
          </cell>
          <cell r="I4"/>
          <cell r="J4" t="str">
            <v>Ваша цена со скидкой за комплект.</v>
          </cell>
          <cell r="K4" t="str">
            <v>МПРЦ, руб.</v>
          </cell>
        </row>
        <row r="5">
          <cell r="A5" t="str">
            <v>Внутр. блок</v>
          </cell>
          <cell r="B5" t="str">
            <v>Наруж. блок</v>
          </cell>
          <cell r="C5"/>
          <cell r="D5"/>
          <cell r="E5" t="str">
            <v>холод</v>
          </cell>
          <cell r="F5" t="str">
            <v>тепло</v>
          </cell>
          <cell r="G5"/>
          <cell r="H5" t="str">
            <v>внутр.</v>
          </cell>
          <cell r="I5" t="str">
            <v>наруж.</v>
          </cell>
          <cell r="J5"/>
          <cell r="K5"/>
        </row>
        <row r="6">
          <cell r="A6" t="str">
            <v xml:space="preserve">
 Сплит-системы серии Climate Line 2000 </v>
          </cell>
          <cell r="B6"/>
          <cell r="C6"/>
          <cell r="D6"/>
          <cell r="E6" t="str">
            <v>• Эксклюзивный дизайн Bosch
• Многоступенчатая система фильтрации
• Функция Follow me
• Детектор утечки фреона
• Авторестарт
• Защитное антикоррозийное покрытие Golden Fin</v>
          </cell>
          <cell r="F6"/>
          <cell r="G6"/>
          <cell r="H6"/>
          <cell r="I6"/>
          <cell r="J6"/>
          <cell r="K6"/>
        </row>
        <row r="7">
          <cell r="A7"/>
          <cell r="B7"/>
          <cell r="C7"/>
          <cell r="D7"/>
          <cell r="E7"/>
          <cell r="F7"/>
          <cell r="G7"/>
          <cell r="H7"/>
          <cell r="I7"/>
          <cell r="J7"/>
          <cell r="K7"/>
        </row>
        <row r="8">
          <cell r="A8" t="str">
            <v>CLL2000 W 23</v>
          </cell>
          <cell r="B8" t="str">
            <v>CLL2000 23</v>
          </cell>
          <cell r="C8" t="str">
            <v>on/off</v>
          </cell>
          <cell r="D8" t="str">
            <v>R410a</v>
          </cell>
          <cell r="E8">
            <v>2.2799999999999998</v>
          </cell>
          <cell r="F8">
            <v>2.2799999999999998</v>
          </cell>
          <cell r="G8" t="str">
            <v>B_MASS</v>
          </cell>
          <cell r="H8">
            <v>6600</v>
          </cell>
          <cell r="I8">
            <v>15500</v>
          </cell>
          <cell r="J8">
            <v>22100</v>
          </cell>
          <cell r="K8">
            <v>30990</v>
          </cell>
        </row>
        <row r="9">
          <cell r="A9" t="str">
            <v>CLL2000 W 26</v>
          </cell>
          <cell r="B9" t="str">
            <v>CLL2000 26</v>
          </cell>
          <cell r="C9" t="str">
            <v>on/off</v>
          </cell>
          <cell r="D9" t="str">
            <v>R410a</v>
          </cell>
          <cell r="E9">
            <v>2.4900000000000002</v>
          </cell>
          <cell r="F9">
            <v>2.4900000000000002</v>
          </cell>
          <cell r="G9" t="str">
            <v>B_MASS</v>
          </cell>
          <cell r="H9">
            <v>7300</v>
          </cell>
          <cell r="I9">
            <v>17000</v>
          </cell>
          <cell r="J9">
            <v>24300</v>
          </cell>
          <cell r="K9">
            <v>34990</v>
          </cell>
        </row>
        <row r="10">
          <cell r="A10" t="str">
            <v>CLL2000 W 35</v>
          </cell>
          <cell r="B10" t="str">
            <v>CLL2000 35</v>
          </cell>
          <cell r="C10" t="str">
            <v>on/off</v>
          </cell>
          <cell r="D10" t="str">
            <v>R410a</v>
          </cell>
          <cell r="E10">
            <v>3.51</v>
          </cell>
          <cell r="F10">
            <v>3.51</v>
          </cell>
          <cell r="G10" t="str">
            <v>B_MASS</v>
          </cell>
          <cell r="H10">
            <v>8800</v>
          </cell>
          <cell r="I10">
            <v>20400</v>
          </cell>
          <cell r="J10">
            <v>29200</v>
          </cell>
          <cell r="K10">
            <v>41990</v>
          </cell>
        </row>
        <row r="11">
          <cell r="A11" t="str">
            <v>CLL2000 W 53</v>
          </cell>
          <cell r="B11" t="str">
            <v>CLL2000 53</v>
          </cell>
          <cell r="C11" t="str">
            <v>on/off</v>
          </cell>
          <cell r="D11" t="str">
            <v>R410a</v>
          </cell>
          <cell r="E11">
            <v>3.51</v>
          </cell>
          <cell r="F11">
            <v>3.51</v>
          </cell>
          <cell r="G11" t="str">
            <v>B_MASS</v>
          </cell>
          <cell r="H11">
            <v>13300</v>
          </cell>
          <cell r="I11">
            <v>31000</v>
          </cell>
          <cell r="J11">
            <v>44300</v>
          </cell>
          <cell r="K11">
            <v>53190</v>
          </cell>
        </row>
        <row r="12">
          <cell r="A12" t="str">
            <v>CLL2000 W 70</v>
          </cell>
          <cell r="B12" t="str">
            <v>CLL2000 70</v>
          </cell>
          <cell r="C12" t="str">
            <v>on/off</v>
          </cell>
          <cell r="D12" t="str">
            <v>R410a</v>
          </cell>
          <cell r="E12">
            <v>6.44</v>
          </cell>
          <cell r="F12">
            <v>6.44</v>
          </cell>
          <cell r="G12" t="str">
            <v>B_MASS</v>
          </cell>
          <cell r="H12">
            <v>16200</v>
          </cell>
          <cell r="I12">
            <v>37900</v>
          </cell>
          <cell r="J12">
            <v>54100</v>
          </cell>
          <cell r="K12">
            <v>64890</v>
          </cell>
        </row>
        <row r="13">
          <cell r="A13"/>
          <cell r="B13"/>
          <cell r="C13"/>
          <cell r="D13"/>
          <cell r="E13"/>
          <cell r="F13"/>
          <cell r="G13"/>
          <cell r="H13"/>
          <cell r="I13"/>
          <cell r="J13"/>
          <cell r="K13"/>
        </row>
        <row r="14">
          <cell r="A14" t="str">
            <v>CLL2000 W 23</v>
          </cell>
          <cell r="B14" t="str">
            <v>CLL2000 23/-40</v>
          </cell>
          <cell r="C14" t="str">
            <v>on/off</v>
          </cell>
          <cell r="D14" t="str">
            <v>R410a</v>
          </cell>
          <cell r="E14">
            <v>2.2799999999999998</v>
          </cell>
          <cell r="F14">
            <v>2.2799999999999998</v>
          </cell>
          <cell r="G14" t="str">
            <v>B_MASS</v>
          </cell>
          <cell r="H14">
            <v>6600</v>
          </cell>
          <cell r="I14">
            <v>21000</v>
          </cell>
          <cell r="J14">
            <v>27600</v>
          </cell>
          <cell r="K14">
            <v>36490</v>
          </cell>
        </row>
        <row r="15">
          <cell r="A15" t="str">
            <v>CLL2000 W 26</v>
          </cell>
          <cell r="B15" t="str">
            <v>CLL2000 26/-40</v>
          </cell>
          <cell r="C15" t="str">
            <v>on/off</v>
          </cell>
          <cell r="D15" t="str">
            <v>R410a</v>
          </cell>
          <cell r="E15">
            <v>2.4900000000000002</v>
          </cell>
          <cell r="F15">
            <v>2.4900000000000002</v>
          </cell>
          <cell r="G15" t="str">
            <v>B_MASS</v>
          </cell>
          <cell r="H15">
            <v>7300</v>
          </cell>
          <cell r="I15">
            <v>22500</v>
          </cell>
          <cell r="J15">
            <v>29800</v>
          </cell>
          <cell r="K15">
            <v>40490</v>
          </cell>
        </row>
        <row r="16">
          <cell r="A16" t="str">
            <v>CLL2000 W 35</v>
          </cell>
          <cell r="B16" t="str">
            <v>CLL2000 35/-40</v>
          </cell>
          <cell r="C16" t="str">
            <v>on/off</v>
          </cell>
          <cell r="D16" t="str">
            <v>R410a</v>
          </cell>
          <cell r="E16">
            <v>3.51</v>
          </cell>
          <cell r="F16">
            <v>3.51</v>
          </cell>
          <cell r="G16" t="str">
            <v>B_MASS</v>
          </cell>
          <cell r="H16">
            <v>8800</v>
          </cell>
          <cell r="I16">
            <v>25900</v>
          </cell>
          <cell r="J16">
            <v>34700</v>
          </cell>
          <cell r="K16">
            <v>47490</v>
          </cell>
        </row>
        <row r="17">
          <cell r="A17" t="str">
            <v>CLL2000 W 53</v>
          </cell>
          <cell r="B17" t="str">
            <v>CLL2000 53/-40</v>
          </cell>
          <cell r="C17" t="str">
            <v>on/off</v>
          </cell>
          <cell r="D17" t="str">
            <v>R410a</v>
          </cell>
          <cell r="E17">
            <v>3.51</v>
          </cell>
          <cell r="F17">
            <v>3.51</v>
          </cell>
          <cell r="G17" t="str">
            <v>B_MASS</v>
          </cell>
          <cell r="H17">
            <v>13300</v>
          </cell>
          <cell r="I17">
            <v>36500</v>
          </cell>
          <cell r="J17">
            <v>49800</v>
          </cell>
          <cell r="K17">
            <v>58690</v>
          </cell>
        </row>
        <row r="18">
          <cell r="A18" t="str">
            <v>CLL2000 W 70</v>
          </cell>
          <cell r="B18" t="str">
            <v>CLL2000 70/-40</v>
          </cell>
          <cell r="C18" t="str">
            <v>on/off</v>
          </cell>
          <cell r="D18" t="str">
            <v>R410a</v>
          </cell>
          <cell r="E18">
            <v>6.44</v>
          </cell>
          <cell r="F18">
            <v>6.44</v>
          </cell>
          <cell r="G18" t="str">
            <v>B_MASS</v>
          </cell>
          <cell r="H18">
            <v>16200</v>
          </cell>
          <cell r="I18">
            <v>44400</v>
          </cell>
          <cell r="J18">
            <v>60600</v>
          </cell>
          <cell r="K18">
            <v>71390</v>
          </cell>
        </row>
        <row r="19">
          <cell r="A19"/>
          <cell r="B19"/>
          <cell r="C19"/>
          <cell r="D19"/>
          <cell r="E19"/>
          <cell r="F19"/>
          <cell r="G19"/>
          <cell r="H19"/>
          <cell r="I19"/>
          <cell r="J19"/>
          <cell r="K19"/>
        </row>
        <row r="20">
          <cell r="A20" t="str">
            <v xml:space="preserve">
 Инверторные сплит-системы серии Climate Line 5000 </v>
          </cell>
          <cell r="B20"/>
          <cell r="C20"/>
          <cell r="D20"/>
          <cell r="E20" t="str">
            <v>• Многоступенчатая система фильтрации
• Функция Follow me
• Детектор утечки фреона
• Авторестарт
• 3D поток
• Ионизатор
• Защитное антикоррозийное покрытие Golden Fin</v>
          </cell>
          <cell r="F20"/>
          <cell r="G20"/>
          <cell r="H20"/>
          <cell r="I20"/>
          <cell r="J20"/>
          <cell r="K20"/>
        </row>
        <row r="21">
          <cell r="A21"/>
          <cell r="B21"/>
          <cell r="C21"/>
          <cell r="D21"/>
          <cell r="E21"/>
          <cell r="F21"/>
          <cell r="G21"/>
          <cell r="H21"/>
          <cell r="I21"/>
          <cell r="J21"/>
          <cell r="K21"/>
        </row>
        <row r="22">
          <cell r="A22" t="str">
            <v>CLL5000 W 22 E</v>
          </cell>
          <cell r="B22" t="str">
            <v>CLL5000 22 E</v>
          </cell>
          <cell r="C22" t="str">
            <v>DC inverter</v>
          </cell>
          <cell r="D22" t="str">
            <v>R32</v>
          </cell>
          <cell r="E22">
            <v>2.2000000000000002</v>
          </cell>
          <cell r="F22">
            <v>2.35</v>
          </cell>
          <cell r="G22" t="str">
            <v>B_MASS</v>
          </cell>
          <cell r="H22">
            <v>10000</v>
          </cell>
          <cell r="I22">
            <v>23200</v>
          </cell>
          <cell r="J22">
            <v>33200</v>
          </cell>
          <cell r="K22">
            <v>46990</v>
          </cell>
        </row>
        <row r="23">
          <cell r="A23" t="str">
            <v>CLL5000 W 28 E</v>
          </cell>
          <cell r="B23" t="str">
            <v>CLL5000 28 E</v>
          </cell>
          <cell r="C23" t="str">
            <v>DC inverter</v>
          </cell>
          <cell r="D23" t="str">
            <v>R32</v>
          </cell>
          <cell r="E23">
            <v>2.8</v>
          </cell>
          <cell r="F23">
            <v>3.22</v>
          </cell>
          <cell r="G23" t="str">
            <v>B_MASS</v>
          </cell>
          <cell r="H23">
            <v>10500</v>
          </cell>
          <cell r="I23">
            <v>24400</v>
          </cell>
          <cell r="J23">
            <v>34900</v>
          </cell>
          <cell r="K23">
            <v>49990</v>
          </cell>
        </row>
        <row r="24">
          <cell r="A24" t="str">
            <v>CLL5000 W 34 E</v>
          </cell>
          <cell r="B24" t="str">
            <v>CLL5000 34 E</v>
          </cell>
          <cell r="C24" t="str">
            <v>DC inverter</v>
          </cell>
          <cell r="D24" t="str">
            <v>R32</v>
          </cell>
          <cell r="E24">
            <v>3.37</v>
          </cell>
          <cell r="F24">
            <v>3.51</v>
          </cell>
          <cell r="G24" t="str">
            <v>B_MASS</v>
          </cell>
          <cell r="H24">
            <v>12000</v>
          </cell>
          <cell r="I24">
            <v>27900</v>
          </cell>
          <cell r="J24">
            <v>39900</v>
          </cell>
          <cell r="K24">
            <v>56990</v>
          </cell>
        </row>
        <row r="26">
          <cell r="A26" t="str">
            <v xml:space="preserve">
Инверторные сплит-системы серии Climate 6000i</v>
          </cell>
          <cell r="B26"/>
          <cell r="C26"/>
          <cell r="D26"/>
          <cell r="E26" t="str">
            <v xml:space="preserve">
• Многоступенчатая система фильтрации
• Уровень шума от 20 дБ(A)
• Компактные размеры
• Детектор утечки фреона
• Авторестарт
• 3D поток
• Ионизатор
• Защитное антикоррозийное покрытие Golden Fin</v>
          </cell>
          <cell r="F26"/>
          <cell r="G26"/>
          <cell r="H26"/>
          <cell r="I26"/>
          <cell r="J26"/>
          <cell r="K26"/>
        </row>
        <row r="27">
          <cell r="A27"/>
          <cell r="B27"/>
          <cell r="C27"/>
          <cell r="D27"/>
          <cell r="E27"/>
          <cell r="F27"/>
          <cell r="G27"/>
          <cell r="H27"/>
          <cell r="I27"/>
          <cell r="J27"/>
          <cell r="K27"/>
        </row>
        <row r="28">
          <cell r="A28" t="str">
            <v>CL6001iU W 26 E</v>
          </cell>
          <cell r="B28" t="str">
            <v>CL6001i 26 E</v>
          </cell>
          <cell r="C28" t="str">
            <v>Full DC inverter</v>
          </cell>
          <cell r="D28" t="str">
            <v>R32</v>
          </cell>
          <cell r="E28">
            <v>2.6</v>
          </cell>
          <cell r="F28">
            <v>3</v>
          </cell>
          <cell r="G28" t="str">
            <v>B_MASS</v>
          </cell>
          <cell r="H28">
            <v>14300</v>
          </cell>
          <cell r="I28">
            <v>33400</v>
          </cell>
          <cell r="J28">
            <v>47700</v>
          </cell>
          <cell r="K28">
            <v>67900</v>
          </cell>
        </row>
        <row r="29">
          <cell r="A29" t="str">
            <v>CL6001iU W 53 E</v>
          </cell>
          <cell r="B29" t="str">
            <v>CL6001i 53 E</v>
          </cell>
          <cell r="C29" t="str">
            <v>Full DC inverter</v>
          </cell>
          <cell r="D29" t="str">
            <v>R32</v>
          </cell>
          <cell r="E29">
            <v>5.3</v>
          </cell>
          <cell r="F29">
            <v>5.6</v>
          </cell>
          <cell r="G29" t="str">
            <v>B_MASS</v>
          </cell>
          <cell r="H29">
            <v>22100</v>
          </cell>
          <cell r="I29">
            <v>51400</v>
          </cell>
          <cell r="J29">
            <v>73500</v>
          </cell>
          <cell r="K29">
            <v>88190</v>
          </cell>
        </row>
      </sheetData>
      <sheetData sheetId="2"/>
      <sheetData sheetId="3"/>
      <sheetData sheetId="4"/>
      <sheetData sheetId="5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SARTE"/>
      <sheetName val="RAC DC"/>
      <sheetName val="RAC ON-OFF"/>
      <sheetName val="MULTI SM"/>
      <sheetName val="CAC ON-OFF (2026)"/>
      <sheetName val="CAC ECO"/>
      <sheetName val="CAC SM"/>
      <sheetName val="MRV"/>
      <sheetName val="MRV-RC"/>
      <sheetName val="CHILLER &amp; FANCOIL"/>
      <sheetName val="HAC"/>
      <sheetName val="! Распродажа"/>
      <sheetName val="HEC"/>
      <sheetName val="ЗК"/>
      <sheetName val="Распродажа"/>
    </sheetNames>
    <sheetDataSet>
      <sheetData sheetId="0">
        <row r="1">
          <cell r="A1"/>
          <cell r="B1"/>
          <cell r="C1"/>
          <cell r="D1"/>
          <cell r="E1"/>
          <cell r="F1"/>
          <cell r="G1"/>
          <cell r="H1"/>
          <cell r="I1"/>
          <cell r="J1"/>
          <cell r="K1"/>
          <cell r="L1"/>
          <cell r="M1"/>
        </row>
        <row r="2">
          <cell r="A2" t="str">
            <v>Модель</v>
          </cell>
          <cell r="B2" t="str">
            <v>Описание</v>
          </cell>
          <cell r="C2" t="str">
            <v>Мощность
холод/тепло кВт</v>
          </cell>
          <cell r="D2" t="str">
            <v>Класс энергоэффективности</v>
          </cell>
          <cell r="E2" t="str">
            <v>Уровень шума дБ (A)</v>
          </cell>
          <cell r="F2" t="str">
            <v>Макс длина трассы, м.</v>
          </cell>
          <cell r="G2" t="str">
            <v>Марка компрессора</v>
          </cell>
          <cell r="H2" t="str">
            <v>Габариты в упаковке
ШxГxВ, мм</v>
          </cell>
          <cell r="I2" t="str">
            <v>Вес, кг</v>
          </cell>
          <cell r="J2" t="str">
            <v>Объём, м3</v>
          </cell>
          <cell r="K2" t="str">
            <v>Дилерская  поблочно VIP</v>
          </cell>
          <cell r="L2" t="str">
            <v>Дилерская 
цена VIP</v>
          </cell>
          <cell r="M2" t="str">
            <v>МРЦ</v>
          </cell>
        </row>
        <row r="3">
          <cell r="A3"/>
          <cell r="B3"/>
          <cell r="C3"/>
          <cell r="D3"/>
          <cell r="E3"/>
          <cell r="F3"/>
          <cell r="G3"/>
          <cell r="H3"/>
          <cell r="I3"/>
          <cell r="J3"/>
          <cell r="K3"/>
          <cell r="L3"/>
          <cell r="M3"/>
        </row>
        <row r="4">
          <cell r="A4" t="str">
            <v xml:space="preserve">CAS25CC1/R3-S/С/B </v>
          </cell>
          <cell r="B4" t="str">
            <v>● Три варианта цвета панели:
cиняя лазурь (C), серебряный
кварц (S), чёрный агат (B)
● SELF CLEAN самоочистка испарителя (внутренний и внешний блок)
● STERI CLEAN Технология стерилизации испарителя при 56°С
● Класс энергоэффективности А+++/A+++ (Eurovent)
● Приток свежего воздуха до 40 м3 с функцией очистки HEPA</v>
          </cell>
          <cell r="C4" t="str">
            <v>2,8 / 3,2</v>
          </cell>
          <cell r="D4" t="str">
            <v>A+++</v>
          </cell>
          <cell r="E4" t="str">
            <v>17 / 24 / 30 / 34 / 38</v>
          </cell>
          <cell r="F4" t="str">
            <v>30 / 15</v>
          </cell>
          <cell r="G4" t="str">
            <v>Mitsubishi</v>
          </cell>
          <cell r="H4" t="str">
            <v>1129 x 456 x 339</v>
          </cell>
          <cell r="I4">
            <v>14</v>
          </cell>
          <cell r="J4">
            <v>0.17</v>
          </cell>
          <cell r="K4">
            <v>40308</v>
          </cell>
          <cell r="L4">
            <v>100321</v>
          </cell>
          <cell r="M4">
            <v>155000</v>
          </cell>
        </row>
        <row r="5">
          <cell r="A5" t="str">
            <v>1U25CC1/R3</v>
          </cell>
          <cell r="B5"/>
          <cell r="C5"/>
          <cell r="D5"/>
          <cell r="E5">
            <v>52</v>
          </cell>
          <cell r="F5"/>
          <cell r="G5"/>
          <cell r="H5" t="str">
            <v>940 x 390 x 697</v>
          </cell>
          <cell r="I5">
            <v>39.5</v>
          </cell>
          <cell r="J5">
            <v>0.26</v>
          </cell>
          <cell r="K5">
            <v>60013</v>
          </cell>
          <cell r="L5"/>
          <cell r="M5"/>
        </row>
        <row r="6">
          <cell r="A6" t="str">
            <v>CAS35CC1/R3-S/С/B</v>
          </cell>
          <cell r="B6"/>
          <cell r="C6" t="str">
            <v>3,8 / 4,2</v>
          </cell>
          <cell r="D6" t="str">
            <v>A+++</v>
          </cell>
          <cell r="E6" t="str">
            <v>17 / 24 / 30 / 34 / 38</v>
          </cell>
          <cell r="F6" t="str">
            <v>30 / 15</v>
          </cell>
          <cell r="G6" t="str">
            <v>Mitsubishi</v>
          </cell>
          <cell r="H6" t="str">
            <v>1129 x 456 x 339</v>
          </cell>
          <cell r="I6">
            <v>14</v>
          </cell>
          <cell r="J6">
            <v>0.17</v>
          </cell>
          <cell r="K6">
            <v>49982</v>
          </cell>
          <cell r="L6">
            <v>120387</v>
          </cell>
          <cell r="M6">
            <v>186000</v>
          </cell>
        </row>
        <row r="7">
          <cell r="A7" t="str">
            <v>1U35CC1/R3</v>
          </cell>
          <cell r="B7"/>
          <cell r="C7"/>
          <cell r="D7"/>
          <cell r="E7">
            <v>52</v>
          </cell>
          <cell r="F7"/>
          <cell r="G7"/>
          <cell r="H7" t="str">
            <v>940 x 390 x 697</v>
          </cell>
          <cell r="I7">
            <v>39.5</v>
          </cell>
          <cell r="J7">
            <v>0.26</v>
          </cell>
          <cell r="K7">
            <v>70405</v>
          </cell>
          <cell r="L7"/>
          <cell r="M7"/>
        </row>
        <row r="8">
          <cell r="A8" t="str">
            <v xml:space="preserve">CAS50CC1/R3-S/С/B </v>
          </cell>
          <cell r="B8"/>
          <cell r="C8" t="str">
            <v>5,0 / 6,0</v>
          </cell>
          <cell r="D8" t="str">
            <v>A+++</v>
          </cell>
          <cell r="E8" t="str">
            <v>21 / 25 / 32 / 37 / 40</v>
          </cell>
          <cell r="F8" t="str">
            <v>30 / 15</v>
          </cell>
          <cell r="G8" t="str">
            <v>Mitsubishi</v>
          </cell>
          <cell r="H8" t="str">
            <v>1129 x 456 x 339</v>
          </cell>
          <cell r="I8">
            <v>14.2</v>
          </cell>
          <cell r="J8">
            <v>0.17</v>
          </cell>
          <cell r="K8">
            <v>85097</v>
          </cell>
          <cell r="L8">
            <v>168106</v>
          </cell>
          <cell r="M8">
            <v>260000</v>
          </cell>
        </row>
        <row r="9">
          <cell r="A9" t="str">
            <v>1U50CC1/R3</v>
          </cell>
          <cell r="B9"/>
          <cell r="C9"/>
          <cell r="D9"/>
          <cell r="E9">
            <v>52</v>
          </cell>
          <cell r="F9"/>
          <cell r="G9"/>
          <cell r="H9" t="str">
            <v>940 x 390 x 697</v>
          </cell>
          <cell r="I9">
            <v>40</v>
          </cell>
          <cell r="J9">
            <v>0.26</v>
          </cell>
          <cell r="K9">
            <v>83009</v>
          </cell>
          <cell r="L9"/>
          <cell r="M9"/>
        </row>
        <row r="10">
          <cell r="A10"/>
          <cell r="B10"/>
          <cell r="C10"/>
          <cell r="D10"/>
          <cell r="E10"/>
          <cell r="F10"/>
          <cell r="G10"/>
          <cell r="H10"/>
          <cell r="I10"/>
          <cell r="J10"/>
          <cell r="K10"/>
          <cell r="L10"/>
          <cell r="M10"/>
        </row>
        <row r="11">
          <cell r="A11" t="str">
            <v>CAS25CX1/R3-W</v>
          </cell>
          <cell r="B11" t="str">
            <v>● Три варианта цвета: Белый матовый (W), Шампань(G) и Черный матовый (B)
● SELF CLEAN самоочистка испарителя (внутренний и внешний блок)
● STERI CLEAN Технология стерилизации испарителя при 56°С
● Класс энергоэффективности А+++/A+++ (Eurovent)
●Модели 9, 12, 18 kBtu/h, совместимые с MULTI SPLIT
● УФ лампа 3Gen обеспечивает обеззараживание воздуха
● Низкий уровень шума от 20дБ(А) для модели 2,5 кВт (9kBtu/h)
● 3D Airflow — объемный поток 
● Режим турбо, авто-рестарт, режим комфортного сна
● Модуль Nano-Aqua очистка и ионизация увлажненного воздуха
● Ag+ покрытие пластика корпуса и испарителя
● Спиральный воздушный поток
● Быстрая и удобная установка
● Функция Eco-Sensor ― датчик наличия людей и освещения в помещении
● 24 часовой таймер, режим комфортного воздушного потока
● Wi-Fi управление</v>
          </cell>
          <cell r="C11" t="str">
            <v>2,8 / 3,2</v>
          </cell>
          <cell r="D11" t="str">
            <v>A+++ / A++</v>
          </cell>
          <cell r="E11" t="str">
            <v>16 / 25 / 32 / 39</v>
          </cell>
          <cell r="F11" t="str">
            <v>20 / 10</v>
          </cell>
          <cell r="G11" t="str">
            <v>Hitachi-Highly</v>
          </cell>
          <cell r="H11" t="str">
            <v>964 x 316 x 386</v>
          </cell>
          <cell r="I11">
            <v>14</v>
          </cell>
          <cell r="J11">
            <v>0.14000000000000001</v>
          </cell>
          <cell r="K11">
            <v>30156</v>
          </cell>
          <cell r="L11">
            <v>80565</v>
          </cell>
          <cell r="M11">
            <v>124000</v>
          </cell>
        </row>
        <row r="12">
          <cell r="A12" t="str">
            <v>1U25CX1/R3</v>
          </cell>
          <cell r="B12"/>
          <cell r="C12"/>
          <cell r="D12"/>
          <cell r="E12">
            <v>48</v>
          </cell>
          <cell r="F12"/>
          <cell r="G12"/>
          <cell r="H12" t="str">
            <v>902 x 375 x 607</v>
          </cell>
          <cell r="I12">
            <v>30</v>
          </cell>
          <cell r="J12">
            <v>0.19600000000000001</v>
          </cell>
          <cell r="K12">
            <v>50409</v>
          </cell>
          <cell r="L12"/>
          <cell r="M12"/>
        </row>
        <row r="13">
          <cell r="A13" t="str">
            <v>CAS35CX1/R3-W</v>
          </cell>
          <cell r="B13"/>
          <cell r="C13" t="str">
            <v>3,5 / 4,2</v>
          </cell>
          <cell r="D13" t="str">
            <v>A+++ / A++</v>
          </cell>
          <cell r="E13" t="str">
            <v>17 / 26 / 33 / 40</v>
          </cell>
          <cell r="F13" t="str">
            <v>20 / 10</v>
          </cell>
          <cell r="G13" t="str">
            <v>Hitachi-Highly</v>
          </cell>
          <cell r="H13" t="str">
            <v>964 x 316 x 386</v>
          </cell>
          <cell r="I13">
            <v>14</v>
          </cell>
          <cell r="J13">
            <v>0.14000000000000001</v>
          </cell>
          <cell r="K13">
            <v>40198</v>
          </cell>
          <cell r="L13">
            <v>100819</v>
          </cell>
          <cell r="M13">
            <v>156000</v>
          </cell>
        </row>
        <row r="14">
          <cell r="A14" t="str">
            <v>1U35CX1/R3</v>
          </cell>
          <cell r="B14"/>
          <cell r="C14"/>
          <cell r="D14"/>
          <cell r="E14">
            <v>48</v>
          </cell>
          <cell r="F14"/>
          <cell r="G14"/>
          <cell r="H14" t="str">
            <v>902 x 375 x 607</v>
          </cell>
          <cell r="I14">
            <v>32.9</v>
          </cell>
          <cell r="J14">
            <v>0.19800000000000001</v>
          </cell>
          <cell r="K14">
            <v>60621</v>
          </cell>
          <cell r="L14"/>
          <cell r="M14"/>
        </row>
        <row r="15">
          <cell r="A15" t="str">
            <v>CAS50CX1/R3-W</v>
          </cell>
          <cell r="B15"/>
          <cell r="C15" t="str">
            <v>5,0 / 5,6</v>
          </cell>
          <cell r="D15" t="str">
            <v>A++ / A+</v>
          </cell>
          <cell r="E15" t="str">
            <v>21 / 29 / 37 / 45</v>
          </cell>
          <cell r="F15" t="str">
            <v>25 / 15</v>
          </cell>
          <cell r="G15" t="str">
            <v>Mitsubishi</v>
          </cell>
          <cell r="H15" t="str">
            <v>964 x 316 x 386</v>
          </cell>
          <cell r="I15">
            <v>14.2</v>
          </cell>
          <cell r="J15">
            <v>0.14000000000000001</v>
          </cell>
          <cell r="K15">
            <v>75106</v>
          </cell>
          <cell r="L15">
            <v>142382</v>
          </cell>
          <cell r="M15">
            <v>220000</v>
          </cell>
        </row>
        <row r="16">
          <cell r="A16" t="str">
            <v>1U50CX1/R3</v>
          </cell>
          <cell r="B16"/>
          <cell r="C16"/>
          <cell r="D16"/>
          <cell r="E16">
            <v>48</v>
          </cell>
          <cell r="F16"/>
          <cell r="G16"/>
          <cell r="H16" t="str">
            <v>993 x 413 x 685</v>
          </cell>
          <cell r="I16">
            <v>41.5</v>
          </cell>
          <cell r="J16">
            <v>0.28000000000000003</v>
          </cell>
          <cell r="K16">
            <v>67276</v>
          </cell>
          <cell r="L16"/>
          <cell r="M16"/>
        </row>
        <row r="17">
          <cell r="A17" t="str">
            <v>CAS25CX1/R3-B/G</v>
          </cell>
          <cell r="B17"/>
          <cell r="C17" t="str">
            <v>2,8 / 3,2</v>
          </cell>
          <cell r="D17" t="str">
            <v>A+++ / A++</v>
          </cell>
          <cell r="E17" t="str">
            <v>16 / 25 / 32 / 39</v>
          </cell>
          <cell r="F17" t="str">
            <v>20 / 10</v>
          </cell>
          <cell r="G17" t="str">
            <v>Hitachi-Highly</v>
          </cell>
          <cell r="H17" t="str">
            <v>964 x 316 x 386</v>
          </cell>
          <cell r="I17">
            <v>14</v>
          </cell>
          <cell r="J17">
            <v>0.14000000000000001</v>
          </cell>
          <cell r="K17">
            <v>32368</v>
          </cell>
          <cell r="L17">
            <v>82777</v>
          </cell>
          <cell r="M17">
            <v>127000</v>
          </cell>
        </row>
        <row r="18">
          <cell r="A18" t="str">
            <v>1U25CX1/R3</v>
          </cell>
          <cell r="B18"/>
          <cell r="C18"/>
          <cell r="D18"/>
          <cell r="E18">
            <v>48</v>
          </cell>
          <cell r="F18"/>
          <cell r="G18"/>
          <cell r="H18" t="str">
            <v>902 x 375 x 607</v>
          </cell>
          <cell r="I18">
            <v>30</v>
          </cell>
          <cell r="J18">
            <v>0.19600000000000001</v>
          </cell>
          <cell r="K18">
            <v>50409</v>
          </cell>
          <cell r="L18"/>
          <cell r="M18"/>
        </row>
        <row r="19">
          <cell r="A19" t="str">
            <v>CAS35CX1/R3-B/G</v>
          </cell>
          <cell r="B19"/>
          <cell r="C19" t="str">
            <v>3,5 / 4,2</v>
          </cell>
          <cell r="D19" t="str">
            <v>A+++ / A++</v>
          </cell>
          <cell r="E19" t="str">
            <v>17 / 26 / 33 / 40</v>
          </cell>
          <cell r="F19" t="str">
            <v>20 / 10</v>
          </cell>
          <cell r="G19" t="str">
            <v>Hitachi-Highly</v>
          </cell>
          <cell r="H19" t="str">
            <v>964 x 316 x 386</v>
          </cell>
          <cell r="I19">
            <v>14</v>
          </cell>
          <cell r="J19">
            <v>0.14000000000000001</v>
          </cell>
          <cell r="K19">
            <v>42410</v>
          </cell>
          <cell r="L19">
            <v>103031</v>
          </cell>
          <cell r="M19">
            <v>160000</v>
          </cell>
        </row>
        <row r="20">
          <cell r="A20" t="str">
            <v>1U35CX1/R3</v>
          </cell>
          <cell r="B20"/>
          <cell r="C20"/>
          <cell r="D20"/>
          <cell r="E20">
            <v>48</v>
          </cell>
          <cell r="F20"/>
          <cell r="G20"/>
          <cell r="H20" t="str">
            <v>902 x 375 x 607</v>
          </cell>
          <cell r="I20">
            <v>32.9</v>
          </cell>
          <cell r="J20">
            <v>0.19800000000000001</v>
          </cell>
          <cell r="K20">
            <v>60621</v>
          </cell>
          <cell r="L20"/>
          <cell r="M20"/>
        </row>
        <row r="21">
          <cell r="A21" t="str">
            <v>CAS50CX1/R3-B/G</v>
          </cell>
          <cell r="B21"/>
          <cell r="C21" t="str">
            <v>5,0 / 5,6</v>
          </cell>
          <cell r="D21" t="str">
            <v>A++ / A+</v>
          </cell>
          <cell r="E21" t="str">
            <v>21 / 29 / 37 / 45</v>
          </cell>
          <cell r="F21" t="str">
            <v>25 / 15</v>
          </cell>
          <cell r="G21" t="str">
            <v>Mitsubishi</v>
          </cell>
          <cell r="H21" t="str">
            <v>964 x 316 x 386</v>
          </cell>
          <cell r="I21">
            <v>14.2</v>
          </cell>
          <cell r="J21">
            <v>0.14000000000000001</v>
          </cell>
          <cell r="K21">
            <v>77488</v>
          </cell>
          <cell r="L21">
            <v>144764</v>
          </cell>
          <cell r="M21">
            <v>224000</v>
          </cell>
        </row>
        <row r="22">
          <cell r="A22" t="str">
            <v>1U50CX1/R3</v>
          </cell>
          <cell r="B22"/>
          <cell r="C22"/>
          <cell r="D22"/>
          <cell r="E22">
            <v>48</v>
          </cell>
          <cell r="F22"/>
          <cell r="G22"/>
          <cell r="H22" t="str">
            <v>993 x 413 x 685</v>
          </cell>
          <cell r="I22">
            <v>41.5</v>
          </cell>
          <cell r="J22">
            <v>0.28000000000000003</v>
          </cell>
          <cell r="K22">
            <v>67276</v>
          </cell>
          <cell r="L22"/>
          <cell r="M22"/>
        </row>
        <row r="23">
          <cell r="A23"/>
          <cell r="B23"/>
          <cell r="C23"/>
          <cell r="D23"/>
          <cell r="E23"/>
          <cell r="F23"/>
          <cell r="G23"/>
          <cell r="H23"/>
          <cell r="I23"/>
          <cell r="J23"/>
          <cell r="K23"/>
          <cell r="L23"/>
          <cell r="M23"/>
        </row>
        <row r="24">
          <cell r="A24" t="str">
            <v>CAS25MW1/R3-W</v>
          </cell>
          <cell r="B24" t="str">
            <v>● Три варианта цвета: Белый(W), Золотой(G) и Синий Антрацит (B)
●  Технология стерилизации испарителя при 56°С
●  Класс энергоэффективности А+++/A+++ (Eurovent)
● SELF CLEAN самоочистка испарителя (внутренний и внешний блок)
● УФ лампа 2Gen обеспечивает обеззараживание воздуха
● Низкий уровень шума от 17дБ(А) для модели 9kBtu/h
● 3D Airflow — объемный поток
● Режим турбо, авто-рестарт, режим комфортного сна
● Технология двусторонней подачи воздуха с постоянной температурой
● Ag+ покрытие пластика корпуса и испарителя
● Спиральный воздушный поток
● Быстрая и удобная установка
● 24 часовой таймер, режим комфортного воздушного потока
● Wi-Fi управление</v>
          </cell>
          <cell r="C24" t="str">
            <v>2,6 / 4,4</v>
          </cell>
          <cell r="D24" t="str">
            <v>A / A</v>
          </cell>
          <cell r="E24" t="str">
            <v>17 / 24 / 30 / 36 / 51</v>
          </cell>
          <cell r="F24" t="str">
            <v>20 / 10</v>
          </cell>
          <cell r="G24" t="str">
            <v>Hitachi-Highly</v>
          </cell>
          <cell r="H24" t="str">
            <v>999 x 313 x 412</v>
          </cell>
          <cell r="I24">
            <v>14</v>
          </cell>
          <cell r="J24">
            <v>0.12</v>
          </cell>
          <cell r="K24">
            <v>15103</v>
          </cell>
          <cell r="L24">
            <v>57340</v>
          </cell>
          <cell r="M24">
            <v>89000</v>
          </cell>
        </row>
        <row r="25">
          <cell r="A25" t="str">
            <v>1U25MW1/R3</v>
          </cell>
          <cell r="B25"/>
          <cell r="C25"/>
          <cell r="D25"/>
          <cell r="E25">
            <v>51</v>
          </cell>
          <cell r="F25"/>
          <cell r="G25"/>
          <cell r="H25" t="str">
            <v>861 x 375 x 625</v>
          </cell>
          <cell r="I25">
            <v>27</v>
          </cell>
          <cell r="J25">
            <v>0.216</v>
          </cell>
          <cell r="K25">
            <v>42237</v>
          </cell>
          <cell r="L25"/>
          <cell r="M25"/>
        </row>
        <row r="26">
          <cell r="A26" t="str">
            <v>CAS35MW1/R3-W</v>
          </cell>
          <cell r="B26"/>
          <cell r="C26" t="str">
            <v>3,5 / 5,1</v>
          </cell>
          <cell r="D26" t="str">
            <v>A / A</v>
          </cell>
          <cell r="E26" t="str">
            <v>17 / 25 / 31 / 37 / 51</v>
          </cell>
          <cell r="F26" t="str">
            <v>20 / 10</v>
          </cell>
          <cell r="G26" t="str">
            <v>Hitachi-Highly</v>
          </cell>
          <cell r="H26" t="str">
            <v>999 x 313 x 412</v>
          </cell>
          <cell r="I26">
            <v>14</v>
          </cell>
          <cell r="J26">
            <v>0.127</v>
          </cell>
          <cell r="K26">
            <v>16655</v>
          </cell>
          <cell r="L26">
            <v>62957</v>
          </cell>
          <cell r="M26">
            <v>97000</v>
          </cell>
        </row>
        <row r="27">
          <cell r="A27" t="str">
            <v>1U35MW1/R3</v>
          </cell>
          <cell r="B27"/>
          <cell r="C27"/>
          <cell r="D27"/>
          <cell r="E27">
            <v>51</v>
          </cell>
          <cell r="F27"/>
          <cell r="G27"/>
          <cell r="H27" t="str">
            <v>861 x 375 x 625</v>
          </cell>
          <cell r="I27">
            <v>30</v>
          </cell>
          <cell r="J27">
            <v>0.19400000000000001</v>
          </cell>
          <cell r="K27">
            <v>46302</v>
          </cell>
          <cell r="L27"/>
          <cell r="M27"/>
        </row>
        <row r="28">
          <cell r="A28" t="str">
            <v>СAS25MW1/R3-B/-G</v>
          </cell>
          <cell r="B28"/>
          <cell r="C28" t="str">
            <v>2,6 / 4,4</v>
          </cell>
          <cell r="D28" t="str">
            <v>A / A</v>
          </cell>
          <cell r="E28" t="str">
            <v>17 / 24 / 30 / 36 / 51</v>
          </cell>
          <cell r="F28" t="str">
            <v>20 / 10</v>
          </cell>
          <cell r="G28" t="str">
            <v>Hitachi-Highly</v>
          </cell>
          <cell r="H28" t="str">
            <v>999 x 313 x 412</v>
          </cell>
          <cell r="I28">
            <v>14</v>
          </cell>
          <cell r="J28">
            <v>0.12</v>
          </cell>
          <cell r="K28">
            <v>21402</v>
          </cell>
          <cell r="L28">
            <v>63639</v>
          </cell>
          <cell r="M28">
            <v>98000</v>
          </cell>
        </row>
        <row r="29">
          <cell r="A29" t="str">
            <v>1U25MW1/R3</v>
          </cell>
          <cell r="B29"/>
          <cell r="C29"/>
          <cell r="D29"/>
          <cell r="E29">
            <v>51</v>
          </cell>
          <cell r="F29"/>
          <cell r="G29"/>
          <cell r="H29" t="str">
            <v>861 x 375 x 625</v>
          </cell>
          <cell r="I29">
            <v>27</v>
          </cell>
          <cell r="J29">
            <v>0.216</v>
          </cell>
          <cell r="K29">
            <v>42237</v>
          </cell>
          <cell r="L29"/>
          <cell r="M29"/>
        </row>
        <row r="30">
          <cell r="A30" t="str">
            <v>СAS35MW1/R3-B/-G</v>
          </cell>
          <cell r="B30"/>
          <cell r="C30" t="str">
            <v>3,5 / 5,1</v>
          </cell>
          <cell r="D30" t="str">
            <v>A / A</v>
          </cell>
          <cell r="E30" t="str">
            <v>17 / 25 / 31 / 37 / 51</v>
          </cell>
          <cell r="F30" t="str">
            <v>20 / 10</v>
          </cell>
          <cell r="G30" t="str">
            <v>Hitachi-Highly</v>
          </cell>
          <cell r="H30" t="str">
            <v>999 x 313 x 412</v>
          </cell>
          <cell r="I30">
            <v>14</v>
          </cell>
          <cell r="J30">
            <v>0.127</v>
          </cell>
          <cell r="K30">
            <v>23462</v>
          </cell>
          <cell r="L30">
            <v>69764</v>
          </cell>
          <cell r="M30">
            <v>108000</v>
          </cell>
        </row>
        <row r="31">
          <cell r="A31" t="str">
            <v>1U35MW1/R3</v>
          </cell>
          <cell r="B31"/>
          <cell r="C31"/>
          <cell r="D31"/>
          <cell r="E31">
            <v>51</v>
          </cell>
          <cell r="F31"/>
          <cell r="G31"/>
          <cell r="H31" t="str">
            <v>861 x 375 x 625</v>
          </cell>
          <cell r="I31">
            <v>30</v>
          </cell>
          <cell r="J31">
            <v>0.19400000000000001</v>
          </cell>
          <cell r="K31">
            <v>46302</v>
          </cell>
          <cell r="L31"/>
          <cell r="M31"/>
        </row>
        <row r="32">
          <cell r="A32"/>
          <cell r="B32"/>
          <cell r="C32"/>
          <cell r="D32"/>
          <cell r="E32"/>
          <cell r="F32"/>
          <cell r="G32"/>
          <cell r="H32"/>
          <cell r="I32"/>
          <cell r="J32"/>
          <cell r="K32"/>
          <cell r="L32"/>
          <cell r="M32"/>
        </row>
        <row r="33">
          <cell r="A33" t="str">
            <v xml:space="preserve">CAS25CC1/R3-S/С/B </v>
          </cell>
          <cell r="B33"/>
          <cell r="C33"/>
          <cell r="D33"/>
          <cell r="E33" t="str">
            <v>17 / 24 / 30 / 34 / 38</v>
          </cell>
          <cell r="F33"/>
          <cell r="G33"/>
          <cell r="H33" t="str">
            <v>1129 x 456 x 339</v>
          </cell>
          <cell r="I33">
            <v>14</v>
          </cell>
          <cell r="J33">
            <v>0.17</v>
          </cell>
          <cell r="K33">
            <v>40308</v>
          </cell>
          <cell r="L33">
            <v>40308</v>
          </cell>
          <cell r="M33">
            <v>62000</v>
          </cell>
        </row>
        <row r="34">
          <cell r="A34" t="str">
            <v>CAS35CC1/R3-S/С/B</v>
          </cell>
          <cell r="B34"/>
          <cell r="C34"/>
          <cell r="D34"/>
          <cell r="E34" t="str">
            <v>17 / 24 / 30 / 34 / 38</v>
          </cell>
          <cell r="F34"/>
          <cell r="G34"/>
          <cell r="H34" t="str">
            <v>1129 x 456 x 339</v>
          </cell>
          <cell r="I34">
            <v>14</v>
          </cell>
          <cell r="J34">
            <v>0.17</v>
          </cell>
          <cell r="K34">
            <v>49982</v>
          </cell>
          <cell r="L34">
            <v>49982</v>
          </cell>
          <cell r="M34">
            <v>77000</v>
          </cell>
        </row>
        <row r="35">
          <cell r="A35" t="str">
            <v xml:space="preserve">CAS50CC1/R3-S/С/B </v>
          </cell>
          <cell r="B35"/>
          <cell r="C35"/>
          <cell r="D35"/>
          <cell r="E35" t="str">
            <v>21 / 25 / 32 / 37 / 40</v>
          </cell>
          <cell r="F35"/>
          <cell r="G35"/>
          <cell r="H35" t="str">
            <v>1129 x 456 x 339</v>
          </cell>
          <cell r="I35">
            <v>14.2</v>
          </cell>
          <cell r="J35">
            <v>0.17</v>
          </cell>
          <cell r="K35">
            <v>85097</v>
          </cell>
          <cell r="L35">
            <v>85097</v>
          </cell>
          <cell r="M35">
            <v>131000</v>
          </cell>
        </row>
        <row r="36">
          <cell r="A36" t="str">
            <v>CAS25CX1/R3-W</v>
          </cell>
          <cell r="B36"/>
          <cell r="C36"/>
          <cell r="D36"/>
          <cell r="E36" t="str">
            <v>16 / 25 / 32 / 39</v>
          </cell>
          <cell r="F36"/>
          <cell r="G36"/>
          <cell r="H36" t="str">
            <v>964 x 316 x 386</v>
          </cell>
          <cell r="I36">
            <v>14</v>
          </cell>
          <cell r="J36">
            <v>0.14000000000000001</v>
          </cell>
          <cell r="K36">
            <v>30156</v>
          </cell>
          <cell r="L36">
            <v>30156</v>
          </cell>
          <cell r="M36">
            <v>47000</v>
          </cell>
        </row>
        <row r="37">
          <cell r="A37" t="str">
            <v>CAS35CX1/R3-W</v>
          </cell>
          <cell r="B37"/>
          <cell r="C37"/>
          <cell r="D37"/>
          <cell r="E37" t="str">
            <v>17 / 26 / 33 / 40</v>
          </cell>
          <cell r="F37"/>
          <cell r="G37"/>
          <cell r="H37" t="str">
            <v>964 x 316 x 386</v>
          </cell>
          <cell r="I37">
            <v>14</v>
          </cell>
          <cell r="J37">
            <v>0.14000000000000001</v>
          </cell>
          <cell r="K37">
            <v>40198</v>
          </cell>
          <cell r="L37">
            <v>40198</v>
          </cell>
          <cell r="M37">
            <v>62000</v>
          </cell>
        </row>
        <row r="38">
          <cell r="A38" t="str">
            <v>CAS50CX1/R3-W</v>
          </cell>
          <cell r="B38"/>
          <cell r="C38"/>
          <cell r="D38"/>
          <cell r="E38" t="str">
            <v>21 / 29 / 37 / 45</v>
          </cell>
          <cell r="F38"/>
          <cell r="G38"/>
          <cell r="H38" t="str">
            <v>964 x 316 x 386</v>
          </cell>
          <cell r="I38">
            <v>14.2</v>
          </cell>
          <cell r="J38">
            <v>0.14000000000000001</v>
          </cell>
          <cell r="K38">
            <v>75106</v>
          </cell>
          <cell r="L38">
            <v>75106</v>
          </cell>
          <cell r="M38">
            <v>116000</v>
          </cell>
        </row>
        <row r="39">
          <cell r="A39" t="str">
            <v>CAS25CX1/R3-B/G</v>
          </cell>
          <cell r="B39"/>
          <cell r="C39"/>
          <cell r="D39"/>
          <cell r="E39" t="str">
            <v>16 / 25 / 32 / 39</v>
          </cell>
          <cell r="F39"/>
          <cell r="G39"/>
          <cell r="H39" t="str">
            <v>964 x 316 x 386</v>
          </cell>
          <cell r="I39">
            <v>14</v>
          </cell>
          <cell r="J39">
            <v>0.14000000000000001</v>
          </cell>
          <cell r="K39">
            <v>32368</v>
          </cell>
          <cell r="L39">
            <v>32368</v>
          </cell>
          <cell r="M39">
            <v>50000</v>
          </cell>
        </row>
        <row r="40">
          <cell r="A40" t="str">
            <v>CAS35CX1/R3-B/G</v>
          </cell>
          <cell r="B40"/>
          <cell r="C40"/>
          <cell r="D40"/>
          <cell r="E40" t="str">
            <v>17 / 26 / 33 / 40</v>
          </cell>
          <cell r="F40"/>
          <cell r="G40"/>
          <cell r="H40" t="str">
            <v>964 x 316 x 386</v>
          </cell>
          <cell r="I40">
            <v>14</v>
          </cell>
          <cell r="J40">
            <v>0.14000000000000001</v>
          </cell>
          <cell r="K40">
            <v>42410</v>
          </cell>
          <cell r="L40">
            <v>42410</v>
          </cell>
          <cell r="M40">
            <v>66000</v>
          </cell>
        </row>
        <row r="41">
          <cell r="A41" t="str">
            <v>CAS50CX1/R3-B/G</v>
          </cell>
          <cell r="B41"/>
          <cell r="C41"/>
          <cell r="D41"/>
          <cell r="E41" t="str">
            <v>21 / 29 / 37 / 45</v>
          </cell>
          <cell r="F41"/>
          <cell r="G41"/>
          <cell r="H41" t="str">
            <v>964 x 316 x 386</v>
          </cell>
          <cell r="I41">
            <v>14.2</v>
          </cell>
          <cell r="J41">
            <v>0.14000000000000001</v>
          </cell>
          <cell r="K41">
            <v>77488</v>
          </cell>
          <cell r="L41">
            <v>77488</v>
          </cell>
          <cell r="M41">
            <v>120000</v>
          </cell>
        </row>
        <row r="42">
          <cell r="A42" t="str">
            <v>CAS25ABO1/R3-W</v>
          </cell>
          <cell r="B42"/>
          <cell r="C42"/>
          <cell r="D42"/>
          <cell r="E42"/>
          <cell r="F42"/>
          <cell r="G42"/>
          <cell r="H42"/>
          <cell r="I42"/>
          <cell r="J42"/>
          <cell r="K42">
            <v>35351</v>
          </cell>
          <cell r="L42">
            <v>35351</v>
          </cell>
          <cell r="M42">
            <v>55000</v>
          </cell>
        </row>
        <row r="43">
          <cell r="A43" t="str">
            <v>CAS35ABO1/R3-W</v>
          </cell>
          <cell r="B43"/>
          <cell r="C43"/>
          <cell r="D43"/>
          <cell r="E43"/>
          <cell r="F43"/>
          <cell r="G43"/>
          <cell r="H43"/>
          <cell r="I43"/>
          <cell r="J43"/>
          <cell r="K43">
            <v>37522</v>
          </cell>
          <cell r="L43">
            <v>37522</v>
          </cell>
          <cell r="M43">
            <v>58000</v>
          </cell>
        </row>
        <row r="44">
          <cell r="A44" t="str">
            <v>CAS50ABO1/R3-W</v>
          </cell>
          <cell r="B44"/>
          <cell r="C44"/>
          <cell r="D44"/>
          <cell r="E44"/>
          <cell r="F44"/>
          <cell r="G44"/>
          <cell r="H44"/>
          <cell r="I44"/>
          <cell r="J44"/>
          <cell r="K44">
            <v>43448</v>
          </cell>
          <cell r="L44">
            <v>43448</v>
          </cell>
          <cell r="M44">
            <v>67000</v>
          </cell>
        </row>
        <row r="45">
          <cell r="A45" t="str">
            <v>CAS70ABO1/R3-W</v>
          </cell>
          <cell r="B45"/>
          <cell r="C45"/>
          <cell r="D45"/>
          <cell r="E45"/>
          <cell r="F45"/>
          <cell r="G45"/>
          <cell r="H45"/>
          <cell r="I45"/>
          <cell r="J45"/>
          <cell r="K45">
            <v>46608</v>
          </cell>
          <cell r="L45">
            <v>46608</v>
          </cell>
          <cell r="M45">
            <v>72000</v>
          </cell>
        </row>
        <row r="46">
          <cell r="A46" t="str">
            <v>CP1B-1028IB</v>
          </cell>
          <cell r="B46" t="str">
            <v>Декоративная панель для 25AB-35AB</v>
          </cell>
          <cell r="C46"/>
          <cell r="D46"/>
          <cell r="E46"/>
          <cell r="F46"/>
          <cell r="G46"/>
          <cell r="H46"/>
          <cell r="I46"/>
          <cell r="J46"/>
          <cell r="K46">
            <v>9310</v>
          </cell>
          <cell r="L46">
            <v>9310</v>
          </cell>
          <cell r="M46">
            <v>14000</v>
          </cell>
        </row>
        <row r="47">
          <cell r="A47" t="str">
            <v>CP1B-1348IB</v>
          </cell>
          <cell r="B47" t="str">
            <v>Декоративная панель для 50AB-70AB</v>
          </cell>
          <cell r="C47"/>
          <cell r="D47"/>
          <cell r="E47"/>
          <cell r="F47"/>
          <cell r="G47"/>
          <cell r="H47"/>
          <cell r="I47"/>
          <cell r="J47"/>
          <cell r="K47">
            <v>11285</v>
          </cell>
          <cell r="L47">
            <v>11285</v>
          </cell>
          <cell r="M47">
            <v>17000</v>
          </cell>
        </row>
        <row r="48">
          <cell r="A48" t="str">
            <v>CAS25ADS1/R3-W</v>
          </cell>
          <cell r="B48"/>
          <cell r="C48"/>
          <cell r="D48"/>
          <cell r="E48"/>
          <cell r="F48"/>
          <cell r="G48"/>
          <cell r="H48"/>
          <cell r="I48"/>
          <cell r="J48"/>
          <cell r="K48">
            <v>36535</v>
          </cell>
          <cell r="L48">
            <v>36535</v>
          </cell>
          <cell r="M48">
            <v>56000</v>
          </cell>
        </row>
        <row r="49">
          <cell r="A49" t="str">
            <v>CAS35ADS1/R3-W</v>
          </cell>
          <cell r="B49"/>
          <cell r="C49"/>
          <cell r="D49"/>
          <cell r="E49"/>
          <cell r="F49"/>
          <cell r="G49"/>
          <cell r="H49"/>
          <cell r="I49"/>
          <cell r="J49"/>
          <cell r="K49">
            <v>37522</v>
          </cell>
          <cell r="L49">
            <v>37522</v>
          </cell>
          <cell r="M49">
            <v>58000</v>
          </cell>
        </row>
        <row r="50">
          <cell r="A50" t="str">
            <v>CAS50ADS1/R3-W</v>
          </cell>
          <cell r="B50"/>
          <cell r="C50"/>
          <cell r="D50"/>
          <cell r="E50"/>
          <cell r="F50"/>
          <cell r="G50"/>
          <cell r="H50"/>
          <cell r="I50"/>
          <cell r="J50"/>
          <cell r="K50">
            <v>43448</v>
          </cell>
          <cell r="L50">
            <v>43448</v>
          </cell>
          <cell r="M50">
            <v>67000</v>
          </cell>
        </row>
        <row r="51">
          <cell r="A51" t="str">
            <v>CP1B-890IA/D</v>
          </cell>
          <cell r="B51" t="str">
            <v>Декоративная панель для 25AD-35AD</v>
          </cell>
          <cell r="C51"/>
          <cell r="D51"/>
          <cell r="E51"/>
          <cell r="F51"/>
          <cell r="G51"/>
          <cell r="H51"/>
          <cell r="I51"/>
          <cell r="J51"/>
          <cell r="K51">
            <v>7336</v>
          </cell>
          <cell r="L51">
            <v>7336</v>
          </cell>
          <cell r="M51">
            <v>11000</v>
          </cell>
        </row>
        <row r="52">
          <cell r="A52" t="str">
            <v xml:space="preserve">CP1B-1210IA/D </v>
          </cell>
          <cell r="B52" t="str">
            <v>Декоративная панель для 50AD</v>
          </cell>
          <cell r="C52"/>
          <cell r="D52"/>
          <cell r="E52"/>
          <cell r="F52"/>
          <cell r="G52"/>
          <cell r="H52"/>
          <cell r="I52"/>
          <cell r="J52"/>
          <cell r="K52">
            <v>8746</v>
          </cell>
          <cell r="L52">
            <v>8746</v>
          </cell>
          <cell r="M52">
            <v>14000</v>
          </cell>
        </row>
        <row r="53">
          <cell r="A53" t="str">
            <v>CAS35ADM1/R3-W</v>
          </cell>
          <cell r="B53"/>
          <cell r="C53"/>
          <cell r="D53"/>
          <cell r="E53"/>
          <cell r="F53"/>
          <cell r="G53"/>
          <cell r="H53"/>
          <cell r="I53"/>
          <cell r="J53"/>
          <cell r="K53">
            <v>48384</v>
          </cell>
          <cell r="L53">
            <v>48384</v>
          </cell>
          <cell r="M53">
            <v>75000</v>
          </cell>
        </row>
        <row r="54">
          <cell r="A54" t="str">
            <v>CAS50ADM1/R3-W</v>
          </cell>
          <cell r="B54"/>
          <cell r="C54"/>
          <cell r="D54"/>
          <cell r="E54"/>
          <cell r="F54"/>
          <cell r="G54"/>
          <cell r="H54"/>
          <cell r="I54"/>
          <cell r="J54"/>
          <cell r="K54">
            <v>52334</v>
          </cell>
          <cell r="L54">
            <v>52334</v>
          </cell>
          <cell r="M54">
            <v>81000</v>
          </cell>
        </row>
        <row r="55">
          <cell r="A55" t="str">
            <v>CAS70ADM1/R3-W</v>
          </cell>
          <cell r="B55"/>
          <cell r="C55"/>
          <cell r="D55"/>
          <cell r="E55"/>
          <cell r="F55"/>
          <cell r="G55"/>
          <cell r="H55"/>
          <cell r="I55"/>
          <cell r="J55"/>
          <cell r="K55">
            <v>56283</v>
          </cell>
          <cell r="L55">
            <v>56283</v>
          </cell>
          <cell r="M55">
            <v>87000</v>
          </cell>
        </row>
        <row r="56">
          <cell r="A56"/>
          <cell r="B56"/>
          <cell r="C56"/>
          <cell r="D56"/>
          <cell r="E56"/>
          <cell r="F56"/>
          <cell r="G56"/>
          <cell r="H56"/>
          <cell r="I56"/>
          <cell r="J56"/>
          <cell r="K56"/>
          <cell r="L56"/>
          <cell r="M56"/>
        </row>
        <row r="57">
          <cell r="A57" t="str">
            <v>2U40CM1/R3</v>
          </cell>
          <cell r="B57"/>
          <cell r="C57" t="str">
            <v>4,0 / 4,4</v>
          </cell>
          <cell r="D57"/>
          <cell r="E57">
            <v>52</v>
          </cell>
          <cell r="F57">
            <v>30</v>
          </cell>
          <cell r="G57" t="str">
            <v>Mitsubishi</v>
          </cell>
          <cell r="H57"/>
          <cell r="I57">
            <v>37</v>
          </cell>
          <cell r="J57">
            <v>0.2</v>
          </cell>
          <cell r="K57">
            <v>60606</v>
          </cell>
          <cell r="L57">
            <v>60606</v>
          </cell>
          <cell r="M57">
            <v>94000</v>
          </cell>
        </row>
        <row r="58">
          <cell r="A58" t="str">
            <v>2U50CM1/R3</v>
          </cell>
          <cell r="B58"/>
          <cell r="C58" t="str">
            <v>5,0 / 5,2</v>
          </cell>
          <cell r="D58"/>
          <cell r="E58">
            <v>53</v>
          </cell>
          <cell r="F58">
            <v>30</v>
          </cell>
          <cell r="G58" t="str">
            <v>Mitsubishi</v>
          </cell>
          <cell r="H58"/>
          <cell r="I58">
            <v>39</v>
          </cell>
          <cell r="J58">
            <v>0.20300000000000001</v>
          </cell>
          <cell r="K58">
            <v>73423</v>
          </cell>
          <cell r="L58">
            <v>73423</v>
          </cell>
          <cell r="M58">
            <v>113000</v>
          </cell>
        </row>
        <row r="59">
          <cell r="A59" t="str">
            <v>3U55CM1/R3</v>
          </cell>
          <cell r="B59"/>
          <cell r="C59" t="str">
            <v>5,4 / 7,0</v>
          </cell>
          <cell r="D59"/>
          <cell r="E59">
            <v>50</v>
          </cell>
          <cell r="F59">
            <v>55</v>
          </cell>
          <cell r="G59" t="str">
            <v>Mitsubishi</v>
          </cell>
          <cell r="H59"/>
          <cell r="I59">
            <v>65</v>
          </cell>
          <cell r="J59">
            <v>0.4</v>
          </cell>
          <cell r="K59">
            <v>114890</v>
          </cell>
          <cell r="L59">
            <v>114890</v>
          </cell>
          <cell r="M59">
            <v>178000</v>
          </cell>
        </row>
        <row r="60">
          <cell r="A60" t="str">
            <v>3U70CM1/R3</v>
          </cell>
          <cell r="B60"/>
          <cell r="C60" t="str">
            <v>7,0 / 8,6</v>
          </cell>
          <cell r="D60"/>
          <cell r="E60">
            <v>53</v>
          </cell>
          <cell r="F60">
            <v>65</v>
          </cell>
          <cell r="G60" t="str">
            <v>Mitsubishi</v>
          </cell>
          <cell r="H60"/>
          <cell r="I60">
            <v>65</v>
          </cell>
          <cell r="J60">
            <v>0.4</v>
          </cell>
          <cell r="K60">
            <v>146461</v>
          </cell>
          <cell r="L60">
            <v>146461</v>
          </cell>
          <cell r="M60">
            <v>226000</v>
          </cell>
        </row>
        <row r="61">
          <cell r="A61" t="str">
            <v>4U75CM1/R3</v>
          </cell>
          <cell r="B61"/>
          <cell r="C61" t="str">
            <v>7,04/ 8,6</v>
          </cell>
          <cell r="D61"/>
          <cell r="E61">
            <v>55</v>
          </cell>
          <cell r="F61">
            <v>70</v>
          </cell>
          <cell r="G61" t="str">
            <v>Mitsubishi</v>
          </cell>
          <cell r="H61"/>
          <cell r="I61">
            <v>65</v>
          </cell>
          <cell r="J61">
            <v>0.4</v>
          </cell>
          <cell r="K61">
            <v>150758</v>
          </cell>
          <cell r="L61">
            <v>150758</v>
          </cell>
          <cell r="M61">
            <v>233000</v>
          </cell>
        </row>
        <row r="62">
          <cell r="A62" t="str">
            <v>4U85CM1/R3</v>
          </cell>
          <cell r="B62"/>
          <cell r="C62" t="str">
            <v>8,5 / 9,5</v>
          </cell>
          <cell r="D62"/>
          <cell r="E62">
            <v>55</v>
          </cell>
          <cell r="F62">
            <v>75</v>
          </cell>
          <cell r="G62" t="str">
            <v>Mitsubishi</v>
          </cell>
          <cell r="H62"/>
          <cell r="I62">
            <v>81</v>
          </cell>
          <cell r="J62">
            <v>0.47</v>
          </cell>
          <cell r="K62">
            <v>170746</v>
          </cell>
          <cell r="L62">
            <v>170746</v>
          </cell>
          <cell r="M62">
            <v>264000</v>
          </cell>
        </row>
        <row r="63">
          <cell r="A63" t="str">
            <v>5U105CM1/R3</v>
          </cell>
          <cell r="B63"/>
          <cell r="C63" t="str">
            <v>10,3 / 10,7</v>
          </cell>
          <cell r="D63"/>
          <cell r="E63">
            <v>55</v>
          </cell>
          <cell r="F63">
            <v>90</v>
          </cell>
          <cell r="G63" t="str">
            <v>Mitsubishi</v>
          </cell>
          <cell r="H63"/>
          <cell r="I63">
            <v>91</v>
          </cell>
          <cell r="J63">
            <v>0.6</v>
          </cell>
          <cell r="K63">
            <v>196714</v>
          </cell>
          <cell r="L63">
            <v>196714</v>
          </cell>
          <cell r="M63">
            <v>304000</v>
          </cell>
        </row>
        <row r="64">
          <cell r="A64" t="str">
            <v>5U125CM1/R3</v>
          </cell>
          <cell r="B64"/>
          <cell r="C64" t="str">
            <v>12,3 / 14,0</v>
          </cell>
          <cell r="D64"/>
          <cell r="E64">
            <v>58</v>
          </cell>
          <cell r="F64">
            <v>100</v>
          </cell>
          <cell r="G64" t="str">
            <v>Mitsubishi</v>
          </cell>
          <cell r="H64"/>
          <cell r="I64">
            <v>91</v>
          </cell>
          <cell r="J64">
            <v>0.6</v>
          </cell>
          <cell r="K64">
            <v>211284</v>
          </cell>
          <cell r="L64">
            <v>211284</v>
          </cell>
          <cell r="M64">
            <v>326000</v>
          </cell>
        </row>
      </sheetData>
      <sheetData sheetId="1">
        <row r="1">
          <cell r="A1"/>
          <cell r="B1"/>
          <cell r="C1"/>
          <cell r="D1"/>
          <cell r="E1"/>
          <cell r="F1"/>
          <cell r="G1"/>
          <cell r="H1"/>
          <cell r="I1"/>
          <cell r="J1">
            <v>84.84</v>
          </cell>
        </row>
        <row r="2">
          <cell r="A2" t="str">
            <v>Модель</v>
          </cell>
          <cell r="B2" t="str">
            <v>Описание</v>
          </cell>
          <cell r="C2" t="str">
            <v>Мощность, кВт
охл./нагр.</v>
          </cell>
          <cell r="D2" t="str">
            <v>Класс энергоэффективности</v>
          </cell>
          <cell r="E2" t="str">
            <v>Пульт ДУ в комплекте</v>
          </cell>
          <cell r="F2" t="str">
            <v>Дилерская
поблочно</v>
          </cell>
          <cell r="G2" t="str">
            <v>Дилерская
комплект</v>
          </cell>
          <cell r="H2" t="str">
            <v>Розница
RUB</v>
          </cell>
          <cell r="I2" t="str">
            <v>МРЦ
поблочно</v>
          </cell>
          <cell r="J2" t="str">
            <v>МРЦ
комплект</v>
          </cell>
        </row>
        <row r="3">
          <cell r="A3"/>
          <cell r="B3"/>
          <cell r="C3"/>
          <cell r="D3"/>
          <cell r="E3"/>
          <cell r="F3"/>
          <cell r="G3"/>
          <cell r="H3"/>
          <cell r="I3"/>
          <cell r="J3"/>
        </row>
        <row r="4">
          <cell r="A4" t="str">
            <v>AS25S2SJ3FA-W/-G/-S</v>
          </cell>
          <cell r="B4" t="str">
            <v>● Фреон R32
● Wi-Fi управление, приложение EVO
● Супертихий (15 дБ, модель 09K)
● IFD-фильтр — профессиональная очистка воздуха
● Датчик Ecosensor
● Стерилизация 56 °C внутреннего испарителя Steri Clean
● Обогрев при температуре до −25 °C + подогрев поддона
● Ag+ антибактериальное покрытие теплообменника, вентилятора, дренажного поддона, жалюзи
● Пульт HJ2 с поддержкой iFeel
● Проводной ПДУ (опция)
● 3D Airflow — объёмный воздушный поток
● Комфортный сон
● Авторестарт
● Самодиагностика
● Самоочистка внутреннего и наружного теплообменника Self Clean
● 4-цветный дисплей с индикацией качества воздуха
● Поддержка YCJ-A002 и карт отеля</v>
          </cell>
          <cell r="C4" t="str">
            <v>2,6 / 3,2</v>
          </cell>
          <cell r="D4" t="str">
            <v>A+++ / A+++</v>
          </cell>
          <cell r="E4" t="str">
            <v>YR-HJ2</v>
          </cell>
          <cell r="F4">
            <v>45203</v>
          </cell>
          <cell r="G4">
            <v>99161</v>
          </cell>
          <cell r="H4">
            <v>165268</v>
          </cell>
          <cell r="I4">
            <v>67800</v>
          </cell>
          <cell r="J4">
            <v>148700</v>
          </cell>
        </row>
        <row r="5">
          <cell r="A5" t="str">
            <v>1U25MEC1FRA</v>
          </cell>
          <cell r="B5"/>
          <cell r="C5"/>
          <cell r="D5"/>
          <cell r="E5"/>
          <cell r="F5">
            <v>53958</v>
          </cell>
          <cell r="G5"/>
          <cell r="H5"/>
          <cell r="I5">
            <v>80900</v>
          </cell>
          <cell r="J5"/>
        </row>
        <row r="6">
          <cell r="A6" t="str">
            <v>AS35S2SJ3FA-W/-G/-S</v>
          </cell>
          <cell r="B6"/>
          <cell r="C6" t="str">
            <v>3,5 / 4,2</v>
          </cell>
          <cell r="D6" t="str">
            <v>A+++ / A+++</v>
          </cell>
          <cell r="E6" t="str">
            <v>YR-HJ2</v>
          </cell>
          <cell r="F6">
            <v>52940</v>
          </cell>
          <cell r="G6">
            <v>111989</v>
          </cell>
          <cell r="H6">
            <v>186648</v>
          </cell>
          <cell r="I6">
            <v>79400</v>
          </cell>
          <cell r="J6">
            <v>168000</v>
          </cell>
        </row>
        <row r="7">
          <cell r="A7" t="str">
            <v>1U35MEC1FRA</v>
          </cell>
          <cell r="B7"/>
          <cell r="C7"/>
          <cell r="D7"/>
          <cell r="E7"/>
          <cell r="F7">
            <v>59049</v>
          </cell>
          <cell r="G7"/>
          <cell r="H7"/>
          <cell r="I7">
            <v>88600</v>
          </cell>
          <cell r="J7"/>
        </row>
        <row r="8">
          <cell r="A8" t="str">
            <v>AS50S2SJ3FA-W/-G/-S</v>
          </cell>
          <cell r="B8"/>
          <cell r="C8" t="str">
            <v>5,2 / 6,0</v>
          </cell>
          <cell r="D8" t="str">
            <v>A++ / A++</v>
          </cell>
          <cell r="E8" t="str">
            <v>YR-HJ2</v>
          </cell>
          <cell r="F8">
            <v>60067</v>
          </cell>
          <cell r="G8">
            <v>127769</v>
          </cell>
          <cell r="H8">
            <v>212948</v>
          </cell>
          <cell r="I8">
            <v>90100</v>
          </cell>
          <cell r="J8">
            <v>191700</v>
          </cell>
        </row>
        <row r="9">
          <cell r="A9" t="str">
            <v>1U50JEC1FRA</v>
          </cell>
          <cell r="B9"/>
          <cell r="C9"/>
          <cell r="D9"/>
          <cell r="E9"/>
          <cell r="F9">
            <v>67702</v>
          </cell>
          <cell r="G9"/>
          <cell r="H9"/>
          <cell r="I9">
            <v>101600</v>
          </cell>
          <cell r="J9"/>
        </row>
        <row r="10">
          <cell r="A10" t="str">
            <v>AS25S2SJ2FA-W/-G/-S</v>
          </cell>
          <cell r="B10"/>
          <cell r="C10" t="str">
            <v>2,6 / 3,2</v>
          </cell>
          <cell r="D10" t="str">
            <v>A+++ / A+++</v>
          </cell>
          <cell r="E10" t="str">
            <v>YR-HJ2</v>
          </cell>
          <cell r="F10">
            <v>41130</v>
          </cell>
          <cell r="G10">
            <v>95088</v>
          </cell>
          <cell r="H10">
            <v>158481</v>
          </cell>
          <cell r="I10">
            <v>67800</v>
          </cell>
          <cell r="J10">
            <v>148700</v>
          </cell>
          <cell r="K10"/>
        </row>
        <row r="11">
          <cell r="A11" t="str">
            <v>1U25MEC(1)FRA</v>
          </cell>
          <cell r="B11"/>
          <cell r="C11"/>
          <cell r="D11"/>
          <cell r="E11"/>
          <cell r="F11">
            <v>53958</v>
          </cell>
          <cell r="G11"/>
          <cell r="H11"/>
          <cell r="I11">
            <v>80900</v>
          </cell>
          <cell r="J11"/>
          <cell r="K11"/>
          <cell r="L11" t="str">
            <v xml:space="preserve"> </v>
          </cell>
        </row>
        <row r="12">
          <cell r="A12" t="str">
            <v>AS35S2SJ2FA-W/-G/-S</v>
          </cell>
          <cell r="B12"/>
          <cell r="C12" t="str">
            <v>3,5 / 4,2</v>
          </cell>
          <cell r="D12" t="str">
            <v>A+++ / A+++</v>
          </cell>
          <cell r="E12" t="str">
            <v>YR-HJ2</v>
          </cell>
          <cell r="F12">
            <v>47850</v>
          </cell>
          <cell r="G12">
            <v>106899</v>
          </cell>
          <cell r="H12">
            <v>178164</v>
          </cell>
          <cell r="I12">
            <v>79400</v>
          </cell>
          <cell r="J12">
            <v>168000</v>
          </cell>
          <cell r="K12"/>
        </row>
        <row r="13">
          <cell r="A13" t="str">
            <v>1U35MEC(1)FRA</v>
          </cell>
          <cell r="B13"/>
          <cell r="C13"/>
          <cell r="D13"/>
          <cell r="E13"/>
          <cell r="F13">
            <v>59049</v>
          </cell>
          <cell r="G13"/>
          <cell r="H13"/>
          <cell r="I13">
            <v>88600</v>
          </cell>
          <cell r="J13"/>
          <cell r="K13"/>
        </row>
        <row r="14">
          <cell r="A14" t="str">
            <v>AS50S2SJ2FA-W/-G/-S</v>
          </cell>
          <cell r="B14"/>
          <cell r="C14" t="str">
            <v>5,2 / 6,0</v>
          </cell>
          <cell r="D14" t="str">
            <v>A++ / A++</v>
          </cell>
          <cell r="E14" t="str">
            <v>YR-HJ2</v>
          </cell>
          <cell r="F14">
            <v>52431</v>
          </cell>
          <cell r="G14">
            <v>120133</v>
          </cell>
          <cell r="H14">
            <v>200222</v>
          </cell>
          <cell r="I14">
            <v>90100</v>
          </cell>
          <cell r="J14">
            <v>191700</v>
          </cell>
          <cell r="K14"/>
        </row>
        <row r="15">
          <cell r="A15" t="str">
            <v>1U50JEC(1)FRA</v>
          </cell>
          <cell r="B15"/>
          <cell r="C15"/>
          <cell r="D15"/>
          <cell r="E15"/>
          <cell r="F15">
            <v>67702</v>
          </cell>
          <cell r="G15"/>
          <cell r="H15"/>
          <cell r="I15">
            <v>101600</v>
          </cell>
          <cell r="J15"/>
          <cell r="K15"/>
        </row>
        <row r="16">
          <cell r="A16"/>
          <cell r="B16"/>
          <cell r="C16"/>
          <cell r="D16"/>
          <cell r="E16"/>
          <cell r="F16"/>
          <cell r="G16"/>
          <cell r="H16"/>
          <cell r="I16"/>
          <cell r="J16"/>
        </row>
        <row r="17">
          <cell r="A17" t="str">
            <v>AS25S2SF(2,3)FA-W/-B
AS25S2SF(3,4)FA-G</v>
          </cell>
          <cell r="B17" t="str">
            <v>● Фреон R32
● Датчик Ecosensor
● Wi-Fi управление, приложение EVO
● Ультрафиолетовая LED-лампа
● Супертихий (16 дБ, модель 09K)
● Матовый пластик
● Самоочистка внутреннего испарителя Self Clean
● Стерилизация 56 °C внутреннего испарителя Steri Clean
● Уверенная работа на обогрев при температуре до −20 °C + подогрев поддона (кроме 24K)
● Nano-Aqua — ионизатор воздуха
● Фильтр 3 в 1, 2 шт.
● Авторестарт
● Пульт HJ2 с поддержкой iFeel
● Проводной ПДУ (опция)
● Поддержка YCJ-A002 и карт отеля
● 24-часовой таймер
● Комфортный сон
● Самодиагностика
● Скрытый дисплей
● 3D Airflow — объёмный воздушный поток
● Воздухообмен O₂ Fresh (опция)
● Ag+ антибактериальное покрытие теплообменника, вентилятора, дренажного поддона, жалюзи</v>
          </cell>
          <cell r="C17" t="str">
            <v>2,6 / 3,2</v>
          </cell>
          <cell r="D17" t="str">
            <v>A+++ / A++</v>
          </cell>
          <cell r="E17" t="str">
            <v>YR-HJ2</v>
          </cell>
          <cell r="F17">
            <v>22907</v>
          </cell>
          <cell r="G17">
            <v>58540</v>
          </cell>
          <cell r="H17">
            <v>97566</v>
          </cell>
          <cell r="I17">
            <v>34400</v>
          </cell>
          <cell r="J17">
            <v>87800</v>
          </cell>
        </row>
        <row r="18">
          <cell r="A18" t="str">
            <v>1U25S2SM(3,4)FA</v>
          </cell>
          <cell r="B18"/>
          <cell r="C18"/>
          <cell r="D18"/>
          <cell r="E18"/>
          <cell r="F18">
            <v>35633</v>
          </cell>
          <cell r="G18"/>
          <cell r="H18"/>
          <cell r="I18">
            <v>53400</v>
          </cell>
          <cell r="J18"/>
        </row>
        <row r="19">
          <cell r="A19" t="str">
            <v>AS35S2SF(2,3)FA-W/-B
AS35S2SF4FA-G</v>
          </cell>
          <cell r="B19"/>
          <cell r="C19" t="str">
            <v>3,5 / 4,2</v>
          </cell>
          <cell r="D19" t="str">
            <v>A+++ / A++</v>
          </cell>
          <cell r="E19" t="str">
            <v>YR-HJ2</v>
          </cell>
          <cell r="F19">
            <v>26266</v>
          </cell>
          <cell r="G19">
            <v>66989</v>
          </cell>
          <cell r="H19">
            <v>111649</v>
          </cell>
          <cell r="I19">
            <v>39400</v>
          </cell>
          <cell r="J19">
            <v>100500</v>
          </cell>
        </row>
        <row r="20">
          <cell r="A20" t="str">
            <v>1U35S2SM(3,4)FA</v>
          </cell>
          <cell r="B20"/>
          <cell r="C20"/>
          <cell r="D20"/>
          <cell r="E20"/>
          <cell r="F20">
            <v>40723</v>
          </cell>
          <cell r="G20"/>
          <cell r="H20"/>
          <cell r="I20">
            <v>61100</v>
          </cell>
          <cell r="J20"/>
        </row>
        <row r="21">
          <cell r="A21" t="str">
            <v>AS50S2SF(2,3)FA-W/-B
AS50S2SF(3,4)FA-G</v>
          </cell>
          <cell r="B21"/>
          <cell r="C21" t="str">
            <v>5,2 / 6,0</v>
          </cell>
          <cell r="D21" t="str">
            <v>A++ / A++</v>
          </cell>
          <cell r="E21" t="str">
            <v>YR-HJ2</v>
          </cell>
          <cell r="F21">
            <v>35836</v>
          </cell>
          <cell r="G21">
            <v>95394</v>
          </cell>
          <cell r="H21">
            <v>158990</v>
          </cell>
          <cell r="I21">
            <v>53800</v>
          </cell>
          <cell r="J21">
            <v>143100</v>
          </cell>
        </row>
        <row r="22">
          <cell r="A22" t="str">
            <v>1U50S2SJ3FA</v>
          </cell>
          <cell r="B22"/>
          <cell r="C22"/>
          <cell r="D22"/>
          <cell r="E22"/>
          <cell r="F22">
            <v>59558</v>
          </cell>
          <cell r="G22"/>
          <cell r="H22"/>
          <cell r="I22">
            <v>89300</v>
          </cell>
          <cell r="J22"/>
        </row>
        <row r="23">
          <cell r="A23" t="str">
            <v>AS70S2SF(2,3)FA-W/-B
AS70S2SF(3,4)FA-G</v>
          </cell>
          <cell r="B23"/>
          <cell r="C23" t="str">
            <v>7,0 / 8,0</v>
          </cell>
          <cell r="D23" t="str">
            <v>A++ / A+</v>
          </cell>
          <cell r="E23" t="str">
            <v>YR-HJ2</v>
          </cell>
          <cell r="F23">
            <v>62510</v>
          </cell>
          <cell r="G23">
            <v>128176</v>
          </cell>
          <cell r="H23">
            <v>213628</v>
          </cell>
          <cell r="I23">
            <v>93800</v>
          </cell>
          <cell r="J23">
            <v>192300</v>
          </cell>
        </row>
        <row r="24">
          <cell r="A24" t="str">
            <v>1U70S2SJ2FA</v>
          </cell>
          <cell r="B24"/>
          <cell r="C24"/>
          <cell r="D24"/>
          <cell r="E24"/>
          <cell r="F24">
            <v>65666</v>
          </cell>
          <cell r="G24"/>
          <cell r="H24"/>
          <cell r="I24">
            <v>98500</v>
          </cell>
          <cell r="J24"/>
        </row>
        <row r="25">
          <cell r="A25"/>
          <cell r="B25"/>
          <cell r="C25"/>
          <cell r="D25"/>
          <cell r="E25"/>
          <cell r="F25"/>
          <cell r="G25"/>
          <cell r="H25"/>
          <cell r="I25"/>
          <cell r="J25"/>
        </row>
        <row r="26">
          <cell r="A26" t="str">
            <v>AS20SHP2HRA-W/-C</v>
          </cell>
          <cell r="B26" t="str">
            <v>● Фреон R32
● Wi-Fi управление, приложение EVO
● Ультрафиолетовая лампа
● Супертихий (18 дБ, модель 07K)
● Фильтр 3в1, 2 шт.
● До −20°C (обогрев) + подогрев поддона
● Самоочистка внешнего и внутреннего теплообменника Self Clean
● Стерилизация 56°C внутр. испарителя Steri Clean (через приложение)
● Ag+ антибактериальное покрытие испарителя
● 3D Airflow — объёмный воздушный поток
● Поддержка YCJ-A002 и карт отеля
● Spiral Air — комфортный воздушный поток
● Авторестарт
● 24-часовой таймер
● Комфортный сон
● Проводной ПДУ (опция)
● Скрытый дисплей
● Воздухообмен O₂ Fresh (опция)</v>
          </cell>
          <cell r="C26" t="str">
            <v>2,3 / 2,5</v>
          </cell>
          <cell r="D26" t="str">
            <v>A++ / A+</v>
          </cell>
          <cell r="E26" t="str">
            <v>YR-HJ2</v>
          </cell>
          <cell r="F26">
            <v>13744</v>
          </cell>
          <cell r="G26">
            <v>40010</v>
          </cell>
          <cell r="H26">
            <v>66684</v>
          </cell>
          <cell r="I26">
            <v>20500</v>
          </cell>
          <cell r="J26">
            <v>59900</v>
          </cell>
          <cell r="K26" t="str">
            <v>приход в апреле</v>
          </cell>
        </row>
        <row r="27">
          <cell r="A27" t="str">
            <v>1U20SHP2FRA</v>
          </cell>
          <cell r="B27"/>
          <cell r="C27"/>
          <cell r="D27"/>
          <cell r="E27"/>
          <cell r="F27">
            <v>26266</v>
          </cell>
          <cell r="G27"/>
          <cell r="H27"/>
          <cell r="I27">
            <v>39400</v>
          </cell>
          <cell r="J27"/>
          <cell r="K27"/>
        </row>
        <row r="28">
          <cell r="A28" t="str">
            <v>AS25SHP2HRA-W/-C</v>
          </cell>
          <cell r="B28"/>
          <cell r="C28" t="str">
            <v>2,7 / 2,9</v>
          </cell>
          <cell r="D28" t="str">
            <v>A++ / A+</v>
          </cell>
          <cell r="E28" t="str">
            <v>YR-HJ2</v>
          </cell>
          <cell r="F28">
            <v>15577</v>
          </cell>
          <cell r="G28">
            <v>42251</v>
          </cell>
          <cell r="H28">
            <v>70417</v>
          </cell>
          <cell r="I28">
            <v>23200</v>
          </cell>
          <cell r="J28">
            <v>63200</v>
          </cell>
          <cell r="K28"/>
        </row>
        <row r="29">
          <cell r="A29" t="str">
            <v>1U25SHP2FRA</v>
          </cell>
          <cell r="B29"/>
          <cell r="C29"/>
          <cell r="D29"/>
          <cell r="E29"/>
          <cell r="F29">
            <v>26674</v>
          </cell>
          <cell r="G29"/>
          <cell r="H29"/>
          <cell r="I29">
            <v>40000</v>
          </cell>
          <cell r="J29"/>
          <cell r="K29"/>
        </row>
        <row r="30">
          <cell r="A30" t="str">
            <v>AS35SHP2HRA-W/-C</v>
          </cell>
          <cell r="B30"/>
          <cell r="C30" t="str">
            <v>3,5 / 3,9</v>
          </cell>
          <cell r="D30" t="str">
            <v>A++ / A+</v>
          </cell>
          <cell r="E30" t="str">
            <v>YR-HJ2</v>
          </cell>
          <cell r="F30">
            <v>15780</v>
          </cell>
          <cell r="G30">
            <v>47850</v>
          </cell>
          <cell r="H30">
            <v>79749</v>
          </cell>
          <cell r="I30">
            <v>23700</v>
          </cell>
          <cell r="J30">
            <v>71800</v>
          </cell>
          <cell r="K30" t="str">
            <v>приход в апреле</v>
          </cell>
        </row>
        <row r="31">
          <cell r="A31" t="str">
            <v>1U35SHP2FRA</v>
          </cell>
          <cell r="B31"/>
          <cell r="C31"/>
          <cell r="D31"/>
          <cell r="E31"/>
          <cell r="F31">
            <v>32070</v>
          </cell>
          <cell r="G31"/>
          <cell r="H31"/>
          <cell r="I31">
            <v>48100</v>
          </cell>
          <cell r="J31"/>
          <cell r="K31"/>
        </row>
        <row r="32">
          <cell r="A32" t="str">
            <v>AS50SHP2HRA-W/-C</v>
          </cell>
          <cell r="B32"/>
          <cell r="C32" t="str">
            <v>5,0 / 5,2</v>
          </cell>
          <cell r="D32" t="str">
            <v>A++ / A+</v>
          </cell>
          <cell r="E32" t="str">
            <v>YR-HJ2</v>
          </cell>
          <cell r="F32">
            <v>23619</v>
          </cell>
          <cell r="G32">
            <v>68211</v>
          </cell>
          <cell r="H32">
            <v>113686</v>
          </cell>
          <cell r="I32">
            <v>35400</v>
          </cell>
          <cell r="J32">
            <v>102300</v>
          </cell>
          <cell r="K32" t="str">
            <v>приход в апреле</v>
          </cell>
        </row>
        <row r="33">
          <cell r="A33" t="str">
            <v>1U50SHP2FRA</v>
          </cell>
          <cell r="B33"/>
          <cell r="C33"/>
          <cell r="D33"/>
          <cell r="E33"/>
          <cell r="F33">
            <v>44592</v>
          </cell>
          <cell r="G33"/>
          <cell r="H33"/>
          <cell r="I33">
            <v>66900</v>
          </cell>
          <cell r="J33"/>
          <cell r="K33"/>
        </row>
        <row r="34">
          <cell r="A34" t="str">
            <v>AS70SHP2HRA-W/-C</v>
          </cell>
          <cell r="B34"/>
          <cell r="C34" t="str">
            <v>6,8 / 6,8</v>
          </cell>
          <cell r="D34" t="str">
            <v>A++ / A+</v>
          </cell>
          <cell r="E34" t="str">
            <v>YR-HJ2</v>
          </cell>
          <cell r="F34">
            <v>26470</v>
          </cell>
          <cell r="G34">
            <v>86333</v>
          </cell>
          <cell r="H34">
            <v>143889</v>
          </cell>
          <cell r="I34">
            <v>39700</v>
          </cell>
          <cell r="J34">
            <v>129500</v>
          </cell>
          <cell r="K34" t="str">
            <v>приход в апреле</v>
          </cell>
        </row>
        <row r="35">
          <cell r="A35" t="str">
            <v>1U70SHP2FRA</v>
          </cell>
          <cell r="B35"/>
          <cell r="C35"/>
          <cell r="D35"/>
          <cell r="E35"/>
          <cell r="F35">
            <v>59863</v>
          </cell>
          <cell r="G35"/>
          <cell r="H35"/>
          <cell r="I35">
            <v>89800</v>
          </cell>
          <cell r="J35"/>
          <cell r="K35"/>
        </row>
        <row r="36">
          <cell r="A36" t="str">
            <v>AS20SHP2HRA-S</v>
          </cell>
          <cell r="B36"/>
          <cell r="C36" t="str">
            <v>2,3 / 2,5</v>
          </cell>
          <cell r="D36" t="str">
            <v>A++ / A+</v>
          </cell>
          <cell r="E36" t="str">
            <v>YR-HJ2</v>
          </cell>
          <cell r="F36">
            <v>17307</v>
          </cell>
          <cell r="G36">
            <v>43573</v>
          </cell>
          <cell r="H36">
            <v>72623</v>
          </cell>
          <cell r="I36">
            <v>26000</v>
          </cell>
          <cell r="J36">
            <v>65400</v>
          </cell>
          <cell r="K36" t="str">
            <v>приход в апреле</v>
          </cell>
        </row>
        <row r="37">
          <cell r="A37" t="str">
            <v>1U20SHP2FRA</v>
          </cell>
          <cell r="B37"/>
          <cell r="C37"/>
          <cell r="D37"/>
          <cell r="E37"/>
          <cell r="F37">
            <v>26266</v>
          </cell>
          <cell r="G37"/>
          <cell r="H37"/>
          <cell r="I37">
            <v>39400</v>
          </cell>
          <cell r="J37"/>
          <cell r="K37"/>
        </row>
        <row r="38">
          <cell r="A38" t="str">
            <v>AS25SHP2HRA-S</v>
          </cell>
          <cell r="B38"/>
          <cell r="C38" t="str">
            <v>2,7 / 2,9</v>
          </cell>
          <cell r="D38" t="str">
            <v>A++ / A+</v>
          </cell>
          <cell r="E38" t="str">
            <v>YR-HJ2</v>
          </cell>
          <cell r="F38">
            <v>19140</v>
          </cell>
          <cell r="G38">
            <v>45814</v>
          </cell>
          <cell r="H38">
            <v>76356</v>
          </cell>
          <cell r="I38">
            <v>28600</v>
          </cell>
          <cell r="J38">
            <v>68600</v>
          </cell>
          <cell r="K38"/>
        </row>
        <row r="39">
          <cell r="A39" t="str">
            <v>1U25SHP2FRA</v>
          </cell>
          <cell r="B39"/>
          <cell r="C39"/>
          <cell r="D39"/>
          <cell r="E39"/>
          <cell r="F39">
            <v>26674</v>
          </cell>
          <cell r="G39"/>
          <cell r="H39"/>
          <cell r="I39">
            <v>40000</v>
          </cell>
          <cell r="J39"/>
          <cell r="K39"/>
        </row>
        <row r="40">
          <cell r="A40" t="str">
            <v>AS35SHP2HRA-S</v>
          </cell>
          <cell r="B40"/>
          <cell r="C40" t="str">
            <v>3,5 / 3,9</v>
          </cell>
          <cell r="D40" t="str">
            <v>A++ / A+</v>
          </cell>
          <cell r="E40" t="str">
            <v>YR-HJ2</v>
          </cell>
          <cell r="F40">
            <v>18834</v>
          </cell>
          <cell r="G40">
            <v>50904</v>
          </cell>
          <cell r="H40">
            <v>84840</v>
          </cell>
          <cell r="I40">
            <v>28300</v>
          </cell>
          <cell r="J40">
            <v>76400</v>
          </cell>
          <cell r="K40" t="str">
            <v>приход в апреле</v>
          </cell>
        </row>
        <row r="41">
          <cell r="A41" t="str">
            <v>1U35SHP2FRA</v>
          </cell>
          <cell r="B41"/>
          <cell r="C41"/>
          <cell r="D41"/>
          <cell r="E41"/>
          <cell r="F41">
            <v>32070</v>
          </cell>
          <cell r="G41"/>
          <cell r="H41"/>
          <cell r="I41">
            <v>48100</v>
          </cell>
          <cell r="J41"/>
          <cell r="K41"/>
        </row>
        <row r="42">
          <cell r="A42" t="str">
            <v>AS50SHP2HRA-S</v>
          </cell>
          <cell r="B42"/>
          <cell r="C42" t="str">
            <v>5,0 / 5,2</v>
          </cell>
          <cell r="D42" t="str">
            <v>A++ / A+</v>
          </cell>
          <cell r="E42" t="str">
            <v>YR-HJ2</v>
          </cell>
          <cell r="F42">
            <v>27183</v>
          </cell>
          <cell r="G42">
            <v>71775</v>
          </cell>
          <cell r="H42">
            <v>119625</v>
          </cell>
          <cell r="I42">
            <v>40800</v>
          </cell>
          <cell r="J42">
            <v>107700</v>
          </cell>
          <cell r="K42" t="str">
            <v>приход в апреле</v>
          </cell>
        </row>
        <row r="43">
          <cell r="A43" t="str">
            <v>1U50SHP2FRA</v>
          </cell>
          <cell r="B43"/>
          <cell r="C43"/>
          <cell r="D43"/>
          <cell r="E43"/>
          <cell r="F43">
            <v>44592</v>
          </cell>
          <cell r="G43"/>
          <cell r="H43"/>
          <cell r="I43">
            <v>66900</v>
          </cell>
          <cell r="J43"/>
          <cell r="K43"/>
        </row>
        <row r="44">
          <cell r="A44" t="str">
            <v>AS70SHP2HRA-S</v>
          </cell>
          <cell r="B44"/>
          <cell r="C44" t="str">
            <v>6,8 / 6,8</v>
          </cell>
          <cell r="D44" t="str">
            <v>A++ / A+</v>
          </cell>
          <cell r="E44" t="str">
            <v>YR-HJ2</v>
          </cell>
          <cell r="F44">
            <v>30135</v>
          </cell>
          <cell r="G44">
            <v>89998</v>
          </cell>
          <cell r="H44">
            <v>149997</v>
          </cell>
          <cell r="I44">
            <v>45200</v>
          </cell>
          <cell r="J44">
            <v>135000</v>
          </cell>
          <cell r="K44" t="str">
            <v>приход в апреле</v>
          </cell>
        </row>
        <row r="45">
          <cell r="A45" t="str">
            <v>1U70SHP2FRA</v>
          </cell>
          <cell r="B45"/>
          <cell r="C45"/>
          <cell r="D45"/>
          <cell r="E45"/>
          <cell r="F45">
            <v>59863</v>
          </cell>
          <cell r="G45"/>
          <cell r="H45"/>
          <cell r="I45">
            <v>89800</v>
          </cell>
          <cell r="J45"/>
          <cell r="K45"/>
        </row>
        <row r="46">
          <cell r="A46" t="str">
            <v>AS20SHP1HRA-W/-C</v>
          </cell>
          <cell r="B46" t="str">
            <v>● Фреон R32
● Wi-Fi управление, приложение EVO
● Ультрафиолетовая лампа
● Супертихий (18 дБ, модель 07K)
● Фильтр 3в1, 2 шт.
● До −20°C (обогрев) + подогрев поддона
● Самоочистка внешнего и внутреннего теплообменника Self Clean
● Стерилизация 56°C внутр. испарителя Steri Clean (через приложение)
● Ag+ антибактериальное покрытие испарителя
● 3D Airflow — объёмный воздушный поток
● Поддержка YCJ-A002 и карт отеля
● Spiral Air — комфортный воздушный поток
● Авторестарт
● 24-часовой таймер
● Комфортный сон
● Проводной ПДУ (опция)
● Скрытый дисплей
● Воздухообмен O₂ Fresh (опция)</v>
          </cell>
          <cell r="C46" t="str">
            <v>2,3 / 2,4</v>
          </cell>
          <cell r="D46" t="str">
            <v>A++ / A+</v>
          </cell>
          <cell r="E46" t="str">
            <v>YR-HE2</v>
          </cell>
          <cell r="F46">
            <v>13031</v>
          </cell>
          <cell r="G46">
            <v>39297</v>
          </cell>
          <cell r="H46">
            <v>65496</v>
          </cell>
          <cell r="I46">
            <v>20500</v>
          </cell>
          <cell r="J46">
            <v>59900</v>
          </cell>
          <cell r="K46"/>
        </row>
        <row r="47">
          <cell r="A47" t="str">
            <v>1U20SHP1FRA</v>
          </cell>
          <cell r="B47"/>
          <cell r="C47"/>
          <cell r="D47"/>
          <cell r="E47"/>
          <cell r="F47">
            <v>26266</v>
          </cell>
          <cell r="G47"/>
          <cell r="H47"/>
          <cell r="I47">
            <v>39400</v>
          </cell>
          <cell r="J47"/>
          <cell r="K47"/>
        </row>
        <row r="48">
          <cell r="A48" t="str">
            <v>AS25SHP1HRA-W/-C</v>
          </cell>
          <cell r="B48"/>
          <cell r="C48" t="str">
            <v>2,7 / 2,9</v>
          </cell>
          <cell r="D48" t="str">
            <v>A++ / A+</v>
          </cell>
          <cell r="E48" t="str">
            <v>YR-HE2</v>
          </cell>
          <cell r="F48">
            <v>14660</v>
          </cell>
          <cell r="G48">
            <v>41334</v>
          </cell>
          <cell r="H48">
            <v>68890</v>
          </cell>
          <cell r="I48">
            <v>23200</v>
          </cell>
          <cell r="J48">
            <v>63200</v>
          </cell>
          <cell r="K48"/>
        </row>
        <row r="49">
          <cell r="A49" t="str">
            <v>1U25SHP1FRA</v>
          </cell>
          <cell r="B49"/>
          <cell r="C49"/>
          <cell r="D49"/>
          <cell r="E49"/>
          <cell r="F49">
            <v>26674</v>
          </cell>
          <cell r="G49"/>
          <cell r="H49"/>
          <cell r="I49">
            <v>40000</v>
          </cell>
          <cell r="J49"/>
          <cell r="K49"/>
        </row>
        <row r="50">
          <cell r="A50" t="str">
            <v>AS35SHP1HRA-W/-C</v>
          </cell>
          <cell r="B50"/>
          <cell r="C50" t="str">
            <v>3,55 / 3,9</v>
          </cell>
          <cell r="D50" t="str">
            <v>A++ / A+</v>
          </cell>
          <cell r="E50" t="str">
            <v>YR-HE2</v>
          </cell>
          <cell r="F50">
            <v>14762</v>
          </cell>
          <cell r="G50">
            <v>46832</v>
          </cell>
          <cell r="H50">
            <v>78053</v>
          </cell>
          <cell r="I50">
            <v>23700</v>
          </cell>
          <cell r="J50">
            <v>71800</v>
          </cell>
          <cell r="K50"/>
        </row>
        <row r="51">
          <cell r="A51" t="str">
            <v>1U35SHP1FRA</v>
          </cell>
          <cell r="B51"/>
          <cell r="C51"/>
          <cell r="D51"/>
          <cell r="E51"/>
          <cell r="F51">
            <v>32070</v>
          </cell>
          <cell r="G51"/>
          <cell r="H51"/>
          <cell r="I51">
            <v>48100</v>
          </cell>
          <cell r="J51"/>
          <cell r="K51"/>
        </row>
        <row r="52">
          <cell r="A52" t="str">
            <v>AS50SHP1HRA-W/-C</v>
          </cell>
          <cell r="B52"/>
          <cell r="C52" t="str">
            <v>5,0 / 5,2</v>
          </cell>
          <cell r="D52" t="str">
            <v>A++ / A+</v>
          </cell>
          <cell r="E52" t="str">
            <v>YR-HE2</v>
          </cell>
          <cell r="F52">
            <v>22601</v>
          </cell>
          <cell r="G52">
            <v>67193</v>
          </cell>
          <cell r="H52">
            <v>111989</v>
          </cell>
          <cell r="I52">
            <v>35400</v>
          </cell>
          <cell r="J52">
            <v>102300</v>
          </cell>
          <cell r="K52"/>
        </row>
        <row r="53">
          <cell r="A53" t="str">
            <v>1U50SHP1FRA</v>
          </cell>
          <cell r="B53"/>
          <cell r="C53"/>
          <cell r="D53"/>
          <cell r="E53"/>
          <cell r="F53">
            <v>44592</v>
          </cell>
          <cell r="G53"/>
          <cell r="H53"/>
          <cell r="I53">
            <v>66900</v>
          </cell>
          <cell r="J53"/>
          <cell r="K53"/>
        </row>
        <row r="54">
          <cell r="A54" t="str">
            <v>AS70SHP1HRA-W/-C</v>
          </cell>
          <cell r="B54"/>
          <cell r="C54" t="str">
            <v>6,8 / 6,8</v>
          </cell>
          <cell r="D54" t="str">
            <v>A++ / A+</v>
          </cell>
          <cell r="E54" t="str">
            <v>YR-HE2</v>
          </cell>
          <cell r="F54">
            <v>25147</v>
          </cell>
          <cell r="G54">
            <v>85010</v>
          </cell>
          <cell r="H54">
            <v>141683</v>
          </cell>
          <cell r="I54">
            <v>39700</v>
          </cell>
          <cell r="J54">
            <v>129500</v>
          </cell>
          <cell r="K54"/>
        </row>
        <row r="55">
          <cell r="A55" t="str">
            <v>1U70SHP1FRA</v>
          </cell>
          <cell r="B55"/>
          <cell r="C55"/>
          <cell r="D55"/>
          <cell r="E55"/>
          <cell r="F55">
            <v>59863</v>
          </cell>
          <cell r="G55"/>
          <cell r="H55"/>
          <cell r="I55">
            <v>89800</v>
          </cell>
          <cell r="J55"/>
          <cell r="K55"/>
        </row>
        <row r="56">
          <cell r="A56" t="str">
            <v>AS20SHP1HRA-S</v>
          </cell>
          <cell r="B56"/>
          <cell r="C56" t="str">
            <v>2,3 / 2,4</v>
          </cell>
          <cell r="D56" t="str">
            <v>A++ / A+</v>
          </cell>
          <cell r="E56" t="str">
            <v>YR-HE2</v>
          </cell>
          <cell r="F56">
            <v>16595</v>
          </cell>
          <cell r="G56">
            <v>42861</v>
          </cell>
          <cell r="H56">
            <v>71435</v>
          </cell>
          <cell r="I56">
            <v>26000</v>
          </cell>
          <cell r="J56">
            <v>65400</v>
          </cell>
          <cell r="K56"/>
        </row>
        <row r="57">
          <cell r="A57" t="str">
            <v>1U20SHP1FRA</v>
          </cell>
          <cell r="B57"/>
          <cell r="C57"/>
          <cell r="D57"/>
          <cell r="E57"/>
          <cell r="F57">
            <v>26266</v>
          </cell>
          <cell r="G57"/>
          <cell r="H57"/>
          <cell r="I57">
            <v>39400</v>
          </cell>
          <cell r="J57"/>
          <cell r="K57"/>
        </row>
        <row r="58">
          <cell r="A58" t="str">
            <v>AS25SHP1HRA-S</v>
          </cell>
          <cell r="B58"/>
          <cell r="C58" t="str">
            <v>2,7 / 2,9</v>
          </cell>
          <cell r="D58" t="str">
            <v>A++ / A+</v>
          </cell>
          <cell r="E58" t="str">
            <v>YR-HE2</v>
          </cell>
          <cell r="F58">
            <v>18122</v>
          </cell>
          <cell r="G58">
            <v>44796</v>
          </cell>
          <cell r="H58">
            <v>74659</v>
          </cell>
          <cell r="I58">
            <v>28600</v>
          </cell>
          <cell r="J58">
            <v>68600</v>
          </cell>
          <cell r="K58"/>
        </row>
        <row r="59">
          <cell r="A59" t="str">
            <v>1U25SHP1FRA</v>
          </cell>
          <cell r="B59"/>
          <cell r="C59"/>
          <cell r="D59"/>
          <cell r="E59"/>
          <cell r="F59">
            <v>26674</v>
          </cell>
          <cell r="G59"/>
          <cell r="H59"/>
          <cell r="I59">
            <v>40000</v>
          </cell>
          <cell r="J59"/>
          <cell r="K59"/>
        </row>
        <row r="60">
          <cell r="A60" t="str">
            <v>AS35SHP1HRA-S</v>
          </cell>
          <cell r="B60"/>
          <cell r="C60" t="str">
            <v>3,55 / 3,9</v>
          </cell>
          <cell r="D60" t="str">
            <v>A++ / A+</v>
          </cell>
          <cell r="E60" t="str">
            <v>YR-HE2</v>
          </cell>
          <cell r="F60">
            <v>17816</v>
          </cell>
          <cell r="G60">
            <v>49886</v>
          </cell>
          <cell r="H60">
            <v>83143</v>
          </cell>
          <cell r="I60">
            <v>28300</v>
          </cell>
          <cell r="J60">
            <v>76400</v>
          </cell>
          <cell r="K60"/>
        </row>
        <row r="61">
          <cell r="A61" t="str">
            <v>1U35SHP1FRA</v>
          </cell>
          <cell r="B61"/>
          <cell r="C61"/>
          <cell r="D61"/>
          <cell r="E61"/>
          <cell r="F61">
            <v>32070</v>
          </cell>
          <cell r="G61"/>
          <cell r="H61"/>
          <cell r="I61">
            <v>48100</v>
          </cell>
          <cell r="J61"/>
          <cell r="K61"/>
        </row>
        <row r="62">
          <cell r="A62" t="str">
            <v>AS50SHP1HRA-S</v>
          </cell>
          <cell r="B62"/>
          <cell r="C62" t="str">
            <v>5,0 / 5,2</v>
          </cell>
          <cell r="D62" t="str">
            <v>A++ / A+</v>
          </cell>
          <cell r="E62" t="str">
            <v>YR-HE2</v>
          </cell>
          <cell r="F62">
            <v>26165</v>
          </cell>
          <cell r="G62">
            <v>70757</v>
          </cell>
          <cell r="H62">
            <v>117928</v>
          </cell>
          <cell r="I62">
            <v>40800</v>
          </cell>
          <cell r="J62">
            <v>107700</v>
          </cell>
          <cell r="K62"/>
        </row>
        <row r="63">
          <cell r="A63" t="str">
            <v>1U50SHP1FRA</v>
          </cell>
          <cell r="B63"/>
          <cell r="C63"/>
          <cell r="D63"/>
          <cell r="E63"/>
          <cell r="F63">
            <v>44592</v>
          </cell>
          <cell r="G63"/>
          <cell r="H63"/>
          <cell r="I63">
            <v>66900</v>
          </cell>
          <cell r="J63"/>
          <cell r="K63"/>
        </row>
        <row r="64">
          <cell r="A64" t="str">
            <v>AS70SHP1HRA-S</v>
          </cell>
          <cell r="B64"/>
          <cell r="C64" t="str">
            <v>6,8 / 6,8</v>
          </cell>
          <cell r="D64" t="str">
            <v>A++ / A+</v>
          </cell>
          <cell r="E64" t="str">
            <v>YR-HE2</v>
          </cell>
          <cell r="F64">
            <v>28710</v>
          </cell>
          <cell r="G64">
            <v>88573</v>
          </cell>
          <cell r="H64">
            <v>147622</v>
          </cell>
          <cell r="I64">
            <v>45200</v>
          </cell>
          <cell r="J64">
            <v>135000</v>
          </cell>
          <cell r="K64"/>
        </row>
        <row r="65">
          <cell r="A65" t="str">
            <v>1U70SHP1FRA</v>
          </cell>
          <cell r="B65"/>
          <cell r="C65"/>
          <cell r="D65"/>
          <cell r="E65"/>
          <cell r="F65">
            <v>59863</v>
          </cell>
          <cell r="G65"/>
          <cell r="H65"/>
          <cell r="I65">
            <v>89800</v>
          </cell>
          <cell r="J65"/>
          <cell r="K65"/>
        </row>
        <row r="66">
          <cell r="A66"/>
          <cell r="B66"/>
          <cell r="C66"/>
          <cell r="D66"/>
          <cell r="E66"/>
          <cell r="F66"/>
          <cell r="G66"/>
          <cell r="H66"/>
          <cell r="I66"/>
          <cell r="J66"/>
        </row>
        <row r="67">
          <cell r="A67" t="str">
            <v>AS09NS6ERA-W/-G/-B</v>
          </cell>
          <cell r="B67" t="str">
            <v>Мощная УФ-лампа для эффективного обеззараживания воздуха
Антикоррозийное покрытие теплообменников наружного и внутреннего блоков 
С встроенным преднастроенным Wi-Fi модулем EVO. Модуль включен в стоимость комплекта.</v>
          </cell>
          <cell r="C67" t="str">
            <v>2,7 / 2,8</v>
          </cell>
          <cell r="D67" t="str">
            <v>A++ / A+</v>
          </cell>
          <cell r="E67" t="str">
            <v>YR-HQ</v>
          </cell>
          <cell r="F67">
            <v>16571</v>
          </cell>
          <cell r="G67">
            <v>41941</v>
          </cell>
          <cell r="H67"/>
          <cell r="I67"/>
          <cell r="J67">
            <v>56700</v>
          </cell>
          <cell r="K67" t="str">
            <v>Wi-Fi модуль в подарок</v>
          </cell>
          <cell r="L67"/>
          <cell r="M67"/>
          <cell r="S67"/>
          <cell r="T67"/>
        </row>
        <row r="68">
          <cell r="A68" t="str">
            <v>1U09BS3ERA</v>
          </cell>
          <cell r="B68"/>
          <cell r="C68"/>
          <cell r="D68"/>
          <cell r="E68"/>
          <cell r="F68">
            <v>24270</v>
          </cell>
          <cell r="G68"/>
          <cell r="H68"/>
          <cell r="I68"/>
          <cell r="J68"/>
          <cell r="K68"/>
          <cell r="L68"/>
          <cell r="M68"/>
          <cell r="S68"/>
          <cell r="T68"/>
        </row>
        <row r="69">
          <cell r="A69" t="str">
            <v>AS12NS6ERA-W/-G/-B</v>
          </cell>
          <cell r="B69"/>
          <cell r="C69" t="str">
            <v>3,6 / 3,7</v>
          </cell>
          <cell r="D69" t="str">
            <v>A++ / A+</v>
          </cell>
          <cell r="E69" t="str">
            <v>YR-HQ</v>
          </cell>
          <cell r="F69">
            <v>19011</v>
          </cell>
          <cell r="G69">
            <v>49992</v>
          </cell>
          <cell r="H69"/>
          <cell r="I69"/>
          <cell r="J69">
            <v>66100</v>
          </cell>
          <cell r="K69" t="str">
            <v>Wi-Fi модуль в подарок</v>
          </cell>
          <cell r="L69"/>
          <cell r="M69"/>
          <cell r="N69"/>
          <cell r="S69"/>
          <cell r="T69"/>
        </row>
        <row r="70">
          <cell r="A70" t="str">
            <v>1U12BS3ERA</v>
          </cell>
          <cell r="B70"/>
          <cell r="C70"/>
          <cell r="D70"/>
          <cell r="E70"/>
          <cell r="F70">
            <v>29881</v>
          </cell>
          <cell r="G70"/>
          <cell r="H70"/>
          <cell r="I70"/>
          <cell r="J70"/>
          <cell r="K70"/>
          <cell r="L70"/>
          <cell r="M70"/>
          <cell r="N70"/>
          <cell r="S70"/>
          <cell r="T70"/>
        </row>
        <row r="71">
          <cell r="A71" t="str">
            <v>ESP32 - WI-FI модуль</v>
          </cell>
          <cell r="B71" t="str">
            <v>Спеццена для LIGHTERA</v>
          </cell>
          <cell r="C71"/>
          <cell r="D71"/>
          <cell r="E71"/>
          <cell r="F71">
            <v>1100</v>
          </cell>
          <cell r="G71">
            <v>1100</v>
          </cell>
          <cell r="H71"/>
          <cell r="I71"/>
          <cell r="J71">
            <v>3600</v>
          </cell>
          <cell r="K71"/>
          <cell r="L71"/>
          <cell r="M71"/>
          <cell r="N71"/>
          <cell r="S71"/>
          <cell r="T71"/>
        </row>
        <row r="72">
          <cell r="A72"/>
          <cell r="B72"/>
          <cell r="C72"/>
          <cell r="D72"/>
          <cell r="E72"/>
          <cell r="F72"/>
          <cell r="G72"/>
          <cell r="H72"/>
          <cell r="I72"/>
          <cell r="J72"/>
        </row>
        <row r="73">
          <cell r="A73" t="str">
            <v>AS20HSL1HRA-W</v>
          </cell>
          <cell r="B73" t="str">
            <v>● Фреон R32
● Wi-Fi управление, приложение EVO
● Супертихий (22 дБ, модель 07K)
● Самоочистка внутреннего и наружного теплообменника Self Clean (модели 18K, 24K — только внутренний блок)
● Ag+ антибактериальное покрытие испарителя
● Spiral Air — комфортный воздушный поток
● Фильтр 3 в 1, 2 шт.
● 3D Airflow — объёмный воздушный поток
● Функция iFeel
● Авторестарт
● 24-часовой таймер
● Проводной ПДУ (опция)
● Комфортный сон
● Антибактериальный фильтр
● 12 м — длина воздушного потока
● Самодиагностика
● Скрытый дисплей</v>
          </cell>
          <cell r="C73" t="str">
            <v>2,1 / 2,1</v>
          </cell>
          <cell r="D73" t="str">
            <v>A / A</v>
          </cell>
          <cell r="E73" t="str">
            <v>YR-HE2</v>
          </cell>
          <cell r="F73">
            <v>9366</v>
          </cell>
          <cell r="G73">
            <v>28913</v>
          </cell>
          <cell r="H73">
            <v>48190</v>
          </cell>
          <cell r="I73">
            <v>14200</v>
          </cell>
          <cell r="J73">
            <v>43700</v>
          </cell>
          <cell r="K73"/>
          <cell r="L73"/>
          <cell r="M73"/>
          <cell r="N73"/>
          <cell r="S73"/>
          <cell r="T73"/>
        </row>
        <row r="74">
          <cell r="A74" t="str">
            <v>1U20HSL1FRA</v>
          </cell>
          <cell r="B74"/>
          <cell r="C74"/>
          <cell r="D74"/>
          <cell r="E74"/>
          <cell r="F74">
            <v>19547</v>
          </cell>
          <cell r="G74"/>
          <cell r="H74"/>
          <cell r="I74">
            <v>29500</v>
          </cell>
          <cell r="J74"/>
          <cell r="K74"/>
          <cell r="L74"/>
          <cell r="M74"/>
          <cell r="N74"/>
          <cell r="S74"/>
          <cell r="T74"/>
        </row>
        <row r="75">
          <cell r="A75" t="str">
            <v>AS25HSL1HRA-W</v>
          </cell>
          <cell r="B75"/>
          <cell r="C75" t="str">
            <v>2,7 / 2,9</v>
          </cell>
          <cell r="D75" t="str">
            <v>A / A</v>
          </cell>
          <cell r="E75" t="str">
            <v>YR-HE2</v>
          </cell>
          <cell r="F75">
            <v>9977</v>
          </cell>
          <cell r="G75">
            <v>31051</v>
          </cell>
          <cell r="H75">
            <v>51753</v>
          </cell>
          <cell r="I75">
            <v>15000</v>
          </cell>
          <cell r="J75">
            <v>46600</v>
          </cell>
          <cell r="K75"/>
          <cell r="L75"/>
          <cell r="M75"/>
          <cell r="N75"/>
          <cell r="S75"/>
          <cell r="T75"/>
        </row>
        <row r="76">
          <cell r="A76" t="str">
            <v>1U25HSL1FRA</v>
          </cell>
          <cell r="B76"/>
          <cell r="C76"/>
          <cell r="D76"/>
          <cell r="E76"/>
          <cell r="F76">
            <v>21074</v>
          </cell>
          <cell r="G76"/>
          <cell r="H76"/>
          <cell r="I76">
            <v>31600</v>
          </cell>
          <cell r="J76"/>
          <cell r="K76"/>
          <cell r="L76"/>
          <cell r="M76"/>
          <cell r="N76"/>
          <cell r="S76"/>
          <cell r="T76"/>
        </row>
        <row r="77">
          <cell r="A77" t="str">
            <v>AS35HSL1HRA-W</v>
          </cell>
          <cell r="B77"/>
          <cell r="C77" t="str">
            <v>3,4 / 3,4</v>
          </cell>
          <cell r="D77" t="str">
            <v>A / A</v>
          </cell>
          <cell r="E77" t="str">
            <v>YR-HE2</v>
          </cell>
          <cell r="F77">
            <v>12217</v>
          </cell>
          <cell r="G77">
            <v>35633</v>
          </cell>
          <cell r="H77">
            <v>59388</v>
          </cell>
          <cell r="I77">
            <v>18300</v>
          </cell>
          <cell r="J77">
            <v>53400</v>
          </cell>
          <cell r="K77" t="str">
            <v>приход в апреле</v>
          </cell>
          <cell r="L77"/>
          <cell r="M77"/>
          <cell r="N77"/>
          <cell r="S77"/>
          <cell r="T77"/>
        </row>
        <row r="78">
          <cell r="A78" t="str">
            <v>1U35HSL1FRA</v>
          </cell>
          <cell r="B78"/>
          <cell r="C78"/>
          <cell r="D78"/>
          <cell r="E78"/>
          <cell r="F78">
            <v>23416</v>
          </cell>
          <cell r="G78"/>
          <cell r="H78"/>
          <cell r="I78">
            <v>35100</v>
          </cell>
          <cell r="J78"/>
          <cell r="K78"/>
          <cell r="L78"/>
          <cell r="M78"/>
          <cell r="N78"/>
          <cell r="S78"/>
          <cell r="T78"/>
        </row>
        <row r="79">
          <cell r="A79" t="str">
            <v>AS50HSL1HRA-W</v>
          </cell>
          <cell r="B79"/>
          <cell r="C79" t="str">
            <v>4,8 / 4,8</v>
          </cell>
          <cell r="D79" t="str">
            <v>A / A</v>
          </cell>
          <cell r="E79" t="str">
            <v>YR-HE2</v>
          </cell>
          <cell r="F79">
            <v>17715</v>
          </cell>
          <cell r="G79">
            <v>55995</v>
          </cell>
          <cell r="H79">
            <v>93324</v>
          </cell>
          <cell r="I79">
            <v>26600</v>
          </cell>
          <cell r="J79">
            <v>84000</v>
          </cell>
          <cell r="K79" t="str">
            <v>приход в апреле</v>
          </cell>
          <cell r="L79"/>
          <cell r="M79"/>
          <cell r="N79"/>
          <cell r="S79"/>
          <cell r="T79"/>
        </row>
        <row r="80">
          <cell r="A80" t="str">
            <v>1U50HSL1FRA</v>
          </cell>
          <cell r="B80"/>
          <cell r="C80"/>
          <cell r="D80"/>
          <cell r="E80"/>
          <cell r="F80">
            <v>38280</v>
          </cell>
          <cell r="G80"/>
          <cell r="H80"/>
          <cell r="I80">
            <v>57400</v>
          </cell>
          <cell r="J80"/>
          <cell r="K80"/>
          <cell r="L80"/>
          <cell r="M80"/>
          <cell r="N80"/>
          <cell r="S80"/>
          <cell r="T80"/>
        </row>
        <row r="81">
          <cell r="A81" t="str">
            <v>AS70HSL1HRA-W</v>
          </cell>
          <cell r="B81"/>
          <cell r="C81" t="str">
            <v>6,7 / 7</v>
          </cell>
          <cell r="D81" t="str">
            <v>A / A</v>
          </cell>
          <cell r="E81" t="str">
            <v>YR-HE2</v>
          </cell>
          <cell r="F81">
            <v>21481</v>
          </cell>
          <cell r="G81">
            <v>72792</v>
          </cell>
          <cell r="H81">
            <v>121321</v>
          </cell>
          <cell r="I81">
            <v>32200</v>
          </cell>
          <cell r="J81">
            <v>109200</v>
          </cell>
          <cell r="K81" t="str">
            <v>приход в апреле</v>
          </cell>
          <cell r="L81"/>
          <cell r="M81"/>
          <cell r="N81"/>
          <cell r="S81"/>
          <cell r="T81"/>
        </row>
        <row r="82">
          <cell r="A82" t="str">
            <v>1U70HSL1FRA</v>
          </cell>
          <cell r="B82"/>
          <cell r="C82"/>
          <cell r="D82"/>
          <cell r="E82"/>
          <cell r="F82">
            <v>51311</v>
          </cell>
          <cell r="G82"/>
          <cell r="H82"/>
          <cell r="I82">
            <v>77000</v>
          </cell>
          <cell r="J82"/>
          <cell r="K82"/>
          <cell r="L82"/>
          <cell r="M82"/>
          <cell r="N82"/>
          <cell r="S82"/>
          <cell r="T82"/>
        </row>
        <row r="83">
          <cell r="A83"/>
          <cell r="B83"/>
          <cell r="C83"/>
          <cell r="D83"/>
          <cell r="E83"/>
          <cell r="F83"/>
          <cell r="G83"/>
          <cell r="H83"/>
          <cell r="I83"/>
          <cell r="J83"/>
        </row>
        <row r="84">
          <cell r="A84" t="str">
            <v>AS100HPL1HRA</v>
          </cell>
          <cell r="B84" t="str">
            <v>● Фреон R32
● Wi-Fi управление, приложение EVO
● Фильтр 3 в 1, 2 шт.
● 3D Airflow — объёмный воздушный поток
● Проводной ПДУ (опция)</v>
          </cell>
          <cell r="C84" t="str">
            <v>9,0 / 9,5</v>
          </cell>
          <cell r="D84" t="str">
            <v>A++ / A+</v>
          </cell>
          <cell r="E84" t="str">
            <v>YR-HE2</v>
          </cell>
          <cell r="F84">
            <v>31255</v>
          </cell>
          <cell r="G84">
            <v>129296</v>
          </cell>
          <cell r="H84">
            <v>215494</v>
          </cell>
          <cell r="I84">
            <v>46800</v>
          </cell>
          <cell r="J84">
            <v>193900</v>
          </cell>
        </row>
        <row r="85">
          <cell r="A85" t="str">
            <v>1U105S2SS2FA</v>
          </cell>
          <cell r="B85"/>
          <cell r="C85"/>
          <cell r="D85"/>
          <cell r="E85"/>
          <cell r="F85">
            <v>98041</v>
          </cell>
          <cell r="G85"/>
          <cell r="H85"/>
          <cell r="I85">
            <v>147100</v>
          </cell>
          <cell r="J85"/>
        </row>
        <row r="86">
          <cell r="A86" t="str">
            <v>AS20HPL2HRA</v>
          </cell>
          <cell r="B86" t="str">
            <v xml:space="preserve">● Фреон R32
● Wi-Fi управление приложение evo
● Супертихий (22 дб модель 07k)
● Самоочистка внешнего и внутреннего испарителя Self clean (18,24 модель только внутр.блок)
● Ag+ антибактериальное покрытие испарителя
● Spiral Air -комфортный воздушный поток
● Фильтр 3 в 1 - 2шт.
● 3D Airflow - обьемный воздушный поток
● функция I feel
● Авторестарт
● 24 - часовой таймер                                             ● Проводной ПДУ (опц)
● Комфортный сон
● Антибактериальный фильтр 
● 12м воздушный поток
● Самодиагностика
● Скрытый   дисплей                                                                                                                  </v>
          </cell>
          <cell r="C86" t="str">
            <v>2,05 / 2,1</v>
          </cell>
          <cell r="D86" t="str">
            <v>A / A</v>
          </cell>
          <cell r="E86" t="str">
            <v>YR-HE2</v>
          </cell>
          <cell r="F86">
            <v>9163</v>
          </cell>
          <cell r="G86">
            <v>28201</v>
          </cell>
          <cell r="H86">
            <v>47001</v>
          </cell>
          <cell r="I86">
            <v>13700</v>
          </cell>
          <cell r="J86">
            <v>42300</v>
          </cell>
          <cell r="K86" t="str">
            <v>продаем остатки</v>
          </cell>
          <cell r="W86"/>
        </row>
        <row r="87">
          <cell r="A87" t="str">
            <v>1U20HPL1FRA</v>
          </cell>
          <cell r="B87"/>
          <cell r="C87"/>
          <cell r="D87"/>
          <cell r="E87"/>
          <cell r="F87">
            <v>19038</v>
          </cell>
          <cell r="G87"/>
          <cell r="H87"/>
          <cell r="I87">
            <v>28600</v>
          </cell>
          <cell r="J87"/>
          <cell r="K87"/>
          <cell r="W87"/>
        </row>
        <row r="88">
          <cell r="A88" t="str">
            <v>AS25HPL2HRA</v>
          </cell>
          <cell r="B88"/>
          <cell r="C88" t="str">
            <v>2,7 / 2,9</v>
          </cell>
          <cell r="D88" t="str">
            <v>A / A</v>
          </cell>
          <cell r="E88" t="str">
            <v>YR-HE2</v>
          </cell>
          <cell r="F88">
            <v>10181</v>
          </cell>
          <cell r="G88">
            <v>30543</v>
          </cell>
          <cell r="H88">
            <v>50904</v>
          </cell>
          <cell r="I88">
            <v>15300</v>
          </cell>
          <cell r="J88">
            <v>45800</v>
          </cell>
          <cell r="K88" t="str">
            <v>продаем остатки</v>
          </cell>
          <cell r="W88"/>
        </row>
        <row r="89">
          <cell r="A89" t="str">
            <v>1U25HPL1FRA</v>
          </cell>
          <cell r="B89"/>
          <cell r="C89"/>
          <cell r="D89"/>
          <cell r="E89"/>
          <cell r="F89">
            <v>20362</v>
          </cell>
          <cell r="G89"/>
          <cell r="H89"/>
          <cell r="I89">
            <v>30500</v>
          </cell>
          <cell r="J89"/>
          <cell r="K89"/>
          <cell r="W89"/>
        </row>
        <row r="90">
          <cell r="A90" t="str">
            <v>AS35HPL2HRA</v>
          </cell>
          <cell r="B90"/>
          <cell r="C90" t="str">
            <v>3,4 / 3,4</v>
          </cell>
          <cell r="D90" t="str">
            <v>A / A</v>
          </cell>
          <cell r="E90" t="str">
            <v>YR-HE2</v>
          </cell>
          <cell r="F90">
            <v>12217</v>
          </cell>
          <cell r="G90">
            <v>35124</v>
          </cell>
          <cell r="H90">
            <v>58540</v>
          </cell>
          <cell r="I90">
            <v>18300</v>
          </cell>
          <cell r="J90">
            <v>52700</v>
          </cell>
          <cell r="K90" t="str">
            <v>продаем остатки</v>
          </cell>
          <cell r="W90"/>
        </row>
        <row r="91">
          <cell r="A91" t="str">
            <v>1U35HPL1FRA</v>
          </cell>
          <cell r="B91"/>
          <cell r="C91"/>
          <cell r="D91"/>
          <cell r="E91"/>
          <cell r="F91">
            <v>22907</v>
          </cell>
          <cell r="G91"/>
          <cell r="H91"/>
          <cell r="I91">
            <v>34400</v>
          </cell>
          <cell r="J91"/>
          <cell r="K91"/>
          <cell r="W91"/>
        </row>
        <row r="92">
          <cell r="A92" t="str">
            <v>AS50HPL2HRA</v>
          </cell>
          <cell r="B92"/>
          <cell r="C92" t="str">
            <v>4,8 / 4,8</v>
          </cell>
          <cell r="D92" t="str">
            <v>A / A</v>
          </cell>
          <cell r="E92" t="str">
            <v>YR-HE2</v>
          </cell>
          <cell r="F92">
            <v>17715</v>
          </cell>
          <cell r="G92">
            <v>54977</v>
          </cell>
          <cell r="H92">
            <v>91627</v>
          </cell>
          <cell r="I92">
            <v>26600</v>
          </cell>
          <cell r="J92">
            <v>82500</v>
          </cell>
          <cell r="K92" t="str">
            <v>продаем остатки</v>
          </cell>
          <cell r="W92"/>
        </row>
        <row r="93">
          <cell r="A93" t="str">
            <v>1U50HPL1FRA</v>
          </cell>
          <cell r="B93"/>
          <cell r="C93"/>
          <cell r="D93"/>
          <cell r="E93"/>
          <cell r="F93">
            <v>37262</v>
          </cell>
          <cell r="G93"/>
          <cell r="H93"/>
          <cell r="I93">
            <v>55900</v>
          </cell>
          <cell r="J93"/>
          <cell r="K93"/>
          <cell r="W93"/>
        </row>
        <row r="94">
          <cell r="A94" t="str">
            <v>AS70HPL2HRA</v>
          </cell>
          <cell r="B94"/>
          <cell r="C94" t="str">
            <v>6,5 / 6,4</v>
          </cell>
          <cell r="D94" t="str">
            <v>A / A</v>
          </cell>
          <cell r="E94" t="str">
            <v>YR-HE2</v>
          </cell>
          <cell r="F94">
            <v>21380</v>
          </cell>
          <cell r="G94">
            <v>71266</v>
          </cell>
          <cell r="H94">
            <v>118776</v>
          </cell>
          <cell r="I94">
            <v>32100</v>
          </cell>
          <cell r="J94">
            <v>106900</v>
          </cell>
          <cell r="K94" t="str">
            <v>продаем остатки</v>
          </cell>
          <cell r="W94"/>
        </row>
        <row r="95">
          <cell r="A95" t="str">
            <v>1U70HPL1FRA</v>
          </cell>
          <cell r="B95"/>
          <cell r="C95"/>
          <cell r="D95"/>
          <cell r="E95"/>
          <cell r="F95">
            <v>49886</v>
          </cell>
          <cell r="G95"/>
          <cell r="H95"/>
          <cell r="I95">
            <v>74800</v>
          </cell>
          <cell r="J95"/>
          <cell r="K95"/>
          <cell r="W95"/>
        </row>
        <row r="96">
          <cell r="A96"/>
          <cell r="B96"/>
          <cell r="C96"/>
          <cell r="D96"/>
          <cell r="E96"/>
          <cell r="F96"/>
          <cell r="G96"/>
          <cell r="H96"/>
          <cell r="I96"/>
          <cell r="J96"/>
        </row>
        <row r="97">
          <cell r="A97" t="str">
            <v>AS20HQJ2HRA-W</v>
          </cell>
          <cell r="B97" t="str">
            <v>● Фреон R32
● Wi-Fi управление, приложение EVO
● Супертихий (22 дБ, модель 07K)
● Ag+ антибактериальное покрытие испарителя
● Авторестарт
● Скрытый дисплей
● Антибактериальный фильтр, 2 шт.
● 24-часовой таймер
● Режим турбо
● Комфортный сон
● 12 м — длина воздушного потока
● Самодиагностика</v>
          </cell>
          <cell r="C97" t="str">
            <v>2,1 / 2,1</v>
          </cell>
          <cell r="D97" t="str">
            <v>A / A</v>
          </cell>
          <cell r="E97" t="str">
            <v>YR-HE</v>
          </cell>
          <cell r="F97">
            <v>8755</v>
          </cell>
          <cell r="G97">
            <v>27488</v>
          </cell>
          <cell r="H97">
            <v>45813</v>
          </cell>
          <cell r="I97">
            <v>13100</v>
          </cell>
          <cell r="J97">
            <v>41200</v>
          </cell>
        </row>
        <row r="98">
          <cell r="A98" t="str">
            <v>1U20HQJ2FRA</v>
          </cell>
          <cell r="B98"/>
          <cell r="C98"/>
          <cell r="D98"/>
          <cell r="E98"/>
          <cell r="F98">
            <v>18733</v>
          </cell>
          <cell r="G98"/>
          <cell r="H98"/>
          <cell r="I98">
            <v>28100</v>
          </cell>
          <cell r="J98"/>
        </row>
        <row r="99">
          <cell r="A99" t="str">
            <v>AS25HQJ2HRA-W</v>
          </cell>
          <cell r="B99"/>
          <cell r="C99" t="str">
            <v>2,7 / 2,9</v>
          </cell>
          <cell r="D99" t="str">
            <v>A / A</v>
          </cell>
          <cell r="E99" t="str">
            <v>YR-HE</v>
          </cell>
          <cell r="F99">
            <v>9468</v>
          </cell>
          <cell r="G99">
            <v>29830</v>
          </cell>
          <cell r="H99">
            <v>49716</v>
          </cell>
          <cell r="I99">
            <v>14200</v>
          </cell>
          <cell r="J99">
            <v>44700</v>
          </cell>
        </row>
        <row r="100">
          <cell r="A100" t="str">
            <v>1U25HQJ2FRA</v>
          </cell>
          <cell r="B100"/>
          <cell r="C100"/>
          <cell r="D100"/>
          <cell r="E100"/>
          <cell r="F100">
            <v>20362</v>
          </cell>
          <cell r="G100"/>
          <cell r="H100"/>
          <cell r="I100">
            <v>30500</v>
          </cell>
          <cell r="J100"/>
        </row>
        <row r="101">
          <cell r="A101" t="str">
            <v>AS35HQJ2HRA-W</v>
          </cell>
          <cell r="B101"/>
          <cell r="C101" t="str">
            <v>3,4 / 3,4</v>
          </cell>
          <cell r="D101" t="str">
            <v>A / A</v>
          </cell>
          <cell r="E101" t="str">
            <v>YR-HE</v>
          </cell>
          <cell r="F101">
            <v>11301</v>
          </cell>
          <cell r="G101">
            <v>34208</v>
          </cell>
          <cell r="H101">
            <v>57012</v>
          </cell>
          <cell r="I101">
            <v>16900</v>
          </cell>
          <cell r="J101">
            <v>51300</v>
          </cell>
        </row>
        <row r="102">
          <cell r="A102" t="str">
            <v>1U35HQJ1FRA</v>
          </cell>
          <cell r="B102"/>
          <cell r="C102"/>
          <cell r="D102"/>
          <cell r="E102"/>
          <cell r="F102">
            <v>22907</v>
          </cell>
          <cell r="G102"/>
          <cell r="H102"/>
          <cell r="I102">
            <v>34400</v>
          </cell>
          <cell r="J102"/>
        </row>
        <row r="103">
          <cell r="A103" t="str">
            <v>AS50HQJ2HRA-W</v>
          </cell>
          <cell r="B103"/>
          <cell r="C103" t="str">
            <v>4,8 / 4,8</v>
          </cell>
          <cell r="D103" t="str">
            <v>A / A</v>
          </cell>
          <cell r="E103" t="str">
            <v>YR-HE</v>
          </cell>
          <cell r="F103">
            <v>16595</v>
          </cell>
          <cell r="G103">
            <v>52431</v>
          </cell>
          <cell r="H103">
            <v>87385</v>
          </cell>
          <cell r="I103">
            <v>24800</v>
          </cell>
          <cell r="J103">
            <v>78600</v>
          </cell>
        </row>
        <row r="104">
          <cell r="A104" t="str">
            <v>1U50HQJ2FRA</v>
          </cell>
          <cell r="B104"/>
          <cell r="C104"/>
          <cell r="D104"/>
          <cell r="E104"/>
          <cell r="F104">
            <v>35836</v>
          </cell>
          <cell r="G104"/>
          <cell r="H104"/>
          <cell r="I104">
            <v>53800</v>
          </cell>
          <cell r="J104"/>
        </row>
        <row r="105">
          <cell r="A105" t="str">
            <v>AS70HQJ2HRA-W</v>
          </cell>
          <cell r="B105"/>
          <cell r="C105" t="str">
            <v>6,7/ 7,0</v>
          </cell>
          <cell r="D105" t="str">
            <v>A / A</v>
          </cell>
          <cell r="E105" t="str">
            <v>YR-HE</v>
          </cell>
          <cell r="F105">
            <v>18325</v>
          </cell>
          <cell r="G105">
            <v>65666</v>
          </cell>
          <cell r="H105">
            <v>109443</v>
          </cell>
          <cell r="I105">
            <v>27500</v>
          </cell>
          <cell r="J105">
            <v>98500</v>
          </cell>
        </row>
        <row r="106">
          <cell r="A106" t="str">
            <v>1U70HQJ2FRA</v>
          </cell>
          <cell r="B106"/>
          <cell r="C106"/>
          <cell r="D106"/>
          <cell r="E106"/>
          <cell r="F106">
            <v>47341</v>
          </cell>
          <cell r="G106"/>
          <cell r="H106"/>
          <cell r="I106">
            <v>71000</v>
          </cell>
          <cell r="J106"/>
        </row>
        <row r="107">
          <cell r="A107" t="str">
            <v>AS20HQJ2HRA-B</v>
          </cell>
          <cell r="B107" t="str">
            <v>● Фреон R32
● Wi-Fi управление, приложение EVO
● Супертихий (22 дБ, модель 07K)
● Ag+ антибактериальное покрытие испарителя
● Авторестарт
● Скрытый дисплей
● Антибактериальный фильтр, 2 шт.
● 24-часовой таймер
● Режим турбо
● Комфортный сон
● 12 м — длина воздушного потока
● Самодиагностика</v>
          </cell>
          <cell r="C107" t="str">
            <v>2,1 / 2,1</v>
          </cell>
          <cell r="D107" t="str">
            <v>A / A</v>
          </cell>
          <cell r="E107" t="str">
            <v>YR-HE</v>
          </cell>
          <cell r="F107">
            <v>9977</v>
          </cell>
          <cell r="G107">
            <v>28710</v>
          </cell>
          <cell r="H107">
            <v>47850</v>
          </cell>
          <cell r="I107">
            <v>15000</v>
          </cell>
          <cell r="J107">
            <v>43100</v>
          </cell>
        </row>
        <row r="108">
          <cell r="A108" t="str">
            <v>1U20HQJ2FRA</v>
          </cell>
          <cell r="B108"/>
          <cell r="C108"/>
          <cell r="D108"/>
          <cell r="E108"/>
          <cell r="F108">
            <v>18733</v>
          </cell>
          <cell r="G108"/>
          <cell r="H108"/>
          <cell r="I108">
            <v>28100</v>
          </cell>
          <cell r="J108"/>
        </row>
        <row r="109">
          <cell r="A109" t="str">
            <v>AS25HQJ2HRA-B</v>
          </cell>
          <cell r="B109"/>
          <cell r="C109" t="str">
            <v>2,7 / 2,9</v>
          </cell>
          <cell r="D109" t="str">
            <v>A / A</v>
          </cell>
          <cell r="E109" t="str">
            <v>YR-HE</v>
          </cell>
          <cell r="F109">
            <v>10792</v>
          </cell>
          <cell r="G109">
            <v>31154</v>
          </cell>
          <cell r="H109">
            <v>51922</v>
          </cell>
          <cell r="I109">
            <v>16200</v>
          </cell>
          <cell r="J109">
            <v>46700</v>
          </cell>
        </row>
        <row r="110">
          <cell r="A110" t="str">
            <v>1U25HQJ2FRA</v>
          </cell>
          <cell r="B110"/>
          <cell r="C110"/>
          <cell r="D110"/>
          <cell r="E110"/>
          <cell r="F110">
            <v>20362</v>
          </cell>
          <cell r="G110"/>
          <cell r="H110"/>
          <cell r="I110">
            <v>30500</v>
          </cell>
          <cell r="J110"/>
        </row>
        <row r="111">
          <cell r="A111" t="str">
            <v>AS35HQJ2HRA-B</v>
          </cell>
          <cell r="B111"/>
          <cell r="C111" t="str">
            <v>3,4 / 3,4</v>
          </cell>
          <cell r="D111" t="str">
            <v>A / A</v>
          </cell>
          <cell r="E111" t="str">
            <v>YR-HE</v>
          </cell>
          <cell r="F111">
            <v>12217</v>
          </cell>
          <cell r="G111">
            <v>35124</v>
          </cell>
          <cell r="H111">
            <v>58540</v>
          </cell>
          <cell r="I111">
            <v>18300</v>
          </cell>
          <cell r="J111">
            <v>52700</v>
          </cell>
        </row>
        <row r="112">
          <cell r="A112" t="str">
            <v>1U35HQJ1FRA</v>
          </cell>
          <cell r="B112"/>
          <cell r="C112"/>
          <cell r="D112"/>
          <cell r="E112"/>
          <cell r="F112">
            <v>22907</v>
          </cell>
          <cell r="G112"/>
          <cell r="H112"/>
          <cell r="I112">
            <v>34400</v>
          </cell>
          <cell r="J112"/>
        </row>
        <row r="113">
          <cell r="A113" t="str">
            <v>AS50HQJ2HRA-B</v>
          </cell>
          <cell r="B113"/>
          <cell r="C113" t="str">
            <v>4,8 / 4,8</v>
          </cell>
          <cell r="D113" t="str">
            <v>A / A</v>
          </cell>
          <cell r="E113" t="str">
            <v>YR-HE</v>
          </cell>
          <cell r="F113">
            <v>18122</v>
          </cell>
          <cell r="G113">
            <v>53958</v>
          </cell>
          <cell r="H113">
            <v>89930</v>
          </cell>
          <cell r="I113">
            <v>27100</v>
          </cell>
          <cell r="J113">
            <v>80900</v>
          </cell>
        </row>
        <row r="114">
          <cell r="A114" t="str">
            <v>1U50HQJ2FRA</v>
          </cell>
          <cell r="B114"/>
          <cell r="C114"/>
          <cell r="D114"/>
          <cell r="E114"/>
          <cell r="F114">
            <v>35836</v>
          </cell>
          <cell r="G114"/>
          <cell r="H114"/>
          <cell r="I114">
            <v>53800</v>
          </cell>
          <cell r="J114"/>
        </row>
        <row r="115">
          <cell r="A115" t="str">
            <v>AS70HQJ2HRA-B</v>
          </cell>
          <cell r="B115"/>
          <cell r="C115" t="str">
            <v>6,7/ 7,0</v>
          </cell>
          <cell r="D115" t="str">
            <v>A / A</v>
          </cell>
          <cell r="E115" t="str">
            <v>YR-HE</v>
          </cell>
          <cell r="F115">
            <v>19853</v>
          </cell>
          <cell r="G115">
            <v>67194</v>
          </cell>
          <cell r="H115">
            <v>111989</v>
          </cell>
          <cell r="I115">
            <v>29800</v>
          </cell>
          <cell r="J115">
            <v>100800</v>
          </cell>
        </row>
        <row r="116">
          <cell r="A116" t="str">
            <v>1U70HQJ2FRA</v>
          </cell>
          <cell r="B116"/>
          <cell r="C116"/>
          <cell r="D116"/>
          <cell r="E116"/>
          <cell r="F116">
            <v>47341</v>
          </cell>
          <cell r="G116"/>
          <cell r="H116"/>
          <cell r="I116">
            <v>71000</v>
          </cell>
          <cell r="J116"/>
        </row>
        <row r="117">
          <cell r="A117" t="str">
            <v>AS20HQJ1HRA-W</v>
          </cell>
          <cell r="B117" t="str">
            <v>● Фреон R32
● Wi-Fi управление, приложение EVO
● Супертихий (22 дБ, модель 07K)
● Ag+ антибактериальное покрытие испарителя
● Авторестарт
● Скрытый дисплей
● Антибактериальный фильтр, 2 шт.
● 24-часовой таймер
● Режим турбо
● Комфортный сон
● 12 м — длина воздушного потока
● Самодиагностика</v>
          </cell>
          <cell r="C117" t="str">
            <v>2,05 / 2,1</v>
          </cell>
          <cell r="D117" t="str">
            <v>A / A</v>
          </cell>
          <cell r="E117" t="str">
            <v>YR-HE</v>
          </cell>
          <cell r="F117">
            <v>8552</v>
          </cell>
          <cell r="G117">
            <v>27285</v>
          </cell>
          <cell r="H117">
            <v>45474</v>
          </cell>
          <cell r="I117">
            <v>13100</v>
          </cell>
          <cell r="J117">
            <v>41200</v>
          </cell>
          <cell r="K117"/>
        </row>
        <row r="118">
          <cell r="A118" t="str">
            <v>1U20HQJ1FRA</v>
          </cell>
          <cell r="B118"/>
          <cell r="C118"/>
          <cell r="D118"/>
          <cell r="E118"/>
          <cell r="F118">
            <v>18733</v>
          </cell>
          <cell r="G118"/>
          <cell r="H118"/>
          <cell r="I118">
            <v>28100</v>
          </cell>
          <cell r="J118"/>
          <cell r="K118"/>
        </row>
        <row r="119">
          <cell r="A119" t="str">
            <v>AS25HQJ1HRA-W</v>
          </cell>
          <cell r="B119"/>
          <cell r="C119" t="str">
            <v>2,7 / 2,9</v>
          </cell>
          <cell r="D119" t="str">
            <v>A / A</v>
          </cell>
          <cell r="E119" t="str">
            <v>YR-HE</v>
          </cell>
          <cell r="F119">
            <v>9366</v>
          </cell>
          <cell r="G119">
            <v>29728</v>
          </cell>
          <cell r="H119">
            <v>49547</v>
          </cell>
          <cell r="I119">
            <v>14200</v>
          </cell>
          <cell r="J119">
            <v>44700</v>
          </cell>
          <cell r="K119"/>
        </row>
        <row r="120">
          <cell r="A120" t="str">
            <v>1U25HQJ1FRA</v>
          </cell>
          <cell r="B120"/>
          <cell r="C120"/>
          <cell r="D120"/>
          <cell r="E120"/>
          <cell r="F120">
            <v>20362</v>
          </cell>
          <cell r="G120"/>
          <cell r="H120"/>
          <cell r="I120">
            <v>30500</v>
          </cell>
          <cell r="J120"/>
          <cell r="K120"/>
        </row>
        <row r="121">
          <cell r="A121" t="str">
            <v>AS35HQJ1HRA-W</v>
          </cell>
          <cell r="B121"/>
          <cell r="C121" t="str">
            <v>3,4 / 3,4</v>
          </cell>
          <cell r="D121" t="str">
            <v>A / A</v>
          </cell>
          <cell r="E121" t="str">
            <v>YR-HE</v>
          </cell>
          <cell r="F121">
            <v>10690</v>
          </cell>
          <cell r="G121">
            <v>33597</v>
          </cell>
          <cell r="H121">
            <v>55994</v>
          </cell>
          <cell r="I121">
            <v>16900</v>
          </cell>
          <cell r="J121">
            <v>51300</v>
          </cell>
          <cell r="K121"/>
        </row>
        <row r="122">
          <cell r="A122" t="str">
            <v>1U35HQJ1FRA</v>
          </cell>
          <cell r="B122"/>
          <cell r="C122"/>
          <cell r="D122"/>
          <cell r="E122"/>
          <cell r="F122">
            <v>22907</v>
          </cell>
          <cell r="G122"/>
          <cell r="H122"/>
          <cell r="I122">
            <v>34400</v>
          </cell>
          <cell r="J122"/>
          <cell r="K122"/>
        </row>
        <row r="123">
          <cell r="A123" t="str">
            <v>AS50HQJ1HRA-W</v>
          </cell>
          <cell r="B123"/>
          <cell r="C123" t="str">
            <v>4,8 / 4,8</v>
          </cell>
          <cell r="D123" t="str">
            <v>A / A</v>
          </cell>
          <cell r="E123" t="str">
            <v>YR-HE</v>
          </cell>
          <cell r="F123">
            <v>16086</v>
          </cell>
          <cell r="G123">
            <v>51922</v>
          </cell>
          <cell r="H123">
            <v>86536</v>
          </cell>
          <cell r="I123">
            <v>24800</v>
          </cell>
          <cell r="J123">
            <v>78600</v>
          </cell>
          <cell r="K123"/>
        </row>
        <row r="124">
          <cell r="A124" t="str">
            <v>1U50HQJ1FRA</v>
          </cell>
          <cell r="B124"/>
          <cell r="C124"/>
          <cell r="D124"/>
          <cell r="E124"/>
          <cell r="F124">
            <v>35836</v>
          </cell>
          <cell r="G124"/>
          <cell r="H124"/>
          <cell r="I124">
            <v>53800</v>
          </cell>
          <cell r="J124"/>
          <cell r="K124"/>
        </row>
        <row r="125">
          <cell r="A125" t="str">
            <v>AS70HQJ1HRA-W</v>
          </cell>
          <cell r="B125"/>
          <cell r="C125" t="str">
            <v>6,5 / 6,8</v>
          </cell>
          <cell r="D125" t="str">
            <v>A / A</v>
          </cell>
          <cell r="E125" t="str">
            <v>YR-HE</v>
          </cell>
          <cell r="F125">
            <v>18325</v>
          </cell>
          <cell r="G125">
            <v>65666</v>
          </cell>
          <cell r="H125">
            <v>109443</v>
          </cell>
          <cell r="I125">
            <v>27500</v>
          </cell>
          <cell r="J125">
            <v>98500</v>
          </cell>
          <cell r="K125"/>
        </row>
        <row r="126">
          <cell r="A126" t="str">
            <v>1U70HQJ1FRA</v>
          </cell>
          <cell r="B126"/>
          <cell r="C126"/>
          <cell r="D126"/>
          <cell r="E126"/>
          <cell r="F126">
            <v>47341</v>
          </cell>
          <cell r="G126"/>
          <cell r="H126"/>
          <cell r="I126">
            <v>71000</v>
          </cell>
          <cell r="J126"/>
          <cell r="K126"/>
        </row>
        <row r="127">
          <cell r="A127" t="str">
            <v>AS20HQJ1HRA-B</v>
          </cell>
          <cell r="B127" t="str">
            <v>● Фреон R32
● Wi-Fi управление, приложение EVO
● Супертихий (22 дБ, модель 07K)
● Ag+ антибактериальное покрытие испарителя
● Авторестарт
● Скрытый дисплей
● Антибактериальный фильтр, 2 шт.
● 24-часовой таймер
● Режим турбо
● Комфортный сон
● 12 м — длина воздушного потока
● Самодиагностика</v>
          </cell>
          <cell r="C127" t="str">
            <v>2,05 / 2,1</v>
          </cell>
          <cell r="D127" t="str">
            <v>A / A</v>
          </cell>
          <cell r="E127" t="str">
            <v>YR-HE</v>
          </cell>
          <cell r="F127">
            <v>9366</v>
          </cell>
          <cell r="G127">
            <v>28099</v>
          </cell>
          <cell r="H127">
            <v>46832</v>
          </cell>
          <cell r="I127">
            <v>15000</v>
          </cell>
          <cell r="J127">
            <v>43100</v>
          </cell>
          <cell r="K127"/>
        </row>
        <row r="128">
          <cell r="A128" t="str">
            <v>1U20HQJ1FRA</v>
          </cell>
          <cell r="B128"/>
          <cell r="C128"/>
          <cell r="D128"/>
          <cell r="E128"/>
          <cell r="F128">
            <v>18733</v>
          </cell>
          <cell r="G128"/>
          <cell r="H128"/>
          <cell r="I128">
            <v>28100</v>
          </cell>
          <cell r="J128"/>
          <cell r="K128"/>
        </row>
        <row r="129">
          <cell r="A129" t="str">
            <v>AS25HQJ1HRA-B</v>
          </cell>
          <cell r="B129"/>
          <cell r="C129" t="str">
            <v>2,7 / 2,9</v>
          </cell>
          <cell r="D129" t="str">
            <v>A / A</v>
          </cell>
          <cell r="E129" t="str">
            <v>YR-HE</v>
          </cell>
          <cell r="F129">
            <v>10181</v>
          </cell>
          <cell r="G129">
            <v>30543</v>
          </cell>
          <cell r="H129">
            <v>50904</v>
          </cell>
          <cell r="I129">
            <v>16200</v>
          </cell>
          <cell r="J129">
            <v>46700</v>
          </cell>
          <cell r="K129"/>
        </row>
        <row r="130">
          <cell r="A130" t="str">
            <v>1U25HQJ1FRA</v>
          </cell>
          <cell r="B130"/>
          <cell r="C130"/>
          <cell r="D130"/>
          <cell r="E130"/>
          <cell r="F130">
            <v>20362</v>
          </cell>
          <cell r="G130"/>
          <cell r="H130"/>
          <cell r="I130">
            <v>30500</v>
          </cell>
          <cell r="J130"/>
          <cell r="K130"/>
        </row>
        <row r="131">
          <cell r="A131" t="str">
            <v>AS35HQJ1HRA-B</v>
          </cell>
          <cell r="B131"/>
          <cell r="C131" t="str">
            <v>3,4 / 3,4</v>
          </cell>
          <cell r="D131" t="str">
            <v>A / A</v>
          </cell>
          <cell r="E131" t="str">
            <v>YR-HE</v>
          </cell>
          <cell r="F131">
            <v>11504</v>
          </cell>
          <cell r="G131">
            <v>34411</v>
          </cell>
          <cell r="H131">
            <v>57352</v>
          </cell>
          <cell r="I131">
            <v>18300</v>
          </cell>
          <cell r="J131">
            <v>52700</v>
          </cell>
          <cell r="K131"/>
        </row>
        <row r="132">
          <cell r="A132" t="str">
            <v>1U35HQJ1FRA</v>
          </cell>
          <cell r="B132"/>
          <cell r="C132"/>
          <cell r="D132"/>
          <cell r="E132"/>
          <cell r="F132">
            <v>22907</v>
          </cell>
          <cell r="G132"/>
          <cell r="H132"/>
          <cell r="I132">
            <v>34400</v>
          </cell>
          <cell r="J132"/>
          <cell r="K132"/>
        </row>
        <row r="133">
          <cell r="A133" t="str">
            <v>AS50HQJ1HRA-B</v>
          </cell>
          <cell r="B133"/>
          <cell r="C133" t="str">
            <v>4,8 / 4,8</v>
          </cell>
          <cell r="D133" t="str">
            <v>A / A</v>
          </cell>
          <cell r="E133" t="str">
            <v>YR-HE</v>
          </cell>
          <cell r="F133">
            <v>17104</v>
          </cell>
          <cell r="G133">
            <v>52940</v>
          </cell>
          <cell r="H133">
            <v>88233</v>
          </cell>
          <cell r="I133">
            <v>27100</v>
          </cell>
          <cell r="J133">
            <v>80900</v>
          </cell>
          <cell r="K133"/>
        </row>
        <row r="134">
          <cell r="A134" t="str">
            <v>1U50HQJ1FRA</v>
          </cell>
          <cell r="B134"/>
          <cell r="C134"/>
          <cell r="D134"/>
          <cell r="E134"/>
          <cell r="F134">
            <v>35836</v>
          </cell>
          <cell r="G134"/>
          <cell r="H134"/>
          <cell r="I134">
            <v>53800</v>
          </cell>
          <cell r="J134"/>
          <cell r="K134"/>
        </row>
        <row r="135">
          <cell r="A135" t="str">
            <v>AS70HQJ1HRA-B</v>
          </cell>
          <cell r="B135"/>
          <cell r="C135" t="str">
            <v>6,5 / 6,8</v>
          </cell>
          <cell r="D135" t="str">
            <v>A / A</v>
          </cell>
          <cell r="E135" t="str">
            <v>YR-HE</v>
          </cell>
          <cell r="F135">
            <v>19751</v>
          </cell>
          <cell r="G135">
            <v>67092</v>
          </cell>
          <cell r="H135">
            <v>111819</v>
          </cell>
          <cell r="I135">
            <v>29800</v>
          </cell>
          <cell r="J135">
            <v>100800</v>
          </cell>
          <cell r="K135"/>
        </row>
        <row r="136">
          <cell r="A136" t="str">
            <v>1U70HQJ1FRA</v>
          </cell>
          <cell r="B136"/>
          <cell r="C136"/>
          <cell r="D136"/>
          <cell r="E136"/>
          <cell r="F136">
            <v>47341</v>
          </cell>
          <cell r="G136"/>
          <cell r="H136"/>
          <cell r="I136">
            <v>71000</v>
          </cell>
          <cell r="J136"/>
          <cell r="K136"/>
        </row>
        <row r="137">
          <cell r="A137"/>
          <cell r="B137"/>
          <cell r="C137"/>
          <cell r="D137"/>
          <cell r="E137"/>
          <cell r="F137"/>
          <cell r="G137"/>
          <cell r="H137"/>
          <cell r="I137"/>
          <cell r="J137"/>
        </row>
        <row r="138">
          <cell r="A138" t="str">
            <v>AS18TT5HRA</v>
          </cell>
          <cell r="B138"/>
          <cell r="C138" t="str">
            <v>5,0 / 5,2</v>
          </cell>
          <cell r="D138" t="str">
            <v>A / A</v>
          </cell>
          <cell r="E138" t="str">
            <v>YR-HE</v>
          </cell>
          <cell r="F138">
            <v>15678</v>
          </cell>
          <cell r="G138">
            <v>50904</v>
          </cell>
          <cell r="H138">
            <v>84840</v>
          </cell>
          <cell r="I138">
            <v>23600</v>
          </cell>
          <cell r="J138">
            <v>76400</v>
          </cell>
          <cell r="K138"/>
        </row>
        <row r="139">
          <cell r="A139" t="str">
            <v>1U18TL4FRA</v>
          </cell>
          <cell r="B139"/>
          <cell r="C139"/>
          <cell r="D139"/>
          <cell r="E139"/>
          <cell r="F139">
            <v>35226</v>
          </cell>
          <cell r="G139"/>
          <cell r="H139"/>
          <cell r="I139">
            <v>52800</v>
          </cell>
          <cell r="J139"/>
          <cell r="K139"/>
        </row>
        <row r="140">
          <cell r="A140"/>
          <cell r="B140"/>
          <cell r="C140"/>
          <cell r="D140"/>
          <cell r="E140"/>
          <cell r="F140"/>
          <cell r="G140"/>
          <cell r="H140"/>
          <cell r="I140"/>
          <cell r="J140"/>
        </row>
        <row r="141">
          <cell r="A141" t="str">
            <v>AS12TL5HRA-A</v>
          </cell>
          <cell r="B141" t="str">
            <v>● Заводской зимний комплект до -30С
● Супертихий
● Авторестарт
● 24 - часовой таймер
● Режим Турбо
● Комфортный сон 
● 12м воздушный поток
● Самодиагностика
● Самоочистка теплооб-ника</v>
          </cell>
          <cell r="C141" t="str">
            <v>3,2 / 3,4</v>
          </cell>
          <cell r="D141" t="str">
            <v>A / A</v>
          </cell>
          <cell r="E141" t="str">
            <v>YR-HE</v>
          </cell>
          <cell r="F141">
            <v>14559</v>
          </cell>
          <cell r="G141">
            <v>46323</v>
          </cell>
          <cell r="H141">
            <v>77204</v>
          </cell>
          <cell r="I141">
            <v>21900</v>
          </cell>
          <cell r="J141">
            <v>69500</v>
          </cell>
        </row>
        <row r="142">
          <cell r="A142" t="str">
            <v>1U12TL5FRA-A</v>
          </cell>
          <cell r="B142"/>
          <cell r="C142"/>
          <cell r="D142"/>
          <cell r="E142"/>
          <cell r="F142">
            <v>31764</v>
          </cell>
          <cell r="G142"/>
          <cell r="H142"/>
          <cell r="I142">
            <v>47600</v>
          </cell>
          <cell r="J142"/>
        </row>
        <row r="143">
          <cell r="A143" t="str">
            <v>AS18TL5HRA-A</v>
          </cell>
          <cell r="B143"/>
          <cell r="C143" t="str">
            <v>4,8 / 4,8</v>
          </cell>
          <cell r="D143" t="str">
            <v>A / A</v>
          </cell>
          <cell r="E143" t="str">
            <v>YR-HE</v>
          </cell>
          <cell r="F143">
            <v>18733</v>
          </cell>
          <cell r="G143">
            <v>62816</v>
          </cell>
          <cell r="H143">
            <v>104692</v>
          </cell>
          <cell r="I143">
            <v>28100</v>
          </cell>
          <cell r="J143">
            <v>94200</v>
          </cell>
        </row>
        <row r="144">
          <cell r="A144" t="str">
            <v>1U18TL5FRA-A</v>
          </cell>
          <cell r="B144"/>
          <cell r="C144"/>
          <cell r="D144"/>
          <cell r="E144"/>
          <cell r="F144">
            <v>44083</v>
          </cell>
          <cell r="G144"/>
          <cell r="H144"/>
          <cell r="I144">
            <v>66100</v>
          </cell>
          <cell r="J144"/>
        </row>
        <row r="145">
          <cell r="A145" t="str">
            <v>AS24TL5HRA-A</v>
          </cell>
          <cell r="B145"/>
          <cell r="C145" t="str">
            <v>6,5 / 6,8</v>
          </cell>
          <cell r="D145" t="str">
            <v>A / A</v>
          </cell>
          <cell r="E145" t="str">
            <v>YR-HE</v>
          </cell>
          <cell r="F145">
            <v>22601</v>
          </cell>
          <cell r="G145">
            <v>78290</v>
          </cell>
          <cell r="H145">
            <v>130484</v>
          </cell>
          <cell r="I145">
            <v>33900</v>
          </cell>
          <cell r="J145">
            <v>117400</v>
          </cell>
        </row>
        <row r="146">
          <cell r="A146" t="str">
            <v>1U24TL5FRA-A</v>
          </cell>
          <cell r="B146"/>
          <cell r="C146"/>
          <cell r="D146"/>
          <cell r="E146"/>
          <cell r="F146">
            <v>55689</v>
          </cell>
          <cell r="G146"/>
          <cell r="H146"/>
          <cell r="I146">
            <v>83500</v>
          </cell>
          <cell r="J146"/>
        </row>
        <row r="147">
          <cell r="A147"/>
          <cell r="B147"/>
          <cell r="C147"/>
          <cell r="D147"/>
          <cell r="E147"/>
          <cell r="F147"/>
          <cell r="G147"/>
          <cell r="H147"/>
          <cell r="I147"/>
          <cell r="J147"/>
        </row>
        <row r="148">
          <cell r="A148" t="str">
            <v>O²-fresh</v>
          </cell>
          <cell r="B148" t="str">
            <v>Блок подмеса свежего воздуха. Совместим с моделями FLEXIS, CORAL EXPERT).</v>
          </cell>
          <cell r="C148"/>
          <cell r="D148"/>
          <cell r="E148"/>
          <cell r="F148">
            <v>5599</v>
          </cell>
          <cell r="G148">
            <v>5599</v>
          </cell>
          <cell r="H148">
            <v>9332</v>
          </cell>
          <cell r="I148">
            <v>8400</v>
          </cell>
          <cell r="J148">
            <v>8400</v>
          </cell>
        </row>
        <row r="149">
          <cell r="A149" t="str">
            <v>YCJ-A002</v>
          </cell>
          <cell r="B149" t="str">
            <v>Адресная карта/Согласователь работы 2-х кондиционеров при наличии (при наличии проводного ПДУ).</v>
          </cell>
          <cell r="C149"/>
          <cell r="D149"/>
          <cell r="E149"/>
          <cell r="F149">
            <v>8145</v>
          </cell>
          <cell r="G149">
            <v>8145</v>
          </cell>
          <cell r="H149">
            <v>13574</v>
          </cell>
          <cell r="I149">
            <v>12200</v>
          </cell>
          <cell r="J149">
            <v>12200</v>
          </cell>
        </row>
        <row r="150">
          <cell r="A150" t="str">
            <v>YCJ-RS002</v>
          </cell>
          <cell r="B150" t="str">
            <v>Согласователь работы 2-х кондиционеров
(при наличии опции Wi-Fi).</v>
          </cell>
          <cell r="C150"/>
          <cell r="D150"/>
          <cell r="E150"/>
          <cell r="F150">
            <v>15678</v>
          </cell>
          <cell r="G150">
            <v>15678</v>
          </cell>
          <cell r="H150">
            <v>26131</v>
          </cell>
          <cell r="I150">
            <v>23500</v>
          </cell>
          <cell r="J150">
            <v>23500</v>
          </cell>
        </row>
        <row r="151">
          <cell r="A151" t="str">
            <v>YCJ-RS006</v>
          </cell>
          <cell r="B151" t="str">
            <v>Согласователь работы 2-х кондиционеров
(при наличии опции Wi-Fi).</v>
          </cell>
          <cell r="C151"/>
          <cell r="D151"/>
          <cell r="E151"/>
          <cell r="F151">
            <v>19954</v>
          </cell>
          <cell r="G151">
            <v>19954</v>
          </cell>
          <cell r="H151">
            <v>33257</v>
          </cell>
          <cell r="I151">
            <v>29900</v>
          </cell>
          <cell r="J151">
            <v>29900</v>
          </cell>
        </row>
        <row r="152">
          <cell r="A152" t="str">
            <v>YCJ-R001</v>
          </cell>
          <cell r="B152" t="str">
            <v>Сухой контакт (аварийный адаптер). Совместим с LIGHTERA.</v>
          </cell>
          <cell r="C152"/>
          <cell r="D152"/>
          <cell r="E152"/>
          <cell r="F152">
            <v>3461</v>
          </cell>
          <cell r="G152">
            <v>3461</v>
          </cell>
          <cell r="H152">
            <v>5769</v>
          </cell>
          <cell r="I152">
            <v>5200</v>
          </cell>
          <cell r="J152">
            <v>5200</v>
          </cell>
        </row>
        <row r="153">
          <cell r="A153" t="str">
            <v>YCJ-R003</v>
          </cell>
          <cell r="B153" t="str">
            <v>Сухой контакт (аварийный адаптер). Совместим с LEADER и CORAL.</v>
          </cell>
          <cell r="C153"/>
          <cell r="D153"/>
          <cell r="E153"/>
          <cell r="F153">
            <v>3461</v>
          </cell>
          <cell r="G153">
            <v>3461</v>
          </cell>
          <cell r="H153">
            <v>5769</v>
          </cell>
          <cell r="I153">
            <v>5200</v>
          </cell>
          <cell r="J153">
            <v>5200</v>
          </cell>
        </row>
        <row r="154">
          <cell r="A154" t="str">
            <v>AH1-RAC1</v>
          </cell>
          <cell r="B154" t="str">
            <v>Соединительный комплект с AHU (2,5-5,0 кВт) для серии FLEXIS</v>
          </cell>
          <cell r="C154"/>
          <cell r="D154"/>
          <cell r="E154"/>
          <cell r="F154">
            <v>14559</v>
          </cell>
          <cell r="G154">
            <v>14559</v>
          </cell>
          <cell r="H154">
            <v>24264</v>
          </cell>
          <cell r="I154">
            <v>21800</v>
          </cell>
          <cell r="J154">
            <v>21800</v>
          </cell>
        </row>
        <row r="155">
          <cell r="A155" t="str">
            <v>HW-PA201ABK</v>
          </cell>
          <cell r="B155" t="str">
            <v>Пульт управления (проводной)</v>
          </cell>
          <cell r="C155"/>
          <cell r="D155"/>
          <cell r="E155"/>
          <cell r="F155">
            <v>11402</v>
          </cell>
          <cell r="G155">
            <v>11402</v>
          </cell>
          <cell r="H155">
            <v>19004</v>
          </cell>
          <cell r="I155">
            <v>17100</v>
          </cell>
          <cell r="J155">
            <v>17100</v>
          </cell>
        </row>
        <row r="156">
          <cell r="A156" t="str">
            <v>HW-SA201ABK</v>
          </cell>
          <cell r="B156" t="str">
            <v>Пульт управления (проводной)</v>
          </cell>
          <cell r="C156"/>
          <cell r="D156"/>
          <cell r="E156"/>
          <cell r="F156">
            <v>5599</v>
          </cell>
          <cell r="G156">
            <v>5599</v>
          </cell>
          <cell r="H156">
            <v>9332</v>
          </cell>
          <cell r="I156">
            <v>7900</v>
          </cell>
          <cell r="J156">
            <v>7900</v>
          </cell>
        </row>
        <row r="157">
          <cell r="A157" t="str">
            <v>HW-BA101ABT</v>
          </cell>
          <cell r="B157" t="str">
            <v>Пульт управления (проводной, сенсорный с ИК приемником)</v>
          </cell>
          <cell r="C157"/>
          <cell r="D157"/>
          <cell r="E157"/>
          <cell r="F157">
            <v>7534</v>
          </cell>
          <cell r="G157">
            <v>7534</v>
          </cell>
          <cell r="H157">
            <v>12556</v>
          </cell>
          <cell r="I157">
            <v>11300</v>
          </cell>
          <cell r="J157">
            <v>11300</v>
          </cell>
        </row>
        <row r="158">
          <cell r="A158" t="str">
            <v>ESP32 - WI-FI модуль</v>
          </cell>
          <cell r="B158" t="str">
            <v>Совместим с LIGHTERA DC и моделями 2024 года выпуска, требуется привязка модуля.</v>
          </cell>
          <cell r="C158"/>
          <cell r="D158"/>
          <cell r="E158"/>
          <cell r="F158">
            <v>2545</v>
          </cell>
          <cell r="G158">
            <v>2545</v>
          </cell>
          <cell r="H158">
            <v>4242</v>
          </cell>
          <cell r="I158">
            <v>3800</v>
          </cell>
          <cell r="J158">
            <v>3800</v>
          </cell>
        </row>
        <row r="159">
          <cell r="A159" t="str">
            <v>WK-B</v>
          </cell>
          <cell r="B159" t="str">
            <v>Адаптер используется при подключении проводных пультов
YR-E17, YR-E17A, YR-E16B и HW-BA101ABT к внутренним блокам настенного типа
серии JADE, FLEXIS, LEADER (18 и 24).</v>
          </cell>
          <cell r="C159"/>
          <cell r="D159"/>
          <cell r="E159"/>
          <cell r="F159">
            <v>3869</v>
          </cell>
          <cell r="G159">
            <v>3869</v>
          </cell>
          <cell r="H159">
            <v>6448</v>
          </cell>
          <cell r="I159">
            <v>5800</v>
          </cell>
          <cell r="J159">
            <v>5800</v>
          </cell>
        </row>
      </sheetData>
      <sheetData sheetId="2">
        <row r="1">
          <cell r="A1"/>
          <cell r="B1"/>
          <cell r="C1"/>
          <cell r="D1"/>
          <cell r="E1"/>
          <cell r="F1"/>
          <cell r="G1"/>
          <cell r="H1"/>
          <cell r="I1"/>
          <cell r="J1"/>
        </row>
        <row r="2">
          <cell r="A2" t="str">
            <v>Модель</v>
          </cell>
          <cell r="B2" t="str">
            <v>Описание</v>
          </cell>
          <cell r="C2" t="str">
            <v>Мощность, кВт
охл./нагр.</v>
          </cell>
          <cell r="D2" t="str">
            <v>Класс энергоэффективности</v>
          </cell>
          <cell r="E2" t="str">
            <v>Пульт ДУ в комплекте</v>
          </cell>
          <cell r="F2" t="str">
            <v>Дилерская
поблочно</v>
          </cell>
          <cell r="G2" t="str">
            <v>Дилерская
комплект</v>
          </cell>
          <cell r="H2" t="str">
            <v>Розница
RUB</v>
          </cell>
          <cell r="I2" t="str">
            <v>МРЦ
поблочно</v>
          </cell>
          <cell r="J2" t="str">
            <v>МРЦ
комплект</v>
          </cell>
        </row>
        <row r="3">
          <cell r="A3"/>
          <cell r="B3"/>
          <cell r="C3"/>
          <cell r="D3"/>
          <cell r="E3"/>
          <cell r="F3"/>
          <cell r="G3"/>
          <cell r="H3"/>
          <cell r="I3"/>
          <cell r="J3" t="str">
            <v xml:space="preserve"> </v>
          </cell>
        </row>
        <row r="4">
          <cell r="A4" t="str">
            <v>HSU-07HFF203/R3-W/-G/-B</v>
          </cell>
          <cell r="B4" t="str">
            <v>● Фреон R32
● Wi-Fi управление, приложение EVO
● Ультрафиолетовая LED-лампа
● Супертихий (22 дБ, модель 07K)
● Глянцевый пластик
● Nano-Aqua — ионизатор воздуха
● Пульт HJ2 с поддержкой iFeel
● Фильтр 3 в 1, 2 шт.
● Авторестарт
● 24-часовой таймер
● Комфортный сон
● Самодиагностика
● Скрытый дисплей
● Воздухообмен O₂ Fresh (опция)
● 3D Airflow — объёмный воздушный поток
● Проводной ПДУ (опция)
● Поддержка YCJ-A002 и карт отеля</v>
          </cell>
          <cell r="C4" t="str">
            <v>2,1 / 2,1</v>
          </cell>
          <cell r="D4" t="str">
            <v>A / A</v>
          </cell>
          <cell r="E4" t="str">
            <v>YR-HJ2</v>
          </cell>
          <cell r="F4">
            <v>12930</v>
          </cell>
          <cell r="G4">
            <v>29525</v>
          </cell>
          <cell r="H4">
            <v>49207</v>
          </cell>
          <cell r="I4">
            <v>19400</v>
          </cell>
          <cell r="J4">
            <v>44300</v>
          </cell>
        </row>
        <row r="5">
          <cell r="A5" t="str">
            <v>HSU-07HUF203/R3</v>
          </cell>
          <cell r="B5"/>
          <cell r="C5"/>
          <cell r="D5"/>
          <cell r="E5"/>
          <cell r="F5">
            <v>16595</v>
          </cell>
          <cell r="G5"/>
          <cell r="H5"/>
          <cell r="I5">
            <v>24900</v>
          </cell>
          <cell r="J5"/>
        </row>
        <row r="6">
          <cell r="A6" t="str">
            <v>HSU-09HFF203/R3-W/-G/-B</v>
          </cell>
          <cell r="B6"/>
          <cell r="C6" t="str">
            <v>2,6 / 2,6</v>
          </cell>
          <cell r="D6" t="str">
            <v>A / A</v>
          </cell>
          <cell r="E6" t="str">
            <v>YR-HJ2</v>
          </cell>
          <cell r="F6">
            <v>13540</v>
          </cell>
          <cell r="G6">
            <v>31764</v>
          </cell>
          <cell r="H6">
            <v>52940</v>
          </cell>
          <cell r="I6">
            <v>20300</v>
          </cell>
          <cell r="J6">
            <v>47600</v>
          </cell>
        </row>
        <row r="7">
          <cell r="A7" t="str">
            <v>HSU-09HUF203/R3</v>
          </cell>
          <cell r="B7"/>
          <cell r="C7"/>
          <cell r="D7"/>
          <cell r="E7"/>
          <cell r="F7">
            <v>18224</v>
          </cell>
          <cell r="G7"/>
          <cell r="H7"/>
          <cell r="I7">
            <v>27300</v>
          </cell>
          <cell r="J7"/>
        </row>
        <row r="8">
          <cell r="A8" t="str">
            <v>HSU-12HFF203/R3-W/-G/-B</v>
          </cell>
          <cell r="B8"/>
          <cell r="C8" t="str">
            <v>3,3 / 3,5</v>
          </cell>
          <cell r="D8" t="str">
            <v>A / A</v>
          </cell>
          <cell r="E8" t="str">
            <v>YR-HJ2</v>
          </cell>
          <cell r="F8">
            <v>17104</v>
          </cell>
          <cell r="G8">
            <v>37669</v>
          </cell>
          <cell r="H8">
            <v>62781</v>
          </cell>
          <cell r="I8">
            <v>25700</v>
          </cell>
          <cell r="J8">
            <v>56500</v>
          </cell>
        </row>
        <row r="9">
          <cell r="A9" t="str">
            <v>HSU-12HUF203/R3</v>
          </cell>
          <cell r="B9"/>
          <cell r="C9"/>
          <cell r="D9"/>
          <cell r="E9"/>
          <cell r="F9">
            <v>20565</v>
          </cell>
          <cell r="G9"/>
          <cell r="H9"/>
          <cell r="I9">
            <v>30800</v>
          </cell>
          <cell r="J9"/>
        </row>
        <row r="10">
          <cell r="A10" t="str">
            <v>HSU-18HFF103/R3-W/-G/-B</v>
          </cell>
          <cell r="B10"/>
          <cell r="C10" t="str">
            <v>5,1 / 5,1</v>
          </cell>
          <cell r="D10" t="str">
            <v>A / A</v>
          </cell>
          <cell r="E10" t="str">
            <v>YR-HJ2</v>
          </cell>
          <cell r="F10">
            <v>25147</v>
          </cell>
          <cell r="G10">
            <v>54264</v>
          </cell>
          <cell r="H10">
            <v>90439</v>
          </cell>
          <cell r="I10">
            <v>37700</v>
          </cell>
          <cell r="J10">
            <v>81400</v>
          </cell>
        </row>
        <row r="11">
          <cell r="A11" t="str">
            <v>HSU-18HUF103/R3</v>
          </cell>
          <cell r="B11"/>
          <cell r="C11"/>
          <cell r="D11"/>
          <cell r="E11"/>
          <cell r="F11">
            <v>29117</v>
          </cell>
          <cell r="G11"/>
          <cell r="H11"/>
          <cell r="I11">
            <v>43700</v>
          </cell>
          <cell r="J11"/>
        </row>
        <row r="12">
          <cell r="A12" t="str">
            <v>HSU-24HFF103/R3-W/-G/-B</v>
          </cell>
          <cell r="B12"/>
          <cell r="C12" t="str">
            <v>7,1 / 7,2</v>
          </cell>
          <cell r="D12" t="str">
            <v>B / A</v>
          </cell>
          <cell r="E12" t="str">
            <v>YR-HJ2</v>
          </cell>
          <cell r="F12">
            <v>28404</v>
          </cell>
          <cell r="G12">
            <v>80326</v>
          </cell>
          <cell r="H12">
            <v>133878</v>
          </cell>
          <cell r="I12">
            <v>42600</v>
          </cell>
          <cell r="J12">
            <v>120500</v>
          </cell>
        </row>
        <row r="13">
          <cell r="A13" t="str">
            <v>HSU-24HUF103/R3</v>
          </cell>
          <cell r="B13"/>
          <cell r="C13"/>
          <cell r="D13"/>
          <cell r="E13"/>
          <cell r="F13">
            <v>51922</v>
          </cell>
          <cell r="G13"/>
          <cell r="H13"/>
          <cell r="I13">
            <v>77900</v>
          </cell>
          <cell r="J13"/>
        </row>
        <row r="14">
          <cell r="A14" t="str">
            <v>HSU-07HFF103/R3-W/-G/-B</v>
          </cell>
          <cell r="B14" t="str">
            <v>● Wi-Fi  управление приложение evo
● Ультрафиолетовая лампа LED
● Супертихий (22 дб модель 07k)
● Глянцевый пластик
● Nano-Aqua ионизатор воздуха
● Пульт HJ2 с поддержкой IFEEL (белый)
● Фильтр 3в1 2шт.
● Авторестарт
● 24-часовой таймер  
● Комфортный сон
● Самодиагностика
● Скрытый дисплей
● Воздухообмен О2-fresh (опция)
● 3D Airflow - объемный воздушный поток
● Проводной ПДУ (опция)
● Поддержка YCJ-A002 и Карт отеля</v>
          </cell>
          <cell r="C14" t="str">
            <v>2,1 / 2,1</v>
          </cell>
          <cell r="D14" t="str">
            <v>A / A</v>
          </cell>
          <cell r="E14" t="str">
            <v>YR-HJ2</v>
          </cell>
          <cell r="F14">
            <v>12115</v>
          </cell>
          <cell r="G14">
            <v>28710</v>
          </cell>
          <cell r="H14">
            <v>47850</v>
          </cell>
          <cell r="I14">
            <v>19400</v>
          </cell>
          <cell r="J14">
            <v>44300</v>
          </cell>
          <cell r="K14" t="str">
            <v>продаем остатки</v>
          </cell>
        </row>
        <row r="15">
          <cell r="A15" t="str">
            <v>HSU-07HUF103/R3</v>
          </cell>
          <cell r="B15"/>
          <cell r="C15"/>
          <cell r="D15"/>
          <cell r="E15"/>
          <cell r="F15">
            <v>16595</v>
          </cell>
          <cell r="G15"/>
          <cell r="H15"/>
          <cell r="I15">
            <v>24900</v>
          </cell>
          <cell r="J15"/>
          <cell r="K15"/>
        </row>
        <row r="16">
          <cell r="A16" t="str">
            <v>HSU-09HFF103/R3-W/-G</v>
          </cell>
          <cell r="B16"/>
          <cell r="C16" t="str">
            <v>2,6 / 2,6</v>
          </cell>
          <cell r="D16" t="str">
            <v>A / A</v>
          </cell>
          <cell r="E16" t="str">
            <v>YR-HJ2</v>
          </cell>
          <cell r="F16">
            <v>12624</v>
          </cell>
          <cell r="G16">
            <v>30848</v>
          </cell>
          <cell r="H16">
            <v>51413</v>
          </cell>
          <cell r="I16">
            <v>20300</v>
          </cell>
          <cell r="J16">
            <v>47600</v>
          </cell>
          <cell r="K16" t="str">
            <v>продаем остатки</v>
          </cell>
        </row>
        <row r="17">
          <cell r="A17" t="str">
            <v>HSU-09HUF103/R3</v>
          </cell>
          <cell r="B17"/>
          <cell r="C17"/>
          <cell r="D17"/>
          <cell r="E17"/>
          <cell r="F17">
            <v>18224</v>
          </cell>
          <cell r="G17"/>
          <cell r="H17"/>
          <cell r="I17">
            <v>27300</v>
          </cell>
          <cell r="J17"/>
          <cell r="K17"/>
        </row>
        <row r="18">
          <cell r="A18" t="str">
            <v>HSU-12HFF103/R3-W</v>
          </cell>
          <cell r="B18"/>
          <cell r="C18" t="str">
            <v>3,3 / 3,5</v>
          </cell>
          <cell r="D18" t="str">
            <v>A / A</v>
          </cell>
          <cell r="E18" t="str">
            <v>YR-HJ2</v>
          </cell>
          <cell r="F18">
            <v>16086</v>
          </cell>
          <cell r="G18">
            <v>36651</v>
          </cell>
          <cell r="H18">
            <v>61084</v>
          </cell>
          <cell r="I18">
            <v>25700</v>
          </cell>
          <cell r="J18">
            <v>56500</v>
          </cell>
          <cell r="K18" t="str">
            <v>продаем остатки</v>
          </cell>
        </row>
        <row r="19">
          <cell r="A19" t="str">
            <v>HSU-12HUF103/R3</v>
          </cell>
          <cell r="B19"/>
          <cell r="C19"/>
          <cell r="D19"/>
          <cell r="E19"/>
          <cell r="F19">
            <v>20565</v>
          </cell>
          <cell r="G19"/>
          <cell r="H19"/>
          <cell r="I19">
            <v>30800</v>
          </cell>
          <cell r="J19"/>
          <cell r="K19"/>
        </row>
        <row r="20">
          <cell r="A20"/>
          <cell r="B20"/>
          <cell r="C20"/>
          <cell r="D20"/>
          <cell r="E20"/>
          <cell r="F20"/>
          <cell r="G20"/>
          <cell r="H20"/>
          <cell r="I20"/>
          <cell r="J20" t="str">
            <v xml:space="preserve"> </v>
          </cell>
          <cell r="K20"/>
        </row>
        <row r="21">
          <cell r="A21" t="str">
            <v>HSU-07HNF303/R2-W</v>
          </cell>
          <cell r="B21"/>
          <cell r="C21" t="str">
            <v>2,1 / 2,1</v>
          </cell>
          <cell r="D21"/>
          <cell r="E21"/>
          <cell r="F21">
            <v>10498</v>
          </cell>
          <cell r="G21">
            <v>23000</v>
          </cell>
          <cell r="H21"/>
          <cell r="I21">
            <v>13400</v>
          </cell>
          <cell r="J21">
            <v>32700</v>
          </cell>
          <cell r="K21" t="str">
            <v>продаем остатки</v>
          </cell>
        </row>
        <row r="22">
          <cell r="A22" t="str">
            <v>HSU-07HUN403/R2</v>
          </cell>
          <cell r="B22"/>
          <cell r="C22"/>
          <cell r="D22"/>
          <cell r="E22"/>
          <cell r="F22">
            <v>12502</v>
          </cell>
          <cell r="G22"/>
          <cell r="H22"/>
          <cell r="I22">
            <v>19300</v>
          </cell>
          <cell r="J22"/>
          <cell r="K22"/>
        </row>
        <row r="23">
          <cell r="A23"/>
          <cell r="B23"/>
          <cell r="C23"/>
          <cell r="D23"/>
          <cell r="E23"/>
          <cell r="F23"/>
          <cell r="G23"/>
          <cell r="H23"/>
          <cell r="I23"/>
          <cell r="J23" t="str">
            <v xml:space="preserve"> </v>
          </cell>
          <cell r="K23"/>
        </row>
        <row r="24">
          <cell r="A24" t="str">
            <v>HSU-07HSL103/R3-W(IN)</v>
          </cell>
          <cell r="B24" t="str">
            <v>● Фреон R32
● Wi-Fi управление, приложение EVO
● 3D Airflow — объёмный воздушный поток
● Супертихий (22 дБ, модель 07K)
● Spiral Air — комфортный воздушный поток
● Матовый пластик
● Функция iFeel
● Авторестарт
● 24-часовой таймер
● Режим турбо
● Комфортный сон
● Фильтр 3 в 1, 2 шт.
● Ag+ антибактериальное покрытие испарителя
● Самодиагностика
● Поддержка YCJ-A002</v>
          </cell>
          <cell r="C24" t="str">
            <v>2,1/ 2,2</v>
          </cell>
          <cell r="D24" t="str">
            <v>A / A</v>
          </cell>
          <cell r="E24" t="str">
            <v>YR-HE2</v>
          </cell>
          <cell r="F24">
            <v>7737</v>
          </cell>
          <cell r="G24">
            <v>19750</v>
          </cell>
          <cell r="H24">
            <v>32918</v>
          </cell>
          <cell r="I24">
            <v>11800</v>
          </cell>
          <cell r="J24">
            <v>29900</v>
          </cell>
          <cell r="K24"/>
        </row>
        <row r="25">
          <cell r="A25" t="str">
            <v>HSU-07HSL103/R3(OUT)</v>
          </cell>
          <cell r="B25"/>
          <cell r="C25"/>
          <cell r="D25"/>
          <cell r="E25"/>
          <cell r="F25">
            <v>12013</v>
          </cell>
          <cell r="G25"/>
          <cell r="H25"/>
          <cell r="I25">
            <v>18100</v>
          </cell>
          <cell r="J25"/>
          <cell r="K25"/>
        </row>
        <row r="26">
          <cell r="A26" t="str">
            <v>HSU-09HSL103/R3-W(IN)</v>
          </cell>
          <cell r="B26"/>
          <cell r="C26" t="str">
            <v>2,5 / 2,5</v>
          </cell>
          <cell r="D26" t="str">
            <v>A / A</v>
          </cell>
          <cell r="E26" t="str">
            <v>YR-HE2</v>
          </cell>
          <cell r="F26">
            <v>8755</v>
          </cell>
          <cell r="G26">
            <v>21786</v>
          </cell>
          <cell r="H26">
            <v>36311</v>
          </cell>
          <cell r="I26">
            <v>13200</v>
          </cell>
          <cell r="J26">
            <v>32900</v>
          </cell>
          <cell r="K26"/>
        </row>
        <row r="27">
          <cell r="A27" t="str">
            <v>HSU-09HSL103/R3(OUT)</v>
          </cell>
          <cell r="B27"/>
          <cell r="C27"/>
          <cell r="D27"/>
          <cell r="E27"/>
          <cell r="F27">
            <v>13031</v>
          </cell>
          <cell r="G27"/>
          <cell r="H27"/>
          <cell r="I27">
            <v>19700</v>
          </cell>
          <cell r="J27"/>
          <cell r="K27"/>
        </row>
        <row r="28">
          <cell r="A28" t="str">
            <v>HSU-12HSL103/R3-W(IN)</v>
          </cell>
          <cell r="B28"/>
          <cell r="C28" t="str">
            <v>3,4 / 3,5</v>
          </cell>
          <cell r="D28" t="str">
            <v>A / A</v>
          </cell>
          <cell r="E28" t="str">
            <v>YR-HE2</v>
          </cell>
          <cell r="F28">
            <v>9774</v>
          </cell>
          <cell r="G28">
            <v>27489</v>
          </cell>
          <cell r="H28">
            <v>45813</v>
          </cell>
          <cell r="I28">
            <v>14900</v>
          </cell>
          <cell r="J28">
            <v>41800</v>
          </cell>
          <cell r="K28" t="str">
            <v>приход в апреле</v>
          </cell>
        </row>
        <row r="29">
          <cell r="A29" t="str">
            <v>HSU-12HSL103/R3(OUT)</v>
          </cell>
          <cell r="B29"/>
          <cell r="C29"/>
          <cell r="D29"/>
          <cell r="E29"/>
          <cell r="F29">
            <v>17715</v>
          </cell>
          <cell r="G29"/>
          <cell r="H29"/>
          <cell r="I29">
            <v>26900</v>
          </cell>
          <cell r="J29"/>
          <cell r="K29"/>
        </row>
        <row r="30">
          <cell r="A30" t="str">
            <v>HSU-18HSL103/R3-W(IN)</v>
          </cell>
          <cell r="B30"/>
          <cell r="C30" t="str">
            <v>5,2 / 5,4</v>
          </cell>
          <cell r="D30" t="str">
            <v>A / A</v>
          </cell>
          <cell r="E30" t="str">
            <v>YR-HE2</v>
          </cell>
          <cell r="F30">
            <v>15577</v>
          </cell>
          <cell r="G30">
            <v>45101</v>
          </cell>
          <cell r="H30">
            <v>75168</v>
          </cell>
          <cell r="I30">
            <v>23400</v>
          </cell>
          <cell r="J30">
            <v>67700</v>
          </cell>
          <cell r="K30" t="str">
            <v>приход в апреле</v>
          </cell>
        </row>
        <row r="31">
          <cell r="A31" t="str">
            <v>HSU-18HSL103/R3(OUT)</v>
          </cell>
          <cell r="B31"/>
          <cell r="C31"/>
          <cell r="D31"/>
          <cell r="E31"/>
          <cell r="F31">
            <v>29524</v>
          </cell>
          <cell r="G31"/>
          <cell r="H31"/>
          <cell r="I31">
            <v>44300</v>
          </cell>
          <cell r="J31"/>
          <cell r="K31"/>
        </row>
        <row r="32">
          <cell r="A32" t="str">
            <v>HSU-24HSL103/R3-W(IN)</v>
          </cell>
          <cell r="B32"/>
          <cell r="C32" t="str">
            <v>6,8 / 7,1</v>
          </cell>
          <cell r="D32" t="str">
            <v>A / A</v>
          </cell>
          <cell r="E32" t="str">
            <v>YR-HE2</v>
          </cell>
          <cell r="F32">
            <v>17104</v>
          </cell>
          <cell r="G32">
            <v>59863</v>
          </cell>
          <cell r="H32">
            <v>99772</v>
          </cell>
          <cell r="I32">
            <v>25700</v>
          </cell>
          <cell r="J32">
            <v>89800</v>
          </cell>
          <cell r="K32" t="str">
            <v>приход в апреле</v>
          </cell>
        </row>
        <row r="33">
          <cell r="A33" t="str">
            <v>HSU-24HSL103/R3(OUT)</v>
          </cell>
          <cell r="B33"/>
          <cell r="C33"/>
          <cell r="D33"/>
          <cell r="E33"/>
          <cell r="F33">
            <v>42759</v>
          </cell>
          <cell r="G33"/>
          <cell r="H33"/>
          <cell r="I33">
            <v>64100</v>
          </cell>
          <cell r="J33"/>
          <cell r="K33"/>
        </row>
        <row r="34">
          <cell r="A34"/>
          <cell r="B34"/>
          <cell r="C34"/>
          <cell r="D34"/>
          <cell r="E34"/>
          <cell r="F34"/>
          <cell r="G34"/>
          <cell r="H34"/>
          <cell r="I34"/>
          <cell r="J34"/>
        </row>
        <row r="35">
          <cell r="A35" t="str">
            <v>HSU-07HQJ103/R3-W(IN)</v>
          </cell>
          <cell r="B35" t="str">
            <v>● Фреон R32
● Wi-Fi управление, приложение EVO
● Супертихий (22 дБ, модель 07К)
● Ag+ антибактериальное покрытие испарителя
● Авторестарт
● Скрытый дисплей
● 24-часовой таймер
● Режим «Турбо»
● Комфортный сон
● 12 м — воздушный поток
● Самодиагностика</v>
          </cell>
          <cell r="C35" t="str">
            <v>2,05 / 2,1</v>
          </cell>
          <cell r="D35" t="str">
            <v>D / C</v>
          </cell>
          <cell r="E35" t="str">
            <v>YR-HE</v>
          </cell>
          <cell r="F35">
            <v>7737</v>
          </cell>
          <cell r="G35">
            <v>18121</v>
          </cell>
          <cell r="H35">
            <v>30203</v>
          </cell>
          <cell r="I35">
            <v>11500</v>
          </cell>
          <cell r="J35">
            <v>26900</v>
          </cell>
          <cell r="K35"/>
          <cell r="M35"/>
        </row>
        <row r="36">
          <cell r="A36" t="str">
            <v>HSU-07HQJ103/R3(OUT)</v>
          </cell>
          <cell r="B36"/>
          <cell r="C36"/>
          <cell r="D36"/>
          <cell r="E36"/>
          <cell r="F36">
            <v>10384</v>
          </cell>
          <cell r="G36"/>
          <cell r="H36"/>
          <cell r="I36">
            <v>15400</v>
          </cell>
          <cell r="J36"/>
          <cell r="K36"/>
        </row>
        <row r="37">
          <cell r="A37" t="str">
            <v>HSU-09HQJ103/R3-W(IN)</v>
          </cell>
          <cell r="B37"/>
          <cell r="C37" t="str">
            <v>2,7 / 2,9</v>
          </cell>
          <cell r="D37" t="str">
            <v>D / C</v>
          </cell>
          <cell r="E37" t="str">
            <v>YR-HE</v>
          </cell>
          <cell r="F37">
            <v>8043</v>
          </cell>
          <cell r="G37">
            <v>19955</v>
          </cell>
          <cell r="H37">
            <v>33258</v>
          </cell>
          <cell r="I37">
            <v>12000</v>
          </cell>
          <cell r="J37">
            <v>29900</v>
          </cell>
          <cell r="K37"/>
        </row>
        <row r="38">
          <cell r="A38" t="str">
            <v>HSU-09HQJ103/R3(OUT)</v>
          </cell>
          <cell r="B38"/>
          <cell r="C38"/>
          <cell r="D38"/>
          <cell r="E38"/>
          <cell r="F38">
            <v>11912</v>
          </cell>
          <cell r="G38"/>
          <cell r="H38"/>
          <cell r="I38">
            <v>17900</v>
          </cell>
          <cell r="J38"/>
          <cell r="K38"/>
        </row>
        <row r="39">
          <cell r="A39" t="str">
            <v>HSU-12HQJ103/R3-W(IN)</v>
          </cell>
          <cell r="B39"/>
          <cell r="C39" t="str">
            <v>3,4 / 3,4</v>
          </cell>
          <cell r="D39" t="str">
            <v>D / C</v>
          </cell>
          <cell r="E39" t="str">
            <v>YR-HE</v>
          </cell>
          <cell r="F39">
            <v>10384</v>
          </cell>
          <cell r="G39">
            <v>26470</v>
          </cell>
          <cell r="H39">
            <v>44116</v>
          </cell>
          <cell r="I39">
            <v>15600</v>
          </cell>
          <cell r="J39">
            <v>39700</v>
          </cell>
          <cell r="K39" t="str">
            <v>приход в апреле</v>
          </cell>
        </row>
        <row r="40">
          <cell r="A40" t="str">
            <v>HSU-12HQJ103/R3(OUT)</v>
          </cell>
          <cell r="B40"/>
          <cell r="C40"/>
          <cell r="D40"/>
          <cell r="E40"/>
          <cell r="F40">
            <v>16086</v>
          </cell>
          <cell r="G40"/>
          <cell r="H40"/>
          <cell r="I40">
            <v>24100</v>
          </cell>
          <cell r="J40"/>
          <cell r="K40"/>
        </row>
        <row r="41">
          <cell r="A41" t="str">
            <v>HSU-18HQJ103/R3-W(IN)</v>
          </cell>
          <cell r="B41"/>
          <cell r="C41" t="str">
            <v>4,8 / 4,8</v>
          </cell>
          <cell r="D41" t="str">
            <v>D / C</v>
          </cell>
          <cell r="E41" t="str">
            <v>YR-HE</v>
          </cell>
          <cell r="F41">
            <v>15271</v>
          </cell>
          <cell r="G41">
            <v>41945</v>
          </cell>
          <cell r="H41">
            <v>69908</v>
          </cell>
          <cell r="I41">
            <v>22900</v>
          </cell>
          <cell r="J41">
            <v>62900</v>
          </cell>
          <cell r="K41" t="str">
            <v>приход в апреле</v>
          </cell>
        </row>
        <row r="42">
          <cell r="A42" t="str">
            <v>HSU-18HQJ103/R3(OUT)</v>
          </cell>
          <cell r="B42"/>
          <cell r="C42"/>
          <cell r="D42"/>
          <cell r="E42"/>
          <cell r="F42">
            <v>26674</v>
          </cell>
          <cell r="G42"/>
          <cell r="H42"/>
          <cell r="I42">
            <v>40000</v>
          </cell>
          <cell r="J42"/>
          <cell r="K42"/>
        </row>
        <row r="43">
          <cell r="A43" t="str">
            <v>HSU-24HQJ103/R3-W(IN)</v>
          </cell>
          <cell r="B43"/>
          <cell r="C43" t="str">
            <v>6,5 / 6,8</v>
          </cell>
          <cell r="D43" t="str">
            <v>A / A</v>
          </cell>
          <cell r="E43" t="str">
            <v>YR-HE</v>
          </cell>
          <cell r="F43">
            <v>15780</v>
          </cell>
          <cell r="G43">
            <v>57521</v>
          </cell>
          <cell r="H43">
            <v>95869</v>
          </cell>
          <cell r="I43">
            <v>23700</v>
          </cell>
          <cell r="J43">
            <v>86300</v>
          </cell>
          <cell r="K43" t="str">
            <v>приход в апреле</v>
          </cell>
        </row>
        <row r="44">
          <cell r="A44" t="str">
            <v>HSU-24HQJ103/R3(OUT)</v>
          </cell>
          <cell r="B44"/>
          <cell r="C44"/>
          <cell r="D44"/>
          <cell r="E44"/>
          <cell r="F44">
            <v>41741</v>
          </cell>
          <cell r="G44"/>
          <cell r="H44"/>
          <cell r="I44">
            <v>62600</v>
          </cell>
          <cell r="J44"/>
          <cell r="K44"/>
        </row>
        <row r="45">
          <cell r="A45" t="str">
            <v>HSU-07HQJ103/R3-B(IN)</v>
          </cell>
          <cell r="B45" t="str">
            <v>● Фреон R32
● Wi-Fi управление, приложение EVO
● Супертихий (22 дБ, модель 07К)
● Ag+ антибактериальное покрытие испарителя
● Авторестарт
● Скрытый дисплей
● 24-часовой таймер
● Режим «Турбо»
● Комфортный сон
● 12 м — воздушный поток
● Самодиагностика</v>
          </cell>
          <cell r="C45" t="str">
            <v>2,05 / 2,1</v>
          </cell>
          <cell r="D45" t="str">
            <v>D / C</v>
          </cell>
          <cell r="E45" t="str">
            <v>YR-HE</v>
          </cell>
          <cell r="F45">
            <v>9163</v>
          </cell>
          <cell r="G45">
            <v>19547</v>
          </cell>
          <cell r="H45">
            <v>32578</v>
          </cell>
          <cell r="I45">
            <v>13600</v>
          </cell>
          <cell r="J45">
            <v>29000</v>
          </cell>
          <cell r="K45"/>
        </row>
        <row r="46">
          <cell r="A46" t="str">
            <v>HSU-07HQJ103/R3(OUT)</v>
          </cell>
          <cell r="B46"/>
          <cell r="C46"/>
          <cell r="D46"/>
          <cell r="E46"/>
          <cell r="F46">
            <v>10384</v>
          </cell>
          <cell r="G46"/>
          <cell r="H46"/>
          <cell r="I46">
            <v>15400</v>
          </cell>
          <cell r="J46"/>
          <cell r="K46"/>
        </row>
        <row r="47">
          <cell r="A47" t="str">
            <v>HSU-09HQJ103/R3-B(IN)</v>
          </cell>
          <cell r="B47"/>
          <cell r="C47" t="str">
            <v>2,7 / 2,9</v>
          </cell>
          <cell r="D47" t="str">
            <v>D / C</v>
          </cell>
          <cell r="E47" t="str">
            <v>YR-HE</v>
          </cell>
          <cell r="F47">
            <v>9468</v>
          </cell>
          <cell r="G47">
            <v>21380</v>
          </cell>
          <cell r="H47">
            <v>35633</v>
          </cell>
          <cell r="I47">
            <v>14200</v>
          </cell>
          <cell r="J47">
            <v>32100</v>
          </cell>
          <cell r="K47" t="str">
            <v>приход в апреле</v>
          </cell>
        </row>
        <row r="48">
          <cell r="A48" t="str">
            <v>HSU-09HQJ103/R3(OUT)</v>
          </cell>
          <cell r="B48"/>
          <cell r="C48"/>
          <cell r="D48"/>
          <cell r="E48"/>
          <cell r="F48">
            <v>11912</v>
          </cell>
          <cell r="G48"/>
          <cell r="H48"/>
          <cell r="I48">
            <v>17900</v>
          </cell>
          <cell r="J48"/>
          <cell r="K48"/>
        </row>
        <row r="49">
          <cell r="A49" t="str">
            <v>HSU-12HQJ103/R3-B(IN)</v>
          </cell>
          <cell r="B49"/>
          <cell r="C49" t="str">
            <v>3,4 / 3,4</v>
          </cell>
          <cell r="D49" t="str">
            <v>D / C</v>
          </cell>
          <cell r="E49" t="str">
            <v>YR-HE</v>
          </cell>
          <cell r="F49">
            <v>11912</v>
          </cell>
          <cell r="G49">
            <v>27998</v>
          </cell>
          <cell r="H49">
            <v>46662</v>
          </cell>
          <cell r="I49">
            <v>17900</v>
          </cell>
          <cell r="J49">
            <v>42000</v>
          </cell>
          <cell r="K49" t="str">
            <v>приход в апреле</v>
          </cell>
        </row>
        <row r="50">
          <cell r="A50" t="str">
            <v>HSU-12HQJ103/R3(OUT)</v>
          </cell>
          <cell r="B50"/>
          <cell r="C50"/>
          <cell r="D50"/>
          <cell r="E50"/>
          <cell r="F50">
            <v>16086</v>
          </cell>
          <cell r="G50"/>
          <cell r="H50"/>
          <cell r="I50">
            <v>24100</v>
          </cell>
          <cell r="J50"/>
          <cell r="K50"/>
        </row>
        <row r="51">
          <cell r="A51" t="str">
            <v>HSU-18HQJ103/R3-B(IN)</v>
          </cell>
          <cell r="B51"/>
          <cell r="C51" t="str">
            <v>4,8 / 4,8</v>
          </cell>
          <cell r="D51" t="str">
            <v>D / C</v>
          </cell>
          <cell r="E51" t="str">
            <v>YR-HE</v>
          </cell>
          <cell r="F51">
            <v>16900</v>
          </cell>
          <cell r="G51">
            <v>43574</v>
          </cell>
          <cell r="H51">
            <v>72623</v>
          </cell>
          <cell r="I51">
            <v>25400</v>
          </cell>
          <cell r="J51">
            <v>65400</v>
          </cell>
          <cell r="K51" t="str">
            <v>приход в апреле</v>
          </cell>
        </row>
        <row r="52">
          <cell r="A52" t="str">
            <v>HSU-18HQJ103/R3(OUT)</v>
          </cell>
          <cell r="B52"/>
          <cell r="C52"/>
          <cell r="D52"/>
          <cell r="E52"/>
          <cell r="F52">
            <v>26674</v>
          </cell>
          <cell r="G52"/>
          <cell r="H52"/>
          <cell r="I52">
            <v>40000</v>
          </cell>
          <cell r="J52"/>
          <cell r="K52"/>
        </row>
        <row r="53">
          <cell r="A53" t="str">
            <v>HSU-24HQJ103/R3-B(IN)</v>
          </cell>
          <cell r="B53"/>
          <cell r="C53" t="str">
            <v>6,5 / 6,8</v>
          </cell>
          <cell r="D53" t="str">
            <v>A / A</v>
          </cell>
          <cell r="E53" t="str">
            <v>YR-HE</v>
          </cell>
          <cell r="F53">
            <v>17307</v>
          </cell>
          <cell r="G53">
            <v>59048</v>
          </cell>
          <cell r="H53">
            <v>98415</v>
          </cell>
          <cell r="I53">
            <v>26000</v>
          </cell>
          <cell r="J53">
            <v>88600</v>
          </cell>
          <cell r="K53" t="str">
            <v>приход в апреле</v>
          </cell>
        </row>
        <row r="54">
          <cell r="A54" t="str">
            <v>HSU-24HQJ103/R3(OUT)</v>
          </cell>
          <cell r="B54"/>
          <cell r="C54"/>
          <cell r="D54"/>
          <cell r="E54"/>
          <cell r="F54">
            <v>41741</v>
          </cell>
          <cell r="G54"/>
          <cell r="H54"/>
          <cell r="I54">
            <v>62600</v>
          </cell>
          <cell r="J54"/>
          <cell r="K54"/>
        </row>
        <row r="55">
          <cell r="A55"/>
          <cell r="B55"/>
          <cell r="C55"/>
          <cell r="D55"/>
          <cell r="E55"/>
          <cell r="F55"/>
          <cell r="G55"/>
          <cell r="H55"/>
          <cell r="I55"/>
          <cell r="J55"/>
        </row>
        <row r="56">
          <cell r="A56" t="str">
            <v>HSU-33HPL103/R3(IN)</v>
          </cell>
          <cell r="B56" t="str">
            <v>● Фреон R410A
● Wi-Fi управление, приложение EVO
● 3D Airflow — объёмный воздушный поток
● Spiral Air
● Фильтр 3 в 1, 2 шт.</v>
          </cell>
          <cell r="C56" t="str">
            <v>9,7 / 10,0</v>
          </cell>
          <cell r="D56" t="str">
            <v>A / A</v>
          </cell>
          <cell r="E56" t="str">
            <v>YR-HE2</v>
          </cell>
          <cell r="F56">
            <v>40723</v>
          </cell>
          <cell r="G56">
            <v>95190</v>
          </cell>
          <cell r="H56"/>
          <cell r="I56">
            <v>61100</v>
          </cell>
          <cell r="J56">
            <v>142800</v>
          </cell>
        </row>
        <row r="57">
          <cell r="A57" t="str">
            <v>HSU-33HPL03/R3(OUT)</v>
          </cell>
          <cell r="B57"/>
          <cell r="C57"/>
          <cell r="D57"/>
          <cell r="E57"/>
          <cell r="F57">
            <v>54467</v>
          </cell>
          <cell r="G57"/>
          <cell r="H57"/>
          <cell r="I57">
            <v>81700</v>
          </cell>
          <cell r="J57"/>
        </row>
        <row r="58">
          <cell r="A58" t="str">
            <v>HSU-07HPL303/R3(IN)</v>
          </cell>
          <cell r="B58" t="str">
            <v>Наружный блок 7K: изменение дизайна, снижение уровня шума, компрессор Rechi → QingAn (Daikin CN), L-образный конденсатор увеличенной площади.
Наружный блок 9K: изменение дизайна, снижение уровня шума, компрессор Rechi → Rechi  (new GEN) L-образный конденсатор увеличенной площади.
Наружный блок 12K: изменение дизайна, снижение уровня шума, компрессор Rechi → Highly (Hitachi CN), L-образный конденсатор увеличенной площади.
Наружный блок 24K: изменение дизайна, снижение уровня шума, компрессор Rechi → Highly (Hitachi CN), изменение типа электроподключения: Наружный блок → Внутренний блок</v>
          </cell>
          <cell r="C58" t="str">
            <v>2,1 / 2,2</v>
          </cell>
          <cell r="D58" t="str">
            <v>A / A</v>
          </cell>
          <cell r="E58" t="str">
            <v>YR-HE2</v>
          </cell>
          <cell r="F58">
            <v>7025</v>
          </cell>
          <cell r="G58">
            <v>19038</v>
          </cell>
          <cell r="H58">
            <v>31730</v>
          </cell>
          <cell r="I58">
            <v>10600</v>
          </cell>
          <cell r="J58">
            <v>28600</v>
          </cell>
          <cell r="K58" t="str">
            <v>продаем остатки</v>
          </cell>
        </row>
        <row r="59">
          <cell r="A59" t="str">
            <v>HSU-07HPL103/R3(OUT)</v>
          </cell>
          <cell r="B59"/>
          <cell r="C59"/>
          <cell r="D59"/>
          <cell r="E59"/>
          <cell r="F59">
            <v>12013</v>
          </cell>
          <cell r="G59"/>
          <cell r="H59"/>
          <cell r="I59">
            <v>18000</v>
          </cell>
          <cell r="J59"/>
          <cell r="K59"/>
        </row>
        <row r="60">
          <cell r="A60" t="str">
            <v>HSU-09HPL303/R3(IN)</v>
          </cell>
          <cell r="B60"/>
          <cell r="C60" t="str">
            <v>2,5 / 2,5</v>
          </cell>
          <cell r="D60" t="str">
            <v>A / A</v>
          </cell>
          <cell r="E60" t="str">
            <v>YR-HE2</v>
          </cell>
          <cell r="F60">
            <v>7839</v>
          </cell>
          <cell r="G60">
            <v>21074</v>
          </cell>
          <cell r="H60">
            <v>35123</v>
          </cell>
          <cell r="I60">
            <v>11800</v>
          </cell>
          <cell r="J60">
            <v>31700</v>
          </cell>
          <cell r="K60" t="str">
            <v>продаем остатки</v>
          </cell>
        </row>
        <row r="61">
          <cell r="A61" t="str">
            <v>HSU-09HPL103/R3(OUT)</v>
          </cell>
          <cell r="B61"/>
          <cell r="C61"/>
          <cell r="D61"/>
          <cell r="E61"/>
          <cell r="F61">
            <v>13235</v>
          </cell>
          <cell r="G61"/>
          <cell r="H61"/>
          <cell r="I61">
            <v>19900</v>
          </cell>
          <cell r="J61"/>
          <cell r="K61"/>
        </row>
        <row r="62">
          <cell r="A62" t="str">
            <v>HSU-12HPL303/R3(IN)</v>
          </cell>
          <cell r="B62"/>
          <cell r="C62" t="str">
            <v>3,4 / 3,5</v>
          </cell>
          <cell r="D62" t="str">
            <v>A / A</v>
          </cell>
          <cell r="E62" t="str">
            <v>YR-HE2</v>
          </cell>
          <cell r="F62">
            <v>8959</v>
          </cell>
          <cell r="G62">
            <v>26470</v>
          </cell>
          <cell r="H62">
            <v>44117</v>
          </cell>
          <cell r="I62">
            <v>13400</v>
          </cell>
          <cell r="J62">
            <v>39700</v>
          </cell>
          <cell r="K62" t="str">
            <v>продаем остатки</v>
          </cell>
        </row>
        <row r="63">
          <cell r="A63" t="str">
            <v>HSU-12HPL103/R3(OUT)</v>
          </cell>
          <cell r="B63"/>
          <cell r="C63"/>
          <cell r="D63"/>
          <cell r="E63"/>
          <cell r="F63">
            <v>17511</v>
          </cell>
          <cell r="G63"/>
          <cell r="H63"/>
          <cell r="I63">
            <v>26300</v>
          </cell>
          <cell r="J63"/>
          <cell r="K63"/>
        </row>
        <row r="64">
          <cell r="A64" t="str">
            <v>HSU-18HPL303/R3(IN)</v>
          </cell>
          <cell r="B64"/>
          <cell r="C64" t="str">
            <v>5,2 / 5,4</v>
          </cell>
          <cell r="D64" t="str">
            <v>A / A</v>
          </cell>
          <cell r="E64" t="str">
            <v>YR-HE2</v>
          </cell>
          <cell r="F64">
            <v>15068</v>
          </cell>
          <cell r="G64">
            <v>44083</v>
          </cell>
          <cell r="H64">
            <v>73472</v>
          </cell>
          <cell r="I64">
            <v>22600</v>
          </cell>
          <cell r="J64">
            <v>66100</v>
          </cell>
          <cell r="K64" t="str">
            <v>продаем остатки</v>
          </cell>
        </row>
        <row r="65">
          <cell r="A65" t="str">
            <v>HSU-18HPL103/R3(OUT)</v>
          </cell>
          <cell r="B65"/>
          <cell r="C65"/>
          <cell r="D65"/>
          <cell r="E65"/>
          <cell r="F65">
            <v>29015</v>
          </cell>
          <cell r="G65"/>
          <cell r="H65"/>
          <cell r="I65">
            <v>43500</v>
          </cell>
          <cell r="J65"/>
          <cell r="K65"/>
        </row>
        <row r="66">
          <cell r="A66" t="str">
            <v>HSU-24HPL303/R3(IN)</v>
          </cell>
          <cell r="B66"/>
          <cell r="C66" t="str">
            <v>6,8 / 7,1</v>
          </cell>
          <cell r="D66" t="str">
            <v>A / A</v>
          </cell>
          <cell r="E66" t="str">
            <v>YR-HE2</v>
          </cell>
          <cell r="F66">
            <v>16798</v>
          </cell>
          <cell r="G66">
            <v>57521</v>
          </cell>
          <cell r="H66">
            <v>95869</v>
          </cell>
          <cell r="I66">
            <v>25200</v>
          </cell>
          <cell r="J66">
            <v>86300</v>
          </cell>
          <cell r="K66" t="str">
            <v>продаем остатки</v>
          </cell>
        </row>
        <row r="67">
          <cell r="A67" t="str">
            <v>HSU-24HPL103/R3(OUT)</v>
          </cell>
          <cell r="B67"/>
          <cell r="C67"/>
          <cell r="D67"/>
          <cell r="E67"/>
          <cell r="F67">
            <v>40723</v>
          </cell>
          <cell r="G67"/>
          <cell r="H67"/>
          <cell r="I67">
            <v>61100</v>
          </cell>
          <cell r="J67"/>
          <cell r="K67"/>
        </row>
        <row r="68">
          <cell r="A68" t="str">
            <v>HSU-33HPL03/R3(IN)</v>
          </cell>
          <cell r="B68" t="str">
            <v>● Фреон R410A
● Wi-Fi управление, приложение EVO
● 3D Airflow — объёмный воздушный поток
● Spiral Air
● Фильтр 3 в 1, 2 шт.</v>
          </cell>
          <cell r="C68" t="str">
            <v>9,7 / 10,1</v>
          </cell>
          <cell r="D68" t="str">
            <v>A / A</v>
          </cell>
          <cell r="E68" t="str">
            <v>YR-HE2</v>
          </cell>
          <cell r="F68">
            <v>40723</v>
          </cell>
          <cell r="G68">
            <v>95190</v>
          </cell>
          <cell r="H68"/>
          <cell r="I68">
            <v>61100</v>
          </cell>
          <cell r="J68">
            <v>142800</v>
          </cell>
          <cell r="K68" t="str">
            <v>продаем остатки</v>
          </cell>
        </row>
        <row r="69">
          <cell r="A69" t="str">
            <v>HSU-33HPL03/R3(OUT)</v>
          </cell>
          <cell r="B69"/>
          <cell r="C69"/>
          <cell r="D69"/>
          <cell r="E69"/>
          <cell r="F69">
            <v>54467</v>
          </cell>
          <cell r="G69"/>
          <cell r="H69"/>
          <cell r="I69">
            <v>81700</v>
          </cell>
          <cell r="J69"/>
          <cell r="K69"/>
        </row>
        <row r="70">
          <cell r="A70" t="str">
            <v>HSU-09HPL203/R3(IN)</v>
          </cell>
          <cell r="B70"/>
          <cell r="C70" t="str">
            <v>2,5 / 2,5</v>
          </cell>
          <cell r="D70" t="str">
            <v>A / A</v>
          </cell>
          <cell r="E70" t="str">
            <v>YR-HE2</v>
          </cell>
          <cell r="F70">
            <v>6800</v>
          </cell>
          <cell r="G70">
            <v>19800</v>
          </cell>
          <cell r="H70">
            <v>0</v>
          </cell>
          <cell r="I70">
            <v>11800</v>
          </cell>
          <cell r="J70">
            <v>31700</v>
          </cell>
          <cell r="K70" t="str">
            <v>продаем остатки</v>
          </cell>
        </row>
        <row r="71">
          <cell r="A71" t="str">
            <v>HSU-09HPL03/R3(OUT)</v>
          </cell>
          <cell r="B71"/>
          <cell r="C71"/>
          <cell r="D71"/>
          <cell r="E71"/>
          <cell r="F71">
            <v>13000</v>
          </cell>
          <cell r="G71"/>
          <cell r="H71"/>
          <cell r="I71">
            <v>19900</v>
          </cell>
          <cell r="J71"/>
          <cell r="K71"/>
        </row>
        <row r="72">
          <cell r="A72" t="str">
            <v>HSU-12HPL203/R3(IN)</v>
          </cell>
          <cell r="B72"/>
          <cell r="C72" t="str">
            <v>3,4 / 3,5</v>
          </cell>
          <cell r="D72" t="str">
            <v>A / A</v>
          </cell>
          <cell r="E72" t="str">
            <v>YR-HE2</v>
          </cell>
          <cell r="F72">
            <v>9100</v>
          </cell>
          <cell r="G72">
            <v>25100</v>
          </cell>
          <cell r="H72">
            <v>0</v>
          </cell>
          <cell r="I72">
            <v>13400</v>
          </cell>
          <cell r="J72">
            <v>39700</v>
          </cell>
          <cell r="K72" t="str">
            <v>продаем остатки</v>
          </cell>
        </row>
        <row r="73">
          <cell r="A73" t="str">
            <v>HSU-12HPL03/R3(OUT)</v>
          </cell>
          <cell r="B73"/>
          <cell r="C73"/>
          <cell r="D73"/>
          <cell r="E73"/>
          <cell r="F73">
            <v>16000</v>
          </cell>
          <cell r="G73"/>
          <cell r="H73"/>
          <cell r="I73">
            <v>26300</v>
          </cell>
          <cell r="J73"/>
          <cell r="K73"/>
        </row>
        <row r="74">
          <cell r="A74"/>
          <cell r="B74"/>
          <cell r="C74"/>
          <cell r="D74"/>
          <cell r="E74"/>
          <cell r="F74"/>
          <cell r="G74"/>
          <cell r="H74"/>
          <cell r="I74"/>
          <cell r="J74"/>
        </row>
        <row r="75">
          <cell r="A75" t="str">
            <v>HSU-07HTT03/R3(IN)</v>
          </cell>
          <cell r="B75" t="str">
            <v>● Фреон R32
● Wi-Fi управление приложение evo
● Супертихий (22 дб модель 07К)
● Ag+ антибактериальное покрытие испарителя
● Авторестарт
● Скрытый дисплей
● 24-часовой таймер
● Режим Турбо
● Комфортный сон
● 12м воздушный поток
● Самодиагностика</v>
          </cell>
          <cell r="C75" t="str">
            <v>2,05 / 2,05</v>
          </cell>
          <cell r="D75" t="str">
            <v>D / C</v>
          </cell>
          <cell r="E75" t="str">
            <v>YR-HE</v>
          </cell>
          <cell r="F75">
            <v>6414</v>
          </cell>
          <cell r="G75">
            <v>17511</v>
          </cell>
          <cell r="H75">
            <v>29185</v>
          </cell>
          <cell r="I75">
            <v>9700</v>
          </cell>
          <cell r="J75">
            <v>26300</v>
          </cell>
          <cell r="K75" t="str">
            <v>продаем остатки</v>
          </cell>
        </row>
        <row r="76">
          <cell r="A76" t="str">
            <v>HSU-07HTT103/R3(OUT)</v>
          </cell>
          <cell r="B76"/>
          <cell r="C76"/>
          <cell r="D76"/>
          <cell r="E76"/>
          <cell r="F76">
            <v>11097</v>
          </cell>
          <cell r="G76"/>
          <cell r="H76"/>
          <cell r="I76">
            <v>16600</v>
          </cell>
          <cell r="J76"/>
          <cell r="K76"/>
        </row>
        <row r="77">
          <cell r="A77" t="str">
            <v>HSU-09HTT103/R3(IN)</v>
          </cell>
          <cell r="B77"/>
          <cell r="C77" t="str">
            <v>2,4 / 2,4</v>
          </cell>
          <cell r="D77" t="str">
            <v>D / C</v>
          </cell>
          <cell r="E77" t="str">
            <v>YR-HE</v>
          </cell>
          <cell r="F77">
            <v>7127</v>
          </cell>
          <cell r="G77">
            <v>19344</v>
          </cell>
          <cell r="H77">
            <v>32240</v>
          </cell>
          <cell r="I77">
            <v>10700</v>
          </cell>
          <cell r="J77">
            <v>29000</v>
          </cell>
          <cell r="K77" t="str">
            <v>продаем остатки</v>
          </cell>
        </row>
        <row r="78">
          <cell r="A78" t="str">
            <v>HSU-09HTT103/R3(OUT)</v>
          </cell>
          <cell r="B78"/>
          <cell r="C78"/>
          <cell r="D78"/>
          <cell r="E78"/>
          <cell r="F78">
            <v>12217</v>
          </cell>
          <cell r="G78"/>
          <cell r="H78"/>
          <cell r="I78">
            <v>18300</v>
          </cell>
          <cell r="J78"/>
          <cell r="K78"/>
        </row>
        <row r="79">
          <cell r="A79" t="str">
            <v>HSU-12HTT03/R3(IN)</v>
          </cell>
          <cell r="B79"/>
          <cell r="C79" t="str">
            <v>3,2 / 3,25</v>
          </cell>
          <cell r="D79" t="str">
            <v>D / C</v>
          </cell>
          <cell r="E79" t="str">
            <v>YR-HE</v>
          </cell>
          <cell r="F79">
            <v>9163</v>
          </cell>
          <cell r="G79">
            <v>25452</v>
          </cell>
          <cell r="H79">
            <v>42420</v>
          </cell>
          <cell r="I79">
            <v>13800</v>
          </cell>
          <cell r="J79">
            <v>38200</v>
          </cell>
          <cell r="K79" t="str">
            <v>продаем остатки</v>
          </cell>
        </row>
        <row r="80">
          <cell r="A80" t="str">
            <v>HSU-12HTT103/R3(OUT)</v>
          </cell>
          <cell r="B80"/>
          <cell r="C80"/>
          <cell r="D80"/>
          <cell r="E80"/>
          <cell r="F80">
            <v>16289</v>
          </cell>
          <cell r="G80"/>
          <cell r="H80"/>
          <cell r="I80">
            <v>24400</v>
          </cell>
          <cell r="J80"/>
          <cell r="K80"/>
        </row>
        <row r="81">
          <cell r="A81" t="str">
            <v>HSU-18HTT03/R3(IN)</v>
          </cell>
          <cell r="B81"/>
          <cell r="C81" t="str">
            <v>5,0 / 5,0</v>
          </cell>
          <cell r="D81" t="str">
            <v>D / C</v>
          </cell>
          <cell r="E81" t="str">
            <v>YR-HE</v>
          </cell>
          <cell r="F81">
            <v>15068</v>
          </cell>
          <cell r="G81">
            <v>40724</v>
          </cell>
          <cell r="H81">
            <v>67872</v>
          </cell>
          <cell r="I81">
            <v>22600</v>
          </cell>
          <cell r="J81">
            <v>61100</v>
          </cell>
          <cell r="K81" t="str">
            <v>продаем остатки</v>
          </cell>
        </row>
        <row r="82">
          <cell r="A82" t="str">
            <v>HSU-18HTT03/R3(OUT)</v>
          </cell>
          <cell r="B82"/>
          <cell r="C82"/>
          <cell r="D82"/>
          <cell r="E82"/>
          <cell r="F82">
            <v>25656</v>
          </cell>
          <cell r="G82"/>
          <cell r="H82"/>
          <cell r="I82">
            <v>38500</v>
          </cell>
          <cell r="J82"/>
          <cell r="K82"/>
        </row>
        <row r="83">
          <cell r="A83" t="str">
            <v>HSU-24HTT103/R3(IN)</v>
          </cell>
          <cell r="B83"/>
          <cell r="C83" t="str">
            <v>6,8 / 7,2</v>
          </cell>
          <cell r="D83" t="str">
            <v>B / A</v>
          </cell>
          <cell r="E83" t="str">
            <v>YR-HE</v>
          </cell>
          <cell r="F83">
            <v>15475</v>
          </cell>
          <cell r="G83">
            <v>54977</v>
          </cell>
          <cell r="H83">
            <v>91627</v>
          </cell>
          <cell r="I83">
            <v>23200</v>
          </cell>
          <cell r="J83">
            <v>82500</v>
          </cell>
          <cell r="K83" t="str">
            <v>продаем остатки</v>
          </cell>
        </row>
        <row r="84">
          <cell r="A84" t="str">
            <v>HSU-24HTT103/R3 (OUT)</v>
          </cell>
          <cell r="B84"/>
          <cell r="C84"/>
          <cell r="D84"/>
          <cell r="E84"/>
          <cell r="F84">
            <v>39502</v>
          </cell>
          <cell r="G84"/>
          <cell r="H84"/>
          <cell r="I84">
            <v>59300</v>
          </cell>
          <cell r="J84"/>
          <cell r="K84"/>
        </row>
        <row r="85">
          <cell r="A85"/>
          <cell r="B85"/>
          <cell r="C85"/>
          <cell r="D85"/>
          <cell r="E85"/>
          <cell r="F85"/>
          <cell r="G85"/>
          <cell r="H85"/>
          <cell r="I85"/>
          <cell r="J85"/>
        </row>
        <row r="86">
          <cell r="A86" t="str">
            <v>Зимний комплект до -40°C</v>
          </cell>
          <cell r="B86" t="str">
            <v>Зимним комплектом может быть доработан любой наружный блок. В стоимость комплекта включена услуга по его установке.</v>
          </cell>
          <cell r="C86"/>
          <cell r="D86"/>
          <cell r="E86"/>
          <cell r="F86"/>
          <cell r="G86">
            <v>13588</v>
          </cell>
          <cell r="H86">
            <v>16059</v>
          </cell>
          <cell r="I86"/>
          <cell r="J86">
            <v>17000</v>
          </cell>
        </row>
      </sheetData>
      <sheetData sheetId="3">
        <row r="1">
          <cell r="A1"/>
          <cell r="B1"/>
          <cell r="C1"/>
          <cell r="D1"/>
          <cell r="E1"/>
          <cell r="F1"/>
          <cell r="G1"/>
          <cell r="H1"/>
        </row>
        <row r="2">
          <cell r="A2" t="str">
            <v>Модель</v>
          </cell>
          <cell r="B2" t="str">
            <v>Примечания</v>
          </cell>
          <cell r="C2" t="str">
            <v>Мощность, кВт
охл./нагр.</v>
          </cell>
          <cell r="D2" t="str">
            <v>Класс энергоэффективности</v>
          </cell>
          <cell r="E2" t="str">
            <v>Пульт ДУ в комплекте</v>
          </cell>
          <cell r="F2" t="str">
            <v>Дилерская поблочно</v>
          </cell>
          <cell r="G2" t="str">
            <v>Розница RUB</v>
          </cell>
          <cell r="H2" t="str">
            <v>МРЦ</v>
          </cell>
        </row>
        <row r="3">
          <cell r="A3"/>
          <cell r="B3"/>
          <cell r="C3"/>
          <cell r="D3"/>
          <cell r="E3"/>
          <cell r="F3"/>
          <cell r="G3"/>
          <cell r="H3"/>
        </row>
        <row r="4">
          <cell r="A4" t="str">
            <v>AS25S2SJ3FA-W/-G/-S</v>
          </cell>
          <cell r="B4" t="str">
            <v>В комплекте с пультом
YR-HJ2 и WI-FI модулем EVO</v>
          </cell>
          <cell r="C4" t="str">
            <v>2,6 / 3,2</v>
          </cell>
          <cell r="D4"/>
          <cell r="E4" t="str">
            <v>YR-HJ2</v>
          </cell>
          <cell r="F4">
            <v>45203</v>
          </cell>
          <cell r="G4">
            <v>75338</v>
          </cell>
          <cell r="H4">
            <v>67800</v>
          </cell>
        </row>
        <row r="5">
          <cell r="A5" t="str">
            <v>AS35S2SJ3FA-W/-G/-S</v>
          </cell>
          <cell r="B5"/>
          <cell r="C5" t="str">
            <v>3,5 / 4,2</v>
          </cell>
          <cell r="D5"/>
          <cell r="E5" t="str">
            <v>YR-HJ2</v>
          </cell>
          <cell r="F5">
            <v>52940</v>
          </cell>
          <cell r="G5">
            <v>88234</v>
          </cell>
          <cell r="H5">
            <v>79400</v>
          </cell>
        </row>
        <row r="6">
          <cell r="A6" t="str">
            <v>AS50S2SJ3FA-W/-G/-S</v>
          </cell>
          <cell r="B6"/>
          <cell r="C6" t="str">
            <v>5,2 / 6,0</v>
          </cell>
          <cell r="D6"/>
          <cell r="E6" t="str">
            <v>YR-HJ2</v>
          </cell>
          <cell r="F6">
            <v>60067</v>
          </cell>
          <cell r="G6">
            <v>100111</v>
          </cell>
          <cell r="H6">
            <v>90100</v>
          </cell>
        </row>
        <row r="7">
          <cell r="A7" t="str">
            <v>AS25S2SJ2FA-W/-G/-S</v>
          </cell>
          <cell r="B7" t="str">
            <v>В комплекте с пультом
YR-HJ2 и WI-FI модулем EVO</v>
          </cell>
          <cell r="C7" t="str">
            <v>2,6 / 3,2</v>
          </cell>
          <cell r="D7"/>
          <cell r="E7" t="str">
            <v>YR-HJ2</v>
          </cell>
          <cell r="F7">
            <v>41130</v>
          </cell>
          <cell r="G7">
            <v>68551</v>
          </cell>
          <cell r="H7">
            <v>67800</v>
          </cell>
          <cell r="I7" t="str">
            <v>продаем остатки</v>
          </cell>
        </row>
        <row r="8">
          <cell r="A8" t="str">
            <v>AS35S2SJ2FA-W/-G/-S</v>
          </cell>
          <cell r="B8"/>
          <cell r="C8" t="str">
            <v>3,5 / 4,2</v>
          </cell>
          <cell r="D8"/>
          <cell r="E8" t="str">
            <v>YR-HJ2</v>
          </cell>
          <cell r="F8">
            <v>47850</v>
          </cell>
          <cell r="G8">
            <v>79750</v>
          </cell>
          <cell r="H8">
            <v>79400</v>
          </cell>
          <cell r="I8" t="str">
            <v>продаем остатки</v>
          </cell>
        </row>
        <row r="9">
          <cell r="A9" t="str">
            <v>AS50S2SJ2FA-W/-G/-S</v>
          </cell>
          <cell r="B9"/>
          <cell r="C9" t="str">
            <v>5,2 / 6,0</v>
          </cell>
          <cell r="D9"/>
          <cell r="E9" t="str">
            <v>YR-HJ2</v>
          </cell>
          <cell r="F9">
            <v>52431</v>
          </cell>
          <cell r="G9">
            <v>87385</v>
          </cell>
          <cell r="H9">
            <v>90100</v>
          </cell>
          <cell r="I9" t="str">
            <v>продаем остатки</v>
          </cell>
        </row>
        <row r="10">
          <cell r="A10"/>
          <cell r="B10"/>
          <cell r="C10"/>
          <cell r="D10"/>
          <cell r="E10"/>
          <cell r="F10"/>
          <cell r="G10"/>
          <cell r="H10"/>
        </row>
        <row r="11">
          <cell r="A11" t="str">
            <v>AS25S2SF3FA-W/-B
AS25S2SF(3,4)FA-G</v>
          </cell>
          <cell r="B11"/>
          <cell r="C11" t="str">
            <v>2,6 / 3,2</v>
          </cell>
          <cell r="D11"/>
          <cell r="E11" t="str">
            <v>YR-HJ2</v>
          </cell>
          <cell r="F11">
            <v>22907</v>
          </cell>
          <cell r="G11">
            <v>38178</v>
          </cell>
          <cell r="H11">
            <v>34400</v>
          </cell>
        </row>
        <row r="12">
          <cell r="A12" t="str">
            <v>AS35S2SF3FA-W/-B
AS35S2SF(3,4)FA-G</v>
          </cell>
          <cell r="B12"/>
          <cell r="C12" t="str">
            <v>3,5 / 4,2</v>
          </cell>
          <cell r="D12"/>
          <cell r="E12" t="str">
            <v>YR-HJ2</v>
          </cell>
          <cell r="F12">
            <v>26266</v>
          </cell>
          <cell r="G12">
            <v>43777</v>
          </cell>
          <cell r="H12">
            <v>39400</v>
          </cell>
        </row>
        <row r="13">
          <cell r="A13" t="str">
            <v>AS50S2SF(2,3)FA-W/-B
AS50S2SF(3,4)FA-G</v>
          </cell>
          <cell r="B13"/>
          <cell r="C13" t="str">
            <v>5,2 / 6,0</v>
          </cell>
          <cell r="D13"/>
          <cell r="E13" t="str">
            <v>YR-HJ2</v>
          </cell>
          <cell r="F13">
            <v>35836</v>
          </cell>
          <cell r="G13">
            <v>59727</v>
          </cell>
          <cell r="H13">
            <v>53800</v>
          </cell>
        </row>
        <row r="14">
          <cell r="A14" t="str">
            <v>AS70S2SF(2,3)FA-W/-B
AS70S2SF(3,4)FA-G</v>
          </cell>
          <cell r="B14"/>
          <cell r="C14" t="str">
            <v>7,0 / 8,0</v>
          </cell>
          <cell r="D14"/>
          <cell r="E14" t="str">
            <v>YR-HJ2</v>
          </cell>
          <cell r="F14">
            <v>62510</v>
          </cell>
          <cell r="G14">
            <v>104184</v>
          </cell>
          <cell r="H14">
            <v>93800</v>
          </cell>
        </row>
        <row r="15">
          <cell r="A15" t="str">
            <v>AS35S2SF2FA-W/G</v>
          </cell>
          <cell r="B15"/>
          <cell r="C15" t="str">
            <v>3,5 / 4,2</v>
          </cell>
          <cell r="D15"/>
          <cell r="E15" t="str">
            <v>YR-HJ1</v>
          </cell>
          <cell r="F15">
            <v>22000</v>
          </cell>
          <cell r="G15"/>
          <cell r="H15">
            <v>39400</v>
          </cell>
          <cell r="I15" t="str">
            <v>продаем остатки</v>
          </cell>
        </row>
        <row r="16">
          <cell r="A16" t="str">
            <v>AS35S2SF2FA-B</v>
          </cell>
          <cell r="B16"/>
          <cell r="C16" t="str">
            <v>3,5 / 4,2</v>
          </cell>
          <cell r="D16"/>
          <cell r="E16" t="str">
            <v>YR-HJ1</v>
          </cell>
          <cell r="F16">
            <v>23450</v>
          </cell>
          <cell r="G16"/>
          <cell r="H16">
            <v>39400</v>
          </cell>
          <cell r="I16" t="str">
            <v>продаем остатки</v>
          </cell>
        </row>
        <row r="17">
          <cell r="A17" t="str">
            <v>AS35S2SF1FA-W/G</v>
          </cell>
          <cell r="B17"/>
          <cell r="C17" t="str">
            <v>3,5 / 4,2</v>
          </cell>
          <cell r="D17"/>
          <cell r="E17" t="str">
            <v>YR-HQ</v>
          </cell>
          <cell r="F17">
            <v>20800</v>
          </cell>
          <cell r="G17">
            <v>0</v>
          </cell>
          <cell r="H17">
            <v>39400</v>
          </cell>
          <cell r="I17" t="str">
            <v>продаем остатки</v>
          </cell>
        </row>
        <row r="18">
          <cell r="A18" t="str">
            <v>AS50S2SF1FA-G</v>
          </cell>
          <cell r="B18"/>
          <cell r="C18" t="str">
            <v>5,2 / 6,0</v>
          </cell>
          <cell r="D18"/>
          <cell r="E18" t="str">
            <v>YR-HQ</v>
          </cell>
          <cell r="F18">
            <v>31900</v>
          </cell>
          <cell r="G18">
            <v>0</v>
          </cell>
          <cell r="H18">
            <v>53800</v>
          </cell>
          <cell r="I18" t="str">
            <v>продаем остатки</v>
          </cell>
        </row>
        <row r="19">
          <cell r="A19"/>
          <cell r="B19"/>
          <cell r="C19"/>
          <cell r="D19"/>
          <cell r="E19"/>
          <cell r="F19"/>
          <cell r="G19"/>
          <cell r="H19"/>
        </row>
        <row r="20">
          <cell r="A20" t="str">
            <v>AS09NS6ERA-W/-G/-B</v>
          </cell>
          <cell r="B20"/>
          <cell r="C20" t="str">
            <v>2,7 / 2,8</v>
          </cell>
          <cell r="D20"/>
          <cell r="E20" t="str">
            <v>YR-HQ</v>
          </cell>
          <cell r="F20">
            <v>16571</v>
          </cell>
          <cell r="G20">
            <v>0</v>
          </cell>
          <cell r="H20">
            <v>22400</v>
          </cell>
          <cell r="I20" t="str">
            <v>продаем остатки</v>
          </cell>
        </row>
        <row r="21">
          <cell r="A21" t="str">
            <v>AS12NS6ERA-W/-G/-B</v>
          </cell>
          <cell r="B21"/>
          <cell r="C21" t="str">
            <v>3,6 / 3,7</v>
          </cell>
          <cell r="D21"/>
          <cell r="E21" t="str">
            <v>YR-HQ</v>
          </cell>
          <cell r="F21">
            <v>19011</v>
          </cell>
          <cell r="G21">
            <v>0</v>
          </cell>
          <cell r="H21">
            <v>25700</v>
          </cell>
          <cell r="I21" t="str">
            <v>продаем остатки</v>
          </cell>
        </row>
        <row r="22">
          <cell r="A22" t="str">
            <v>AS18NS6ERA-W/-G/-B</v>
          </cell>
          <cell r="B22"/>
          <cell r="C22" t="str">
            <v>5,2 / 5,8</v>
          </cell>
          <cell r="D22"/>
          <cell r="E22" t="str">
            <v>YR-HQ</v>
          </cell>
          <cell r="F22">
            <v>23500</v>
          </cell>
          <cell r="G22">
            <v>0</v>
          </cell>
          <cell r="H22">
            <v>36400</v>
          </cell>
          <cell r="I22" t="str">
            <v>продаем остатки</v>
          </cell>
        </row>
        <row r="23">
          <cell r="A23" t="str">
            <v>AS24NS6ERA-W/-G*/-B</v>
          </cell>
          <cell r="B23"/>
          <cell r="C23" t="str">
            <v>7,0 / 7,5</v>
          </cell>
          <cell r="D23"/>
          <cell r="E23" t="str">
            <v>YR-HQ</v>
          </cell>
          <cell r="F23">
            <v>24500</v>
          </cell>
          <cell r="G23">
            <v>0</v>
          </cell>
          <cell r="H23">
            <v>42000</v>
          </cell>
          <cell r="I23" t="str">
            <v>продаем остатки</v>
          </cell>
        </row>
        <row r="24">
          <cell r="A24" t="str">
            <v>AS18NS5ERA-B</v>
          </cell>
          <cell r="B24"/>
          <cell r="C24" t="str">
            <v>5,2 / 5,8</v>
          </cell>
          <cell r="D24"/>
          <cell r="E24" t="str">
            <v>YR-HQ</v>
          </cell>
          <cell r="F24">
            <v>22000</v>
          </cell>
          <cell r="G24"/>
          <cell r="H24">
            <v>36400</v>
          </cell>
          <cell r="I24" t="str">
            <v>продаем остатки</v>
          </cell>
        </row>
        <row r="25">
          <cell r="A25" t="str">
            <v>AS18NS4ERA-G</v>
          </cell>
          <cell r="B25"/>
          <cell r="C25" t="str">
            <v>5,2 / 5,8</v>
          </cell>
          <cell r="D25"/>
          <cell r="E25" t="str">
            <v>YR-HQ</v>
          </cell>
          <cell r="F25">
            <v>22000</v>
          </cell>
          <cell r="G25">
            <v>0</v>
          </cell>
          <cell r="H25">
            <v>36400</v>
          </cell>
          <cell r="I25" t="str">
            <v>продаем остатки</v>
          </cell>
        </row>
        <row r="26">
          <cell r="A26" t="str">
            <v>AS18NS3ERA-W/-G</v>
          </cell>
          <cell r="B26"/>
          <cell r="C26" t="str">
            <v>5,2 / 5,8</v>
          </cell>
          <cell r="D26"/>
          <cell r="E26" t="str">
            <v>YR-HQ</v>
          </cell>
          <cell r="F26">
            <v>20000</v>
          </cell>
          <cell r="G26">
            <v>0</v>
          </cell>
          <cell r="H26">
            <v>36400</v>
          </cell>
          <cell r="I26" t="str">
            <v>продаем остатки</v>
          </cell>
        </row>
        <row r="27">
          <cell r="A27" t="str">
            <v>AS24NS3ERA-W/-B/-G*</v>
          </cell>
          <cell r="B27"/>
          <cell r="C27" t="str">
            <v>7,0 / 7,5</v>
          </cell>
          <cell r="D27"/>
          <cell r="E27" t="str">
            <v>YR-HQ</v>
          </cell>
          <cell r="F27">
            <v>21500</v>
          </cell>
          <cell r="G27">
            <v>0</v>
          </cell>
          <cell r="H27">
            <v>42000</v>
          </cell>
          <cell r="I27" t="str">
            <v>продаем остатки</v>
          </cell>
        </row>
        <row r="28">
          <cell r="A28"/>
          <cell r="B28"/>
          <cell r="C28"/>
          <cell r="D28"/>
          <cell r="E28"/>
          <cell r="F28"/>
          <cell r="G28"/>
          <cell r="H28"/>
          <cell r="I28"/>
        </row>
        <row r="29">
          <cell r="A29" t="str">
            <v>AS20SS1HRA-M</v>
          </cell>
          <cell r="B29" t="str">
            <v>В комплекте с пультом YR-HE2 и WI-FI модулем EVO
Поддержка YCJ-A002
Подддерджка адаптера проводного пульта WK-B</v>
          </cell>
          <cell r="C29" t="str">
            <v>2,1 / 2,1</v>
          </cell>
          <cell r="D29"/>
          <cell r="E29" t="str">
            <v>YR-HE2</v>
          </cell>
          <cell r="F29">
            <v>15068</v>
          </cell>
          <cell r="G29">
            <v>25113</v>
          </cell>
          <cell r="H29">
            <v>22600</v>
          </cell>
          <cell r="I29" t="str">
            <v>приход в апреле</v>
          </cell>
        </row>
        <row r="30">
          <cell r="A30" t="str">
            <v>AS25SS1HRA-M</v>
          </cell>
          <cell r="B30"/>
          <cell r="C30" t="str">
            <v>2,7 / 2,9</v>
          </cell>
          <cell r="D30"/>
          <cell r="E30" t="str">
            <v>YR-HE2</v>
          </cell>
          <cell r="F30">
            <v>15882</v>
          </cell>
          <cell r="G30">
            <v>26470</v>
          </cell>
          <cell r="H30">
            <v>23800</v>
          </cell>
          <cell r="I30" t="str">
            <v>приход в апреле</v>
          </cell>
        </row>
        <row r="31">
          <cell r="A31" t="str">
            <v>AS35SS1HRA-M</v>
          </cell>
          <cell r="B31"/>
          <cell r="C31" t="str">
            <v>3,4 / 3,9</v>
          </cell>
          <cell r="D31"/>
          <cell r="E31" t="str">
            <v>YR-HE2</v>
          </cell>
          <cell r="F31">
            <v>17002</v>
          </cell>
          <cell r="G31">
            <v>28337</v>
          </cell>
          <cell r="H31">
            <v>25500</v>
          </cell>
          <cell r="I31" t="str">
            <v>приход в апреле</v>
          </cell>
        </row>
        <row r="32">
          <cell r="A32" t="str">
            <v>AS50SS1HRA-M</v>
          </cell>
          <cell r="B32"/>
          <cell r="C32" t="str">
            <v>5,0 / 5,2</v>
          </cell>
          <cell r="D32"/>
          <cell r="E32" t="str">
            <v>YR-HE2</v>
          </cell>
          <cell r="F32">
            <v>20362</v>
          </cell>
          <cell r="G32">
            <v>33936</v>
          </cell>
          <cell r="H32">
            <v>30500</v>
          </cell>
          <cell r="I32" t="str">
            <v>приход в апреле</v>
          </cell>
        </row>
        <row r="33">
          <cell r="A33" t="str">
            <v>AS70SS1HRA-M</v>
          </cell>
          <cell r="B33"/>
          <cell r="C33" t="str">
            <v>7,0 / 8,1</v>
          </cell>
          <cell r="D33"/>
          <cell r="E33" t="str">
            <v>YR-HE2</v>
          </cell>
          <cell r="F33">
            <v>26674</v>
          </cell>
          <cell r="G33">
            <v>44456</v>
          </cell>
          <cell r="H33">
            <v>40000</v>
          </cell>
          <cell r="I33" t="str">
            <v>приход в апреле</v>
          </cell>
        </row>
        <row r="34">
          <cell r="A34"/>
          <cell r="B34"/>
          <cell r="C34"/>
          <cell r="D34"/>
          <cell r="E34"/>
          <cell r="F34"/>
          <cell r="G34"/>
          <cell r="H34"/>
        </row>
        <row r="35">
          <cell r="A35" t="str">
            <v>AS20PS1HRA-M</v>
          </cell>
          <cell r="B35" t="str">
            <v>Технология «Super Match»
Антикоррозийная защита Blue Fin
Широкий диапазон напряжения
Авторестарт
24-часовой таймер
Комфортный сон
Фильтр 3 в 1
Wi-Fi управление (evo)
Антибактериальный фильтр
Спиральный воздушный поток
Поддержка адаптера проводного пульта WK-B</v>
          </cell>
          <cell r="C35" t="str">
            <v>2,3 / 2,4</v>
          </cell>
          <cell r="D35"/>
          <cell r="E35" t="str">
            <v>YR-HE2</v>
          </cell>
          <cell r="F35">
            <v>14660</v>
          </cell>
          <cell r="G35">
            <v>24434</v>
          </cell>
          <cell r="H35">
            <v>22000</v>
          </cell>
          <cell r="I35" t="str">
            <v>продаем остатки</v>
          </cell>
        </row>
        <row r="36">
          <cell r="A36" t="str">
            <v>AS25PS1HRA-M</v>
          </cell>
          <cell r="B36"/>
          <cell r="C36" t="str">
            <v>2,6 / 2,8</v>
          </cell>
          <cell r="D36"/>
          <cell r="E36" t="str">
            <v>YR-HE2</v>
          </cell>
          <cell r="F36">
            <v>15475</v>
          </cell>
          <cell r="G36">
            <v>25791</v>
          </cell>
          <cell r="H36">
            <v>23200</v>
          </cell>
          <cell r="I36" t="str">
            <v>продаем остатки</v>
          </cell>
        </row>
        <row r="37">
          <cell r="A37" t="str">
            <v>AS35PS1HRA-M</v>
          </cell>
          <cell r="B37"/>
          <cell r="C37" t="str">
            <v>3,5 / 3,5</v>
          </cell>
          <cell r="D37"/>
          <cell r="E37" t="str">
            <v>YR-HE2</v>
          </cell>
          <cell r="F37">
            <v>16595</v>
          </cell>
          <cell r="G37">
            <v>27658</v>
          </cell>
          <cell r="H37">
            <v>24900</v>
          </cell>
          <cell r="I37" t="str">
            <v>продаем остатки</v>
          </cell>
        </row>
        <row r="38">
          <cell r="A38" t="str">
            <v>AS50PS1HRA-M</v>
          </cell>
          <cell r="B38"/>
          <cell r="C38" t="str">
            <v>5,0 / 5,2</v>
          </cell>
          <cell r="D38"/>
          <cell r="E38" t="str">
            <v>YR-HE2</v>
          </cell>
          <cell r="F38">
            <v>19853</v>
          </cell>
          <cell r="G38">
            <v>33088</v>
          </cell>
          <cell r="H38">
            <v>29800</v>
          </cell>
          <cell r="I38" t="str">
            <v>продаем остатки</v>
          </cell>
        </row>
        <row r="39">
          <cell r="A39" t="str">
            <v>AS70PS1HRA-M</v>
          </cell>
          <cell r="B39"/>
          <cell r="C39" t="str">
            <v>6,8 / 6,8</v>
          </cell>
          <cell r="D39"/>
          <cell r="E39" t="str">
            <v>YR-HE2</v>
          </cell>
          <cell r="F39">
            <v>26063</v>
          </cell>
          <cell r="G39">
            <v>43438</v>
          </cell>
          <cell r="H39">
            <v>39100</v>
          </cell>
          <cell r="I39" t="str">
            <v>продаем остатки</v>
          </cell>
        </row>
        <row r="40">
          <cell r="A40"/>
          <cell r="B40"/>
          <cell r="C40"/>
          <cell r="D40"/>
          <cell r="E40"/>
          <cell r="F40"/>
          <cell r="G40"/>
          <cell r="H40"/>
        </row>
        <row r="41">
          <cell r="A41" t="str">
            <v xml:space="preserve">AS12TS5HRA-M </v>
          </cell>
          <cell r="B41"/>
          <cell r="C41" t="str">
            <v>3,6 / 3,7</v>
          </cell>
          <cell r="D41"/>
          <cell r="E41" t="str">
            <v>YR-HE</v>
          </cell>
          <cell r="F41">
            <v>11800</v>
          </cell>
          <cell r="G41">
            <v>0</v>
          </cell>
          <cell r="H41">
            <v>17700</v>
          </cell>
          <cell r="I41" t="str">
            <v>продаем остатки</v>
          </cell>
        </row>
        <row r="42">
          <cell r="A42"/>
          <cell r="B42"/>
          <cell r="C42"/>
          <cell r="D42"/>
          <cell r="E42"/>
          <cell r="F42"/>
          <cell r="G42"/>
          <cell r="H42"/>
        </row>
        <row r="43">
          <cell r="A43" t="str">
            <v>AB25S2SC1FA
PB-700KB</v>
          </cell>
          <cell r="B43" t="str">
            <v>Декоративная панель PB-700KB включена в стоимость комплекта.</v>
          </cell>
          <cell r="C43" t="str">
            <v>2,6 / 3,2</v>
          </cell>
          <cell r="D43"/>
          <cell r="E43" t="str">
            <v>YR-HQS01</v>
          </cell>
          <cell r="F43">
            <v>30033</v>
          </cell>
          <cell r="G43">
            <v>50055</v>
          </cell>
          <cell r="H43">
            <v>36700</v>
          </cell>
        </row>
        <row r="44">
          <cell r="A44" t="str">
            <v>AB35S2SC1FA
PB-700KB</v>
          </cell>
          <cell r="B44"/>
          <cell r="C44" t="str">
            <v>3,5 / 4,0</v>
          </cell>
          <cell r="D44"/>
          <cell r="E44" t="str">
            <v>YR-HQS01</v>
          </cell>
          <cell r="F44">
            <v>31051</v>
          </cell>
          <cell r="G44">
            <v>51752</v>
          </cell>
          <cell r="H44">
            <v>38200</v>
          </cell>
        </row>
        <row r="45">
          <cell r="A45" t="str">
            <v>AB50S2SC1FA
PB-700KB</v>
          </cell>
          <cell r="B45"/>
          <cell r="C45" t="str">
            <v>5,0 / 5,5</v>
          </cell>
          <cell r="D45"/>
          <cell r="E45" t="str">
            <v>YR-HQS01</v>
          </cell>
          <cell r="F45">
            <v>31865</v>
          </cell>
          <cell r="G45">
            <v>53109</v>
          </cell>
          <cell r="H45">
            <v>39400</v>
          </cell>
        </row>
        <row r="46">
          <cell r="A46" t="str">
            <v>AB71S2SG1FA
PB-950KB</v>
          </cell>
          <cell r="B46" t="str">
            <v>Декоративная панель PB-950KB включена в стоимость комплекта.</v>
          </cell>
          <cell r="C46" t="str">
            <v>7,1 / 8,0</v>
          </cell>
          <cell r="D46"/>
          <cell r="E46" t="str">
            <v>YR-HQS01</v>
          </cell>
          <cell r="F46">
            <v>44694</v>
          </cell>
          <cell r="G46">
            <v>74490</v>
          </cell>
          <cell r="H46">
            <v>52700</v>
          </cell>
        </row>
        <row r="47">
          <cell r="A47" t="str">
            <v>AB71S2SR1FA
PB-950QB</v>
          </cell>
          <cell r="B47" t="str">
            <v>Декоративная панель PB-950QB включена в стоимость комплекта.</v>
          </cell>
          <cell r="C47" t="str">
            <v>7,1 / 7,9</v>
          </cell>
          <cell r="D47"/>
          <cell r="E47" t="str">
            <v>YR-HQS01</v>
          </cell>
          <cell r="F47">
            <v>38890</v>
          </cell>
          <cell r="G47">
            <v>64818</v>
          </cell>
          <cell r="H47">
            <v>47300</v>
          </cell>
        </row>
        <row r="48">
          <cell r="A48" t="str">
            <v>AB25S2SC2FA
PB-620KB</v>
          </cell>
          <cell r="B48" t="str">
            <v>Декоративная панель PB-620KB включена в стоимость комплекта.</v>
          </cell>
          <cell r="C48" t="str">
            <v>2,6 / 3,2</v>
          </cell>
          <cell r="D48"/>
          <cell r="E48" t="str">
            <v>YR-HQS01</v>
          </cell>
          <cell r="F48">
            <v>33597</v>
          </cell>
          <cell r="G48">
            <v>55994</v>
          </cell>
          <cell r="H48">
            <v>41500</v>
          </cell>
        </row>
        <row r="49">
          <cell r="A49" t="str">
            <v>AB35S2SC2FA
PB-620KB</v>
          </cell>
          <cell r="B49"/>
          <cell r="C49" t="str">
            <v>3,5 / 4,0</v>
          </cell>
          <cell r="D49"/>
          <cell r="E49" t="str">
            <v>YR-HQS01</v>
          </cell>
          <cell r="F49">
            <v>34004</v>
          </cell>
          <cell r="G49">
            <v>56673</v>
          </cell>
          <cell r="H49">
            <v>42100</v>
          </cell>
        </row>
        <row r="50">
          <cell r="A50" t="str">
            <v>AB50S2SC2FA
PB-620KB</v>
          </cell>
          <cell r="B50"/>
          <cell r="C50" t="str">
            <v>5,0 / 5,5</v>
          </cell>
          <cell r="D50"/>
          <cell r="E50" t="str">
            <v>YR-HQS01</v>
          </cell>
          <cell r="F50">
            <v>34411</v>
          </cell>
          <cell r="G50">
            <v>57351</v>
          </cell>
          <cell r="H50">
            <v>42800</v>
          </cell>
        </row>
        <row r="51">
          <cell r="A51" t="str">
            <v>AB12CS1ERA(S)
PB-700IB</v>
          </cell>
          <cell r="B51" t="str">
            <v>Декоративная панель PB-700IB включена в стоимость комплекта.</v>
          </cell>
          <cell r="C51" t="str">
            <v>3,5 / 3,7</v>
          </cell>
          <cell r="D51"/>
          <cell r="E51" t="str">
            <v>YR-HES</v>
          </cell>
          <cell r="F51">
            <v>23818</v>
          </cell>
          <cell r="G51"/>
          <cell r="H51">
            <v>32200</v>
          </cell>
          <cell r="I51" t="str">
            <v>продаем остатки</v>
          </cell>
        </row>
        <row r="52">
          <cell r="A52" t="str">
            <v>AB12CS2ERA(S)
PB-700KB</v>
          </cell>
          <cell r="B52" t="str">
            <v>Декоративная панель PB-700KB включена в стоимость комплекта.</v>
          </cell>
          <cell r="C52" t="str">
            <v>3,5 / 3,7</v>
          </cell>
          <cell r="D52"/>
          <cell r="E52" t="str">
            <v>YR-HES</v>
          </cell>
          <cell r="F52">
            <v>27064</v>
          </cell>
          <cell r="G52"/>
          <cell r="H52">
            <v>36600</v>
          </cell>
          <cell r="I52" t="str">
            <v>продаем остатки</v>
          </cell>
        </row>
        <row r="53">
          <cell r="A53" t="str">
            <v>AB18CS2ERA(S)
PB-700KB</v>
          </cell>
          <cell r="B53"/>
          <cell r="C53" t="str">
            <v>5,0 / 5,2</v>
          </cell>
          <cell r="D53"/>
          <cell r="E53" t="str">
            <v>YR-HES</v>
          </cell>
          <cell r="F53">
            <v>28349</v>
          </cell>
          <cell r="G53"/>
          <cell r="H53">
            <v>38300</v>
          </cell>
          <cell r="I53" t="str">
            <v>продаем остатки</v>
          </cell>
        </row>
        <row r="54">
          <cell r="A54"/>
          <cell r="B54"/>
          <cell r="C54"/>
          <cell r="D54"/>
          <cell r="E54"/>
          <cell r="F54"/>
          <cell r="G54"/>
          <cell r="H54"/>
        </row>
        <row r="55">
          <cell r="A55" t="str">
            <v>AB25S2SA1FA
P1B-1028IB</v>
          </cell>
          <cell r="B55" t="str">
            <v>Декоративная панель P1B-1028IB включена в стоимость комплекта.</v>
          </cell>
          <cell r="C55" t="str">
            <v>2,6 / 3,2</v>
          </cell>
          <cell r="D55"/>
          <cell r="E55" t="str">
            <v>YR-HQS01</v>
          </cell>
          <cell r="F55">
            <v>35633</v>
          </cell>
          <cell r="G55">
            <v>59388</v>
          </cell>
          <cell r="H55">
            <v>42500</v>
          </cell>
        </row>
        <row r="56">
          <cell r="A56" t="str">
            <v>AB35S2SA1FA
P1B-1028IB</v>
          </cell>
          <cell r="B56"/>
          <cell r="C56" t="str">
            <v>3,5 / 4,0</v>
          </cell>
          <cell r="D56"/>
          <cell r="E56" t="str">
            <v>YR-HQS01</v>
          </cell>
          <cell r="F56">
            <v>37465</v>
          </cell>
          <cell r="G56">
            <v>62442</v>
          </cell>
          <cell r="H56">
            <v>45200</v>
          </cell>
        </row>
        <row r="57">
          <cell r="A57" t="str">
            <v>AB50S2SA1FA
P1B-1348IB</v>
          </cell>
          <cell r="B57"/>
          <cell r="C57" t="str">
            <v>5,0 / 5,5</v>
          </cell>
          <cell r="D57"/>
          <cell r="E57" t="str">
            <v>YR-HQS01</v>
          </cell>
          <cell r="F57">
            <v>42148</v>
          </cell>
          <cell r="G57">
            <v>74659</v>
          </cell>
          <cell r="H57">
            <v>52200</v>
          </cell>
        </row>
        <row r="58">
          <cell r="A58" t="str">
            <v>AB71S2SA1FA
P1B-1348IB</v>
          </cell>
          <cell r="B58"/>
          <cell r="C58" t="str">
            <v>6,9 / 7,6</v>
          </cell>
          <cell r="D58"/>
          <cell r="E58" t="str">
            <v>YR-HQS01</v>
          </cell>
          <cell r="F58">
            <v>44592</v>
          </cell>
          <cell r="G58">
            <v>78732</v>
          </cell>
          <cell r="H58">
            <v>55900</v>
          </cell>
        </row>
        <row r="59">
          <cell r="A59"/>
          <cell r="B59"/>
          <cell r="C59"/>
          <cell r="D59"/>
          <cell r="E59"/>
          <cell r="F59"/>
          <cell r="G59"/>
          <cell r="H59"/>
        </row>
        <row r="60">
          <cell r="A60" t="str">
            <v>AC25S2SG2FA</v>
          </cell>
          <cell r="B60"/>
          <cell r="C60" t="str">
            <v>2,5 / 3,1</v>
          </cell>
          <cell r="D60"/>
          <cell r="E60" t="str">
            <v>YR-HQS01</v>
          </cell>
          <cell r="F60">
            <v>33597</v>
          </cell>
          <cell r="G60">
            <v>55994</v>
          </cell>
          <cell r="H60">
            <v>50400</v>
          </cell>
          <cell r="I60" t="str">
            <v>приход в апреле</v>
          </cell>
        </row>
        <row r="61">
          <cell r="A61" t="str">
            <v>AC35S2SG2FA</v>
          </cell>
          <cell r="B61"/>
          <cell r="C61" t="str">
            <v>3,5 / 4,0</v>
          </cell>
          <cell r="D61"/>
          <cell r="E61" t="str">
            <v>YR-HQS01</v>
          </cell>
          <cell r="F61">
            <v>38483</v>
          </cell>
          <cell r="G61">
            <v>64139</v>
          </cell>
          <cell r="H61">
            <v>57700</v>
          </cell>
          <cell r="I61"/>
        </row>
        <row r="62">
          <cell r="A62" t="str">
            <v>AC50S2SG2FA</v>
          </cell>
          <cell r="B62"/>
          <cell r="C62" t="str">
            <v>5,0 / 5,8</v>
          </cell>
          <cell r="D62"/>
          <cell r="E62" t="str">
            <v>YR-HQS01</v>
          </cell>
          <cell r="F62">
            <v>40520</v>
          </cell>
          <cell r="G62">
            <v>67533</v>
          </cell>
          <cell r="H62">
            <v>60800</v>
          </cell>
          <cell r="I62"/>
        </row>
        <row r="63">
          <cell r="A63" t="str">
            <v>AC71S2SG2FA</v>
          </cell>
          <cell r="B63"/>
          <cell r="C63" t="str">
            <v>7,1 / 8,0</v>
          </cell>
          <cell r="D63"/>
          <cell r="E63" t="str">
            <v>YR-HQS01</v>
          </cell>
          <cell r="F63">
            <v>45101</v>
          </cell>
          <cell r="G63">
            <v>75168</v>
          </cell>
          <cell r="H63">
            <v>67700</v>
          </cell>
          <cell r="I63"/>
        </row>
        <row r="64">
          <cell r="A64" t="str">
            <v xml:space="preserve">AC35S2SG1FA     </v>
          </cell>
          <cell r="B64"/>
          <cell r="C64" t="str">
            <v>3,5 / 4,0</v>
          </cell>
          <cell r="D64"/>
          <cell r="E64" t="str">
            <v>YR-HQS01</v>
          </cell>
          <cell r="F64">
            <v>38483</v>
          </cell>
          <cell r="G64">
            <v>64139</v>
          </cell>
          <cell r="H64">
            <v>57700</v>
          </cell>
          <cell r="I64" t="str">
            <v>продаем остатки</v>
          </cell>
        </row>
        <row r="65">
          <cell r="A65" t="str">
            <v xml:space="preserve">AC50S2SG1FA  </v>
          </cell>
          <cell r="B65"/>
          <cell r="C65" t="str">
            <v>5,0 / 5,8</v>
          </cell>
          <cell r="D65"/>
          <cell r="E65" t="str">
            <v>YR-HQS01</v>
          </cell>
          <cell r="F65">
            <v>40520</v>
          </cell>
          <cell r="G65">
            <v>67533</v>
          </cell>
          <cell r="H65">
            <v>60800</v>
          </cell>
          <cell r="I65" t="str">
            <v>продаем остатки</v>
          </cell>
        </row>
        <row r="66">
          <cell r="A66" t="str">
            <v>AC71S2SG1FA</v>
          </cell>
          <cell r="B66"/>
          <cell r="C66" t="str">
            <v>7,1 / 8,0</v>
          </cell>
          <cell r="D66"/>
          <cell r="E66" t="str">
            <v>YR-HQS01</v>
          </cell>
          <cell r="F66">
            <v>45101</v>
          </cell>
          <cell r="G66">
            <v>75168</v>
          </cell>
          <cell r="H66">
            <v>67700</v>
          </cell>
          <cell r="I66" t="str">
            <v>продаем остатки</v>
          </cell>
        </row>
        <row r="67">
          <cell r="A67"/>
          <cell r="B67"/>
          <cell r="C67"/>
          <cell r="D67"/>
          <cell r="E67"/>
          <cell r="F67"/>
          <cell r="G67"/>
          <cell r="H67"/>
        </row>
        <row r="68">
          <cell r="A68" t="str">
            <v>AD25S2SS1FA
P1B-890IA/D</v>
          </cell>
          <cell r="B68" t="str">
            <v>Декоративная панель PB-890IA или PB-890IA/D является опцией и не входит в стоимость комплекта.</v>
          </cell>
          <cell r="C68" t="str">
            <v>2,5 / 3,0</v>
          </cell>
          <cell r="D68"/>
          <cell r="E68" t="str">
            <v>HW-SA201ABK</v>
          </cell>
          <cell r="F68">
            <v>29117</v>
          </cell>
          <cell r="G68">
            <v>48528</v>
          </cell>
          <cell r="H68">
            <v>43700</v>
          </cell>
        </row>
        <row r="69">
          <cell r="A69" t="str">
            <v>AD35S2SS1FA
P1B-890IA/D</v>
          </cell>
          <cell r="B69"/>
          <cell r="C69" t="str">
            <v>3,5 / 4,0</v>
          </cell>
          <cell r="D69"/>
          <cell r="E69" t="str">
            <v>HW-SA201ABK</v>
          </cell>
          <cell r="F69">
            <v>29728</v>
          </cell>
          <cell r="G69">
            <v>49547</v>
          </cell>
          <cell r="H69">
            <v>44600</v>
          </cell>
        </row>
        <row r="70">
          <cell r="A70" t="str">
            <v>AD50S2SS1FA
P1B-1210IA/D</v>
          </cell>
          <cell r="B70" t="str">
            <v>Декоративная панель PB-1210IA или PB-1210IA/D является опцией и не входит в стоимость комплекта.</v>
          </cell>
          <cell r="C70" t="str">
            <v>5,0 / 5,5</v>
          </cell>
          <cell r="D70"/>
          <cell r="E70" t="str">
            <v>HW-SA201ABK</v>
          </cell>
          <cell r="F70">
            <v>34615</v>
          </cell>
          <cell r="G70">
            <v>57691</v>
          </cell>
          <cell r="H70">
            <v>51900</v>
          </cell>
        </row>
        <row r="71">
          <cell r="A71" t="str">
            <v>AD71S2SS1FA
P1B-1210IA/D</v>
          </cell>
          <cell r="B71"/>
          <cell r="C71" t="str">
            <v>7,1 / 7,1</v>
          </cell>
          <cell r="D71"/>
          <cell r="E71" t="str">
            <v>HW-SA201ABK</v>
          </cell>
          <cell r="F71">
            <v>38280</v>
          </cell>
          <cell r="G71">
            <v>63800</v>
          </cell>
          <cell r="H71">
            <v>57400</v>
          </cell>
        </row>
        <row r="72">
          <cell r="A72" t="str">
            <v>AD35S2SM9FA</v>
          </cell>
          <cell r="B72"/>
          <cell r="C72" t="str">
            <v>3,5 / 4,0</v>
          </cell>
          <cell r="D72"/>
          <cell r="E72" t="str">
            <v>HW-SA201ABK</v>
          </cell>
          <cell r="F72">
            <v>36040</v>
          </cell>
          <cell r="G72">
            <v>60067</v>
          </cell>
          <cell r="H72">
            <v>54100</v>
          </cell>
        </row>
        <row r="73">
          <cell r="A73" t="str">
            <v>AD50S2SM9FA</v>
          </cell>
          <cell r="B73"/>
          <cell r="C73" t="str">
            <v>5,0 / 6,0</v>
          </cell>
          <cell r="D73"/>
          <cell r="E73" t="str">
            <v>HW-SA201ABK</v>
          </cell>
          <cell r="F73">
            <v>39196</v>
          </cell>
          <cell r="G73">
            <v>65327</v>
          </cell>
          <cell r="H73">
            <v>58800</v>
          </cell>
        </row>
        <row r="74">
          <cell r="A74" t="str">
            <v>AD71S2SM9FA</v>
          </cell>
          <cell r="B74"/>
          <cell r="C74" t="str">
            <v>7,1 / 8,0</v>
          </cell>
          <cell r="D74"/>
          <cell r="E74" t="str">
            <v>HW-SA201ABK</v>
          </cell>
          <cell r="F74">
            <v>41538</v>
          </cell>
          <cell r="G74">
            <v>69229</v>
          </cell>
          <cell r="H74">
            <v>62300</v>
          </cell>
        </row>
        <row r="75">
          <cell r="A75" t="str">
            <v>AD12SS1ERA(N)(P)
P1B-890IA</v>
          </cell>
          <cell r="B75"/>
          <cell r="C75" t="str">
            <v>3,5 / 4,0</v>
          </cell>
          <cell r="D75"/>
          <cell r="E75" t="str">
            <v>YR-E17A</v>
          </cell>
          <cell r="F75">
            <v>24980</v>
          </cell>
          <cell r="G75"/>
          <cell r="H75">
            <v>33800</v>
          </cell>
          <cell r="I75" t="str">
            <v>продаем остатки</v>
          </cell>
        </row>
        <row r="76">
          <cell r="A76" t="str">
            <v>AD24SS1ERA(N)(P)
P1B-1210IA</v>
          </cell>
          <cell r="B76"/>
          <cell r="C76" t="str">
            <v>7,1 / 7,1</v>
          </cell>
          <cell r="D76"/>
          <cell r="E76" t="str">
            <v>YR-E17A</v>
          </cell>
          <cell r="F76">
            <v>28950</v>
          </cell>
          <cell r="G76"/>
          <cell r="H76">
            <v>39100</v>
          </cell>
          <cell r="I76" t="str">
            <v>продаем остатки</v>
          </cell>
        </row>
        <row r="77">
          <cell r="A77" t="str">
            <v>AD35S2SM3FA</v>
          </cell>
          <cell r="B77"/>
          <cell r="C77" t="str">
            <v>3,5 / 4,0</v>
          </cell>
          <cell r="D77"/>
          <cell r="E77" t="str">
            <v>HW-SA201ABK</v>
          </cell>
          <cell r="F77">
            <v>36040</v>
          </cell>
          <cell r="G77">
            <v>60067</v>
          </cell>
          <cell r="H77">
            <v>54100</v>
          </cell>
          <cell r="I77" t="str">
            <v>приход в апреле</v>
          </cell>
        </row>
        <row r="78">
          <cell r="A78" t="str">
            <v>AD50S2SM3FA</v>
          </cell>
          <cell r="B78"/>
          <cell r="C78" t="str">
            <v>5,0 / 6,0</v>
          </cell>
          <cell r="D78"/>
          <cell r="E78" t="str">
            <v>HW-SA201ABK</v>
          </cell>
          <cell r="F78">
            <v>39196</v>
          </cell>
          <cell r="G78">
            <v>65327</v>
          </cell>
          <cell r="H78">
            <v>58800</v>
          </cell>
          <cell r="I78"/>
        </row>
        <row r="79">
          <cell r="A79" t="str">
            <v>AD71S2SM3FA</v>
          </cell>
          <cell r="B79"/>
          <cell r="C79" t="str">
            <v>7,1 / 8,0</v>
          </cell>
          <cell r="D79"/>
          <cell r="E79" t="str">
            <v>HW-SA201ABK</v>
          </cell>
          <cell r="F79">
            <v>41538</v>
          </cell>
          <cell r="G79">
            <v>69229</v>
          </cell>
          <cell r="H79">
            <v>62300</v>
          </cell>
          <cell r="I79" t="str">
            <v>приход в апреле</v>
          </cell>
        </row>
        <row r="80">
          <cell r="A80"/>
          <cell r="B80"/>
          <cell r="C80"/>
          <cell r="D80"/>
          <cell r="E80"/>
          <cell r="F80"/>
          <cell r="G80"/>
          <cell r="H80"/>
        </row>
        <row r="81">
          <cell r="A81" t="str">
            <v>AF25S2SD1FA</v>
          </cell>
          <cell r="B81"/>
          <cell r="C81" t="str">
            <v>2,5 / 2,8</v>
          </cell>
          <cell r="D81"/>
          <cell r="E81" t="str">
            <v>YR-HQS01</v>
          </cell>
          <cell r="F81">
            <v>27488</v>
          </cell>
          <cell r="G81">
            <v>45814</v>
          </cell>
          <cell r="H81">
            <v>41200</v>
          </cell>
        </row>
        <row r="82">
          <cell r="A82" t="str">
            <v>AF35S2SD1FA</v>
          </cell>
          <cell r="B82"/>
          <cell r="C82" t="str">
            <v>3,4 / 3,5</v>
          </cell>
          <cell r="D82"/>
          <cell r="E82" t="str">
            <v>YR-HQS01</v>
          </cell>
          <cell r="F82">
            <v>28506</v>
          </cell>
          <cell r="G82">
            <v>47510</v>
          </cell>
          <cell r="H82">
            <v>42800</v>
          </cell>
        </row>
        <row r="83">
          <cell r="A83" t="str">
            <v>AF42S2SD1FA</v>
          </cell>
          <cell r="B83"/>
          <cell r="C83" t="str">
            <v>4,2 / 4,7</v>
          </cell>
          <cell r="D83"/>
          <cell r="E83" t="str">
            <v>YR-HQS01</v>
          </cell>
          <cell r="F83">
            <v>28506</v>
          </cell>
          <cell r="G83">
            <v>47510</v>
          </cell>
          <cell r="H83">
            <v>42800</v>
          </cell>
        </row>
        <row r="84">
          <cell r="A84" t="str">
            <v>AF50S2SD1FA</v>
          </cell>
          <cell r="B84"/>
          <cell r="C84" t="str">
            <v>5,0 / 5,4</v>
          </cell>
          <cell r="D84"/>
          <cell r="E84" t="str">
            <v>YR-HQS01</v>
          </cell>
          <cell r="F84">
            <v>30542</v>
          </cell>
          <cell r="G84">
            <v>50904</v>
          </cell>
          <cell r="H84">
            <v>45800</v>
          </cell>
        </row>
        <row r="85">
          <cell r="A85"/>
          <cell r="B85"/>
          <cell r="C85"/>
          <cell r="D85"/>
          <cell r="E85"/>
          <cell r="F85"/>
          <cell r="G85"/>
          <cell r="H85"/>
        </row>
        <row r="86">
          <cell r="A86" t="str">
            <v>2U40S2SM2FA</v>
          </cell>
          <cell r="B86" t="str">
            <v>Суммарная длина трассы до 30 метров. До 2-ух внутрених блоков.
Наружные блоки 2U не имеют возможности прямого подключения пультов центрального управления.</v>
          </cell>
          <cell r="C86" t="str">
            <v>4,0 / 4,6</v>
          </cell>
          <cell r="D86" t="str">
            <v>A+++ / A++</v>
          </cell>
          <cell r="E86"/>
          <cell r="F86">
            <v>48868</v>
          </cell>
          <cell r="G86">
            <v>81446</v>
          </cell>
          <cell r="H86">
            <v>73300</v>
          </cell>
        </row>
        <row r="87">
          <cell r="A87" t="str">
            <v>2U50S2SM2FA</v>
          </cell>
          <cell r="B87"/>
          <cell r="C87" t="str">
            <v>5,0 / 5,6</v>
          </cell>
          <cell r="D87" t="str">
            <v>A+++ / A++</v>
          </cell>
          <cell r="E87"/>
          <cell r="F87">
            <v>59558</v>
          </cell>
          <cell r="G87">
            <v>99263</v>
          </cell>
          <cell r="H87">
            <v>89300</v>
          </cell>
        </row>
        <row r="88">
          <cell r="A88" t="str">
            <v>3U55S2SR5FA</v>
          </cell>
          <cell r="B88" t="str">
            <v>Суммарная длина трассы до 50 метров. До 3-ех внутрених блоков.</v>
          </cell>
          <cell r="C88" t="str">
            <v>5,5 / 6,8</v>
          </cell>
          <cell r="D88" t="str">
            <v>A+++ / A+</v>
          </cell>
          <cell r="E88"/>
          <cell r="F88">
            <v>86740</v>
          </cell>
          <cell r="G88">
            <v>144567</v>
          </cell>
          <cell r="H88">
            <v>130100</v>
          </cell>
        </row>
        <row r="89">
          <cell r="A89" t="str">
            <v>3U70S2SR5FA</v>
          </cell>
          <cell r="B89" t="str">
            <v>Суммарная длина трассы до 60 метров. До 3-ех внутрених блоков.</v>
          </cell>
          <cell r="C89" t="str">
            <v>7,0 / 7,6</v>
          </cell>
          <cell r="D89" t="str">
            <v>A+++ / A+</v>
          </cell>
          <cell r="E89"/>
          <cell r="F89">
            <v>95903</v>
          </cell>
          <cell r="G89">
            <v>159839</v>
          </cell>
          <cell r="H89">
            <v>143900</v>
          </cell>
        </row>
        <row r="90">
          <cell r="A90" t="str">
            <v>4U75S2SR5FA</v>
          </cell>
          <cell r="B90" t="str">
            <v>Суммарная длина трассы до 70 метров. До 4-ех внутрених блоков.</v>
          </cell>
          <cell r="C90" t="str">
            <v>7,5 / 8,6</v>
          </cell>
          <cell r="D90" t="str">
            <v>A++ / A+</v>
          </cell>
          <cell r="E90"/>
          <cell r="F90">
            <v>108426</v>
          </cell>
          <cell r="G90">
            <v>180709</v>
          </cell>
          <cell r="H90">
            <v>162600</v>
          </cell>
        </row>
        <row r="91">
          <cell r="A91" t="str">
            <v>4U85S2SR5FA</v>
          </cell>
          <cell r="B91"/>
          <cell r="C91" t="str">
            <v>8,5 / 9,6</v>
          </cell>
          <cell r="D91" t="str">
            <v>A++ / A+</v>
          </cell>
          <cell r="E91"/>
          <cell r="F91">
            <v>112803</v>
          </cell>
          <cell r="G91">
            <v>188005</v>
          </cell>
          <cell r="H91">
            <v>169200</v>
          </cell>
        </row>
        <row r="92">
          <cell r="A92" t="str">
            <v>5U90S2SS5FA</v>
          </cell>
          <cell r="B92" t="str">
            <v>Суммарная длина трассы до 80 метров. До 5-ти внутрених блоков.</v>
          </cell>
          <cell r="C92" t="str">
            <v>9,0 / 10,4</v>
          </cell>
          <cell r="D92" t="str">
            <v>A++ / A+</v>
          </cell>
          <cell r="E92"/>
          <cell r="F92">
            <v>120337</v>
          </cell>
          <cell r="G92">
            <v>200562</v>
          </cell>
          <cell r="H92">
            <v>180500</v>
          </cell>
        </row>
        <row r="93">
          <cell r="A93" t="str">
            <v>5U105S2SS5FA</v>
          </cell>
          <cell r="B93"/>
          <cell r="C93" t="str">
            <v>10,0 / 10,5</v>
          </cell>
          <cell r="D93" t="str">
            <v>A++ / A+</v>
          </cell>
          <cell r="E93"/>
          <cell r="F93">
            <v>137441</v>
          </cell>
          <cell r="G93">
            <v>229068</v>
          </cell>
          <cell r="H93">
            <v>206200</v>
          </cell>
        </row>
        <row r="94">
          <cell r="A94" t="str">
            <v>5U125S2SN1FA</v>
          </cell>
          <cell r="B94" t="str">
            <v>Суммарная длина трассы до 100 метров. До 5-ти внутрених блоков.</v>
          </cell>
          <cell r="C94" t="str">
            <v>12,5 / 12,7</v>
          </cell>
          <cell r="D94" t="str">
            <v>A++ / A+</v>
          </cell>
          <cell r="E94"/>
          <cell r="F94">
            <v>164725</v>
          </cell>
          <cell r="G94">
            <v>274542</v>
          </cell>
          <cell r="H94">
            <v>247100</v>
          </cell>
        </row>
        <row r="95">
          <cell r="A95" t="str">
            <v>2U40S2SM1FA</v>
          </cell>
          <cell r="B95" t="str">
            <v>Суммарная длина трассы до 30 метров. До 2-ух внутрених блоков.
Наружные блоки 2U не имеют возможности прямого подключения пультов центрального управления.</v>
          </cell>
          <cell r="C95" t="str">
            <v>4,0 / 4,4</v>
          </cell>
          <cell r="D95" t="str">
            <v>A++ / A+</v>
          </cell>
          <cell r="E95"/>
          <cell r="F95">
            <v>48664</v>
          </cell>
          <cell r="G95">
            <v>81107</v>
          </cell>
          <cell r="H95">
            <v>73000</v>
          </cell>
          <cell r="I95" t="str">
            <v>продаем остатки</v>
          </cell>
        </row>
        <row r="96">
          <cell r="A96" t="str">
            <v>2U50S2SM1FA-3</v>
          </cell>
          <cell r="B96"/>
          <cell r="C96" t="str">
            <v>5,0 / 5,2</v>
          </cell>
          <cell r="D96" t="str">
            <v>A++ / A+</v>
          </cell>
          <cell r="E96"/>
          <cell r="F96">
            <v>59354</v>
          </cell>
          <cell r="G96">
            <v>98923</v>
          </cell>
          <cell r="H96">
            <v>89000</v>
          </cell>
          <cell r="I96" t="str">
            <v>продаем остатки</v>
          </cell>
        </row>
        <row r="97">
          <cell r="A97"/>
          <cell r="B97"/>
          <cell r="C97"/>
          <cell r="D97"/>
          <cell r="E97"/>
          <cell r="F97"/>
          <cell r="G97"/>
          <cell r="H97"/>
        </row>
        <row r="98">
          <cell r="A98" t="str">
            <v>3U55S2SL5FA</v>
          </cell>
          <cell r="B98" t="str">
            <v>Суммарная длина трассы до 80 метров. До 2-ех внутрених блоков.</v>
          </cell>
          <cell r="C98" t="str">
            <v>5,4 / 6,4</v>
          </cell>
          <cell r="D98" t="str">
            <v>A+++ / A+</v>
          </cell>
          <cell r="E98"/>
          <cell r="F98">
            <v>89082</v>
          </cell>
          <cell r="G98">
            <v>148470</v>
          </cell>
          <cell r="H98">
            <v>133600</v>
          </cell>
        </row>
        <row r="99">
          <cell r="A99" t="str">
            <v>3U70S2SL5FA</v>
          </cell>
          <cell r="B99" t="str">
            <v>Суммарная длина трассы до 90 метров. До 3-ех внутрених блоков.</v>
          </cell>
          <cell r="C99" t="str">
            <v>7,0 / 7,6</v>
          </cell>
          <cell r="D99" t="str">
            <v>A+++ / A+</v>
          </cell>
          <cell r="E99"/>
          <cell r="F99">
            <v>98143</v>
          </cell>
          <cell r="G99">
            <v>163572</v>
          </cell>
          <cell r="H99">
            <v>147200</v>
          </cell>
        </row>
        <row r="100">
          <cell r="A100" t="str">
            <v>4U85S2SL5FA</v>
          </cell>
          <cell r="B100" t="str">
            <v>Суммарная длина трассы до 120 метров. До 3-ех внутрених блоков.</v>
          </cell>
          <cell r="C100" t="str">
            <v>8,8 / 9,8</v>
          </cell>
          <cell r="D100" t="str">
            <v>A++ / A+</v>
          </cell>
          <cell r="E100"/>
          <cell r="F100">
            <v>117079</v>
          </cell>
          <cell r="G100">
            <v>195132</v>
          </cell>
          <cell r="H100">
            <v>175600</v>
          </cell>
        </row>
        <row r="101">
          <cell r="A101" t="str">
            <v>5U125S2SL1FA</v>
          </cell>
          <cell r="B101" t="str">
            <v>Суммарная длина трассы до 120 метров. До 4-ех внутрених блоков.</v>
          </cell>
          <cell r="C101" t="str">
            <v>12,5 / 12,7</v>
          </cell>
          <cell r="D101" t="str">
            <v>A++ / A+</v>
          </cell>
          <cell r="E101"/>
          <cell r="F101">
            <v>175110</v>
          </cell>
          <cell r="G101">
            <v>291850</v>
          </cell>
          <cell r="H101">
            <v>262700</v>
          </cell>
        </row>
        <row r="102">
          <cell r="A102" t="str">
            <v>3U19FS3ERA R410A</v>
          </cell>
          <cell r="B102" t="str">
            <v>Без упаковки</v>
          </cell>
          <cell r="C102"/>
          <cell r="D102"/>
          <cell r="E102"/>
          <cell r="F102">
            <v>73000</v>
          </cell>
          <cell r="G102"/>
          <cell r="H102">
            <v>98600</v>
          </cell>
          <cell r="I102" t="str">
            <v>продаем остатки</v>
          </cell>
        </row>
        <row r="103">
          <cell r="A103" t="str">
            <v>4U30HS3ERA R410A</v>
          </cell>
          <cell r="B103"/>
          <cell r="C103"/>
          <cell r="D103"/>
          <cell r="E103"/>
          <cell r="F103">
            <v>92890</v>
          </cell>
          <cell r="G103"/>
          <cell r="H103">
            <v>158200</v>
          </cell>
          <cell r="I103" t="str">
            <v>продаем остатки</v>
          </cell>
        </row>
        <row r="104">
          <cell r="A104"/>
          <cell r="B104"/>
          <cell r="C104"/>
          <cell r="D104"/>
          <cell r="E104"/>
          <cell r="F104"/>
          <cell r="G104"/>
          <cell r="H104"/>
        </row>
        <row r="105">
          <cell r="A105" t="str">
            <v>PB-700IB</v>
          </cell>
          <cell r="B105" t="str">
            <v>Декоративная панель</v>
          </cell>
          <cell r="C105"/>
          <cell r="D105"/>
          <cell r="E105"/>
          <cell r="F105">
            <v>4683</v>
          </cell>
          <cell r="G105"/>
          <cell r="H105">
            <v>15600</v>
          </cell>
        </row>
        <row r="106">
          <cell r="A106" t="str">
            <v>PB-700KB</v>
          </cell>
          <cell r="B106" t="str">
            <v>Декоративная панель для AB-S2SC1FA</v>
          </cell>
          <cell r="C106"/>
          <cell r="D106"/>
          <cell r="E106"/>
          <cell r="F106">
            <v>5599</v>
          </cell>
          <cell r="G106">
            <v>9332</v>
          </cell>
          <cell r="H106">
            <v>8400</v>
          </cell>
        </row>
        <row r="107">
          <cell r="A107" t="str">
            <v>PB-620KB</v>
          </cell>
          <cell r="B107" t="str">
            <v>Декоративная панель для AB-S2SC2FA</v>
          </cell>
          <cell r="C107"/>
          <cell r="D107"/>
          <cell r="E107"/>
          <cell r="F107">
            <v>5905</v>
          </cell>
          <cell r="G107">
            <v>9841</v>
          </cell>
          <cell r="H107">
            <v>8900</v>
          </cell>
        </row>
        <row r="108">
          <cell r="A108" t="str">
            <v>PB-950QB</v>
          </cell>
          <cell r="B108" t="str">
            <v>Декоративная панель</v>
          </cell>
          <cell r="C108"/>
          <cell r="D108"/>
          <cell r="E108"/>
          <cell r="F108">
            <v>7330</v>
          </cell>
          <cell r="G108">
            <v>12217</v>
          </cell>
          <cell r="H108">
            <v>11000</v>
          </cell>
        </row>
        <row r="109">
          <cell r="A109" t="str">
            <v>PB-950KB</v>
          </cell>
          <cell r="B109"/>
          <cell r="C109"/>
          <cell r="D109"/>
          <cell r="E109"/>
          <cell r="F109">
            <v>9570</v>
          </cell>
          <cell r="G109">
            <v>15950</v>
          </cell>
          <cell r="H109">
            <v>14400</v>
          </cell>
        </row>
        <row r="110">
          <cell r="A110" t="str">
            <v>P1B-1028IB</v>
          </cell>
          <cell r="B110"/>
          <cell r="C110"/>
          <cell r="D110"/>
          <cell r="E110"/>
          <cell r="F110">
            <v>7330</v>
          </cell>
          <cell r="G110">
            <v>12217</v>
          </cell>
          <cell r="H110">
            <v>11000</v>
          </cell>
        </row>
        <row r="111">
          <cell r="A111" t="str">
            <v>P1B-1348IB</v>
          </cell>
          <cell r="B111"/>
          <cell r="C111"/>
          <cell r="D111"/>
          <cell r="E111"/>
          <cell r="F111">
            <v>9977</v>
          </cell>
          <cell r="G111">
            <v>16629</v>
          </cell>
          <cell r="H111">
            <v>15000</v>
          </cell>
        </row>
        <row r="112">
          <cell r="A112" t="str">
            <v>P1B-890IA</v>
          </cell>
          <cell r="B112" t="str">
            <v>Жалюзи без дисплея для
AD 25, 35 S2SS1FA</v>
          </cell>
          <cell r="C112"/>
          <cell r="D112"/>
          <cell r="E112"/>
          <cell r="F112">
            <v>4581</v>
          </cell>
          <cell r="G112">
            <v>7636</v>
          </cell>
          <cell r="H112">
            <v>6900</v>
          </cell>
        </row>
        <row r="113">
          <cell r="A113" t="str">
            <v>P1B-1210IA</v>
          </cell>
          <cell r="B113" t="str">
            <v>Жалюзи без дисплея для
AD 50, 71 S2SS1FA</v>
          </cell>
          <cell r="C113"/>
          <cell r="D113"/>
          <cell r="E113"/>
          <cell r="F113">
            <v>5599</v>
          </cell>
          <cell r="G113">
            <v>9332</v>
          </cell>
          <cell r="H113">
            <v>8400</v>
          </cell>
        </row>
        <row r="114">
          <cell r="A114" t="str">
            <v>P1B-890IA/D</v>
          </cell>
          <cell r="B114" t="str">
            <v>Жалюзи с дисплеем и приемником ИК сигнала для AD 25,35 S2SS1FA</v>
          </cell>
          <cell r="C114"/>
          <cell r="D114"/>
          <cell r="E114"/>
          <cell r="F114">
            <v>5599</v>
          </cell>
          <cell r="G114">
            <v>9332</v>
          </cell>
          <cell r="H114">
            <v>8400</v>
          </cell>
        </row>
        <row r="115">
          <cell r="A115" t="str">
            <v>P1B-1210IA/D</v>
          </cell>
          <cell r="B115" t="str">
            <v>Жалюзи с дисплеем и приемником ИК сигнала для AD 50, 71 S2SS1FA</v>
          </cell>
          <cell r="C115"/>
          <cell r="D115"/>
          <cell r="E115"/>
          <cell r="F115">
            <v>6618</v>
          </cell>
          <cell r="G115">
            <v>11029</v>
          </cell>
          <cell r="H115">
            <v>9900</v>
          </cell>
        </row>
        <row r="116">
          <cell r="A116" t="str">
            <v>HI-WA301DEI</v>
          </cell>
          <cell r="B116" t="str">
            <v>Wi-Fi модуль для внутренних блоков САС (несовместим с колонными)</v>
          </cell>
          <cell r="C116"/>
          <cell r="D116"/>
          <cell r="E116"/>
          <cell r="F116">
            <v>2545</v>
          </cell>
          <cell r="G116">
            <v>4242</v>
          </cell>
          <cell r="H116">
            <v>3800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т_1"/>
    </sheetNames>
    <sheetDataSet>
      <sheetData sheetId="0">
        <row r="2">
          <cell r="A2" t="str">
            <v>Остатки и доступность товаров</v>
          </cell>
          <cell r="B2"/>
          <cell r="C2"/>
        </row>
        <row r="4">
          <cell r="A4" t="str">
            <v>Параметры:</v>
          </cell>
          <cell r="B4"/>
          <cell r="C4" t="str">
            <v>Показать обособленные товары: Нет</v>
          </cell>
          <cell r="D4"/>
        </row>
        <row r="5">
          <cell r="A5" t="str">
            <v>Отбор:</v>
          </cell>
          <cell r="B5"/>
          <cell r="C5" t="str">
            <v>Склад В списке "Нахим ОРДЕРНЫЙ; Ясенки ордерный; Сотниковское"</v>
          </cell>
          <cell r="D5"/>
        </row>
        <row r="7">
          <cell r="A7" t="str">
            <v>Номенклатура</v>
          </cell>
          <cell r="B7"/>
          <cell r="C7"/>
          <cell r="D7"/>
          <cell r="E7"/>
          <cell r="F7" t="str">
            <v>Нахим</v>
          </cell>
          <cell r="G7" t="str">
            <v>Ясенки</v>
          </cell>
          <cell r="H7" t="str">
            <v>Сотниково</v>
          </cell>
        </row>
        <row r="8">
          <cell r="A8"/>
          <cell r="B8"/>
          <cell r="C8"/>
          <cell r="D8"/>
          <cell r="E8"/>
          <cell r="F8" t="str">
            <v>Доступно</v>
          </cell>
          <cell r="G8" t="str">
            <v>Доступно</v>
          </cell>
          <cell r="H8" t="str">
            <v>Доступно</v>
          </cell>
          <cell r="I8" t="str">
            <v>ОБЩЕЕ</v>
          </cell>
        </row>
        <row r="9">
          <cell r="A9" t="str">
            <v>.Кондиционеры</v>
          </cell>
          <cell r="B9"/>
          <cell r="C9"/>
          <cell r="D9"/>
          <cell r="E9"/>
          <cell r="F9">
            <v>1242</v>
          </cell>
          <cell r="G9">
            <v>17687</v>
          </cell>
          <cell r="H9">
            <v>7742</v>
          </cell>
        </row>
        <row r="10">
          <cell r="A10" t="str">
            <v>AW042SSCHA Тепловой насос воздух-вода 4 кВт</v>
          </cell>
          <cell r="B10"/>
          <cell r="C10"/>
          <cell r="D10"/>
          <cell r="E10"/>
          <cell r="F10"/>
          <cell r="G10">
            <v>1</v>
          </cell>
          <cell r="H10"/>
          <cell r="I10">
            <v>1</v>
          </cell>
        </row>
        <row r="11">
          <cell r="A11" t="str">
            <v>AW052MUCHA Выставка AIRVent 2026</v>
          </cell>
          <cell r="B11"/>
          <cell r="C11"/>
          <cell r="D11"/>
          <cell r="E11"/>
          <cell r="F11"/>
          <cell r="G11">
            <v>1</v>
          </cell>
          <cell r="H11"/>
          <cell r="I11">
            <v>1</v>
          </cell>
        </row>
        <row r="12">
          <cell r="A12" t="str">
            <v>CASARTE</v>
          </cell>
          <cell r="B12"/>
          <cell r="C12"/>
          <cell r="D12"/>
          <cell r="E12"/>
          <cell r="F12"/>
          <cell r="G12">
            <v>152</v>
          </cell>
          <cell r="H12"/>
          <cell r="I12">
            <v>152</v>
          </cell>
        </row>
        <row r="13">
          <cell r="A13" t="str">
            <v>Аксессуары</v>
          </cell>
          <cell r="B13"/>
          <cell r="C13"/>
          <cell r="D13"/>
          <cell r="E13"/>
          <cell r="F13"/>
          <cell r="G13"/>
          <cell r="H13"/>
          <cell r="I13">
            <v>0</v>
          </cell>
        </row>
        <row r="14">
          <cell r="A14" t="str">
            <v>CP1B-1028IB Декоративная панель Casarte для однопоточных кассетных блоков</v>
          </cell>
          <cell r="B14"/>
          <cell r="C14"/>
          <cell r="D14"/>
          <cell r="E14"/>
          <cell r="F14"/>
          <cell r="G14"/>
          <cell r="H14"/>
          <cell r="I14">
            <v>0</v>
          </cell>
        </row>
        <row r="15">
          <cell r="A15" t="str">
            <v>CP1B-1348IB Декоративная панель Casarte для однопоточных кассетных блоков</v>
          </cell>
          <cell r="B15"/>
          <cell r="C15"/>
          <cell r="D15"/>
          <cell r="E15"/>
          <cell r="F15"/>
          <cell r="G15"/>
          <cell r="H15"/>
          <cell r="I15">
            <v>0</v>
          </cell>
        </row>
        <row r="16">
          <cell r="A16" t="str">
            <v>Внутренние блоки</v>
          </cell>
          <cell r="B16"/>
          <cell r="C16"/>
          <cell r="D16"/>
          <cell r="E16"/>
          <cell r="F16"/>
          <cell r="G16">
            <v>59</v>
          </cell>
          <cell r="H16"/>
          <cell r="I16">
            <v>59</v>
          </cell>
        </row>
        <row r="17">
          <cell r="A17" t="str">
            <v>CAS-ABO Кассетные однопоточные</v>
          </cell>
          <cell r="B17"/>
          <cell r="C17"/>
          <cell r="D17"/>
          <cell r="E17"/>
          <cell r="F17"/>
          <cell r="G17"/>
          <cell r="H17"/>
          <cell r="I17">
            <v>0</v>
          </cell>
        </row>
        <row r="18">
          <cell r="A18" t="str">
            <v>CAS35ABO1/R3-W Внутренний блок Casarte кассетный однопоточный</v>
          </cell>
          <cell r="B18"/>
          <cell r="C18"/>
          <cell r="D18"/>
          <cell r="E18"/>
          <cell r="F18"/>
          <cell r="G18"/>
          <cell r="H18"/>
          <cell r="I18">
            <v>0</v>
          </cell>
        </row>
        <row r="19">
          <cell r="A19" t="str">
            <v>CAS-ADM Канальные средненапорные</v>
          </cell>
          <cell r="B19"/>
          <cell r="C19"/>
          <cell r="D19"/>
          <cell r="E19"/>
          <cell r="F19"/>
          <cell r="G19">
            <v>1</v>
          </cell>
          <cell r="H19"/>
          <cell r="I19">
            <v>1</v>
          </cell>
        </row>
        <row r="20">
          <cell r="A20" t="str">
            <v>CAS35ADM1/R3-W Внутренний блок Casarte канальный средненапорный</v>
          </cell>
          <cell r="B20"/>
          <cell r="C20"/>
          <cell r="D20"/>
          <cell r="E20"/>
          <cell r="F20"/>
          <cell r="G20">
            <v>1</v>
          </cell>
          <cell r="H20"/>
          <cell r="I20">
            <v>1</v>
          </cell>
        </row>
        <row r="21">
          <cell r="A21" t="str">
            <v>CAS50ADM1/R3-W Внутренний блок Casarte канальный средненапорный</v>
          </cell>
          <cell r="B21"/>
          <cell r="C21"/>
          <cell r="D21"/>
          <cell r="E21"/>
          <cell r="F21"/>
          <cell r="G21"/>
          <cell r="H21"/>
          <cell r="I21">
            <v>0</v>
          </cell>
        </row>
        <row r="22">
          <cell r="A22" t="str">
            <v>CAS70ADM1/R3-W Внутренний блок Casarte канальный средненапорный</v>
          </cell>
          <cell r="B22"/>
          <cell r="C22"/>
          <cell r="D22"/>
          <cell r="E22"/>
          <cell r="F22"/>
          <cell r="G22"/>
          <cell r="H22"/>
          <cell r="I22">
            <v>0</v>
          </cell>
        </row>
        <row r="23">
          <cell r="A23" t="str">
            <v>CAS-ADS Канальные супертонкие</v>
          </cell>
          <cell r="B23"/>
          <cell r="C23"/>
          <cell r="D23"/>
          <cell r="E23"/>
          <cell r="F23"/>
          <cell r="G23">
            <v>1</v>
          </cell>
          <cell r="H23"/>
          <cell r="I23">
            <v>1</v>
          </cell>
        </row>
        <row r="24">
          <cell r="A24" t="str">
            <v>CAS25ADS1/R3-W Внутренний блок Casarte канальный низконапорный</v>
          </cell>
          <cell r="B24"/>
          <cell r="C24"/>
          <cell r="D24"/>
          <cell r="E24"/>
          <cell r="F24"/>
          <cell r="G24">
            <v>1</v>
          </cell>
          <cell r="H24"/>
          <cell r="I24">
            <v>1</v>
          </cell>
        </row>
        <row r="25">
          <cell r="A25" t="str">
            <v>CAS-CC Настенные Velato</v>
          </cell>
          <cell r="B25"/>
          <cell r="C25"/>
          <cell r="D25"/>
          <cell r="E25"/>
          <cell r="F25"/>
          <cell r="G25">
            <v>16</v>
          </cell>
          <cell r="H25"/>
          <cell r="I25">
            <v>16</v>
          </cell>
        </row>
        <row r="26">
          <cell r="A26" t="str">
            <v>CAS25CC1/R3-B Внутренний блок Casarte Velato</v>
          </cell>
          <cell r="B26"/>
          <cell r="C26"/>
          <cell r="D26"/>
          <cell r="E26"/>
          <cell r="F26"/>
          <cell r="G26">
            <v>2</v>
          </cell>
          <cell r="H26"/>
          <cell r="I26">
            <v>2</v>
          </cell>
        </row>
        <row r="27">
          <cell r="A27" t="str">
            <v>CAS25CC1/R3-C Внутренний блок Casarte Velato</v>
          </cell>
          <cell r="B27"/>
          <cell r="C27"/>
          <cell r="D27"/>
          <cell r="E27"/>
          <cell r="F27"/>
          <cell r="G27">
            <v>2</v>
          </cell>
          <cell r="H27"/>
          <cell r="I27">
            <v>2</v>
          </cell>
        </row>
        <row r="28">
          <cell r="A28" t="str">
            <v>CAS25CC1/R3-S Внутренний блок Casarte Velato</v>
          </cell>
          <cell r="B28"/>
          <cell r="C28"/>
          <cell r="D28"/>
          <cell r="E28"/>
          <cell r="F28"/>
          <cell r="G28">
            <v>2</v>
          </cell>
          <cell r="H28"/>
          <cell r="I28">
            <v>2</v>
          </cell>
        </row>
        <row r="29">
          <cell r="A29" t="str">
            <v>CAS35CC1/R3-B Внутренний блок Casarte Velato</v>
          </cell>
          <cell r="B29"/>
          <cell r="C29"/>
          <cell r="D29"/>
          <cell r="E29"/>
          <cell r="F29"/>
          <cell r="G29">
            <v>3</v>
          </cell>
          <cell r="H29"/>
          <cell r="I29">
            <v>3</v>
          </cell>
        </row>
        <row r="30">
          <cell r="A30" t="str">
            <v>CAS35CC1/R3-S Внутренний блок Casarte Velato</v>
          </cell>
          <cell r="B30"/>
          <cell r="C30"/>
          <cell r="D30"/>
          <cell r="E30"/>
          <cell r="F30"/>
          <cell r="G30">
            <v>3</v>
          </cell>
          <cell r="H30"/>
          <cell r="I30">
            <v>3</v>
          </cell>
        </row>
        <row r="31">
          <cell r="A31" t="str">
            <v>CAS35CC1/R3-С Внутренний блок Casarte Velato</v>
          </cell>
          <cell r="B31"/>
          <cell r="C31"/>
          <cell r="D31"/>
          <cell r="E31"/>
          <cell r="F31"/>
          <cell r="G31">
            <v>3</v>
          </cell>
          <cell r="H31"/>
          <cell r="I31">
            <v>3</v>
          </cell>
        </row>
        <row r="32">
          <cell r="A32" t="str">
            <v>CAS50CC1/R3-B Внутренний блок Casarte Velato</v>
          </cell>
          <cell r="B32"/>
          <cell r="C32"/>
          <cell r="D32"/>
          <cell r="E32"/>
          <cell r="F32"/>
          <cell r="G32">
            <v>1</v>
          </cell>
          <cell r="H32"/>
          <cell r="I32">
            <v>1</v>
          </cell>
        </row>
        <row r="33">
          <cell r="A33" t="str">
            <v>CAS-CX Настенные Eletto</v>
          </cell>
          <cell r="B33"/>
          <cell r="C33"/>
          <cell r="D33"/>
          <cell r="E33"/>
          <cell r="F33"/>
          <cell r="G33">
            <v>26</v>
          </cell>
          <cell r="H33"/>
          <cell r="I33">
            <v>26</v>
          </cell>
        </row>
        <row r="34">
          <cell r="A34" t="str">
            <v>CAS25CX1/R3-B Внутренний блок Casarte Eletto</v>
          </cell>
          <cell r="B34"/>
          <cell r="C34"/>
          <cell r="D34"/>
          <cell r="E34"/>
          <cell r="F34"/>
          <cell r="G34">
            <v>4</v>
          </cell>
          <cell r="H34"/>
          <cell r="I34">
            <v>4</v>
          </cell>
        </row>
        <row r="35">
          <cell r="A35" t="str">
            <v>CAS25CX1/R3-G Внутренний блок Casarte Eletto</v>
          </cell>
          <cell r="B35"/>
          <cell r="C35"/>
          <cell r="D35"/>
          <cell r="E35"/>
          <cell r="F35"/>
          <cell r="G35">
            <v>1</v>
          </cell>
          <cell r="H35"/>
          <cell r="I35">
            <v>1</v>
          </cell>
        </row>
        <row r="36">
          <cell r="A36" t="str">
            <v>CAS25CX1/R3-W Внутренний блок Casarte Eletto</v>
          </cell>
          <cell r="B36"/>
          <cell r="C36"/>
          <cell r="D36"/>
          <cell r="E36"/>
          <cell r="F36"/>
          <cell r="G36"/>
          <cell r="H36"/>
          <cell r="I36">
            <v>0</v>
          </cell>
        </row>
        <row r="37">
          <cell r="A37" t="str">
            <v>CAS35CX1/R3-B Внутренний блок Casarte Eletto</v>
          </cell>
          <cell r="B37"/>
          <cell r="C37"/>
          <cell r="D37"/>
          <cell r="E37"/>
          <cell r="F37"/>
          <cell r="G37">
            <v>8</v>
          </cell>
          <cell r="H37"/>
          <cell r="I37">
            <v>8</v>
          </cell>
        </row>
        <row r="38">
          <cell r="A38" t="str">
            <v>CAS35CX1/R3-G Внутренний блок Casarte Eletto</v>
          </cell>
          <cell r="B38"/>
          <cell r="C38"/>
          <cell r="D38"/>
          <cell r="E38"/>
          <cell r="F38"/>
          <cell r="G38">
            <v>3</v>
          </cell>
          <cell r="H38"/>
          <cell r="I38">
            <v>3</v>
          </cell>
        </row>
        <row r="39">
          <cell r="A39" t="str">
            <v>CAS35CX1/R3-W Внутренний блок Casarte Eletto</v>
          </cell>
          <cell r="B39"/>
          <cell r="C39"/>
          <cell r="D39"/>
          <cell r="E39"/>
          <cell r="F39"/>
          <cell r="G39">
            <v>4</v>
          </cell>
          <cell r="H39"/>
          <cell r="I39">
            <v>4</v>
          </cell>
        </row>
        <row r="40">
          <cell r="A40" t="str">
            <v>CAS50CX1/R3-B Внутренний блок Casarte Eletto</v>
          </cell>
          <cell r="B40"/>
          <cell r="C40"/>
          <cell r="D40"/>
          <cell r="E40"/>
          <cell r="F40"/>
          <cell r="G40">
            <v>2</v>
          </cell>
          <cell r="H40"/>
          <cell r="I40">
            <v>2</v>
          </cell>
        </row>
        <row r="41">
          <cell r="A41" t="str">
            <v>CAS50CX1/R3-G Внутренний блок Casarte Eletto</v>
          </cell>
          <cell r="B41"/>
          <cell r="C41"/>
          <cell r="D41"/>
          <cell r="E41"/>
          <cell r="F41"/>
          <cell r="G41">
            <v>3</v>
          </cell>
          <cell r="H41"/>
          <cell r="I41">
            <v>3</v>
          </cell>
        </row>
        <row r="42">
          <cell r="A42" t="str">
            <v>CAS50CX1/R3-W Внутренний блок Casarte Eletto</v>
          </cell>
          <cell r="B42"/>
          <cell r="C42"/>
          <cell r="D42"/>
          <cell r="E42"/>
          <cell r="F42"/>
          <cell r="G42">
            <v>1</v>
          </cell>
          <cell r="H42"/>
          <cell r="I42">
            <v>1</v>
          </cell>
        </row>
        <row r="43">
          <cell r="A43" t="str">
            <v>CAS-MW Настенные Triano</v>
          </cell>
          <cell r="B43"/>
          <cell r="C43"/>
          <cell r="D43"/>
          <cell r="E43"/>
          <cell r="F43"/>
          <cell r="G43">
            <v>15</v>
          </cell>
          <cell r="H43"/>
          <cell r="I43">
            <v>15</v>
          </cell>
        </row>
        <row r="44">
          <cell r="A44" t="str">
            <v>CAS25MW1/R3-B Внутренний блок Casarte Triano</v>
          </cell>
          <cell r="B44"/>
          <cell r="C44"/>
          <cell r="D44"/>
          <cell r="E44"/>
          <cell r="F44"/>
          <cell r="G44">
            <v>3</v>
          </cell>
          <cell r="H44"/>
          <cell r="I44">
            <v>3</v>
          </cell>
        </row>
        <row r="45">
          <cell r="A45" t="str">
            <v>CAS25MW1/R3-G Внутренний блок Casarte Triano</v>
          </cell>
          <cell r="B45"/>
          <cell r="C45"/>
          <cell r="D45"/>
          <cell r="E45"/>
          <cell r="F45"/>
          <cell r="G45">
            <v>3</v>
          </cell>
          <cell r="H45"/>
          <cell r="I45">
            <v>3</v>
          </cell>
        </row>
        <row r="46">
          <cell r="A46" t="str">
            <v>CAS25MW1/R3-W Внутренний блок Casarte Triano</v>
          </cell>
          <cell r="B46"/>
          <cell r="C46"/>
          <cell r="D46"/>
          <cell r="E46"/>
          <cell r="F46"/>
          <cell r="G46">
            <v>3</v>
          </cell>
          <cell r="H46"/>
          <cell r="I46">
            <v>3</v>
          </cell>
        </row>
        <row r="47">
          <cell r="A47" t="str">
            <v>CAS35MW1/R3-B Внутренний блок Casarte Triano</v>
          </cell>
          <cell r="B47"/>
          <cell r="C47"/>
          <cell r="D47"/>
          <cell r="E47"/>
          <cell r="F47"/>
          <cell r="G47">
            <v>2</v>
          </cell>
          <cell r="H47"/>
          <cell r="I47">
            <v>2</v>
          </cell>
        </row>
        <row r="48">
          <cell r="A48" t="str">
            <v>CAS35MW1/R3-G Внутренний блок Casarte Triano</v>
          </cell>
          <cell r="B48"/>
          <cell r="C48"/>
          <cell r="D48"/>
          <cell r="E48"/>
          <cell r="F48"/>
          <cell r="G48">
            <v>1</v>
          </cell>
          <cell r="H48"/>
          <cell r="I48">
            <v>1</v>
          </cell>
        </row>
        <row r="49">
          <cell r="A49" t="str">
            <v>CAS35MW1/R3-W Внутренний блок Casarte Triano</v>
          </cell>
          <cell r="B49"/>
          <cell r="C49"/>
          <cell r="D49"/>
          <cell r="E49"/>
          <cell r="F49"/>
          <cell r="G49">
            <v>3</v>
          </cell>
          <cell r="H49"/>
          <cell r="I49">
            <v>3</v>
          </cell>
        </row>
        <row r="50">
          <cell r="A50" t="str">
            <v>Наружные блоки</v>
          </cell>
          <cell r="B50"/>
          <cell r="C50"/>
          <cell r="D50"/>
          <cell r="E50"/>
          <cell r="F50"/>
          <cell r="G50">
            <v>93</v>
          </cell>
          <cell r="H50"/>
          <cell r="I50">
            <v>93</v>
          </cell>
        </row>
        <row r="51">
          <cell r="A51" t="str">
            <v>1U25CC1/R3 Наружный блок Casarte Velato</v>
          </cell>
          <cell r="B51"/>
          <cell r="C51"/>
          <cell r="D51"/>
          <cell r="E51"/>
          <cell r="F51"/>
          <cell r="G51">
            <v>15</v>
          </cell>
          <cell r="H51"/>
          <cell r="I51">
            <v>15</v>
          </cell>
        </row>
        <row r="52">
          <cell r="A52" t="str">
            <v>1U25CX2/R3 Наружный блок Casarte Eletto</v>
          </cell>
          <cell r="B52"/>
          <cell r="C52"/>
          <cell r="D52"/>
          <cell r="E52"/>
          <cell r="F52"/>
          <cell r="G52">
            <v>32</v>
          </cell>
          <cell r="H52"/>
          <cell r="I52">
            <v>32</v>
          </cell>
        </row>
        <row r="53">
          <cell r="A53" t="str">
            <v>1U25MW1/R3 Наружный блок Casarte Triano</v>
          </cell>
          <cell r="B53"/>
          <cell r="C53"/>
          <cell r="D53"/>
          <cell r="E53"/>
          <cell r="F53"/>
          <cell r="G53">
            <v>8</v>
          </cell>
          <cell r="H53"/>
          <cell r="I53">
            <v>8</v>
          </cell>
        </row>
        <row r="54">
          <cell r="A54" t="str">
            <v>1U35CC1/R3 Наружный блок Casarte Velato</v>
          </cell>
          <cell r="B54"/>
          <cell r="C54"/>
          <cell r="D54"/>
          <cell r="E54"/>
          <cell r="F54"/>
          <cell r="G54">
            <v>12</v>
          </cell>
          <cell r="H54"/>
          <cell r="I54">
            <v>12</v>
          </cell>
        </row>
        <row r="55">
          <cell r="A55" t="str">
            <v>1U35CX2/R3 Наружный блок Casarte Eletto</v>
          </cell>
          <cell r="B55"/>
          <cell r="C55"/>
          <cell r="D55"/>
          <cell r="E55"/>
          <cell r="F55"/>
          <cell r="G55">
            <v>2</v>
          </cell>
          <cell r="H55"/>
          <cell r="I55">
            <v>2</v>
          </cell>
        </row>
        <row r="56">
          <cell r="A56" t="str">
            <v>1U35MW1/R3 Наружный блок Casarte Triano</v>
          </cell>
          <cell r="B56"/>
          <cell r="C56"/>
          <cell r="D56"/>
          <cell r="E56"/>
          <cell r="F56"/>
          <cell r="G56">
            <v>7</v>
          </cell>
          <cell r="H56"/>
          <cell r="I56">
            <v>7</v>
          </cell>
        </row>
        <row r="57">
          <cell r="A57" t="str">
            <v>1U50CC1/R3 Наружный блок Casarte Velato</v>
          </cell>
          <cell r="B57"/>
          <cell r="C57"/>
          <cell r="D57"/>
          <cell r="E57"/>
          <cell r="F57"/>
          <cell r="G57">
            <v>3</v>
          </cell>
          <cell r="H57"/>
          <cell r="I57">
            <v>3</v>
          </cell>
        </row>
        <row r="58">
          <cell r="A58" t="str">
            <v>1U50CX2/R3 Наружный блок Casarte Eletto</v>
          </cell>
          <cell r="B58"/>
          <cell r="C58"/>
          <cell r="D58"/>
          <cell r="E58"/>
          <cell r="F58"/>
          <cell r="G58">
            <v>4</v>
          </cell>
          <cell r="H58"/>
          <cell r="I58">
            <v>4</v>
          </cell>
        </row>
        <row r="59">
          <cell r="A59" t="str">
            <v>2U40CM1/R3 Наружный блок Casarte</v>
          </cell>
          <cell r="B59"/>
          <cell r="C59"/>
          <cell r="D59"/>
          <cell r="E59"/>
          <cell r="F59"/>
          <cell r="G59">
            <v>4</v>
          </cell>
          <cell r="H59"/>
          <cell r="I59">
            <v>4</v>
          </cell>
        </row>
        <row r="60">
          <cell r="A60" t="str">
            <v>2U50CM1/R3 Наружный блок Casarte</v>
          </cell>
          <cell r="B60"/>
          <cell r="C60"/>
          <cell r="D60"/>
          <cell r="E60"/>
          <cell r="F60"/>
          <cell r="G60">
            <v>1</v>
          </cell>
          <cell r="H60"/>
          <cell r="I60">
            <v>1</v>
          </cell>
        </row>
        <row r="61">
          <cell r="A61" t="str">
            <v>3U55CM1/R3 Наружный блок Casarte</v>
          </cell>
          <cell r="B61"/>
          <cell r="C61"/>
          <cell r="D61"/>
          <cell r="E61"/>
          <cell r="F61"/>
          <cell r="G61">
            <v>2</v>
          </cell>
          <cell r="H61"/>
          <cell r="I61">
            <v>2</v>
          </cell>
        </row>
        <row r="62">
          <cell r="A62" t="str">
            <v>3U70CM1/R3 Наружный блок Casarte</v>
          </cell>
          <cell r="B62"/>
          <cell r="C62"/>
          <cell r="D62"/>
          <cell r="E62"/>
          <cell r="F62"/>
          <cell r="G62">
            <v>2</v>
          </cell>
          <cell r="H62"/>
          <cell r="I62">
            <v>2</v>
          </cell>
        </row>
        <row r="63">
          <cell r="A63" t="str">
            <v>4U75CM1/R3 Наружный блок Casarte</v>
          </cell>
          <cell r="B63"/>
          <cell r="C63"/>
          <cell r="D63"/>
          <cell r="E63"/>
          <cell r="F63"/>
          <cell r="G63">
            <v>1</v>
          </cell>
          <cell r="H63"/>
          <cell r="I63">
            <v>1</v>
          </cell>
        </row>
        <row r="64">
          <cell r="A64" t="str">
            <v>5U105CM1/R3 Наружный блок Casarte</v>
          </cell>
          <cell r="B64"/>
          <cell r="C64"/>
          <cell r="D64"/>
          <cell r="E64"/>
          <cell r="F64"/>
          <cell r="G64"/>
          <cell r="H64"/>
          <cell r="I64">
            <v>0</v>
          </cell>
        </row>
        <row r="65">
          <cell r="A65" t="str">
            <v>5U125CM1/R3 Наружный блок Casarte</v>
          </cell>
          <cell r="B65"/>
          <cell r="C65"/>
          <cell r="D65"/>
          <cell r="E65"/>
          <cell r="F65"/>
          <cell r="G65"/>
          <cell r="H65"/>
          <cell r="I65">
            <v>0</v>
          </cell>
        </row>
        <row r="66">
          <cell r="A66" t="str">
            <v>Аксессуары</v>
          </cell>
          <cell r="B66"/>
          <cell r="C66"/>
          <cell r="D66"/>
          <cell r="E66"/>
          <cell r="F66">
            <v>52</v>
          </cell>
          <cell r="G66">
            <v>2521</v>
          </cell>
          <cell r="H66">
            <v>221</v>
          </cell>
          <cell r="I66">
            <v>2794</v>
          </cell>
        </row>
        <row r="67">
          <cell r="A67" t="str">
            <v>3VFCB 3-х ходовой клапан с приводом для кассетных фанкойлов</v>
          </cell>
          <cell r="B67"/>
          <cell r="C67"/>
          <cell r="D67"/>
          <cell r="E67"/>
          <cell r="F67"/>
          <cell r="G67">
            <v>2</v>
          </cell>
          <cell r="H67"/>
          <cell r="I67">
            <v>2</v>
          </cell>
        </row>
        <row r="68">
          <cell r="A68" t="str">
            <v>AH1-070B Соединительный комплект с AHU (до 7 кВт)</v>
          </cell>
          <cell r="B68"/>
          <cell r="C68"/>
          <cell r="D68"/>
          <cell r="E68"/>
          <cell r="F68"/>
          <cell r="G68">
            <v>1</v>
          </cell>
          <cell r="H68"/>
          <cell r="I68">
            <v>1</v>
          </cell>
        </row>
        <row r="69">
          <cell r="A69" t="str">
            <v>AH1-140B Соединительный комплект с AHU (8-14 кВт)</v>
          </cell>
          <cell r="B69"/>
          <cell r="C69"/>
          <cell r="D69"/>
          <cell r="E69"/>
          <cell r="F69"/>
          <cell r="G69"/>
          <cell r="H69"/>
          <cell r="I69">
            <v>0</v>
          </cell>
        </row>
        <row r="70">
          <cell r="A70" t="str">
            <v>AH1-280B Соединительный комплект с AHU (14-28 кВт)</v>
          </cell>
          <cell r="B70"/>
          <cell r="C70"/>
          <cell r="D70"/>
          <cell r="E70"/>
          <cell r="F70"/>
          <cell r="G70"/>
          <cell r="H70"/>
          <cell r="I70">
            <v>0</v>
          </cell>
        </row>
        <row r="71">
          <cell r="A71" t="str">
            <v>AH1-560B Соединительный комплект с AHU (28-56 кВт)</v>
          </cell>
          <cell r="B71"/>
          <cell r="C71"/>
          <cell r="D71"/>
          <cell r="E71"/>
          <cell r="F71"/>
          <cell r="G71"/>
          <cell r="H71"/>
          <cell r="I71">
            <v>0</v>
          </cell>
        </row>
        <row r="72">
          <cell r="A72" t="str">
            <v xml:space="preserve">AH1-LCAC1 Соединительный комплект </v>
          </cell>
          <cell r="B72"/>
          <cell r="C72"/>
          <cell r="D72"/>
          <cell r="E72"/>
          <cell r="F72">
            <v>1</v>
          </cell>
          <cell r="G72">
            <v>5</v>
          </cell>
          <cell r="H72"/>
          <cell r="I72">
            <v>6</v>
          </cell>
        </row>
        <row r="73">
          <cell r="A73" t="str">
            <v>AH1-RAC1 Соединительный комплект с AHU (2,5-5,0 кВт)</v>
          </cell>
          <cell r="B73"/>
          <cell r="C73"/>
          <cell r="D73"/>
          <cell r="E73"/>
          <cell r="F73"/>
          <cell r="G73">
            <v>4</v>
          </cell>
          <cell r="H73"/>
          <cell r="I73">
            <v>4</v>
          </cell>
        </row>
        <row r="74">
          <cell r="A74" t="str">
            <v>ATW-A01 Блок подключения теплового насоса к системе отопления</v>
          </cell>
          <cell r="B74"/>
          <cell r="C74"/>
          <cell r="D74"/>
          <cell r="E74"/>
          <cell r="F74">
            <v>1</v>
          </cell>
          <cell r="G74"/>
          <cell r="H74"/>
          <cell r="I74">
            <v>1</v>
          </cell>
        </row>
        <row r="75">
          <cell r="A75" t="str">
            <v>ATW-A02 Блок подключения к системе отопления</v>
          </cell>
          <cell r="B75"/>
          <cell r="C75"/>
          <cell r="D75"/>
          <cell r="E75"/>
          <cell r="F75"/>
          <cell r="G75">
            <v>1</v>
          </cell>
          <cell r="H75"/>
          <cell r="I75">
            <v>1</v>
          </cell>
        </row>
        <row r="76">
          <cell r="A76" t="str">
            <v xml:space="preserve">ESP32-NEW Модуль управления </v>
          </cell>
          <cell r="B76"/>
          <cell r="C76"/>
          <cell r="D76"/>
          <cell r="E76"/>
          <cell r="F76">
            <v>11</v>
          </cell>
          <cell r="G76">
            <v>1292</v>
          </cell>
          <cell r="H76"/>
          <cell r="I76">
            <v>1303</v>
          </cell>
        </row>
        <row r="77">
          <cell r="A77" t="str">
            <v>FQG-B1350A Рефнет для внутренних блоков MRV</v>
          </cell>
          <cell r="B77"/>
          <cell r="C77"/>
          <cell r="D77"/>
          <cell r="E77"/>
          <cell r="F77"/>
          <cell r="G77">
            <v>2</v>
          </cell>
          <cell r="H77"/>
          <cell r="I77">
            <v>2</v>
          </cell>
        </row>
        <row r="78">
          <cell r="A78" t="str">
            <v>FQG-B2040A Рефнет для внутренних блоков MRV</v>
          </cell>
          <cell r="B78"/>
          <cell r="C78"/>
          <cell r="D78"/>
          <cell r="E78"/>
          <cell r="F78">
            <v>5</v>
          </cell>
          <cell r="G78"/>
          <cell r="H78"/>
          <cell r="I78">
            <v>5</v>
          </cell>
        </row>
        <row r="79">
          <cell r="A79" t="str">
            <v>FQG-B335A Рефнет для внутренних блоков MRV</v>
          </cell>
          <cell r="B79"/>
          <cell r="C79"/>
          <cell r="D79"/>
          <cell r="E79"/>
          <cell r="F79"/>
          <cell r="G79">
            <v>89</v>
          </cell>
          <cell r="H79"/>
          <cell r="I79">
            <v>89</v>
          </cell>
        </row>
        <row r="80">
          <cell r="A80" t="str">
            <v>FQG-B335B</v>
          </cell>
          <cell r="B80"/>
          <cell r="C80"/>
          <cell r="D80"/>
          <cell r="E80"/>
          <cell r="F80"/>
          <cell r="G80"/>
          <cell r="H80"/>
          <cell r="I80">
            <v>0</v>
          </cell>
        </row>
        <row r="81">
          <cell r="A81" t="str">
            <v>FQG-B506A Рефнет для внутренних блоков MRV</v>
          </cell>
          <cell r="B81"/>
          <cell r="C81"/>
          <cell r="D81"/>
          <cell r="E81"/>
          <cell r="F81"/>
          <cell r="G81">
            <v>21</v>
          </cell>
          <cell r="H81"/>
          <cell r="I81">
            <v>21</v>
          </cell>
        </row>
        <row r="82">
          <cell r="A82" t="str">
            <v>FQG-B730A Рефнет для внутренних блоков MRV</v>
          </cell>
          <cell r="B82"/>
          <cell r="C82"/>
          <cell r="D82"/>
          <cell r="E82"/>
          <cell r="F82"/>
          <cell r="G82">
            <v>6</v>
          </cell>
          <cell r="H82"/>
          <cell r="I82">
            <v>6</v>
          </cell>
        </row>
        <row r="83">
          <cell r="A83" t="str">
            <v>HA-MA164AD Шлюз для интеграции с Modbus</v>
          </cell>
          <cell r="B83"/>
          <cell r="C83"/>
          <cell r="D83"/>
          <cell r="E83"/>
          <cell r="F83"/>
          <cell r="G83">
            <v>4</v>
          </cell>
          <cell r="H83"/>
          <cell r="I83">
            <v>4</v>
          </cell>
        </row>
        <row r="84">
          <cell r="A84" t="str">
            <v>HA-SB101DB приемник ИК-сигналов</v>
          </cell>
          <cell r="B84"/>
          <cell r="C84"/>
          <cell r="D84"/>
          <cell r="E84"/>
          <cell r="F84"/>
          <cell r="G84">
            <v>17</v>
          </cell>
          <cell r="H84"/>
          <cell r="I84">
            <v>17</v>
          </cell>
        </row>
        <row r="85">
          <cell r="A85" t="str">
            <v>HC-SA164DBT Центральный пульт управления</v>
          </cell>
          <cell r="B85"/>
          <cell r="C85"/>
          <cell r="D85"/>
          <cell r="E85"/>
          <cell r="F85"/>
          <cell r="G85">
            <v>2</v>
          </cell>
          <cell r="H85"/>
          <cell r="I85">
            <v>2</v>
          </cell>
        </row>
        <row r="86">
          <cell r="A86" t="str">
            <v>HCM-03A</v>
          </cell>
          <cell r="B86"/>
          <cell r="C86"/>
          <cell r="D86"/>
          <cell r="E86"/>
          <cell r="F86"/>
          <cell r="G86"/>
          <cell r="H86"/>
          <cell r="I86">
            <v>0</v>
          </cell>
        </row>
        <row r="87">
          <cell r="A87" t="str">
            <v>HI-WA164DBI Модуль управления по WI-FI</v>
          </cell>
          <cell r="B87"/>
          <cell r="C87"/>
          <cell r="D87"/>
          <cell r="E87"/>
          <cell r="F87">
            <v>1</v>
          </cell>
          <cell r="G87">
            <v>1</v>
          </cell>
          <cell r="H87"/>
          <cell r="I87">
            <v>2</v>
          </cell>
        </row>
        <row r="88">
          <cell r="A88" t="str">
            <v xml:space="preserve">HI-WA301DEI Модуль управления </v>
          </cell>
          <cell r="B88"/>
          <cell r="C88"/>
          <cell r="D88"/>
          <cell r="E88"/>
          <cell r="F88">
            <v>3</v>
          </cell>
          <cell r="G88">
            <v>78</v>
          </cell>
          <cell r="H88"/>
          <cell r="I88">
            <v>81</v>
          </cell>
        </row>
        <row r="89">
          <cell r="A89" t="str">
            <v>HW-BA101ABT Проводной пульт</v>
          </cell>
          <cell r="B89"/>
          <cell r="C89"/>
          <cell r="D89"/>
          <cell r="E89"/>
          <cell r="F89"/>
          <cell r="G89">
            <v>159</v>
          </cell>
          <cell r="H89"/>
          <cell r="I89">
            <v>159</v>
          </cell>
        </row>
        <row r="90">
          <cell r="A90" t="str">
            <v xml:space="preserve">HW-BA116ABK Пульт управления </v>
          </cell>
          <cell r="B90"/>
          <cell r="C90"/>
          <cell r="D90"/>
          <cell r="E90"/>
          <cell r="F90">
            <v>2</v>
          </cell>
          <cell r="G90"/>
          <cell r="H90"/>
          <cell r="I90">
            <v>2</v>
          </cell>
        </row>
        <row r="91">
          <cell r="A91" t="str">
            <v>HW-BA316AFK</v>
          </cell>
          <cell r="B91"/>
          <cell r="C91"/>
          <cell r="D91"/>
          <cell r="E91"/>
          <cell r="F91"/>
          <cell r="G91">
            <v>1</v>
          </cell>
          <cell r="H91"/>
          <cell r="I91">
            <v>1</v>
          </cell>
        </row>
        <row r="92">
          <cell r="A92" t="str">
            <v>HW-PA201ABK проводной пульт</v>
          </cell>
          <cell r="B92"/>
          <cell r="C92"/>
          <cell r="D92"/>
          <cell r="E92"/>
          <cell r="F92">
            <v>5</v>
          </cell>
          <cell r="G92"/>
          <cell r="H92"/>
          <cell r="I92">
            <v>5</v>
          </cell>
        </row>
        <row r="93">
          <cell r="A93" t="str">
            <v xml:space="preserve">HW-SA101DBT проводной пульт для кассетных фанкойлов </v>
          </cell>
          <cell r="B93"/>
          <cell r="C93"/>
          <cell r="D93"/>
          <cell r="E93"/>
          <cell r="F93"/>
          <cell r="G93">
            <v>23</v>
          </cell>
          <cell r="H93"/>
          <cell r="I93">
            <v>23</v>
          </cell>
        </row>
        <row r="94">
          <cell r="A94" t="str">
            <v>HW-SA201ABK проводной пульт</v>
          </cell>
          <cell r="B94"/>
          <cell r="C94"/>
          <cell r="D94"/>
          <cell r="E94"/>
          <cell r="F94"/>
          <cell r="G94"/>
          <cell r="H94"/>
          <cell r="I94">
            <v>0</v>
          </cell>
        </row>
        <row r="95">
          <cell r="A95" t="str">
            <v>HW-SA301AFK Пульт</v>
          </cell>
          <cell r="B95"/>
          <cell r="C95"/>
          <cell r="D95"/>
          <cell r="E95"/>
          <cell r="F95"/>
          <cell r="G95">
            <v>79</v>
          </cell>
          <cell r="H95"/>
          <cell r="I95">
            <v>79</v>
          </cell>
        </row>
        <row r="96">
          <cell r="A96" t="str">
            <v>HZG-20B Рефнет для наружных блоков MRV V</v>
          </cell>
          <cell r="B96"/>
          <cell r="C96"/>
          <cell r="D96"/>
          <cell r="E96"/>
          <cell r="F96"/>
          <cell r="G96">
            <v>1</v>
          </cell>
          <cell r="H96"/>
          <cell r="I96">
            <v>1</v>
          </cell>
        </row>
        <row r="97">
          <cell r="A97" t="str">
            <v>HZG-R20B</v>
          </cell>
          <cell r="B97"/>
          <cell r="C97"/>
          <cell r="D97"/>
          <cell r="E97"/>
          <cell r="F97"/>
          <cell r="G97"/>
          <cell r="H97"/>
          <cell r="I97">
            <v>0</v>
          </cell>
        </row>
        <row r="98">
          <cell r="A98" t="str">
            <v>HZG-R30B</v>
          </cell>
          <cell r="B98"/>
          <cell r="C98"/>
          <cell r="D98"/>
          <cell r="E98"/>
          <cell r="F98"/>
          <cell r="G98"/>
          <cell r="H98"/>
          <cell r="I98">
            <v>0</v>
          </cell>
        </row>
        <row r="99">
          <cell r="A99" t="str">
            <v>IGU02 Интерфейсный шлюз для интеграции с BMS</v>
          </cell>
          <cell r="B99"/>
          <cell r="C99"/>
          <cell r="D99"/>
          <cell r="E99"/>
          <cell r="F99"/>
          <cell r="G99"/>
          <cell r="H99"/>
          <cell r="I99">
            <v>0</v>
          </cell>
        </row>
        <row r="100">
          <cell r="A100" t="str">
            <v xml:space="preserve">KZW-W002(W) Модуль управления </v>
          </cell>
          <cell r="B100"/>
          <cell r="C100"/>
          <cell r="D100"/>
          <cell r="E100"/>
          <cell r="F100">
            <v>1</v>
          </cell>
          <cell r="G100"/>
          <cell r="H100"/>
          <cell r="I100">
            <v>1</v>
          </cell>
        </row>
        <row r="101">
          <cell r="A101" t="str">
            <v>MS1-036A Соединительный комплект</v>
          </cell>
          <cell r="B101"/>
          <cell r="C101"/>
          <cell r="D101"/>
          <cell r="E101"/>
          <cell r="F101"/>
          <cell r="G101">
            <v>22</v>
          </cell>
          <cell r="H101">
            <v>40</v>
          </cell>
          <cell r="I101">
            <v>62</v>
          </cell>
        </row>
        <row r="102">
          <cell r="A102" t="str">
            <v>MS3-036A Соединительный комплет с MRV (1-3 блока до 10 кВт)</v>
          </cell>
          <cell r="B102"/>
          <cell r="C102"/>
          <cell r="D102"/>
          <cell r="E102"/>
          <cell r="F102"/>
          <cell r="G102">
            <v>22</v>
          </cell>
          <cell r="H102">
            <v>40</v>
          </cell>
          <cell r="I102">
            <v>62</v>
          </cell>
        </row>
        <row r="103">
          <cell r="A103" t="str">
            <v>O2-FRESH Модуль притока свежего воздуха</v>
          </cell>
          <cell r="B103"/>
          <cell r="C103"/>
          <cell r="D103"/>
          <cell r="E103"/>
          <cell r="F103"/>
          <cell r="G103">
            <v>19</v>
          </cell>
          <cell r="H103"/>
          <cell r="I103">
            <v>19</v>
          </cell>
        </row>
        <row r="104">
          <cell r="A104" t="str">
            <v>P1B-1028IB Декоративная панель</v>
          </cell>
          <cell r="B104"/>
          <cell r="C104"/>
          <cell r="D104"/>
          <cell r="E104"/>
          <cell r="F104"/>
          <cell r="G104">
            <v>7</v>
          </cell>
          <cell r="H104"/>
          <cell r="I104">
            <v>7</v>
          </cell>
        </row>
        <row r="105">
          <cell r="A105" t="str">
            <v xml:space="preserve">P1B-1210IA Декоративная панель </v>
          </cell>
          <cell r="B105"/>
          <cell r="C105"/>
          <cell r="D105"/>
          <cell r="E105"/>
          <cell r="F105">
            <v>5</v>
          </cell>
          <cell r="G105">
            <v>9</v>
          </cell>
          <cell r="H105"/>
          <cell r="I105">
            <v>14</v>
          </cell>
        </row>
        <row r="106">
          <cell r="A106" t="str">
            <v>P1B-1210IA/D Декоративная панель для канальных блоков с дисплеем и приемником ИК-сигнала</v>
          </cell>
          <cell r="B106"/>
          <cell r="C106"/>
          <cell r="D106"/>
          <cell r="E106"/>
          <cell r="F106"/>
          <cell r="G106"/>
          <cell r="H106"/>
          <cell r="I106">
            <v>0</v>
          </cell>
        </row>
        <row r="107">
          <cell r="A107" t="str">
            <v>P1B-1348IB панель</v>
          </cell>
          <cell r="B107"/>
          <cell r="C107"/>
          <cell r="D107"/>
          <cell r="E107"/>
          <cell r="F107"/>
          <cell r="G107"/>
          <cell r="H107"/>
          <cell r="I107">
            <v>0</v>
          </cell>
        </row>
        <row r="108">
          <cell r="A108" t="str">
            <v>P1B-890IA Декоративная панель для канальных блоков 09-12K и приемником ИК-сигнала</v>
          </cell>
          <cell r="B108"/>
          <cell r="C108"/>
          <cell r="D108"/>
          <cell r="E108"/>
          <cell r="F108"/>
          <cell r="G108">
            <v>2</v>
          </cell>
          <cell r="H108"/>
          <cell r="I108">
            <v>2</v>
          </cell>
        </row>
        <row r="109">
          <cell r="A109" t="str">
            <v>PB-620KB Декоративная панель для кассетных блоков</v>
          </cell>
          <cell r="B109"/>
          <cell r="C109"/>
          <cell r="D109"/>
          <cell r="E109"/>
          <cell r="F109"/>
          <cell r="G109">
            <v>87</v>
          </cell>
          <cell r="H109">
            <v>91</v>
          </cell>
          <cell r="I109">
            <v>178</v>
          </cell>
        </row>
        <row r="110">
          <cell r="A110" t="str">
            <v>PB-700IB Декоративная панель для кассетных блоков</v>
          </cell>
          <cell r="B110"/>
          <cell r="C110"/>
          <cell r="D110"/>
          <cell r="E110"/>
          <cell r="F110"/>
          <cell r="G110">
            <v>12</v>
          </cell>
          <cell r="H110">
            <v>30</v>
          </cell>
          <cell r="I110">
            <v>42</v>
          </cell>
        </row>
        <row r="111">
          <cell r="A111" t="str">
            <v>PB-700KB Декоративная панель для кассетных блоков 09-18 с круговым потоком</v>
          </cell>
          <cell r="B111"/>
          <cell r="C111"/>
          <cell r="D111"/>
          <cell r="E111"/>
          <cell r="F111"/>
          <cell r="G111">
            <v>92</v>
          </cell>
          <cell r="H111"/>
          <cell r="I111">
            <v>92</v>
          </cell>
        </row>
        <row r="112">
          <cell r="A112" t="str">
            <v xml:space="preserve">PB-950JB Декоративная панель </v>
          </cell>
          <cell r="B112"/>
          <cell r="C112"/>
          <cell r="D112"/>
          <cell r="E112"/>
          <cell r="F112"/>
          <cell r="G112">
            <v>22</v>
          </cell>
          <cell r="H112">
            <v>20</v>
          </cell>
          <cell r="I112">
            <v>42</v>
          </cell>
        </row>
        <row r="113">
          <cell r="A113" t="str">
            <v>PB-950KB Декоративная панель</v>
          </cell>
          <cell r="B113"/>
          <cell r="C113"/>
          <cell r="D113"/>
          <cell r="E113"/>
          <cell r="F113"/>
          <cell r="G113">
            <v>34</v>
          </cell>
          <cell r="H113"/>
          <cell r="I113">
            <v>34</v>
          </cell>
        </row>
        <row r="114">
          <cell r="A114" t="str">
            <v>PB-950QB Декоративная панель</v>
          </cell>
          <cell r="B114"/>
          <cell r="C114"/>
          <cell r="D114"/>
          <cell r="E114"/>
          <cell r="F114">
            <v>1</v>
          </cell>
          <cell r="G114">
            <v>201</v>
          </cell>
          <cell r="H114"/>
          <cell r="I114">
            <v>202</v>
          </cell>
        </row>
        <row r="115">
          <cell r="A115" t="str">
            <v>PB-950QB(P) Декоративная панель для кассетных блоков</v>
          </cell>
          <cell r="B115"/>
          <cell r="C115"/>
          <cell r="D115"/>
          <cell r="E115"/>
          <cell r="F115"/>
          <cell r="G115">
            <v>13</v>
          </cell>
          <cell r="H115"/>
          <cell r="I115">
            <v>13</v>
          </cell>
        </row>
        <row r="116">
          <cell r="A116" t="str">
            <v>RM-3715 Модуль управления RUBETEK PRO</v>
          </cell>
          <cell r="B116"/>
          <cell r="C116"/>
          <cell r="D116"/>
          <cell r="E116"/>
          <cell r="F116">
            <v>7</v>
          </cell>
          <cell r="G116">
            <v>1</v>
          </cell>
          <cell r="H116"/>
          <cell r="I116">
            <v>8</v>
          </cell>
        </row>
        <row r="117">
          <cell r="A117" t="str">
            <v>VP1-112C</v>
          </cell>
          <cell r="B117"/>
          <cell r="C117"/>
          <cell r="D117"/>
          <cell r="E117"/>
          <cell r="F117"/>
          <cell r="G117"/>
          <cell r="H117"/>
          <cell r="I117">
            <v>0</v>
          </cell>
        </row>
        <row r="118">
          <cell r="A118" t="str">
            <v>WK-B Адаптер</v>
          </cell>
          <cell r="B118"/>
          <cell r="C118"/>
          <cell r="D118"/>
          <cell r="E118"/>
          <cell r="F118"/>
          <cell r="G118">
            <v>22</v>
          </cell>
          <cell r="H118"/>
          <cell r="I118">
            <v>22</v>
          </cell>
        </row>
        <row r="119">
          <cell r="A119" t="str">
            <v xml:space="preserve">YCJ-A002 Согласователь </v>
          </cell>
          <cell r="B119"/>
          <cell r="C119"/>
          <cell r="D119"/>
          <cell r="E119"/>
          <cell r="F119"/>
          <cell r="G119">
            <v>41</v>
          </cell>
          <cell r="H119"/>
          <cell r="I119">
            <v>41</v>
          </cell>
        </row>
        <row r="120">
          <cell r="A120" t="str">
            <v>YCJ-RS002 Согласователь работы 2 кондиционеров</v>
          </cell>
          <cell r="B120"/>
          <cell r="C120"/>
          <cell r="D120"/>
          <cell r="E120"/>
          <cell r="F120">
            <v>4</v>
          </cell>
          <cell r="G120">
            <v>6</v>
          </cell>
          <cell r="H120"/>
          <cell r="I120">
            <v>10</v>
          </cell>
        </row>
        <row r="121">
          <cell r="A121" t="str">
            <v>YCJ-RS006</v>
          </cell>
          <cell r="B121"/>
          <cell r="C121"/>
          <cell r="D121"/>
          <cell r="E121"/>
          <cell r="F121"/>
          <cell r="G121"/>
          <cell r="H121"/>
          <cell r="I121">
            <v>0</v>
          </cell>
        </row>
        <row r="122">
          <cell r="A122" t="str">
            <v>YR-E17A Проводной пульт с ИК-приёмником</v>
          </cell>
          <cell r="B122"/>
          <cell r="C122"/>
          <cell r="D122"/>
          <cell r="E122"/>
          <cell r="F122"/>
          <cell r="G122">
            <v>3</v>
          </cell>
          <cell r="H122"/>
          <cell r="I122">
            <v>3</v>
          </cell>
        </row>
        <row r="123">
          <cell r="A123" t="str">
            <v xml:space="preserve">YR-E20 Пульт управления </v>
          </cell>
          <cell r="B123"/>
          <cell r="C123"/>
          <cell r="D123"/>
          <cell r="E123"/>
          <cell r="F123">
            <v>1</v>
          </cell>
          <cell r="G123"/>
          <cell r="H123"/>
          <cell r="I123">
            <v>1</v>
          </cell>
        </row>
        <row r="124">
          <cell r="A124" t="str">
            <v>YR-HQS01 ИК-Пульт дистанционного управления</v>
          </cell>
          <cell r="B124"/>
          <cell r="C124"/>
          <cell r="D124"/>
          <cell r="E124"/>
          <cell r="F124">
            <v>4</v>
          </cell>
          <cell r="G124">
            <v>57</v>
          </cell>
          <cell r="H124"/>
          <cell r="I124">
            <v>61</v>
          </cell>
        </row>
        <row r="125">
          <cell r="A125" t="str">
            <v>YR-HRS01 ИК-Пульт дистанционного управления</v>
          </cell>
          <cell r="B125"/>
          <cell r="C125"/>
          <cell r="D125"/>
          <cell r="E125"/>
          <cell r="F125"/>
          <cell r="G125">
            <v>61</v>
          </cell>
          <cell r="H125"/>
          <cell r="I125">
            <v>61</v>
          </cell>
        </row>
        <row r="126">
          <cell r="A126" t="str">
            <v>Бытовые сплит-системы</v>
          </cell>
          <cell r="B126"/>
          <cell r="C126"/>
          <cell r="D126"/>
          <cell r="E126"/>
          <cell r="F126">
            <v>880</v>
          </cell>
          <cell r="G126">
            <v>7768</v>
          </cell>
          <cell r="H126">
            <v>2552</v>
          </cell>
          <cell r="I126">
            <v>11200</v>
          </cell>
        </row>
        <row r="127">
          <cell r="A127" t="str">
            <v>INVERTER</v>
          </cell>
          <cell r="B127"/>
          <cell r="C127"/>
          <cell r="D127"/>
          <cell r="E127"/>
          <cell r="F127">
            <v>478</v>
          </cell>
          <cell r="G127">
            <v>2801</v>
          </cell>
          <cell r="H127">
            <v>1026</v>
          </cell>
          <cell r="I127">
            <v>4305</v>
          </cell>
        </row>
        <row r="128">
          <cell r="A128" t="str">
            <v>Серия Coral DC</v>
          </cell>
          <cell r="B128"/>
          <cell r="C128"/>
          <cell r="D128"/>
          <cell r="E128"/>
          <cell r="F128">
            <v>31</v>
          </cell>
          <cell r="G128">
            <v>262</v>
          </cell>
          <cell r="H128"/>
          <cell r="I128">
            <v>293</v>
          </cell>
        </row>
        <row r="129">
          <cell r="A129" t="str">
            <v>1U20HPL1FRA Наружный блок Coral DC-Inverter</v>
          </cell>
          <cell r="B129"/>
          <cell r="C129"/>
          <cell r="D129"/>
          <cell r="E129"/>
          <cell r="F129"/>
          <cell r="G129">
            <v>2</v>
          </cell>
          <cell r="H129"/>
          <cell r="I129">
            <v>2</v>
          </cell>
        </row>
        <row r="130">
          <cell r="A130" t="str">
            <v>1U25HPL1FRA Наружный блок Coral DC-Inverter</v>
          </cell>
          <cell r="B130"/>
          <cell r="C130"/>
          <cell r="D130"/>
          <cell r="E130"/>
          <cell r="F130">
            <v>3</v>
          </cell>
          <cell r="G130">
            <v>1</v>
          </cell>
          <cell r="H130"/>
          <cell r="I130">
            <v>4</v>
          </cell>
        </row>
        <row r="131">
          <cell r="A131" t="str">
            <v>1U35HPL1FRA Наружный блок Coral DC-Inverter</v>
          </cell>
          <cell r="B131"/>
          <cell r="C131"/>
          <cell r="D131"/>
          <cell r="E131"/>
          <cell r="F131">
            <v>12</v>
          </cell>
          <cell r="G131">
            <v>26</v>
          </cell>
          <cell r="H131"/>
          <cell r="I131">
            <v>38</v>
          </cell>
        </row>
        <row r="132">
          <cell r="A132" t="str">
            <v>1U50HPL1FRA Наружный блок Coral DC-Inverter</v>
          </cell>
          <cell r="B132"/>
          <cell r="C132"/>
          <cell r="D132"/>
          <cell r="E132"/>
          <cell r="F132"/>
          <cell r="G132">
            <v>96</v>
          </cell>
          <cell r="H132"/>
          <cell r="I132">
            <v>96</v>
          </cell>
        </row>
        <row r="133">
          <cell r="A133" t="str">
            <v>1U70HPL1FRA Наружный блок Coral DC-Inverter</v>
          </cell>
          <cell r="B133"/>
          <cell r="C133"/>
          <cell r="D133"/>
          <cell r="E133"/>
          <cell r="F133"/>
          <cell r="G133"/>
          <cell r="H133"/>
          <cell r="I133">
            <v>0</v>
          </cell>
        </row>
        <row r="134">
          <cell r="A134" t="str">
            <v>AS100HPL1HRA Внутренний блок Coral DC-Inverter</v>
          </cell>
          <cell r="B134"/>
          <cell r="C134"/>
          <cell r="D134"/>
          <cell r="E134"/>
          <cell r="F134">
            <v>1</v>
          </cell>
          <cell r="G134">
            <v>1</v>
          </cell>
          <cell r="H134"/>
          <cell r="I134">
            <v>2</v>
          </cell>
        </row>
        <row r="135">
          <cell r="A135" t="str">
            <v>AS20HPL2HRA Внутренний блок Coral DC-Inverter</v>
          </cell>
          <cell r="B135"/>
          <cell r="C135"/>
          <cell r="D135"/>
          <cell r="E135"/>
          <cell r="F135"/>
          <cell r="G135">
            <v>7</v>
          </cell>
          <cell r="H135"/>
          <cell r="I135">
            <v>7</v>
          </cell>
        </row>
        <row r="136">
          <cell r="A136" t="str">
            <v>AS25HPL1HRA Внутренний блок Coral DC-Inverter</v>
          </cell>
          <cell r="B136"/>
          <cell r="C136"/>
          <cell r="D136"/>
          <cell r="E136"/>
          <cell r="F136"/>
          <cell r="G136">
            <v>3</v>
          </cell>
          <cell r="H136"/>
          <cell r="I136">
            <v>3</v>
          </cell>
        </row>
        <row r="137">
          <cell r="A137" t="str">
            <v>AS25HPL2HRA Внутренний блок Coral DC-Inverter</v>
          </cell>
          <cell r="B137"/>
          <cell r="C137"/>
          <cell r="D137"/>
          <cell r="E137"/>
          <cell r="F137">
            <v>3</v>
          </cell>
          <cell r="G137">
            <v>3</v>
          </cell>
          <cell r="H137"/>
          <cell r="I137">
            <v>6</v>
          </cell>
        </row>
        <row r="138">
          <cell r="A138" t="str">
            <v>AS35HPL1HRA Внутренний блок Coral DC-Inverter</v>
          </cell>
          <cell r="B138"/>
          <cell r="C138"/>
          <cell r="D138"/>
          <cell r="E138"/>
          <cell r="F138"/>
          <cell r="G138">
            <v>1</v>
          </cell>
          <cell r="H138"/>
          <cell r="I138">
            <v>1</v>
          </cell>
        </row>
        <row r="139">
          <cell r="A139" t="str">
            <v>AS35HPL2HRA Внутренний блок Coral DC-Inverter</v>
          </cell>
          <cell r="B139"/>
          <cell r="C139"/>
          <cell r="D139"/>
          <cell r="E139"/>
          <cell r="F139">
            <v>12</v>
          </cell>
          <cell r="G139">
            <v>24</v>
          </cell>
          <cell r="H139"/>
          <cell r="I139">
            <v>36</v>
          </cell>
        </row>
        <row r="140">
          <cell r="A140" t="str">
            <v>AS50HPL2HRA Внутренний блок Coral DC-Inverter</v>
          </cell>
          <cell r="B140"/>
          <cell r="C140"/>
          <cell r="D140"/>
          <cell r="E140"/>
          <cell r="F140"/>
          <cell r="G140">
            <v>98</v>
          </cell>
          <cell r="H140"/>
          <cell r="I140">
            <v>98</v>
          </cell>
        </row>
        <row r="141">
          <cell r="A141" t="str">
            <v>AS70HPL2HRA Внутренний блок Coral DC-Inverter</v>
          </cell>
          <cell r="B141"/>
          <cell r="C141"/>
          <cell r="D141"/>
          <cell r="E141"/>
          <cell r="F141"/>
          <cell r="G141"/>
          <cell r="H141"/>
          <cell r="I141">
            <v>0</v>
          </cell>
        </row>
        <row r="142">
          <cell r="A142" t="str">
            <v>Серия Coral Expert -20C</v>
          </cell>
          <cell r="B142"/>
          <cell r="C142"/>
          <cell r="D142"/>
          <cell r="E142"/>
          <cell r="F142"/>
          <cell r="G142">
            <v>12</v>
          </cell>
          <cell r="H142"/>
          <cell r="I142">
            <v>12</v>
          </cell>
        </row>
        <row r="143">
          <cell r="A143" t="str">
            <v>1U20PHP1FRA Наружный блок Coral Expert -20°C</v>
          </cell>
          <cell r="B143"/>
          <cell r="C143"/>
          <cell r="D143"/>
          <cell r="E143"/>
          <cell r="F143"/>
          <cell r="G143">
            <v>2</v>
          </cell>
          <cell r="H143"/>
          <cell r="I143">
            <v>2</v>
          </cell>
        </row>
        <row r="144">
          <cell r="A144" t="str">
            <v>1U35PHP1FRA Наружный блок Coral Expert -20°C</v>
          </cell>
          <cell r="B144"/>
          <cell r="C144"/>
          <cell r="D144"/>
          <cell r="E144"/>
          <cell r="F144"/>
          <cell r="G144">
            <v>1</v>
          </cell>
          <cell r="H144"/>
          <cell r="I144">
            <v>1</v>
          </cell>
        </row>
        <row r="145">
          <cell r="A145" t="str">
            <v>1U50PHP1FRA Наружный блок Coral Expert -20°C</v>
          </cell>
          <cell r="B145"/>
          <cell r="C145"/>
          <cell r="D145"/>
          <cell r="E145"/>
          <cell r="F145"/>
          <cell r="G145">
            <v>1</v>
          </cell>
          <cell r="H145"/>
          <cell r="I145">
            <v>1</v>
          </cell>
        </row>
        <row r="146">
          <cell r="A146" t="str">
            <v>1U70PHP1FRA Наружный блок Coral Expert -20°C</v>
          </cell>
          <cell r="B146"/>
          <cell r="C146"/>
          <cell r="D146"/>
          <cell r="E146"/>
          <cell r="F146"/>
          <cell r="G146">
            <v>2</v>
          </cell>
          <cell r="H146"/>
          <cell r="I146">
            <v>2</v>
          </cell>
        </row>
        <row r="147">
          <cell r="A147" t="str">
            <v>AS20PHP1HRA Внутренний блок Coral Expert -20°C</v>
          </cell>
          <cell r="B147"/>
          <cell r="C147"/>
          <cell r="D147"/>
          <cell r="E147"/>
          <cell r="F147"/>
          <cell r="G147">
            <v>2</v>
          </cell>
          <cell r="H147"/>
          <cell r="I147">
            <v>2</v>
          </cell>
        </row>
        <row r="148">
          <cell r="A148" t="str">
            <v>AS50PHP3HRA Внутренний блок Coral Expert -20°C</v>
          </cell>
          <cell r="B148"/>
          <cell r="C148"/>
          <cell r="D148"/>
          <cell r="E148"/>
          <cell r="F148"/>
          <cell r="G148">
            <v>2</v>
          </cell>
          <cell r="H148"/>
          <cell r="I148">
            <v>2</v>
          </cell>
        </row>
        <row r="149">
          <cell r="A149" t="str">
            <v>AS70PHP2HRA Внутренний блок Coral Expert -20°C</v>
          </cell>
          <cell r="B149"/>
          <cell r="C149"/>
          <cell r="D149"/>
          <cell r="E149"/>
          <cell r="F149"/>
          <cell r="G149">
            <v>1</v>
          </cell>
          <cell r="H149"/>
          <cell r="I149">
            <v>1</v>
          </cell>
        </row>
        <row r="150">
          <cell r="A150" t="str">
            <v>AS70PHP3HRA Внутренний блок Coral Expert -20°C</v>
          </cell>
          <cell r="B150"/>
          <cell r="C150"/>
          <cell r="D150"/>
          <cell r="E150"/>
          <cell r="F150"/>
          <cell r="G150">
            <v>1</v>
          </cell>
          <cell r="H150"/>
          <cell r="I150">
            <v>1</v>
          </cell>
        </row>
        <row r="151">
          <cell r="A151" t="str">
            <v>Серия Flexis Super Match</v>
          </cell>
          <cell r="B151"/>
          <cell r="C151"/>
          <cell r="D151"/>
          <cell r="E151"/>
          <cell r="F151">
            <v>117</v>
          </cell>
          <cell r="G151">
            <v>926</v>
          </cell>
          <cell r="H151">
            <v>502</v>
          </cell>
          <cell r="I151">
            <v>1545</v>
          </cell>
        </row>
        <row r="152">
          <cell r="A152" t="str">
            <v>1U25S2SM2FA Наружный блок Super Match Plus</v>
          </cell>
          <cell r="B152"/>
          <cell r="C152"/>
          <cell r="D152"/>
          <cell r="E152"/>
          <cell r="F152">
            <v>10</v>
          </cell>
          <cell r="G152">
            <v>20</v>
          </cell>
          <cell r="H152"/>
          <cell r="I152">
            <v>30</v>
          </cell>
        </row>
        <row r="153">
          <cell r="A153" t="str">
            <v>1U25S2SM4FA Наружный блок Super Match Plus</v>
          </cell>
          <cell r="B153"/>
          <cell r="C153"/>
          <cell r="D153"/>
          <cell r="E153"/>
          <cell r="F153"/>
          <cell r="G153">
            <v>204</v>
          </cell>
          <cell r="H153"/>
          <cell r="I153">
            <v>204</v>
          </cell>
        </row>
        <row r="154">
          <cell r="A154" t="str">
            <v>1U35S2SM3FA Наружный блок Super Match Plus</v>
          </cell>
          <cell r="B154"/>
          <cell r="C154"/>
          <cell r="D154"/>
          <cell r="E154"/>
          <cell r="F154">
            <v>3</v>
          </cell>
          <cell r="G154"/>
          <cell r="H154"/>
          <cell r="I154">
            <v>3</v>
          </cell>
        </row>
        <row r="155">
          <cell r="A155" t="str">
            <v>1U35S2SM4FA Наружный блок Super Match Plus</v>
          </cell>
          <cell r="B155"/>
          <cell r="C155"/>
          <cell r="D155"/>
          <cell r="E155"/>
          <cell r="F155">
            <v>1</v>
          </cell>
          <cell r="G155">
            <v>97</v>
          </cell>
          <cell r="H155">
            <v>310</v>
          </cell>
          <cell r="I155">
            <v>408</v>
          </cell>
        </row>
        <row r="156">
          <cell r="A156" t="str">
            <v>1U50S2SJ2FA Наружный блок Super Match Plus</v>
          </cell>
          <cell r="B156"/>
          <cell r="C156"/>
          <cell r="D156"/>
          <cell r="E156"/>
          <cell r="F156"/>
          <cell r="G156">
            <v>2</v>
          </cell>
          <cell r="H156"/>
          <cell r="I156">
            <v>2</v>
          </cell>
        </row>
        <row r="157">
          <cell r="A157" t="str">
            <v>1U50S2SJ3FA Наружный блок Super Match Plus</v>
          </cell>
          <cell r="B157"/>
          <cell r="C157"/>
          <cell r="D157"/>
          <cell r="E157"/>
          <cell r="F157"/>
          <cell r="G157">
            <v>101</v>
          </cell>
          <cell r="H157"/>
          <cell r="I157">
            <v>101</v>
          </cell>
        </row>
        <row r="158">
          <cell r="A158" t="str">
            <v>1U70S2SJ2FA Наружный блок Super Match Plus</v>
          </cell>
          <cell r="B158"/>
          <cell r="C158"/>
          <cell r="D158"/>
          <cell r="E158"/>
          <cell r="F158"/>
          <cell r="G158">
            <v>41</v>
          </cell>
          <cell r="H158"/>
          <cell r="I158">
            <v>41</v>
          </cell>
        </row>
        <row r="159">
          <cell r="A159" t="str">
            <v>AS25S2SF3FA-B Внутренний блок Flexis Super Match</v>
          </cell>
          <cell r="B159"/>
          <cell r="C159"/>
          <cell r="D159"/>
          <cell r="E159"/>
          <cell r="F159"/>
          <cell r="G159"/>
          <cell r="H159"/>
          <cell r="I159">
            <v>0</v>
          </cell>
        </row>
        <row r="160">
          <cell r="A160" t="str">
            <v>AS25S2SF3FA-W Внутренний блок Flexis Super Match</v>
          </cell>
          <cell r="B160"/>
          <cell r="C160"/>
          <cell r="D160"/>
          <cell r="E160"/>
          <cell r="F160">
            <v>1</v>
          </cell>
          <cell r="G160"/>
          <cell r="H160"/>
          <cell r="I160">
            <v>1</v>
          </cell>
        </row>
        <row r="161">
          <cell r="A161" t="str">
            <v>AS25S2SF4FA-G Внутренний блок Flexis Super Match</v>
          </cell>
          <cell r="B161"/>
          <cell r="C161"/>
          <cell r="D161"/>
          <cell r="E161"/>
          <cell r="F161">
            <v>2</v>
          </cell>
          <cell r="G161">
            <v>120</v>
          </cell>
          <cell r="H161"/>
          <cell r="I161">
            <v>122</v>
          </cell>
        </row>
        <row r="162">
          <cell r="A162" t="str">
            <v>AS35S2SF1FA-B Внутренний блок Flexis Super Match</v>
          </cell>
          <cell r="B162"/>
          <cell r="C162"/>
          <cell r="D162"/>
          <cell r="E162"/>
          <cell r="F162">
            <v>1</v>
          </cell>
          <cell r="G162"/>
          <cell r="H162"/>
          <cell r="I162">
            <v>1</v>
          </cell>
        </row>
        <row r="163">
          <cell r="A163" t="str">
            <v>AS35S2SF1FA-G Внутренний блок Flexis Super Match</v>
          </cell>
          <cell r="B163"/>
          <cell r="C163"/>
          <cell r="D163"/>
          <cell r="E163"/>
          <cell r="F163">
            <v>17</v>
          </cell>
          <cell r="G163">
            <v>42</v>
          </cell>
          <cell r="H163">
            <v>20</v>
          </cell>
          <cell r="I163">
            <v>79</v>
          </cell>
        </row>
        <row r="164">
          <cell r="A164" t="str">
            <v>AS35S2SF1FA-W Внутренний блок Flexis Super Match</v>
          </cell>
          <cell r="B164"/>
          <cell r="C164"/>
          <cell r="D164"/>
          <cell r="E164"/>
          <cell r="F164">
            <v>38</v>
          </cell>
          <cell r="G164">
            <v>23</v>
          </cell>
          <cell r="H164"/>
          <cell r="I164">
            <v>61</v>
          </cell>
        </row>
        <row r="165">
          <cell r="A165" t="str">
            <v>AS35S2SF2FA-B Внутренний блок Flexis Super Match</v>
          </cell>
          <cell r="B165"/>
          <cell r="C165"/>
          <cell r="D165"/>
          <cell r="E165"/>
          <cell r="F165">
            <v>2</v>
          </cell>
          <cell r="G165">
            <v>1</v>
          </cell>
          <cell r="H165"/>
          <cell r="I165">
            <v>3</v>
          </cell>
        </row>
        <row r="166">
          <cell r="A166" t="str">
            <v>AS35S2SF2FA-G Внутренний блок Flexis Super Match</v>
          </cell>
          <cell r="B166"/>
          <cell r="C166"/>
          <cell r="D166"/>
          <cell r="E166"/>
          <cell r="F166">
            <v>5</v>
          </cell>
          <cell r="G166">
            <v>58</v>
          </cell>
          <cell r="H166"/>
          <cell r="I166">
            <v>63</v>
          </cell>
        </row>
        <row r="167">
          <cell r="A167" t="str">
            <v>AS35S2SF2FA-W Внутренний блок Flexis Super Match</v>
          </cell>
          <cell r="B167"/>
          <cell r="C167"/>
          <cell r="D167"/>
          <cell r="E167"/>
          <cell r="F167"/>
          <cell r="G167">
            <v>37</v>
          </cell>
          <cell r="H167"/>
          <cell r="I167">
            <v>37</v>
          </cell>
        </row>
        <row r="168">
          <cell r="A168" t="str">
            <v>AS35S2SF3FA-B Внутренний блок Flexis Super Match</v>
          </cell>
          <cell r="B168"/>
          <cell r="C168"/>
          <cell r="D168"/>
          <cell r="E168"/>
          <cell r="F168">
            <v>15</v>
          </cell>
          <cell r="G168">
            <v>15</v>
          </cell>
          <cell r="H168">
            <v>75</v>
          </cell>
          <cell r="I168">
            <v>105</v>
          </cell>
        </row>
        <row r="169">
          <cell r="A169" t="str">
            <v>AS35S2SF3FA-G Внутренний блок Flexis Super Match</v>
          </cell>
          <cell r="B169"/>
          <cell r="C169"/>
          <cell r="D169"/>
          <cell r="E169"/>
          <cell r="F169">
            <v>1</v>
          </cell>
          <cell r="G169">
            <v>18</v>
          </cell>
          <cell r="H169"/>
          <cell r="I169">
            <v>19</v>
          </cell>
        </row>
        <row r="170">
          <cell r="A170" t="str">
            <v>AS35S2SF3FA-W Внутренний блок Flexis Super Match</v>
          </cell>
          <cell r="B170"/>
          <cell r="C170"/>
          <cell r="D170"/>
          <cell r="E170"/>
          <cell r="F170">
            <v>1</v>
          </cell>
          <cell r="G170">
            <v>14</v>
          </cell>
          <cell r="H170">
            <v>10</v>
          </cell>
          <cell r="I170">
            <v>25</v>
          </cell>
        </row>
        <row r="171">
          <cell r="A171" t="str">
            <v>AS35S2SF4FA-G Внутренний блок Flexis Super Match</v>
          </cell>
          <cell r="B171"/>
          <cell r="C171"/>
          <cell r="D171"/>
          <cell r="E171"/>
          <cell r="F171">
            <v>18</v>
          </cell>
          <cell r="G171">
            <v>35</v>
          </cell>
          <cell r="H171">
            <v>87</v>
          </cell>
          <cell r="I171">
            <v>140</v>
          </cell>
        </row>
        <row r="172">
          <cell r="A172" t="str">
            <v>AS50S2SF1FA-G Внутренний блок Flexis Super Match</v>
          </cell>
          <cell r="B172"/>
          <cell r="C172"/>
          <cell r="D172"/>
          <cell r="E172"/>
          <cell r="F172">
            <v>2</v>
          </cell>
          <cell r="G172">
            <v>42</v>
          </cell>
          <cell r="H172"/>
          <cell r="I172">
            <v>44</v>
          </cell>
        </row>
        <row r="173">
          <cell r="A173" t="str">
            <v>AS50S2SF3FA-B Внутренний блок Flexis Super Match</v>
          </cell>
          <cell r="B173"/>
          <cell r="C173"/>
          <cell r="D173"/>
          <cell r="E173"/>
          <cell r="F173"/>
          <cell r="G173">
            <v>9</v>
          </cell>
          <cell r="H173"/>
          <cell r="I173">
            <v>9</v>
          </cell>
        </row>
        <row r="174">
          <cell r="A174" t="str">
            <v>AS50S2SF3FA-G Внутренний блок Flexis Super Match</v>
          </cell>
          <cell r="B174"/>
          <cell r="C174"/>
          <cell r="D174"/>
          <cell r="E174"/>
          <cell r="F174"/>
          <cell r="G174">
            <v>3</v>
          </cell>
          <cell r="H174"/>
          <cell r="I174">
            <v>3</v>
          </cell>
        </row>
        <row r="175">
          <cell r="A175" t="str">
            <v>AS50S2SF3FA-W Внутренний блок Flexis Super Match</v>
          </cell>
          <cell r="B175"/>
          <cell r="C175"/>
          <cell r="D175"/>
          <cell r="E175"/>
          <cell r="F175"/>
          <cell r="G175">
            <v>1</v>
          </cell>
          <cell r="H175"/>
          <cell r="I175">
            <v>1</v>
          </cell>
        </row>
        <row r="176">
          <cell r="A176" t="str">
            <v>AS50S2SF4FA-G Внутренний блок Flexis Super Match</v>
          </cell>
          <cell r="B176"/>
          <cell r="C176"/>
          <cell r="D176"/>
          <cell r="E176"/>
          <cell r="F176"/>
          <cell r="G176">
            <v>17</v>
          </cell>
          <cell r="H176"/>
          <cell r="I176">
            <v>17</v>
          </cell>
        </row>
        <row r="177">
          <cell r="A177" t="str">
            <v>AS70S2SF2FA-B Внутренний блок Flexis Super Match</v>
          </cell>
          <cell r="B177"/>
          <cell r="C177"/>
          <cell r="D177"/>
          <cell r="E177"/>
          <cell r="F177"/>
          <cell r="G177">
            <v>10</v>
          </cell>
          <cell r="H177"/>
          <cell r="I177">
            <v>10</v>
          </cell>
        </row>
        <row r="178">
          <cell r="A178" t="str">
            <v>AS70S2SF2FA-W Внутренний блок Flexis Super Match</v>
          </cell>
          <cell r="B178"/>
          <cell r="C178"/>
          <cell r="D178"/>
          <cell r="E178"/>
          <cell r="F178"/>
          <cell r="G178"/>
          <cell r="H178"/>
          <cell r="I178">
            <v>0</v>
          </cell>
        </row>
        <row r="179">
          <cell r="A179" t="str">
            <v>AS70S2SF3FA-G Внутренний блок Flexis Super Match</v>
          </cell>
          <cell r="B179"/>
          <cell r="C179"/>
          <cell r="D179"/>
          <cell r="E179"/>
          <cell r="F179"/>
          <cell r="G179">
            <v>10</v>
          </cell>
          <cell r="H179"/>
          <cell r="I179">
            <v>10</v>
          </cell>
        </row>
        <row r="180">
          <cell r="A180" t="str">
            <v>AS70S2SF3FA-W Внутренний блок Flexis Super Match</v>
          </cell>
          <cell r="B180"/>
          <cell r="C180"/>
          <cell r="D180"/>
          <cell r="E180"/>
          <cell r="F180"/>
          <cell r="G180">
            <v>6</v>
          </cell>
          <cell r="H180"/>
          <cell r="I180">
            <v>6</v>
          </cell>
        </row>
        <row r="181">
          <cell r="A181" t="str">
            <v>Серия HEC Basic Inverter</v>
          </cell>
          <cell r="B181"/>
          <cell r="C181"/>
          <cell r="D181"/>
          <cell r="E181"/>
          <cell r="F181"/>
          <cell r="G181">
            <v>10</v>
          </cell>
          <cell r="H181"/>
          <cell r="I181">
            <v>10</v>
          </cell>
        </row>
        <row r="182">
          <cell r="A182" t="str">
            <v>HEC-07HRC03/R3(DB)(IN) Внутренний блок Basic Inverter</v>
          </cell>
          <cell r="B182"/>
          <cell r="C182"/>
          <cell r="D182"/>
          <cell r="E182"/>
          <cell r="F182"/>
          <cell r="G182">
            <v>1</v>
          </cell>
          <cell r="H182"/>
          <cell r="I182">
            <v>1</v>
          </cell>
        </row>
        <row r="183">
          <cell r="A183" t="str">
            <v>HEC-07HRC03/R3(DB)(OUT) Наружный блок Basic Inverter</v>
          </cell>
          <cell r="B183"/>
          <cell r="C183"/>
          <cell r="D183"/>
          <cell r="E183"/>
          <cell r="F183"/>
          <cell r="G183">
            <v>1</v>
          </cell>
          <cell r="H183"/>
          <cell r="I183">
            <v>1</v>
          </cell>
        </row>
        <row r="184">
          <cell r="A184" t="str">
            <v>HEC-09HRC03/R3(DB)(IN) Внутренний блок Basic Inverter</v>
          </cell>
          <cell r="B184"/>
          <cell r="C184"/>
          <cell r="D184"/>
          <cell r="E184"/>
          <cell r="F184"/>
          <cell r="G184">
            <v>2</v>
          </cell>
          <cell r="H184"/>
          <cell r="I184">
            <v>2</v>
          </cell>
        </row>
        <row r="185">
          <cell r="A185" t="str">
            <v>HEC-09HRC03/R3(DB)(OUT) Наружный блок Basic Inverter</v>
          </cell>
          <cell r="B185"/>
          <cell r="C185"/>
          <cell r="D185"/>
          <cell r="E185"/>
          <cell r="F185"/>
          <cell r="G185">
            <v>2</v>
          </cell>
          <cell r="H185"/>
          <cell r="I185">
            <v>2</v>
          </cell>
        </row>
        <row r="186">
          <cell r="A186" t="str">
            <v>HEC-24HRC03/R3(DB)(IN) Внутренний блок Basic Inverter</v>
          </cell>
          <cell r="B186"/>
          <cell r="C186"/>
          <cell r="D186"/>
          <cell r="E186"/>
          <cell r="F186"/>
          <cell r="G186">
            <v>2</v>
          </cell>
          <cell r="H186"/>
          <cell r="I186">
            <v>2</v>
          </cell>
        </row>
        <row r="187">
          <cell r="A187" t="str">
            <v>HEC-24HRC03/R3(DB)(OUT) Наружный блок Basic Inverter</v>
          </cell>
          <cell r="B187"/>
          <cell r="C187"/>
          <cell r="D187"/>
          <cell r="E187"/>
          <cell r="F187"/>
          <cell r="G187">
            <v>2</v>
          </cell>
          <cell r="H187"/>
          <cell r="I187">
            <v>2</v>
          </cell>
        </row>
        <row r="188">
          <cell r="A188" t="str">
            <v>Серия Jade Super Match</v>
          </cell>
          <cell r="B188"/>
          <cell r="C188"/>
          <cell r="D188"/>
          <cell r="E188"/>
          <cell r="F188"/>
          <cell r="G188">
            <v>164</v>
          </cell>
          <cell r="H188"/>
          <cell r="I188">
            <v>164</v>
          </cell>
        </row>
        <row r="189">
          <cell r="A189" t="str">
            <v>1U25MEC1FRA Наружный блок Jade Super Match</v>
          </cell>
          <cell r="B189"/>
          <cell r="C189"/>
          <cell r="D189"/>
          <cell r="E189"/>
          <cell r="F189"/>
          <cell r="G189">
            <v>9</v>
          </cell>
          <cell r="H189"/>
          <cell r="I189">
            <v>9</v>
          </cell>
        </row>
        <row r="190">
          <cell r="A190" t="str">
            <v>1U25MECFRA Наружный блок Jade Super Match</v>
          </cell>
          <cell r="B190"/>
          <cell r="C190"/>
          <cell r="D190"/>
          <cell r="E190"/>
          <cell r="F190"/>
          <cell r="G190">
            <v>12</v>
          </cell>
          <cell r="H190"/>
          <cell r="I190">
            <v>12</v>
          </cell>
        </row>
        <row r="191">
          <cell r="A191" t="str">
            <v>1U35MEC1FRA Наружный блок Jade Super Match</v>
          </cell>
          <cell r="B191"/>
          <cell r="C191"/>
          <cell r="D191"/>
          <cell r="E191"/>
          <cell r="F191"/>
          <cell r="G191">
            <v>7</v>
          </cell>
          <cell r="H191"/>
          <cell r="I191">
            <v>7</v>
          </cell>
        </row>
        <row r="192">
          <cell r="A192" t="str">
            <v>1U35MECFRA Наружный блок Jade Super Match</v>
          </cell>
          <cell r="B192"/>
          <cell r="C192"/>
          <cell r="D192"/>
          <cell r="E192"/>
          <cell r="F192"/>
          <cell r="G192">
            <v>13</v>
          </cell>
          <cell r="H192"/>
          <cell r="I192">
            <v>13</v>
          </cell>
        </row>
        <row r="193">
          <cell r="A193" t="str">
            <v>1U50JEC1FRA Наружный блок Jade Super Match</v>
          </cell>
          <cell r="B193"/>
          <cell r="C193"/>
          <cell r="D193"/>
          <cell r="E193"/>
          <cell r="F193"/>
          <cell r="G193">
            <v>11</v>
          </cell>
          <cell r="H193"/>
          <cell r="I193">
            <v>11</v>
          </cell>
        </row>
        <row r="194">
          <cell r="A194" t="str">
            <v>AS25S2SJ2FA-G Внутренний блок Jade Super Match</v>
          </cell>
          <cell r="B194"/>
          <cell r="C194"/>
          <cell r="D194"/>
          <cell r="E194"/>
          <cell r="F194"/>
          <cell r="G194">
            <v>10</v>
          </cell>
          <cell r="H194"/>
          <cell r="I194">
            <v>10</v>
          </cell>
        </row>
        <row r="195">
          <cell r="A195" t="str">
            <v>AS25S2SJ3FA-G Внутренний блок Jade Super Match</v>
          </cell>
          <cell r="B195"/>
          <cell r="C195"/>
          <cell r="D195"/>
          <cell r="E195"/>
          <cell r="F195"/>
          <cell r="G195">
            <v>7</v>
          </cell>
          <cell r="H195"/>
          <cell r="I195">
            <v>7</v>
          </cell>
        </row>
        <row r="196">
          <cell r="A196" t="str">
            <v>AS25S2SJ3FA-S Внутренний блок Jade Super Match</v>
          </cell>
          <cell r="B196"/>
          <cell r="C196"/>
          <cell r="D196"/>
          <cell r="E196"/>
          <cell r="F196"/>
          <cell r="G196">
            <v>20</v>
          </cell>
          <cell r="H196"/>
          <cell r="I196">
            <v>20</v>
          </cell>
        </row>
        <row r="197">
          <cell r="A197" t="str">
            <v>AS25S2SJ3FA-W Внутренний блок Jade Super Match</v>
          </cell>
          <cell r="B197"/>
          <cell r="C197"/>
          <cell r="D197"/>
          <cell r="E197"/>
          <cell r="F197"/>
          <cell r="G197">
            <v>11</v>
          </cell>
          <cell r="H197"/>
          <cell r="I197">
            <v>11</v>
          </cell>
        </row>
        <row r="198">
          <cell r="A198" t="str">
            <v>AS35S2SJ1FA-G Внутренний блок Jade Super Match</v>
          </cell>
          <cell r="B198"/>
          <cell r="C198"/>
          <cell r="D198"/>
          <cell r="E198"/>
          <cell r="F198"/>
          <cell r="G198">
            <v>1</v>
          </cell>
          <cell r="H198"/>
          <cell r="I198">
            <v>1</v>
          </cell>
        </row>
        <row r="199">
          <cell r="A199" t="str">
            <v>AS35S2SJ2FA-G Внутренний блок Jade Super Match</v>
          </cell>
          <cell r="B199"/>
          <cell r="C199"/>
          <cell r="D199"/>
          <cell r="E199"/>
          <cell r="F199"/>
          <cell r="G199">
            <v>15</v>
          </cell>
          <cell r="H199"/>
          <cell r="I199">
            <v>15</v>
          </cell>
        </row>
        <row r="200">
          <cell r="A200" t="str">
            <v>AS35S2SJ2FA-S Внутренний блок Jade Super Match</v>
          </cell>
          <cell r="B200"/>
          <cell r="C200"/>
          <cell r="D200"/>
          <cell r="E200"/>
          <cell r="F200"/>
          <cell r="G200">
            <v>5</v>
          </cell>
          <cell r="H200"/>
          <cell r="I200">
            <v>5</v>
          </cell>
        </row>
        <row r="201">
          <cell r="A201" t="str">
            <v>AS35S2SJ2FA-W Внутренний блок Jade Super Match</v>
          </cell>
          <cell r="B201"/>
          <cell r="C201"/>
          <cell r="D201"/>
          <cell r="E201"/>
          <cell r="F201"/>
          <cell r="G201">
            <v>11</v>
          </cell>
          <cell r="H201"/>
          <cell r="I201">
            <v>11</v>
          </cell>
        </row>
        <row r="202">
          <cell r="A202" t="str">
            <v>AS35S2SJ3FA-G Внутренний блок Jade Super Match</v>
          </cell>
          <cell r="B202"/>
          <cell r="C202"/>
          <cell r="D202"/>
          <cell r="E202"/>
          <cell r="F202"/>
          <cell r="G202">
            <v>5</v>
          </cell>
          <cell r="H202"/>
          <cell r="I202">
            <v>5</v>
          </cell>
        </row>
        <row r="203">
          <cell r="A203" t="str">
            <v>AS35S2SJ3FA-S Внутренний блок Jade Super Match</v>
          </cell>
          <cell r="B203"/>
          <cell r="C203"/>
          <cell r="D203"/>
          <cell r="E203"/>
          <cell r="F203"/>
          <cell r="G203">
            <v>11</v>
          </cell>
          <cell r="H203"/>
          <cell r="I203">
            <v>11</v>
          </cell>
        </row>
        <row r="204">
          <cell r="A204" t="str">
            <v>AS50S2SJ1FA-S Внутренний блок Jade Super Match</v>
          </cell>
          <cell r="B204"/>
          <cell r="C204"/>
          <cell r="D204"/>
          <cell r="E204"/>
          <cell r="F204"/>
          <cell r="G204">
            <v>1</v>
          </cell>
          <cell r="H204"/>
          <cell r="I204">
            <v>1</v>
          </cell>
        </row>
        <row r="205">
          <cell r="A205" t="str">
            <v>AS50S2SJ2FA-G Внутренний блок Jade Super Match</v>
          </cell>
          <cell r="B205"/>
          <cell r="C205"/>
          <cell r="D205"/>
          <cell r="E205"/>
          <cell r="F205"/>
          <cell r="G205">
            <v>6</v>
          </cell>
          <cell r="H205"/>
          <cell r="I205">
            <v>6</v>
          </cell>
        </row>
        <row r="206">
          <cell r="A206" t="str">
            <v>AS50S2SJ2FA-S Внутренний блок Jade Super Match</v>
          </cell>
          <cell r="B206"/>
          <cell r="C206"/>
          <cell r="D206"/>
          <cell r="E206"/>
          <cell r="F206"/>
          <cell r="G206">
            <v>4</v>
          </cell>
          <cell r="H206"/>
          <cell r="I206">
            <v>4</v>
          </cell>
        </row>
        <row r="207">
          <cell r="A207" t="str">
            <v>AS50S2SJ2FA-W Внутренний блок Jade Super Match</v>
          </cell>
          <cell r="B207"/>
          <cell r="C207"/>
          <cell r="D207"/>
          <cell r="E207"/>
          <cell r="F207"/>
          <cell r="G207">
            <v>4</v>
          </cell>
          <cell r="H207"/>
          <cell r="I207">
            <v>4</v>
          </cell>
        </row>
        <row r="208">
          <cell r="A208" t="str">
            <v>AS50S2SJ3FA-G Внутренний блок Jade Super Match</v>
          </cell>
          <cell r="B208"/>
          <cell r="C208"/>
          <cell r="D208"/>
          <cell r="E208"/>
          <cell r="F208"/>
          <cell r="G208">
            <v>1</v>
          </cell>
          <cell r="H208"/>
          <cell r="I208">
            <v>1</v>
          </cell>
        </row>
        <row r="209">
          <cell r="A209" t="str">
            <v>Серия Quantum Inverter</v>
          </cell>
          <cell r="B209"/>
          <cell r="C209"/>
          <cell r="D209"/>
          <cell r="E209"/>
          <cell r="F209">
            <v>223</v>
          </cell>
          <cell r="G209">
            <v>1003</v>
          </cell>
          <cell r="H209">
            <v>320</v>
          </cell>
          <cell r="I209">
            <v>1546</v>
          </cell>
        </row>
        <row r="210">
          <cell r="A210" t="str">
            <v>1U20HQJ1FRA Наружный блок Quantum DC-Inverter</v>
          </cell>
          <cell r="B210"/>
          <cell r="C210"/>
          <cell r="D210"/>
          <cell r="E210"/>
          <cell r="F210">
            <v>25</v>
          </cell>
          <cell r="G210">
            <v>1</v>
          </cell>
          <cell r="H210"/>
          <cell r="I210">
            <v>26</v>
          </cell>
        </row>
        <row r="211">
          <cell r="A211" t="str">
            <v>1U20HQJ2FRA Наружный блок</v>
          </cell>
          <cell r="B211"/>
          <cell r="C211"/>
          <cell r="D211"/>
          <cell r="E211"/>
          <cell r="F211">
            <v>60</v>
          </cell>
          <cell r="G211">
            <v>136</v>
          </cell>
          <cell r="H211"/>
          <cell r="I211">
            <v>196</v>
          </cell>
        </row>
        <row r="212">
          <cell r="A212" t="str">
            <v>1U25HQJ1FRA Наружный блок Quantum DC-Inverter</v>
          </cell>
          <cell r="B212"/>
          <cell r="C212"/>
          <cell r="D212"/>
          <cell r="E212"/>
          <cell r="F212">
            <v>20</v>
          </cell>
          <cell r="G212">
            <v>155</v>
          </cell>
          <cell r="H212"/>
          <cell r="I212">
            <v>175</v>
          </cell>
        </row>
        <row r="213">
          <cell r="A213" t="str">
            <v>1U35HQJ1FRA Наружный блок Quantum DC-Inverter</v>
          </cell>
          <cell r="B213"/>
          <cell r="C213"/>
          <cell r="D213"/>
          <cell r="E213"/>
          <cell r="F213">
            <v>6</v>
          </cell>
          <cell r="G213">
            <v>167</v>
          </cell>
          <cell r="H213">
            <v>160</v>
          </cell>
          <cell r="I213">
            <v>333</v>
          </cell>
        </row>
        <row r="214">
          <cell r="A214" t="str">
            <v>1U50HQJ1FRA Наружный блок Quantum DC-Inverter</v>
          </cell>
          <cell r="B214"/>
          <cell r="C214"/>
          <cell r="D214"/>
          <cell r="E214"/>
          <cell r="F214"/>
          <cell r="G214">
            <v>23</v>
          </cell>
          <cell r="H214"/>
          <cell r="I214">
            <v>23</v>
          </cell>
        </row>
        <row r="215">
          <cell r="A215" t="str">
            <v>1U70HQJ1FRA Наружный блок Quantum DC-Inverter</v>
          </cell>
          <cell r="B215"/>
          <cell r="C215"/>
          <cell r="D215"/>
          <cell r="E215"/>
          <cell r="F215"/>
          <cell r="G215">
            <v>15</v>
          </cell>
          <cell r="H215"/>
          <cell r="I215">
            <v>15</v>
          </cell>
        </row>
        <row r="216">
          <cell r="A216" t="str">
            <v>1U70HQJ2FRA Наружный блок Quantum DC-Inverter</v>
          </cell>
          <cell r="B216"/>
          <cell r="C216"/>
          <cell r="D216"/>
          <cell r="E216"/>
          <cell r="F216"/>
          <cell r="G216"/>
          <cell r="H216"/>
          <cell r="I216">
            <v>0</v>
          </cell>
        </row>
        <row r="217">
          <cell r="A217" t="str">
            <v>AS20HQJ1HRA-B Внутренний блок Quantum DC-Inverter</v>
          </cell>
          <cell r="B217"/>
          <cell r="C217"/>
          <cell r="D217"/>
          <cell r="E217"/>
          <cell r="F217"/>
          <cell r="G217"/>
          <cell r="H217"/>
          <cell r="I217">
            <v>0</v>
          </cell>
        </row>
        <row r="218">
          <cell r="A218" t="str">
            <v>AS20HQJ1HRA-W Внутренний блок Quantum DC-Inverter</v>
          </cell>
          <cell r="B218"/>
          <cell r="C218"/>
          <cell r="D218"/>
          <cell r="E218"/>
          <cell r="F218">
            <v>24</v>
          </cell>
          <cell r="G218">
            <v>3</v>
          </cell>
          <cell r="H218"/>
          <cell r="I218">
            <v>27</v>
          </cell>
        </row>
        <row r="219">
          <cell r="A219" t="str">
            <v>AS20HQJ2HRA-B Внутренний блок Quantum DC-Inverter</v>
          </cell>
          <cell r="B219"/>
          <cell r="C219"/>
          <cell r="D219"/>
          <cell r="E219"/>
          <cell r="F219">
            <v>44</v>
          </cell>
          <cell r="G219">
            <v>72</v>
          </cell>
          <cell r="H219"/>
          <cell r="I219">
            <v>116</v>
          </cell>
        </row>
        <row r="220">
          <cell r="A220" t="str">
            <v>AS20HQJ2HRA-W Внутренний блок Quantum DC-Inverter</v>
          </cell>
          <cell r="B220"/>
          <cell r="C220"/>
          <cell r="D220"/>
          <cell r="E220"/>
          <cell r="F220">
            <v>17</v>
          </cell>
          <cell r="G220">
            <v>68</v>
          </cell>
          <cell r="H220"/>
          <cell r="I220">
            <v>85</v>
          </cell>
        </row>
        <row r="221">
          <cell r="A221" t="str">
            <v>AS25HQJ1HRA-B Внутренний блок Quantum DC-Inverter</v>
          </cell>
          <cell r="B221"/>
          <cell r="C221"/>
          <cell r="D221"/>
          <cell r="E221"/>
          <cell r="F221"/>
          <cell r="G221"/>
          <cell r="H221"/>
          <cell r="I221">
            <v>0</v>
          </cell>
        </row>
        <row r="222">
          <cell r="A222" t="str">
            <v>AS25HQJ1HRA-W Внутренний блок Quantum DC-Inverter</v>
          </cell>
          <cell r="B222"/>
          <cell r="C222"/>
          <cell r="D222"/>
          <cell r="E222"/>
          <cell r="F222">
            <v>20</v>
          </cell>
          <cell r="G222">
            <v>157</v>
          </cell>
          <cell r="H222"/>
          <cell r="I222">
            <v>177</v>
          </cell>
        </row>
        <row r="223">
          <cell r="A223" t="str">
            <v>AS25HQJ2HRA-B Внутренний блок Quantum DC-Inverter</v>
          </cell>
          <cell r="B223"/>
          <cell r="C223"/>
          <cell r="D223"/>
          <cell r="E223"/>
          <cell r="F223"/>
          <cell r="G223"/>
          <cell r="H223"/>
          <cell r="I223">
            <v>0</v>
          </cell>
        </row>
        <row r="224">
          <cell r="A224" t="str">
            <v>AS35HQJ1HRA-W Внутренний блок Quantum DC-Inverter</v>
          </cell>
          <cell r="B224"/>
          <cell r="C224"/>
          <cell r="D224"/>
          <cell r="E224"/>
          <cell r="F224">
            <v>4</v>
          </cell>
          <cell r="G224">
            <v>126</v>
          </cell>
          <cell r="H224">
            <v>160</v>
          </cell>
          <cell r="I224">
            <v>290</v>
          </cell>
        </row>
        <row r="225">
          <cell r="A225" t="str">
            <v>AS35HQJ2HRA-B Внутренний блок Quantum DC-Inverter</v>
          </cell>
          <cell r="B225"/>
          <cell r="C225"/>
          <cell r="D225"/>
          <cell r="E225"/>
          <cell r="F225">
            <v>2</v>
          </cell>
          <cell r="G225">
            <v>48</v>
          </cell>
          <cell r="H225"/>
          <cell r="I225">
            <v>50</v>
          </cell>
        </row>
        <row r="226">
          <cell r="A226" t="str">
            <v>AS50HQJ1HRA-B Внутренний блок Quantum DC-Inverter</v>
          </cell>
          <cell r="B226"/>
          <cell r="C226"/>
          <cell r="D226"/>
          <cell r="E226"/>
          <cell r="F226">
            <v>1</v>
          </cell>
          <cell r="G226">
            <v>15</v>
          </cell>
          <cell r="H226"/>
          <cell r="I226">
            <v>16</v>
          </cell>
        </row>
        <row r="227">
          <cell r="A227" t="str">
            <v>AS50HQJ1HRA-W Внутренний блок Quantum DC-Inverter</v>
          </cell>
          <cell r="B227"/>
          <cell r="C227"/>
          <cell r="D227"/>
          <cell r="E227"/>
          <cell r="F227"/>
          <cell r="G227">
            <v>7</v>
          </cell>
          <cell r="H227"/>
          <cell r="I227">
            <v>7</v>
          </cell>
        </row>
        <row r="228">
          <cell r="A228" t="str">
            <v>AS70HQJ1HRA-B Внутренний блок Quantum DC-Inverter</v>
          </cell>
          <cell r="B228"/>
          <cell r="C228"/>
          <cell r="D228"/>
          <cell r="E228"/>
          <cell r="F228"/>
          <cell r="G228">
            <v>10</v>
          </cell>
          <cell r="H228"/>
          <cell r="I228">
            <v>10</v>
          </cell>
        </row>
        <row r="229">
          <cell r="A229" t="str">
            <v>AS70HQJ1HRA-W Внутренний блок Quantum DC-Inverter</v>
          </cell>
          <cell r="B229"/>
          <cell r="C229"/>
          <cell r="D229"/>
          <cell r="E229"/>
          <cell r="F229"/>
          <cell r="G229"/>
          <cell r="H229"/>
          <cell r="I229">
            <v>0</v>
          </cell>
        </row>
        <row r="230">
          <cell r="A230" t="str">
            <v>AS70HQJ2HRA-B Внутренний блок Quantum DC-Inverter</v>
          </cell>
          <cell r="B230"/>
          <cell r="C230"/>
          <cell r="D230"/>
          <cell r="E230"/>
          <cell r="F230"/>
          <cell r="G230"/>
          <cell r="H230"/>
          <cell r="I230">
            <v>0</v>
          </cell>
        </row>
        <row r="231">
          <cell r="A231" t="str">
            <v>Серия Spirit DC-Inverter</v>
          </cell>
          <cell r="B231"/>
          <cell r="C231"/>
          <cell r="D231"/>
          <cell r="E231"/>
          <cell r="F231">
            <v>61</v>
          </cell>
          <cell r="G231">
            <v>194</v>
          </cell>
          <cell r="H231">
            <v>190</v>
          </cell>
          <cell r="I231">
            <v>445</v>
          </cell>
        </row>
        <row r="232">
          <cell r="A232" t="str">
            <v>Внутренние блоки</v>
          </cell>
          <cell r="B232"/>
          <cell r="C232"/>
          <cell r="D232"/>
          <cell r="E232"/>
          <cell r="F232">
            <v>30</v>
          </cell>
          <cell r="G232">
            <v>194</v>
          </cell>
          <cell r="H232">
            <v>95</v>
          </cell>
          <cell r="I232">
            <v>319</v>
          </cell>
        </row>
        <row r="233">
          <cell r="A233" t="str">
            <v>AS20HSL1HRA-W Внутренний блок Spirit DC-Inverter</v>
          </cell>
          <cell r="B233"/>
          <cell r="C233"/>
          <cell r="D233"/>
          <cell r="E233"/>
          <cell r="F233">
            <v>30</v>
          </cell>
          <cell r="G233">
            <v>193</v>
          </cell>
          <cell r="H233"/>
          <cell r="I233">
            <v>223</v>
          </cell>
        </row>
        <row r="234">
          <cell r="A234" t="str">
            <v>AS25HSL1HRA-W Внутренний блок Spirit DC-Inverter</v>
          </cell>
          <cell r="B234"/>
          <cell r="C234"/>
          <cell r="D234"/>
          <cell r="E234"/>
          <cell r="F234"/>
          <cell r="G234">
            <v>1</v>
          </cell>
          <cell r="H234">
            <v>95</v>
          </cell>
          <cell r="I234">
            <v>96</v>
          </cell>
        </row>
        <row r="235">
          <cell r="A235" t="str">
            <v>Наружные блоки</v>
          </cell>
          <cell r="B235"/>
          <cell r="C235"/>
          <cell r="D235"/>
          <cell r="E235"/>
          <cell r="F235">
            <v>31</v>
          </cell>
          <cell r="G235"/>
          <cell r="H235">
            <v>95</v>
          </cell>
          <cell r="I235">
            <v>126</v>
          </cell>
        </row>
        <row r="236">
          <cell r="A236" t="str">
            <v>1U20HSL1FRA Наружный блок Spirit DC-Inverter</v>
          </cell>
          <cell r="B236"/>
          <cell r="C236"/>
          <cell r="D236"/>
          <cell r="E236"/>
          <cell r="F236">
            <v>30</v>
          </cell>
          <cell r="G236"/>
          <cell r="H236"/>
          <cell r="I236">
            <v>30</v>
          </cell>
        </row>
        <row r="237">
          <cell r="A237" t="str">
            <v>1U25HSL1FRA Наружный блок Spirit DC-Inverter</v>
          </cell>
          <cell r="B237"/>
          <cell r="C237"/>
          <cell r="D237"/>
          <cell r="E237"/>
          <cell r="F237">
            <v>1</v>
          </cell>
          <cell r="G237"/>
          <cell r="H237">
            <v>95</v>
          </cell>
          <cell r="I237">
            <v>96</v>
          </cell>
        </row>
        <row r="238">
          <cell r="A238" t="str">
            <v>Серия Stellar HP -20°C</v>
          </cell>
          <cell r="B238"/>
          <cell r="C238"/>
          <cell r="D238"/>
          <cell r="E238"/>
          <cell r="F238">
            <v>42</v>
          </cell>
          <cell r="G238">
            <v>219</v>
          </cell>
          <cell r="H238"/>
          <cell r="I238">
            <v>261</v>
          </cell>
        </row>
        <row r="239">
          <cell r="A239" t="str">
            <v>1U20SHP1FRA Наружный блок Stellar HP -20°C</v>
          </cell>
          <cell r="B239"/>
          <cell r="C239"/>
          <cell r="D239"/>
          <cell r="E239"/>
          <cell r="F239">
            <v>3</v>
          </cell>
          <cell r="G239"/>
          <cell r="H239"/>
          <cell r="I239">
            <v>3</v>
          </cell>
        </row>
        <row r="240">
          <cell r="A240" t="str">
            <v>1U25SHP1FRA Наружный блок Stellar HP -20°C</v>
          </cell>
          <cell r="B240"/>
          <cell r="C240"/>
          <cell r="D240"/>
          <cell r="E240"/>
          <cell r="F240"/>
          <cell r="G240"/>
          <cell r="H240"/>
          <cell r="I240">
            <v>0</v>
          </cell>
        </row>
        <row r="241">
          <cell r="A241" t="str">
            <v>1U25SHP2FRA Наружный блок Stellar HP -20°C</v>
          </cell>
          <cell r="B241"/>
          <cell r="C241"/>
          <cell r="D241"/>
          <cell r="E241"/>
          <cell r="F241">
            <v>11</v>
          </cell>
          <cell r="G241">
            <v>61</v>
          </cell>
          <cell r="H241"/>
          <cell r="I241">
            <v>72</v>
          </cell>
        </row>
        <row r="242">
          <cell r="A242" t="str">
            <v>1U35SHP1FRA Наружный блок Stellar HP -20°C</v>
          </cell>
          <cell r="B242"/>
          <cell r="C242"/>
          <cell r="D242"/>
          <cell r="E242"/>
          <cell r="F242">
            <v>1</v>
          </cell>
          <cell r="G242">
            <v>4</v>
          </cell>
          <cell r="H242"/>
          <cell r="I242">
            <v>5</v>
          </cell>
        </row>
        <row r="243">
          <cell r="A243" t="str">
            <v>1U50SHP1FRA Наружный блок Stellar HP -20°C</v>
          </cell>
          <cell r="B243"/>
          <cell r="C243"/>
          <cell r="D243"/>
          <cell r="E243"/>
          <cell r="F243">
            <v>4</v>
          </cell>
          <cell r="G243">
            <v>10</v>
          </cell>
          <cell r="H243"/>
          <cell r="I243">
            <v>14</v>
          </cell>
        </row>
        <row r="244">
          <cell r="A244" t="str">
            <v>1U70SHP1FRA Наружный блок Stellar HP -20°C</v>
          </cell>
          <cell r="B244"/>
          <cell r="C244"/>
          <cell r="D244"/>
          <cell r="E244"/>
          <cell r="F244"/>
          <cell r="G244">
            <v>36</v>
          </cell>
          <cell r="H244"/>
          <cell r="I244">
            <v>36</v>
          </cell>
        </row>
        <row r="245">
          <cell r="A245" t="str">
            <v>AS20SHP1HRA-C Внутренний блок Stellar HP -20°C</v>
          </cell>
          <cell r="B245"/>
          <cell r="C245"/>
          <cell r="D245"/>
          <cell r="E245"/>
          <cell r="F245"/>
          <cell r="G245"/>
          <cell r="H245"/>
          <cell r="I245">
            <v>0</v>
          </cell>
        </row>
        <row r="246">
          <cell r="A246" t="str">
            <v>AS20SHP1HRA-S Внутренний блок Stellar HP -20°C</v>
          </cell>
          <cell r="B246"/>
          <cell r="C246"/>
          <cell r="D246"/>
          <cell r="E246"/>
          <cell r="F246">
            <v>2</v>
          </cell>
          <cell r="G246">
            <v>1</v>
          </cell>
          <cell r="H246"/>
          <cell r="I246">
            <v>3</v>
          </cell>
        </row>
        <row r="247">
          <cell r="A247" t="str">
            <v>AS20SHP1HRA-W Внутренний блок Stellar HP -20°C</v>
          </cell>
          <cell r="B247"/>
          <cell r="C247"/>
          <cell r="D247"/>
          <cell r="E247"/>
          <cell r="F247">
            <v>1</v>
          </cell>
          <cell r="G247"/>
          <cell r="H247"/>
          <cell r="I247">
            <v>1</v>
          </cell>
        </row>
        <row r="248">
          <cell r="A248" t="str">
            <v>AS25SHP1HRA-W Внутренний блок Stellar HP -20°C</v>
          </cell>
          <cell r="B248"/>
          <cell r="C248"/>
          <cell r="D248"/>
          <cell r="E248"/>
          <cell r="F248"/>
          <cell r="G248"/>
          <cell r="H248"/>
          <cell r="I248">
            <v>0</v>
          </cell>
        </row>
        <row r="249">
          <cell r="A249" t="str">
            <v>AS25SHP2HRA-C Внутренний блок Stellar HP -20°C</v>
          </cell>
          <cell r="B249"/>
          <cell r="C249"/>
          <cell r="D249"/>
          <cell r="E249"/>
          <cell r="F249">
            <v>5</v>
          </cell>
          <cell r="G249">
            <v>20</v>
          </cell>
          <cell r="H249"/>
          <cell r="I249">
            <v>25</v>
          </cell>
        </row>
        <row r="250">
          <cell r="A250" t="str">
            <v>AS25SHP2HRA-S Внутренний блок Stellar HP -20°C</v>
          </cell>
          <cell r="B250"/>
          <cell r="C250"/>
          <cell r="D250"/>
          <cell r="E250"/>
          <cell r="F250">
            <v>6</v>
          </cell>
          <cell r="G250">
            <v>34</v>
          </cell>
          <cell r="H250"/>
          <cell r="I250">
            <v>40</v>
          </cell>
        </row>
        <row r="251">
          <cell r="A251" t="str">
            <v>AS25SHP2HRA-W Внутренний блок Stellar HP -20°C</v>
          </cell>
          <cell r="B251"/>
          <cell r="C251"/>
          <cell r="D251"/>
          <cell r="E251"/>
          <cell r="F251"/>
          <cell r="G251">
            <v>7</v>
          </cell>
          <cell r="H251"/>
          <cell r="I251">
            <v>7</v>
          </cell>
        </row>
        <row r="252">
          <cell r="A252" t="str">
            <v>AS35SHP1HRA-C Внутренний блок Stellar HP -20°C</v>
          </cell>
          <cell r="B252"/>
          <cell r="C252"/>
          <cell r="D252"/>
          <cell r="E252"/>
          <cell r="F252">
            <v>4</v>
          </cell>
          <cell r="G252"/>
          <cell r="H252"/>
          <cell r="I252">
            <v>4</v>
          </cell>
        </row>
        <row r="253">
          <cell r="A253" t="str">
            <v>AS35SHP1HRA-S Внутренний блок Stellar HP -20°C</v>
          </cell>
          <cell r="B253"/>
          <cell r="C253"/>
          <cell r="D253"/>
          <cell r="E253"/>
          <cell r="F253"/>
          <cell r="G253"/>
          <cell r="H253"/>
          <cell r="I253">
            <v>0</v>
          </cell>
        </row>
        <row r="254">
          <cell r="A254" t="str">
            <v>AS35SHP1HRA-W Внутренний блок Stellar HP -20°C</v>
          </cell>
          <cell r="B254"/>
          <cell r="C254"/>
          <cell r="D254"/>
          <cell r="E254"/>
          <cell r="F254">
            <v>1</v>
          </cell>
          <cell r="G254"/>
          <cell r="H254"/>
          <cell r="I254">
            <v>1</v>
          </cell>
        </row>
        <row r="255">
          <cell r="A255" t="str">
            <v>AS50SHP1HRA-C Внутренний блок Stellar HP -20°C</v>
          </cell>
          <cell r="B255"/>
          <cell r="C255"/>
          <cell r="D255"/>
          <cell r="E255"/>
          <cell r="F255"/>
          <cell r="G255">
            <v>3</v>
          </cell>
          <cell r="H255"/>
          <cell r="I255">
            <v>3</v>
          </cell>
        </row>
        <row r="256">
          <cell r="A256" t="str">
            <v>AS50SHP1HRA-S Внутренний блок Stellar HP -20°C</v>
          </cell>
          <cell r="B256"/>
          <cell r="C256"/>
          <cell r="D256"/>
          <cell r="E256"/>
          <cell r="F256">
            <v>2</v>
          </cell>
          <cell r="G256">
            <v>7</v>
          </cell>
          <cell r="H256"/>
          <cell r="I256">
            <v>9</v>
          </cell>
        </row>
        <row r="257">
          <cell r="A257" t="str">
            <v>AS50SHP1HRA-W Внутренний блок Stellar HP -20°C</v>
          </cell>
          <cell r="B257"/>
          <cell r="C257"/>
          <cell r="D257"/>
          <cell r="E257"/>
          <cell r="F257">
            <v>2</v>
          </cell>
          <cell r="G257"/>
          <cell r="H257"/>
          <cell r="I257">
            <v>2</v>
          </cell>
        </row>
        <row r="258">
          <cell r="A258" t="str">
            <v>AS70SHP1HRA-C Внутренний блок Stellar HP -20°C</v>
          </cell>
          <cell r="B258"/>
          <cell r="C258"/>
          <cell r="D258"/>
          <cell r="E258"/>
          <cell r="F258"/>
          <cell r="G258">
            <v>12</v>
          </cell>
          <cell r="H258"/>
          <cell r="I258">
            <v>12</v>
          </cell>
        </row>
        <row r="259">
          <cell r="A259" t="str">
            <v>AS70SHP1HRA-S Внутренний блок Stellar HP -20°C</v>
          </cell>
          <cell r="B259"/>
          <cell r="C259"/>
          <cell r="D259"/>
          <cell r="E259"/>
          <cell r="F259"/>
          <cell r="G259">
            <v>12</v>
          </cell>
          <cell r="H259"/>
          <cell r="I259">
            <v>12</v>
          </cell>
        </row>
        <row r="260">
          <cell r="A260" t="str">
            <v>AS70SHP1HRA-W Внутренний блок Stellar HP -20°C</v>
          </cell>
          <cell r="B260"/>
          <cell r="C260"/>
          <cell r="D260"/>
          <cell r="E260"/>
          <cell r="F260"/>
          <cell r="G260">
            <v>12</v>
          </cell>
          <cell r="H260"/>
          <cell r="I260">
            <v>12</v>
          </cell>
        </row>
        <row r="261">
          <cell r="A261" t="str">
            <v>Серия Tundra / Leader DC-Inverter</v>
          </cell>
          <cell r="B261"/>
          <cell r="C261"/>
          <cell r="D261"/>
          <cell r="E261"/>
          <cell r="F261">
            <v>4</v>
          </cell>
          <cell r="G261">
            <v>11</v>
          </cell>
          <cell r="H261">
            <v>14</v>
          </cell>
          <cell r="I261">
            <v>29</v>
          </cell>
        </row>
        <row r="262">
          <cell r="A262" t="str">
            <v xml:space="preserve">1U09TL5FRA Наружный блок </v>
          </cell>
          <cell r="B262"/>
          <cell r="C262"/>
          <cell r="D262"/>
          <cell r="E262"/>
          <cell r="F262"/>
          <cell r="G262">
            <v>1</v>
          </cell>
          <cell r="H262"/>
          <cell r="I262">
            <v>1</v>
          </cell>
        </row>
        <row r="263">
          <cell r="A263" t="str">
            <v xml:space="preserve">1U12TL4FRA-A Наружный блок </v>
          </cell>
          <cell r="B263"/>
          <cell r="C263"/>
          <cell r="D263"/>
          <cell r="E263"/>
          <cell r="F263"/>
          <cell r="G263">
            <v>1</v>
          </cell>
          <cell r="H263"/>
          <cell r="I263">
            <v>1</v>
          </cell>
        </row>
        <row r="264">
          <cell r="A264" t="str">
            <v>1U12TL5FRA-A Наружный блок A (-30°C)</v>
          </cell>
          <cell r="B264"/>
          <cell r="C264"/>
          <cell r="D264"/>
          <cell r="E264"/>
          <cell r="F264"/>
          <cell r="G264"/>
          <cell r="H264"/>
          <cell r="I264">
            <v>0</v>
          </cell>
        </row>
        <row r="265">
          <cell r="A265" t="str">
            <v xml:space="preserve">1U18TL4FRA Наружный блок </v>
          </cell>
          <cell r="B265"/>
          <cell r="C265"/>
          <cell r="D265"/>
          <cell r="E265"/>
          <cell r="F265">
            <v>2</v>
          </cell>
          <cell r="G265">
            <v>2</v>
          </cell>
          <cell r="H265">
            <v>7</v>
          </cell>
          <cell r="I265">
            <v>11</v>
          </cell>
        </row>
        <row r="266">
          <cell r="A266" t="str">
            <v>1U18TL5FRA-A Наружный блок A (-30°C)</v>
          </cell>
          <cell r="B266"/>
          <cell r="C266"/>
          <cell r="D266"/>
          <cell r="E266"/>
          <cell r="F266"/>
          <cell r="G266">
            <v>1</v>
          </cell>
          <cell r="H266"/>
          <cell r="I266">
            <v>1</v>
          </cell>
        </row>
        <row r="267">
          <cell r="A267" t="str">
            <v>1U24TL5FRA-A Наружный блок A (-30°C)</v>
          </cell>
          <cell r="B267"/>
          <cell r="C267"/>
          <cell r="D267"/>
          <cell r="E267"/>
          <cell r="F267"/>
          <cell r="G267"/>
          <cell r="H267"/>
          <cell r="I267">
            <v>0</v>
          </cell>
        </row>
        <row r="268">
          <cell r="A268" t="str">
            <v>AS07TT5HRA внутренний блок</v>
          </cell>
          <cell r="B268"/>
          <cell r="C268"/>
          <cell r="D268"/>
          <cell r="E268"/>
          <cell r="F268"/>
          <cell r="G268">
            <v>1</v>
          </cell>
          <cell r="H268"/>
          <cell r="I268">
            <v>1</v>
          </cell>
        </row>
        <row r="269">
          <cell r="A269" t="str">
            <v>AS09TT4HRA Внутренний блок</v>
          </cell>
          <cell r="B269"/>
          <cell r="C269"/>
          <cell r="D269"/>
          <cell r="E269"/>
          <cell r="F269"/>
          <cell r="G269">
            <v>1</v>
          </cell>
          <cell r="H269"/>
          <cell r="I269">
            <v>1</v>
          </cell>
        </row>
        <row r="270">
          <cell r="A270" t="str">
            <v>AS12TL4HRA-A Внутренний блок</v>
          </cell>
          <cell r="B270"/>
          <cell r="C270"/>
          <cell r="D270"/>
          <cell r="E270"/>
          <cell r="F270"/>
          <cell r="G270">
            <v>1</v>
          </cell>
          <cell r="H270"/>
          <cell r="I270">
            <v>1</v>
          </cell>
        </row>
        <row r="271">
          <cell r="A271" t="str">
            <v xml:space="preserve">AS12TL5HRA-A Внутренний блок </v>
          </cell>
          <cell r="B271"/>
          <cell r="C271"/>
          <cell r="D271"/>
          <cell r="E271"/>
          <cell r="F271"/>
          <cell r="G271"/>
          <cell r="H271"/>
          <cell r="I271">
            <v>0</v>
          </cell>
        </row>
        <row r="272">
          <cell r="A272" t="str">
            <v xml:space="preserve">AS18TL5HRA-A Внутренний блок </v>
          </cell>
          <cell r="B272"/>
          <cell r="C272"/>
          <cell r="D272"/>
          <cell r="E272"/>
          <cell r="F272"/>
          <cell r="G272">
            <v>1</v>
          </cell>
          <cell r="H272"/>
          <cell r="I272">
            <v>1</v>
          </cell>
        </row>
        <row r="273">
          <cell r="A273" t="str">
            <v xml:space="preserve">AS18TT5HRA Внутренний блок </v>
          </cell>
          <cell r="B273"/>
          <cell r="C273"/>
          <cell r="D273"/>
          <cell r="E273"/>
          <cell r="F273">
            <v>2</v>
          </cell>
          <cell r="G273">
            <v>2</v>
          </cell>
          <cell r="H273">
            <v>7</v>
          </cell>
          <cell r="I273">
            <v>11</v>
          </cell>
        </row>
        <row r="274">
          <cell r="A274" t="str">
            <v xml:space="preserve">AS24TL5HRA-A Внутренний блок </v>
          </cell>
          <cell r="B274"/>
          <cell r="C274"/>
          <cell r="D274"/>
          <cell r="E274"/>
          <cell r="F274"/>
          <cell r="G274"/>
          <cell r="H274"/>
          <cell r="I274">
            <v>0</v>
          </cell>
        </row>
        <row r="275">
          <cell r="A275" t="str">
            <v>ON OFF</v>
          </cell>
          <cell r="B275"/>
          <cell r="C275"/>
          <cell r="D275"/>
          <cell r="E275"/>
          <cell r="F275">
            <v>402</v>
          </cell>
          <cell r="G275">
            <v>4967</v>
          </cell>
          <cell r="H275">
            <v>1526</v>
          </cell>
          <cell r="I275">
            <v>6895</v>
          </cell>
        </row>
        <row r="276">
          <cell r="A276" t="str">
            <v xml:space="preserve">Серия CORAL ON-OFF R-32 </v>
          </cell>
          <cell r="B276"/>
          <cell r="C276"/>
          <cell r="D276"/>
          <cell r="E276"/>
          <cell r="F276">
            <v>43</v>
          </cell>
          <cell r="G276">
            <v>569</v>
          </cell>
          <cell r="H276">
            <v>506</v>
          </cell>
          <cell r="I276">
            <v>1118</v>
          </cell>
        </row>
        <row r="277">
          <cell r="A277" t="str">
            <v>HSU-07HPL03/R3 Наружный блок Coral On-Off</v>
          </cell>
          <cell r="B277"/>
          <cell r="C277"/>
          <cell r="D277"/>
          <cell r="E277"/>
          <cell r="F277"/>
          <cell r="G277"/>
          <cell r="H277"/>
          <cell r="I277">
            <v>0</v>
          </cell>
        </row>
        <row r="278">
          <cell r="A278" t="str">
            <v>HSU-07HPL103/R3 Наружный блок Coral On-Off 2025</v>
          </cell>
          <cell r="B278"/>
          <cell r="C278"/>
          <cell r="D278"/>
          <cell r="E278"/>
          <cell r="F278"/>
          <cell r="G278">
            <v>1</v>
          </cell>
          <cell r="H278"/>
          <cell r="I278">
            <v>1</v>
          </cell>
        </row>
        <row r="279">
          <cell r="A279" t="str">
            <v>HSU-09HPL03/R3 (OUT) (-30С) on/off с зим компл./ РДК</v>
          </cell>
          <cell r="B279"/>
          <cell r="C279"/>
          <cell r="D279"/>
          <cell r="E279"/>
          <cell r="F279"/>
          <cell r="G279">
            <v>3</v>
          </cell>
          <cell r="H279"/>
          <cell r="I279">
            <v>3</v>
          </cell>
        </row>
        <row r="280">
          <cell r="A280" t="str">
            <v>HSU-09HPL03/R3 Наружный блок Coral On-Off</v>
          </cell>
          <cell r="B280"/>
          <cell r="C280"/>
          <cell r="D280"/>
          <cell r="E280"/>
          <cell r="F280">
            <v>1</v>
          </cell>
          <cell r="G280">
            <v>123</v>
          </cell>
          <cell r="H280"/>
          <cell r="I280">
            <v>124</v>
          </cell>
        </row>
        <row r="281">
          <cell r="A281" t="str">
            <v>HSU-09HPL103/R3 Наружный блок Coral On-Off 2025</v>
          </cell>
          <cell r="B281"/>
          <cell r="C281"/>
          <cell r="D281"/>
          <cell r="E281"/>
          <cell r="F281"/>
          <cell r="G281"/>
          <cell r="H281"/>
          <cell r="I281">
            <v>0</v>
          </cell>
        </row>
        <row r="282">
          <cell r="A282" t="str">
            <v>HSU-09HPL103/R3 Наружный блок Coral On-Off 2025 (-40°C)/ плата Haier</v>
          </cell>
          <cell r="B282"/>
          <cell r="C282"/>
          <cell r="D282"/>
          <cell r="E282"/>
          <cell r="F282"/>
          <cell r="G282"/>
          <cell r="H282"/>
          <cell r="I282">
            <v>0</v>
          </cell>
        </row>
        <row r="283">
          <cell r="A283" t="str">
            <v>HSU-12HPL03/R3 Наружный блок Coral On-Off</v>
          </cell>
          <cell r="B283"/>
          <cell r="C283"/>
          <cell r="D283"/>
          <cell r="E283"/>
          <cell r="F283"/>
          <cell r="G283">
            <v>21</v>
          </cell>
          <cell r="H283"/>
          <cell r="I283">
            <v>21</v>
          </cell>
        </row>
        <row r="284">
          <cell r="A284" t="str">
            <v>HSU-12HPL103/R3 Наружный блок Coral On-Off 2025</v>
          </cell>
          <cell r="B284"/>
          <cell r="C284"/>
          <cell r="D284"/>
          <cell r="E284"/>
          <cell r="F284">
            <v>8</v>
          </cell>
          <cell r="G284">
            <v>74</v>
          </cell>
          <cell r="H284">
            <v>250</v>
          </cell>
          <cell r="I284">
            <v>332</v>
          </cell>
        </row>
        <row r="285">
          <cell r="A285" t="str">
            <v>HSU-12HPL103/R3 Наружный блок Coral On-Off 2025 (-40°C)</v>
          </cell>
          <cell r="B285"/>
          <cell r="C285"/>
          <cell r="D285"/>
          <cell r="E285"/>
          <cell r="F285"/>
          <cell r="G285"/>
          <cell r="H285"/>
          <cell r="I285">
            <v>0</v>
          </cell>
        </row>
        <row r="286">
          <cell r="A286" t="str">
            <v>HSU-18HPL03/R3 Наружный блок Coral On-Off</v>
          </cell>
          <cell r="B286"/>
          <cell r="C286"/>
          <cell r="D286"/>
          <cell r="E286"/>
          <cell r="F286">
            <v>1</v>
          </cell>
          <cell r="G286"/>
          <cell r="H286"/>
          <cell r="I286">
            <v>1</v>
          </cell>
        </row>
        <row r="287">
          <cell r="A287" t="str">
            <v>HSU-18HPL103/R3 Наружный блок Coral On-Off 2025</v>
          </cell>
          <cell r="B287"/>
          <cell r="C287"/>
          <cell r="D287"/>
          <cell r="E287"/>
          <cell r="F287"/>
          <cell r="G287"/>
          <cell r="H287"/>
          <cell r="I287">
            <v>0</v>
          </cell>
        </row>
        <row r="288">
          <cell r="A288" t="str">
            <v>HSU-24HPL03/R3 Наружный блок Coral On-Off</v>
          </cell>
          <cell r="B288"/>
          <cell r="C288"/>
          <cell r="D288"/>
          <cell r="E288"/>
          <cell r="F288">
            <v>1</v>
          </cell>
          <cell r="G288">
            <v>2</v>
          </cell>
          <cell r="H288"/>
          <cell r="I288">
            <v>3</v>
          </cell>
        </row>
        <row r="289">
          <cell r="A289" t="str">
            <v>HSU-24HPL103/R3 Наружный блок Coral On-Off 2025</v>
          </cell>
          <cell r="B289"/>
          <cell r="C289"/>
          <cell r="D289"/>
          <cell r="E289"/>
          <cell r="F289">
            <v>10</v>
          </cell>
          <cell r="G289">
            <v>11</v>
          </cell>
          <cell r="H289">
            <v>3</v>
          </cell>
          <cell r="I289">
            <v>24</v>
          </cell>
        </row>
        <row r="290">
          <cell r="A290" t="str">
            <v>HSU-33HPL03/R3 Наружный блок Coral On-Off</v>
          </cell>
          <cell r="B290"/>
          <cell r="C290"/>
          <cell r="D290"/>
          <cell r="E290"/>
          <cell r="F290"/>
          <cell r="G290">
            <v>29</v>
          </cell>
          <cell r="H290"/>
          <cell r="I290">
            <v>29</v>
          </cell>
        </row>
        <row r="291">
          <cell r="A291" t="str">
            <v>HSU-33HPL03/R3 Наружный блок Coral On-Off 2025 (-40°C)</v>
          </cell>
          <cell r="B291"/>
          <cell r="C291"/>
          <cell r="D291"/>
          <cell r="E291"/>
          <cell r="F291"/>
          <cell r="G291"/>
          <cell r="H291"/>
          <cell r="I291">
            <v>0</v>
          </cell>
        </row>
        <row r="292">
          <cell r="A292" t="str">
            <v>Внутренние блоки</v>
          </cell>
          <cell r="B292"/>
          <cell r="C292"/>
          <cell r="D292"/>
          <cell r="E292"/>
          <cell r="F292">
            <v>22</v>
          </cell>
          <cell r="G292">
            <v>305</v>
          </cell>
          <cell r="H292">
            <v>253</v>
          </cell>
          <cell r="I292">
            <v>580</v>
          </cell>
        </row>
        <row r="293">
          <cell r="A293" t="str">
            <v>HSU-07HPL203/R3 Внутренний блок Coral On-Off 2024</v>
          </cell>
          <cell r="B293"/>
          <cell r="C293"/>
          <cell r="D293"/>
          <cell r="E293"/>
          <cell r="F293"/>
          <cell r="G293">
            <v>11</v>
          </cell>
          <cell r="H293"/>
          <cell r="I293">
            <v>11</v>
          </cell>
        </row>
        <row r="294">
          <cell r="A294" t="str">
            <v>HSU-07HPL303/R3 Внутренний блок Coral On-Off 2025</v>
          </cell>
          <cell r="B294"/>
          <cell r="C294"/>
          <cell r="D294"/>
          <cell r="E294"/>
          <cell r="F294"/>
          <cell r="G294">
            <v>3</v>
          </cell>
          <cell r="H294"/>
          <cell r="I294">
            <v>3</v>
          </cell>
        </row>
        <row r="295">
          <cell r="A295" t="str">
            <v>HSU-09HPL103/R3 Внутренний блок Coral On-Off</v>
          </cell>
          <cell r="B295"/>
          <cell r="C295"/>
          <cell r="D295"/>
          <cell r="E295"/>
          <cell r="F295"/>
          <cell r="G295">
            <v>7</v>
          </cell>
          <cell r="H295"/>
          <cell r="I295">
            <v>7</v>
          </cell>
        </row>
        <row r="296">
          <cell r="A296" t="str">
            <v>HSU-09HPL203/R3 Внутренний блок Coral On-Off 2024</v>
          </cell>
          <cell r="B296"/>
          <cell r="C296"/>
          <cell r="D296"/>
          <cell r="E296"/>
          <cell r="F296"/>
          <cell r="G296">
            <v>124</v>
          </cell>
          <cell r="H296"/>
          <cell r="I296">
            <v>124</v>
          </cell>
        </row>
        <row r="297">
          <cell r="A297" t="str">
            <v>HSU-09HPL303/R3 Внутренний блок Coral On-Off 2025</v>
          </cell>
          <cell r="B297"/>
          <cell r="C297"/>
          <cell r="D297"/>
          <cell r="E297"/>
          <cell r="F297"/>
          <cell r="G297">
            <v>2</v>
          </cell>
          <cell r="H297"/>
          <cell r="I297">
            <v>2</v>
          </cell>
        </row>
        <row r="298">
          <cell r="A298" t="str">
            <v>HSU-12HPL203/R3 Внутренний блок Coral On-Off 2024</v>
          </cell>
          <cell r="B298"/>
          <cell r="C298"/>
          <cell r="D298"/>
          <cell r="E298"/>
          <cell r="F298"/>
          <cell r="G298">
            <v>26</v>
          </cell>
          <cell r="H298"/>
          <cell r="I298">
            <v>26</v>
          </cell>
        </row>
        <row r="299">
          <cell r="A299" t="str">
            <v>HSU-12HPL303/R3 Внутренний блок Coral On-Off 2025</v>
          </cell>
          <cell r="B299"/>
          <cell r="C299"/>
          <cell r="D299"/>
          <cell r="E299"/>
          <cell r="F299">
            <v>5</v>
          </cell>
          <cell r="G299">
            <v>90</v>
          </cell>
          <cell r="H299">
            <v>250</v>
          </cell>
          <cell r="I299">
            <v>345</v>
          </cell>
        </row>
        <row r="300">
          <cell r="A300" t="str">
            <v>HSU-18HPL03/R3 Внутренний блок PEARL ON-OFF</v>
          </cell>
          <cell r="B300"/>
          <cell r="C300"/>
          <cell r="D300"/>
          <cell r="E300"/>
          <cell r="F300">
            <v>6</v>
          </cell>
          <cell r="G300"/>
          <cell r="H300"/>
          <cell r="I300">
            <v>6</v>
          </cell>
        </row>
        <row r="301">
          <cell r="A301" t="str">
            <v>HSU-18HPL303/R3 Внутренний блок Coral On-Off 2025</v>
          </cell>
          <cell r="B301"/>
          <cell r="C301"/>
          <cell r="D301"/>
          <cell r="E301"/>
          <cell r="F301"/>
          <cell r="G301">
            <v>2</v>
          </cell>
          <cell r="H301"/>
          <cell r="I301">
            <v>2</v>
          </cell>
        </row>
        <row r="302">
          <cell r="A302" t="str">
            <v>HSU-24HPL103/R3 Внутренний блок Coral On-Off</v>
          </cell>
          <cell r="B302"/>
          <cell r="C302"/>
          <cell r="D302"/>
          <cell r="E302"/>
          <cell r="F302">
            <v>1</v>
          </cell>
          <cell r="G302"/>
          <cell r="H302"/>
          <cell r="I302">
            <v>1</v>
          </cell>
        </row>
        <row r="303">
          <cell r="A303" t="str">
            <v>HSU-24HPL303/R3 Внутренний блок Coral On-Off 2025</v>
          </cell>
          <cell r="B303"/>
          <cell r="C303"/>
          <cell r="D303"/>
          <cell r="E303"/>
          <cell r="F303">
            <v>10</v>
          </cell>
          <cell r="G303">
            <v>11</v>
          </cell>
          <cell r="H303">
            <v>3</v>
          </cell>
          <cell r="I303">
            <v>24</v>
          </cell>
        </row>
        <row r="304">
          <cell r="A304" t="str">
            <v>HSU-33HPL03/R3 Внутренний блок Coral On-Off</v>
          </cell>
          <cell r="B304"/>
          <cell r="C304"/>
          <cell r="D304"/>
          <cell r="E304"/>
          <cell r="F304"/>
          <cell r="G304">
            <v>29</v>
          </cell>
          <cell r="H304"/>
          <cell r="I304">
            <v>29</v>
          </cell>
        </row>
        <row r="305">
          <cell r="A305" t="str">
            <v>Серия FAMILY ON-OFF R-410A</v>
          </cell>
          <cell r="B305"/>
          <cell r="C305"/>
          <cell r="D305"/>
          <cell r="E305"/>
          <cell r="F305"/>
          <cell r="G305">
            <v>2</v>
          </cell>
          <cell r="H305"/>
          <cell r="I305">
            <v>2</v>
          </cell>
        </row>
        <row r="306">
          <cell r="A306" t="str">
            <v>HSU-36HNH03/R2 Внутренний блок FAMILY ON/OFF</v>
          </cell>
          <cell r="B306"/>
          <cell r="C306"/>
          <cell r="D306"/>
          <cell r="E306"/>
          <cell r="F306"/>
          <cell r="G306">
            <v>2</v>
          </cell>
          <cell r="H306"/>
          <cell r="I306">
            <v>2</v>
          </cell>
        </row>
        <row r="307">
          <cell r="A307" t="str">
            <v>Серия FLEXIS ON-OFF R-32</v>
          </cell>
          <cell r="B307"/>
          <cell r="C307"/>
          <cell r="D307"/>
          <cell r="E307"/>
          <cell r="F307">
            <v>166</v>
          </cell>
          <cell r="G307">
            <v>265</v>
          </cell>
          <cell r="H307"/>
          <cell r="I307">
            <v>431</v>
          </cell>
        </row>
        <row r="308">
          <cell r="A308" t="str">
            <v>Внутренние блоки</v>
          </cell>
          <cell r="B308"/>
          <cell r="C308"/>
          <cell r="D308"/>
          <cell r="E308"/>
          <cell r="F308">
            <v>82</v>
          </cell>
          <cell r="G308">
            <v>133</v>
          </cell>
          <cell r="H308"/>
          <cell r="I308">
            <v>215</v>
          </cell>
        </row>
        <row r="309">
          <cell r="A309" t="str">
            <v>HSU-07HFF103/R3-B Внутренний блок Flexis On-Off 2024</v>
          </cell>
          <cell r="B309"/>
          <cell r="C309"/>
          <cell r="D309"/>
          <cell r="E309"/>
          <cell r="F309">
            <v>1</v>
          </cell>
          <cell r="G309"/>
          <cell r="H309"/>
          <cell r="I309">
            <v>1</v>
          </cell>
        </row>
        <row r="310">
          <cell r="A310" t="str">
            <v>HSU-07HFF103/R3-W Внутренний блок Flexis On-Off 2024</v>
          </cell>
          <cell r="B310"/>
          <cell r="C310"/>
          <cell r="D310"/>
          <cell r="E310"/>
          <cell r="F310">
            <v>5</v>
          </cell>
          <cell r="G310">
            <v>30</v>
          </cell>
          <cell r="H310"/>
          <cell r="I310">
            <v>35</v>
          </cell>
        </row>
        <row r="311">
          <cell r="A311" t="str">
            <v>HSU-07HFF203/R3-B Внутренний блок Flexis On-Off 2025</v>
          </cell>
          <cell r="B311"/>
          <cell r="C311"/>
          <cell r="D311"/>
          <cell r="E311"/>
          <cell r="F311">
            <v>10</v>
          </cell>
          <cell r="G311">
            <v>12</v>
          </cell>
          <cell r="H311"/>
          <cell r="I311">
            <v>22</v>
          </cell>
        </row>
        <row r="312">
          <cell r="A312" t="str">
            <v>HSU-07HFF203/R3-G Внутренний блок Flexis On-Off 2025</v>
          </cell>
          <cell r="B312"/>
          <cell r="C312"/>
          <cell r="D312"/>
          <cell r="E312"/>
          <cell r="F312">
            <v>7</v>
          </cell>
          <cell r="G312"/>
          <cell r="H312"/>
          <cell r="I312">
            <v>7</v>
          </cell>
        </row>
        <row r="313">
          <cell r="A313" t="str">
            <v>HSU-07HFF203/R3-W Внутренний блок Flexis On-Off 2025</v>
          </cell>
          <cell r="B313"/>
          <cell r="C313"/>
          <cell r="D313"/>
          <cell r="E313"/>
          <cell r="F313">
            <v>5</v>
          </cell>
          <cell r="G313"/>
          <cell r="H313"/>
          <cell r="I313">
            <v>5</v>
          </cell>
        </row>
        <row r="314">
          <cell r="A314" t="str">
            <v>HSU-09HFF103/R3-W Внутренний блок Flexis On-Off 2024</v>
          </cell>
          <cell r="B314"/>
          <cell r="C314"/>
          <cell r="D314"/>
          <cell r="E314"/>
          <cell r="F314">
            <v>2</v>
          </cell>
          <cell r="G314">
            <v>2</v>
          </cell>
          <cell r="H314"/>
          <cell r="I314">
            <v>4</v>
          </cell>
        </row>
        <row r="315">
          <cell r="A315" t="str">
            <v>HSU-09HFF203/R3-B Внутренний блок Flexis On-Off 2025</v>
          </cell>
          <cell r="B315"/>
          <cell r="C315"/>
          <cell r="D315"/>
          <cell r="E315"/>
          <cell r="F315">
            <v>7</v>
          </cell>
          <cell r="G315">
            <v>20</v>
          </cell>
          <cell r="H315"/>
          <cell r="I315">
            <v>27</v>
          </cell>
        </row>
        <row r="316">
          <cell r="A316" t="str">
            <v>HSU-09HFF203/R3-G Внутренний блок Flexis On-Off 2025</v>
          </cell>
          <cell r="B316"/>
          <cell r="C316"/>
          <cell r="D316"/>
          <cell r="E316"/>
          <cell r="F316">
            <v>19</v>
          </cell>
          <cell r="G316"/>
          <cell r="H316"/>
          <cell r="I316">
            <v>19</v>
          </cell>
        </row>
        <row r="317">
          <cell r="A317" t="str">
            <v>HSU-09HFF203/R3-W Внутренний блок Flexis On-Off 2026</v>
          </cell>
          <cell r="B317"/>
          <cell r="C317"/>
          <cell r="D317"/>
          <cell r="E317"/>
          <cell r="F317">
            <v>9</v>
          </cell>
          <cell r="G317">
            <v>19</v>
          </cell>
          <cell r="H317"/>
          <cell r="I317">
            <v>28</v>
          </cell>
        </row>
        <row r="318">
          <cell r="A318" t="str">
            <v>HSU-12HFF103/R3-W Внутренний блок Flexis On-Off 2024</v>
          </cell>
          <cell r="B318"/>
          <cell r="C318"/>
          <cell r="D318"/>
          <cell r="E318"/>
          <cell r="F318">
            <v>2</v>
          </cell>
          <cell r="G318">
            <v>3</v>
          </cell>
          <cell r="H318"/>
          <cell r="I318">
            <v>5</v>
          </cell>
        </row>
        <row r="319">
          <cell r="A319" t="str">
            <v>HSU-12HFF203/R3-B Внутренний блок Flexis On-Off 2025</v>
          </cell>
          <cell r="B319"/>
          <cell r="C319"/>
          <cell r="D319"/>
          <cell r="E319"/>
          <cell r="F319">
            <v>5</v>
          </cell>
          <cell r="G319">
            <v>16</v>
          </cell>
          <cell r="H319"/>
          <cell r="I319">
            <v>21</v>
          </cell>
        </row>
        <row r="320">
          <cell r="A320" t="str">
            <v>HSU-12HFF203/R3-G Внутренний блок Flexis On-Off 2025</v>
          </cell>
          <cell r="B320"/>
          <cell r="C320"/>
          <cell r="D320"/>
          <cell r="E320"/>
          <cell r="F320">
            <v>4</v>
          </cell>
          <cell r="G320"/>
          <cell r="H320"/>
          <cell r="I320">
            <v>4</v>
          </cell>
        </row>
        <row r="321">
          <cell r="A321" t="str">
            <v>HSU-12HFF203/R3-W Внутренний блок Flexis On-Off 2025</v>
          </cell>
          <cell r="B321"/>
          <cell r="C321"/>
          <cell r="D321"/>
          <cell r="E321"/>
          <cell r="F321">
            <v>6</v>
          </cell>
          <cell r="G321">
            <v>8</v>
          </cell>
          <cell r="H321"/>
          <cell r="I321">
            <v>14</v>
          </cell>
        </row>
        <row r="322">
          <cell r="A322" t="str">
            <v>HSU-18HFF103/R3-B Внутренний блок Flexis On-Off 2024-2025</v>
          </cell>
          <cell r="B322"/>
          <cell r="C322"/>
          <cell r="D322"/>
          <cell r="E322"/>
          <cell r="F322"/>
          <cell r="G322"/>
          <cell r="H322"/>
          <cell r="I322">
            <v>0</v>
          </cell>
        </row>
        <row r="323">
          <cell r="A323" t="str">
            <v>HSU-18HFF103/R3-W Внутренний блок Flexis On-Off 2024-2025</v>
          </cell>
          <cell r="B323"/>
          <cell r="C323"/>
          <cell r="D323"/>
          <cell r="E323"/>
          <cell r="F323"/>
          <cell r="G323">
            <v>9</v>
          </cell>
          <cell r="H323"/>
          <cell r="I323">
            <v>9</v>
          </cell>
        </row>
        <row r="324">
          <cell r="A324" t="str">
            <v>HSU-24HFF103/R3-B Внутренний блок Flexis On-Off 2024-2025</v>
          </cell>
          <cell r="B324"/>
          <cell r="C324"/>
          <cell r="D324"/>
          <cell r="E324"/>
          <cell r="F324"/>
          <cell r="G324">
            <v>4</v>
          </cell>
          <cell r="H324"/>
          <cell r="I324">
            <v>4</v>
          </cell>
        </row>
        <row r="325">
          <cell r="A325" t="str">
            <v>HSU-24HFF103/R3-G Внутренний блок Flexis On-Off 2024-2025</v>
          </cell>
          <cell r="B325"/>
          <cell r="C325"/>
          <cell r="D325"/>
          <cell r="E325"/>
          <cell r="F325"/>
          <cell r="G325">
            <v>5</v>
          </cell>
          <cell r="H325"/>
          <cell r="I325">
            <v>5</v>
          </cell>
        </row>
        <row r="326">
          <cell r="A326" t="str">
            <v>HSU-24HFF103/R3-W Внутренний блок Flexis On-Off 2024-2025</v>
          </cell>
          <cell r="B326"/>
          <cell r="C326"/>
          <cell r="D326"/>
          <cell r="E326"/>
          <cell r="F326"/>
          <cell r="G326">
            <v>5</v>
          </cell>
          <cell r="H326"/>
          <cell r="I326">
            <v>5</v>
          </cell>
        </row>
        <row r="327">
          <cell r="A327" t="str">
            <v>Наружные блоки</v>
          </cell>
          <cell r="B327"/>
          <cell r="C327"/>
          <cell r="D327"/>
          <cell r="E327"/>
          <cell r="F327">
            <v>84</v>
          </cell>
          <cell r="G327">
            <v>132</v>
          </cell>
          <cell r="H327"/>
          <cell r="I327">
            <v>216</v>
          </cell>
        </row>
        <row r="328">
          <cell r="A328" t="str">
            <v>HSU-07HUF103/R3 Наружный блок Flexis On-Off 2024</v>
          </cell>
          <cell r="B328"/>
          <cell r="C328"/>
          <cell r="D328"/>
          <cell r="E328"/>
          <cell r="F328">
            <v>8</v>
          </cell>
          <cell r="G328"/>
          <cell r="H328"/>
          <cell r="I328">
            <v>8</v>
          </cell>
        </row>
        <row r="329">
          <cell r="A329" t="str">
            <v>HSU-07HUF203/R3 Наружный блок Flexis On-Off 2025</v>
          </cell>
          <cell r="B329"/>
          <cell r="C329"/>
          <cell r="D329"/>
          <cell r="E329"/>
          <cell r="F329">
            <v>22</v>
          </cell>
          <cell r="G329">
            <v>37</v>
          </cell>
          <cell r="H329"/>
          <cell r="I329">
            <v>59</v>
          </cell>
        </row>
        <row r="330">
          <cell r="A330" t="str">
            <v>HSU-09HUF203/R3 Наружный блок Flexis On-Off 2025</v>
          </cell>
          <cell r="B330"/>
          <cell r="C330"/>
          <cell r="D330"/>
          <cell r="E330"/>
          <cell r="F330">
            <v>37</v>
          </cell>
          <cell r="G330">
            <v>43</v>
          </cell>
          <cell r="H330"/>
          <cell r="I330">
            <v>80</v>
          </cell>
        </row>
        <row r="331">
          <cell r="A331" t="str">
            <v>HSU-12HUF103/R3 Наружный блок Flexis On-Off 2024</v>
          </cell>
          <cell r="B331"/>
          <cell r="C331"/>
          <cell r="D331"/>
          <cell r="E331"/>
          <cell r="F331">
            <v>3</v>
          </cell>
          <cell r="G331"/>
          <cell r="H331"/>
          <cell r="I331">
            <v>3</v>
          </cell>
        </row>
        <row r="332">
          <cell r="A332" t="str">
            <v>HSU-12HUF203/R3 Наружный блок Flexis On-Off 2025</v>
          </cell>
          <cell r="B332"/>
          <cell r="C332"/>
          <cell r="D332"/>
          <cell r="E332"/>
          <cell r="F332">
            <v>14</v>
          </cell>
          <cell r="G332">
            <v>30</v>
          </cell>
          <cell r="H332"/>
          <cell r="I332">
            <v>44</v>
          </cell>
        </row>
        <row r="333">
          <cell r="A333" t="str">
            <v>HSU-18HUF103/R3 Наружный блок Flexis On-Off 2024-2025</v>
          </cell>
          <cell r="B333"/>
          <cell r="C333"/>
          <cell r="D333"/>
          <cell r="E333"/>
          <cell r="F333"/>
          <cell r="G333">
            <v>8</v>
          </cell>
          <cell r="H333"/>
          <cell r="I333">
            <v>8</v>
          </cell>
        </row>
        <row r="334">
          <cell r="A334" t="str">
            <v>HSU-24HUF103/R3 Наружный блок Flexis On-Off 2024-2025</v>
          </cell>
          <cell r="B334"/>
          <cell r="C334"/>
          <cell r="D334"/>
          <cell r="E334"/>
          <cell r="F334"/>
          <cell r="G334">
            <v>14</v>
          </cell>
          <cell r="H334"/>
          <cell r="I334">
            <v>14</v>
          </cell>
        </row>
        <row r="335">
          <cell r="A335" t="str">
            <v>Серия LIGHTERA ON-OFF R-410A</v>
          </cell>
          <cell r="B335"/>
          <cell r="C335"/>
          <cell r="D335"/>
          <cell r="E335"/>
          <cell r="F335">
            <v>4</v>
          </cell>
          <cell r="G335">
            <v>40</v>
          </cell>
          <cell r="H335">
            <v>750</v>
          </cell>
          <cell r="I335">
            <v>794</v>
          </cell>
        </row>
        <row r="336">
          <cell r="A336" t="str">
            <v>Внутренние блоки</v>
          </cell>
          <cell r="B336"/>
          <cell r="C336"/>
          <cell r="D336"/>
          <cell r="E336"/>
          <cell r="F336">
            <v>2</v>
          </cell>
          <cell r="G336">
            <v>23</v>
          </cell>
          <cell r="H336">
            <v>372</v>
          </cell>
          <cell r="I336">
            <v>397</v>
          </cell>
        </row>
        <row r="337">
          <cell r="A337" t="str">
            <v>HSU-07HNF303/R2-W Внутренний блок Lightera On-Off</v>
          </cell>
          <cell r="B337"/>
          <cell r="C337"/>
          <cell r="D337"/>
          <cell r="E337"/>
          <cell r="F337">
            <v>2</v>
          </cell>
          <cell r="G337">
            <v>20</v>
          </cell>
          <cell r="H337">
            <v>372</v>
          </cell>
          <cell r="I337">
            <v>394</v>
          </cell>
        </row>
        <row r="338">
          <cell r="A338" t="str">
            <v>HSU-12HNF303/R2-W Внутренний блок LIGHTERA ON/OFF</v>
          </cell>
          <cell r="B338"/>
          <cell r="C338"/>
          <cell r="D338"/>
          <cell r="E338"/>
          <cell r="F338"/>
          <cell r="G338">
            <v>3</v>
          </cell>
          <cell r="H338"/>
          <cell r="I338">
            <v>3</v>
          </cell>
        </row>
        <row r="339">
          <cell r="A339" t="str">
            <v>Наружные блоки</v>
          </cell>
          <cell r="B339"/>
          <cell r="C339"/>
          <cell r="D339"/>
          <cell r="E339"/>
          <cell r="F339">
            <v>2</v>
          </cell>
          <cell r="G339">
            <v>17</v>
          </cell>
          <cell r="H339">
            <v>378</v>
          </cell>
          <cell r="I339">
            <v>397</v>
          </cell>
        </row>
        <row r="340">
          <cell r="A340" t="str">
            <v>HSU-07HUN403/R2 Наружный блок</v>
          </cell>
          <cell r="B340"/>
          <cell r="C340"/>
          <cell r="D340"/>
          <cell r="E340"/>
          <cell r="F340">
            <v>2</v>
          </cell>
          <cell r="G340">
            <v>17</v>
          </cell>
          <cell r="H340">
            <v>378</v>
          </cell>
          <cell r="I340">
            <v>397</v>
          </cell>
        </row>
        <row r="341">
          <cell r="A341" t="str">
            <v>Серия Quantum On-Off</v>
          </cell>
          <cell r="B341"/>
          <cell r="C341"/>
          <cell r="D341"/>
          <cell r="E341"/>
          <cell r="F341">
            <v>73</v>
          </cell>
          <cell r="G341">
            <v>2555</v>
          </cell>
          <cell r="H341">
            <v>190</v>
          </cell>
          <cell r="I341">
            <v>2818</v>
          </cell>
        </row>
        <row r="342">
          <cell r="A342" t="str">
            <v>Внутренние блоки</v>
          </cell>
          <cell r="B342"/>
          <cell r="C342"/>
          <cell r="D342"/>
          <cell r="E342"/>
          <cell r="F342">
            <v>38</v>
          </cell>
          <cell r="G342">
            <v>1358</v>
          </cell>
          <cell r="H342">
            <v>95</v>
          </cell>
          <cell r="I342">
            <v>1491</v>
          </cell>
        </row>
        <row r="343">
          <cell r="A343" t="str">
            <v>HSU-07HQJ103/R3-W(IN) Внутренний блок Quantum On-Off</v>
          </cell>
          <cell r="B343"/>
          <cell r="C343"/>
          <cell r="D343"/>
          <cell r="E343"/>
          <cell r="F343">
            <v>5</v>
          </cell>
          <cell r="G343">
            <v>773</v>
          </cell>
          <cell r="H343"/>
          <cell r="I343">
            <v>778</v>
          </cell>
        </row>
        <row r="344">
          <cell r="A344" t="str">
            <v>HSU-09HQJ103/R3-B(IN) Внутренний блок Quantum On-Off</v>
          </cell>
          <cell r="B344"/>
          <cell r="C344"/>
          <cell r="D344"/>
          <cell r="E344"/>
          <cell r="F344">
            <v>13</v>
          </cell>
          <cell r="G344"/>
          <cell r="H344"/>
          <cell r="I344">
            <v>13</v>
          </cell>
        </row>
        <row r="345">
          <cell r="A345" t="str">
            <v>HSU-09HQJ103/R3-W(IN) Внутренний блок Quantum On-Off</v>
          </cell>
          <cell r="B345"/>
          <cell r="C345"/>
          <cell r="D345"/>
          <cell r="E345"/>
          <cell r="F345">
            <v>20</v>
          </cell>
          <cell r="G345">
            <v>555</v>
          </cell>
          <cell r="H345">
            <v>95</v>
          </cell>
          <cell r="I345">
            <v>670</v>
          </cell>
        </row>
        <row r="346">
          <cell r="A346" t="str">
            <v>HSU-12HQJ103/R3-W(IN) Внутренний блок Quantum On-Off</v>
          </cell>
          <cell r="B346"/>
          <cell r="C346"/>
          <cell r="D346"/>
          <cell r="E346"/>
          <cell r="F346"/>
          <cell r="G346"/>
          <cell r="H346"/>
          <cell r="I346">
            <v>0</v>
          </cell>
        </row>
        <row r="347">
          <cell r="A347" t="str">
            <v>HSU-18HQJ103/R3-W(IN) Внутренний блок Quantum On-Off</v>
          </cell>
          <cell r="B347"/>
          <cell r="C347"/>
          <cell r="D347"/>
          <cell r="E347"/>
          <cell r="F347"/>
          <cell r="G347">
            <v>30</v>
          </cell>
          <cell r="H347"/>
          <cell r="I347">
            <v>30</v>
          </cell>
        </row>
        <row r="348">
          <cell r="A348" t="str">
            <v>Наружные блоки</v>
          </cell>
          <cell r="B348"/>
          <cell r="C348"/>
          <cell r="D348"/>
          <cell r="E348"/>
          <cell r="F348">
            <v>35</v>
          </cell>
          <cell r="G348">
            <v>1197</v>
          </cell>
          <cell r="H348">
            <v>95</v>
          </cell>
          <cell r="I348">
            <v>1327</v>
          </cell>
        </row>
        <row r="349">
          <cell r="A349" t="str">
            <v>HSU-07HQJ103/R3(OUT) Наружный блок Quantum On-Off</v>
          </cell>
          <cell r="B349"/>
          <cell r="C349"/>
          <cell r="D349"/>
          <cell r="E349"/>
          <cell r="F349">
            <v>5</v>
          </cell>
          <cell r="G349">
            <v>609</v>
          </cell>
          <cell r="H349"/>
          <cell r="I349">
            <v>614</v>
          </cell>
        </row>
        <row r="350">
          <cell r="A350" t="str">
            <v>HSU-09HQJ103/R3(OUT) Наружный блок Quantum On-Off</v>
          </cell>
          <cell r="B350"/>
          <cell r="C350"/>
          <cell r="D350"/>
          <cell r="E350"/>
          <cell r="F350">
            <v>30</v>
          </cell>
          <cell r="G350">
            <v>558</v>
          </cell>
          <cell r="H350">
            <v>95</v>
          </cell>
          <cell r="I350">
            <v>683</v>
          </cell>
        </row>
        <row r="351">
          <cell r="A351" t="str">
            <v>HSU-12HQJ103/R3(OUT) Наружный блок Quantum On-Off</v>
          </cell>
          <cell r="B351"/>
          <cell r="C351"/>
          <cell r="D351"/>
          <cell r="E351"/>
          <cell r="F351"/>
          <cell r="G351"/>
          <cell r="H351"/>
          <cell r="I351">
            <v>0</v>
          </cell>
        </row>
        <row r="352">
          <cell r="A352" t="str">
            <v>HSU-18HQJ103/R3(OUT) Наружный блок Quantum On-Off</v>
          </cell>
          <cell r="B352"/>
          <cell r="C352"/>
          <cell r="D352"/>
          <cell r="E352"/>
          <cell r="F352"/>
          <cell r="G352">
            <v>30</v>
          </cell>
          <cell r="H352"/>
          <cell r="I352">
            <v>30</v>
          </cell>
        </row>
        <row r="353">
          <cell r="A353" t="str">
            <v>Серия Spirit On-Off</v>
          </cell>
          <cell r="B353"/>
          <cell r="C353"/>
          <cell r="D353"/>
          <cell r="E353"/>
          <cell r="F353">
            <v>96</v>
          </cell>
          <cell r="G353">
            <v>1314</v>
          </cell>
          <cell r="H353"/>
          <cell r="I353">
            <v>1410</v>
          </cell>
        </row>
        <row r="354">
          <cell r="A354" t="str">
            <v>Внутренние блоки</v>
          </cell>
          <cell r="B354"/>
          <cell r="C354"/>
          <cell r="D354"/>
          <cell r="E354"/>
          <cell r="F354">
            <v>48</v>
          </cell>
          <cell r="G354">
            <v>760</v>
          </cell>
          <cell r="H354"/>
          <cell r="I354">
            <v>808</v>
          </cell>
        </row>
        <row r="355">
          <cell r="A355" t="str">
            <v>HSU-07HSL103/R3-W(IN) Внутренний блок Spirit On-Off</v>
          </cell>
          <cell r="B355"/>
          <cell r="C355"/>
          <cell r="D355"/>
          <cell r="E355"/>
          <cell r="F355">
            <v>17</v>
          </cell>
          <cell r="G355">
            <v>6</v>
          </cell>
          <cell r="H355"/>
          <cell r="I355">
            <v>23</v>
          </cell>
        </row>
        <row r="356">
          <cell r="A356" t="str">
            <v>HSU-09HSL103/R3-W(IN) Внутренний блок Spirit On-Off</v>
          </cell>
          <cell r="B356"/>
          <cell r="C356"/>
          <cell r="D356"/>
          <cell r="E356"/>
          <cell r="F356">
            <v>31</v>
          </cell>
          <cell r="G356">
            <v>754</v>
          </cell>
          <cell r="H356"/>
          <cell r="I356">
            <v>785</v>
          </cell>
        </row>
        <row r="357">
          <cell r="A357" t="str">
            <v>Наружные блоки</v>
          </cell>
          <cell r="B357"/>
          <cell r="C357"/>
          <cell r="D357"/>
          <cell r="E357"/>
          <cell r="F357">
            <v>48</v>
          </cell>
          <cell r="G357">
            <v>554</v>
          </cell>
          <cell r="H357"/>
          <cell r="I357">
            <v>602</v>
          </cell>
        </row>
        <row r="358">
          <cell r="A358" t="str">
            <v>HSU-07HSL103/R3(OUT) Наружный блок Spirit On-Off</v>
          </cell>
          <cell r="B358"/>
          <cell r="C358"/>
          <cell r="D358"/>
          <cell r="E358"/>
          <cell r="F358">
            <v>17</v>
          </cell>
          <cell r="G358"/>
          <cell r="H358"/>
          <cell r="I358">
            <v>17</v>
          </cell>
        </row>
        <row r="359">
          <cell r="A359" t="str">
            <v>HSU-09HSL103/R3(OUT) Наружный блок Spirit On-Off</v>
          </cell>
          <cell r="B359"/>
          <cell r="C359"/>
          <cell r="D359"/>
          <cell r="E359"/>
          <cell r="F359">
            <v>31</v>
          </cell>
          <cell r="G359">
            <v>554</v>
          </cell>
          <cell r="H359"/>
          <cell r="I359">
            <v>585</v>
          </cell>
        </row>
        <row r="360">
          <cell r="A360" t="str">
            <v>Серия TUNDRA ON-OFF R-32</v>
          </cell>
          <cell r="B360"/>
          <cell r="C360"/>
          <cell r="D360"/>
          <cell r="E360"/>
          <cell r="F360">
            <v>20</v>
          </cell>
          <cell r="G360">
            <v>222</v>
          </cell>
          <cell r="H360">
            <v>80</v>
          </cell>
          <cell r="I360">
            <v>322</v>
          </cell>
        </row>
        <row r="361">
          <cell r="A361" t="str">
            <v>Внутренние блоки</v>
          </cell>
          <cell r="B361"/>
          <cell r="C361"/>
          <cell r="D361"/>
          <cell r="E361"/>
          <cell r="F361">
            <v>10</v>
          </cell>
          <cell r="G361">
            <v>114</v>
          </cell>
          <cell r="H361">
            <v>40</v>
          </cell>
          <cell r="I361">
            <v>164</v>
          </cell>
        </row>
        <row r="362">
          <cell r="A362" t="str">
            <v>HSU-07HTT03/R2 Внутренний блок Tundra On-Off 2023</v>
          </cell>
          <cell r="B362"/>
          <cell r="C362"/>
          <cell r="D362"/>
          <cell r="E362"/>
          <cell r="F362"/>
          <cell r="G362">
            <v>1</v>
          </cell>
          <cell r="H362"/>
          <cell r="I362">
            <v>1</v>
          </cell>
        </row>
        <row r="363">
          <cell r="A363" t="str">
            <v>HSU-07HTT03/R3 Внутренний блок Tundra On-Off 2024</v>
          </cell>
          <cell r="B363"/>
          <cell r="C363"/>
          <cell r="D363"/>
          <cell r="E363"/>
          <cell r="F363">
            <v>1</v>
          </cell>
          <cell r="G363"/>
          <cell r="H363"/>
          <cell r="I363">
            <v>1</v>
          </cell>
        </row>
        <row r="364">
          <cell r="A364" t="str">
            <v>HSU-09HTT103/R2 Внутренний блок Tundra On-Off 2023</v>
          </cell>
          <cell r="B364"/>
          <cell r="C364"/>
          <cell r="D364"/>
          <cell r="E364"/>
          <cell r="F364"/>
          <cell r="G364">
            <v>6</v>
          </cell>
          <cell r="H364"/>
          <cell r="I364">
            <v>6</v>
          </cell>
        </row>
        <row r="365">
          <cell r="A365" t="str">
            <v>HSU-09HTT103/R3 Внутренний блок Tundra On-Off 2024</v>
          </cell>
          <cell r="B365"/>
          <cell r="C365"/>
          <cell r="D365"/>
          <cell r="E365"/>
          <cell r="F365"/>
          <cell r="G365"/>
          <cell r="H365"/>
          <cell r="I365">
            <v>0</v>
          </cell>
        </row>
        <row r="366">
          <cell r="A366" t="str">
            <v>HSU-12HTT03/R2 Внутренний блок Tundra On-Off 2023</v>
          </cell>
          <cell r="B366"/>
          <cell r="C366"/>
          <cell r="D366"/>
          <cell r="E366"/>
          <cell r="F366"/>
          <cell r="G366">
            <v>1</v>
          </cell>
          <cell r="H366"/>
          <cell r="I366">
            <v>1</v>
          </cell>
        </row>
        <row r="367">
          <cell r="A367" t="str">
            <v>HSU-12HTT03/R3 Внутренний блок Tundra On-Off 2024</v>
          </cell>
          <cell r="B367"/>
          <cell r="C367"/>
          <cell r="D367"/>
          <cell r="E367"/>
          <cell r="F367">
            <v>3</v>
          </cell>
          <cell r="G367">
            <v>66</v>
          </cell>
          <cell r="H367"/>
          <cell r="I367">
            <v>69</v>
          </cell>
        </row>
        <row r="368">
          <cell r="A368" t="str">
            <v>HSU-18HTT03/R2 Внутренний блок Tundra On-Off 2023</v>
          </cell>
          <cell r="B368"/>
          <cell r="C368"/>
          <cell r="D368"/>
          <cell r="E368"/>
          <cell r="F368">
            <v>2</v>
          </cell>
          <cell r="G368"/>
          <cell r="H368"/>
          <cell r="I368">
            <v>2</v>
          </cell>
        </row>
        <row r="369">
          <cell r="A369" t="str">
            <v>HSU-18HTT03/R3 Внутренний блок Tundra On-Off 2024</v>
          </cell>
          <cell r="B369"/>
          <cell r="C369"/>
          <cell r="D369"/>
          <cell r="E369"/>
          <cell r="F369">
            <v>2</v>
          </cell>
          <cell r="G369">
            <v>38</v>
          </cell>
          <cell r="H369">
            <v>40</v>
          </cell>
          <cell r="I369">
            <v>80</v>
          </cell>
        </row>
        <row r="370">
          <cell r="A370" t="str">
            <v>HSU-24HTT103/R3 Внутренний блок Tundra On-Off 2024</v>
          </cell>
          <cell r="B370"/>
          <cell r="C370"/>
          <cell r="D370"/>
          <cell r="E370"/>
          <cell r="F370">
            <v>2</v>
          </cell>
          <cell r="G370">
            <v>2</v>
          </cell>
          <cell r="H370"/>
          <cell r="I370">
            <v>4</v>
          </cell>
        </row>
        <row r="371">
          <cell r="A371" t="str">
            <v>Наружные блоки</v>
          </cell>
          <cell r="B371"/>
          <cell r="C371"/>
          <cell r="D371"/>
          <cell r="E371"/>
          <cell r="F371">
            <v>10</v>
          </cell>
          <cell r="G371">
            <v>108</v>
          </cell>
          <cell r="H371">
            <v>40</v>
          </cell>
          <cell r="I371">
            <v>158</v>
          </cell>
        </row>
        <row r="372">
          <cell r="A372" t="str">
            <v>HSU-07HTT103/R3 Наружный блок Tundra On-Off 2024</v>
          </cell>
          <cell r="B372"/>
          <cell r="C372"/>
          <cell r="D372"/>
          <cell r="E372"/>
          <cell r="F372"/>
          <cell r="G372"/>
          <cell r="H372"/>
          <cell r="I372">
            <v>0</v>
          </cell>
        </row>
        <row r="373">
          <cell r="A373" t="str">
            <v>HSU-09HTT103/R2 Наружный блок Tundra On-Off 2024</v>
          </cell>
          <cell r="B373"/>
          <cell r="C373"/>
          <cell r="D373"/>
          <cell r="E373"/>
          <cell r="F373">
            <v>1</v>
          </cell>
          <cell r="G373">
            <v>1</v>
          </cell>
          <cell r="H373"/>
          <cell r="I373">
            <v>2</v>
          </cell>
        </row>
        <row r="374">
          <cell r="A374" t="str">
            <v>HSU-09HTT103/R3 Наружный блок Tundra On-Off 2024</v>
          </cell>
          <cell r="B374"/>
          <cell r="C374"/>
          <cell r="D374"/>
          <cell r="E374"/>
          <cell r="F374"/>
          <cell r="G374"/>
          <cell r="H374"/>
          <cell r="I374">
            <v>0</v>
          </cell>
        </row>
        <row r="375">
          <cell r="A375" t="str">
            <v>HSU-12HTT103/R3 Наружный блок Tundra On-Off 2024</v>
          </cell>
          <cell r="B375"/>
          <cell r="C375"/>
          <cell r="D375"/>
          <cell r="E375"/>
          <cell r="F375">
            <v>3</v>
          </cell>
          <cell r="G375">
            <v>66</v>
          </cell>
          <cell r="H375"/>
          <cell r="I375">
            <v>69</v>
          </cell>
        </row>
        <row r="376">
          <cell r="A376" t="str">
            <v>HSU-18HTT03/R3 Наружный блок Tundra On-Off 2024</v>
          </cell>
          <cell r="B376"/>
          <cell r="C376"/>
          <cell r="D376"/>
          <cell r="E376"/>
          <cell r="F376">
            <v>4</v>
          </cell>
          <cell r="G376">
            <v>38</v>
          </cell>
          <cell r="H376">
            <v>40</v>
          </cell>
          <cell r="I376">
            <v>82</v>
          </cell>
        </row>
        <row r="377">
          <cell r="A377" t="str">
            <v>HSU-24HTT103/R3 Наружный блок Tundra On-Off 2024</v>
          </cell>
          <cell r="B377"/>
          <cell r="C377"/>
          <cell r="D377"/>
          <cell r="E377"/>
          <cell r="F377">
            <v>2</v>
          </cell>
          <cell r="G377">
            <v>3</v>
          </cell>
          <cell r="H377"/>
          <cell r="I377">
            <v>5</v>
          </cell>
        </row>
        <row r="378">
          <cell r="A378" t="str">
            <v>Вент.установки</v>
          </cell>
          <cell r="B378"/>
          <cell r="C378"/>
          <cell r="D378"/>
          <cell r="E378"/>
          <cell r="F378"/>
          <cell r="G378"/>
          <cell r="H378"/>
          <cell r="I378">
            <v>0</v>
          </cell>
        </row>
        <row r="379">
          <cell r="A379" t="str">
            <v>ERV1000ANW Вентиляционная установка Haier HRV с рекуперацией тепла (AC-мотор)</v>
          </cell>
          <cell r="B379"/>
          <cell r="C379"/>
          <cell r="D379"/>
          <cell r="E379"/>
          <cell r="F379"/>
          <cell r="G379"/>
          <cell r="H379"/>
          <cell r="I379">
            <v>0</v>
          </cell>
        </row>
        <row r="380">
          <cell r="A380" t="str">
            <v>Запчасти</v>
          </cell>
          <cell r="B380"/>
          <cell r="C380"/>
          <cell r="D380"/>
          <cell r="E380"/>
          <cell r="F380">
            <v>18</v>
          </cell>
          <cell r="G380">
            <v>11</v>
          </cell>
          <cell r="H380"/>
          <cell r="I380">
            <v>29</v>
          </cell>
        </row>
        <row r="381">
          <cell r="A381" t="str">
            <v>0011801039SF Плата управления</v>
          </cell>
          <cell r="B381"/>
          <cell r="C381"/>
          <cell r="D381"/>
          <cell r="E381"/>
          <cell r="F381"/>
          <cell r="G381"/>
          <cell r="H381"/>
          <cell r="I381">
            <v>0</v>
          </cell>
        </row>
        <row r="382">
          <cell r="A382" t="str">
            <v>0150202116 Решетка</v>
          </cell>
          <cell r="B382"/>
          <cell r="C382"/>
          <cell r="D382"/>
          <cell r="E382"/>
          <cell r="F382"/>
          <cell r="G382"/>
          <cell r="H382"/>
          <cell r="I382">
            <v>0</v>
          </cell>
        </row>
        <row r="383">
          <cell r="A383" t="str">
            <v>0530030861 Устройство зимнего пуска / БЫТ</v>
          </cell>
          <cell r="B383"/>
          <cell r="C383"/>
          <cell r="D383"/>
          <cell r="E383"/>
          <cell r="F383">
            <v>18</v>
          </cell>
          <cell r="G383"/>
          <cell r="H383"/>
          <cell r="I383">
            <v>18</v>
          </cell>
        </row>
        <row r="384">
          <cell r="A384" t="str">
            <v>A0010402057D Жгут проводов WI-FI</v>
          </cell>
          <cell r="B384"/>
          <cell r="C384"/>
          <cell r="D384"/>
          <cell r="E384"/>
          <cell r="F384"/>
          <cell r="G384">
            <v>11</v>
          </cell>
          <cell r="H384"/>
          <cell r="I384">
            <v>11</v>
          </cell>
        </row>
        <row r="385">
          <cell r="A385" t="str">
            <v>Мультисплит-системы</v>
          </cell>
          <cell r="B385"/>
          <cell r="C385"/>
          <cell r="D385"/>
          <cell r="E385"/>
          <cell r="F385">
            <v>140</v>
          </cell>
          <cell r="G385">
            <v>1483</v>
          </cell>
          <cell r="H385">
            <v>409</v>
          </cell>
          <cell r="I385">
            <v>2032</v>
          </cell>
        </row>
        <row r="386">
          <cell r="A386" t="str">
            <v>Внутренние блоки</v>
          </cell>
          <cell r="B386"/>
          <cell r="C386"/>
          <cell r="D386"/>
          <cell r="E386"/>
          <cell r="F386">
            <v>118</v>
          </cell>
          <cell r="G386">
            <v>1135</v>
          </cell>
          <cell r="H386">
            <v>369</v>
          </cell>
          <cell r="I386">
            <v>1622</v>
          </cell>
        </row>
        <row r="387">
          <cell r="A387" t="str">
            <v xml:space="preserve">Консольные </v>
          </cell>
          <cell r="B387"/>
          <cell r="C387"/>
          <cell r="D387"/>
          <cell r="E387"/>
          <cell r="F387"/>
          <cell r="G387">
            <v>11</v>
          </cell>
          <cell r="H387"/>
          <cell r="I387">
            <v>11</v>
          </cell>
        </row>
        <row r="388">
          <cell r="A388" t="str">
            <v>AF25S2SD1FA Внутренний блок консольный</v>
          </cell>
          <cell r="B388"/>
          <cell r="C388"/>
          <cell r="D388"/>
          <cell r="E388"/>
          <cell r="F388"/>
          <cell r="G388">
            <v>5</v>
          </cell>
          <cell r="H388"/>
          <cell r="I388">
            <v>5</v>
          </cell>
        </row>
        <row r="389">
          <cell r="A389" t="str">
            <v>AF35S2SD1FA Внутренний блок консольный</v>
          </cell>
          <cell r="B389"/>
          <cell r="C389"/>
          <cell r="D389"/>
          <cell r="E389"/>
          <cell r="F389"/>
          <cell r="G389">
            <v>6</v>
          </cell>
          <cell r="H389"/>
          <cell r="I389">
            <v>6</v>
          </cell>
        </row>
        <row r="390">
          <cell r="A390" t="str">
            <v>Серия BREEZA</v>
          </cell>
          <cell r="B390"/>
          <cell r="C390"/>
          <cell r="D390"/>
          <cell r="E390"/>
          <cell r="F390"/>
          <cell r="G390">
            <v>2</v>
          </cell>
          <cell r="H390"/>
          <cell r="I390">
            <v>2</v>
          </cell>
        </row>
        <row r="391">
          <cell r="A391" t="str">
            <v xml:space="preserve">AS24NS2HRA Внутренний блок </v>
          </cell>
          <cell r="B391"/>
          <cell r="C391"/>
          <cell r="D391"/>
          <cell r="E391"/>
          <cell r="F391"/>
          <cell r="G391">
            <v>2</v>
          </cell>
          <cell r="H391"/>
          <cell r="I391">
            <v>2</v>
          </cell>
        </row>
        <row r="392">
          <cell r="A392" t="str">
            <v>Серия CORAL</v>
          </cell>
          <cell r="B392"/>
          <cell r="C392"/>
          <cell r="D392"/>
          <cell r="E392"/>
          <cell r="F392">
            <v>36</v>
          </cell>
          <cell r="G392">
            <v>252</v>
          </cell>
          <cell r="H392"/>
          <cell r="I392">
            <v>288</v>
          </cell>
        </row>
        <row r="393">
          <cell r="A393" t="str">
            <v xml:space="preserve">AS20PS1HRA-M Внутренний блок </v>
          </cell>
          <cell r="B393"/>
          <cell r="C393"/>
          <cell r="D393"/>
          <cell r="E393"/>
          <cell r="F393">
            <v>9</v>
          </cell>
          <cell r="G393">
            <v>122</v>
          </cell>
          <cell r="H393"/>
          <cell r="I393">
            <v>131</v>
          </cell>
        </row>
        <row r="394">
          <cell r="A394" t="str">
            <v xml:space="preserve">AS25PS1HRA-M Внутренний блок </v>
          </cell>
          <cell r="B394"/>
          <cell r="C394"/>
          <cell r="D394"/>
          <cell r="E394"/>
          <cell r="F394">
            <v>18</v>
          </cell>
          <cell r="G394">
            <v>36</v>
          </cell>
          <cell r="H394"/>
          <cell r="I394">
            <v>54</v>
          </cell>
        </row>
        <row r="395">
          <cell r="A395" t="str">
            <v xml:space="preserve">AS35PS1HRA-M Внутренний блок </v>
          </cell>
          <cell r="B395"/>
          <cell r="C395"/>
          <cell r="D395"/>
          <cell r="E395"/>
          <cell r="F395">
            <v>9</v>
          </cell>
          <cell r="G395">
            <v>21</v>
          </cell>
          <cell r="H395"/>
          <cell r="I395">
            <v>30</v>
          </cell>
        </row>
        <row r="396">
          <cell r="A396" t="str">
            <v xml:space="preserve">AS50PS1HRA-M Внутренний блок </v>
          </cell>
          <cell r="B396"/>
          <cell r="C396"/>
          <cell r="D396"/>
          <cell r="E396"/>
          <cell r="F396"/>
          <cell r="G396">
            <v>57</v>
          </cell>
          <cell r="H396"/>
          <cell r="I396">
            <v>57</v>
          </cell>
        </row>
        <row r="397">
          <cell r="A397" t="str">
            <v xml:space="preserve">AS70PS1HRA-M Внутренний блок </v>
          </cell>
          <cell r="B397"/>
          <cell r="C397"/>
          <cell r="D397"/>
          <cell r="E397"/>
          <cell r="F397"/>
          <cell r="G397">
            <v>16</v>
          </cell>
          <cell r="H397"/>
          <cell r="I397">
            <v>16</v>
          </cell>
        </row>
        <row r="398">
          <cell r="A398" t="str">
            <v>Серия LEADER-M</v>
          </cell>
          <cell r="B398"/>
          <cell r="C398"/>
          <cell r="D398"/>
          <cell r="E398"/>
          <cell r="F398"/>
          <cell r="G398">
            <v>64</v>
          </cell>
          <cell r="H398"/>
          <cell r="I398">
            <v>64</v>
          </cell>
        </row>
        <row r="399">
          <cell r="A399" t="str">
            <v xml:space="preserve">AS07TS5HRA-M Внутренний блок </v>
          </cell>
          <cell r="B399"/>
          <cell r="C399"/>
          <cell r="D399"/>
          <cell r="E399"/>
          <cell r="F399"/>
          <cell r="G399">
            <v>1</v>
          </cell>
          <cell r="H399"/>
          <cell r="I399">
            <v>1</v>
          </cell>
        </row>
        <row r="400">
          <cell r="A400" t="str">
            <v xml:space="preserve">AS09TS6HRA-M Внутренний блок </v>
          </cell>
          <cell r="B400"/>
          <cell r="C400"/>
          <cell r="D400"/>
          <cell r="E400"/>
          <cell r="F400"/>
          <cell r="G400">
            <v>1</v>
          </cell>
          <cell r="H400"/>
          <cell r="I400">
            <v>1</v>
          </cell>
        </row>
        <row r="401">
          <cell r="A401" t="str">
            <v xml:space="preserve">AS12TS5HRA-M Внутренний блок </v>
          </cell>
          <cell r="B401"/>
          <cell r="C401"/>
          <cell r="D401"/>
          <cell r="E401"/>
          <cell r="F401"/>
          <cell r="G401">
            <v>62</v>
          </cell>
          <cell r="H401"/>
          <cell r="I401">
            <v>62</v>
          </cell>
        </row>
        <row r="402">
          <cell r="A402" t="str">
            <v>Серия LIGHTERA</v>
          </cell>
          <cell r="B402"/>
          <cell r="C402"/>
          <cell r="D402"/>
          <cell r="E402"/>
          <cell r="F402">
            <v>82</v>
          </cell>
          <cell r="G402">
            <v>806</v>
          </cell>
          <cell r="H402">
            <v>369</v>
          </cell>
          <cell r="I402">
            <v>1257</v>
          </cell>
        </row>
        <row r="403">
          <cell r="A403" t="str">
            <v xml:space="preserve">AS09NS6ERA-G Внутренний блок </v>
          </cell>
          <cell r="B403"/>
          <cell r="C403"/>
          <cell r="D403"/>
          <cell r="E403"/>
          <cell r="F403">
            <v>16</v>
          </cell>
          <cell r="G403">
            <v>77</v>
          </cell>
          <cell r="H403"/>
          <cell r="I403">
            <v>93</v>
          </cell>
        </row>
        <row r="404">
          <cell r="A404" t="str">
            <v>AS09NS6ERA-W Внутренний блок</v>
          </cell>
          <cell r="B404"/>
          <cell r="C404"/>
          <cell r="D404"/>
          <cell r="E404"/>
          <cell r="F404"/>
          <cell r="G404"/>
          <cell r="H404"/>
          <cell r="I404">
            <v>0</v>
          </cell>
        </row>
        <row r="405">
          <cell r="A405" t="str">
            <v xml:space="preserve">AS12NS5ERA-B Внутренний блок </v>
          </cell>
          <cell r="B405"/>
          <cell r="C405"/>
          <cell r="D405"/>
          <cell r="E405"/>
          <cell r="F405">
            <v>11</v>
          </cell>
          <cell r="G405">
            <v>15</v>
          </cell>
          <cell r="H405"/>
          <cell r="I405">
            <v>26</v>
          </cell>
        </row>
        <row r="406">
          <cell r="A406" t="str">
            <v xml:space="preserve">AS12NS5ERA-G Внутренний блок </v>
          </cell>
          <cell r="B406"/>
          <cell r="C406"/>
          <cell r="D406"/>
          <cell r="E406"/>
          <cell r="F406">
            <v>9</v>
          </cell>
          <cell r="G406">
            <v>126</v>
          </cell>
          <cell r="H406"/>
          <cell r="I406">
            <v>135</v>
          </cell>
        </row>
        <row r="407">
          <cell r="A407" t="str">
            <v xml:space="preserve">AS12NS6ERA-B Внутренний блок </v>
          </cell>
          <cell r="B407"/>
          <cell r="C407"/>
          <cell r="D407"/>
          <cell r="E407"/>
          <cell r="F407">
            <v>6</v>
          </cell>
          <cell r="G407">
            <v>1</v>
          </cell>
          <cell r="H407"/>
          <cell r="I407">
            <v>7</v>
          </cell>
        </row>
        <row r="408">
          <cell r="A408" t="str">
            <v xml:space="preserve">AS12NS6ERA-G Внутренний блок </v>
          </cell>
          <cell r="B408"/>
          <cell r="C408"/>
          <cell r="D408"/>
          <cell r="E408"/>
          <cell r="F408">
            <v>18</v>
          </cell>
          <cell r="G408">
            <v>14</v>
          </cell>
          <cell r="H408"/>
          <cell r="I408">
            <v>32</v>
          </cell>
        </row>
        <row r="409">
          <cell r="A409" t="str">
            <v>AS12NS6ERA-W Внутренний блок</v>
          </cell>
          <cell r="B409"/>
          <cell r="C409"/>
          <cell r="D409"/>
          <cell r="E409"/>
          <cell r="F409">
            <v>20</v>
          </cell>
          <cell r="G409">
            <v>376</v>
          </cell>
          <cell r="H409"/>
          <cell r="I409">
            <v>396</v>
          </cell>
        </row>
        <row r="410">
          <cell r="A410" t="str">
            <v xml:space="preserve">AS18NS3ERA-G Внутренний блок </v>
          </cell>
          <cell r="B410"/>
          <cell r="C410"/>
          <cell r="D410"/>
          <cell r="E410"/>
          <cell r="F410"/>
          <cell r="G410">
            <v>15</v>
          </cell>
          <cell r="H410"/>
          <cell r="I410">
            <v>15</v>
          </cell>
        </row>
        <row r="411">
          <cell r="A411" t="str">
            <v>AS18NS3ERA-W Внутренний блок</v>
          </cell>
          <cell r="B411"/>
          <cell r="C411"/>
          <cell r="D411"/>
          <cell r="E411"/>
          <cell r="F411"/>
          <cell r="G411">
            <v>1</v>
          </cell>
          <cell r="H411"/>
          <cell r="I411">
            <v>1</v>
          </cell>
        </row>
        <row r="412">
          <cell r="A412" t="str">
            <v xml:space="preserve">AS18NS4ERA-G Внутренний блок </v>
          </cell>
          <cell r="B412"/>
          <cell r="C412"/>
          <cell r="D412"/>
          <cell r="E412"/>
          <cell r="F412"/>
          <cell r="G412">
            <v>11</v>
          </cell>
          <cell r="H412"/>
          <cell r="I412">
            <v>11</v>
          </cell>
        </row>
        <row r="413">
          <cell r="A413" t="str">
            <v>AS18NS5ERA-B Внутренний блок</v>
          </cell>
          <cell r="B413"/>
          <cell r="C413"/>
          <cell r="D413"/>
          <cell r="E413"/>
          <cell r="F413"/>
          <cell r="G413">
            <v>1</v>
          </cell>
          <cell r="H413"/>
          <cell r="I413">
            <v>1</v>
          </cell>
        </row>
        <row r="414">
          <cell r="A414" t="str">
            <v xml:space="preserve">AS18NS6ERA-B Внутренний блок </v>
          </cell>
          <cell r="B414"/>
          <cell r="C414"/>
          <cell r="D414"/>
          <cell r="E414"/>
          <cell r="F414"/>
          <cell r="G414">
            <v>14</v>
          </cell>
          <cell r="H414">
            <v>57</v>
          </cell>
          <cell r="I414">
            <v>71</v>
          </cell>
        </row>
        <row r="415">
          <cell r="A415" t="str">
            <v>AS18NS6ERA-G Внутренний блок</v>
          </cell>
          <cell r="B415"/>
          <cell r="C415"/>
          <cell r="D415"/>
          <cell r="E415"/>
          <cell r="F415">
            <v>1</v>
          </cell>
          <cell r="G415">
            <v>14</v>
          </cell>
          <cell r="H415">
            <v>43</v>
          </cell>
          <cell r="I415">
            <v>58</v>
          </cell>
        </row>
        <row r="416">
          <cell r="A416" t="str">
            <v xml:space="preserve">AS18NS6ERA-W Внутренний блок </v>
          </cell>
          <cell r="B416"/>
          <cell r="C416"/>
          <cell r="D416"/>
          <cell r="E416"/>
          <cell r="F416"/>
          <cell r="G416">
            <v>113</v>
          </cell>
          <cell r="H416">
            <v>63</v>
          </cell>
          <cell r="I416">
            <v>176</v>
          </cell>
        </row>
        <row r="417">
          <cell r="A417" t="str">
            <v xml:space="preserve">AS24NS3ERA-B Внутренний блок </v>
          </cell>
          <cell r="B417"/>
          <cell r="C417"/>
          <cell r="D417"/>
          <cell r="E417"/>
          <cell r="F417"/>
          <cell r="G417">
            <v>4</v>
          </cell>
          <cell r="H417"/>
          <cell r="I417">
            <v>4</v>
          </cell>
        </row>
        <row r="418">
          <cell r="A418" t="str">
            <v xml:space="preserve">AS24NS3ERA-G Внутренний блок </v>
          </cell>
          <cell r="B418"/>
          <cell r="C418"/>
          <cell r="D418"/>
          <cell r="E418"/>
          <cell r="F418"/>
          <cell r="G418">
            <v>6</v>
          </cell>
          <cell r="H418">
            <v>25</v>
          </cell>
          <cell r="I418">
            <v>31</v>
          </cell>
        </row>
        <row r="419">
          <cell r="A419" t="str">
            <v xml:space="preserve">AS24NS3ERA-W Внутренний блок </v>
          </cell>
          <cell r="B419"/>
          <cell r="C419"/>
          <cell r="D419"/>
          <cell r="E419"/>
          <cell r="F419"/>
          <cell r="G419">
            <v>2</v>
          </cell>
          <cell r="H419"/>
          <cell r="I419">
            <v>2</v>
          </cell>
        </row>
        <row r="420">
          <cell r="A420" t="str">
            <v xml:space="preserve">AS24NS6ERA-B Внутренний блок </v>
          </cell>
          <cell r="B420"/>
          <cell r="C420"/>
          <cell r="D420"/>
          <cell r="E420"/>
          <cell r="F420"/>
          <cell r="G420">
            <v>8</v>
          </cell>
          <cell r="H420">
            <v>60</v>
          </cell>
          <cell r="I420">
            <v>68</v>
          </cell>
        </row>
        <row r="421">
          <cell r="A421" t="str">
            <v xml:space="preserve">AS24NS6ERA-W Внутренний блок </v>
          </cell>
          <cell r="B421"/>
          <cell r="C421"/>
          <cell r="D421"/>
          <cell r="E421"/>
          <cell r="F421">
            <v>1</v>
          </cell>
          <cell r="G421">
            <v>8</v>
          </cell>
          <cell r="H421">
            <v>121</v>
          </cell>
          <cell r="I421">
            <v>130</v>
          </cell>
        </row>
        <row r="422">
          <cell r="A422" t="str">
            <v>Наружные блоки</v>
          </cell>
          <cell r="B422"/>
          <cell r="C422"/>
          <cell r="D422"/>
          <cell r="E422"/>
          <cell r="F422">
            <v>22</v>
          </cell>
          <cell r="G422">
            <v>348</v>
          </cell>
          <cell r="H422">
            <v>40</v>
          </cell>
          <cell r="I422">
            <v>410</v>
          </cell>
        </row>
        <row r="423">
          <cell r="A423" t="str">
            <v>R32</v>
          </cell>
          <cell r="B423"/>
          <cell r="C423"/>
          <cell r="D423"/>
          <cell r="E423"/>
          <cell r="F423">
            <v>13</v>
          </cell>
          <cell r="G423">
            <v>232</v>
          </cell>
          <cell r="H423">
            <v>20</v>
          </cell>
          <cell r="I423">
            <v>265</v>
          </cell>
        </row>
        <row r="424">
          <cell r="A424" t="str">
            <v>2U40S2SM1FA Наружный блок Haier Super Match Plus</v>
          </cell>
          <cell r="B424"/>
          <cell r="C424"/>
          <cell r="D424"/>
          <cell r="E424"/>
          <cell r="F424">
            <v>2</v>
          </cell>
          <cell r="G424">
            <v>1</v>
          </cell>
          <cell r="H424"/>
          <cell r="I424">
            <v>3</v>
          </cell>
        </row>
        <row r="425">
          <cell r="A425" t="str">
            <v>2U40S2SM2FA Наружный блок Haier Super Match Plus</v>
          </cell>
          <cell r="B425"/>
          <cell r="C425"/>
          <cell r="D425"/>
          <cell r="E425"/>
          <cell r="F425"/>
          <cell r="G425"/>
          <cell r="H425"/>
          <cell r="I425">
            <v>0</v>
          </cell>
        </row>
        <row r="426">
          <cell r="A426" t="str">
            <v>2U50S2SM1FA-3 Наружный блок Haier Super Match Plus</v>
          </cell>
          <cell r="B426"/>
          <cell r="C426"/>
          <cell r="D426"/>
          <cell r="E426"/>
          <cell r="F426"/>
          <cell r="G426"/>
          <cell r="H426"/>
          <cell r="I426">
            <v>0</v>
          </cell>
        </row>
        <row r="427">
          <cell r="A427" t="str">
            <v>2U50S2SM2FA Наружный блок Haier Super Match Plus</v>
          </cell>
          <cell r="B427"/>
          <cell r="C427"/>
          <cell r="D427"/>
          <cell r="E427"/>
          <cell r="F427"/>
          <cell r="G427"/>
          <cell r="H427"/>
          <cell r="I427">
            <v>0</v>
          </cell>
        </row>
        <row r="428">
          <cell r="A428" t="str">
            <v>3U55S2SR5FA Наружный блок Haier Super Match Plus</v>
          </cell>
          <cell r="B428"/>
          <cell r="C428"/>
          <cell r="D428"/>
          <cell r="E428"/>
          <cell r="F428">
            <v>1</v>
          </cell>
          <cell r="G428">
            <v>31</v>
          </cell>
          <cell r="H428">
            <v>20</v>
          </cell>
          <cell r="I428">
            <v>52</v>
          </cell>
        </row>
        <row r="429">
          <cell r="A429" t="str">
            <v>3U70S2SR5FA Наружный блок Haier Super Match Plus</v>
          </cell>
          <cell r="B429"/>
          <cell r="C429"/>
          <cell r="D429"/>
          <cell r="E429"/>
          <cell r="F429">
            <v>1</v>
          </cell>
          <cell r="G429">
            <v>12</v>
          </cell>
          <cell r="H429"/>
          <cell r="I429">
            <v>13</v>
          </cell>
        </row>
        <row r="430">
          <cell r="A430" t="str">
            <v>4U75S2SR5FA Наружный блок Haier Super Match Plus</v>
          </cell>
          <cell r="B430"/>
          <cell r="C430"/>
          <cell r="D430"/>
          <cell r="E430"/>
          <cell r="F430"/>
          <cell r="G430">
            <v>62</v>
          </cell>
          <cell r="H430"/>
          <cell r="I430">
            <v>62</v>
          </cell>
        </row>
        <row r="431">
          <cell r="A431" t="str">
            <v>4U85S2SR5FA Наружный блок Haier Super Match Plus</v>
          </cell>
          <cell r="B431"/>
          <cell r="C431"/>
          <cell r="D431"/>
          <cell r="E431"/>
          <cell r="F431">
            <v>3</v>
          </cell>
          <cell r="G431">
            <v>32</v>
          </cell>
          <cell r="H431"/>
          <cell r="I431">
            <v>35</v>
          </cell>
        </row>
        <row r="432">
          <cell r="A432" t="str">
            <v>5U105S2SS5FA Наружный блок Haier Super Match Plus</v>
          </cell>
          <cell r="B432"/>
          <cell r="C432"/>
          <cell r="D432"/>
          <cell r="E432"/>
          <cell r="F432">
            <v>3</v>
          </cell>
          <cell r="G432">
            <v>25</v>
          </cell>
          <cell r="H432"/>
          <cell r="I432">
            <v>28</v>
          </cell>
        </row>
        <row r="433">
          <cell r="A433" t="str">
            <v>5U125S2SN1FA Наружный блок Haier Super Match Plus</v>
          </cell>
          <cell r="B433"/>
          <cell r="C433"/>
          <cell r="D433"/>
          <cell r="E433"/>
          <cell r="F433">
            <v>1</v>
          </cell>
          <cell r="G433">
            <v>25</v>
          </cell>
          <cell r="H433"/>
          <cell r="I433">
            <v>26</v>
          </cell>
        </row>
        <row r="434">
          <cell r="A434" t="str">
            <v>5U90S2SS5FA Наружный блок Haier Super Match Plus</v>
          </cell>
          <cell r="B434"/>
          <cell r="C434"/>
          <cell r="D434"/>
          <cell r="E434"/>
          <cell r="F434">
            <v>2</v>
          </cell>
          <cell r="G434">
            <v>44</v>
          </cell>
          <cell r="H434"/>
          <cell r="I434">
            <v>46</v>
          </cell>
        </row>
        <row r="435">
          <cell r="A435" t="str">
            <v>Наружные блоки с увеличенными длинами трасс</v>
          </cell>
          <cell r="B435"/>
          <cell r="C435"/>
          <cell r="D435"/>
          <cell r="E435"/>
          <cell r="F435">
            <v>9</v>
          </cell>
          <cell r="G435">
            <v>116</v>
          </cell>
          <cell r="H435">
            <v>20</v>
          </cell>
          <cell r="I435">
            <v>145</v>
          </cell>
        </row>
        <row r="436">
          <cell r="A436" t="str">
            <v>3U55S2SL5FA Наружный блок MULTI R32 с увеличенными длинами трасс</v>
          </cell>
          <cell r="B436"/>
          <cell r="C436"/>
          <cell r="D436"/>
          <cell r="E436"/>
          <cell r="F436">
            <v>3</v>
          </cell>
          <cell r="G436">
            <v>21</v>
          </cell>
          <cell r="H436">
            <v>20</v>
          </cell>
          <cell r="I436">
            <v>44</v>
          </cell>
        </row>
        <row r="437">
          <cell r="A437" t="str">
            <v>3U70S2SL5FA Наружный блок MULTI R32 с увеличенными длинами трасс</v>
          </cell>
          <cell r="B437"/>
          <cell r="C437"/>
          <cell r="D437"/>
          <cell r="E437"/>
          <cell r="F437">
            <v>4</v>
          </cell>
          <cell r="G437">
            <v>25</v>
          </cell>
          <cell r="H437"/>
          <cell r="I437">
            <v>29</v>
          </cell>
        </row>
        <row r="438">
          <cell r="A438" t="str">
            <v>4U85S2SL5FA Наружный блок MULTI R32 с увеличенными длинами трасс</v>
          </cell>
          <cell r="B438"/>
          <cell r="C438"/>
          <cell r="D438"/>
          <cell r="E438"/>
          <cell r="F438"/>
          <cell r="G438">
            <v>27</v>
          </cell>
          <cell r="H438"/>
          <cell r="I438">
            <v>27</v>
          </cell>
        </row>
        <row r="439">
          <cell r="A439" t="str">
            <v>5U125S2SL1FA Наружный блок MULTI R32 с увеличенными длинами трасс</v>
          </cell>
          <cell r="B439"/>
          <cell r="C439"/>
          <cell r="D439"/>
          <cell r="E439"/>
          <cell r="F439">
            <v>2</v>
          </cell>
          <cell r="G439">
            <v>42</v>
          </cell>
          <cell r="H439"/>
          <cell r="I439">
            <v>44</v>
          </cell>
        </row>
        <row r="440">
          <cell r="A440" t="str">
            <v>R410</v>
          </cell>
          <cell r="B440"/>
          <cell r="C440"/>
          <cell r="D440"/>
          <cell r="E440"/>
          <cell r="F440"/>
          <cell r="G440">
            <v>1</v>
          </cell>
          <cell r="H440"/>
          <cell r="I440">
            <v>1</v>
          </cell>
        </row>
        <row r="441">
          <cell r="A441" t="str">
            <v>4U30HS3ERA Наружный блок MULTI с увеличенными длинами трасс</v>
          </cell>
          <cell r="B441"/>
          <cell r="C441"/>
          <cell r="D441"/>
          <cell r="E441"/>
          <cell r="F441"/>
          <cell r="G441">
            <v>1</v>
          </cell>
          <cell r="H441"/>
          <cell r="I441">
            <v>1</v>
          </cell>
        </row>
        <row r="442">
          <cell r="A442" t="str">
            <v>Муляжи HAIER и CASARTE</v>
          </cell>
          <cell r="B442"/>
          <cell r="C442"/>
          <cell r="D442"/>
          <cell r="E442"/>
          <cell r="F442">
            <v>39</v>
          </cell>
          <cell r="G442">
            <v>220</v>
          </cell>
          <cell r="H442"/>
          <cell r="I442">
            <v>259</v>
          </cell>
        </row>
        <row r="443">
          <cell r="A443" t="str">
            <v>AP105S2SE1FA(H) Выставка AIRVent 2026</v>
          </cell>
          <cell r="B443"/>
          <cell r="C443"/>
          <cell r="D443"/>
          <cell r="E443"/>
          <cell r="F443"/>
          <cell r="G443">
            <v>1</v>
          </cell>
          <cell r="H443"/>
          <cell r="I443">
            <v>1</v>
          </cell>
        </row>
        <row r="444">
          <cell r="A444" t="str">
            <v>AU032FNERL Серия MRV 7S Выставка AIRVent 2026</v>
          </cell>
          <cell r="B444"/>
          <cell r="C444"/>
          <cell r="D444"/>
          <cell r="E444"/>
          <cell r="F444"/>
          <cell r="G444">
            <v>1</v>
          </cell>
          <cell r="H444"/>
          <cell r="I444">
            <v>1</v>
          </cell>
        </row>
        <row r="445">
          <cell r="A445" t="str">
            <v>AU12IFEEUA Серия MRV 7S Выставка AIRVent 2026</v>
          </cell>
          <cell r="B445"/>
          <cell r="C445"/>
          <cell r="D445"/>
          <cell r="E445"/>
          <cell r="F445"/>
          <cell r="G445">
            <v>1</v>
          </cell>
          <cell r="H445"/>
          <cell r="I445">
            <v>1</v>
          </cell>
        </row>
        <row r="446">
          <cell r="A446" t="str">
            <v>RM_1U07ARCFAA (блок, рекламный материал)</v>
          </cell>
          <cell r="B446"/>
          <cell r="C446"/>
          <cell r="D446"/>
          <cell r="E446"/>
          <cell r="F446"/>
          <cell r="G446">
            <v>1</v>
          </cell>
          <cell r="H446"/>
          <cell r="I446">
            <v>1</v>
          </cell>
        </row>
        <row r="447">
          <cell r="A447" t="str">
            <v>RM_1U25S2SM4FA (блок, рекламный материал)</v>
          </cell>
          <cell r="B447"/>
          <cell r="C447"/>
          <cell r="D447"/>
          <cell r="E447"/>
          <cell r="F447"/>
          <cell r="G447">
            <v>10</v>
          </cell>
          <cell r="H447"/>
          <cell r="I447">
            <v>10</v>
          </cell>
        </row>
        <row r="448">
          <cell r="A448" t="str">
            <v>RM_HC-AA1BDBT (рекламный материал)</v>
          </cell>
          <cell r="B448"/>
          <cell r="C448"/>
          <cell r="D448"/>
          <cell r="E448"/>
          <cell r="F448"/>
          <cell r="G448">
            <v>1</v>
          </cell>
          <cell r="H448"/>
          <cell r="I448">
            <v>1</v>
          </cell>
        </row>
        <row r="449">
          <cell r="A449" t="str">
            <v>RM_HSU-25HSL103/R-W (блок, рекламный материал)</v>
          </cell>
          <cell r="B449"/>
          <cell r="C449"/>
          <cell r="D449"/>
          <cell r="E449"/>
          <cell r="F449"/>
          <cell r="G449">
            <v>1</v>
          </cell>
          <cell r="H449"/>
          <cell r="I449">
            <v>1</v>
          </cell>
        </row>
        <row r="450">
          <cell r="A450" t="str">
            <v>RM_HW-PB101AFK(B)  (рекламный материал)</v>
          </cell>
          <cell r="B450"/>
          <cell r="C450"/>
          <cell r="D450"/>
          <cell r="E450"/>
          <cell r="F450"/>
          <cell r="G450">
            <v>1</v>
          </cell>
          <cell r="H450"/>
          <cell r="I450">
            <v>1</v>
          </cell>
        </row>
        <row r="451">
          <cell r="A451" t="str">
            <v>RM_HW-SA301AFK (рекламный материал)</v>
          </cell>
          <cell r="B451"/>
          <cell r="C451"/>
          <cell r="D451"/>
          <cell r="E451"/>
          <cell r="F451"/>
          <cell r="G451">
            <v>1</v>
          </cell>
          <cell r="H451"/>
          <cell r="I451">
            <v>1</v>
          </cell>
        </row>
        <row r="452">
          <cell r="A452" t="str">
            <v>RM_Outdoor Unit For (рекламный материал)коробка с шариками, с ручкой, логотип AQUA</v>
          </cell>
          <cell r="B452"/>
          <cell r="C452"/>
          <cell r="D452"/>
          <cell r="E452"/>
          <cell r="F452"/>
          <cell r="G452">
            <v>1</v>
          </cell>
          <cell r="H452"/>
          <cell r="I452">
            <v>1</v>
          </cell>
        </row>
        <row r="453">
          <cell r="A453" t="str">
            <v>RM_VV35CD1WDA вентустановка  (блок, рекламный материал)</v>
          </cell>
          <cell r="B453"/>
          <cell r="C453"/>
          <cell r="D453"/>
          <cell r="E453"/>
          <cell r="F453"/>
          <cell r="G453">
            <v>2</v>
          </cell>
          <cell r="H453"/>
          <cell r="I453">
            <v>2</v>
          </cell>
        </row>
        <row r="454">
          <cell r="A454" t="str">
            <v>Образец кондиционера AS07TL5HRA</v>
          </cell>
          <cell r="B454"/>
          <cell r="C454"/>
          <cell r="D454"/>
          <cell r="E454"/>
          <cell r="F454"/>
          <cell r="G454">
            <v>7</v>
          </cell>
          <cell r="H454"/>
          <cell r="I454">
            <v>7</v>
          </cell>
        </row>
        <row r="455">
          <cell r="A455" t="str">
            <v>Образец кондиционера AS07TT5HRA</v>
          </cell>
          <cell r="B455"/>
          <cell r="C455"/>
          <cell r="D455"/>
          <cell r="E455"/>
          <cell r="F455">
            <v>5</v>
          </cell>
          <cell r="G455"/>
          <cell r="H455"/>
          <cell r="I455">
            <v>5</v>
          </cell>
        </row>
        <row r="456">
          <cell r="A456" t="str">
            <v>Образец кондиционера AS20PHP1HRA</v>
          </cell>
          <cell r="B456"/>
          <cell r="C456"/>
          <cell r="D456"/>
          <cell r="E456"/>
          <cell r="F456">
            <v>3</v>
          </cell>
          <cell r="G456">
            <v>5</v>
          </cell>
          <cell r="H456"/>
          <cell r="I456">
            <v>8</v>
          </cell>
        </row>
        <row r="457">
          <cell r="A457" t="str">
            <v>Образец кондиционера AS25JBJHRA-W (in) 2019</v>
          </cell>
          <cell r="B457"/>
          <cell r="C457"/>
          <cell r="D457"/>
          <cell r="E457"/>
          <cell r="F457">
            <v>1</v>
          </cell>
          <cell r="G457"/>
          <cell r="H457"/>
          <cell r="I457">
            <v>1</v>
          </cell>
        </row>
        <row r="458">
          <cell r="A458" t="str">
            <v>Образец кондиционера AS25S2SF1FA-B</v>
          </cell>
          <cell r="B458"/>
          <cell r="C458"/>
          <cell r="D458"/>
          <cell r="E458"/>
          <cell r="F458">
            <v>3</v>
          </cell>
          <cell r="G458">
            <v>5</v>
          </cell>
          <cell r="H458"/>
          <cell r="I458">
            <v>8</v>
          </cell>
        </row>
        <row r="459">
          <cell r="A459" t="str">
            <v>Образец кондиционера AS25S2SF1FA-W</v>
          </cell>
          <cell r="B459"/>
          <cell r="C459"/>
          <cell r="D459"/>
          <cell r="E459"/>
          <cell r="F459"/>
          <cell r="G459">
            <v>17</v>
          </cell>
          <cell r="H459"/>
          <cell r="I459">
            <v>17</v>
          </cell>
        </row>
        <row r="460">
          <cell r="A460" t="str">
            <v>Образец кондиционера AS25S2SF2FA-G-2</v>
          </cell>
          <cell r="B460"/>
          <cell r="C460"/>
          <cell r="D460"/>
          <cell r="E460"/>
          <cell r="F460"/>
          <cell r="G460">
            <v>17</v>
          </cell>
          <cell r="H460"/>
          <cell r="I460">
            <v>17</v>
          </cell>
        </row>
        <row r="461">
          <cell r="A461" t="str">
            <v>Образец кондиционера AS25S2SJ1FA-G</v>
          </cell>
          <cell r="B461"/>
          <cell r="C461"/>
          <cell r="D461"/>
          <cell r="E461"/>
          <cell r="F461">
            <v>2</v>
          </cell>
          <cell r="G461"/>
          <cell r="H461"/>
          <cell r="I461">
            <v>2</v>
          </cell>
        </row>
        <row r="462">
          <cell r="A462" t="str">
            <v>Образец кондиционера AS25S2SJ1FA-S</v>
          </cell>
          <cell r="B462"/>
          <cell r="C462"/>
          <cell r="D462"/>
          <cell r="E462"/>
          <cell r="F462">
            <v>1</v>
          </cell>
          <cell r="G462">
            <v>2</v>
          </cell>
          <cell r="H462"/>
          <cell r="I462">
            <v>3</v>
          </cell>
        </row>
        <row r="463">
          <cell r="A463" t="str">
            <v>Образец кондиционера AS25S2SJ1FA-W</v>
          </cell>
          <cell r="B463"/>
          <cell r="C463"/>
          <cell r="D463"/>
          <cell r="E463"/>
          <cell r="F463"/>
          <cell r="G463">
            <v>1</v>
          </cell>
          <cell r="H463"/>
          <cell r="I463">
            <v>1</v>
          </cell>
        </row>
        <row r="464">
          <cell r="A464" t="str">
            <v>Образец кондиционера AS25S2SJ2FA-W-2</v>
          </cell>
          <cell r="B464"/>
          <cell r="C464"/>
          <cell r="D464"/>
          <cell r="E464"/>
          <cell r="F464"/>
          <cell r="G464">
            <v>3</v>
          </cell>
          <cell r="H464"/>
          <cell r="I464">
            <v>3</v>
          </cell>
        </row>
        <row r="465">
          <cell r="A465" t="str">
            <v>Образец кондиционера AS25SHP1HRA -C</v>
          </cell>
          <cell r="B465"/>
          <cell r="C465"/>
          <cell r="D465"/>
          <cell r="E465"/>
          <cell r="F465">
            <v>1</v>
          </cell>
          <cell r="G465">
            <v>14</v>
          </cell>
          <cell r="H465"/>
          <cell r="I465">
            <v>15</v>
          </cell>
        </row>
        <row r="466">
          <cell r="A466" t="str">
            <v>Образец кондиционера AS25SHP1HRA -S</v>
          </cell>
          <cell r="B466"/>
          <cell r="C466"/>
          <cell r="D466"/>
          <cell r="E466"/>
          <cell r="F466">
            <v>1</v>
          </cell>
          <cell r="G466">
            <v>14</v>
          </cell>
          <cell r="H466"/>
          <cell r="I466">
            <v>15</v>
          </cell>
        </row>
        <row r="467">
          <cell r="A467" t="str">
            <v>Образец кондиционера AS25SHP1HRA -W</v>
          </cell>
          <cell r="B467"/>
          <cell r="C467"/>
          <cell r="D467"/>
          <cell r="E467"/>
          <cell r="F467">
            <v>1</v>
          </cell>
          <cell r="G467">
            <v>15</v>
          </cell>
          <cell r="H467"/>
          <cell r="I467">
            <v>16</v>
          </cell>
        </row>
        <row r="468">
          <cell r="A468" t="str">
            <v>Образец кондиционера AS35S2SF1FA-G</v>
          </cell>
          <cell r="B468"/>
          <cell r="C468"/>
          <cell r="D468"/>
          <cell r="E468"/>
          <cell r="F468"/>
          <cell r="G468">
            <v>1</v>
          </cell>
          <cell r="H468"/>
          <cell r="I468">
            <v>1</v>
          </cell>
        </row>
        <row r="469">
          <cell r="A469" t="str">
            <v>Образец кондиционера CAS25CC1/R3-B</v>
          </cell>
          <cell r="B469"/>
          <cell r="C469"/>
          <cell r="D469"/>
          <cell r="E469"/>
          <cell r="F469"/>
          <cell r="G469">
            <v>6</v>
          </cell>
          <cell r="H469"/>
          <cell r="I469">
            <v>6</v>
          </cell>
        </row>
        <row r="470">
          <cell r="A470" t="str">
            <v>Образец кондиционера CAS25CC1/R3-C</v>
          </cell>
          <cell r="B470"/>
          <cell r="C470"/>
          <cell r="D470"/>
          <cell r="E470"/>
          <cell r="F470"/>
          <cell r="G470">
            <v>2</v>
          </cell>
          <cell r="H470"/>
          <cell r="I470">
            <v>2</v>
          </cell>
        </row>
        <row r="471">
          <cell r="A471" t="str">
            <v>Образец кондиционера CAS25CC1/R3-S</v>
          </cell>
          <cell r="B471"/>
          <cell r="C471"/>
          <cell r="D471"/>
          <cell r="E471"/>
          <cell r="F471"/>
          <cell r="G471">
            <v>2</v>
          </cell>
          <cell r="H471"/>
          <cell r="I471">
            <v>2</v>
          </cell>
        </row>
        <row r="472">
          <cell r="A472" t="str">
            <v>Образец кондиционера CAS25CX1/R3-B</v>
          </cell>
          <cell r="B472"/>
          <cell r="C472"/>
          <cell r="D472"/>
          <cell r="E472"/>
          <cell r="F472"/>
          <cell r="G472">
            <v>2</v>
          </cell>
          <cell r="H472"/>
          <cell r="I472">
            <v>2</v>
          </cell>
        </row>
        <row r="473">
          <cell r="A473" t="str">
            <v>Образец кондиционера CAS25CX1/R3-G</v>
          </cell>
          <cell r="B473"/>
          <cell r="C473"/>
          <cell r="D473"/>
          <cell r="E473"/>
          <cell r="F473"/>
          <cell r="G473">
            <v>1</v>
          </cell>
          <cell r="H473"/>
          <cell r="I473">
            <v>1</v>
          </cell>
        </row>
        <row r="474">
          <cell r="A474" t="str">
            <v>Образец кондиционера CAS25CX1/R3-W</v>
          </cell>
          <cell r="B474"/>
          <cell r="C474"/>
          <cell r="D474"/>
          <cell r="E474"/>
          <cell r="F474"/>
          <cell r="G474">
            <v>1</v>
          </cell>
          <cell r="H474"/>
          <cell r="I474">
            <v>1</v>
          </cell>
        </row>
        <row r="475">
          <cell r="A475" t="str">
            <v>Образец кондиционера CAS25MW1/R3-B</v>
          </cell>
          <cell r="B475"/>
          <cell r="C475"/>
          <cell r="D475"/>
          <cell r="E475"/>
          <cell r="F475">
            <v>1</v>
          </cell>
          <cell r="G475">
            <v>1</v>
          </cell>
          <cell r="H475"/>
          <cell r="I475">
            <v>2</v>
          </cell>
        </row>
        <row r="476">
          <cell r="A476" t="str">
            <v>Образец кондиционера CAS25MW1/R3-W</v>
          </cell>
          <cell r="B476"/>
          <cell r="C476"/>
          <cell r="D476"/>
          <cell r="E476"/>
          <cell r="F476"/>
          <cell r="G476">
            <v>6</v>
          </cell>
          <cell r="H476"/>
          <cell r="I476">
            <v>6</v>
          </cell>
        </row>
        <row r="477">
          <cell r="A477" t="str">
            <v>Образец кондиционера GES-NJGB25IN</v>
          </cell>
          <cell r="B477"/>
          <cell r="C477"/>
          <cell r="D477"/>
          <cell r="E477"/>
          <cell r="F477">
            <v>1</v>
          </cell>
          <cell r="G477"/>
          <cell r="H477"/>
          <cell r="I477">
            <v>1</v>
          </cell>
        </row>
        <row r="478">
          <cell r="A478" t="str">
            <v>Образец кондиционера HSU-07HPL03/R3 in</v>
          </cell>
          <cell r="B478"/>
          <cell r="C478"/>
          <cell r="D478"/>
          <cell r="E478"/>
          <cell r="F478">
            <v>16</v>
          </cell>
          <cell r="G478">
            <v>45</v>
          </cell>
          <cell r="H478"/>
          <cell r="I478">
            <v>61</v>
          </cell>
        </row>
        <row r="479">
          <cell r="A479" t="str">
            <v>Образец кондиционера HSU-07HTT03/R2 in</v>
          </cell>
          <cell r="B479"/>
          <cell r="C479"/>
          <cell r="D479"/>
          <cell r="E479"/>
          <cell r="F479">
            <v>1</v>
          </cell>
          <cell r="G479">
            <v>1</v>
          </cell>
          <cell r="H479"/>
          <cell r="I479">
            <v>2</v>
          </cell>
        </row>
        <row r="480">
          <cell r="A480" t="str">
            <v>Образец кондиционера HSU-09HFF103/R3-B</v>
          </cell>
          <cell r="B480"/>
          <cell r="C480"/>
          <cell r="D480"/>
          <cell r="E480"/>
          <cell r="F480"/>
          <cell r="G480">
            <v>7</v>
          </cell>
          <cell r="H480"/>
          <cell r="I480">
            <v>7</v>
          </cell>
        </row>
        <row r="481">
          <cell r="A481" t="str">
            <v>Образец кондиционера HSU-09HFF103/R3-G</v>
          </cell>
          <cell r="B481"/>
          <cell r="C481"/>
          <cell r="D481"/>
          <cell r="E481"/>
          <cell r="F481"/>
          <cell r="G481">
            <v>6</v>
          </cell>
          <cell r="H481"/>
          <cell r="I481">
            <v>6</v>
          </cell>
        </row>
        <row r="482">
          <cell r="A482" t="str">
            <v>Образец кондиционера HSU-09HFF103/R3-W</v>
          </cell>
          <cell r="B482"/>
          <cell r="C482"/>
          <cell r="D482"/>
          <cell r="E482"/>
          <cell r="F482"/>
          <cell r="G482">
            <v>7</v>
          </cell>
          <cell r="H482"/>
          <cell r="I482">
            <v>7</v>
          </cell>
        </row>
        <row r="483">
          <cell r="A483" t="str">
            <v>Образец кондиционера HSU-09HQJ103/R3 -B (IN)</v>
          </cell>
          <cell r="B483"/>
          <cell r="C483"/>
          <cell r="D483"/>
          <cell r="E483"/>
          <cell r="F483">
            <v>1</v>
          </cell>
          <cell r="G483">
            <v>5</v>
          </cell>
          <cell r="H483"/>
          <cell r="I483">
            <v>6</v>
          </cell>
        </row>
        <row r="484">
          <cell r="A484" t="str">
            <v>Образец кондиционера HSU-09HQJ103/R3 -W (IN)</v>
          </cell>
          <cell r="B484"/>
          <cell r="C484"/>
          <cell r="D484"/>
          <cell r="E484"/>
          <cell r="F484">
            <v>1</v>
          </cell>
          <cell r="G484">
            <v>6</v>
          </cell>
          <cell r="H484"/>
          <cell r="I484">
            <v>7</v>
          </cell>
        </row>
        <row r="485">
          <cell r="A485" t="str">
            <v>Полупромышленные сплит-системы</v>
          </cell>
          <cell r="B485"/>
          <cell r="C485"/>
          <cell r="D485"/>
          <cell r="E485"/>
          <cell r="F485">
            <v>26</v>
          </cell>
          <cell r="G485">
            <v>1453</v>
          </cell>
          <cell r="H485">
            <v>530</v>
          </cell>
          <cell r="I485">
            <v>2009</v>
          </cell>
        </row>
        <row r="486">
          <cell r="A486" t="str">
            <v>Внутренние блоки</v>
          </cell>
          <cell r="B486"/>
          <cell r="C486"/>
          <cell r="D486"/>
          <cell r="E486"/>
          <cell r="F486">
            <v>6</v>
          </cell>
          <cell r="G486">
            <v>700</v>
          </cell>
          <cell r="H486">
            <v>35</v>
          </cell>
          <cell r="I486">
            <v>741</v>
          </cell>
        </row>
        <row r="487">
          <cell r="A487" t="str">
            <v>SUPER MATCH INV и ON/OFF</v>
          </cell>
          <cell r="B487"/>
          <cell r="C487"/>
          <cell r="D487"/>
          <cell r="E487"/>
          <cell r="F487">
            <v>5</v>
          </cell>
          <cell r="G487">
            <v>473</v>
          </cell>
          <cell r="H487">
            <v>30</v>
          </cell>
          <cell r="I487">
            <v>508</v>
          </cell>
        </row>
        <row r="488">
          <cell r="A488" t="str">
            <v>Канальные блоки</v>
          </cell>
          <cell r="B488"/>
          <cell r="C488"/>
          <cell r="D488"/>
          <cell r="E488"/>
          <cell r="F488">
            <v>4</v>
          </cell>
          <cell r="G488">
            <v>274</v>
          </cell>
          <cell r="H488">
            <v>7</v>
          </cell>
          <cell r="I488">
            <v>285</v>
          </cell>
        </row>
        <row r="489">
          <cell r="A489" t="str">
            <v>AD12SS1ERA(N)(P) Внутренний блок канальный с помпой</v>
          </cell>
          <cell r="B489"/>
          <cell r="C489"/>
          <cell r="D489"/>
          <cell r="E489"/>
          <cell r="F489">
            <v>3</v>
          </cell>
          <cell r="G489">
            <v>19</v>
          </cell>
          <cell r="H489"/>
          <cell r="I489">
            <v>22</v>
          </cell>
        </row>
        <row r="490">
          <cell r="A490" t="str">
            <v>AD24SS1ERA(N)(P) Внутренний блок канальный с помпой</v>
          </cell>
          <cell r="B490"/>
          <cell r="C490"/>
          <cell r="D490"/>
          <cell r="E490"/>
          <cell r="F490"/>
          <cell r="G490">
            <v>2</v>
          </cell>
          <cell r="H490"/>
          <cell r="I490">
            <v>2</v>
          </cell>
        </row>
        <row r="491">
          <cell r="A491" t="str">
            <v>AD25S2SS1FA Внутренний блок канальный с помпой</v>
          </cell>
          <cell r="B491"/>
          <cell r="C491"/>
          <cell r="D491"/>
          <cell r="E491"/>
          <cell r="F491"/>
          <cell r="G491">
            <v>26</v>
          </cell>
          <cell r="H491"/>
          <cell r="I491">
            <v>26</v>
          </cell>
        </row>
        <row r="492">
          <cell r="A492" t="str">
            <v>AD35S2SM3FA Внутренний блок канальный с помпой</v>
          </cell>
          <cell r="B492"/>
          <cell r="C492"/>
          <cell r="D492"/>
          <cell r="E492"/>
          <cell r="F492">
            <v>1</v>
          </cell>
          <cell r="G492">
            <v>60</v>
          </cell>
          <cell r="H492"/>
          <cell r="I492">
            <v>61</v>
          </cell>
        </row>
        <row r="493">
          <cell r="A493" t="str">
            <v>AD35S2SS1FA Внутренний блок канальный с помпой</v>
          </cell>
          <cell r="B493"/>
          <cell r="C493"/>
          <cell r="D493"/>
          <cell r="E493"/>
          <cell r="F493"/>
          <cell r="G493">
            <v>48</v>
          </cell>
          <cell r="H493"/>
          <cell r="I493">
            <v>48</v>
          </cell>
        </row>
        <row r="494">
          <cell r="A494" t="str">
            <v>AD48HS1ERA(S) Внутренний блок канальный высоконапорный</v>
          </cell>
          <cell r="B494"/>
          <cell r="C494"/>
          <cell r="D494"/>
          <cell r="E494"/>
          <cell r="F494"/>
          <cell r="G494">
            <v>3</v>
          </cell>
          <cell r="H494"/>
          <cell r="I494">
            <v>3</v>
          </cell>
        </row>
        <row r="495">
          <cell r="A495" t="str">
            <v>AD50S2SM3FA Внутренний блок канальный с помпой</v>
          </cell>
          <cell r="B495"/>
          <cell r="C495"/>
          <cell r="D495"/>
          <cell r="E495"/>
          <cell r="F495"/>
          <cell r="G495">
            <v>33</v>
          </cell>
          <cell r="H495"/>
          <cell r="I495">
            <v>33</v>
          </cell>
        </row>
        <row r="496">
          <cell r="A496" t="str">
            <v>AD50S2SS1FA Внутренний блок канальный с помпой</v>
          </cell>
          <cell r="B496"/>
          <cell r="C496"/>
          <cell r="D496"/>
          <cell r="E496"/>
          <cell r="F496"/>
          <cell r="G496">
            <v>42</v>
          </cell>
          <cell r="H496">
            <v>7</v>
          </cell>
          <cell r="I496">
            <v>49</v>
          </cell>
        </row>
        <row r="497">
          <cell r="A497" t="str">
            <v>AD71S2SM3FA Внутренний блок канальный с помпой</v>
          </cell>
          <cell r="B497"/>
          <cell r="C497"/>
          <cell r="D497"/>
          <cell r="E497"/>
          <cell r="F497"/>
          <cell r="G497">
            <v>12</v>
          </cell>
          <cell r="H497"/>
          <cell r="I497">
            <v>12</v>
          </cell>
        </row>
        <row r="498">
          <cell r="A498" t="str">
            <v>AD71S2SS1FA Внутренний блок канальный с помпой</v>
          </cell>
          <cell r="B498"/>
          <cell r="C498"/>
          <cell r="D498"/>
          <cell r="E498"/>
          <cell r="F498"/>
          <cell r="G498">
            <v>29</v>
          </cell>
          <cell r="H498"/>
          <cell r="I498">
            <v>29</v>
          </cell>
        </row>
        <row r="499">
          <cell r="A499" t="str">
            <v>Кассетные блоки</v>
          </cell>
          <cell r="B499"/>
          <cell r="C499"/>
          <cell r="D499"/>
          <cell r="E499"/>
          <cell r="F499">
            <v>1</v>
          </cell>
          <cell r="G499">
            <v>115</v>
          </cell>
          <cell r="H499">
            <v>23</v>
          </cell>
          <cell r="I499">
            <v>139</v>
          </cell>
        </row>
        <row r="500">
          <cell r="A500" t="str">
            <v>AB09CS1ERA Внутренний блок кассетный</v>
          </cell>
          <cell r="B500"/>
          <cell r="C500"/>
          <cell r="D500"/>
          <cell r="E500"/>
          <cell r="F500"/>
          <cell r="G500">
            <v>1</v>
          </cell>
          <cell r="H500"/>
          <cell r="I500">
            <v>1</v>
          </cell>
        </row>
        <row r="501">
          <cell r="A501" t="str">
            <v>AB12CS1ERA(S) Внутренний блок кассетный</v>
          </cell>
          <cell r="B501"/>
          <cell r="C501"/>
          <cell r="D501"/>
          <cell r="E501"/>
          <cell r="F501"/>
          <cell r="G501">
            <v>7</v>
          </cell>
          <cell r="H501">
            <v>23</v>
          </cell>
          <cell r="I501">
            <v>30</v>
          </cell>
        </row>
        <row r="502">
          <cell r="A502" t="str">
            <v>AB12CS2ERA(S) Внутренний блок кассетный</v>
          </cell>
          <cell r="B502"/>
          <cell r="C502"/>
          <cell r="D502"/>
          <cell r="E502"/>
          <cell r="F502"/>
          <cell r="G502">
            <v>1</v>
          </cell>
          <cell r="H502"/>
          <cell r="I502">
            <v>1</v>
          </cell>
        </row>
        <row r="503">
          <cell r="A503" t="str">
            <v>AB18CS2ERA(S) Внутренний блок кассетный</v>
          </cell>
          <cell r="B503"/>
          <cell r="C503"/>
          <cell r="D503"/>
          <cell r="E503"/>
          <cell r="F503"/>
          <cell r="G503">
            <v>2</v>
          </cell>
          <cell r="H503"/>
          <cell r="I503">
            <v>2</v>
          </cell>
        </row>
        <row r="504">
          <cell r="A504" t="str">
            <v>AB25S2SA1FA Внутренний блок кассетный</v>
          </cell>
          <cell r="B504"/>
          <cell r="C504"/>
          <cell r="D504"/>
          <cell r="E504"/>
          <cell r="F504"/>
          <cell r="G504"/>
          <cell r="H504"/>
          <cell r="I504">
            <v>0</v>
          </cell>
        </row>
        <row r="505">
          <cell r="A505" t="str">
            <v>AB25S2SC1FA Внутренний блок кассетный</v>
          </cell>
          <cell r="B505"/>
          <cell r="C505"/>
          <cell r="D505"/>
          <cell r="E505"/>
          <cell r="F505"/>
          <cell r="G505">
            <v>34</v>
          </cell>
          <cell r="H505"/>
          <cell r="I505">
            <v>34</v>
          </cell>
        </row>
        <row r="506">
          <cell r="A506" t="str">
            <v>AB25S2SC2FA Внутренний блок кассетный</v>
          </cell>
          <cell r="B506"/>
          <cell r="C506"/>
          <cell r="D506"/>
          <cell r="E506"/>
          <cell r="F506"/>
          <cell r="G506">
            <v>17</v>
          </cell>
          <cell r="H506"/>
          <cell r="I506">
            <v>17</v>
          </cell>
        </row>
        <row r="507">
          <cell r="A507" t="str">
            <v>AB35S2SA1FA Внутренний блок кассетный</v>
          </cell>
          <cell r="B507"/>
          <cell r="C507"/>
          <cell r="D507"/>
          <cell r="E507"/>
          <cell r="F507"/>
          <cell r="G507"/>
          <cell r="H507"/>
          <cell r="I507">
            <v>0</v>
          </cell>
        </row>
        <row r="508">
          <cell r="A508" t="str">
            <v>AB35S2SC1FA Внутренний блок кассетный</v>
          </cell>
          <cell r="B508"/>
          <cell r="C508"/>
          <cell r="D508"/>
          <cell r="E508"/>
          <cell r="F508"/>
          <cell r="G508">
            <v>17</v>
          </cell>
          <cell r="H508"/>
          <cell r="I508">
            <v>17</v>
          </cell>
        </row>
        <row r="509">
          <cell r="A509" t="str">
            <v>AB35S2SC2FA Внутренний блок кассетный</v>
          </cell>
          <cell r="B509"/>
          <cell r="C509"/>
          <cell r="D509"/>
          <cell r="E509"/>
          <cell r="F509"/>
          <cell r="G509">
            <v>20</v>
          </cell>
          <cell r="H509"/>
          <cell r="I509">
            <v>20</v>
          </cell>
        </row>
        <row r="510">
          <cell r="A510" t="str">
            <v>AB36ES1ERA(S) Внутренний блок кассетный</v>
          </cell>
          <cell r="B510"/>
          <cell r="C510"/>
          <cell r="D510"/>
          <cell r="E510"/>
          <cell r="F510"/>
          <cell r="G510">
            <v>1</v>
          </cell>
          <cell r="H510"/>
          <cell r="I510">
            <v>1</v>
          </cell>
        </row>
        <row r="511">
          <cell r="A511" t="str">
            <v>AB50S2SA1FA Внутренний блок кассетный</v>
          </cell>
          <cell r="B511"/>
          <cell r="C511"/>
          <cell r="D511"/>
          <cell r="E511"/>
          <cell r="F511"/>
          <cell r="G511">
            <v>1</v>
          </cell>
          <cell r="H511"/>
          <cell r="I511">
            <v>1</v>
          </cell>
        </row>
        <row r="512">
          <cell r="A512" t="str">
            <v>AB50S2SC1FA Внутренний блок кассетный</v>
          </cell>
          <cell r="B512"/>
          <cell r="C512"/>
          <cell r="D512"/>
          <cell r="E512"/>
          <cell r="F512"/>
          <cell r="G512">
            <v>1</v>
          </cell>
          <cell r="H512"/>
          <cell r="I512">
            <v>1</v>
          </cell>
        </row>
        <row r="513">
          <cell r="A513" t="str">
            <v>AB50S2SC2FA Внутренний блок кассетный</v>
          </cell>
          <cell r="B513"/>
          <cell r="C513"/>
          <cell r="D513"/>
          <cell r="E513"/>
          <cell r="F513">
            <v>1</v>
          </cell>
          <cell r="G513">
            <v>7</v>
          </cell>
          <cell r="H513"/>
          <cell r="I513">
            <v>8</v>
          </cell>
        </row>
        <row r="514">
          <cell r="A514" t="str">
            <v>AB60ES2ERA(S) Внутренний блок кассетный</v>
          </cell>
          <cell r="B514"/>
          <cell r="C514"/>
          <cell r="D514"/>
          <cell r="E514"/>
          <cell r="F514"/>
          <cell r="G514">
            <v>1</v>
          </cell>
          <cell r="H514"/>
          <cell r="I514">
            <v>1</v>
          </cell>
        </row>
        <row r="515">
          <cell r="A515" t="str">
            <v>AB71S2SA1FA Внутренний блок кассетный</v>
          </cell>
          <cell r="B515"/>
          <cell r="C515"/>
          <cell r="D515"/>
          <cell r="E515"/>
          <cell r="F515"/>
          <cell r="G515"/>
          <cell r="H515"/>
          <cell r="I515">
            <v>0</v>
          </cell>
        </row>
        <row r="516">
          <cell r="A516" t="str">
            <v>AB71S2SG1FA Внутренний блок кассетный</v>
          </cell>
          <cell r="B516"/>
          <cell r="C516"/>
          <cell r="D516"/>
          <cell r="E516"/>
          <cell r="F516"/>
          <cell r="G516">
            <v>5</v>
          </cell>
          <cell r="H516"/>
          <cell r="I516">
            <v>5</v>
          </cell>
        </row>
        <row r="517">
          <cell r="A517" t="str">
            <v>Колонные блоки</v>
          </cell>
          <cell r="B517"/>
          <cell r="C517"/>
          <cell r="D517"/>
          <cell r="E517"/>
          <cell r="F517"/>
          <cell r="G517">
            <v>1</v>
          </cell>
          <cell r="H517"/>
          <cell r="I517">
            <v>1</v>
          </cell>
        </row>
        <row r="518">
          <cell r="A518" t="str">
            <v>AP140S2SK1FA(H) Внутренний блок колонный</v>
          </cell>
          <cell r="B518"/>
          <cell r="C518"/>
          <cell r="D518"/>
          <cell r="E518"/>
          <cell r="F518"/>
          <cell r="G518"/>
          <cell r="H518"/>
          <cell r="I518">
            <v>0</v>
          </cell>
        </row>
        <row r="519">
          <cell r="A519" t="str">
            <v>AP160S2SK1FA(H) Внутренний блок колонный</v>
          </cell>
          <cell r="B519"/>
          <cell r="C519"/>
          <cell r="D519"/>
          <cell r="E519"/>
          <cell r="F519"/>
          <cell r="G519">
            <v>1</v>
          </cell>
          <cell r="H519"/>
          <cell r="I519">
            <v>1</v>
          </cell>
        </row>
        <row r="520">
          <cell r="A520" t="str">
            <v>Консольные блоки</v>
          </cell>
          <cell r="B520"/>
          <cell r="C520"/>
          <cell r="D520"/>
          <cell r="E520"/>
          <cell r="F520"/>
          <cell r="G520">
            <v>5</v>
          </cell>
          <cell r="H520"/>
          <cell r="I520">
            <v>5</v>
          </cell>
        </row>
        <row r="521">
          <cell r="A521" t="str">
            <v>AF18AS1ERA(S) Внутренний блок консольный</v>
          </cell>
          <cell r="B521"/>
          <cell r="C521"/>
          <cell r="D521"/>
          <cell r="E521"/>
          <cell r="F521"/>
          <cell r="G521">
            <v>4</v>
          </cell>
          <cell r="H521"/>
          <cell r="I521">
            <v>4</v>
          </cell>
        </row>
        <row r="522">
          <cell r="A522" t="str">
            <v>AF42S2SD1FA Внутренний блок консольный</v>
          </cell>
          <cell r="B522"/>
          <cell r="C522"/>
          <cell r="D522"/>
          <cell r="E522"/>
          <cell r="F522"/>
          <cell r="G522">
            <v>1</v>
          </cell>
          <cell r="H522"/>
          <cell r="I522">
            <v>1</v>
          </cell>
        </row>
        <row r="523">
          <cell r="A523" t="str">
            <v>Универсальные блоки</v>
          </cell>
          <cell r="B523"/>
          <cell r="C523"/>
          <cell r="D523"/>
          <cell r="E523"/>
          <cell r="F523"/>
          <cell r="G523">
            <v>78</v>
          </cell>
          <cell r="H523"/>
          <cell r="I523">
            <v>78</v>
          </cell>
        </row>
        <row r="524">
          <cell r="A524" t="str">
            <v>AC160S2LK1FA Внутренний блок универсальный</v>
          </cell>
          <cell r="B524"/>
          <cell r="C524"/>
          <cell r="D524"/>
          <cell r="E524"/>
          <cell r="F524"/>
          <cell r="G524">
            <v>24</v>
          </cell>
          <cell r="H524"/>
          <cell r="I524">
            <v>24</v>
          </cell>
        </row>
        <row r="525">
          <cell r="A525" t="str">
            <v>AC35S2SG1FA Внутренний блок универсальный</v>
          </cell>
          <cell r="B525"/>
          <cell r="C525"/>
          <cell r="D525"/>
          <cell r="E525"/>
          <cell r="F525"/>
          <cell r="G525">
            <v>11</v>
          </cell>
          <cell r="H525"/>
          <cell r="I525">
            <v>11</v>
          </cell>
        </row>
        <row r="526">
          <cell r="A526" t="str">
            <v>AC36ES1ERA(S) Внутренний блок универсальный</v>
          </cell>
          <cell r="B526"/>
          <cell r="C526"/>
          <cell r="D526"/>
          <cell r="E526"/>
          <cell r="F526"/>
          <cell r="G526">
            <v>3</v>
          </cell>
          <cell r="H526"/>
          <cell r="I526">
            <v>3</v>
          </cell>
        </row>
        <row r="527">
          <cell r="A527" t="str">
            <v>AC50S2SG1FA Внутренний блок универсальный</v>
          </cell>
          <cell r="B527"/>
          <cell r="C527"/>
          <cell r="D527"/>
          <cell r="E527"/>
          <cell r="F527"/>
          <cell r="G527">
            <v>14</v>
          </cell>
          <cell r="H527"/>
          <cell r="I527">
            <v>14</v>
          </cell>
        </row>
        <row r="528">
          <cell r="A528" t="str">
            <v>AC71S2SG1FA Внутренний блок универсальный</v>
          </cell>
          <cell r="B528"/>
          <cell r="C528"/>
          <cell r="D528"/>
          <cell r="E528"/>
          <cell r="F528"/>
          <cell r="G528">
            <v>26</v>
          </cell>
          <cell r="H528"/>
          <cell r="I528">
            <v>26</v>
          </cell>
        </row>
        <row r="529">
          <cell r="A529" t="str">
            <v>Канальные ECO R32</v>
          </cell>
          <cell r="B529"/>
          <cell r="C529"/>
          <cell r="D529"/>
          <cell r="E529"/>
          <cell r="F529">
            <v>1</v>
          </cell>
          <cell r="G529">
            <v>135</v>
          </cell>
          <cell r="H529">
            <v>5</v>
          </cell>
          <cell r="I529">
            <v>141</v>
          </cell>
        </row>
        <row r="530">
          <cell r="A530" t="str">
            <v>AD105S1LM2FA Внутренний блок канальный средненапорный ECO R32</v>
          </cell>
          <cell r="B530"/>
          <cell r="C530"/>
          <cell r="D530"/>
          <cell r="E530"/>
          <cell r="F530"/>
          <cell r="G530">
            <v>25</v>
          </cell>
          <cell r="H530"/>
          <cell r="I530">
            <v>25</v>
          </cell>
        </row>
        <row r="531">
          <cell r="A531" t="str">
            <v>AD105S2LM1FA Внутренний блок канальный средненапорный ECO R32</v>
          </cell>
          <cell r="B531"/>
          <cell r="C531"/>
          <cell r="D531"/>
          <cell r="E531"/>
          <cell r="F531"/>
          <cell r="G531">
            <v>13</v>
          </cell>
          <cell r="H531"/>
          <cell r="I531">
            <v>13</v>
          </cell>
        </row>
        <row r="532">
          <cell r="A532" t="str">
            <v>AD140S2LM1FA Внутренний блок канальный высоконапорный ECO R32</v>
          </cell>
          <cell r="B532"/>
          <cell r="C532"/>
          <cell r="D532"/>
          <cell r="E532"/>
          <cell r="F532"/>
          <cell r="G532">
            <v>20</v>
          </cell>
          <cell r="H532"/>
          <cell r="I532">
            <v>20</v>
          </cell>
        </row>
        <row r="533">
          <cell r="A533" t="str">
            <v>AD160S2LM1FA Внутренний блок канальный высоконапорный ECO R32</v>
          </cell>
          <cell r="B533"/>
          <cell r="C533"/>
          <cell r="D533"/>
          <cell r="E533"/>
          <cell r="F533"/>
          <cell r="G533">
            <v>13</v>
          </cell>
          <cell r="H533"/>
          <cell r="I533">
            <v>13</v>
          </cell>
        </row>
        <row r="534">
          <cell r="A534" t="str">
            <v>AD50S1LM1FA Внутренний блок канальный средненапорный ECO R32</v>
          </cell>
          <cell r="B534"/>
          <cell r="C534"/>
          <cell r="D534"/>
          <cell r="E534"/>
          <cell r="F534"/>
          <cell r="G534">
            <v>7</v>
          </cell>
          <cell r="H534">
            <v>5</v>
          </cell>
          <cell r="I534">
            <v>12</v>
          </cell>
        </row>
        <row r="535">
          <cell r="A535" t="str">
            <v>AD50S1LS1FA Внутренний блок канальный низконапорный ECO R32</v>
          </cell>
          <cell r="B535"/>
          <cell r="C535"/>
          <cell r="D535"/>
          <cell r="E535"/>
          <cell r="F535"/>
          <cell r="G535">
            <v>6</v>
          </cell>
          <cell r="H535"/>
          <cell r="I535">
            <v>6</v>
          </cell>
        </row>
        <row r="536">
          <cell r="A536" t="str">
            <v>AD50S2LM1FA Внутренний блок канальный средненапорный ECO R32</v>
          </cell>
          <cell r="B536"/>
          <cell r="C536"/>
          <cell r="D536"/>
          <cell r="E536"/>
          <cell r="F536"/>
          <cell r="G536">
            <v>23</v>
          </cell>
          <cell r="H536"/>
          <cell r="I536">
            <v>23</v>
          </cell>
        </row>
        <row r="537">
          <cell r="A537" t="str">
            <v>AD71S1LS1FA Внутренний блок канальный низконапорный ECO R32</v>
          </cell>
          <cell r="B537"/>
          <cell r="C537"/>
          <cell r="D537"/>
          <cell r="E537"/>
          <cell r="F537"/>
          <cell r="G537">
            <v>10</v>
          </cell>
          <cell r="H537"/>
          <cell r="I537">
            <v>10</v>
          </cell>
        </row>
        <row r="538">
          <cell r="A538" t="str">
            <v>AD71S2LM1FA Внутренний блок канальный средненапорный ECO R32</v>
          </cell>
          <cell r="B538"/>
          <cell r="C538"/>
          <cell r="D538"/>
          <cell r="E538"/>
          <cell r="F538">
            <v>1</v>
          </cell>
          <cell r="G538">
            <v>18</v>
          </cell>
          <cell r="H538"/>
          <cell r="I538">
            <v>19</v>
          </cell>
        </row>
        <row r="539">
          <cell r="A539" t="str">
            <v>Универсальные ECO R32</v>
          </cell>
          <cell r="B539"/>
          <cell r="C539"/>
          <cell r="D539"/>
          <cell r="E539"/>
          <cell r="F539"/>
          <cell r="G539">
            <v>92</v>
          </cell>
          <cell r="H539"/>
          <cell r="I539">
            <v>92</v>
          </cell>
        </row>
        <row r="540">
          <cell r="A540" t="str">
            <v>AC105S2LH1FA Внутренний блок универсальный ECO R32</v>
          </cell>
          <cell r="B540"/>
          <cell r="C540"/>
          <cell r="D540"/>
          <cell r="E540"/>
          <cell r="F540"/>
          <cell r="G540">
            <v>10</v>
          </cell>
          <cell r="H540"/>
          <cell r="I540">
            <v>10</v>
          </cell>
        </row>
        <row r="541">
          <cell r="A541" t="str">
            <v>AC105S2LH2FA Внутренний блок универсальный ECO R32 B2B</v>
          </cell>
          <cell r="B541"/>
          <cell r="C541"/>
          <cell r="D541"/>
          <cell r="E541"/>
          <cell r="F541"/>
          <cell r="G541">
            <v>15</v>
          </cell>
          <cell r="H541"/>
          <cell r="I541">
            <v>15</v>
          </cell>
        </row>
        <row r="542">
          <cell r="A542" t="str">
            <v>AC140S1LK1FA Внутренний блок универсальный ECO R32</v>
          </cell>
          <cell r="B542"/>
          <cell r="C542"/>
          <cell r="D542"/>
          <cell r="E542"/>
          <cell r="F542"/>
          <cell r="G542">
            <v>2</v>
          </cell>
          <cell r="H542"/>
          <cell r="I542">
            <v>2</v>
          </cell>
        </row>
        <row r="543">
          <cell r="A543" t="str">
            <v>AC140S2LK1FA Внутренний блок универсальный ECO R32</v>
          </cell>
          <cell r="B543"/>
          <cell r="C543"/>
          <cell r="D543"/>
          <cell r="E543"/>
          <cell r="F543"/>
          <cell r="G543">
            <v>32</v>
          </cell>
          <cell r="H543"/>
          <cell r="I543">
            <v>32</v>
          </cell>
        </row>
        <row r="544">
          <cell r="A544" t="str">
            <v>AC50S2LG1FA Внутренний блок универсальный ECO R32</v>
          </cell>
          <cell r="B544"/>
          <cell r="C544"/>
          <cell r="D544"/>
          <cell r="E544"/>
          <cell r="F544"/>
          <cell r="G544">
            <v>14</v>
          </cell>
          <cell r="H544"/>
          <cell r="I544">
            <v>14</v>
          </cell>
        </row>
        <row r="545">
          <cell r="A545" t="str">
            <v>AC71S1LG1FA Внутренний блок универсальный ECO R32</v>
          </cell>
          <cell r="B545"/>
          <cell r="C545"/>
          <cell r="D545"/>
          <cell r="E545"/>
          <cell r="F545"/>
          <cell r="G545">
            <v>3</v>
          </cell>
          <cell r="H545"/>
          <cell r="I545">
            <v>3</v>
          </cell>
        </row>
        <row r="546">
          <cell r="A546" t="str">
            <v>AC71S2LG1FA Внутренний блок универсальный ECO R32</v>
          </cell>
          <cell r="B546"/>
          <cell r="C546"/>
          <cell r="D546"/>
          <cell r="E546"/>
          <cell r="F546"/>
          <cell r="G546">
            <v>16</v>
          </cell>
          <cell r="H546"/>
          <cell r="I546">
            <v>16</v>
          </cell>
        </row>
        <row r="547">
          <cell r="A547" t="str">
            <v>Наружные блоки</v>
          </cell>
          <cell r="B547"/>
          <cell r="C547"/>
          <cell r="D547"/>
          <cell r="E547"/>
          <cell r="F547">
            <v>20</v>
          </cell>
          <cell r="G547">
            <v>753</v>
          </cell>
          <cell r="H547">
            <v>495</v>
          </cell>
          <cell r="I547">
            <v>1268</v>
          </cell>
        </row>
        <row r="548">
          <cell r="A548" t="str">
            <v>ECO R32</v>
          </cell>
          <cell r="B548"/>
          <cell r="C548"/>
          <cell r="D548"/>
          <cell r="E548"/>
          <cell r="F548">
            <v>2</v>
          </cell>
          <cell r="G548">
            <v>346</v>
          </cell>
          <cell r="H548">
            <v>5</v>
          </cell>
          <cell r="I548">
            <v>353</v>
          </cell>
        </row>
        <row r="549">
          <cell r="A549" t="str">
            <v>1U105S1LS1FA Наружный блок Haier Eco (1Ф/230В/50Гц)</v>
          </cell>
          <cell r="B549"/>
          <cell r="C549"/>
          <cell r="D549"/>
          <cell r="E549"/>
          <cell r="F549"/>
          <cell r="G549">
            <v>20</v>
          </cell>
          <cell r="H549"/>
          <cell r="I549">
            <v>20</v>
          </cell>
        </row>
        <row r="550">
          <cell r="A550" t="str">
            <v>1U105S1LS1FB Наружный блок Haier Eco (3Ф/400В/50Гц)</v>
          </cell>
          <cell r="B550"/>
          <cell r="C550"/>
          <cell r="D550"/>
          <cell r="E550"/>
          <cell r="F550">
            <v>1</v>
          </cell>
          <cell r="G550">
            <v>35</v>
          </cell>
          <cell r="H550"/>
          <cell r="I550">
            <v>36</v>
          </cell>
        </row>
        <row r="551">
          <cell r="A551" t="str">
            <v>1U105S1LS2FB Наружный блок Haier Eco (3Ф/400В/50Гц)</v>
          </cell>
          <cell r="B551"/>
          <cell r="C551"/>
          <cell r="D551"/>
          <cell r="E551"/>
          <cell r="F551"/>
          <cell r="G551">
            <v>40</v>
          </cell>
          <cell r="H551"/>
          <cell r="I551">
            <v>40</v>
          </cell>
        </row>
        <row r="552">
          <cell r="A552" t="str">
            <v>1U140S1LN1FB Наружный блок Haier Eco (3Ф/400В/50Гц)</v>
          </cell>
          <cell r="B552"/>
          <cell r="C552"/>
          <cell r="D552"/>
          <cell r="E552"/>
          <cell r="F552"/>
          <cell r="G552">
            <v>85</v>
          </cell>
          <cell r="H552"/>
          <cell r="I552">
            <v>85</v>
          </cell>
        </row>
        <row r="553">
          <cell r="A553" t="str">
            <v>1U140S1LN2FB Наружный блок Haier Eco B2B (3Ф/400В/50Гц)</v>
          </cell>
          <cell r="B553"/>
          <cell r="C553"/>
          <cell r="D553"/>
          <cell r="E553"/>
          <cell r="F553"/>
          <cell r="G553">
            <v>17</v>
          </cell>
          <cell r="H553"/>
          <cell r="I553">
            <v>17</v>
          </cell>
        </row>
        <row r="554">
          <cell r="A554" t="str">
            <v>1U160S1LN1FB Наружный блок Haier Eco (3Ф/400В/50Гц)</v>
          </cell>
          <cell r="B554"/>
          <cell r="C554"/>
          <cell r="D554"/>
          <cell r="E554"/>
          <cell r="F554"/>
          <cell r="G554">
            <v>41</v>
          </cell>
          <cell r="H554"/>
          <cell r="I554">
            <v>41</v>
          </cell>
        </row>
        <row r="555">
          <cell r="A555" t="str">
            <v>1U50S1LM1FA Наружный блок Haier Eco (1Ф/230В/50Гц)</v>
          </cell>
          <cell r="B555"/>
          <cell r="C555"/>
          <cell r="D555"/>
          <cell r="E555"/>
          <cell r="F555"/>
          <cell r="G555">
            <v>50</v>
          </cell>
          <cell r="H555">
            <v>5</v>
          </cell>
          <cell r="I555">
            <v>55</v>
          </cell>
        </row>
        <row r="556">
          <cell r="A556" t="str">
            <v>1U50S1LM2FA Наружный блок Haier Eco B2B (1Ф/230В/50Гц)</v>
          </cell>
          <cell r="B556"/>
          <cell r="C556"/>
          <cell r="D556"/>
          <cell r="E556"/>
          <cell r="F556"/>
          <cell r="G556">
            <v>10</v>
          </cell>
          <cell r="H556"/>
          <cell r="I556">
            <v>10</v>
          </cell>
        </row>
        <row r="557">
          <cell r="A557" t="str">
            <v>1U71S1LR1FA Наружный блок Haier Eco (1Ф/230В/50Гц)</v>
          </cell>
          <cell r="B557"/>
          <cell r="C557"/>
          <cell r="D557"/>
          <cell r="E557"/>
          <cell r="F557"/>
          <cell r="G557">
            <v>46</v>
          </cell>
          <cell r="H557"/>
          <cell r="I557">
            <v>46</v>
          </cell>
        </row>
        <row r="558">
          <cell r="A558" t="str">
            <v>1U71S1LR2FA Наружный блок Haier Eco B2B (1Ф/230В/50Гц)</v>
          </cell>
          <cell r="B558"/>
          <cell r="C558"/>
          <cell r="D558"/>
          <cell r="E558"/>
          <cell r="F558">
            <v>1</v>
          </cell>
          <cell r="G558">
            <v>2</v>
          </cell>
          <cell r="H558"/>
          <cell r="I558">
            <v>3</v>
          </cell>
        </row>
        <row r="559">
          <cell r="A559" t="str">
            <v>Smart Power (к кассетам ABH с круг. потоком)</v>
          </cell>
          <cell r="B559"/>
          <cell r="C559"/>
          <cell r="D559"/>
          <cell r="E559"/>
          <cell r="F559"/>
          <cell r="G559">
            <v>1</v>
          </cell>
          <cell r="H559"/>
          <cell r="I559">
            <v>1</v>
          </cell>
        </row>
        <row r="560">
          <cell r="A560" t="str">
            <v>1UH105N1ERG Наружный блок Smart Power</v>
          </cell>
          <cell r="B560"/>
          <cell r="C560"/>
          <cell r="D560"/>
          <cell r="E560"/>
          <cell r="F560"/>
          <cell r="G560">
            <v>1</v>
          </cell>
          <cell r="H560"/>
          <cell r="I560">
            <v>1</v>
          </cell>
        </row>
        <row r="561">
          <cell r="A561" t="str">
            <v>SUPER MATCH INV и ON/OFF (сплит+CAC)</v>
          </cell>
          <cell r="B561"/>
          <cell r="C561"/>
          <cell r="D561"/>
          <cell r="E561"/>
          <cell r="F561">
            <v>15</v>
          </cell>
          <cell r="G561">
            <v>248</v>
          </cell>
          <cell r="H561">
            <v>490</v>
          </cell>
          <cell r="I561">
            <v>753</v>
          </cell>
        </row>
        <row r="562">
          <cell r="A562" t="str">
            <v>1U09BS3ERA Наружный блок Lightera SM</v>
          </cell>
          <cell r="B562"/>
          <cell r="C562"/>
          <cell r="D562"/>
          <cell r="E562"/>
          <cell r="F562">
            <v>8</v>
          </cell>
          <cell r="G562">
            <v>113</v>
          </cell>
          <cell r="H562">
            <v>350</v>
          </cell>
          <cell r="I562">
            <v>471</v>
          </cell>
        </row>
        <row r="563">
          <cell r="A563" t="str">
            <v>1U12BS3ERA Наружный блок Lightera SM</v>
          </cell>
          <cell r="B563"/>
          <cell r="C563"/>
          <cell r="D563"/>
          <cell r="E563"/>
          <cell r="F563">
            <v>7</v>
          </cell>
          <cell r="G563">
            <v>134</v>
          </cell>
          <cell r="H563">
            <v>140</v>
          </cell>
          <cell r="I563">
            <v>281</v>
          </cell>
        </row>
        <row r="564">
          <cell r="A564" t="str">
            <v>1U60IS3EAB(S) Наружный блок (-25°C)</v>
          </cell>
          <cell r="B564"/>
          <cell r="C564"/>
          <cell r="D564"/>
          <cell r="E564"/>
          <cell r="F564"/>
          <cell r="G564">
            <v>1</v>
          </cell>
          <cell r="H564"/>
          <cell r="I564">
            <v>1</v>
          </cell>
        </row>
        <row r="565">
          <cell r="A565" t="str">
            <v>SUPER MATCH PLUS</v>
          </cell>
          <cell r="B565"/>
          <cell r="C565"/>
          <cell r="D565"/>
          <cell r="E565"/>
          <cell r="F565">
            <v>1</v>
          </cell>
          <cell r="G565">
            <v>5</v>
          </cell>
          <cell r="H565"/>
          <cell r="I565">
            <v>6</v>
          </cell>
        </row>
        <row r="566">
          <cell r="A566" t="str">
            <v>1U105S2SS1FB Наружный блок R32 Super Match Plus</v>
          </cell>
          <cell r="B566"/>
          <cell r="C566"/>
          <cell r="D566"/>
          <cell r="E566"/>
          <cell r="F566"/>
          <cell r="G566">
            <v>2</v>
          </cell>
          <cell r="H566"/>
          <cell r="I566">
            <v>2</v>
          </cell>
        </row>
        <row r="567">
          <cell r="A567" t="str">
            <v>1U105S2SS2FA Наружный блок R32 Super Match Plus</v>
          </cell>
          <cell r="B567"/>
          <cell r="C567"/>
          <cell r="D567"/>
          <cell r="E567"/>
          <cell r="F567">
            <v>1</v>
          </cell>
          <cell r="G567">
            <v>1</v>
          </cell>
          <cell r="H567"/>
          <cell r="I567">
            <v>2</v>
          </cell>
        </row>
        <row r="568">
          <cell r="A568" t="str">
            <v>1U125S2SN2FB Наружный блок R32 Super Match Plus</v>
          </cell>
          <cell r="B568"/>
          <cell r="C568"/>
          <cell r="D568"/>
          <cell r="E568"/>
          <cell r="F568"/>
          <cell r="G568">
            <v>1</v>
          </cell>
          <cell r="H568"/>
          <cell r="I568">
            <v>1</v>
          </cell>
        </row>
        <row r="569">
          <cell r="A569" t="str">
            <v>1U140S2SN1FB Наружный блок R32 Super Match Plus</v>
          </cell>
          <cell r="B569"/>
          <cell r="C569"/>
          <cell r="D569"/>
          <cell r="E569"/>
          <cell r="F569"/>
          <cell r="G569"/>
          <cell r="H569"/>
          <cell r="I569">
            <v>0</v>
          </cell>
        </row>
        <row r="570">
          <cell r="A570" t="str">
            <v>1U160S2SP1FB Наружный блок R32 Super Match Plus</v>
          </cell>
          <cell r="B570"/>
          <cell r="C570"/>
          <cell r="D570"/>
          <cell r="E570"/>
          <cell r="F570"/>
          <cell r="G570">
            <v>1</v>
          </cell>
          <cell r="H570"/>
          <cell r="I570">
            <v>1</v>
          </cell>
        </row>
        <row r="571">
          <cell r="A571" t="str">
            <v>Кассетные ECO R32</v>
          </cell>
          <cell r="B571"/>
          <cell r="C571"/>
          <cell r="D571"/>
          <cell r="E571"/>
          <cell r="F571">
            <v>2</v>
          </cell>
          <cell r="G571">
            <v>153</v>
          </cell>
          <cell r="H571"/>
          <cell r="I571">
            <v>155</v>
          </cell>
        </row>
        <row r="572">
          <cell r="A572" t="str">
            <v>1U160S1LN2FB Наружный блок R32 Super Match Eco B2B</v>
          </cell>
          <cell r="B572"/>
          <cell r="C572"/>
          <cell r="D572"/>
          <cell r="E572"/>
          <cell r="F572"/>
          <cell r="G572">
            <v>20</v>
          </cell>
          <cell r="H572"/>
          <cell r="I572">
            <v>20</v>
          </cell>
        </row>
        <row r="573">
          <cell r="A573" t="str">
            <v>AB105S1LH2FA Внутренний блок кассетный ECO R32</v>
          </cell>
          <cell r="B573"/>
          <cell r="C573"/>
          <cell r="D573"/>
          <cell r="E573"/>
          <cell r="F573"/>
          <cell r="G573">
            <v>1</v>
          </cell>
          <cell r="H573"/>
          <cell r="I573">
            <v>1</v>
          </cell>
        </row>
        <row r="574">
          <cell r="A574" t="str">
            <v>AB105S2LR1FA Внутренний блок</v>
          </cell>
          <cell r="B574"/>
          <cell r="C574"/>
          <cell r="D574"/>
          <cell r="E574"/>
          <cell r="F574">
            <v>1</v>
          </cell>
          <cell r="G574">
            <v>33</v>
          </cell>
          <cell r="H574"/>
          <cell r="I574">
            <v>34</v>
          </cell>
        </row>
        <row r="575">
          <cell r="A575" t="str">
            <v>AB105S2LR2FA Внутренний блок</v>
          </cell>
          <cell r="B575"/>
          <cell r="C575"/>
          <cell r="D575"/>
          <cell r="E575"/>
          <cell r="F575"/>
          <cell r="G575"/>
          <cell r="H575"/>
          <cell r="I575">
            <v>0</v>
          </cell>
        </row>
        <row r="576">
          <cell r="A576" t="str">
            <v>AB140S1LK2FA Внутренний блок кассетный ECO R32 B2B</v>
          </cell>
          <cell r="B576"/>
          <cell r="C576"/>
          <cell r="D576"/>
          <cell r="E576"/>
          <cell r="F576"/>
          <cell r="G576">
            <v>1</v>
          </cell>
          <cell r="H576"/>
          <cell r="I576">
            <v>1</v>
          </cell>
        </row>
        <row r="577">
          <cell r="A577" t="str">
            <v>AB140S2LR1FA Внутренний блок кассетный</v>
          </cell>
          <cell r="B577"/>
          <cell r="C577"/>
          <cell r="D577"/>
          <cell r="E577"/>
          <cell r="F577"/>
          <cell r="G577">
            <v>34</v>
          </cell>
          <cell r="H577"/>
          <cell r="I577">
            <v>34</v>
          </cell>
        </row>
        <row r="578">
          <cell r="A578" t="str">
            <v>AB140S2LR2FA Внутренний блок кассетный</v>
          </cell>
          <cell r="B578"/>
          <cell r="C578"/>
          <cell r="D578"/>
          <cell r="E578"/>
          <cell r="F578"/>
          <cell r="G578">
            <v>16</v>
          </cell>
          <cell r="H578"/>
          <cell r="I578">
            <v>16</v>
          </cell>
        </row>
        <row r="579">
          <cell r="A579" t="str">
            <v>AB160S1LK2FA Внутренний блок</v>
          </cell>
          <cell r="B579"/>
          <cell r="C579"/>
          <cell r="D579"/>
          <cell r="E579"/>
          <cell r="F579"/>
          <cell r="G579">
            <v>20</v>
          </cell>
          <cell r="H579"/>
          <cell r="I579">
            <v>20</v>
          </cell>
        </row>
        <row r="580">
          <cell r="A580" t="str">
            <v>AB160S2LR1FA Внутренний блок</v>
          </cell>
          <cell r="B580"/>
          <cell r="C580"/>
          <cell r="D580"/>
          <cell r="E580"/>
          <cell r="F580"/>
          <cell r="G580">
            <v>3</v>
          </cell>
          <cell r="H580"/>
          <cell r="I580">
            <v>3</v>
          </cell>
        </row>
        <row r="581">
          <cell r="A581" t="str">
            <v>AB50S1LC1FA Внутренний блок кассетный ECO R32</v>
          </cell>
          <cell r="B581"/>
          <cell r="C581"/>
          <cell r="D581"/>
          <cell r="E581"/>
          <cell r="F581"/>
          <cell r="G581"/>
          <cell r="H581"/>
          <cell r="I581">
            <v>0</v>
          </cell>
        </row>
        <row r="582">
          <cell r="A582" t="str">
            <v>AB71F2LR1FA Внутренний блок</v>
          </cell>
          <cell r="B582"/>
          <cell r="C582"/>
          <cell r="D582"/>
          <cell r="E582"/>
          <cell r="F582"/>
          <cell r="G582"/>
          <cell r="H582"/>
          <cell r="I582">
            <v>0</v>
          </cell>
        </row>
        <row r="583">
          <cell r="A583" t="str">
            <v>AB71S1LG2FA Внутренний блок кассетный ECO R32 B2B</v>
          </cell>
          <cell r="B583"/>
          <cell r="C583"/>
          <cell r="D583"/>
          <cell r="E583"/>
          <cell r="F583">
            <v>1</v>
          </cell>
          <cell r="G583"/>
          <cell r="H583"/>
          <cell r="I583">
            <v>1</v>
          </cell>
        </row>
        <row r="584">
          <cell r="A584" t="str">
            <v>AB71S2LR1FA Внутренний блок</v>
          </cell>
          <cell r="B584"/>
          <cell r="C584"/>
          <cell r="D584"/>
          <cell r="E584"/>
          <cell r="F584"/>
          <cell r="G584">
            <v>25</v>
          </cell>
          <cell r="H584"/>
          <cell r="I584">
            <v>25</v>
          </cell>
        </row>
        <row r="585">
          <cell r="A585" t="str">
            <v>Снято с производства</v>
          </cell>
          <cell r="B585"/>
          <cell r="C585"/>
          <cell r="D585"/>
          <cell r="E585"/>
          <cell r="F585">
            <v>27</v>
          </cell>
          <cell r="G585">
            <v>42</v>
          </cell>
          <cell r="H585">
            <v>4</v>
          </cell>
          <cell r="I585">
            <v>73</v>
          </cell>
        </row>
        <row r="586">
          <cell r="A586" t="str">
            <v>1U09BR4ERA inv наружн. Leader /Elegant/Tibio/Family</v>
          </cell>
          <cell r="B586"/>
          <cell r="C586"/>
          <cell r="D586"/>
          <cell r="E586"/>
          <cell r="F586"/>
          <cell r="G586">
            <v>4</v>
          </cell>
          <cell r="H586"/>
          <cell r="I586">
            <v>4</v>
          </cell>
        </row>
        <row r="587">
          <cell r="A587" t="str">
            <v>1U18EN2ERA inv наружн. / арт. AA96SCE0B RU</v>
          </cell>
          <cell r="B587"/>
          <cell r="C587"/>
          <cell r="D587"/>
          <cell r="E587"/>
          <cell r="F587"/>
          <cell r="G587">
            <v>1</v>
          </cell>
          <cell r="H587"/>
          <cell r="I587">
            <v>1</v>
          </cell>
        </row>
        <row r="588">
          <cell r="A588" t="str">
            <v>1U24RE8ERA Наружный блок TIBIO/LEADER</v>
          </cell>
          <cell r="B588"/>
          <cell r="C588"/>
          <cell r="D588"/>
          <cell r="E588"/>
          <cell r="F588"/>
          <cell r="G588">
            <v>1</v>
          </cell>
          <cell r="H588"/>
          <cell r="I588">
            <v>1</v>
          </cell>
        </row>
        <row r="589">
          <cell r="A589" t="str">
            <v>1U35NHP1FRA Наружный блок ELEGANT HP</v>
          </cell>
          <cell r="B589"/>
          <cell r="C589"/>
          <cell r="D589"/>
          <cell r="E589"/>
          <cell r="F589">
            <v>3</v>
          </cell>
          <cell r="G589">
            <v>1</v>
          </cell>
          <cell r="H589"/>
          <cell r="I589">
            <v>4</v>
          </cell>
        </row>
        <row r="590">
          <cell r="A590" t="str">
            <v>AS09QS2ERA-W inv БЕЛЫЙ ВНУТРЕННИЙ БЛОК / серия AQUA</v>
          </cell>
          <cell r="B590"/>
          <cell r="C590"/>
          <cell r="D590"/>
          <cell r="E590"/>
          <cell r="F590"/>
          <cell r="G590">
            <v>2</v>
          </cell>
          <cell r="H590"/>
          <cell r="I590">
            <v>2</v>
          </cell>
        </row>
        <row r="591">
          <cell r="A591" t="str">
            <v>AS12NB4HRA без WI-FI  inv Family внутp. бл. /art AA9FL3E0700 /</v>
          </cell>
          <cell r="B591"/>
          <cell r="C591"/>
          <cell r="D591"/>
          <cell r="E591"/>
          <cell r="F591"/>
          <cell r="G591">
            <v>2</v>
          </cell>
          <cell r="H591"/>
          <cell r="I591">
            <v>2</v>
          </cell>
        </row>
        <row r="592">
          <cell r="A592" t="str">
            <v>AS12NB5HRA внутp. блок без WI-FI  inv Elegant  /art AA9FL9E0700 /</v>
          </cell>
          <cell r="B592"/>
          <cell r="C592"/>
          <cell r="D592"/>
          <cell r="E592"/>
          <cell r="F592"/>
          <cell r="G592">
            <v>2</v>
          </cell>
          <cell r="H592"/>
          <cell r="I592">
            <v>2</v>
          </cell>
        </row>
        <row r="593">
          <cell r="A593" t="str">
            <v>AS12NS1HRA-W внутр. (AA9FK2E09)</v>
          </cell>
          <cell r="B593"/>
          <cell r="C593"/>
          <cell r="D593"/>
          <cell r="E593"/>
          <cell r="F593"/>
          <cell r="G593">
            <v>4</v>
          </cell>
          <cell r="H593"/>
          <cell r="I593">
            <v>4</v>
          </cell>
        </row>
        <row r="594">
          <cell r="A594" t="str">
            <v xml:space="preserve">AS12NS3ERA-G inv Lightera 2017 GOLD внутренний /арт AA9FKGE08 RU </v>
          </cell>
          <cell r="B594"/>
          <cell r="C594"/>
          <cell r="D594"/>
          <cell r="E594"/>
          <cell r="F594"/>
          <cell r="G594">
            <v>2</v>
          </cell>
          <cell r="H594"/>
          <cell r="I594">
            <v>2</v>
          </cell>
        </row>
        <row r="595">
          <cell r="A595" t="str">
            <v>AS12NS4ERA-B inv Lightera 2018 ЧЕРНЫЙ внутренний</v>
          </cell>
          <cell r="B595"/>
          <cell r="C595"/>
          <cell r="D595"/>
          <cell r="E595"/>
          <cell r="F595">
            <v>1</v>
          </cell>
          <cell r="G595">
            <v>2</v>
          </cell>
          <cell r="H595"/>
          <cell r="I595">
            <v>3</v>
          </cell>
        </row>
        <row r="596">
          <cell r="A596" t="str">
            <v>AS12NS4ERA-G inv Lightera 2018 ЗОЛОТО внутренний</v>
          </cell>
          <cell r="B596"/>
          <cell r="C596"/>
          <cell r="D596"/>
          <cell r="E596"/>
          <cell r="F596"/>
          <cell r="G596">
            <v>2</v>
          </cell>
          <cell r="H596"/>
          <cell r="I596">
            <v>2</v>
          </cell>
        </row>
        <row r="597">
          <cell r="A597" t="str">
            <v>AS12TB3HRA invertor внутренний /арт. AAACJ3E08 RU/</v>
          </cell>
          <cell r="B597"/>
          <cell r="C597"/>
          <cell r="D597"/>
          <cell r="E597"/>
          <cell r="F597"/>
          <cell r="G597">
            <v>1</v>
          </cell>
          <cell r="H597"/>
          <cell r="I597">
            <v>1</v>
          </cell>
        </row>
        <row r="598">
          <cell r="A598" t="str">
            <v>AS24NM6HRA inv Elegant 2019 внутр. бл.</v>
          </cell>
          <cell r="B598"/>
          <cell r="C598"/>
          <cell r="D598"/>
          <cell r="E598"/>
          <cell r="F598"/>
          <cell r="G598">
            <v>1</v>
          </cell>
          <cell r="H598"/>
          <cell r="I598">
            <v>1</v>
          </cell>
        </row>
        <row r="599">
          <cell r="A599" t="str">
            <v>AS24TD2HRA invertor внутренний /арт. AAA3CHE07 RU/</v>
          </cell>
          <cell r="B599"/>
          <cell r="C599"/>
          <cell r="D599"/>
          <cell r="E599"/>
          <cell r="F599"/>
          <cell r="G599">
            <v>1</v>
          </cell>
          <cell r="H599"/>
          <cell r="I599">
            <v>1</v>
          </cell>
        </row>
        <row r="600">
          <cell r="A600" t="str">
            <v>AS24TL4HRA Внутренний блок LEADER</v>
          </cell>
          <cell r="B600"/>
          <cell r="C600"/>
          <cell r="D600"/>
          <cell r="E600"/>
          <cell r="F600">
            <v>1</v>
          </cell>
          <cell r="G600"/>
          <cell r="H600"/>
          <cell r="I600">
            <v>1</v>
          </cell>
        </row>
        <row r="601">
          <cell r="A601" t="str">
            <v>AS25S2SD1FA Внутренний блок LIGHTERA PREMIUM</v>
          </cell>
          <cell r="B601"/>
          <cell r="C601"/>
          <cell r="D601"/>
          <cell r="E601"/>
          <cell r="F601"/>
          <cell r="G601">
            <v>1</v>
          </cell>
          <cell r="H601"/>
          <cell r="I601">
            <v>1</v>
          </cell>
        </row>
        <row r="602">
          <cell r="A602" t="str">
            <v xml:space="preserve">AS35NHPHRA Внутренний блок ELEGANT </v>
          </cell>
          <cell r="B602"/>
          <cell r="C602"/>
          <cell r="D602"/>
          <cell r="E602"/>
          <cell r="F602">
            <v>5</v>
          </cell>
          <cell r="G602">
            <v>2</v>
          </cell>
          <cell r="H602"/>
          <cell r="I602">
            <v>7</v>
          </cell>
        </row>
        <row r="603">
          <cell r="A603" t="str">
            <v xml:space="preserve">HDH362NBE Внутренний канальный блок Huyndai </v>
          </cell>
          <cell r="B603"/>
          <cell r="C603"/>
          <cell r="D603"/>
          <cell r="E603"/>
          <cell r="F603"/>
          <cell r="G603"/>
          <cell r="H603">
            <v>2</v>
          </cell>
          <cell r="I603">
            <v>2</v>
          </cell>
        </row>
        <row r="604">
          <cell r="A604" t="str">
            <v>HSU-07HNM03/R2 внутренний.блок с УФ лампой</v>
          </cell>
          <cell r="B604"/>
          <cell r="C604"/>
          <cell r="D604"/>
          <cell r="E604"/>
          <cell r="F604"/>
          <cell r="G604">
            <v>2</v>
          </cell>
          <cell r="H604"/>
          <cell r="I604">
            <v>2</v>
          </cell>
        </row>
        <row r="605">
          <cell r="A605" t="str">
            <v>HSU-07HPL03/R3 Внутренний блок с УФ лампой</v>
          </cell>
          <cell r="B605"/>
          <cell r="C605"/>
          <cell r="D605"/>
          <cell r="E605"/>
          <cell r="F605">
            <v>2</v>
          </cell>
          <cell r="G605"/>
          <cell r="H605"/>
          <cell r="I605">
            <v>2</v>
          </cell>
        </row>
        <row r="606">
          <cell r="A606" t="str">
            <v>HSU-09HNF303/R2-G Внутренний блок LIGHTERA ON/OFF</v>
          </cell>
          <cell r="B606"/>
          <cell r="C606"/>
          <cell r="D606"/>
          <cell r="E606"/>
          <cell r="F606"/>
          <cell r="G606">
            <v>2</v>
          </cell>
          <cell r="H606"/>
          <cell r="I606">
            <v>2</v>
          </cell>
        </row>
        <row r="607">
          <cell r="A607" t="str">
            <v>HSU-09HUN203/R2 Наружный блок LIGHTERA ON/OFF</v>
          </cell>
          <cell r="B607"/>
          <cell r="C607"/>
          <cell r="D607"/>
          <cell r="E607"/>
          <cell r="F607">
            <v>7</v>
          </cell>
          <cell r="G607">
            <v>1</v>
          </cell>
          <cell r="H607"/>
          <cell r="I607">
            <v>8</v>
          </cell>
        </row>
        <row r="608">
          <cell r="A608" t="str">
            <v>HSU-09HUN203/R2 Наружный блок Lightera On/Off (-40°C)</v>
          </cell>
          <cell r="B608"/>
          <cell r="C608"/>
          <cell r="D608"/>
          <cell r="E608"/>
          <cell r="F608">
            <v>5</v>
          </cell>
          <cell r="G608"/>
          <cell r="H608"/>
          <cell r="I608">
            <v>5</v>
          </cell>
        </row>
        <row r="609">
          <cell r="A609" t="str">
            <v>HSU-12HNF203/R2-W on/off  внутр 2018 /арт. AA9HА1E6Q RU/</v>
          </cell>
          <cell r="B609"/>
          <cell r="C609"/>
          <cell r="D609"/>
          <cell r="E609"/>
          <cell r="F609"/>
          <cell r="G609">
            <v>4</v>
          </cell>
          <cell r="H609"/>
          <cell r="I609">
            <v>4</v>
          </cell>
        </row>
        <row r="610">
          <cell r="A610" t="str">
            <v>HSU-12HTL103/R2 (in) on/off внутренний LEADER 2019 /арт</v>
          </cell>
          <cell r="B610"/>
          <cell r="C610"/>
          <cell r="D610"/>
          <cell r="E610"/>
          <cell r="F610"/>
          <cell r="G610">
            <v>2</v>
          </cell>
          <cell r="H610"/>
          <cell r="I610">
            <v>2</v>
          </cell>
        </row>
        <row r="611">
          <cell r="A611" t="str">
            <v>HSU-12HUN203/R2 Наружный блок Lightera On/Off (-40°C)</v>
          </cell>
          <cell r="B611"/>
          <cell r="C611"/>
          <cell r="D611"/>
          <cell r="E611"/>
          <cell r="F611">
            <v>2</v>
          </cell>
          <cell r="G611"/>
          <cell r="H611"/>
          <cell r="I611">
            <v>2</v>
          </cell>
        </row>
        <row r="612">
          <cell r="A612" t="str">
            <v>HSU-24HNF203/R2-W Внутренний блок LIGHTERA ON/OFF</v>
          </cell>
          <cell r="B612"/>
          <cell r="C612"/>
          <cell r="D612"/>
          <cell r="E612"/>
          <cell r="F612"/>
          <cell r="G612">
            <v>1</v>
          </cell>
          <cell r="H612"/>
          <cell r="I612">
            <v>1</v>
          </cell>
        </row>
        <row r="613">
          <cell r="A613" t="str">
            <v>HSU-24HUN203/R2 Наружный блок ON/OFF LIGHTERA/ELEGANT</v>
          </cell>
          <cell r="B613"/>
          <cell r="C613"/>
          <cell r="D613"/>
          <cell r="E613"/>
          <cell r="F613">
            <v>1</v>
          </cell>
          <cell r="G613"/>
          <cell r="H613"/>
          <cell r="I613">
            <v>1</v>
          </cell>
        </row>
        <row r="614">
          <cell r="A614" t="str">
            <v>HSU-24HUN303/R2 Наружный блок LIGHTERA ON/OFF</v>
          </cell>
          <cell r="B614"/>
          <cell r="C614"/>
          <cell r="D614"/>
          <cell r="E614"/>
          <cell r="F614"/>
          <cell r="G614">
            <v>1</v>
          </cell>
          <cell r="H614"/>
          <cell r="I614">
            <v>1</v>
          </cell>
        </row>
        <row r="615">
          <cell r="A615" t="str">
            <v>HUH362NBE Наружный блок Huyndai</v>
          </cell>
          <cell r="B615"/>
          <cell r="C615"/>
          <cell r="D615"/>
          <cell r="E615"/>
          <cell r="F615"/>
          <cell r="G615"/>
          <cell r="H615">
            <v>2</v>
          </cell>
          <cell r="I615">
            <v>2</v>
          </cell>
        </row>
        <row r="616">
          <cell r="A616" t="str">
            <v>Тепловые насосы</v>
          </cell>
          <cell r="B616"/>
          <cell r="C616"/>
          <cell r="D616"/>
          <cell r="E616"/>
          <cell r="F616"/>
          <cell r="G616">
            <v>3</v>
          </cell>
          <cell r="H616"/>
          <cell r="I616">
            <v>3</v>
          </cell>
        </row>
        <row r="617">
          <cell r="A617" t="str">
            <v>AU162FYCRA(HW) Тепловой насос воздух-вода 16 кВт</v>
          </cell>
          <cell r="B617"/>
          <cell r="C617"/>
          <cell r="D617"/>
          <cell r="E617"/>
          <cell r="F617"/>
          <cell r="G617">
            <v>1</v>
          </cell>
          <cell r="H617"/>
          <cell r="I617">
            <v>1</v>
          </cell>
        </row>
        <row r="618">
          <cell r="A618" t="str">
            <v>AW062SSCHA Тепловой насос воздух-вода 6 кВт</v>
          </cell>
          <cell r="B618"/>
          <cell r="C618"/>
          <cell r="D618"/>
          <cell r="E618"/>
          <cell r="F618"/>
          <cell r="G618">
            <v>1</v>
          </cell>
          <cell r="H618"/>
          <cell r="I618">
            <v>1</v>
          </cell>
        </row>
        <row r="619">
          <cell r="A619" t="str">
            <v>HU062WAMNA Тепловой насос воздух-вода 4-6 кВт</v>
          </cell>
          <cell r="B619"/>
          <cell r="C619"/>
          <cell r="D619"/>
          <cell r="E619"/>
          <cell r="F619"/>
          <cell r="G619">
            <v>1</v>
          </cell>
          <cell r="H619"/>
          <cell r="I619">
            <v>1</v>
          </cell>
        </row>
        <row r="620">
          <cell r="A620" t="str">
            <v>Фанкойлы</v>
          </cell>
          <cell r="B620"/>
          <cell r="C620"/>
          <cell r="D620"/>
          <cell r="E620"/>
          <cell r="F620"/>
          <cell r="G620">
            <v>23</v>
          </cell>
          <cell r="H620"/>
          <cell r="I620">
            <v>23</v>
          </cell>
        </row>
        <row r="621">
          <cell r="A621" t="str">
            <v>FCB-058BCN2B Фанкойл кассетный 2-х трубный с круговым потоком 3,5 кВт</v>
          </cell>
          <cell r="B621"/>
          <cell r="C621"/>
          <cell r="D621"/>
          <cell r="E621"/>
          <cell r="F621"/>
          <cell r="G621">
            <v>2</v>
          </cell>
          <cell r="H621"/>
          <cell r="I621">
            <v>2</v>
          </cell>
        </row>
        <row r="622">
          <cell r="A622" t="str">
            <v>FCB-068BCN2B Фанкойл кассетный 2-х трубный с круговым потоком 4,3 кВт</v>
          </cell>
          <cell r="B622"/>
          <cell r="C622"/>
          <cell r="D622"/>
          <cell r="E622"/>
          <cell r="F622"/>
          <cell r="G622">
            <v>5</v>
          </cell>
          <cell r="H622"/>
          <cell r="I622">
            <v>5</v>
          </cell>
        </row>
        <row r="623">
          <cell r="A623" t="str">
            <v>FCB-085BCN2B Фанкойл кассетный 2-х трубный с круговым потоком 5,0 кВт</v>
          </cell>
          <cell r="B623"/>
          <cell r="C623"/>
          <cell r="D623"/>
          <cell r="E623"/>
          <cell r="F623"/>
          <cell r="G623"/>
          <cell r="H623"/>
          <cell r="I623">
            <v>0</v>
          </cell>
        </row>
        <row r="624">
          <cell r="A624" t="str">
            <v>FCB-102BCN2B Фанкойл кассетный 2-х трубный с круговым потоком 12,6 кВт</v>
          </cell>
          <cell r="B624"/>
          <cell r="C624"/>
          <cell r="D624"/>
          <cell r="E624"/>
          <cell r="F624"/>
          <cell r="G624"/>
          <cell r="H624"/>
          <cell r="I624">
            <v>0</v>
          </cell>
        </row>
        <row r="625">
          <cell r="A625" t="str">
            <v>FCB-136BCN2B Фанкойл кассетный 2-х трубный с круговым потоком 7,6 кВт</v>
          </cell>
          <cell r="B625"/>
          <cell r="C625"/>
          <cell r="D625"/>
          <cell r="E625"/>
          <cell r="F625"/>
          <cell r="G625"/>
          <cell r="H625"/>
          <cell r="I625">
            <v>0</v>
          </cell>
        </row>
        <row r="626">
          <cell r="A626" t="str">
            <v>FCB-170BCN2B Фанкойл кассетный 2-х трубный с круговым потоком 7,6 кВт</v>
          </cell>
          <cell r="B626"/>
          <cell r="C626"/>
          <cell r="D626"/>
          <cell r="E626"/>
          <cell r="F626"/>
          <cell r="G626"/>
          <cell r="H626"/>
          <cell r="I626">
            <v>0</v>
          </cell>
        </row>
        <row r="627">
          <cell r="A627" t="str">
            <v>FCE-068CCB2B канальный фанкойл Haier</v>
          </cell>
          <cell r="B627"/>
          <cell r="C627"/>
          <cell r="D627"/>
          <cell r="E627"/>
          <cell r="F627"/>
          <cell r="G627">
            <v>8</v>
          </cell>
          <cell r="H627"/>
          <cell r="I627">
            <v>8</v>
          </cell>
        </row>
        <row r="628">
          <cell r="A628" t="str">
            <v>FCE-068CCN2B 4,5 кВт (50 Pa) фанкойл канальный (левый)</v>
          </cell>
          <cell r="B628"/>
          <cell r="C628"/>
          <cell r="D628"/>
          <cell r="E628"/>
          <cell r="F628"/>
          <cell r="G628">
            <v>1</v>
          </cell>
          <cell r="H628"/>
          <cell r="I628">
            <v>1</v>
          </cell>
        </row>
        <row r="629">
          <cell r="A629" t="str">
            <v>FCE-102BCN2B фанкойл канальный</v>
          </cell>
          <cell r="B629"/>
          <cell r="C629"/>
          <cell r="D629"/>
          <cell r="E629"/>
          <cell r="F629"/>
          <cell r="G629">
            <v>7</v>
          </cell>
          <cell r="H629"/>
          <cell r="I629">
            <v>7</v>
          </cell>
        </row>
        <row r="630">
          <cell r="A630" t="str">
            <v>FCE-170CCB2B right</v>
          </cell>
          <cell r="B630"/>
          <cell r="C630"/>
          <cell r="D630"/>
          <cell r="E630"/>
          <cell r="F630"/>
          <cell r="G630"/>
          <cell r="H630"/>
          <cell r="I630">
            <v>0</v>
          </cell>
        </row>
        <row r="631">
          <cell r="A631" t="str">
            <v>Чиллеры</v>
          </cell>
          <cell r="B631"/>
          <cell r="C631"/>
          <cell r="D631"/>
          <cell r="E631"/>
          <cell r="F631"/>
          <cell r="G631">
            <v>3</v>
          </cell>
          <cell r="H631"/>
          <cell r="I631">
            <v>3</v>
          </cell>
        </row>
        <row r="632">
          <cell r="A632" t="str">
            <v>CA-EAND Модульные чиллеры (Тепло/Холод)</v>
          </cell>
          <cell r="B632"/>
          <cell r="C632"/>
          <cell r="D632"/>
          <cell r="E632"/>
          <cell r="F632"/>
          <cell r="G632">
            <v>3</v>
          </cell>
          <cell r="H632"/>
          <cell r="I632">
            <v>3</v>
          </cell>
        </row>
        <row r="633">
          <cell r="A633" t="str">
            <v>CA0070EAND Модульный чиллер 65кВт со спиральным компрессором и воздушным охлаждением (холод/тепло)</v>
          </cell>
          <cell r="B633"/>
          <cell r="C633"/>
          <cell r="D633"/>
          <cell r="E633"/>
          <cell r="F633"/>
          <cell r="G633">
            <v>2</v>
          </cell>
          <cell r="H633"/>
          <cell r="I633">
            <v>2</v>
          </cell>
        </row>
        <row r="634">
          <cell r="A634" t="str">
            <v>CA0100EAND 100кВт, Модульный чиллер с турбокомпрессором</v>
          </cell>
          <cell r="B634"/>
          <cell r="C634"/>
          <cell r="D634"/>
          <cell r="E634"/>
          <cell r="F634"/>
          <cell r="G634">
            <v>1</v>
          </cell>
          <cell r="H634"/>
          <cell r="I634">
            <v>1</v>
          </cell>
        </row>
        <row r="635">
          <cell r="A635" t="str">
            <v>CA0130EAND 130кВт, Модульный чиллер с турбокомпрессором</v>
          </cell>
          <cell r="B635"/>
          <cell r="C635"/>
          <cell r="D635"/>
          <cell r="E635"/>
          <cell r="F635"/>
          <cell r="G635"/>
          <cell r="H635"/>
          <cell r="I635">
            <v>0</v>
          </cell>
        </row>
        <row r="636">
          <cell r="A636" t="str">
            <v>CA-EANF Модульные чиллеры On-Off (Тепло/Холод)</v>
          </cell>
          <cell r="B636"/>
          <cell r="C636"/>
          <cell r="D636"/>
          <cell r="E636"/>
          <cell r="F636"/>
          <cell r="G636"/>
          <cell r="H636"/>
          <cell r="I636">
            <v>0</v>
          </cell>
        </row>
        <row r="637">
          <cell r="A637" t="str">
            <v>CA0070EANF Модульный чиллер Haier On-Off</v>
          </cell>
          <cell r="B637"/>
          <cell r="C637"/>
          <cell r="D637"/>
          <cell r="E637"/>
          <cell r="F637"/>
          <cell r="G637"/>
          <cell r="H637"/>
          <cell r="I637">
            <v>0</v>
          </cell>
        </row>
        <row r="638">
          <cell r="A638" t="str">
            <v>CA0140EANF Модульный чиллер Haier On-Off</v>
          </cell>
          <cell r="B638"/>
          <cell r="C638"/>
          <cell r="D638"/>
          <cell r="E638"/>
          <cell r="F638"/>
          <cell r="G638"/>
          <cell r="H638"/>
          <cell r="I638">
            <v>0</v>
          </cell>
        </row>
        <row r="639">
          <cell r="A639" t="str">
            <v>CA0420EANF Модульный чиллер Haier On-Off</v>
          </cell>
          <cell r="B639"/>
          <cell r="C639"/>
          <cell r="D639"/>
          <cell r="E639"/>
          <cell r="F639"/>
          <cell r="G639"/>
          <cell r="H639"/>
          <cell r="I639">
            <v>0</v>
          </cell>
        </row>
        <row r="640">
          <cell r="A640" t="str">
            <v>CA-HANH Модульные чиллеры R32 (Тепло/Холод)</v>
          </cell>
          <cell r="B640"/>
          <cell r="C640"/>
          <cell r="D640"/>
          <cell r="E640"/>
          <cell r="F640"/>
          <cell r="G640"/>
          <cell r="H640"/>
          <cell r="I640">
            <v>0</v>
          </cell>
        </row>
        <row r="641">
          <cell r="A641" t="str">
            <v>CA0070HANH Модульный чиллер Haier R32</v>
          </cell>
          <cell r="B641"/>
          <cell r="C641"/>
          <cell r="D641"/>
          <cell r="E641"/>
          <cell r="F641"/>
          <cell r="G641"/>
          <cell r="H641"/>
          <cell r="I641">
            <v>0</v>
          </cell>
        </row>
        <row r="642">
          <cell r="A642" t="str">
            <v>TICA</v>
          </cell>
          <cell r="B642"/>
          <cell r="C642"/>
          <cell r="D642"/>
          <cell r="E642"/>
          <cell r="F642"/>
          <cell r="G642">
            <v>304</v>
          </cell>
          <cell r="H642"/>
          <cell r="I642">
            <v>304</v>
          </cell>
        </row>
        <row r="643">
          <cell r="A643" t="str">
            <v>TIMS080CHR(AHR) наружный блок</v>
          </cell>
          <cell r="B643"/>
          <cell r="C643"/>
          <cell r="D643"/>
          <cell r="E643"/>
          <cell r="F643"/>
          <cell r="G643">
            <v>6</v>
          </cell>
          <cell r="H643"/>
          <cell r="I643">
            <v>6</v>
          </cell>
        </row>
        <row r="644">
          <cell r="A644" t="str">
            <v>TIMS080CSREC наружный блок</v>
          </cell>
          <cell r="B644"/>
          <cell r="C644"/>
          <cell r="D644"/>
          <cell r="E644"/>
          <cell r="F644"/>
          <cell r="G644">
            <v>14</v>
          </cell>
          <cell r="H644"/>
          <cell r="I644">
            <v>14</v>
          </cell>
        </row>
        <row r="645">
          <cell r="A645" t="str">
            <v>TIMS112CSREC наружный блок</v>
          </cell>
          <cell r="B645"/>
          <cell r="C645"/>
          <cell r="D645"/>
          <cell r="E645"/>
          <cell r="F645"/>
          <cell r="G645">
            <v>30</v>
          </cell>
          <cell r="H645"/>
          <cell r="I645">
            <v>30</v>
          </cell>
        </row>
        <row r="646">
          <cell r="A646" t="str">
            <v>TIMS160CSREC наружный блок</v>
          </cell>
          <cell r="B646"/>
          <cell r="C646"/>
          <cell r="D646"/>
          <cell r="E646"/>
          <cell r="F646"/>
          <cell r="G646">
            <v>15</v>
          </cell>
          <cell r="H646"/>
          <cell r="I646">
            <v>15</v>
          </cell>
        </row>
        <row r="647">
          <cell r="A647" t="str">
            <v>TIMS224CSREA наружный блок</v>
          </cell>
          <cell r="B647"/>
          <cell r="C647"/>
          <cell r="D647"/>
          <cell r="E647"/>
          <cell r="F647"/>
          <cell r="G647">
            <v>10</v>
          </cell>
          <cell r="H647"/>
          <cell r="I647">
            <v>10</v>
          </cell>
        </row>
        <row r="648">
          <cell r="A648" t="str">
            <v>TMDN028AC внутренний блок канальный</v>
          </cell>
          <cell r="B648"/>
          <cell r="C648"/>
          <cell r="D648"/>
          <cell r="E648"/>
          <cell r="F648"/>
          <cell r="G648">
            <v>20</v>
          </cell>
          <cell r="H648"/>
          <cell r="I648">
            <v>20</v>
          </cell>
        </row>
        <row r="649">
          <cell r="A649" t="str">
            <v>TMDN028AEB внутренний блок</v>
          </cell>
          <cell r="B649"/>
          <cell r="C649"/>
          <cell r="D649"/>
          <cell r="E649"/>
          <cell r="F649"/>
          <cell r="G649">
            <v>9</v>
          </cell>
          <cell r="H649"/>
          <cell r="I649">
            <v>9</v>
          </cell>
        </row>
        <row r="650">
          <cell r="A650" t="str">
            <v>TMDN036AC внутренний блок канальный</v>
          </cell>
          <cell r="B650"/>
          <cell r="C650"/>
          <cell r="D650"/>
          <cell r="E650"/>
          <cell r="F650"/>
          <cell r="G650">
            <v>20</v>
          </cell>
          <cell r="H650"/>
          <cell r="I650">
            <v>20</v>
          </cell>
        </row>
        <row r="651">
          <cell r="A651" t="str">
            <v>TMDN036AEB внутренний блок</v>
          </cell>
          <cell r="B651"/>
          <cell r="C651"/>
          <cell r="D651"/>
          <cell r="E651"/>
          <cell r="F651"/>
          <cell r="G651">
            <v>11</v>
          </cell>
          <cell r="H651"/>
          <cell r="I651">
            <v>11</v>
          </cell>
        </row>
        <row r="652">
          <cell r="A652" t="str">
            <v>TMDN045AC внутренний блок канальный</v>
          </cell>
          <cell r="B652"/>
          <cell r="C652"/>
          <cell r="D652"/>
          <cell r="E652"/>
          <cell r="F652"/>
          <cell r="G652">
            <v>15</v>
          </cell>
          <cell r="H652"/>
          <cell r="I652">
            <v>15</v>
          </cell>
        </row>
        <row r="653">
          <cell r="A653" t="str">
            <v>TMDN045AEB внутренний блок</v>
          </cell>
          <cell r="B653"/>
          <cell r="C653"/>
          <cell r="D653"/>
          <cell r="E653"/>
          <cell r="F653"/>
          <cell r="G653">
            <v>4</v>
          </cell>
          <cell r="H653"/>
          <cell r="I653">
            <v>4</v>
          </cell>
        </row>
        <row r="654">
          <cell r="A654" t="str">
            <v>TMDN056AEB внутренний блок</v>
          </cell>
          <cell r="B654"/>
          <cell r="C654"/>
          <cell r="D654"/>
          <cell r="E654"/>
          <cell r="F654"/>
          <cell r="G654">
            <v>5</v>
          </cell>
          <cell r="H654"/>
          <cell r="I654">
            <v>5</v>
          </cell>
        </row>
        <row r="655">
          <cell r="A655" t="str">
            <v>TMVW028ACB внутренний блок TICA</v>
          </cell>
          <cell r="B655"/>
          <cell r="C655"/>
          <cell r="D655"/>
          <cell r="E655"/>
          <cell r="F655"/>
          <cell r="G655">
            <v>25</v>
          </cell>
          <cell r="H655"/>
          <cell r="I655">
            <v>25</v>
          </cell>
        </row>
        <row r="656">
          <cell r="A656" t="str">
            <v>TMVW036ACB внутренний блок</v>
          </cell>
          <cell r="B656"/>
          <cell r="C656"/>
          <cell r="D656"/>
          <cell r="E656"/>
          <cell r="F656"/>
          <cell r="G656">
            <v>33</v>
          </cell>
          <cell r="H656"/>
          <cell r="I656">
            <v>33</v>
          </cell>
        </row>
        <row r="657">
          <cell r="A657" t="str">
            <v>TMVW040ACB внутренний блок</v>
          </cell>
          <cell r="B657"/>
          <cell r="C657"/>
          <cell r="D657"/>
          <cell r="E657"/>
          <cell r="F657"/>
          <cell r="G657">
            <v>60</v>
          </cell>
          <cell r="H657"/>
          <cell r="I657">
            <v>60</v>
          </cell>
        </row>
        <row r="658">
          <cell r="A658" t="str">
            <v>TMVW056ACB внутренний блок настенный</v>
          </cell>
          <cell r="B658"/>
          <cell r="C658"/>
          <cell r="D658"/>
          <cell r="E658"/>
          <cell r="F658"/>
          <cell r="G658">
            <v>27</v>
          </cell>
          <cell r="H658"/>
          <cell r="I658">
            <v>27</v>
          </cell>
        </row>
        <row r="659">
          <cell r="A659" t="str">
            <v>Котлы</v>
          </cell>
          <cell r="B659"/>
          <cell r="C659"/>
          <cell r="D659"/>
          <cell r="E659"/>
          <cell r="F659"/>
          <cell r="G659">
            <v>1</v>
          </cell>
          <cell r="H659"/>
          <cell r="I659">
            <v>1</v>
          </cell>
        </row>
        <row r="660">
          <cell r="A660" t="str">
            <v>SpaceSlim 2.24TW Газовый котел</v>
          </cell>
          <cell r="B660"/>
          <cell r="C660"/>
          <cell r="D660"/>
          <cell r="E660"/>
          <cell r="F660"/>
          <cell r="G660">
            <v>1</v>
          </cell>
          <cell r="H660"/>
          <cell r="I660">
            <v>1</v>
          </cell>
        </row>
        <row r="661">
          <cell r="A661" t="str">
            <v>ПРОЧИЕ ТОВАРЫ (Экономика)</v>
          </cell>
          <cell r="B661"/>
          <cell r="C661"/>
          <cell r="D661"/>
          <cell r="E661"/>
          <cell r="F661">
            <v>126</v>
          </cell>
          <cell r="G661">
            <v>2</v>
          </cell>
          <cell r="H661"/>
          <cell r="I661">
            <v>128</v>
          </cell>
        </row>
        <row r="662">
          <cell r="A662" t="str">
            <v>!Бытовая техника и электроника HAIER</v>
          </cell>
          <cell r="B662"/>
          <cell r="C662"/>
          <cell r="D662"/>
          <cell r="E662"/>
          <cell r="F662"/>
          <cell r="G662">
            <v>2</v>
          </cell>
          <cell r="H662"/>
          <cell r="I662">
            <v>2</v>
          </cell>
        </row>
        <row r="663">
          <cell r="A663" t="str">
            <v>ES50V-D2 Водонагреватель Haier</v>
          </cell>
          <cell r="B663"/>
          <cell r="C663"/>
          <cell r="D663"/>
          <cell r="E663"/>
          <cell r="F663"/>
          <cell r="G663">
            <v>1</v>
          </cell>
          <cell r="H663"/>
          <cell r="I663">
            <v>1</v>
          </cell>
        </row>
        <row r="664">
          <cell r="A664" t="str">
            <v>ES50V-TF7P(R) Водонагреватель</v>
          </cell>
          <cell r="B664"/>
          <cell r="C664"/>
          <cell r="D664"/>
          <cell r="E664"/>
          <cell r="F664"/>
          <cell r="G664">
            <v>1</v>
          </cell>
          <cell r="H664"/>
          <cell r="I664">
            <v>1</v>
          </cell>
        </row>
        <row r="665">
          <cell r="A665" t="str">
            <v>Автоматика, свет, электроустановочные изделия</v>
          </cell>
          <cell r="B665"/>
          <cell r="C665"/>
          <cell r="D665"/>
          <cell r="E665"/>
          <cell r="F665"/>
          <cell r="G665"/>
          <cell r="H665"/>
          <cell r="I665">
            <v>0</v>
          </cell>
        </row>
        <row r="666">
          <cell r="A666" t="str">
            <v>Клемма Wago 221-412 с 2-мя рычагами 2*0,08-4/2,5мм прозрачная</v>
          </cell>
          <cell r="B666"/>
          <cell r="C666"/>
          <cell r="D666"/>
          <cell r="E666"/>
          <cell r="F666"/>
          <cell r="G666"/>
          <cell r="H666"/>
          <cell r="I666">
            <v>0</v>
          </cell>
        </row>
        <row r="667">
          <cell r="A667" t="str">
            <v xml:space="preserve">Комплектующие для КНД </v>
          </cell>
          <cell r="B667"/>
          <cell r="C667"/>
          <cell r="D667"/>
          <cell r="E667"/>
          <cell r="F667">
            <v>126</v>
          </cell>
          <cell r="G667"/>
          <cell r="H667"/>
          <cell r="I667">
            <v>126</v>
          </cell>
        </row>
        <row r="668">
          <cell r="A668" t="str">
            <v>Помпы, Зимние комплекты</v>
          </cell>
          <cell r="B668"/>
          <cell r="C668"/>
          <cell r="D668"/>
          <cell r="E668"/>
          <cell r="F668">
            <v>126</v>
          </cell>
          <cell r="G668"/>
          <cell r="H668"/>
          <cell r="I668">
            <v>126</v>
          </cell>
        </row>
        <row r="669">
          <cell r="A669" t="str">
            <v>Нагреватель дренажа HD35</v>
          </cell>
          <cell r="B669"/>
          <cell r="C669"/>
          <cell r="D669"/>
          <cell r="E669"/>
          <cell r="F669">
            <v>60</v>
          </cell>
          <cell r="G669"/>
          <cell r="H669"/>
          <cell r="I669">
            <v>60</v>
          </cell>
        </row>
        <row r="670">
          <cell r="A670" t="str">
            <v>Нагреватель картера HС60</v>
          </cell>
          <cell r="B670"/>
          <cell r="C670"/>
          <cell r="D670"/>
          <cell r="E670"/>
          <cell r="F670">
            <v>36</v>
          </cell>
          <cell r="G670"/>
          <cell r="H670"/>
          <cell r="I670">
            <v>36</v>
          </cell>
        </row>
        <row r="671">
          <cell r="A671" t="str">
            <v>Регулятор давления конденсации РДК 8.8</v>
          </cell>
          <cell r="B671"/>
          <cell r="C671"/>
          <cell r="D671"/>
          <cell r="E671"/>
          <cell r="F671">
            <v>30</v>
          </cell>
          <cell r="G671"/>
          <cell r="H671"/>
          <cell r="I671">
            <v>30</v>
          </cell>
        </row>
        <row r="672">
          <cell r="A672" t="str">
            <v>Итого</v>
          </cell>
          <cell r="B672"/>
          <cell r="C672"/>
          <cell r="D672"/>
          <cell r="E672"/>
          <cell r="F672">
            <v>1368</v>
          </cell>
          <cell r="G672">
            <v>17994</v>
          </cell>
          <cell r="H672">
            <v>7742</v>
          </cell>
          <cell r="I672">
            <v>27104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DSheet"/>
    </sheetNames>
    <sheetDataSet>
      <sheetData sheetId="0">
        <row r="2">
          <cell r="A2" t="str">
            <v>Отбор:</v>
          </cell>
          <cell r="B2" t="str">
            <v xml:space="preserve">Номенклатура В группе из списка "10400 RAC COOLBERG; 12300 Multi COOLBERG" И
Склад В списке "Томилино Склад; Томилино П 48/2 Склад; ФРЦ Киржач (LV)" </v>
          </cell>
          <cell r="C2"/>
          <cell r="D2"/>
          <cell r="E2"/>
          <cell r="F2"/>
        </row>
        <row r="4">
          <cell r="A4" t="str">
            <v>Склад</v>
          </cell>
          <cell r="B4"/>
          <cell r="C4"/>
          <cell r="D4"/>
          <cell r="E4" t="str">
            <v>Итого</v>
          </cell>
        </row>
        <row r="5">
          <cell r="A5" t="str">
            <v>Номенклатура</v>
          </cell>
          <cell r="B5"/>
          <cell r="C5"/>
          <cell r="D5"/>
          <cell r="E5" t="str">
            <v>Свободный остаток</v>
          </cell>
        </row>
        <row r="6">
          <cell r="A6" t="str">
            <v>10000 RAC (Бытовые сплит-системы)</v>
          </cell>
          <cell r="B6"/>
          <cell r="C6"/>
          <cell r="D6"/>
          <cell r="E6">
            <v>7453</v>
          </cell>
          <cell r="G6" t="str">
            <v xml:space="preserve"> </v>
          </cell>
          <cell r="H6" t="str">
            <v>Нет на складе</v>
          </cell>
        </row>
        <row r="7">
          <cell r="A7" t="str">
            <v>10400 RAC COOLBERG</v>
          </cell>
          <cell r="B7"/>
          <cell r="C7"/>
          <cell r="D7"/>
          <cell r="E7">
            <v>7453</v>
          </cell>
          <cell r="G7"/>
          <cell r="H7" t="str">
            <v>Менее 20-ти комплектов</v>
          </cell>
        </row>
        <row r="8">
          <cell r="A8" t="str">
            <v>10410 RAC inverter COOLBERG</v>
          </cell>
          <cell r="B8"/>
          <cell r="C8"/>
          <cell r="D8"/>
          <cell r="E8">
            <v>2000</v>
          </cell>
          <cell r="G8"/>
          <cell r="H8" t="str">
            <v>Более 20-ти комплектов</v>
          </cell>
        </row>
        <row r="9">
          <cell r="A9" t="str">
            <v>RUNA DC</v>
          </cell>
          <cell r="B9"/>
          <cell r="C9"/>
          <cell r="D9"/>
          <cell r="E9">
            <v>1272</v>
          </cell>
        </row>
        <row r="10">
          <cell r="A10" t="str">
            <v>Блок внутренний CI-07R1-IN сплит-системы настенного типа, Coolberg</v>
          </cell>
          <cell r="B10"/>
          <cell r="C10"/>
          <cell r="D10"/>
          <cell r="E10">
            <v>278</v>
          </cell>
        </row>
        <row r="11">
          <cell r="A11" t="str">
            <v>Блок внутренний CI-09R1-IN сплит-системы настенного типа, Coolberg</v>
          </cell>
          <cell r="B11"/>
          <cell r="C11"/>
          <cell r="D11"/>
          <cell r="E11">
            <v>54</v>
          </cell>
        </row>
        <row r="12">
          <cell r="A12" t="str">
            <v>Блок внутренний CI-12R1-IN сплит-системы настенного типа, Coolberg</v>
          </cell>
          <cell r="B12"/>
          <cell r="C12"/>
          <cell r="D12"/>
          <cell r="E12">
            <v>38</v>
          </cell>
        </row>
        <row r="13">
          <cell r="A13" t="str">
            <v>Блок внутренний CI-18R1-IN сплит-системы настенного типа, Coolberg</v>
          </cell>
          <cell r="B13"/>
          <cell r="C13"/>
          <cell r="D13"/>
          <cell r="E13">
            <v>193</v>
          </cell>
        </row>
        <row r="14">
          <cell r="A14" t="str">
            <v>Блок внутренний CI-24R1-IN сплит-системы настенного типа, Coolberg</v>
          </cell>
          <cell r="B14"/>
          <cell r="C14"/>
          <cell r="D14"/>
          <cell r="E14">
            <v>75</v>
          </cell>
        </row>
        <row r="15">
          <cell r="A15" t="str">
            <v>Блок наружный CI-07R1-OUT сплит-системы настенного типа, Coolberg</v>
          </cell>
          <cell r="B15"/>
          <cell r="C15"/>
          <cell r="D15"/>
          <cell r="E15">
            <v>278</v>
          </cell>
        </row>
        <row r="16">
          <cell r="A16" t="str">
            <v>Блок наружный CI-09R1-OUT сплит-системы настенного типа, Coolberg</v>
          </cell>
          <cell r="B16"/>
          <cell r="C16"/>
          <cell r="D16"/>
          <cell r="E16">
            <v>51</v>
          </cell>
        </row>
        <row r="17">
          <cell r="A17" t="str">
            <v>Блок наружный CI-12R1-OUT сплит-системы настенного типа, Coolberg</v>
          </cell>
          <cell r="B17"/>
          <cell r="C17"/>
          <cell r="D17"/>
          <cell r="E17">
            <v>38</v>
          </cell>
        </row>
        <row r="18">
          <cell r="A18" t="str">
            <v>Блок наружный CI-18R1-OUT сплит-системы настенного типа, Coolberg</v>
          </cell>
          <cell r="B18"/>
          <cell r="C18"/>
          <cell r="D18"/>
          <cell r="E18">
            <v>192</v>
          </cell>
        </row>
        <row r="19">
          <cell r="A19" t="str">
            <v>Блок наружный CI-24R1-OUT сплит-системы настенного типа, Coolberg</v>
          </cell>
          <cell r="B19"/>
          <cell r="C19"/>
          <cell r="D19"/>
          <cell r="E19">
            <v>75</v>
          </cell>
        </row>
        <row r="20">
          <cell r="A20" t="str">
            <v>RUNA SILVER DC</v>
          </cell>
          <cell r="B20"/>
          <cell r="C20"/>
          <cell r="D20"/>
          <cell r="E20">
            <v>728</v>
          </cell>
        </row>
        <row r="21">
          <cell r="A21" t="str">
            <v>Блок внутренний Coolberg CI-07UR1-IN сплит-системы, серии RUNA SILVER</v>
          </cell>
          <cell r="B21"/>
          <cell r="C21"/>
          <cell r="D21"/>
          <cell r="E21">
            <v>96</v>
          </cell>
        </row>
        <row r="22">
          <cell r="A22" t="str">
            <v>Блок внутренний Coolberg CI-09UR1-IN сплит-системы, серии RUNA SILVER</v>
          </cell>
          <cell r="B22"/>
          <cell r="C22"/>
          <cell r="D22"/>
          <cell r="E22">
            <v>157</v>
          </cell>
        </row>
        <row r="23">
          <cell r="A23" t="str">
            <v>Блок внутренний Coolberg CI-12UR1-IN сплит-системы, серии RUNA SILVER</v>
          </cell>
          <cell r="B23"/>
          <cell r="C23"/>
          <cell r="D23"/>
          <cell r="E23">
            <v>93</v>
          </cell>
        </row>
        <row r="24">
          <cell r="A24" t="str">
            <v>Блок внутренний Coolberg CI-18UR1-IN сплит-системы, серии RUNA SILVER</v>
          </cell>
          <cell r="B24"/>
          <cell r="C24"/>
          <cell r="D24"/>
          <cell r="E24">
            <v>11</v>
          </cell>
        </row>
        <row r="25">
          <cell r="A25" t="str">
            <v>Блок внутренний Coolberg CI-24UR1-IN сплит-системы, серии RUNA SILVER</v>
          </cell>
          <cell r="B25"/>
          <cell r="C25"/>
          <cell r="D25"/>
          <cell r="E25">
            <v>7</v>
          </cell>
        </row>
        <row r="26">
          <cell r="A26" t="str">
            <v>Блок наружный Coolberg CI-07UR1-OUT сплит-системы, серии RUNA SILVER</v>
          </cell>
          <cell r="B26"/>
          <cell r="C26"/>
          <cell r="D26"/>
          <cell r="E26">
            <v>96</v>
          </cell>
        </row>
        <row r="27">
          <cell r="A27" t="str">
            <v>Блок наружный Coolberg CI-09UR1-OUT сплит-системы, серии RUNA SILVER</v>
          </cell>
          <cell r="B27"/>
          <cell r="C27"/>
          <cell r="D27"/>
          <cell r="E27">
            <v>157</v>
          </cell>
        </row>
        <row r="28">
          <cell r="A28" t="str">
            <v>Блок наружный Coolberg CI-12UR1-OUT сплит-системы, серии RUNA SILVER</v>
          </cell>
          <cell r="B28"/>
          <cell r="C28"/>
          <cell r="D28"/>
          <cell r="E28">
            <v>93</v>
          </cell>
        </row>
        <row r="29">
          <cell r="A29" t="str">
            <v>Блок наружный Coolberg CI-18UR1-OUT сплит-системы, серии RUNA SILVER</v>
          </cell>
          <cell r="B29"/>
          <cell r="C29"/>
          <cell r="D29"/>
          <cell r="E29">
            <v>11</v>
          </cell>
        </row>
        <row r="30">
          <cell r="A30" t="str">
            <v>Блок наружный Coolberg CI-24UR1-OUT сплит-системы, серии RUNA SILVER</v>
          </cell>
          <cell r="B30"/>
          <cell r="C30"/>
          <cell r="D30"/>
          <cell r="E30">
            <v>7</v>
          </cell>
        </row>
        <row r="31">
          <cell r="A31" t="str">
            <v>10420 RAC on/off COOLBERG</v>
          </cell>
          <cell r="B31"/>
          <cell r="C31"/>
          <cell r="D31"/>
          <cell r="E31">
            <v>4605</v>
          </cell>
        </row>
        <row r="32">
          <cell r="A32" t="str">
            <v>CITY</v>
          </cell>
          <cell r="B32"/>
          <cell r="C32"/>
          <cell r="D32"/>
          <cell r="E32">
            <v>2210</v>
          </cell>
        </row>
        <row r="33">
          <cell r="A33" t="str">
            <v>Блок внутренний CS-07SH1-IN сплит-системы настенного типа, Coolberg</v>
          </cell>
          <cell r="B33"/>
          <cell r="C33"/>
          <cell r="D33"/>
          <cell r="E33">
            <v>266</v>
          </cell>
        </row>
        <row r="34">
          <cell r="A34" t="str">
            <v>Блок внутренний CS-09SH1-IN сплит-системы настенного типа, Coolberg</v>
          </cell>
          <cell r="B34"/>
          <cell r="C34"/>
          <cell r="D34"/>
          <cell r="E34">
            <v>216</v>
          </cell>
        </row>
        <row r="35">
          <cell r="A35" t="str">
            <v>Блок внутренний CS-12SH1-IN сплит-системы настенного типа, Coolberg</v>
          </cell>
          <cell r="B35"/>
          <cell r="C35"/>
          <cell r="D35"/>
          <cell r="E35">
            <v>423</v>
          </cell>
        </row>
        <row r="36">
          <cell r="A36" t="str">
            <v>Блок внутренний CS-18SH1-IN сплит-системы настенного типа, Coolberg</v>
          </cell>
          <cell r="B36"/>
          <cell r="C36"/>
          <cell r="D36"/>
          <cell r="E36">
            <v>119</v>
          </cell>
        </row>
        <row r="37">
          <cell r="A37" t="str">
            <v>Блок внутренний CS-24SH2-IN сплит-системы настенного типа, Coolberg</v>
          </cell>
          <cell r="B37"/>
          <cell r="C37"/>
          <cell r="D37"/>
          <cell r="E37">
            <v>131</v>
          </cell>
        </row>
        <row r="38">
          <cell r="A38" t="str">
            <v>Блок наружный CS-07SH1-OUT сплит-системы настенного типа, Coolberg</v>
          </cell>
          <cell r="B38"/>
          <cell r="C38"/>
          <cell r="D38"/>
          <cell r="E38">
            <v>266</v>
          </cell>
        </row>
        <row r="39">
          <cell r="A39" t="str">
            <v>Блок наружный CS-09SH1-OUT сплит-системы настенного типа, Coolberg</v>
          </cell>
          <cell r="B39"/>
          <cell r="C39"/>
          <cell r="D39"/>
          <cell r="E39">
            <v>216</v>
          </cell>
        </row>
        <row r="40">
          <cell r="A40" t="str">
            <v>Блок наружный CS-12SH1-OUT сплит-системы настенного типа, Coolberg</v>
          </cell>
          <cell r="B40"/>
          <cell r="C40"/>
          <cell r="D40"/>
          <cell r="E40">
            <v>423</v>
          </cell>
        </row>
        <row r="41">
          <cell r="A41" t="str">
            <v>Блок наружный CS-18SH1-OUT сплит-системы настенного типа, Coolberg</v>
          </cell>
          <cell r="B41"/>
          <cell r="C41"/>
          <cell r="D41"/>
          <cell r="E41">
            <v>19</v>
          </cell>
        </row>
        <row r="42">
          <cell r="A42" t="str">
            <v>Блок наружный CS-24SH2-OUT сплит-системы настенного типа, Coolberg</v>
          </cell>
          <cell r="B42"/>
          <cell r="C42"/>
          <cell r="D42"/>
          <cell r="E42">
            <v>131</v>
          </cell>
        </row>
        <row r="43">
          <cell r="A43" t="str">
            <v>RUNA</v>
          </cell>
          <cell r="B43"/>
          <cell r="C43"/>
          <cell r="D43"/>
          <cell r="E43">
            <v>2395</v>
          </cell>
        </row>
        <row r="44">
          <cell r="A44" t="str">
            <v>RUNA 1</v>
          </cell>
          <cell r="B44"/>
          <cell r="C44"/>
          <cell r="D44"/>
          <cell r="E44">
            <v>2395</v>
          </cell>
        </row>
        <row r="45">
          <cell r="A45" t="str">
            <v>Блок внутренний CS-07R1-IN сплит-системы настенного типа, Coolberg</v>
          </cell>
          <cell r="B45"/>
          <cell r="C45"/>
          <cell r="D45"/>
          <cell r="E45">
            <v>108</v>
          </cell>
        </row>
        <row r="46">
          <cell r="A46" t="str">
            <v>Блок внутренний CS-09R1-IN сплит-системы настенного типа, Coolberg</v>
          </cell>
          <cell r="B46"/>
          <cell r="C46"/>
          <cell r="D46"/>
          <cell r="E46">
            <v>125</v>
          </cell>
        </row>
        <row r="47">
          <cell r="A47" t="str">
            <v>Блок внутренний CS-12R1-IN сплит-системы настенного типа, Coolberg</v>
          </cell>
          <cell r="B47"/>
          <cell r="C47"/>
          <cell r="D47"/>
          <cell r="E47">
            <v>676</v>
          </cell>
        </row>
        <row r="48">
          <cell r="A48" t="str">
            <v>Блок внутренний CS-18R1-IN сплит-системы настенного типа, Coolberg</v>
          </cell>
          <cell r="B48"/>
          <cell r="C48"/>
          <cell r="D48"/>
          <cell r="E48">
            <v>69</v>
          </cell>
        </row>
        <row r="49">
          <cell r="A49" t="str">
            <v>Блок внутренний CS-24R1-IN сплит-системы настенного типа, Coolberg</v>
          </cell>
          <cell r="B49"/>
          <cell r="C49"/>
          <cell r="D49"/>
          <cell r="E49">
            <v>212</v>
          </cell>
        </row>
        <row r="50">
          <cell r="A50" t="str">
            <v>Блок наружный CS-07R1-OUT сплит-системы настенного типа, Coolberg</v>
          </cell>
          <cell r="B50"/>
          <cell r="C50"/>
          <cell r="D50"/>
          <cell r="E50">
            <v>127</v>
          </cell>
        </row>
        <row r="51">
          <cell r="A51" t="str">
            <v>Блок наружный CS-09R1-OUT сплит-системы настенного типа, Coolberg</v>
          </cell>
          <cell r="B51"/>
          <cell r="C51"/>
          <cell r="D51"/>
          <cell r="E51">
            <v>124</v>
          </cell>
        </row>
        <row r="52">
          <cell r="A52" t="str">
            <v>Блок наружный CS-12R1-OUT сплит-системы настенного типа, Coolberg</v>
          </cell>
          <cell r="B52"/>
          <cell r="C52"/>
          <cell r="D52"/>
          <cell r="E52">
            <v>675</v>
          </cell>
        </row>
        <row r="53">
          <cell r="A53" t="str">
            <v>Блок наружный CS-18R1-OUT сплит-системы настенного типа, Coolberg</v>
          </cell>
          <cell r="B53"/>
          <cell r="C53"/>
          <cell r="D53"/>
          <cell r="E53">
            <v>67</v>
          </cell>
        </row>
        <row r="54">
          <cell r="A54" t="str">
            <v>Блок наружный CS-24R1-OUT сплит-системы настенного типа, Coolberg</v>
          </cell>
          <cell r="B54"/>
          <cell r="C54"/>
          <cell r="D54"/>
          <cell r="E54">
            <v>212</v>
          </cell>
        </row>
        <row r="55">
          <cell r="A55" t="str">
            <v>10490 RAC Acc. COOLBERG</v>
          </cell>
          <cell r="B55"/>
          <cell r="C55"/>
          <cell r="D55"/>
          <cell r="E55">
            <v>848</v>
          </cell>
        </row>
        <row r="56">
          <cell r="A56" t="str">
            <v>Wi-Fi адаптер</v>
          </cell>
          <cell r="B56"/>
          <cell r="C56"/>
          <cell r="D56"/>
          <cell r="E56">
            <v>798</v>
          </cell>
        </row>
        <row r="57">
          <cell r="A57" t="str">
            <v>SIW01R1 Non-USB Wi-Fi адаптер, Coolberg</v>
          </cell>
          <cell r="B57"/>
          <cell r="C57"/>
          <cell r="D57"/>
          <cell r="E57">
            <v>798</v>
          </cell>
        </row>
        <row r="58">
          <cell r="A58" t="str">
            <v>Пульт</v>
          </cell>
          <cell r="B58"/>
          <cell r="C58"/>
          <cell r="D58"/>
          <cell r="E58">
            <v>50</v>
          </cell>
        </row>
        <row r="59">
          <cell r="A59" t="str">
            <v>Пульт дистанционного управления 52Т для сплит-систем Coolberg RUNA</v>
          </cell>
          <cell r="B59"/>
          <cell r="C59"/>
          <cell r="D59"/>
          <cell r="E59">
            <v>45</v>
          </cell>
        </row>
        <row r="60">
          <cell r="A60" t="str">
            <v>Пульт дистанционного управления CITY_07_09, CITY_24SH1 (G0401-110139)</v>
          </cell>
          <cell r="B60"/>
          <cell r="C60"/>
          <cell r="D60"/>
          <cell r="E60">
            <v>5</v>
          </cell>
        </row>
        <row r="61">
          <cell r="A61" t="str">
            <v>12000 Multi (Мульти сплит-системы)</v>
          </cell>
          <cell r="B61"/>
          <cell r="C61"/>
          <cell r="D61"/>
          <cell r="E61">
            <v>217</v>
          </cell>
        </row>
        <row r="62">
          <cell r="A62" t="str">
            <v>12300 Multi COOLBERG</v>
          </cell>
          <cell r="B62"/>
          <cell r="C62"/>
          <cell r="D62"/>
          <cell r="E62">
            <v>217</v>
          </cell>
        </row>
        <row r="63">
          <cell r="A63" t="str">
            <v>12310 Серия RUNA COOLBERG</v>
          </cell>
          <cell r="B63"/>
          <cell r="C63"/>
          <cell r="D63"/>
          <cell r="E63">
            <v>217</v>
          </cell>
        </row>
        <row r="64">
          <cell r="A64" t="str">
            <v>Runa Multi DC</v>
          </cell>
          <cell r="B64"/>
          <cell r="C64"/>
          <cell r="D64"/>
          <cell r="E64">
            <v>217</v>
          </cell>
        </row>
        <row r="65">
          <cell r="A65" t="str">
            <v>Внутренние блоки</v>
          </cell>
          <cell r="B65"/>
          <cell r="C65"/>
          <cell r="D65"/>
          <cell r="E65">
            <v>178</v>
          </cell>
        </row>
        <row r="66">
          <cell r="A66" t="str">
            <v>Блок внутренний Coolberg CI07R1_TR2_IN мультисплит-системы,настенного типа, серии Runa Multi DC</v>
          </cell>
          <cell r="B66"/>
          <cell r="C66"/>
          <cell r="D66"/>
          <cell r="E66">
            <v>78</v>
          </cell>
        </row>
        <row r="67">
          <cell r="A67" t="str">
            <v>Блок внутренний Coolberg CI09R1_TR2_IN мультисплит-системы,настенного типа, серии Runa Multi DC</v>
          </cell>
          <cell r="B67"/>
          <cell r="C67"/>
          <cell r="D67"/>
          <cell r="E67">
            <v>80</v>
          </cell>
        </row>
        <row r="68">
          <cell r="A68" t="str">
            <v>Блок внутренний Coolberg CI12R1_TR2_IN мультисплит-системы,настенного типа, серии Runa Multi DC</v>
          </cell>
          <cell r="B68"/>
          <cell r="C68"/>
          <cell r="D68"/>
          <cell r="E68">
            <v>20</v>
          </cell>
        </row>
        <row r="69">
          <cell r="A69" t="str">
            <v>Наружные блоки</v>
          </cell>
          <cell r="B69"/>
          <cell r="C69"/>
          <cell r="D69"/>
          <cell r="E69">
            <v>39</v>
          </cell>
        </row>
        <row r="70">
          <cell r="A70" t="str">
            <v>Блок наружный Coolberg CI14R1_TR2_OUT мультисплит-системы, серии Runa Multi DC</v>
          </cell>
          <cell r="B70"/>
          <cell r="C70"/>
          <cell r="D70"/>
          <cell r="E70">
            <v>29</v>
          </cell>
        </row>
        <row r="71">
          <cell r="A71" t="str">
            <v>Блок наружный Coolberg CI18R1_TR2_OUT мультисплит-системы, серии Runa Multi DC</v>
          </cell>
          <cell r="B71"/>
          <cell r="C71"/>
          <cell r="D71"/>
          <cell r="E71">
            <v>6</v>
          </cell>
        </row>
        <row r="72">
          <cell r="A72" t="str">
            <v>Блок наружный Coolberg CI21R1_TR2_OUT мультисплит-системы, серии Runa Multi DC</v>
          </cell>
          <cell r="B72"/>
          <cell r="C72"/>
          <cell r="D72"/>
          <cell r="E72">
            <v>4</v>
          </cell>
        </row>
        <row r="73">
          <cell r="A73" t="str">
            <v>ФРЦ Киржач (LV)</v>
          </cell>
          <cell r="B73"/>
          <cell r="C73"/>
          <cell r="D73"/>
          <cell r="E73">
            <v>8014</v>
          </cell>
        </row>
        <row r="74">
          <cell r="A74" t="str">
            <v>10000 RAC (Бытовые сплит-системы)</v>
          </cell>
          <cell r="B74"/>
          <cell r="C74"/>
          <cell r="D74"/>
          <cell r="E74">
            <v>7868</v>
          </cell>
        </row>
        <row r="75">
          <cell r="A75" t="str">
            <v>10400 RAC COOLBERG</v>
          </cell>
          <cell r="B75"/>
          <cell r="C75"/>
          <cell r="D75"/>
          <cell r="E75">
            <v>7868</v>
          </cell>
        </row>
        <row r="76">
          <cell r="A76" t="str">
            <v>10410 RAC inverter COOLBERG</v>
          </cell>
          <cell r="B76"/>
          <cell r="C76"/>
          <cell r="D76"/>
          <cell r="E76">
            <v>2848</v>
          </cell>
        </row>
        <row r="77">
          <cell r="A77" t="str">
            <v>RUNA DC</v>
          </cell>
          <cell r="B77"/>
          <cell r="C77"/>
          <cell r="D77"/>
          <cell r="E77">
            <v>2110</v>
          </cell>
        </row>
        <row r="78">
          <cell r="A78" t="str">
            <v>Блок внутренний CI-07R1-IN сплит-системы настенного типа, Coolberg</v>
          </cell>
          <cell r="B78"/>
          <cell r="C78"/>
          <cell r="D78"/>
          <cell r="E78">
            <v>100</v>
          </cell>
        </row>
        <row r="79">
          <cell r="A79" t="str">
            <v>Блок внутренний CI-09R1-IN сплит-системы настенного типа, Coolberg</v>
          </cell>
          <cell r="B79"/>
          <cell r="C79"/>
          <cell r="D79"/>
          <cell r="E79">
            <v>498</v>
          </cell>
        </row>
        <row r="80">
          <cell r="A80" t="str">
            <v>Блок внутренний CI-12R1-IN сплит-системы настенного типа, Coolberg</v>
          </cell>
          <cell r="B80"/>
          <cell r="C80"/>
          <cell r="D80"/>
          <cell r="E80">
            <v>261</v>
          </cell>
        </row>
        <row r="81">
          <cell r="A81" t="str">
            <v>Блок внутренний CI-18R1-IN сплит-системы настенного типа, Coolberg</v>
          </cell>
          <cell r="B81"/>
          <cell r="C81"/>
          <cell r="D81"/>
          <cell r="E81">
            <v>100</v>
          </cell>
        </row>
        <row r="82">
          <cell r="A82" t="str">
            <v>Блок внутренний CI-24R1-IN сплит-системы настенного типа, Coolberg</v>
          </cell>
          <cell r="B82"/>
          <cell r="C82"/>
          <cell r="D82"/>
          <cell r="E82">
            <v>96</v>
          </cell>
        </row>
        <row r="83">
          <cell r="A83" t="str">
            <v>Блок наружный CI-07R1-OUT сплит-системы настенного типа, Coolberg</v>
          </cell>
          <cell r="B83"/>
          <cell r="C83"/>
          <cell r="D83"/>
          <cell r="E83">
            <v>100</v>
          </cell>
        </row>
        <row r="84">
          <cell r="A84" t="str">
            <v>Блок наружный CI-09R1-OUT сплит-системы настенного типа, Coolberg</v>
          </cell>
          <cell r="B84"/>
          <cell r="C84"/>
          <cell r="D84"/>
          <cell r="E84">
            <v>498</v>
          </cell>
        </row>
        <row r="85">
          <cell r="A85" t="str">
            <v>Блок наружный CI-12R1-OUT сплит-системы настенного типа, Coolberg</v>
          </cell>
          <cell r="B85"/>
          <cell r="C85"/>
          <cell r="D85"/>
          <cell r="E85">
            <v>261</v>
          </cell>
        </row>
        <row r="86">
          <cell r="A86" t="str">
            <v>Блок наружный CI-18R1-OUT сплит-системы настенного типа, Coolberg</v>
          </cell>
          <cell r="B86"/>
          <cell r="C86"/>
          <cell r="D86"/>
          <cell r="E86">
            <v>100</v>
          </cell>
        </row>
        <row r="87">
          <cell r="A87" t="str">
            <v>Блок наружный CI-24R1-OUT сплит-системы настенного типа, Coolberg</v>
          </cell>
          <cell r="B87"/>
          <cell r="C87"/>
          <cell r="D87"/>
          <cell r="E87">
            <v>96</v>
          </cell>
        </row>
        <row r="88">
          <cell r="A88" t="str">
            <v>RUNA SILVER DC</v>
          </cell>
          <cell r="B88"/>
          <cell r="C88"/>
          <cell r="D88"/>
          <cell r="E88">
            <v>738</v>
          </cell>
        </row>
        <row r="89">
          <cell r="A89" t="str">
            <v>Блок внутренний Coolberg CI-07UR1-IN сплит-системы, серии RUNA SILVER</v>
          </cell>
          <cell r="B89"/>
          <cell r="C89"/>
          <cell r="D89"/>
          <cell r="E89">
            <v>110</v>
          </cell>
        </row>
        <row r="90">
          <cell r="A90" t="str">
            <v>Блок внутренний Coolberg CI-09UR1-IN сплит-системы, серии RUNA SILVER</v>
          </cell>
          <cell r="B90"/>
          <cell r="C90"/>
          <cell r="D90"/>
          <cell r="E90">
            <v>120</v>
          </cell>
        </row>
        <row r="91">
          <cell r="A91" t="str">
            <v>Блок внутренний Coolberg CI-12UR1-IN сплит-системы, серии RUNA SILVER</v>
          </cell>
          <cell r="B91"/>
          <cell r="C91"/>
          <cell r="D91"/>
          <cell r="E91">
            <v>60</v>
          </cell>
        </row>
        <row r="92">
          <cell r="A92" t="str">
            <v>Блок внутренний Coolberg CI-18UR1-IN сплит-системы, серии RUNA SILVER</v>
          </cell>
          <cell r="B92"/>
          <cell r="C92"/>
          <cell r="D92"/>
          <cell r="E92">
            <v>36</v>
          </cell>
        </row>
        <row r="93">
          <cell r="A93" t="str">
            <v>Блок внутренний Coolberg CI-24UR1-IN сплит-системы, серии RUNA SILVER</v>
          </cell>
          <cell r="B93"/>
          <cell r="C93"/>
          <cell r="D93"/>
          <cell r="E93">
            <v>43</v>
          </cell>
        </row>
        <row r="94">
          <cell r="A94" t="str">
            <v>Блок наружный Coolberg CI-07UR1-OUT сплит-системы, серии RUNA SILVER</v>
          </cell>
          <cell r="B94"/>
          <cell r="C94"/>
          <cell r="D94"/>
          <cell r="E94">
            <v>110</v>
          </cell>
        </row>
        <row r="95">
          <cell r="A95" t="str">
            <v>Блок наружный Coolberg CI-09UR1-OUT сплит-системы, серии RUNA SILVER</v>
          </cell>
          <cell r="B95"/>
          <cell r="C95"/>
          <cell r="D95"/>
          <cell r="E95">
            <v>120</v>
          </cell>
        </row>
        <row r="96">
          <cell r="A96" t="str">
            <v>Блок наружный Coolberg CI-12UR1-OUT сплит-системы, серии RUNA SILVER</v>
          </cell>
          <cell r="B96"/>
          <cell r="C96"/>
          <cell r="D96"/>
          <cell r="E96">
            <v>60</v>
          </cell>
        </row>
        <row r="97">
          <cell r="A97" t="str">
            <v>Блок наружный Coolberg CI-18UR1-OUT сплит-системы, серии RUNA SILVER</v>
          </cell>
          <cell r="B97"/>
          <cell r="C97"/>
          <cell r="D97"/>
          <cell r="E97">
            <v>36</v>
          </cell>
        </row>
        <row r="98">
          <cell r="A98" t="str">
            <v>Блок наружный Coolberg CI-24UR1-OUT сплит-системы, серии RUNA SILVER</v>
          </cell>
          <cell r="B98"/>
          <cell r="C98"/>
          <cell r="D98"/>
          <cell r="E98">
            <v>43</v>
          </cell>
        </row>
        <row r="99">
          <cell r="A99" t="str">
            <v>10420 RAC on/off COOLBERG</v>
          </cell>
          <cell r="B99"/>
          <cell r="C99"/>
          <cell r="D99"/>
          <cell r="E99">
            <v>5020</v>
          </cell>
        </row>
        <row r="100">
          <cell r="A100" t="str">
            <v>CITY</v>
          </cell>
          <cell r="B100"/>
          <cell r="C100"/>
          <cell r="D100"/>
          <cell r="E100">
            <v>1190</v>
          </cell>
        </row>
        <row r="101">
          <cell r="A101" t="str">
            <v>Блок внутренний CS-07SH1-IN сплит-системы настенного типа, Coolberg</v>
          </cell>
          <cell r="B101"/>
          <cell r="C101"/>
          <cell r="D101"/>
          <cell r="E101">
            <v>125</v>
          </cell>
        </row>
        <row r="102">
          <cell r="A102" t="str">
            <v>Блок внутренний CS-09SH1-IN сплит-системы настенного типа, Coolberg</v>
          </cell>
          <cell r="B102"/>
          <cell r="C102"/>
          <cell r="D102"/>
          <cell r="E102">
            <v>270</v>
          </cell>
        </row>
        <row r="103">
          <cell r="A103" t="str">
            <v>Блок внутренний CS-12SH1-IN сплит-системы настенного типа, Coolberg</v>
          </cell>
          <cell r="B103"/>
          <cell r="C103"/>
          <cell r="D103"/>
          <cell r="E103">
            <v>170</v>
          </cell>
        </row>
        <row r="104">
          <cell r="A104" t="str">
            <v>Блок внутренний CS-18SH1-IN сплит-системы настенного типа, Coolberg</v>
          </cell>
          <cell r="B104"/>
          <cell r="C104"/>
          <cell r="D104"/>
          <cell r="E104">
            <v>15</v>
          </cell>
        </row>
        <row r="105">
          <cell r="A105" t="str">
            <v>Блок внутренний CS-24SH2-IN сплит-системы настенного типа, Coolberg</v>
          </cell>
          <cell r="B105"/>
          <cell r="C105"/>
          <cell r="D105"/>
          <cell r="E105">
            <v>15</v>
          </cell>
        </row>
        <row r="106">
          <cell r="A106" t="str">
            <v>Блок наружный CS-07SH1-OUT сплит-системы настенного типа, Coolberg</v>
          </cell>
          <cell r="B106"/>
          <cell r="C106"/>
          <cell r="D106"/>
          <cell r="E106">
            <v>125</v>
          </cell>
        </row>
        <row r="107">
          <cell r="A107" t="str">
            <v>Блок наружный CS-09SH1-OUT сплит-системы настенного типа, Coolberg</v>
          </cell>
          <cell r="B107"/>
          <cell r="C107"/>
          <cell r="D107"/>
          <cell r="E107">
            <v>270</v>
          </cell>
        </row>
        <row r="108">
          <cell r="A108" t="str">
            <v>Блок наружный CS-12SH1-OUT сплит-системы настенного типа, Coolberg</v>
          </cell>
          <cell r="B108"/>
          <cell r="C108"/>
          <cell r="D108"/>
          <cell r="E108">
            <v>170</v>
          </cell>
        </row>
        <row r="109">
          <cell r="A109" t="str">
            <v>Блок наружный CS-18SH1-OUT сплит-системы настенного типа, Coolberg</v>
          </cell>
          <cell r="B109"/>
          <cell r="C109"/>
          <cell r="D109"/>
          <cell r="E109">
            <v>15</v>
          </cell>
        </row>
        <row r="110">
          <cell r="A110" t="str">
            <v>Блок наружный CS-24SH2-OUT сплит-системы настенного типа, Coolberg</v>
          </cell>
          <cell r="B110"/>
          <cell r="C110"/>
          <cell r="D110"/>
          <cell r="E110">
            <v>15</v>
          </cell>
        </row>
        <row r="111">
          <cell r="A111" t="str">
            <v>RUNA</v>
          </cell>
          <cell r="B111"/>
          <cell r="C111"/>
          <cell r="D111"/>
          <cell r="E111">
            <v>3830</v>
          </cell>
        </row>
        <row r="112">
          <cell r="A112" t="str">
            <v>RUNA 1</v>
          </cell>
          <cell r="B112"/>
          <cell r="C112"/>
          <cell r="D112"/>
          <cell r="E112">
            <v>3830</v>
          </cell>
        </row>
        <row r="113">
          <cell r="A113" t="str">
            <v>Блок внутренний CS-07R1-IN сплит-системы настенного типа, Coolberg</v>
          </cell>
          <cell r="B113"/>
          <cell r="C113"/>
          <cell r="D113"/>
          <cell r="E113">
            <v>421</v>
          </cell>
        </row>
        <row r="114">
          <cell r="A114" t="str">
            <v>Блок внутренний CS-09R1-IN сплит-системы настенного типа, Coolberg</v>
          </cell>
          <cell r="B114"/>
          <cell r="C114"/>
          <cell r="D114"/>
          <cell r="E114">
            <v>1074</v>
          </cell>
        </row>
        <row r="115">
          <cell r="A115" t="str">
            <v>Блок внутренний CS-12R1-IN сплит-системы настенного типа, Coolberg</v>
          </cell>
          <cell r="B115"/>
          <cell r="C115"/>
          <cell r="D115"/>
          <cell r="E115">
            <v>320</v>
          </cell>
        </row>
        <row r="116">
          <cell r="A116" t="str">
            <v>Блок внутренний CS-18R1-IN сплит-системы настенного типа, Coolberg</v>
          </cell>
          <cell r="B116"/>
          <cell r="C116"/>
          <cell r="D116"/>
          <cell r="E116">
            <v>100</v>
          </cell>
        </row>
        <row r="117">
          <cell r="A117" t="str">
            <v>Блок наружный CS-07R1-OUT сплит-системы настенного типа, Coolberg</v>
          </cell>
          <cell r="B117"/>
          <cell r="C117"/>
          <cell r="D117"/>
          <cell r="E117">
            <v>421</v>
          </cell>
        </row>
        <row r="118">
          <cell r="A118" t="str">
            <v>Блок наружный CS-09R1-OUT сплит-системы настенного типа, Coolberg</v>
          </cell>
          <cell r="B118"/>
          <cell r="C118"/>
          <cell r="D118"/>
          <cell r="E118">
            <v>1074</v>
          </cell>
        </row>
        <row r="119">
          <cell r="A119" t="str">
            <v>Блок наружный CS-12R1-OUT сплит-системы настенного типа, Coolberg</v>
          </cell>
          <cell r="B119"/>
          <cell r="C119"/>
          <cell r="D119"/>
          <cell r="E119">
            <v>320</v>
          </cell>
        </row>
        <row r="120">
          <cell r="A120" t="str">
            <v>Блок наружный CS-18R1-OUT сплит-системы настенного типа, Coolberg</v>
          </cell>
          <cell r="B120"/>
          <cell r="C120"/>
          <cell r="D120"/>
          <cell r="E120">
            <v>100</v>
          </cell>
        </row>
        <row r="121">
          <cell r="A121" t="str">
            <v>12000 Multi (Мульти сплит-системы)</v>
          </cell>
          <cell r="B121"/>
          <cell r="C121"/>
          <cell r="D121"/>
          <cell r="E121">
            <v>146</v>
          </cell>
        </row>
        <row r="122">
          <cell r="A122" t="str">
            <v>12300 Multi COOLBERG</v>
          </cell>
          <cell r="B122"/>
          <cell r="C122"/>
          <cell r="D122"/>
          <cell r="E122">
            <v>146</v>
          </cell>
        </row>
        <row r="123">
          <cell r="A123" t="str">
            <v>12310 Серия RUNA COOLBERG</v>
          </cell>
          <cell r="B123"/>
          <cell r="C123"/>
          <cell r="D123"/>
          <cell r="E123">
            <v>146</v>
          </cell>
        </row>
        <row r="124">
          <cell r="A124" t="str">
            <v>Runa Multi DC</v>
          </cell>
          <cell r="B124"/>
          <cell r="C124"/>
          <cell r="D124"/>
          <cell r="E124">
            <v>146</v>
          </cell>
        </row>
        <row r="125">
          <cell r="A125" t="str">
            <v>Внутренние блоки</v>
          </cell>
          <cell r="B125"/>
          <cell r="C125"/>
          <cell r="D125"/>
          <cell r="E125">
            <v>123</v>
          </cell>
        </row>
        <row r="126">
          <cell r="A126" t="str">
            <v>Блок внутренний Coolberg CI07R1_TR2_IN мультисплит-системы,настенного типа, серии Runa Multi DC</v>
          </cell>
          <cell r="B126"/>
          <cell r="C126"/>
          <cell r="D126"/>
          <cell r="E126">
            <v>56</v>
          </cell>
        </row>
        <row r="127">
          <cell r="A127" t="str">
            <v>Блок внутренний Coolberg CI09R1_TR2_IN мультисплит-системы,настенного типа, серии Runa Multi DC</v>
          </cell>
          <cell r="B127"/>
          <cell r="C127"/>
          <cell r="D127"/>
          <cell r="E127">
            <v>55</v>
          </cell>
        </row>
        <row r="128">
          <cell r="A128" t="str">
            <v>Блок внутренний Coolberg CI12R1_TR2_IN мультисплит-системы,настенного типа, серии Runa Multi DC</v>
          </cell>
          <cell r="B128"/>
          <cell r="C128"/>
          <cell r="D128"/>
          <cell r="E128">
            <v>12</v>
          </cell>
        </row>
        <row r="129">
          <cell r="A129" t="str">
            <v>Наружные блоки</v>
          </cell>
          <cell r="B129"/>
          <cell r="C129"/>
          <cell r="D129"/>
          <cell r="E129">
            <v>23</v>
          </cell>
        </row>
        <row r="130">
          <cell r="A130" t="str">
            <v>Блок наружный Coolberg CI14R1_TR2_OUT мультисплит-системы, серии Runa Multi DC</v>
          </cell>
          <cell r="B130"/>
          <cell r="C130"/>
          <cell r="D130"/>
          <cell r="E130">
            <v>20</v>
          </cell>
        </row>
        <row r="131">
          <cell r="A131" t="str">
            <v>Блок наружный Coolberg CI18R1_TR2_OUT мультисплит-системы, серии Runa Multi DC</v>
          </cell>
          <cell r="B131"/>
          <cell r="C131"/>
          <cell r="D131"/>
          <cell r="E131">
            <v>2</v>
          </cell>
        </row>
        <row r="132">
          <cell r="A132" t="str">
            <v>Блок наружный Coolberg CI21R1_TR2_OUT мультисплит-системы, серии Runa Multi DC</v>
          </cell>
          <cell r="B132"/>
          <cell r="C132"/>
          <cell r="D132"/>
          <cell r="E132">
            <v>1</v>
          </cell>
        </row>
        <row r="133">
          <cell r="A133"/>
          <cell r="B133"/>
          <cell r="C133"/>
          <cell r="D133"/>
          <cell r="E133"/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одержание"/>
      <sheetName val="ЛИКВИДАЦИЯ"/>
      <sheetName val="Cloud RAC"/>
      <sheetName val="RAC"/>
      <sheetName val="Multi"/>
      <sheetName val="LCAC"/>
      <sheetName val="DFT "/>
      <sheetName val="Услуги ДАИЧИ"/>
      <sheetName val="Монтажные комплекты"/>
      <sheetName val="Контроллеры"/>
      <sheetName val="Общий список"/>
    </sheetNames>
    <sheetDataSet>
      <sheetData sheetId="0"/>
      <sheetData sheetId="1"/>
      <sheetData sheetId="2">
        <row r="1">
          <cell r="H1"/>
          <cell r="I1"/>
        </row>
        <row r="2">
          <cell r="A2" t="str">
            <v>Облачные системы кондиционирования Daichi</v>
          </cell>
          <cell r="B2"/>
          <cell r="C2"/>
          <cell r="D2"/>
          <cell r="E2"/>
          <cell r="F2"/>
          <cell r="G2"/>
          <cell r="H2"/>
          <cell r="L2"/>
          <cell r="M2"/>
        </row>
        <row r="3">
          <cell r="A3"/>
          <cell r="B3"/>
          <cell r="C3"/>
          <cell r="D3"/>
          <cell r="E3"/>
          <cell r="F3"/>
          <cell r="G3"/>
          <cell r="H3"/>
          <cell r="J3"/>
          <cell r="K3"/>
        </row>
        <row r="4">
          <cell r="A4"/>
          <cell r="B4"/>
          <cell r="C4"/>
          <cell r="D4"/>
          <cell r="E4"/>
          <cell r="F4"/>
          <cell r="G4"/>
          <cell r="H4"/>
          <cell r="I4"/>
          <cell r="J4"/>
          <cell r="K4" t="str">
            <v>DA_MASS</v>
          </cell>
          <cell r="L4">
            <v>0.18</v>
          </cell>
        </row>
        <row r="5">
          <cell r="A5" t="str">
            <v>Внутренний блок</v>
          </cell>
          <cell r="B5" t="str">
            <v>Наружный блок</v>
          </cell>
          <cell r="C5" t="str">
            <v xml:space="preserve">Тип </v>
          </cell>
          <cell r="D5" t="str">
            <v>Фреон</v>
          </cell>
          <cell r="E5" t="str">
            <v>Мощность кВт,</v>
          </cell>
          <cell r="F5"/>
          <cell r="G5" t="str">
            <v>Особенности</v>
          </cell>
          <cell r="H5"/>
          <cell r="I5"/>
          <cell r="J5" t="str">
            <v>Базовая цена</v>
          </cell>
          <cell r="K5" t="str">
            <v>Базовая цена, руб.</v>
          </cell>
          <cell r="L5" t="str">
            <v>Цена со скидкой за комплект, руб.</v>
          </cell>
          <cell r="M5" t="str">
            <v>МПРЦ</v>
          </cell>
        </row>
        <row r="6">
          <cell r="A6"/>
          <cell r="B6"/>
          <cell r="C6"/>
          <cell r="D6"/>
          <cell r="E6" t="str">
            <v>холод</v>
          </cell>
          <cell r="F6" t="str">
            <v>тепло</v>
          </cell>
          <cell r="G6"/>
          <cell r="H6"/>
          <cell r="I6"/>
          <cell r="J6" t="str">
            <v>внутр.</v>
          </cell>
          <cell r="K6" t="str">
            <v>наруж.</v>
          </cell>
          <cell r="L6"/>
          <cell r="M6"/>
        </row>
        <row r="7">
          <cell r="A7" t="str">
            <v>АКТИВИРОВАННЫЕ ОБЛАЧНЫЕ СИСТЕМЫ КОНДИЦИОНИРОВАНИЯ ПЕРВОГО ПОКОЛЕНИЯ</v>
          </cell>
          <cell r="B7"/>
          <cell r="C7"/>
          <cell r="D7"/>
          <cell r="E7"/>
          <cell r="F7"/>
          <cell r="G7"/>
          <cell r="H7"/>
          <cell r="I7"/>
          <cell r="J7"/>
          <cell r="K7"/>
          <cell r="L7"/>
        </row>
        <row r="8">
          <cell r="A8"/>
          <cell r="B8"/>
          <cell r="C8"/>
          <cell r="D8"/>
          <cell r="E8"/>
          <cell r="F8"/>
          <cell r="G8"/>
          <cell r="H8"/>
          <cell r="I8"/>
          <cell r="J8"/>
          <cell r="K8"/>
          <cell r="L8"/>
        </row>
        <row r="9">
          <cell r="A9" t="str">
            <v>Alpha</v>
          </cell>
          <cell r="B9"/>
          <cell r="C9"/>
          <cell r="D9"/>
          <cell r="E9"/>
          <cell r="F9"/>
          <cell r="G9"/>
          <cell r="H9"/>
          <cell r="I9"/>
          <cell r="J9"/>
          <cell r="K9"/>
          <cell r="L9"/>
          <cell r="M9"/>
        </row>
        <row r="10">
          <cell r="A10" t="str">
            <v>A20AVQ1_UNL_A</v>
          </cell>
          <cell r="B10" t="str">
            <v>A20FV1_UNL_A</v>
          </cell>
          <cell r="C10" t="str">
            <v>on\off</v>
          </cell>
          <cell r="D10" t="str">
            <v>R410A</v>
          </cell>
          <cell r="E10">
            <v>2.1</v>
          </cell>
          <cell r="F10">
            <v>2.1</v>
          </cell>
          <cell r="G10" t="str">
            <v>• Безлимитный доступ к мобильному управлению; 
• Безлимитный доступ к системе мониторинга "Климат онлайн";
• Пульт управления в комплекте поставки;
• Гарантия 5 лет
• БЕЗ скрытых платежей;
• Класс энергоэффективности "А";
• Низкий уровень шума от 22 дБ(А)</v>
          </cell>
          <cell r="H10"/>
          <cell r="I10"/>
          <cell r="J10">
            <v>5900</v>
          </cell>
          <cell r="K10">
            <v>13600</v>
          </cell>
          <cell r="L10">
            <v>15990</v>
          </cell>
          <cell r="M10">
            <v>27190</v>
          </cell>
        </row>
        <row r="11">
          <cell r="A11" t="str">
            <v>A25AVQ1_UNL_A</v>
          </cell>
          <cell r="B11" t="str">
            <v>A25FV1_UNL_A</v>
          </cell>
          <cell r="C11" t="str">
            <v>on\off</v>
          </cell>
          <cell r="D11" t="str">
            <v>R410A</v>
          </cell>
          <cell r="E11">
            <v>2.5</v>
          </cell>
          <cell r="F11">
            <v>2.5</v>
          </cell>
          <cell r="G11"/>
          <cell r="H11"/>
          <cell r="I11"/>
          <cell r="J11">
            <v>6300</v>
          </cell>
          <cell r="K11">
            <v>14600</v>
          </cell>
          <cell r="L11">
            <v>17138</v>
          </cell>
          <cell r="M11">
            <v>29090</v>
          </cell>
        </row>
        <row r="12">
          <cell r="A12" t="str">
            <v>A35AVQ1_UNL_A</v>
          </cell>
          <cell r="B12" t="str">
            <v>A35FV1_UNL_A</v>
          </cell>
          <cell r="C12" t="str">
            <v>on\off</v>
          </cell>
          <cell r="D12" t="str">
            <v>R410A</v>
          </cell>
          <cell r="E12">
            <v>3.3</v>
          </cell>
          <cell r="F12">
            <v>3.3</v>
          </cell>
          <cell r="G12"/>
          <cell r="H12"/>
          <cell r="I12"/>
          <cell r="J12">
            <v>8200</v>
          </cell>
          <cell r="K12">
            <v>19100</v>
          </cell>
          <cell r="L12">
            <v>22386</v>
          </cell>
          <cell r="M12">
            <v>38090</v>
          </cell>
        </row>
        <row r="13">
          <cell r="A13" t="str">
            <v>A50AVQ1_UNL_A</v>
          </cell>
          <cell r="B13" t="str">
            <v>A50FV1_UNL_A</v>
          </cell>
          <cell r="C13" t="str">
            <v>on\off</v>
          </cell>
          <cell r="D13" t="str">
            <v>R410A</v>
          </cell>
          <cell r="E13">
            <v>5.0999999999999996</v>
          </cell>
          <cell r="F13">
            <v>5.0999999999999996</v>
          </cell>
          <cell r="G13"/>
          <cell r="H13"/>
          <cell r="I13"/>
          <cell r="J13">
            <v>12600</v>
          </cell>
          <cell r="K13">
            <v>29300</v>
          </cell>
          <cell r="L13">
            <v>34358</v>
          </cell>
          <cell r="M13">
            <v>58390</v>
          </cell>
        </row>
        <row r="14">
          <cell r="A14" t="str">
            <v>Beta</v>
          </cell>
          <cell r="B14"/>
          <cell r="C14"/>
          <cell r="D14"/>
          <cell r="E14"/>
          <cell r="F14"/>
          <cell r="G14"/>
          <cell r="H14"/>
          <cell r="I14"/>
          <cell r="J14"/>
          <cell r="K14"/>
          <cell r="L14"/>
          <cell r="M14"/>
        </row>
        <row r="15">
          <cell r="A15" t="str">
            <v>B20AVQ1_UNL_A</v>
          </cell>
          <cell r="B15" t="str">
            <v>B20FV1_UNL_A</v>
          </cell>
          <cell r="C15" t="str">
            <v>on\off</v>
          </cell>
          <cell r="D15" t="str">
            <v>R410A</v>
          </cell>
          <cell r="E15">
            <v>2.1</v>
          </cell>
          <cell r="F15">
            <v>2.1</v>
          </cell>
          <cell r="G15" t="str">
            <v>• Безлимитный доступ к мобильному управлению; 
• Безлимитный доступ к системе мониторинга "Климат онлайн";
• Пульт управления в комплекте поставки;
• Гарантия 5 лет
• БЕЗ скрытых платежей;
• Класс энергоэффективности "А";
• Низкий уровень шума от 22 дБ(А)</v>
          </cell>
          <cell r="H15"/>
          <cell r="I15"/>
          <cell r="J15">
            <v>5900</v>
          </cell>
          <cell r="K15">
            <v>13600</v>
          </cell>
          <cell r="L15">
            <v>15990</v>
          </cell>
          <cell r="M15">
            <v>27190</v>
          </cell>
        </row>
        <row r="16">
          <cell r="A16" t="str">
            <v>B25AVQ1_UNL_A</v>
          </cell>
          <cell r="B16" t="str">
            <v>B25FV1_UNL_A</v>
          </cell>
          <cell r="C16" t="str">
            <v>on\off</v>
          </cell>
          <cell r="D16" t="str">
            <v>R410A</v>
          </cell>
          <cell r="E16">
            <v>2.5</v>
          </cell>
          <cell r="F16">
            <v>2.5</v>
          </cell>
          <cell r="G16"/>
          <cell r="H16"/>
          <cell r="I16"/>
          <cell r="J16">
            <v>6300</v>
          </cell>
          <cell r="K16">
            <v>14600</v>
          </cell>
          <cell r="L16">
            <v>17138</v>
          </cell>
          <cell r="M16">
            <v>29090</v>
          </cell>
        </row>
        <row r="17">
          <cell r="A17" t="str">
            <v>B35AVQ1_UNL_A</v>
          </cell>
          <cell r="B17" t="str">
            <v>B35FV1_UNL_A</v>
          </cell>
          <cell r="C17" t="str">
            <v>on\off</v>
          </cell>
          <cell r="D17" t="str">
            <v>R410A</v>
          </cell>
          <cell r="E17">
            <v>3.3</v>
          </cell>
          <cell r="F17">
            <v>3.3</v>
          </cell>
          <cell r="G17"/>
          <cell r="H17"/>
          <cell r="I17"/>
          <cell r="J17">
            <v>8200</v>
          </cell>
          <cell r="K17">
            <v>19100</v>
          </cell>
          <cell r="L17">
            <v>22386</v>
          </cell>
          <cell r="M17">
            <v>38090</v>
          </cell>
        </row>
        <row r="18">
          <cell r="A18" t="str">
            <v>B50AVQ1_UNL_A</v>
          </cell>
          <cell r="B18" t="str">
            <v>B50FV1_UNL_A</v>
          </cell>
          <cell r="C18" t="str">
            <v>on\off</v>
          </cell>
          <cell r="D18" t="str">
            <v>R410A</v>
          </cell>
          <cell r="E18">
            <v>5.0999999999999996</v>
          </cell>
          <cell r="F18">
            <v>5.0999999999999996</v>
          </cell>
          <cell r="G18"/>
          <cell r="H18"/>
          <cell r="I18"/>
          <cell r="J18">
            <v>12600</v>
          </cell>
          <cell r="K18">
            <v>29300</v>
          </cell>
          <cell r="L18">
            <v>34358</v>
          </cell>
          <cell r="M18">
            <v>58390</v>
          </cell>
        </row>
        <row r="19">
          <cell r="A19" t="str">
            <v>Epsilon</v>
          </cell>
          <cell r="B19"/>
          <cell r="C19"/>
          <cell r="D19"/>
          <cell r="E19"/>
          <cell r="F19"/>
          <cell r="G19"/>
          <cell r="H19"/>
          <cell r="I19"/>
          <cell r="J19"/>
          <cell r="K19"/>
          <cell r="L19"/>
          <cell r="M19"/>
        </row>
        <row r="20">
          <cell r="A20" t="str">
            <v>E20AVQ1_UNL_A</v>
          </cell>
          <cell r="B20" t="str">
            <v>E20FV1_UNL_A</v>
          </cell>
          <cell r="C20" t="str">
            <v>on\off</v>
          </cell>
          <cell r="D20" t="str">
            <v>R410A</v>
          </cell>
          <cell r="E20">
            <v>2.1</v>
          </cell>
          <cell r="F20">
            <v>2.1</v>
          </cell>
          <cell r="G20" t="str">
            <v>• Безлимитный доступ к мобильному управлению; 
• Безлимитный доступ к системе мониторинга "Климат онлайн";
• Пульт управления в комплекте поставки;
• Гарантия 5 лет
• БЕЗ скрытых платежей;
• Класс энергоэффективности "А";
• Низкий уровень шума от 22 дБ(А)</v>
          </cell>
          <cell r="H20"/>
          <cell r="I20"/>
          <cell r="J20">
            <v>5900</v>
          </cell>
          <cell r="K20">
            <v>13600</v>
          </cell>
          <cell r="L20">
            <v>15990</v>
          </cell>
          <cell r="M20">
            <v>27190</v>
          </cell>
        </row>
        <row r="21">
          <cell r="A21" t="str">
            <v>E25AVQ1_UNL_A</v>
          </cell>
          <cell r="B21" t="str">
            <v>E25FV1_UNL_A</v>
          </cell>
          <cell r="C21" t="str">
            <v>on\off</v>
          </cell>
          <cell r="D21" t="str">
            <v>R410A</v>
          </cell>
          <cell r="E21">
            <v>2.5</v>
          </cell>
          <cell r="F21">
            <v>2.5</v>
          </cell>
          <cell r="G21"/>
          <cell r="H21"/>
          <cell r="I21"/>
          <cell r="J21">
            <v>6300</v>
          </cell>
          <cell r="K21">
            <v>14600</v>
          </cell>
          <cell r="L21">
            <v>17138</v>
          </cell>
          <cell r="M21">
            <v>29090</v>
          </cell>
        </row>
        <row r="22">
          <cell r="A22" t="str">
            <v>E35AVQ1_UNL_A</v>
          </cell>
          <cell r="B22" t="str">
            <v>E35FV1_UNL_A</v>
          </cell>
          <cell r="C22" t="str">
            <v>on\off</v>
          </cell>
          <cell r="D22" t="str">
            <v>R410A</v>
          </cell>
          <cell r="E22">
            <v>3.3</v>
          </cell>
          <cell r="F22">
            <v>3.3</v>
          </cell>
          <cell r="G22"/>
          <cell r="H22"/>
          <cell r="I22"/>
          <cell r="J22">
            <v>8200</v>
          </cell>
          <cell r="K22">
            <v>19100</v>
          </cell>
          <cell r="L22">
            <v>22386</v>
          </cell>
          <cell r="M22">
            <v>38090</v>
          </cell>
        </row>
        <row r="23">
          <cell r="A23" t="str">
            <v>E50AVQ1_UNL_A</v>
          </cell>
          <cell r="B23" t="str">
            <v>E50FV1_UNL_A</v>
          </cell>
          <cell r="C23" t="str">
            <v>on\off</v>
          </cell>
          <cell r="D23" t="str">
            <v>R410A</v>
          </cell>
          <cell r="E23">
            <v>5.0999999999999996</v>
          </cell>
          <cell r="F23">
            <v>5.0999999999999996</v>
          </cell>
          <cell r="G23"/>
          <cell r="H23"/>
          <cell r="I23"/>
          <cell r="J23">
            <v>12600</v>
          </cell>
          <cell r="K23">
            <v>29300</v>
          </cell>
          <cell r="L23">
            <v>34358</v>
          </cell>
          <cell r="M23">
            <v>58390</v>
          </cell>
        </row>
        <row r="24">
          <cell r="A24"/>
          <cell r="B24"/>
          <cell r="C24"/>
          <cell r="D24"/>
          <cell r="E24"/>
          <cell r="F24"/>
          <cell r="G24"/>
          <cell r="H24"/>
          <cell r="I24"/>
          <cell r="J24"/>
          <cell r="K24"/>
          <cell r="L24"/>
        </row>
        <row r="25">
          <cell r="A25" t="str">
            <v>ОБЛАЧНЫЕ СИСТЕМЫ КОНДИЦИОНИРОВАНИЯ ВТОРОГО ПОКОЛЕНИЯ</v>
          </cell>
          <cell r="B25"/>
          <cell r="C25"/>
          <cell r="D25"/>
          <cell r="E25"/>
          <cell r="F25"/>
          <cell r="G25"/>
          <cell r="H25"/>
          <cell r="I25"/>
          <cell r="J25"/>
          <cell r="K25"/>
          <cell r="L25"/>
        </row>
        <row r="26">
          <cell r="A26"/>
          <cell r="B26"/>
          <cell r="C26"/>
          <cell r="D26"/>
          <cell r="E26"/>
          <cell r="F26"/>
          <cell r="G26"/>
          <cell r="H26"/>
          <cell r="I26"/>
          <cell r="J26"/>
          <cell r="K26"/>
          <cell r="L26"/>
        </row>
        <row r="27">
          <cell r="A27" t="str">
            <v>Daichi серия Alpha_UNL (в комплекте с БЕЗЛИМИТНОЙ подпиской)</v>
          </cell>
          <cell r="B27"/>
          <cell r="C27"/>
          <cell r="D27"/>
          <cell r="E27"/>
          <cell r="F27"/>
          <cell r="G27"/>
          <cell r="H27"/>
          <cell r="I27"/>
          <cell r="J27" t="str">
            <v>МПРЦ</v>
          </cell>
          <cell r="K27"/>
          <cell r="L27"/>
          <cell r="M27"/>
        </row>
        <row r="28">
          <cell r="A28" t="str">
            <v>A20AVQ2_UNL</v>
          </cell>
          <cell r="B28" t="str">
            <v>A20FV2_UNL</v>
          </cell>
          <cell r="C28" t="str">
            <v>on\off</v>
          </cell>
          <cell r="D28" t="str">
            <v>R410A</v>
          </cell>
          <cell r="E28">
            <v>2.1</v>
          </cell>
          <cell r="F28">
            <v>2.1</v>
          </cell>
          <cell r="G28" t="str">
            <v>• Облачный кондиционер второго поколения;
• Возможность управления по Bluetooth через мобильное приложение при отсутствии поключения кондиционера к сети Wi-Fi;
• Wi-Fi управление через «облако Даичи»; 
• Ночной режим;
• Низкий уровень шума 22 дБ(А);
• Гарантия 5 лет</v>
          </cell>
          <cell r="H28"/>
          <cell r="I28"/>
          <cell r="J28">
            <v>8900</v>
          </cell>
          <cell r="K28">
            <v>20600</v>
          </cell>
          <cell r="L28">
            <v>24190</v>
          </cell>
          <cell r="M28">
            <v>41090</v>
          </cell>
        </row>
        <row r="29">
          <cell r="A29" t="str">
            <v>A25AVQ2_UNL</v>
          </cell>
          <cell r="B29" t="str">
            <v>A25FV2_UNL</v>
          </cell>
          <cell r="C29" t="str">
            <v>on\off</v>
          </cell>
          <cell r="D29" t="str">
            <v>R410A</v>
          </cell>
          <cell r="E29">
            <v>2.5</v>
          </cell>
          <cell r="F29">
            <v>2.5</v>
          </cell>
          <cell r="G29"/>
          <cell r="H29"/>
          <cell r="I29"/>
          <cell r="J29">
            <v>9300</v>
          </cell>
          <cell r="K29">
            <v>21600</v>
          </cell>
          <cell r="L29">
            <v>25338</v>
          </cell>
          <cell r="M29">
            <v>43090</v>
          </cell>
        </row>
        <row r="30">
          <cell r="A30" t="str">
            <v>A35AVQ2_UNL</v>
          </cell>
          <cell r="B30" t="str">
            <v>A35FV2_UNL</v>
          </cell>
          <cell r="C30" t="str">
            <v>on\off</v>
          </cell>
          <cell r="D30" t="str">
            <v>R410A</v>
          </cell>
          <cell r="E30">
            <v>3.3</v>
          </cell>
          <cell r="F30">
            <v>3.3</v>
          </cell>
          <cell r="G30"/>
          <cell r="H30"/>
          <cell r="I30"/>
          <cell r="J30">
            <v>11200</v>
          </cell>
          <cell r="K30">
            <v>26100</v>
          </cell>
          <cell r="L30">
            <v>30586</v>
          </cell>
          <cell r="M30">
            <v>51990</v>
          </cell>
        </row>
        <row r="31">
          <cell r="A31" t="str">
            <v>A50AVQ2_UNL</v>
          </cell>
          <cell r="B31" t="str">
            <v>A50FV2_UNL</v>
          </cell>
          <cell r="C31" t="str">
            <v>on\off</v>
          </cell>
          <cell r="D31" t="str">
            <v>R410A</v>
          </cell>
          <cell r="E31">
            <v>5.8</v>
          </cell>
          <cell r="F31">
            <v>5.9</v>
          </cell>
          <cell r="G31"/>
          <cell r="H31"/>
          <cell r="I31"/>
          <cell r="J31">
            <v>15600</v>
          </cell>
          <cell r="K31">
            <v>36300</v>
          </cell>
          <cell r="L31">
            <v>42558</v>
          </cell>
          <cell r="M31">
            <v>72290</v>
          </cell>
        </row>
        <row r="32">
          <cell r="A32" t="str">
            <v xml:space="preserve">   Bluetooth пульт дистанционного управления (*опция)</v>
          </cell>
          <cell r="B32"/>
          <cell r="C32"/>
          <cell r="D32"/>
          <cell r="E32"/>
          <cell r="F32"/>
          <cell r="G32"/>
          <cell r="H32"/>
          <cell r="I32"/>
          <cell r="J32"/>
          <cell r="K32"/>
          <cell r="L32"/>
          <cell r="M32"/>
        </row>
        <row r="33">
          <cell r="A33" t="str">
            <v>D-BT</v>
          </cell>
          <cell r="B33" t="str">
            <v>-</v>
          </cell>
          <cell r="C33"/>
          <cell r="D33"/>
          <cell r="E33"/>
          <cell r="F33"/>
          <cell r="G33" t="str">
            <v>Bluetooth пульт дистандционного управления основными функциями кондиционеров серии ALPHA2</v>
          </cell>
          <cell r="H33"/>
          <cell r="I33"/>
          <cell r="J33"/>
          <cell r="K33"/>
          <cell r="L33">
            <v>1950</v>
          </cell>
          <cell r="M33">
            <v>2990</v>
          </cell>
        </row>
        <row r="34">
          <cell r="L34"/>
        </row>
        <row r="35">
          <cell r="A35" t="str">
            <v>ОБЛАЧНЫЕ СИСТЕМЫ КОНДИЦИОНИРОВАНИЯ ТРЕТЬЕГО ПОКОЛЕНИЯ</v>
          </cell>
          <cell r="B35"/>
          <cell r="C35"/>
          <cell r="D35"/>
          <cell r="E35"/>
          <cell r="F35"/>
          <cell r="G35"/>
          <cell r="H35"/>
          <cell r="I35"/>
          <cell r="J35"/>
          <cell r="L35"/>
        </row>
        <row r="36">
          <cell r="A36"/>
          <cell r="B36"/>
          <cell r="C36"/>
          <cell r="D36"/>
          <cell r="E36"/>
          <cell r="F36"/>
          <cell r="G36"/>
          <cell r="H36"/>
          <cell r="I36"/>
          <cell r="J36"/>
          <cell r="K36"/>
          <cell r="L36"/>
        </row>
        <row r="37">
          <cell r="A37" t="str">
            <v>Daichi серия Alpha_UNL (в комплекте с БЕЗЛИМИТНОЙ подпиской)</v>
          </cell>
          <cell r="B37"/>
          <cell r="C37"/>
          <cell r="D37"/>
          <cell r="E37"/>
          <cell r="F37"/>
          <cell r="G37"/>
          <cell r="H37"/>
          <cell r="I37"/>
          <cell r="J37"/>
          <cell r="K37"/>
          <cell r="L37"/>
          <cell r="M37"/>
        </row>
        <row r="38">
          <cell r="A38" t="str">
            <v>A20AVQR3_UNL</v>
          </cell>
          <cell r="B38" t="str">
            <v>A20FVR3_UNL</v>
          </cell>
          <cell r="C38" t="str">
            <v>on\off</v>
          </cell>
          <cell r="D38" t="str">
            <v>R-32</v>
          </cell>
          <cell r="E38">
            <v>2.1</v>
          </cell>
          <cell r="F38">
            <v>2.1</v>
          </cell>
          <cell r="G38" t="str">
            <v>• Облачный кондиционер третьего поколения;
• Все функции Alpha/Alpha 2; 
• Wi-Fi управление через «облако Даичи»; 
• Класс энергоэффективности А;
• Многоступенчатая фильтрация;
• Низкий уровень шума 22 дБ(А)
• Гарантия 5 лет</v>
          </cell>
          <cell r="H38"/>
          <cell r="I38"/>
          <cell r="J38">
            <v>8900</v>
          </cell>
          <cell r="K38">
            <v>20600</v>
          </cell>
          <cell r="L38">
            <v>24190</v>
          </cell>
          <cell r="M38">
            <v>41090</v>
          </cell>
        </row>
        <row r="39">
          <cell r="A39" t="str">
            <v>A25AVQR3_UNL</v>
          </cell>
          <cell r="B39" t="str">
            <v>A25FVR3_UNL</v>
          </cell>
          <cell r="C39" t="str">
            <v>on\off</v>
          </cell>
          <cell r="D39" t="str">
            <v>R-32</v>
          </cell>
          <cell r="E39">
            <v>2.5499999999999998</v>
          </cell>
          <cell r="F39">
            <v>2.6</v>
          </cell>
          <cell r="G39"/>
          <cell r="H39"/>
          <cell r="I39"/>
          <cell r="J39">
            <v>9300</v>
          </cell>
          <cell r="K39">
            <v>21600</v>
          </cell>
          <cell r="L39">
            <v>25338</v>
          </cell>
          <cell r="M39">
            <v>43090</v>
          </cell>
        </row>
        <row r="40">
          <cell r="A40" t="str">
            <v>A35AVQR3_UNL</v>
          </cell>
          <cell r="B40" t="str">
            <v>A35FVR3_UNL</v>
          </cell>
          <cell r="C40" t="str">
            <v>on\off</v>
          </cell>
          <cell r="D40" t="str">
            <v>R-32</v>
          </cell>
          <cell r="E40">
            <v>3.6</v>
          </cell>
          <cell r="F40">
            <v>3.8</v>
          </cell>
          <cell r="G40"/>
          <cell r="H40"/>
          <cell r="I40"/>
          <cell r="J40">
            <v>11200</v>
          </cell>
          <cell r="K40">
            <v>26100</v>
          </cell>
          <cell r="L40">
            <v>30586</v>
          </cell>
          <cell r="M40">
            <v>51990</v>
          </cell>
        </row>
        <row r="41">
          <cell r="A41" t="str">
            <v>A50AVQR3_UNL</v>
          </cell>
          <cell r="B41" t="str">
            <v>A50FVR3_UNL</v>
          </cell>
          <cell r="C41" t="str">
            <v>on\off</v>
          </cell>
          <cell r="D41" t="str">
            <v>R-32</v>
          </cell>
          <cell r="E41">
            <v>5.0999999999999996</v>
          </cell>
          <cell r="F41">
            <v>5.0999999999999996</v>
          </cell>
          <cell r="G41"/>
          <cell r="H41"/>
          <cell r="I41"/>
          <cell r="J41">
            <v>15600</v>
          </cell>
          <cell r="K41">
            <v>36300</v>
          </cell>
          <cell r="L41">
            <v>42558</v>
          </cell>
          <cell r="M41">
            <v>72290</v>
          </cell>
        </row>
        <row r="42">
          <cell r="A42" t="str">
            <v xml:space="preserve">   Bluetooth пульт дистанционного управления (*опция)</v>
          </cell>
          <cell r="B42"/>
          <cell r="C42"/>
          <cell r="D42"/>
          <cell r="E42"/>
          <cell r="F42"/>
          <cell r="G42"/>
          <cell r="H42"/>
          <cell r="I42"/>
          <cell r="J42"/>
          <cell r="K42"/>
          <cell r="L42"/>
          <cell r="M42"/>
        </row>
        <row r="43">
          <cell r="A43" t="str">
            <v>D-BT</v>
          </cell>
          <cell r="B43" t="str">
            <v>-</v>
          </cell>
          <cell r="C43"/>
          <cell r="D43"/>
          <cell r="E43"/>
          <cell r="F43"/>
          <cell r="G43" t="str">
            <v>Bluetooth пульт дистандционного управления основными функциями кондиционеров серии ALPHA3</v>
          </cell>
          <cell r="H43"/>
          <cell r="I43"/>
          <cell r="J43"/>
          <cell r="K43"/>
          <cell r="L43">
            <v>1950</v>
          </cell>
          <cell r="M43">
            <v>2990</v>
          </cell>
        </row>
      </sheetData>
      <sheetData sheetId="3">
        <row r="1">
          <cell r="I1"/>
        </row>
        <row r="2">
          <cell r="B2"/>
          <cell r="C2"/>
          <cell r="D2"/>
          <cell r="E2"/>
          <cell r="F2"/>
          <cell r="G2"/>
          <cell r="H2"/>
          <cell r="J2"/>
        </row>
        <row r="3">
          <cell r="B3"/>
          <cell r="C3"/>
          <cell r="D3"/>
          <cell r="E3"/>
          <cell r="F3"/>
          <cell r="G3"/>
          <cell r="H3"/>
          <cell r="K3"/>
        </row>
        <row r="4">
          <cell r="A4" t="str">
            <v>Бытовые системы кондиционирования.</v>
          </cell>
          <cell r="B4"/>
          <cell r="C4"/>
          <cell r="D4"/>
          <cell r="E4"/>
          <cell r="F4"/>
          <cell r="G4"/>
          <cell r="H4"/>
          <cell r="K4"/>
        </row>
        <row r="5">
          <cell r="A5" t="str">
            <v>К СОДЕРЖАНИЮ</v>
          </cell>
          <cell r="B5"/>
          <cell r="C5"/>
          <cell r="D5"/>
          <cell r="E5"/>
          <cell r="F5"/>
          <cell r="G5"/>
          <cell r="H5"/>
          <cell r="I5" t="str">
            <v>DA_MASS</v>
          </cell>
          <cell r="J5">
            <v>0.18</v>
          </cell>
        </row>
        <row r="6">
          <cell r="A6" t="str">
            <v>Внутренний блок</v>
          </cell>
          <cell r="B6" t="str">
            <v>Наружный блок</v>
          </cell>
          <cell r="C6" t="str">
            <v xml:space="preserve">Тип </v>
          </cell>
          <cell r="D6" t="str">
            <v>Фреон</v>
          </cell>
          <cell r="E6" t="str">
            <v>Мощность кВт,</v>
          </cell>
          <cell r="F6"/>
          <cell r="G6" t="str">
            <v>Тип скидки</v>
          </cell>
          <cell r="H6" t="str">
            <v>Базовая цена</v>
          </cell>
          <cell r="I6"/>
          <cell r="J6" t="str">
            <v>Цена со скидкой за комплект, РУБ</v>
          </cell>
          <cell r="K6" t="str">
            <v>МПРЦ, руб.</v>
          </cell>
        </row>
        <row r="7">
          <cell r="A7"/>
          <cell r="B7"/>
          <cell r="C7"/>
          <cell r="D7"/>
          <cell r="E7" t="str">
            <v>холод</v>
          </cell>
          <cell r="F7" t="str">
            <v>тепло</v>
          </cell>
          <cell r="G7"/>
          <cell r="H7" t="str">
            <v>внутр.</v>
          </cell>
          <cell r="I7" t="str">
            <v>наруж.</v>
          </cell>
          <cell r="J7"/>
          <cell r="K7"/>
        </row>
        <row r="8">
          <cell r="A8" t="str">
            <v>ИНВЕРТОРНЫЕ НАСТЕННЫЕ СПЛИТ-СИСТЕМЫ</v>
          </cell>
          <cell r="B8"/>
          <cell r="C8"/>
          <cell r="D8"/>
          <cell r="E8"/>
          <cell r="F8"/>
          <cell r="G8"/>
          <cell r="H8"/>
          <cell r="I8"/>
          <cell r="J8"/>
          <cell r="K8"/>
        </row>
        <row r="9">
          <cell r="A9" t="str">
            <v>Тепловой насос серии EVOLUTION 
(обогрев до -30°C)</v>
          </cell>
          <cell r="B9"/>
          <cell r="C9"/>
          <cell r="D9"/>
          <cell r="E9" t="str">
            <v>• FULL DC INVERTER;                                                  
• Класc энергоэффективности "А++"
• Компрессор двухступенчатого сжатия
• Низкий уровень шума от 25 дБ(А)
• Генератор холодной плазмы</v>
          </cell>
          <cell r="F9"/>
          <cell r="G9" t="str">
            <v>• Подогрев поддона наружного блока 
• Самодиагностика
• Авторестарт
• Теплый пуск
• Wi-Fi Ready</v>
          </cell>
          <cell r="H9"/>
          <cell r="I9"/>
          <cell r="J9"/>
          <cell r="K9"/>
        </row>
        <row r="10">
          <cell r="A10"/>
          <cell r="B10"/>
          <cell r="C10"/>
          <cell r="D10"/>
          <cell r="E10"/>
          <cell r="F10"/>
          <cell r="G10"/>
          <cell r="H10"/>
          <cell r="I10"/>
          <cell r="J10"/>
          <cell r="K10"/>
        </row>
        <row r="11">
          <cell r="A11" t="str">
            <v>EVO25AVQS1R</v>
          </cell>
          <cell r="B11" t="str">
            <v>EVO25FVS1R</v>
          </cell>
          <cell r="C11" t="str">
            <v>FULL DC inverter</v>
          </cell>
          <cell r="D11" t="str">
            <v>R32</v>
          </cell>
          <cell r="E11" t="str">
            <v>2,70 (0,70~4,90)</v>
          </cell>
          <cell r="F11" t="str">
            <v>3,50 (0,70~6,20)</v>
          </cell>
          <cell r="G11" t="str">
            <v>DA_MASS</v>
          </cell>
          <cell r="H11">
            <v>25290</v>
          </cell>
          <cell r="I11">
            <v>59010</v>
          </cell>
          <cell r="J11">
            <v>69126</v>
          </cell>
          <cell r="K11">
            <v>111290</v>
          </cell>
        </row>
        <row r="12">
          <cell r="A12" t="str">
            <v>EVO35AVQS1R</v>
          </cell>
          <cell r="B12" t="str">
            <v>EVO35FVS1R</v>
          </cell>
          <cell r="C12" t="str">
            <v>FULL DC inverter</v>
          </cell>
          <cell r="D12" t="str">
            <v>R32</v>
          </cell>
          <cell r="E12" t="str">
            <v>3,53 (0,80~5,00)</v>
          </cell>
          <cell r="F12" t="str">
            <v>4,20 (0,80~6,60)</v>
          </cell>
          <cell r="G12" t="str">
            <v>DA_MASS</v>
          </cell>
          <cell r="H12">
            <v>26790</v>
          </cell>
          <cell r="I12">
            <v>62510</v>
          </cell>
          <cell r="J12">
            <v>73226</v>
          </cell>
          <cell r="K12">
            <v>117890</v>
          </cell>
        </row>
        <row r="13">
          <cell r="A13" t="str">
            <v>EVO50AVQS1R</v>
          </cell>
          <cell r="B13" t="str">
            <v>EVO50FVS1R</v>
          </cell>
          <cell r="C13" t="str">
            <v>FULL DC inverter</v>
          </cell>
          <cell r="D13" t="str">
            <v>R32</v>
          </cell>
          <cell r="E13" t="str">
            <v>5,30 (1,20~7,20)</v>
          </cell>
          <cell r="F13" t="str">
            <v>6,20 (1,20~9,20)</v>
          </cell>
          <cell r="G13" t="str">
            <v>DA_MASS</v>
          </cell>
          <cell r="H13">
            <v>34170</v>
          </cell>
          <cell r="I13">
            <v>79730</v>
          </cell>
          <cell r="J13">
            <v>93398</v>
          </cell>
          <cell r="K13">
            <v>150290</v>
          </cell>
        </row>
        <row r="14">
          <cell r="A14"/>
          <cell r="B14"/>
          <cell r="C14"/>
          <cell r="D14"/>
          <cell r="E14"/>
          <cell r="F14"/>
          <cell r="G14"/>
          <cell r="H14"/>
          <cell r="I14"/>
          <cell r="J14"/>
          <cell r="K14"/>
        </row>
        <row r="15">
          <cell r="A15" t="str">
            <v>Дизайнерский тепловой насос серии UNIQUE 
(обогрев до -25°C)</v>
          </cell>
          <cell r="B15"/>
          <cell r="C15"/>
          <cell r="D15"/>
          <cell r="E15" t="str">
            <v>• Wi-Fi-контроллер в комплекте поставки
• Класc энергоэффективности "А+++"
• Дизайнерский корпус с глянцевой серебристой лицевой панелью
• FULL DC INVERTER
• Очень тихий (от 16 дБ(А))</v>
          </cell>
          <cell r="F15"/>
          <cell r="G15" t="str">
            <v>• Комбинированный фильтр "Здоровье"
• Ионизатор воздуха
• Электростатический фильтр
• 3D-распределение воздушного потока
• Высокотемпературная очистка 
внутреннего блока</v>
          </cell>
          <cell r="H15"/>
          <cell r="I15"/>
          <cell r="J15"/>
          <cell r="K15"/>
        </row>
        <row r="16">
          <cell r="A16"/>
          <cell r="B16"/>
          <cell r="C16"/>
          <cell r="D16"/>
          <cell r="E16"/>
          <cell r="F16"/>
          <cell r="G16"/>
          <cell r="H16"/>
          <cell r="I16"/>
          <cell r="J16"/>
          <cell r="K16"/>
        </row>
        <row r="17">
          <cell r="A17" t="str">
            <v>UNI25AVQS1R</v>
          </cell>
          <cell r="B17" t="str">
            <v>UNI25FVS1R</v>
          </cell>
          <cell r="C17" t="str">
            <v>FULL DC inverter</v>
          </cell>
          <cell r="D17" t="str">
            <v>R32</v>
          </cell>
          <cell r="E17" t="str">
            <v>2,80 (0,80~3,20)</v>
          </cell>
          <cell r="F17" t="str">
            <v>3,44 (0,80~4,20)</v>
          </cell>
          <cell r="G17" t="str">
            <v>DA_MASS</v>
          </cell>
          <cell r="H17">
            <v>16080</v>
          </cell>
          <cell r="I17">
            <v>37520</v>
          </cell>
          <cell r="J17">
            <v>43952</v>
          </cell>
          <cell r="K17">
            <v>70790</v>
          </cell>
        </row>
        <row r="18">
          <cell r="A18" t="str">
            <v>UNI35AVQS1R</v>
          </cell>
          <cell r="B18" t="str">
            <v>UNI35FVS1R</v>
          </cell>
          <cell r="C18" t="str">
            <v>FULL DC inverter</v>
          </cell>
          <cell r="D18" t="str">
            <v>R32</v>
          </cell>
          <cell r="E18" t="str">
            <v>3,57 (1,00~4,00)</v>
          </cell>
          <cell r="F18" t="str">
            <v>4,50 (1,00~5,20)</v>
          </cell>
          <cell r="G18" t="str">
            <v>DA_MASS</v>
          </cell>
          <cell r="H18">
            <v>20370</v>
          </cell>
          <cell r="I18">
            <v>47530</v>
          </cell>
          <cell r="J18">
            <v>55678</v>
          </cell>
          <cell r="K18">
            <v>89590</v>
          </cell>
        </row>
        <row r="19">
          <cell r="A19"/>
          <cell r="B19"/>
          <cell r="C19"/>
          <cell r="D19"/>
          <cell r="E19"/>
          <cell r="F19"/>
          <cell r="G19"/>
          <cell r="H19"/>
          <cell r="I19"/>
          <cell r="J19"/>
          <cell r="K19"/>
        </row>
        <row r="20">
          <cell r="A20" t="str">
            <v>Тепловой насос серии SIBERIA 
(обогрев при до -25°C)</v>
          </cell>
          <cell r="B20"/>
          <cell r="C20"/>
          <cell r="D20"/>
          <cell r="E20" t="str">
            <v xml:space="preserve">• Класc энергоэффективности "А++"
• Стабильная работа при перепадах напряжения
• Дежурный режим 8°С
• Низкий уровень шума от 25 дБ(А)
</v>
          </cell>
          <cell r="F20"/>
          <cell r="G20" t="str">
            <v>• Самодиагностика
• Авторестарт
• Теплый пуск
• Режим "Standby"
• Wi-Fi Ready</v>
          </cell>
          <cell r="H20"/>
          <cell r="I20"/>
          <cell r="J20"/>
          <cell r="K20"/>
        </row>
        <row r="21">
          <cell r="A21"/>
          <cell r="B21"/>
          <cell r="C21"/>
          <cell r="D21"/>
          <cell r="E21"/>
          <cell r="F21"/>
          <cell r="G21"/>
          <cell r="H21"/>
          <cell r="I21"/>
          <cell r="J21"/>
          <cell r="K21"/>
        </row>
        <row r="22">
          <cell r="A22" t="str">
            <v>SIB25AVQS1R</v>
          </cell>
          <cell r="B22" t="str">
            <v>SIB25FVS1R</v>
          </cell>
          <cell r="C22" t="str">
            <v>DC inverter</v>
          </cell>
          <cell r="D22" t="str">
            <v>R32</v>
          </cell>
          <cell r="E22" t="str">
            <v>2,70 (0,80~3,80)</v>
          </cell>
          <cell r="F22" t="str">
            <v>3,00 (0,90~4,25)</v>
          </cell>
          <cell r="G22" t="str">
            <v>DA_MASS</v>
          </cell>
          <cell r="H22">
            <v>14850</v>
          </cell>
          <cell r="I22">
            <v>34650</v>
          </cell>
          <cell r="J22">
            <v>40590</v>
          </cell>
          <cell r="K22">
            <v>65290</v>
          </cell>
        </row>
        <row r="23">
          <cell r="A23" t="str">
            <v>SIB35AVQS1R</v>
          </cell>
          <cell r="B23" t="str">
            <v>SIB35FVS1R</v>
          </cell>
          <cell r="C23" t="str">
            <v>DC inverter</v>
          </cell>
          <cell r="D23" t="str">
            <v>R32</v>
          </cell>
          <cell r="E23" t="str">
            <v>3,51 (0,90~4,40)</v>
          </cell>
          <cell r="F23" t="str">
            <v>3,81 (0,90~4,70)</v>
          </cell>
          <cell r="G23" t="str">
            <v>DA_MASS</v>
          </cell>
          <cell r="H23">
            <v>16350</v>
          </cell>
          <cell r="I23">
            <v>38150</v>
          </cell>
          <cell r="J23">
            <v>44690</v>
          </cell>
          <cell r="K23">
            <v>71890</v>
          </cell>
        </row>
        <row r="24">
          <cell r="A24" t="str">
            <v>SIB50AVQS1R</v>
          </cell>
          <cell r="B24" t="str">
            <v>SIB50FVS1R</v>
          </cell>
          <cell r="C24" t="str">
            <v>FULL DC inverter</v>
          </cell>
          <cell r="D24" t="str">
            <v>R32</v>
          </cell>
          <cell r="E24" t="str">
            <v>5,20 (1,00~6,10)</v>
          </cell>
          <cell r="F24" t="str">
            <v>5,60 (1,10~6,60)</v>
          </cell>
          <cell r="G24" t="str">
            <v>DA_MASS</v>
          </cell>
          <cell r="H24">
            <v>24570</v>
          </cell>
          <cell r="I24">
            <v>57330</v>
          </cell>
          <cell r="J24">
            <v>67158</v>
          </cell>
          <cell r="K24">
            <v>108090</v>
          </cell>
        </row>
        <row r="25">
          <cell r="A25" t="str">
            <v>SIB70AVQS1R</v>
          </cell>
          <cell r="B25" t="str">
            <v>SIB70FVS1R</v>
          </cell>
          <cell r="C25" t="str">
            <v>FULL DC inverter</v>
          </cell>
          <cell r="D25" t="str">
            <v>R32</v>
          </cell>
          <cell r="E25" t="str">
            <v>7,10 (2,00~8,85)</v>
          </cell>
          <cell r="F25" t="str">
            <v>7,80( 1,80~9,45)</v>
          </cell>
          <cell r="G25" t="str">
            <v>DA_MASS</v>
          </cell>
          <cell r="H25">
            <v>32370</v>
          </cell>
          <cell r="I25">
            <v>75530</v>
          </cell>
          <cell r="J25">
            <v>88478</v>
          </cell>
          <cell r="K25">
            <v>142390</v>
          </cell>
        </row>
        <row r="26">
          <cell r="A26"/>
          <cell r="B26"/>
          <cell r="C26"/>
          <cell r="D26"/>
          <cell r="E26"/>
          <cell r="F26"/>
          <cell r="G26"/>
          <cell r="H26"/>
          <cell r="I26"/>
          <cell r="J26"/>
          <cell r="K26"/>
        </row>
        <row r="27">
          <cell r="A27" t="str">
            <v>Инверторные сплит-системы серии AIR inverter</v>
          </cell>
          <cell r="B27"/>
          <cell r="C27"/>
          <cell r="D27"/>
          <cell r="E27" t="str">
            <v>• Класс энергоэффективности "А++"
• Ультрафиолетовая лампа
• Биполярный ионизатор воздуха
• Широкий диапазон рабочих температур 
от -20 °С до +53 °С
• Эффект БРИЗА (смягченный воздушный поток)</v>
          </cell>
          <cell r="F27"/>
          <cell r="G27" t="str">
            <v>• Низкий уровень шума от 22дБ(А)
• Стабильная работа при перепадах напряжения 
• Быстросъёмный фильтр
• 3D-распределение воздушного потока
• Wi-Fi Ready</v>
          </cell>
          <cell r="H27"/>
          <cell r="I27"/>
          <cell r="J27"/>
          <cell r="K27"/>
        </row>
        <row r="28">
          <cell r="A28"/>
          <cell r="B28"/>
          <cell r="C28"/>
          <cell r="D28"/>
          <cell r="E28"/>
          <cell r="F28"/>
          <cell r="G28"/>
          <cell r="H28"/>
          <cell r="I28"/>
          <cell r="J28"/>
          <cell r="K28"/>
        </row>
        <row r="29">
          <cell r="A29" t="str">
            <v>AIR25AVQS1R-2</v>
          </cell>
          <cell r="B29" t="str">
            <v>AIR25FVS1R-2</v>
          </cell>
          <cell r="C29" t="str">
            <v>FULL DC inverter</v>
          </cell>
          <cell r="D29" t="str">
            <v>R32</v>
          </cell>
          <cell r="E29" t="str">
            <v>2,64 (0,94~3,30)</v>
          </cell>
          <cell r="F29" t="str">
            <v>2,78 (0,94~3,36)</v>
          </cell>
          <cell r="G29" t="str">
            <v>DA_MASS</v>
          </cell>
          <cell r="H29">
            <v>10080</v>
          </cell>
          <cell r="I29">
            <v>23520</v>
          </cell>
          <cell r="J29">
            <v>27552</v>
          </cell>
          <cell r="K29">
            <v>44390</v>
          </cell>
        </row>
        <row r="30">
          <cell r="A30" t="str">
            <v>AIR35AVQS1R-2</v>
          </cell>
          <cell r="B30" t="str">
            <v>AIR35FVS1R-2</v>
          </cell>
          <cell r="C30" t="str">
            <v>FULL DC inverter</v>
          </cell>
          <cell r="D30" t="str">
            <v>R32</v>
          </cell>
          <cell r="E30" t="str">
            <v>3,52 (1,00~3,77)</v>
          </cell>
          <cell r="F30" t="str">
            <v>3,66 (1,00~3,81)</v>
          </cell>
          <cell r="G30" t="str">
            <v>DA_MASS</v>
          </cell>
          <cell r="H30">
            <v>11220</v>
          </cell>
          <cell r="I30">
            <v>26180</v>
          </cell>
          <cell r="J30">
            <v>30668</v>
          </cell>
          <cell r="K30">
            <v>49390</v>
          </cell>
        </row>
        <row r="31">
          <cell r="A31" t="str">
            <v>AIR50AVQS1R-2</v>
          </cell>
          <cell r="B31" t="str">
            <v>AIR50FVS1R-2</v>
          </cell>
          <cell r="C31" t="str">
            <v>FULL DC inverter</v>
          </cell>
          <cell r="D31" t="str">
            <v>R32</v>
          </cell>
          <cell r="E31" t="str">
            <v>5,10 (1,25~5,90)</v>
          </cell>
          <cell r="F31" t="str">
            <v>5,13 (1,25~6,00)</v>
          </cell>
          <cell r="G31" t="str">
            <v>DA_MASS</v>
          </cell>
          <cell r="H31">
            <v>19380</v>
          </cell>
          <cell r="I31">
            <v>45220</v>
          </cell>
          <cell r="J31">
            <v>52972</v>
          </cell>
          <cell r="K31">
            <v>85290</v>
          </cell>
        </row>
        <row r="32">
          <cell r="A32" t="str">
            <v>AIR60AVQS1R-2</v>
          </cell>
          <cell r="B32" t="str">
            <v>AIR60FVS1R-2</v>
          </cell>
          <cell r="C32" t="str">
            <v>FULL DC inverter</v>
          </cell>
          <cell r="D32" t="str">
            <v>R32</v>
          </cell>
          <cell r="E32" t="str">
            <v>6,84 (1,83~7,80)</v>
          </cell>
          <cell r="F32" t="str">
            <v>7,05 (1,85~7,92)</v>
          </cell>
          <cell r="G32" t="str">
            <v>DA_MASS</v>
          </cell>
          <cell r="H32">
            <v>26040</v>
          </cell>
          <cell r="I32">
            <v>60760</v>
          </cell>
          <cell r="J32">
            <v>71176</v>
          </cell>
          <cell r="K32">
            <v>114590</v>
          </cell>
        </row>
        <row r="33">
          <cell r="A33"/>
          <cell r="B33"/>
          <cell r="C33"/>
          <cell r="D33"/>
          <cell r="E33"/>
          <cell r="F33"/>
          <cell r="G33"/>
          <cell r="H33"/>
          <cell r="I33"/>
          <cell r="J33"/>
          <cell r="K33"/>
        </row>
        <row r="34">
          <cell r="A34" t="str">
            <v>Дизайнерская инверторная сплит-система MIRACLE inverter</v>
          </cell>
          <cell r="B34"/>
          <cell r="C34"/>
          <cell r="D34"/>
          <cell r="E34" t="str">
            <v>• FULL DC INVERTER
• Класc энергоэффективности "А++"
• Дизайнерское решение
• Низкий уровень шума от 22 дБ(А)
• Широкий диапазон рабочих температур 
от -20 °С до +53 °С</v>
          </cell>
          <cell r="F34"/>
          <cell r="G34" t="str">
            <v>• 3D-распределение воздушного потока
• Быстросъёмный фильтр
• Функция "Комфортный сон" 
• Фильтр с ионами серебра
• Wi-Fi Ready</v>
          </cell>
          <cell r="H34"/>
          <cell r="I34"/>
          <cell r="J34"/>
          <cell r="K34"/>
        </row>
        <row r="35">
          <cell r="A35" t="str">
            <v>Обновленная инверторная сплит-система MIRacle inverter</v>
          </cell>
          <cell r="B35"/>
          <cell r="C35"/>
          <cell r="D35"/>
          <cell r="E35"/>
          <cell r="F35"/>
          <cell r="G35"/>
          <cell r="H35"/>
          <cell r="I35"/>
          <cell r="J35"/>
          <cell r="K35"/>
        </row>
        <row r="36">
          <cell r="A36" t="str">
            <v>MIR25AVQS1R-1</v>
          </cell>
          <cell r="B36" t="str">
            <v>MIR25FVS1R-1</v>
          </cell>
          <cell r="C36" t="str">
            <v>FULL DC inverter</v>
          </cell>
          <cell r="D36" t="str">
            <v>R32</v>
          </cell>
          <cell r="E36" t="str">
            <v>2,64 (0,94~3,30)</v>
          </cell>
          <cell r="F36" t="str">
            <v>2,78 (0,94~3,36)</v>
          </cell>
          <cell r="G36" t="str">
            <v>DA_MASS</v>
          </cell>
          <cell r="H36">
            <v>12060</v>
          </cell>
          <cell r="I36">
            <v>28140</v>
          </cell>
          <cell r="J36">
            <v>32964</v>
          </cell>
          <cell r="K36">
            <v>53090</v>
          </cell>
        </row>
        <row r="37">
          <cell r="A37" t="str">
            <v>MIR35AVQS1R-1</v>
          </cell>
          <cell r="B37" t="str">
            <v>MIR35FVS1R-1</v>
          </cell>
          <cell r="C37" t="str">
            <v>FULL DC inverter</v>
          </cell>
          <cell r="D37" t="str">
            <v>R32</v>
          </cell>
          <cell r="E37" t="str">
            <v>3,52 (1,00~3,77)</v>
          </cell>
          <cell r="F37" t="str">
            <v>3,66 (1,00~3,81)</v>
          </cell>
          <cell r="G37" t="str">
            <v>DA_MASS</v>
          </cell>
          <cell r="H37">
            <v>13140</v>
          </cell>
          <cell r="I37">
            <v>30660</v>
          </cell>
          <cell r="J37">
            <v>35916</v>
          </cell>
          <cell r="K37">
            <v>57790</v>
          </cell>
        </row>
        <row r="38">
          <cell r="A38" t="str">
            <v>MIR50AVQS1R-1</v>
          </cell>
          <cell r="B38" t="str">
            <v>MIR50FVS1R-1</v>
          </cell>
          <cell r="C38" t="str">
            <v>FULL DC inverter</v>
          </cell>
          <cell r="D38" t="str">
            <v>R32</v>
          </cell>
          <cell r="E38" t="str">
            <v>5,10 (1,25~5,90)</v>
          </cell>
          <cell r="F38" t="str">
            <v>5,13 (1,25~6,00)</v>
          </cell>
          <cell r="G38" t="str">
            <v>DA_MASS</v>
          </cell>
          <cell r="H38">
            <v>21780</v>
          </cell>
          <cell r="I38">
            <v>50820</v>
          </cell>
          <cell r="J38">
            <v>59532</v>
          </cell>
          <cell r="K38">
            <v>95790</v>
          </cell>
        </row>
        <row r="39">
          <cell r="A39" t="str">
            <v>MIR70AVQS1R-1</v>
          </cell>
          <cell r="B39" t="str">
            <v>MIR70FVS1R-1</v>
          </cell>
          <cell r="C39" t="str">
            <v>FULL DC inverter</v>
          </cell>
          <cell r="D39" t="str">
            <v>R32</v>
          </cell>
          <cell r="E39" t="str">
            <v>6,84 (1,83~7,80)</v>
          </cell>
          <cell r="F39" t="str">
            <v>7,05 (1,85~7,92)</v>
          </cell>
          <cell r="G39" t="str">
            <v>DA_MASS</v>
          </cell>
          <cell r="H39">
            <v>28710</v>
          </cell>
          <cell r="I39">
            <v>66990</v>
          </cell>
          <cell r="J39">
            <v>78474</v>
          </cell>
          <cell r="K39">
            <v>126290</v>
          </cell>
        </row>
        <row r="40">
          <cell r="A40"/>
          <cell r="B40"/>
          <cell r="C40"/>
          <cell r="D40"/>
          <cell r="E40"/>
          <cell r="F40"/>
          <cell r="G40"/>
          <cell r="H40"/>
          <cell r="I40"/>
          <cell r="J40"/>
          <cell r="K40"/>
        </row>
        <row r="41">
          <cell r="A41" t="str">
            <v>Инверторные сплит-системы серии ICE 2 inverter</v>
          </cell>
          <cell r="B41"/>
          <cell r="C41"/>
          <cell r="D41"/>
          <cell r="E41" t="str">
            <v xml:space="preserve">• Энергоэффективность класса "А++"
• Функция "Комфортный сон"  
• Локальный комфорт
• Низкий уровень шума от 24 дБ(А)
• Режим "Standby"                                                               </v>
          </cell>
          <cell r="F41"/>
          <cell r="G41" t="str">
            <v>• Дежурный режим 8°С
• Подготовка к теплому старту                                                                 
• Самодиагностика   
• Режим "Турбо"
• Wi-Fi Ready</v>
          </cell>
          <cell r="H41"/>
          <cell r="I41"/>
          <cell r="J41"/>
          <cell r="K41"/>
        </row>
        <row r="42">
          <cell r="A42"/>
          <cell r="B42"/>
          <cell r="C42"/>
          <cell r="D42"/>
          <cell r="E42"/>
          <cell r="F42"/>
          <cell r="G42"/>
          <cell r="H42"/>
          <cell r="I42"/>
          <cell r="J42"/>
          <cell r="K42"/>
        </row>
        <row r="43">
          <cell r="A43" t="str">
            <v>ICE20AVQS1R-2</v>
          </cell>
          <cell r="B43" t="str">
            <v>ICE20FVS1R-2</v>
          </cell>
          <cell r="C43" t="str">
            <v>FULL DC inverter</v>
          </cell>
          <cell r="D43" t="str">
            <v>R32</v>
          </cell>
          <cell r="E43" t="str">
            <v>2,22 (0,3~2,85)</v>
          </cell>
          <cell r="F43" t="str">
            <v>2,40 (0,60~2,90)</v>
          </cell>
          <cell r="G43" t="str">
            <v>DA_MASS</v>
          </cell>
          <cell r="H43">
            <v>9390</v>
          </cell>
          <cell r="I43">
            <v>21910</v>
          </cell>
          <cell r="J43">
            <v>25666</v>
          </cell>
          <cell r="K43">
            <v>41290</v>
          </cell>
        </row>
        <row r="44">
          <cell r="A44" t="str">
            <v>ICE25AVQS1R-2</v>
          </cell>
          <cell r="B44" t="str">
            <v>ICE25FVS1R-2</v>
          </cell>
          <cell r="C44" t="str">
            <v>FULL DC inverter</v>
          </cell>
          <cell r="D44" t="str">
            <v>R32</v>
          </cell>
          <cell r="E44" t="str">
            <v>2,50 (0,50~3,25)</v>
          </cell>
          <cell r="F44" t="str">
            <v>2,80 (0,5~3,70)</v>
          </cell>
          <cell r="G44" t="str">
            <v>DA_MASS</v>
          </cell>
          <cell r="H44">
            <v>10320</v>
          </cell>
          <cell r="I44">
            <v>24080</v>
          </cell>
          <cell r="J44">
            <v>28208</v>
          </cell>
          <cell r="K44">
            <v>45390</v>
          </cell>
        </row>
        <row r="45">
          <cell r="A45" t="str">
            <v>ICE35AVQS1R-2</v>
          </cell>
          <cell r="B45" t="str">
            <v>ICE35FVS1R-2</v>
          </cell>
          <cell r="C45" t="str">
            <v>FULL DC inverter</v>
          </cell>
          <cell r="D45" t="str">
            <v>R32</v>
          </cell>
          <cell r="E45" t="str">
            <v>3,20 (0,90~3,70)</v>
          </cell>
          <cell r="F45" t="str">
            <v>3,40 (0,90~4,10)</v>
          </cell>
          <cell r="G45" t="str">
            <v>DA_MASS</v>
          </cell>
          <cell r="H45">
            <v>11490</v>
          </cell>
          <cell r="I45">
            <v>26810</v>
          </cell>
          <cell r="J45">
            <v>31406</v>
          </cell>
          <cell r="K45">
            <v>50590</v>
          </cell>
        </row>
        <row r="46">
          <cell r="A46" t="str">
            <v>ICE50AVQS1R-2</v>
          </cell>
          <cell r="B46" t="str">
            <v>ICE50FVS1R-2</v>
          </cell>
          <cell r="C46" t="str">
            <v>FULL DC inverter</v>
          </cell>
          <cell r="D46" t="str">
            <v>R32</v>
          </cell>
          <cell r="E46" t="str">
            <v>4,60 (1,00~5,40)</v>
          </cell>
          <cell r="F46" t="str">
            <v>5,20 (0,75~5,80)</v>
          </cell>
          <cell r="G46" t="str">
            <v>DA_MASS</v>
          </cell>
          <cell r="H46">
            <v>20220</v>
          </cell>
          <cell r="I46">
            <v>47180</v>
          </cell>
          <cell r="J46">
            <v>55268</v>
          </cell>
          <cell r="K46">
            <v>88990</v>
          </cell>
        </row>
        <row r="47">
          <cell r="A47" t="str">
            <v>ICE70AVQS1R-2</v>
          </cell>
          <cell r="B47" t="str">
            <v>ICE70FVS1R-2</v>
          </cell>
          <cell r="C47" t="str">
            <v>FULL DC inverter</v>
          </cell>
          <cell r="D47" t="str">
            <v>R32</v>
          </cell>
          <cell r="E47" t="str">
            <v>6,20 (1,8~6,9)</v>
          </cell>
          <cell r="F47" t="str">
            <v>6,50 (1,30~7,03)</v>
          </cell>
          <cell r="G47" t="str">
            <v>DA_MASS</v>
          </cell>
          <cell r="H47">
            <v>24900</v>
          </cell>
          <cell r="I47">
            <v>58100</v>
          </cell>
          <cell r="J47">
            <v>68060</v>
          </cell>
          <cell r="K47">
            <v>109590</v>
          </cell>
        </row>
        <row r="48">
          <cell r="A48" t="str">
            <v>Настенные сплит-системы  ICE 2 inverter с низкотемпературной доработкой °D-ARCTIC до -40°C</v>
          </cell>
          <cell r="B48"/>
          <cell r="C48"/>
          <cell r="D48"/>
          <cell r="E48"/>
          <cell r="F48"/>
          <cell r="G48"/>
          <cell r="H48"/>
          <cell r="I48"/>
          <cell r="J48"/>
          <cell r="K48"/>
        </row>
        <row r="49">
          <cell r="A49" t="str">
            <v>ICE20AVQS1R-2</v>
          </cell>
          <cell r="B49" t="str">
            <v>ICE20FVS1R-2/-40</v>
          </cell>
          <cell r="C49" t="str">
            <v>DC inverter</v>
          </cell>
          <cell r="D49" t="str">
            <v>R32</v>
          </cell>
          <cell r="E49" t="str">
            <v>2,22 (0,3~2,85)</v>
          </cell>
          <cell r="F49" t="str">
            <v>2,40 (0,60~2,90)</v>
          </cell>
          <cell r="G49" t="str">
            <v>DA_MASS</v>
          </cell>
          <cell r="H49">
            <v>9390</v>
          </cell>
          <cell r="I49">
            <v>37310</v>
          </cell>
          <cell r="J49">
            <v>38294</v>
          </cell>
          <cell r="K49">
            <v>56690</v>
          </cell>
        </row>
        <row r="50">
          <cell r="A50" t="str">
            <v>ICE25AVQS1R-2</v>
          </cell>
          <cell r="B50" t="str">
            <v>ICE25FVS1R-2/-40</v>
          </cell>
          <cell r="C50" t="str">
            <v>DC inverter</v>
          </cell>
          <cell r="D50" t="str">
            <v>R32</v>
          </cell>
          <cell r="E50" t="str">
            <v>2,50 (0,50~3,25)</v>
          </cell>
          <cell r="F50" t="str">
            <v>2,80 (0,50~3,70)</v>
          </cell>
          <cell r="G50" t="str">
            <v>DA_MASS</v>
          </cell>
          <cell r="H50">
            <v>10320</v>
          </cell>
          <cell r="I50">
            <v>39480</v>
          </cell>
          <cell r="J50">
            <v>40836</v>
          </cell>
          <cell r="K50">
            <v>60790</v>
          </cell>
        </row>
        <row r="51">
          <cell r="A51" t="str">
            <v>ICE35AVQS1R-2</v>
          </cell>
          <cell r="B51" t="str">
            <v>ICE35FVS1R-2/-40</v>
          </cell>
          <cell r="C51" t="str">
            <v>DC inverter</v>
          </cell>
          <cell r="D51" t="str">
            <v>R32</v>
          </cell>
          <cell r="E51" t="str">
            <v>3,20 (0,90~3,70)</v>
          </cell>
          <cell r="F51" t="str">
            <v>3,40 (0,90~4,10)</v>
          </cell>
          <cell r="G51" t="str">
            <v>DA_MASS</v>
          </cell>
          <cell r="H51">
            <v>11490</v>
          </cell>
          <cell r="I51">
            <v>42210</v>
          </cell>
          <cell r="J51">
            <v>44034</v>
          </cell>
          <cell r="K51">
            <v>65990</v>
          </cell>
        </row>
        <row r="52">
          <cell r="A52" t="str">
            <v>ICE50AVQS1R-2</v>
          </cell>
          <cell r="B52" t="str">
            <v>ICE50FVS1R-2/-40</v>
          </cell>
          <cell r="C52" t="str">
            <v>DC inverter</v>
          </cell>
          <cell r="D52" t="str">
            <v>R32</v>
          </cell>
          <cell r="E52" t="str">
            <v>4,60 (1,00~5,40)</v>
          </cell>
          <cell r="F52" t="str">
            <v>5,20 (0,75~5,80)</v>
          </cell>
          <cell r="G52" t="str">
            <v>DA_MASS</v>
          </cell>
          <cell r="H52">
            <v>20220</v>
          </cell>
          <cell r="I52">
            <v>62580</v>
          </cell>
          <cell r="J52">
            <v>67896</v>
          </cell>
          <cell r="K52">
            <v>104390</v>
          </cell>
        </row>
        <row r="53">
          <cell r="A53" t="str">
            <v>ICE70AVQS1R-2</v>
          </cell>
          <cell r="B53" t="str">
            <v>ICE70FVS1R-2/-40</v>
          </cell>
          <cell r="C53" t="str">
            <v>DC inverter</v>
          </cell>
          <cell r="D53" t="str">
            <v>R32</v>
          </cell>
          <cell r="E53" t="str">
            <v>6,20 (1,80~6,90)</v>
          </cell>
          <cell r="F53" t="str">
            <v>6,50 (1,30~7,91)</v>
          </cell>
          <cell r="G53" t="str">
            <v>DA_MASS</v>
          </cell>
          <cell r="H53">
            <v>24900</v>
          </cell>
          <cell r="I53">
            <v>73500</v>
          </cell>
          <cell r="J53">
            <v>80688</v>
          </cell>
          <cell r="K53">
            <v>124990</v>
          </cell>
        </row>
        <row r="54">
          <cell r="A54"/>
          <cell r="B54"/>
          <cell r="C54"/>
          <cell r="D54"/>
          <cell r="E54"/>
          <cell r="F54"/>
          <cell r="G54"/>
          <cell r="H54"/>
          <cell r="I54"/>
          <cell r="J54"/>
          <cell r="K54"/>
        </row>
        <row r="55">
          <cell r="A55" t="str">
            <v xml:space="preserve">
Инверторные сплит-системы серии ALPINE</v>
          </cell>
          <cell r="B55"/>
          <cell r="C55"/>
          <cell r="D55"/>
          <cell r="E55" t="str">
            <v xml:space="preserve">• Класc энергоэффективности "А"
• Устойчивость к перепадам напряжения
• Работа при низких температурах от -15 °С
• Компрессор GMCC
• Функция "Комфортный сон" </v>
          </cell>
          <cell r="F55"/>
          <cell r="G55" t="str">
            <v xml:space="preserve">• 3D-распределение воздушного потока
• Противоплесневая обработка
• Подготовка к теплому старту                                                                  
• Самодиагностика
• Wi-Fi Ready        </v>
          </cell>
          <cell r="H55"/>
          <cell r="I55"/>
          <cell r="J55"/>
          <cell r="K55"/>
        </row>
        <row r="56">
          <cell r="A56"/>
          <cell r="B56"/>
          <cell r="C56"/>
          <cell r="D56"/>
          <cell r="E56"/>
          <cell r="F56"/>
          <cell r="G56"/>
          <cell r="H56"/>
          <cell r="I56"/>
          <cell r="J56"/>
          <cell r="K56"/>
        </row>
        <row r="57">
          <cell r="A57" t="str">
            <v>ALP20AVQS1R</v>
          </cell>
          <cell r="B57" t="str">
            <v>ALP20FVS1R</v>
          </cell>
          <cell r="C57" t="str">
            <v>DC inverter</v>
          </cell>
          <cell r="D57" t="str">
            <v>R32</v>
          </cell>
          <cell r="E57" t="str">
            <v>2,35 (0,87~2,93)</v>
          </cell>
          <cell r="F57" t="str">
            <v>2,43 (0,94~3,22)</v>
          </cell>
          <cell r="G57" t="str">
            <v>DA_MASS</v>
          </cell>
          <cell r="H57">
            <v>8580</v>
          </cell>
          <cell r="I57">
            <v>20020</v>
          </cell>
          <cell r="J57">
            <v>23452</v>
          </cell>
          <cell r="K57">
            <v>37790</v>
          </cell>
        </row>
        <row r="58">
          <cell r="A58" t="str">
            <v>ALP25AVQS1R</v>
          </cell>
          <cell r="B58" t="str">
            <v>ALP25FVS1R</v>
          </cell>
          <cell r="C58" t="str">
            <v>DC inverter</v>
          </cell>
          <cell r="D58" t="str">
            <v>R32</v>
          </cell>
          <cell r="E58" t="str">
            <v>2,64 (0,87~2,93)</v>
          </cell>
          <cell r="F58" t="str">
            <v>2,93 (0,94~3,22)</v>
          </cell>
          <cell r="G58" t="str">
            <v>DA_MASS</v>
          </cell>
          <cell r="H58">
            <v>9090</v>
          </cell>
          <cell r="I58">
            <v>21210</v>
          </cell>
          <cell r="J58">
            <v>24846</v>
          </cell>
          <cell r="K58">
            <v>39990</v>
          </cell>
        </row>
        <row r="59">
          <cell r="A59" t="str">
            <v>ALP35AVQS1R</v>
          </cell>
          <cell r="B59" t="str">
            <v>ALP35FVS1R</v>
          </cell>
          <cell r="C59" t="str">
            <v>DC inverter</v>
          </cell>
          <cell r="D59" t="str">
            <v>R32</v>
          </cell>
          <cell r="E59" t="str">
            <v>3,52 (1,29~3,78)</v>
          </cell>
          <cell r="F59" t="str">
            <v>3,66 (1,05~4,05)</v>
          </cell>
          <cell r="G59" t="str">
            <v>DA_MASS</v>
          </cell>
          <cell r="H59">
            <v>10440</v>
          </cell>
          <cell r="I59">
            <v>24360</v>
          </cell>
          <cell r="J59">
            <v>28536</v>
          </cell>
          <cell r="K59">
            <v>45890</v>
          </cell>
        </row>
        <row r="60">
          <cell r="A60" t="str">
            <v>ALP50AVQS1R</v>
          </cell>
          <cell r="B60" t="str">
            <v>ALP50FVS1R</v>
          </cell>
          <cell r="C60" t="str">
            <v>Full DC inverter</v>
          </cell>
          <cell r="D60" t="str">
            <v>R32</v>
          </cell>
          <cell r="E60" t="str">
            <v>5,28 (3,39~5,90)</v>
          </cell>
          <cell r="F60" t="str">
            <v>5,57 (3,10~5,85)</v>
          </cell>
          <cell r="G60" t="str">
            <v>DA_MASS</v>
          </cell>
          <cell r="H60">
            <v>17580</v>
          </cell>
          <cell r="I60">
            <v>41020</v>
          </cell>
          <cell r="J60">
            <v>48052</v>
          </cell>
          <cell r="K60">
            <v>77390</v>
          </cell>
        </row>
        <row r="61">
          <cell r="A61" t="str">
            <v>ALP70AVQS1R</v>
          </cell>
          <cell r="B61" t="str">
            <v>ALP70FVS1R</v>
          </cell>
          <cell r="C61" t="str">
            <v>Full DC inverter</v>
          </cell>
          <cell r="D61" t="str">
            <v>R33</v>
          </cell>
          <cell r="E61" t="str">
            <v>7,03 (2,11~8,21)</v>
          </cell>
          <cell r="F61" t="str">
            <v>7,33 (1,55~8,21)</v>
          </cell>
          <cell r="G61" t="str">
            <v>DA_MASS</v>
          </cell>
          <cell r="H61">
            <v>22470</v>
          </cell>
          <cell r="I61">
            <v>52430</v>
          </cell>
          <cell r="J61">
            <v>61418</v>
          </cell>
          <cell r="K61">
            <v>98890</v>
          </cell>
        </row>
        <row r="62">
          <cell r="A62" t="str">
            <v>СПЛИТ-СИСТЕМЫ ПОСТОЯННОЙ ПРОИЗВОДИТЕЛЬНОСТИ</v>
          </cell>
          <cell r="B62"/>
          <cell r="C62"/>
          <cell r="D62"/>
          <cell r="E62"/>
          <cell r="F62"/>
          <cell r="G62"/>
          <cell r="H62"/>
          <cell r="I62"/>
          <cell r="J62"/>
          <cell r="K62"/>
        </row>
        <row r="63">
          <cell r="A63" t="str">
            <v>Сплит-системы серии AIR</v>
          </cell>
          <cell r="B63"/>
          <cell r="C63"/>
          <cell r="D63"/>
          <cell r="E63" t="str">
            <v>• Энергоэффективность класса "А"
• Ультрафиолетовая лампа
• Быстроразборный корпус
• Уровень шума от 25 дБ(А)</v>
          </cell>
          <cell r="F63"/>
          <cell r="G63" t="str">
            <v>• Фильтр c ионами серебра
• Фотокаталитический фильтр
• Протяженный воздушный поток Коанда
• Автоматическая очистка теплообменника
• Wi-Fi Ready</v>
          </cell>
          <cell r="H63"/>
          <cell r="I63"/>
          <cell r="J63"/>
          <cell r="K63"/>
        </row>
        <row r="64">
          <cell r="A64"/>
          <cell r="B64"/>
          <cell r="C64"/>
          <cell r="D64"/>
          <cell r="E64"/>
          <cell r="F64"/>
          <cell r="G64"/>
          <cell r="H64"/>
          <cell r="I64"/>
          <cell r="J64"/>
          <cell r="K64"/>
        </row>
        <row r="65">
          <cell r="A65" t="str">
            <v>AIR20AVQ1R</v>
          </cell>
          <cell r="B65" t="str">
            <v>AIR20FV1R</v>
          </cell>
          <cell r="C65" t="str">
            <v>on\off</v>
          </cell>
          <cell r="D65" t="str">
            <v>R32</v>
          </cell>
          <cell r="E65">
            <v>2.2000000000000002</v>
          </cell>
          <cell r="F65">
            <v>2.2000000000000002</v>
          </cell>
          <cell r="G65" t="str">
            <v>DA_MASS</v>
          </cell>
          <cell r="H65">
            <v>5910</v>
          </cell>
          <cell r="I65">
            <v>13790</v>
          </cell>
          <cell r="J65">
            <v>16154</v>
          </cell>
          <cell r="K65">
            <v>25190</v>
          </cell>
        </row>
        <row r="66">
          <cell r="A66" t="str">
            <v>AIR25AVQ1R</v>
          </cell>
          <cell r="B66" t="str">
            <v>AIR25FV1R</v>
          </cell>
          <cell r="C66" t="str">
            <v>on\off</v>
          </cell>
          <cell r="D66" t="str">
            <v>R32</v>
          </cell>
          <cell r="E66">
            <v>2.64</v>
          </cell>
          <cell r="F66">
            <v>2.78</v>
          </cell>
          <cell r="G66" t="str">
            <v>DA_MASS</v>
          </cell>
          <cell r="H66">
            <v>6450</v>
          </cell>
          <cell r="I66">
            <v>15050</v>
          </cell>
          <cell r="J66">
            <v>17630</v>
          </cell>
          <cell r="K66">
            <v>27490</v>
          </cell>
        </row>
        <row r="67">
          <cell r="A67" t="str">
            <v>AIR35AVQ1R</v>
          </cell>
          <cell r="B67" t="str">
            <v>AIR35FV1R</v>
          </cell>
          <cell r="C67" t="str">
            <v>on\off</v>
          </cell>
          <cell r="D67" t="str">
            <v>R32</v>
          </cell>
          <cell r="E67">
            <v>3.52</v>
          </cell>
          <cell r="F67">
            <v>3.66</v>
          </cell>
          <cell r="G67" t="str">
            <v>DA_MASS</v>
          </cell>
          <cell r="H67">
            <v>8850</v>
          </cell>
          <cell r="I67">
            <v>20650</v>
          </cell>
          <cell r="J67">
            <v>24190</v>
          </cell>
          <cell r="K67">
            <v>37790</v>
          </cell>
        </row>
        <row r="68">
          <cell r="A68" t="str">
            <v>AIR50AVQ1R</v>
          </cell>
          <cell r="B68" t="str">
            <v>AIR50FV1R</v>
          </cell>
          <cell r="C68" t="str">
            <v>on\off</v>
          </cell>
          <cell r="D68" t="str">
            <v>R32</v>
          </cell>
          <cell r="E68">
            <v>5.28</v>
          </cell>
          <cell r="F68">
            <v>5.42</v>
          </cell>
          <cell r="G68" t="str">
            <v>DA_MASS</v>
          </cell>
          <cell r="H68">
            <v>14940</v>
          </cell>
          <cell r="I68">
            <v>34860</v>
          </cell>
          <cell r="J68">
            <v>40836</v>
          </cell>
          <cell r="K68">
            <v>63690</v>
          </cell>
        </row>
        <row r="69">
          <cell r="A69" t="str">
            <v>AIR70AVQ1R</v>
          </cell>
          <cell r="B69" t="str">
            <v>AIR70FV1R</v>
          </cell>
          <cell r="C69" t="str">
            <v>DC</v>
          </cell>
          <cell r="D69" t="str">
            <v>R32</v>
          </cell>
          <cell r="E69">
            <v>7.33</v>
          </cell>
          <cell r="F69">
            <v>7.62</v>
          </cell>
          <cell r="G69" t="str">
            <v>DA_MASS</v>
          </cell>
          <cell r="H69">
            <v>17970</v>
          </cell>
          <cell r="I69">
            <v>41930</v>
          </cell>
          <cell r="J69">
            <v>49118</v>
          </cell>
          <cell r="K69">
            <v>76690</v>
          </cell>
        </row>
        <row r="70">
          <cell r="A70"/>
          <cell r="B70"/>
          <cell r="C70"/>
          <cell r="D70"/>
          <cell r="E70"/>
          <cell r="F70"/>
          <cell r="G70"/>
          <cell r="H70"/>
          <cell r="I70"/>
          <cell r="J70"/>
          <cell r="K70"/>
        </row>
        <row r="71">
          <cell r="A71" t="str">
            <v>Дизайнерская сплит-система MIRACLE</v>
          </cell>
          <cell r="B71"/>
          <cell r="C71"/>
          <cell r="D71"/>
          <cell r="E71" t="str">
            <v>• Класc энергоэффективности "А"
• Дизайнерское решение
• Уровень шума от 25 дБ(А)
• Протяженный воздушный поток Коанда
• Ионизатор воздуха</v>
          </cell>
          <cell r="F71"/>
          <cell r="G71" t="str">
            <v>• 3D-распределение воздушного потока
• Быстросъёмный фильтр
• Функция "Комфортный сон" 
• Фильтр с ионами серебра
• Wi-Fi Ready</v>
          </cell>
          <cell r="H71"/>
          <cell r="I71"/>
          <cell r="J71"/>
          <cell r="K71"/>
        </row>
        <row r="72">
          <cell r="A72"/>
          <cell r="B72"/>
          <cell r="C72"/>
          <cell r="D72"/>
          <cell r="E72"/>
          <cell r="F72"/>
          <cell r="G72"/>
          <cell r="H72"/>
          <cell r="I72"/>
          <cell r="J72"/>
          <cell r="K72"/>
        </row>
        <row r="73">
          <cell r="A73" t="str">
            <v>MIR20AVQ1R</v>
          </cell>
          <cell r="B73" t="str">
            <v>MIR20FV1R</v>
          </cell>
          <cell r="C73" t="str">
            <v>on\off</v>
          </cell>
          <cell r="D73" t="str">
            <v>R32</v>
          </cell>
          <cell r="E73">
            <v>2.2000000000000002</v>
          </cell>
          <cell r="F73">
            <v>2.2000000000000002</v>
          </cell>
          <cell r="G73" t="str">
            <v>DA_MASS</v>
          </cell>
          <cell r="H73">
            <v>8070</v>
          </cell>
          <cell r="I73">
            <v>18830</v>
          </cell>
          <cell r="J73">
            <v>22058</v>
          </cell>
          <cell r="K73">
            <v>34390</v>
          </cell>
        </row>
        <row r="74">
          <cell r="A74" t="str">
            <v>MIR25AVQ1R</v>
          </cell>
          <cell r="B74" t="str">
            <v>MIR25FV1R</v>
          </cell>
          <cell r="C74" t="str">
            <v>on\off</v>
          </cell>
          <cell r="D74" t="str">
            <v>R32</v>
          </cell>
          <cell r="E74">
            <v>2.64</v>
          </cell>
          <cell r="F74">
            <v>2.78</v>
          </cell>
          <cell r="G74" t="str">
            <v>DA_MASS</v>
          </cell>
          <cell r="H74">
            <v>8670</v>
          </cell>
          <cell r="I74">
            <v>20230</v>
          </cell>
          <cell r="J74">
            <v>23698</v>
          </cell>
          <cell r="K74">
            <v>36990</v>
          </cell>
        </row>
        <row r="75">
          <cell r="A75" t="str">
            <v>MIR35AVQ1R</v>
          </cell>
          <cell r="B75" t="str">
            <v>MIR35FV1R</v>
          </cell>
          <cell r="C75" t="str">
            <v>on\off</v>
          </cell>
          <cell r="D75" t="str">
            <v>R32</v>
          </cell>
          <cell r="E75">
            <v>3.52</v>
          </cell>
          <cell r="F75">
            <v>3.66</v>
          </cell>
          <cell r="G75" t="str">
            <v>DA_MASS</v>
          </cell>
          <cell r="H75">
            <v>11100</v>
          </cell>
          <cell r="I75">
            <v>25900</v>
          </cell>
          <cell r="J75">
            <v>30340</v>
          </cell>
          <cell r="K75">
            <v>47390</v>
          </cell>
        </row>
        <row r="76">
          <cell r="A76" t="str">
            <v>MIR50AVQ1R</v>
          </cell>
          <cell r="B76" t="str">
            <v>MIR50FV1R</v>
          </cell>
          <cell r="C76" t="str">
            <v>on\off</v>
          </cell>
          <cell r="D76" t="str">
            <v>R32</v>
          </cell>
          <cell r="E76">
            <v>5.28</v>
          </cell>
          <cell r="F76">
            <v>5.42</v>
          </cell>
          <cell r="G76" t="str">
            <v>DA_MASS</v>
          </cell>
          <cell r="H76">
            <v>17700</v>
          </cell>
          <cell r="I76">
            <v>41300</v>
          </cell>
          <cell r="J76">
            <v>48380</v>
          </cell>
          <cell r="K76">
            <v>75490</v>
          </cell>
        </row>
        <row r="77">
          <cell r="A77" t="str">
            <v>MIR70AVQ1R</v>
          </cell>
          <cell r="B77" t="str">
            <v>MIR70FV1R</v>
          </cell>
          <cell r="C77" t="str">
            <v>on\off</v>
          </cell>
          <cell r="D77" t="str">
            <v>R32</v>
          </cell>
          <cell r="E77">
            <v>7.33</v>
          </cell>
          <cell r="F77">
            <v>7.62</v>
          </cell>
          <cell r="G77" t="str">
            <v>DA_MASS</v>
          </cell>
          <cell r="H77">
            <v>21660</v>
          </cell>
          <cell r="I77">
            <v>50540</v>
          </cell>
          <cell r="J77">
            <v>59204</v>
          </cell>
          <cell r="K77">
            <v>92390</v>
          </cell>
        </row>
        <row r="78">
          <cell r="A78"/>
          <cell r="B78"/>
          <cell r="C78"/>
          <cell r="D78"/>
          <cell r="E78"/>
          <cell r="F78"/>
          <cell r="G78"/>
          <cell r="H78"/>
          <cell r="I78"/>
          <cell r="J78"/>
          <cell r="K78"/>
        </row>
        <row r="79">
          <cell r="A79" t="str">
            <v>Сплит-системы серии ICE</v>
          </cell>
          <cell r="B79"/>
          <cell r="C79"/>
          <cell r="D79"/>
          <cell r="E79" t="str">
            <v>• Класс энергоэффективности "А"
• Локальный комфорт
• Дежурный режим 8°С
• Противоплесневая обработка
• Уровень шума от 26 дБ(А)</v>
          </cell>
          <cell r="F79"/>
          <cell r="G79" t="str">
            <v xml:space="preserve">• Фотокаталитический фильтр
• Самодиагностика
• Автоматический перезапуск
• Подготовка к теплому старту
</v>
          </cell>
          <cell r="H79"/>
          <cell r="I79"/>
          <cell r="J79"/>
          <cell r="K79"/>
        </row>
        <row r="80">
          <cell r="A80"/>
          <cell r="B80"/>
          <cell r="C80"/>
          <cell r="D80"/>
          <cell r="E80"/>
          <cell r="F80"/>
          <cell r="G80"/>
          <cell r="H80"/>
          <cell r="I80"/>
          <cell r="J80"/>
          <cell r="K80"/>
        </row>
        <row r="81">
          <cell r="A81" t="str">
            <v>ICE20AVQ1-1</v>
          </cell>
          <cell r="B81" t="str">
            <v>ICE20FV1-1</v>
          </cell>
          <cell r="C81" t="str">
            <v>on\off</v>
          </cell>
          <cell r="D81" t="str">
            <v>R410A</v>
          </cell>
          <cell r="E81">
            <v>2.25</v>
          </cell>
          <cell r="F81">
            <v>2.35</v>
          </cell>
          <cell r="G81" t="str">
            <v>DA_MASS</v>
          </cell>
          <cell r="H81">
            <v>6900</v>
          </cell>
          <cell r="I81">
            <v>16100</v>
          </cell>
          <cell r="J81">
            <v>18860</v>
          </cell>
          <cell r="K81">
            <v>29390</v>
          </cell>
        </row>
        <row r="82">
          <cell r="A82" t="str">
            <v>ICE25AVQ1-1</v>
          </cell>
          <cell r="B82" t="str">
            <v>ICE25FV1-1</v>
          </cell>
          <cell r="C82" t="str">
            <v>on\off</v>
          </cell>
          <cell r="D82" t="str">
            <v>R410A</v>
          </cell>
          <cell r="E82">
            <v>2.5499999999999998</v>
          </cell>
          <cell r="F82">
            <v>2.65</v>
          </cell>
          <cell r="G82" t="str">
            <v>DA_MASS</v>
          </cell>
          <cell r="H82">
            <v>7440</v>
          </cell>
          <cell r="I82">
            <v>17360</v>
          </cell>
          <cell r="J82">
            <v>20336</v>
          </cell>
          <cell r="K82">
            <v>31690</v>
          </cell>
        </row>
        <row r="83">
          <cell r="A83" t="str">
            <v>ICE35AVQ1-1</v>
          </cell>
          <cell r="B83" t="str">
            <v>ICE35FV1-1</v>
          </cell>
          <cell r="C83" t="str">
            <v>on\off</v>
          </cell>
          <cell r="D83" t="str">
            <v>R410A</v>
          </cell>
          <cell r="E83">
            <v>3.25</v>
          </cell>
          <cell r="F83">
            <v>3.4</v>
          </cell>
          <cell r="G83" t="str">
            <v>DA_MASS</v>
          </cell>
          <cell r="H83">
            <v>9780</v>
          </cell>
          <cell r="I83">
            <v>22820</v>
          </cell>
          <cell r="J83">
            <v>26732</v>
          </cell>
          <cell r="K83">
            <v>41690</v>
          </cell>
        </row>
        <row r="84">
          <cell r="A84" t="str">
            <v>ICE50AVQ1-1</v>
          </cell>
          <cell r="B84" t="str">
            <v>ICE50FV1-1</v>
          </cell>
          <cell r="C84" t="str">
            <v>on\off</v>
          </cell>
          <cell r="D84" t="str">
            <v>R410A</v>
          </cell>
          <cell r="E84">
            <v>4.8</v>
          </cell>
          <cell r="F84">
            <v>5.16</v>
          </cell>
          <cell r="G84" t="str">
            <v>DA_MASS</v>
          </cell>
          <cell r="H84">
            <v>16560</v>
          </cell>
          <cell r="I84">
            <v>38640</v>
          </cell>
          <cell r="J84">
            <v>45264</v>
          </cell>
          <cell r="K84">
            <v>70690</v>
          </cell>
        </row>
        <row r="85">
          <cell r="A85" t="str">
            <v>ICE60AVQ1-1</v>
          </cell>
          <cell r="B85" t="str">
            <v>ICE60FV1-1</v>
          </cell>
          <cell r="C85" t="str">
            <v>on\off</v>
          </cell>
          <cell r="D85" t="str">
            <v>R410A</v>
          </cell>
          <cell r="E85">
            <v>6.15</v>
          </cell>
          <cell r="F85">
            <v>6.7</v>
          </cell>
          <cell r="G85" t="str">
            <v>DA_MASS</v>
          </cell>
          <cell r="H85">
            <v>20340</v>
          </cell>
          <cell r="I85">
            <v>47460</v>
          </cell>
          <cell r="J85">
            <v>55596</v>
          </cell>
          <cell r="K85">
            <v>86790</v>
          </cell>
        </row>
        <row r="86">
          <cell r="A86" t="str">
            <v>ICE80AVQ1-1</v>
          </cell>
          <cell r="B86" t="str">
            <v>ICE80FV1-1</v>
          </cell>
          <cell r="C86" t="str">
            <v>on\off</v>
          </cell>
          <cell r="D86" t="str">
            <v>R410A</v>
          </cell>
          <cell r="E86">
            <v>8.5</v>
          </cell>
          <cell r="F86">
            <v>8.9</v>
          </cell>
          <cell r="G86" t="str">
            <v>DA_MASS</v>
          </cell>
          <cell r="H86">
            <v>29640</v>
          </cell>
          <cell r="I86">
            <v>69160</v>
          </cell>
          <cell r="J86">
            <v>81016</v>
          </cell>
          <cell r="K86">
            <v>126490</v>
          </cell>
        </row>
        <row r="87">
          <cell r="A87" t="str">
            <v>ICE95AVQ1-1</v>
          </cell>
          <cell r="B87" t="str">
            <v>ICE95FV1-1</v>
          </cell>
          <cell r="C87" t="str">
            <v>on\off</v>
          </cell>
          <cell r="D87" t="str">
            <v>R410A</v>
          </cell>
          <cell r="E87">
            <v>9.5</v>
          </cell>
          <cell r="F87">
            <v>9.6999999999999993</v>
          </cell>
          <cell r="G87" t="str">
            <v>DA_MASS</v>
          </cell>
          <cell r="H87">
            <v>34650</v>
          </cell>
          <cell r="I87">
            <v>80850</v>
          </cell>
          <cell r="J87">
            <v>94710</v>
          </cell>
          <cell r="K87">
            <v>147790</v>
          </cell>
        </row>
        <row r="88">
          <cell r="A88" t="str">
            <v>Cплит-системы с минусовой доработкой</v>
          </cell>
          <cell r="B88"/>
          <cell r="C88"/>
          <cell r="D88"/>
          <cell r="E88"/>
          <cell r="F88"/>
          <cell r="G88"/>
          <cell r="H88"/>
          <cell r="I88"/>
          <cell r="J88"/>
          <cell r="K88"/>
        </row>
        <row r="89">
          <cell r="A89" t="str">
            <v>ICE20AVQ1-1</v>
          </cell>
          <cell r="B89" t="str">
            <v>ICE20FV1-1/-40</v>
          </cell>
          <cell r="C89" t="str">
            <v>on\off</v>
          </cell>
          <cell r="D89" t="str">
            <v>R410A</v>
          </cell>
          <cell r="E89">
            <v>2.25</v>
          </cell>
          <cell r="F89">
            <v>2.35</v>
          </cell>
          <cell r="G89" t="str">
            <v>DA_MASS</v>
          </cell>
          <cell r="H89">
            <v>6900</v>
          </cell>
          <cell r="I89">
            <v>31500</v>
          </cell>
          <cell r="J89">
            <v>31488</v>
          </cell>
          <cell r="K89">
            <v>44790</v>
          </cell>
        </row>
        <row r="90">
          <cell r="A90" t="str">
            <v>ICE25AVQ1-1</v>
          </cell>
          <cell r="B90" t="str">
            <v>ICE25FV1-1/-40</v>
          </cell>
          <cell r="C90" t="str">
            <v>on\off</v>
          </cell>
          <cell r="D90" t="str">
            <v>R410A</v>
          </cell>
          <cell r="E90">
            <v>2.5499999999999998</v>
          </cell>
          <cell r="F90">
            <v>2.65</v>
          </cell>
          <cell r="G90" t="str">
            <v>DA_MASS</v>
          </cell>
          <cell r="H90">
            <v>7440</v>
          </cell>
          <cell r="I90">
            <v>32760</v>
          </cell>
          <cell r="J90">
            <v>32964</v>
          </cell>
          <cell r="K90">
            <v>47090</v>
          </cell>
        </row>
        <row r="91">
          <cell r="A91" t="str">
            <v>ICE35AVQ1-1</v>
          </cell>
          <cell r="B91" t="str">
            <v>ICE35FV1-1/-40</v>
          </cell>
          <cell r="C91" t="str">
            <v>on\off</v>
          </cell>
          <cell r="D91" t="str">
            <v>R410A</v>
          </cell>
          <cell r="E91">
            <v>3.25</v>
          </cell>
          <cell r="F91">
            <v>3.4</v>
          </cell>
          <cell r="G91" t="str">
            <v>DA_MASS</v>
          </cell>
          <cell r="H91">
            <v>9780</v>
          </cell>
          <cell r="I91">
            <v>38220</v>
          </cell>
          <cell r="J91">
            <v>39360</v>
          </cell>
          <cell r="K91">
            <v>57090</v>
          </cell>
        </row>
        <row r="92">
          <cell r="A92" t="str">
            <v>ICE50AVQ1-1</v>
          </cell>
          <cell r="B92" t="str">
            <v>ICE50FV1-1/-40</v>
          </cell>
          <cell r="C92" t="str">
            <v>on\off</v>
          </cell>
          <cell r="D92" t="str">
            <v>R410A</v>
          </cell>
          <cell r="E92">
            <v>4.8</v>
          </cell>
          <cell r="F92">
            <v>5.3</v>
          </cell>
          <cell r="G92" t="str">
            <v>DA_MASS</v>
          </cell>
          <cell r="H92">
            <v>16560</v>
          </cell>
          <cell r="I92">
            <v>54040</v>
          </cell>
          <cell r="J92">
            <v>57892</v>
          </cell>
          <cell r="K92">
            <v>86090</v>
          </cell>
        </row>
        <row r="93">
          <cell r="A93" t="str">
            <v>ICE60AVQ1-1</v>
          </cell>
          <cell r="B93" t="str">
            <v>ICE60FV1-1/-40</v>
          </cell>
          <cell r="C93" t="str">
            <v>on\off</v>
          </cell>
          <cell r="D93" t="str">
            <v>R410A</v>
          </cell>
          <cell r="E93">
            <v>6.15</v>
          </cell>
          <cell r="F93">
            <v>6.7</v>
          </cell>
          <cell r="G93" t="str">
            <v>DA_MASS</v>
          </cell>
          <cell r="H93">
            <v>20340</v>
          </cell>
          <cell r="I93">
            <v>62860</v>
          </cell>
          <cell r="J93">
            <v>68224</v>
          </cell>
          <cell r="K93">
            <v>102190</v>
          </cell>
        </row>
        <row r="94">
          <cell r="A94" t="str">
            <v>ICE80AVQ1-1</v>
          </cell>
          <cell r="B94" t="str">
            <v>ICE80FV1-1/-40</v>
          </cell>
          <cell r="C94" t="str">
            <v>on\off</v>
          </cell>
          <cell r="D94" t="str">
            <v>R410A</v>
          </cell>
          <cell r="E94">
            <v>8.5</v>
          </cell>
          <cell r="F94">
            <v>8.9</v>
          </cell>
          <cell r="G94" t="str">
            <v>DA_MASS</v>
          </cell>
          <cell r="H94">
            <v>29640</v>
          </cell>
          <cell r="I94">
            <v>84560</v>
          </cell>
          <cell r="J94">
            <v>93644</v>
          </cell>
          <cell r="K94">
            <v>141890</v>
          </cell>
        </row>
        <row r="95">
          <cell r="A95" t="str">
            <v>ICE95AVQ1-1</v>
          </cell>
          <cell r="B95" t="str">
            <v>ICE95FV1-1/-40</v>
          </cell>
          <cell r="C95" t="str">
            <v>on\off</v>
          </cell>
          <cell r="D95" t="str">
            <v>R410A</v>
          </cell>
          <cell r="E95">
            <v>9.5</v>
          </cell>
          <cell r="F95">
            <v>9.6999999999999993</v>
          </cell>
          <cell r="G95" t="str">
            <v>DA_MASS</v>
          </cell>
          <cell r="H95">
            <v>34650</v>
          </cell>
          <cell r="I95">
            <v>96250</v>
          </cell>
          <cell r="J95">
            <v>107338</v>
          </cell>
          <cell r="K95">
            <v>163190</v>
          </cell>
        </row>
        <row r="96">
          <cell r="A96"/>
          <cell r="B96"/>
          <cell r="C96"/>
          <cell r="D96"/>
          <cell r="E96"/>
          <cell r="F96"/>
          <cell r="G96"/>
          <cell r="H96"/>
          <cell r="I96"/>
          <cell r="J96"/>
          <cell r="K96"/>
        </row>
        <row r="97">
          <cell r="A97" t="str">
            <v>Сплит-системы серии ALPINE</v>
          </cell>
          <cell r="B97"/>
          <cell r="C97"/>
          <cell r="D97"/>
          <cell r="E97" t="str">
            <v xml:space="preserve">• Класc энергоэффективности "А"
• Устойчивость к перепадам напряжения
• Дежурный режим 8°С
• Компрессор GMCC
• Функция "Комфортный сон" </v>
          </cell>
          <cell r="F97"/>
          <cell r="G97" t="str">
            <v xml:space="preserve">• 3D-распределение воздушного потока
• Функция self-clean
• Подготовка к теплому старту                                                                  
• Самодиагностика
• Wi-Fi Ready        </v>
          </cell>
          <cell r="H97"/>
          <cell r="I97"/>
          <cell r="J97"/>
          <cell r="K97"/>
        </row>
        <row r="98">
          <cell r="A98"/>
          <cell r="B98"/>
          <cell r="C98"/>
          <cell r="D98"/>
          <cell r="E98"/>
          <cell r="F98"/>
          <cell r="G98"/>
          <cell r="H98"/>
          <cell r="I98"/>
          <cell r="J98"/>
          <cell r="K98"/>
        </row>
        <row r="99">
          <cell r="A99" t="str">
            <v>ALP20AVQ1R-1</v>
          </cell>
          <cell r="B99" t="str">
            <v>ALP20FV1R-1</v>
          </cell>
          <cell r="C99" t="str">
            <v>on\off</v>
          </cell>
          <cell r="D99" t="str">
            <v>R32</v>
          </cell>
          <cell r="E99">
            <v>2.34</v>
          </cell>
          <cell r="F99">
            <v>2.34</v>
          </cell>
          <cell r="G99" t="str">
            <v>DA_MASS</v>
          </cell>
          <cell r="H99">
            <v>6360</v>
          </cell>
          <cell r="I99">
            <v>14840</v>
          </cell>
          <cell r="J99">
            <v>17384</v>
          </cell>
          <cell r="K99">
            <v>27090</v>
          </cell>
        </row>
        <row r="100">
          <cell r="A100" t="str">
            <v>ALP25AVQ1R-1</v>
          </cell>
          <cell r="B100" t="str">
            <v>ALP25FV1R-1</v>
          </cell>
          <cell r="C100" t="str">
            <v>on\off</v>
          </cell>
          <cell r="D100" t="str">
            <v>R32</v>
          </cell>
          <cell r="E100">
            <v>2.64</v>
          </cell>
          <cell r="F100">
            <v>2.78</v>
          </cell>
          <cell r="G100" t="str">
            <v>DA_MASS</v>
          </cell>
          <cell r="H100">
            <v>6870</v>
          </cell>
          <cell r="I100">
            <v>16030</v>
          </cell>
          <cell r="J100">
            <v>18778</v>
          </cell>
          <cell r="K100">
            <v>29290</v>
          </cell>
        </row>
        <row r="101">
          <cell r="A101" t="str">
            <v>ALP35AVQ1R-1</v>
          </cell>
          <cell r="B101" t="str">
            <v>ALP35FV1R-1</v>
          </cell>
          <cell r="C101" t="str">
            <v>on\off</v>
          </cell>
          <cell r="D101" t="str">
            <v>R32</v>
          </cell>
          <cell r="E101">
            <v>3.52</v>
          </cell>
          <cell r="F101">
            <v>3.66</v>
          </cell>
          <cell r="G101" t="str">
            <v>DA_MASS</v>
          </cell>
          <cell r="H101">
            <v>8880</v>
          </cell>
          <cell r="I101">
            <v>20720</v>
          </cell>
          <cell r="J101">
            <v>24272</v>
          </cell>
          <cell r="K101">
            <v>37890</v>
          </cell>
        </row>
        <row r="102">
          <cell r="A102" t="str">
            <v>ALP50AVQ1R-1</v>
          </cell>
          <cell r="B102" t="str">
            <v>ALP50FV1R-1</v>
          </cell>
          <cell r="C102" t="str">
            <v>on\off</v>
          </cell>
          <cell r="D102" t="str">
            <v>R32</v>
          </cell>
          <cell r="E102">
            <v>5.28</v>
          </cell>
          <cell r="F102">
            <v>5.57</v>
          </cell>
          <cell r="G102" t="str">
            <v>DA_MASS</v>
          </cell>
          <cell r="H102">
            <v>15060</v>
          </cell>
          <cell r="I102">
            <v>35140</v>
          </cell>
          <cell r="J102">
            <v>41164</v>
          </cell>
          <cell r="K102">
            <v>64290</v>
          </cell>
        </row>
        <row r="103">
          <cell r="A103" t="str">
            <v>ALP70AVQ1R-1</v>
          </cell>
          <cell r="B103" t="str">
            <v>ALP70FV1R-1</v>
          </cell>
          <cell r="C103" t="str">
            <v>on\off</v>
          </cell>
          <cell r="D103" t="str">
            <v>R32</v>
          </cell>
          <cell r="E103">
            <v>7.03</v>
          </cell>
          <cell r="F103">
            <v>7.33</v>
          </cell>
          <cell r="G103" t="str">
            <v>DA_MASS</v>
          </cell>
          <cell r="H103">
            <v>19020</v>
          </cell>
          <cell r="I103">
            <v>44380</v>
          </cell>
          <cell r="J103">
            <v>51988</v>
          </cell>
          <cell r="K103">
            <v>81190</v>
          </cell>
        </row>
        <row r="104">
          <cell r="A104"/>
          <cell r="B104"/>
          <cell r="C104"/>
          <cell r="D104"/>
          <cell r="E104"/>
          <cell r="F104"/>
          <cell r="G104"/>
          <cell r="H104"/>
          <cell r="I104"/>
          <cell r="J104"/>
          <cell r="K104"/>
        </row>
        <row r="105">
          <cell r="A105" t="str">
            <v xml:space="preserve">
Сплит-системы EVEREST</v>
          </cell>
          <cell r="B105"/>
          <cell r="C105"/>
          <cell r="D105"/>
          <cell r="E105" t="str">
            <v>• Класc энергоэффективности "А"
• Белая матовая панель
• Уровень шума от 26 дБ(А)
• Фильтр c ионами серебра
• Ионизатор воздуха</v>
          </cell>
          <cell r="F105"/>
          <cell r="G105" t="str">
            <v xml:space="preserve">• Режим энергосбережения
• Горизонтальное распределение
• Автоматическая очистка теплообменника
• Функция "Комфортный сон"  
• Wi-Fi Ready   </v>
          </cell>
          <cell r="H105"/>
          <cell r="I105"/>
          <cell r="J105"/>
          <cell r="K105"/>
        </row>
        <row r="106">
          <cell r="A106" t="str">
            <v>Обновленная серия EVEREST</v>
          </cell>
          <cell r="B106"/>
          <cell r="C106"/>
          <cell r="D106"/>
          <cell r="E106"/>
          <cell r="F106"/>
          <cell r="G106"/>
          <cell r="H106"/>
          <cell r="I106"/>
          <cell r="J106"/>
          <cell r="K106"/>
        </row>
        <row r="107">
          <cell r="A107" t="str">
            <v>DA20EVQ1R</v>
          </cell>
          <cell r="B107" t="str">
            <v>DF20EV1R</v>
          </cell>
          <cell r="C107" t="str">
            <v>on\off</v>
          </cell>
          <cell r="D107" t="str">
            <v>R32</v>
          </cell>
          <cell r="E107">
            <v>2.0499999999999998</v>
          </cell>
          <cell r="F107">
            <v>2.2000000000000002</v>
          </cell>
          <cell r="G107" t="str">
            <v>DA_MASS</v>
          </cell>
          <cell r="H107">
            <v>5850</v>
          </cell>
          <cell r="I107">
            <v>13650</v>
          </cell>
          <cell r="J107">
            <v>15990</v>
          </cell>
          <cell r="K107">
            <v>24990</v>
          </cell>
        </row>
        <row r="108">
          <cell r="A108" t="str">
            <v>DA25EVQ1R</v>
          </cell>
          <cell r="B108" t="str">
            <v>DF25EV1R</v>
          </cell>
          <cell r="C108" t="str">
            <v>on\off</v>
          </cell>
          <cell r="D108" t="str">
            <v>R32</v>
          </cell>
          <cell r="E108">
            <v>2.4900000000000002</v>
          </cell>
          <cell r="F108">
            <v>2.65</v>
          </cell>
          <cell r="G108" t="str">
            <v>DA_MASS</v>
          </cell>
          <cell r="H108">
            <v>6270</v>
          </cell>
          <cell r="I108">
            <v>14630</v>
          </cell>
          <cell r="J108">
            <v>17138</v>
          </cell>
          <cell r="K108">
            <v>26790</v>
          </cell>
        </row>
        <row r="109">
          <cell r="A109" t="str">
            <v>DA35EVQ1R</v>
          </cell>
          <cell r="B109" t="str">
            <v>DF35EV1R</v>
          </cell>
          <cell r="C109" t="str">
            <v>on\off</v>
          </cell>
          <cell r="D109" t="str">
            <v>R32</v>
          </cell>
          <cell r="E109">
            <v>3.23</v>
          </cell>
          <cell r="F109">
            <v>3.52</v>
          </cell>
          <cell r="G109" t="str">
            <v>DA_MASS</v>
          </cell>
          <cell r="H109">
            <v>8850</v>
          </cell>
          <cell r="I109">
            <v>20650</v>
          </cell>
          <cell r="J109">
            <v>24190</v>
          </cell>
          <cell r="K109">
            <v>37790</v>
          </cell>
        </row>
        <row r="110">
          <cell r="A110" t="str">
            <v>DA50EVQ1R</v>
          </cell>
          <cell r="B110" t="str">
            <v>DF50EV1R</v>
          </cell>
          <cell r="C110" t="str">
            <v>on\off</v>
          </cell>
          <cell r="D110" t="str">
            <v>R32</v>
          </cell>
          <cell r="E110">
            <v>4.99</v>
          </cell>
          <cell r="F110">
            <v>5.13</v>
          </cell>
          <cell r="G110" t="str">
            <v>DA_MASS</v>
          </cell>
          <cell r="H110">
            <v>13770</v>
          </cell>
          <cell r="I110">
            <v>32130</v>
          </cell>
          <cell r="J110">
            <v>37638</v>
          </cell>
          <cell r="K110">
            <v>58790</v>
          </cell>
        </row>
        <row r="111">
          <cell r="A111" t="str">
            <v>DA70EVQ1R</v>
          </cell>
          <cell r="B111" t="str">
            <v>DF70EV1R</v>
          </cell>
          <cell r="C111" t="str">
            <v>on\off</v>
          </cell>
          <cell r="D111" t="str">
            <v>R32</v>
          </cell>
          <cell r="E111">
            <v>6.45</v>
          </cell>
          <cell r="F111">
            <v>6.74</v>
          </cell>
          <cell r="G111" t="str">
            <v>DA_MASS</v>
          </cell>
          <cell r="H111">
            <v>18150</v>
          </cell>
          <cell r="I111">
            <v>42350</v>
          </cell>
          <cell r="J111">
            <v>49610</v>
          </cell>
          <cell r="K111">
            <v>77390</v>
          </cell>
        </row>
        <row r="112">
          <cell r="B112"/>
          <cell r="C112"/>
          <cell r="D112"/>
          <cell r="E112"/>
          <cell r="F112"/>
          <cell r="G112"/>
          <cell r="H112"/>
          <cell r="I112"/>
          <cell r="J112"/>
          <cell r="K112"/>
        </row>
        <row r="113">
          <cell r="A113" t="str">
            <v>Системы облачного управления компании "ДАИЧИ"</v>
          </cell>
          <cell r="B113"/>
          <cell r="C113"/>
          <cell r="D113"/>
          <cell r="E113"/>
          <cell r="F113"/>
          <cell r="G113"/>
          <cell r="H113"/>
          <cell r="I113"/>
          <cell r="J113"/>
          <cell r="K113"/>
        </row>
        <row r="114">
          <cell r="A114"/>
          <cell r="C114" t="str">
            <v>Тип оборудования или услуги</v>
          </cell>
          <cell r="D114"/>
          <cell r="E114"/>
          <cell r="F114" t="str">
            <v>МПРЦ, руб</v>
          </cell>
          <cell r="G114"/>
          <cell r="H114" t="str">
            <v>Цена со скидкой</v>
          </cell>
          <cell r="I114"/>
          <cell r="J114" t="str">
            <v>ДОПОЛНЕНИЕ</v>
          </cell>
          <cell r="K114"/>
        </row>
        <row r="115">
          <cell r="A115"/>
          <cell r="C115" t="str">
            <v>Wi-Fi-контроллер DAICHI DW21-B</v>
          </cell>
          <cell r="D115"/>
          <cell r="E115"/>
          <cell r="F115">
            <v>6290</v>
          </cell>
          <cell r="G115"/>
          <cell r="H115">
            <v>5070</v>
          </cell>
          <cell r="I115"/>
          <cell r="J115" t="str">
            <v>-</v>
          </cell>
          <cell r="K115"/>
        </row>
        <row r="116">
          <cell r="A116"/>
          <cell r="C116" t="str">
            <v>Wi-Fi-контроллер DAICHI CTRL-AC-S-31</v>
          </cell>
          <cell r="D116"/>
          <cell r="E116"/>
          <cell r="F116">
            <v>5650</v>
          </cell>
          <cell r="G116"/>
          <cell r="H116">
            <v>4520</v>
          </cell>
          <cell r="I116"/>
          <cell r="J116" t="str">
            <v>-</v>
          </cell>
          <cell r="K116"/>
        </row>
        <row r="117">
          <cell r="A117"/>
          <cell r="C117" t="str">
            <v>Wi-Fi-контроллер DAICHI DW22-B</v>
          </cell>
          <cell r="D117"/>
          <cell r="E117"/>
          <cell r="F117">
            <v>3090</v>
          </cell>
          <cell r="G117"/>
          <cell r="H117">
            <v>2330</v>
          </cell>
          <cell r="I117"/>
          <cell r="J117" t="str">
            <v>необходимо дополнительно приобрести переходник</v>
          </cell>
          <cell r="K117"/>
        </row>
        <row r="118">
          <cell r="A118"/>
          <cell r="C118" t="str">
            <v>Wi-Fi-контроллер DAICHI CTRL-AC-S-32</v>
          </cell>
          <cell r="D118"/>
          <cell r="E118"/>
          <cell r="F118">
            <v>2490</v>
          </cell>
          <cell r="G118"/>
          <cell r="H118">
            <v>1990</v>
          </cell>
          <cell r="I118"/>
          <cell r="J118"/>
          <cell r="K118"/>
        </row>
        <row r="119">
          <cell r="A119"/>
          <cell r="B119"/>
          <cell r="C119" t="str">
            <v>Услуга  "КЛИМАТ ОНЛАЙН"</v>
          </cell>
          <cell r="D119"/>
          <cell r="E119"/>
          <cell r="F119" t="str">
            <v>1000 руб./год</v>
          </cell>
          <cell r="G119"/>
          <cell r="H119" t="str">
            <v>вознаграждение 1000 руб.</v>
          </cell>
          <cell r="I119"/>
          <cell r="J119" t="str">
            <v>единоразово</v>
          </cell>
          <cell r="K119"/>
        </row>
        <row r="124">
          <cell r="D124"/>
          <cell r="H124"/>
          <cell r="I124"/>
          <cell r="J124"/>
          <cell r="K124"/>
        </row>
        <row r="125">
          <cell r="D125"/>
          <cell r="H125"/>
          <cell r="I125"/>
          <cell r="J125"/>
          <cell r="K125"/>
        </row>
        <row r="126">
          <cell r="D126"/>
          <cell r="H126"/>
          <cell r="I126"/>
          <cell r="J126"/>
          <cell r="K126"/>
        </row>
        <row r="127">
          <cell r="D127"/>
          <cell r="H127"/>
          <cell r="I127"/>
          <cell r="J127"/>
          <cell r="K127"/>
        </row>
        <row r="128">
          <cell r="D128"/>
          <cell r="H128"/>
          <cell r="I128"/>
          <cell r="J128"/>
          <cell r="K128"/>
        </row>
      </sheetData>
      <sheetData sheetId="4">
        <row r="1">
          <cell r="A1"/>
          <cell r="B1"/>
          <cell r="C1"/>
          <cell r="D1"/>
          <cell r="E1"/>
          <cell r="F1"/>
          <cell r="G1"/>
          <cell r="H1"/>
          <cell r="K1"/>
        </row>
        <row r="2">
          <cell r="C2"/>
          <cell r="D2"/>
          <cell r="E2"/>
          <cell r="F2"/>
          <cell r="G2"/>
          <cell r="H2"/>
          <cell r="L2"/>
        </row>
        <row r="3">
          <cell r="A3" t="str">
            <v>Модельный ряд торговой марки Daichi. Направление мульти-сплит систем.</v>
          </cell>
          <cell r="B3"/>
          <cell r="C3"/>
          <cell r="D3"/>
          <cell r="E3"/>
          <cell r="F3"/>
          <cell r="G3"/>
          <cell r="H3"/>
          <cell r="J3" t="str">
            <v>DA_PREM</v>
          </cell>
          <cell r="K3"/>
        </row>
        <row r="4">
          <cell r="A4"/>
          <cell r="B4"/>
          <cell r="C4"/>
          <cell r="D4"/>
          <cell r="E4"/>
          <cell r="F4"/>
          <cell r="G4"/>
          <cell r="H4"/>
          <cell r="J4" t="str">
            <v>DA_MASS</v>
          </cell>
          <cell r="K4"/>
        </row>
        <row r="5">
          <cell r="A5" t="str">
            <v>К СОДЕРЖАНИЮ</v>
          </cell>
          <cell r="B5"/>
          <cell r="C5"/>
          <cell r="D5"/>
          <cell r="E5"/>
          <cell r="F5"/>
          <cell r="G5"/>
          <cell r="H5"/>
          <cell r="J5" t="str">
            <v>D_ACC</v>
          </cell>
          <cell r="K5"/>
        </row>
        <row r="6">
          <cell r="A6" t="str">
            <v>Комплект поставки</v>
          </cell>
          <cell r="B6"/>
          <cell r="C6" t="str">
            <v>Кол-во блоков</v>
          </cell>
          <cell r="D6" t="str">
            <v xml:space="preserve">Тип </v>
          </cell>
          <cell r="E6" t="str">
            <v>Фреон</v>
          </cell>
          <cell r="F6" t="str">
            <v>Мощность кВт,</v>
          </cell>
          <cell r="G6"/>
          <cell r="H6" t="str">
            <v>Тип скидки</v>
          </cell>
          <cell r="I6" t="str">
            <v>Базовая цена
наруж./внутр., РУБ</v>
          </cell>
          <cell r="J6" t="str">
            <v>Базовая цена аксс., РУБ</v>
          </cell>
          <cell r="K6" t="str">
            <v>Цена со скидкой за комплект, РУБ</v>
          </cell>
          <cell r="L6" t="str">
            <v>МПРЦ, руб.</v>
          </cell>
        </row>
        <row r="7">
          <cell r="A7" t="str">
            <v>Модель</v>
          </cell>
          <cell r="B7" t="str">
            <v>Панель</v>
          </cell>
          <cell r="C7"/>
          <cell r="D7"/>
          <cell r="E7"/>
          <cell r="F7" t="str">
            <v>холод</v>
          </cell>
          <cell r="G7" t="str">
            <v>тепло</v>
          </cell>
          <cell r="H7"/>
          <cell r="I7"/>
          <cell r="J7"/>
          <cell r="K7"/>
          <cell r="L7"/>
        </row>
        <row r="8">
          <cell r="A8"/>
          <cell r="B8"/>
          <cell r="C8"/>
          <cell r="D8"/>
          <cell r="E8"/>
          <cell r="F8"/>
          <cell r="G8"/>
          <cell r="H8"/>
          <cell r="I8"/>
          <cell r="J8"/>
          <cell r="K8"/>
          <cell r="L8"/>
        </row>
        <row r="9">
          <cell r="A9" t="str">
            <v>DC Инверторные наружные блоки мульти-сплит-систем</v>
          </cell>
          <cell r="B9"/>
          <cell r="C9"/>
          <cell r="D9"/>
          <cell r="E9"/>
          <cell r="F9" t="str">
            <v>• Энергоэффективность класса "А"
• Инверторные технологии
• Эффективная работа при охлаждении 
от -15 ° C и нагреве от -22 ° C
• От 2 до 5 внутренних блоков
• Электронно-расширительный вентель</v>
          </cell>
          <cell r="G9"/>
          <cell r="H9" t="str">
            <v>• Длина – до 100 метров
• Перепад – до 25 метров
• Коррозионная стойкость
• Максимальная производительность
12 кВт на охлаждение
• Устойчивость к перепадам напряжения</v>
          </cell>
          <cell r="I9"/>
          <cell r="J9"/>
          <cell r="K9"/>
          <cell r="L9"/>
        </row>
        <row r="10">
          <cell r="A10"/>
          <cell r="B10"/>
          <cell r="C10"/>
          <cell r="D10"/>
          <cell r="E10"/>
          <cell r="F10"/>
          <cell r="G10"/>
          <cell r="H10"/>
          <cell r="I10"/>
          <cell r="J10"/>
          <cell r="K10"/>
          <cell r="L10"/>
        </row>
        <row r="11">
          <cell r="A11" t="str">
            <v>DF40A2MS1R</v>
          </cell>
          <cell r="B11" t="str">
            <v>-</v>
          </cell>
          <cell r="C11">
            <v>2</v>
          </cell>
          <cell r="D11" t="str">
            <v>DC inverter</v>
          </cell>
          <cell r="E11" t="str">
            <v>R32</v>
          </cell>
          <cell r="F11">
            <v>4.0999999999999996</v>
          </cell>
          <cell r="G11">
            <v>4.4000000000000004</v>
          </cell>
          <cell r="H11" t="str">
            <v>DA_PREM</v>
          </cell>
          <cell r="I11">
            <v>110800</v>
          </cell>
          <cell r="J11" t="str">
            <v>-</v>
          </cell>
          <cell r="K11">
            <v>110800</v>
          </cell>
          <cell r="L11">
            <v>66490</v>
          </cell>
        </row>
        <row r="12">
          <cell r="A12" t="str">
            <v>DF50A2MS1R</v>
          </cell>
          <cell r="B12" t="str">
            <v>-</v>
          </cell>
          <cell r="C12">
            <v>2</v>
          </cell>
          <cell r="D12" t="str">
            <v>DC inverter</v>
          </cell>
          <cell r="E12" t="str">
            <v>R32</v>
          </cell>
          <cell r="F12">
            <v>5.3</v>
          </cell>
          <cell r="G12">
            <v>5.65</v>
          </cell>
          <cell r="H12" t="str">
            <v>DA_PREM</v>
          </cell>
          <cell r="I12">
            <v>134800</v>
          </cell>
          <cell r="J12" t="str">
            <v>-</v>
          </cell>
          <cell r="K12">
            <v>134800</v>
          </cell>
          <cell r="L12">
            <v>80890</v>
          </cell>
        </row>
        <row r="13">
          <cell r="A13" t="str">
            <v>DF60A3MS1R</v>
          </cell>
          <cell r="B13" t="str">
            <v>-</v>
          </cell>
          <cell r="C13">
            <v>3</v>
          </cell>
          <cell r="D13" t="str">
            <v>DC inverter</v>
          </cell>
          <cell r="E13" t="str">
            <v>R32</v>
          </cell>
          <cell r="F13">
            <v>6.1</v>
          </cell>
          <cell r="G13">
            <v>6.5</v>
          </cell>
          <cell r="H13" t="str">
            <v>DA_PREM</v>
          </cell>
          <cell r="I13">
            <v>167600</v>
          </cell>
          <cell r="J13" t="str">
            <v>-</v>
          </cell>
          <cell r="K13">
            <v>167600</v>
          </cell>
          <cell r="L13">
            <v>100590</v>
          </cell>
        </row>
        <row r="14">
          <cell r="A14" t="str">
            <v>DF70A3MS1R</v>
          </cell>
          <cell r="B14" t="str">
            <v>-</v>
          </cell>
          <cell r="C14">
            <v>3</v>
          </cell>
          <cell r="D14" t="str">
            <v>DC inverter</v>
          </cell>
          <cell r="E14" t="str">
            <v>R32</v>
          </cell>
          <cell r="F14">
            <v>7.1</v>
          </cell>
          <cell r="G14">
            <v>8.6</v>
          </cell>
          <cell r="H14" t="str">
            <v>DA_PREM</v>
          </cell>
          <cell r="I14">
            <v>182600</v>
          </cell>
          <cell r="J14" t="str">
            <v>-</v>
          </cell>
          <cell r="K14">
            <v>182600</v>
          </cell>
          <cell r="L14">
            <v>109590</v>
          </cell>
        </row>
        <row r="15">
          <cell r="A15" t="str">
            <v>DF80A4MS1R</v>
          </cell>
          <cell r="B15" t="str">
            <v>-</v>
          </cell>
          <cell r="C15">
            <v>4</v>
          </cell>
          <cell r="D15" t="str">
            <v>DC inverter</v>
          </cell>
          <cell r="E15" t="str">
            <v>R32</v>
          </cell>
          <cell r="F15">
            <v>8</v>
          </cell>
          <cell r="G15">
            <v>9.5</v>
          </cell>
          <cell r="H15" t="str">
            <v>DA_PREM</v>
          </cell>
          <cell r="I15">
            <v>214500</v>
          </cell>
          <cell r="J15" t="str">
            <v>-</v>
          </cell>
          <cell r="K15">
            <v>214500</v>
          </cell>
          <cell r="L15">
            <v>128690</v>
          </cell>
        </row>
        <row r="16">
          <cell r="A16" t="str">
            <v>DF100A4MS1R1</v>
          </cell>
          <cell r="B16" t="str">
            <v>-</v>
          </cell>
          <cell r="C16">
            <v>4</v>
          </cell>
          <cell r="D16" t="str">
            <v>DC inverter</v>
          </cell>
          <cell r="E16" t="str">
            <v>R32</v>
          </cell>
          <cell r="F16">
            <v>10.6</v>
          </cell>
          <cell r="G16">
            <v>12</v>
          </cell>
          <cell r="H16" t="str">
            <v>DA_PREM</v>
          </cell>
          <cell r="I16">
            <v>281900</v>
          </cell>
          <cell r="J16" t="str">
            <v>-</v>
          </cell>
          <cell r="K16">
            <v>281900</v>
          </cell>
          <cell r="L16">
            <v>169090</v>
          </cell>
        </row>
        <row r="17">
          <cell r="A17" t="str">
            <v>DF125A5MS1R1</v>
          </cell>
          <cell r="B17" t="str">
            <v>-</v>
          </cell>
          <cell r="C17">
            <v>5</v>
          </cell>
          <cell r="D17" t="str">
            <v>DC inverter</v>
          </cell>
          <cell r="E17" t="str">
            <v>R32</v>
          </cell>
          <cell r="F17">
            <v>12.1</v>
          </cell>
          <cell r="G17">
            <v>13</v>
          </cell>
          <cell r="H17" t="str">
            <v>DA_PREM</v>
          </cell>
          <cell r="I17">
            <v>320000</v>
          </cell>
          <cell r="J17" t="str">
            <v>-</v>
          </cell>
          <cell r="K17">
            <v>320000</v>
          </cell>
          <cell r="L17">
            <v>191990</v>
          </cell>
        </row>
        <row r="18">
          <cell r="A18"/>
          <cell r="B18"/>
          <cell r="C18"/>
          <cell r="D18"/>
          <cell r="E18"/>
          <cell r="F18"/>
          <cell r="G18"/>
          <cell r="H18"/>
          <cell r="I18"/>
          <cell r="J18"/>
          <cell r="K18"/>
          <cell r="L18"/>
        </row>
        <row r="19">
          <cell r="A19" t="str">
            <v xml:space="preserve"> Внутренние блоки настенного типа. Серия ICE</v>
          </cell>
          <cell r="B19"/>
          <cell r="C19"/>
          <cell r="D19"/>
          <cell r="E19"/>
          <cell r="F19" t="str">
            <v xml:space="preserve">• FULL DC inverter  
• Фотокаталитический фильтр
• Функция "Комфортный сон"  
• Локальный комфорт                                                              </v>
          </cell>
          <cell r="G19"/>
          <cell r="H19" t="str">
            <v xml:space="preserve">• Дежурный режим 8°С
• Подготовка к теплому старту                                                                    
• Самодиагностика   
• Wi-Fi Ready     </v>
          </cell>
          <cell r="I19"/>
          <cell r="J19"/>
          <cell r="K19"/>
          <cell r="L19"/>
        </row>
        <row r="20">
          <cell r="A20"/>
          <cell r="B20"/>
          <cell r="C20"/>
          <cell r="D20"/>
          <cell r="E20"/>
          <cell r="F20"/>
          <cell r="G20"/>
          <cell r="H20"/>
          <cell r="I20"/>
          <cell r="J20"/>
          <cell r="K20"/>
          <cell r="L20"/>
        </row>
        <row r="21">
          <cell r="A21" t="str">
            <v>ICE20AVQS1R-1</v>
          </cell>
          <cell r="B21" t="str">
            <v>-</v>
          </cell>
          <cell r="C21" t="str">
            <v>-</v>
          </cell>
          <cell r="D21" t="str">
            <v>DC inverter</v>
          </cell>
          <cell r="E21" t="str">
            <v>R32</v>
          </cell>
          <cell r="F21" t="str">
            <v>2,30 (0,3~2,85)</v>
          </cell>
          <cell r="G21" t="str">
            <v>2,50 (0,6~2,9)</v>
          </cell>
          <cell r="H21" t="str">
            <v>DA_MASS</v>
          </cell>
          <cell r="I21">
            <v>13120</v>
          </cell>
          <cell r="J21" t="str">
            <v>-</v>
          </cell>
          <cell r="K21">
            <v>13120</v>
          </cell>
          <cell r="L21">
            <v>15690</v>
          </cell>
        </row>
        <row r="22">
          <cell r="A22" t="str">
            <v>ICE25AVQS1R-1</v>
          </cell>
          <cell r="B22" t="str">
            <v>-</v>
          </cell>
          <cell r="C22" t="str">
            <v>-</v>
          </cell>
          <cell r="D22" t="str">
            <v>DC inverter</v>
          </cell>
          <cell r="E22" t="str">
            <v>R32</v>
          </cell>
          <cell r="F22" t="str">
            <v>2,5 (0,50~3,25)</v>
          </cell>
          <cell r="G22" t="str">
            <v>2,80 (0,5~3,6)</v>
          </cell>
          <cell r="H22" t="str">
            <v>DA_MASS</v>
          </cell>
          <cell r="I22">
            <v>14130</v>
          </cell>
          <cell r="J22" t="str">
            <v>-</v>
          </cell>
          <cell r="K22">
            <v>14130</v>
          </cell>
          <cell r="L22">
            <v>16990</v>
          </cell>
        </row>
        <row r="23">
          <cell r="A23" t="str">
            <v>ICE35AVQS1R-1</v>
          </cell>
          <cell r="B23" t="str">
            <v>-</v>
          </cell>
          <cell r="C23" t="str">
            <v>-</v>
          </cell>
          <cell r="D23" t="str">
            <v>DC inverter</v>
          </cell>
          <cell r="E23" t="str">
            <v>R32</v>
          </cell>
          <cell r="F23" t="str">
            <v>3,50 (0,90~3,60)</v>
          </cell>
          <cell r="G23" t="str">
            <v>3,50 (0,90~4,00)</v>
          </cell>
          <cell r="H23" t="str">
            <v>DA_MASS</v>
          </cell>
          <cell r="I23">
            <v>16170</v>
          </cell>
          <cell r="J23" t="str">
            <v>-</v>
          </cell>
          <cell r="K23">
            <v>16170</v>
          </cell>
          <cell r="L23">
            <v>19390</v>
          </cell>
        </row>
        <row r="24">
          <cell r="A24" t="str">
            <v>ICE50AVQS1R-1</v>
          </cell>
          <cell r="B24" t="str">
            <v>-</v>
          </cell>
          <cell r="C24" t="str">
            <v>-</v>
          </cell>
          <cell r="D24" t="str">
            <v>DC inverter</v>
          </cell>
          <cell r="E24" t="str">
            <v>R32</v>
          </cell>
          <cell r="F24" t="str">
            <v>4,60 (1,00~5,30)</v>
          </cell>
          <cell r="G24" t="str">
            <v>5,20 (1,00~5,65)</v>
          </cell>
          <cell r="H24" t="str">
            <v>DA_MASS</v>
          </cell>
          <cell r="I24">
            <v>20230</v>
          </cell>
          <cell r="J24" t="str">
            <v>-</v>
          </cell>
          <cell r="K24">
            <v>20230</v>
          </cell>
          <cell r="L24">
            <v>24290</v>
          </cell>
        </row>
        <row r="25">
          <cell r="A25" t="str">
            <v>ICE70AVQS1R-1</v>
          </cell>
          <cell r="B25" t="str">
            <v>-</v>
          </cell>
          <cell r="C25" t="str">
            <v>-</v>
          </cell>
          <cell r="D25" t="str">
            <v>DC inverter</v>
          </cell>
          <cell r="E25" t="str">
            <v>R32</v>
          </cell>
          <cell r="F25" t="str">
            <v>6,2 (1,8~6,9)</v>
          </cell>
          <cell r="G25" t="str">
            <v>6,5 (1,30~7,03)</v>
          </cell>
          <cell r="H25" t="str">
            <v>DA_MASS</v>
          </cell>
          <cell r="I25">
            <v>28370</v>
          </cell>
          <cell r="J25" t="str">
            <v>-</v>
          </cell>
          <cell r="K25">
            <v>28370</v>
          </cell>
          <cell r="L25">
            <v>33990</v>
          </cell>
        </row>
        <row r="26">
          <cell r="A26"/>
          <cell r="B26"/>
          <cell r="C26"/>
          <cell r="D26"/>
          <cell r="E26"/>
          <cell r="F26"/>
          <cell r="G26"/>
          <cell r="H26"/>
          <cell r="I26"/>
          <cell r="J26"/>
          <cell r="K26"/>
          <cell r="L26"/>
        </row>
        <row r="27">
          <cell r="A27" t="str">
            <v>ВНУТРЕННИЕ БЛОКИ КАССЕТНОГО ТИПА</v>
          </cell>
          <cell r="B27"/>
          <cell r="C27"/>
          <cell r="D27"/>
          <cell r="E27"/>
          <cell r="F27" t="str">
            <v>• FULL DC inverter  
• Распределение воздушного потока по четырем сторонам
• Компактные размеры. Высота блока 240 мм 
• Уровень шума от 34 дБ(А)</v>
          </cell>
          <cell r="G27"/>
          <cell r="H27" t="str">
            <v>• Режим энергосбережения
• Подготовка к тёплому старту
• Встроенный дренажный насос
• Подмес атмосферного воздуха</v>
          </cell>
          <cell r="I27"/>
          <cell r="J27"/>
          <cell r="K27"/>
          <cell r="L27"/>
        </row>
        <row r="28">
          <cell r="A28"/>
          <cell r="B28"/>
          <cell r="C28"/>
          <cell r="D28"/>
          <cell r="E28"/>
          <cell r="F28"/>
          <cell r="G28"/>
          <cell r="H28"/>
          <cell r="I28"/>
          <cell r="J28"/>
          <cell r="K28"/>
          <cell r="L28"/>
        </row>
        <row r="29">
          <cell r="A29" t="str">
            <v>DA35AMFS1R</v>
          </cell>
          <cell r="B29" t="str">
            <v>DPT03MA</v>
          </cell>
          <cell r="C29" t="str">
            <v>-</v>
          </cell>
          <cell r="D29" t="str">
            <v>DC inverter</v>
          </cell>
          <cell r="E29" t="str">
            <v>R32</v>
          </cell>
          <cell r="F29">
            <v>3.5</v>
          </cell>
          <cell r="G29">
            <v>4</v>
          </cell>
          <cell r="H29" t="str">
            <v>DA_PREM + D_ACC</v>
          </cell>
          <cell r="I29">
            <v>55350</v>
          </cell>
          <cell r="J29">
            <v>6150</v>
          </cell>
          <cell r="K29">
            <v>61500</v>
          </cell>
          <cell r="L29">
            <v>36890</v>
          </cell>
        </row>
        <row r="30">
          <cell r="A30" t="str">
            <v>DA50AMFS1R</v>
          </cell>
          <cell r="B30" t="str">
            <v>DPT03MA</v>
          </cell>
          <cell r="C30" t="str">
            <v>-</v>
          </cell>
          <cell r="D30" t="str">
            <v>DC inverter</v>
          </cell>
          <cell r="E30" t="str">
            <v>R32</v>
          </cell>
          <cell r="F30">
            <v>4.5</v>
          </cell>
          <cell r="G30">
            <v>5</v>
          </cell>
          <cell r="H30" t="str">
            <v>DA_PREM + D_ACC</v>
          </cell>
          <cell r="I30">
            <v>57350</v>
          </cell>
          <cell r="J30">
            <v>6150</v>
          </cell>
          <cell r="K30">
            <v>63500</v>
          </cell>
          <cell r="L30">
            <v>38090</v>
          </cell>
        </row>
        <row r="31">
          <cell r="A31" t="str">
            <v>DA70AMCS1R</v>
          </cell>
          <cell r="B31" t="str">
            <v>DPC04MA</v>
          </cell>
          <cell r="C31" t="str">
            <v>-</v>
          </cell>
          <cell r="D31" t="str">
            <v>DC inverter</v>
          </cell>
          <cell r="E31" t="str">
            <v>R32</v>
          </cell>
          <cell r="F31">
            <v>7.1</v>
          </cell>
          <cell r="G31">
            <v>8</v>
          </cell>
          <cell r="H31" t="str">
            <v>DA_PREM + D_ACC</v>
          </cell>
          <cell r="I31">
            <v>77580</v>
          </cell>
          <cell r="J31">
            <v>8620</v>
          </cell>
          <cell r="K31">
            <v>86200</v>
          </cell>
          <cell r="L31">
            <v>51690</v>
          </cell>
        </row>
        <row r="32">
          <cell r="A32"/>
          <cell r="B32"/>
          <cell r="C32"/>
          <cell r="D32"/>
          <cell r="E32"/>
          <cell r="F32"/>
          <cell r="G32"/>
          <cell r="H32"/>
          <cell r="I32"/>
          <cell r="J32"/>
          <cell r="K32"/>
          <cell r="L32"/>
        </row>
        <row r="33">
          <cell r="A33" t="str">
            <v>ВНУТРЕННИЕ БЛОКИ КАНАЛЬНОГО ТИПА
(СРЕДНЕНАПОРНЫЕ)</v>
          </cell>
          <cell r="B33"/>
          <cell r="C33"/>
          <cell r="D33"/>
          <cell r="E33"/>
          <cell r="F33" t="str">
            <v>• FULL DC inverter 
• Компактные размеры. Высота блока 200 мм
• Режим "Standby"
• Уровень шума от 31 дБ(А)</v>
          </cell>
          <cell r="G33"/>
          <cell r="H33" t="str">
            <v>• Фильтр предварительной очистки
• Встроенный дренажный насос
• Возможность присоединения воздуховодов 
снизу или с задней стороны 
• Подготовка к тёплому старту</v>
          </cell>
          <cell r="I33"/>
          <cell r="J33"/>
          <cell r="K33"/>
          <cell r="L33"/>
        </row>
        <row r="34">
          <cell r="A34"/>
          <cell r="B34"/>
          <cell r="C34"/>
          <cell r="D34"/>
          <cell r="E34"/>
          <cell r="F34"/>
          <cell r="G34"/>
          <cell r="H34"/>
          <cell r="I34"/>
          <cell r="J34"/>
          <cell r="K34"/>
          <cell r="L34"/>
        </row>
        <row r="35">
          <cell r="A35" t="str">
            <v>DA25AMMS1R</v>
          </cell>
          <cell r="B35" t="str">
            <v>-</v>
          </cell>
          <cell r="C35" t="str">
            <v>-</v>
          </cell>
          <cell r="D35" t="str">
            <v>DC inverter</v>
          </cell>
          <cell r="E35" t="str">
            <v>R32</v>
          </cell>
          <cell r="F35">
            <v>2.5</v>
          </cell>
          <cell r="G35">
            <v>2.8</v>
          </cell>
          <cell r="H35" t="str">
            <v>DA_PREM</v>
          </cell>
          <cell r="I35">
            <v>55800</v>
          </cell>
          <cell r="J35" t="str">
            <v>-</v>
          </cell>
          <cell r="K35">
            <v>55800</v>
          </cell>
          <cell r="L35">
            <v>33490</v>
          </cell>
        </row>
        <row r="36">
          <cell r="A36" t="str">
            <v>DA35AMMS1R</v>
          </cell>
          <cell r="B36" t="str">
            <v>-</v>
          </cell>
          <cell r="C36" t="str">
            <v>-</v>
          </cell>
          <cell r="D36" t="str">
            <v>DC inverter</v>
          </cell>
          <cell r="E36" t="str">
            <v>R32</v>
          </cell>
          <cell r="F36">
            <v>3.5</v>
          </cell>
          <cell r="G36">
            <v>3.85</v>
          </cell>
          <cell r="H36" t="str">
            <v>DA_PREM</v>
          </cell>
          <cell r="I36">
            <v>57400</v>
          </cell>
          <cell r="J36" t="str">
            <v>-</v>
          </cell>
          <cell r="K36">
            <v>57400</v>
          </cell>
          <cell r="L36">
            <v>34390</v>
          </cell>
        </row>
        <row r="37">
          <cell r="A37" t="str">
            <v>DA50AMMS1R</v>
          </cell>
          <cell r="B37" t="str">
            <v>-</v>
          </cell>
          <cell r="C37" t="str">
            <v>-</v>
          </cell>
          <cell r="D37" t="str">
            <v>DC inverter</v>
          </cell>
          <cell r="E37" t="str">
            <v>R32</v>
          </cell>
          <cell r="F37">
            <v>5</v>
          </cell>
          <cell r="G37">
            <v>5.5</v>
          </cell>
          <cell r="H37" t="str">
            <v>DA_PREM</v>
          </cell>
          <cell r="I37">
            <v>62200</v>
          </cell>
          <cell r="J37" t="str">
            <v>-</v>
          </cell>
          <cell r="K37">
            <v>62200</v>
          </cell>
          <cell r="L37">
            <v>37290</v>
          </cell>
        </row>
        <row r="38">
          <cell r="A38" t="str">
            <v>DA60AMMS1R</v>
          </cell>
          <cell r="B38" t="str">
            <v>-</v>
          </cell>
          <cell r="C38" t="str">
            <v>-</v>
          </cell>
          <cell r="D38" t="str">
            <v>DC inverter</v>
          </cell>
          <cell r="E38" t="str">
            <v>R32</v>
          </cell>
          <cell r="F38">
            <v>6</v>
          </cell>
          <cell r="G38">
            <v>6.6</v>
          </cell>
          <cell r="H38" t="str">
            <v>DA_PREM</v>
          </cell>
          <cell r="I38">
            <v>71800</v>
          </cell>
          <cell r="J38" t="str">
            <v>-</v>
          </cell>
          <cell r="K38">
            <v>71800</v>
          </cell>
          <cell r="L38">
            <v>43090</v>
          </cell>
        </row>
        <row r="39">
          <cell r="A39" t="str">
            <v>DA70AMMS1R</v>
          </cell>
          <cell r="B39" t="str">
            <v>-</v>
          </cell>
          <cell r="C39" t="str">
            <v>-</v>
          </cell>
          <cell r="D39" t="str">
            <v>DC inverter</v>
          </cell>
          <cell r="E39" t="str">
            <v>R32</v>
          </cell>
          <cell r="F39">
            <v>7.1</v>
          </cell>
          <cell r="G39">
            <v>8</v>
          </cell>
          <cell r="H39" t="str">
            <v>DA_PREM</v>
          </cell>
          <cell r="I39">
            <v>95300</v>
          </cell>
          <cell r="J39" t="str">
            <v>-</v>
          </cell>
          <cell r="K39">
            <v>95300</v>
          </cell>
          <cell r="L39">
            <v>57190</v>
          </cell>
        </row>
        <row r="40">
          <cell r="A40"/>
          <cell r="B40"/>
          <cell r="C40"/>
          <cell r="D40"/>
          <cell r="E40"/>
          <cell r="F40"/>
          <cell r="G40"/>
          <cell r="H40"/>
          <cell r="I40"/>
          <cell r="J40"/>
          <cell r="K40"/>
          <cell r="L40"/>
        </row>
        <row r="41">
          <cell r="A41" t="str">
            <v>ВНУТРЕННИЕ БЛОКИ УНИВЕРСАЛЬНОГО ТИПА</v>
          </cell>
          <cell r="B41"/>
          <cell r="C41"/>
          <cell r="D41"/>
          <cell r="E41"/>
          <cell r="F41" t="str">
            <v>• FULL DC inverter 
• Компактные размеры. Высота блока 235 мм
• Протяженный воздушный поток Коанда
• Низкий уровень шума от 26 дБ(А)</v>
          </cell>
          <cell r="G41"/>
          <cell r="H41" t="str">
            <v>• Уневерсальный монтаж 
(на потолке или на стене рядом с полом)
• Фильтр предварительной очистки
• Дежурный режим 8 °С 
• Локальный комфорт</v>
          </cell>
          <cell r="I41"/>
          <cell r="J41"/>
          <cell r="K41"/>
          <cell r="L41"/>
        </row>
        <row r="42">
          <cell r="A42"/>
          <cell r="B42"/>
          <cell r="C42"/>
          <cell r="D42"/>
          <cell r="E42"/>
          <cell r="F42"/>
          <cell r="G42"/>
          <cell r="H42"/>
          <cell r="I42"/>
          <cell r="J42"/>
          <cell r="K42"/>
          <cell r="L42"/>
        </row>
        <row r="43">
          <cell r="A43" t="str">
            <v>DA25AMKS1R</v>
          </cell>
          <cell r="B43" t="str">
            <v>-</v>
          </cell>
          <cell r="C43" t="str">
            <v>-</v>
          </cell>
          <cell r="D43" t="str">
            <v>DC inverter</v>
          </cell>
          <cell r="E43" t="str">
            <v>R32</v>
          </cell>
          <cell r="F43">
            <v>2.6</v>
          </cell>
          <cell r="G43">
            <v>2.7</v>
          </cell>
          <cell r="H43" t="str">
            <v>DA_PREM</v>
          </cell>
          <cell r="I43">
            <v>69400</v>
          </cell>
          <cell r="J43" t="str">
            <v>-</v>
          </cell>
          <cell r="K43">
            <v>69400</v>
          </cell>
          <cell r="L43">
            <v>41590</v>
          </cell>
        </row>
        <row r="44">
          <cell r="A44" t="str">
            <v>DA35AMKS1R</v>
          </cell>
          <cell r="B44" t="str">
            <v>-</v>
          </cell>
          <cell r="C44" t="str">
            <v>-</v>
          </cell>
          <cell r="D44" t="str">
            <v>DC inverter</v>
          </cell>
          <cell r="E44" t="str">
            <v>R32</v>
          </cell>
          <cell r="F44">
            <v>3.5</v>
          </cell>
          <cell r="G44">
            <v>4</v>
          </cell>
          <cell r="H44" t="str">
            <v>DA_PREM</v>
          </cell>
          <cell r="I44">
            <v>71300</v>
          </cell>
          <cell r="J44" t="str">
            <v>-</v>
          </cell>
          <cell r="K44">
            <v>71300</v>
          </cell>
          <cell r="L44">
            <v>42790</v>
          </cell>
        </row>
        <row r="45">
          <cell r="A45" t="str">
            <v>DA50AMKS1R</v>
          </cell>
          <cell r="B45" t="str">
            <v>-</v>
          </cell>
          <cell r="C45" t="str">
            <v>-</v>
          </cell>
          <cell r="D45" t="str">
            <v>DC inverter</v>
          </cell>
          <cell r="E45" t="str">
            <v>R32</v>
          </cell>
          <cell r="F45">
            <v>4.5</v>
          </cell>
          <cell r="G45">
            <v>5</v>
          </cell>
          <cell r="H45" t="str">
            <v>DA_PREM</v>
          </cell>
          <cell r="I45">
            <v>72900</v>
          </cell>
          <cell r="J45" t="str">
            <v>-</v>
          </cell>
          <cell r="K45">
            <v>72900</v>
          </cell>
          <cell r="L45">
            <v>43690</v>
          </cell>
        </row>
        <row r="46">
          <cell r="A46" t="str">
            <v>DA70AMKS1R</v>
          </cell>
          <cell r="B46" t="str">
            <v>-</v>
          </cell>
          <cell r="C46" t="str">
            <v>-</v>
          </cell>
          <cell r="D46" t="str">
            <v>DC inverter</v>
          </cell>
          <cell r="E46" t="str">
            <v>R32</v>
          </cell>
          <cell r="F46">
            <v>7.1</v>
          </cell>
          <cell r="G46">
            <v>8</v>
          </cell>
          <cell r="H46" t="str">
            <v>DA_PREM</v>
          </cell>
          <cell r="I46">
            <v>84800</v>
          </cell>
          <cell r="J46" t="str">
            <v>-</v>
          </cell>
          <cell r="K46">
            <v>84800</v>
          </cell>
          <cell r="L46">
            <v>50890</v>
          </cell>
        </row>
        <row r="47">
          <cell r="A47"/>
          <cell r="B47"/>
          <cell r="C47"/>
          <cell r="D47"/>
          <cell r="E47"/>
          <cell r="F47"/>
          <cell r="G47"/>
          <cell r="H47"/>
          <cell r="I47"/>
          <cell r="J47"/>
          <cell r="K47"/>
          <cell r="L47"/>
        </row>
        <row r="48">
          <cell r="A48"/>
          <cell r="B48"/>
          <cell r="C48"/>
          <cell r="D48"/>
          <cell r="E48"/>
          <cell r="F48"/>
          <cell r="G48"/>
          <cell r="H48"/>
          <cell r="I48"/>
          <cell r="J48"/>
          <cell r="K48"/>
          <cell r="L48"/>
        </row>
        <row r="49">
          <cell r="A49" t="str">
            <v>Системы облачного управления компании "ДАИЧИ"</v>
          </cell>
          <cell r="B49"/>
          <cell r="C49"/>
          <cell r="D49"/>
          <cell r="E49"/>
          <cell r="F49"/>
          <cell r="G49"/>
          <cell r="H49"/>
          <cell r="I49"/>
          <cell r="J49"/>
          <cell r="K49"/>
          <cell r="L49"/>
        </row>
        <row r="50">
          <cell r="A50"/>
          <cell r="B50"/>
          <cell r="C50" t="str">
            <v>Тип оборудования или услуги</v>
          </cell>
          <cell r="D50"/>
          <cell r="E50"/>
          <cell r="F50" t="str">
            <v>Базовая цена</v>
          </cell>
          <cell r="G50"/>
          <cell r="H50" t="str">
            <v>Цена со скидкой</v>
          </cell>
          <cell r="I50"/>
          <cell r="J50" t="str">
            <v>ДОПОЛНЕНИЕ</v>
          </cell>
          <cell r="K50"/>
          <cell r="L50"/>
        </row>
        <row r="51">
          <cell r="A51"/>
          <cell r="B51"/>
          <cell r="C51" t="str">
            <v>Wi-Fi-контроллер DAICHI DW21-B</v>
          </cell>
          <cell r="D51"/>
          <cell r="E51"/>
          <cell r="F51">
            <v>6290</v>
          </cell>
          <cell r="G51"/>
          <cell r="H51">
            <v>5070</v>
          </cell>
          <cell r="I51"/>
          <cell r="J51" t="str">
            <v>-</v>
          </cell>
          <cell r="K51"/>
          <cell r="L51"/>
        </row>
        <row r="52">
          <cell r="A52"/>
          <cell r="B52"/>
          <cell r="C52" t="str">
            <v>Wi-Fi-контроллер DAICHI CTRL-AC-S-31</v>
          </cell>
          <cell r="D52"/>
          <cell r="E52"/>
          <cell r="F52">
            <v>6990</v>
          </cell>
          <cell r="G52"/>
          <cell r="H52">
            <v>4520</v>
          </cell>
          <cell r="I52"/>
          <cell r="J52"/>
          <cell r="K52"/>
          <cell r="L52"/>
        </row>
        <row r="53">
          <cell r="A53"/>
          <cell r="B53"/>
          <cell r="C53" t="str">
            <v>Wi-Fi-контроллер DAICHI DW22-B</v>
          </cell>
          <cell r="D53"/>
          <cell r="E53"/>
          <cell r="F53">
            <v>3090</v>
          </cell>
          <cell r="G53"/>
          <cell r="H53">
            <v>2330</v>
          </cell>
          <cell r="I53"/>
          <cell r="J53" t="str">
            <v>необходимо дополнительно приобрести переходник</v>
          </cell>
          <cell r="K53"/>
          <cell r="L53"/>
        </row>
        <row r="54">
          <cell r="A54"/>
          <cell r="B54"/>
          <cell r="C54" t="str">
            <v>Wi-Fi-контроллер DAICHI CTRL-AC-S-32</v>
          </cell>
          <cell r="D54"/>
          <cell r="E54"/>
          <cell r="F54">
            <v>3390</v>
          </cell>
          <cell r="G54"/>
          <cell r="H54">
            <v>1990</v>
          </cell>
          <cell r="I54"/>
          <cell r="J54"/>
          <cell r="K54"/>
          <cell r="L54"/>
        </row>
        <row r="55">
          <cell r="A55"/>
          <cell r="B55"/>
          <cell r="C55" t="str">
            <v>Услуга  "КЛИМАТ ОНЛАЙН"</v>
          </cell>
          <cell r="D55"/>
          <cell r="E55"/>
          <cell r="F55" t="str">
            <v>1000 руб./год</v>
          </cell>
          <cell r="G55"/>
          <cell r="H55" t="str">
            <v>вознаграждение 1000 руб.</v>
          </cell>
          <cell r="I55"/>
          <cell r="J55" t="str">
            <v>единоразово</v>
          </cell>
          <cell r="K55"/>
          <cell r="L55"/>
        </row>
        <row r="56">
          <cell r="I56"/>
          <cell r="J56"/>
          <cell r="K56"/>
          <cell r="L56"/>
        </row>
        <row r="57">
          <cell r="I57"/>
          <cell r="J57"/>
          <cell r="K57"/>
          <cell r="L57"/>
        </row>
        <row r="58">
          <cell r="I58"/>
          <cell r="J58"/>
          <cell r="K58"/>
          <cell r="L58"/>
        </row>
        <row r="59">
          <cell r="I59"/>
          <cell r="J59"/>
          <cell r="K59"/>
          <cell r="L59"/>
        </row>
        <row r="60">
          <cell r="I60"/>
          <cell r="J60"/>
          <cell r="K60"/>
          <cell r="L60"/>
        </row>
        <row r="61">
          <cell r="I61"/>
          <cell r="J61"/>
          <cell r="K61"/>
          <cell r="L61"/>
        </row>
        <row r="62">
          <cell r="I62"/>
          <cell r="J62"/>
          <cell r="K62"/>
          <cell r="L62"/>
        </row>
        <row r="63">
          <cell r="C63"/>
          <cell r="I63"/>
          <cell r="J63"/>
          <cell r="K63"/>
          <cell r="L63"/>
        </row>
        <row r="64">
          <cell r="I64"/>
          <cell r="J64"/>
          <cell r="K64"/>
          <cell r="L64"/>
        </row>
        <row r="65">
          <cell r="I65"/>
          <cell r="J65"/>
          <cell r="K65"/>
          <cell r="L65"/>
        </row>
        <row r="66">
          <cell r="I66"/>
          <cell r="J66"/>
          <cell r="K66"/>
          <cell r="L66"/>
        </row>
        <row r="67">
          <cell r="I67"/>
          <cell r="J67"/>
          <cell r="K67"/>
          <cell r="L67"/>
        </row>
        <row r="68">
          <cell r="I68"/>
          <cell r="J68"/>
          <cell r="K68"/>
          <cell r="L68"/>
        </row>
        <row r="69">
          <cell r="I69"/>
          <cell r="J69"/>
          <cell r="K69"/>
          <cell r="L69"/>
        </row>
        <row r="70">
          <cell r="I70"/>
          <cell r="J70"/>
          <cell r="K70"/>
          <cell r="L70"/>
        </row>
        <row r="71">
          <cell r="I71"/>
          <cell r="J71"/>
          <cell r="K71"/>
          <cell r="L71"/>
        </row>
        <row r="72">
          <cell r="I72"/>
          <cell r="J72"/>
          <cell r="K72"/>
          <cell r="L72"/>
        </row>
        <row r="73">
          <cell r="I73"/>
          <cell r="J73"/>
          <cell r="K73"/>
          <cell r="L73"/>
        </row>
        <row r="74">
          <cell r="I74"/>
          <cell r="J74"/>
          <cell r="K74"/>
          <cell r="L74"/>
        </row>
      </sheetData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одержание"/>
      <sheetName val="SPLIT &amp; AIR"/>
      <sheetName val="MULTI"/>
      <sheetName val="LCAC on-off (RR, RQ)"/>
      <sheetName val="LCAC inverter (RZQ(S)G)"/>
      <sheetName val="Лист1"/>
      <sheetName val="Облачные системы управления"/>
      <sheetName val="Общий список"/>
    </sheetNames>
    <sheetDataSet>
      <sheetData sheetId="0"/>
      <sheetData sheetId="1">
        <row r="1">
          <cell r="A1"/>
          <cell r="B1"/>
          <cell r="C1"/>
          <cell r="D1"/>
          <cell r="E1"/>
          <cell r="F1"/>
          <cell r="G1"/>
          <cell r="H1"/>
          <cell r="I1"/>
          <cell r="J1"/>
          <cell r="K1"/>
          <cell r="L1"/>
          <cell r="M1" t="str">
            <v>Статус поставки</v>
          </cell>
          <cell r="N1"/>
        </row>
        <row r="2">
          <cell r="A2"/>
          <cell r="B2"/>
          <cell r="C2"/>
          <cell r="D2"/>
          <cell r="E2"/>
          <cell r="F2"/>
          <cell r="G2"/>
          <cell r="H2"/>
          <cell r="I2"/>
          <cell r="J2"/>
          <cell r="K2" t="str">
            <v>D_PREM</v>
          </cell>
          <cell r="L2">
            <v>0.57999999999999996</v>
          </cell>
          <cell r="M2" t="str">
            <v>нет поставки</v>
          </cell>
          <cell r="N2" t="str">
            <v>не производится</v>
          </cell>
        </row>
        <row r="3">
          <cell r="A3"/>
          <cell r="B3"/>
          <cell r="C3"/>
          <cell r="D3"/>
          <cell r="E3"/>
          <cell r="F3"/>
          <cell r="G3"/>
          <cell r="H3"/>
          <cell r="I3"/>
          <cell r="J3"/>
          <cell r="K3" t="str">
            <v>D_MASS</v>
          </cell>
          <cell r="L3">
            <v>0.18</v>
          </cell>
          <cell r="M3" t="str">
            <v>поставка</v>
          </cell>
          <cell r="N3" t="str">
            <v>поставляются</v>
          </cell>
        </row>
        <row r="4">
          <cell r="A4"/>
          <cell r="B4" t="str">
            <v>Модельный ряд торговой марки Daikin. Сезон 2025.</v>
          </cell>
          <cell r="C4"/>
          <cell r="D4"/>
          <cell r="E4"/>
          <cell r="F4"/>
          <cell r="G4"/>
          <cell r="H4"/>
          <cell r="I4"/>
          <cell r="J4"/>
          <cell r="K4" t="str">
            <v>D_ACC</v>
          </cell>
          <cell r="L4">
            <v>0.3</v>
          </cell>
          <cell r="M4" t="str">
            <v>запрос</v>
          </cell>
          <cell r="N4" t="str">
            <v>под заказ</v>
          </cell>
        </row>
        <row r="5">
          <cell r="A5"/>
          <cell r="B5" t="str">
            <v>К СОДЕРЖАНИЮ</v>
          </cell>
          <cell r="C5"/>
          <cell r="D5"/>
          <cell r="E5"/>
          <cell r="F5"/>
          <cell r="G5"/>
          <cell r="H5"/>
          <cell r="I5" t="str">
            <v>Базовая цена указана в EURO, расчет производится по официальному курсу EURO ЦБ РФ.
 Цена МПРЦ указана в рублях РФ.</v>
          </cell>
          <cell r="J5"/>
          <cell r="K5"/>
          <cell r="L5"/>
          <cell r="M5"/>
        </row>
        <row r="6">
          <cell r="B6" t="str">
            <v>Комплект поставки</v>
          </cell>
          <cell r="C6"/>
          <cell r="D6" t="str">
            <v>тип</v>
          </cell>
          <cell r="E6" t="str">
            <v>фреон</v>
          </cell>
          <cell r="F6" t="str">
            <v>Производ., кВт</v>
          </cell>
          <cell r="G6"/>
          <cell r="H6" t="str">
            <v>Тип скидки</v>
          </cell>
          <cell r="I6" t="str">
            <v>Базовая цена, EURO</v>
          </cell>
          <cell r="J6"/>
          <cell r="K6" t="str">
            <v>Цена со скидкой за комплект, EURO</v>
          </cell>
          <cell r="L6" t="str">
            <v>МПРЦ зона 1</v>
          </cell>
          <cell r="M6" t="str">
            <v>ВАШ БОНУС
WI-FI контроллер* (EURO)</v>
          </cell>
          <cell r="N6" t="str">
            <v>Статус поставки</v>
          </cell>
        </row>
        <row r="7">
          <cell r="A7" t="str">
            <v>Наруж. блок</v>
          </cell>
          <cell r="B7" t="str">
            <v>Внутр. блок</v>
          </cell>
          <cell r="C7" t="str">
            <v>Наруж. блок</v>
          </cell>
          <cell r="D7"/>
          <cell r="E7"/>
          <cell r="F7" t="str">
            <v>холод</v>
          </cell>
          <cell r="G7" t="str">
            <v>тепло</v>
          </cell>
          <cell r="H7"/>
          <cell r="I7" t="str">
            <v>внутр.</v>
          </cell>
          <cell r="J7" t="str">
            <v>наруж.</v>
          </cell>
          <cell r="K7"/>
          <cell r="L7"/>
          <cell r="M7"/>
          <cell r="N7"/>
        </row>
        <row r="8">
          <cell r="A8"/>
          <cell r="B8" t="str">
            <v>ИНВЕРТОРНЫЕ СПЛИТ-СИСТЕМЫ</v>
          </cell>
          <cell r="C8"/>
          <cell r="D8"/>
          <cell r="E8"/>
          <cell r="F8"/>
          <cell r="G8"/>
          <cell r="H8"/>
          <cell r="I8"/>
          <cell r="J8"/>
          <cell r="K8"/>
          <cell r="L8"/>
          <cell r="M8"/>
          <cell r="N8"/>
        </row>
        <row r="9">
          <cell r="A9"/>
          <cell r="B9"/>
          <cell r="C9"/>
          <cell r="D9"/>
          <cell r="E9"/>
          <cell r="F9"/>
          <cell r="G9"/>
          <cell r="H9"/>
          <cell r="I9"/>
          <cell r="J9"/>
          <cell r="K9"/>
          <cell r="L9"/>
          <cell r="M9"/>
          <cell r="N9"/>
        </row>
        <row r="10">
          <cell r="A10"/>
          <cell r="B10" t="str">
            <v>СЕРИЯ URURA SARARA 
(FTXZ-N/RXZ-N)
Технологический флагман</v>
          </cell>
          <cell r="C10"/>
          <cell r="D10"/>
          <cell r="E10" t="str">
            <v>• Высокий класс сезонной энергоэффективности SEER «А+++»;
• Программное увлажнение;
• Intelligent Eye трехзонный датчик;</v>
          </cell>
          <cell r="F10"/>
          <cell r="G10"/>
          <cell r="H10" t="str">
            <v>• Бесшумная работа: уровень шума от 19 дБА;
• Широкий диапазон рабочих температур - 
на обогрев от -20 до 18°С и на охлаждение от -10 до 43°С.
• Технология Flash Streamer</v>
          </cell>
          <cell r="I10"/>
          <cell r="J10"/>
          <cell r="K10"/>
          <cell r="L10"/>
          <cell r="M10"/>
          <cell r="N10"/>
        </row>
        <row r="11">
          <cell r="A11"/>
          <cell r="B11" t="str">
            <v xml:space="preserve">Настенная сплит-система  </v>
          </cell>
          <cell r="C11"/>
          <cell r="D11"/>
          <cell r="E11"/>
          <cell r="F11"/>
          <cell r="G11"/>
          <cell r="H11"/>
          <cell r="I11"/>
          <cell r="J11"/>
          <cell r="K11"/>
          <cell r="L11"/>
          <cell r="M11"/>
          <cell r="N11"/>
        </row>
        <row r="12">
          <cell r="A12" t="str">
            <v>RXZ25N</v>
          </cell>
          <cell r="B12" t="str">
            <v>FTXZ25N</v>
          </cell>
          <cell r="C12" t="str">
            <v>RXZ25N</v>
          </cell>
          <cell r="D12" t="str">
            <v>FULL DC inverter</v>
          </cell>
          <cell r="E12" t="str">
            <v>R32</v>
          </cell>
          <cell r="F12">
            <v>2.5</v>
          </cell>
          <cell r="G12">
            <v>3.6</v>
          </cell>
          <cell r="H12" t="str">
            <v>D_PREM</v>
          </cell>
          <cell r="I12">
            <v>4986</v>
          </cell>
          <cell r="J12">
            <v>8903</v>
          </cell>
          <cell r="K12">
            <v>5833</v>
          </cell>
          <cell r="L12">
            <v>624990</v>
          </cell>
          <cell r="M12">
            <v>1</v>
          </cell>
          <cell r="N12" t="str">
            <v>поставка</v>
          </cell>
        </row>
        <row r="13">
          <cell r="A13" t="str">
            <v>RXZ35N</v>
          </cell>
          <cell r="B13" t="str">
            <v>FTXZ35N</v>
          </cell>
          <cell r="C13" t="str">
            <v>RXZ35N</v>
          </cell>
          <cell r="D13" t="str">
            <v>FULL DC inverter</v>
          </cell>
          <cell r="E13" t="str">
            <v>R32</v>
          </cell>
          <cell r="F13">
            <v>3.5</v>
          </cell>
          <cell r="G13">
            <v>5</v>
          </cell>
          <cell r="H13" t="str">
            <v>D_PREM</v>
          </cell>
          <cell r="I13">
            <v>5530</v>
          </cell>
          <cell r="J13">
            <v>9307</v>
          </cell>
          <cell r="K13">
            <v>6232</v>
          </cell>
          <cell r="L13">
            <v>669990</v>
          </cell>
          <cell r="M13">
            <v>1</v>
          </cell>
          <cell r="N13" t="str">
            <v>поставка</v>
          </cell>
        </row>
        <row r="14">
          <cell r="A14" t="str">
            <v>RXZ50N</v>
          </cell>
          <cell r="B14" t="str">
            <v>FTXZ50N</v>
          </cell>
          <cell r="C14" t="str">
            <v>RXZ50N</v>
          </cell>
          <cell r="D14" t="str">
            <v>FULL DC inverter</v>
          </cell>
          <cell r="E14" t="str">
            <v>R32</v>
          </cell>
          <cell r="F14">
            <v>5</v>
          </cell>
          <cell r="G14">
            <v>6.3</v>
          </cell>
          <cell r="H14" t="str">
            <v>D_PREM</v>
          </cell>
          <cell r="I14">
            <v>6481</v>
          </cell>
          <cell r="J14">
            <v>10117</v>
          </cell>
          <cell r="K14">
            <v>6971</v>
          </cell>
          <cell r="L14">
            <v>743990</v>
          </cell>
          <cell r="M14">
            <v>1</v>
          </cell>
          <cell r="N14" t="str">
            <v>поставка</v>
          </cell>
        </row>
        <row r="15">
          <cell r="A15"/>
          <cell r="B15"/>
          <cell r="C15"/>
          <cell r="D15"/>
          <cell r="E15"/>
          <cell r="F15"/>
          <cell r="G15"/>
          <cell r="H15"/>
          <cell r="I15"/>
          <cell r="J15"/>
          <cell r="K15"/>
          <cell r="L15"/>
          <cell r="M15"/>
          <cell r="N15"/>
        </row>
        <row r="16">
          <cell r="A16"/>
          <cell r="B16" t="str">
            <v>ПРЕМИАЛЬНАЯ СЕРИЯ EMURA
(FTXG/RXG FTXJ/RXJ)</v>
          </cell>
          <cell r="C16"/>
          <cell r="D16"/>
          <cell r="E16" t="str">
            <v>• Наивысший класс сезонной энергоэффективности SEER «А+++»;
• Обновленный премиальный дизайн Emura в трех цветах ;</v>
          </cell>
          <cell r="F16"/>
          <cell r="G16"/>
          <cell r="H16" t="str">
            <v>• 2-зонный датчик Intelligent Eye;
• Многоступенчатая очистка воздуха;
• Уровень звукового давления снижен до 19 дБА;
• Увеличение диапазона рабочих температур: от -20⁰C до 50⁰C.</v>
          </cell>
          <cell r="I16"/>
          <cell r="J16"/>
          <cell r="K16"/>
          <cell r="L16"/>
          <cell r="M16"/>
          <cell r="N16"/>
        </row>
        <row r="17">
          <cell r="A17"/>
          <cell r="B17" t="str">
            <v>Настенная сплит-система с матово-белым внутренним блоком</v>
          </cell>
          <cell r="C17"/>
          <cell r="D17"/>
          <cell r="E17"/>
          <cell r="F17"/>
          <cell r="G17"/>
          <cell r="H17"/>
          <cell r="I17"/>
          <cell r="J17"/>
          <cell r="K17"/>
          <cell r="L17"/>
          <cell r="M17"/>
          <cell r="N17"/>
        </row>
        <row r="18">
          <cell r="A18" t="str">
            <v>RXJ20A</v>
          </cell>
          <cell r="B18" t="str">
            <v>FTXJ20AW</v>
          </cell>
          <cell r="C18" t="str">
            <v>RXJ20A</v>
          </cell>
          <cell r="D18" t="str">
            <v>FULL DC inverter</v>
          </cell>
          <cell r="E18" t="str">
            <v>R32</v>
          </cell>
          <cell r="F18">
            <v>2.2999999999999998</v>
          </cell>
          <cell r="G18">
            <v>2.5</v>
          </cell>
          <cell r="H18" t="str">
            <v>D_PREM</v>
          </cell>
          <cell r="I18">
            <v>2554</v>
          </cell>
          <cell r="J18">
            <v>2348</v>
          </cell>
          <cell r="K18">
            <v>2059</v>
          </cell>
          <cell r="L18">
            <v>269990</v>
          </cell>
          <cell r="M18">
            <v>1</v>
          </cell>
          <cell r="N18" t="str">
            <v>нет поставки</v>
          </cell>
        </row>
        <row r="19">
          <cell r="A19" t="str">
            <v>RXJ25A</v>
          </cell>
          <cell r="B19" t="str">
            <v>FTXJ25AW</v>
          </cell>
          <cell r="C19" t="str">
            <v>RXJ25A</v>
          </cell>
          <cell r="D19" t="str">
            <v>FULL DC inverter</v>
          </cell>
          <cell r="E19" t="str">
            <v>R32</v>
          </cell>
          <cell r="F19">
            <v>2.4</v>
          </cell>
          <cell r="G19">
            <v>3.2</v>
          </cell>
          <cell r="H19" t="str">
            <v>D_PREM</v>
          </cell>
          <cell r="I19">
            <v>2619</v>
          </cell>
          <cell r="J19">
            <v>2691</v>
          </cell>
          <cell r="K19">
            <v>2230</v>
          </cell>
          <cell r="L19">
            <v>291990</v>
          </cell>
          <cell r="M19">
            <v>1</v>
          </cell>
          <cell r="N19" t="str">
            <v>нет поставки</v>
          </cell>
        </row>
        <row r="20">
          <cell r="A20" t="str">
            <v>RXJ35A</v>
          </cell>
          <cell r="B20" t="str">
            <v>FTXJ35AW</v>
          </cell>
          <cell r="C20" t="str">
            <v>RXJ35A</v>
          </cell>
          <cell r="D20" t="str">
            <v>FULL DC inverter</v>
          </cell>
          <cell r="E20" t="str">
            <v>R32</v>
          </cell>
          <cell r="F20">
            <v>3.5</v>
          </cell>
          <cell r="G20">
            <v>4</v>
          </cell>
          <cell r="H20" t="str">
            <v>D_PREM</v>
          </cell>
          <cell r="I20">
            <v>2652</v>
          </cell>
          <cell r="J20">
            <v>3697</v>
          </cell>
          <cell r="K20">
            <v>2667</v>
          </cell>
          <cell r="L20">
            <v>348990</v>
          </cell>
          <cell r="M20">
            <v>1</v>
          </cell>
          <cell r="N20" t="str">
            <v>нет поставки</v>
          </cell>
        </row>
        <row r="21">
          <cell r="A21" t="str">
            <v>RXJ50A</v>
          </cell>
          <cell r="B21" t="str">
            <v>FTXJ50AW</v>
          </cell>
          <cell r="C21" t="str">
            <v>RXJ50A</v>
          </cell>
          <cell r="D21" t="str">
            <v>FULL DC inverter</v>
          </cell>
          <cell r="E21" t="str">
            <v>R32</v>
          </cell>
          <cell r="F21">
            <v>4.8</v>
          </cell>
          <cell r="G21">
            <v>5.8</v>
          </cell>
          <cell r="H21" t="str">
            <v>D_PREM</v>
          </cell>
          <cell r="I21">
            <v>3206</v>
          </cell>
          <cell r="J21">
            <v>4455</v>
          </cell>
          <cell r="K21">
            <v>3218</v>
          </cell>
          <cell r="L21">
            <v>420990</v>
          </cell>
          <cell r="M21">
            <v>1</v>
          </cell>
          <cell r="N21" t="str">
            <v>нет поставки</v>
          </cell>
        </row>
        <row r="22">
          <cell r="A22" t="str">
            <v>RXJ20A9</v>
          </cell>
          <cell r="B22" t="str">
            <v>FTXJ20AW9</v>
          </cell>
          <cell r="C22" t="str">
            <v>RXJ20A9</v>
          </cell>
          <cell r="D22" t="str">
            <v>FULL DC inverter</v>
          </cell>
          <cell r="E22" t="str">
            <v>R32</v>
          </cell>
          <cell r="F22">
            <v>2.2999999999999998</v>
          </cell>
          <cell r="G22">
            <v>2.5</v>
          </cell>
          <cell r="H22" t="str">
            <v>D_PREM</v>
          </cell>
          <cell r="I22">
            <v>2532</v>
          </cell>
          <cell r="J22">
            <v>2532</v>
          </cell>
          <cell r="K22">
            <v>2127</v>
          </cell>
          <cell r="L22">
            <v>278990</v>
          </cell>
          <cell r="M22">
            <v>1</v>
          </cell>
          <cell r="N22" t="str">
            <v>поставка</v>
          </cell>
        </row>
        <row r="23">
          <cell r="A23" t="str">
            <v>RXJ25A9</v>
          </cell>
          <cell r="B23" t="str">
            <v>FTXJ25AW9</v>
          </cell>
          <cell r="C23" t="str">
            <v>RXJ25A9</v>
          </cell>
          <cell r="D23" t="str">
            <v>FULL DC inverter</v>
          </cell>
          <cell r="E23" t="str">
            <v>R32</v>
          </cell>
          <cell r="F23">
            <v>2.4</v>
          </cell>
          <cell r="G23">
            <v>3.2</v>
          </cell>
          <cell r="H23" t="str">
            <v>D_PREM</v>
          </cell>
          <cell r="I23">
            <v>2812</v>
          </cell>
          <cell r="J23">
            <v>2812</v>
          </cell>
          <cell r="K23">
            <v>2362</v>
          </cell>
          <cell r="L23">
            <v>308990</v>
          </cell>
          <cell r="M23">
            <v>1</v>
          </cell>
          <cell r="N23" t="str">
            <v>поставка</v>
          </cell>
        </row>
        <row r="24">
          <cell r="A24" t="str">
            <v>RXJ35A9</v>
          </cell>
          <cell r="B24" t="str">
            <v>FTXJ35AW9</v>
          </cell>
          <cell r="C24" t="str">
            <v>RXJ35A9</v>
          </cell>
          <cell r="D24" t="str">
            <v>FULL DC inverter</v>
          </cell>
          <cell r="E24" t="str">
            <v>R32</v>
          </cell>
          <cell r="F24">
            <v>3.5</v>
          </cell>
          <cell r="G24">
            <v>4</v>
          </cell>
          <cell r="H24" t="str">
            <v>D_PREM</v>
          </cell>
          <cell r="I24">
            <v>3066</v>
          </cell>
          <cell r="J24">
            <v>3747</v>
          </cell>
          <cell r="K24">
            <v>2861</v>
          </cell>
          <cell r="L24">
            <v>374990</v>
          </cell>
          <cell r="M24">
            <v>1</v>
          </cell>
          <cell r="N24" t="str">
            <v>поставка</v>
          </cell>
        </row>
        <row r="25">
          <cell r="A25" t="str">
            <v>RXJ50A9</v>
          </cell>
          <cell r="B25" t="str">
            <v>FTXJ50AW9</v>
          </cell>
          <cell r="C25" t="str">
            <v>RXJ50A9</v>
          </cell>
          <cell r="D25" t="str">
            <v>FULL DC inverter</v>
          </cell>
          <cell r="E25" t="str">
            <v>R32</v>
          </cell>
          <cell r="F25">
            <v>4.8</v>
          </cell>
          <cell r="G25">
            <v>5.8</v>
          </cell>
          <cell r="H25" t="str">
            <v>D_PREM</v>
          </cell>
          <cell r="I25">
            <v>3630</v>
          </cell>
          <cell r="J25">
            <v>5013</v>
          </cell>
          <cell r="K25">
            <v>3630</v>
          </cell>
          <cell r="L25">
            <v>474990</v>
          </cell>
          <cell r="M25">
            <v>1</v>
          </cell>
          <cell r="N25" t="str">
            <v>поставка</v>
          </cell>
        </row>
        <row r="26">
          <cell r="A26"/>
          <cell r="B26" t="str">
            <v>Настенная сплит-система с матово-серебристым внутренним блоком</v>
          </cell>
          <cell r="C26"/>
          <cell r="D26"/>
          <cell r="E26"/>
          <cell r="F26"/>
          <cell r="G26"/>
          <cell r="H26"/>
          <cell r="I26"/>
          <cell r="J26"/>
          <cell r="K26"/>
          <cell r="L26"/>
          <cell r="M26"/>
          <cell r="N26"/>
        </row>
        <row r="27">
          <cell r="A27" t="str">
            <v>RXJ20A</v>
          </cell>
          <cell r="B27" t="str">
            <v>FTXJ20AS</v>
          </cell>
          <cell r="C27" t="str">
            <v>RXJ20A</v>
          </cell>
          <cell r="D27" t="str">
            <v>FULL DC inverter</v>
          </cell>
          <cell r="E27" t="str">
            <v>R32</v>
          </cell>
          <cell r="F27">
            <v>2.2999999999999998</v>
          </cell>
          <cell r="G27">
            <v>2.5</v>
          </cell>
          <cell r="H27" t="str">
            <v>D_PREM</v>
          </cell>
          <cell r="I27">
            <v>2929</v>
          </cell>
          <cell r="J27">
            <v>2348</v>
          </cell>
          <cell r="K27">
            <v>2216</v>
          </cell>
          <cell r="L27">
            <v>279990</v>
          </cell>
          <cell r="M27">
            <v>1</v>
          </cell>
          <cell r="N27" t="str">
            <v>нет поставки</v>
          </cell>
        </row>
        <row r="28">
          <cell r="A28" t="str">
            <v>RXJ25A</v>
          </cell>
          <cell r="B28" t="str">
            <v>FTXJ25AS</v>
          </cell>
          <cell r="C28" t="str">
            <v>RXJ25A</v>
          </cell>
          <cell r="D28" t="str">
            <v>FULL DC inverter</v>
          </cell>
          <cell r="E28" t="str">
            <v>R32</v>
          </cell>
          <cell r="F28">
            <v>2.4</v>
          </cell>
          <cell r="G28">
            <v>3.2</v>
          </cell>
          <cell r="H28" t="str">
            <v>D_PREM</v>
          </cell>
          <cell r="I28">
            <v>2989</v>
          </cell>
          <cell r="J28">
            <v>2691</v>
          </cell>
          <cell r="K28">
            <v>2386</v>
          </cell>
          <cell r="L28">
            <v>301990</v>
          </cell>
          <cell r="M28">
            <v>1</v>
          </cell>
          <cell r="N28" t="str">
            <v>нет поставки</v>
          </cell>
        </row>
        <row r="29">
          <cell r="A29" t="str">
            <v>RXJ35A</v>
          </cell>
          <cell r="B29" t="str">
            <v>FTXJ35AS</v>
          </cell>
          <cell r="C29" t="str">
            <v>RXJ35A</v>
          </cell>
          <cell r="D29" t="str">
            <v>FULL DC inverter</v>
          </cell>
          <cell r="E29" t="str">
            <v>R32</v>
          </cell>
          <cell r="F29">
            <v>3.5</v>
          </cell>
          <cell r="G29">
            <v>4</v>
          </cell>
          <cell r="H29" t="str">
            <v>D_PREM</v>
          </cell>
          <cell r="I29">
            <v>3174</v>
          </cell>
          <cell r="J29">
            <v>3697</v>
          </cell>
          <cell r="K29">
            <v>2886</v>
          </cell>
          <cell r="L29">
            <v>362040</v>
          </cell>
          <cell r="M29">
            <v>1</v>
          </cell>
          <cell r="N29" t="str">
            <v>нет поставки</v>
          </cell>
        </row>
        <row r="30">
          <cell r="A30" t="str">
            <v>RXJ50A</v>
          </cell>
          <cell r="B30" t="str">
            <v>FTXJ50AS</v>
          </cell>
          <cell r="C30" t="str">
            <v>RXJ50A</v>
          </cell>
          <cell r="D30" t="str">
            <v>FULL DC inverter</v>
          </cell>
          <cell r="E30" t="str">
            <v>R32</v>
          </cell>
          <cell r="F30">
            <v>4.8</v>
          </cell>
          <cell r="G30">
            <v>5.8</v>
          </cell>
          <cell r="H30" t="str">
            <v>D_PREM</v>
          </cell>
          <cell r="I30">
            <v>3862</v>
          </cell>
          <cell r="J30">
            <v>4455</v>
          </cell>
          <cell r="K30">
            <v>3493</v>
          </cell>
          <cell r="L30">
            <v>436530</v>
          </cell>
          <cell r="M30">
            <v>1</v>
          </cell>
          <cell r="N30" t="str">
            <v>нет поставки</v>
          </cell>
        </row>
        <row r="31">
          <cell r="A31" t="str">
            <v>RXJ20A9</v>
          </cell>
          <cell r="B31" t="str">
            <v>FTXJ20AS9</v>
          </cell>
          <cell r="C31" t="str">
            <v>RXJ20A9</v>
          </cell>
          <cell r="D31" t="str">
            <v>FULL DC inverter</v>
          </cell>
          <cell r="E31" t="str">
            <v>R32</v>
          </cell>
          <cell r="F31">
            <v>2.2999999999999998</v>
          </cell>
          <cell r="G31">
            <v>2.5</v>
          </cell>
          <cell r="H31" t="str">
            <v>D_PREM</v>
          </cell>
          <cell r="I31">
            <v>2959</v>
          </cell>
          <cell r="J31">
            <v>2532</v>
          </cell>
          <cell r="K31">
            <v>2306</v>
          </cell>
          <cell r="L31">
            <v>290490</v>
          </cell>
          <cell r="M31">
            <v>1</v>
          </cell>
          <cell r="N31" t="str">
            <v>поставка</v>
          </cell>
        </row>
        <row r="32">
          <cell r="A32" t="str">
            <v>RXJ25A9</v>
          </cell>
          <cell r="B32" t="str">
            <v>FTXJ25AS9</v>
          </cell>
          <cell r="C32" t="str">
            <v>RXJ25A9</v>
          </cell>
          <cell r="D32" t="str">
            <v>FULL DC inverter</v>
          </cell>
          <cell r="E32" t="str">
            <v>R32</v>
          </cell>
          <cell r="F32">
            <v>2.4</v>
          </cell>
          <cell r="G32">
            <v>3.2</v>
          </cell>
          <cell r="H32" t="str">
            <v>D_PREM</v>
          </cell>
          <cell r="I32">
            <v>3035</v>
          </cell>
          <cell r="J32">
            <v>2812</v>
          </cell>
          <cell r="K32">
            <v>2456</v>
          </cell>
          <cell r="L32">
            <v>315490</v>
          </cell>
          <cell r="M32">
            <v>1</v>
          </cell>
          <cell r="N32" t="str">
            <v>поставка</v>
          </cell>
        </row>
        <row r="33">
          <cell r="A33" t="str">
            <v>RXJ35A9</v>
          </cell>
          <cell r="B33" t="str">
            <v>FTXJ35AS9</v>
          </cell>
          <cell r="C33" t="str">
            <v>RXJ35A9</v>
          </cell>
          <cell r="D33" t="str">
            <v>FULL DC inverter</v>
          </cell>
          <cell r="E33" t="str">
            <v>R32</v>
          </cell>
          <cell r="F33">
            <v>3.5</v>
          </cell>
          <cell r="G33">
            <v>4</v>
          </cell>
          <cell r="H33" t="str">
            <v>D_PREM</v>
          </cell>
          <cell r="I33">
            <v>3269</v>
          </cell>
          <cell r="J33">
            <v>3747</v>
          </cell>
          <cell r="K33">
            <v>2947</v>
          </cell>
          <cell r="L33">
            <v>379940</v>
          </cell>
          <cell r="M33">
            <v>1</v>
          </cell>
          <cell r="N33" t="str">
            <v>поставка</v>
          </cell>
        </row>
        <row r="34">
          <cell r="A34" t="str">
            <v>RXJ50A9</v>
          </cell>
          <cell r="B34" t="str">
            <v>FTXJ50AS9</v>
          </cell>
          <cell r="C34" t="str">
            <v>RXJ50A9</v>
          </cell>
          <cell r="D34" t="str">
            <v>FULL DC inverter</v>
          </cell>
          <cell r="E34" t="str">
            <v>R32</v>
          </cell>
          <cell r="F34">
            <v>4.8</v>
          </cell>
          <cell r="G34">
            <v>5.8</v>
          </cell>
          <cell r="H34" t="str">
            <v>D_PREM</v>
          </cell>
          <cell r="I34">
            <v>4138</v>
          </cell>
          <cell r="J34">
            <v>5013</v>
          </cell>
          <cell r="K34">
            <v>3843</v>
          </cell>
          <cell r="L34">
            <v>486750</v>
          </cell>
          <cell r="M34">
            <v>1</v>
          </cell>
          <cell r="N34" t="str">
            <v>поставка</v>
          </cell>
        </row>
        <row r="35">
          <cell r="A35"/>
          <cell r="B35" t="str">
            <v>Настенная сплит-система с матово-черным внутренним блоком</v>
          </cell>
          <cell r="C35"/>
          <cell r="D35"/>
          <cell r="E35"/>
          <cell r="F35"/>
          <cell r="G35"/>
          <cell r="H35"/>
          <cell r="I35"/>
          <cell r="J35"/>
          <cell r="K35"/>
          <cell r="L35"/>
          <cell r="M35"/>
          <cell r="N35"/>
        </row>
        <row r="36">
          <cell r="A36" t="str">
            <v>RXJ20A</v>
          </cell>
          <cell r="B36" t="str">
            <v>FTXJ20AB</v>
          </cell>
          <cell r="C36" t="str">
            <v>RXJ20A</v>
          </cell>
          <cell r="D36" t="str">
            <v>FULL DC inverter</v>
          </cell>
          <cell r="E36" t="str">
            <v>R32</v>
          </cell>
          <cell r="F36">
            <v>2.2999999999999998</v>
          </cell>
          <cell r="G36">
            <v>2.5</v>
          </cell>
          <cell r="H36" t="str">
            <v>D_PREM</v>
          </cell>
          <cell r="I36">
            <v>2929</v>
          </cell>
          <cell r="J36">
            <v>2348</v>
          </cell>
          <cell r="K36">
            <v>2216</v>
          </cell>
          <cell r="L36">
            <v>279990</v>
          </cell>
          <cell r="M36">
            <v>1</v>
          </cell>
          <cell r="N36" t="str">
            <v>нет поставки</v>
          </cell>
        </row>
        <row r="37">
          <cell r="A37" t="str">
            <v>RXJ25A</v>
          </cell>
          <cell r="B37" t="str">
            <v>FTXJ25AB</v>
          </cell>
          <cell r="C37" t="str">
            <v>RXJ25A</v>
          </cell>
          <cell r="D37" t="str">
            <v>FULL DC inverter</v>
          </cell>
          <cell r="E37" t="str">
            <v>R32</v>
          </cell>
          <cell r="F37">
            <v>2.4</v>
          </cell>
          <cell r="G37">
            <v>3.2</v>
          </cell>
          <cell r="H37" t="str">
            <v>D_PREM</v>
          </cell>
          <cell r="I37">
            <v>2989</v>
          </cell>
          <cell r="J37">
            <v>2691</v>
          </cell>
          <cell r="K37">
            <v>2386</v>
          </cell>
          <cell r="L37">
            <v>301990</v>
          </cell>
          <cell r="M37">
            <v>1</v>
          </cell>
          <cell r="N37" t="str">
            <v>нет поставки</v>
          </cell>
        </row>
        <row r="38">
          <cell r="A38" t="str">
            <v>RXJ35A</v>
          </cell>
          <cell r="B38" t="str">
            <v>FTXJ35AB</v>
          </cell>
          <cell r="C38" t="str">
            <v>RXJ35A</v>
          </cell>
          <cell r="D38" t="str">
            <v>FULL DC inverter</v>
          </cell>
          <cell r="E38" t="str">
            <v>R32</v>
          </cell>
          <cell r="F38">
            <v>3.5</v>
          </cell>
          <cell r="G38">
            <v>4</v>
          </cell>
          <cell r="H38" t="str">
            <v>D_PREM</v>
          </cell>
          <cell r="I38">
            <v>3174</v>
          </cell>
          <cell r="J38">
            <v>3697</v>
          </cell>
          <cell r="K38">
            <v>2886</v>
          </cell>
          <cell r="L38">
            <v>362040</v>
          </cell>
          <cell r="M38">
            <v>1</v>
          </cell>
          <cell r="N38" t="str">
            <v>нет поставки</v>
          </cell>
        </row>
        <row r="39">
          <cell r="A39" t="str">
            <v>RXJ20A9</v>
          </cell>
          <cell r="B39" t="str">
            <v>FTXJ20AB9</v>
          </cell>
          <cell r="C39" t="str">
            <v>RXJ20A9</v>
          </cell>
          <cell r="D39" t="str">
            <v>FULL DC inverter</v>
          </cell>
          <cell r="E39" t="str">
            <v>R32</v>
          </cell>
          <cell r="F39">
            <v>2.2999999999999998</v>
          </cell>
          <cell r="G39">
            <v>2.5</v>
          </cell>
          <cell r="H39" t="str">
            <v>D_PREM</v>
          </cell>
          <cell r="I39">
            <v>2959</v>
          </cell>
          <cell r="J39">
            <v>2532</v>
          </cell>
          <cell r="K39">
            <v>2306</v>
          </cell>
          <cell r="L39">
            <v>290490</v>
          </cell>
          <cell r="M39">
            <v>1</v>
          </cell>
          <cell r="N39" t="str">
            <v>поставка</v>
          </cell>
        </row>
        <row r="40">
          <cell r="A40" t="str">
            <v>RXJ25A9</v>
          </cell>
          <cell r="B40" t="str">
            <v>FTXJ25AB9</v>
          </cell>
          <cell r="C40" t="str">
            <v>RXJ25A9</v>
          </cell>
          <cell r="D40" t="str">
            <v>FULL DC inverter</v>
          </cell>
          <cell r="E40" t="str">
            <v>R32</v>
          </cell>
          <cell r="F40">
            <v>2.4</v>
          </cell>
          <cell r="G40">
            <v>3.2</v>
          </cell>
          <cell r="H40" t="str">
            <v>D_PREM</v>
          </cell>
          <cell r="I40">
            <v>3035</v>
          </cell>
          <cell r="J40">
            <v>2812</v>
          </cell>
          <cell r="K40">
            <v>2456</v>
          </cell>
          <cell r="L40">
            <v>315490</v>
          </cell>
          <cell r="M40">
            <v>1</v>
          </cell>
          <cell r="N40" t="str">
            <v>поставка</v>
          </cell>
        </row>
        <row r="41">
          <cell r="A41" t="str">
            <v>RXJ35A9</v>
          </cell>
          <cell r="B41" t="str">
            <v>FTXJ35AB9</v>
          </cell>
          <cell r="C41" t="str">
            <v>RXJ35A9</v>
          </cell>
          <cell r="D41" t="str">
            <v>FULL DC inverter</v>
          </cell>
          <cell r="E41" t="str">
            <v>R32</v>
          </cell>
          <cell r="F41">
            <v>3.5</v>
          </cell>
          <cell r="G41">
            <v>4</v>
          </cell>
          <cell r="H41" t="str">
            <v>D_PREM</v>
          </cell>
          <cell r="I41">
            <v>3320</v>
          </cell>
          <cell r="J41">
            <v>3747</v>
          </cell>
          <cell r="K41">
            <v>2968</v>
          </cell>
          <cell r="L41">
            <v>381290</v>
          </cell>
          <cell r="M41">
            <v>1</v>
          </cell>
          <cell r="N41" t="str">
            <v>поставка</v>
          </cell>
        </row>
        <row r="42">
          <cell r="A42" t="str">
            <v>RXJ50A9</v>
          </cell>
          <cell r="B42" t="str">
            <v>FTXJ50AB9</v>
          </cell>
          <cell r="C42" t="str">
            <v>RXJ50A9</v>
          </cell>
          <cell r="D42" t="str">
            <v>FULL DC inverter</v>
          </cell>
          <cell r="E42" t="str">
            <v>R32</v>
          </cell>
          <cell r="F42">
            <v>4.8</v>
          </cell>
          <cell r="G42">
            <v>5.8</v>
          </cell>
          <cell r="H42" t="str">
            <v>D_PREM</v>
          </cell>
          <cell r="I42">
            <v>4342</v>
          </cell>
          <cell r="J42">
            <v>5013</v>
          </cell>
          <cell r="K42">
            <v>3929</v>
          </cell>
          <cell r="L42">
            <v>491790</v>
          </cell>
          <cell r="M42">
            <v>1</v>
          </cell>
          <cell r="N42" t="str">
            <v>поставка</v>
          </cell>
        </row>
        <row r="43">
          <cell r="A43"/>
          <cell r="B43"/>
          <cell r="C43"/>
          <cell r="D43"/>
          <cell r="E43"/>
          <cell r="F43"/>
          <cell r="G43"/>
          <cell r="H43"/>
          <cell r="I43"/>
          <cell r="J43"/>
          <cell r="K43"/>
          <cell r="L43"/>
          <cell r="M43"/>
          <cell r="N43"/>
        </row>
        <row r="44">
          <cell r="A44"/>
          <cell r="B44" t="str">
            <v>СЕРИЯ PERFERA 
(FTXM/RXM)</v>
          </cell>
          <cell r="C44"/>
          <cell r="D44"/>
          <cell r="E44" t="str">
            <v>• Наивысший класс сезонной энергоэффективности SEER «А+++»;
• Титано-апатитовый дезодорирующий фильтр для устранения запахов;
• Многоступенчатая очистка воздуха с технологией Flash Streamer;</v>
          </cell>
          <cell r="F44"/>
          <cell r="G44"/>
          <cell r="H44" t="str">
            <v>• Уровень звукового давления снижен до 19 дБА;
Функция Heat boost (позволяет после включения кондиционера прогреть помещение на 20% быстрее
• 2-зонный датчик Intelligent Eye.</v>
          </cell>
          <cell r="I44"/>
          <cell r="J44"/>
          <cell r="K44"/>
          <cell r="L44"/>
          <cell r="M44"/>
          <cell r="N44"/>
        </row>
        <row r="45">
          <cell r="A45"/>
          <cell r="B45"/>
          <cell r="C45"/>
          <cell r="D45"/>
          <cell r="E45"/>
          <cell r="F45"/>
          <cell r="G45"/>
          <cell r="H45"/>
          <cell r="I45"/>
          <cell r="J45"/>
          <cell r="K45"/>
          <cell r="L45"/>
          <cell r="M45"/>
          <cell r="N45"/>
        </row>
        <row r="46">
          <cell r="A46" t="str">
            <v>RXM20R9</v>
          </cell>
          <cell r="B46" t="str">
            <v>FTXM20R</v>
          </cell>
          <cell r="C46" t="str">
            <v>RXM20R9</v>
          </cell>
          <cell r="D46" t="str">
            <v>FULL DC inverter</v>
          </cell>
          <cell r="E46" t="str">
            <v>R32</v>
          </cell>
          <cell r="F46">
            <v>2</v>
          </cell>
          <cell r="G46">
            <v>2.5</v>
          </cell>
          <cell r="H46" t="str">
            <v>D_PREM</v>
          </cell>
          <cell r="I46">
            <v>1410</v>
          </cell>
          <cell r="J46">
            <v>2500</v>
          </cell>
          <cell r="K46">
            <v>1642</v>
          </cell>
          <cell r="L46">
            <v>217990</v>
          </cell>
          <cell r="M46">
            <v>1</v>
          </cell>
          <cell r="N46" t="str">
            <v>нет поставки</v>
          </cell>
        </row>
        <row r="47">
          <cell r="A47" t="str">
            <v>RXM25R9</v>
          </cell>
          <cell r="B47" t="str">
            <v>FTXM25R</v>
          </cell>
          <cell r="C47" t="str">
            <v>RXM25R9</v>
          </cell>
          <cell r="D47" t="str">
            <v>FULL DC inverter</v>
          </cell>
          <cell r="E47" t="str">
            <v>R32</v>
          </cell>
          <cell r="F47">
            <v>2.5</v>
          </cell>
          <cell r="G47">
            <v>2.8</v>
          </cell>
          <cell r="H47" t="str">
            <v>D_PREM</v>
          </cell>
          <cell r="I47">
            <v>1702</v>
          </cell>
          <cell r="J47">
            <v>2636</v>
          </cell>
          <cell r="K47">
            <v>1822</v>
          </cell>
          <cell r="L47">
            <v>241990</v>
          </cell>
          <cell r="M47">
            <v>1</v>
          </cell>
          <cell r="N47" t="str">
            <v>нет поставки</v>
          </cell>
        </row>
        <row r="48">
          <cell r="A48" t="str">
            <v>RXM25R</v>
          </cell>
          <cell r="B48" t="str">
            <v>FTXM25R</v>
          </cell>
          <cell r="C48" t="str">
            <v>RXM25R</v>
          </cell>
          <cell r="D48" t="str">
            <v>FULL DC inverter</v>
          </cell>
          <cell r="E48" t="str">
            <v>R32</v>
          </cell>
          <cell r="F48">
            <v>2.5</v>
          </cell>
          <cell r="G48">
            <v>2.8</v>
          </cell>
          <cell r="H48" t="str">
            <v>D_PREM</v>
          </cell>
          <cell r="I48">
            <v>1702</v>
          </cell>
          <cell r="J48">
            <v>2636</v>
          </cell>
          <cell r="K48">
            <v>1822</v>
          </cell>
          <cell r="L48">
            <v>241990</v>
          </cell>
          <cell r="M48">
            <v>1</v>
          </cell>
          <cell r="N48" t="str">
            <v>нет поставки</v>
          </cell>
        </row>
        <row r="49">
          <cell r="A49" t="str">
            <v>RXM35R9</v>
          </cell>
          <cell r="B49" t="str">
            <v>FTXM35R</v>
          </cell>
          <cell r="C49" t="str">
            <v>RXM35R9</v>
          </cell>
          <cell r="D49" t="str">
            <v>FULL DC inverter</v>
          </cell>
          <cell r="E49" t="str">
            <v>R32</v>
          </cell>
          <cell r="F49">
            <v>3.4</v>
          </cell>
          <cell r="G49">
            <v>4</v>
          </cell>
          <cell r="H49" t="str">
            <v>D_PREM</v>
          </cell>
          <cell r="I49">
            <v>1957</v>
          </cell>
          <cell r="J49">
            <v>3108</v>
          </cell>
          <cell r="K49">
            <v>2127</v>
          </cell>
          <cell r="L49">
            <v>282990</v>
          </cell>
          <cell r="M49">
            <v>1</v>
          </cell>
          <cell r="N49" t="str">
            <v>нет поставки</v>
          </cell>
        </row>
        <row r="50">
          <cell r="A50" t="str">
            <v>RXM50R</v>
          </cell>
          <cell r="B50" t="str">
            <v>FTXM50R</v>
          </cell>
          <cell r="C50" t="str">
            <v>RXM50R</v>
          </cell>
          <cell r="D50" t="str">
            <v>FULL DC inverter</v>
          </cell>
          <cell r="E50" t="str">
            <v>R32</v>
          </cell>
          <cell r="F50">
            <v>5</v>
          </cell>
          <cell r="G50">
            <v>5.8</v>
          </cell>
          <cell r="H50" t="str">
            <v>D_PREM</v>
          </cell>
          <cell r="I50">
            <v>2500</v>
          </cell>
          <cell r="J50">
            <v>4430</v>
          </cell>
          <cell r="K50">
            <v>2911</v>
          </cell>
          <cell r="L50">
            <v>386990</v>
          </cell>
          <cell r="M50">
            <v>1</v>
          </cell>
          <cell r="N50" t="str">
            <v>нет поставки</v>
          </cell>
        </row>
        <row r="51">
          <cell r="A51" t="str">
            <v>RXM60R</v>
          </cell>
          <cell r="B51" t="str">
            <v>FTXM60R</v>
          </cell>
          <cell r="C51" t="str">
            <v>RXM60R</v>
          </cell>
          <cell r="D51" t="str">
            <v>FULL DC inverter</v>
          </cell>
          <cell r="E51" t="str">
            <v>R32</v>
          </cell>
          <cell r="F51">
            <v>6</v>
          </cell>
          <cell r="G51">
            <v>7</v>
          </cell>
          <cell r="H51" t="str">
            <v>D_PREM</v>
          </cell>
          <cell r="I51">
            <v>2560</v>
          </cell>
          <cell r="J51">
            <v>4764</v>
          </cell>
          <cell r="K51">
            <v>3076</v>
          </cell>
          <cell r="L51">
            <v>408990</v>
          </cell>
          <cell r="M51">
            <v>1</v>
          </cell>
          <cell r="N51" t="str">
            <v>нет поставки</v>
          </cell>
        </row>
        <row r="52">
          <cell r="A52" t="str">
            <v>RXM71R</v>
          </cell>
          <cell r="B52" t="str">
            <v>FTXM71R</v>
          </cell>
          <cell r="C52" t="str">
            <v>RXM71R</v>
          </cell>
          <cell r="D52" t="str">
            <v>FULL DC inverter</v>
          </cell>
          <cell r="E52" t="str">
            <v>R32</v>
          </cell>
          <cell r="F52">
            <v>7.1</v>
          </cell>
          <cell r="G52">
            <v>8.1999999999999993</v>
          </cell>
          <cell r="H52" t="str">
            <v>D_PREM</v>
          </cell>
          <cell r="I52">
            <v>2687</v>
          </cell>
          <cell r="J52">
            <v>4951</v>
          </cell>
          <cell r="K52">
            <v>3208</v>
          </cell>
          <cell r="L52">
            <v>426990</v>
          </cell>
          <cell r="M52">
            <v>1</v>
          </cell>
          <cell r="N52" t="str">
            <v>нет поставки</v>
          </cell>
        </row>
        <row r="53">
          <cell r="A53"/>
          <cell r="B53"/>
          <cell r="C53"/>
          <cell r="D53"/>
          <cell r="E53"/>
          <cell r="F53"/>
          <cell r="G53"/>
          <cell r="H53"/>
          <cell r="I53"/>
          <cell r="J53"/>
          <cell r="K53"/>
          <cell r="L53"/>
          <cell r="M53"/>
          <cell r="N53"/>
        </row>
        <row r="54">
          <cell r="A54" t="str">
            <v>RXM20A</v>
          </cell>
          <cell r="B54" t="str">
            <v>FTXM20A</v>
          </cell>
          <cell r="C54" t="str">
            <v>RXM20A</v>
          </cell>
          <cell r="D54" t="str">
            <v>FULL DC inverter</v>
          </cell>
          <cell r="E54" t="str">
            <v>R32</v>
          </cell>
          <cell r="F54">
            <v>2</v>
          </cell>
          <cell r="G54">
            <v>2.5</v>
          </cell>
          <cell r="H54" t="str">
            <v>D_PREM</v>
          </cell>
          <cell r="I54">
            <v>1410</v>
          </cell>
          <cell r="J54">
            <v>2500</v>
          </cell>
          <cell r="K54">
            <v>1642</v>
          </cell>
          <cell r="L54">
            <v>217990</v>
          </cell>
          <cell r="M54">
            <v>1</v>
          </cell>
          <cell r="N54" t="str">
            <v>поставка</v>
          </cell>
        </row>
        <row r="55">
          <cell r="A55" t="str">
            <v>RXM25A</v>
          </cell>
          <cell r="B55" t="str">
            <v>FTXM25A</v>
          </cell>
          <cell r="C55" t="str">
            <v>RXM25A</v>
          </cell>
          <cell r="D55" t="str">
            <v>FULL DC inverter</v>
          </cell>
          <cell r="E55" t="str">
            <v>R32</v>
          </cell>
          <cell r="F55">
            <v>2.5</v>
          </cell>
          <cell r="G55">
            <v>2.8</v>
          </cell>
          <cell r="H55" t="str">
            <v>D_PREM</v>
          </cell>
          <cell r="I55">
            <v>1718</v>
          </cell>
          <cell r="J55">
            <v>2661</v>
          </cell>
          <cell r="K55">
            <v>1839</v>
          </cell>
          <cell r="L55">
            <v>244990</v>
          </cell>
          <cell r="M55">
            <v>1</v>
          </cell>
          <cell r="N55" t="str">
            <v>поставка</v>
          </cell>
        </row>
        <row r="56">
          <cell r="A56" t="str">
            <v>RXM25A9</v>
          </cell>
          <cell r="B56" t="str">
            <v>FTXM25A</v>
          </cell>
          <cell r="C56" t="str">
            <v>RXM25A9</v>
          </cell>
          <cell r="D56" t="str">
            <v>FULL DC inverter</v>
          </cell>
          <cell r="E56" t="str">
            <v>R32</v>
          </cell>
          <cell r="F56">
            <v>2.5</v>
          </cell>
          <cell r="G56">
            <v>2.8</v>
          </cell>
          <cell r="H56" t="str">
            <v>D_PREM</v>
          </cell>
          <cell r="I56">
            <v>1718</v>
          </cell>
          <cell r="J56">
            <v>2661</v>
          </cell>
          <cell r="K56">
            <v>1839</v>
          </cell>
          <cell r="L56">
            <v>244990</v>
          </cell>
          <cell r="M56">
            <v>1</v>
          </cell>
          <cell r="N56" t="str">
            <v>поставка</v>
          </cell>
        </row>
        <row r="57">
          <cell r="A57" t="str">
            <v>RXM35A</v>
          </cell>
          <cell r="B57" t="str">
            <v>FTXM35A</v>
          </cell>
          <cell r="C57" t="str">
            <v>RXM35A</v>
          </cell>
          <cell r="D57" t="str">
            <v>FULL DC inverter</v>
          </cell>
          <cell r="E57" t="str">
            <v>R32</v>
          </cell>
          <cell r="F57">
            <v>3.4</v>
          </cell>
          <cell r="G57">
            <v>4</v>
          </cell>
          <cell r="H57" t="str">
            <v>D_PREM</v>
          </cell>
          <cell r="I57">
            <v>1995</v>
          </cell>
          <cell r="J57">
            <v>3167</v>
          </cell>
          <cell r="K57">
            <v>2168</v>
          </cell>
          <cell r="L57">
            <v>287990</v>
          </cell>
          <cell r="M57">
            <v>1</v>
          </cell>
          <cell r="N57" t="str">
            <v>поставка</v>
          </cell>
        </row>
        <row r="58">
          <cell r="A58" t="str">
            <v>RXM35A9</v>
          </cell>
          <cell r="B58" t="str">
            <v>FTXM35A</v>
          </cell>
          <cell r="C58" t="str">
            <v>RXM35A9</v>
          </cell>
          <cell r="D58" t="str">
            <v>FULL DC inverter</v>
          </cell>
          <cell r="E58" t="str">
            <v>R32</v>
          </cell>
          <cell r="F58">
            <v>3.4</v>
          </cell>
          <cell r="G58">
            <v>4</v>
          </cell>
          <cell r="H58" t="str">
            <v>D_PREM</v>
          </cell>
          <cell r="I58">
            <v>1995</v>
          </cell>
          <cell r="J58">
            <v>3167</v>
          </cell>
          <cell r="K58">
            <v>2168</v>
          </cell>
          <cell r="L58">
            <v>302389</v>
          </cell>
          <cell r="M58">
            <v>1</v>
          </cell>
          <cell r="N58" t="str">
            <v>поставка</v>
          </cell>
        </row>
        <row r="59">
          <cell r="A59" t="str">
            <v>RXM50A</v>
          </cell>
          <cell r="B59" t="str">
            <v>FTXM50A</v>
          </cell>
          <cell r="C59" t="str">
            <v>RXM50A</v>
          </cell>
          <cell r="D59" t="str">
            <v>FULL DC inverter</v>
          </cell>
          <cell r="E59" t="str">
            <v>R32</v>
          </cell>
          <cell r="F59">
            <v>5</v>
          </cell>
          <cell r="G59">
            <v>5.8</v>
          </cell>
          <cell r="H59" t="str">
            <v>D_PREM</v>
          </cell>
          <cell r="I59">
            <v>2500</v>
          </cell>
          <cell r="J59">
            <v>4430</v>
          </cell>
          <cell r="K59">
            <v>2911</v>
          </cell>
          <cell r="L59">
            <v>386990</v>
          </cell>
          <cell r="M59">
            <v>1</v>
          </cell>
          <cell r="N59" t="str">
            <v>поставка</v>
          </cell>
        </row>
        <row r="60">
          <cell r="A60" t="str">
            <v>RXM50A8</v>
          </cell>
          <cell r="B60" t="str">
            <v>FTXM50A</v>
          </cell>
          <cell r="C60" t="str">
            <v>RXM50A8</v>
          </cell>
          <cell r="D60" t="str">
            <v>FULL DC inverter</v>
          </cell>
          <cell r="E60" t="str">
            <v>R32</v>
          </cell>
          <cell r="F60">
            <v>5</v>
          </cell>
          <cell r="G60">
            <v>5.8</v>
          </cell>
          <cell r="H60" t="str">
            <v>D_PREM</v>
          </cell>
          <cell r="I60">
            <v>2500</v>
          </cell>
          <cell r="J60">
            <v>4430</v>
          </cell>
          <cell r="K60">
            <v>2911</v>
          </cell>
          <cell r="L60">
            <v>386990</v>
          </cell>
          <cell r="M60">
            <v>1</v>
          </cell>
          <cell r="N60" t="str">
            <v>поставка</v>
          </cell>
        </row>
        <row r="61">
          <cell r="A61" t="str">
            <v>RXM60A</v>
          </cell>
          <cell r="B61" t="str">
            <v>FTXM60A</v>
          </cell>
          <cell r="C61" t="str">
            <v>RXM60A</v>
          </cell>
          <cell r="D61" t="str">
            <v>FULL DC inverter</v>
          </cell>
          <cell r="E61" t="str">
            <v>R32</v>
          </cell>
          <cell r="F61">
            <v>6</v>
          </cell>
          <cell r="G61">
            <v>7</v>
          </cell>
          <cell r="H61" t="str">
            <v>D_PREM</v>
          </cell>
          <cell r="I61">
            <v>2560</v>
          </cell>
          <cell r="J61">
            <v>4764</v>
          </cell>
          <cell r="K61">
            <v>3076</v>
          </cell>
          <cell r="L61">
            <v>408990</v>
          </cell>
          <cell r="M61">
            <v>1</v>
          </cell>
          <cell r="N61" t="str">
            <v>поставка</v>
          </cell>
        </row>
        <row r="62">
          <cell r="A62" t="str">
            <v>RXM60A</v>
          </cell>
          <cell r="B62" t="str">
            <v>FTXM60R</v>
          </cell>
          <cell r="C62" t="str">
            <v>RXM60A</v>
          </cell>
          <cell r="D62" t="str">
            <v>FULL DC inverter</v>
          </cell>
          <cell r="E62" t="str">
            <v>R32</v>
          </cell>
          <cell r="F62">
            <v>6</v>
          </cell>
          <cell r="G62">
            <v>7</v>
          </cell>
          <cell r="H62" t="str">
            <v>D_PREM</v>
          </cell>
          <cell r="I62">
            <v>2560</v>
          </cell>
          <cell r="J62">
            <v>4764</v>
          </cell>
          <cell r="K62">
            <v>3076</v>
          </cell>
          <cell r="L62">
            <v>408990</v>
          </cell>
          <cell r="M62">
            <v>1</v>
          </cell>
          <cell r="N62" t="str">
            <v>поставка</v>
          </cell>
        </row>
        <row r="63">
          <cell r="A63" t="str">
            <v>RXM71A</v>
          </cell>
          <cell r="B63" t="str">
            <v>FTXM71A</v>
          </cell>
          <cell r="C63" t="str">
            <v>RXM71A</v>
          </cell>
          <cell r="D63" t="str">
            <v>FULL DC inverter</v>
          </cell>
          <cell r="E63" t="str">
            <v>R32</v>
          </cell>
          <cell r="F63">
            <v>7.1</v>
          </cell>
          <cell r="G63">
            <v>8.1999999999999993</v>
          </cell>
          <cell r="H63" t="str">
            <v>D_PREM</v>
          </cell>
          <cell r="I63">
            <v>2892</v>
          </cell>
          <cell r="J63">
            <v>5328</v>
          </cell>
          <cell r="K63">
            <v>3452</v>
          </cell>
          <cell r="L63">
            <v>458990</v>
          </cell>
          <cell r="M63">
            <v>1</v>
          </cell>
          <cell r="N63" t="str">
            <v>поставка</v>
          </cell>
        </row>
        <row r="64">
          <cell r="A64" t="str">
            <v>RXM71A</v>
          </cell>
          <cell r="B64" t="str">
            <v>FTXM71R</v>
          </cell>
          <cell r="C64" t="str">
            <v>RXM71A</v>
          </cell>
          <cell r="D64" t="str">
            <v>FULL DC inverter</v>
          </cell>
          <cell r="E64" t="str">
            <v>R32</v>
          </cell>
          <cell r="F64">
            <v>7.1</v>
          </cell>
          <cell r="G64">
            <v>8.1999999999999993</v>
          </cell>
          <cell r="H64" t="str">
            <v>D_PREM</v>
          </cell>
          <cell r="I64">
            <v>2687</v>
          </cell>
          <cell r="J64">
            <v>5328</v>
          </cell>
          <cell r="K64">
            <v>3366</v>
          </cell>
          <cell r="L64">
            <v>447790</v>
          </cell>
          <cell r="M64">
            <v>1</v>
          </cell>
          <cell r="N64" t="str">
            <v>поставка</v>
          </cell>
        </row>
        <row r="65">
          <cell r="A65"/>
          <cell r="B65" t="str">
            <v>Настенная сплит-система  с наружным блоком, доработанным зимним комплектом</v>
          </cell>
          <cell r="C65"/>
          <cell r="D65"/>
          <cell r="E65"/>
          <cell r="F65"/>
          <cell r="G65"/>
          <cell r="H65"/>
          <cell r="I65"/>
          <cell r="J65"/>
          <cell r="K65"/>
          <cell r="L65"/>
          <cell r="M65"/>
          <cell r="N65"/>
        </row>
        <row r="66">
          <cell r="A66" t="str">
            <v>RXM50R/-40</v>
          </cell>
          <cell r="B66" t="str">
            <v>FTXM50R</v>
          </cell>
          <cell r="C66" t="str">
            <v>RXM50R/-40</v>
          </cell>
          <cell r="D66" t="str">
            <v>FULL DC inverter</v>
          </cell>
          <cell r="E66" t="str">
            <v>R32</v>
          </cell>
          <cell r="F66">
            <v>5</v>
          </cell>
          <cell r="G66">
            <v>5.8</v>
          </cell>
          <cell r="H66" t="str">
            <v>D_PREM</v>
          </cell>
          <cell r="I66">
            <v>2500</v>
          </cell>
          <cell r="J66">
            <v>4582</v>
          </cell>
          <cell r="K66">
            <v>2974</v>
          </cell>
          <cell r="L66">
            <v>391427</v>
          </cell>
          <cell r="M66">
            <v>1</v>
          </cell>
          <cell r="N66" t="str">
            <v>нет поставки</v>
          </cell>
        </row>
        <row r="67">
          <cell r="A67" t="str">
            <v>RXM60R/-40</v>
          </cell>
          <cell r="B67" t="str">
            <v>FTXM60R</v>
          </cell>
          <cell r="C67" t="str">
            <v>RXM60R/-40</v>
          </cell>
          <cell r="D67" t="str">
            <v>FULL DC inverter</v>
          </cell>
          <cell r="E67" t="str">
            <v>R32</v>
          </cell>
          <cell r="F67">
            <v>6</v>
          </cell>
          <cell r="G67">
            <v>7</v>
          </cell>
          <cell r="H67" t="str">
            <v>D_PREM</v>
          </cell>
          <cell r="I67">
            <v>2560</v>
          </cell>
          <cell r="J67">
            <v>4916</v>
          </cell>
          <cell r="K67">
            <v>3140</v>
          </cell>
          <cell r="L67">
            <v>418127</v>
          </cell>
          <cell r="M67">
            <v>1</v>
          </cell>
          <cell r="N67" t="str">
            <v>поставка</v>
          </cell>
        </row>
        <row r="68">
          <cell r="A68" t="str">
            <v>RXM71R/-40</v>
          </cell>
          <cell r="B68" t="str">
            <v>FTXM71R</v>
          </cell>
          <cell r="C68" t="str">
            <v>RXM71R/-40</v>
          </cell>
          <cell r="D68" t="str">
            <v>FULL DC inverter</v>
          </cell>
          <cell r="E68" t="str">
            <v>R32</v>
          </cell>
          <cell r="F68">
            <v>7.1</v>
          </cell>
          <cell r="G68">
            <v>8.1999999999999993</v>
          </cell>
          <cell r="H68" t="str">
            <v>D_PREM</v>
          </cell>
          <cell r="I68">
            <v>2687</v>
          </cell>
          <cell r="J68">
            <v>5103</v>
          </cell>
          <cell r="K68">
            <v>3272</v>
          </cell>
          <cell r="L68">
            <v>434427</v>
          </cell>
          <cell r="M68">
            <v>1</v>
          </cell>
          <cell r="N68" t="str">
            <v>поставка</v>
          </cell>
        </row>
        <row r="69">
          <cell r="A69" t="str">
            <v>RXM50A/-40</v>
          </cell>
          <cell r="B69" t="str">
            <v>FTXM50A</v>
          </cell>
          <cell r="C69" t="str">
            <v>RXM50A/-40</v>
          </cell>
          <cell r="D69" t="str">
            <v>FULL DC inverter</v>
          </cell>
          <cell r="E69" t="str">
            <v>R32</v>
          </cell>
          <cell r="F69">
            <v>5</v>
          </cell>
          <cell r="G69">
            <v>5.8</v>
          </cell>
          <cell r="H69" t="str">
            <v>D_PREM</v>
          </cell>
          <cell r="I69">
            <v>2500</v>
          </cell>
          <cell r="J69">
            <v>4582</v>
          </cell>
          <cell r="K69">
            <v>2974</v>
          </cell>
          <cell r="L69">
            <v>391427</v>
          </cell>
          <cell r="M69">
            <v>1</v>
          </cell>
          <cell r="N69" t="str">
            <v>поставка</v>
          </cell>
        </row>
        <row r="70">
          <cell r="A70" t="str">
            <v>RXM60A/-40</v>
          </cell>
          <cell r="B70" t="str">
            <v>FTXM60A</v>
          </cell>
          <cell r="C70" t="str">
            <v>RXM60A/-40</v>
          </cell>
          <cell r="D70" t="str">
            <v>FULL DC inverter</v>
          </cell>
          <cell r="E70" t="str">
            <v>R32</v>
          </cell>
          <cell r="F70">
            <v>6</v>
          </cell>
          <cell r="G70">
            <v>7</v>
          </cell>
          <cell r="H70" t="str">
            <v>D_PREM</v>
          </cell>
          <cell r="I70">
            <v>2560</v>
          </cell>
          <cell r="J70">
            <v>4916</v>
          </cell>
          <cell r="K70">
            <v>3140</v>
          </cell>
          <cell r="L70">
            <v>418127</v>
          </cell>
          <cell r="M70">
            <v>1</v>
          </cell>
          <cell r="N70" t="str">
            <v>поставка</v>
          </cell>
        </row>
        <row r="71">
          <cell r="A71" t="str">
            <v>RXM60A/-40</v>
          </cell>
          <cell r="B71" t="str">
            <v>FTXM60R</v>
          </cell>
          <cell r="C71" t="str">
            <v>RXM60A/-40</v>
          </cell>
          <cell r="D71" t="str">
            <v>FULL DC inverter</v>
          </cell>
          <cell r="E71" t="str">
            <v>R32</v>
          </cell>
          <cell r="F71">
            <v>6</v>
          </cell>
          <cell r="G71">
            <v>7</v>
          </cell>
          <cell r="H71" t="str">
            <v>D_PREM</v>
          </cell>
          <cell r="I71">
            <v>2560</v>
          </cell>
          <cell r="J71">
            <v>4916</v>
          </cell>
          <cell r="K71">
            <v>3140</v>
          </cell>
          <cell r="L71">
            <v>418127</v>
          </cell>
          <cell r="M71">
            <v>1</v>
          </cell>
          <cell r="N71" t="str">
            <v>поставка</v>
          </cell>
        </row>
        <row r="72">
          <cell r="A72" t="str">
            <v>RXM71A/-40</v>
          </cell>
          <cell r="B72" t="str">
            <v>FTXM71A</v>
          </cell>
          <cell r="C72" t="str">
            <v>RXM71A/-40</v>
          </cell>
          <cell r="D72" t="str">
            <v>FULL DC inverter</v>
          </cell>
          <cell r="E72" t="str">
            <v>R32</v>
          </cell>
          <cell r="F72">
            <v>7.1</v>
          </cell>
          <cell r="G72">
            <v>8.1999999999999993</v>
          </cell>
          <cell r="H72" t="str">
            <v>D_PREM</v>
          </cell>
          <cell r="I72">
            <v>2892</v>
          </cell>
          <cell r="J72">
            <v>5480</v>
          </cell>
          <cell r="K72">
            <v>3516</v>
          </cell>
          <cell r="L72">
            <v>466627</v>
          </cell>
          <cell r="M72">
            <v>1</v>
          </cell>
          <cell r="N72" t="str">
            <v>поставка</v>
          </cell>
        </row>
        <row r="73">
          <cell r="A73" t="str">
            <v>RXM71A/-40</v>
          </cell>
          <cell r="B73" t="str">
            <v>FTXM71R</v>
          </cell>
          <cell r="C73" t="str">
            <v>RXM71A/-40</v>
          </cell>
          <cell r="D73" t="str">
            <v>FULL DC inverter</v>
          </cell>
          <cell r="E73" t="str">
            <v>R32</v>
          </cell>
          <cell r="F73">
            <v>7.1</v>
          </cell>
          <cell r="G73">
            <v>8.1999999999999993</v>
          </cell>
          <cell r="H73" t="str">
            <v>D_PREM</v>
          </cell>
          <cell r="I73">
            <v>2687</v>
          </cell>
          <cell r="J73">
            <v>5480</v>
          </cell>
          <cell r="K73">
            <v>3430</v>
          </cell>
          <cell r="L73">
            <v>455427</v>
          </cell>
          <cell r="M73">
            <v>1</v>
          </cell>
          <cell r="N73" t="str">
            <v>поставка</v>
          </cell>
        </row>
        <row r="74">
          <cell r="A74"/>
          <cell r="B74"/>
          <cell r="C74"/>
          <cell r="D74"/>
          <cell r="E74"/>
          <cell r="F74"/>
          <cell r="G74"/>
          <cell r="H74"/>
          <cell r="I74"/>
          <cell r="J74"/>
          <cell r="K74"/>
          <cell r="L74"/>
          <cell r="M74"/>
          <cell r="N74"/>
        </row>
        <row r="75">
          <cell r="A75"/>
          <cell r="B75" t="str">
            <v>СЕРИЯ SENSIRA 
(FTXF/RXF)</v>
          </cell>
          <cell r="C75"/>
          <cell r="D75"/>
          <cell r="E75" t="str">
            <v>• Высокий класс сезонной энергоэффективности SEER «А++»;
• Режим комфортного воздухораспределения;</v>
          </cell>
          <cell r="F75"/>
          <cell r="G75"/>
          <cell r="H75" t="str">
            <v>• Тихая работа с уровнем шума от 21 дБА;
• Режим комфортного воздухораспределения;
• Режим экономичной работы</v>
          </cell>
          <cell r="I75"/>
          <cell r="J75"/>
          <cell r="K75"/>
          <cell r="L75"/>
          <cell r="M75"/>
          <cell r="N75"/>
        </row>
        <row r="76">
          <cell r="A76"/>
          <cell r="B76" t="str">
            <v xml:space="preserve">Настенная сплит-система  </v>
          </cell>
          <cell r="C76"/>
          <cell r="D76"/>
          <cell r="E76"/>
          <cell r="F76"/>
          <cell r="G76"/>
          <cell r="H76"/>
          <cell r="I76"/>
          <cell r="J76"/>
          <cell r="K76"/>
          <cell r="L76"/>
          <cell r="M76"/>
          <cell r="N76"/>
        </row>
        <row r="77">
          <cell r="A77" t="str">
            <v>RXF20E</v>
          </cell>
          <cell r="B77" t="str">
            <v>FTXF20E</v>
          </cell>
          <cell r="C77" t="str">
            <v>RXF20E</v>
          </cell>
          <cell r="D77" t="str">
            <v>DC inverter</v>
          </cell>
          <cell r="E77" t="str">
            <v>R32</v>
          </cell>
          <cell r="F77">
            <v>2</v>
          </cell>
          <cell r="G77">
            <v>2.4</v>
          </cell>
          <cell r="H77" t="str">
            <v>D_MASS</v>
          </cell>
          <cell r="I77">
            <v>332</v>
          </cell>
          <cell r="J77">
            <v>789</v>
          </cell>
          <cell r="K77">
            <v>919</v>
          </cell>
          <cell r="L77">
            <v>111990</v>
          </cell>
          <cell r="M77">
            <v>1</v>
          </cell>
          <cell r="N77" t="str">
            <v>поставка</v>
          </cell>
        </row>
        <row r="78">
          <cell r="A78" t="str">
            <v>RXF25E</v>
          </cell>
          <cell r="B78" t="str">
            <v>FTXF25E</v>
          </cell>
          <cell r="C78" t="str">
            <v>RXF25E</v>
          </cell>
          <cell r="D78" t="str">
            <v>DC inverter</v>
          </cell>
          <cell r="E78" t="str">
            <v>R32</v>
          </cell>
          <cell r="F78">
            <v>2.5</v>
          </cell>
          <cell r="G78">
            <v>2.8</v>
          </cell>
          <cell r="H78" t="str">
            <v>D_MASS</v>
          </cell>
          <cell r="I78">
            <v>338</v>
          </cell>
          <cell r="J78">
            <v>816</v>
          </cell>
          <cell r="K78">
            <v>946</v>
          </cell>
          <cell r="L78">
            <v>114990</v>
          </cell>
          <cell r="M78">
            <v>1</v>
          </cell>
          <cell r="N78" t="str">
            <v>поставка</v>
          </cell>
        </row>
        <row r="79">
          <cell r="A79" t="str">
            <v>RXF35E</v>
          </cell>
          <cell r="B79" t="str">
            <v>FTXF35E</v>
          </cell>
          <cell r="C79" t="str">
            <v>RXF35E</v>
          </cell>
          <cell r="D79" t="str">
            <v>DC inverter</v>
          </cell>
          <cell r="E79" t="str">
            <v>R32</v>
          </cell>
          <cell r="F79">
            <v>3.3</v>
          </cell>
          <cell r="G79">
            <v>3.5</v>
          </cell>
          <cell r="H79" t="str">
            <v>D_MASS</v>
          </cell>
          <cell r="I79">
            <v>392</v>
          </cell>
          <cell r="J79">
            <v>936</v>
          </cell>
          <cell r="K79">
            <v>1089</v>
          </cell>
          <cell r="L79">
            <v>131990</v>
          </cell>
          <cell r="M79">
            <v>1</v>
          </cell>
          <cell r="N79" t="str">
            <v>поставка</v>
          </cell>
        </row>
        <row r="80">
          <cell r="A80"/>
          <cell r="B80"/>
          <cell r="C80"/>
          <cell r="D80"/>
          <cell r="E80"/>
          <cell r="F80"/>
          <cell r="G80"/>
          <cell r="H80"/>
          <cell r="I80"/>
          <cell r="J80"/>
          <cell r="K80"/>
          <cell r="L80"/>
          <cell r="M80"/>
          <cell r="N80"/>
        </row>
        <row r="81">
          <cell r="A81" t="str">
            <v>RXF20D</v>
          </cell>
          <cell r="B81" t="str">
            <v>FTXF20D</v>
          </cell>
          <cell r="C81" t="str">
            <v>RXF20D</v>
          </cell>
          <cell r="D81" t="str">
            <v>DC inverter</v>
          </cell>
          <cell r="E81" t="str">
            <v>R32</v>
          </cell>
          <cell r="F81">
            <v>2</v>
          </cell>
          <cell r="G81">
            <v>2.4</v>
          </cell>
          <cell r="H81" t="str">
            <v>D_MASS</v>
          </cell>
          <cell r="I81">
            <v>316</v>
          </cell>
          <cell r="J81">
            <v>748</v>
          </cell>
          <cell r="K81">
            <v>872</v>
          </cell>
          <cell r="L81">
            <v>105990</v>
          </cell>
          <cell r="M81">
            <v>1</v>
          </cell>
          <cell r="N81" t="str">
            <v>нет поставки</v>
          </cell>
        </row>
        <row r="82">
          <cell r="A82" t="str">
            <v>RXF25D</v>
          </cell>
          <cell r="B82" t="str">
            <v>FTXF25D</v>
          </cell>
          <cell r="C82" t="str">
            <v>RXF25D</v>
          </cell>
          <cell r="D82" t="str">
            <v>DC inverter</v>
          </cell>
          <cell r="E82" t="str">
            <v>R32</v>
          </cell>
          <cell r="F82">
            <v>2.5</v>
          </cell>
          <cell r="G82">
            <v>2.8</v>
          </cell>
          <cell r="H82" t="str">
            <v>D_MASS</v>
          </cell>
          <cell r="I82">
            <v>326</v>
          </cell>
          <cell r="J82">
            <v>773</v>
          </cell>
          <cell r="K82">
            <v>901</v>
          </cell>
          <cell r="L82">
            <v>108990</v>
          </cell>
          <cell r="M82">
            <v>1</v>
          </cell>
          <cell r="N82" t="str">
            <v>нет поставки</v>
          </cell>
        </row>
        <row r="83">
          <cell r="A83" t="str">
            <v>RXF35D</v>
          </cell>
          <cell r="B83" t="str">
            <v>FTXF35D</v>
          </cell>
          <cell r="C83" t="str">
            <v>RXF35D</v>
          </cell>
          <cell r="D83" t="str">
            <v>DC inverter</v>
          </cell>
          <cell r="E83" t="str">
            <v>R32</v>
          </cell>
          <cell r="F83">
            <v>3.3</v>
          </cell>
          <cell r="G83">
            <v>3.5</v>
          </cell>
          <cell r="H83" t="str">
            <v>D_MASS</v>
          </cell>
          <cell r="I83">
            <v>372</v>
          </cell>
          <cell r="J83">
            <v>885</v>
          </cell>
          <cell r="K83">
            <v>1031</v>
          </cell>
          <cell r="L83">
            <v>124990</v>
          </cell>
          <cell r="M83">
            <v>1</v>
          </cell>
          <cell r="N83" t="str">
            <v>нет поставки</v>
          </cell>
        </row>
        <row r="84">
          <cell r="A84" t="str">
            <v>RXF50D</v>
          </cell>
          <cell r="B84" t="str">
            <v>FTXF50D</v>
          </cell>
          <cell r="C84" t="str">
            <v>RXF50D</v>
          </cell>
          <cell r="D84" t="str">
            <v>DC inverter</v>
          </cell>
          <cell r="E84" t="str">
            <v>R32</v>
          </cell>
          <cell r="F84">
            <v>5</v>
          </cell>
          <cell r="G84">
            <v>6</v>
          </cell>
          <cell r="H84" t="str">
            <v>D_MASS</v>
          </cell>
          <cell r="I84">
            <v>713</v>
          </cell>
          <cell r="J84">
            <v>1268</v>
          </cell>
          <cell r="K84">
            <v>1624</v>
          </cell>
          <cell r="L84">
            <v>196990</v>
          </cell>
          <cell r="M84">
            <v>1</v>
          </cell>
          <cell r="N84" t="str">
            <v>нет поставки</v>
          </cell>
        </row>
        <row r="85">
          <cell r="A85" t="str">
            <v>RXF60D9</v>
          </cell>
          <cell r="B85" t="str">
            <v>FTXF60D</v>
          </cell>
          <cell r="C85" t="str">
            <v>RXF60D9</v>
          </cell>
          <cell r="D85" t="str">
            <v>DC inverter</v>
          </cell>
          <cell r="E85" t="str">
            <v>R32</v>
          </cell>
          <cell r="F85">
            <v>6</v>
          </cell>
          <cell r="G85">
            <v>6.4</v>
          </cell>
          <cell r="H85" t="str">
            <v>D_MASS</v>
          </cell>
          <cell r="I85">
            <v>827</v>
          </cell>
          <cell r="J85">
            <v>1903</v>
          </cell>
          <cell r="K85">
            <v>2239</v>
          </cell>
          <cell r="L85">
            <v>259290</v>
          </cell>
          <cell r="M85">
            <v>1</v>
          </cell>
          <cell r="N85" t="str">
            <v>нет поставки</v>
          </cell>
        </row>
        <row r="86">
          <cell r="A86" t="str">
            <v>RXF71D</v>
          </cell>
          <cell r="B86" t="str">
            <v>FTXF71D</v>
          </cell>
          <cell r="C86" t="str">
            <v>RXF71D</v>
          </cell>
          <cell r="D86" t="str">
            <v>DC inverter</v>
          </cell>
          <cell r="E86" t="str">
            <v>R32</v>
          </cell>
          <cell r="F86">
            <v>7.1</v>
          </cell>
          <cell r="G86">
            <v>8.1999999999999993</v>
          </cell>
          <cell r="H86" t="str">
            <v>D_MASS</v>
          </cell>
          <cell r="I86">
            <v>940</v>
          </cell>
          <cell r="J86">
            <v>1649</v>
          </cell>
          <cell r="K86">
            <v>2123</v>
          </cell>
          <cell r="L86">
            <v>257990</v>
          </cell>
          <cell r="M86">
            <v>1</v>
          </cell>
          <cell r="N86" t="str">
            <v>нет поставки</v>
          </cell>
        </row>
        <row r="87">
          <cell r="A87" t="str">
            <v>RXF71D9</v>
          </cell>
          <cell r="B87" t="str">
            <v>FTXF71D</v>
          </cell>
          <cell r="C87" t="str">
            <v>RXF71D9</v>
          </cell>
          <cell r="D87" t="str">
            <v>DC inverter</v>
          </cell>
          <cell r="E87" t="str">
            <v>R32</v>
          </cell>
          <cell r="F87">
            <v>7.1</v>
          </cell>
          <cell r="G87">
            <v>8.1999999999999993</v>
          </cell>
          <cell r="H87" t="str">
            <v>D_MASS</v>
          </cell>
          <cell r="I87">
            <v>940</v>
          </cell>
          <cell r="J87">
            <v>2020</v>
          </cell>
          <cell r="K87">
            <v>2427</v>
          </cell>
          <cell r="L87">
            <v>278290</v>
          </cell>
          <cell r="M87">
            <v>1</v>
          </cell>
          <cell r="N87" t="str">
            <v>нет поставки</v>
          </cell>
        </row>
        <row r="88">
          <cell r="A88"/>
          <cell r="B88"/>
          <cell r="C88"/>
          <cell r="D88"/>
          <cell r="E88"/>
          <cell r="F88"/>
          <cell r="G88"/>
          <cell r="H88"/>
          <cell r="I88"/>
          <cell r="J88"/>
          <cell r="K88"/>
          <cell r="L88"/>
          <cell r="M88"/>
          <cell r="N88"/>
        </row>
        <row r="89">
          <cell r="A89" t="str">
            <v>RXF20F</v>
          </cell>
          <cell r="B89" t="str">
            <v>FTXF20F</v>
          </cell>
          <cell r="C89" t="str">
            <v>RXF20F</v>
          </cell>
          <cell r="D89" t="str">
            <v>DC inverter</v>
          </cell>
          <cell r="E89" t="str">
            <v>R32</v>
          </cell>
          <cell r="F89">
            <v>2</v>
          </cell>
          <cell r="G89">
            <v>2.5</v>
          </cell>
          <cell r="H89" t="str">
            <v>D_MASS</v>
          </cell>
          <cell r="I89">
            <v>343</v>
          </cell>
          <cell r="J89">
            <v>800</v>
          </cell>
          <cell r="K89">
            <v>937</v>
          </cell>
          <cell r="L89">
            <v>113990</v>
          </cell>
          <cell r="M89">
            <v>1</v>
          </cell>
          <cell r="N89" t="str">
            <v>поставка</v>
          </cell>
        </row>
        <row r="90">
          <cell r="A90" t="str">
            <v>RXF25F</v>
          </cell>
          <cell r="B90" t="str">
            <v>FTXF25F</v>
          </cell>
          <cell r="C90" t="str">
            <v>RXF25F</v>
          </cell>
          <cell r="D90" t="str">
            <v>DC inverter</v>
          </cell>
          <cell r="E90" t="str">
            <v>R32</v>
          </cell>
          <cell r="F90">
            <v>2.5</v>
          </cell>
          <cell r="G90">
            <v>2.8</v>
          </cell>
          <cell r="H90" t="str">
            <v>D_MASS</v>
          </cell>
          <cell r="I90">
            <v>386</v>
          </cell>
          <cell r="J90">
            <v>901</v>
          </cell>
          <cell r="K90">
            <v>1055</v>
          </cell>
          <cell r="L90">
            <v>127990</v>
          </cell>
          <cell r="M90">
            <v>1</v>
          </cell>
          <cell r="N90" t="str">
            <v>поставка</v>
          </cell>
        </row>
        <row r="91">
          <cell r="A91" t="str">
            <v>RXF35F</v>
          </cell>
          <cell r="B91" t="str">
            <v>FTXF35F</v>
          </cell>
          <cell r="C91" t="str">
            <v>RXF35F</v>
          </cell>
          <cell r="D91" t="str">
            <v>DC inverter</v>
          </cell>
          <cell r="E91" t="str">
            <v>R32</v>
          </cell>
          <cell r="F91">
            <v>3.3</v>
          </cell>
          <cell r="G91">
            <v>3.5</v>
          </cell>
          <cell r="H91" t="str">
            <v>D_MASS</v>
          </cell>
          <cell r="I91">
            <v>444</v>
          </cell>
          <cell r="J91">
            <v>1036</v>
          </cell>
          <cell r="K91">
            <v>1214</v>
          </cell>
          <cell r="L91">
            <v>146990</v>
          </cell>
          <cell r="M91">
            <v>1</v>
          </cell>
          <cell r="N91" t="str">
            <v>поставка</v>
          </cell>
        </row>
        <row r="92">
          <cell r="A92" t="str">
            <v>RXF50F</v>
          </cell>
          <cell r="B92" t="str">
            <v>FTXF50F</v>
          </cell>
          <cell r="C92" t="str">
            <v>RXF50F</v>
          </cell>
          <cell r="D92" t="str">
            <v>DC inverter</v>
          </cell>
          <cell r="E92" t="str">
            <v>R32</v>
          </cell>
          <cell r="F92">
            <v>5</v>
          </cell>
          <cell r="G92">
            <v>6</v>
          </cell>
          <cell r="H92" t="str">
            <v>D_MASS</v>
          </cell>
          <cell r="I92">
            <v>732</v>
          </cell>
          <cell r="J92">
            <v>1707</v>
          </cell>
          <cell r="K92">
            <v>2000</v>
          </cell>
          <cell r="L92">
            <v>242990</v>
          </cell>
          <cell r="M92">
            <v>1</v>
          </cell>
          <cell r="N92" t="str">
            <v>поставка</v>
          </cell>
        </row>
        <row r="93">
          <cell r="A93" t="str">
            <v>RXF60D9</v>
          </cell>
          <cell r="B93" t="str">
            <v>FTXF60F</v>
          </cell>
          <cell r="C93" t="str">
            <v>RXF60D9</v>
          </cell>
          <cell r="D93" t="str">
            <v>DC inverter</v>
          </cell>
          <cell r="E93" t="str">
            <v>R32</v>
          </cell>
          <cell r="F93">
            <v>6</v>
          </cell>
          <cell r="G93">
            <v>6.4</v>
          </cell>
          <cell r="H93" t="str">
            <v>D_MASS</v>
          </cell>
          <cell r="I93">
            <v>816</v>
          </cell>
          <cell r="J93">
            <v>1903</v>
          </cell>
          <cell r="K93">
            <v>2230</v>
          </cell>
          <cell r="L93">
            <v>270990</v>
          </cell>
          <cell r="M93">
            <v>1</v>
          </cell>
          <cell r="N93" t="str">
            <v>поставка</v>
          </cell>
        </row>
        <row r="94">
          <cell r="A94" t="str">
            <v>RXF71D9</v>
          </cell>
          <cell r="B94" t="str">
            <v>FTXF71F</v>
          </cell>
          <cell r="C94" t="str">
            <v>RXF71D9</v>
          </cell>
          <cell r="D94" t="str">
            <v>DC inverter</v>
          </cell>
          <cell r="E94" t="str">
            <v>R32</v>
          </cell>
          <cell r="F94">
            <v>7.1</v>
          </cell>
          <cell r="G94">
            <v>8.1999999999999993</v>
          </cell>
          <cell r="H94" t="str">
            <v>D_MASS</v>
          </cell>
          <cell r="I94">
            <v>866</v>
          </cell>
          <cell r="J94">
            <v>2020</v>
          </cell>
          <cell r="K94">
            <v>2367</v>
          </cell>
          <cell r="L94">
            <v>286990</v>
          </cell>
          <cell r="M94">
            <v>1</v>
          </cell>
          <cell r="N94" t="str">
            <v>поставка</v>
          </cell>
        </row>
        <row r="95">
          <cell r="A95"/>
          <cell r="B95" t="str">
            <v>Настенная сплит-система  с наружным блоком, доработанным зимним комплектом /-40</v>
          </cell>
          <cell r="C95"/>
          <cell r="D95"/>
          <cell r="E95"/>
          <cell r="F95"/>
          <cell r="G95"/>
          <cell r="H95"/>
          <cell r="I95"/>
          <cell r="J95"/>
          <cell r="K95"/>
          <cell r="L95"/>
          <cell r="M95"/>
          <cell r="N95"/>
        </row>
        <row r="96">
          <cell r="A96" t="str">
            <v>RXF20E/-40</v>
          </cell>
          <cell r="B96" t="str">
            <v>FTXF20E</v>
          </cell>
          <cell r="C96" t="str">
            <v>RXF20E/-40</v>
          </cell>
          <cell r="D96" t="str">
            <v>DC inverter</v>
          </cell>
          <cell r="E96" t="str">
            <v>R32</v>
          </cell>
          <cell r="F96">
            <v>2</v>
          </cell>
          <cell r="G96">
            <v>2.4</v>
          </cell>
          <cell r="H96" t="str">
            <v>D_MASS</v>
          </cell>
          <cell r="I96">
            <v>332</v>
          </cell>
          <cell r="J96">
            <v>908</v>
          </cell>
          <cell r="K96">
            <v>1017</v>
          </cell>
          <cell r="L96">
            <v>123577</v>
          </cell>
          <cell r="M96">
            <v>1</v>
          </cell>
          <cell r="N96" t="str">
            <v>поставка</v>
          </cell>
        </row>
        <row r="97">
          <cell r="A97" t="str">
            <v>RXF25E/-40</v>
          </cell>
          <cell r="B97" t="str">
            <v>FTXF25E</v>
          </cell>
          <cell r="C97" t="str">
            <v>RXF25E/-40</v>
          </cell>
          <cell r="D97" t="str">
            <v>DC inverter</v>
          </cell>
          <cell r="E97" t="str">
            <v>R32</v>
          </cell>
          <cell r="F97">
            <v>2.5</v>
          </cell>
          <cell r="G97">
            <v>2.8</v>
          </cell>
          <cell r="H97" t="str">
            <v>D_MASS</v>
          </cell>
          <cell r="I97">
            <v>338</v>
          </cell>
          <cell r="J97">
            <v>920</v>
          </cell>
          <cell r="K97">
            <v>1032</v>
          </cell>
          <cell r="L97">
            <v>126477</v>
          </cell>
          <cell r="M97">
            <v>1</v>
          </cell>
          <cell r="N97" t="str">
            <v>поставка</v>
          </cell>
        </row>
        <row r="98">
          <cell r="A98" t="str">
            <v>RXF35E/-40</v>
          </cell>
          <cell r="B98" t="str">
            <v>FTXF35E</v>
          </cell>
          <cell r="C98" t="str">
            <v>RXF35E/-40</v>
          </cell>
          <cell r="D98" t="str">
            <v>DC inverter</v>
          </cell>
          <cell r="E98" t="str">
            <v>R32</v>
          </cell>
          <cell r="F98">
            <v>3.3</v>
          </cell>
          <cell r="G98">
            <v>3.5</v>
          </cell>
          <cell r="H98" t="str">
            <v>D_MASS</v>
          </cell>
          <cell r="I98">
            <v>392</v>
          </cell>
          <cell r="J98">
            <v>963</v>
          </cell>
          <cell r="K98">
            <v>1111</v>
          </cell>
          <cell r="L98">
            <v>135577</v>
          </cell>
          <cell r="M98">
            <v>1</v>
          </cell>
          <cell r="N98" t="str">
            <v>поставка</v>
          </cell>
        </row>
        <row r="99">
          <cell r="A99" t="str">
            <v>RXF20D/-40</v>
          </cell>
          <cell r="B99" t="str">
            <v>FTXF20D</v>
          </cell>
          <cell r="C99" t="str">
            <v>RXF20D/-40</v>
          </cell>
          <cell r="D99" t="str">
            <v>DC inverter</v>
          </cell>
          <cell r="E99" t="str">
            <v>R32</v>
          </cell>
          <cell r="F99">
            <v>2</v>
          </cell>
          <cell r="G99">
            <v>2.4</v>
          </cell>
          <cell r="H99" t="str">
            <v>D_MASS</v>
          </cell>
          <cell r="I99">
            <v>316</v>
          </cell>
          <cell r="J99">
            <v>908</v>
          </cell>
          <cell r="K99">
            <v>1004</v>
          </cell>
          <cell r="L99">
            <v>121777</v>
          </cell>
          <cell r="M99">
            <v>1</v>
          </cell>
          <cell r="N99" t="str">
            <v>нет поставки</v>
          </cell>
        </row>
        <row r="100">
          <cell r="A100" t="str">
            <v>RXF25D/-40</v>
          </cell>
          <cell r="B100" t="str">
            <v>FTXF25D</v>
          </cell>
          <cell r="C100" t="str">
            <v>RXF25D/-40</v>
          </cell>
          <cell r="D100" t="str">
            <v>DC inverter</v>
          </cell>
          <cell r="E100" t="str">
            <v>R32</v>
          </cell>
          <cell r="F100">
            <v>2.5</v>
          </cell>
          <cell r="G100">
            <v>2.8</v>
          </cell>
          <cell r="H100" t="str">
            <v>D_MASS</v>
          </cell>
          <cell r="I100">
            <v>326</v>
          </cell>
          <cell r="J100">
            <v>920</v>
          </cell>
          <cell r="K100">
            <v>1022</v>
          </cell>
          <cell r="L100">
            <v>124677</v>
          </cell>
          <cell r="M100">
            <v>1</v>
          </cell>
          <cell r="N100" t="str">
            <v>нет поставки</v>
          </cell>
        </row>
        <row r="101">
          <cell r="A101" t="str">
            <v>RXF35D/-40</v>
          </cell>
          <cell r="B101" t="str">
            <v>FTXF35D</v>
          </cell>
          <cell r="C101" t="str">
            <v>RXF35D/-40</v>
          </cell>
          <cell r="D101" t="str">
            <v>DC inverter</v>
          </cell>
          <cell r="E101" t="str">
            <v>R32</v>
          </cell>
          <cell r="F101">
            <v>3.3</v>
          </cell>
          <cell r="G101">
            <v>3.5</v>
          </cell>
          <cell r="H101" t="str">
            <v>D_MASS</v>
          </cell>
          <cell r="I101">
            <v>372</v>
          </cell>
          <cell r="J101">
            <v>963</v>
          </cell>
          <cell r="K101">
            <v>1095</v>
          </cell>
          <cell r="L101">
            <v>133477</v>
          </cell>
          <cell r="M101">
            <v>1</v>
          </cell>
          <cell r="N101" t="str">
            <v>нет поставки</v>
          </cell>
        </row>
        <row r="102">
          <cell r="A102" t="str">
            <v>RXF50D/-40</v>
          </cell>
          <cell r="B102" t="str">
            <v>FTXF50D</v>
          </cell>
          <cell r="C102" t="str">
            <v>RXF50D/-40</v>
          </cell>
          <cell r="D102" t="str">
            <v>DC inverter</v>
          </cell>
          <cell r="E102" t="str">
            <v>R32</v>
          </cell>
          <cell r="F102">
            <v>5</v>
          </cell>
          <cell r="G102">
            <v>6</v>
          </cell>
          <cell r="H102" t="str">
            <v>D_MASS</v>
          </cell>
          <cell r="I102">
            <v>713</v>
          </cell>
          <cell r="J102">
            <v>1589</v>
          </cell>
          <cell r="K102">
            <v>1888</v>
          </cell>
          <cell r="L102">
            <v>217077</v>
          </cell>
          <cell r="M102">
            <v>1</v>
          </cell>
          <cell r="N102" t="str">
            <v>поставка</v>
          </cell>
        </row>
        <row r="103">
          <cell r="A103" t="str">
            <v>RXF50F/-40</v>
          </cell>
          <cell r="B103" t="str">
            <v>FTXF50F</v>
          </cell>
          <cell r="C103" t="str">
            <v>RXF50F/-40</v>
          </cell>
          <cell r="D103" t="str">
            <v>DC inverter</v>
          </cell>
          <cell r="E103" t="str">
            <v>R32</v>
          </cell>
          <cell r="F103">
            <v>5</v>
          </cell>
          <cell r="G103">
            <v>6</v>
          </cell>
          <cell r="H103" t="str">
            <v>D_MASS</v>
          </cell>
          <cell r="I103">
            <v>732</v>
          </cell>
          <cell r="J103">
            <v>1828</v>
          </cell>
          <cell r="K103">
            <v>2099</v>
          </cell>
          <cell r="L103">
            <v>257877</v>
          </cell>
          <cell r="M103">
            <v>2</v>
          </cell>
          <cell r="N103" t="str">
            <v>поставка</v>
          </cell>
        </row>
        <row r="104">
          <cell r="A104" t="str">
            <v>RXF60D/-40</v>
          </cell>
          <cell r="B104" t="str">
            <v>FTXF60D</v>
          </cell>
          <cell r="C104" t="str">
            <v>RXF60D/-40</v>
          </cell>
          <cell r="D104" t="str">
            <v>DC inverter</v>
          </cell>
          <cell r="E104" t="str">
            <v>R32</v>
          </cell>
          <cell r="F104">
            <v>6</v>
          </cell>
          <cell r="G104">
            <v>6.4</v>
          </cell>
          <cell r="H104" t="str">
            <v>D_MASS</v>
          </cell>
          <cell r="I104">
            <v>827</v>
          </cell>
          <cell r="J104">
            <v>1862</v>
          </cell>
          <cell r="K104">
            <v>2205</v>
          </cell>
          <cell r="L104">
            <v>254577</v>
          </cell>
          <cell r="M104">
            <v>1</v>
          </cell>
          <cell r="N104" t="str">
            <v>поставка</v>
          </cell>
        </row>
        <row r="105">
          <cell r="A105" t="str">
            <v>RXF71D/-40</v>
          </cell>
          <cell r="B105" t="str">
            <v>FTXF71D</v>
          </cell>
          <cell r="C105" t="str">
            <v>RXF71D/-40</v>
          </cell>
          <cell r="D105" t="str">
            <v>DC inverter</v>
          </cell>
          <cell r="E105" t="str">
            <v>R32</v>
          </cell>
          <cell r="F105">
            <v>7.1</v>
          </cell>
          <cell r="G105">
            <v>8.1999999999999993</v>
          </cell>
          <cell r="H105" t="str">
            <v>D_MASS</v>
          </cell>
          <cell r="I105">
            <v>940</v>
          </cell>
          <cell r="J105">
            <v>1910</v>
          </cell>
          <cell r="K105">
            <v>2337</v>
          </cell>
          <cell r="L105">
            <v>267377</v>
          </cell>
          <cell r="M105">
            <v>1</v>
          </cell>
          <cell r="N105" t="str">
            <v>поставка</v>
          </cell>
        </row>
        <row r="106">
          <cell r="A106" t="str">
            <v>RXF60D9/-40</v>
          </cell>
          <cell r="B106" t="str">
            <v>FTXF60F</v>
          </cell>
          <cell r="C106" t="str">
            <v>RXF60D9/-40</v>
          </cell>
          <cell r="D106" t="str">
            <v>DC inverter</v>
          </cell>
          <cell r="E106" t="str">
            <v>R32</v>
          </cell>
          <cell r="F106">
            <v>6</v>
          </cell>
          <cell r="G106">
            <v>6.4</v>
          </cell>
          <cell r="H106" t="str">
            <v>D_MASS</v>
          </cell>
          <cell r="I106">
            <v>816</v>
          </cell>
          <cell r="J106">
            <v>2055</v>
          </cell>
          <cell r="K106">
            <v>2354</v>
          </cell>
          <cell r="L106">
            <v>286277</v>
          </cell>
          <cell r="M106">
            <v>1</v>
          </cell>
          <cell r="N106" t="str">
            <v>поставка</v>
          </cell>
        </row>
        <row r="107">
          <cell r="A107" t="str">
            <v>RXF71D9/-40</v>
          </cell>
          <cell r="B107" t="str">
            <v>FTXF71F</v>
          </cell>
          <cell r="C107" t="str">
            <v>RXF71D9/-40</v>
          </cell>
          <cell r="D107" t="str">
            <v>DC inverter</v>
          </cell>
          <cell r="E107" t="str">
            <v>R32</v>
          </cell>
          <cell r="F107">
            <v>7.1</v>
          </cell>
          <cell r="G107">
            <v>8.1999999999999993</v>
          </cell>
          <cell r="H107" t="str">
            <v>D_MASS</v>
          </cell>
          <cell r="I107">
            <v>866</v>
          </cell>
          <cell r="J107">
            <v>2173</v>
          </cell>
          <cell r="K107">
            <v>2492</v>
          </cell>
          <cell r="L107">
            <v>302077</v>
          </cell>
          <cell r="M107">
            <v>1</v>
          </cell>
          <cell r="N107" t="str">
            <v>поставка</v>
          </cell>
        </row>
        <row r="108">
          <cell r="A108"/>
          <cell r="B108"/>
          <cell r="C108"/>
          <cell r="D108"/>
          <cell r="E108"/>
          <cell r="F108"/>
          <cell r="G108"/>
          <cell r="H108"/>
          <cell r="I108"/>
          <cell r="J108"/>
          <cell r="K108"/>
          <cell r="L108"/>
          <cell r="M108"/>
        </row>
        <row r="109">
          <cell r="A109"/>
          <cell r="B109"/>
          <cell r="C109"/>
          <cell r="D109"/>
          <cell r="E109"/>
          <cell r="F109"/>
          <cell r="G109"/>
          <cell r="H109"/>
          <cell r="I109"/>
          <cell r="J109"/>
          <cell r="K109"/>
          <cell r="L109"/>
          <cell r="M109"/>
          <cell r="N109"/>
        </row>
        <row r="110">
          <cell r="A110"/>
          <cell r="B110" t="str">
            <v>СПЛИТ-СИСТЕМЫ ON-OFF</v>
          </cell>
          <cell r="C110"/>
          <cell r="D110"/>
          <cell r="E110"/>
          <cell r="F110"/>
          <cell r="G110"/>
          <cell r="H110"/>
          <cell r="I110"/>
          <cell r="J110"/>
          <cell r="K110"/>
          <cell r="L110"/>
          <cell r="M110"/>
          <cell r="N110"/>
        </row>
        <row r="111">
          <cell r="A111"/>
          <cell r="B111" t="str">
            <v>СЕРИЯ FTYN/RYN</v>
          </cell>
          <cell r="C111"/>
          <cell r="D111"/>
          <cell r="E111" t="str">
            <v>• Элегантная плоская лицевая панель внутреннего блока;
• Жалюзи с широким углом охвата;</v>
          </cell>
          <cell r="F111"/>
          <cell r="G111"/>
          <cell r="H111" t="str">
            <v>• Программирование времени включения и выключения кондиционера на сутки  вперед;
• Режим непрерывного качания заслонок</v>
          </cell>
          <cell r="I111"/>
          <cell r="J111"/>
          <cell r="K111"/>
          <cell r="L111"/>
          <cell r="M111"/>
          <cell r="N111"/>
        </row>
        <row r="112">
          <cell r="A112"/>
          <cell r="B112" t="str">
            <v xml:space="preserve">Настенная сплит-система  </v>
          </cell>
          <cell r="C112"/>
          <cell r="D112"/>
          <cell r="E112"/>
          <cell r="F112"/>
          <cell r="G112"/>
          <cell r="H112"/>
          <cell r="I112"/>
          <cell r="J112"/>
          <cell r="K112"/>
          <cell r="L112"/>
          <cell r="M112"/>
          <cell r="N112"/>
        </row>
        <row r="113">
          <cell r="A113" t="str">
            <v>RYN20L</v>
          </cell>
          <cell r="B113" t="str">
            <v>FTYN20L</v>
          </cell>
          <cell r="C113" t="str">
            <v>RYN20L</v>
          </cell>
          <cell r="D113" t="str">
            <v>on/off</v>
          </cell>
          <cell r="E113" t="str">
            <v>R410a</v>
          </cell>
          <cell r="F113">
            <v>2.14</v>
          </cell>
          <cell r="G113">
            <v>2.0499999999999998</v>
          </cell>
          <cell r="H113" t="str">
            <v>D_MASS</v>
          </cell>
          <cell r="I113">
            <v>173</v>
          </cell>
          <cell r="J113">
            <v>324</v>
          </cell>
          <cell r="K113">
            <v>408</v>
          </cell>
          <cell r="L113">
            <v>48990</v>
          </cell>
          <cell r="M113">
            <v>1</v>
          </cell>
          <cell r="N113" t="str">
            <v>нет поставки</v>
          </cell>
        </row>
        <row r="114">
          <cell r="A114" t="str">
            <v>RYN25L</v>
          </cell>
          <cell r="B114" t="str">
            <v>FTYN25L</v>
          </cell>
          <cell r="C114" t="str">
            <v>RYN25L</v>
          </cell>
          <cell r="D114" t="str">
            <v>on/off</v>
          </cell>
          <cell r="E114" t="str">
            <v>R410a</v>
          </cell>
          <cell r="F114">
            <v>2.65</v>
          </cell>
          <cell r="G114">
            <v>2.8</v>
          </cell>
          <cell r="H114" t="str">
            <v>D_MASS</v>
          </cell>
          <cell r="I114">
            <v>186</v>
          </cell>
          <cell r="J114">
            <v>329</v>
          </cell>
          <cell r="K114">
            <v>422</v>
          </cell>
          <cell r="L114">
            <v>53990</v>
          </cell>
          <cell r="M114">
            <v>1</v>
          </cell>
          <cell r="N114" t="str">
            <v>нет поставки</v>
          </cell>
        </row>
        <row r="115">
          <cell r="A115" t="str">
            <v>RYN35L</v>
          </cell>
          <cell r="B115" t="str">
            <v>FTYN35L</v>
          </cell>
          <cell r="C115" t="str">
            <v>RYN35L</v>
          </cell>
          <cell r="D115" t="str">
            <v>on/off</v>
          </cell>
          <cell r="E115" t="str">
            <v>R410a</v>
          </cell>
          <cell r="F115">
            <v>3.3</v>
          </cell>
          <cell r="G115">
            <v>3.47</v>
          </cell>
          <cell r="H115" t="str">
            <v>D_MASS</v>
          </cell>
          <cell r="I115">
            <v>197</v>
          </cell>
          <cell r="J115">
            <v>338</v>
          </cell>
          <cell r="K115">
            <v>439</v>
          </cell>
          <cell r="L115">
            <v>56990</v>
          </cell>
          <cell r="M115">
            <v>1</v>
          </cell>
          <cell r="N115" t="str">
            <v>нет поставки</v>
          </cell>
        </row>
        <row r="116">
          <cell r="A116" t="str">
            <v>RYN50L</v>
          </cell>
          <cell r="B116" t="str">
            <v>FTYN50L</v>
          </cell>
          <cell r="C116" t="str">
            <v>RYN50L</v>
          </cell>
          <cell r="D116" t="str">
            <v>on/off</v>
          </cell>
          <cell r="E116" t="str">
            <v>R410a</v>
          </cell>
          <cell r="F116">
            <v>5.25</v>
          </cell>
          <cell r="G116">
            <v>5.55</v>
          </cell>
          <cell r="H116" t="str">
            <v>D_MASS</v>
          </cell>
          <cell r="I116">
            <v>271</v>
          </cell>
          <cell r="J116">
            <v>580</v>
          </cell>
          <cell r="K116">
            <v>698</v>
          </cell>
          <cell r="L116">
            <v>84990</v>
          </cell>
          <cell r="M116">
            <v>1</v>
          </cell>
          <cell r="N116" t="str">
            <v>нет поставки</v>
          </cell>
        </row>
        <row r="117">
          <cell r="A117" t="str">
            <v>RYN60L</v>
          </cell>
          <cell r="B117" t="str">
            <v>FTYN60L</v>
          </cell>
          <cell r="C117" t="str">
            <v>RYN60L</v>
          </cell>
          <cell r="D117" t="str">
            <v>on/off</v>
          </cell>
          <cell r="E117" t="str">
            <v>R410a</v>
          </cell>
          <cell r="F117">
            <v>6.01</v>
          </cell>
          <cell r="G117">
            <v>6.35</v>
          </cell>
          <cell r="H117" t="str">
            <v>D_MASS</v>
          </cell>
          <cell r="I117">
            <v>281</v>
          </cell>
          <cell r="J117">
            <v>597</v>
          </cell>
          <cell r="K117">
            <v>720</v>
          </cell>
          <cell r="L117">
            <v>89990</v>
          </cell>
          <cell r="M117">
            <v>1</v>
          </cell>
          <cell r="N117" t="str">
            <v>нет поставки</v>
          </cell>
        </row>
        <row r="118">
          <cell r="A118"/>
          <cell r="B118" t="str">
            <v>Настенная сплит-система  с наружным блоком, доработанным зимним комплектом /-30</v>
          </cell>
          <cell r="C118"/>
          <cell r="D118"/>
          <cell r="E118"/>
          <cell r="F118"/>
          <cell r="G118"/>
          <cell r="H118"/>
          <cell r="I118"/>
          <cell r="J118"/>
          <cell r="K118"/>
          <cell r="L118"/>
          <cell r="M118"/>
          <cell r="N118"/>
        </row>
        <row r="119">
          <cell r="A119" t="str">
            <v>RYN20L/-40</v>
          </cell>
          <cell r="B119" t="str">
            <v>FTYN20L</v>
          </cell>
          <cell r="C119" t="str">
            <v>RYN20L/-40</v>
          </cell>
          <cell r="D119" t="str">
            <v>on/off</v>
          </cell>
          <cell r="E119" t="str">
            <v>R410a</v>
          </cell>
          <cell r="F119">
            <v>2.14</v>
          </cell>
          <cell r="G119">
            <v>2.0499999999999998</v>
          </cell>
          <cell r="H119" t="str">
            <v>D_MASS</v>
          </cell>
          <cell r="I119">
            <v>173</v>
          </cell>
          <cell r="J119">
            <v>464</v>
          </cell>
          <cell r="K119">
            <v>522</v>
          </cell>
          <cell r="L119">
            <v>63127</v>
          </cell>
          <cell r="M119">
            <v>1</v>
          </cell>
          <cell r="N119" t="str">
            <v>нет поставки</v>
          </cell>
        </row>
        <row r="120">
          <cell r="A120" t="str">
            <v>RYN25L/-40</v>
          </cell>
          <cell r="B120" t="str">
            <v>FTYN25L</v>
          </cell>
          <cell r="C120" t="str">
            <v>RYN25L/-40</v>
          </cell>
          <cell r="D120" t="str">
            <v>on/off</v>
          </cell>
          <cell r="E120" t="str">
            <v>R410a</v>
          </cell>
          <cell r="F120">
            <v>2.65</v>
          </cell>
          <cell r="G120">
            <v>2.8</v>
          </cell>
          <cell r="H120" t="str">
            <v>D_MASS</v>
          </cell>
          <cell r="I120">
            <v>186</v>
          </cell>
          <cell r="J120">
            <v>488</v>
          </cell>
          <cell r="K120">
            <v>553</v>
          </cell>
          <cell r="L120">
            <v>67877</v>
          </cell>
          <cell r="M120">
            <v>1</v>
          </cell>
          <cell r="N120" t="str">
            <v>нет поставки</v>
          </cell>
        </row>
        <row r="121">
          <cell r="A121" t="str">
            <v>RYN35L/-40</v>
          </cell>
          <cell r="B121" t="str">
            <v>FTYN35L</v>
          </cell>
          <cell r="C121" t="str">
            <v>RYN35L/-40</v>
          </cell>
          <cell r="D121" t="str">
            <v>on/off</v>
          </cell>
          <cell r="E121" t="str">
            <v>R410a</v>
          </cell>
          <cell r="F121">
            <v>3.3</v>
          </cell>
          <cell r="G121">
            <v>3.47</v>
          </cell>
          <cell r="H121" t="str">
            <v>D_MASS</v>
          </cell>
          <cell r="I121">
            <v>197</v>
          </cell>
          <cell r="J121">
            <v>492</v>
          </cell>
          <cell r="K121">
            <v>565</v>
          </cell>
          <cell r="L121">
            <v>68927</v>
          </cell>
          <cell r="M121">
            <v>1</v>
          </cell>
          <cell r="N121" t="str">
            <v>нет поставки</v>
          </cell>
        </row>
        <row r="122">
          <cell r="A122" t="str">
            <v>RYN50L/-40</v>
          </cell>
          <cell r="B122" t="str">
            <v>FTYN50L</v>
          </cell>
          <cell r="C122" t="str">
            <v>RYN50L/-40</v>
          </cell>
          <cell r="D122" t="str">
            <v>on/off</v>
          </cell>
          <cell r="E122" t="str">
            <v>R410a</v>
          </cell>
          <cell r="F122">
            <v>5.25</v>
          </cell>
          <cell r="G122">
            <v>5.55</v>
          </cell>
          <cell r="H122" t="str">
            <v>D_MASS</v>
          </cell>
          <cell r="I122">
            <v>271</v>
          </cell>
          <cell r="J122">
            <v>813</v>
          </cell>
          <cell r="K122">
            <v>889</v>
          </cell>
          <cell r="L122">
            <v>106477</v>
          </cell>
          <cell r="M122">
            <v>1</v>
          </cell>
          <cell r="N122" t="str">
            <v>нет поставки</v>
          </cell>
        </row>
        <row r="123">
          <cell r="A123" t="str">
            <v>RYN60L/-40</v>
          </cell>
          <cell r="B123" t="str">
            <v>FTYN60L</v>
          </cell>
          <cell r="C123" t="str">
            <v>RYN60L/-40</v>
          </cell>
          <cell r="D123" t="str">
            <v>on/off</v>
          </cell>
          <cell r="E123" t="str">
            <v>R410a</v>
          </cell>
          <cell r="F123">
            <v>6.01</v>
          </cell>
          <cell r="G123">
            <v>6.35</v>
          </cell>
          <cell r="H123" t="str">
            <v>D_MASS</v>
          </cell>
          <cell r="I123">
            <v>281</v>
          </cell>
          <cell r="J123">
            <v>866</v>
          </cell>
          <cell r="K123">
            <v>941</v>
          </cell>
          <cell r="L123">
            <v>112977</v>
          </cell>
          <cell r="M123">
            <v>1</v>
          </cell>
          <cell r="N123" t="str">
            <v>нет поставки</v>
          </cell>
        </row>
        <row r="124">
          <cell r="A124"/>
          <cell r="B124"/>
          <cell r="C124"/>
          <cell r="D124"/>
          <cell r="E124"/>
          <cell r="F124"/>
          <cell r="G124"/>
          <cell r="H124"/>
          <cell r="I124"/>
          <cell r="J124"/>
          <cell r="K124"/>
          <cell r="L124"/>
          <cell r="M124"/>
          <cell r="N124"/>
        </row>
        <row r="125">
          <cell r="A125"/>
          <cell r="B125" t="str">
            <v xml:space="preserve">ИНВЕРТОРНЫЕ СПЛИТ-СИСТЕМЫ НАПОЛЬНОГО ТИПА.  </v>
          </cell>
          <cell r="C125"/>
          <cell r="D125"/>
          <cell r="E125"/>
          <cell r="F125"/>
          <cell r="G125"/>
          <cell r="H125"/>
          <cell r="I125"/>
          <cell r="J125"/>
          <cell r="K125"/>
          <cell r="L125"/>
          <cell r="M125"/>
          <cell r="N125"/>
        </row>
        <row r="126">
          <cell r="A126"/>
          <cell r="B126" t="str">
            <v>СЕРИЯ FVXM/RXM</v>
          </cell>
          <cell r="C126"/>
          <cell r="D126"/>
          <cell r="E126" t="str">
            <v xml:space="preserve">• Высокая сезонная эффективность: класс A+++ при охлаждении, A++ при нагреве;
• Функция "Теплый пол";
• Функция Heat Boost; </v>
          </cell>
          <cell r="F126"/>
          <cell r="G126"/>
          <cell r="H126" t="str">
            <v>• Возможность монтажа под окном (высота 600 мм); 
• Превосходный современный дизайн;
• Технология очистки воздуха Flash Streamer;
• Уровень звукового давления 19 дБА;</v>
          </cell>
          <cell r="I126"/>
          <cell r="J126"/>
          <cell r="K126"/>
          <cell r="L126"/>
          <cell r="M126"/>
          <cell r="N126"/>
        </row>
        <row r="127">
          <cell r="A127"/>
          <cell r="B127"/>
          <cell r="C127"/>
          <cell r="D127"/>
          <cell r="E127"/>
          <cell r="F127"/>
          <cell r="G127"/>
          <cell r="H127"/>
          <cell r="I127"/>
          <cell r="J127"/>
          <cell r="K127"/>
          <cell r="L127"/>
          <cell r="M127"/>
          <cell r="N127"/>
        </row>
        <row r="128">
          <cell r="A128" t="str">
            <v>RXM25R9</v>
          </cell>
          <cell r="B128" t="str">
            <v>FVXM25A</v>
          </cell>
          <cell r="C128" t="str">
            <v>RXM25R9</v>
          </cell>
          <cell r="D128" t="str">
            <v>DC inverter</v>
          </cell>
          <cell r="E128" t="str">
            <v>R32</v>
          </cell>
          <cell r="F128">
            <v>2.5</v>
          </cell>
          <cell r="G128">
            <v>3.4</v>
          </cell>
          <cell r="H128" t="str">
            <v>D_PREM</v>
          </cell>
          <cell r="I128">
            <v>3267</v>
          </cell>
          <cell r="J128">
            <v>2636</v>
          </cell>
          <cell r="K128">
            <v>2479</v>
          </cell>
          <cell r="L128">
            <v>326689</v>
          </cell>
          <cell r="M128">
            <v>1</v>
          </cell>
          <cell r="N128" t="str">
            <v>поставка</v>
          </cell>
        </row>
        <row r="129">
          <cell r="A129" t="str">
            <v>RXM35R9</v>
          </cell>
          <cell r="B129" t="str">
            <v>FVXM35A</v>
          </cell>
          <cell r="C129" t="str">
            <v>RXM35R9</v>
          </cell>
          <cell r="D129" t="str">
            <v>DC inverter</v>
          </cell>
          <cell r="E129" t="str">
            <v>R32</v>
          </cell>
          <cell r="F129">
            <v>2.5</v>
          </cell>
          <cell r="G129">
            <v>4.5</v>
          </cell>
          <cell r="H129" t="str">
            <v>D_PREM</v>
          </cell>
          <cell r="I129">
            <v>3325</v>
          </cell>
          <cell r="J129">
            <v>3108</v>
          </cell>
          <cell r="K129">
            <v>2702</v>
          </cell>
          <cell r="L129">
            <v>349289</v>
          </cell>
          <cell r="M129">
            <v>1</v>
          </cell>
          <cell r="N129" t="str">
            <v>поставка</v>
          </cell>
        </row>
        <row r="130">
          <cell r="A130" t="str">
            <v>RXM25A9</v>
          </cell>
          <cell r="B130" t="str">
            <v>FVXM25B</v>
          </cell>
          <cell r="C130" t="str">
            <v>RXM25A9</v>
          </cell>
          <cell r="D130" t="str">
            <v>DC inverter</v>
          </cell>
          <cell r="E130" t="str">
            <v>R32</v>
          </cell>
          <cell r="F130">
            <v>2.5</v>
          </cell>
          <cell r="G130">
            <v>3.4</v>
          </cell>
          <cell r="H130" t="str">
            <v>D_PREM</v>
          </cell>
          <cell r="I130">
            <v>3267</v>
          </cell>
          <cell r="J130">
            <v>2661</v>
          </cell>
          <cell r="K130">
            <v>2490</v>
          </cell>
          <cell r="L130">
            <v>329039</v>
          </cell>
          <cell r="M130">
            <v>1</v>
          </cell>
          <cell r="N130" t="str">
            <v>поставка</v>
          </cell>
        </row>
        <row r="131">
          <cell r="A131" t="str">
            <v>RXM35A9</v>
          </cell>
          <cell r="B131" t="str">
            <v>FVXM35B</v>
          </cell>
          <cell r="C131" t="str">
            <v>RXM35A9</v>
          </cell>
          <cell r="D131" t="str">
            <v>DC inverter</v>
          </cell>
          <cell r="E131" t="str">
            <v>R32</v>
          </cell>
          <cell r="F131">
            <v>2.5</v>
          </cell>
          <cell r="G131">
            <v>4.5</v>
          </cell>
          <cell r="H131" t="str">
            <v>D_PREM</v>
          </cell>
          <cell r="I131">
            <v>3325</v>
          </cell>
          <cell r="J131">
            <v>3167</v>
          </cell>
          <cell r="K131">
            <v>2727</v>
          </cell>
          <cell r="L131">
            <v>368688</v>
          </cell>
          <cell r="M131">
            <v>1</v>
          </cell>
          <cell r="N131" t="str">
            <v>поставка</v>
          </cell>
        </row>
        <row r="132">
          <cell r="A132" t="str">
            <v>RXM50A8</v>
          </cell>
          <cell r="B132" t="str">
            <v>FVXM50B</v>
          </cell>
          <cell r="C132" t="str">
            <v>RXM50A8</v>
          </cell>
          <cell r="D132" t="str">
            <v>DC inverter</v>
          </cell>
          <cell r="E132" t="str">
            <v>R32</v>
          </cell>
          <cell r="F132">
            <v>5</v>
          </cell>
          <cell r="G132">
            <v>5.8</v>
          </cell>
          <cell r="H132" t="str">
            <v>D_PREM</v>
          </cell>
          <cell r="I132">
            <v>3554</v>
          </cell>
          <cell r="J132">
            <v>4430</v>
          </cell>
          <cell r="K132">
            <v>3353</v>
          </cell>
          <cell r="L132">
            <v>452239</v>
          </cell>
          <cell r="M132">
            <v>1</v>
          </cell>
          <cell r="N132" t="str">
            <v>поставка</v>
          </cell>
        </row>
        <row r="133">
          <cell r="A133"/>
          <cell r="B133"/>
          <cell r="C133"/>
          <cell r="D133"/>
          <cell r="E133"/>
          <cell r="F133"/>
          <cell r="G133"/>
          <cell r="H133"/>
          <cell r="I133"/>
          <cell r="J133"/>
          <cell r="K133"/>
          <cell r="L133"/>
          <cell r="M133"/>
          <cell r="N133"/>
        </row>
        <row r="134">
          <cell r="A134"/>
          <cell r="B134" t="str">
            <v>ИНВЕРТОРНЫЕ СПЛИТ-СИСТЕМЫ КАНАЛЬНОГО ТИПА (НИЗКОНАПОРНЫЕ)</v>
          </cell>
          <cell r="C134"/>
          <cell r="D134"/>
          <cell r="E134"/>
          <cell r="F134"/>
          <cell r="G134"/>
          <cell r="H134"/>
          <cell r="I134"/>
          <cell r="J134"/>
          <cell r="K134"/>
          <cell r="L134"/>
          <cell r="M134"/>
          <cell r="N134"/>
        </row>
        <row r="135">
          <cell r="A135"/>
          <cell r="B135" t="str">
            <v xml:space="preserve"> СЕРИЯ FDXM/RXM</v>
          </cell>
          <cell r="C135"/>
          <cell r="D135"/>
          <cell r="E135" t="str">
            <v xml:space="preserve">• Компактный внутренний блок высотой всего 200 мм для всего модельного ряда;
• Режим снижения рабочего шума наружного блока; </v>
          </cell>
          <cell r="F135"/>
          <cell r="G135"/>
          <cell r="H135" t="str">
            <v>• Внешнее статическое давление 40 Па;
• Автоматическая очистка фильтра при использовании устройства BAE20A62 (опция);
• Низкое энергопотребление</v>
          </cell>
          <cell r="I135"/>
          <cell r="J135"/>
          <cell r="K135"/>
          <cell r="L135"/>
          <cell r="M135"/>
          <cell r="N135"/>
        </row>
        <row r="136">
          <cell r="A136"/>
          <cell r="B136" t="str">
            <v xml:space="preserve">Канальная  сплит-система  </v>
          </cell>
          <cell r="C136"/>
          <cell r="D136"/>
          <cell r="E136"/>
          <cell r="F136"/>
          <cell r="G136"/>
          <cell r="H136"/>
          <cell r="I136"/>
          <cell r="J136"/>
          <cell r="K136"/>
          <cell r="L136"/>
          <cell r="M136"/>
          <cell r="N136"/>
        </row>
        <row r="137">
          <cell r="A137" t="str">
            <v>RXM25R9</v>
          </cell>
          <cell r="B137" t="str">
            <v>FDXM25F9</v>
          </cell>
          <cell r="C137" t="str">
            <v>RXM25R9</v>
          </cell>
          <cell r="D137" t="str">
            <v>FULL DC inverter</v>
          </cell>
          <cell r="E137" t="str">
            <v>R32</v>
          </cell>
          <cell r="F137">
            <v>2.4</v>
          </cell>
          <cell r="G137">
            <v>3.2</v>
          </cell>
          <cell r="H137" t="str">
            <v>D_PREM</v>
          </cell>
          <cell r="I137">
            <v>1737</v>
          </cell>
          <cell r="J137">
            <v>2636</v>
          </cell>
          <cell r="K137">
            <v>1837</v>
          </cell>
          <cell r="L137">
            <v>242790</v>
          </cell>
          <cell r="M137" t="str">
            <v>-</v>
          </cell>
          <cell r="N137" t="str">
            <v>поставка</v>
          </cell>
        </row>
        <row r="138">
          <cell r="A138" t="str">
            <v>RXM35R9</v>
          </cell>
          <cell r="B138" t="str">
            <v>FDXM35F9</v>
          </cell>
          <cell r="C138" t="str">
            <v>RXM35R9</v>
          </cell>
          <cell r="D138" t="str">
            <v>FULL DC inverter</v>
          </cell>
          <cell r="E138" t="str">
            <v>R32</v>
          </cell>
          <cell r="F138">
            <v>3.4</v>
          </cell>
          <cell r="G138">
            <v>4</v>
          </cell>
          <cell r="H138" t="str">
            <v>D_PREM</v>
          </cell>
          <cell r="I138">
            <v>1966</v>
          </cell>
          <cell r="J138">
            <v>3108</v>
          </cell>
          <cell r="K138">
            <v>2131</v>
          </cell>
          <cell r="L138">
            <v>282990</v>
          </cell>
          <cell r="M138" t="str">
            <v>-</v>
          </cell>
          <cell r="N138" t="str">
            <v>поставка</v>
          </cell>
        </row>
        <row r="139">
          <cell r="A139" t="str">
            <v>RXM50R</v>
          </cell>
          <cell r="B139" t="str">
            <v>FDXM50F9</v>
          </cell>
          <cell r="C139" t="str">
            <v>RXM50R</v>
          </cell>
          <cell r="D139" t="str">
            <v>FULL DC inverter</v>
          </cell>
          <cell r="E139" t="str">
            <v>R32</v>
          </cell>
          <cell r="F139">
            <v>5</v>
          </cell>
          <cell r="G139">
            <v>5.8</v>
          </cell>
          <cell r="H139" t="str">
            <v>D_PREM</v>
          </cell>
          <cell r="I139">
            <v>2592</v>
          </cell>
          <cell r="J139">
            <v>4430</v>
          </cell>
          <cell r="K139">
            <v>2949</v>
          </cell>
          <cell r="L139">
            <v>388740</v>
          </cell>
          <cell r="M139" t="str">
            <v>-</v>
          </cell>
          <cell r="N139" t="str">
            <v>поставка</v>
          </cell>
        </row>
        <row r="140">
          <cell r="A140" t="str">
            <v>RXM60R</v>
          </cell>
          <cell r="B140" t="str">
            <v>FDXM60F9</v>
          </cell>
          <cell r="C140" t="str">
            <v>RXM60R</v>
          </cell>
          <cell r="D140" t="str">
            <v>FULL DC inverter</v>
          </cell>
          <cell r="E140" t="str">
            <v>R32</v>
          </cell>
          <cell r="F140">
            <v>6</v>
          </cell>
          <cell r="G140">
            <v>7</v>
          </cell>
          <cell r="H140" t="str">
            <v>D_PREM</v>
          </cell>
          <cell r="I140">
            <v>2693</v>
          </cell>
          <cell r="J140">
            <v>4764</v>
          </cell>
          <cell r="K140">
            <v>3132</v>
          </cell>
          <cell r="L140">
            <v>411790</v>
          </cell>
          <cell r="M140" t="str">
            <v>-</v>
          </cell>
          <cell r="N140" t="str">
            <v>поставка</v>
          </cell>
        </row>
        <row r="141">
          <cell r="A141"/>
          <cell r="B141" t="str">
            <v>Канальная сплит-система  с наружным блоком, доработанным зимним комплектом /-30</v>
          </cell>
          <cell r="C141"/>
          <cell r="D141"/>
          <cell r="E141"/>
          <cell r="F141"/>
          <cell r="G141"/>
          <cell r="H141"/>
          <cell r="I141"/>
          <cell r="J141"/>
          <cell r="K141"/>
          <cell r="L141"/>
          <cell r="M141"/>
          <cell r="N141"/>
        </row>
        <row r="142">
          <cell r="A142" t="str">
            <v>RXM50R/-40</v>
          </cell>
          <cell r="B142" t="str">
            <v>FDXM50F9</v>
          </cell>
          <cell r="C142" t="str">
            <v>RXM50R/-40</v>
          </cell>
          <cell r="D142" t="str">
            <v>FULL DC inverter</v>
          </cell>
          <cell r="E142" t="str">
            <v>R32</v>
          </cell>
          <cell r="F142">
            <v>5</v>
          </cell>
          <cell r="G142">
            <v>5.8</v>
          </cell>
          <cell r="H142" t="str">
            <v>D_PREM</v>
          </cell>
          <cell r="I142">
            <v>2592</v>
          </cell>
          <cell r="J142">
            <v>4582</v>
          </cell>
          <cell r="K142">
            <v>3013</v>
          </cell>
          <cell r="L142">
            <v>393177</v>
          </cell>
          <cell r="M142" t="str">
            <v>-</v>
          </cell>
          <cell r="N142" t="str">
            <v>поставка</v>
          </cell>
        </row>
        <row r="143">
          <cell r="A143" t="str">
            <v>RXM60R/-40</v>
          </cell>
          <cell r="B143" t="str">
            <v>FDXM60F9</v>
          </cell>
          <cell r="C143" t="str">
            <v>RXM60R/-40</v>
          </cell>
          <cell r="D143" t="str">
            <v>FULL DC inverter</v>
          </cell>
          <cell r="E143" t="str">
            <v>R32</v>
          </cell>
          <cell r="F143">
            <v>6</v>
          </cell>
          <cell r="G143">
            <v>7</v>
          </cell>
          <cell r="H143" t="str">
            <v>D_PREM</v>
          </cell>
          <cell r="I143">
            <v>2693</v>
          </cell>
          <cell r="J143">
            <v>4916</v>
          </cell>
          <cell r="K143">
            <v>3196</v>
          </cell>
          <cell r="L143">
            <v>420927</v>
          </cell>
          <cell r="M143" t="str">
            <v>-</v>
          </cell>
          <cell r="N143" t="str">
            <v>поставка</v>
          </cell>
        </row>
        <row r="144">
          <cell r="A144"/>
          <cell r="B144"/>
          <cell r="C144"/>
          <cell r="D144"/>
          <cell r="E144"/>
          <cell r="F144"/>
          <cell r="G144"/>
          <cell r="H144"/>
          <cell r="I144"/>
          <cell r="J144"/>
          <cell r="K144"/>
          <cell r="L144"/>
          <cell r="M144"/>
          <cell r="N144"/>
        </row>
        <row r="145">
          <cell r="A145"/>
          <cell r="B145" t="str">
            <v>НАСТЕННЫЕ ПРОВОДНЫЕ ПУЛЬТЫ</v>
          </cell>
          <cell r="C145"/>
          <cell r="D145"/>
          <cell r="E145"/>
          <cell r="F145"/>
          <cell r="G145"/>
          <cell r="H145"/>
          <cell r="I145"/>
          <cell r="J145"/>
          <cell r="K145"/>
          <cell r="L145"/>
          <cell r="M145"/>
          <cell r="N145"/>
        </row>
        <row r="146">
          <cell r="A146"/>
          <cell r="B146" t="str">
            <v>Daikin Madoka</v>
          </cell>
          <cell r="C146"/>
          <cell r="D146"/>
          <cell r="E146" t="str">
            <v>• Гладкий и элегантный дизайн, три цветовых решения;</v>
          </cell>
          <cell r="F146"/>
          <cell r="G146"/>
          <cell r="H146" t="str">
            <v>• Интуитивно понятный интерфейс пользователя, touch-кнопка управления; 
• Поддержка энерго-сберегающих функций;
• Компактные размеры, 85х85 мм.</v>
          </cell>
          <cell r="I146"/>
          <cell r="J146"/>
          <cell r="K146"/>
          <cell r="L146"/>
          <cell r="M146"/>
          <cell r="N146"/>
        </row>
        <row r="147">
          <cell r="A147"/>
          <cell r="B147"/>
          <cell r="C147"/>
          <cell r="D147"/>
          <cell r="E147"/>
          <cell r="F147"/>
          <cell r="G147"/>
          <cell r="H147"/>
          <cell r="I147"/>
          <cell r="J147"/>
          <cell r="K147"/>
          <cell r="L147"/>
          <cell r="M147"/>
          <cell r="N147"/>
        </row>
        <row r="148">
          <cell r="A148" t="str">
            <v>BRC1H519W7</v>
          </cell>
          <cell r="B148" t="str">
            <v>BRC1H519W7</v>
          </cell>
          <cell r="C148" t="str">
            <v>BRC1H519W7</v>
          </cell>
          <cell r="D148"/>
          <cell r="E148"/>
          <cell r="F148"/>
          <cell r="G148"/>
          <cell r="H148"/>
          <cell r="I148">
            <v>472</v>
          </cell>
          <cell r="J148"/>
          <cell r="K148">
            <v>330.4</v>
          </cell>
          <cell r="L148">
            <v>43990</v>
          </cell>
          <cell r="M148" t="str">
            <v>-</v>
          </cell>
          <cell r="N148" t="str">
            <v>нет поставки</v>
          </cell>
        </row>
        <row r="149">
          <cell r="A149"/>
          <cell r="B149"/>
          <cell r="C149"/>
          <cell r="D149"/>
          <cell r="E149"/>
          <cell r="F149"/>
          <cell r="G149"/>
          <cell r="H149"/>
          <cell r="I149"/>
          <cell r="J149"/>
          <cell r="K149"/>
          <cell r="L149"/>
          <cell r="M149"/>
          <cell r="N149"/>
        </row>
        <row r="150">
          <cell r="A150" t="str">
            <v>BRC1H52W</v>
          </cell>
          <cell r="B150" t="str">
            <v>BRC1H52W</v>
          </cell>
          <cell r="C150" t="str">
            <v>BRC1H52W</v>
          </cell>
          <cell r="D150"/>
          <cell r="E150"/>
          <cell r="F150"/>
          <cell r="G150"/>
          <cell r="H150"/>
          <cell r="I150">
            <v>472</v>
          </cell>
          <cell r="J150"/>
          <cell r="K150">
            <v>330.4</v>
          </cell>
          <cell r="L150">
            <v>43990</v>
          </cell>
          <cell r="M150" t="str">
            <v>-</v>
          </cell>
          <cell r="N150" t="str">
            <v>запрос</v>
          </cell>
        </row>
        <row r="151">
          <cell r="A151" t="str">
            <v>BRC1H52K</v>
          </cell>
          <cell r="B151" t="str">
            <v>BRC1H52K</v>
          </cell>
          <cell r="C151" t="str">
            <v>BRC1H52K</v>
          </cell>
          <cell r="D151"/>
          <cell r="E151"/>
          <cell r="F151"/>
          <cell r="G151"/>
          <cell r="H151"/>
          <cell r="I151">
            <v>472</v>
          </cell>
          <cell r="J151"/>
          <cell r="K151">
            <v>330.4</v>
          </cell>
          <cell r="L151">
            <v>43990</v>
          </cell>
          <cell r="M151" t="str">
            <v>-</v>
          </cell>
          <cell r="N151" t="str">
            <v>запрос</v>
          </cell>
        </row>
        <row r="152">
          <cell r="A152" t="str">
            <v>BRC1H52S</v>
          </cell>
          <cell r="B152" t="str">
            <v>BRC1H52S</v>
          </cell>
          <cell r="C152" t="str">
            <v>BRC1H52S</v>
          </cell>
          <cell r="D152"/>
          <cell r="E152"/>
          <cell r="F152"/>
          <cell r="G152"/>
          <cell r="H152"/>
          <cell r="I152">
            <v>472</v>
          </cell>
          <cell r="J152"/>
          <cell r="K152">
            <v>330.4</v>
          </cell>
          <cell r="L152">
            <v>43990</v>
          </cell>
          <cell r="M152" t="str">
            <v>-</v>
          </cell>
          <cell r="N152" t="str">
            <v>запрос</v>
          </cell>
        </row>
        <row r="153">
          <cell r="A153"/>
          <cell r="B153"/>
          <cell r="C153"/>
          <cell r="D153"/>
          <cell r="E153"/>
          <cell r="F153"/>
          <cell r="G153"/>
          <cell r="H153"/>
          <cell r="I153"/>
          <cell r="J153"/>
          <cell r="K153"/>
          <cell r="L153"/>
          <cell r="M153"/>
          <cell r="N153"/>
        </row>
        <row r="154">
          <cell r="A154"/>
          <cell r="B154" t="str">
            <v>ОЧИСТИТЕЛИ ВОЗДУХА DAIKIN</v>
          </cell>
          <cell r="C154"/>
          <cell r="D154"/>
          <cell r="E154"/>
          <cell r="F154"/>
          <cell r="G154"/>
          <cell r="H154"/>
          <cell r="I154"/>
          <cell r="J154"/>
          <cell r="K154"/>
          <cell r="L154"/>
          <cell r="M154"/>
          <cell r="N154"/>
        </row>
        <row r="155">
          <cell r="A155"/>
          <cell r="B155" t="str">
            <v>Daikin MC55W (on/off)</v>
          </cell>
          <cell r="C155"/>
          <cell r="D155"/>
          <cell r="E155" t="str">
            <v>• Стримерный разряд;
• Индикатор датчика пыли и запаха;
• Плазменный ионизатор;
• Электростатический НЕРА-фильтр;
• Экономичный режим;</v>
          </cell>
          <cell r="F155"/>
          <cell r="G155"/>
          <cell r="H155" t="str">
            <v>• Режим улавливания пыльцы; 
• Турборежим;
• Защита от детей;
• Регулировка яркости дисплея;
• Автоматческий перезапуск;</v>
          </cell>
          <cell r="I155"/>
          <cell r="J155"/>
          <cell r="K155"/>
          <cell r="L155"/>
          <cell r="M155"/>
          <cell r="N155"/>
        </row>
        <row r="156">
          <cell r="A156"/>
          <cell r="B156"/>
          <cell r="C156"/>
          <cell r="D156"/>
          <cell r="E156"/>
          <cell r="F156"/>
          <cell r="G156"/>
          <cell r="H156"/>
          <cell r="I156"/>
          <cell r="J156"/>
          <cell r="K156"/>
          <cell r="L156"/>
          <cell r="M156"/>
        </row>
        <row r="157">
          <cell r="A157"/>
          <cell r="B157" t="str">
            <v>MC55W</v>
          </cell>
          <cell r="C157"/>
          <cell r="D157"/>
          <cell r="E157"/>
          <cell r="F157"/>
          <cell r="G157"/>
          <cell r="H157" t="str">
            <v>D_MASS</v>
          </cell>
          <cell r="I157"/>
          <cell r="J157">
            <v>745</v>
          </cell>
          <cell r="K157">
            <v>611</v>
          </cell>
          <cell r="L157">
            <v>85990</v>
          </cell>
          <cell r="M157" t="str">
            <v>-</v>
          </cell>
          <cell r="N157" t="str">
            <v>нет поставки</v>
          </cell>
        </row>
        <row r="158">
          <cell r="A158"/>
          <cell r="B158" t="str">
            <v>MC55VB</v>
          </cell>
          <cell r="C158"/>
          <cell r="D158"/>
          <cell r="E158"/>
          <cell r="F158"/>
          <cell r="G158"/>
          <cell r="H158" t="str">
            <v>D_MASS</v>
          </cell>
          <cell r="I158"/>
          <cell r="J158">
            <v>718</v>
          </cell>
          <cell r="K158">
            <v>718</v>
          </cell>
          <cell r="L158">
            <v>85990</v>
          </cell>
          <cell r="M158" t="str">
            <v>-</v>
          </cell>
          <cell r="N158" t="str">
            <v>поставка</v>
          </cell>
        </row>
        <row r="159">
          <cell r="A159"/>
          <cell r="B159" t="str">
            <v>MCK55W</v>
          </cell>
          <cell r="C159"/>
          <cell r="D159"/>
          <cell r="E159"/>
          <cell r="F159"/>
          <cell r="G159"/>
          <cell r="H159" t="str">
            <v>D_MASS</v>
          </cell>
          <cell r="I159"/>
          <cell r="J159">
            <v>1030</v>
          </cell>
          <cell r="K159">
            <v>845</v>
          </cell>
          <cell r="L159">
            <v>104999</v>
          </cell>
          <cell r="M159" t="str">
            <v>-</v>
          </cell>
          <cell r="N159" t="str">
            <v>поставка</v>
          </cell>
        </row>
        <row r="160">
          <cell r="A160"/>
          <cell r="B160" t="str">
            <v>MCK70YV</v>
          </cell>
          <cell r="C160"/>
          <cell r="D160"/>
          <cell r="E160"/>
          <cell r="F160"/>
          <cell r="G160"/>
          <cell r="H160" t="str">
            <v>D_MASS</v>
          </cell>
          <cell r="I160"/>
          <cell r="J160">
            <v>1471</v>
          </cell>
          <cell r="K160">
            <v>1206</v>
          </cell>
          <cell r="L160">
            <v>149999</v>
          </cell>
          <cell r="M160" t="str">
            <v>-</v>
          </cell>
          <cell r="N160" t="str">
            <v>поставка</v>
          </cell>
        </row>
        <row r="162">
          <cell r="B162"/>
        </row>
        <row r="167">
          <cell r="G167"/>
        </row>
      </sheetData>
      <sheetData sheetId="2">
        <row r="1">
          <cell r="A1"/>
          <cell r="B1"/>
          <cell r="C1"/>
          <cell r="D1"/>
          <cell r="E1"/>
          <cell r="F1"/>
          <cell r="G1"/>
          <cell r="H1"/>
          <cell r="I1"/>
          <cell r="J1"/>
          <cell r="L1" t="str">
            <v>Статус поставки</v>
          </cell>
          <cell r="M1"/>
        </row>
        <row r="2">
          <cell r="A2"/>
          <cell r="B2"/>
          <cell r="C2"/>
          <cell r="D2"/>
          <cell r="E2"/>
          <cell r="F2"/>
          <cell r="G2"/>
          <cell r="H2"/>
          <cell r="I2" t="str">
            <v>D_PREM</v>
          </cell>
          <cell r="J2">
            <v>0.57999999999999996</v>
          </cell>
          <cell r="L2" t="str">
            <v>нет поставки</v>
          </cell>
          <cell r="M2" t="str">
            <v>не производится</v>
          </cell>
        </row>
        <row r="3">
          <cell r="B3"/>
          <cell r="C3"/>
          <cell r="D3"/>
          <cell r="E3"/>
          <cell r="F3"/>
          <cell r="G3"/>
          <cell r="H3"/>
          <cell r="I3" t="str">
            <v>D_MASS</v>
          </cell>
          <cell r="J3">
            <v>0.18</v>
          </cell>
          <cell r="L3" t="str">
            <v>поставка</v>
          </cell>
          <cell r="M3" t="str">
            <v>поставляются</v>
          </cell>
        </row>
        <row r="4">
          <cell r="A4" t="str">
            <v>Модельный ряд торговой марки Daikin. Сезон 2025.</v>
          </cell>
          <cell r="B4"/>
          <cell r="C4"/>
          <cell r="D4"/>
          <cell r="E4"/>
          <cell r="F4"/>
          <cell r="G4"/>
          <cell r="H4"/>
          <cell r="I4" t="str">
            <v>D_ACC</v>
          </cell>
          <cell r="J4">
            <v>0.3</v>
          </cell>
          <cell r="L4" t="str">
            <v>запрос</v>
          </cell>
          <cell r="M4" t="str">
            <v>под заказ</v>
          </cell>
        </row>
        <row r="5">
          <cell r="A5" t="str">
            <v>К СОДЕРЖАНИЮ</v>
          </cell>
          <cell r="B5"/>
          <cell r="C5"/>
          <cell r="D5"/>
          <cell r="E5"/>
          <cell r="F5"/>
          <cell r="G5" t="str">
            <v>Базовая цена указана в EURO, расчет производится по официальному курсу EURO ЦБ РФ.
 Цена МПРЦ указана в рублях РФ.</v>
          </cell>
          <cell r="H5"/>
          <cell r="I5"/>
          <cell r="J5"/>
          <cell r="K5"/>
          <cell r="L5"/>
          <cell r="M5"/>
        </row>
        <row r="6">
          <cell r="A6" t="str">
            <v>Комплект поставки</v>
          </cell>
          <cell r="B6"/>
          <cell r="C6" t="str">
            <v>тип</v>
          </cell>
          <cell r="D6" t="str">
            <v>фреон</v>
          </cell>
          <cell r="E6" t="str">
            <v>Производ., кВт</v>
          </cell>
          <cell r="F6"/>
          <cell r="G6" t="str">
            <v>Тип скидки</v>
          </cell>
          <cell r="H6" t="str">
            <v>Базовая цена, EURO</v>
          </cell>
          <cell r="I6"/>
          <cell r="J6" t="str">
            <v>Цена со скидкой за комплект, EURO</v>
          </cell>
          <cell r="K6" t="str">
            <v>МПРЦ зона 1</v>
          </cell>
          <cell r="L6" t="str">
            <v>ВАШ БОНУС
WI-FI контроллер* (EURO)</v>
          </cell>
          <cell r="M6" t="str">
            <v>Статус поставки</v>
          </cell>
        </row>
        <row r="7">
          <cell r="A7" t="str">
            <v>Внутр./ 
Наруж. блок</v>
          </cell>
          <cell r="B7" t="str">
            <v>Панель</v>
          </cell>
          <cell r="C7"/>
          <cell r="D7"/>
          <cell r="E7" t="str">
            <v>холод</v>
          </cell>
          <cell r="F7" t="str">
            <v>тепло</v>
          </cell>
          <cell r="G7"/>
          <cell r="H7" t="str">
            <v>для блока</v>
          </cell>
          <cell r="I7" t="str">
            <v>для панели</v>
          </cell>
          <cell r="J7"/>
          <cell r="K7"/>
          <cell r="L7"/>
          <cell r="M7"/>
        </row>
        <row r="8">
          <cell r="A8" t="str">
            <v>Наружные блоки мультисистемы</v>
          </cell>
          <cell r="B8"/>
          <cell r="C8"/>
          <cell r="D8"/>
          <cell r="E8" t="str">
            <v>• В мультисистеме MXM к одному наружному блоку производительностью от 5 до 9 кВт подключают от 2 до 5 внутренних блоков класса Split;
• Расширены модельные ряды внутренних блоков, используемых также в сплит-системах (FBA-A9, FCAG-B*, FFA-A9, FHA-A9, FNA-A9);</v>
          </cell>
          <cell r="F8"/>
          <cell r="G8"/>
          <cell r="H8" t="str">
            <v>• Сезонная эффективность до A+++ при охлаждении и до A++ при обогреве;
• К одному наружному блоку мультисистемы MXF можно подключить до 3 внутренних блоков класса Sensira Split;
• Наружные блоки оснащены спиральным компрессором, обладающим низким уровнем шума и высокой энергоэффективностью.</v>
          </cell>
          <cell r="I8"/>
          <cell r="J8"/>
          <cell r="K8"/>
          <cell r="L8"/>
          <cell r="M8"/>
        </row>
        <row r="9">
          <cell r="A9"/>
          <cell r="B9"/>
          <cell r="C9"/>
          <cell r="D9"/>
          <cell r="E9"/>
          <cell r="F9"/>
          <cell r="G9"/>
          <cell r="H9"/>
          <cell r="I9"/>
          <cell r="J9"/>
          <cell r="K9"/>
          <cell r="L9"/>
          <cell r="M9"/>
        </row>
        <row r="10">
          <cell r="A10" t="str">
            <v>R-32</v>
          </cell>
          <cell r="B10"/>
          <cell r="C10"/>
          <cell r="D10"/>
          <cell r="E10"/>
          <cell r="F10"/>
          <cell r="G10"/>
          <cell r="H10"/>
          <cell r="I10"/>
          <cell r="J10"/>
          <cell r="K10"/>
          <cell r="L10"/>
          <cell r="M10"/>
        </row>
        <row r="11">
          <cell r="A11" t="str">
            <v>2MXM40A9</v>
          </cell>
          <cell r="B11" t="str">
            <v>-</v>
          </cell>
          <cell r="C11" t="str">
            <v>DC inverter</v>
          </cell>
          <cell r="D11" t="str">
            <v>R32</v>
          </cell>
          <cell r="E11">
            <v>4</v>
          </cell>
          <cell r="F11">
            <v>4.2</v>
          </cell>
          <cell r="G11" t="str">
            <v>D_PREM</v>
          </cell>
          <cell r="H11">
            <v>3538</v>
          </cell>
          <cell r="I11" t="str">
            <v>-</v>
          </cell>
          <cell r="J11">
            <v>1485.96</v>
          </cell>
          <cell r="K11">
            <v>212990</v>
          </cell>
          <cell r="L11">
            <v>1</v>
          </cell>
          <cell r="M11" t="str">
            <v>поставка</v>
          </cell>
        </row>
        <row r="12">
          <cell r="A12" t="str">
            <v>2MXM50A9</v>
          </cell>
          <cell r="B12" t="str">
            <v>-</v>
          </cell>
          <cell r="C12" t="str">
            <v>DC inverter</v>
          </cell>
          <cell r="D12" t="str">
            <v>R32</v>
          </cell>
          <cell r="E12">
            <v>5</v>
          </cell>
          <cell r="F12">
            <v>5.6</v>
          </cell>
          <cell r="G12" t="str">
            <v>D_PREM</v>
          </cell>
          <cell r="H12">
            <v>4403</v>
          </cell>
          <cell r="I12" t="str">
            <v>-</v>
          </cell>
          <cell r="J12">
            <v>1849.2600000000002</v>
          </cell>
          <cell r="K12">
            <v>264990</v>
          </cell>
          <cell r="L12">
            <v>1</v>
          </cell>
          <cell r="M12" t="str">
            <v>поставка</v>
          </cell>
        </row>
        <row r="13">
          <cell r="A13" t="str">
            <v>2MXM68A9</v>
          </cell>
          <cell r="B13" t="str">
            <v>-</v>
          </cell>
          <cell r="C13" t="str">
            <v>DC inverter</v>
          </cell>
          <cell r="D13" t="str">
            <v>R32</v>
          </cell>
          <cell r="E13">
            <v>6.8</v>
          </cell>
          <cell r="F13">
            <v>8.6</v>
          </cell>
          <cell r="G13" t="str">
            <v>D_PREM</v>
          </cell>
          <cell r="H13">
            <v>5785</v>
          </cell>
          <cell r="I13" t="str">
            <v>-</v>
          </cell>
          <cell r="J13">
            <v>2429.7000000000003</v>
          </cell>
          <cell r="K13">
            <v>347990</v>
          </cell>
          <cell r="L13">
            <v>1</v>
          </cell>
          <cell r="M13" t="str">
            <v>поставка</v>
          </cell>
        </row>
        <row r="14">
          <cell r="A14" t="str">
            <v>3MXM40A9</v>
          </cell>
          <cell r="B14" t="str">
            <v>-</v>
          </cell>
          <cell r="C14" t="str">
            <v>DC inverter</v>
          </cell>
          <cell r="D14" t="str">
            <v>R32</v>
          </cell>
          <cell r="E14">
            <v>4</v>
          </cell>
          <cell r="F14">
            <v>4.5999999999999996</v>
          </cell>
          <cell r="G14" t="str">
            <v>D_PREM</v>
          </cell>
          <cell r="H14">
            <v>4464</v>
          </cell>
          <cell r="I14" t="str">
            <v>-</v>
          </cell>
          <cell r="J14">
            <v>1874.88</v>
          </cell>
          <cell r="K14">
            <v>268990</v>
          </cell>
          <cell r="L14">
            <v>1</v>
          </cell>
          <cell r="M14" t="str">
            <v>поставка</v>
          </cell>
        </row>
        <row r="15">
          <cell r="A15" t="str">
            <v>3MXM52A9</v>
          </cell>
          <cell r="B15" t="str">
            <v>-</v>
          </cell>
          <cell r="C15" t="str">
            <v>DC inverter</v>
          </cell>
          <cell r="D15" t="str">
            <v>R32</v>
          </cell>
          <cell r="E15">
            <v>5.2</v>
          </cell>
          <cell r="F15">
            <v>6.8</v>
          </cell>
          <cell r="G15" t="str">
            <v>D_PREM</v>
          </cell>
          <cell r="H15">
            <v>6017</v>
          </cell>
          <cell r="I15" t="str">
            <v>-</v>
          </cell>
          <cell r="J15">
            <v>2527.1400000000003</v>
          </cell>
          <cell r="K15">
            <v>361990</v>
          </cell>
          <cell r="L15">
            <v>1</v>
          </cell>
          <cell r="M15" t="str">
            <v>поставка</v>
          </cell>
        </row>
        <row r="16">
          <cell r="A16" t="str">
            <v>3MXM68A9</v>
          </cell>
          <cell r="B16" t="str">
            <v>-</v>
          </cell>
          <cell r="C16" t="str">
            <v>DC inverter</v>
          </cell>
          <cell r="D16" t="str">
            <v>R32</v>
          </cell>
          <cell r="E16">
            <v>6.8</v>
          </cell>
          <cell r="F16">
            <v>8.6</v>
          </cell>
          <cell r="G16" t="str">
            <v>D_PREM</v>
          </cell>
          <cell r="H16">
            <v>7281</v>
          </cell>
          <cell r="I16" t="str">
            <v>-</v>
          </cell>
          <cell r="J16">
            <v>3058.0200000000004</v>
          </cell>
          <cell r="K16">
            <v>437990</v>
          </cell>
          <cell r="L16">
            <v>1</v>
          </cell>
          <cell r="M16" t="str">
            <v>поставка</v>
          </cell>
        </row>
        <row r="17">
          <cell r="A17" t="str">
            <v>4MXM68A9</v>
          </cell>
          <cell r="B17" t="str">
            <v>-</v>
          </cell>
          <cell r="C17" t="str">
            <v>DC inverter</v>
          </cell>
          <cell r="D17" t="str">
            <v>R32</v>
          </cell>
          <cell r="E17">
            <v>6.8</v>
          </cell>
          <cell r="F17">
            <v>8.6</v>
          </cell>
          <cell r="G17" t="str">
            <v>D_PREM</v>
          </cell>
          <cell r="H17">
            <v>7366</v>
          </cell>
          <cell r="I17" t="str">
            <v>-</v>
          </cell>
          <cell r="J17">
            <v>3093.7200000000003</v>
          </cell>
          <cell r="K17">
            <v>442990</v>
          </cell>
          <cell r="L17">
            <v>1</v>
          </cell>
          <cell r="M17" t="str">
            <v>поставка</v>
          </cell>
        </row>
        <row r="18">
          <cell r="A18" t="str">
            <v>4MXM80A9</v>
          </cell>
          <cell r="B18" t="str">
            <v>-</v>
          </cell>
          <cell r="C18" t="str">
            <v>DC inverter</v>
          </cell>
          <cell r="D18" t="str">
            <v>R32</v>
          </cell>
          <cell r="E18">
            <v>8</v>
          </cell>
          <cell r="F18">
            <v>9.6</v>
          </cell>
          <cell r="G18" t="str">
            <v>D_PREM</v>
          </cell>
          <cell r="H18">
            <v>8887</v>
          </cell>
          <cell r="I18" t="str">
            <v>-</v>
          </cell>
          <cell r="J18">
            <v>3732.5400000000004</v>
          </cell>
          <cell r="K18">
            <v>534990</v>
          </cell>
          <cell r="L18">
            <v>1</v>
          </cell>
          <cell r="M18" t="str">
            <v>поставка</v>
          </cell>
        </row>
        <row r="19">
          <cell r="A19" t="str">
            <v>5MXM90A9</v>
          </cell>
          <cell r="B19" t="str">
            <v>-</v>
          </cell>
          <cell r="C19" t="str">
            <v>DC inverter</v>
          </cell>
          <cell r="D19" t="str">
            <v>R32</v>
          </cell>
          <cell r="E19">
            <v>9</v>
          </cell>
          <cell r="F19">
            <v>10.4</v>
          </cell>
          <cell r="G19" t="str">
            <v>D_PREM</v>
          </cell>
          <cell r="H19">
            <v>9816</v>
          </cell>
          <cell r="I19" t="str">
            <v>-</v>
          </cell>
          <cell r="J19">
            <v>4122.72</v>
          </cell>
          <cell r="K19">
            <v>590990</v>
          </cell>
          <cell r="L19">
            <v>1</v>
          </cell>
          <cell r="M19" t="str">
            <v>поставка</v>
          </cell>
        </row>
        <row r="20">
          <cell r="C20"/>
          <cell r="D20"/>
          <cell r="E20"/>
          <cell r="F20"/>
          <cell r="G20"/>
          <cell r="H20"/>
          <cell r="I20"/>
          <cell r="J20"/>
          <cell r="K20"/>
          <cell r="L20"/>
          <cell r="M20"/>
        </row>
        <row r="21">
          <cell r="A21" t="str">
            <v>ПРЕМИАЛЬНАЯ СЕРИЯ EMURA NEW (FTXJ)</v>
          </cell>
          <cell r="B21"/>
          <cell r="C21"/>
          <cell r="D21" t="str">
            <v>• Наивысший класс сезонной энергоэффективности SEER «А+++»;
• Обновленный премиальный дизайн Emura в трех цветах;</v>
          </cell>
          <cell r="E21"/>
          <cell r="F21"/>
          <cell r="G21" t="str">
            <v>• 2-зонный датчик Intelligent Eye;
• Многоступенчатая очистка воздуха;
• Уровень звукового давления снижен до 19 дБА;
• Увеличение диапазона рабочих температур: от -20⁰C до 50⁰C.</v>
          </cell>
          <cell r="H21"/>
          <cell r="I21"/>
          <cell r="J21"/>
          <cell r="K21"/>
          <cell r="L21"/>
          <cell r="M21"/>
        </row>
        <row r="22">
          <cell r="A22" t="str">
            <v xml:space="preserve"> R-32</v>
          </cell>
          <cell r="B22"/>
          <cell r="C22"/>
          <cell r="D22"/>
          <cell r="E22"/>
          <cell r="F22"/>
          <cell r="G22"/>
          <cell r="H22"/>
          <cell r="I22"/>
          <cell r="J22"/>
          <cell r="K22"/>
          <cell r="L22"/>
          <cell r="M22"/>
        </row>
        <row r="23">
          <cell r="A23" t="str">
            <v>FTXJ20AW</v>
          </cell>
          <cell r="B23" t="str">
            <v>-</v>
          </cell>
          <cell r="C23"/>
          <cell r="D23" t="str">
            <v>R32</v>
          </cell>
          <cell r="E23">
            <v>2</v>
          </cell>
          <cell r="F23"/>
          <cell r="G23" t="str">
            <v>D_PREM</v>
          </cell>
          <cell r="H23">
            <v>2554</v>
          </cell>
          <cell r="I23"/>
          <cell r="J23">
            <v>1072.68</v>
          </cell>
          <cell r="K23">
            <v>134985</v>
          </cell>
          <cell r="L23">
            <v>1</v>
          </cell>
          <cell r="M23" t="str">
            <v>нет поставки</v>
          </cell>
        </row>
        <row r="24">
          <cell r="A24" t="str">
            <v>FTXJ25AW</v>
          </cell>
          <cell r="B24" t="str">
            <v>-</v>
          </cell>
          <cell r="C24"/>
          <cell r="D24" t="str">
            <v>R32</v>
          </cell>
          <cell r="E24">
            <v>2.5</v>
          </cell>
          <cell r="F24"/>
          <cell r="G24" t="str">
            <v>D_PREM</v>
          </cell>
          <cell r="H24">
            <v>2619</v>
          </cell>
          <cell r="I24"/>
          <cell r="J24">
            <v>1099.98</v>
          </cell>
          <cell r="K24">
            <v>145985</v>
          </cell>
          <cell r="L24">
            <v>1</v>
          </cell>
          <cell r="M24" t="str">
            <v>нет поставки</v>
          </cell>
        </row>
        <row r="25">
          <cell r="A25" t="str">
            <v>FTXJ35AW</v>
          </cell>
          <cell r="B25" t="str">
            <v>-</v>
          </cell>
          <cell r="C25"/>
          <cell r="D25" t="str">
            <v>R32</v>
          </cell>
          <cell r="E25">
            <v>3.5</v>
          </cell>
          <cell r="F25"/>
          <cell r="G25" t="str">
            <v>D_PREM</v>
          </cell>
          <cell r="H25">
            <v>2652</v>
          </cell>
          <cell r="I25"/>
          <cell r="J25">
            <v>1113.8400000000001</v>
          </cell>
          <cell r="K25">
            <v>157036</v>
          </cell>
          <cell r="L25">
            <v>1</v>
          </cell>
          <cell r="M25" t="str">
            <v>нет поставки</v>
          </cell>
        </row>
        <row r="26">
          <cell r="A26" t="str">
            <v>FTXJ50AW</v>
          </cell>
          <cell r="B26" t="str">
            <v>-</v>
          </cell>
          <cell r="C26"/>
          <cell r="D26" t="str">
            <v>R32</v>
          </cell>
          <cell r="E26">
            <v>5</v>
          </cell>
          <cell r="F26"/>
          <cell r="G26" t="str">
            <v>D_PREM</v>
          </cell>
          <cell r="H26">
            <v>3206</v>
          </cell>
          <cell r="I26"/>
          <cell r="J26">
            <v>1346.5200000000002</v>
          </cell>
          <cell r="K26">
            <v>176806</v>
          </cell>
          <cell r="L26">
            <v>1</v>
          </cell>
          <cell r="M26" t="str">
            <v>нет поставки</v>
          </cell>
        </row>
        <row r="27">
          <cell r="A27" t="str">
            <v>FTXJ20AS</v>
          </cell>
          <cell r="B27" t="str">
            <v>-</v>
          </cell>
          <cell r="C27"/>
          <cell r="D27" t="str">
            <v>R32</v>
          </cell>
          <cell r="E27">
            <v>2</v>
          </cell>
          <cell r="F27"/>
          <cell r="G27" t="str">
            <v>D_PREM</v>
          </cell>
          <cell r="H27">
            <v>2929</v>
          </cell>
          <cell r="I27"/>
          <cell r="J27">
            <v>1230.18</v>
          </cell>
          <cell r="K27">
            <v>144985</v>
          </cell>
          <cell r="L27">
            <v>1</v>
          </cell>
          <cell r="M27" t="str">
            <v>нет поставки</v>
          </cell>
        </row>
        <row r="28">
          <cell r="A28" t="str">
            <v>FTXJ25AS</v>
          </cell>
          <cell r="B28" t="str">
            <v>-</v>
          </cell>
          <cell r="C28"/>
          <cell r="D28" t="str">
            <v>R32</v>
          </cell>
          <cell r="E28">
            <v>2.5</v>
          </cell>
          <cell r="F28"/>
          <cell r="G28" t="str">
            <v>D_PREM</v>
          </cell>
          <cell r="H28">
            <v>2989</v>
          </cell>
          <cell r="I28"/>
          <cell r="J28">
            <v>1255.3800000000001</v>
          </cell>
          <cell r="K28">
            <v>155985</v>
          </cell>
          <cell r="L28">
            <v>1</v>
          </cell>
          <cell r="M28" t="str">
            <v>нет поставки</v>
          </cell>
        </row>
        <row r="29">
          <cell r="A29" t="str">
            <v>FTXJ35AS</v>
          </cell>
          <cell r="B29" t="str">
            <v>-</v>
          </cell>
          <cell r="C29"/>
          <cell r="D29" t="str">
            <v>R32</v>
          </cell>
          <cell r="E29">
            <v>3.5</v>
          </cell>
          <cell r="F29"/>
          <cell r="G29" t="str">
            <v>D_PREM</v>
          </cell>
          <cell r="H29">
            <v>3174</v>
          </cell>
          <cell r="I29"/>
          <cell r="J29">
            <v>1333.0800000000002</v>
          </cell>
          <cell r="K29">
            <v>170086</v>
          </cell>
          <cell r="L29">
            <v>1</v>
          </cell>
          <cell r="M29" t="str">
            <v>нет поставки</v>
          </cell>
        </row>
        <row r="30">
          <cell r="A30" t="str">
            <v>FTXJ50AS</v>
          </cell>
          <cell r="B30" t="str">
            <v>-</v>
          </cell>
          <cell r="C30"/>
          <cell r="D30" t="str">
            <v>R32</v>
          </cell>
          <cell r="E30">
            <v>5</v>
          </cell>
          <cell r="F30"/>
          <cell r="G30" t="str">
            <v>D_PREM</v>
          </cell>
          <cell r="H30">
            <v>3862</v>
          </cell>
          <cell r="I30"/>
          <cell r="J30">
            <v>1622.0400000000002</v>
          </cell>
          <cell r="K30">
            <v>192346</v>
          </cell>
          <cell r="L30">
            <v>1</v>
          </cell>
          <cell r="M30" t="str">
            <v>нет поставки</v>
          </cell>
        </row>
        <row r="31">
          <cell r="A31" t="str">
            <v>FTXJ20AB</v>
          </cell>
          <cell r="B31" t="str">
            <v>-</v>
          </cell>
          <cell r="C31"/>
          <cell r="D31" t="str">
            <v>R32</v>
          </cell>
          <cell r="E31">
            <v>2</v>
          </cell>
          <cell r="F31"/>
          <cell r="G31" t="str">
            <v>D_PREM</v>
          </cell>
          <cell r="H31">
            <v>2929</v>
          </cell>
          <cell r="I31"/>
          <cell r="J31">
            <v>1230.18</v>
          </cell>
          <cell r="K31">
            <v>144985</v>
          </cell>
          <cell r="L31">
            <v>1</v>
          </cell>
          <cell r="M31" t="str">
            <v>нет поставки</v>
          </cell>
        </row>
        <row r="32">
          <cell r="A32" t="str">
            <v>FTXJ25AB</v>
          </cell>
          <cell r="B32" t="str">
            <v>-</v>
          </cell>
          <cell r="C32"/>
          <cell r="D32" t="str">
            <v>R32</v>
          </cell>
          <cell r="E32">
            <v>2.5</v>
          </cell>
          <cell r="F32"/>
          <cell r="G32" t="str">
            <v>D_PREM</v>
          </cell>
          <cell r="H32">
            <v>2989</v>
          </cell>
          <cell r="I32"/>
          <cell r="J32">
            <v>1255.3800000000001</v>
          </cell>
          <cell r="K32">
            <v>155985</v>
          </cell>
          <cell r="L32">
            <v>1</v>
          </cell>
          <cell r="M32" t="str">
            <v>нет поставки</v>
          </cell>
        </row>
        <row r="33">
          <cell r="A33" t="str">
            <v>FTXJ35AB</v>
          </cell>
          <cell r="B33" t="str">
            <v>-</v>
          </cell>
          <cell r="C33"/>
          <cell r="D33" t="str">
            <v>R32</v>
          </cell>
          <cell r="E33">
            <v>3.5</v>
          </cell>
          <cell r="F33"/>
          <cell r="G33" t="str">
            <v>D_PREM</v>
          </cell>
          <cell r="H33">
            <v>3174</v>
          </cell>
          <cell r="I33"/>
          <cell r="J33">
            <v>1333.0800000000002</v>
          </cell>
          <cell r="K33">
            <v>170086</v>
          </cell>
          <cell r="L33">
            <v>1</v>
          </cell>
          <cell r="M33" t="str">
            <v>нет поставки</v>
          </cell>
        </row>
        <row r="34">
          <cell r="A34" t="str">
            <v>FTXJ20AW9</v>
          </cell>
          <cell r="B34" t="str">
            <v>-</v>
          </cell>
          <cell r="C34"/>
          <cell r="D34" t="str">
            <v>R32</v>
          </cell>
          <cell r="E34">
            <v>2</v>
          </cell>
          <cell r="F34"/>
          <cell r="G34" t="str">
            <v>D_PREM</v>
          </cell>
          <cell r="H34">
            <v>2532</v>
          </cell>
          <cell r="I34"/>
          <cell r="J34">
            <v>1063.44</v>
          </cell>
          <cell r="K34">
            <v>139485</v>
          </cell>
          <cell r="L34">
            <v>1</v>
          </cell>
          <cell r="M34" t="str">
            <v>поставка</v>
          </cell>
        </row>
        <row r="35">
          <cell r="A35" t="str">
            <v>FTXJ25AW9</v>
          </cell>
          <cell r="B35" t="str">
            <v>-</v>
          </cell>
          <cell r="C35"/>
          <cell r="D35" t="str">
            <v>R32</v>
          </cell>
          <cell r="E35">
            <v>2.5</v>
          </cell>
          <cell r="F35"/>
          <cell r="G35" t="str">
            <v>D_PREM</v>
          </cell>
          <cell r="H35">
            <v>2812</v>
          </cell>
          <cell r="I35"/>
          <cell r="J35">
            <v>1181.0400000000002</v>
          </cell>
          <cell r="K35">
            <v>154485</v>
          </cell>
          <cell r="L35">
            <v>1</v>
          </cell>
          <cell r="M35" t="str">
            <v>поставка</v>
          </cell>
        </row>
        <row r="36">
          <cell r="A36" t="str">
            <v>FTXJ35AW9</v>
          </cell>
          <cell r="B36" t="str">
            <v>-</v>
          </cell>
          <cell r="C36"/>
          <cell r="D36" t="str">
            <v>R32</v>
          </cell>
          <cell r="E36">
            <v>3.5</v>
          </cell>
          <cell r="F36"/>
          <cell r="G36" t="str">
            <v>D_PREM</v>
          </cell>
          <cell r="H36">
            <v>3066</v>
          </cell>
          <cell r="I36"/>
          <cell r="J36">
            <v>1287.72</v>
          </cell>
          <cell r="K36">
            <v>168736</v>
          </cell>
          <cell r="L36">
            <v>1</v>
          </cell>
          <cell r="M36" t="str">
            <v>поставка</v>
          </cell>
        </row>
        <row r="37">
          <cell r="A37" t="str">
            <v>FTXJ50AW9</v>
          </cell>
          <cell r="B37" t="str">
            <v>-</v>
          </cell>
          <cell r="C37"/>
          <cell r="D37" t="str">
            <v>R32</v>
          </cell>
          <cell r="E37">
            <v>5</v>
          </cell>
          <cell r="F37"/>
          <cell r="G37" t="str">
            <v>D_PREM</v>
          </cell>
          <cell r="H37">
            <v>3630</v>
          </cell>
          <cell r="I37"/>
          <cell r="J37">
            <v>1524.6000000000001</v>
          </cell>
          <cell r="K37">
            <v>199486</v>
          </cell>
          <cell r="L37">
            <v>1</v>
          </cell>
          <cell r="M37" t="str">
            <v>поставка</v>
          </cell>
        </row>
        <row r="38">
          <cell r="A38" t="str">
            <v>FTXJ20AS9</v>
          </cell>
          <cell r="B38" t="str">
            <v>-</v>
          </cell>
          <cell r="C38"/>
          <cell r="D38" t="str">
            <v>R32</v>
          </cell>
          <cell r="E38">
            <v>2</v>
          </cell>
          <cell r="F38"/>
          <cell r="G38" t="str">
            <v>D_PREM</v>
          </cell>
          <cell r="H38">
            <v>2959</v>
          </cell>
          <cell r="I38"/>
          <cell r="J38">
            <v>1242.7800000000002</v>
          </cell>
          <cell r="K38">
            <v>150985</v>
          </cell>
          <cell r="L38">
            <v>1</v>
          </cell>
          <cell r="M38" t="str">
            <v>поставка</v>
          </cell>
        </row>
        <row r="39">
          <cell r="A39" t="str">
            <v>FTXJ25AS9</v>
          </cell>
          <cell r="B39" t="str">
            <v>-</v>
          </cell>
          <cell r="C39"/>
          <cell r="D39" t="str">
            <v>R32</v>
          </cell>
          <cell r="E39">
            <v>2.5</v>
          </cell>
          <cell r="F39"/>
          <cell r="G39" t="str">
            <v>D_PREM</v>
          </cell>
          <cell r="H39">
            <v>3035</v>
          </cell>
          <cell r="I39"/>
          <cell r="J39">
            <v>1274.7</v>
          </cell>
          <cell r="K39">
            <v>160985</v>
          </cell>
          <cell r="L39">
            <v>1</v>
          </cell>
          <cell r="M39" t="str">
            <v>поставка</v>
          </cell>
        </row>
        <row r="40">
          <cell r="A40" t="str">
            <v>FTXJ35AS9</v>
          </cell>
          <cell r="B40" t="str">
            <v>-</v>
          </cell>
          <cell r="C40"/>
          <cell r="D40" t="str">
            <v>R32</v>
          </cell>
          <cell r="E40">
            <v>3.5</v>
          </cell>
          <cell r="F40"/>
          <cell r="G40" t="str">
            <v>D_PREM</v>
          </cell>
          <cell r="H40">
            <v>3269</v>
          </cell>
          <cell r="I40"/>
          <cell r="J40">
            <v>1372.98</v>
          </cell>
          <cell r="K40">
            <v>173686</v>
          </cell>
          <cell r="L40">
            <v>1</v>
          </cell>
          <cell r="M40" t="str">
            <v>поставка</v>
          </cell>
        </row>
        <row r="41">
          <cell r="A41" t="str">
            <v>FTXJ50AS9</v>
          </cell>
          <cell r="B41" t="str">
            <v>-</v>
          </cell>
          <cell r="C41"/>
          <cell r="D41" t="str">
            <v>R32</v>
          </cell>
          <cell r="E41">
            <v>5</v>
          </cell>
          <cell r="F41"/>
          <cell r="G41" t="str">
            <v>D_PREM</v>
          </cell>
          <cell r="H41">
            <v>4138</v>
          </cell>
          <cell r="I41"/>
          <cell r="J41">
            <v>1737.9600000000003</v>
          </cell>
          <cell r="K41">
            <v>211246</v>
          </cell>
          <cell r="L41">
            <v>1</v>
          </cell>
          <cell r="M41" t="str">
            <v>поставка</v>
          </cell>
        </row>
        <row r="42">
          <cell r="A42" t="str">
            <v>FTXJ20AB9</v>
          </cell>
          <cell r="B42" t="str">
            <v>-</v>
          </cell>
          <cell r="C42"/>
          <cell r="D42" t="str">
            <v>R32</v>
          </cell>
          <cell r="E42">
            <v>2</v>
          </cell>
          <cell r="F42"/>
          <cell r="G42" t="str">
            <v>D_PREM</v>
          </cell>
          <cell r="H42">
            <v>2959</v>
          </cell>
          <cell r="I42"/>
          <cell r="J42">
            <v>1242.7800000000002</v>
          </cell>
          <cell r="K42">
            <v>150985</v>
          </cell>
          <cell r="L42">
            <v>1</v>
          </cell>
          <cell r="M42" t="str">
            <v>поставка</v>
          </cell>
        </row>
        <row r="43">
          <cell r="A43" t="str">
            <v>FTXJ25AB9</v>
          </cell>
          <cell r="B43" t="str">
            <v>-</v>
          </cell>
          <cell r="C43"/>
          <cell r="D43" t="str">
            <v>R32</v>
          </cell>
          <cell r="E43">
            <v>2.5</v>
          </cell>
          <cell r="F43"/>
          <cell r="G43" t="str">
            <v>D_PREM</v>
          </cell>
          <cell r="H43">
            <v>3035</v>
          </cell>
          <cell r="I43"/>
          <cell r="J43">
            <v>1274.7</v>
          </cell>
          <cell r="K43">
            <v>160985</v>
          </cell>
          <cell r="L43">
            <v>1</v>
          </cell>
          <cell r="M43" t="str">
            <v>поставка</v>
          </cell>
        </row>
        <row r="44">
          <cell r="A44" t="str">
            <v>FTXJ35AB9</v>
          </cell>
          <cell r="B44" t="str">
            <v>-</v>
          </cell>
          <cell r="C44"/>
          <cell r="D44" t="str">
            <v>R32</v>
          </cell>
          <cell r="E44">
            <v>3.5</v>
          </cell>
          <cell r="F44"/>
          <cell r="G44" t="str">
            <v>D_PREM</v>
          </cell>
          <cell r="H44">
            <v>3320</v>
          </cell>
          <cell r="I44"/>
          <cell r="J44">
            <v>1394.4</v>
          </cell>
          <cell r="K44">
            <v>175036</v>
          </cell>
          <cell r="L44">
            <v>1</v>
          </cell>
          <cell r="M44" t="str">
            <v>поставка</v>
          </cell>
        </row>
        <row r="45">
          <cell r="A45" t="str">
            <v>FTXJ50AB9</v>
          </cell>
          <cell r="B45" t="str">
            <v>-</v>
          </cell>
          <cell r="C45"/>
          <cell r="D45" t="str">
            <v>R32</v>
          </cell>
          <cell r="E45">
            <v>5</v>
          </cell>
          <cell r="F45"/>
          <cell r="G45" t="str">
            <v>D_PREM</v>
          </cell>
          <cell r="H45">
            <v>4342</v>
          </cell>
          <cell r="I45"/>
          <cell r="J45">
            <v>1823.64</v>
          </cell>
          <cell r="K45">
            <v>216286</v>
          </cell>
          <cell r="L45">
            <v>1</v>
          </cell>
          <cell r="M45" t="str">
            <v>поставка</v>
          </cell>
        </row>
        <row r="46">
          <cell r="A46"/>
          <cell r="B46"/>
          <cell r="C46"/>
          <cell r="D46"/>
          <cell r="E46"/>
          <cell r="F46"/>
          <cell r="G46"/>
          <cell r="H46"/>
          <cell r="I46"/>
          <cell r="J46"/>
          <cell r="K46"/>
          <cell r="L46"/>
          <cell r="M46"/>
        </row>
        <row r="47">
          <cell r="A47" t="str">
            <v>Внутренние блоки настенного типа.
СЕРИЯ PERFERA (FTXM)</v>
          </cell>
          <cell r="B47"/>
          <cell r="C47"/>
          <cell r="D47"/>
          <cell r="E47" t="str">
            <v>• Высокая сезонная энергоэффективность (SEER до 7.90);
• Современный дизайн;
• Уровня шума внутреннего блока до 19 дБА;
• Пониженное энергопотребление в режиме ожидания;
• 2-зонный датчик Intelligent Eye;
• Многоступенчатая очистка воздуха;</v>
          </cell>
          <cell r="F47"/>
          <cell r="G47"/>
          <cell r="H47" t="str">
            <v>• Срок службы фильтров до 3 лет;
• Режим экономичной работы (Econo Mode);
• Режим комфортного воздухораспределения (Comfort);
• Режим повышенной производительности (Powerful);
• Пульт управления с недельным таймером.</v>
          </cell>
          <cell r="I47"/>
          <cell r="J47"/>
          <cell r="K47"/>
          <cell r="L47"/>
          <cell r="M47"/>
        </row>
        <row r="48">
          <cell r="A48" t="str">
            <v>R-32</v>
          </cell>
          <cell r="B48"/>
          <cell r="C48"/>
          <cell r="D48"/>
          <cell r="E48"/>
          <cell r="F48"/>
          <cell r="G48"/>
          <cell r="H48"/>
          <cell r="I48"/>
          <cell r="J48"/>
          <cell r="K48"/>
          <cell r="L48"/>
          <cell r="M48"/>
        </row>
        <row r="49">
          <cell r="A49" t="str">
            <v>FTXM20A</v>
          </cell>
          <cell r="B49" t="str">
            <v>-</v>
          </cell>
          <cell r="C49"/>
          <cell r="D49" t="str">
            <v>R32</v>
          </cell>
          <cell r="E49">
            <v>2</v>
          </cell>
          <cell r="F49"/>
          <cell r="G49" t="str">
            <v>D_PREM</v>
          </cell>
          <cell r="H49">
            <v>1410</v>
          </cell>
          <cell r="I49"/>
          <cell r="J49">
            <v>592.20000000000005</v>
          </cell>
          <cell r="K49">
            <v>76287</v>
          </cell>
          <cell r="L49">
            <v>1</v>
          </cell>
          <cell r="M49" t="str">
            <v>поставка</v>
          </cell>
        </row>
        <row r="50">
          <cell r="A50" t="str">
            <v>FTXM25A</v>
          </cell>
          <cell r="B50" t="str">
            <v>-</v>
          </cell>
          <cell r="C50"/>
          <cell r="D50" t="str">
            <v>R32</v>
          </cell>
          <cell r="E50">
            <v>2.5</v>
          </cell>
          <cell r="F50"/>
          <cell r="G50" t="str">
            <v>D_PREM</v>
          </cell>
          <cell r="H50">
            <v>1718</v>
          </cell>
          <cell r="I50"/>
          <cell r="J50">
            <v>721.56000000000006</v>
          </cell>
          <cell r="K50">
            <v>97986</v>
          </cell>
          <cell r="L50">
            <v>1</v>
          </cell>
          <cell r="M50" t="str">
            <v>поставка</v>
          </cell>
        </row>
        <row r="51">
          <cell r="A51" t="str">
            <v>FTXM35A</v>
          </cell>
          <cell r="B51" t="str">
            <v>-</v>
          </cell>
          <cell r="C51"/>
          <cell r="D51" t="str">
            <v>R32</v>
          </cell>
          <cell r="E51">
            <v>3.5</v>
          </cell>
          <cell r="F51"/>
          <cell r="G51" t="str">
            <v>D_PREM</v>
          </cell>
          <cell r="H51">
            <v>1995</v>
          </cell>
          <cell r="I51"/>
          <cell r="J51">
            <v>837.90000000000009</v>
          </cell>
          <cell r="K51">
            <v>115186</v>
          </cell>
          <cell r="L51">
            <v>1</v>
          </cell>
          <cell r="M51" t="str">
            <v>поставка</v>
          </cell>
        </row>
        <row r="52">
          <cell r="A52" t="str">
            <v>FTXM50A</v>
          </cell>
          <cell r="B52" t="str">
            <v>-</v>
          </cell>
          <cell r="C52"/>
          <cell r="D52" t="str">
            <v>R32</v>
          </cell>
          <cell r="E52">
            <v>5</v>
          </cell>
          <cell r="F52"/>
          <cell r="G52" t="str">
            <v>D_PREM</v>
          </cell>
          <cell r="H52">
            <v>2500</v>
          </cell>
          <cell r="I52"/>
          <cell r="J52">
            <v>1050</v>
          </cell>
          <cell r="K52">
            <v>135437</v>
          </cell>
          <cell r="L52">
            <v>1</v>
          </cell>
          <cell r="M52" t="str">
            <v>поставка</v>
          </cell>
        </row>
        <row r="53">
          <cell r="A53" t="str">
            <v>FTXM60A</v>
          </cell>
          <cell r="B53" t="str">
            <v>-</v>
          </cell>
          <cell r="C53"/>
          <cell r="D53" t="str">
            <v>R32</v>
          </cell>
          <cell r="E53">
            <v>6</v>
          </cell>
          <cell r="F53"/>
          <cell r="G53" t="str">
            <v>D_PREM</v>
          </cell>
          <cell r="H53">
            <v>2560</v>
          </cell>
          <cell r="I53"/>
          <cell r="J53">
            <v>1075.2</v>
          </cell>
          <cell r="K53">
            <v>143137</v>
          </cell>
          <cell r="L53">
            <v>1</v>
          </cell>
          <cell r="M53" t="str">
            <v>поставка</v>
          </cell>
        </row>
        <row r="54">
          <cell r="A54" t="str">
            <v>FTXM71A</v>
          </cell>
          <cell r="B54" t="str">
            <v>-</v>
          </cell>
          <cell r="C54"/>
          <cell r="D54" t="str">
            <v>R32</v>
          </cell>
          <cell r="E54">
            <v>7.1</v>
          </cell>
          <cell r="F54"/>
          <cell r="G54" t="str">
            <v>D_PREM</v>
          </cell>
          <cell r="H54">
            <v>2892</v>
          </cell>
          <cell r="I54"/>
          <cell r="J54">
            <v>1214.6400000000001</v>
          </cell>
          <cell r="K54">
            <v>160637</v>
          </cell>
          <cell r="L54">
            <v>1</v>
          </cell>
          <cell r="M54" t="str">
            <v>поставка</v>
          </cell>
        </row>
        <row r="55">
          <cell r="A55" t="str">
            <v>FTXM60R</v>
          </cell>
          <cell r="B55" t="str">
            <v>-</v>
          </cell>
          <cell r="C55"/>
          <cell r="D55" t="str">
            <v>R32</v>
          </cell>
          <cell r="E55">
            <v>6</v>
          </cell>
          <cell r="F55"/>
          <cell r="G55" t="str">
            <v>D_PREM</v>
          </cell>
          <cell r="H55">
            <v>2518</v>
          </cell>
          <cell r="I55"/>
          <cell r="J55">
            <v>1057.5600000000002</v>
          </cell>
          <cell r="K55">
            <v>143137</v>
          </cell>
          <cell r="L55">
            <v>1</v>
          </cell>
          <cell r="M55" t="str">
            <v>поставка</v>
          </cell>
        </row>
        <row r="56">
          <cell r="A56" t="str">
            <v>FTXM71R</v>
          </cell>
          <cell r="B56" t="str">
            <v>-</v>
          </cell>
          <cell r="C56"/>
          <cell r="D56" t="str">
            <v>R32</v>
          </cell>
          <cell r="E56">
            <v>7.1</v>
          </cell>
          <cell r="F56"/>
          <cell r="G56" t="str">
            <v>D_PREM</v>
          </cell>
          <cell r="H56">
            <v>2643</v>
          </cell>
          <cell r="I56"/>
          <cell r="J56">
            <v>1110.0600000000002</v>
          </cell>
          <cell r="K56">
            <v>149437</v>
          </cell>
          <cell r="L56">
            <v>1</v>
          </cell>
          <cell r="M56" t="str">
            <v>поставка</v>
          </cell>
        </row>
        <row r="57">
          <cell r="A57"/>
          <cell r="B57"/>
          <cell r="C57"/>
          <cell r="D57"/>
          <cell r="E57"/>
          <cell r="F57"/>
          <cell r="G57"/>
          <cell r="H57"/>
          <cell r="I57"/>
          <cell r="J57"/>
          <cell r="K57"/>
          <cell r="L57"/>
          <cell r="M57"/>
        </row>
        <row r="58">
          <cell r="A58" t="str">
            <v>Внутренние блоки настенного типа.
СЕРИЯ COMFORA (FTXP)</v>
          </cell>
          <cell r="B58"/>
          <cell r="C58"/>
          <cell r="D58"/>
          <cell r="E58" t="str">
            <v>• Высокий класс сезонной энергоэффективности SEER «А++»;
• Низкий уровень шума 21 дБА;</v>
          </cell>
          <cell r="F58"/>
          <cell r="G58"/>
          <cell r="H58" t="str">
            <v>• Максимальное расстояние между блоками 25 м сумма длин  75 м, перепад высот 15 м;
• Надежная работа благодаря функциям самодиагностики и автоматическому перезапуску.</v>
          </cell>
          <cell r="I58"/>
          <cell r="J58"/>
          <cell r="K58"/>
          <cell r="L58"/>
          <cell r="M58"/>
        </row>
        <row r="59">
          <cell r="A59" t="str">
            <v>Только для MXM</v>
          </cell>
          <cell r="B59"/>
          <cell r="C59"/>
          <cell r="D59"/>
          <cell r="E59"/>
          <cell r="F59"/>
          <cell r="G59"/>
          <cell r="H59"/>
          <cell r="I59"/>
          <cell r="J59"/>
          <cell r="K59"/>
          <cell r="L59"/>
          <cell r="M59"/>
        </row>
        <row r="60">
          <cell r="A60" t="str">
            <v>FTXP20N</v>
          </cell>
          <cell r="B60" t="str">
            <v>-</v>
          </cell>
          <cell r="C60"/>
          <cell r="D60" t="str">
            <v>R32</v>
          </cell>
          <cell r="E60">
            <v>2</v>
          </cell>
          <cell r="F60"/>
          <cell r="G60" t="str">
            <v>D_PREM</v>
          </cell>
          <cell r="H60">
            <v>1144</v>
          </cell>
          <cell r="I60"/>
          <cell r="J60">
            <v>480.48</v>
          </cell>
          <cell r="K60">
            <v>63990</v>
          </cell>
          <cell r="L60">
            <v>1</v>
          </cell>
          <cell r="M60" t="str">
            <v>нет поставки</v>
          </cell>
        </row>
        <row r="61">
          <cell r="A61" t="str">
            <v>FTXP25N</v>
          </cell>
          <cell r="B61" t="str">
            <v>-</v>
          </cell>
          <cell r="C61"/>
          <cell r="D61" t="str">
            <v>R32</v>
          </cell>
          <cell r="E61">
            <v>2.5</v>
          </cell>
          <cell r="F61"/>
          <cell r="G61" t="str">
            <v>D_PREM</v>
          </cell>
          <cell r="H61">
            <v>1217</v>
          </cell>
          <cell r="I61"/>
          <cell r="J61">
            <v>511.14000000000004</v>
          </cell>
          <cell r="K61">
            <v>67990</v>
          </cell>
          <cell r="L61">
            <v>1</v>
          </cell>
          <cell r="M61" t="str">
            <v>нет поставки</v>
          </cell>
        </row>
        <row r="62">
          <cell r="A62" t="str">
            <v>FTXP35N</v>
          </cell>
          <cell r="B62" t="str">
            <v>-</v>
          </cell>
          <cell r="C62"/>
          <cell r="D62" t="str">
            <v>R32</v>
          </cell>
          <cell r="E62">
            <v>3.5</v>
          </cell>
          <cell r="F62"/>
          <cell r="G62" t="str">
            <v>D_PREM</v>
          </cell>
          <cell r="H62">
            <v>1336</v>
          </cell>
          <cell r="I62"/>
          <cell r="J62">
            <v>561.12</v>
          </cell>
          <cell r="K62">
            <v>74990</v>
          </cell>
          <cell r="L62">
            <v>1</v>
          </cell>
          <cell r="M62" t="str">
            <v>нет поставки</v>
          </cell>
        </row>
        <row r="63">
          <cell r="A63"/>
          <cell r="B63"/>
          <cell r="C63"/>
          <cell r="D63"/>
          <cell r="E63"/>
          <cell r="F63"/>
          <cell r="G63"/>
          <cell r="H63"/>
          <cell r="I63"/>
          <cell r="J63"/>
          <cell r="K63"/>
          <cell r="L63"/>
          <cell r="M63"/>
        </row>
        <row r="64">
          <cell r="A64" t="str">
            <v>Внутренние блоки канального типа. 
СЕРИЯ FDXM / FBA</v>
          </cell>
          <cell r="B64"/>
          <cell r="C64"/>
          <cell r="D64"/>
          <cell r="E64" t="str">
            <v>• Компактная конструкция, высота блока 200 и 245 мм;
• Низкий уровень шума при работе от 25 дБА;
• Внешнее статическое давление до 150 Па;</v>
          </cell>
          <cell r="F64"/>
          <cell r="G64"/>
          <cell r="H64" t="str">
            <v>• Низкое энергопотребление;
• Встроенный дренажный насос (высота подъема – до 625 мм);
• Возможность осуществлять забор воздуха снизу.</v>
          </cell>
          <cell r="I64"/>
          <cell r="J64"/>
          <cell r="K64"/>
          <cell r="L64"/>
          <cell r="M64"/>
        </row>
        <row r="65">
          <cell r="A65" t="str">
            <v>Низконапорные</v>
          </cell>
          <cell r="B65"/>
          <cell r="C65"/>
          <cell r="D65"/>
          <cell r="E65"/>
          <cell r="F65"/>
          <cell r="G65"/>
          <cell r="H65"/>
          <cell r="I65"/>
          <cell r="J65"/>
          <cell r="K65"/>
          <cell r="L65"/>
          <cell r="M65"/>
        </row>
        <row r="66">
          <cell r="A66" t="str">
            <v>FDXM25F9</v>
          </cell>
          <cell r="B66" t="str">
            <v>-</v>
          </cell>
          <cell r="C66"/>
          <cell r="D66" t="str">
            <v>Unified</v>
          </cell>
          <cell r="E66">
            <v>2.5</v>
          </cell>
          <cell r="F66"/>
          <cell r="G66" t="str">
            <v>D_PREM</v>
          </cell>
          <cell r="H66">
            <v>1737</v>
          </cell>
          <cell r="I66"/>
          <cell r="J66">
            <v>729.54000000000008</v>
          </cell>
          <cell r="K66">
            <v>97586</v>
          </cell>
          <cell r="L66" t="str">
            <v>-</v>
          </cell>
          <cell r="M66" t="str">
            <v>поставка</v>
          </cell>
        </row>
        <row r="67">
          <cell r="A67" t="str">
            <v>FDXM35F9</v>
          </cell>
          <cell r="B67" t="str">
            <v>-</v>
          </cell>
          <cell r="C67"/>
          <cell r="D67" t="str">
            <v>Unified</v>
          </cell>
          <cell r="E67">
            <v>3.5</v>
          </cell>
          <cell r="F67"/>
          <cell r="G67" t="str">
            <v>D_PREM</v>
          </cell>
          <cell r="H67">
            <v>1966</v>
          </cell>
          <cell r="I67"/>
          <cell r="J67">
            <v>825.72</v>
          </cell>
          <cell r="K67">
            <v>113186</v>
          </cell>
          <cell r="L67" t="str">
            <v>-</v>
          </cell>
          <cell r="M67" t="str">
            <v>поставка</v>
          </cell>
        </row>
        <row r="68">
          <cell r="A68" t="str">
            <v>FDXM50F9</v>
          </cell>
          <cell r="B68" t="str">
            <v>-</v>
          </cell>
          <cell r="C68"/>
          <cell r="D68" t="str">
            <v>Unified</v>
          </cell>
          <cell r="E68">
            <v>5</v>
          </cell>
          <cell r="F68"/>
          <cell r="G68" t="str">
            <v>D_PREM</v>
          </cell>
          <cell r="H68">
            <v>2592</v>
          </cell>
          <cell r="I68"/>
          <cell r="J68">
            <v>1088.6400000000001</v>
          </cell>
          <cell r="K68">
            <v>137187</v>
          </cell>
          <cell r="L68" t="str">
            <v>-</v>
          </cell>
          <cell r="M68" t="str">
            <v>поставка</v>
          </cell>
        </row>
        <row r="69">
          <cell r="A69" t="str">
            <v>FDXM60F9</v>
          </cell>
          <cell r="B69" t="str">
            <v>-</v>
          </cell>
          <cell r="C69"/>
          <cell r="D69" t="str">
            <v>Unified</v>
          </cell>
          <cell r="E69">
            <v>6</v>
          </cell>
          <cell r="F69"/>
          <cell r="G69" t="str">
            <v>D_PREM</v>
          </cell>
          <cell r="H69">
            <v>2693</v>
          </cell>
          <cell r="I69"/>
          <cell r="J69">
            <v>1131.0600000000002</v>
          </cell>
          <cell r="K69">
            <v>145937</v>
          </cell>
          <cell r="L69" t="str">
            <v>-</v>
          </cell>
          <cell r="M69" t="str">
            <v>поставка</v>
          </cell>
        </row>
        <row r="70">
          <cell r="A70" t="str">
            <v>Средненапорные</v>
          </cell>
          <cell r="B70"/>
          <cell r="C70"/>
          <cell r="D70"/>
          <cell r="E70"/>
          <cell r="F70"/>
          <cell r="G70"/>
          <cell r="H70"/>
          <cell r="I70"/>
          <cell r="J70"/>
          <cell r="K70"/>
          <cell r="L70"/>
          <cell r="M70"/>
        </row>
        <row r="71">
          <cell r="A71" t="str">
            <v>FBA35A9</v>
          </cell>
          <cell r="B71" t="str">
            <v>-</v>
          </cell>
          <cell r="C71"/>
          <cell r="D71" t="str">
            <v>Unified</v>
          </cell>
          <cell r="E71">
            <v>3.5</v>
          </cell>
          <cell r="F71"/>
          <cell r="G71" t="str">
            <v>D_PREM</v>
          </cell>
          <cell r="H71">
            <v>2641</v>
          </cell>
          <cell r="I71"/>
          <cell r="J71">
            <v>1109.22</v>
          </cell>
          <cell r="K71">
            <v>158990</v>
          </cell>
          <cell r="L71" t="str">
            <v>-</v>
          </cell>
          <cell r="M71" t="str">
            <v>поставка</v>
          </cell>
        </row>
        <row r="72">
          <cell r="A72" t="str">
            <v>FBA50A9</v>
          </cell>
          <cell r="B72" t="str">
            <v>-</v>
          </cell>
          <cell r="C72"/>
          <cell r="D72" t="str">
            <v>Unified</v>
          </cell>
          <cell r="E72">
            <v>5</v>
          </cell>
          <cell r="F72"/>
          <cell r="G72" t="str">
            <v>D_PREM</v>
          </cell>
          <cell r="H72">
            <v>2805</v>
          </cell>
          <cell r="I72"/>
          <cell r="J72">
            <v>1178.1000000000001</v>
          </cell>
          <cell r="K72">
            <v>168990</v>
          </cell>
          <cell r="L72" t="str">
            <v>-</v>
          </cell>
          <cell r="M72" t="str">
            <v>поставка</v>
          </cell>
        </row>
        <row r="73">
          <cell r="A73" t="str">
            <v>FBA60A9</v>
          </cell>
          <cell r="B73" t="str">
            <v>-</v>
          </cell>
          <cell r="C73"/>
          <cell r="D73" t="str">
            <v>Unified</v>
          </cell>
          <cell r="E73">
            <v>6</v>
          </cell>
          <cell r="F73"/>
          <cell r="G73" t="str">
            <v>D_PREM</v>
          </cell>
          <cell r="H73">
            <v>3103</v>
          </cell>
          <cell r="I73"/>
          <cell r="J73">
            <v>1303.2600000000002</v>
          </cell>
          <cell r="K73">
            <v>186990</v>
          </cell>
          <cell r="L73" t="str">
            <v>-</v>
          </cell>
          <cell r="M73" t="str">
            <v>поставка</v>
          </cell>
        </row>
        <row r="74">
          <cell r="A74"/>
          <cell r="B74"/>
          <cell r="C74"/>
          <cell r="D74"/>
          <cell r="E74"/>
          <cell r="F74"/>
          <cell r="G74"/>
          <cell r="H74"/>
          <cell r="I74"/>
          <cell r="J74"/>
          <cell r="K74"/>
          <cell r="L74"/>
          <cell r="M74"/>
        </row>
        <row r="75">
          <cell r="A75" t="str">
            <v>Внутренние блоки кассетного типа.
СЕРИЯ FCAG</v>
          </cell>
          <cell r="B75"/>
          <cell r="C75"/>
          <cell r="D75"/>
          <cell r="E75" t="str">
            <v>• Широкий выбор декоративных панелей;
• Декоративная панель с автоматической очисткой фильтра;
• Инфракрасный датчик присутствия (опция);</v>
          </cell>
          <cell r="F75"/>
          <cell r="G75"/>
          <cell r="H75" t="str">
            <v>• Низкое энергопотребление;
• Воздушные заслонки увеличенных размеров;
• Встроенный дренажный насосо (1000 мм).</v>
          </cell>
          <cell r="I75"/>
          <cell r="J75"/>
          <cell r="K75"/>
          <cell r="L75"/>
          <cell r="M75"/>
        </row>
        <row r="76">
          <cell r="A76"/>
          <cell r="B76"/>
          <cell r="C76"/>
          <cell r="D76"/>
          <cell r="E76"/>
          <cell r="F76"/>
          <cell r="G76"/>
          <cell r="H76"/>
          <cell r="I76"/>
          <cell r="J76"/>
          <cell r="K76"/>
          <cell r="L76"/>
          <cell r="M76"/>
        </row>
        <row r="77">
          <cell r="A77" t="str">
            <v>FCAG35B</v>
          </cell>
          <cell r="B77" t="str">
            <v>BYCQ140E</v>
          </cell>
          <cell r="C77"/>
          <cell r="D77" t="str">
            <v>Unified</v>
          </cell>
          <cell r="E77">
            <v>3.5</v>
          </cell>
          <cell r="F77"/>
          <cell r="G77" t="str">
            <v>D_PREM + D_ACC</v>
          </cell>
          <cell r="H77">
            <v>2516</v>
          </cell>
          <cell r="I77">
            <v>933</v>
          </cell>
          <cell r="J77">
            <v>1709.82</v>
          </cell>
          <cell r="K77">
            <v>227990</v>
          </cell>
          <cell r="L77" t="str">
            <v>-</v>
          </cell>
          <cell r="M77" t="str">
            <v>поставка</v>
          </cell>
        </row>
        <row r="78">
          <cell r="A78" t="str">
            <v>FCAG50B</v>
          </cell>
          <cell r="B78" t="str">
            <v>BYCQ140E</v>
          </cell>
          <cell r="C78"/>
          <cell r="D78" t="str">
            <v>Unified</v>
          </cell>
          <cell r="E78">
            <v>5</v>
          </cell>
          <cell r="F78"/>
          <cell r="G78" t="str">
            <v>D_PREM + D_ACC</v>
          </cell>
          <cell r="H78">
            <v>2709</v>
          </cell>
          <cell r="I78">
            <v>933</v>
          </cell>
          <cell r="J78">
            <v>1790.88</v>
          </cell>
          <cell r="K78">
            <v>239990</v>
          </cell>
          <cell r="L78" t="str">
            <v>-</v>
          </cell>
          <cell r="M78" t="str">
            <v>поставка</v>
          </cell>
        </row>
        <row r="79">
          <cell r="A79" t="str">
            <v>FCAG60B</v>
          </cell>
          <cell r="B79" t="str">
            <v>BYCQ140E</v>
          </cell>
          <cell r="C79"/>
          <cell r="D79" t="str">
            <v>Unified</v>
          </cell>
          <cell r="E79">
            <v>6</v>
          </cell>
          <cell r="F79"/>
          <cell r="G79" t="str">
            <v>D_PREM + D_ACC</v>
          </cell>
          <cell r="H79">
            <v>2924</v>
          </cell>
          <cell r="I79">
            <v>933</v>
          </cell>
          <cell r="J79">
            <v>1881.18</v>
          </cell>
          <cell r="K79">
            <v>252990</v>
          </cell>
          <cell r="L79" t="str">
            <v>-</v>
          </cell>
          <cell r="M79" t="str">
            <v>поставка</v>
          </cell>
        </row>
        <row r="80">
          <cell r="A80"/>
          <cell r="B80" t="str">
            <v>либо BYCQ140E / BYCQ140EW / BYCQ140EB / BYCQ140EGF / BYCQ140EGFB / BYCQ140EP /  BYCQ140DEPB</v>
          </cell>
          <cell r="C80"/>
          <cell r="D80"/>
          <cell r="E80"/>
          <cell r="F80"/>
          <cell r="G80"/>
          <cell r="H80"/>
          <cell r="I80"/>
          <cell r="J80"/>
          <cell r="K80"/>
          <cell r="L80"/>
          <cell r="M80"/>
        </row>
        <row r="81">
          <cell r="A81" t="str">
            <v>Внутренние блоки кассетного типа 600х600 (компакт).
СЕРИЯ FFA</v>
          </cell>
          <cell r="B81"/>
          <cell r="C81"/>
          <cell r="D81"/>
          <cell r="E81" t="str">
            <v>• Компактные кассетные блоки 600х600 мм;
• Инфракрасный датчик присутствия (опция);</v>
          </cell>
          <cell r="F81"/>
          <cell r="G81"/>
          <cell r="H81" t="str">
            <v>• Низкое энергопотребление;
• Индивидуальное управление заслонками;
• Встроенный дренажный насосо (1000 мм).</v>
          </cell>
          <cell r="I81"/>
          <cell r="J81"/>
          <cell r="K81"/>
          <cell r="L81"/>
          <cell r="M81"/>
        </row>
        <row r="82">
          <cell r="A82"/>
          <cell r="B82"/>
          <cell r="C82"/>
          <cell r="D82"/>
          <cell r="E82"/>
          <cell r="F82"/>
          <cell r="G82"/>
          <cell r="H82"/>
          <cell r="I82"/>
          <cell r="J82"/>
          <cell r="K82"/>
          <cell r="L82"/>
          <cell r="M82"/>
        </row>
        <row r="83">
          <cell r="A83" t="str">
            <v>FFA25A9</v>
          </cell>
          <cell r="B83" t="str">
            <v>BYFQ60B3</v>
          </cell>
          <cell r="C83"/>
          <cell r="D83" t="str">
            <v>Unified</v>
          </cell>
          <cell r="E83">
            <v>2.5</v>
          </cell>
          <cell r="F83"/>
          <cell r="G83" t="str">
            <v>D_PREM + D_ACC</v>
          </cell>
          <cell r="H83">
            <v>2908</v>
          </cell>
          <cell r="I83">
            <v>916</v>
          </cell>
          <cell r="J83">
            <v>1862.56</v>
          </cell>
          <cell r="K83">
            <v>250490</v>
          </cell>
          <cell r="L83" t="str">
            <v>-</v>
          </cell>
          <cell r="M83" t="str">
            <v>поставка</v>
          </cell>
        </row>
        <row r="84">
          <cell r="A84" t="str">
            <v>FFA35A9</v>
          </cell>
          <cell r="B84" t="str">
            <v>BYFQ60B3</v>
          </cell>
          <cell r="C84"/>
          <cell r="D84" t="str">
            <v>Unified</v>
          </cell>
          <cell r="E84">
            <v>3.5</v>
          </cell>
          <cell r="F84"/>
          <cell r="G84" t="str">
            <v>D_PREM + D_ACC</v>
          </cell>
          <cell r="H84">
            <v>3077</v>
          </cell>
          <cell r="I84">
            <v>916</v>
          </cell>
          <cell r="J84">
            <v>1933.54</v>
          </cell>
          <cell r="K84">
            <v>260490</v>
          </cell>
          <cell r="L84" t="str">
            <v>-</v>
          </cell>
          <cell r="M84" t="str">
            <v>поставка</v>
          </cell>
        </row>
        <row r="85">
          <cell r="A85" t="str">
            <v>FFA50A9</v>
          </cell>
          <cell r="B85" t="str">
            <v>BYFQ60B3</v>
          </cell>
          <cell r="C85"/>
          <cell r="D85" t="str">
            <v>Unified</v>
          </cell>
          <cell r="E85">
            <v>5</v>
          </cell>
          <cell r="F85"/>
          <cell r="G85" t="str">
            <v>D_PREM + D_ACC</v>
          </cell>
          <cell r="H85">
            <v>3729</v>
          </cell>
          <cell r="I85">
            <v>916</v>
          </cell>
          <cell r="J85">
            <v>2207.38</v>
          </cell>
          <cell r="K85">
            <v>299490</v>
          </cell>
          <cell r="L85" t="str">
            <v>-</v>
          </cell>
          <cell r="M85" t="str">
            <v>поставка</v>
          </cell>
        </row>
        <row r="86">
          <cell r="A86" t="str">
            <v>FFA60A9</v>
          </cell>
          <cell r="B86" t="str">
            <v>BYFQ60B3</v>
          </cell>
          <cell r="C86"/>
          <cell r="D86" t="str">
            <v>Unified</v>
          </cell>
          <cell r="E86">
            <v>6</v>
          </cell>
          <cell r="F86"/>
          <cell r="G86" t="str">
            <v>D_PREM + D_ACC</v>
          </cell>
          <cell r="H86">
            <v>3919</v>
          </cell>
          <cell r="I86">
            <v>916</v>
          </cell>
          <cell r="J86">
            <v>2287.1800000000003</v>
          </cell>
          <cell r="K86">
            <v>311490</v>
          </cell>
          <cell r="L86" t="str">
            <v>-</v>
          </cell>
          <cell r="M86" t="str">
            <v>поставка</v>
          </cell>
        </row>
        <row r="87">
          <cell r="A87"/>
          <cell r="B87" t="str">
            <v>либо BYFQ60CW, BYFQ60CS</v>
          </cell>
          <cell r="C87"/>
          <cell r="D87"/>
          <cell r="E87"/>
          <cell r="F87"/>
          <cell r="G87"/>
          <cell r="H87"/>
          <cell r="I87"/>
          <cell r="J87"/>
          <cell r="K87"/>
          <cell r="L87"/>
          <cell r="M87"/>
        </row>
        <row r="88">
          <cell r="A88" t="str">
            <v>Внутренние блоки подпотолочного типа.
СЕРИЯ FHA</v>
          </cell>
          <cell r="B88"/>
          <cell r="C88"/>
          <cell r="D88"/>
          <cell r="E88" t="str">
            <v>• Низкое энергопотребление;
• Высокая сезонная эффективность;</v>
          </cell>
          <cell r="F88"/>
          <cell r="G88"/>
          <cell r="H88" t="str">
            <v>• Различные варианты монтажа в интерьере;
• Режим повышенной производительности.</v>
          </cell>
          <cell r="I88"/>
          <cell r="J88"/>
          <cell r="K88"/>
          <cell r="L88"/>
          <cell r="M88"/>
        </row>
        <row r="89">
          <cell r="A89"/>
          <cell r="B89"/>
          <cell r="C89"/>
          <cell r="D89"/>
          <cell r="E89"/>
          <cell r="F89"/>
          <cell r="G89"/>
          <cell r="H89"/>
          <cell r="I89"/>
          <cell r="J89"/>
          <cell r="K89"/>
          <cell r="L89"/>
          <cell r="M89"/>
        </row>
        <row r="90">
          <cell r="A90" t="str">
            <v>FHA35A9</v>
          </cell>
          <cell r="B90" t="str">
            <v>-</v>
          </cell>
          <cell r="C90"/>
          <cell r="D90" t="str">
            <v>Unified</v>
          </cell>
          <cell r="E90">
            <v>3.5</v>
          </cell>
          <cell r="F90"/>
          <cell r="G90" t="str">
            <v>D_PREM</v>
          </cell>
          <cell r="H90">
            <v>4485</v>
          </cell>
          <cell r="I90"/>
          <cell r="J90">
            <v>1883.7000000000003</v>
          </cell>
          <cell r="K90">
            <v>269990</v>
          </cell>
          <cell r="L90" t="str">
            <v>-</v>
          </cell>
          <cell r="M90" t="str">
            <v>поставка</v>
          </cell>
        </row>
        <row r="91">
          <cell r="A91" t="str">
            <v>FHA50A9</v>
          </cell>
          <cell r="B91" t="str">
            <v>-</v>
          </cell>
          <cell r="C91"/>
          <cell r="D91" t="str">
            <v>Unified</v>
          </cell>
          <cell r="E91">
            <v>5</v>
          </cell>
          <cell r="F91"/>
          <cell r="G91" t="str">
            <v>D_PREM</v>
          </cell>
          <cell r="H91">
            <v>4848</v>
          </cell>
          <cell r="I91"/>
          <cell r="J91">
            <v>2036.16</v>
          </cell>
          <cell r="K91">
            <v>291990</v>
          </cell>
          <cell r="L91" t="str">
            <v>-</v>
          </cell>
          <cell r="M91" t="str">
            <v>поставка</v>
          </cell>
        </row>
        <row r="92">
          <cell r="A92" t="str">
            <v>FHA60A9</v>
          </cell>
          <cell r="B92" t="str">
            <v>-</v>
          </cell>
          <cell r="C92"/>
          <cell r="D92" t="str">
            <v>Unified</v>
          </cell>
          <cell r="E92">
            <v>6</v>
          </cell>
          <cell r="F92"/>
          <cell r="G92" t="str">
            <v>D_PREM</v>
          </cell>
          <cell r="H92">
            <v>5103</v>
          </cell>
          <cell r="I92"/>
          <cell r="J92">
            <v>2143.2600000000002</v>
          </cell>
          <cell r="K92">
            <v>306990</v>
          </cell>
          <cell r="L92" t="str">
            <v>-</v>
          </cell>
          <cell r="M92" t="str">
            <v>поставка</v>
          </cell>
        </row>
        <row r="93">
          <cell r="A93"/>
          <cell r="B93"/>
          <cell r="C93"/>
          <cell r="D93"/>
          <cell r="E93"/>
          <cell r="F93"/>
          <cell r="G93"/>
          <cell r="H93"/>
          <cell r="I93"/>
          <cell r="J93"/>
          <cell r="K93"/>
          <cell r="L93"/>
          <cell r="M93"/>
        </row>
        <row r="94">
          <cell r="A94" t="str">
            <v>Внутренние блоки напольного типа.
СЕРИЯ FNA</v>
          </cell>
          <cell r="B94"/>
          <cell r="C94"/>
          <cell r="D94"/>
          <cell r="E94" t="str">
            <v>• Толщина 200 мм, высота 620 мм;
• Внешнее статическое давление до 49 Па;
• Функция «Никого нет дома»;</v>
          </cell>
          <cell r="F94"/>
          <cell r="G94"/>
          <cell r="H94" t="str">
            <v>• Увеличенный коэффициент энергоэффективности;
• Одно- или двухпоточное воздухораспределение;
• Два варианта монтажа в интерьере: напольный и подвесной.</v>
          </cell>
          <cell r="I94"/>
          <cell r="J94"/>
          <cell r="K94"/>
          <cell r="L94"/>
          <cell r="M94"/>
        </row>
        <row r="95">
          <cell r="A95"/>
          <cell r="B95"/>
          <cell r="C95"/>
          <cell r="D95"/>
          <cell r="E95"/>
          <cell r="F95"/>
          <cell r="G95"/>
          <cell r="H95"/>
          <cell r="I95"/>
          <cell r="J95"/>
          <cell r="K95"/>
          <cell r="L95"/>
          <cell r="M95"/>
        </row>
        <row r="96">
          <cell r="A96" t="str">
            <v>FNA25A9</v>
          </cell>
          <cell r="B96" t="str">
            <v>-</v>
          </cell>
          <cell r="C96"/>
          <cell r="D96" t="str">
            <v>Unified</v>
          </cell>
          <cell r="E96">
            <v>2.5</v>
          </cell>
          <cell r="F96"/>
          <cell r="G96" t="str">
            <v>D_PREM</v>
          </cell>
          <cell r="H96">
            <v>2503</v>
          </cell>
          <cell r="I96"/>
          <cell r="J96">
            <v>1051.26</v>
          </cell>
          <cell r="K96">
            <v>150990</v>
          </cell>
          <cell r="L96" t="str">
            <v>-</v>
          </cell>
          <cell r="M96" t="str">
            <v>поставка</v>
          </cell>
        </row>
        <row r="97">
          <cell r="A97" t="str">
            <v>FNA35A9</v>
          </cell>
          <cell r="B97" t="str">
            <v>-</v>
          </cell>
          <cell r="C97"/>
          <cell r="D97" t="str">
            <v>Unified</v>
          </cell>
          <cell r="E97">
            <v>3.5</v>
          </cell>
          <cell r="F97"/>
          <cell r="G97" t="str">
            <v>D_PREM</v>
          </cell>
          <cell r="H97">
            <v>2381</v>
          </cell>
          <cell r="I97"/>
          <cell r="J97">
            <v>1000.0200000000001</v>
          </cell>
          <cell r="K97">
            <v>142990</v>
          </cell>
          <cell r="L97" t="str">
            <v>-</v>
          </cell>
          <cell r="M97" t="str">
            <v>поставка</v>
          </cell>
        </row>
        <row r="98">
          <cell r="A98" t="str">
            <v>FNA50A9</v>
          </cell>
          <cell r="B98" t="str">
            <v>-</v>
          </cell>
          <cell r="C98"/>
          <cell r="D98" t="str">
            <v>Unified</v>
          </cell>
          <cell r="E98">
            <v>5</v>
          </cell>
          <cell r="F98"/>
          <cell r="G98" t="str">
            <v>D_PREM</v>
          </cell>
          <cell r="H98">
            <v>2813</v>
          </cell>
          <cell r="I98"/>
          <cell r="J98">
            <v>1181.46</v>
          </cell>
          <cell r="K98">
            <v>168990</v>
          </cell>
          <cell r="L98" t="str">
            <v>-</v>
          </cell>
          <cell r="M98" t="str">
            <v>поставка</v>
          </cell>
        </row>
        <row r="99">
          <cell r="A99" t="str">
            <v>FNA60A9</v>
          </cell>
          <cell r="B99" t="str">
            <v>-</v>
          </cell>
          <cell r="C99"/>
          <cell r="D99" t="str">
            <v>Unified</v>
          </cell>
          <cell r="E99">
            <v>6</v>
          </cell>
          <cell r="F99"/>
          <cell r="G99" t="str">
            <v>D_PREM</v>
          </cell>
          <cell r="H99">
            <v>3284</v>
          </cell>
          <cell r="I99"/>
          <cell r="J99">
            <v>1379.2800000000002</v>
          </cell>
          <cell r="K99">
            <v>197990</v>
          </cell>
          <cell r="L99" t="str">
            <v>-</v>
          </cell>
          <cell r="M99" t="str">
            <v>поставка</v>
          </cell>
        </row>
        <row r="100">
          <cell r="A100"/>
          <cell r="B100"/>
          <cell r="C100"/>
          <cell r="D100"/>
          <cell r="E100"/>
          <cell r="F100"/>
          <cell r="G100"/>
          <cell r="H100"/>
          <cell r="I100"/>
          <cell r="J100"/>
          <cell r="K100"/>
          <cell r="L100"/>
          <cell r="M100"/>
        </row>
        <row r="101">
          <cell r="A101" t="str">
            <v>Пульты управления</v>
          </cell>
          <cell r="B101"/>
          <cell r="C101"/>
          <cell r="D101"/>
          <cell r="E101"/>
          <cell r="F101"/>
          <cell r="G101"/>
          <cell r="H101"/>
          <cell r="I101"/>
          <cell r="J101"/>
          <cell r="K101"/>
          <cell r="L101"/>
          <cell r="M101"/>
        </row>
        <row r="102">
          <cell r="A102"/>
          <cell r="B102"/>
          <cell r="C102"/>
          <cell r="D102"/>
          <cell r="E102"/>
          <cell r="F102"/>
          <cell r="G102"/>
          <cell r="H102"/>
          <cell r="I102"/>
          <cell r="J102"/>
          <cell r="K102"/>
          <cell r="L102"/>
          <cell r="M102"/>
        </row>
        <row r="103">
          <cell r="A103" t="str">
            <v>BRC1H519W7</v>
          </cell>
          <cell r="B103" t="str">
            <v>проводной белый</v>
          </cell>
          <cell r="C103"/>
          <cell r="D103"/>
          <cell r="E103"/>
          <cell r="F103"/>
          <cell r="G103" t="str">
            <v>D_ACC</v>
          </cell>
          <cell r="H103"/>
          <cell r="I103">
            <v>472</v>
          </cell>
          <cell r="J103">
            <v>330.4</v>
          </cell>
          <cell r="K103">
            <v>43990</v>
          </cell>
          <cell r="L103" t="str">
            <v>-</v>
          </cell>
          <cell r="M103" t="str">
            <v>нет поставки</v>
          </cell>
        </row>
        <row r="104">
          <cell r="A104"/>
          <cell r="B104"/>
          <cell r="C104"/>
          <cell r="D104"/>
          <cell r="E104"/>
          <cell r="F104"/>
          <cell r="G104"/>
          <cell r="H104"/>
          <cell r="I104"/>
          <cell r="J104"/>
          <cell r="K104"/>
          <cell r="L104"/>
          <cell r="M104"/>
        </row>
        <row r="105">
          <cell r="A105" t="str">
            <v>BRC1H52W</v>
          </cell>
          <cell r="B105" t="str">
            <v>проводной белый</v>
          </cell>
          <cell r="C105"/>
          <cell r="D105"/>
          <cell r="E105"/>
          <cell r="F105"/>
          <cell r="G105" t="str">
            <v>D_ACC</v>
          </cell>
          <cell r="H105"/>
          <cell r="I105">
            <v>472</v>
          </cell>
          <cell r="J105">
            <v>330.4</v>
          </cell>
          <cell r="K105">
            <v>43990</v>
          </cell>
          <cell r="L105" t="str">
            <v>-</v>
          </cell>
          <cell r="M105" t="str">
            <v>поставка</v>
          </cell>
        </row>
        <row r="106">
          <cell r="A106" t="str">
            <v>BRC1H52K</v>
          </cell>
          <cell r="B106" t="str">
            <v>проводной черный</v>
          </cell>
          <cell r="C106"/>
          <cell r="D106"/>
          <cell r="E106"/>
          <cell r="F106"/>
          <cell r="G106" t="str">
            <v>D_ACC</v>
          </cell>
          <cell r="H106"/>
          <cell r="I106">
            <v>472</v>
          </cell>
          <cell r="J106">
            <v>330.4</v>
          </cell>
          <cell r="K106">
            <v>43990</v>
          </cell>
          <cell r="L106" t="str">
            <v>-</v>
          </cell>
          <cell r="M106" t="str">
            <v>поставка</v>
          </cell>
        </row>
        <row r="107">
          <cell r="A107" t="str">
            <v>BRC1H52S</v>
          </cell>
          <cell r="B107" t="str">
            <v>проводной серый</v>
          </cell>
          <cell r="C107"/>
          <cell r="D107"/>
          <cell r="E107"/>
          <cell r="F107"/>
          <cell r="G107" t="str">
            <v>D_ACC</v>
          </cell>
          <cell r="H107"/>
          <cell r="I107">
            <v>472</v>
          </cell>
          <cell r="J107">
            <v>330.4</v>
          </cell>
          <cell r="K107">
            <v>43990</v>
          </cell>
          <cell r="L107" t="str">
            <v>-</v>
          </cell>
          <cell r="M107" t="str">
            <v>поставка</v>
          </cell>
        </row>
        <row r="108">
          <cell r="A108"/>
          <cell r="B108"/>
          <cell r="C108"/>
          <cell r="D108"/>
          <cell r="E108"/>
          <cell r="F108"/>
          <cell r="G108"/>
          <cell r="H108"/>
          <cell r="I108"/>
          <cell r="J108"/>
          <cell r="K108"/>
          <cell r="L108"/>
          <cell r="M108"/>
        </row>
        <row r="109">
          <cell r="A109" t="str">
            <v>BRC1D52</v>
          </cell>
          <cell r="B109" t="str">
            <v>проводной</v>
          </cell>
          <cell r="C109"/>
          <cell r="D109"/>
          <cell r="E109"/>
          <cell r="F109"/>
          <cell r="G109" t="str">
            <v>D_ACC</v>
          </cell>
          <cell r="H109"/>
          <cell r="I109">
            <v>179</v>
          </cell>
          <cell r="J109">
            <v>125.3</v>
          </cell>
          <cell r="K109">
            <v>15000</v>
          </cell>
          <cell r="L109" t="str">
            <v>-</v>
          </cell>
          <cell r="M109" t="str">
            <v>поставка</v>
          </cell>
        </row>
        <row r="110">
          <cell r="A110"/>
          <cell r="B110"/>
          <cell r="C110"/>
          <cell r="D110"/>
          <cell r="E110"/>
          <cell r="F110"/>
          <cell r="G110"/>
          <cell r="H110"/>
          <cell r="I110"/>
          <cell r="J110"/>
          <cell r="K110"/>
          <cell r="L110"/>
          <cell r="M110"/>
        </row>
        <row r="111">
          <cell r="A111" t="str">
            <v>BRC7EB518</v>
          </cell>
          <cell r="B111" t="str">
            <v>для FAA</v>
          </cell>
          <cell r="C111"/>
          <cell r="D111"/>
          <cell r="E111"/>
          <cell r="F111"/>
          <cell r="G111" t="str">
            <v>D_ACC</v>
          </cell>
          <cell r="H111"/>
          <cell r="I111">
            <v>538</v>
          </cell>
          <cell r="J111">
            <v>376.59999999999997</v>
          </cell>
          <cell r="K111">
            <v>44500</v>
          </cell>
          <cell r="L111" t="str">
            <v>-</v>
          </cell>
          <cell r="M111" t="str">
            <v>поставка</v>
          </cell>
        </row>
        <row r="112">
          <cell r="A112" t="str">
            <v>BRC4C65</v>
          </cell>
          <cell r="B112" t="str">
            <v>для FDXM и FBA</v>
          </cell>
          <cell r="C112"/>
          <cell r="D112"/>
          <cell r="E112"/>
          <cell r="F112"/>
          <cell r="G112" t="str">
            <v>D_ACC</v>
          </cell>
          <cell r="H112"/>
          <cell r="I112">
            <v>748</v>
          </cell>
          <cell r="J112">
            <v>523.6</v>
          </cell>
          <cell r="K112">
            <v>61500</v>
          </cell>
          <cell r="L112" t="str">
            <v>-</v>
          </cell>
          <cell r="M112" t="str">
            <v>поставка</v>
          </cell>
        </row>
        <row r="113">
          <cell r="A113" t="str">
            <v>BRC4C65</v>
          </cell>
          <cell r="B113" t="str">
            <v>для FNA</v>
          </cell>
          <cell r="C113"/>
          <cell r="D113"/>
          <cell r="E113"/>
          <cell r="F113"/>
          <cell r="G113" t="str">
            <v>D_ACC</v>
          </cell>
          <cell r="H113"/>
          <cell r="I113">
            <v>748</v>
          </cell>
          <cell r="J113">
            <v>523.6</v>
          </cell>
          <cell r="K113">
            <v>61500</v>
          </cell>
          <cell r="L113" t="str">
            <v>-</v>
          </cell>
          <cell r="M113" t="str">
            <v>поставка</v>
          </cell>
        </row>
        <row r="114">
          <cell r="A114" t="str">
            <v>BRC7F530W</v>
          </cell>
          <cell r="B114" t="str">
            <v>для FFA</v>
          </cell>
          <cell r="C114"/>
          <cell r="D114"/>
          <cell r="E114"/>
          <cell r="F114"/>
          <cell r="G114" t="str">
            <v>D_ACC</v>
          </cell>
          <cell r="H114"/>
          <cell r="I114">
            <v>456</v>
          </cell>
          <cell r="J114">
            <v>319.2</v>
          </cell>
          <cell r="K114">
            <v>37500</v>
          </cell>
          <cell r="L114" t="str">
            <v>-</v>
          </cell>
          <cell r="M114" t="str">
            <v>поставка</v>
          </cell>
        </row>
        <row r="115">
          <cell r="A115" t="str">
            <v>BRC7FA532F</v>
          </cell>
          <cell r="B115" t="str">
            <v>для FCAG</v>
          </cell>
          <cell r="C115"/>
          <cell r="D115"/>
          <cell r="E115"/>
          <cell r="F115"/>
          <cell r="G115" t="str">
            <v>D_ACC</v>
          </cell>
          <cell r="H115"/>
          <cell r="I115">
            <v>403</v>
          </cell>
          <cell r="J115">
            <v>282.09999999999997</v>
          </cell>
          <cell r="K115">
            <v>33500</v>
          </cell>
          <cell r="L115" t="str">
            <v>-</v>
          </cell>
          <cell r="M115" t="str">
            <v>поставка</v>
          </cell>
        </row>
        <row r="116">
          <cell r="A116" t="str">
            <v>BRC7C58</v>
          </cell>
          <cell r="B116" t="str">
            <v>для FUA</v>
          </cell>
          <cell r="C116"/>
          <cell r="D116"/>
          <cell r="E116"/>
          <cell r="F116"/>
          <cell r="G116" t="str">
            <v>D_ACC</v>
          </cell>
          <cell r="H116"/>
          <cell r="I116">
            <v>1067</v>
          </cell>
          <cell r="J116">
            <v>746.9</v>
          </cell>
          <cell r="K116">
            <v>88000</v>
          </cell>
          <cell r="L116" t="str">
            <v>-</v>
          </cell>
          <cell r="M116" t="str">
            <v>поставка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одержание"/>
      <sheetName val="Бытовые Dahatsu"/>
      <sheetName val="Dahatsu мульти"/>
      <sheetName val="Полупром Dahatsu"/>
      <sheetName val="Dahatsu мобильные"/>
      <sheetName val="Бытовые Denko"/>
      <sheetName val="Denko мульти"/>
      <sheetName val="Полупром Denko"/>
      <sheetName val="Бытовые Eurohoff"/>
      <sheetName val="Eurohoff мульти"/>
      <sheetName val="Полупром Eurohoff"/>
      <sheetName val="Тепловые насосы Eurohoff"/>
    </sheetNames>
    <sheetDataSet>
      <sheetData sheetId="0"/>
      <sheetData sheetId="1">
        <row r="1">
          <cell r="A1"/>
          <cell r="B1"/>
          <cell r="C1"/>
          <cell r="D1"/>
          <cell r="E1"/>
          <cell r="F1"/>
          <cell r="G1"/>
          <cell r="H1"/>
          <cell r="I1"/>
          <cell r="J1"/>
          <cell r="K1"/>
        </row>
        <row r="2">
          <cell r="A2"/>
          <cell r="B2"/>
          <cell r="C2"/>
          <cell r="D2"/>
          <cell r="E2"/>
          <cell r="F2"/>
          <cell r="G2"/>
          <cell r="H2"/>
          <cell r="I2"/>
          <cell r="J2"/>
          <cell r="K2"/>
        </row>
        <row r="3">
          <cell r="A3" t="str">
            <v>Наименование</v>
          </cell>
          <cell r="B3" t="str">
            <v>Основные преимущества</v>
          </cell>
          <cell r="C3" t="str">
            <v>Тип</v>
          </cell>
          <cell r="D3" t="str">
            <v>Размеры внутр. блока (ШхВхГ), мм</v>
          </cell>
          <cell r="E3" t="str">
            <v>Производительность, кВт</v>
          </cell>
          <cell r="F3"/>
          <cell r="G3" t="str">
            <v>Диаметр труб</v>
          </cell>
          <cell r="H3" t="str">
            <v>РИЦ, РУБ</v>
          </cell>
          <cell r="I3" t="str">
            <v>ДИЛЕРСКАЯ ЦЕНА, $</v>
          </cell>
          <cell r="J3" t="str">
            <v>ВАША ЦЕНА, РУБ</v>
          </cell>
          <cell r="K3" t="str">
            <v>Примечание</v>
          </cell>
        </row>
        <row r="4">
          <cell r="A4"/>
          <cell r="B4"/>
          <cell r="C4"/>
          <cell r="D4"/>
          <cell r="E4" t="str">
            <v>Холод</v>
          </cell>
          <cell r="F4" t="str">
            <v>Тепло</v>
          </cell>
          <cell r="G4"/>
          <cell r="H4"/>
          <cell r="I4"/>
          <cell r="J4"/>
          <cell r="K4"/>
        </row>
        <row r="5">
          <cell r="A5"/>
          <cell r="B5"/>
          <cell r="C5"/>
          <cell r="D5"/>
          <cell r="E5"/>
          <cell r="F5"/>
          <cell r="G5"/>
          <cell r="H5"/>
          <cell r="I5"/>
          <cell r="J5"/>
          <cell r="K5"/>
        </row>
        <row r="6">
          <cell r="A6"/>
          <cell r="B6"/>
          <cell r="C6"/>
          <cell r="D6"/>
          <cell r="E6"/>
          <cell r="F6"/>
          <cell r="G6"/>
          <cell r="H6"/>
          <cell r="I6"/>
          <cell r="J6"/>
          <cell r="K6"/>
        </row>
        <row r="7">
          <cell r="A7"/>
          <cell r="B7" t="str">
            <v xml:space="preserve">Сплит-системы настенного типа (R32, тепло/холод), класс А </v>
          </cell>
          <cell r="C7"/>
          <cell r="D7"/>
          <cell r="E7"/>
          <cell r="F7"/>
          <cell r="G7"/>
          <cell r="H7"/>
          <cell r="I7"/>
          <cell r="J7"/>
          <cell r="K7"/>
        </row>
        <row r="8">
          <cell r="A8" t="str">
            <v>DH-07 T</v>
          </cell>
          <cell r="B8" t="str">
            <v>-Ионизатор
-LED дисплей
-Турбо режим
-Авторестарт
-Антикоррозийное покрытие Blue Fin
-Фильтр витамин С
-Угольный фильтр
-Wi-FI - опция</v>
          </cell>
          <cell r="C8" t="str">
            <v>ON/OFF</v>
          </cell>
          <cell r="D8" t="str">
            <v>698 x 255 x 190</v>
          </cell>
          <cell r="E8">
            <v>2.2000000000000002</v>
          </cell>
          <cell r="F8">
            <v>2.4</v>
          </cell>
          <cell r="G8" t="str">
            <v>1/4-3/8</v>
          </cell>
          <cell r="H8">
            <v>19490</v>
          </cell>
          <cell r="I8">
            <v>202</v>
          </cell>
          <cell r="J8">
            <v>11812.960000000001</v>
          </cell>
          <cell r="K8" t="str">
            <v>НАЛИЧИЕ</v>
          </cell>
        </row>
        <row r="9">
          <cell r="A9" t="str">
            <v>DH-09 T</v>
          </cell>
          <cell r="B9"/>
          <cell r="C9" t="str">
            <v>ON/OFF</v>
          </cell>
          <cell r="D9" t="str">
            <v>698 x 255 x 190</v>
          </cell>
          <cell r="E9">
            <v>2.65</v>
          </cell>
          <cell r="F9">
            <v>2.8</v>
          </cell>
          <cell r="G9" t="str">
            <v>1/4-3/8</v>
          </cell>
          <cell r="H9">
            <v>21490</v>
          </cell>
          <cell r="I9">
            <v>224</v>
          </cell>
          <cell r="J9">
            <v>13099.519999999999</v>
          </cell>
          <cell r="K9" t="str">
            <v>НАЛИЧИЕ</v>
          </cell>
        </row>
        <row r="10">
          <cell r="A10" t="str">
            <v>DH-12 T</v>
          </cell>
          <cell r="B10"/>
          <cell r="C10" t="str">
            <v>ON/OFF</v>
          </cell>
          <cell r="D10" t="str">
            <v>777 x 250 x 201</v>
          </cell>
          <cell r="E10">
            <v>3.52</v>
          </cell>
          <cell r="F10">
            <v>3.7</v>
          </cell>
          <cell r="G10" t="str">
            <v>1/4-3/8</v>
          </cell>
          <cell r="H10">
            <v>29490</v>
          </cell>
          <cell r="I10">
            <v>311</v>
          </cell>
          <cell r="J10">
            <v>18187.280000000002</v>
          </cell>
          <cell r="K10" t="str">
            <v>НАЛИЧИЕ</v>
          </cell>
        </row>
        <row r="11">
          <cell r="A11" t="str">
            <v>DH-18 T</v>
          </cell>
          <cell r="B11"/>
          <cell r="C11" t="str">
            <v>ON/OFF</v>
          </cell>
          <cell r="D11" t="str">
            <v>910 x 294 x 206</v>
          </cell>
          <cell r="E11">
            <v>5.3</v>
          </cell>
          <cell r="F11">
            <v>5.6</v>
          </cell>
          <cell r="G11" t="str">
            <v>1/4-1/2</v>
          </cell>
          <cell r="H11">
            <v>47490</v>
          </cell>
          <cell r="I11">
            <v>511</v>
          </cell>
          <cell r="J11">
            <v>29883.280000000002</v>
          </cell>
          <cell r="K11" t="str">
            <v>НАЛИЧИЕ</v>
          </cell>
        </row>
        <row r="12">
          <cell r="A12" t="str">
            <v>DH-24 T</v>
          </cell>
          <cell r="B12"/>
          <cell r="C12" t="str">
            <v>ON/OFF</v>
          </cell>
          <cell r="D12" t="str">
            <v>910 x 294 x 206</v>
          </cell>
          <cell r="E12">
            <v>7.2</v>
          </cell>
          <cell r="F12">
            <v>7.4</v>
          </cell>
          <cell r="G12" t="str">
            <v>1/4-1/2</v>
          </cell>
          <cell r="H12">
            <v>58490</v>
          </cell>
          <cell r="I12">
            <v>635</v>
          </cell>
          <cell r="J12">
            <v>37134.799999999996</v>
          </cell>
          <cell r="K12" t="str">
            <v>НАЛИЧИЕ</v>
          </cell>
        </row>
        <row r="13">
          <cell r="A13"/>
          <cell r="B13"/>
          <cell r="C13"/>
          <cell r="D13"/>
          <cell r="E13"/>
          <cell r="F13"/>
          <cell r="G13"/>
          <cell r="H13"/>
          <cell r="I13"/>
          <cell r="J13"/>
          <cell r="K13"/>
        </row>
        <row r="14">
          <cell r="A14"/>
          <cell r="B14" t="str">
            <v xml:space="preserve">Сплит-системы настенного типа (R32, тепло/холод), класс А </v>
          </cell>
          <cell r="C14"/>
          <cell r="D14"/>
          <cell r="E14"/>
          <cell r="F14"/>
          <cell r="G14"/>
          <cell r="H14"/>
          <cell r="I14"/>
          <cell r="J14"/>
          <cell r="K14"/>
        </row>
        <row r="15">
          <cell r="A15" t="str">
            <v>DH-07 T 2026</v>
          </cell>
          <cell r="B15" t="str">
            <v>-Ионизатор
-LED дисплей
-Турбо режим
-Авторестарт
-Антикоррозийное покрытие Blue Fin
-Фильтр витамин С
-Угольный фильтр
-4D flow
-Wi-FI - опция</v>
          </cell>
          <cell r="C15" t="str">
            <v>ON/OFF</v>
          </cell>
          <cell r="D15" t="str">
            <v>698 x 255 x 190</v>
          </cell>
          <cell r="E15">
            <v>2.2000000000000002</v>
          </cell>
          <cell r="F15">
            <v>2.4</v>
          </cell>
          <cell r="G15" t="str">
            <v>1/4-3/8</v>
          </cell>
          <cell r="H15">
            <v>19490</v>
          </cell>
          <cell r="I15">
            <v>210</v>
          </cell>
          <cell r="J15">
            <v>12280.800000000001</v>
          </cell>
          <cell r="K15" t="str">
            <v>НАЛИЧИЕ</v>
          </cell>
        </row>
        <row r="16">
          <cell r="A16" t="str">
            <v>DH-09 T 2026</v>
          </cell>
          <cell r="B16"/>
          <cell r="C16" t="str">
            <v>ON/OFF</v>
          </cell>
          <cell r="D16" t="str">
            <v>698 x 255 x 190</v>
          </cell>
          <cell r="E16">
            <v>2.65</v>
          </cell>
          <cell r="F16">
            <v>2.8</v>
          </cell>
          <cell r="G16" t="str">
            <v>1/4-3/8</v>
          </cell>
          <cell r="H16">
            <v>21490</v>
          </cell>
          <cell r="I16">
            <v>230</v>
          </cell>
          <cell r="J16">
            <v>13450.399999999998</v>
          </cell>
          <cell r="K16" t="str">
            <v>НАЛИЧИЕ</v>
          </cell>
        </row>
        <row r="17">
          <cell r="A17" t="str">
            <v>DH-12 T 2026</v>
          </cell>
          <cell r="B17"/>
          <cell r="C17" t="str">
            <v>ON/OFF</v>
          </cell>
          <cell r="D17" t="str">
            <v>777 x 250 x 201</v>
          </cell>
          <cell r="E17">
            <v>3.52</v>
          </cell>
          <cell r="F17">
            <v>3.7</v>
          </cell>
          <cell r="G17" t="str">
            <v>1/4-3/8</v>
          </cell>
          <cell r="H17">
            <v>29490</v>
          </cell>
          <cell r="I17">
            <v>320</v>
          </cell>
          <cell r="J17">
            <v>18713.599999999999</v>
          </cell>
          <cell r="K17" t="str">
            <v>НАЛИЧИЕ</v>
          </cell>
        </row>
        <row r="18">
          <cell r="A18" t="str">
            <v>DH-18 T 2026</v>
          </cell>
          <cell r="B18"/>
          <cell r="C18" t="str">
            <v>ON/OFF</v>
          </cell>
          <cell r="D18" t="str">
            <v>910 x 294 x 206</v>
          </cell>
          <cell r="E18">
            <v>5.3</v>
          </cell>
          <cell r="F18">
            <v>5.6</v>
          </cell>
          <cell r="G18" t="str">
            <v>1/4-1/2</v>
          </cell>
          <cell r="H18">
            <v>47490</v>
          </cell>
          <cell r="I18">
            <v>520</v>
          </cell>
          <cell r="J18">
            <v>30409.600000000002</v>
          </cell>
          <cell r="K18" t="str">
            <v>НАЛИЧИЕ</v>
          </cell>
        </row>
        <row r="19">
          <cell r="A19" t="str">
            <v>DH-24 T 2026</v>
          </cell>
          <cell r="B19"/>
          <cell r="C19" t="str">
            <v>ON/OFF</v>
          </cell>
          <cell r="D19" t="str">
            <v>910 x 294 x 206</v>
          </cell>
          <cell r="E19">
            <v>7.2</v>
          </cell>
          <cell r="F19">
            <v>7.4</v>
          </cell>
          <cell r="G19" t="str">
            <v>1/4-1/2</v>
          </cell>
          <cell r="H19">
            <v>58490</v>
          </cell>
          <cell r="I19">
            <v>640</v>
          </cell>
          <cell r="J19">
            <v>37427.199999999997</v>
          </cell>
          <cell r="K19" t="str">
            <v>НАЛИЧИЕ</v>
          </cell>
        </row>
        <row r="20">
          <cell r="A20" t="str">
            <v>WI-FI модуль</v>
          </cell>
          <cell r="B20"/>
          <cell r="C20" t="str">
            <v>Опционально: WI-FI модуль для серии "ONYX" 2026</v>
          </cell>
          <cell r="D20"/>
          <cell r="E20"/>
          <cell r="F20"/>
          <cell r="G20"/>
          <cell r="H20"/>
          <cell r="I20"/>
          <cell r="J20">
            <v>0</v>
          </cell>
          <cell r="K20"/>
        </row>
        <row r="21">
          <cell r="A21"/>
          <cell r="B21"/>
          <cell r="C21"/>
          <cell r="D21"/>
          <cell r="E21"/>
          <cell r="F21"/>
          <cell r="G21"/>
          <cell r="H21"/>
          <cell r="I21"/>
          <cell r="J21"/>
          <cell r="K21"/>
        </row>
        <row r="22">
          <cell r="A22"/>
          <cell r="B22" t="str">
            <v xml:space="preserve">Сплит-системы настенного типа (R32, тепло/холод), класс А </v>
          </cell>
          <cell r="C22"/>
          <cell r="D22"/>
          <cell r="E22"/>
          <cell r="F22"/>
          <cell r="G22"/>
          <cell r="H22"/>
          <cell r="I22"/>
          <cell r="J22"/>
          <cell r="K22"/>
        </row>
        <row r="23">
          <cell r="A23" t="str">
            <v>DHP-07</v>
          </cell>
          <cell r="B23" t="str">
            <v xml:space="preserve">- Компрессор GMCC-Toshiba
- LED дисплей  
- Класс энергоэффективности А                                                                                                                           
- Уровень шума 22 дБ                                                                                                                
- Антибактериальный фильтр "Холодный катализатор"  
- Защита вентилей наружного блока                                                                                                                         
- Двустороннее подключение дренажа                                                                                                                     
- Авторестарт при сбоях электроэнергии   
- Таймер 24 часа     
- Самодиагностика   </v>
          </cell>
          <cell r="C23" t="str">
            <v>ON/OFF</v>
          </cell>
          <cell r="D23" t="str">
            <v>715x194x285</v>
          </cell>
          <cell r="E23">
            <v>2.34</v>
          </cell>
          <cell r="F23">
            <v>2.41</v>
          </cell>
          <cell r="G23" t="str">
            <v>1/4-3/8</v>
          </cell>
          <cell r="H23">
            <v>24490</v>
          </cell>
          <cell r="I23">
            <v>235</v>
          </cell>
          <cell r="J23">
            <v>13742.800000000001</v>
          </cell>
          <cell r="K23" t="str">
            <v>НАЛИЧИЕ</v>
          </cell>
        </row>
        <row r="24">
          <cell r="A24" t="str">
            <v>DHP-09</v>
          </cell>
          <cell r="B24"/>
          <cell r="C24" t="str">
            <v>ON/OFF</v>
          </cell>
          <cell r="D24" t="str">
            <v>715x194x285</v>
          </cell>
          <cell r="E24">
            <v>2.4900000000000002</v>
          </cell>
          <cell r="F24">
            <v>2.4900000000000002</v>
          </cell>
          <cell r="G24" t="str">
            <v>1/4-3/8</v>
          </cell>
          <cell r="H24">
            <v>26490</v>
          </cell>
          <cell r="I24">
            <v>272</v>
          </cell>
          <cell r="J24">
            <v>15906.559999999998</v>
          </cell>
          <cell r="K24" t="str">
            <v>ожидаем</v>
          </cell>
        </row>
        <row r="25">
          <cell r="A25" t="str">
            <v>DHP-12</v>
          </cell>
          <cell r="B25"/>
          <cell r="C25" t="str">
            <v>ON/OFF</v>
          </cell>
          <cell r="D25" t="str">
            <v>805x194x285</v>
          </cell>
          <cell r="E25">
            <v>3.51</v>
          </cell>
          <cell r="F25">
            <v>3.66</v>
          </cell>
          <cell r="G25" t="str">
            <v>1/4-1/2</v>
          </cell>
          <cell r="H25">
            <v>34490</v>
          </cell>
          <cell r="I25">
            <v>347</v>
          </cell>
          <cell r="J25">
            <v>20292.559999999998</v>
          </cell>
          <cell r="K25" t="str">
            <v>ожидаем</v>
          </cell>
        </row>
        <row r="26">
          <cell r="A26" t="str">
            <v>DHP-18</v>
          </cell>
          <cell r="B26"/>
          <cell r="C26" t="str">
            <v>ON/OFF</v>
          </cell>
          <cell r="D26" t="str">
            <v>957x213x302</v>
          </cell>
          <cell r="E26">
            <v>5.27</v>
          </cell>
          <cell r="F26">
            <v>5.56</v>
          </cell>
          <cell r="G26" t="str">
            <v>1/4-1/2</v>
          </cell>
          <cell r="H26">
            <v>52490</v>
          </cell>
          <cell r="I26">
            <v>575</v>
          </cell>
          <cell r="J26">
            <v>33626</v>
          </cell>
          <cell r="K26" t="str">
            <v>ожидаем</v>
          </cell>
        </row>
        <row r="27">
          <cell r="A27" t="str">
            <v>DHP-24</v>
          </cell>
          <cell r="B27"/>
          <cell r="C27" t="str">
            <v>ON/OFF</v>
          </cell>
          <cell r="D27" t="str">
            <v>1040x220x327</v>
          </cell>
          <cell r="E27">
            <v>7.03</v>
          </cell>
          <cell r="F27">
            <v>7.03</v>
          </cell>
          <cell r="G27" t="str">
            <v>3/8-5/8</v>
          </cell>
          <cell r="H27">
            <v>63490</v>
          </cell>
          <cell r="I27">
            <v>684</v>
          </cell>
          <cell r="J27">
            <v>40000.32</v>
          </cell>
          <cell r="K27" t="str">
            <v>НАЛИЧИЕ</v>
          </cell>
        </row>
        <row r="28">
          <cell r="A28"/>
          <cell r="B28"/>
          <cell r="C28"/>
          <cell r="D28"/>
          <cell r="E28"/>
          <cell r="F28"/>
          <cell r="G28"/>
          <cell r="H28"/>
          <cell r="I28"/>
          <cell r="J28"/>
          <cell r="K28"/>
        </row>
        <row r="29">
          <cell r="A29"/>
          <cell r="B29"/>
          <cell r="C29"/>
          <cell r="D29"/>
          <cell r="E29"/>
          <cell r="F29"/>
          <cell r="G29"/>
          <cell r="H29"/>
          <cell r="I29"/>
          <cell r="J29"/>
          <cell r="K29"/>
        </row>
        <row r="30">
          <cell r="A30"/>
          <cell r="B30"/>
          <cell r="C30"/>
          <cell r="D30"/>
          <cell r="E30"/>
          <cell r="F30"/>
          <cell r="G30"/>
          <cell r="H30"/>
          <cell r="I30"/>
          <cell r="J30"/>
          <cell r="K30"/>
        </row>
        <row r="31">
          <cell r="A31"/>
          <cell r="B31" t="str">
            <v>Сплит-системы настенного типа (R32, тепло/холод), класс А</v>
          </cell>
          <cell r="C31"/>
          <cell r="D31"/>
          <cell r="E31"/>
          <cell r="F31"/>
          <cell r="G31"/>
          <cell r="H31"/>
          <cell r="I31"/>
          <cell r="J31"/>
          <cell r="K31"/>
        </row>
        <row r="32">
          <cell r="A32" t="str">
            <v>DH-07 I</v>
          </cell>
          <cell r="B32" t="str">
            <v>-LED дисплей
-Турбо режим
-Авторестарт
-Антикоррозийное покрытие Blue Fin
-Фильтр витамин С
-Угольный фильтр
-4D flow
-Wi-FI - опция</v>
          </cell>
          <cell r="C32" t="str">
            <v xml:space="preserve">DC INVERTER </v>
          </cell>
          <cell r="D32" t="str">
            <v>698 x 255 x 190</v>
          </cell>
          <cell r="E32">
            <v>2.2000000000000002</v>
          </cell>
          <cell r="F32">
            <v>2.29</v>
          </cell>
          <cell r="G32" t="str">
            <v>1/4-3/8</v>
          </cell>
          <cell r="H32">
            <v>27490</v>
          </cell>
          <cell r="I32">
            <v>291</v>
          </cell>
          <cell r="J32">
            <v>17017.68</v>
          </cell>
          <cell r="K32" t="str">
            <v>НАЛИЧИЕ</v>
          </cell>
        </row>
        <row r="33">
          <cell r="A33" t="str">
            <v>DH-09 I</v>
          </cell>
          <cell r="B33"/>
          <cell r="C33" t="str">
            <v xml:space="preserve">DC INVERTER </v>
          </cell>
          <cell r="D33" t="str">
            <v>698 x 255 x 190</v>
          </cell>
          <cell r="E33">
            <v>2.64</v>
          </cell>
          <cell r="F33">
            <v>2.78</v>
          </cell>
          <cell r="G33" t="str">
            <v>1/4-3/8</v>
          </cell>
          <cell r="H33">
            <v>32490</v>
          </cell>
          <cell r="I33">
            <v>309</v>
          </cell>
          <cell r="J33">
            <v>18070.32</v>
          </cell>
          <cell r="K33" t="str">
            <v>НАЛИЧИЕ</v>
          </cell>
        </row>
        <row r="34">
          <cell r="A34" t="str">
            <v>DH-12 I</v>
          </cell>
          <cell r="B34"/>
          <cell r="C34" t="str">
            <v xml:space="preserve">DC INVERTER </v>
          </cell>
          <cell r="D34" t="str">
            <v>777 x 250 x 201</v>
          </cell>
          <cell r="E34">
            <v>3.52</v>
          </cell>
          <cell r="F34">
            <v>3.66</v>
          </cell>
          <cell r="G34" t="str">
            <v>1/4-3/8</v>
          </cell>
          <cell r="H34">
            <v>34490</v>
          </cell>
          <cell r="I34">
            <v>356</v>
          </cell>
          <cell r="J34">
            <v>20818.879999999997</v>
          </cell>
          <cell r="K34"/>
        </row>
        <row r="35">
          <cell r="A35" t="str">
            <v>DH-18 I</v>
          </cell>
          <cell r="B35"/>
          <cell r="C35" t="str">
            <v xml:space="preserve">DC INVERTER </v>
          </cell>
          <cell r="D35" t="str">
            <v>910 x 294 x 206</v>
          </cell>
          <cell r="E35">
            <v>5.28</v>
          </cell>
          <cell r="F35">
            <v>5.42</v>
          </cell>
          <cell r="G35" t="str">
            <v>1/4-3/8</v>
          </cell>
          <cell r="H35">
            <v>55490</v>
          </cell>
          <cell r="I35">
            <v>606</v>
          </cell>
          <cell r="J35">
            <v>35438.879999999997</v>
          </cell>
          <cell r="K35" t="str">
            <v>НАЛИЧИЕ</v>
          </cell>
        </row>
        <row r="36">
          <cell r="A36" t="str">
            <v>DH-24 I</v>
          </cell>
          <cell r="B36"/>
          <cell r="C36" t="str">
            <v xml:space="preserve">DC INVERTER </v>
          </cell>
          <cell r="D36" t="str">
            <v>1010 x 315 x 220</v>
          </cell>
          <cell r="E36">
            <v>7.03</v>
          </cell>
          <cell r="F36">
            <v>7.18</v>
          </cell>
          <cell r="G36" t="str">
            <v>1/4-1/2</v>
          </cell>
          <cell r="H36">
            <v>72490</v>
          </cell>
          <cell r="I36">
            <v>780</v>
          </cell>
          <cell r="J36">
            <v>45614.400000000001</v>
          </cell>
          <cell r="K36" t="str">
            <v>НАЛИЧИЕ</v>
          </cell>
        </row>
        <row r="37">
          <cell r="A37"/>
          <cell r="B37" t="str">
            <v xml:space="preserve">Сплит-системы настенного типа (R32, тепло/холод), класс А </v>
          </cell>
          <cell r="C37"/>
          <cell r="D37"/>
          <cell r="E37"/>
          <cell r="F37"/>
          <cell r="G37"/>
          <cell r="H37"/>
          <cell r="I37"/>
          <cell r="J37"/>
          <cell r="K37"/>
        </row>
        <row r="38">
          <cell r="A38" t="str">
            <v>DH-07 I 2026</v>
          </cell>
          <cell r="B38" t="str">
            <v>-Ионизатор
-LED дисплей
-Турбо режим
-Авторестарт
-Антикоррозийное покрытие Blue Fin
-Фильтр витамин С
-Угольный фильтр
-4D flow
-Wi-FI - опция</v>
          </cell>
          <cell r="C38" t="str">
            <v xml:space="preserve">DC INVERTER </v>
          </cell>
          <cell r="D38" t="str">
            <v>698 x 255 x 190</v>
          </cell>
          <cell r="E38">
            <v>2.2000000000000002</v>
          </cell>
          <cell r="F38">
            <v>2.29</v>
          </cell>
          <cell r="G38" t="str">
            <v>1/4-3/8</v>
          </cell>
          <cell r="H38">
            <v>27490</v>
          </cell>
          <cell r="I38">
            <v>294</v>
          </cell>
          <cell r="J38">
            <v>17193.120000000003</v>
          </cell>
          <cell r="K38" t="str">
            <v>НАЛИЧИЕ</v>
          </cell>
        </row>
        <row r="39">
          <cell r="A39" t="str">
            <v>DH-09 I 2026</v>
          </cell>
          <cell r="B39"/>
          <cell r="C39" t="str">
            <v xml:space="preserve">DC INVERTER </v>
          </cell>
          <cell r="D39" t="str">
            <v>698 x 255 x 190</v>
          </cell>
          <cell r="E39">
            <v>2.64</v>
          </cell>
          <cell r="F39">
            <v>2.78</v>
          </cell>
          <cell r="G39" t="str">
            <v>1/4-3/8</v>
          </cell>
          <cell r="H39">
            <v>32490</v>
          </cell>
          <cell r="I39">
            <v>315</v>
          </cell>
          <cell r="J39">
            <v>18421.2</v>
          </cell>
          <cell r="K39" t="str">
            <v>НАЛИЧИЕ</v>
          </cell>
        </row>
        <row r="40">
          <cell r="A40" t="str">
            <v>DH-12 I 2026</v>
          </cell>
          <cell r="B40"/>
          <cell r="C40" t="str">
            <v xml:space="preserve">DC INVERTER </v>
          </cell>
          <cell r="D40" t="str">
            <v>777 x 250 x 201</v>
          </cell>
          <cell r="E40">
            <v>3.52</v>
          </cell>
          <cell r="F40">
            <v>3.66</v>
          </cell>
          <cell r="G40" t="str">
            <v>1/4-3/8</v>
          </cell>
          <cell r="H40">
            <v>34490</v>
          </cell>
          <cell r="I40">
            <v>365</v>
          </cell>
          <cell r="J40">
            <v>21345.200000000001</v>
          </cell>
          <cell r="K40" t="str">
            <v>НАЛИЧИЕ</v>
          </cell>
        </row>
        <row r="41">
          <cell r="A41" t="str">
            <v>DH-18 I 2026</v>
          </cell>
          <cell r="B41"/>
          <cell r="C41" t="str">
            <v xml:space="preserve">DC INVERTER </v>
          </cell>
          <cell r="D41" t="str">
            <v>910 x 294 x 206</v>
          </cell>
          <cell r="E41">
            <v>5.28</v>
          </cell>
          <cell r="F41">
            <v>5.42</v>
          </cell>
          <cell r="G41" t="str">
            <v>1/4-3/8</v>
          </cell>
          <cell r="H41">
            <v>55490</v>
          </cell>
          <cell r="I41">
            <v>610</v>
          </cell>
          <cell r="J41">
            <v>35672.799999999996</v>
          </cell>
          <cell r="K41" t="str">
            <v>НАЛИЧИЕ</v>
          </cell>
        </row>
        <row r="42">
          <cell r="A42" t="str">
            <v>DH-24 I 2026</v>
          </cell>
          <cell r="B42"/>
          <cell r="C42" t="str">
            <v xml:space="preserve">DC INVERTER </v>
          </cell>
          <cell r="D42" t="str">
            <v>1010 x 315 x 220</v>
          </cell>
          <cell r="E42">
            <v>7.03</v>
          </cell>
          <cell r="F42">
            <v>7.18</v>
          </cell>
          <cell r="G42" t="str">
            <v>1/4-1/2</v>
          </cell>
          <cell r="H42">
            <v>72490</v>
          </cell>
          <cell r="I42">
            <v>810</v>
          </cell>
          <cell r="J42">
            <v>47368.799999999996</v>
          </cell>
          <cell r="K42" t="str">
            <v>НАЛИЧИЕ</v>
          </cell>
        </row>
        <row r="43">
          <cell r="A43" t="str">
            <v>WI-FI модуль</v>
          </cell>
          <cell r="B43"/>
          <cell r="C43" t="str">
            <v>Опционально: WI-FI модуль для серии "ONYX DC INVERTER" 2026</v>
          </cell>
          <cell r="D43"/>
          <cell r="E43"/>
          <cell r="F43"/>
          <cell r="G43"/>
          <cell r="H43"/>
          <cell r="I43"/>
          <cell r="J43">
            <v>0</v>
          </cell>
          <cell r="K43" t="str">
            <v>НАЛИЧИЕ</v>
          </cell>
        </row>
        <row r="44">
          <cell r="A44"/>
          <cell r="B44" t="str">
            <v>Инверторные сплит-системы настенного типа (R32, тепло/холод), класс А</v>
          </cell>
          <cell r="C44"/>
          <cell r="D44"/>
          <cell r="E44"/>
          <cell r="F44"/>
          <cell r="G44"/>
          <cell r="H44"/>
          <cell r="I44"/>
          <cell r="J44"/>
          <cell r="K44"/>
        </row>
        <row r="45">
          <cell r="A45" t="str">
            <v>DS-07I</v>
          </cell>
          <cell r="B45" t="str">
            <v xml:space="preserve">- Компрессор GMCC-Toshiba
- LED дисплей  
- Класс энергоэффективности А                                                                                                         
 - Уровень шума 21 дБ                                                                                           
- Антибактериальный фильтр "Холодный катализатор"  
- Защита вентилей наружного блока                                                                                                                   
- Двустороннее подключение дренажа                                                                                                          
- Авторестарт при сбоях электроэнергии   
- Таймер 24 часа     
- Самодиагностика   </v>
          </cell>
          <cell r="C45" t="str">
            <v xml:space="preserve">DC INVERTER </v>
          </cell>
          <cell r="D45" t="str">
            <v>715x194x285</v>
          </cell>
          <cell r="E45">
            <v>2.0499999999999998</v>
          </cell>
          <cell r="F45">
            <v>2.34</v>
          </cell>
          <cell r="G45" t="str">
            <v>1/4-3/8</v>
          </cell>
          <cell r="H45">
            <v>32490</v>
          </cell>
          <cell r="I45">
            <v>322</v>
          </cell>
          <cell r="J45">
            <v>18830.559999999998</v>
          </cell>
          <cell r="K45" t="str">
            <v>ожидаем</v>
          </cell>
        </row>
        <row r="46">
          <cell r="A46" t="str">
            <v>DS-09I</v>
          </cell>
          <cell r="B46"/>
          <cell r="C46" t="str">
            <v xml:space="preserve">DC INVERTER </v>
          </cell>
          <cell r="D46" t="str">
            <v>715x194x285</v>
          </cell>
          <cell r="E46">
            <v>2.63</v>
          </cell>
          <cell r="F46">
            <v>2.93</v>
          </cell>
          <cell r="G46" t="str">
            <v>1/4-3/8</v>
          </cell>
          <cell r="H46">
            <v>37490</v>
          </cell>
          <cell r="I46">
            <v>342</v>
          </cell>
          <cell r="J46">
            <v>20000.16</v>
          </cell>
          <cell r="K46" t="str">
            <v>НАЛИЧИЕ</v>
          </cell>
        </row>
        <row r="47">
          <cell r="A47" t="str">
            <v>DS-12I</v>
          </cell>
          <cell r="B47"/>
          <cell r="C47" t="str">
            <v xml:space="preserve">DC INVERTER </v>
          </cell>
          <cell r="D47" t="str">
            <v>715x194x285</v>
          </cell>
          <cell r="E47">
            <v>3.35</v>
          </cell>
          <cell r="F47">
            <v>3.69</v>
          </cell>
          <cell r="G47" t="str">
            <v>1/4-3/8</v>
          </cell>
          <cell r="H47">
            <v>39490</v>
          </cell>
          <cell r="I47">
            <v>417</v>
          </cell>
          <cell r="J47">
            <v>24386.16</v>
          </cell>
          <cell r="K47" t="str">
            <v>НАЛИЧИЕ</v>
          </cell>
        </row>
        <row r="48">
          <cell r="A48" t="str">
            <v>DS-18I</v>
          </cell>
          <cell r="B48"/>
          <cell r="C48" t="str">
            <v xml:space="preserve">DC INVERTER </v>
          </cell>
          <cell r="D48" t="str">
            <v>957x213x302</v>
          </cell>
          <cell r="E48">
            <v>5.27</v>
          </cell>
          <cell r="F48">
            <v>5.27</v>
          </cell>
          <cell r="G48" t="str">
            <v>1/4-1/2</v>
          </cell>
          <cell r="H48">
            <v>60490</v>
          </cell>
          <cell r="I48">
            <v>661</v>
          </cell>
          <cell r="J48">
            <v>38655.279999999999</v>
          </cell>
          <cell r="K48" t="str">
            <v>НАЛИЧИЕ</v>
          </cell>
        </row>
        <row r="49">
          <cell r="A49" t="str">
            <v>DS-24I</v>
          </cell>
          <cell r="B49"/>
          <cell r="C49" t="str">
            <v xml:space="preserve">DC INVERTER </v>
          </cell>
          <cell r="D49" t="str">
            <v>1040х220х327</v>
          </cell>
          <cell r="E49">
            <v>7.03</v>
          </cell>
          <cell r="F49">
            <v>7.33</v>
          </cell>
          <cell r="G49" t="str">
            <v>3/8-5/8</v>
          </cell>
          <cell r="H49">
            <v>77490</v>
          </cell>
          <cell r="I49">
            <v>879</v>
          </cell>
          <cell r="J49">
            <v>51403.920000000006</v>
          </cell>
          <cell r="K49" t="str">
            <v>НАЛИЧИЕ</v>
          </cell>
        </row>
        <row r="50">
          <cell r="A50"/>
          <cell r="B50"/>
          <cell r="C50"/>
          <cell r="D50"/>
          <cell r="E50"/>
          <cell r="F50"/>
          <cell r="G50"/>
          <cell r="H50"/>
          <cell r="I50"/>
          <cell r="J50"/>
          <cell r="K50"/>
        </row>
        <row r="51">
          <cell r="A51"/>
          <cell r="B51"/>
          <cell r="C51"/>
          <cell r="D51"/>
          <cell r="E51"/>
          <cell r="F51"/>
          <cell r="G51"/>
          <cell r="H51"/>
          <cell r="I51"/>
          <cell r="J51"/>
          <cell r="K51"/>
        </row>
        <row r="52">
          <cell r="A52"/>
          <cell r="B52" t="str">
            <v xml:space="preserve">Сплит-системы настенного типа (R410a, тепло/холод), класс А </v>
          </cell>
          <cell r="C52"/>
          <cell r="D52"/>
          <cell r="E52"/>
          <cell r="F52"/>
          <cell r="G52"/>
          <cell r="H52"/>
          <cell r="I52"/>
          <cell r="J52"/>
          <cell r="K52"/>
        </row>
        <row r="53">
          <cell r="A53" t="str">
            <v>DA-07H</v>
          </cell>
          <cell r="B53" t="str">
            <v xml:space="preserve">- Компрессор GMCC-Toshiba
-  LED дисплей  
- Класс энергоэффективности А 
 - Уровень шума 24 дБ                                                                         
- Антикоррозийное покрытие Blue Fin    
- Антибактериальный фильтр  
- Комфортный сон 
- Авторестарт при сбоях электроэнергии  </v>
          </cell>
          <cell r="C53"/>
          <cell r="D53"/>
          <cell r="E53"/>
          <cell r="F53"/>
          <cell r="G53"/>
          <cell r="H53"/>
          <cell r="I53"/>
          <cell r="J53"/>
          <cell r="K53"/>
        </row>
        <row r="54">
          <cell r="A54" t="str">
            <v>DA-09H</v>
          </cell>
          <cell r="B54"/>
          <cell r="C54"/>
          <cell r="D54"/>
          <cell r="E54"/>
          <cell r="F54"/>
          <cell r="G54"/>
          <cell r="H54"/>
          <cell r="I54"/>
          <cell r="J54"/>
          <cell r="K54"/>
        </row>
        <row r="55">
          <cell r="A55" t="str">
            <v>DA-12H</v>
          </cell>
          <cell r="B55"/>
          <cell r="C55" t="str">
            <v>ON/OFF</v>
          </cell>
          <cell r="D55" t="str">
            <v>750×200×285</v>
          </cell>
          <cell r="E55">
            <v>3.55</v>
          </cell>
          <cell r="F55">
            <v>3.65</v>
          </cell>
          <cell r="G55" t="str">
            <v>1/4-3/8</v>
          </cell>
          <cell r="H55">
            <v>32490</v>
          </cell>
          <cell r="I55">
            <v>16950</v>
          </cell>
          <cell r="J55">
            <v>16950</v>
          </cell>
          <cell r="K55" t="str">
            <v>НАЛИЧИЕ</v>
          </cell>
        </row>
        <row r="56">
          <cell r="A56" t="str">
            <v>DA-24H</v>
          </cell>
          <cell r="B56"/>
          <cell r="C56" t="str">
            <v>ON/OFF</v>
          </cell>
          <cell r="D56" t="str">
            <v>900×225×310</v>
          </cell>
          <cell r="E56">
            <v>7</v>
          </cell>
          <cell r="F56">
            <v>7.1</v>
          </cell>
          <cell r="G56" t="str">
            <v>1/4-1/2</v>
          </cell>
          <cell r="H56">
            <v>50490</v>
          </cell>
          <cell r="I56">
            <v>34100</v>
          </cell>
          <cell r="J56">
            <v>34100</v>
          </cell>
          <cell r="K56" t="str">
            <v>НАЛИЧИЕ</v>
          </cell>
        </row>
        <row r="57">
          <cell r="A57"/>
          <cell r="B57" t="str">
            <v>Инверторные сплит-системы настенного типа (R410a, тепло/холод), класс А</v>
          </cell>
          <cell r="C57"/>
          <cell r="D57"/>
          <cell r="E57"/>
          <cell r="F57"/>
          <cell r="G57"/>
          <cell r="H57"/>
          <cell r="I57"/>
          <cell r="J57"/>
          <cell r="K57"/>
        </row>
        <row r="58">
          <cell r="A58"/>
          <cell r="B58" t="str">
            <v xml:space="preserve">- Компрессор GMCC-Toshiba
- LED дисплей  
- Класс энергоэффективности А                                                                                                                                                             
- Антикоррозийное покрытие Blue Fin 
- Защита вентилей наружного блока                                                                                                                                                              - Антибактериальный фильтр                                                                                                                                                                       - Авторестарт при сбоях электроэнергии   
- Таймер 24 часа     
- Самодиагностика      </v>
          </cell>
          <cell r="C58"/>
          <cell r="D58"/>
          <cell r="E58"/>
          <cell r="F58"/>
          <cell r="G58"/>
          <cell r="H58"/>
          <cell r="I58"/>
          <cell r="J58"/>
          <cell r="K58"/>
        </row>
        <row r="59">
          <cell r="A59"/>
          <cell r="B59"/>
          <cell r="C59"/>
          <cell r="D59"/>
          <cell r="E59"/>
          <cell r="F59"/>
          <cell r="G59"/>
          <cell r="H59"/>
          <cell r="I59"/>
          <cell r="J59"/>
          <cell r="K59"/>
        </row>
        <row r="60">
          <cell r="A60"/>
          <cell r="B60"/>
          <cell r="C60"/>
          <cell r="D60"/>
          <cell r="E60"/>
          <cell r="F60"/>
          <cell r="G60"/>
          <cell r="H60"/>
          <cell r="I60"/>
          <cell r="J60"/>
          <cell r="K60"/>
        </row>
        <row r="61">
          <cell r="A61" t="str">
            <v>DA-18I</v>
          </cell>
          <cell r="B61"/>
          <cell r="C61" t="str">
            <v xml:space="preserve">DC INVERTER </v>
          </cell>
          <cell r="D61" t="str">
            <v>900×225×310</v>
          </cell>
          <cell r="E61">
            <v>5.0999999999999996</v>
          </cell>
          <cell r="F61">
            <v>5.3</v>
          </cell>
          <cell r="G61" t="str">
            <v>1/4-1/2</v>
          </cell>
          <cell r="H61">
            <v>58490</v>
          </cell>
          <cell r="I61">
            <v>36000</v>
          </cell>
          <cell r="J61">
            <v>36000</v>
          </cell>
          <cell r="K61" t="str">
            <v>НАЛИЧИЕ</v>
          </cell>
        </row>
        <row r="62">
          <cell r="A62" t="str">
            <v>DA-24I</v>
          </cell>
          <cell r="B62"/>
          <cell r="C62" t="str">
            <v xml:space="preserve">DC INVERTER </v>
          </cell>
          <cell r="D62" t="str">
            <v>900×225×310</v>
          </cell>
          <cell r="E62">
            <v>6.7</v>
          </cell>
          <cell r="F62">
            <v>6.8</v>
          </cell>
          <cell r="G62" t="str">
            <v>1/4-1/2</v>
          </cell>
          <cell r="H62">
            <v>75490</v>
          </cell>
          <cell r="I62">
            <v>41000</v>
          </cell>
          <cell r="J62">
            <v>41000</v>
          </cell>
          <cell r="K62" t="str">
            <v>НАЛИЧИЕ</v>
          </cell>
        </row>
        <row r="63">
          <cell r="A63"/>
          <cell r="B63" t="str">
            <v>Инверторные сплит-системы настенного типа (R410a, тепло/холод), класс А/A++</v>
          </cell>
          <cell r="C63"/>
          <cell r="D63"/>
          <cell r="E63"/>
          <cell r="F63"/>
          <cell r="G63"/>
          <cell r="H63"/>
          <cell r="I63"/>
          <cell r="J63"/>
          <cell r="K63"/>
        </row>
        <row r="64">
          <cell r="A64" t="str">
            <v>BCH-07I</v>
          </cell>
          <cell r="B64" t="str">
            <v xml:space="preserve">- Приложение WI-FI совместимо с Алисой
- LED дисплей  
- Класс энергоэффективности А                                                                  
- Уровень шума 24 дБ (07-09 типоразмер)                                                     
- Функция iFeel
- Антикоррозийное покрытие Gold Fin                                             
- Антибактериальный фильтр
-Зеленый фильтр высокой плотности                                                            
- Авторестарт при сбоях электроэнергии   </v>
          </cell>
          <cell r="C64" t="str">
            <v>DC INVERTER 
ВСТР. WI-FI</v>
          </cell>
          <cell r="D64" t="str">
            <v>700x200x270</v>
          </cell>
          <cell r="E64">
            <v>2.35</v>
          </cell>
          <cell r="F64" t="str">
            <v>2,46</v>
          </cell>
          <cell r="G64" t="str">
            <v>1/4-3/8</v>
          </cell>
          <cell r="H64">
            <v>30490</v>
          </cell>
          <cell r="I64">
            <v>19800</v>
          </cell>
          <cell r="J64">
            <v>19800</v>
          </cell>
          <cell r="K64" t="str">
            <v>НАЛИЧИЕ</v>
          </cell>
        </row>
        <row r="65">
          <cell r="A65"/>
          <cell r="B65"/>
          <cell r="C65"/>
          <cell r="D65"/>
          <cell r="E65"/>
          <cell r="F65"/>
          <cell r="G65"/>
          <cell r="H65"/>
          <cell r="I65"/>
          <cell r="J65"/>
          <cell r="K65"/>
        </row>
        <row r="165">
          <cell r="A165"/>
          <cell r="B165"/>
          <cell r="C165"/>
          <cell r="D165"/>
          <cell r="E165"/>
          <cell r="F165"/>
          <cell r="G165"/>
          <cell r="H165"/>
          <cell r="I165"/>
          <cell r="J165"/>
          <cell r="K165"/>
        </row>
        <row r="166">
          <cell r="A166"/>
          <cell r="B166"/>
          <cell r="C166"/>
          <cell r="D166"/>
          <cell r="E166"/>
          <cell r="F166"/>
          <cell r="G166"/>
          <cell r="H166"/>
          <cell r="I166"/>
          <cell r="J166"/>
          <cell r="K166"/>
        </row>
        <row r="167">
          <cell r="A167"/>
          <cell r="B167"/>
          <cell r="C167"/>
          <cell r="D167"/>
          <cell r="E167"/>
          <cell r="F167"/>
          <cell r="G167"/>
          <cell r="H167"/>
          <cell r="I167"/>
          <cell r="J167"/>
          <cell r="K167"/>
        </row>
        <row r="168">
          <cell r="A168"/>
          <cell r="B168"/>
          <cell r="C168"/>
          <cell r="D168"/>
          <cell r="E168"/>
          <cell r="F168"/>
          <cell r="G168"/>
          <cell r="H168"/>
          <cell r="I168"/>
          <cell r="J168"/>
          <cell r="K168"/>
        </row>
        <row r="169">
          <cell r="A169"/>
          <cell r="B169"/>
          <cell r="C169"/>
          <cell r="D169"/>
          <cell r="E169"/>
          <cell r="F169"/>
          <cell r="G169"/>
          <cell r="H169"/>
          <cell r="I169"/>
          <cell r="J169"/>
          <cell r="K169"/>
        </row>
        <row r="170">
          <cell r="A170"/>
          <cell r="B170"/>
          <cell r="C170"/>
          <cell r="D170"/>
          <cell r="E170"/>
          <cell r="F170"/>
          <cell r="G170"/>
          <cell r="H170"/>
          <cell r="I170"/>
          <cell r="J170"/>
          <cell r="K170"/>
        </row>
        <row r="171">
          <cell r="A171"/>
          <cell r="B171"/>
          <cell r="C171"/>
          <cell r="D171"/>
          <cell r="E171"/>
          <cell r="F171"/>
          <cell r="G171"/>
          <cell r="H171"/>
          <cell r="I171"/>
          <cell r="J171"/>
          <cell r="K171"/>
        </row>
        <row r="172">
          <cell r="A172"/>
          <cell r="B172"/>
          <cell r="C172"/>
          <cell r="D172"/>
          <cell r="E172"/>
          <cell r="F172"/>
          <cell r="G172"/>
          <cell r="H172"/>
          <cell r="I172"/>
          <cell r="J172"/>
          <cell r="K172"/>
        </row>
        <row r="173">
          <cell r="A173"/>
          <cell r="B173"/>
          <cell r="C173"/>
          <cell r="D173"/>
          <cell r="E173"/>
          <cell r="F173"/>
          <cell r="G173"/>
          <cell r="H173"/>
          <cell r="I173"/>
          <cell r="J173"/>
          <cell r="K173"/>
        </row>
        <row r="174">
          <cell r="A174"/>
          <cell r="B174"/>
          <cell r="C174"/>
          <cell r="D174"/>
          <cell r="E174"/>
          <cell r="F174"/>
          <cell r="G174"/>
          <cell r="H174"/>
          <cell r="I174"/>
          <cell r="J174"/>
          <cell r="K174"/>
        </row>
        <row r="175">
          <cell r="A175"/>
          <cell r="B175"/>
          <cell r="C175"/>
          <cell r="D175"/>
          <cell r="E175"/>
          <cell r="F175"/>
          <cell r="G175"/>
          <cell r="H175"/>
          <cell r="I175"/>
          <cell r="J175"/>
          <cell r="K175"/>
        </row>
        <row r="176">
          <cell r="A176"/>
          <cell r="B176"/>
          <cell r="C176"/>
          <cell r="D176"/>
          <cell r="E176"/>
          <cell r="F176"/>
          <cell r="G176"/>
          <cell r="H176"/>
          <cell r="I176"/>
          <cell r="J176"/>
          <cell r="K176"/>
        </row>
        <row r="177">
          <cell r="A177"/>
          <cell r="B177"/>
          <cell r="C177"/>
          <cell r="D177"/>
          <cell r="E177"/>
          <cell r="F177"/>
          <cell r="G177"/>
          <cell r="H177"/>
          <cell r="I177"/>
          <cell r="J177"/>
          <cell r="K177"/>
        </row>
        <row r="178">
          <cell r="A178"/>
          <cell r="B178"/>
          <cell r="C178"/>
          <cell r="D178"/>
          <cell r="E178"/>
          <cell r="F178"/>
          <cell r="G178"/>
          <cell r="H178"/>
          <cell r="I178"/>
          <cell r="J178"/>
          <cell r="K178"/>
        </row>
        <row r="179">
          <cell r="A179"/>
          <cell r="B179"/>
          <cell r="C179"/>
          <cell r="D179"/>
          <cell r="E179"/>
          <cell r="F179"/>
          <cell r="G179"/>
          <cell r="H179"/>
          <cell r="I179"/>
          <cell r="J179"/>
          <cell r="K179"/>
        </row>
        <row r="180">
          <cell r="A180"/>
          <cell r="B180"/>
          <cell r="C180"/>
          <cell r="D180"/>
          <cell r="E180"/>
          <cell r="F180"/>
          <cell r="G180"/>
          <cell r="H180"/>
          <cell r="I180"/>
          <cell r="J180"/>
          <cell r="K180"/>
        </row>
        <row r="181">
          <cell r="A181"/>
          <cell r="B181"/>
          <cell r="C181"/>
          <cell r="D181"/>
          <cell r="E181"/>
          <cell r="F181"/>
          <cell r="G181"/>
          <cell r="H181"/>
          <cell r="I181"/>
          <cell r="J181"/>
          <cell r="K181"/>
        </row>
        <row r="182">
          <cell r="A182"/>
          <cell r="B182"/>
          <cell r="C182"/>
          <cell r="D182"/>
          <cell r="E182"/>
          <cell r="F182"/>
          <cell r="G182"/>
          <cell r="H182"/>
          <cell r="I182"/>
          <cell r="J182"/>
          <cell r="K182"/>
        </row>
        <row r="183">
          <cell r="A183"/>
          <cell r="B183"/>
          <cell r="C183"/>
          <cell r="D183"/>
          <cell r="E183"/>
          <cell r="F183"/>
          <cell r="G183"/>
          <cell r="H183"/>
          <cell r="I183"/>
          <cell r="J183"/>
          <cell r="K183"/>
        </row>
        <row r="184">
          <cell r="A184"/>
          <cell r="B184"/>
          <cell r="C184"/>
          <cell r="D184"/>
          <cell r="E184"/>
          <cell r="F184"/>
          <cell r="G184"/>
          <cell r="H184"/>
          <cell r="I184"/>
          <cell r="J184"/>
          <cell r="K184"/>
        </row>
        <row r="185">
          <cell r="A185"/>
          <cell r="B185"/>
          <cell r="C185"/>
          <cell r="D185"/>
          <cell r="E185"/>
          <cell r="F185"/>
          <cell r="G185"/>
          <cell r="H185"/>
          <cell r="I185"/>
          <cell r="J185"/>
          <cell r="K185"/>
        </row>
        <row r="186">
          <cell r="A186"/>
          <cell r="B186"/>
          <cell r="C186"/>
          <cell r="D186"/>
          <cell r="E186"/>
          <cell r="F186"/>
          <cell r="G186"/>
          <cell r="H186"/>
          <cell r="I186"/>
          <cell r="J186"/>
          <cell r="K186"/>
        </row>
        <row r="187">
          <cell r="A187"/>
          <cell r="B187"/>
          <cell r="C187"/>
          <cell r="D187"/>
          <cell r="E187"/>
          <cell r="F187"/>
          <cell r="G187"/>
          <cell r="H187"/>
          <cell r="I187"/>
          <cell r="J187"/>
          <cell r="K187"/>
        </row>
      </sheetData>
      <sheetData sheetId="2"/>
      <sheetData sheetId="3"/>
      <sheetData sheetId="4"/>
      <sheetData sheetId="5">
        <row r="1">
          <cell r="A1"/>
          <cell r="B1"/>
          <cell r="C1"/>
          <cell r="D1"/>
          <cell r="E1"/>
          <cell r="F1"/>
          <cell r="G1"/>
          <cell r="H1"/>
          <cell r="I1"/>
          <cell r="J1"/>
          <cell r="K1"/>
        </row>
        <row r="2">
          <cell r="A2"/>
          <cell r="B2"/>
          <cell r="C2"/>
          <cell r="D2"/>
          <cell r="E2"/>
          <cell r="F2"/>
          <cell r="G2"/>
          <cell r="H2"/>
          <cell r="I2"/>
          <cell r="J2"/>
          <cell r="K2"/>
        </row>
        <row r="3">
          <cell r="A3" t="str">
            <v>Наименование</v>
          </cell>
          <cell r="B3" t="str">
            <v>Основные преимущества</v>
          </cell>
          <cell r="C3" t="str">
            <v>Тип</v>
          </cell>
          <cell r="D3" t="str">
            <v>Размеры внутр. блока (ШхВхГ), мм</v>
          </cell>
          <cell r="E3" t="str">
            <v>Производительность, кВт</v>
          </cell>
          <cell r="F3"/>
          <cell r="G3" t="str">
            <v>Диаметр труб</v>
          </cell>
          <cell r="H3" t="str">
            <v>РИЦ, РУБ</v>
          </cell>
          <cell r="I3" t="str">
            <v>ДИЛЕРСКАЯ ЦЕНА, $</v>
          </cell>
          <cell r="J3" t="str">
            <v>ВАША ЦЕНА, РУБ</v>
          </cell>
          <cell r="K3" t="str">
            <v>Примечание</v>
          </cell>
        </row>
        <row r="4">
          <cell r="A4"/>
          <cell r="B4"/>
          <cell r="C4"/>
          <cell r="D4"/>
          <cell r="E4" t="str">
            <v>Холод</v>
          </cell>
          <cell r="F4" t="str">
            <v>Тепло</v>
          </cell>
          <cell r="G4"/>
          <cell r="H4"/>
          <cell r="I4"/>
          <cell r="J4"/>
          <cell r="K4"/>
        </row>
        <row r="5">
          <cell r="A5"/>
          <cell r="B5"/>
          <cell r="C5"/>
          <cell r="D5"/>
          <cell r="E5"/>
          <cell r="F5"/>
          <cell r="G5"/>
          <cell r="H5"/>
          <cell r="I5"/>
          <cell r="J5"/>
          <cell r="K5"/>
        </row>
        <row r="6">
          <cell r="A6"/>
          <cell r="B6"/>
          <cell r="C6"/>
          <cell r="D6"/>
          <cell r="E6"/>
          <cell r="F6"/>
          <cell r="G6"/>
          <cell r="H6"/>
          <cell r="I6"/>
          <cell r="J6"/>
          <cell r="K6"/>
        </row>
        <row r="7">
          <cell r="A7"/>
          <cell r="B7" t="str">
            <v>Сплит-системы настенного типа (R410, тепло/холод), класс А</v>
          </cell>
          <cell r="C7"/>
          <cell r="D7"/>
          <cell r="E7"/>
          <cell r="F7"/>
          <cell r="G7"/>
          <cell r="H7"/>
          <cell r="I7"/>
          <cell r="J7"/>
          <cell r="K7"/>
        </row>
        <row r="8">
          <cell r="A8" t="str">
            <v>DECH-07</v>
          </cell>
          <cell r="B8" t="str">
            <v>- Самоочистка
- Спящий режим
- Golden fin
- Пульт ду на русском языке
- Автоматический перезапуск
- Память о сбоях питания
- LED дисплей
- Турборежим
- 5 скоростей вентилятора</v>
          </cell>
          <cell r="C8" t="str">
            <v>ON/OFF</v>
          </cell>
          <cell r="D8" t="str">
            <v>680x252x208</v>
          </cell>
          <cell r="E8">
            <v>2.2999999999999998</v>
          </cell>
          <cell r="F8">
            <v>2.4</v>
          </cell>
          <cell r="G8" t="str">
            <v>1/4-3/8</v>
          </cell>
          <cell r="H8">
            <v>18990</v>
          </cell>
          <cell r="I8">
            <v>192</v>
          </cell>
          <cell r="J8">
            <v>11228.16</v>
          </cell>
          <cell r="K8" t="str">
            <v>ожидаем</v>
          </cell>
        </row>
        <row r="9">
          <cell r="A9" t="str">
            <v>DECH-09</v>
          </cell>
          <cell r="B9"/>
          <cell r="C9" t="str">
            <v>ON/OFF</v>
          </cell>
          <cell r="D9" t="str">
            <v>680x252x209</v>
          </cell>
          <cell r="E9">
            <v>2.6</v>
          </cell>
          <cell r="F9">
            <v>2.8</v>
          </cell>
          <cell r="G9" t="str">
            <v>1/4-3/8</v>
          </cell>
          <cell r="H9">
            <v>20990</v>
          </cell>
          <cell r="I9">
            <v>220</v>
          </cell>
          <cell r="J9">
            <v>12865.6</v>
          </cell>
          <cell r="K9" t="str">
            <v>ожидаем</v>
          </cell>
        </row>
        <row r="10">
          <cell r="A10" t="str">
            <v>DECH-12</v>
          </cell>
          <cell r="B10"/>
          <cell r="C10" t="str">
            <v>ON/OFF</v>
          </cell>
          <cell r="D10" t="str">
            <v>780x276x202</v>
          </cell>
          <cell r="E10">
            <v>3.5</v>
          </cell>
          <cell r="F10">
            <v>3.55</v>
          </cell>
          <cell r="G10" t="str">
            <v>1/4-3/8</v>
          </cell>
          <cell r="H10">
            <v>28990</v>
          </cell>
          <cell r="I10">
            <v>305</v>
          </cell>
          <cell r="J10">
            <v>17836.399999999998</v>
          </cell>
          <cell r="K10" t="str">
            <v>ожидаем</v>
          </cell>
        </row>
        <row r="11">
          <cell r="A11" t="str">
            <v>DECH-18</v>
          </cell>
          <cell r="B11"/>
          <cell r="C11" t="str">
            <v>ON/OFF</v>
          </cell>
          <cell r="D11" t="str">
            <v>850x276x202</v>
          </cell>
          <cell r="E11">
            <v>5.5</v>
          </cell>
          <cell r="F11">
            <v>5.7</v>
          </cell>
          <cell r="G11" t="str">
            <v>1/4-1/2</v>
          </cell>
          <cell r="H11">
            <v>44990</v>
          </cell>
          <cell r="I11">
            <v>499</v>
          </cell>
          <cell r="J11">
            <v>29181.52</v>
          </cell>
          <cell r="K11" t="str">
            <v>ожидаем</v>
          </cell>
        </row>
        <row r="12">
          <cell r="A12" t="str">
            <v>DECH-24</v>
          </cell>
          <cell r="B12"/>
          <cell r="C12" t="str">
            <v>ON/OFF</v>
          </cell>
          <cell r="D12" t="str">
            <v>950x313x240</v>
          </cell>
          <cell r="E12">
            <v>7</v>
          </cell>
          <cell r="F12">
            <v>7.2</v>
          </cell>
          <cell r="G12" t="str">
            <v>1/4-1/2</v>
          </cell>
          <cell r="H12">
            <v>58990</v>
          </cell>
          <cell r="I12">
            <v>670</v>
          </cell>
          <cell r="J12">
            <v>39181.599999999999</v>
          </cell>
          <cell r="K12" t="str">
            <v>ожидаем</v>
          </cell>
        </row>
        <row r="13">
          <cell r="A13" t="str">
            <v>DECH-36</v>
          </cell>
          <cell r="B13"/>
          <cell r="C13" t="str">
            <v>ON/OFF</v>
          </cell>
          <cell r="D13" t="str">
            <v>1055x313x240</v>
          </cell>
          <cell r="E13">
            <v>9.8000000000000007</v>
          </cell>
          <cell r="F13">
            <v>9.8000000000000007</v>
          </cell>
          <cell r="G13" t="str">
            <v>3/8-5/8</v>
          </cell>
          <cell r="H13">
            <v>75990</v>
          </cell>
          <cell r="I13">
            <v>831</v>
          </cell>
          <cell r="J13">
            <v>48596.87999999999</v>
          </cell>
          <cell r="K13" t="str">
            <v>ожидаем</v>
          </cell>
        </row>
        <row r="14">
          <cell r="A14"/>
          <cell r="B14"/>
          <cell r="C14"/>
          <cell r="D14"/>
          <cell r="E14"/>
          <cell r="F14"/>
          <cell r="G14"/>
          <cell r="H14"/>
          <cell r="I14"/>
          <cell r="J14"/>
          <cell r="K14"/>
        </row>
        <row r="15">
          <cell r="A15"/>
          <cell r="B15" t="str">
            <v>Сплит-системы настенного типа (R32, тепло/холод), класс А</v>
          </cell>
          <cell r="C15"/>
          <cell r="D15"/>
          <cell r="E15"/>
          <cell r="F15"/>
          <cell r="G15"/>
          <cell r="H15"/>
          <cell r="I15"/>
          <cell r="J15"/>
          <cell r="K15"/>
        </row>
        <row r="16">
          <cell r="A16" t="str">
            <v>DEMD-07</v>
          </cell>
          <cell r="B16" t="str">
            <v xml:space="preserve">-Самоочистка
-Авторестарт
-Таймер
-Покрытие Golden Fin
-Компрессор GMCC Toshiba
-Бесшумный 22 дБ
</v>
          </cell>
          <cell r="C16" t="str">
            <v>ON/OFF</v>
          </cell>
          <cell r="D16" t="str">
            <v>715x194x285</v>
          </cell>
          <cell r="E16">
            <v>2.34</v>
          </cell>
          <cell r="F16">
            <v>2.34</v>
          </cell>
          <cell r="G16" t="str">
            <v>1/4-3/8</v>
          </cell>
          <cell r="H16">
            <v>21490</v>
          </cell>
          <cell r="I16">
            <v>237</v>
          </cell>
          <cell r="J16">
            <v>13859.76</v>
          </cell>
          <cell r="K16" t="str">
            <v>ожидаем</v>
          </cell>
        </row>
        <row r="17">
          <cell r="A17" t="str">
            <v>DEMD-09</v>
          </cell>
          <cell r="B17"/>
          <cell r="C17" t="str">
            <v>ON/OFF</v>
          </cell>
          <cell r="D17" t="str">
            <v>715x194x285</v>
          </cell>
          <cell r="E17">
            <v>2.64</v>
          </cell>
          <cell r="F17">
            <v>2.64</v>
          </cell>
          <cell r="G17" t="str">
            <v>1/4-3/8</v>
          </cell>
          <cell r="H17">
            <v>23490</v>
          </cell>
          <cell r="I17">
            <v>276</v>
          </cell>
          <cell r="J17">
            <v>16140.480000000001</v>
          </cell>
          <cell r="K17" t="str">
            <v>ожидаем</v>
          </cell>
        </row>
        <row r="18">
          <cell r="A18" t="str">
            <v>DEMD-12</v>
          </cell>
          <cell r="B18"/>
          <cell r="C18" t="str">
            <v>ON/OFF</v>
          </cell>
          <cell r="D18" t="str">
            <v>805x194x285</v>
          </cell>
          <cell r="E18">
            <v>3.6</v>
          </cell>
          <cell r="F18">
            <v>3.66</v>
          </cell>
          <cell r="G18" t="str">
            <v>1/4-1/2</v>
          </cell>
          <cell r="H18">
            <v>31490</v>
          </cell>
          <cell r="I18">
            <v>346</v>
          </cell>
          <cell r="J18">
            <v>20234.080000000002</v>
          </cell>
          <cell r="K18" t="str">
            <v>ожидаем</v>
          </cell>
        </row>
        <row r="19">
          <cell r="A19" t="str">
            <v>DEMD-18</v>
          </cell>
          <cell r="B19"/>
          <cell r="C19" t="str">
            <v>ON/OFF</v>
          </cell>
          <cell r="D19" t="str">
            <v>957x213x302</v>
          </cell>
          <cell r="E19">
            <v>5.28</v>
          </cell>
          <cell r="F19">
            <v>5.57</v>
          </cell>
          <cell r="G19" t="str">
            <v>1/4-1/2</v>
          </cell>
          <cell r="H19">
            <v>49490</v>
          </cell>
          <cell r="I19">
            <v>569</v>
          </cell>
          <cell r="J19">
            <v>33275.119999999995</v>
          </cell>
          <cell r="K19" t="str">
            <v>ожидаем</v>
          </cell>
        </row>
        <row r="20">
          <cell r="A20" t="str">
            <v>DEMD-24</v>
          </cell>
          <cell r="B20"/>
          <cell r="C20" t="str">
            <v>ON/OFF</v>
          </cell>
          <cell r="D20" t="str">
            <v>1040x220x327</v>
          </cell>
          <cell r="E20">
            <v>7.03</v>
          </cell>
          <cell r="F20">
            <v>7.18</v>
          </cell>
          <cell r="G20" t="str">
            <v>3/8-5/8</v>
          </cell>
          <cell r="H20">
            <v>60490</v>
          </cell>
          <cell r="I20">
            <v>687</v>
          </cell>
          <cell r="J20">
            <v>40175.759999999995</v>
          </cell>
          <cell r="K20" t="str">
            <v>ожидаем</v>
          </cell>
        </row>
        <row r="21">
          <cell r="A21"/>
          <cell r="B21"/>
          <cell r="C21"/>
          <cell r="D21"/>
          <cell r="E21"/>
          <cell r="F21"/>
          <cell r="G21"/>
          <cell r="H21"/>
          <cell r="I21"/>
          <cell r="J21"/>
          <cell r="K21"/>
        </row>
        <row r="22">
          <cell r="A22"/>
          <cell r="B22" t="str">
            <v>Сплит-системы настенного типа (R32, тепло/холод), класс А</v>
          </cell>
          <cell r="C22"/>
          <cell r="D22"/>
          <cell r="E22"/>
          <cell r="F22"/>
          <cell r="G22"/>
          <cell r="H22"/>
          <cell r="I22"/>
          <cell r="J22"/>
          <cell r="K22"/>
        </row>
        <row r="23">
          <cell r="A23" t="str">
            <v>DU-07</v>
          </cell>
          <cell r="B23" t="str">
            <v xml:space="preserve">-Компрессор GMCC-Toshiba
-LED дисплей  
-Класс энергоэффективности А                                                                                                                      
-Уровень шума 24 дБ                                                                          
-Функция iFeel
-Антикоррозийное покрытие Blue Fin    
-Антибактериальный фильтр  
-Комфортный сон 
-Авторестарт при сбоях электроэнергии </v>
          </cell>
          <cell r="C23" t="str">
            <v>ON/OFF</v>
          </cell>
          <cell r="D23" t="str">
            <v>698×255×190</v>
          </cell>
          <cell r="E23">
            <v>2.2000000000000002</v>
          </cell>
          <cell r="F23">
            <v>2.4</v>
          </cell>
          <cell r="G23" t="str">
            <v>1/4-3/8</v>
          </cell>
          <cell r="H23">
            <v>18990</v>
          </cell>
          <cell r="I23">
            <v>201</v>
          </cell>
          <cell r="J23">
            <v>11754.480000000001</v>
          </cell>
          <cell r="K23" t="str">
            <v>НАЛИЧИЕ</v>
          </cell>
        </row>
        <row r="24">
          <cell r="A24" t="str">
            <v>DU-09</v>
          </cell>
          <cell r="B24"/>
          <cell r="C24" t="str">
            <v>ON/OFF</v>
          </cell>
          <cell r="D24" t="str">
            <v>698×255×190</v>
          </cell>
          <cell r="E24">
            <v>2.65</v>
          </cell>
          <cell r="F24">
            <v>2.8</v>
          </cell>
          <cell r="G24" t="str">
            <v>1/4-3/8</v>
          </cell>
          <cell r="H24">
            <v>20990</v>
          </cell>
          <cell r="I24">
            <v>220</v>
          </cell>
          <cell r="J24">
            <v>12865.6</v>
          </cell>
          <cell r="K24"/>
        </row>
        <row r="25">
          <cell r="A25" t="str">
            <v>DU-12</v>
          </cell>
          <cell r="B25"/>
          <cell r="C25" t="str">
            <v>ON/OFF</v>
          </cell>
          <cell r="D25" t="str">
            <v>777×250×201</v>
          </cell>
          <cell r="E25">
            <v>3.25</v>
          </cell>
          <cell r="F25">
            <v>3.52</v>
          </cell>
          <cell r="G25" t="str">
            <v>1/4-3/8</v>
          </cell>
          <cell r="H25">
            <v>28990</v>
          </cell>
          <cell r="I25">
            <v>306</v>
          </cell>
          <cell r="J25">
            <v>17894.879999999997</v>
          </cell>
          <cell r="K25" t="str">
            <v>НАЛИЧИЕ</v>
          </cell>
        </row>
        <row r="26">
          <cell r="A26" t="str">
            <v>DU-18</v>
          </cell>
          <cell r="B26"/>
          <cell r="C26" t="str">
            <v>ON/OFF</v>
          </cell>
          <cell r="D26" t="str">
            <v>910×294×206</v>
          </cell>
          <cell r="E26">
            <v>5.3</v>
          </cell>
          <cell r="F26">
            <v>5.6</v>
          </cell>
          <cell r="G26" t="str">
            <v>1/4-1/2</v>
          </cell>
          <cell r="H26">
            <v>46990</v>
          </cell>
          <cell r="I26">
            <v>502</v>
          </cell>
          <cell r="J26">
            <v>29356.960000000003</v>
          </cell>
          <cell r="K26"/>
        </row>
        <row r="27">
          <cell r="A27" t="str">
            <v>DU-24</v>
          </cell>
          <cell r="B27"/>
          <cell r="C27" t="str">
            <v>ON/OFF</v>
          </cell>
          <cell r="D27" t="str">
            <v>910×294×206</v>
          </cell>
          <cell r="E27">
            <v>7.2</v>
          </cell>
          <cell r="F27">
            <v>7.4</v>
          </cell>
          <cell r="G27" t="str">
            <v>1/4-1/2</v>
          </cell>
          <cell r="H27">
            <v>57990</v>
          </cell>
          <cell r="I27">
            <v>624</v>
          </cell>
          <cell r="J27">
            <v>36491.519999999997</v>
          </cell>
          <cell r="K27"/>
        </row>
        <row r="28">
          <cell r="A28"/>
          <cell r="B28"/>
          <cell r="C28"/>
          <cell r="D28"/>
          <cell r="E28"/>
          <cell r="F28"/>
          <cell r="G28"/>
          <cell r="H28"/>
          <cell r="I28"/>
          <cell r="J28"/>
          <cell r="K28"/>
        </row>
        <row r="29">
          <cell r="A29"/>
          <cell r="B29"/>
          <cell r="C29"/>
          <cell r="D29"/>
          <cell r="E29"/>
          <cell r="F29"/>
          <cell r="G29"/>
          <cell r="H29"/>
          <cell r="I29"/>
          <cell r="J29"/>
          <cell r="K29"/>
        </row>
        <row r="30">
          <cell r="A30"/>
          <cell r="B30"/>
          <cell r="C30"/>
          <cell r="D30"/>
          <cell r="E30"/>
          <cell r="F30"/>
          <cell r="G30"/>
          <cell r="H30"/>
          <cell r="I30"/>
          <cell r="J30"/>
          <cell r="K30"/>
        </row>
        <row r="31">
          <cell r="A31"/>
          <cell r="B31" t="str">
            <v>Сплит-системы настенного типа (R32, тепло/холод), класс А</v>
          </cell>
          <cell r="C31"/>
          <cell r="D31"/>
          <cell r="E31"/>
          <cell r="F31"/>
          <cell r="G31"/>
          <cell r="H31"/>
          <cell r="I31"/>
          <cell r="J31"/>
          <cell r="K31"/>
        </row>
        <row r="32">
          <cell r="A32" t="str">
            <v>DECH-07inv</v>
          </cell>
          <cell r="B32" t="str">
            <v>- Самоочистка
- Спящий режим
- Golden fin
- Пульт ду на русском языке
- Автоматический перезапуск
- Память о сбоях питания
- LED дисплей
- Турборежим
- 5 скоростей вентилятора</v>
          </cell>
          <cell r="C32" t="str">
            <v xml:space="preserve">DC INVERTER </v>
          </cell>
          <cell r="D32" t="str">
            <v>680x252x206</v>
          </cell>
          <cell r="E32">
            <v>2.1</v>
          </cell>
          <cell r="F32">
            <v>2.2000000000000002</v>
          </cell>
          <cell r="G32" t="str">
            <v>1/4-3/8</v>
          </cell>
          <cell r="H32">
            <v>26990</v>
          </cell>
          <cell r="I32">
            <v>276</v>
          </cell>
          <cell r="J32">
            <v>16140.480000000001</v>
          </cell>
          <cell r="K32" t="str">
            <v>ожидаем</v>
          </cell>
        </row>
        <row r="33">
          <cell r="A33" t="str">
            <v>DECH-09inv</v>
          </cell>
          <cell r="B33"/>
          <cell r="C33" t="str">
            <v xml:space="preserve">DC INVERTER </v>
          </cell>
          <cell r="D33" t="str">
            <v>680x252x206</v>
          </cell>
          <cell r="E33">
            <v>2.5</v>
          </cell>
          <cell r="F33">
            <v>2.6</v>
          </cell>
          <cell r="G33" t="str">
            <v>1/4-3/8</v>
          </cell>
          <cell r="H33">
            <v>29990</v>
          </cell>
          <cell r="I33">
            <v>305</v>
          </cell>
          <cell r="J33">
            <v>17836.399999999998</v>
          </cell>
          <cell r="K33" t="str">
            <v>ожидаем</v>
          </cell>
        </row>
        <row r="34">
          <cell r="A34" t="str">
            <v>DECH-12inv</v>
          </cell>
          <cell r="B34"/>
          <cell r="C34" t="str">
            <v xml:space="preserve">DC INVERTER </v>
          </cell>
          <cell r="D34" t="str">
            <v>780x276x202</v>
          </cell>
          <cell r="E34">
            <v>3.5</v>
          </cell>
          <cell r="F34">
            <v>3.65</v>
          </cell>
          <cell r="G34" t="str">
            <v>1/4-3/8</v>
          </cell>
          <cell r="H34">
            <v>32990</v>
          </cell>
          <cell r="I34">
            <v>342</v>
          </cell>
          <cell r="J34">
            <v>20000.16</v>
          </cell>
          <cell r="K34" t="str">
            <v>ожидаем</v>
          </cell>
        </row>
        <row r="35">
          <cell r="A35" t="str">
            <v>DECH-18inv</v>
          </cell>
          <cell r="B35"/>
          <cell r="C35" t="str">
            <v xml:space="preserve">DC INVERTER </v>
          </cell>
          <cell r="D35" t="str">
            <v>950x313x240</v>
          </cell>
          <cell r="E35">
            <v>5.5</v>
          </cell>
          <cell r="F35">
            <v>5.7</v>
          </cell>
          <cell r="G35" t="str">
            <v>1/4-1/2</v>
          </cell>
          <cell r="H35">
            <v>53990</v>
          </cell>
          <cell r="I35">
            <v>574</v>
          </cell>
          <cell r="J35">
            <v>33567.519999999997</v>
          </cell>
          <cell r="K35" t="str">
            <v>ожидаем</v>
          </cell>
        </row>
        <row r="36">
          <cell r="A36" t="str">
            <v>DECH-24inv</v>
          </cell>
          <cell r="B36"/>
          <cell r="C36" t="str">
            <v xml:space="preserve">DC INVERTER </v>
          </cell>
          <cell r="D36" t="str">
            <v>950x313x240</v>
          </cell>
          <cell r="E36">
            <v>6.5</v>
          </cell>
          <cell r="F36">
            <v>6.8</v>
          </cell>
          <cell r="G36" t="str">
            <v>1/4-1/2</v>
          </cell>
          <cell r="H36">
            <v>70990</v>
          </cell>
          <cell r="I36">
            <v>708</v>
          </cell>
          <cell r="J36">
            <v>41403.839999999997</v>
          </cell>
          <cell r="K36" t="str">
            <v>ожидаем</v>
          </cell>
        </row>
        <row r="37">
          <cell r="A37"/>
          <cell r="B37" t="str">
            <v>Сплит-системы настенного типа (R32, тепло/холод), класс А</v>
          </cell>
          <cell r="C37"/>
          <cell r="D37"/>
          <cell r="E37"/>
          <cell r="F37"/>
          <cell r="G37"/>
          <cell r="H37"/>
          <cell r="I37"/>
          <cell r="J37"/>
          <cell r="K37"/>
        </row>
        <row r="38">
          <cell r="A38" t="str">
            <v>DEMD-07i</v>
          </cell>
          <cell r="B38" t="str">
            <v xml:space="preserve">-Самоочистка
-Авторестарт
-Таймер
-Покрытие Golden Fin
-Компрессор GMCC Toshiba
-Бесшумный 22 дБ
</v>
          </cell>
          <cell r="C38" t="str">
            <v xml:space="preserve">DC INVERTER </v>
          </cell>
          <cell r="D38" t="str">
            <v>715x194x285</v>
          </cell>
          <cell r="E38">
            <v>2.34</v>
          </cell>
          <cell r="F38">
            <v>2.42</v>
          </cell>
          <cell r="G38" t="str">
            <v>1/4-3/8</v>
          </cell>
          <cell r="H38">
            <v>29490</v>
          </cell>
          <cell r="I38">
            <v>321</v>
          </cell>
          <cell r="J38">
            <v>18772.080000000002</v>
          </cell>
          <cell r="K38" t="str">
            <v>ожидаем</v>
          </cell>
        </row>
        <row r="39">
          <cell r="A39" t="str">
            <v>DEMD-09i</v>
          </cell>
          <cell r="B39"/>
          <cell r="C39" t="str">
            <v xml:space="preserve">DC INVERTER </v>
          </cell>
          <cell r="D39" t="str">
            <v>715x194x285</v>
          </cell>
          <cell r="E39">
            <v>2.64</v>
          </cell>
          <cell r="F39">
            <v>2.93</v>
          </cell>
          <cell r="G39" t="str">
            <v>1/4-3/8</v>
          </cell>
          <cell r="H39">
            <v>34490</v>
          </cell>
          <cell r="I39">
            <v>341</v>
          </cell>
          <cell r="J39">
            <v>19941.68</v>
          </cell>
          <cell r="K39" t="str">
            <v>ожидаем</v>
          </cell>
        </row>
        <row r="40">
          <cell r="A40" t="str">
            <v>DEMD-12i</v>
          </cell>
          <cell r="B40"/>
          <cell r="C40" t="str">
            <v xml:space="preserve">DC INVERTER </v>
          </cell>
          <cell r="D40" t="str">
            <v>715x194x285</v>
          </cell>
          <cell r="E40">
            <v>3.6</v>
          </cell>
          <cell r="F40">
            <v>3.71</v>
          </cell>
          <cell r="G40" t="str">
            <v>1/4-3/8</v>
          </cell>
          <cell r="H40">
            <v>36490</v>
          </cell>
          <cell r="I40">
            <v>416</v>
          </cell>
          <cell r="J40">
            <v>24327.68</v>
          </cell>
          <cell r="K40" t="str">
            <v>ожидаем</v>
          </cell>
        </row>
        <row r="41">
          <cell r="A41" t="str">
            <v>DEMD-18i</v>
          </cell>
          <cell r="B41"/>
          <cell r="C41" t="str">
            <v xml:space="preserve">ERP INVERTER </v>
          </cell>
          <cell r="D41" t="str">
            <v>957x213x302</v>
          </cell>
          <cell r="E41">
            <v>5.28</v>
          </cell>
          <cell r="F41">
            <v>5.57</v>
          </cell>
          <cell r="G41" t="str">
            <v>1/4-1/2</v>
          </cell>
          <cell r="H41">
            <v>57490</v>
          </cell>
          <cell r="I41">
            <v>660</v>
          </cell>
          <cell r="J41">
            <v>38596.799999999996</v>
          </cell>
          <cell r="K41" t="str">
            <v>ожидаем</v>
          </cell>
        </row>
        <row r="42">
          <cell r="A42" t="str">
            <v>DEMD-24i</v>
          </cell>
          <cell r="B42"/>
          <cell r="C42" t="str">
            <v xml:space="preserve">ERP INVERTER </v>
          </cell>
          <cell r="D42" t="str">
            <v>1040x220x327</v>
          </cell>
          <cell r="E42">
            <v>7.03</v>
          </cell>
          <cell r="F42">
            <v>7.18</v>
          </cell>
          <cell r="G42" t="str">
            <v>3/8-5/8</v>
          </cell>
          <cell r="H42">
            <v>74490</v>
          </cell>
          <cell r="I42">
            <v>878</v>
          </cell>
          <cell r="J42">
            <v>51345.439999999995</v>
          </cell>
          <cell r="K42" t="str">
            <v>ожидаем</v>
          </cell>
        </row>
        <row r="43">
          <cell r="A43"/>
          <cell r="B43" t="str">
            <v>Сплит-системы настенного типа (R32, тепло/холод), класс А</v>
          </cell>
          <cell r="C43"/>
          <cell r="D43"/>
          <cell r="E43"/>
          <cell r="F43"/>
          <cell r="G43"/>
          <cell r="H43"/>
          <cell r="I43"/>
          <cell r="J43"/>
          <cell r="K43"/>
        </row>
        <row r="44">
          <cell r="A44" t="str">
            <v>DU-07I</v>
          </cell>
          <cell r="B44" t="str">
            <v xml:space="preserve">- Компрессор GMCC-Toshiba
- LED дисплей  
- Класс энергоэффективности А                                                                                                           
- Уровень шума 24 дБ                                                    
- Функция iFeel
- Антикоррозийное покрытие Blue Fin 
- Защита вентилей наружного блока                                                                                                                                                              
- Антибактериальный фильтр                                                                                                                                                                      
 - Авторестарт при сбоях электроэнергии   
- Таймер 24 часа     
- Самодиагностика  </v>
          </cell>
          <cell r="C44" t="str">
            <v xml:space="preserve">DC INVERTER </v>
          </cell>
          <cell r="D44" t="str">
            <v>698×255×190</v>
          </cell>
          <cell r="E44">
            <v>2.2000000000000002</v>
          </cell>
          <cell r="F44">
            <v>2.29</v>
          </cell>
          <cell r="G44" t="str">
            <v>1/4-3/8</v>
          </cell>
          <cell r="H44">
            <v>26990</v>
          </cell>
          <cell r="I44">
            <v>279</v>
          </cell>
          <cell r="J44">
            <v>16315.92</v>
          </cell>
          <cell r="K44"/>
        </row>
        <row r="45">
          <cell r="A45" t="str">
            <v>DU-09I</v>
          </cell>
          <cell r="B45"/>
          <cell r="C45" t="str">
            <v xml:space="preserve">DC INVERTER </v>
          </cell>
          <cell r="D45" t="str">
            <v>698×255×190</v>
          </cell>
          <cell r="E45">
            <v>2.64</v>
          </cell>
          <cell r="F45">
            <v>2.78</v>
          </cell>
          <cell r="G45" t="str">
            <v>1/4-3/8</v>
          </cell>
          <cell r="H45">
            <v>31990</v>
          </cell>
          <cell r="I45">
            <v>298</v>
          </cell>
          <cell r="J45">
            <v>17427.039999999997</v>
          </cell>
          <cell r="K45" t="str">
            <v>НАЛИЧИЕ</v>
          </cell>
        </row>
        <row r="46">
          <cell r="A46" t="str">
            <v>DU-12I</v>
          </cell>
          <cell r="B46"/>
          <cell r="C46" t="str">
            <v xml:space="preserve">DC INVERTER </v>
          </cell>
          <cell r="D46" t="str">
            <v>777×250×201</v>
          </cell>
          <cell r="E46">
            <v>3.52</v>
          </cell>
          <cell r="F46">
            <v>3.66</v>
          </cell>
          <cell r="G46" t="str">
            <v>1/4-3/8</v>
          </cell>
          <cell r="H46">
            <v>33990</v>
          </cell>
          <cell r="I46">
            <v>350</v>
          </cell>
          <cell r="J46">
            <v>20468</v>
          </cell>
          <cell r="K46"/>
        </row>
        <row r="47">
          <cell r="A47" t="str">
            <v>DU-18I</v>
          </cell>
          <cell r="B47"/>
          <cell r="C47" t="str">
            <v xml:space="preserve">DC INVERTER </v>
          </cell>
          <cell r="D47" t="str">
            <v>910×294×206</v>
          </cell>
          <cell r="E47">
            <v>5.28</v>
          </cell>
          <cell r="F47">
            <v>5.42</v>
          </cell>
          <cell r="G47" t="str">
            <v>1/4-3/8</v>
          </cell>
          <cell r="H47">
            <v>54990</v>
          </cell>
          <cell r="I47">
            <v>568</v>
          </cell>
          <cell r="J47">
            <v>33216.639999999999</v>
          </cell>
          <cell r="K47" t="str">
            <v>НАЛИЧИЕ</v>
          </cell>
        </row>
        <row r="48">
          <cell r="A48" t="str">
            <v>DU-24I</v>
          </cell>
          <cell r="B48"/>
          <cell r="C48" t="str">
            <v xml:space="preserve">DC INVERTER </v>
          </cell>
          <cell r="D48" t="str">
            <v>1010×315×220</v>
          </cell>
          <cell r="E48">
            <v>7.03</v>
          </cell>
          <cell r="F48">
            <v>7.18</v>
          </cell>
          <cell r="G48" t="str">
            <v>1/4-1/2</v>
          </cell>
          <cell r="H48">
            <v>71990</v>
          </cell>
          <cell r="I48">
            <v>734</v>
          </cell>
          <cell r="J48">
            <v>42924.32</v>
          </cell>
          <cell r="K48" t="str">
            <v>НАЛИЧИЕ</v>
          </cell>
        </row>
        <row r="49">
          <cell r="A49"/>
          <cell r="B49"/>
          <cell r="C49"/>
          <cell r="D49"/>
          <cell r="E49"/>
          <cell r="F49"/>
          <cell r="G49"/>
          <cell r="H49"/>
          <cell r="I49"/>
          <cell r="J49"/>
          <cell r="K49"/>
        </row>
        <row r="50">
          <cell r="A50"/>
          <cell r="B50"/>
          <cell r="C50"/>
          <cell r="D50"/>
          <cell r="E50"/>
          <cell r="F50"/>
          <cell r="G50"/>
          <cell r="H50"/>
          <cell r="I50"/>
          <cell r="J50"/>
          <cell r="K50"/>
        </row>
        <row r="51">
          <cell r="A51"/>
          <cell r="B51" t="str">
            <v>Сплит-системы настенного типа (R410a, тепло/холод), класс А</v>
          </cell>
          <cell r="C51"/>
          <cell r="D51"/>
          <cell r="E51"/>
          <cell r="F51"/>
          <cell r="G51"/>
          <cell r="H51"/>
          <cell r="I51"/>
          <cell r="J51"/>
          <cell r="K51"/>
        </row>
        <row r="52">
          <cell r="A52" t="str">
            <v>DE-07B</v>
          </cell>
          <cell r="B52" t="str">
            <v>- Компрессор GMCC-Toshiba
-  LED дисплей  
- Класс энергоэффективности А                                                                                                                      
 - Уровень шума 24 дБ                                                                          
- Антикоррозийное покрытие Golden Fin    
- Антибактериальный фильтр  
- Комфортный сон 
- Авторестарт при сбоях электроэнергии 
- Пульт на русском языке
- Функция iFeel</v>
          </cell>
          <cell r="C52"/>
          <cell r="D52"/>
          <cell r="E52"/>
          <cell r="F52"/>
          <cell r="G52"/>
          <cell r="H52"/>
          <cell r="I52"/>
          <cell r="J52"/>
          <cell r="K52"/>
        </row>
        <row r="53">
          <cell r="A53" t="str">
            <v>DE-09B</v>
          </cell>
          <cell r="B53"/>
          <cell r="C53"/>
          <cell r="D53"/>
          <cell r="E53"/>
          <cell r="F53"/>
          <cell r="G53"/>
          <cell r="H53"/>
          <cell r="I53"/>
          <cell r="J53"/>
          <cell r="K53"/>
        </row>
        <row r="54">
          <cell r="A54" t="str">
            <v>DE-12B</v>
          </cell>
          <cell r="B54"/>
          <cell r="C54" t="str">
            <v>ON/OFF</v>
          </cell>
          <cell r="D54" t="str">
            <v>805 x 270 x 197</v>
          </cell>
          <cell r="E54">
            <v>3.51</v>
          </cell>
          <cell r="F54">
            <v>3.57</v>
          </cell>
          <cell r="G54" t="str">
            <v>1/4-3/8</v>
          </cell>
          <cell r="H54"/>
          <cell r="I54">
            <v>15300</v>
          </cell>
          <cell r="J54">
            <v>15300</v>
          </cell>
          <cell r="K54" t="str">
            <v>НАЛИЧИЕ</v>
          </cell>
        </row>
        <row r="55">
          <cell r="A55" t="str">
            <v>DE-18B</v>
          </cell>
          <cell r="B55"/>
          <cell r="C55" t="str">
            <v>ON/OFF</v>
          </cell>
          <cell r="D55" t="str">
            <v>908 x 295 x 220</v>
          </cell>
          <cell r="E55">
            <v>5.27</v>
          </cell>
          <cell r="F55">
            <v>5.33</v>
          </cell>
          <cell r="G55" t="str">
            <v>1/4-1/2</v>
          </cell>
          <cell r="H55"/>
          <cell r="I55">
            <v>27400</v>
          </cell>
          <cell r="J55">
            <v>27400</v>
          </cell>
          <cell r="K55" t="str">
            <v>НАЛИЧИЕ</v>
          </cell>
        </row>
        <row r="56">
          <cell r="A56"/>
          <cell r="B56" t="str">
            <v>Сплит-системы настенного типа (R410а, тепло/холод), класс А</v>
          </cell>
          <cell r="C56"/>
          <cell r="D56"/>
          <cell r="E56"/>
          <cell r="F56"/>
          <cell r="G56"/>
          <cell r="H56"/>
          <cell r="I56"/>
          <cell r="J56"/>
          <cell r="K56"/>
        </row>
        <row r="57">
          <cell r="A57"/>
          <cell r="B57" t="str">
            <v>- Компрессор GMCC-Toshiba
-  LED дисплей  
- Класс энергоэффективности А                                                                                                                      
 - Уровень шума 24 дБ                                                                          
- Антикоррозийное покрытие Golden Fin    
- Антибактериальный фильтр  
- Комфортный сон 
- Авторестарт при сбоях электроэнергии 
- Пульт на русском языке
- Функция iFeel</v>
          </cell>
          <cell r="C57"/>
          <cell r="D57"/>
          <cell r="E57"/>
          <cell r="F57"/>
          <cell r="G57"/>
          <cell r="H57"/>
          <cell r="I57"/>
          <cell r="J57"/>
          <cell r="K57"/>
        </row>
        <row r="58">
          <cell r="A58"/>
          <cell r="B58"/>
          <cell r="C58"/>
          <cell r="D58"/>
          <cell r="E58"/>
          <cell r="F58"/>
          <cell r="G58"/>
          <cell r="H58"/>
          <cell r="I58"/>
          <cell r="J58"/>
          <cell r="K58"/>
        </row>
        <row r="59">
          <cell r="A59" t="str">
            <v>DB-12i</v>
          </cell>
          <cell r="B59"/>
          <cell r="C59" t="str">
            <v xml:space="preserve">DC INVERTER </v>
          </cell>
          <cell r="D59" t="str">
            <v>805x200x270</v>
          </cell>
          <cell r="E59">
            <v>3.45</v>
          </cell>
          <cell r="F59">
            <v>3.6</v>
          </cell>
          <cell r="G59" t="str">
            <v>1/4-3/8</v>
          </cell>
          <cell r="H59"/>
          <cell r="I59">
            <v>17500</v>
          </cell>
          <cell r="J59">
            <v>17500</v>
          </cell>
          <cell r="K59" t="str">
            <v>НАЛИЧИЕ</v>
          </cell>
        </row>
        <row r="60">
          <cell r="A60"/>
          <cell r="B60" t="str">
            <v>Инверторные сплит-системы настенного типа (R410a, тепло/холод), класс А</v>
          </cell>
          <cell r="C60"/>
          <cell r="D60"/>
          <cell r="E60"/>
          <cell r="F60"/>
          <cell r="G60"/>
          <cell r="H60"/>
          <cell r="I60"/>
          <cell r="J60"/>
          <cell r="K60"/>
        </row>
        <row r="61">
          <cell r="A61" t="str">
            <v>DU-07I</v>
          </cell>
          <cell r="B61" t="str">
            <v xml:space="preserve">- Компрессор GMCC-Toshiba
- LED дисплей  
- Класс энергоэффективности А                                                                                                           
- Уровень шума 24 дБ                                                    
- Функция iFeel
- Антикоррозийное покрытие Blue Fin 
- Защита вентилей наружного блока                                                                                                                                                             
 - Антибактериальный фильтр                                                                                                                                                                       
- Авторестарт при сбоях электроэнергии   
- Таймер 24 часа     
- Самодиагностика      </v>
          </cell>
          <cell r="C61" t="str">
            <v xml:space="preserve">DC INVERTER </v>
          </cell>
          <cell r="D61" t="str">
            <v>690х199х283</v>
          </cell>
          <cell r="E61">
            <v>2.2000000000000002</v>
          </cell>
          <cell r="F61">
            <v>2.35</v>
          </cell>
          <cell r="G61" t="str">
            <v>1/4-3/8</v>
          </cell>
          <cell r="H61"/>
          <cell r="I61">
            <v>14900</v>
          </cell>
          <cell r="J61">
            <v>14900</v>
          </cell>
          <cell r="K61" t="str">
            <v>НАЛИЧИЕ</v>
          </cell>
        </row>
        <row r="62">
          <cell r="A62" t="str">
            <v>DU-24I</v>
          </cell>
          <cell r="B62"/>
          <cell r="C62" t="str">
            <v xml:space="preserve">DC INVERTER </v>
          </cell>
          <cell r="D62" t="str">
            <v>900×225×310</v>
          </cell>
          <cell r="E62">
            <v>6.7</v>
          </cell>
          <cell r="F62">
            <v>6.8</v>
          </cell>
          <cell r="G62" t="str">
            <v>1/4-1/2</v>
          </cell>
          <cell r="H62"/>
          <cell r="I62">
            <v>39600</v>
          </cell>
          <cell r="J62">
            <v>39600</v>
          </cell>
          <cell r="K62" t="str">
            <v>НАЛИЧИЕ</v>
          </cell>
        </row>
        <row r="63">
          <cell r="A63"/>
          <cell r="B63" t="str">
            <v>Сплит-системы настенного типа (R410a, тепло/холод), класс А</v>
          </cell>
          <cell r="C63"/>
          <cell r="D63"/>
          <cell r="E63"/>
          <cell r="F63"/>
          <cell r="G63"/>
          <cell r="H63"/>
          <cell r="I63"/>
          <cell r="J63"/>
          <cell r="K63"/>
        </row>
        <row r="64">
          <cell r="A64" t="str">
            <v>QW-07I</v>
          </cell>
          <cell r="B64" t="str">
            <v xml:space="preserve">- Класс энергоэффективности 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- Уровень шума 23 дЦб (07-09 типоразмер)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- Обнаружение утечки хладагента                                                                                                                                                                                                                                              
- LED дисплей                                                                                                                                                                                                                                                        
 - Антибактериальный фильтр (опционально)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- Самодиагностика                                                                                                                                                                                                                                          
 - Таймер 24 часа                                                                                                                                                                                                                                            
 - Антикоррозийное покрытие теплообменника Golden Fin                                                                                                                               
- Авторестарт  при сбоях электроэнергии                                                                                                                                                           
 - Компрессор GMCC-Toshiba                                                                                                                                                     
- Защита вентилей наружного блока                                                                                                                                                                                                
- ЭКО режим  
- Автоматическое оттаивание                                                                                                                               </v>
          </cell>
          <cell r="C64" t="str">
            <v xml:space="preserve">DC INVERTER </v>
          </cell>
          <cell r="D64" t="str">
            <v>700×200×270</v>
          </cell>
          <cell r="E64">
            <v>2.2000000000000002</v>
          </cell>
          <cell r="F64">
            <v>2.4</v>
          </cell>
          <cell r="G64" t="str">
            <v>1/4-3/8</v>
          </cell>
          <cell r="H64"/>
          <cell r="I64">
            <v>16000</v>
          </cell>
          <cell r="J64">
            <v>16000</v>
          </cell>
          <cell r="K64" t="str">
            <v>НАЛИЧИЕ</v>
          </cell>
        </row>
        <row r="65">
          <cell r="A65" t="str">
            <v>QW-24I</v>
          </cell>
          <cell r="B65"/>
          <cell r="C65" t="str">
            <v xml:space="preserve">DC INVERTER </v>
          </cell>
          <cell r="D65" t="str">
            <v>1025х238х320</v>
          </cell>
          <cell r="E65">
            <v>6.85</v>
          </cell>
          <cell r="F65">
            <v>7</v>
          </cell>
          <cell r="G65" t="str">
            <v>1/4-5/8</v>
          </cell>
          <cell r="H65"/>
          <cell r="I65">
            <v>39800</v>
          </cell>
          <cell r="J65">
            <v>39800</v>
          </cell>
          <cell r="K65" t="str">
            <v>НАЛИЧИЕ</v>
          </cell>
        </row>
        <row r="151">
          <cell r="A151"/>
          <cell r="B151"/>
          <cell r="C151"/>
          <cell r="D151"/>
          <cell r="E151"/>
          <cell r="F151"/>
          <cell r="G151"/>
          <cell r="H151"/>
          <cell r="I151"/>
          <cell r="J151"/>
          <cell r="K151"/>
        </row>
        <row r="152">
          <cell r="A152"/>
          <cell r="B152"/>
          <cell r="C152"/>
          <cell r="D152"/>
          <cell r="E152"/>
          <cell r="F152"/>
          <cell r="G152"/>
          <cell r="H152"/>
          <cell r="I152"/>
          <cell r="J152"/>
          <cell r="K152"/>
        </row>
        <row r="153">
          <cell r="A153"/>
          <cell r="B153"/>
          <cell r="C153"/>
          <cell r="D153"/>
          <cell r="E153"/>
          <cell r="F153"/>
          <cell r="G153"/>
          <cell r="H153"/>
          <cell r="I153"/>
          <cell r="J153"/>
          <cell r="K153"/>
        </row>
        <row r="154">
          <cell r="A154"/>
          <cell r="B154"/>
          <cell r="C154"/>
          <cell r="D154"/>
          <cell r="E154"/>
          <cell r="F154"/>
          <cell r="G154"/>
          <cell r="H154"/>
          <cell r="I154"/>
          <cell r="J154"/>
          <cell r="K154"/>
        </row>
        <row r="155">
          <cell r="A155"/>
          <cell r="B155"/>
          <cell r="C155"/>
          <cell r="D155"/>
          <cell r="E155"/>
          <cell r="F155"/>
          <cell r="G155"/>
          <cell r="H155"/>
          <cell r="I155"/>
          <cell r="J155"/>
          <cell r="K155"/>
        </row>
        <row r="156">
          <cell r="A156"/>
          <cell r="B156"/>
          <cell r="C156"/>
          <cell r="D156"/>
          <cell r="E156"/>
          <cell r="F156"/>
          <cell r="G156"/>
          <cell r="H156"/>
          <cell r="I156"/>
          <cell r="J156"/>
          <cell r="K156"/>
        </row>
        <row r="157">
          <cell r="A157"/>
          <cell r="B157"/>
          <cell r="C157"/>
          <cell r="D157"/>
          <cell r="E157"/>
          <cell r="F157"/>
          <cell r="G157"/>
          <cell r="H157"/>
          <cell r="I157"/>
          <cell r="J157"/>
          <cell r="K157"/>
        </row>
        <row r="158">
          <cell r="A158"/>
          <cell r="B158"/>
          <cell r="C158"/>
          <cell r="D158"/>
          <cell r="E158"/>
          <cell r="F158"/>
          <cell r="G158"/>
          <cell r="H158"/>
          <cell r="I158"/>
          <cell r="J158"/>
          <cell r="K158"/>
        </row>
        <row r="159">
          <cell r="A159"/>
          <cell r="B159"/>
          <cell r="C159"/>
          <cell r="D159"/>
          <cell r="E159"/>
          <cell r="F159"/>
          <cell r="G159"/>
          <cell r="H159"/>
          <cell r="I159"/>
          <cell r="J159"/>
          <cell r="K159"/>
        </row>
        <row r="160">
          <cell r="A160"/>
          <cell r="B160"/>
          <cell r="C160"/>
          <cell r="D160"/>
          <cell r="E160"/>
          <cell r="F160"/>
          <cell r="G160"/>
          <cell r="H160"/>
          <cell r="I160"/>
          <cell r="J160"/>
          <cell r="K160"/>
        </row>
        <row r="161">
          <cell r="A161"/>
          <cell r="B161"/>
          <cell r="C161"/>
          <cell r="D161"/>
          <cell r="E161"/>
          <cell r="F161"/>
          <cell r="G161"/>
          <cell r="H161"/>
          <cell r="I161"/>
          <cell r="J161"/>
          <cell r="K161"/>
        </row>
        <row r="162">
          <cell r="A162"/>
          <cell r="B162"/>
          <cell r="C162"/>
          <cell r="D162"/>
          <cell r="E162"/>
          <cell r="F162"/>
          <cell r="G162"/>
          <cell r="H162"/>
          <cell r="I162"/>
          <cell r="J162"/>
          <cell r="K162"/>
        </row>
        <row r="163">
          <cell r="A163"/>
          <cell r="B163"/>
          <cell r="C163"/>
          <cell r="D163"/>
          <cell r="E163"/>
          <cell r="F163"/>
          <cell r="G163"/>
          <cell r="H163"/>
          <cell r="I163"/>
          <cell r="J163"/>
          <cell r="K163"/>
        </row>
        <row r="164">
          <cell r="A164"/>
          <cell r="B164"/>
          <cell r="C164"/>
          <cell r="D164"/>
          <cell r="E164"/>
          <cell r="F164"/>
          <cell r="G164"/>
          <cell r="H164"/>
          <cell r="I164"/>
          <cell r="J164"/>
          <cell r="K164"/>
        </row>
        <row r="165">
          <cell r="A165"/>
          <cell r="B165"/>
          <cell r="C165"/>
          <cell r="D165"/>
          <cell r="E165"/>
          <cell r="F165"/>
          <cell r="G165"/>
          <cell r="H165"/>
          <cell r="I165"/>
          <cell r="J165"/>
          <cell r="K165"/>
        </row>
        <row r="166">
          <cell r="A166"/>
          <cell r="B166"/>
          <cell r="C166"/>
          <cell r="D166"/>
          <cell r="E166"/>
          <cell r="F166"/>
          <cell r="G166"/>
          <cell r="H166"/>
          <cell r="I166"/>
          <cell r="J166"/>
          <cell r="K166"/>
        </row>
        <row r="167">
          <cell r="A167"/>
          <cell r="B167"/>
          <cell r="C167"/>
          <cell r="D167"/>
          <cell r="E167"/>
          <cell r="F167"/>
          <cell r="G167"/>
          <cell r="H167"/>
          <cell r="I167"/>
          <cell r="J167"/>
          <cell r="K167"/>
        </row>
        <row r="168">
          <cell r="A168"/>
          <cell r="B168"/>
          <cell r="C168"/>
          <cell r="D168"/>
          <cell r="E168"/>
          <cell r="F168"/>
          <cell r="G168"/>
          <cell r="H168"/>
          <cell r="I168"/>
          <cell r="J168"/>
          <cell r="K168"/>
        </row>
        <row r="169">
          <cell r="A169"/>
          <cell r="B169"/>
          <cell r="C169"/>
          <cell r="D169"/>
          <cell r="E169"/>
          <cell r="F169"/>
          <cell r="G169"/>
          <cell r="H169"/>
          <cell r="I169"/>
          <cell r="J169"/>
          <cell r="K169"/>
        </row>
        <row r="170">
          <cell r="A170"/>
          <cell r="B170"/>
          <cell r="C170"/>
          <cell r="D170"/>
          <cell r="E170"/>
          <cell r="F170"/>
          <cell r="G170"/>
          <cell r="H170"/>
          <cell r="I170"/>
          <cell r="J170"/>
          <cell r="K170"/>
        </row>
        <row r="171">
          <cell r="A171"/>
          <cell r="B171"/>
          <cell r="C171"/>
          <cell r="D171"/>
          <cell r="E171"/>
          <cell r="F171"/>
          <cell r="G171"/>
          <cell r="H171"/>
          <cell r="I171"/>
          <cell r="J171"/>
          <cell r="K171"/>
        </row>
        <row r="172">
          <cell r="A172"/>
          <cell r="B172"/>
          <cell r="C172"/>
          <cell r="D172"/>
          <cell r="E172"/>
          <cell r="F172"/>
          <cell r="G172"/>
          <cell r="H172"/>
          <cell r="I172"/>
          <cell r="J172"/>
          <cell r="K172"/>
        </row>
        <row r="173">
          <cell r="A173"/>
          <cell r="B173"/>
          <cell r="C173"/>
          <cell r="D173"/>
          <cell r="E173"/>
          <cell r="F173"/>
          <cell r="G173"/>
          <cell r="H173"/>
          <cell r="I173"/>
          <cell r="J173"/>
          <cell r="K173"/>
        </row>
        <row r="174">
          <cell r="A174"/>
          <cell r="B174"/>
          <cell r="C174"/>
          <cell r="D174"/>
          <cell r="E174"/>
          <cell r="F174"/>
          <cell r="G174"/>
          <cell r="H174"/>
          <cell r="I174"/>
          <cell r="J174"/>
          <cell r="K174"/>
        </row>
        <row r="175">
          <cell r="A175"/>
          <cell r="B175"/>
          <cell r="C175"/>
          <cell r="D175"/>
          <cell r="E175"/>
          <cell r="F175"/>
          <cell r="G175"/>
          <cell r="H175"/>
          <cell r="I175"/>
          <cell r="J175"/>
          <cell r="K175"/>
        </row>
        <row r="176">
          <cell r="A176"/>
          <cell r="B176"/>
          <cell r="C176"/>
          <cell r="D176"/>
          <cell r="E176"/>
          <cell r="F176"/>
          <cell r="G176"/>
          <cell r="H176"/>
          <cell r="I176"/>
          <cell r="J176"/>
          <cell r="K176"/>
        </row>
        <row r="177">
          <cell r="A177"/>
          <cell r="B177"/>
          <cell r="C177"/>
          <cell r="D177"/>
          <cell r="E177"/>
          <cell r="F177"/>
          <cell r="G177"/>
          <cell r="H177"/>
          <cell r="I177"/>
          <cell r="J177"/>
          <cell r="K177"/>
        </row>
        <row r="178">
          <cell r="A178"/>
          <cell r="B178"/>
          <cell r="C178"/>
          <cell r="D178"/>
          <cell r="E178"/>
          <cell r="F178"/>
          <cell r="G178"/>
          <cell r="H178"/>
          <cell r="I178"/>
          <cell r="J178"/>
          <cell r="K178"/>
        </row>
        <row r="179">
          <cell r="A179"/>
          <cell r="B179"/>
          <cell r="C179"/>
          <cell r="D179"/>
          <cell r="E179"/>
          <cell r="F179"/>
          <cell r="G179"/>
          <cell r="H179"/>
          <cell r="I179"/>
          <cell r="J179"/>
          <cell r="K179"/>
        </row>
        <row r="180">
          <cell r="A180"/>
          <cell r="B180"/>
          <cell r="C180"/>
          <cell r="D180"/>
          <cell r="E180"/>
          <cell r="F180"/>
          <cell r="G180"/>
          <cell r="H180"/>
          <cell r="I180"/>
          <cell r="J180"/>
          <cell r="K180"/>
        </row>
        <row r="181">
          <cell r="A181"/>
          <cell r="B181"/>
          <cell r="C181"/>
          <cell r="D181"/>
          <cell r="E181"/>
          <cell r="F181"/>
          <cell r="G181"/>
          <cell r="H181"/>
          <cell r="I181"/>
          <cell r="J181"/>
          <cell r="K181"/>
        </row>
      </sheetData>
      <sheetData sheetId="6"/>
      <sheetData sheetId="7"/>
      <sheetData sheetId="8">
        <row r="1">
          <cell r="A1"/>
          <cell r="B1"/>
          <cell r="C1"/>
          <cell r="D1"/>
          <cell r="E1"/>
          <cell r="F1"/>
          <cell r="G1"/>
          <cell r="H1"/>
          <cell r="I1"/>
          <cell r="J1"/>
          <cell r="K1"/>
        </row>
        <row r="2">
          <cell r="A2"/>
          <cell r="B2"/>
          <cell r="C2"/>
          <cell r="D2"/>
          <cell r="E2"/>
          <cell r="F2"/>
          <cell r="G2"/>
          <cell r="H2"/>
          <cell r="I2"/>
          <cell r="J2"/>
          <cell r="K2"/>
        </row>
        <row r="3">
          <cell r="A3" t="str">
            <v>Наименование</v>
          </cell>
          <cell r="B3" t="str">
            <v>Основные преимущества</v>
          </cell>
          <cell r="C3" t="str">
            <v>Тип</v>
          </cell>
          <cell r="D3" t="str">
            <v>Размеры внутр. блока (ШхВхГ), мм</v>
          </cell>
          <cell r="E3" t="str">
            <v>Производительность, кВт</v>
          </cell>
          <cell r="F3"/>
          <cell r="G3" t="str">
            <v>Диаметр труб</v>
          </cell>
          <cell r="H3" t="str">
            <v>РИЦ, РУБ</v>
          </cell>
          <cell r="I3" t="str">
            <v>ДИЛЕРСКАЯ ЦЕНА,$</v>
          </cell>
          <cell r="J3" t="str">
            <v>ВАША ЦЕНА, РУБ</v>
          </cell>
          <cell r="K3" t="str">
            <v>Примечание</v>
          </cell>
        </row>
        <row r="4">
          <cell r="A4"/>
          <cell r="B4"/>
          <cell r="C4"/>
          <cell r="D4"/>
          <cell r="E4" t="str">
            <v>Холод</v>
          </cell>
          <cell r="F4" t="str">
            <v>Тепло</v>
          </cell>
          <cell r="G4"/>
          <cell r="H4"/>
          <cell r="I4"/>
          <cell r="J4"/>
          <cell r="K4"/>
        </row>
        <row r="5">
          <cell r="A5"/>
          <cell r="B5"/>
          <cell r="C5"/>
          <cell r="D5"/>
          <cell r="E5"/>
          <cell r="F5"/>
          <cell r="G5"/>
          <cell r="H5"/>
          <cell r="I5"/>
          <cell r="J5"/>
          <cell r="K5"/>
        </row>
        <row r="6">
          <cell r="A6"/>
          <cell r="B6"/>
          <cell r="C6"/>
          <cell r="D6"/>
          <cell r="E6"/>
          <cell r="F6"/>
          <cell r="G6"/>
          <cell r="H6"/>
          <cell r="I6"/>
          <cell r="J6"/>
          <cell r="K6"/>
        </row>
        <row r="7">
          <cell r="A7"/>
          <cell r="B7" t="str">
            <v>Сплит-системы настенного типа (R32a, тепло/холод), класс А/A</v>
          </cell>
          <cell r="C7"/>
          <cell r="D7"/>
          <cell r="E7"/>
          <cell r="F7"/>
          <cell r="G7"/>
          <cell r="H7"/>
          <cell r="I7"/>
          <cell r="J7"/>
          <cell r="K7"/>
        </row>
        <row r="8">
          <cell r="A8" t="str">
            <v>EUMD-07</v>
          </cell>
          <cell r="B8" t="str">
            <v>-I-сlean технология 4-то поколения 
-Компрессор GMCC
-4D flow
-Wi-fi  опция
-Покрытие Golden fin
-Самоочистка
-5 скоростей вентилятора
-Турбо режим
-Авторестарт
-Модернизированная конструкция внутреннего блока для удобства установки
-Бесшумный (22 дБ)
-Интеллектуальная система, функция памяти
-Дежурный обогрев 8° С.</v>
          </cell>
          <cell r="C8" t="str">
            <v>ON/OFF</v>
          </cell>
          <cell r="D8" t="str">
            <v>722x187x290</v>
          </cell>
          <cell r="E8" t="str">
            <v>2,25</v>
          </cell>
          <cell r="F8" t="str">
            <v>2,34</v>
          </cell>
          <cell r="G8" t="str">
            <v>1/4-3/8</v>
          </cell>
          <cell r="H8">
            <v>33000</v>
          </cell>
          <cell r="I8">
            <v>247</v>
          </cell>
          <cell r="J8">
            <v>14869.4</v>
          </cell>
          <cell r="K8" t="str">
            <v>ожидаем</v>
          </cell>
        </row>
        <row r="9">
          <cell r="A9" t="str">
            <v>EUMD-09</v>
          </cell>
          <cell r="B9"/>
          <cell r="C9" t="str">
            <v>ON/OFF</v>
          </cell>
          <cell r="D9" t="str">
            <v>722x187x290</v>
          </cell>
          <cell r="E9" t="str">
            <v>2,63</v>
          </cell>
          <cell r="F9" t="str">
            <v>2,63</v>
          </cell>
          <cell r="G9" t="str">
            <v>1/4-3/8</v>
          </cell>
          <cell r="H9">
            <v>35000</v>
          </cell>
          <cell r="I9">
            <v>279</v>
          </cell>
          <cell r="J9">
            <v>16795.8</v>
          </cell>
          <cell r="K9" t="str">
            <v>ожидаем</v>
          </cell>
        </row>
        <row r="10">
          <cell r="A10" t="str">
            <v>EUMD-12</v>
          </cell>
          <cell r="B10"/>
          <cell r="C10" t="str">
            <v>ON/OFF</v>
          </cell>
          <cell r="D10" t="str">
            <v>802x189x297</v>
          </cell>
          <cell r="E10">
            <v>3.51</v>
          </cell>
          <cell r="F10">
            <v>3.66</v>
          </cell>
          <cell r="G10" t="str">
            <v>1/4-1/2</v>
          </cell>
          <cell r="H10">
            <v>40000</v>
          </cell>
          <cell r="I10">
            <v>356</v>
          </cell>
          <cell r="J10">
            <v>21431.200000000001</v>
          </cell>
          <cell r="K10" t="str">
            <v>ожидаем</v>
          </cell>
        </row>
        <row r="11">
          <cell r="A11" t="str">
            <v>EUMD-18</v>
          </cell>
          <cell r="B11"/>
          <cell r="C11" t="str">
            <v>ON/OFF</v>
          </cell>
          <cell r="D11" t="str">
            <v>965x215x319</v>
          </cell>
          <cell r="E11">
            <v>5.24</v>
          </cell>
          <cell r="F11">
            <v>5.56</v>
          </cell>
          <cell r="G11" t="str">
            <v>1/4-1/2</v>
          </cell>
          <cell r="H11">
            <v>65000</v>
          </cell>
          <cell r="I11">
            <v>596</v>
          </cell>
          <cell r="J11">
            <v>35879.200000000004</v>
          </cell>
          <cell r="K11" t="str">
            <v>ожидаем</v>
          </cell>
        </row>
        <row r="12">
          <cell r="A12" t="str">
            <v>EUMD-24</v>
          </cell>
          <cell r="B12"/>
          <cell r="C12" t="str">
            <v>ON/OFF</v>
          </cell>
          <cell r="D12" t="str">
            <v>1080x226x335</v>
          </cell>
          <cell r="E12">
            <v>7.26</v>
          </cell>
          <cell r="F12">
            <v>7.4</v>
          </cell>
          <cell r="G12" t="str">
            <v>3/8-5/8</v>
          </cell>
          <cell r="H12">
            <v>80000</v>
          </cell>
          <cell r="I12">
            <v>721</v>
          </cell>
          <cell r="J12">
            <v>43404.200000000004</v>
          </cell>
          <cell r="K12" t="str">
            <v>ожидаем</v>
          </cell>
        </row>
        <row r="13">
          <cell r="A13"/>
          <cell r="B13"/>
          <cell r="C13"/>
          <cell r="D13"/>
          <cell r="E13"/>
          <cell r="F13"/>
          <cell r="G13"/>
          <cell r="H13"/>
          <cell r="I13"/>
          <cell r="J13"/>
          <cell r="K13"/>
        </row>
        <row r="14">
          <cell r="A14"/>
          <cell r="B14" t="str">
            <v>Сплит-системы настенного типа (R32a, тепло/холод), класс А/A</v>
          </cell>
          <cell r="C14"/>
          <cell r="D14"/>
          <cell r="E14"/>
          <cell r="F14"/>
          <cell r="G14"/>
          <cell r="H14"/>
          <cell r="I14"/>
          <cell r="J14"/>
          <cell r="K14"/>
        </row>
        <row r="15">
          <cell r="A15" t="str">
            <v>AVE-07M</v>
          </cell>
          <cell r="B15" t="str">
            <v xml:space="preserve">- Компрессор GMCC-Toshiba
- LED дисплей  P13
- Класс энергоэффективности А
- WI-FI (опция)                                                                    
- Уровень шума 24 дБ (07-09 типоразмер)                                                     
- Функция iFeel
- Антикоррозийное покрытие Blue Fin
- Защита вентилей наружного блока                                                 
- Антибактериальный фильтр                                                            
- Авторестарт при сбоях электроэнергии   
- Таймер 24 часа     
- Самодиагностика                    Дежурный режим 8 С   </v>
          </cell>
          <cell r="C15" t="str">
            <v>ON/OFF</v>
          </cell>
          <cell r="D15" t="str">
            <v>722x187x290</v>
          </cell>
          <cell r="E15" t="str">
            <v>2,25</v>
          </cell>
          <cell r="F15" t="str">
            <v>2,34</v>
          </cell>
          <cell r="G15" t="str">
            <v>1/4-3/8</v>
          </cell>
          <cell r="H15">
            <v>33000</v>
          </cell>
          <cell r="I15">
            <v>235</v>
          </cell>
          <cell r="J15">
            <v>14147</v>
          </cell>
          <cell r="K15"/>
        </row>
        <row r="16">
          <cell r="A16" t="str">
            <v>AVE-09M</v>
          </cell>
          <cell r="B16"/>
          <cell r="C16" t="str">
            <v>ON/OFF</v>
          </cell>
          <cell r="D16" t="str">
            <v>722x187x290</v>
          </cell>
          <cell r="E16" t="str">
            <v>2,63</v>
          </cell>
          <cell r="F16" t="str">
            <v>2,63</v>
          </cell>
          <cell r="G16" t="str">
            <v>1/4-3/8</v>
          </cell>
          <cell r="H16">
            <v>35000</v>
          </cell>
          <cell r="I16">
            <v>255</v>
          </cell>
          <cell r="J16">
            <v>15351</v>
          </cell>
          <cell r="K16"/>
        </row>
        <row r="17">
          <cell r="A17" t="str">
            <v>AVE-12M</v>
          </cell>
          <cell r="B17"/>
          <cell r="C17" t="str">
            <v>ON/OFF</v>
          </cell>
          <cell r="D17" t="str">
            <v>802x189x297</v>
          </cell>
          <cell r="E17">
            <v>3.51</v>
          </cell>
          <cell r="F17">
            <v>3.66</v>
          </cell>
          <cell r="G17" t="str">
            <v>1/4-1/2</v>
          </cell>
          <cell r="H17">
            <v>40000</v>
          </cell>
          <cell r="I17">
            <v>330</v>
          </cell>
          <cell r="J17">
            <v>19866</v>
          </cell>
          <cell r="K17"/>
        </row>
        <row r="18">
          <cell r="A18" t="str">
            <v>AVE-18M</v>
          </cell>
          <cell r="B18"/>
          <cell r="C18" t="str">
            <v>ON/OFF</v>
          </cell>
          <cell r="D18" t="str">
            <v>965x215x319</v>
          </cell>
          <cell r="E18">
            <v>5.24</v>
          </cell>
          <cell r="F18">
            <v>5.56</v>
          </cell>
          <cell r="G18" t="str">
            <v>1/4-1/2</v>
          </cell>
          <cell r="H18">
            <v>65000</v>
          </cell>
          <cell r="I18">
            <v>550</v>
          </cell>
          <cell r="J18">
            <v>33110</v>
          </cell>
          <cell r="K18"/>
        </row>
        <row r="19">
          <cell r="A19" t="str">
            <v>AVE-24M</v>
          </cell>
          <cell r="B19"/>
          <cell r="C19" t="str">
            <v>ON/OFF</v>
          </cell>
          <cell r="D19" t="str">
            <v>1080x226x335</v>
          </cell>
          <cell r="E19">
            <v>7.26</v>
          </cell>
          <cell r="F19">
            <v>7.4</v>
          </cell>
          <cell r="G19" t="str">
            <v>3/8-5/8</v>
          </cell>
          <cell r="H19">
            <v>80000</v>
          </cell>
          <cell r="I19">
            <v>648</v>
          </cell>
          <cell r="J19">
            <v>39009.599999999999</v>
          </cell>
          <cell r="K19"/>
        </row>
        <row r="20">
          <cell r="A20" t="str">
            <v>WI-FI модуль</v>
          </cell>
          <cell r="B20"/>
          <cell r="C20" t="str">
            <v>Опционально: WI-FI модуль для серии "ASTRID"</v>
          </cell>
          <cell r="D20"/>
          <cell r="E20"/>
          <cell r="F20"/>
          <cell r="G20"/>
          <cell r="H20"/>
          <cell r="I20"/>
          <cell r="J20">
            <v>0</v>
          </cell>
          <cell r="K20"/>
        </row>
        <row r="21">
          <cell r="A21"/>
          <cell r="B21"/>
          <cell r="C21"/>
          <cell r="D21"/>
          <cell r="E21"/>
          <cell r="F21"/>
          <cell r="G21"/>
          <cell r="H21"/>
          <cell r="I21"/>
          <cell r="J21"/>
          <cell r="K21"/>
        </row>
        <row r="22">
          <cell r="A22"/>
          <cell r="B22"/>
          <cell r="C22"/>
          <cell r="D22"/>
          <cell r="E22"/>
          <cell r="F22"/>
          <cell r="G22"/>
          <cell r="H22"/>
          <cell r="I22"/>
          <cell r="J22"/>
          <cell r="K22"/>
        </row>
        <row r="23">
          <cell r="A23"/>
          <cell r="B23" t="str">
            <v>Инверторные сплит-системы настенного типа (R32a, тепло/холод), класс А/A++</v>
          </cell>
          <cell r="C23"/>
          <cell r="D23"/>
          <cell r="E23"/>
          <cell r="F23"/>
          <cell r="G23"/>
          <cell r="H23"/>
          <cell r="I23"/>
          <cell r="J23"/>
          <cell r="K23"/>
        </row>
        <row r="24">
          <cell r="A24" t="str">
            <v>EUMD-07inv</v>
          </cell>
          <cell r="B24" t="str">
            <v>-I-сlean технология 4-то поколения 
-Компрессор GMCC
-4D flow
-Wi-fi  опция
-Покрытие Golden fin
-Самоочистка
-5 скоростей вентилятора
-Турбо режим
-Авторестарт
-Модернизированная конструкция внутреннего блока для удобства установки
-Бесшумный (22 дБ)
-Интеллектуальная система, функция памяти
-Дежурный обогрев 8° С.</v>
          </cell>
          <cell r="C24" t="str">
            <v xml:space="preserve">DC INVERTER </v>
          </cell>
          <cell r="D24" t="str">
            <v>722x187x290</v>
          </cell>
          <cell r="E24">
            <v>2.4300000000000002</v>
          </cell>
          <cell r="F24" t="str">
            <v>2,46</v>
          </cell>
          <cell r="G24" t="str">
            <v>1/4-3/8</v>
          </cell>
          <cell r="H24">
            <v>38800</v>
          </cell>
          <cell r="I24">
            <v>347</v>
          </cell>
          <cell r="J24">
            <v>20889.400000000001</v>
          </cell>
          <cell r="K24" t="str">
            <v>ожидаем</v>
          </cell>
        </row>
        <row r="25">
          <cell r="A25" t="str">
            <v>EUMD-09inv</v>
          </cell>
          <cell r="B25"/>
          <cell r="C25" t="str">
            <v xml:space="preserve">DC INVERTER </v>
          </cell>
          <cell r="D25" t="str">
            <v>722x187x290</v>
          </cell>
          <cell r="E25">
            <v>2.64</v>
          </cell>
          <cell r="F25" t="str">
            <v>2,93</v>
          </cell>
          <cell r="G25" t="str">
            <v>1/4-3/8</v>
          </cell>
          <cell r="H25">
            <v>40800</v>
          </cell>
          <cell r="I25">
            <v>368</v>
          </cell>
          <cell r="J25">
            <v>22153.600000000002</v>
          </cell>
          <cell r="K25" t="str">
            <v>ожидаем</v>
          </cell>
        </row>
        <row r="26">
          <cell r="A26" t="str">
            <v>EUMD-12inv</v>
          </cell>
          <cell r="B26"/>
          <cell r="C26" t="str">
            <v xml:space="preserve">DC INVERTER </v>
          </cell>
          <cell r="D26" t="str">
            <v>802x189x297</v>
          </cell>
          <cell r="E26">
            <v>3.66</v>
          </cell>
          <cell r="F26">
            <v>3.89</v>
          </cell>
          <cell r="G26" t="str">
            <v>1/4-3/8</v>
          </cell>
          <cell r="H26">
            <v>53900</v>
          </cell>
          <cell r="I26">
            <v>430</v>
          </cell>
          <cell r="J26">
            <v>25886</v>
          </cell>
          <cell r="K26" t="str">
            <v>ожидаем</v>
          </cell>
        </row>
        <row r="27">
          <cell r="A27" t="str">
            <v>EUMD-18inv</v>
          </cell>
          <cell r="B27"/>
          <cell r="C27" t="str">
            <v xml:space="preserve">ERP INVERTER </v>
          </cell>
          <cell r="D27" t="str">
            <v>965x215x319</v>
          </cell>
          <cell r="E27">
            <v>5.27</v>
          </cell>
          <cell r="F27">
            <v>5.56</v>
          </cell>
          <cell r="G27" t="str">
            <v>1/4-1/2</v>
          </cell>
          <cell r="H27">
            <v>74400</v>
          </cell>
          <cell r="I27">
            <v>670</v>
          </cell>
          <cell r="J27">
            <v>40334</v>
          </cell>
          <cell r="K27" t="str">
            <v>ожидаем</v>
          </cell>
        </row>
        <row r="28">
          <cell r="A28" t="str">
            <v>EUMD-24inv</v>
          </cell>
          <cell r="B28"/>
          <cell r="C28" t="str">
            <v xml:space="preserve">ERP INVERTER </v>
          </cell>
          <cell r="D28" t="str">
            <v>1080x226x335</v>
          </cell>
          <cell r="E28">
            <v>8.0500000000000007</v>
          </cell>
          <cell r="F28">
            <v>7.7</v>
          </cell>
          <cell r="G28" t="str">
            <v>3/8-5/8</v>
          </cell>
          <cell r="H28">
            <v>88900</v>
          </cell>
          <cell r="I28">
            <v>890</v>
          </cell>
          <cell r="J28">
            <v>53578</v>
          </cell>
          <cell r="K28" t="str">
            <v>ожидаем</v>
          </cell>
        </row>
        <row r="29">
          <cell r="A29"/>
          <cell r="B29" t="str">
            <v>Инверторные сплит-системы настенного типа (R32a, тепло/холод), класс А/A++</v>
          </cell>
          <cell r="C29"/>
          <cell r="D29"/>
          <cell r="E29"/>
          <cell r="F29"/>
          <cell r="G29"/>
          <cell r="H29"/>
          <cell r="I29"/>
          <cell r="J29"/>
          <cell r="K29"/>
        </row>
        <row r="30">
          <cell r="A30" t="str">
            <v>EM-07I</v>
          </cell>
          <cell r="B30" t="str">
            <v>- Компрессор GMCC-Toshiba
- LED дисплей  
- Класс энергоэффективности А
- WI-FI (опция)                                                                    
- Уровень шума 24 дБ (07-09 типоразмер)                                                     
- Функция iFeel
- Антикоррозийное покрытие Blue Fin
- Защита вентилей наружного блока                                                 
- Антибактериальный фильтр                                                            
- Авторестарт при сбоях электроэнергии   
- Таймер 24 часа     
- Самодиагностика</v>
          </cell>
          <cell r="C30" t="str">
            <v xml:space="preserve">DC INVERTER </v>
          </cell>
          <cell r="D30" t="str">
            <v>722x187x290</v>
          </cell>
          <cell r="E30">
            <v>2.4300000000000002</v>
          </cell>
          <cell r="F30" t="str">
            <v>2,46</v>
          </cell>
          <cell r="G30" t="str">
            <v>1/4-3/8</v>
          </cell>
          <cell r="H30">
            <v>38800</v>
          </cell>
          <cell r="I30">
            <v>357</v>
          </cell>
          <cell r="J30">
            <v>21491.4</v>
          </cell>
          <cell r="K30" t="str">
            <v>НАЛИЧИЕ</v>
          </cell>
        </row>
        <row r="31">
          <cell r="A31" t="str">
            <v>EM-09I</v>
          </cell>
          <cell r="B31"/>
          <cell r="C31" t="str">
            <v xml:space="preserve">DC INVERTER </v>
          </cell>
          <cell r="D31" t="str">
            <v>722x187x290</v>
          </cell>
          <cell r="E31">
            <v>2.64</v>
          </cell>
          <cell r="F31" t="str">
            <v>2,93</v>
          </cell>
          <cell r="G31" t="str">
            <v>1/4-3/8</v>
          </cell>
          <cell r="H31">
            <v>40800</v>
          </cell>
          <cell r="I31">
            <v>367</v>
          </cell>
          <cell r="J31">
            <v>22093.399999999998</v>
          </cell>
          <cell r="K31"/>
        </row>
        <row r="32">
          <cell r="A32" t="str">
            <v>EM-12I</v>
          </cell>
          <cell r="B32"/>
          <cell r="C32" t="str">
            <v xml:space="preserve">DC INVERTER </v>
          </cell>
          <cell r="D32" t="str">
            <v>802x189x297</v>
          </cell>
          <cell r="E32">
            <v>3.66</v>
          </cell>
          <cell r="F32">
            <v>3.89</v>
          </cell>
          <cell r="G32" t="str">
            <v>1/4-3/8</v>
          </cell>
          <cell r="H32">
            <v>53900</v>
          </cell>
          <cell r="I32">
            <v>410</v>
          </cell>
          <cell r="J32">
            <v>24682</v>
          </cell>
          <cell r="K32"/>
        </row>
        <row r="33">
          <cell r="A33" t="str">
            <v>EM-18I</v>
          </cell>
          <cell r="B33"/>
          <cell r="C33" t="str">
            <v xml:space="preserve">DC INVERTER </v>
          </cell>
          <cell r="D33" t="str">
            <v>965x215x319</v>
          </cell>
          <cell r="E33">
            <v>5.27</v>
          </cell>
          <cell r="F33">
            <v>5.56</v>
          </cell>
          <cell r="G33" t="str">
            <v>1/4-1/2</v>
          </cell>
          <cell r="H33">
            <v>74400</v>
          </cell>
          <cell r="I33">
            <v>636</v>
          </cell>
          <cell r="J33">
            <v>38287.200000000004</v>
          </cell>
          <cell r="K33"/>
        </row>
        <row r="34">
          <cell r="A34" t="str">
            <v>EM-24I</v>
          </cell>
          <cell r="B34"/>
          <cell r="C34" t="str">
            <v xml:space="preserve">DC INVERTER </v>
          </cell>
          <cell r="D34" t="str">
            <v>1080x226x335</v>
          </cell>
          <cell r="E34">
            <v>8.0500000000000007</v>
          </cell>
          <cell r="F34">
            <v>7.7</v>
          </cell>
          <cell r="G34" t="str">
            <v>3/8-5/8</v>
          </cell>
          <cell r="H34">
            <v>88900</v>
          </cell>
          <cell r="I34">
            <v>812</v>
          </cell>
          <cell r="J34">
            <v>48882.400000000001</v>
          </cell>
          <cell r="K34"/>
        </row>
        <row r="35">
          <cell r="A35" t="str">
            <v>WI-FI модуль</v>
          </cell>
          <cell r="B35"/>
          <cell r="C35" t="str">
            <v>Опционально: WI-FI модуль для серии "CALLISTO"</v>
          </cell>
          <cell r="D35"/>
          <cell r="E35"/>
          <cell r="F35"/>
          <cell r="G35"/>
          <cell r="H35"/>
          <cell r="I35"/>
          <cell r="J35">
            <v>0</v>
          </cell>
          <cell r="K35"/>
        </row>
        <row r="36">
          <cell r="A36"/>
          <cell r="B36"/>
          <cell r="C36"/>
          <cell r="D36"/>
          <cell r="E36"/>
          <cell r="F36"/>
          <cell r="G36"/>
          <cell r="H36"/>
          <cell r="I36"/>
          <cell r="J36"/>
          <cell r="K36"/>
        </row>
        <row r="37">
          <cell r="A37"/>
          <cell r="B37"/>
          <cell r="C37"/>
          <cell r="D37"/>
          <cell r="E37"/>
          <cell r="F37"/>
          <cell r="G37"/>
          <cell r="H37"/>
          <cell r="I37"/>
          <cell r="J37"/>
          <cell r="K37"/>
        </row>
        <row r="38">
          <cell r="A38"/>
          <cell r="B38" t="str">
            <v>Инверторные сплит-системы настенного типа (R410a, тепло/холод), класс А/A++</v>
          </cell>
          <cell r="C38"/>
          <cell r="D38"/>
          <cell r="E38"/>
          <cell r="F38"/>
          <cell r="G38"/>
          <cell r="H38"/>
          <cell r="I38"/>
          <cell r="J38"/>
          <cell r="K38"/>
        </row>
        <row r="39">
          <cell r="A39" t="str">
            <v>IRF-07B</v>
          </cell>
          <cell r="B39" t="str">
            <v xml:space="preserve">- Компрессор GREE
- LED дисплей  
- Класс энергоэффективности А
- Голосовое управление                                                                    
- Уровень шума 24 дБ                                                  
- Антикоррозийное покрытие Gold Fin
- Защита вентилей наружного блока                                               
- Антибактериальный фильтр
-Зеленый фильтр высокой плотности                                                            
- Авторестарт при сбоях электроэнергии   </v>
          </cell>
          <cell r="C39" t="str">
            <v>DC INVERTER 
Голосовое управление</v>
          </cell>
          <cell r="D39" t="str">
            <v>700x200x270</v>
          </cell>
          <cell r="E39">
            <v>2.35</v>
          </cell>
          <cell r="F39" t="str">
            <v>2,46</v>
          </cell>
          <cell r="G39" t="str">
            <v>1/4-3/8</v>
          </cell>
          <cell r="H39"/>
          <cell r="I39">
            <v>21000</v>
          </cell>
          <cell r="J39">
            <v>21000</v>
          </cell>
          <cell r="K39" t="str">
            <v>НАЛИЧИЕ</v>
          </cell>
        </row>
        <row r="40">
          <cell r="A40" t="str">
            <v>IRF-09B</v>
          </cell>
          <cell r="B40"/>
          <cell r="C40" t="str">
            <v>DC INVERTER 
Голосовое управление</v>
          </cell>
          <cell r="D40" t="str">
            <v>700x200x270</v>
          </cell>
          <cell r="E40">
            <v>2.8</v>
          </cell>
          <cell r="F40" t="str">
            <v>2,95</v>
          </cell>
          <cell r="G40" t="str">
            <v>1/4-3/8</v>
          </cell>
          <cell r="H40"/>
          <cell r="I40">
            <v>23800</v>
          </cell>
          <cell r="J40">
            <v>23800</v>
          </cell>
          <cell r="K40" t="str">
            <v>НАЛИЧИЕ</v>
          </cell>
        </row>
        <row r="41">
          <cell r="A41" t="str">
            <v>IRF-12B</v>
          </cell>
          <cell r="B41"/>
          <cell r="C41"/>
          <cell r="D41"/>
          <cell r="E41"/>
          <cell r="F41"/>
          <cell r="G41"/>
          <cell r="H41"/>
          <cell r="I41"/>
          <cell r="J41"/>
          <cell r="K41"/>
        </row>
        <row r="42">
          <cell r="A42"/>
          <cell r="B42" t="str">
            <v>Инверторные сплит-системы настенного типа (R32, тепло/холод), класс А</v>
          </cell>
          <cell r="C42"/>
          <cell r="D42"/>
          <cell r="E42"/>
          <cell r="F42"/>
          <cell r="G42"/>
          <cell r="H42"/>
          <cell r="I42"/>
          <cell r="J42"/>
          <cell r="K42"/>
        </row>
        <row r="43">
          <cell r="A43" t="str">
            <v>EVR-07I</v>
          </cell>
          <cell r="B43" t="str">
            <v>- Компрессор Qingan (Daikin)
- LED-дисплей                                   
- Бесшумная работа 22 дБ
- Теплообменник 22 мм                
- Режим "Комфортный сон"   
- Авторестарт при сбоях электроэнергии                                          
- Таймер 24 часа
- Самодиагностика</v>
          </cell>
          <cell r="C43" t="str">
            <v xml:space="preserve">DC INVERTER </v>
          </cell>
          <cell r="D43" t="str">
            <v>708x190x263</v>
          </cell>
          <cell r="E43" t="str">
            <v xml:space="preserve"> 2,05 (1,0-2,6)</v>
          </cell>
          <cell r="F43" t="str">
            <v>2,1 (1,1-2,7)</v>
          </cell>
          <cell r="G43" t="str">
            <v>1/4-3/8</v>
          </cell>
          <cell r="H43"/>
          <cell r="I43">
            <v>15600</v>
          </cell>
          <cell r="J43">
            <v>15600</v>
          </cell>
          <cell r="K43" t="str">
            <v>НАЛИЧИЕ</v>
          </cell>
        </row>
        <row r="44">
          <cell r="A44"/>
          <cell r="B44" t="str">
            <v>Инверторные сплит-системы настенного типа (R410a, тепло/холод), класс А</v>
          </cell>
          <cell r="C44"/>
          <cell r="D44"/>
          <cell r="E44"/>
          <cell r="F44"/>
          <cell r="G44"/>
          <cell r="H44"/>
          <cell r="I44"/>
          <cell r="J44"/>
          <cell r="K44"/>
        </row>
        <row r="45">
          <cell r="A45" t="str">
            <v>EV-07I</v>
          </cell>
          <cell r="B45" t="str">
            <v>- Компрессор GMCC-Toshiba
- LED дисплей  
- Класс энергоэффективности А                                                                        
- Уровень шума 24 дБ (07-09 типоразмер)                                                      
- Антикоррозийное покрытие Blue Fin
- Защита вентилей наружного блока                                                  
- Антибактериальный фильтр                                                             
- Авторестарт при сбоях электроэнергии   
- Таймер 24 часа     
- Самодиагностика</v>
          </cell>
          <cell r="C45" t="str">
            <v xml:space="preserve">DC INVERTER </v>
          </cell>
          <cell r="D45" t="str">
            <v>690х199х283</v>
          </cell>
          <cell r="E45" t="str">
            <v>2,2 (1,15-2,85)</v>
          </cell>
          <cell r="F45" t="str">
            <v>2,35 (0,95-3,25)</v>
          </cell>
          <cell r="G45" t="str">
            <v>1/4-3/8</v>
          </cell>
          <cell r="H45"/>
          <cell r="I45">
            <v>14900</v>
          </cell>
          <cell r="J45">
            <v>14900</v>
          </cell>
          <cell r="K45" t="str">
            <v>НАЛИЧИЕ</v>
          </cell>
        </row>
        <row r="46">
          <cell r="A46" t="str">
            <v>EV-07I</v>
          </cell>
          <cell r="B46"/>
          <cell r="C46" t="str">
            <v>DC INVERTER 
ВСТР. WiFi</v>
          </cell>
          <cell r="D46" t="str">
            <v>690х199х283</v>
          </cell>
          <cell r="E46" t="str">
            <v>2,2 (1,15-2,85)</v>
          </cell>
          <cell r="F46" t="str">
            <v>2,35 (0,95-3,25)</v>
          </cell>
          <cell r="G46" t="str">
            <v>1/4-3/8</v>
          </cell>
          <cell r="H46"/>
          <cell r="I46">
            <v>16200</v>
          </cell>
          <cell r="J46">
            <v>16200</v>
          </cell>
          <cell r="K46" t="str">
            <v>НАЛИЧИЕ</v>
          </cell>
        </row>
        <row r="47">
          <cell r="A47" t="str">
            <v>EV-09I</v>
          </cell>
          <cell r="B47"/>
          <cell r="C47" t="str">
            <v>DC INVERTER 
ВСТР. WiFi</v>
          </cell>
          <cell r="D47" t="str">
            <v>690х199х283</v>
          </cell>
          <cell r="E47" t="str">
            <v>2,6 5(1-2,8)</v>
          </cell>
          <cell r="F47" t="str">
            <v>2,7 (0,8-3,2)</v>
          </cell>
          <cell r="G47" t="str">
            <v>1/4-3/8</v>
          </cell>
          <cell r="H47"/>
          <cell r="I47">
            <v>17800</v>
          </cell>
          <cell r="J47">
            <v>17800</v>
          </cell>
          <cell r="K47" t="str">
            <v>НАЛИЧИЕ</v>
          </cell>
        </row>
        <row r="146">
          <cell r="A146"/>
          <cell r="B146"/>
          <cell r="C146"/>
          <cell r="D146"/>
          <cell r="E146"/>
          <cell r="F146"/>
          <cell r="G146"/>
          <cell r="H146"/>
          <cell r="I146"/>
          <cell r="J146"/>
          <cell r="K146"/>
        </row>
        <row r="147">
          <cell r="A147"/>
          <cell r="B147"/>
          <cell r="C147"/>
          <cell r="D147"/>
          <cell r="E147"/>
          <cell r="F147"/>
          <cell r="G147"/>
          <cell r="H147"/>
          <cell r="I147"/>
          <cell r="J147"/>
          <cell r="K147"/>
        </row>
        <row r="148">
          <cell r="A148"/>
          <cell r="B148"/>
          <cell r="C148"/>
          <cell r="D148"/>
          <cell r="E148"/>
          <cell r="F148"/>
          <cell r="G148"/>
          <cell r="H148"/>
          <cell r="I148"/>
          <cell r="J148"/>
          <cell r="K148"/>
        </row>
        <row r="149">
          <cell r="A149"/>
          <cell r="B149"/>
          <cell r="C149"/>
          <cell r="D149"/>
          <cell r="E149"/>
          <cell r="F149"/>
          <cell r="G149"/>
          <cell r="H149"/>
          <cell r="I149"/>
          <cell r="J149"/>
          <cell r="K149"/>
        </row>
        <row r="150">
          <cell r="A150"/>
          <cell r="B150"/>
          <cell r="C150"/>
          <cell r="D150"/>
          <cell r="E150"/>
          <cell r="F150"/>
          <cell r="G150"/>
          <cell r="H150"/>
          <cell r="I150"/>
          <cell r="J150"/>
          <cell r="K150"/>
        </row>
        <row r="151">
          <cell r="A151"/>
          <cell r="B151"/>
          <cell r="C151"/>
          <cell r="D151"/>
          <cell r="E151"/>
          <cell r="F151"/>
          <cell r="G151"/>
          <cell r="H151"/>
          <cell r="I151"/>
          <cell r="J151"/>
          <cell r="K151"/>
        </row>
        <row r="152">
          <cell r="A152"/>
          <cell r="B152"/>
          <cell r="C152"/>
          <cell r="D152"/>
          <cell r="E152"/>
          <cell r="F152"/>
          <cell r="G152"/>
          <cell r="H152"/>
          <cell r="I152"/>
          <cell r="J152"/>
          <cell r="K152"/>
        </row>
        <row r="153">
          <cell r="A153"/>
          <cell r="B153"/>
          <cell r="C153"/>
          <cell r="D153"/>
          <cell r="E153"/>
          <cell r="F153"/>
          <cell r="G153"/>
          <cell r="H153"/>
          <cell r="I153"/>
          <cell r="J153"/>
          <cell r="K153"/>
        </row>
        <row r="154">
          <cell r="A154"/>
          <cell r="B154"/>
          <cell r="C154"/>
          <cell r="D154"/>
          <cell r="E154"/>
          <cell r="F154"/>
          <cell r="G154"/>
          <cell r="H154"/>
          <cell r="I154"/>
          <cell r="J154"/>
          <cell r="K154"/>
        </row>
        <row r="155">
          <cell r="A155"/>
          <cell r="B155"/>
          <cell r="C155"/>
          <cell r="D155"/>
          <cell r="E155"/>
          <cell r="F155"/>
          <cell r="G155"/>
          <cell r="H155"/>
          <cell r="I155"/>
          <cell r="J155"/>
          <cell r="K155"/>
        </row>
        <row r="156">
          <cell r="A156"/>
          <cell r="B156"/>
          <cell r="C156"/>
          <cell r="D156"/>
          <cell r="E156"/>
          <cell r="F156"/>
          <cell r="G156"/>
          <cell r="H156"/>
          <cell r="I156"/>
          <cell r="J156"/>
          <cell r="K156"/>
        </row>
        <row r="157">
          <cell r="A157"/>
          <cell r="B157"/>
          <cell r="C157"/>
          <cell r="D157"/>
          <cell r="E157"/>
          <cell r="F157"/>
          <cell r="G157"/>
          <cell r="H157"/>
          <cell r="I157"/>
          <cell r="J157"/>
          <cell r="K157"/>
        </row>
        <row r="158">
          <cell r="A158"/>
          <cell r="B158"/>
          <cell r="C158"/>
          <cell r="D158"/>
          <cell r="E158"/>
          <cell r="F158"/>
          <cell r="G158"/>
          <cell r="H158"/>
          <cell r="I158"/>
          <cell r="J158"/>
          <cell r="K158"/>
        </row>
        <row r="159">
          <cell r="A159"/>
          <cell r="B159"/>
          <cell r="C159"/>
          <cell r="D159"/>
          <cell r="E159"/>
          <cell r="F159"/>
          <cell r="G159"/>
          <cell r="H159"/>
          <cell r="I159"/>
          <cell r="J159"/>
          <cell r="K159"/>
        </row>
        <row r="160">
          <cell r="A160"/>
          <cell r="B160"/>
          <cell r="C160"/>
          <cell r="D160"/>
          <cell r="E160"/>
          <cell r="F160"/>
          <cell r="G160"/>
          <cell r="H160"/>
          <cell r="I160"/>
          <cell r="J160"/>
          <cell r="K160"/>
        </row>
        <row r="161">
          <cell r="A161"/>
          <cell r="B161"/>
          <cell r="C161"/>
          <cell r="D161"/>
          <cell r="E161"/>
          <cell r="F161"/>
          <cell r="G161"/>
          <cell r="H161"/>
          <cell r="I161"/>
          <cell r="J161"/>
          <cell r="K161"/>
        </row>
        <row r="162">
          <cell r="A162"/>
          <cell r="B162"/>
          <cell r="C162"/>
          <cell r="D162"/>
          <cell r="E162"/>
          <cell r="F162"/>
          <cell r="G162"/>
          <cell r="H162"/>
          <cell r="I162"/>
          <cell r="J162"/>
          <cell r="K162"/>
        </row>
        <row r="163">
          <cell r="A163"/>
          <cell r="B163"/>
          <cell r="C163"/>
          <cell r="D163"/>
          <cell r="E163"/>
          <cell r="F163"/>
          <cell r="G163"/>
          <cell r="H163"/>
          <cell r="I163"/>
          <cell r="J163"/>
          <cell r="K163"/>
        </row>
        <row r="164">
          <cell r="A164"/>
          <cell r="B164"/>
          <cell r="C164"/>
          <cell r="D164"/>
          <cell r="E164"/>
          <cell r="F164"/>
          <cell r="G164"/>
          <cell r="H164"/>
          <cell r="I164"/>
          <cell r="J164"/>
          <cell r="K164"/>
        </row>
        <row r="165">
          <cell r="A165"/>
          <cell r="B165"/>
          <cell r="C165"/>
          <cell r="D165"/>
          <cell r="E165"/>
          <cell r="F165"/>
          <cell r="G165"/>
          <cell r="H165"/>
          <cell r="I165"/>
          <cell r="J165"/>
          <cell r="K165"/>
        </row>
        <row r="166">
          <cell r="A166"/>
          <cell r="B166"/>
          <cell r="C166"/>
          <cell r="D166"/>
          <cell r="E166"/>
          <cell r="F166"/>
          <cell r="G166"/>
          <cell r="H166"/>
          <cell r="I166"/>
          <cell r="J166"/>
          <cell r="K166"/>
        </row>
        <row r="167">
          <cell r="A167"/>
          <cell r="B167"/>
          <cell r="C167"/>
          <cell r="D167"/>
          <cell r="E167"/>
          <cell r="F167"/>
          <cell r="G167"/>
          <cell r="H167"/>
          <cell r="I167"/>
          <cell r="J167"/>
          <cell r="K167"/>
        </row>
        <row r="168">
          <cell r="A168"/>
          <cell r="B168"/>
          <cell r="C168"/>
          <cell r="D168"/>
          <cell r="E168"/>
          <cell r="F168"/>
          <cell r="G168"/>
          <cell r="H168"/>
          <cell r="I168"/>
          <cell r="J168"/>
          <cell r="K168"/>
        </row>
        <row r="169">
          <cell r="A169"/>
          <cell r="B169"/>
          <cell r="C169"/>
          <cell r="D169"/>
          <cell r="E169"/>
          <cell r="F169"/>
          <cell r="G169"/>
          <cell r="H169"/>
          <cell r="I169"/>
          <cell r="J169"/>
          <cell r="K169"/>
        </row>
        <row r="170">
          <cell r="A170"/>
          <cell r="B170"/>
          <cell r="C170"/>
          <cell r="D170"/>
          <cell r="E170"/>
          <cell r="F170"/>
          <cell r="G170"/>
          <cell r="H170"/>
          <cell r="I170"/>
          <cell r="J170"/>
          <cell r="K170"/>
        </row>
        <row r="171">
          <cell r="A171"/>
          <cell r="B171"/>
          <cell r="C171"/>
          <cell r="D171"/>
          <cell r="E171"/>
          <cell r="F171"/>
          <cell r="G171"/>
          <cell r="H171"/>
          <cell r="I171"/>
          <cell r="J171"/>
          <cell r="K171"/>
        </row>
        <row r="172">
          <cell r="A172"/>
          <cell r="B172"/>
          <cell r="C172"/>
          <cell r="D172"/>
          <cell r="E172"/>
          <cell r="F172"/>
          <cell r="G172"/>
          <cell r="H172"/>
          <cell r="I172"/>
          <cell r="J172"/>
          <cell r="K172"/>
        </row>
        <row r="173">
          <cell r="A173"/>
          <cell r="B173"/>
          <cell r="C173"/>
          <cell r="D173"/>
          <cell r="E173"/>
          <cell r="F173"/>
          <cell r="G173"/>
          <cell r="H173"/>
          <cell r="I173"/>
          <cell r="J173"/>
          <cell r="K173"/>
        </row>
        <row r="174">
          <cell r="A174"/>
          <cell r="B174"/>
          <cell r="C174"/>
          <cell r="D174"/>
          <cell r="E174"/>
          <cell r="F174"/>
          <cell r="G174"/>
          <cell r="H174"/>
          <cell r="I174"/>
          <cell r="J174"/>
          <cell r="K174"/>
        </row>
        <row r="175">
          <cell r="A175"/>
          <cell r="B175"/>
          <cell r="C175"/>
          <cell r="D175"/>
          <cell r="E175"/>
          <cell r="F175"/>
          <cell r="G175"/>
          <cell r="H175"/>
          <cell r="I175"/>
          <cell r="J175"/>
          <cell r="K175"/>
        </row>
        <row r="176">
          <cell r="A176"/>
          <cell r="B176"/>
          <cell r="C176"/>
          <cell r="D176"/>
          <cell r="E176"/>
          <cell r="F176"/>
          <cell r="G176"/>
          <cell r="H176"/>
          <cell r="I176"/>
          <cell r="J176"/>
          <cell r="K176"/>
        </row>
        <row r="177">
          <cell r="A177"/>
          <cell r="B177"/>
          <cell r="C177"/>
          <cell r="D177"/>
          <cell r="E177"/>
          <cell r="F177"/>
          <cell r="G177"/>
          <cell r="H177"/>
          <cell r="I177"/>
          <cell r="J177"/>
          <cell r="K177"/>
        </row>
        <row r="178">
          <cell r="A178"/>
          <cell r="B178"/>
          <cell r="C178"/>
          <cell r="D178"/>
          <cell r="E178"/>
          <cell r="F178"/>
          <cell r="G178"/>
          <cell r="H178"/>
          <cell r="I178"/>
          <cell r="J178"/>
          <cell r="K178"/>
        </row>
        <row r="179">
          <cell r="A179"/>
          <cell r="B179"/>
          <cell r="C179"/>
          <cell r="D179"/>
          <cell r="E179"/>
          <cell r="F179"/>
          <cell r="G179"/>
          <cell r="H179"/>
          <cell r="I179"/>
          <cell r="J179"/>
          <cell r="K179"/>
        </row>
        <row r="180">
          <cell r="A180"/>
          <cell r="B180"/>
          <cell r="C180"/>
          <cell r="D180"/>
          <cell r="E180"/>
          <cell r="F180"/>
          <cell r="G180"/>
          <cell r="H180"/>
          <cell r="I180"/>
          <cell r="J180"/>
          <cell r="K180"/>
        </row>
        <row r="181">
          <cell r="A181"/>
          <cell r="B181"/>
          <cell r="C181"/>
          <cell r="D181"/>
          <cell r="E181"/>
          <cell r="F181"/>
          <cell r="G181"/>
          <cell r="H181"/>
          <cell r="I181"/>
          <cell r="J181"/>
          <cell r="K181"/>
        </row>
        <row r="182">
          <cell r="A182"/>
          <cell r="B182"/>
          <cell r="C182"/>
          <cell r="D182"/>
          <cell r="E182"/>
          <cell r="F182"/>
          <cell r="G182"/>
          <cell r="H182"/>
          <cell r="I182"/>
          <cell r="J182"/>
          <cell r="K182"/>
        </row>
        <row r="183">
          <cell r="A183"/>
          <cell r="B183"/>
          <cell r="C183"/>
          <cell r="D183"/>
          <cell r="E183"/>
          <cell r="F183"/>
          <cell r="G183"/>
          <cell r="H183"/>
          <cell r="I183"/>
          <cell r="J183"/>
          <cell r="K183"/>
        </row>
        <row r="184">
          <cell r="A184"/>
          <cell r="B184"/>
          <cell r="C184"/>
          <cell r="D184"/>
          <cell r="E184"/>
          <cell r="F184"/>
          <cell r="G184"/>
          <cell r="H184"/>
          <cell r="I184"/>
          <cell r="J184"/>
          <cell r="K184"/>
        </row>
        <row r="185">
          <cell r="A185"/>
          <cell r="B185"/>
          <cell r="C185"/>
          <cell r="D185"/>
          <cell r="E185"/>
          <cell r="F185"/>
          <cell r="G185"/>
          <cell r="H185"/>
          <cell r="I185"/>
          <cell r="J185"/>
          <cell r="K185"/>
        </row>
        <row r="186">
          <cell r="A186"/>
          <cell r="B186"/>
          <cell r="C186"/>
          <cell r="D186"/>
          <cell r="E186"/>
          <cell r="F186"/>
          <cell r="G186"/>
          <cell r="H186"/>
          <cell r="I186"/>
          <cell r="J186"/>
          <cell r="K186"/>
        </row>
        <row r="187">
          <cell r="A187"/>
          <cell r="B187"/>
          <cell r="C187"/>
          <cell r="D187"/>
          <cell r="E187"/>
          <cell r="F187"/>
          <cell r="G187"/>
          <cell r="H187"/>
          <cell r="I187"/>
          <cell r="J187"/>
          <cell r="K187"/>
        </row>
      </sheetData>
      <sheetData sheetId="9"/>
      <sheetData sheetId="10"/>
      <sheetData sheetId="1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т1"/>
    </sheetNames>
    <sheetDataSet>
      <sheetData sheetId="0">
        <row r="1">
          <cell r="A1" t="str">
            <v xml:space="preserve">ГК МИР КОНДИЦИОНЕРОВ Эксклюзивный Дистрибьютор ТМ DAHATSU, DENKO, EUROHOFF, LG MEGA DUAL, PANASONIC </v>
          </cell>
          <cell r="B1"/>
          <cell r="C1"/>
          <cell r="D1"/>
          <cell r="E1"/>
          <cell r="F1"/>
          <cell r="G1"/>
          <cell r="H1"/>
        </row>
        <row r="2">
          <cell r="A2"/>
          <cell r="B2"/>
          <cell r="C2"/>
          <cell r="D2"/>
          <cell r="E2"/>
          <cell r="F2"/>
          <cell r="G2"/>
          <cell r="H2"/>
        </row>
        <row r="3">
          <cell r="A3" t="str">
            <v xml:space="preserve">Появились PANASONIC ! </v>
          </cell>
          <cell r="B3" t="str">
            <v>Остатки Dahatsu, Denko, Eurohoff, LG Mega Dual, Panasonic</v>
          </cell>
          <cell r="C3"/>
          <cell r="D3"/>
          <cell r="E3"/>
          <cell r="F3"/>
          <cell r="G3"/>
          <cell r="H3"/>
        </row>
        <row r="4">
          <cell r="H4"/>
        </row>
        <row r="5">
          <cell r="A5" t="str">
            <v>Panasonic CS-E12RKDW Внутренний блок кондиционера</v>
          </cell>
          <cell r="B5" t="str">
            <v>шт</v>
          </cell>
          <cell r="C5">
            <v>7</v>
          </cell>
          <cell r="D5"/>
          <cell r="E5"/>
          <cell r="G5"/>
          <cell r="H5"/>
        </row>
        <row r="6">
          <cell r="A6" t="str">
            <v>Panasonic CS-E18RKDW Внутренний блок кондиционера</v>
          </cell>
          <cell r="B6" t="str">
            <v>шт</v>
          </cell>
          <cell r="C6">
            <v>14</v>
          </cell>
          <cell r="D6"/>
          <cell r="E6"/>
          <cell r="G6"/>
          <cell r="H6"/>
        </row>
        <row r="7">
          <cell r="A7" t="str">
            <v>Panasonic CS-E24RKDW Внутренний блок кондиционера</v>
          </cell>
          <cell r="B7" t="str">
            <v>шт</v>
          </cell>
          <cell r="C7">
            <v>9</v>
          </cell>
          <cell r="D7"/>
          <cell r="E7"/>
          <cell r="G7"/>
          <cell r="H7"/>
        </row>
        <row r="8">
          <cell r="A8" t="str">
            <v>Panasonic CS-E28RKDS Внутренний блок кондиционера</v>
          </cell>
          <cell r="B8" t="str">
            <v>шт</v>
          </cell>
          <cell r="C8">
            <v>4</v>
          </cell>
          <cell r="D8"/>
          <cell r="E8"/>
          <cell r="G8"/>
          <cell r="H8"/>
        </row>
        <row r="9">
          <cell r="A9" t="str">
            <v>Panasonic CS-E7RKDW Внутренний блок кондиционера</v>
          </cell>
          <cell r="B9" t="str">
            <v>шт</v>
          </cell>
          <cell r="C9"/>
          <cell r="D9"/>
          <cell r="E9"/>
          <cell r="G9"/>
          <cell r="H9"/>
        </row>
        <row r="10">
          <cell r="A10" t="str">
            <v>Panasonic CS-E9RKD Внутренний блок кондиционера</v>
          </cell>
          <cell r="B10" t="str">
            <v>шт</v>
          </cell>
          <cell r="C10">
            <v>14</v>
          </cell>
          <cell r="D10"/>
          <cell r="E10"/>
          <cell r="G10"/>
          <cell r="H10"/>
        </row>
        <row r="11">
          <cell r="A11" t="str">
            <v>Panasonic CS-TZ25TKEW-1 Внутренний блок кондиционера</v>
          </cell>
          <cell r="B11" t="str">
            <v>шт</v>
          </cell>
          <cell r="C11">
            <v>69</v>
          </cell>
          <cell r="D11"/>
          <cell r="E11"/>
          <cell r="G11"/>
          <cell r="H11"/>
        </row>
        <row r="12">
          <cell r="A12" t="str">
            <v>Panasonic CS-TZ35TKEW-1 Внутренний блок кондиционера</v>
          </cell>
          <cell r="B12" t="str">
            <v>шт</v>
          </cell>
          <cell r="C12">
            <v>27</v>
          </cell>
          <cell r="D12"/>
          <cell r="E12"/>
          <cell r="G12"/>
          <cell r="H12"/>
        </row>
        <row r="13">
          <cell r="A13" t="str">
            <v>Panasonic CS-TZ50TKEW Внутренний блок кондиционера</v>
          </cell>
          <cell r="B13" t="str">
            <v>шт</v>
          </cell>
          <cell r="C13"/>
          <cell r="D13"/>
          <cell r="E13"/>
          <cell r="G13"/>
          <cell r="H13"/>
        </row>
        <row r="14">
          <cell r="A14" t="str">
            <v>Panasonic CS-XZ20ZKEW (внутренний блок)</v>
          </cell>
          <cell r="B14" t="str">
            <v>шт</v>
          </cell>
          <cell r="C14">
            <v>10</v>
          </cell>
          <cell r="D14"/>
          <cell r="E14"/>
          <cell r="G14"/>
          <cell r="H14"/>
        </row>
        <row r="15">
          <cell r="A15" t="str">
            <v>Panasonic CS-XZ25ZKEW (внутренний блок)</v>
          </cell>
          <cell r="B15" t="str">
            <v>шт</v>
          </cell>
          <cell r="C15">
            <v>5</v>
          </cell>
          <cell r="D15"/>
          <cell r="E15"/>
          <cell r="G15"/>
          <cell r="H15"/>
        </row>
        <row r="16">
          <cell r="A16" t="str">
            <v>Panasonic CS-XZ25ZKEW-H (внутренний блок)</v>
          </cell>
          <cell r="B16" t="str">
            <v>шт</v>
          </cell>
          <cell r="C16">
            <v>1</v>
          </cell>
          <cell r="D16"/>
          <cell r="E16"/>
          <cell r="G16"/>
          <cell r="H16"/>
        </row>
        <row r="17">
          <cell r="A17" t="str">
            <v>Panasonic CS-XZ35TKEW Внутренний блок кондиционера</v>
          </cell>
          <cell r="B17" t="str">
            <v>шт</v>
          </cell>
          <cell r="C17">
            <v>6</v>
          </cell>
          <cell r="D17"/>
          <cell r="E17"/>
          <cell r="G17"/>
          <cell r="H17"/>
        </row>
        <row r="18">
          <cell r="A18" t="str">
            <v>Panasonic CS-XZ35ZKEW (внутренний блок)</v>
          </cell>
          <cell r="B18" t="str">
            <v>шт</v>
          </cell>
          <cell r="C18">
            <v>7</v>
          </cell>
          <cell r="D18"/>
          <cell r="E18"/>
          <cell r="G18"/>
          <cell r="H18"/>
        </row>
        <row r="19">
          <cell r="A19" t="str">
            <v>Panasonic CS-XZ35ZKEW-H (внутренний блок)</v>
          </cell>
          <cell r="B19" t="str">
            <v>шт</v>
          </cell>
          <cell r="C19"/>
          <cell r="D19"/>
          <cell r="E19"/>
          <cell r="G19"/>
          <cell r="H19"/>
        </row>
        <row r="20">
          <cell r="A20" t="str">
            <v>Panasonic CS-XZ42ZKEW-H (внутренний блок)</v>
          </cell>
          <cell r="B20" t="str">
            <v>шт</v>
          </cell>
          <cell r="C20">
            <v>7</v>
          </cell>
          <cell r="D20"/>
          <cell r="E20"/>
          <cell r="G20"/>
          <cell r="H20"/>
        </row>
        <row r="21">
          <cell r="A21" t="str">
            <v>Panasonic CS-XZ50ZKEW (внутренний блок)</v>
          </cell>
          <cell r="B21" t="str">
            <v>шт</v>
          </cell>
          <cell r="C21">
            <v>7</v>
          </cell>
          <cell r="D21"/>
          <cell r="E21"/>
          <cell r="G21"/>
          <cell r="H21"/>
        </row>
        <row r="22">
          <cell r="A22" t="str">
            <v>Panasonic CS-Z25UD3EAW (внутренний блок)</v>
          </cell>
          <cell r="B22" t="str">
            <v>шт</v>
          </cell>
          <cell r="C22"/>
          <cell r="D22"/>
          <cell r="E22"/>
          <cell r="G22"/>
          <cell r="H22"/>
        </row>
        <row r="23">
          <cell r="A23" t="str">
            <v>Panasonic CS-Z25ZKEW (внутренний блок)</v>
          </cell>
          <cell r="B23" t="str">
            <v>шт</v>
          </cell>
          <cell r="C23">
            <v>6</v>
          </cell>
          <cell r="D23"/>
          <cell r="E23"/>
          <cell r="G23"/>
          <cell r="H23"/>
        </row>
        <row r="24">
          <cell r="A24" t="str">
            <v>Panasonic CS-Z35YKEA (внутренний блок)</v>
          </cell>
          <cell r="B24" t="str">
            <v>шт</v>
          </cell>
          <cell r="C24">
            <v>14</v>
          </cell>
          <cell r="D24"/>
          <cell r="E24"/>
          <cell r="G24"/>
          <cell r="H24"/>
        </row>
        <row r="25">
          <cell r="A25" t="str">
            <v>Panasonic CS-Z35ZKEW (внутренний блок)</v>
          </cell>
          <cell r="B25" t="str">
            <v>шт</v>
          </cell>
          <cell r="C25">
            <v>33</v>
          </cell>
          <cell r="D25"/>
          <cell r="E25"/>
          <cell r="G25"/>
          <cell r="H25"/>
        </row>
        <row r="26">
          <cell r="A26" t="str">
            <v>Panasonic CS-Z42YKEA (внутренний блок)</v>
          </cell>
          <cell r="B26" t="str">
            <v>шт</v>
          </cell>
          <cell r="C26">
            <v>8</v>
          </cell>
          <cell r="D26"/>
          <cell r="E26"/>
          <cell r="G26"/>
          <cell r="H26"/>
        </row>
        <row r="27">
          <cell r="A27" t="str">
            <v>Panasonic CS-Z42ZKEW (внутренний блок)</v>
          </cell>
          <cell r="B27" t="str">
            <v>шт</v>
          </cell>
          <cell r="C27">
            <v>17</v>
          </cell>
          <cell r="D27"/>
          <cell r="E27"/>
          <cell r="G27"/>
          <cell r="H27"/>
        </row>
        <row r="28">
          <cell r="A28" t="str">
            <v>Panasonic CS-Z50UD3EAW (внутренний блок)</v>
          </cell>
          <cell r="B28" t="str">
            <v>шт</v>
          </cell>
          <cell r="C28">
            <v>7</v>
          </cell>
          <cell r="D28"/>
          <cell r="E28"/>
          <cell r="G28"/>
        </row>
        <row r="29">
          <cell r="A29" t="str">
            <v>Panasonic CS-Z50YKEA (внутренний блок)</v>
          </cell>
          <cell r="B29" t="str">
            <v>шт</v>
          </cell>
          <cell r="C29">
            <v>20</v>
          </cell>
          <cell r="D29"/>
          <cell r="E29"/>
          <cell r="G29"/>
        </row>
        <row r="30">
          <cell r="A30" t="str">
            <v>Panasonic CS-Z50ZKEW (внутренний блок)</v>
          </cell>
          <cell r="B30" t="str">
            <v>шт</v>
          </cell>
          <cell r="C30">
            <v>12</v>
          </cell>
          <cell r="D30"/>
          <cell r="E30"/>
          <cell r="G30"/>
        </row>
        <row r="31">
          <cell r="A31" t="str">
            <v>Panasonic CS-Z60UD3EAW (внутренний блок)</v>
          </cell>
          <cell r="B31" t="str">
            <v>шт</v>
          </cell>
          <cell r="C31">
            <v>10</v>
          </cell>
          <cell r="D31"/>
          <cell r="E31"/>
          <cell r="G31"/>
        </row>
        <row r="32">
          <cell r="A32" t="str">
            <v>Panasonic CS-Z71YKEA (внутренний блок)</v>
          </cell>
          <cell r="B32" t="str">
            <v>шт</v>
          </cell>
          <cell r="C32">
            <v>14</v>
          </cell>
          <cell r="D32"/>
          <cell r="E32"/>
          <cell r="G32"/>
        </row>
        <row r="33">
          <cell r="A33" t="str">
            <v>Panasonic CS-Z71ZKEW (внутренний блок)</v>
          </cell>
          <cell r="B33" t="str">
            <v>шт</v>
          </cell>
          <cell r="C33">
            <v>15</v>
          </cell>
          <cell r="D33"/>
          <cell r="E33"/>
          <cell r="G33"/>
        </row>
        <row r="34">
          <cell r="A34" t="str">
            <v>Panasonic CU-2Z50TBE (наружный блок)</v>
          </cell>
          <cell r="B34" t="str">
            <v>шт</v>
          </cell>
          <cell r="C34">
            <v>6</v>
          </cell>
          <cell r="D34"/>
          <cell r="E34"/>
          <cell r="G34"/>
        </row>
        <row r="35">
          <cell r="A35" t="str">
            <v>Panasonic CU-3Z68TBE (наружный блок)</v>
          </cell>
          <cell r="B35" t="str">
            <v>шт</v>
          </cell>
          <cell r="C35">
            <v>7</v>
          </cell>
          <cell r="D35"/>
          <cell r="E35"/>
          <cell r="G35"/>
        </row>
        <row r="36">
          <cell r="A36" t="str">
            <v>Panasonic CU-4Z80TBE (наружный блок)</v>
          </cell>
          <cell r="B36" t="str">
            <v>шт</v>
          </cell>
          <cell r="C36">
            <v>8</v>
          </cell>
          <cell r="D36"/>
          <cell r="E36"/>
          <cell r="G36"/>
        </row>
        <row r="37">
          <cell r="A37" t="str">
            <v>Panasonic CU-5Z90TBE (наружный блок)</v>
          </cell>
          <cell r="B37" t="str">
            <v>шт</v>
          </cell>
          <cell r="C37">
            <v>5</v>
          </cell>
          <cell r="D37"/>
          <cell r="E37"/>
          <cell r="G37"/>
        </row>
        <row r="38">
          <cell r="A38" t="str">
            <v>Panasonic CU-E12RKD Внешний блок кондиционера</v>
          </cell>
          <cell r="B38" t="str">
            <v>шт</v>
          </cell>
          <cell r="C38">
            <v>7</v>
          </cell>
          <cell r="D38"/>
          <cell r="E38"/>
          <cell r="G38"/>
        </row>
        <row r="39">
          <cell r="A39" t="str">
            <v>Panasonic CU-E18RKD Внешний блок кондиционера</v>
          </cell>
          <cell r="B39" t="str">
            <v>шт</v>
          </cell>
          <cell r="C39">
            <v>14</v>
          </cell>
          <cell r="D39"/>
          <cell r="E39"/>
          <cell r="G39"/>
        </row>
        <row r="40">
          <cell r="A40" t="str">
            <v>Panasonic CU-E24RKD Внешний блок кондиционера</v>
          </cell>
          <cell r="B40" t="str">
            <v>шт</v>
          </cell>
          <cell r="C40">
            <v>9</v>
          </cell>
          <cell r="D40"/>
          <cell r="E40"/>
          <cell r="G40"/>
        </row>
        <row r="41">
          <cell r="A41" t="str">
            <v>Panasonic CU-E28RKD Внешний блок кондиционера</v>
          </cell>
          <cell r="B41" t="str">
            <v>шт</v>
          </cell>
          <cell r="C41">
            <v>4</v>
          </cell>
          <cell r="D41"/>
          <cell r="E41"/>
          <cell r="G41"/>
        </row>
        <row r="42">
          <cell r="A42" t="str">
            <v>Panasonic CU-E7RKD Внешний блок кондиционера</v>
          </cell>
          <cell r="B42" t="str">
            <v>шт</v>
          </cell>
          <cell r="C42"/>
          <cell r="D42"/>
          <cell r="E42"/>
          <cell r="G42"/>
        </row>
        <row r="43">
          <cell r="A43" t="str">
            <v>Panasonic CU-E9RKD Внешний блок кондиционера</v>
          </cell>
          <cell r="B43" t="str">
            <v>шт</v>
          </cell>
          <cell r="C43">
            <v>14</v>
          </cell>
          <cell r="D43"/>
          <cell r="E43"/>
          <cell r="G43"/>
        </row>
        <row r="44">
          <cell r="A44" t="str">
            <v>Panasonic CU-TZ25TKE-1 Внешний блок кондиционера</v>
          </cell>
          <cell r="B44" t="str">
            <v>шт</v>
          </cell>
          <cell r="C44">
            <v>69</v>
          </cell>
          <cell r="D44"/>
          <cell r="E44"/>
          <cell r="G44"/>
        </row>
        <row r="45">
          <cell r="A45" t="str">
            <v>Panasonic CU-TZ35TKE-1 Внешний блок кондиционера</v>
          </cell>
          <cell r="B45" t="str">
            <v>шт</v>
          </cell>
          <cell r="C45">
            <v>27</v>
          </cell>
          <cell r="D45"/>
          <cell r="E45"/>
          <cell r="G45"/>
        </row>
        <row r="46">
          <cell r="A46" t="str">
            <v>Panasonic CU-TZ50TKE Внешний блок кондиционера</v>
          </cell>
          <cell r="B46" t="str">
            <v>шт</v>
          </cell>
          <cell r="C46"/>
          <cell r="D46"/>
          <cell r="E46"/>
          <cell r="G46"/>
        </row>
        <row r="47">
          <cell r="A47" t="str">
            <v>Panasonic CU-Z20ZKE (наружный блок)</v>
          </cell>
          <cell r="B47" t="str">
            <v>шт</v>
          </cell>
          <cell r="C47">
            <v>10</v>
          </cell>
          <cell r="D47"/>
          <cell r="E47"/>
          <cell r="G47"/>
        </row>
        <row r="48">
          <cell r="A48" t="str">
            <v>Panasonic CU-Z25ZKE (наружный блок)</v>
          </cell>
          <cell r="B48" t="str">
            <v>шт</v>
          </cell>
          <cell r="C48">
            <v>28</v>
          </cell>
          <cell r="D48"/>
          <cell r="E48"/>
          <cell r="G48"/>
        </row>
        <row r="49">
          <cell r="A49" t="str">
            <v>Panasonic CU-Z35TKE Внешний блок кондиционера</v>
          </cell>
          <cell r="B49" t="str">
            <v>шт</v>
          </cell>
          <cell r="C49">
            <v>6</v>
          </cell>
          <cell r="D49"/>
          <cell r="E49"/>
          <cell r="G49"/>
        </row>
        <row r="50">
          <cell r="A50" t="str">
            <v>Panasonic CU-Z35YKEA (наружный блок)</v>
          </cell>
          <cell r="B50" t="str">
            <v>шт</v>
          </cell>
          <cell r="C50">
            <v>14</v>
          </cell>
          <cell r="D50"/>
          <cell r="E50"/>
          <cell r="G50"/>
        </row>
        <row r="51">
          <cell r="A51" t="str">
            <v>Panasonic CU-Z35ZKE (наружный блок)</v>
          </cell>
          <cell r="B51" t="str">
            <v>шт</v>
          </cell>
          <cell r="C51">
            <v>20</v>
          </cell>
          <cell r="D51"/>
          <cell r="E51"/>
          <cell r="G51"/>
        </row>
        <row r="52">
          <cell r="A52" t="str">
            <v>Panasonic CU-Z42YKEA (наружный блок)</v>
          </cell>
          <cell r="B52" t="str">
            <v>шт</v>
          </cell>
          <cell r="C52">
            <v>8</v>
          </cell>
          <cell r="D52"/>
          <cell r="E52"/>
          <cell r="G52"/>
        </row>
        <row r="53">
          <cell r="A53" t="str">
            <v>Panasonic CU-Z42ZKE (наружный блок)</v>
          </cell>
          <cell r="B53" t="str">
            <v>шт</v>
          </cell>
          <cell r="C53">
            <v>19</v>
          </cell>
          <cell r="D53"/>
          <cell r="E53"/>
          <cell r="G53"/>
        </row>
        <row r="54">
          <cell r="A54" t="str">
            <v>Panasonic CU-Z50YKEA (наружный блок)</v>
          </cell>
          <cell r="B54" t="str">
            <v>шт</v>
          </cell>
          <cell r="C54">
            <v>20</v>
          </cell>
          <cell r="D54"/>
          <cell r="E54"/>
          <cell r="G54"/>
        </row>
        <row r="55">
          <cell r="A55" t="str">
            <v>Panasonic CU-Z50ZKE (наружный блок)</v>
          </cell>
          <cell r="B55" t="str">
            <v>шт</v>
          </cell>
          <cell r="C55">
            <v>16</v>
          </cell>
          <cell r="D55"/>
          <cell r="E55"/>
          <cell r="G55"/>
        </row>
        <row r="56">
          <cell r="A56" t="str">
            <v>Panasonic CU-Z71YKEA (наружный блок)</v>
          </cell>
          <cell r="B56" t="str">
            <v>шт</v>
          </cell>
          <cell r="C56">
            <v>14</v>
          </cell>
          <cell r="D56"/>
          <cell r="E56"/>
          <cell r="G56"/>
        </row>
        <row r="57">
          <cell r="A57" t="str">
            <v>Panasonic CU-Z71ZKE (наружный блок)</v>
          </cell>
          <cell r="B57" t="str">
            <v>шт</v>
          </cell>
          <cell r="C57">
            <v>15</v>
          </cell>
          <cell r="D57"/>
          <cell r="E57"/>
          <cell r="G57"/>
        </row>
        <row r="58">
          <cell r="A58" t="str">
            <v>Panasonic CZ-KPU3W Панель декоративная</v>
          </cell>
          <cell r="B58" t="str">
            <v>шт</v>
          </cell>
          <cell r="C58">
            <v>8</v>
          </cell>
          <cell r="D58"/>
          <cell r="E58"/>
          <cell r="G58"/>
          <cell r="H58"/>
        </row>
        <row r="59">
          <cell r="A59" t="str">
            <v>Panasonic CZ-RTC6 Проводной пульт управления</v>
          </cell>
          <cell r="B59" t="str">
            <v>шт</v>
          </cell>
          <cell r="C59">
            <v>25</v>
          </cell>
          <cell r="D59"/>
          <cell r="E59"/>
          <cell r="G59"/>
          <cell r="H59"/>
        </row>
        <row r="60">
          <cell r="A60" t="str">
            <v>Panasonic CZ-RWRC3 Универсальный выносной инфракрасный приемник сигнала</v>
          </cell>
          <cell r="B60" t="str">
            <v>шт</v>
          </cell>
          <cell r="C60"/>
          <cell r="D60"/>
          <cell r="E60"/>
          <cell r="G60"/>
          <cell r="H60"/>
        </row>
        <row r="61">
          <cell r="A61" t="str">
            <v>Panasonic CZ-RWS3 ИК пульт управления</v>
          </cell>
          <cell r="B61" t="str">
            <v>шт</v>
          </cell>
          <cell r="C61">
            <v>1</v>
          </cell>
          <cell r="D61"/>
          <cell r="E61"/>
          <cell r="G61"/>
          <cell r="H61"/>
        </row>
        <row r="62">
          <cell r="A62" t="str">
            <v>Panasonic CZ-RТC5В Проводной пульт дистанционного управления для кондиционеров</v>
          </cell>
          <cell r="B62" t="str">
            <v>шт</v>
          </cell>
          <cell r="C62">
            <v>23</v>
          </cell>
          <cell r="D62"/>
          <cell r="E62"/>
          <cell r="G62"/>
          <cell r="H62"/>
        </row>
        <row r="63">
          <cell r="A63" t="str">
            <v>Panasonic CZ-TACG1 WiFi-адаптер</v>
          </cell>
          <cell r="B63" t="str">
            <v>шт</v>
          </cell>
          <cell r="C63">
            <v>4</v>
          </cell>
          <cell r="D63"/>
          <cell r="E63"/>
          <cell r="G63"/>
          <cell r="H63"/>
        </row>
        <row r="64">
          <cell r="A64" t="str">
            <v>Panasonic S-100PF1E5B (внутренний блок)</v>
          </cell>
          <cell r="B64" t="str">
            <v>шт</v>
          </cell>
          <cell r="C64">
            <v>4</v>
          </cell>
          <cell r="D64"/>
          <cell r="E64"/>
          <cell r="G64"/>
          <cell r="H64"/>
        </row>
        <row r="65">
          <cell r="A65" t="str">
            <v>Panasonic S-100PK2E5B (внутренний блок)</v>
          </cell>
          <cell r="B65" t="str">
            <v>шт</v>
          </cell>
          <cell r="C65">
            <v>3</v>
          </cell>
          <cell r="D65"/>
          <cell r="E65"/>
          <cell r="G65"/>
          <cell r="H65"/>
        </row>
        <row r="66">
          <cell r="A66" t="str">
            <v>Panasonic S-100PU2E5B (внутренний блок)</v>
          </cell>
          <cell r="B66" t="str">
            <v>шт</v>
          </cell>
          <cell r="C66">
            <v>2</v>
          </cell>
          <cell r="D66"/>
          <cell r="E66"/>
          <cell r="G66"/>
          <cell r="H66"/>
        </row>
        <row r="67">
          <cell r="A67" t="str">
            <v>Panasonic S-125PF1E5B (внутренний блок)</v>
          </cell>
          <cell r="B67" t="str">
            <v>шт</v>
          </cell>
          <cell r="C67">
            <v>4</v>
          </cell>
          <cell r="D67"/>
          <cell r="E67"/>
          <cell r="G67"/>
          <cell r="H67"/>
        </row>
        <row r="68">
          <cell r="A68" t="str">
            <v>Panasonic S-125PU2E5B (внутренний блок)</v>
          </cell>
          <cell r="B68" t="str">
            <v>шт</v>
          </cell>
          <cell r="C68">
            <v>2</v>
          </cell>
          <cell r="D68"/>
          <cell r="E68"/>
          <cell r="G68"/>
          <cell r="H68"/>
        </row>
        <row r="69">
          <cell r="A69" t="str">
            <v>Panasonic S-140PF1E5B (внутренний блок)</v>
          </cell>
          <cell r="B69" t="str">
            <v>шт</v>
          </cell>
          <cell r="C69">
            <v>3</v>
          </cell>
          <cell r="D69"/>
          <cell r="E69"/>
          <cell r="G69"/>
          <cell r="H69"/>
        </row>
        <row r="70">
          <cell r="A70" t="str">
            <v>Panasonic S-140PU2E5B (внутренний блок)</v>
          </cell>
          <cell r="B70" t="str">
            <v>шт</v>
          </cell>
          <cell r="C70">
            <v>2</v>
          </cell>
          <cell r="D70"/>
          <cell r="E70"/>
          <cell r="G70"/>
          <cell r="H70"/>
        </row>
        <row r="71">
          <cell r="A71" t="str">
            <v>Panasonic S-200PE3E5B (внутренний блок)</v>
          </cell>
          <cell r="B71" t="str">
            <v>шт</v>
          </cell>
          <cell r="C71"/>
          <cell r="D71"/>
          <cell r="E71"/>
          <cell r="G71"/>
          <cell r="H71"/>
        </row>
        <row r="72">
          <cell r="A72" t="str">
            <v>Panasonic S-250PE3E5B (внутренний блок)</v>
          </cell>
          <cell r="B72" t="str">
            <v>шт</v>
          </cell>
          <cell r="C72">
            <v>2</v>
          </cell>
          <cell r="D72"/>
          <cell r="E72"/>
          <cell r="G72"/>
          <cell r="H72"/>
        </row>
        <row r="73">
          <cell r="A73" t="str">
            <v>Panasonic S-36PF1E5B (внутренний блок)</v>
          </cell>
          <cell r="B73" t="str">
            <v>шт</v>
          </cell>
          <cell r="C73">
            <v>3</v>
          </cell>
          <cell r="D73"/>
          <cell r="E73"/>
          <cell r="G73"/>
          <cell r="H73"/>
        </row>
        <row r="74">
          <cell r="A74" t="str">
            <v>Panasonic S-36PK2E5B (внутренний блок)</v>
          </cell>
          <cell r="B74" t="str">
            <v>шт</v>
          </cell>
          <cell r="C74"/>
          <cell r="D74"/>
          <cell r="E74"/>
          <cell r="G74"/>
          <cell r="H74"/>
        </row>
        <row r="75">
          <cell r="A75" t="str">
            <v>Panasonic S-36PU2E5B (внутренний блок)</v>
          </cell>
          <cell r="B75" t="str">
            <v>шт</v>
          </cell>
          <cell r="C75">
            <v>1</v>
          </cell>
          <cell r="D75"/>
          <cell r="E75"/>
          <cell r="G75"/>
          <cell r="H75"/>
        </row>
        <row r="76">
          <cell r="A76" t="str">
            <v>Panasonic S-50PF1E5B (внутренний блок)</v>
          </cell>
          <cell r="B76" t="str">
            <v>шт</v>
          </cell>
          <cell r="C76">
            <v>1</v>
          </cell>
          <cell r="D76"/>
          <cell r="E76"/>
          <cell r="G76"/>
          <cell r="H76"/>
        </row>
        <row r="77">
          <cell r="A77" t="str">
            <v>Panasonic S-50PK2E5B (внутренний блок)</v>
          </cell>
          <cell r="B77" t="str">
            <v>шт</v>
          </cell>
          <cell r="C77">
            <v>6</v>
          </cell>
          <cell r="D77"/>
          <cell r="E77"/>
          <cell r="G77"/>
          <cell r="H77"/>
        </row>
        <row r="78">
          <cell r="A78" t="str">
            <v>Panasonic S-50PU2E5B (внутренний блок)</v>
          </cell>
          <cell r="B78" t="str">
            <v>шт</v>
          </cell>
          <cell r="C78">
            <v>1</v>
          </cell>
          <cell r="D78"/>
          <cell r="E78"/>
          <cell r="G78"/>
          <cell r="H78"/>
        </row>
        <row r="79">
          <cell r="A79" t="str">
            <v>Panasonic S-60PF1E5B (внутренний блок)</v>
          </cell>
          <cell r="B79" t="str">
            <v>шт</v>
          </cell>
          <cell r="C79">
            <v>5</v>
          </cell>
          <cell r="D79"/>
          <cell r="E79"/>
          <cell r="G79"/>
          <cell r="H79"/>
        </row>
        <row r="80">
          <cell r="A80" t="str">
            <v>Panasonic S-60PK2E5B (внутренний блок)</v>
          </cell>
          <cell r="B80" t="str">
            <v>шт</v>
          </cell>
          <cell r="C80">
            <v>6</v>
          </cell>
          <cell r="D80"/>
          <cell r="E80"/>
          <cell r="G80"/>
          <cell r="H80"/>
        </row>
        <row r="81">
          <cell r="A81" t="str">
            <v>Panasonic S-60PU2E5B (внутренний блок)</v>
          </cell>
          <cell r="B81" t="str">
            <v>шт</v>
          </cell>
          <cell r="C81"/>
          <cell r="D81"/>
          <cell r="E81"/>
          <cell r="G81"/>
          <cell r="H81"/>
        </row>
        <row r="82">
          <cell r="A82" t="str">
            <v>Panasonic S-71PF1E5B (внутренний блок)</v>
          </cell>
          <cell r="B82" t="str">
            <v>шт</v>
          </cell>
          <cell r="C82">
            <v>5</v>
          </cell>
          <cell r="D82"/>
          <cell r="E82"/>
          <cell r="G82"/>
          <cell r="H82"/>
        </row>
        <row r="83">
          <cell r="A83" t="str">
            <v>Panasonic S-71PK2E5B (внутренний блок)</v>
          </cell>
          <cell r="B83" t="str">
            <v>шт</v>
          </cell>
          <cell r="C83">
            <v>6</v>
          </cell>
          <cell r="D83"/>
          <cell r="E83"/>
          <cell r="G83"/>
          <cell r="H83"/>
        </row>
        <row r="84">
          <cell r="A84" t="str">
            <v>Panasonic S-71PU2E5B (внутренний блок)</v>
          </cell>
          <cell r="B84" t="str">
            <v>шт</v>
          </cell>
          <cell r="C84"/>
          <cell r="D84"/>
          <cell r="E84"/>
          <cell r="G84"/>
          <cell r="H84"/>
        </row>
        <row r="85">
          <cell r="A85" t="str">
            <v>Panasonic U-100PZ2E5 (наружный блок) standart</v>
          </cell>
          <cell r="B85" t="str">
            <v>шт</v>
          </cell>
          <cell r="C85">
            <v>2</v>
          </cell>
          <cell r="D85"/>
          <cell r="E85"/>
          <cell r="G85"/>
          <cell r="H85"/>
        </row>
        <row r="86">
          <cell r="A86" t="str">
            <v>Panasonic U-100PZ2E8 (наружный блок) standart</v>
          </cell>
          <cell r="B86" t="str">
            <v>шт</v>
          </cell>
          <cell r="C86"/>
          <cell r="D86"/>
          <cell r="E86"/>
          <cell r="G86"/>
          <cell r="H86"/>
        </row>
        <row r="87">
          <cell r="A87" t="str">
            <v>Panasonic U-100PZH2E5 (наружный блок)</v>
          </cell>
          <cell r="B87" t="str">
            <v>шт</v>
          </cell>
          <cell r="C87">
            <v>2</v>
          </cell>
          <cell r="D87"/>
          <cell r="E87"/>
          <cell r="G87"/>
          <cell r="H87"/>
        </row>
        <row r="88">
          <cell r="A88" t="str">
            <v>Panasonic U-100PZH2E8 (наружный блок)</v>
          </cell>
          <cell r="B88" t="str">
            <v>шт</v>
          </cell>
          <cell r="C88"/>
          <cell r="D88"/>
          <cell r="E88"/>
          <cell r="G88"/>
          <cell r="H88"/>
        </row>
        <row r="89">
          <cell r="A89" t="str">
            <v>Panasonic U-125PZ2E8 (наружный блок) standart</v>
          </cell>
          <cell r="B89" t="str">
            <v>шт</v>
          </cell>
          <cell r="C89">
            <v>3</v>
          </cell>
          <cell r="D89"/>
          <cell r="E89"/>
          <cell r="G89"/>
          <cell r="H89"/>
        </row>
        <row r="90">
          <cell r="A90" t="str">
            <v>Panasonic U-125PZH2E5 (наружный блок)</v>
          </cell>
          <cell r="B90" t="str">
            <v>шт</v>
          </cell>
          <cell r="C90">
            <v>5</v>
          </cell>
          <cell r="D90"/>
          <cell r="E90"/>
          <cell r="G90"/>
          <cell r="H90"/>
        </row>
        <row r="91">
          <cell r="A91" t="str">
            <v>Panasonic U-140PZ2E8 (наружный блок) standart</v>
          </cell>
          <cell r="B91" t="str">
            <v>шт</v>
          </cell>
          <cell r="C91">
            <v>2</v>
          </cell>
          <cell r="D91"/>
          <cell r="E91"/>
          <cell r="G91"/>
          <cell r="H91"/>
        </row>
        <row r="92">
          <cell r="A92" t="str">
            <v>Panasonic U-140PZH2E5 (наружный блок)</v>
          </cell>
          <cell r="B92" t="str">
            <v>шт</v>
          </cell>
          <cell r="C92">
            <v>3</v>
          </cell>
          <cell r="D92"/>
          <cell r="E92"/>
          <cell r="G92"/>
          <cell r="H92"/>
        </row>
        <row r="93">
          <cell r="A93" t="str">
            <v>Panasonic U-140PZH2E8 (наружный блок)</v>
          </cell>
          <cell r="B93" t="str">
            <v>шт</v>
          </cell>
          <cell r="C93"/>
          <cell r="D93"/>
          <cell r="E93"/>
          <cell r="G93"/>
          <cell r="H93"/>
        </row>
        <row r="94">
          <cell r="A94" t="str">
            <v>Panasonic U-200PZH2E8 (наружный блок)</v>
          </cell>
          <cell r="B94" t="str">
            <v>шт</v>
          </cell>
          <cell r="C94"/>
          <cell r="D94"/>
          <cell r="E94"/>
          <cell r="G94"/>
          <cell r="H94"/>
        </row>
        <row r="95">
          <cell r="A95" t="str">
            <v>Panasonic U-250PZH2E8 (наружный блок)</v>
          </cell>
          <cell r="B95" t="str">
            <v>шт</v>
          </cell>
          <cell r="C95">
            <v>2</v>
          </cell>
          <cell r="D95"/>
          <cell r="E95"/>
          <cell r="G95"/>
          <cell r="H95"/>
        </row>
        <row r="96">
          <cell r="A96" t="str">
            <v>Panasonic U-36PZH2E5 (наружный блок)</v>
          </cell>
          <cell r="B96" t="str">
            <v>шт</v>
          </cell>
          <cell r="C96"/>
          <cell r="D96"/>
          <cell r="E96"/>
          <cell r="G96"/>
          <cell r="H96"/>
        </row>
        <row r="97">
          <cell r="A97" t="str">
            <v>Panasonic U-60PZH2E5 (наружный блок)</v>
          </cell>
          <cell r="B97" t="str">
            <v>шт</v>
          </cell>
          <cell r="C97">
            <v>6</v>
          </cell>
          <cell r="D97"/>
          <cell r="E97"/>
          <cell r="G97"/>
          <cell r="H97"/>
        </row>
        <row r="98">
          <cell r="A98" t="str">
            <v>Panasonic U-71PZH2E5 (наружный блок)</v>
          </cell>
          <cell r="B98" t="str">
            <v>шт</v>
          </cell>
          <cell r="C98">
            <v>7</v>
          </cell>
          <cell r="D98"/>
          <cell r="E98"/>
          <cell r="G98"/>
          <cell r="H98"/>
        </row>
        <row r="99">
          <cell r="A99" t="str">
            <v>Изоляция 6*10</v>
          </cell>
          <cell r="B99" t="str">
            <v>м</v>
          </cell>
          <cell r="C99" t="str">
            <v>5 688,000</v>
          </cell>
          <cell r="D99"/>
          <cell r="E99"/>
          <cell r="G99"/>
          <cell r="H99"/>
        </row>
        <row r="100">
          <cell r="A100" t="str">
            <v>Изоляция 6*12</v>
          </cell>
          <cell r="B100" t="str">
            <v>м</v>
          </cell>
          <cell r="C100">
            <v>4</v>
          </cell>
          <cell r="D100"/>
          <cell r="E100"/>
          <cell r="G100"/>
          <cell r="H100"/>
        </row>
        <row r="101">
          <cell r="A101" t="str">
            <v>Изоляция 6*15</v>
          </cell>
          <cell r="B101" t="str">
            <v>м</v>
          </cell>
          <cell r="C101"/>
          <cell r="D101"/>
          <cell r="E101"/>
          <cell r="G101"/>
          <cell r="H101"/>
        </row>
        <row r="102">
          <cell r="A102" t="str">
            <v>Изоляция 6*18</v>
          </cell>
          <cell r="B102" t="str">
            <v>м</v>
          </cell>
          <cell r="C102">
            <v>52</v>
          </cell>
          <cell r="D102"/>
          <cell r="E102"/>
          <cell r="G102"/>
          <cell r="H102"/>
        </row>
        <row r="103">
          <cell r="A103" t="str">
            <v>Изоляция 6*22</v>
          </cell>
          <cell r="B103" t="str">
            <v>м</v>
          </cell>
          <cell r="C103">
            <v>272</v>
          </cell>
          <cell r="D103"/>
          <cell r="E103"/>
          <cell r="G103"/>
          <cell r="H103"/>
        </row>
        <row r="104">
          <cell r="A104" t="str">
            <v>Изоляция 6*6</v>
          </cell>
          <cell r="B104" t="str">
            <v>м</v>
          </cell>
          <cell r="C104" t="str">
            <v>19 542,000</v>
          </cell>
          <cell r="D104"/>
          <cell r="E104"/>
          <cell r="G104"/>
          <cell r="H104"/>
        </row>
        <row r="105">
          <cell r="A105" t="str">
            <v>ИК-пульт</v>
          </cell>
          <cell r="B105" t="str">
            <v>шт</v>
          </cell>
          <cell r="C105">
            <v>14</v>
          </cell>
          <cell r="D105"/>
          <cell r="E105"/>
          <cell r="G105"/>
          <cell r="H105"/>
        </row>
        <row r="106">
          <cell r="A106" t="str">
            <v>Инверторный внешний блок Denko DB-07i/OUT</v>
          </cell>
          <cell r="B106" t="str">
            <v>шт</v>
          </cell>
          <cell r="C106"/>
          <cell r="D106"/>
          <cell r="E106"/>
          <cell r="G106"/>
          <cell r="H106"/>
        </row>
        <row r="107">
          <cell r="A107" t="str">
            <v>Инверторный внешний блок Denko DB-09i/OUT</v>
          </cell>
          <cell r="B107" t="str">
            <v>шт</v>
          </cell>
          <cell r="C107"/>
          <cell r="D107"/>
          <cell r="E107"/>
          <cell r="G107"/>
          <cell r="H107"/>
        </row>
        <row r="108">
          <cell r="A108" t="str">
            <v>Инверторный внешний блок Denko DB-12i/OUT</v>
          </cell>
          <cell r="B108" t="str">
            <v>шт</v>
          </cell>
          <cell r="C108"/>
          <cell r="D108"/>
          <cell r="E108"/>
          <cell r="G108"/>
          <cell r="H108"/>
        </row>
        <row r="109">
          <cell r="A109" t="str">
            <v>Инверторный внешний блок Denko DB-18i/OUT</v>
          </cell>
          <cell r="B109" t="str">
            <v>шт</v>
          </cell>
          <cell r="C109"/>
          <cell r="D109"/>
          <cell r="E109"/>
          <cell r="G109"/>
          <cell r="H109"/>
        </row>
        <row r="110">
          <cell r="A110" t="str">
            <v>Инверторный внешний блок Denko DB-24i/OUT</v>
          </cell>
          <cell r="B110" t="str">
            <v>шт</v>
          </cell>
          <cell r="C110"/>
          <cell r="D110"/>
          <cell r="E110"/>
          <cell r="G110"/>
          <cell r="H110"/>
        </row>
        <row r="111">
          <cell r="A111" t="str">
            <v>Инверторный внешний блок Denko DECH-07inv/OUT</v>
          </cell>
          <cell r="B111" t="str">
            <v>шт</v>
          </cell>
          <cell r="C111"/>
          <cell r="D111"/>
          <cell r="E111"/>
          <cell r="G111"/>
          <cell r="H111"/>
        </row>
        <row r="112">
          <cell r="A112" t="str">
            <v>Инверторный внешний блок Denko DECH-09inv/OUT</v>
          </cell>
          <cell r="B112" t="str">
            <v>шт</v>
          </cell>
          <cell r="C112"/>
          <cell r="D112"/>
          <cell r="E112"/>
          <cell r="G112"/>
          <cell r="H112"/>
        </row>
        <row r="113">
          <cell r="A113" t="str">
            <v>Инверторный внешний блок Denko DECH-12inv/OUT</v>
          </cell>
          <cell r="B113" t="str">
            <v>шт</v>
          </cell>
          <cell r="C113"/>
          <cell r="D113"/>
          <cell r="E113"/>
          <cell r="G113"/>
          <cell r="H113"/>
        </row>
        <row r="114">
          <cell r="A114" t="str">
            <v>Инверторный внешний блок Denko DECH-18inv/OUT</v>
          </cell>
          <cell r="B114" t="str">
            <v>шт</v>
          </cell>
          <cell r="C114"/>
          <cell r="D114"/>
          <cell r="E114"/>
          <cell r="G114"/>
          <cell r="H114"/>
        </row>
        <row r="115">
          <cell r="A115" t="str">
            <v>Инверторный внешний блок Denko DECH-24inv/OUT</v>
          </cell>
          <cell r="B115" t="str">
            <v>шт</v>
          </cell>
          <cell r="C115"/>
          <cell r="D115"/>
          <cell r="E115"/>
          <cell r="G115"/>
          <cell r="H115"/>
        </row>
        <row r="116">
          <cell r="A116" t="str">
            <v>Инверторный внешний блок Gorenje GORINV-07KG0/OUT</v>
          </cell>
          <cell r="B116" t="str">
            <v>шт</v>
          </cell>
          <cell r="C116"/>
          <cell r="D116"/>
          <cell r="E116"/>
          <cell r="G116"/>
          <cell r="H116"/>
        </row>
        <row r="117">
          <cell r="A117" t="str">
            <v>Инверторный внешний блок Gorenje GORINV-09KG0/OUT</v>
          </cell>
          <cell r="B117" t="str">
            <v>шт</v>
          </cell>
          <cell r="C117"/>
          <cell r="D117"/>
          <cell r="E117"/>
          <cell r="G117"/>
          <cell r="H117"/>
        </row>
        <row r="118">
          <cell r="A118" t="str">
            <v>Инверторный внешний блок Gorenje GORINV-12KG0/OUT</v>
          </cell>
          <cell r="B118" t="str">
            <v>шт</v>
          </cell>
          <cell r="C118"/>
          <cell r="D118"/>
          <cell r="E118"/>
          <cell r="G118"/>
          <cell r="H118"/>
        </row>
        <row r="119">
          <cell r="A119" t="str">
            <v>Инверторный внешний блок Gorenje GORINV-24KG0/OUT</v>
          </cell>
          <cell r="B119" t="str">
            <v>шт</v>
          </cell>
          <cell r="C119"/>
          <cell r="D119"/>
          <cell r="E119"/>
          <cell r="G119"/>
          <cell r="H119"/>
        </row>
        <row r="120">
          <cell r="A120" t="str">
            <v>Инверторный внешний блок Ynovik YNA-07Z/OUT</v>
          </cell>
          <cell r="B120" t="str">
            <v>шт</v>
          </cell>
          <cell r="C120"/>
          <cell r="D120"/>
          <cell r="E120"/>
          <cell r="G120"/>
          <cell r="H120"/>
        </row>
        <row r="121">
          <cell r="A121" t="str">
            <v>Инверторный внешний блок Ynovik YNA-09Z/OUT</v>
          </cell>
          <cell r="B121" t="str">
            <v>шт</v>
          </cell>
          <cell r="C121"/>
          <cell r="D121"/>
          <cell r="E121"/>
          <cell r="G121"/>
          <cell r="H121"/>
        </row>
        <row r="122">
          <cell r="A122" t="str">
            <v>Инверторный внешний блок Ynovik YNA-12Z/OUT</v>
          </cell>
          <cell r="B122" t="str">
            <v>шт</v>
          </cell>
          <cell r="C122"/>
          <cell r="D122"/>
          <cell r="E122"/>
          <cell r="G122"/>
          <cell r="H122"/>
        </row>
        <row r="123">
          <cell r="A123" t="str">
            <v>Инверторный внешний блок Ynovik YNA-18Z/OUT</v>
          </cell>
          <cell r="B123" t="str">
            <v>шт</v>
          </cell>
          <cell r="C123"/>
          <cell r="D123"/>
          <cell r="E123"/>
          <cell r="G123"/>
          <cell r="H123"/>
        </row>
        <row r="124">
          <cell r="A124" t="str">
            <v>Инверторный внешний блок Ynovik YNA-24Z/OUT</v>
          </cell>
          <cell r="B124" t="str">
            <v>шт</v>
          </cell>
          <cell r="C124"/>
          <cell r="D124"/>
          <cell r="E124"/>
          <cell r="G124"/>
          <cell r="H124"/>
        </row>
        <row r="125">
          <cell r="A125" t="str">
            <v>Инверторный внешний блок Yuetu YEL-07Z/OUT</v>
          </cell>
          <cell r="B125" t="str">
            <v>шт</v>
          </cell>
          <cell r="C125"/>
          <cell r="D125"/>
          <cell r="E125"/>
          <cell r="G125"/>
          <cell r="H125"/>
        </row>
        <row r="126">
          <cell r="A126" t="str">
            <v>Инверторный внешний блок Yuetu YEL-09Z/OUT</v>
          </cell>
          <cell r="B126" t="str">
            <v>шт</v>
          </cell>
          <cell r="C126"/>
          <cell r="D126"/>
          <cell r="E126"/>
          <cell r="G126"/>
          <cell r="H126"/>
        </row>
        <row r="127">
          <cell r="A127" t="str">
            <v>Инверторный внешний блок Yuetu YEL-12Z/OUT</v>
          </cell>
          <cell r="B127" t="str">
            <v>шт</v>
          </cell>
          <cell r="C127"/>
          <cell r="D127"/>
          <cell r="E127"/>
          <cell r="G127"/>
          <cell r="H127"/>
        </row>
        <row r="128">
          <cell r="A128" t="str">
            <v>Инверторный внешний блок Yuetu YEL-18Z/OUT</v>
          </cell>
          <cell r="B128" t="str">
            <v>шт</v>
          </cell>
          <cell r="C128"/>
          <cell r="D128"/>
          <cell r="E128"/>
          <cell r="G128"/>
          <cell r="H128"/>
        </row>
        <row r="129">
          <cell r="A129" t="str">
            <v>Инверторный внешний блок Yuetu YEL-24Z/OUT</v>
          </cell>
          <cell r="B129" t="str">
            <v>шт</v>
          </cell>
          <cell r="C129"/>
          <cell r="D129"/>
          <cell r="E129"/>
          <cell r="G129"/>
          <cell r="H129"/>
        </row>
        <row r="130">
          <cell r="A130" t="str">
            <v>Инверторный внешний блок кондиционера Denko DEMD-07i/OUT</v>
          </cell>
          <cell r="B130" t="str">
            <v>шт</v>
          </cell>
          <cell r="C130"/>
          <cell r="D130"/>
          <cell r="E130"/>
          <cell r="G130"/>
          <cell r="H130"/>
        </row>
        <row r="131">
          <cell r="A131" t="str">
            <v>Инверторный внешний блок кондиционера Denko DEMD-09i/OUT</v>
          </cell>
          <cell r="B131" t="str">
            <v>шт</v>
          </cell>
          <cell r="C131"/>
          <cell r="D131"/>
          <cell r="E131"/>
          <cell r="G131"/>
          <cell r="H131"/>
        </row>
        <row r="132">
          <cell r="A132" t="str">
            <v>Инверторный внешний блок кондиционера Denko DEMD-12i/OUT</v>
          </cell>
          <cell r="B132" t="str">
            <v>шт</v>
          </cell>
          <cell r="C132"/>
          <cell r="D132"/>
          <cell r="E132"/>
          <cell r="G132"/>
          <cell r="H132"/>
        </row>
        <row r="133">
          <cell r="A133" t="str">
            <v>Инверторный внешний блок кондиционера Denko DEMD-18i/OUT</v>
          </cell>
          <cell r="B133" t="str">
            <v>шт</v>
          </cell>
          <cell r="C133"/>
          <cell r="D133"/>
          <cell r="E133"/>
          <cell r="G133"/>
          <cell r="H133"/>
        </row>
        <row r="134">
          <cell r="A134" t="str">
            <v>Инверторный внешний блок кондиционера Denko DEMD-24i/OUT</v>
          </cell>
          <cell r="B134" t="str">
            <v>шт</v>
          </cell>
          <cell r="C134"/>
          <cell r="D134"/>
          <cell r="E134"/>
          <cell r="G134"/>
          <cell r="H134"/>
        </row>
        <row r="135">
          <cell r="A135" t="str">
            <v>Инверторный внешний блок кондиционера Eurohoff EUMD-07i/OUT</v>
          </cell>
          <cell r="B135" t="str">
            <v>шт</v>
          </cell>
          <cell r="C135"/>
          <cell r="D135"/>
          <cell r="E135"/>
          <cell r="G135"/>
          <cell r="H135"/>
        </row>
        <row r="136">
          <cell r="A136" t="str">
            <v>Инверторный внешний блок кондиционера Eurohoff EUMD-09i/OUT</v>
          </cell>
          <cell r="B136" t="str">
            <v>шт</v>
          </cell>
          <cell r="C136"/>
          <cell r="D136"/>
          <cell r="E136"/>
          <cell r="G136"/>
          <cell r="H136"/>
        </row>
        <row r="137">
          <cell r="A137" t="str">
            <v>Инверторный внешний блок кондиционера Eurohoff EUMD-12i/OUT</v>
          </cell>
          <cell r="B137" t="str">
            <v>шт</v>
          </cell>
          <cell r="C137"/>
          <cell r="D137"/>
          <cell r="E137"/>
          <cell r="G137"/>
          <cell r="H137"/>
        </row>
        <row r="138">
          <cell r="A138" t="str">
            <v>Инверторный внешний блок кондиционера Eurohoff EUMD-18i/OUT</v>
          </cell>
          <cell r="B138" t="str">
            <v>шт</v>
          </cell>
          <cell r="C138"/>
          <cell r="D138"/>
          <cell r="E138"/>
          <cell r="G138"/>
          <cell r="H138"/>
        </row>
        <row r="139">
          <cell r="A139" t="str">
            <v>Инверторный внешний блок кондиционера Eurohoff EUMD-24i/OUT</v>
          </cell>
          <cell r="B139" t="str">
            <v>шт</v>
          </cell>
          <cell r="C139"/>
          <cell r="D139"/>
          <cell r="E139"/>
          <cell r="G139"/>
          <cell r="H139"/>
        </row>
        <row r="140">
          <cell r="A140" t="str">
            <v>Инверторный внутренний блок Denko DB-07i/IN</v>
          </cell>
          <cell r="B140" t="str">
            <v>шт</v>
          </cell>
          <cell r="C140"/>
          <cell r="D140"/>
          <cell r="E140"/>
          <cell r="G140"/>
          <cell r="H140"/>
        </row>
        <row r="141">
          <cell r="A141" t="str">
            <v>Инверторный внутренний блок Denko DB-09i/IN</v>
          </cell>
          <cell r="B141" t="str">
            <v>шт</v>
          </cell>
          <cell r="C141"/>
          <cell r="D141"/>
          <cell r="E141"/>
          <cell r="G141"/>
          <cell r="H141"/>
        </row>
        <row r="142">
          <cell r="A142" t="str">
            <v>Инверторный внутренний блок Denko DB-12i/IN</v>
          </cell>
          <cell r="B142" t="str">
            <v>шт</v>
          </cell>
          <cell r="C142"/>
          <cell r="D142"/>
          <cell r="E142"/>
          <cell r="G142"/>
          <cell r="H142"/>
        </row>
        <row r="143">
          <cell r="A143" t="str">
            <v>Инверторный внутренний блок Denko DB-18i/IN</v>
          </cell>
          <cell r="B143" t="str">
            <v>шт</v>
          </cell>
          <cell r="C143"/>
          <cell r="D143"/>
          <cell r="E143"/>
          <cell r="G143"/>
          <cell r="H143"/>
        </row>
        <row r="144">
          <cell r="A144" t="str">
            <v>Инверторный внутренний блок Denko DB-24i/IN</v>
          </cell>
          <cell r="B144" t="str">
            <v>шт</v>
          </cell>
          <cell r="C144"/>
          <cell r="D144"/>
          <cell r="E144"/>
          <cell r="G144"/>
          <cell r="H144"/>
        </row>
        <row r="145">
          <cell r="A145" t="str">
            <v>Инверторный внутренний блок Denko DECH-07inv/IN</v>
          </cell>
          <cell r="B145" t="str">
            <v>шт</v>
          </cell>
          <cell r="C145"/>
          <cell r="D145"/>
          <cell r="E145"/>
          <cell r="G145"/>
          <cell r="H145"/>
        </row>
        <row r="146">
          <cell r="A146" t="str">
            <v>Инверторный внутренний блок Denko DECH-09inv/IN</v>
          </cell>
          <cell r="B146" t="str">
            <v>шт</v>
          </cell>
          <cell r="C146"/>
          <cell r="D146"/>
          <cell r="E146"/>
          <cell r="G146"/>
          <cell r="H146"/>
        </row>
        <row r="147">
          <cell r="A147" t="str">
            <v>Инверторный внутренний блок Denko DECH-12inv/IN</v>
          </cell>
          <cell r="B147" t="str">
            <v>шт</v>
          </cell>
          <cell r="C147"/>
          <cell r="D147"/>
          <cell r="E147"/>
          <cell r="G147"/>
          <cell r="H147"/>
        </row>
        <row r="148">
          <cell r="A148" t="str">
            <v>Инверторный внутренний блок Denko DECH-18inv/IN</v>
          </cell>
          <cell r="B148" t="str">
            <v>шт</v>
          </cell>
          <cell r="C148"/>
          <cell r="D148"/>
          <cell r="E148"/>
          <cell r="G148"/>
          <cell r="H148"/>
        </row>
        <row r="149">
          <cell r="A149" t="str">
            <v>Инверторный внутренний блок Denko DECH-24inv/IN</v>
          </cell>
          <cell r="B149" t="str">
            <v>шт</v>
          </cell>
          <cell r="C149"/>
          <cell r="D149"/>
          <cell r="E149"/>
          <cell r="G149"/>
          <cell r="H149"/>
        </row>
        <row r="150">
          <cell r="A150" t="str">
            <v>Инверторный внутренний блок Gorenje GORINV-07KG0/IN</v>
          </cell>
          <cell r="B150" t="str">
            <v>шт</v>
          </cell>
          <cell r="C150"/>
          <cell r="D150"/>
          <cell r="E150"/>
          <cell r="G150"/>
          <cell r="H150"/>
        </row>
        <row r="151">
          <cell r="A151" t="str">
            <v>Инверторный внутренний блок Gorenje GORINV-09KG0/IN</v>
          </cell>
          <cell r="B151" t="str">
            <v>шт</v>
          </cell>
          <cell r="C151"/>
          <cell r="D151"/>
          <cell r="E151"/>
          <cell r="G151"/>
          <cell r="H151"/>
        </row>
        <row r="152">
          <cell r="A152" t="str">
            <v>Инверторный внутренний блок Gorenje GORINV-12KG0/IN</v>
          </cell>
          <cell r="B152" t="str">
            <v>шт</v>
          </cell>
          <cell r="C152"/>
          <cell r="D152"/>
          <cell r="E152"/>
          <cell r="G152"/>
          <cell r="H152"/>
        </row>
        <row r="153">
          <cell r="A153" t="str">
            <v>Инверторный внутренний блок Gorenje GORINV-18KG0/IN</v>
          </cell>
          <cell r="B153" t="str">
            <v>шт</v>
          </cell>
          <cell r="C153"/>
          <cell r="D153"/>
          <cell r="E153"/>
          <cell r="G153"/>
          <cell r="H153"/>
        </row>
        <row r="154">
          <cell r="A154" t="str">
            <v>Инверторный внутренний блок Gorenje GORINV-24KG0/IN</v>
          </cell>
          <cell r="B154" t="str">
            <v>шт</v>
          </cell>
          <cell r="C154"/>
          <cell r="D154"/>
          <cell r="E154"/>
          <cell r="G154"/>
          <cell r="H154"/>
        </row>
        <row r="155">
          <cell r="A155" t="str">
            <v>Инверторный внутренний блок Ynovik YNA-07Z/IN</v>
          </cell>
          <cell r="B155" t="str">
            <v>шт</v>
          </cell>
          <cell r="C155"/>
          <cell r="D155"/>
          <cell r="E155"/>
          <cell r="G155"/>
          <cell r="H155"/>
        </row>
        <row r="156">
          <cell r="A156" t="str">
            <v>Инверторный внутренний блок Ynovik YNA-09Z/IN</v>
          </cell>
          <cell r="B156" t="str">
            <v>шт</v>
          </cell>
          <cell r="C156"/>
          <cell r="D156"/>
          <cell r="E156"/>
          <cell r="G156"/>
          <cell r="H156"/>
        </row>
        <row r="157">
          <cell r="A157" t="str">
            <v>Инверторный внутренний блок Ynovik YNA-12Z/IN</v>
          </cell>
          <cell r="B157" t="str">
            <v>шт</v>
          </cell>
          <cell r="C157"/>
          <cell r="D157"/>
          <cell r="E157"/>
          <cell r="G157"/>
          <cell r="H157"/>
        </row>
        <row r="158">
          <cell r="A158" t="str">
            <v>Инверторный внутренний блок Ynovik YNA-18Z/IN</v>
          </cell>
          <cell r="B158" t="str">
            <v>шт</v>
          </cell>
          <cell r="C158"/>
          <cell r="D158"/>
          <cell r="E158"/>
          <cell r="G158"/>
          <cell r="H158"/>
        </row>
        <row r="159">
          <cell r="A159" t="str">
            <v>Инверторный внутренний блок Ynovik YNA-24Z/IN</v>
          </cell>
          <cell r="B159" t="str">
            <v>шт</v>
          </cell>
          <cell r="C159"/>
          <cell r="D159"/>
          <cell r="E159"/>
          <cell r="G159"/>
          <cell r="H159"/>
        </row>
        <row r="160">
          <cell r="A160" t="str">
            <v>Инверторный внутренний блок Yuetu YEL-07Z/IN</v>
          </cell>
          <cell r="B160" t="str">
            <v>шт</v>
          </cell>
          <cell r="C160"/>
          <cell r="D160"/>
          <cell r="E160"/>
          <cell r="G160"/>
          <cell r="H160"/>
        </row>
        <row r="161">
          <cell r="A161" t="str">
            <v>Инверторный внутренний блок Yuetu YEL-09Z/IN</v>
          </cell>
          <cell r="B161" t="str">
            <v>шт</v>
          </cell>
          <cell r="C161"/>
          <cell r="D161"/>
          <cell r="E161"/>
          <cell r="G161"/>
          <cell r="H161"/>
        </row>
        <row r="162">
          <cell r="A162" t="str">
            <v>Инверторный внутренний блок Yuetu YEL-12Z/IN</v>
          </cell>
          <cell r="B162" t="str">
            <v>шт</v>
          </cell>
          <cell r="C162"/>
          <cell r="D162"/>
          <cell r="E162"/>
          <cell r="G162"/>
          <cell r="H162"/>
        </row>
        <row r="163">
          <cell r="A163" t="str">
            <v>Инверторный внутренний блок Yuetu YEL-18Z/IN</v>
          </cell>
          <cell r="B163" t="str">
            <v>шт</v>
          </cell>
          <cell r="C163"/>
          <cell r="D163"/>
          <cell r="E163"/>
          <cell r="G163"/>
          <cell r="H163"/>
        </row>
        <row r="164">
          <cell r="A164" t="str">
            <v>Инверторный внутренний блок Yuetu YEL-24Z/IN</v>
          </cell>
          <cell r="B164" t="str">
            <v>шт</v>
          </cell>
          <cell r="C164"/>
          <cell r="D164"/>
          <cell r="E164"/>
          <cell r="G164"/>
          <cell r="H164"/>
        </row>
        <row r="165">
          <cell r="A165" t="str">
            <v>Инверторный внутренний блок кондиционера Denko DEMD-07i/IN</v>
          </cell>
          <cell r="B165" t="str">
            <v>шт</v>
          </cell>
          <cell r="C165"/>
          <cell r="D165"/>
          <cell r="E165"/>
          <cell r="G165"/>
          <cell r="H165"/>
        </row>
        <row r="166">
          <cell r="A166" t="str">
            <v>Инверторный внутренний блок кондиционера Denko DEMD-09i/IN</v>
          </cell>
          <cell r="B166" t="str">
            <v>шт</v>
          </cell>
          <cell r="C166"/>
          <cell r="D166"/>
          <cell r="E166"/>
          <cell r="G166"/>
          <cell r="H166"/>
        </row>
        <row r="167">
          <cell r="A167" t="str">
            <v>Инверторный внутренний блок кондиционера Denko DEMD-12i/IN</v>
          </cell>
          <cell r="B167" t="str">
            <v>шт</v>
          </cell>
          <cell r="C167"/>
          <cell r="D167"/>
          <cell r="E167"/>
          <cell r="G167"/>
          <cell r="H167"/>
        </row>
        <row r="168">
          <cell r="A168" t="str">
            <v>Инверторный внутренний блок кондиционера Denko DEMD-18i/IN</v>
          </cell>
          <cell r="B168" t="str">
            <v>шт</v>
          </cell>
          <cell r="C168"/>
          <cell r="D168"/>
          <cell r="E168"/>
          <cell r="G168"/>
          <cell r="H168"/>
        </row>
        <row r="169">
          <cell r="A169" t="str">
            <v>Инверторный внутренний блок кондиционера Denko DEMD-24i/IN</v>
          </cell>
          <cell r="B169" t="str">
            <v>шт</v>
          </cell>
          <cell r="C169"/>
          <cell r="D169"/>
          <cell r="E169"/>
          <cell r="G169"/>
          <cell r="H169"/>
        </row>
        <row r="170">
          <cell r="A170" t="str">
            <v>Инверторный внутренний блок кондиционера Eurohoff EUMD-07i/IN</v>
          </cell>
          <cell r="B170" t="str">
            <v>шт</v>
          </cell>
          <cell r="C170"/>
          <cell r="D170"/>
          <cell r="E170"/>
          <cell r="G170"/>
          <cell r="H170"/>
        </row>
        <row r="171">
          <cell r="A171" t="str">
            <v>Инверторный внутренний блок кондиционера Eurohoff EUMD-09i/IN</v>
          </cell>
          <cell r="B171" t="str">
            <v>шт</v>
          </cell>
          <cell r="C171"/>
          <cell r="D171"/>
          <cell r="E171"/>
          <cell r="G171"/>
          <cell r="H171"/>
        </row>
        <row r="172">
          <cell r="A172" t="str">
            <v>Инверторный внутренний блок кондиционера Eurohoff EUMD-12i/IN</v>
          </cell>
          <cell r="B172" t="str">
            <v>шт</v>
          </cell>
          <cell r="C172"/>
          <cell r="D172"/>
          <cell r="E172"/>
          <cell r="G172"/>
          <cell r="H172"/>
        </row>
        <row r="173">
          <cell r="A173" t="str">
            <v>Инверторный внутренний блок кондиционера Eurohoff EUMD-18i/IN</v>
          </cell>
          <cell r="B173" t="str">
            <v>шт</v>
          </cell>
          <cell r="C173"/>
          <cell r="D173"/>
          <cell r="E173"/>
          <cell r="G173"/>
          <cell r="H173"/>
        </row>
        <row r="174">
          <cell r="A174" t="str">
            <v>Инверторный внутренний блок кондиционера Eurohoff EUMD-24i/IN</v>
          </cell>
          <cell r="B174" t="str">
            <v>шт</v>
          </cell>
          <cell r="C174"/>
          <cell r="D174"/>
          <cell r="E174"/>
          <cell r="G174"/>
          <cell r="H174"/>
        </row>
        <row r="175">
          <cell r="A175" t="str">
            <v>Кондиционер Dahatsu BCH-07I</v>
          </cell>
          <cell r="B175" t="str">
            <v>шт</v>
          </cell>
          <cell r="C175">
            <v>61</v>
          </cell>
          <cell r="D175"/>
          <cell r="E175"/>
          <cell r="G175"/>
          <cell r="H175"/>
        </row>
        <row r="176">
          <cell r="A176" t="str">
            <v>Кондиционер Dahatsu BCH-09I</v>
          </cell>
          <cell r="B176" t="str">
            <v>шт</v>
          </cell>
          <cell r="C176"/>
          <cell r="D176"/>
          <cell r="E176"/>
          <cell r="G176"/>
          <cell r="H176"/>
        </row>
        <row r="177">
          <cell r="A177" t="str">
            <v>Кондиционер Dahatsu BCH-12I</v>
          </cell>
          <cell r="B177" t="str">
            <v>шт</v>
          </cell>
          <cell r="C177"/>
          <cell r="D177"/>
          <cell r="E177"/>
          <cell r="G177"/>
          <cell r="H177"/>
        </row>
        <row r="178">
          <cell r="A178" t="str">
            <v>Кондиционер Dahatsu DA-07 H</v>
          </cell>
          <cell r="B178" t="str">
            <v>шт</v>
          </cell>
          <cell r="C178"/>
          <cell r="D178"/>
          <cell r="E178"/>
          <cell r="G178"/>
          <cell r="H178"/>
        </row>
        <row r="179">
          <cell r="A179" t="str">
            <v>Кондиционер Dahatsu DA-07 I</v>
          </cell>
          <cell r="B179" t="str">
            <v>шт</v>
          </cell>
          <cell r="C179"/>
          <cell r="D179"/>
          <cell r="E179"/>
          <cell r="G179"/>
          <cell r="H179"/>
        </row>
        <row r="180">
          <cell r="A180" t="str">
            <v>Кондиционер Dahatsu DA-09 H</v>
          </cell>
          <cell r="B180" t="str">
            <v>шт</v>
          </cell>
          <cell r="C180"/>
          <cell r="D180"/>
          <cell r="E180"/>
          <cell r="G180"/>
          <cell r="H180"/>
        </row>
        <row r="181">
          <cell r="A181" t="str">
            <v>Кондиционер Dahatsu DA-09 I</v>
          </cell>
          <cell r="B181" t="str">
            <v>шт</v>
          </cell>
          <cell r="C181"/>
          <cell r="D181"/>
          <cell r="E181"/>
          <cell r="G181"/>
          <cell r="H181"/>
        </row>
        <row r="182">
          <cell r="A182" t="str">
            <v>Кондиционер Dahatsu DA-12 H</v>
          </cell>
          <cell r="B182" t="str">
            <v>шт</v>
          </cell>
          <cell r="C182">
            <v>475</v>
          </cell>
          <cell r="D182"/>
          <cell r="E182"/>
          <cell r="G182"/>
          <cell r="H182"/>
        </row>
        <row r="183">
          <cell r="A183" t="str">
            <v>Кондиционер Dahatsu DA-12 I</v>
          </cell>
          <cell r="B183" t="str">
            <v>шт</v>
          </cell>
          <cell r="C183"/>
          <cell r="D183"/>
          <cell r="E183"/>
          <cell r="G183"/>
          <cell r="H183"/>
        </row>
        <row r="184">
          <cell r="A184" t="str">
            <v>Кондиционер Dahatsu DA-18 H</v>
          </cell>
          <cell r="B184" t="str">
            <v>шт</v>
          </cell>
          <cell r="C184"/>
          <cell r="D184"/>
          <cell r="E184"/>
          <cell r="G184"/>
          <cell r="H184"/>
        </row>
        <row r="185">
          <cell r="A185" t="str">
            <v>Кондиционер Dahatsu DA-18 I</v>
          </cell>
          <cell r="B185" t="str">
            <v>шт</v>
          </cell>
          <cell r="C185">
            <v>16</v>
          </cell>
          <cell r="D185"/>
          <cell r="E185"/>
          <cell r="G185"/>
          <cell r="H185"/>
        </row>
        <row r="186">
          <cell r="A186" t="str">
            <v>Кондиционер Dahatsu DA-24 H</v>
          </cell>
          <cell r="B186" t="str">
            <v>шт</v>
          </cell>
          <cell r="C186">
            <v>141</v>
          </cell>
          <cell r="D186"/>
          <cell r="E186"/>
          <cell r="G186"/>
          <cell r="H186"/>
        </row>
        <row r="187">
          <cell r="A187" t="str">
            <v>Кондиционер Dahatsu DA-24 I</v>
          </cell>
          <cell r="B187" t="str">
            <v>шт</v>
          </cell>
          <cell r="C187">
            <v>151</v>
          </cell>
          <cell r="D187"/>
          <cell r="E187"/>
          <cell r="G187"/>
          <cell r="H187"/>
        </row>
        <row r="188">
          <cell r="A188" t="str">
            <v>Кондиционер Dahatsu DA-36 H</v>
          </cell>
          <cell r="B188" t="str">
            <v>шт</v>
          </cell>
          <cell r="C188"/>
          <cell r="D188"/>
          <cell r="E188"/>
          <cell r="G188"/>
          <cell r="H188"/>
        </row>
        <row r="189">
          <cell r="A189" t="str">
            <v>Кондиционер Dahatsu DH-07 I</v>
          </cell>
          <cell r="B189" t="str">
            <v>шт</v>
          </cell>
          <cell r="C189">
            <v>14</v>
          </cell>
          <cell r="D189"/>
          <cell r="E189"/>
          <cell r="G189"/>
          <cell r="H189"/>
        </row>
        <row r="190">
          <cell r="A190" t="str">
            <v>Кондиционер Dahatsu DH-07 I NEW</v>
          </cell>
          <cell r="B190" t="str">
            <v>шт</v>
          </cell>
          <cell r="C190">
            <v>243</v>
          </cell>
          <cell r="D190"/>
          <cell r="E190"/>
          <cell r="G190"/>
          <cell r="H190"/>
        </row>
        <row r="191">
          <cell r="A191" t="str">
            <v>Кондиционер Dahatsu DH-07 Т</v>
          </cell>
          <cell r="B191" t="str">
            <v>шт</v>
          </cell>
          <cell r="C191" t="str">
            <v>1 276,000</v>
          </cell>
          <cell r="D191"/>
          <cell r="E191"/>
          <cell r="G191"/>
          <cell r="H191"/>
        </row>
        <row r="192">
          <cell r="A192" t="str">
            <v>Кондиционер Dahatsu DH-07 Т NEW</v>
          </cell>
          <cell r="B192" t="str">
            <v>шт</v>
          </cell>
          <cell r="C192" t="str">
            <v>1 369,000</v>
          </cell>
          <cell r="D192"/>
          <cell r="E192"/>
          <cell r="G192"/>
          <cell r="H192"/>
        </row>
        <row r="193">
          <cell r="A193" t="str">
            <v>Кондиционер Dahatsu DH-09 I</v>
          </cell>
          <cell r="B193" t="str">
            <v>шт</v>
          </cell>
          <cell r="C193"/>
          <cell r="D193"/>
          <cell r="E193"/>
          <cell r="G193"/>
          <cell r="H193"/>
        </row>
        <row r="194">
          <cell r="A194" t="str">
            <v>Кондиционер Dahatsu DH-09 I NEW</v>
          </cell>
          <cell r="B194" t="str">
            <v>шт</v>
          </cell>
          <cell r="C194">
            <v>137</v>
          </cell>
          <cell r="D194"/>
          <cell r="E194"/>
          <cell r="G194"/>
          <cell r="H194"/>
        </row>
        <row r="195">
          <cell r="A195" t="str">
            <v>Кондиционер Dahatsu DH-09 Т</v>
          </cell>
          <cell r="B195" t="str">
            <v>шт</v>
          </cell>
          <cell r="C195">
            <v>143</v>
          </cell>
          <cell r="D195"/>
          <cell r="E195"/>
          <cell r="G195"/>
          <cell r="H195"/>
        </row>
        <row r="196">
          <cell r="A196" t="str">
            <v>Кондиционер Dahatsu DH-09 Т NEW</v>
          </cell>
          <cell r="B196" t="str">
            <v>шт</v>
          </cell>
          <cell r="C196" t="str">
            <v>2 246,000</v>
          </cell>
          <cell r="D196"/>
          <cell r="E196"/>
          <cell r="G196"/>
          <cell r="H196"/>
        </row>
        <row r="197">
          <cell r="A197" t="str">
            <v>Кондиционер Dahatsu DH-12 I</v>
          </cell>
          <cell r="B197" t="str">
            <v>шт</v>
          </cell>
          <cell r="C197"/>
          <cell r="D197"/>
          <cell r="E197"/>
          <cell r="G197"/>
          <cell r="H197"/>
        </row>
        <row r="198">
          <cell r="A198" t="str">
            <v>Кондиционер Dahatsu DH-12 I NEW</v>
          </cell>
          <cell r="B198" t="str">
            <v>шт</v>
          </cell>
          <cell r="C198"/>
          <cell r="D198"/>
          <cell r="E198"/>
          <cell r="G198"/>
          <cell r="H198"/>
        </row>
        <row r="199">
          <cell r="A199" t="str">
            <v>Кондиционер Dahatsu DH-12 Т</v>
          </cell>
          <cell r="B199" t="str">
            <v>шт</v>
          </cell>
          <cell r="C199" t="str">
            <v>1 869,000</v>
          </cell>
          <cell r="D199"/>
          <cell r="E199"/>
          <cell r="G199"/>
          <cell r="H199"/>
        </row>
        <row r="200">
          <cell r="A200" t="str">
            <v>Кондиционер Dahatsu DH-12 Т NEW</v>
          </cell>
          <cell r="B200" t="str">
            <v>шт</v>
          </cell>
          <cell r="C200" t="str">
            <v>1 187,000</v>
          </cell>
          <cell r="D200"/>
          <cell r="E200"/>
          <cell r="G200"/>
          <cell r="H200"/>
        </row>
        <row r="201">
          <cell r="A201" t="str">
            <v>Кондиционер Dahatsu DH-18 I</v>
          </cell>
          <cell r="B201" t="str">
            <v>шт</v>
          </cell>
          <cell r="C201">
            <v>11</v>
          </cell>
          <cell r="D201"/>
          <cell r="E201"/>
          <cell r="G201"/>
          <cell r="H201"/>
        </row>
        <row r="202">
          <cell r="A202" t="str">
            <v>Кондиционер Dahatsu DH-18 I NEW</v>
          </cell>
          <cell r="B202" t="str">
            <v>шт</v>
          </cell>
          <cell r="C202">
            <v>83</v>
          </cell>
          <cell r="D202"/>
          <cell r="E202"/>
          <cell r="G202"/>
          <cell r="H202"/>
        </row>
        <row r="203">
          <cell r="A203" t="str">
            <v>Кондиционер Dahatsu DH-18 Т</v>
          </cell>
          <cell r="B203" t="str">
            <v>шт</v>
          </cell>
          <cell r="C203">
            <v>559</v>
          </cell>
          <cell r="D203"/>
          <cell r="E203"/>
          <cell r="G203"/>
          <cell r="H203"/>
        </row>
        <row r="204">
          <cell r="A204" t="str">
            <v>Кондиционер Dahatsu DH-18 Т NEW</v>
          </cell>
          <cell r="B204" t="str">
            <v>шт</v>
          </cell>
          <cell r="C204">
            <v>91</v>
          </cell>
          <cell r="D204"/>
          <cell r="E204"/>
          <cell r="G204"/>
          <cell r="H204"/>
        </row>
        <row r="205">
          <cell r="A205" t="str">
            <v>Кондиционер Dahatsu DH-24 I</v>
          </cell>
          <cell r="B205" t="str">
            <v>шт</v>
          </cell>
          <cell r="C205">
            <v>65</v>
          </cell>
          <cell r="D205"/>
          <cell r="E205"/>
          <cell r="G205"/>
          <cell r="H205"/>
        </row>
        <row r="206">
          <cell r="A206" t="str">
            <v>Кондиционер Dahatsu DH-24 I NEW</v>
          </cell>
          <cell r="B206" t="str">
            <v>шт</v>
          </cell>
          <cell r="C206">
            <v>95</v>
          </cell>
          <cell r="D206"/>
          <cell r="E206"/>
          <cell r="G206"/>
          <cell r="H206"/>
        </row>
        <row r="207">
          <cell r="A207" t="str">
            <v>Кондиционер Dahatsu DH-24 Т</v>
          </cell>
          <cell r="B207" t="str">
            <v>шт</v>
          </cell>
          <cell r="C207">
            <v>719</v>
          </cell>
          <cell r="D207"/>
          <cell r="E207"/>
          <cell r="G207"/>
          <cell r="H207"/>
        </row>
        <row r="208">
          <cell r="A208" t="str">
            <v>Кондиционер Dahatsu DH-24 Т NEW</v>
          </cell>
          <cell r="B208" t="str">
            <v>шт</v>
          </cell>
          <cell r="C208">
            <v>80</v>
          </cell>
          <cell r="D208"/>
          <cell r="E208"/>
          <cell r="G208"/>
          <cell r="H208"/>
        </row>
        <row r="209">
          <cell r="A209" t="str">
            <v>Кондиционер Dahatsu DH-CS-12A</v>
          </cell>
          <cell r="B209" t="str">
            <v>шт</v>
          </cell>
          <cell r="C209">
            <v>12</v>
          </cell>
          <cell r="D209"/>
          <cell r="E209"/>
          <cell r="G209"/>
          <cell r="H209"/>
        </row>
        <row r="210">
          <cell r="A210" t="str">
            <v>Кондиционер Dahatsu DH-CS-12A TCL</v>
          </cell>
          <cell r="B210" t="str">
            <v>шт</v>
          </cell>
          <cell r="C210">
            <v>85</v>
          </cell>
          <cell r="D210"/>
          <cell r="E210"/>
          <cell r="G210"/>
          <cell r="H210"/>
        </row>
        <row r="211">
          <cell r="A211" t="str">
            <v>Кондиционер Dahatsu DH-CS-18A TCL</v>
          </cell>
          <cell r="B211" t="str">
            <v>шт</v>
          </cell>
          <cell r="C211">
            <v>66</v>
          </cell>
          <cell r="D211"/>
          <cell r="E211"/>
          <cell r="G211"/>
          <cell r="H211"/>
        </row>
        <row r="212">
          <cell r="A212" t="str">
            <v>Кондиционер Dahatsu DH-CS-18I TCL</v>
          </cell>
          <cell r="B212" t="str">
            <v>шт</v>
          </cell>
          <cell r="C212">
            <v>24</v>
          </cell>
          <cell r="D212"/>
          <cell r="E212"/>
          <cell r="G212"/>
          <cell r="H212"/>
        </row>
        <row r="213">
          <cell r="A213" t="str">
            <v>Кондиционер Dahatsu DH-CS-24A TCL</v>
          </cell>
          <cell r="B213" t="str">
            <v>шт</v>
          </cell>
          <cell r="C213">
            <v>39</v>
          </cell>
          <cell r="D213"/>
          <cell r="E213"/>
          <cell r="G213"/>
          <cell r="H213"/>
        </row>
        <row r="214">
          <cell r="A214" t="str">
            <v>Кондиционер Dahatsu DH-CS-24I TCL</v>
          </cell>
          <cell r="B214" t="str">
            <v>шт</v>
          </cell>
          <cell r="C214">
            <v>14</v>
          </cell>
          <cell r="D214"/>
          <cell r="E214"/>
          <cell r="G214"/>
          <cell r="H214"/>
        </row>
        <row r="215">
          <cell r="A215" t="str">
            <v>Кондиционер Dahatsu DH-CS-36A</v>
          </cell>
          <cell r="B215" t="str">
            <v>шт</v>
          </cell>
          <cell r="C215"/>
          <cell r="D215"/>
          <cell r="E215"/>
          <cell r="G215"/>
          <cell r="H215"/>
        </row>
        <row r="216">
          <cell r="A216" t="str">
            <v>Кондиционер Dahatsu DH-CS-36A TCL</v>
          </cell>
          <cell r="B216" t="str">
            <v>шт</v>
          </cell>
          <cell r="C216">
            <v>35</v>
          </cell>
          <cell r="D216"/>
          <cell r="E216"/>
          <cell r="G216"/>
          <cell r="H216"/>
        </row>
        <row r="217">
          <cell r="A217" t="str">
            <v>Кондиционер Dahatsu DH-CS-36I TCL</v>
          </cell>
          <cell r="B217" t="str">
            <v>шт</v>
          </cell>
          <cell r="C217">
            <v>27</v>
          </cell>
          <cell r="D217"/>
          <cell r="E217"/>
          <cell r="G217"/>
          <cell r="H217"/>
        </row>
        <row r="218">
          <cell r="A218" t="str">
            <v>Кондиционер Dahatsu DH-CS-48A TCL</v>
          </cell>
          <cell r="B218" t="str">
            <v>шт</v>
          </cell>
          <cell r="C218">
            <v>34</v>
          </cell>
          <cell r="D218"/>
          <cell r="E218"/>
          <cell r="G218"/>
          <cell r="H218"/>
        </row>
        <row r="219">
          <cell r="A219" t="str">
            <v>Кондиционер Dahatsu DH-CS-48I TCL</v>
          </cell>
          <cell r="B219" t="str">
            <v>шт</v>
          </cell>
          <cell r="C219">
            <v>21</v>
          </cell>
          <cell r="D219"/>
          <cell r="E219"/>
          <cell r="G219"/>
          <cell r="H219"/>
        </row>
        <row r="220">
          <cell r="A220" t="str">
            <v>Кондиционер Dahatsu DH-CS-60A</v>
          </cell>
          <cell r="B220" t="str">
            <v>шт</v>
          </cell>
          <cell r="C220">
            <v>3</v>
          </cell>
          <cell r="D220"/>
          <cell r="E220"/>
          <cell r="G220"/>
          <cell r="H220"/>
        </row>
        <row r="221">
          <cell r="A221" t="str">
            <v>Кондиционер Dahatsu DH-CS-60A TCL</v>
          </cell>
          <cell r="B221" t="str">
            <v>шт</v>
          </cell>
          <cell r="C221">
            <v>86</v>
          </cell>
          <cell r="D221"/>
          <cell r="E221"/>
          <cell r="G221"/>
          <cell r="H221"/>
        </row>
        <row r="222">
          <cell r="A222" t="str">
            <v>Кондиционер Dahatsu DH-CS-60I TCL</v>
          </cell>
          <cell r="B222" t="str">
            <v>шт</v>
          </cell>
          <cell r="C222">
            <v>20</v>
          </cell>
          <cell r="D222"/>
          <cell r="E222"/>
          <cell r="G222"/>
          <cell r="H222"/>
        </row>
        <row r="223">
          <cell r="A223" t="str">
            <v>Кондиционер Dahatsu DH-KL-100A TCL</v>
          </cell>
          <cell r="B223" t="str">
            <v>шт</v>
          </cell>
          <cell r="C223"/>
          <cell r="D223"/>
          <cell r="E223"/>
          <cell r="G223"/>
          <cell r="H223"/>
        </row>
        <row r="224">
          <cell r="A224" t="str">
            <v>Кондиционер Dahatsu DH-KN-24A TCL</v>
          </cell>
          <cell r="B224" t="str">
            <v>шт</v>
          </cell>
          <cell r="C224">
            <v>9</v>
          </cell>
          <cell r="D224"/>
          <cell r="E224"/>
          <cell r="G224"/>
          <cell r="H224"/>
        </row>
        <row r="225">
          <cell r="A225" t="str">
            <v>Кондиционер Dahatsu DH-KN-36A</v>
          </cell>
          <cell r="B225" t="str">
            <v>шт</v>
          </cell>
          <cell r="C225">
            <v>25</v>
          </cell>
          <cell r="D225"/>
          <cell r="E225"/>
          <cell r="G225"/>
          <cell r="H225"/>
        </row>
        <row r="226">
          <cell r="A226" t="str">
            <v>Кондиционер Dahatsu DH-KN-36A TCL</v>
          </cell>
          <cell r="B226" t="str">
            <v>шт</v>
          </cell>
          <cell r="C226">
            <v>13</v>
          </cell>
          <cell r="D226"/>
          <cell r="E226"/>
          <cell r="G226"/>
          <cell r="H226"/>
        </row>
        <row r="227">
          <cell r="A227" t="str">
            <v>Кондиционер Dahatsu DH-KN-48A</v>
          </cell>
          <cell r="B227" t="str">
            <v>шт</v>
          </cell>
          <cell r="C227"/>
          <cell r="D227"/>
          <cell r="E227"/>
          <cell r="G227"/>
          <cell r="H227"/>
        </row>
        <row r="228">
          <cell r="A228" t="str">
            <v>Кондиционер Dahatsu DH-KN-60A TCL</v>
          </cell>
          <cell r="B228" t="str">
            <v>шт</v>
          </cell>
          <cell r="C228"/>
          <cell r="D228"/>
          <cell r="E228"/>
          <cell r="G228"/>
          <cell r="H228"/>
        </row>
        <row r="229">
          <cell r="A229" t="str">
            <v>Кондиционер Dahatsu DH-NP-18A</v>
          </cell>
          <cell r="B229" t="str">
            <v>шт</v>
          </cell>
          <cell r="C229">
            <v>11</v>
          </cell>
          <cell r="D229"/>
          <cell r="E229"/>
          <cell r="G229"/>
          <cell r="H229"/>
        </row>
        <row r="230">
          <cell r="A230" t="str">
            <v>Кондиционер Dahatsu DH-NP-18A TCL</v>
          </cell>
          <cell r="B230" t="str">
            <v>шт</v>
          </cell>
          <cell r="C230">
            <v>20</v>
          </cell>
          <cell r="D230"/>
          <cell r="E230"/>
          <cell r="G230"/>
          <cell r="H230"/>
        </row>
        <row r="231">
          <cell r="A231" t="str">
            <v>Кондиционер Dahatsu DH-NP-24A TCL</v>
          </cell>
          <cell r="B231" t="str">
            <v>шт</v>
          </cell>
          <cell r="C231">
            <v>20</v>
          </cell>
          <cell r="D231"/>
          <cell r="E231"/>
          <cell r="G231"/>
          <cell r="H231"/>
        </row>
        <row r="232">
          <cell r="A232" t="str">
            <v>Кондиционер Dahatsu DH-NP-36A</v>
          </cell>
          <cell r="B232" t="str">
            <v>шт</v>
          </cell>
          <cell r="C232"/>
          <cell r="D232"/>
          <cell r="E232"/>
          <cell r="G232"/>
          <cell r="H232"/>
        </row>
        <row r="233">
          <cell r="A233" t="str">
            <v>Кондиционер Dahatsu DH-NP-36A TCL</v>
          </cell>
          <cell r="B233" t="str">
            <v>шт</v>
          </cell>
          <cell r="C233">
            <v>20</v>
          </cell>
          <cell r="D233"/>
          <cell r="E233"/>
          <cell r="G233"/>
          <cell r="H233"/>
        </row>
        <row r="234">
          <cell r="A234" t="str">
            <v>Кондиционер Dahatsu DH-NP-36I TCL</v>
          </cell>
          <cell r="B234" t="str">
            <v>шт</v>
          </cell>
          <cell r="C234">
            <v>36</v>
          </cell>
          <cell r="D234"/>
          <cell r="E234"/>
          <cell r="G234"/>
          <cell r="H234"/>
        </row>
        <row r="235">
          <cell r="A235" t="str">
            <v>Кондиционер Dahatsu DH-NP-48A</v>
          </cell>
          <cell r="B235" t="str">
            <v>шт</v>
          </cell>
          <cell r="C235"/>
          <cell r="D235"/>
          <cell r="E235"/>
          <cell r="G235"/>
          <cell r="H235"/>
        </row>
        <row r="236">
          <cell r="A236" t="str">
            <v>Кондиционер Dahatsu DH-NP-48A TCL</v>
          </cell>
          <cell r="B236" t="str">
            <v>шт</v>
          </cell>
          <cell r="C236">
            <v>18</v>
          </cell>
          <cell r="D236"/>
          <cell r="E236"/>
          <cell r="G236"/>
          <cell r="H236"/>
        </row>
        <row r="237">
          <cell r="A237" t="str">
            <v>Кондиционер Dahatsu DH-NP-48HA (FC 5,6кВт)</v>
          </cell>
          <cell r="B237" t="str">
            <v>шт</v>
          </cell>
          <cell r="C237">
            <v>15</v>
          </cell>
          <cell r="D237"/>
          <cell r="E237"/>
          <cell r="G237"/>
          <cell r="H237"/>
        </row>
        <row r="238">
          <cell r="A238" t="str">
            <v>Кондиционер Dahatsu DH-NP-48I TCL</v>
          </cell>
          <cell r="B238" t="str">
            <v>шт</v>
          </cell>
          <cell r="C238">
            <v>38</v>
          </cell>
          <cell r="D238"/>
          <cell r="E238"/>
          <cell r="G238"/>
          <cell r="H238"/>
        </row>
        <row r="239">
          <cell r="A239" t="str">
            <v>Кондиционер Dahatsu DH-NP-60A</v>
          </cell>
          <cell r="B239" t="str">
            <v>шт</v>
          </cell>
          <cell r="C239"/>
          <cell r="D239"/>
          <cell r="E239"/>
          <cell r="G239"/>
          <cell r="H239"/>
        </row>
        <row r="240">
          <cell r="A240" t="str">
            <v>Кондиционер Dahatsu DH-NP-60A TCL</v>
          </cell>
          <cell r="B240" t="str">
            <v>шт</v>
          </cell>
          <cell r="C240">
            <v>2</v>
          </cell>
          <cell r="D240"/>
          <cell r="E240"/>
          <cell r="G240"/>
          <cell r="H240"/>
        </row>
        <row r="241">
          <cell r="A241" t="str">
            <v>Кондиционер Dahatsu DH-NP-60I TCL</v>
          </cell>
          <cell r="B241" t="str">
            <v>шт</v>
          </cell>
          <cell r="C241"/>
          <cell r="D241"/>
          <cell r="E241"/>
          <cell r="G241"/>
          <cell r="H241"/>
        </row>
        <row r="242">
          <cell r="A242" t="str">
            <v>Кондиционер Dahatsu DHCSMULT-12</v>
          </cell>
          <cell r="B242" t="str">
            <v>шт</v>
          </cell>
          <cell r="C242">
            <v>6</v>
          </cell>
          <cell r="D242"/>
          <cell r="E242"/>
          <cell r="G242"/>
          <cell r="H242"/>
        </row>
        <row r="243">
          <cell r="A243" t="str">
            <v>Кондиционер Dahatsu DHCSMULT-18</v>
          </cell>
          <cell r="B243" t="str">
            <v>шт</v>
          </cell>
          <cell r="C243">
            <v>9</v>
          </cell>
          <cell r="D243"/>
          <cell r="E243"/>
          <cell r="G243"/>
          <cell r="H243"/>
        </row>
        <row r="244">
          <cell r="A244" t="str">
            <v>Кондиционер Dahatsu DHCSMULT-24</v>
          </cell>
          <cell r="B244" t="str">
            <v>шт</v>
          </cell>
          <cell r="C244">
            <v>17</v>
          </cell>
          <cell r="D244"/>
          <cell r="E244"/>
          <cell r="G244"/>
          <cell r="H244"/>
        </row>
        <row r="245">
          <cell r="A245" t="str">
            <v>Кондиционер Dahatsu DHKNMULT-12</v>
          </cell>
          <cell r="B245" t="str">
            <v>шт</v>
          </cell>
          <cell r="C245">
            <v>13</v>
          </cell>
          <cell r="D245"/>
          <cell r="E245"/>
          <cell r="G245"/>
          <cell r="H245"/>
        </row>
        <row r="246">
          <cell r="A246" t="str">
            <v>Кондиционер Dahatsu DHKNMULT-18</v>
          </cell>
          <cell r="B246" t="str">
            <v>шт</v>
          </cell>
          <cell r="C246">
            <v>19</v>
          </cell>
          <cell r="D246"/>
          <cell r="E246"/>
          <cell r="G246"/>
          <cell r="H246"/>
        </row>
        <row r="247">
          <cell r="A247" t="str">
            <v>Кондиционер Dahatsu DHKNMULT-24</v>
          </cell>
          <cell r="B247" t="str">
            <v>шт</v>
          </cell>
          <cell r="C247">
            <v>19</v>
          </cell>
          <cell r="D247"/>
          <cell r="E247"/>
          <cell r="G247"/>
          <cell r="H247"/>
        </row>
        <row r="248">
          <cell r="A248" t="str">
            <v>Кондиционер Dahatsu DHMULT-07</v>
          </cell>
          <cell r="B248" t="str">
            <v>шт</v>
          </cell>
          <cell r="C248">
            <v>5</v>
          </cell>
          <cell r="D248"/>
          <cell r="E248"/>
          <cell r="G248"/>
          <cell r="H248"/>
        </row>
        <row r="249">
          <cell r="A249" t="str">
            <v>Кондиционер Dahatsu DHMULT-09</v>
          </cell>
          <cell r="B249" t="str">
            <v>шт</v>
          </cell>
          <cell r="C249">
            <v>417</v>
          </cell>
          <cell r="D249"/>
          <cell r="E249"/>
          <cell r="G249"/>
          <cell r="H249"/>
        </row>
        <row r="250">
          <cell r="A250" t="str">
            <v>Кондиционер Dahatsu DHMULT-12</v>
          </cell>
          <cell r="B250" t="str">
            <v>шт</v>
          </cell>
          <cell r="C250">
            <v>81</v>
          </cell>
          <cell r="D250"/>
          <cell r="E250"/>
          <cell r="G250"/>
          <cell r="H250"/>
        </row>
        <row r="251">
          <cell r="A251" t="str">
            <v>Кондиционер Dahatsu DHMULT-18</v>
          </cell>
          <cell r="B251" t="str">
            <v>шт</v>
          </cell>
          <cell r="C251">
            <v>53</v>
          </cell>
          <cell r="D251"/>
          <cell r="E251"/>
          <cell r="G251"/>
          <cell r="H251"/>
        </row>
        <row r="252">
          <cell r="A252" t="str">
            <v>Кондиционер Dahatsu DHMULT-18/2</v>
          </cell>
          <cell r="B252" t="str">
            <v>шт</v>
          </cell>
          <cell r="C252">
            <v>26</v>
          </cell>
          <cell r="D252"/>
          <cell r="E252"/>
          <cell r="G252"/>
          <cell r="H252"/>
        </row>
        <row r="253">
          <cell r="A253" t="str">
            <v>Кондиционер Dahatsu DHMULT-24/3</v>
          </cell>
          <cell r="B253" t="str">
            <v>шт</v>
          </cell>
          <cell r="C253">
            <v>39</v>
          </cell>
          <cell r="D253"/>
          <cell r="E253"/>
          <cell r="G253"/>
          <cell r="H253"/>
        </row>
        <row r="254">
          <cell r="A254" t="str">
            <v>Кондиционер Dahatsu DHMULT-30/3</v>
          </cell>
          <cell r="B254" t="str">
            <v>шт</v>
          </cell>
          <cell r="C254">
            <v>1</v>
          </cell>
          <cell r="D254"/>
          <cell r="E254"/>
          <cell r="G254"/>
          <cell r="H254"/>
        </row>
        <row r="255">
          <cell r="A255" t="str">
            <v>Кондиционер Dahatsu DHMULT-42/4</v>
          </cell>
          <cell r="B255" t="str">
            <v>шт</v>
          </cell>
          <cell r="C255">
            <v>17</v>
          </cell>
          <cell r="D255"/>
          <cell r="E255"/>
          <cell r="G255"/>
          <cell r="H255"/>
        </row>
        <row r="256">
          <cell r="A256" t="str">
            <v>Кондиционер Dahatsu DHMULT-42/5</v>
          </cell>
          <cell r="B256" t="str">
            <v>шт</v>
          </cell>
          <cell r="C256">
            <v>29</v>
          </cell>
          <cell r="D256"/>
          <cell r="E256"/>
          <cell r="G256"/>
          <cell r="H256"/>
        </row>
        <row r="257">
          <cell r="A257" t="str">
            <v>Кондиционер Dahatsu DHP-07</v>
          </cell>
          <cell r="B257" t="str">
            <v>шт</v>
          </cell>
          <cell r="C257">
            <v>678</v>
          </cell>
          <cell r="D257"/>
          <cell r="E257"/>
          <cell r="G257"/>
          <cell r="H257"/>
        </row>
        <row r="258">
          <cell r="A258" t="str">
            <v>Кондиционер Dahatsu DHP-09</v>
          </cell>
          <cell r="B258" t="str">
            <v>шт</v>
          </cell>
          <cell r="C258"/>
          <cell r="D258"/>
          <cell r="E258"/>
          <cell r="G258"/>
          <cell r="H258"/>
        </row>
        <row r="259">
          <cell r="A259" t="str">
            <v>Кондиционер Dahatsu DHP-12</v>
          </cell>
          <cell r="B259" t="str">
            <v>шт</v>
          </cell>
          <cell r="C259"/>
          <cell r="D259"/>
          <cell r="E259"/>
          <cell r="G259"/>
          <cell r="H259"/>
        </row>
        <row r="260">
          <cell r="A260" t="str">
            <v>Кондиционер Dahatsu DHP-18</v>
          </cell>
          <cell r="B260" t="str">
            <v>шт</v>
          </cell>
          <cell r="C260"/>
          <cell r="D260"/>
          <cell r="E260"/>
          <cell r="G260"/>
          <cell r="H260"/>
        </row>
        <row r="261">
          <cell r="A261" t="str">
            <v>Кондиционер Dahatsu DHP-24</v>
          </cell>
          <cell r="B261" t="str">
            <v>шт</v>
          </cell>
          <cell r="C261">
            <v>68</v>
          </cell>
          <cell r="D261"/>
          <cell r="E261"/>
          <cell r="G261"/>
          <cell r="H261"/>
        </row>
        <row r="262">
          <cell r="A262" t="str">
            <v>Кондиционер Dahatsu DKL-60GR</v>
          </cell>
          <cell r="B262" t="str">
            <v>шт</v>
          </cell>
          <cell r="C262">
            <v>2</v>
          </cell>
          <cell r="D262"/>
          <cell r="E262"/>
          <cell r="G262"/>
          <cell r="H262"/>
        </row>
        <row r="263">
          <cell r="A263" t="str">
            <v>Кондиционер Dahatsu DMHI-24 (внешний блок)</v>
          </cell>
          <cell r="B263" t="str">
            <v>шт</v>
          </cell>
          <cell r="C263">
            <v>3</v>
          </cell>
          <cell r="D263"/>
          <cell r="E263"/>
          <cell r="G263"/>
          <cell r="H263"/>
        </row>
        <row r="264">
          <cell r="A264" t="str">
            <v>Кондиционер Dahatsu DMI-24 (внутренний блок)</v>
          </cell>
          <cell r="B264" t="str">
            <v>шт</v>
          </cell>
          <cell r="C264">
            <v>3</v>
          </cell>
          <cell r="D264"/>
          <cell r="E264"/>
          <cell r="G264"/>
          <cell r="H264"/>
        </row>
        <row r="265">
          <cell r="A265" t="str">
            <v>Кондиционер Dahatsu DS-07I</v>
          </cell>
          <cell r="B265" t="str">
            <v>шт</v>
          </cell>
          <cell r="C265"/>
          <cell r="D265"/>
          <cell r="E265"/>
          <cell r="G265"/>
          <cell r="H265"/>
        </row>
        <row r="266">
          <cell r="A266" t="str">
            <v>Кондиционер Dahatsu DS-09I</v>
          </cell>
          <cell r="B266" t="str">
            <v>шт</v>
          </cell>
          <cell r="C266"/>
          <cell r="D266"/>
          <cell r="E266"/>
          <cell r="G266"/>
          <cell r="H266"/>
        </row>
        <row r="267">
          <cell r="A267" t="str">
            <v>Кондиционер Dahatsu DS-12I</v>
          </cell>
          <cell r="B267" t="str">
            <v>шт</v>
          </cell>
          <cell r="C267"/>
          <cell r="D267"/>
          <cell r="E267"/>
          <cell r="G267"/>
          <cell r="H267"/>
        </row>
        <row r="268">
          <cell r="A268" t="str">
            <v>Кондиционер Dahatsu DS-18I</v>
          </cell>
          <cell r="B268" t="str">
            <v>шт</v>
          </cell>
          <cell r="C268"/>
          <cell r="D268"/>
          <cell r="E268"/>
          <cell r="G268"/>
          <cell r="H268"/>
        </row>
        <row r="269">
          <cell r="A269" t="str">
            <v>Кондиционер Dahatsu DS-24I</v>
          </cell>
          <cell r="B269" t="str">
            <v>шт</v>
          </cell>
          <cell r="C269"/>
          <cell r="D269"/>
          <cell r="E269"/>
          <cell r="G269"/>
          <cell r="H269"/>
        </row>
        <row r="270">
          <cell r="A270" t="str">
            <v>Кондиционер Dahatsu GR-36H</v>
          </cell>
          <cell r="B270" t="str">
            <v>шт</v>
          </cell>
          <cell r="C270"/>
          <cell r="D270"/>
          <cell r="E270"/>
          <cell r="G270"/>
          <cell r="H270"/>
        </row>
        <row r="271">
          <cell r="A271" t="str">
            <v>Кондиционер Dahatsu GW-18 H</v>
          </cell>
          <cell r="B271" t="str">
            <v>шт</v>
          </cell>
          <cell r="C271"/>
          <cell r="D271"/>
          <cell r="E271"/>
          <cell r="G271"/>
          <cell r="H271"/>
        </row>
        <row r="272">
          <cell r="A272" t="str">
            <v>Кондиционер Dahatsu GW-24 H</v>
          </cell>
          <cell r="B272" t="str">
            <v>шт</v>
          </cell>
          <cell r="C272"/>
          <cell r="D272"/>
          <cell r="E272"/>
          <cell r="G272"/>
          <cell r="H272"/>
        </row>
        <row r="273">
          <cell r="A273" t="str">
            <v>Кондиционер Denko DB-07i</v>
          </cell>
          <cell r="B273" t="str">
            <v>шт</v>
          </cell>
          <cell r="C273">
            <v>9</v>
          </cell>
          <cell r="D273"/>
          <cell r="E273"/>
          <cell r="G273"/>
          <cell r="H273"/>
        </row>
        <row r="274">
          <cell r="A274" t="str">
            <v>Кондиционер Denko DB-09i</v>
          </cell>
          <cell r="B274" t="str">
            <v>шт</v>
          </cell>
          <cell r="C274"/>
          <cell r="D274"/>
          <cell r="E274"/>
          <cell r="G274"/>
          <cell r="H274"/>
        </row>
        <row r="275">
          <cell r="A275" t="str">
            <v>Кондиционер Denko DB-12i</v>
          </cell>
          <cell r="B275" t="str">
            <v>шт</v>
          </cell>
          <cell r="C275"/>
          <cell r="D275"/>
          <cell r="E275"/>
          <cell r="G275"/>
          <cell r="H275"/>
        </row>
        <row r="276">
          <cell r="A276" t="str">
            <v>Кондиционер Denko DCS-18A TCL</v>
          </cell>
          <cell r="B276" t="str">
            <v>шт</v>
          </cell>
          <cell r="C276">
            <v>4</v>
          </cell>
          <cell r="D276"/>
          <cell r="E276"/>
          <cell r="G276"/>
          <cell r="H276"/>
        </row>
        <row r="277">
          <cell r="A277" t="str">
            <v>Кондиционер Denko DCS-18A-i TCL</v>
          </cell>
          <cell r="B277" t="str">
            <v>шт</v>
          </cell>
          <cell r="C277">
            <v>19</v>
          </cell>
          <cell r="D277"/>
          <cell r="E277"/>
          <cell r="G277"/>
          <cell r="H277"/>
        </row>
        <row r="278">
          <cell r="A278" t="str">
            <v>Кондиционер Denko DCS-24A TCL</v>
          </cell>
          <cell r="B278" t="str">
            <v>шт</v>
          </cell>
          <cell r="C278"/>
          <cell r="D278"/>
          <cell r="E278"/>
          <cell r="G278"/>
          <cell r="H278"/>
        </row>
        <row r="279">
          <cell r="A279" t="str">
            <v>Кондиционер Denko DCS-24A-i TCL</v>
          </cell>
          <cell r="B279" t="str">
            <v>шт</v>
          </cell>
          <cell r="C279">
            <v>2</v>
          </cell>
          <cell r="D279"/>
          <cell r="E279"/>
          <cell r="G279"/>
          <cell r="H279"/>
        </row>
        <row r="280">
          <cell r="A280" t="str">
            <v>Кондиционер Denko DCS-36A</v>
          </cell>
          <cell r="B280" t="str">
            <v>шт</v>
          </cell>
          <cell r="C280">
            <v>23</v>
          </cell>
          <cell r="D280"/>
          <cell r="E280"/>
          <cell r="G280"/>
          <cell r="H280"/>
        </row>
        <row r="281">
          <cell r="A281" t="str">
            <v>Кондиционер Denko DCS-36A TCL</v>
          </cell>
          <cell r="B281" t="str">
            <v>шт</v>
          </cell>
          <cell r="C281"/>
          <cell r="D281"/>
          <cell r="E281"/>
          <cell r="G281"/>
          <cell r="H281"/>
        </row>
        <row r="282">
          <cell r="A282" t="str">
            <v>Кондиционер Denko DCS-36A-i TCL</v>
          </cell>
          <cell r="B282" t="str">
            <v>шт</v>
          </cell>
          <cell r="C282">
            <v>12</v>
          </cell>
          <cell r="D282"/>
          <cell r="E282"/>
          <cell r="G282"/>
          <cell r="H282"/>
        </row>
        <row r="283">
          <cell r="A283" t="str">
            <v>Кондиционер Denko DCS-48A</v>
          </cell>
          <cell r="B283" t="str">
            <v>шт</v>
          </cell>
          <cell r="C283">
            <v>3</v>
          </cell>
          <cell r="D283"/>
          <cell r="E283"/>
          <cell r="G283"/>
          <cell r="H283"/>
        </row>
        <row r="284">
          <cell r="A284" t="str">
            <v>Кондиционер Denko DCS-48A TCL</v>
          </cell>
          <cell r="B284" t="str">
            <v>шт</v>
          </cell>
          <cell r="C284">
            <v>64</v>
          </cell>
          <cell r="D284"/>
          <cell r="E284"/>
          <cell r="G284"/>
          <cell r="H284"/>
        </row>
        <row r="285">
          <cell r="A285" t="str">
            <v>Кондиционер Denko DCS-48A-i TCL</v>
          </cell>
          <cell r="B285" t="str">
            <v>шт</v>
          </cell>
          <cell r="C285">
            <v>19</v>
          </cell>
          <cell r="D285"/>
          <cell r="E285"/>
          <cell r="G285"/>
          <cell r="H285"/>
        </row>
        <row r="286">
          <cell r="A286" t="str">
            <v>Кондиционер Denko DCS-60A TCL</v>
          </cell>
          <cell r="B286" t="str">
            <v>шт</v>
          </cell>
          <cell r="C286">
            <v>41</v>
          </cell>
          <cell r="D286"/>
          <cell r="E286"/>
          <cell r="G286"/>
          <cell r="H286"/>
        </row>
        <row r="287">
          <cell r="A287" t="str">
            <v>Кондиционер Denko DCS-60A-i TCL</v>
          </cell>
          <cell r="B287" t="str">
            <v>шт</v>
          </cell>
          <cell r="C287">
            <v>5</v>
          </cell>
          <cell r="D287"/>
          <cell r="E287"/>
          <cell r="G287"/>
          <cell r="H287"/>
        </row>
        <row r="288">
          <cell r="A288" t="str">
            <v>Кондиционер Denko DE-09B</v>
          </cell>
          <cell r="B288" t="str">
            <v>шт</v>
          </cell>
          <cell r="C288"/>
          <cell r="D288"/>
          <cell r="E288"/>
          <cell r="G288"/>
          <cell r="H288"/>
        </row>
        <row r="289">
          <cell r="A289" t="str">
            <v>Кондиционер Denko DE-12B</v>
          </cell>
          <cell r="B289" t="str">
            <v>шт</v>
          </cell>
          <cell r="C289">
            <v>19</v>
          </cell>
          <cell r="D289"/>
          <cell r="E289"/>
          <cell r="G289"/>
          <cell r="H289"/>
        </row>
        <row r="290">
          <cell r="A290" t="str">
            <v>Кондиционер Denko DE-18B</v>
          </cell>
          <cell r="B290" t="str">
            <v>шт</v>
          </cell>
          <cell r="C290">
            <v>5</v>
          </cell>
          <cell r="D290"/>
          <cell r="E290"/>
          <cell r="G290"/>
          <cell r="H290"/>
        </row>
        <row r="291">
          <cell r="A291" t="str">
            <v>Кондиционер Denko DE-24B</v>
          </cell>
          <cell r="B291" t="str">
            <v>шт</v>
          </cell>
          <cell r="C291"/>
          <cell r="D291"/>
          <cell r="E291"/>
          <cell r="G291"/>
          <cell r="H291"/>
        </row>
        <row r="292">
          <cell r="A292" t="str">
            <v>Кондиционер Denko DKL-100А TCL</v>
          </cell>
          <cell r="B292" t="str">
            <v>шт</v>
          </cell>
          <cell r="C292"/>
          <cell r="D292"/>
          <cell r="E292"/>
          <cell r="G292"/>
          <cell r="H292"/>
        </row>
        <row r="293">
          <cell r="A293" t="str">
            <v>Кондиционер Denko DKN-100A TCL</v>
          </cell>
          <cell r="B293" t="str">
            <v>шт</v>
          </cell>
          <cell r="C293"/>
          <cell r="D293"/>
          <cell r="E293"/>
          <cell r="G293"/>
          <cell r="H293"/>
        </row>
        <row r="294">
          <cell r="A294" t="str">
            <v>Кондиционер Denko DKN-36A TCL</v>
          </cell>
          <cell r="B294" t="str">
            <v>шт</v>
          </cell>
          <cell r="C294">
            <v>16</v>
          </cell>
          <cell r="D294"/>
          <cell r="E294"/>
          <cell r="G294"/>
          <cell r="H294"/>
        </row>
        <row r="295">
          <cell r="A295" t="str">
            <v>Кондиционер Denko DKN-48A TCL</v>
          </cell>
          <cell r="B295" t="str">
            <v>шт</v>
          </cell>
          <cell r="C295">
            <v>12</v>
          </cell>
          <cell r="D295"/>
          <cell r="E295"/>
          <cell r="G295"/>
          <cell r="H295"/>
        </row>
        <row r="296">
          <cell r="A296" t="str">
            <v>Кондиционер Denko DN-KN-36CH</v>
          </cell>
          <cell r="B296" t="str">
            <v>шт</v>
          </cell>
          <cell r="C296">
            <v>6</v>
          </cell>
          <cell r="D296"/>
          <cell r="E296"/>
          <cell r="G296"/>
          <cell r="H296"/>
        </row>
        <row r="297">
          <cell r="A297" t="str">
            <v>Кондиционер Denko DNHI-24 (внешний блок)</v>
          </cell>
          <cell r="B297" t="str">
            <v>шт</v>
          </cell>
          <cell r="C297">
            <v>7</v>
          </cell>
          <cell r="D297"/>
          <cell r="E297"/>
          <cell r="G297"/>
          <cell r="H297"/>
        </row>
        <row r="298">
          <cell r="A298" t="str">
            <v>Кондиционер Denko DNI-24 (внутренний блок)</v>
          </cell>
          <cell r="B298" t="str">
            <v>шт</v>
          </cell>
          <cell r="C298">
            <v>7</v>
          </cell>
          <cell r="D298"/>
          <cell r="E298"/>
          <cell r="G298"/>
          <cell r="H298"/>
        </row>
        <row r="299">
          <cell r="A299" t="str">
            <v>Кондиционер Denko DNKL-48GR</v>
          </cell>
          <cell r="B299" t="str">
            <v>шт</v>
          </cell>
          <cell r="C299">
            <v>27</v>
          </cell>
          <cell r="D299"/>
          <cell r="E299"/>
          <cell r="G299"/>
          <cell r="H299"/>
        </row>
        <row r="300">
          <cell r="A300" t="str">
            <v>Кондиционер Denko DNKL-60GR</v>
          </cell>
          <cell r="B300" t="str">
            <v>шт</v>
          </cell>
          <cell r="C300"/>
          <cell r="D300"/>
          <cell r="E300"/>
          <cell r="G300"/>
          <cell r="H300"/>
        </row>
        <row r="301">
          <cell r="A301" t="str">
            <v>Кондиционер Denko DNMULT-07</v>
          </cell>
          <cell r="B301" t="str">
            <v>шт</v>
          </cell>
          <cell r="C301">
            <v>5</v>
          </cell>
          <cell r="D301"/>
          <cell r="E301"/>
          <cell r="G301"/>
          <cell r="H301"/>
        </row>
        <row r="302">
          <cell r="A302" t="str">
            <v>Кондиционер Denko DNMULT-09</v>
          </cell>
          <cell r="B302" t="str">
            <v>шт</v>
          </cell>
          <cell r="C302">
            <v>1</v>
          </cell>
          <cell r="D302"/>
          <cell r="E302"/>
          <cell r="G302"/>
          <cell r="H302"/>
        </row>
        <row r="303">
          <cell r="A303" t="str">
            <v>Кондиционер Denko DNMULT-12</v>
          </cell>
          <cell r="B303" t="str">
            <v>шт</v>
          </cell>
          <cell r="C303">
            <v>1</v>
          </cell>
          <cell r="D303"/>
          <cell r="E303"/>
          <cell r="G303"/>
          <cell r="H303"/>
        </row>
        <row r="304">
          <cell r="A304" t="str">
            <v>Кондиционер Denko DNMULT-18-2</v>
          </cell>
          <cell r="B304" t="str">
            <v>шт</v>
          </cell>
          <cell r="C304">
            <v>5</v>
          </cell>
          <cell r="D304"/>
          <cell r="E304"/>
          <cell r="G304"/>
          <cell r="H304"/>
        </row>
        <row r="305">
          <cell r="A305" t="str">
            <v>Кондиционер Denko DNMULT-24-3</v>
          </cell>
          <cell r="B305" t="str">
            <v>шт</v>
          </cell>
          <cell r="C305">
            <v>1</v>
          </cell>
          <cell r="D305"/>
          <cell r="E305"/>
          <cell r="G305"/>
          <cell r="H305"/>
        </row>
        <row r="306">
          <cell r="A306" t="str">
            <v>Кондиционер Denko DNMULT-30-3</v>
          </cell>
          <cell r="B306" t="str">
            <v>шт</v>
          </cell>
          <cell r="C306">
            <v>1</v>
          </cell>
          <cell r="D306"/>
          <cell r="E306"/>
          <cell r="G306"/>
          <cell r="H306"/>
        </row>
        <row r="307">
          <cell r="A307" t="str">
            <v>Кондиционер Denko DNP-18A TCL</v>
          </cell>
          <cell r="B307" t="str">
            <v>шт</v>
          </cell>
          <cell r="C307">
            <v>11</v>
          </cell>
          <cell r="D307"/>
          <cell r="E307"/>
          <cell r="G307"/>
          <cell r="H307"/>
        </row>
        <row r="308">
          <cell r="A308" t="str">
            <v>Кондиционер Denko DNP-18А</v>
          </cell>
          <cell r="B308" t="str">
            <v>шт</v>
          </cell>
          <cell r="C308">
            <v>125</v>
          </cell>
          <cell r="D308"/>
          <cell r="E308"/>
          <cell r="G308"/>
          <cell r="H308"/>
        </row>
        <row r="309">
          <cell r="A309" t="str">
            <v>Кондиционер Denko DNP-24А</v>
          </cell>
          <cell r="B309" t="str">
            <v>шт</v>
          </cell>
          <cell r="C309">
            <v>289</v>
          </cell>
          <cell r="D309"/>
          <cell r="E309"/>
          <cell r="G309"/>
          <cell r="H309"/>
        </row>
        <row r="310">
          <cell r="A310" t="str">
            <v>Кондиционер Denko DNP-36А</v>
          </cell>
          <cell r="B310" t="str">
            <v>шт</v>
          </cell>
          <cell r="C310"/>
          <cell r="D310"/>
          <cell r="E310"/>
          <cell r="G310"/>
          <cell r="H310"/>
        </row>
        <row r="311">
          <cell r="A311" t="str">
            <v>Кондиционер Denko DNP-36А TCL</v>
          </cell>
          <cell r="B311" t="str">
            <v>шт</v>
          </cell>
          <cell r="C311">
            <v>4</v>
          </cell>
          <cell r="D311"/>
          <cell r="E311"/>
          <cell r="G311"/>
          <cell r="H311"/>
        </row>
        <row r="312">
          <cell r="A312" t="str">
            <v>Кондиционер Denko DNP-36А-i TCL</v>
          </cell>
          <cell r="B312" t="str">
            <v>шт</v>
          </cell>
          <cell r="C312">
            <v>22</v>
          </cell>
          <cell r="D312"/>
          <cell r="E312"/>
          <cell r="G312"/>
          <cell r="H312"/>
        </row>
        <row r="313">
          <cell r="A313" t="str">
            <v>Кондиционер Denko DNP-48А</v>
          </cell>
          <cell r="B313" t="str">
            <v>шт</v>
          </cell>
          <cell r="C313">
            <v>1</v>
          </cell>
          <cell r="D313"/>
          <cell r="E313"/>
          <cell r="G313"/>
          <cell r="H313"/>
        </row>
        <row r="314">
          <cell r="A314" t="str">
            <v>Кондиционер Denko DNP-48А TCL</v>
          </cell>
          <cell r="B314" t="str">
            <v>шт</v>
          </cell>
          <cell r="C314">
            <v>19</v>
          </cell>
          <cell r="D314"/>
          <cell r="E314"/>
          <cell r="G314"/>
          <cell r="H314"/>
        </row>
        <row r="315">
          <cell r="A315" t="str">
            <v>Кондиционер Denko DNP-48А-i TCL</v>
          </cell>
          <cell r="B315" t="str">
            <v>шт</v>
          </cell>
          <cell r="C315">
            <v>13</v>
          </cell>
          <cell r="D315"/>
          <cell r="E315"/>
          <cell r="G315"/>
          <cell r="H315"/>
        </row>
        <row r="316">
          <cell r="A316" t="str">
            <v>Кондиционер Denko DNP-60А TCL</v>
          </cell>
          <cell r="B316" t="str">
            <v>шт</v>
          </cell>
          <cell r="C316">
            <v>4</v>
          </cell>
          <cell r="D316"/>
          <cell r="E316"/>
          <cell r="G316"/>
          <cell r="H316"/>
        </row>
        <row r="317">
          <cell r="A317" t="str">
            <v>Кондиционер Denko DNP-60А-i TCL</v>
          </cell>
          <cell r="B317" t="str">
            <v>шт</v>
          </cell>
          <cell r="C317">
            <v>2</v>
          </cell>
          <cell r="D317"/>
          <cell r="E317"/>
          <cell r="G317"/>
          <cell r="H317"/>
        </row>
        <row r="318">
          <cell r="A318" t="str">
            <v>Кондиционер Denko DU-07 TCL</v>
          </cell>
          <cell r="B318" t="str">
            <v>шт</v>
          </cell>
          <cell r="C318">
            <v>124</v>
          </cell>
          <cell r="D318"/>
          <cell r="E318"/>
          <cell r="G318"/>
          <cell r="H318"/>
        </row>
        <row r="319">
          <cell r="A319" t="str">
            <v>Кондиционер Denko DU-07I</v>
          </cell>
          <cell r="B319" t="str">
            <v>шт</v>
          </cell>
          <cell r="C319">
            <v>334</v>
          </cell>
          <cell r="D319"/>
          <cell r="E319"/>
          <cell r="G319"/>
          <cell r="H319"/>
        </row>
        <row r="320">
          <cell r="A320" t="str">
            <v>Кондиционер Denko DU-07I TCL</v>
          </cell>
          <cell r="B320" t="str">
            <v>шт</v>
          </cell>
          <cell r="C320"/>
          <cell r="D320"/>
          <cell r="E320"/>
          <cell r="G320"/>
          <cell r="H320"/>
        </row>
        <row r="321">
          <cell r="A321" t="str">
            <v>Кондиционер Denko DU-09</v>
          </cell>
          <cell r="B321" t="str">
            <v>шт</v>
          </cell>
          <cell r="C321"/>
          <cell r="D321"/>
          <cell r="E321"/>
          <cell r="G321"/>
          <cell r="H321"/>
        </row>
        <row r="322">
          <cell r="A322" t="str">
            <v>Кондиционер Denko DU-09 TCL</v>
          </cell>
          <cell r="B322" t="str">
            <v>шт</v>
          </cell>
          <cell r="C322"/>
          <cell r="D322"/>
          <cell r="E322"/>
          <cell r="G322"/>
          <cell r="H322"/>
        </row>
        <row r="323">
          <cell r="A323" t="str">
            <v>Кондиционер Denko DU-09I TCL</v>
          </cell>
          <cell r="B323" t="str">
            <v>шт</v>
          </cell>
          <cell r="C323"/>
          <cell r="D323"/>
          <cell r="E323"/>
          <cell r="G323"/>
          <cell r="H323"/>
        </row>
        <row r="324">
          <cell r="A324" t="str">
            <v>Кондиционер Denko DU-12 TCL</v>
          </cell>
          <cell r="B324" t="str">
            <v>шт</v>
          </cell>
          <cell r="C324">
            <v>658</v>
          </cell>
          <cell r="D324"/>
          <cell r="E324"/>
          <cell r="G324"/>
          <cell r="H324"/>
        </row>
        <row r="325">
          <cell r="A325" t="str">
            <v>Кондиционер Denko DU-12I TCL</v>
          </cell>
          <cell r="B325" t="str">
            <v>шт</v>
          </cell>
          <cell r="C325">
            <v>3</v>
          </cell>
          <cell r="D325"/>
          <cell r="E325"/>
          <cell r="G325"/>
          <cell r="H325"/>
        </row>
        <row r="326">
          <cell r="A326" t="str">
            <v>Кондиционер Denko DU-18 TCL</v>
          </cell>
          <cell r="B326" t="str">
            <v>шт</v>
          </cell>
          <cell r="C326"/>
          <cell r="D326"/>
          <cell r="E326"/>
          <cell r="G326"/>
          <cell r="H326"/>
        </row>
        <row r="327">
          <cell r="A327" t="str">
            <v>Кондиционер Denko DU-18I TCL</v>
          </cell>
          <cell r="B327" t="str">
            <v>шт</v>
          </cell>
          <cell r="C327">
            <v>10</v>
          </cell>
          <cell r="D327"/>
          <cell r="E327"/>
          <cell r="G327"/>
          <cell r="H327"/>
        </row>
        <row r="328">
          <cell r="A328" t="str">
            <v>Кондиционер Denko DU-24 TCL</v>
          </cell>
          <cell r="B328" t="str">
            <v>шт</v>
          </cell>
          <cell r="C328">
            <v>7</v>
          </cell>
          <cell r="D328"/>
          <cell r="E328"/>
          <cell r="G328"/>
          <cell r="H328"/>
        </row>
        <row r="329">
          <cell r="A329" t="str">
            <v>Кондиционер Denko DU-24I</v>
          </cell>
          <cell r="B329" t="str">
            <v>шт</v>
          </cell>
          <cell r="C329">
            <v>10</v>
          </cell>
          <cell r="D329"/>
          <cell r="E329"/>
          <cell r="G329"/>
          <cell r="H329"/>
        </row>
        <row r="330">
          <cell r="A330" t="str">
            <v>Кондиционер Denko DU-24I TCL</v>
          </cell>
          <cell r="B330" t="str">
            <v>шт</v>
          </cell>
          <cell r="C330">
            <v>77</v>
          </cell>
          <cell r="D330"/>
          <cell r="E330"/>
          <cell r="G330"/>
          <cell r="H330"/>
        </row>
        <row r="331">
          <cell r="A331" t="str">
            <v>Кондиционер Denko GW-07I</v>
          </cell>
          <cell r="B331" t="str">
            <v>шт</v>
          </cell>
          <cell r="C331">
            <v>4</v>
          </cell>
          <cell r="D331"/>
          <cell r="E331"/>
          <cell r="G331"/>
          <cell r="H331"/>
        </row>
        <row r="332">
          <cell r="A332" t="str">
            <v>Кондиционер Denko KR-12</v>
          </cell>
          <cell r="B332" t="str">
            <v>шт</v>
          </cell>
          <cell r="C332"/>
          <cell r="D332"/>
          <cell r="E332"/>
          <cell r="G332"/>
          <cell r="H332"/>
        </row>
        <row r="333">
          <cell r="A333" t="str">
            <v>Кондиционер Denko MULT-07 TCL</v>
          </cell>
          <cell r="B333" t="str">
            <v>шт</v>
          </cell>
          <cell r="C333">
            <v>8</v>
          </cell>
          <cell r="D333"/>
          <cell r="E333"/>
          <cell r="G333"/>
          <cell r="H333"/>
        </row>
        <row r="334">
          <cell r="A334" t="str">
            <v>Кондиционер Denko MULT-09 TCL</v>
          </cell>
          <cell r="B334" t="str">
            <v>шт</v>
          </cell>
          <cell r="C334">
            <v>14</v>
          </cell>
          <cell r="D334"/>
          <cell r="E334"/>
          <cell r="G334"/>
          <cell r="H334"/>
        </row>
        <row r="335">
          <cell r="A335" t="str">
            <v>Кондиционер Denko MULT-12 TCL</v>
          </cell>
          <cell r="B335" t="str">
            <v>шт</v>
          </cell>
          <cell r="C335">
            <v>110</v>
          </cell>
          <cell r="D335"/>
          <cell r="E335"/>
          <cell r="G335"/>
          <cell r="H335"/>
        </row>
        <row r="336">
          <cell r="A336" t="str">
            <v>Кондиционер Denko MULT-18 TCL</v>
          </cell>
          <cell r="B336" t="str">
            <v>шт</v>
          </cell>
          <cell r="C336">
            <v>49</v>
          </cell>
          <cell r="D336"/>
          <cell r="E336"/>
          <cell r="G336"/>
          <cell r="H336"/>
        </row>
        <row r="337">
          <cell r="A337" t="str">
            <v>Кондиционер Denko MULT-18/2 TCL</v>
          </cell>
          <cell r="B337" t="str">
            <v>шт</v>
          </cell>
          <cell r="C337"/>
          <cell r="D337"/>
          <cell r="E337"/>
          <cell r="G337"/>
          <cell r="H337"/>
        </row>
        <row r="338">
          <cell r="A338" t="str">
            <v>Кондиционер Denko MULT-24/3 TCL</v>
          </cell>
          <cell r="B338" t="str">
            <v>шт</v>
          </cell>
          <cell r="C338">
            <v>19</v>
          </cell>
          <cell r="D338"/>
          <cell r="E338"/>
          <cell r="G338"/>
          <cell r="H338"/>
        </row>
        <row r="339">
          <cell r="A339" t="str">
            <v>Кондиционер Denko MULT-30/3 TCL</v>
          </cell>
          <cell r="B339" t="str">
            <v>шт</v>
          </cell>
          <cell r="C339">
            <v>15</v>
          </cell>
          <cell r="D339"/>
          <cell r="E339"/>
          <cell r="G339"/>
          <cell r="H339"/>
        </row>
        <row r="340">
          <cell r="A340" t="str">
            <v>Кондиционер Denko MULT-42/5 TCL</v>
          </cell>
          <cell r="B340" t="str">
            <v>шт</v>
          </cell>
          <cell r="C340">
            <v>17</v>
          </cell>
          <cell r="D340"/>
          <cell r="E340"/>
          <cell r="G340"/>
          <cell r="H340"/>
        </row>
        <row r="341">
          <cell r="A341" t="str">
            <v>Кондиционер Denko QW-07I</v>
          </cell>
          <cell r="B341" t="str">
            <v>шт</v>
          </cell>
          <cell r="C341">
            <v>4</v>
          </cell>
          <cell r="D341"/>
          <cell r="E341"/>
          <cell r="G341"/>
          <cell r="H341"/>
        </row>
        <row r="342">
          <cell r="A342" t="str">
            <v>Кондиционер Denko QW-12I</v>
          </cell>
          <cell r="B342" t="str">
            <v>шт</v>
          </cell>
          <cell r="C342"/>
          <cell r="D342"/>
          <cell r="E342"/>
          <cell r="G342"/>
          <cell r="H342"/>
        </row>
        <row r="343">
          <cell r="A343" t="str">
            <v>Кондиционер Denko QW-18I</v>
          </cell>
          <cell r="B343" t="str">
            <v>шт</v>
          </cell>
          <cell r="C343">
            <v>1</v>
          </cell>
          <cell r="D343"/>
          <cell r="E343"/>
          <cell r="G343"/>
          <cell r="H343"/>
        </row>
        <row r="344">
          <cell r="A344" t="str">
            <v>Кондиционер Denko QW-24I</v>
          </cell>
          <cell r="B344" t="str">
            <v>шт</v>
          </cell>
          <cell r="C344">
            <v>17</v>
          </cell>
          <cell r="D344"/>
          <cell r="E344"/>
          <cell r="G344"/>
          <cell r="H344"/>
        </row>
        <row r="345">
          <cell r="A345" t="str">
            <v>Кондиционер EMV-100WL/C-T</v>
          </cell>
          <cell r="B345" t="str">
            <v>шт</v>
          </cell>
          <cell r="C345">
            <v>3</v>
          </cell>
          <cell r="D345"/>
          <cell r="E345"/>
          <cell r="G345"/>
          <cell r="H345"/>
        </row>
        <row r="346">
          <cell r="A346" t="str">
            <v>Кондиционер EMV-1010WM/B-X(P)</v>
          </cell>
          <cell r="B346" t="str">
            <v>шт</v>
          </cell>
          <cell r="C346">
            <v>1</v>
          </cell>
          <cell r="D346"/>
          <cell r="E346"/>
          <cell r="G346"/>
          <cell r="H346"/>
        </row>
        <row r="347">
          <cell r="A347" t="str">
            <v>Кондиционер EMV-121WL/C-T</v>
          </cell>
          <cell r="B347" t="str">
            <v>шт</v>
          </cell>
          <cell r="C347">
            <v>1</v>
          </cell>
          <cell r="D347"/>
          <cell r="E347"/>
          <cell r="G347"/>
          <cell r="H347"/>
        </row>
        <row r="348">
          <cell r="A348" t="str">
            <v>Кондиционер EMV-141WL/C-T</v>
          </cell>
          <cell r="B348" t="str">
            <v>шт</v>
          </cell>
          <cell r="C348">
            <v>2</v>
          </cell>
          <cell r="D348"/>
          <cell r="E348"/>
          <cell r="G348"/>
          <cell r="H348"/>
        </row>
        <row r="349">
          <cell r="A349" t="str">
            <v>Кондиционер EMV-224WL/C-X</v>
          </cell>
          <cell r="B349" t="str">
            <v>шт</v>
          </cell>
          <cell r="C349"/>
          <cell r="D349"/>
          <cell r="E349"/>
          <cell r="G349"/>
          <cell r="H349"/>
        </row>
        <row r="350">
          <cell r="A350" t="str">
            <v>Кондиционер EMV-224WM/B-X(P)</v>
          </cell>
          <cell r="B350" t="str">
            <v>шт</v>
          </cell>
          <cell r="C350">
            <v>1</v>
          </cell>
          <cell r="D350"/>
          <cell r="E350"/>
          <cell r="G350"/>
          <cell r="H350"/>
        </row>
        <row r="351">
          <cell r="A351" t="str">
            <v>Кондиционер EMV-280WL/C1-X</v>
          </cell>
          <cell r="B351" t="str">
            <v>шт</v>
          </cell>
          <cell r="C351"/>
          <cell r="D351"/>
          <cell r="E351"/>
          <cell r="G351"/>
          <cell r="H351"/>
        </row>
        <row r="352">
          <cell r="A352" t="str">
            <v>Кондиционер EMV-280WM/B-X(P)</v>
          </cell>
          <cell r="B352" t="str">
            <v>шт</v>
          </cell>
          <cell r="C352">
            <v>2</v>
          </cell>
          <cell r="D352"/>
          <cell r="E352"/>
          <cell r="G352"/>
          <cell r="H352"/>
        </row>
        <row r="353">
          <cell r="A353" t="str">
            <v>Кондиционер EMV-335WL/C1-X</v>
          </cell>
          <cell r="B353" t="str">
            <v>шт</v>
          </cell>
          <cell r="C353"/>
          <cell r="D353"/>
          <cell r="E353"/>
          <cell r="G353"/>
          <cell r="H353"/>
        </row>
        <row r="354">
          <cell r="A354" t="str">
            <v>Кондиционер EMV-335WM/B-X(P)</v>
          </cell>
          <cell r="B354" t="str">
            <v>шт</v>
          </cell>
          <cell r="C354">
            <v>1</v>
          </cell>
          <cell r="D354"/>
          <cell r="E354"/>
          <cell r="G354"/>
          <cell r="H354"/>
        </row>
        <row r="355">
          <cell r="A355" t="str">
            <v>Кондиционер EMV-400WM/B-X(P)</v>
          </cell>
          <cell r="B355" t="str">
            <v>шт</v>
          </cell>
          <cell r="C355">
            <v>2</v>
          </cell>
          <cell r="D355"/>
          <cell r="E355"/>
          <cell r="G355"/>
          <cell r="H355"/>
        </row>
        <row r="356">
          <cell r="A356" t="str">
            <v>Кондиционер EMV-450WM/B-X(P)</v>
          </cell>
          <cell r="B356" t="str">
            <v>шт</v>
          </cell>
          <cell r="C356">
            <v>1</v>
          </cell>
          <cell r="D356"/>
          <cell r="E356"/>
          <cell r="G356"/>
          <cell r="H356"/>
        </row>
        <row r="357">
          <cell r="A357" t="str">
            <v>Кондиционер EMV-504WM/B-X(P)</v>
          </cell>
          <cell r="B357" t="str">
            <v>шт</v>
          </cell>
          <cell r="C357">
            <v>1</v>
          </cell>
          <cell r="D357"/>
          <cell r="E357"/>
          <cell r="G357"/>
          <cell r="H357"/>
        </row>
        <row r="358">
          <cell r="A358" t="str">
            <v>Кондиционер EMV-560WM/B-X(P)</v>
          </cell>
          <cell r="B358" t="str">
            <v>шт</v>
          </cell>
          <cell r="C358">
            <v>1</v>
          </cell>
          <cell r="D358"/>
          <cell r="E358"/>
          <cell r="G358"/>
          <cell r="H358"/>
        </row>
        <row r="359">
          <cell r="A359" t="str">
            <v>Кондиционер EMV-615WM/B-X(P)</v>
          </cell>
          <cell r="B359" t="str">
            <v>шт</v>
          </cell>
          <cell r="C359">
            <v>1</v>
          </cell>
          <cell r="D359"/>
          <cell r="E359"/>
          <cell r="G359"/>
          <cell r="H359"/>
        </row>
        <row r="360">
          <cell r="A360" t="str">
            <v>Кондиционер EMV-680WM/B-X(P)</v>
          </cell>
          <cell r="B360" t="str">
            <v>шт</v>
          </cell>
          <cell r="C360">
            <v>1</v>
          </cell>
          <cell r="D360"/>
          <cell r="E360"/>
          <cell r="G360"/>
          <cell r="H360"/>
        </row>
        <row r="361">
          <cell r="A361" t="str">
            <v>Кондиционер EMV-785WM/B-X(P)</v>
          </cell>
          <cell r="B361" t="str">
            <v>шт</v>
          </cell>
          <cell r="C361">
            <v>1</v>
          </cell>
          <cell r="D361"/>
          <cell r="E361"/>
          <cell r="G361"/>
          <cell r="H361"/>
        </row>
        <row r="362">
          <cell r="A362" t="str">
            <v>Кондиционер EMV-80WL/C-T</v>
          </cell>
          <cell r="B362" t="str">
            <v>шт</v>
          </cell>
          <cell r="C362">
            <v>3</v>
          </cell>
          <cell r="D362"/>
          <cell r="E362"/>
          <cell r="G362"/>
          <cell r="H362"/>
        </row>
        <row r="363">
          <cell r="A363" t="str">
            <v>Кондиционер EMV-900WM/B-X(P)</v>
          </cell>
          <cell r="B363" t="str">
            <v>шт</v>
          </cell>
          <cell r="C363">
            <v>1</v>
          </cell>
          <cell r="D363"/>
          <cell r="E363"/>
          <cell r="G363"/>
          <cell r="H363"/>
        </row>
        <row r="364">
          <cell r="A364" t="str">
            <v>Кондиционер EMV-ND100L/A-T</v>
          </cell>
          <cell r="B364" t="str">
            <v>шт</v>
          </cell>
          <cell r="C364">
            <v>10</v>
          </cell>
          <cell r="D364"/>
          <cell r="E364"/>
          <cell r="G364"/>
          <cell r="H364"/>
        </row>
        <row r="365">
          <cell r="A365" t="str">
            <v>Кондиционер EMV-ND112T/C-T</v>
          </cell>
          <cell r="B365" t="str">
            <v>шт</v>
          </cell>
          <cell r="C365"/>
          <cell r="D365"/>
          <cell r="E365"/>
          <cell r="G365"/>
          <cell r="H365"/>
        </row>
        <row r="366">
          <cell r="A366" t="str">
            <v>Кондиционер EMV-ND140L/A-T</v>
          </cell>
          <cell r="B366" t="str">
            <v>шт</v>
          </cell>
          <cell r="C366">
            <v>6</v>
          </cell>
          <cell r="D366"/>
          <cell r="E366"/>
          <cell r="G366"/>
          <cell r="H366"/>
        </row>
        <row r="367">
          <cell r="A367" t="str">
            <v>Кондиционер EMV-ND140PLS/C-T</v>
          </cell>
          <cell r="B367" t="str">
            <v>шт</v>
          </cell>
          <cell r="C367"/>
          <cell r="D367"/>
          <cell r="E367"/>
          <cell r="G367"/>
          <cell r="H367"/>
        </row>
        <row r="368">
          <cell r="A368" t="str">
            <v>Кондиционер EMV-ND140T/C-T</v>
          </cell>
          <cell r="B368" t="str">
            <v>шт</v>
          </cell>
          <cell r="C368"/>
          <cell r="D368"/>
          <cell r="E368"/>
          <cell r="G368"/>
          <cell r="H368"/>
        </row>
        <row r="369">
          <cell r="A369" t="str">
            <v>Кондиционер EMV-ND160T/C-T</v>
          </cell>
          <cell r="B369" t="str">
            <v>шт</v>
          </cell>
          <cell r="C369"/>
          <cell r="D369"/>
          <cell r="E369"/>
          <cell r="G369"/>
          <cell r="H369"/>
        </row>
        <row r="370">
          <cell r="A370" t="str">
            <v>Кондиционер EMV-ND22G/B4B-T</v>
          </cell>
          <cell r="B370" t="str">
            <v>шт</v>
          </cell>
          <cell r="C370">
            <v>28</v>
          </cell>
          <cell r="D370"/>
          <cell r="E370"/>
          <cell r="G370"/>
          <cell r="H370"/>
        </row>
        <row r="371">
          <cell r="A371" t="str">
            <v>Кондиционер EMV-ND22PLS/C1-T</v>
          </cell>
          <cell r="B371" t="str">
            <v>шт</v>
          </cell>
          <cell r="C371"/>
          <cell r="D371"/>
          <cell r="E371"/>
          <cell r="G371"/>
          <cell r="H371"/>
        </row>
        <row r="372">
          <cell r="A372" t="str">
            <v>Кондиционер EMV-ND28C/A-T</v>
          </cell>
          <cell r="B372" t="str">
            <v>шт</v>
          </cell>
          <cell r="C372"/>
          <cell r="D372"/>
          <cell r="E372"/>
          <cell r="G372"/>
          <cell r="H372"/>
        </row>
        <row r="373">
          <cell r="A373" t="str">
            <v>Кондиционер EMV-ND28G/B4B-T</v>
          </cell>
          <cell r="B373" t="str">
            <v>шт</v>
          </cell>
          <cell r="C373">
            <v>84</v>
          </cell>
          <cell r="D373"/>
          <cell r="E373"/>
          <cell r="G373"/>
          <cell r="H373"/>
        </row>
        <row r="374">
          <cell r="A374" t="str">
            <v>Кондиционер EMV-ND28PLS/C1-T</v>
          </cell>
          <cell r="B374" t="str">
            <v>шт</v>
          </cell>
          <cell r="C374"/>
          <cell r="D374"/>
          <cell r="E374"/>
          <cell r="G374"/>
          <cell r="H374"/>
        </row>
        <row r="375">
          <cell r="A375" t="str">
            <v>Кондиционер EMV-ND28T/E-T</v>
          </cell>
          <cell r="B375" t="str">
            <v>шт</v>
          </cell>
          <cell r="C375">
            <v>30</v>
          </cell>
          <cell r="D375"/>
          <cell r="E375"/>
          <cell r="G375"/>
          <cell r="H375"/>
        </row>
        <row r="376">
          <cell r="A376" t="str">
            <v>Кондиционер EMV-ND36G/B4B-T</v>
          </cell>
          <cell r="B376" t="str">
            <v>шт</v>
          </cell>
          <cell r="C376"/>
          <cell r="D376"/>
          <cell r="E376"/>
          <cell r="G376"/>
          <cell r="H376"/>
        </row>
        <row r="377">
          <cell r="A377" t="str">
            <v>Кондиционер EMV-ND36PLS/C1-T</v>
          </cell>
          <cell r="B377" t="str">
            <v>шт</v>
          </cell>
          <cell r="C377"/>
          <cell r="D377"/>
          <cell r="E377"/>
          <cell r="G377"/>
          <cell r="H377"/>
        </row>
        <row r="378">
          <cell r="A378" t="str">
            <v>Кондиционер EMV-ND36T/E-T</v>
          </cell>
          <cell r="B378" t="str">
            <v>шт</v>
          </cell>
          <cell r="C378">
            <v>29</v>
          </cell>
          <cell r="D378"/>
          <cell r="E378"/>
          <cell r="G378"/>
          <cell r="H378"/>
        </row>
        <row r="379">
          <cell r="A379" t="str">
            <v>Кондиционер EMV-ND45T/C-T</v>
          </cell>
          <cell r="B379" t="str">
            <v>шт</v>
          </cell>
          <cell r="C379">
            <v>15</v>
          </cell>
          <cell r="D379"/>
          <cell r="E379"/>
          <cell r="G379"/>
          <cell r="H379"/>
        </row>
        <row r="380">
          <cell r="A380" t="str">
            <v>Кондиционер EMV-ND45T/E-T</v>
          </cell>
          <cell r="B380" t="str">
            <v>шт</v>
          </cell>
          <cell r="C380">
            <v>23</v>
          </cell>
          <cell r="D380"/>
          <cell r="E380"/>
          <cell r="G380"/>
          <cell r="H380"/>
        </row>
        <row r="381">
          <cell r="A381" t="str">
            <v>Кондиционер EMV-ND50C/A-T</v>
          </cell>
          <cell r="B381" t="str">
            <v>шт</v>
          </cell>
          <cell r="C381"/>
          <cell r="D381"/>
          <cell r="E381"/>
          <cell r="G381"/>
          <cell r="H381"/>
        </row>
        <row r="382">
          <cell r="A382" t="str">
            <v>Кондиционер EMV-ND50T/C-T</v>
          </cell>
          <cell r="B382" t="str">
            <v>шт</v>
          </cell>
          <cell r="C382">
            <v>20</v>
          </cell>
          <cell r="D382"/>
          <cell r="E382"/>
          <cell r="G382"/>
          <cell r="H382"/>
        </row>
        <row r="383">
          <cell r="A383" t="str">
            <v>Кондиционер EMV-ND56G/B4B-T</v>
          </cell>
          <cell r="B383" t="str">
            <v>шт</v>
          </cell>
          <cell r="C383">
            <v>22</v>
          </cell>
          <cell r="D383"/>
          <cell r="E383"/>
          <cell r="G383"/>
          <cell r="H383"/>
        </row>
        <row r="384">
          <cell r="A384" t="str">
            <v>Кондиционер EMV-ND56PLS/C1-T</v>
          </cell>
          <cell r="B384" t="str">
            <v>шт</v>
          </cell>
          <cell r="C384"/>
          <cell r="D384"/>
          <cell r="E384"/>
          <cell r="G384"/>
          <cell r="H384"/>
        </row>
        <row r="385">
          <cell r="A385" t="str">
            <v>Кондиционер EMV-ND56T/C-T</v>
          </cell>
          <cell r="B385" t="str">
            <v>шт</v>
          </cell>
          <cell r="C385">
            <v>20</v>
          </cell>
          <cell r="D385"/>
          <cell r="E385"/>
          <cell r="G385"/>
          <cell r="H385"/>
        </row>
        <row r="386">
          <cell r="A386" t="str">
            <v>Кондиционер EMV-ND56T/E-T</v>
          </cell>
          <cell r="B386" t="str">
            <v>шт</v>
          </cell>
          <cell r="C386"/>
          <cell r="D386"/>
          <cell r="E386"/>
          <cell r="G386"/>
          <cell r="H386"/>
        </row>
        <row r="387">
          <cell r="A387" t="str">
            <v>Кондиционер EMV-ND71G/B4B-T</v>
          </cell>
          <cell r="B387" t="str">
            <v>шт</v>
          </cell>
          <cell r="C387"/>
          <cell r="D387"/>
          <cell r="E387"/>
          <cell r="G387"/>
          <cell r="H387"/>
        </row>
        <row r="388">
          <cell r="A388" t="str">
            <v>Кондиционер EMV-ND71T/C-T</v>
          </cell>
          <cell r="B388" t="str">
            <v>шт</v>
          </cell>
          <cell r="C388"/>
          <cell r="D388"/>
          <cell r="E388"/>
          <cell r="G388"/>
          <cell r="H388"/>
        </row>
        <row r="389">
          <cell r="A389" t="str">
            <v>Кондиционер EMV-ND80G/B4B-T</v>
          </cell>
          <cell r="B389" t="str">
            <v>шт</v>
          </cell>
          <cell r="C389"/>
          <cell r="D389"/>
          <cell r="E389"/>
          <cell r="G389"/>
          <cell r="H389"/>
        </row>
        <row r="390">
          <cell r="A390" t="str">
            <v>Кондиционер EMV-ND80T/C-T</v>
          </cell>
          <cell r="B390" t="str">
            <v>шт</v>
          </cell>
          <cell r="C390"/>
          <cell r="D390"/>
          <cell r="E390"/>
          <cell r="G390"/>
          <cell r="H390"/>
        </row>
        <row r="391">
          <cell r="A391" t="str">
            <v>Кондиционер EMV-ND90PLS/C-T</v>
          </cell>
          <cell r="B391" t="str">
            <v>шт</v>
          </cell>
          <cell r="C391"/>
          <cell r="D391"/>
          <cell r="E391"/>
          <cell r="G391"/>
          <cell r="H391"/>
        </row>
        <row r="392">
          <cell r="A392" t="str">
            <v>Кондиционер Eurohoff ENKL-60GR</v>
          </cell>
          <cell r="B392" t="str">
            <v>шт</v>
          </cell>
          <cell r="C392">
            <v>2</v>
          </cell>
          <cell r="D392"/>
          <cell r="E392"/>
          <cell r="G392"/>
          <cell r="H392"/>
        </row>
        <row r="393">
          <cell r="A393" t="str">
            <v>Кондиционер Eurohoff AVE-07M</v>
          </cell>
          <cell r="B393" t="str">
            <v>шт</v>
          </cell>
          <cell r="C393"/>
          <cell r="D393"/>
          <cell r="E393"/>
          <cell r="G393"/>
          <cell r="H393"/>
        </row>
        <row r="394">
          <cell r="A394" t="str">
            <v>Кондиционер Eurohoff AVE-09M</v>
          </cell>
          <cell r="B394" t="str">
            <v>шт</v>
          </cell>
          <cell r="C394"/>
          <cell r="D394"/>
          <cell r="E394"/>
          <cell r="G394"/>
          <cell r="H394"/>
        </row>
        <row r="395">
          <cell r="A395" t="str">
            <v>Кондиционер Eurohoff AVE-12M</v>
          </cell>
          <cell r="B395" t="str">
            <v>шт</v>
          </cell>
          <cell r="C395"/>
          <cell r="D395"/>
          <cell r="E395"/>
          <cell r="G395"/>
          <cell r="H395"/>
        </row>
        <row r="396">
          <cell r="A396" t="str">
            <v>Кондиционер Eurohoff AVE-18M</v>
          </cell>
          <cell r="B396" t="str">
            <v>шт</v>
          </cell>
          <cell r="C396"/>
          <cell r="D396"/>
          <cell r="E396"/>
          <cell r="G396"/>
          <cell r="H396"/>
        </row>
        <row r="397">
          <cell r="A397" t="str">
            <v>Кондиционер Eurohoff AVE-24M</v>
          </cell>
          <cell r="B397" t="str">
            <v>шт</v>
          </cell>
          <cell r="C397"/>
          <cell r="D397"/>
          <cell r="E397"/>
          <cell r="G397"/>
          <cell r="H397"/>
        </row>
        <row r="398">
          <cell r="A398" t="str">
            <v>Кондиционер Eurohoff EM-07i</v>
          </cell>
          <cell r="B398" t="str">
            <v>шт</v>
          </cell>
          <cell r="C398"/>
          <cell r="D398"/>
          <cell r="E398"/>
          <cell r="G398"/>
          <cell r="H398"/>
        </row>
        <row r="399">
          <cell r="A399" t="str">
            <v>Кондиционер Eurohoff EM-09i</v>
          </cell>
          <cell r="B399" t="str">
            <v>шт</v>
          </cell>
          <cell r="C399"/>
          <cell r="D399"/>
          <cell r="E399"/>
          <cell r="G399"/>
          <cell r="H399"/>
        </row>
        <row r="400">
          <cell r="A400" t="str">
            <v>Кондиционер Eurohoff EM-12i</v>
          </cell>
          <cell r="B400" t="str">
            <v>шт</v>
          </cell>
          <cell r="C400"/>
          <cell r="D400"/>
          <cell r="E400"/>
          <cell r="G400"/>
          <cell r="H400"/>
        </row>
        <row r="401">
          <cell r="A401" t="str">
            <v>Кондиционер Eurohoff EM-18i</v>
          </cell>
          <cell r="B401" t="str">
            <v>шт</v>
          </cell>
          <cell r="C401"/>
          <cell r="D401"/>
          <cell r="E401"/>
          <cell r="G401"/>
          <cell r="H401"/>
        </row>
        <row r="402">
          <cell r="A402" t="str">
            <v>Кондиционер Eurohoff EM-24i</v>
          </cell>
          <cell r="B402" t="str">
            <v>шт</v>
          </cell>
          <cell r="C402"/>
          <cell r="D402"/>
          <cell r="E402"/>
          <cell r="G402"/>
          <cell r="H402"/>
        </row>
        <row r="403">
          <cell r="A403" t="str">
            <v>Кондиционер Eurohoff EMMULT-09</v>
          </cell>
          <cell r="B403" t="str">
            <v>шт</v>
          </cell>
          <cell r="C403"/>
          <cell r="D403"/>
          <cell r="E403"/>
          <cell r="G403"/>
          <cell r="H403"/>
        </row>
        <row r="404">
          <cell r="A404" t="str">
            <v>Кондиционер Eurohoff EMMULT-12</v>
          </cell>
          <cell r="B404" t="str">
            <v>шт</v>
          </cell>
          <cell r="C404">
            <v>1</v>
          </cell>
          <cell r="D404"/>
          <cell r="E404"/>
          <cell r="G404"/>
          <cell r="H404"/>
        </row>
        <row r="405">
          <cell r="A405" t="str">
            <v>Кондиционер Eurohoff EMMULT-18</v>
          </cell>
          <cell r="B405" t="str">
            <v>шт</v>
          </cell>
          <cell r="C405">
            <v>17</v>
          </cell>
          <cell r="D405"/>
          <cell r="E405"/>
          <cell r="G405"/>
          <cell r="H405"/>
        </row>
        <row r="406">
          <cell r="A406" t="str">
            <v>Кондиционер Eurohoff EMMULT-18/2</v>
          </cell>
          <cell r="B406" t="str">
            <v>шт</v>
          </cell>
          <cell r="C406">
            <v>7</v>
          </cell>
          <cell r="D406"/>
          <cell r="E406"/>
          <cell r="G406"/>
          <cell r="H406"/>
        </row>
        <row r="407">
          <cell r="A407" t="str">
            <v>Кондиционер Eurohoff EMMULT-21/3</v>
          </cell>
          <cell r="B407" t="str">
            <v>шт</v>
          </cell>
          <cell r="C407">
            <v>9</v>
          </cell>
          <cell r="D407"/>
          <cell r="E407"/>
          <cell r="G407"/>
          <cell r="H407"/>
        </row>
        <row r="408">
          <cell r="A408" t="str">
            <v>Кондиционер Eurohoff EMMULT-24</v>
          </cell>
          <cell r="B408" t="str">
            <v>шт</v>
          </cell>
          <cell r="C408">
            <v>20</v>
          </cell>
          <cell r="D408"/>
          <cell r="E408"/>
          <cell r="G408"/>
          <cell r="H408"/>
        </row>
        <row r="409">
          <cell r="A409" t="str">
            <v>Кондиционер Eurohoff EMMULT-30/3</v>
          </cell>
          <cell r="B409" t="str">
            <v>шт</v>
          </cell>
          <cell r="C409">
            <v>2</v>
          </cell>
          <cell r="D409"/>
          <cell r="E409"/>
          <cell r="G409"/>
          <cell r="H409"/>
        </row>
        <row r="410">
          <cell r="A410" t="str">
            <v>Кондиционер Eurohoff EMMULT-42/5</v>
          </cell>
          <cell r="B410" t="str">
            <v>шт</v>
          </cell>
          <cell r="C410">
            <v>7</v>
          </cell>
          <cell r="D410"/>
          <cell r="E410"/>
          <cell r="G410"/>
          <cell r="H410"/>
        </row>
        <row r="411">
          <cell r="A411" t="str">
            <v>Кондиционер Eurohoff ETN-09M</v>
          </cell>
          <cell r="B411" t="str">
            <v>шт</v>
          </cell>
          <cell r="C411">
            <v>45</v>
          </cell>
          <cell r="D411"/>
          <cell r="E411"/>
          <cell r="G411"/>
          <cell r="H411"/>
        </row>
        <row r="412">
          <cell r="A412" t="str">
            <v>Кондиционер Eurohoff ETN-12M</v>
          </cell>
          <cell r="B412" t="str">
            <v>шт</v>
          </cell>
          <cell r="C412">
            <v>61</v>
          </cell>
          <cell r="D412"/>
          <cell r="E412"/>
          <cell r="G412"/>
          <cell r="H412"/>
        </row>
        <row r="413">
          <cell r="A413" t="str">
            <v>Кондиционер Eurohoff ETN-18M</v>
          </cell>
          <cell r="B413" t="str">
            <v>шт</v>
          </cell>
          <cell r="C413"/>
          <cell r="D413"/>
          <cell r="E413"/>
          <cell r="G413"/>
          <cell r="H413"/>
        </row>
        <row r="414">
          <cell r="A414" t="str">
            <v>Кондиционер Eurohoff ETN-24M</v>
          </cell>
          <cell r="B414" t="str">
            <v>шт</v>
          </cell>
          <cell r="C414"/>
          <cell r="D414"/>
          <cell r="E414"/>
          <cell r="G414"/>
          <cell r="H414"/>
        </row>
        <row r="415">
          <cell r="A415" t="str">
            <v>Кондиционер Eurohoff EUD100W1/T1</v>
          </cell>
          <cell r="B415" t="str">
            <v>шт</v>
          </cell>
          <cell r="C415">
            <v>41</v>
          </cell>
          <cell r="D415"/>
          <cell r="E415"/>
          <cell r="G415"/>
          <cell r="H415"/>
        </row>
        <row r="416">
          <cell r="A416" t="str">
            <v>Кондиционер Eurohoff EUD100W1/ZD1</v>
          </cell>
          <cell r="B416" t="str">
            <v>шт</v>
          </cell>
          <cell r="C416">
            <v>35</v>
          </cell>
          <cell r="D416"/>
          <cell r="E416"/>
          <cell r="G416"/>
          <cell r="H416"/>
        </row>
        <row r="417">
          <cell r="A417" t="str">
            <v>Кондиционер Eurohoff EUD140W1/T1</v>
          </cell>
          <cell r="B417" t="str">
            <v>шт</v>
          </cell>
          <cell r="C417">
            <v>19</v>
          </cell>
          <cell r="D417"/>
          <cell r="E417"/>
          <cell r="G417"/>
          <cell r="H417"/>
        </row>
        <row r="418">
          <cell r="A418" t="str">
            <v>Кондиционер Eurohoff EUD140W1/ZD1</v>
          </cell>
          <cell r="B418" t="str">
            <v>шт</v>
          </cell>
          <cell r="C418">
            <v>14</v>
          </cell>
          <cell r="D418"/>
          <cell r="E418"/>
          <cell r="G418"/>
          <cell r="H418"/>
        </row>
        <row r="419">
          <cell r="A419" t="str">
            <v>Кондиционер Eurohoff EUD160W1/T1</v>
          </cell>
          <cell r="B419" t="str">
            <v>шт</v>
          </cell>
          <cell r="C419">
            <v>19</v>
          </cell>
          <cell r="D419"/>
          <cell r="E419"/>
          <cell r="G419"/>
          <cell r="H419"/>
        </row>
        <row r="420">
          <cell r="A420" t="str">
            <v>Кондиционер Eurohoff EUD160W1/ZD1</v>
          </cell>
          <cell r="B420" t="str">
            <v>шт</v>
          </cell>
          <cell r="C420">
            <v>26</v>
          </cell>
          <cell r="D420"/>
          <cell r="E420"/>
          <cell r="G420"/>
          <cell r="H420"/>
        </row>
        <row r="421">
          <cell r="A421" t="str">
            <v>Кондиционер Eurohoff EV-07i</v>
          </cell>
          <cell r="B421" t="str">
            <v>шт</v>
          </cell>
          <cell r="C421">
            <v>27</v>
          </cell>
          <cell r="D421"/>
          <cell r="E421"/>
          <cell r="G421"/>
          <cell r="H421"/>
        </row>
        <row r="422">
          <cell r="A422" t="str">
            <v>Кондиционер Eurohoff EV-07i WIFI</v>
          </cell>
          <cell r="B422" t="str">
            <v>шт</v>
          </cell>
          <cell r="C422">
            <v>885</v>
          </cell>
          <cell r="D422"/>
          <cell r="E422"/>
          <cell r="G422"/>
          <cell r="H422"/>
        </row>
        <row r="423">
          <cell r="A423" t="str">
            <v>Кондиционер Eurohoff EV-09 внешний блок</v>
          </cell>
          <cell r="B423" t="str">
            <v>шт</v>
          </cell>
          <cell r="C423"/>
          <cell r="D423"/>
          <cell r="E423"/>
          <cell r="G423"/>
          <cell r="H423"/>
        </row>
        <row r="424">
          <cell r="A424" t="str">
            <v>Кондиционер Eurohoff EV-09 внутренний блок</v>
          </cell>
          <cell r="B424" t="str">
            <v>шт</v>
          </cell>
          <cell r="C424"/>
          <cell r="D424"/>
          <cell r="E424"/>
          <cell r="G424"/>
          <cell r="H424"/>
        </row>
        <row r="425">
          <cell r="A425" t="str">
            <v>Кондиционер Eurohoff EV-09i</v>
          </cell>
          <cell r="B425" t="str">
            <v>шт</v>
          </cell>
          <cell r="C425">
            <v>3</v>
          </cell>
          <cell r="D425"/>
          <cell r="E425"/>
          <cell r="G425"/>
          <cell r="H425"/>
        </row>
        <row r="426">
          <cell r="A426" t="str">
            <v>Кондиционер Eurohoff EV-09i WIFI</v>
          </cell>
          <cell r="B426" t="str">
            <v>шт</v>
          </cell>
          <cell r="C426">
            <v>4</v>
          </cell>
          <cell r="D426"/>
          <cell r="E426"/>
          <cell r="G426"/>
          <cell r="H426"/>
        </row>
        <row r="427">
          <cell r="A427" t="str">
            <v>Кондиционер Eurohoff EV-09А</v>
          </cell>
          <cell r="B427" t="str">
            <v>шт</v>
          </cell>
          <cell r="C427"/>
          <cell r="D427"/>
          <cell r="E427"/>
          <cell r="G427"/>
          <cell r="H427"/>
        </row>
        <row r="428">
          <cell r="A428" t="str">
            <v>Кондиционер Eurohoff EV-24А</v>
          </cell>
          <cell r="B428" t="str">
            <v>шт</v>
          </cell>
          <cell r="C428"/>
          <cell r="D428"/>
          <cell r="E428"/>
          <cell r="G428"/>
          <cell r="H428"/>
        </row>
        <row r="429">
          <cell r="A429" t="str">
            <v>Кондиционер Eurohoff EV-CS-18M</v>
          </cell>
          <cell r="B429" t="str">
            <v>шт</v>
          </cell>
          <cell r="C429">
            <v>31</v>
          </cell>
          <cell r="D429"/>
          <cell r="E429"/>
          <cell r="G429"/>
          <cell r="H429"/>
        </row>
        <row r="430">
          <cell r="A430" t="str">
            <v>Кондиционер Eurohoff EV-CS-24M</v>
          </cell>
          <cell r="B430" t="str">
            <v>шт</v>
          </cell>
          <cell r="C430"/>
          <cell r="D430"/>
          <cell r="E430"/>
          <cell r="G430"/>
          <cell r="H430"/>
        </row>
        <row r="431">
          <cell r="A431" t="str">
            <v>Кондиционер Eurohoff EV-CS-36M</v>
          </cell>
          <cell r="B431" t="str">
            <v>шт</v>
          </cell>
          <cell r="C431">
            <v>15</v>
          </cell>
          <cell r="D431"/>
          <cell r="E431"/>
          <cell r="G431"/>
          <cell r="H431"/>
        </row>
        <row r="432">
          <cell r="A432" t="str">
            <v>Кондиционер Eurohoff EV-CS-48M</v>
          </cell>
          <cell r="B432" t="str">
            <v>шт</v>
          </cell>
          <cell r="C432"/>
          <cell r="D432"/>
          <cell r="E432"/>
          <cell r="G432"/>
          <cell r="H432"/>
        </row>
        <row r="433">
          <cell r="A433" t="str">
            <v>Кондиционер Eurohoff EV-CS-60M</v>
          </cell>
          <cell r="B433" t="str">
            <v>шт</v>
          </cell>
          <cell r="C433"/>
          <cell r="D433"/>
          <cell r="E433"/>
          <cell r="G433"/>
          <cell r="H433"/>
        </row>
        <row r="434">
          <cell r="A434" t="str">
            <v>Кондиционер Eurohoff EV-NP-36M</v>
          </cell>
          <cell r="B434" t="str">
            <v>шт</v>
          </cell>
          <cell r="C434">
            <v>7</v>
          </cell>
          <cell r="D434"/>
          <cell r="E434"/>
          <cell r="G434"/>
          <cell r="H434"/>
        </row>
        <row r="435">
          <cell r="A435" t="str">
            <v>Кондиционер Eurohoff EV-NP-48M</v>
          </cell>
          <cell r="B435" t="str">
            <v>шт</v>
          </cell>
          <cell r="C435">
            <v>11</v>
          </cell>
          <cell r="D435"/>
          <cell r="E435"/>
          <cell r="G435"/>
          <cell r="H435"/>
        </row>
        <row r="436">
          <cell r="A436" t="str">
            <v>Кондиционер Eurohoff EV-NP-60M</v>
          </cell>
          <cell r="B436" t="str">
            <v>шт</v>
          </cell>
          <cell r="C436">
            <v>1</v>
          </cell>
          <cell r="D436"/>
          <cell r="E436"/>
          <cell r="G436"/>
          <cell r="H436"/>
        </row>
        <row r="437">
          <cell r="A437" t="str">
            <v>Кондиционер Eurohoff EVR-07i внешний блок</v>
          </cell>
          <cell r="B437" t="str">
            <v>шт</v>
          </cell>
          <cell r="C437">
            <v>68</v>
          </cell>
          <cell r="D437"/>
          <cell r="E437"/>
          <cell r="G437"/>
          <cell r="H437"/>
        </row>
        <row r="438">
          <cell r="A438" t="str">
            <v>Кондиционер Eurohoff EVR-07i внутренний блок</v>
          </cell>
          <cell r="B438" t="str">
            <v>шт</v>
          </cell>
          <cell r="C438">
            <v>68</v>
          </cell>
          <cell r="D438"/>
          <cell r="E438"/>
          <cell r="G438"/>
          <cell r="H438"/>
        </row>
        <row r="439">
          <cell r="A439" t="str">
            <v>Кондиционер Eurohoff EVR-09i внешний блок</v>
          </cell>
          <cell r="B439" t="str">
            <v>шт</v>
          </cell>
          <cell r="C439">
            <v>18</v>
          </cell>
          <cell r="D439"/>
          <cell r="E439"/>
          <cell r="G439"/>
          <cell r="H439"/>
        </row>
        <row r="440">
          <cell r="A440" t="str">
            <v>Кондиционер Eurohoff EVR-09i внутренний блок</v>
          </cell>
          <cell r="B440" t="str">
            <v>шт</v>
          </cell>
          <cell r="C440">
            <v>18</v>
          </cell>
          <cell r="D440"/>
          <cell r="E440"/>
          <cell r="G440"/>
          <cell r="H440"/>
        </row>
        <row r="441">
          <cell r="A441" t="str">
            <v>Кондиционер Eurohoff EVR-12i внешний блок</v>
          </cell>
          <cell r="B441" t="str">
            <v>шт</v>
          </cell>
          <cell r="C441">
            <v>8</v>
          </cell>
          <cell r="D441"/>
          <cell r="E441"/>
          <cell r="G441"/>
          <cell r="H441"/>
        </row>
        <row r="442">
          <cell r="A442" t="str">
            <v>Кондиционер Eurohoff EVR-12i внутренний блок</v>
          </cell>
          <cell r="B442" t="str">
            <v>шт</v>
          </cell>
          <cell r="C442">
            <v>8</v>
          </cell>
          <cell r="D442"/>
          <cell r="E442"/>
          <cell r="G442"/>
          <cell r="H442"/>
        </row>
        <row r="443">
          <cell r="A443" t="str">
            <v>Кондиционер Eurohoff IRF-07B</v>
          </cell>
          <cell r="B443" t="str">
            <v>шт</v>
          </cell>
          <cell r="C443">
            <v>134</v>
          </cell>
          <cell r="D443"/>
          <cell r="E443"/>
          <cell r="G443"/>
          <cell r="H443"/>
        </row>
        <row r="444">
          <cell r="A444" t="str">
            <v>Кондиционер Eurohoff IRF-09B</v>
          </cell>
          <cell r="B444" t="str">
            <v>шт</v>
          </cell>
          <cell r="C444"/>
          <cell r="D444"/>
          <cell r="E444"/>
          <cell r="G444"/>
          <cell r="H444"/>
        </row>
        <row r="445">
          <cell r="A445" t="str">
            <v>Кондиционер Eurohoff IRF-12B</v>
          </cell>
          <cell r="B445" t="str">
            <v>шт</v>
          </cell>
          <cell r="C445"/>
          <cell r="D445"/>
          <cell r="E445"/>
          <cell r="G445"/>
          <cell r="H445"/>
        </row>
        <row r="446">
          <cell r="A446" t="str">
            <v>Кондиционер KFR-48 LA</v>
          </cell>
          <cell r="B446" t="str">
            <v>шт</v>
          </cell>
          <cell r="C446"/>
          <cell r="D446"/>
          <cell r="E446"/>
          <cell r="G446"/>
          <cell r="H446"/>
        </row>
        <row r="447">
          <cell r="A447" t="str">
            <v>Кондиционер LG C07LHЕ</v>
          </cell>
          <cell r="B447" t="str">
            <v>шт</v>
          </cell>
          <cell r="C447"/>
          <cell r="D447"/>
          <cell r="E447"/>
          <cell r="G447"/>
          <cell r="H447"/>
        </row>
        <row r="448">
          <cell r="A448" t="str">
            <v>Кондиционер LG D07TT2</v>
          </cell>
          <cell r="B448" t="str">
            <v>шт</v>
          </cell>
          <cell r="C448"/>
          <cell r="D448"/>
          <cell r="E448"/>
          <cell r="G448"/>
          <cell r="H448"/>
        </row>
        <row r="449">
          <cell r="A449" t="str">
            <v>Кондиционер LG D09TT2</v>
          </cell>
          <cell r="B449" t="str">
            <v>шт</v>
          </cell>
          <cell r="C449">
            <v>16</v>
          </cell>
          <cell r="D449"/>
          <cell r="E449"/>
          <cell r="G449"/>
          <cell r="H449"/>
        </row>
        <row r="450">
          <cell r="A450" t="str">
            <v>Кондиционер LG D12TT</v>
          </cell>
          <cell r="B450" t="str">
            <v>шт</v>
          </cell>
          <cell r="C450">
            <v>5</v>
          </cell>
          <cell r="D450"/>
          <cell r="E450"/>
          <cell r="G450"/>
          <cell r="H450"/>
        </row>
        <row r="451">
          <cell r="A451" t="str">
            <v>Кондиционер LG P09SP</v>
          </cell>
          <cell r="B451" t="str">
            <v>шт</v>
          </cell>
          <cell r="C451"/>
          <cell r="D451"/>
          <cell r="E451"/>
          <cell r="G451"/>
          <cell r="H451"/>
        </row>
        <row r="452">
          <cell r="A452" t="str">
            <v>Кондиционер LG P18SP</v>
          </cell>
          <cell r="B452" t="str">
            <v>шт</v>
          </cell>
          <cell r="C452">
            <v>6</v>
          </cell>
          <cell r="D452"/>
          <cell r="E452"/>
          <cell r="G452"/>
          <cell r="H452"/>
        </row>
        <row r="453">
          <cell r="E453"/>
          <cell r="F453"/>
          <cell r="G453"/>
          <cell r="H453"/>
        </row>
        <row r="454">
          <cell r="E454"/>
          <cell r="F454"/>
          <cell r="G454"/>
          <cell r="H454"/>
        </row>
        <row r="455">
          <cell r="E455"/>
          <cell r="F455"/>
          <cell r="G455"/>
          <cell r="H455"/>
        </row>
        <row r="456">
          <cell r="E456"/>
          <cell r="F456"/>
          <cell r="G456"/>
          <cell r="H456"/>
        </row>
        <row r="457">
          <cell r="E457"/>
          <cell r="F457"/>
          <cell r="G457"/>
          <cell r="H457"/>
        </row>
        <row r="458">
          <cell r="E458"/>
          <cell r="F458"/>
          <cell r="G458"/>
          <cell r="H458"/>
        </row>
        <row r="459">
          <cell r="E459"/>
          <cell r="F459"/>
          <cell r="G459"/>
          <cell r="H459"/>
        </row>
        <row r="460">
          <cell r="E460"/>
          <cell r="F460"/>
          <cell r="G460"/>
          <cell r="H460"/>
        </row>
        <row r="461">
          <cell r="E461"/>
          <cell r="F461"/>
          <cell r="G461"/>
          <cell r="H461"/>
        </row>
        <row r="462">
          <cell r="E462"/>
          <cell r="F462"/>
          <cell r="G462"/>
          <cell r="H462"/>
        </row>
        <row r="463">
          <cell r="E463"/>
          <cell r="F463"/>
          <cell r="G463"/>
          <cell r="H463"/>
        </row>
        <row r="464">
          <cell r="E464"/>
          <cell r="F464"/>
          <cell r="G464"/>
          <cell r="H464"/>
        </row>
        <row r="465">
          <cell r="E465"/>
          <cell r="F465"/>
          <cell r="G465"/>
          <cell r="H465"/>
        </row>
        <row r="466">
          <cell r="E466"/>
          <cell r="F466"/>
          <cell r="G466"/>
          <cell r="H466"/>
        </row>
        <row r="467">
          <cell r="E467"/>
          <cell r="F467"/>
          <cell r="G467"/>
          <cell r="H467"/>
        </row>
        <row r="468">
          <cell r="E468"/>
          <cell r="F468"/>
          <cell r="G468"/>
          <cell r="H468"/>
        </row>
        <row r="469">
          <cell r="E469"/>
          <cell r="F469"/>
          <cell r="G469"/>
          <cell r="H469"/>
        </row>
        <row r="470">
          <cell r="E470"/>
          <cell r="F470"/>
          <cell r="G470"/>
          <cell r="H470"/>
        </row>
        <row r="471">
          <cell r="E471"/>
          <cell r="F471"/>
          <cell r="G471"/>
          <cell r="H471"/>
        </row>
        <row r="472">
          <cell r="E472"/>
          <cell r="F472"/>
          <cell r="G472"/>
          <cell r="H472"/>
        </row>
        <row r="473">
          <cell r="E473"/>
          <cell r="F473"/>
          <cell r="G473"/>
          <cell r="H473"/>
        </row>
        <row r="474">
          <cell r="E474"/>
          <cell r="F474"/>
          <cell r="G474"/>
          <cell r="H474"/>
        </row>
        <row r="475">
          <cell r="E475"/>
          <cell r="F475"/>
          <cell r="G475"/>
          <cell r="H475"/>
        </row>
        <row r="476">
          <cell r="E476"/>
          <cell r="F476"/>
          <cell r="G476"/>
          <cell r="H476"/>
        </row>
        <row r="477">
          <cell r="E477"/>
          <cell r="F477"/>
          <cell r="G477"/>
          <cell r="H477"/>
        </row>
        <row r="478">
          <cell r="E478"/>
          <cell r="F478"/>
          <cell r="G478"/>
          <cell r="H478"/>
        </row>
        <row r="479">
          <cell r="E479"/>
          <cell r="F479"/>
          <cell r="G479"/>
          <cell r="H479"/>
        </row>
        <row r="480">
          <cell r="E480"/>
          <cell r="F480"/>
          <cell r="G480"/>
          <cell r="H480"/>
        </row>
        <row r="481">
          <cell r="E481"/>
          <cell r="F481"/>
          <cell r="G481"/>
          <cell r="H481"/>
        </row>
        <row r="482">
          <cell r="E482"/>
          <cell r="F482"/>
          <cell r="G482"/>
          <cell r="H482"/>
        </row>
        <row r="483">
          <cell r="E483"/>
          <cell r="F483"/>
          <cell r="G483"/>
          <cell r="H483"/>
        </row>
        <row r="484">
          <cell r="E484"/>
          <cell r="F484"/>
          <cell r="G484"/>
          <cell r="H484"/>
        </row>
        <row r="485">
          <cell r="E485"/>
          <cell r="F485"/>
          <cell r="G485"/>
          <cell r="H485"/>
        </row>
        <row r="486">
          <cell r="E486"/>
          <cell r="F486"/>
          <cell r="G486"/>
          <cell r="H486"/>
        </row>
        <row r="487">
          <cell r="H487"/>
        </row>
        <row r="488">
          <cell r="H488"/>
        </row>
        <row r="489">
          <cell r="H489"/>
        </row>
        <row r="490">
          <cell r="H490"/>
        </row>
        <row r="491">
          <cell r="H491"/>
        </row>
        <row r="492">
          <cell r="H492"/>
        </row>
        <row r="493">
          <cell r="H493"/>
        </row>
        <row r="494">
          <cell r="H494"/>
        </row>
        <row r="495">
          <cell r="H495"/>
        </row>
        <row r="496">
          <cell r="H496"/>
        </row>
        <row r="497">
          <cell r="H497"/>
        </row>
        <row r="498">
          <cell r="H498"/>
        </row>
        <row r="499">
          <cell r="H499"/>
        </row>
        <row r="500">
          <cell r="H500"/>
        </row>
        <row r="501">
          <cell r="H501"/>
        </row>
        <row r="502">
          <cell r="H502"/>
        </row>
        <row r="503">
          <cell r="H503"/>
        </row>
        <row r="504">
          <cell r="H504"/>
        </row>
        <row r="505">
          <cell r="H505"/>
        </row>
        <row r="506">
          <cell r="H506"/>
        </row>
        <row r="507">
          <cell r="H507"/>
        </row>
        <row r="508">
          <cell r="H508"/>
        </row>
        <row r="509">
          <cell r="H509"/>
        </row>
        <row r="510">
          <cell r="H510"/>
        </row>
        <row r="511">
          <cell r="H511"/>
        </row>
        <row r="512">
          <cell r="H512"/>
        </row>
        <row r="513">
          <cell r="H513"/>
        </row>
        <row r="514">
          <cell r="H514"/>
        </row>
        <row r="515">
          <cell r="H515"/>
        </row>
        <row r="516">
          <cell r="H516"/>
        </row>
        <row r="517">
          <cell r="H517"/>
        </row>
        <row r="518">
          <cell r="H518"/>
        </row>
        <row r="519">
          <cell r="H519"/>
        </row>
        <row r="520">
          <cell r="H520"/>
        </row>
        <row r="521">
          <cell r="H521"/>
        </row>
        <row r="522">
          <cell r="H522"/>
        </row>
        <row r="523">
          <cell r="H523"/>
        </row>
        <row r="524">
          <cell r="H524"/>
        </row>
        <row r="525">
          <cell r="H525"/>
        </row>
        <row r="526">
          <cell r="H526"/>
        </row>
        <row r="527">
          <cell r="H527"/>
        </row>
        <row r="528">
          <cell r="H528"/>
        </row>
        <row r="529">
          <cell r="H529"/>
        </row>
        <row r="530">
          <cell r="H530"/>
        </row>
        <row r="531">
          <cell r="H531"/>
        </row>
        <row r="532">
          <cell r="H532"/>
        </row>
        <row r="533">
          <cell r="H533"/>
        </row>
        <row r="534">
          <cell r="H534"/>
        </row>
        <row r="535">
          <cell r="H535"/>
        </row>
        <row r="536">
          <cell r="H536"/>
        </row>
        <row r="537">
          <cell r="H537"/>
        </row>
        <row r="538">
          <cell r="H538"/>
        </row>
        <row r="539">
          <cell r="H539"/>
        </row>
        <row r="540">
          <cell r="H540"/>
        </row>
        <row r="541">
          <cell r="H541"/>
        </row>
        <row r="542">
          <cell r="H542"/>
        </row>
        <row r="543">
          <cell r="H543"/>
        </row>
        <row r="544">
          <cell r="H544"/>
        </row>
        <row r="545">
          <cell r="H545"/>
        </row>
        <row r="546">
          <cell r="H546"/>
        </row>
        <row r="547">
          <cell r="H547"/>
        </row>
        <row r="548">
          <cell r="H548"/>
        </row>
        <row r="549">
          <cell r="H549"/>
        </row>
        <row r="550">
          <cell r="H550"/>
        </row>
        <row r="551">
          <cell r="H551"/>
        </row>
        <row r="552">
          <cell r="H552"/>
        </row>
        <row r="553">
          <cell r="H553"/>
        </row>
        <row r="554">
          <cell r="H554"/>
        </row>
        <row r="555">
          <cell r="H555"/>
        </row>
        <row r="556">
          <cell r="H556"/>
        </row>
        <row r="557">
          <cell r="H557"/>
        </row>
        <row r="558">
          <cell r="H558"/>
        </row>
        <row r="559">
          <cell r="H559"/>
        </row>
        <row r="560">
          <cell r="H560"/>
        </row>
        <row r="561">
          <cell r="H561"/>
        </row>
        <row r="562">
          <cell r="H562"/>
        </row>
        <row r="563">
          <cell r="H563"/>
        </row>
        <row r="564">
          <cell r="H564"/>
        </row>
        <row r="565">
          <cell r="H565"/>
        </row>
        <row r="566">
          <cell r="H566"/>
        </row>
        <row r="567">
          <cell r="H567"/>
        </row>
        <row r="568">
          <cell r="H568"/>
        </row>
        <row r="569">
          <cell r="H569"/>
        </row>
        <row r="570">
          <cell r="H570"/>
        </row>
        <row r="571">
          <cell r="H571"/>
        </row>
        <row r="572">
          <cell r="H572"/>
        </row>
        <row r="573">
          <cell r="H573"/>
        </row>
        <row r="574">
          <cell r="H574"/>
        </row>
        <row r="575">
          <cell r="H575"/>
        </row>
        <row r="576">
          <cell r="H576"/>
        </row>
        <row r="577">
          <cell r="H577"/>
        </row>
        <row r="578">
          <cell r="H578"/>
        </row>
        <row r="579">
          <cell r="H579"/>
        </row>
        <row r="580">
          <cell r="H580"/>
        </row>
        <row r="581">
          <cell r="H581"/>
        </row>
        <row r="582">
          <cell r="H582"/>
        </row>
        <row r="583">
          <cell r="H583"/>
        </row>
        <row r="584">
          <cell r="H584"/>
        </row>
        <row r="585">
          <cell r="H585"/>
        </row>
        <row r="586">
          <cell r="H586"/>
        </row>
        <row r="587">
          <cell r="H587"/>
        </row>
        <row r="588">
          <cell r="H588"/>
        </row>
        <row r="589">
          <cell r="H589"/>
        </row>
        <row r="590">
          <cell r="H590"/>
        </row>
        <row r="591">
          <cell r="H591"/>
        </row>
        <row r="592">
          <cell r="H592"/>
        </row>
        <row r="593">
          <cell r="H593"/>
        </row>
        <row r="594">
          <cell r="H594"/>
        </row>
        <row r="595">
          <cell r="H595"/>
        </row>
        <row r="596">
          <cell r="H596"/>
        </row>
        <row r="597">
          <cell r="H597"/>
        </row>
        <row r="598">
          <cell r="H598"/>
        </row>
        <row r="599">
          <cell r="H599"/>
        </row>
        <row r="600">
          <cell r="H600"/>
        </row>
        <row r="601">
          <cell r="H601"/>
        </row>
        <row r="602">
          <cell r="H602"/>
        </row>
        <row r="603">
          <cell r="H603"/>
        </row>
        <row r="604">
          <cell r="H604"/>
        </row>
        <row r="605">
          <cell r="H605"/>
        </row>
        <row r="606">
          <cell r="H606"/>
        </row>
        <row r="607">
          <cell r="H607"/>
        </row>
        <row r="608">
          <cell r="H608"/>
        </row>
        <row r="609">
          <cell r="H609"/>
        </row>
        <row r="610">
          <cell r="H610"/>
        </row>
        <row r="611">
          <cell r="H611"/>
        </row>
        <row r="612">
          <cell r="H612"/>
        </row>
        <row r="613">
          <cell r="H613"/>
        </row>
        <row r="614">
          <cell r="H614"/>
        </row>
        <row r="615">
          <cell r="H615"/>
        </row>
        <row r="616">
          <cell r="H616"/>
        </row>
        <row r="617">
          <cell r="H617"/>
        </row>
        <row r="618">
          <cell r="H618"/>
        </row>
        <row r="619">
          <cell r="H619"/>
        </row>
        <row r="620">
          <cell r="H620"/>
        </row>
        <row r="621">
          <cell r="H621"/>
        </row>
        <row r="622">
          <cell r="H622"/>
        </row>
        <row r="623">
          <cell r="H623"/>
        </row>
        <row r="624">
          <cell r="H624"/>
        </row>
        <row r="625">
          <cell r="H625"/>
        </row>
        <row r="626">
          <cell r="H626"/>
        </row>
        <row r="627">
          <cell r="H627"/>
        </row>
        <row r="628">
          <cell r="H628"/>
        </row>
        <row r="629">
          <cell r="H629"/>
        </row>
        <row r="630">
          <cell r="H630"/>
        </row>
        <row r="631">
          <cell r="H631"/>
        </row>
        <row r="632">
          <cell r="H632"/>
        </row>
        <row r="633">
          <cell r="H633"/>
        </row>
        <row r="634">
          <cell r="H634"/>
        </row>
        <row r="635">
          <cell r="H635"/>
        </row>
        <row r="636">
          <cell r="H636"/>
        </row>
        <row r="637">
          <cell r="H637"/>
        </row>
        <row r="638">
          <cell r="H638"/>
        </row>
        <row r="639">
          <cell r="H639"/>
        </row>
        <row r="640">
          <cell r="H640"/>
        </row>
        <row r="641">
          <cell r="H641"/>
        </row>
        <row r="642">
          <cell r="H642"/>
        </row>
        <row r="643">
          <cell r="H643"/>
        </row>
        <row r="644">
          <cell r="H644"/>
        </row>
        <row r="645">
          <cell r="H645"/>
        </row>
        <row r="646">
          <cell r="H646"/>
        </row>
        <row r="647">
          <cell r="H647"/>
        </row>
        <row r="648">
          <cell r="H648"/>
        </row>
        <row r="649">
          <cell r="H649"/>
        </row>
        <row r="650">
          <cell r="H650"/>
        </row>
        <row r="651">
          <cell r="H651"/>
        </row>
        <row r="652">
          <cell r="H652"/>
        </row>
        <row r="653">
          <cell r="H653"/>
        </row>
        <row r="654">
          <cell r="H654"/>
        </row>
        <row r="655">
          <cell r="H655"/>
        </row>
        <row r="656">
          <cell r="H656"/>
        </row>
        <row r="657">
          <cell r="H657"/>
        </row>
        <row r="658">
          <cell r="H658"/>
        </row>
        <row r="659">
          <cell r="H659"/>
        </row>
        <row r="660">
          <cell r="H660"/>
        </row>
        <row r="661">
          <cell r="H661"/>
        </row>
        <row r="662">
          <cell r="H662"/>
        </row>
        <row r="663">
          <cell r="H663"/>
        </row>
        <row r="664">
          <cell r="H664"/>
        </row>
        <row r="665">
          <cell r="H665"/>
        </row>
        <row r="666">
          <cell r="H666"/>
        </row>
        <row r="667">
          <cell r="H667"/>
        </row>
        <row r="668">
          <cell r="H668"/>
        </row>
        <row r="669">
          <cell r="H669"/>
        </row>
        <row r="670">
          <cell r="H670"/>
        </row>
        <row r="671">
          <cell r="H671"/>
        </row>
        <row r="672">
          <cell r="H672"/>
        </row>
        <row r="673">
          <cell r="H673"/>
        </row>
        <row r="674">
          <cell r="H674"/>
        </row>
        <row r="675">
          <cell r="H675"/>
        </row>
        <row r="676">
          <cell r="H676"/>
        </row>
        <row r="677">
          <cell r="H677"/>
        </row>
        <row r="678">
          <cell r="H678"/>
        </row>
        <row r="679">
          <cell r="H679"/>
        </row>
        <row r="680">
          <cell r="H680"/>
        </row>
        <row r="681">
          <cell r="H681"/>
        </row>
        <row r="682">
          <cell r="H682"/>
        </row>
        <row r="683">
          <cell r="H683"/>
        </row>
        <row r="684">
          <cell r="H684"/>
        </row>
        <row r="685">
          <cell r="H685"/>
        </row>
        <row r="686">
          <cell r="H686"/>
        </row>
        <row r="687">
          <cell r="H687"/>
        </row>
        <row r="688">
          <cell r="H688"/>
        </row>
        <row r="689">
          <cell r="H689"/>
        </row>
        <row r="690">
          <cell r="H690"/>
        </row>
        <row r="691">
          <cell r="H691"/>
        </row>
        <row r="692">
          <cell r="H692"/>
        </row>
        <row r="693">
          <cell r="H693"/>
        </row>
        <row r="694">
          <cell r="H694"/>
        </row>
        <row r="695">
          <cell r="H695"/>
        </row>
        <row r="696">
          <cell r="H696"/>
        </row>
        <row r="697">
          <cell r="H697"/>
        </row>
        <row r="698">
          <cell r="H698"/>
        </row>
        <row r="699">
          <cell r="H699"/>
        </row>
        <row r="700">
          <cell r="H700"/>
        </row>
        <row r="701">
          <cell r="H701"/>
        </row>
        <row r="702">
          <cell r="H702"/>
        </row>
        <row r="703">
          <cell r="H703"/>
        </row>
        <row r="704">
          <cell r="H704"/>
        </row>
        <row r="705">
          <cell r="H705"/>
        </row>
        <row r="706">
          <cell r="H706"/>
        </row>
        <row r="707">
          <cell r="H707"/>
        </row>
        <row r="708">
          <cell r="H708"/>
        </row>
        <row r="709">
          <cell r="H709"/>
        </row>
        <row r="710">
          <cell r="H710"/>
        </row>
        <row r="711">
          <cell r="H711"/>
        </row>
        <row r="712">
          <cell r="H712"/>
        </row>
        <row r="713">
          <cell r="H713"/>
        </row>
        <row r="714">
          <cell r="H714"/>
        </row>
        <row r="715">
          <cell r="H715"/>
        </row>
        <row r="716">
          <cell r="H716"/>
        </row>
        <row r="717">
          <cell r="H717"/>
        </row>
        <row r="718">
          <cell r="H718"/>
        </row>
        <row r="719">
          <cell r="H719"/>
        </row>
        <row r="720">
          <cell r="H720"/>
        </row>
        <row r="721">
          <cell r="H721"/>
        </row>
        <row r="722">
          <cell r="H722"/>
        </row>
        <row r="723">
          <cell r="H723"/>
        </row>
        <row r="724">
          <cell r="H724"/>
        </row>
        <row r="725">
          <cell r="H725"/>
        </row>
        <row r="726">
          <cell r="H726"/>
        </row>
        <row r="727">
          <cell r="H727"/>
        </row>
        <row r="728">
          <cell r="H728"/>
        </row>
        <row r="729">
          <cell r="H729"/>
        </row>
        <row r="730">
          <cell r="H730"/>
        </row>
        <row r="731">
          <cell r="H731"/>
        </row>
        <row r="732">
          <cell r="H732"/>
        </row>
        <row r="733">
          <cell r="H733"/>
        </row>
        <row r="734">
          <cell r="H734"/>
        </row>
        <row r="735">
          <cell r="H735"/>
        </row>
        <row r="736">
          <cell r="H736"/>
        </row>
        <row r="737">
          <cell r="H737"/>
        </row>
        <row r="738">
          <cell r="H738"/>
        </row>
        <row r="739">
          <cell r="H739"/>
        </row>
        <row r="740">
          <cell r="H740"/>
        </row>
        <row r="741">
          <cell r="H741"/>
        </row>
        <row r="742">
          <cell r="H742"/>
        </row>
        <row r="743">
          <cell r="H743"/>
        </row>
        <row r="744">
          <cell r="H744"/>
        </row>
        <row r="745">
          <cell r="H745"/>
        </row>
        <row r="746">
          <cell r="H746"/>
        </row>
        <row r="747">
          <cell r="H747"/>
        </row>
        <row r="748">
          <cell r="H748"/>
        </row>
        <row r="749">
          <cell r="H749"/>
        </row>
        <row r="750">
          <cell r="H750"/>
        </row>
        <row r="751">
          <cell r="H751"/>
        </row>
        <row r="752">
          <cell r="H752"/>
        </row>
        <row r="753">
          <cell r="H753"/>
        </row>
        <row r="754">
          <cell r="H754"/>
        </row>
        <row r="755">
          <cell r="H755"/>
        </row>
        <row r="756">
          <cell r="H756"/>
        </row>
        <row r="757">
          <cell r="H757"/>
        </row>
        <row r="758">
          <cell r="H758"/>
        </row>
        <row r="759">
          <cell r="H759"/>
        </row>
        <row r="760">
          <cell r="H760"/>
        </row>
        <row r="761">
          <cell r="H761"/>
        </row>
        <row r="762">
          <cell r="H762"/>
        </row>
        <row r="763">
          <cell r="H763"/>
        </row>
        <row r="764">
          <cell r="H764"/>
        </row>
        <row r="765">
          <cell r="H765"/>
        </row>
        <row r="766">
          <cell r="H766"/>
        </row>
        <row r="767">
          <cell r="H767"/>
        </row>
        <row r="768">
          <cell r="H768"/>
        </row>
        <row r="769">
          <cell r="H769"/>
        </row>
        <row r="770">
          <cell r="H770"/>
        </row>
        <row r="771">
          <cell r="H771"/>
        </row>
        <row r="772">
          <cell r="H772"/>
        </row>
        <row r="773">
          <cell r="H773"/>
        </row>
        <row r="774">
          <cell r="H774"/>
        </row>
        <row r="775">
          <cell r="H775"/>
        </row>
        <row r="776">
          <cell r="H776"/>
        </row>
        <row r="777">
          <cell r="H777"/>
        </row>
        <row r="778">
          <cell r="H778"/>
        </row>
        <row r="779">
          <cell r="H779"/>
        </row>
        <row r="780">
          <cell r="H780"/>
        </row>
        <row r="781">
          <cell r="H781"/>
        </row>
        <row r="782">
          <cell r="H782"/>
        </row>
        <row r="783">
          <cell r="H783"/>
        </row>
        <row r="784">
          <cell r="H784"/>
        </row>
        <row r="785">
          <cell r="H785"/>
        </row>
        <row r="786">
          <cell r="H786"/>
        </row>
        <row r="787">
          <cell r="H787"/>
        </row>
        <row r="788">
          <cell r="H788"/>
        </row>
        <row r="789">
          <cell r="H789"/>
        </row>
        <row r="790">
          <cell r="H790"/>
        </row>
        <row r="791">
          <cell r="H791"/>
        </row>
        <row r="792">
          <cell r="H792"/>
        </row>
        <row r="793">
          <cell r="H793"/>
        </row>
        <row r="794">
          <cell r="H794"/>
        </row>
        <row r="795">
          <cell r="H795"/>
        </row>
        <row r="796">
          <cell r="H796"/>
        </row>
        <row r="797">
          <cell r="H797"/>
        </row>
        <row r="798">
          <cell r="H798"/>
        </row>
        <row r="799">
          <cell r="H799"/>
        </row>
        <row r="800">
          <cell r="H800"/>
        </row>
        <row r="801">
          <cell r="H801"/>
        </row>
        <row r="802">
          <cell r="H802"/>
        </row>
        <row r="803">
          <cell r="H803"/>
        </row>
        <row r="804">
          <cell r="H804"/>
        </row>
        <row r="805">
          <cell r="H805"/>
        </row>
        <row r="806">
          <cell r="H806"/>
        </row>
        <row r="807">
          <cell r="H807"/>
        </row>
        <row r="808">
          <cell r="H808"/>
        </row>
        <row r="809">
          <cell r="H809"/>
        </row>
        <row r="810">
          <cell r="H810"/>
        </row>
        <row r="811">
          <cell r="H811"/>
        </row>
        <row r="812">
          <cell r="H812"/>
        </row>
        <row r="813">
          <cell r="H813"/>
        </row>
        <row r="814">
          <cell r="H814"/>
        </row>
        <row r="815">
          <cell r="H815"/>
        </row>
        <row r="816">
          <cell r="H816"/>
        </row>
        <row r="817">
          <cell r="H817"/>
        </row>
        <row r="818">
          <cell r="H818"/>
        </row>
        <row r="819">
          <cell r="H819"/>
        </row>
        <row r="820">
          <cell r="H820"/>
        </row>
        <row r="821">
          <cell r="H821"/>
        </row>
        <row r="822">
          <cell r="H822"/>
        </row>
        <row r="823">
          <cell r="H823"/>
        </row>
        <row r="824">
          <cell r="H824"/>
        </row>
        <row r="825">
          <cell r="H825"/>
        </row>
        <row r="826">
          <cell r="H826"/>
        </row>
        <row r="827">
          <cell r="H827"/>
        </row>
        <row r="828">
          <cell r="H828"/>
        </row>
        <row r="829">
          <cell r="H829"/>
        </row>
        <row r="830">
          <cell r="H830"/>
        </row>
        <row r="831">
          <cell r="H831"/>
        </row>
        <row r="832">
          <cell r="H832"/>
        </row>
        <row r="833">
          <cell r="H833"/>
        </row>
        <row r="834">
          <cell r="H834"/>
        </row>
        <row r="835">
          <cell r="H835"/>
        </row>
        <row r="836">
          <cell r="H836"/>
        </row>
        <row r="837">
          <cell r="H837"/>
        </row>
        <row r="838">
          <cell r="H838"/>
        </row>
        <row r="839">
          <cell r="H839"/>
        </row>
        <row r="840">
          <cell r="H840"/>
        </row>
        <row r="841">
          <cell r="H841"/>
        </row>
        <row r="842">
          <cell r="H842"/>
        </row>
        <row r="843">
          <cell r="H843"/>
        </row>
        <row r="844">
          <cell r="H844"/>
        </row>
        <row r="845">
          <cell r="H845"/>
        </row>
        <row r="846">
          <cell r="H846"/>
        </row>
        <row r="847">
          <cell r="H847"/>
        </row>
        <row r="848">
          <cell r="H848"/>
        </row>
        <row r="849">
          <cell r="H849"/>
        </row>
        <row r="850">
          <cell r="H850"/>
        </row>
        <row r="851">
          <cell r="H851"/>
        </row>
        <row r="852">
          <cell r="H852"/>
        </row>
        <row r="853">
          <cell r="H853"/>
        </row>
        <row r="854">
          <cell r="H854"/>
        </row>
        <row r="855">
          <cell r="H855"/>
        </row>
        <row r="856">
          <cell r="H856"/>
        </row>
        <row r="857">
          <cell r="H857"/>
        </row>
        <row r="858">
          <cell r="H858"/>
        </row>
        <row r="859">
          <cell r="H859"/>
        </row>
        <row r="860">
          <cell r="H860"/>
        </row>
        <row r="861">
          <cell r="H861"/>
        </row>
        <row r="862">
          <cell r="H862"/>
        </row>
        <row r="863">
          <cell r="H863"/>
        </row>
        <row r="864">
          <cell r="H864"/>
        </row>
        <row r="865">
          <cell r="H865"/>
        </row>
        <row r="866">
          <cell r="H866"/>
        </row>
        <row r="867">
          <cell r="H867"/>
        </row>
        <row r="868">
          <cell r="H868"/>
        </row>
        <row r="869">
          <cell r="H869"/>
        </row>
        <row r="870">
          <cell r="H870"/>
        </row>
        <row r="871">
          <cell r="H871"/>
        </row>
        <row r="872">
          <cell r="H872"/>
        </row>
        <row r="873">
          <cell r="H873"/>
        </row>
        <row r="874">
          <cell r="H874"/>
        </row>
        <row r="875">
          <cell r="H875"/>
        </row>
        <row r="876">
          <cell r="H876"/>
        </row>
        <row r="877">
          <cell r="H877"/>
        </row>
        <row r="878">
          <cell r="H878"/>
        </row>
        <row r="879">
          <cell r="H879"/>
        </row>
        <row r="880">
          <cell r="H880"/>
        </row>
        <row r="881">
          <cell r="H881"/>
        </row>
        <row r="882">
          <cell r="H882"/>
        </row>
        <row r="883">
          <cell r="H883"/>
        </row>
        <row r="884">
          <cell r="H884"/>
        </row>
        <row r="885">
          <cell r="H885"/>
        </row>
        <row r="886">
          <cell r="H886"/>
        </row>
        <row r="887">
          <cell r="H887"/>
        </row>
        <row r="888">
          <cell r="H888"/>
        </row>
        <row r="889">
          <cell r="H889"/>
        </row>
        <row r="890">
          <cell r="H890"/>
        </row>
        <row r="891">
          <cell r="H891"/>
        </row>
        <row r="892">
          <cell r="H892"/>
        </row>
        <row r="893">
          <cell r="H893"/>
        </row>
        <row r="894">
          <cell r="H894"/>
        </row>
        <row r="895">
          <cell r="H895"/>
        </row>
        <row r="896">
          <cell r="H896"/>
        </row>
        <row r="897">
          <cell r="H897"/>
        </row>
        <row r="898">
          <cell r="H898"/>
        </row>
        <row r="899">
          <cell r="H899"/>
        </row>
        <row r="900">
          <cell r="H900"/>
        </row>
        <row r="901">
          <cell r="H901"/>
        </row>
        <row r="902">
          <cell r="H902"/>
        </row>
        <row r="903">
          <cell r="H903"/>
        </row>
        <row r="904">
          <cell r="H904"/>
        </row>
        <row r="905">
          <cell r="H905"/>
        </row>
        <row r="906">
          <cell r="H906"/>
        </row>
        <row r="907">
          <cell r="H907"/>
        </row>
        <row r="908">
          <cell r="H908"/>
        </row>
        <row r="909">
          <cell r="H909"/>
        </row>
        <row r="910">
          <cell r="H910"/>
        </row>
        <row r="911">
          <cell r="H911"/>
        </row>
        <row r="912">
          <cell r="H912"/>
        </row>
        <row r="913">
          <cell r="H913"/>
        </row>
        <row r="914">
          <cell r="H914"/>
        </row>
        <row r="915">
          <cell r="H915"/>
        </row>
        <row r="916">
          <cell r="H916"/>
        </row>
        <row r="917">
          <cell r="H917"/>
        </row>
        <row r="918">
          <cell r="H918"/>
        </row>
        <row r="919">
          <cell r="H919"/>
        </row>
        <row r="920">
          <cell r="H920"/>
        </row>
        <row r="921">
          <cell r="H921"/>
        </row>
        <row r="922">
          <cell r="H922"/>
        </row>
        <row r="923">
          <cell r="H923"/>
        </row>
        <row r="924">
          <cell r="H924"/>
        </row>
        <row r="925">
          <cell r="H925"/>
        </row>
        <row r="926">
          <cell r="H926"/>
        </row>
        <row r="927">
          <cell r="H927"/>
        </row>
        <row r="928">
          <cell r="H928"/>
        </row>
        <row r="929">
          <cell r="H929"/>
        </row>
        <row r="930">
          <cell r="H930"/>
        </row>
        <row r="931">
          <cell r="H931"/>
        </row>
        <row r="932">
          <cell r="H932"/>
        </row>
        <row r="933">
          <cell r="H933"/>
        </row>
        <row r="934">
          <cell r="H934"/>
        </row>
        <row r="935">
          <cell r="H935"/>
        </row>
        <row r="936">
          <cell r="H936"/>
        </row>
        <row r="937">
          <cell r="H937"/>
        </row>
        <row r="938">
          <cell r="H938"/>
        </row>
        <row r="939">
          <cell r="H939"/>
        </row>
        <row r="940">
          <cell r="H940"/>
        </row>
        <row r="941">
          <cell r="H941"/>
        </row>
        <row r="942">
          <cell r="H942"/>
        </row>
        <row r="943">
          <cell r="H943"/>
        </row>
      </sheetData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т_1"/>
    </sheetNames>
    <sheetDataSet>
      <sheetData sheetId="0">
        <row r="2">
          <cell r="A2" t="str">
            <v>Остаткиидоступностьтоваров(Бриз)</v>
          </cell>
        </row>
        <row r="5">
          <cell r="A5" t="str">
            <v>Код</v>
          </cell>
          <cell r="C5" t="str">
            <v>Номенклатура</v>
          </cell>
          <cell r="G5" t="str">
            <v>Ед. изм.</v>
          </cell>
          <cell r="I5" t="str">
            <v>РИЦ</v>
          </cell>
        </row>
        <row r="6">
          <cell r="I6" t="str">
            <v>Цена</v>
          </cell>
          <cell r="J6" t="str">
            <v>Валюта</v>
          </cell>
        </row>
        <row r="7">
          <cell r="A7" t="str">
            <v>000000004</v>
          </cell>
          <cell r="C7" t="str">
            <v>БРИЗ</v>
          </cell>
          <cell r="I7">
            <v>39000</v>
          </cell>
          <cell r="J7" t="str">
            <v>RUB</v>
          </cell>
        </row>
        <row r="8">
          <cell r="A8" t="str">
            <v>Ц-00004124</v>
          </cell>
          <cell r="C8" t="str">
            <v>Вентиляционное оборудование</v>
          </cell>
          <cell r="I8">
            <v>39000</v>
          </cell>
          <cell r="J8" t="str">
            <v>RUB</v>
          </cell>
        </row>
        <row r="9">
          <cell r="A9" t="str">
            <v>яС-1192499</v>
          </cell>
          <cell r="C9" t="str">
            <v>ELECTROSTAR вентиляционные установки</v>
          </cell>
          <cell r="H9" t="str">
            <v>больше 50</v>
          </cell>
          <cell r="I9">
            <v>39000</v>
          </cell>
          <cell r="J9" t="str">
            <v>RUB</v>
          </cell>
        </row>
        <row r="10">
          <cell r="A10" t="str">
            <v>НС-1738150</v>
          </cell>
          <cell r="C10" t="str">
            <v>WVS-H 135WI-W Приточно-очистительный комплекс Electrostar</v>
          </cell>
          <cell r="G10" t="str">
            <v>шт</v>
          </cell>
          <cell r="H10" t="str">
            <v>больше 50</v>
          </cell>
          <cell r="I10">
            <v>39000</v>
          </cell>
          <cell r="J10" t="str">
            <v>RUB</v>
          </cell>
        </row>
        <row r="11">
          <cell r="A11" t="str">
            <v>яС-1165615</v>
          </cell>
          <cell r="C11" t="str">
            <v>FUNAI Вентиляционные установки</v>
          </cell>
          <cell r="H11" t="str">
            <v>больше 50</v>
          </cell>
          <cell r="I11">
            <v>1100</v>
          </cell>
          <cell r="J11" t="str">
            <v>RUB</v>
          </cell>
        </row>
        <row r="12">
          <cell r="A12" t="str">
            <v>НС-1277792</v>
          </cell>
          <cell r="C12" t="str">
            <v>ERW-150 G3 Фильтр грубой очистки G3 для установки FUJI ERW-150 FUNAI</v>
          </cell>
          <cell r="G12" t="str">
            <v>шт</v>
          </cell>
          <cell r="H12" t="str">
            <v>больше 50</v>
          </cell>
          <cell r="I12">
            <v>1100</v>
          </cell>
          <cell r="J12" t="str">
            <v>RUB</v>
          </cell>
        </row>
        <row r="13">
          <cell r="A13" t="str">
            <v>НС-1277793</v>
          </cell>
          <cell r="C13" t="str">
            <v>ERW-150 H12 Фильтр тонкой очистки Н12 для установки FUJI ERW-150 FUNAI</v>
          </cell>
          <cell r="G13" t="str">
            <v>шт</v>
          </cell>
          <cell r="H13" t="str">
            <v>больше 50</v>
          </cell>
          <cell r="I13">
            <v>3970</v>
          </cell>
          <cell r="J13" t="str">
            <v>RUB</v>
          </cell>
        </row>
        <row r="14">
          <cell r="A14" t="str">
            <v>НС-1431278</v>
          </cell>
          <cell r="C14" t="str">
            <v>ERW-150X.D Настенная приточно-вытяжная установка FUNAI</v>
          </cell>
          <cell r="G14" t="str">
            <v>шт</v>
          </cell>
          <cell r="H14" t="str">
            <v>больше 50</v>
          </cell>
          <cell r="I14">
            <v>45890</v>
          </cell>
          <cell r="J14" t="str">
            <v>RUB</v>
          </cell>
        </row>
        <row r="15">
          <cell r="A15" t="str">
            <v>НС-1431277</v>
          </cell>
          <cell r="C15" t="str">
            <v>ERW-150X.P Настенная приточно-вытяжная установка FUNAI</v>
          </cell>
          <cell r="G15" t="str">
            <v>шт</v>
          </cell>
          <cell r="H15" t="str">
            <v>больше 50</v>
          </cell>
          <cell r="I15">
            <v>45890</v>
          </cell>
          <cell r="J15" t="str">
            <v>RUB</v>
          </cell>
        </row>
        <row r="16">
          <cell r="A16" t="str">
            <v>НС-1605320</v>
          </cell>
          <cell r="C16" t="str">
            <v>ERW-60X F7 Фильтр тонкой очистки F7 для установки FUNAI ERW-60X KOCHI</v>
          </cell>
          <cell r="G16" t="str">
            <v>шт</v>
          </cell>
          <cell r="H16" t="str">
            <v>больше 50</v>
          </cell>
          <cell r="I16">
            <v>2950</v>
          </cell>
          <cell r="J16" t="str">
            <v>RUB</v>
          </cell>
        </row>
        <row r="17">
          <cell r="A17" t="str">
            <v>НС-1605321</v>
          </cell>
          <cell r="C17" t="str">
            <v>ERW-60X G3 Фильтры грубой очистки G3 для установки FUNAI ERW-60X KOCHI (2 шт)</v>
          </cell>
          <cell r="G17" t="str">
            <v>шт</v>
          </cell>
          <cell r="H17" t="str">
            <v>больше 50</v>
          </cell>
          <cell r="I17">
            <v>855</v>
          </cell>
          <cell r="J17" t="str">
            <v>RUB</v>
          </cell>
        </row>
        <row r="18">
          <cell r="A18" t="str">
            <v>НС-1535719</v>
          </cell>
          <cell r="C18" t="str">
            <v>ERW-60X Энергоэффективная приточно-вытяжная вентиляционная установка FUNAI</v>
          </cell>
          <cell r="G18" t="str">
            <v>шт</v>
          </cell>
          <cell r="H18">
            <v>5</v>
          </cell>
          <cell r="I18">
            <v>31790</v>
          </cell>
          <cell r="J18" t="str">
            <v>RUB</v>
          </cell>
        </row>
        <row r="19">
          <cell r="A19" t="str">
            <v>яС-1191736</v>
          </cell>
          <cell r="C19" t="str">
            <v>LAMPRECHT вентоборудование</v>
          </cell>
          <cell r="H19" t="str">
            <v>больше 50</v>
          </cell>
          <cell r="I19">
            <v>8235</v>
          </cell>
          <cell r="J19" t="str">
            <v>RUB</v>
          </cell>
        </row>
        <row r="20">
          <cell r="A20" t="str">
            <v>яС-1191738</v>
          </cell>
          <cell r="C20" t="str">
            <v>Вентиляторы LAMPRECHT</v>
          </cell>
          <cell r="H20">
            <v>4</v>
          </cell>
          <cell r="I20">
            <v>8235</v>
          </cell>
          <cell r="J20" t="str">
            <v>RUB</v>
          </cell>
        </row>
        <row r="21">
          <cell r="A21" t="str">
            <v>НС-1690849</v>
          </cell>
          <cell r="C21" t="str">
            <v>Шумоизолированный вентилятор LAMPRECHT LS-100-V</v>
          </cell>
          <cell r="G21" t="str">
            <v>шт</v>
          </cell>
          <cell r="H21">
            <v>2</v>
          </cell>
          <cell r="I21">
            <v>8235</v>
          </cell>
          <cell r="J21" t="str">
            <v>RUB</v>
          </cell>
        </row>
        <row r="22">
          <cell r="A22" t="str">
            <v>НС-1686927</v>
          </cell>
          <cell r="C22" t="str">
            <v>Шумоизолированный вентилятор LAMPRECHT LS-125-V</v>
          </cell>
          <cell r="G22" t="str">
            <v>шт</v>
          </cell>
          <cell r="H22">
            <v>1</v>
          </cell>
          <cell r="I22">
            <v>10065</v>
          </cell>
          <cell r="J22" t="str">
            <v>RUB</v>
          </cell>
        </row>
        <row r="23">
          <cell r="A23" t="str">
            <v>НС-1690850</v>
          </cell>
          <cell r="C23" t="str">
            <v>Шумоизолированный вентилятор LAMPRECHT LS-150-V</v>
          </cell>
          <cell r="G23" t="str">
            <v>шт</v>
          </cell>
          <cell r="H23">
            <v>1</v>
          </cell>
          <cell r="I23">
            <v>10980</v>
          </cell>
          <cell r="J23" t="str">
            <v>RUB</v>
          </cell>
        </row>
        <row r="24">
          <cell r="A24" t="str">
            <v>яС-1174680</v>
          </cell>
          <cell r="C24" t="str">
            <v>Мотор-колеса LAMPRECHT</v>
          </cell>
          <cell r="H24" t="str">
            <v>больше 50</v>
          </cell>
        </row>
        <row r="25">
          <cell r="A25" t="str">
            <v>НС-1507239</v>
          </cell>
          <cell r="C25" t="str">
            <v>Мотор колесо Lamprecht LCB-2E-280AC</v>
          </cell>
          <cell r="G25" t="str">
            <v>шт</v>
          </cell>
          <cell r="H25" t="str">
            <v>больше 50</v>
          </cell>
        </row>
        <row r="26">
          <cell r="A26" t="str">
            <v>НС-1679772</v>
          </cell>
          <cell r="C26" t="str">
            <v>Мотор колесо LAMPRECHT LEC102-B250-030 089-008-B-006</v>
          </cell>
          <cell r="G26" t="str">
            <v>шт</v>
          </cell>
          <cell r="H26" t="str">
            <v>больше 50</v>
          </cell>
        </row>
        <row r="27">
          <cell r="A27" t="str">
            <v>НС-1624422</v>
          </cell>
          <cell r="C27" t="str">
            <v>Мотор колесо Lamprecht LEC102-B310-033 137-006-B-004</v>
          </cell>
          <cell r="G27" t="str">
            <v>шт</v>
          </cell>
          <cell r="H27">
            <v>22</v>
          </cell>
        </row>
        <row r="28">
          <cell r="A28" t="str">
            <v>НС-1624419</v>
          </cell>
          <cell r="C28" t="str">
            <v>Мотор колесо Lamprecht LEC72-B175-B05 062-007-B-111</v>
          </cell>
          <cell r="G28" t="str">
            <v>шт</v>
          </cell>
          <cell r="H28" t="str">
            <v>больше 50</v>
          </cell>
        </row>
        <row r="29">
          <cell r="A29" t="str">
            <v>НС-1624420</v>
          </cell>
          <cell r="C29" t="str">
            <v>Мотор колесо Lamprecht LEC72-B190-B35 063-007-B-310</v>
          </cell>
          <cell r="G29" t="str">
            <v>шт</v>
          </cell>
          <cell r="H29" t="str">
            <v>больше 50</v>
          </cell>
        </row>
        <row r="30">
          <cell r="A30" t="str">
            <v>НС-1507243</v>
          </cell>
          <cell r="C30" t="str">
            <v>Мотор колесо Lamprecht LSUF-4D-250AC</v>
          </cell>
          <cell r="G30" t="str">
            <v>шт</v>
          </cell>
          <cell r="H30" t="str">
            <v>больше 50</v>
          </cell>
        </row>
        <row r="31">
          <cell r="A31" t="str">
            <v>НС-1507244</v>
          </cell>
          <cell r="C31" t="str">
            <v>Мотор колесо Lamprecht LSUF-4D-280AC</v>
          </cell>
          <cell r="G31" t="str">
            <v>шт</v>
          </cell>
          <cell r="H31" t="str">
            <v>больше 50</v>
          </cell>
        </row>
        <row r="32">
          <cell r="A32" t="str">
            <v>НС-1025682</v>
          </cell>
          <cell r="C32" t="str">
            <v>ROYAL CLIMA Вентиляционные установки</v>
          </cell>
          <cell r="H32" t="str">
            <v>больше 50</v>
          </cell>
          <cell r="I32">
            <v>1</v>
          </cell>
          <cell r="J32" t="str">
            <v>RUB</v>
          </cell>
        </row>
        <row r="33">
          <cell r="A33" t="str">
            <v>яС-1150741</v>
          </cell>
          <cell r="C33" t="str">
            <v>RCB настенная вентиляционная установка</v>
          </cell>
          <cell r="H33" t="str">
            <v>больше 50</v>
          </cell>
          <cell r="I33">
            <v>1</v>
          </cell>
          <cell r="J33" t="str">
            <v>RUB</v>
          </cell>
        </row>
        <row r="34">
          <cell r="A34" t="str">
            <v>НС-1193480</v>
          </cell>
          <cell r="C34" t="str">
            <v>EH-1000 Электрический нагреватель</v>
          </cell>
          <cell r="G34" t="str">
            <v>шт</v>
          </cell>
          <cell r="H34" t="str">
            <v>больше 50</v>
          </cell>
          <cell r="I34">
            <v>1</v>
          </cell>
          <cell r="J34" t="str">
            <v>RUB</v>
          </cell>
        </row>
        <row r="35">
          <cell r="A35" t="str">
            <v>НС-1193484</v>
          </cell>
          <cell r="C35" t="str">
            <v>RCB 150 F7 Фильтр тонкой очистки F7 для установки Brezza RCB 150 ROYAL Clima</v>
          </cell>
          <cell r="G35" t="str">
            <v>шт</v>
          </cell>
          <cell r="H35">
            <v>1</v>
          </cell>
          <cell r="I35">
            <v>2240</v>
          </cell>
          <cell r="J35" t="str">
            <v>RUB</v>
          </cell>
        </row>
        <row r="36">
          <cell r="A36" t="str">
            <v>НС-1292551</v>
          </cell>
          <cell r="C36" t="str">
            <v>RCB 150 LUX Приточно-очистительный комплекс ROYAL Clima</v>
          </cell>
          <cell r="G36" t="str">
            <v>шт</v>
          </cell>
          <cell r="H36">
            <v>1</v>
          </cell>
          <cell r="I36">
            <v>42989</v>
          </cell>
          <cell r="J36" t="str">
            <v>RUB</v>
          </cell>
        </row>
        <row r="37">
          <cell r="A37" t="str">
            <v>НС-1193485</v>
          </cell>
          <cell r="C37" t="str">
            <v>RCB 150 Н12 + carbon Фильтр комбинированный Н12 + уголь для установки Brezza RCB 150 ROYAL Clima</v>
          </cell>
          <cell r="G37" t="str">
            <v>шт</v>
          </cell>
          <cell r="H37">
            <v>11</v>
          </cell>
          <cell r="I37">
            <v>3810</v>
          </cell>
          <cell r="J37" t="str">
            <v>RUB</v>
          </cell>
        </row>
        <row r="38">
          <cell r="A38" t="str">
            <v>НС-1245435</v>
          </cell>
          <cell r="C38" t="str">
            <v>RCB 75 F7 + carbon Фильтр комбинированный F7 + уголь для установки Brezza XS RCB 75 ROYAL Clima</v>
          </cell>
          <cell r="G38" t="str">
            <v>шт</v>
          </cell>
          <cell r="H38" t="str">
            <v>больше 50</v>
          </cell>
          <cell r="I38">
            <v>2250</v>
          </cell>
          <cell r="J38" t="str">
            <v>RUB</v>
          </cell>
        </row>
        <row r="39">
          <cell r="A39" t="str">
            <v>НС-1245434</v>
          </cell>
          <cell r="C39" t="str">
            <v>RCB 75 Приточно-очистительный комплекс ROYAL Clima</v>
          </cell>
          <cell r="G39" t="str">
            <v>шт</v>
          </cell>
          <cell r="H39">
            <v>3</v>
          </cell>
          <cell r="I39">
            <v>20990</v>
          </cell>
          <cell r="J39" t="str">
            <v>RUB</v>
          </cell>
        </row>
        <row r="40">
          <cell r="A40" t="str">
            <v>НС-1689426</v>
          </cell>
          <cell r="C40" t="str">
            <v>RCB 80 LUX F7+carbon Фильтр комб. F7+уголь для установки Brezza LUNA RCB 80 LUX ROYAL CLIMA</v>
          </cell>
          <cell r="G40" t="str">
            <v>шт</v>
          </cell>
          <cell r="H40" t="str">
            <v>больше 50</v>
          </cell>
          <cell r="I40">
            <v>2290</v>
          </cell>
          <cell r="J40" t="str">
            <v>RUB</v>
          </cell>
        </row>
        <row r="41">
          <cell r="A41" t="str">
            <v>НС-1737107</v>
          </cell>
          <cell r="C41" t="str">
            <v>RCB-H 150 LUX Приточно-очистительный комплекс ROYAL Clima</v>
          </cell>
          <cell r="G41" t="str">
            <v>шт</v>
          </cell>
          <cell r="H41" t="str">
            <v>больше 50</v>
          </cell>
          <cell r="I41">
            <v>42990</v>
          </cell>
          <cell r="J41" t="str">
            <v>RUB</v>
          </cell>
        </row>
        <row r="42">
          <cell r="A42" t="str">
            <v>яС-1171375</v>
          </cell>
          <cell r="C42" t="str">
            <v>RCF Энергоэффективная приточно-вытяжная установка FIATO</v>
          </cell>
          <cell r="H42" t="str">
            <v>больше 50</v>
          </cell>
          <cell r="I42">
            <v>3280</v>
          </cell>
          <cell r="J42" t="str">
            <v>RUB</v>
          </cell>
        </row>
        <row r="43">
          <cell r="A43" t="str">
            <v>НС-1449056</v>
          </cell>
          <cell r="C43" t="str">
            <v>RCF-70 F7 Фильтр тонкой очистки F7 для установки Royal Clima RCF-70 FIATO</v>
          </cell>
          <cell r="G43" t="str">
            <v>шт</v>
          </cell>
          <cell r="H43">
            <v>4</v>
          </cell>
          <cell r="I43">
            <v>3280</v>
          </cell>
          <cell r="J43" t="str">
            <v>RUB</v>
          </cell>
        </row>
        <row r="44">
          <cell r="A44" t="str">
            <v>НС-1449055</v>
          </cell>
          <cell r="C44" t="str">
            <v>RCF-70 G3 Фильтры грубой очистки G3 для установки Royal Clima RCF-70 FIATO (2 шт)</v>
          </cell>
          <cell r="G44" t="str">
            <v>шт</v>
          </cell>
          <cell r="H44" t="str">
            <v>больше 50</v>
          </cell>
          <cell r="I44">
            <v>950</v>
          </cell>
          <cell r="J44" t="str">
            <v>RUB</v>
          </cell>
        </row>
        <row r="45">
          <cell r="A45" t="str">
            <v>НС-1524847</v>
          </cell>
          <cell r="C45" t="str">
            <v>RCF-70 LUX Энергоэффективная приточно-вытяжная вентиляционная установка</v>
          </cell>
          <cell r="G45" t="str">
            <v>шт</v>
          </cell>
          <cell r="H45" t="str">
            <v>больше 50</v>
          </cell>
          <cell r="I45">
            <v>26790</v>
          </cell>
          <cell r="J45" t="str">
            <v>RUB</v>
          </cell>
        </row>
        <row r="46">
          <cell r="A46" t="str">
            <v>НС-1447550</v>
          </cell>
          <cell r="C46" t="str">
            <v>RCF-70 Энергоэффективная приточно-вытяжная вентиляционная установка</v>
          </cell>
          <cell r="G46" t="str">
            <v>шт</v>
          </cell>
          <cell r="H46" t="str">
            <v>больше 50</v>
          </cell>
          <cell r="I46">
            <v>23990</v>
          </cell>
          <cell r="J46" t="str">
            <v>RUB</v>
          </cell>
        </row>
        <row r="47">
          <cell r="A47" t="str">
            <v>яС-1195443</v>
          </cell>
          <cell r="C47" t="str">
            <v>Soffio приточно-вытяжные установки</v>
          </cell>
          <cell r="H47" t="str">
            <v>больше 50</v>
          </cell>
          <cell r="I47">
            <v>185000</v>
          </cell>
          <cell r="J47" t="str">
            <v>RUB</v>
          </cell>
        </row>
        <row r="48">
          <cell r="A48" t="str">
            <v>яС-1164533</v>
          </cell>
          <cell r="C48" t="str">
            <v>Soffio Primo приточно-вытяжные канальные установки</v>
          </cell>
          <cell r="H48" t="str">
            <v>больше 50</v>
          </cell>
          <cell r="I48">
            <v>185000</v>
          </cell>
          <cell r="J48" t="str">
            <v>RUB</v>
          </cell>
        </row>
        <row r="49">
          <cell r="A49" t="str">
            <v>НС-1601286</v>
          </cell>
          <cell r="C49" t="str">
            <v>RCS-1000-P 3.0 Установка приточно-вытяжная ROYAL Clima</v>
          </cell>
          <cell r="G49" t="str">
            <v>шт</v>
          </cell>
          <cell r="H49">
            <v>24</v>
          </cell>
          <cell r="I49">
            <v>185000</v>
          </cell>
          <cell r="J49" t="str">
            <v>RUB</v>
          </cell>
        </row>
        <row r="50">
          <cell r="A50" t="str">
            <v>НС-1601287</v>
          </cell>
          <cell r="C50" t="str">
            <v>RCS-1300-P 3.0 Установка приточно-вытяжная ROYAL Clima</v>
          </cell>
          <cell r="G50" t="str">
            <v>шт</v>
          </cell>
          <cell r="H50" t="str">
            <v>больше 50</v>
          </cell>
          <cell r="I50">
            <v>210000</v>
          </cell>
          <cell r="J50" t="str">
            <v>RUB</v>
          </cell>
        </row>
        <row r="51">
          <cell r="A51" t="str">
            <v>НС-1601288</v>
          </cell>
          <cell r="C51" t="str">
            <v>RCS-200-P 3.0 Установка приточно-вытяжная ROYAL Clima</v>
          </cell>
          <cell r="G51" t="str">
            <v>шт</v>
          </cell>
          <cell r="H51">
            <v>1</v>
          </cell>
          <cell r="I51">
            <v>85000</v>
          </cell>
          <cell r="J51" t="str">
            <v>RUB</v>
          </cell>
        </row>
        <row r="52">
          <cell r="A52" t="str">
            <v>НС-1706702</v>
          </cell>
          <cell r="C52" t="str">
            <v>RCS-250-P 4.0 Установка приточно-вытяжная ROYAL CLIMA</v>
          </cell>
          <cell r="G52" t="str">
            <v>шт</v>
          </cell>
          <cell r="H52">
            <v>33</v>
          </cell>
          <cell r="I52">
            <v>116100</v>
          </cell>
          <cell r="J52" t="str">
            <v>RUB</v>
          </cell>
        </row>
        <row r="53">
          <cell r="A53" t="str">
            <v>НС-1601289</v>
          </cell>
          <cell r="C53" t="str">
            <v>RCS-300-P 3.0 Установка приточно-вытяжная ROYAL Clima</v>
          </cell>
          <cell r="G53" t="str">
            <v>шт</v>
          </cell>
          <cell r="H53">
            <v>1</v>
          </cell>
          <cell r="I53">
            <v>90000</v>
          </cell>
          <cell r="J53" t="str">
            <v>RUB</v>
          </cell>
        </row>
        <row r="54">
          <cell r="A54" t="str">
            <v>НС-1706706</v>
          </cell>
          <cell r="C54" t="str">
            <v>RCS-350-P 4.0 Установка приточно-вытяжная ROYAL CLIMA</v>
          </cell>
          <cell r="G54" t="str">
            <v>шт</v>
          </cell>
          <cell r="H54">
            <v>41</v>
          </cell>
          <cell r="I54">
            <v>129200</v>
          </cell>
          <cell r="J54" t="str">
            <v>RUB</v>
          </cell>
        </row>
        <row r="55">
          <cell r="A55" t="str">
            <v>НС-1706703</v>
          </cell>
          <cell r="C55" t="str">
            <v>RCS-500-P 4.0 Установка приточно-вытяжная ROYAL CLIMA</v>
          </cell>
          <cell r="G55" t="str">
            <v>шт</v>
          </cell>
          <cell r="H55" t="str">
            <v>больше 50</v>
          </cell>
          <cell r="I55">
            <v>142300</v>
          </cell>
          <cell r="J55" t="str">
            <v>RUB</v>
          </cell>
        </row>
        <row r="56">
          <cell r="A56" t="str">
            <v>НС-1601291</v>
          </cell>
          <cell r="C56" t="str">
            <v>RCS-600-P 3.0 Установка приточно-вытяжная ROYAL Clima</v>
          </cell>
          <cell r="G56" t="str">
            <v>шт</v>
          </cell>
          <cell r="H56">
            <v>26</v>
          </cell>
          <cell r="I56">
            <v>120000</v>
          </cell>
          <cell r="J56" t="str">
            <v>RUB</v>
          </cell>
        </row>
        <row r="57">
          <cell r="A57" t="str">
            <v>НС-1601292</v>
          </cell>
          <cell r="C57" t="str">
            <v>RCS-800-P 3.0 Установка приточно-вытяжная ROYAL Clima</v>
          </cell>
          <cell r="G57" t="str">
            <v>шт</v>
          </cell>
          <cell r="H57">
            <v>8</v>
          </cell>
          <cell r="I57">
            <v>160000</v>
          </cell>
          <cell r="J57" t="str">
            <v>RUB</v>
          </cell>
        </row>
        <row r="58">
          <cell r="A58" t="str">
            <v>НС-1522350</v>
          </cell>
          <cell r="C58" t="str">
            <v>Wi-Fi модуль для вентиляционных установок серии SOFFIO</v>
          </cell>
          <cell r="G58" t="str">
            <v>шт</v>
          </cell>
          <cell r="H58">
            <v>36</v>
          </cell>
          <cell r="I58">
            <v>6790</v>
          </cell>
          <cell r="J58" t="str">
            <v>RUB</v>
          </cell>
        </row>
        <row r="59">
          <cell r="A59" t="str">
            <v>НС-1635804</v>
          </cell>
          <cell r="C59" t="str">
            <v>Фильтр G3 для RCS-1000-P 3.0 (rev2)</v>
          </cell>
          <cell r="G59" t="str">
            <v>шт</v>
          </cell>
          <cell r="H59">
            <v>10</v>
          </cell>
          <cell r="I59">
            <v>1700</v>
          </cell>
          <cell r="J59" t="str">
            <v>RUB</v>
          </cell>
        </row>
        <row r="60">
          <cell r="A60" t="str">
            <v>НС-1635805</v>
          </cell>
          <cell r="C60" t="str">
            <v>Фильтр G3 для RCS-1300-P 3.0 (rev2)</v>
          </cell>
          <cell r="G60" t="str">
            <v>шт</v>
          </cell>
          <cell r="H60">
            <v>14</v>
          </cell>
          <cell r="I60">
            <v>1700</v>
          </cell>
          <cell r="J60" t="str">
            <v>RUB</v>
          </cell>
        </row>
        <row r="61">
          <cell r="A61" t="str">
            <v>НС-1635799</v>
          </cell>
          <cell r="C61" t="str">
            <v>Фильтр G3 для RCS-200-P 3.0 (rev2)</v>
          </cell>
          <cell r="G61" t="str">
            <v>шт</v>
          </cell>
          <cell r="H61">
            <v>27</v>
          </cell>
          <cell r="I61">
            <v>900</v>
          </cell>
          <cell r="J61" t="str">
            <v>RUB</v>
          </cell>
        </row>
        <row r="62">
          <cell r="A62" t="str">
            <v>НС-1635800</v>
          </cell>
          <cell r="C62" t="str">
            <v>Фильтр G3 для RCS-300-P 3.0 (rev2)</v>
          </cell>
          <cell r="G62" t="str">
            <v>шт</v>
          </cell>
          <cell r="H62">
            <v>24</v>
          </cell>
          <cell r="I62">
            <v>1000</v>
          </cell>
          <cell r="J62" t="str">
            <v>RUB</v>
          </cell>
        </row>
        <row r="63">
          <cell r="A63" t="str">
            <v>НС-1635801</v>
          </cell>
          <cell r="C63" t="str">
            <v>Фильтр G3 для RCS-450-P 3.0 (rev2)</v>
          </cell>
          <cell r="G63" t="str">
            <v>шт</v>
          </cell>
          <cell r="H63">
            <v>14</v>
          </cell>
          <cell r="I63">
            <v>1300</v>
          </cell>
          <cell r="J63" t="str">
            <v>RUB</v>
          </cell>
        </row>
        <row r="64">
          <cell r="A64" t="str">
            <v>НС-1635802</v>
          </cell>
          <cell r="C64" t="str">
            <v>Фильтр G3 для RCS-600-P 3.0 (rev2)</v>
          </cell>
          <cell r="G64" t="str">
            <v>шт</v>
          </cell>
          <cell r="H64">
            <v>2</v>
          </cell>
          <cell r="I64">
            <v>1600</v>
          </cell>
          <cell r="J64" t="str">
            <v>RUB</v>
          </cell>
        </row>
        <row r="65">
          <cell r="A65" t="str">
            <v>НС-1635803</v>
          </cell>
          <cell r="C65" t="str">
            <v>Фильтр G3 для RCS-800-P 3.0 (rev2)</v>
          </cell>
          <cell r="G65" t="str">
            <v>шт</v>
          </cell>
          <cell r="H65">
            <v>9</v>
          </cell>
          <cell r="I65">
            <v>1700</v>
          </cell>
          <cell r="J65" t="str">
            <v>RUB</v>
          </cell>
        </row>
        <row r="66">
          <cell r="A66" t="str">
            <v>яС-1164532</v>
          </cell>
          <cell r="C66" t="str">
            <v>Soffio Uno приточно-вытяжные канальные установки</v>
          </cell>
          <cell r="H66">
            <v>47</v>
          </cell>
          <cell r="I66">
            <v>193740</v>
          </cell>
          <cell r="J66" t="str">
            <v>RUB</v>
          </cell>
        </row>
        <row r="67">
          <cell r="A67" t="str">
            <v>НС-1231690</v>
          </cell>
          <cell r="C67" t="str">
            <v>RCS-1250-U Установка приточно-вытяжная ROYAL Clima</v>
          </cell>
          <cell r="G67" t="str">
            <v>шт</v>
          </cell>
          <cell r="H67">
            <v>3</v>
          </cell>
          <cell r="I67">
            <v>193740</v>
          </cell>
          <cell r="J67" t="str">
            <v>RUB</v>
          </cell>
        </row>
        <row r="68">
          <cell r="A68" t="str">
            <v>НС-1231692</v>
          </cell>
          <cell r="C68" t="str">
            <v>RCS-1800-U Установка приточно-вытяжная ROYAL Clima</v>
          </cell>
          <cell r="G68" t="str">
            <v>шт</v>
          </cell>
          <cell r="H68">
            <v>0</v>
          </cell>
          <cell r="I68">
            <v>226640</v>
          </cell>
          <cell r="J68" t="str">
            <v>RUB</v>
          </cell>
        </row>
        <row r="69">
          <cell r="A69" t="str">
            <v>НС-1706705</v>
          </cell>
          <cell r="C69" t="str">
            <v>RCS-350-U 4.0 Установка приточно-вытяжная ROYAL CLIMA</v>
          </cell>
          <cell r="G69" t="str">
            <v>шт</v>
          </cell>
          <cell r="H69">
            <v>23</v>
          </cell>
          <cell r="I69">
            <v>67500</v>
          </cell>
          <cell r="J69" t="str">
            <v>RUB</v>
          </cell>
        </row>
        <row r="70">
          <cell r="A70" t="str">
            <v>НС-1736726</v>
          </cell>
          <cell r="C70" t="str">
            <v>RCS-650-U 4.0 Установка приточно-вытяжная ROYAL CLIMA</v>
          </cell>
          <cell r="G70" t="str">
            <v>шт</v>
          </cell>
          <cell r="H70">
            <v>13</v>
          </cell>
          <cell r="I70">
            <v>80000</v>
          </cell>
          <cell r="J70" t="str">
            <v>RUB</v>
          </cell>
        </row>
        <row r="71">
          <cell r="A71" t="str">
            <v>НС-1736732</v>
          </cell>
          <cell r="C71" t="str">
            <v>RCS-800-U 4.0 Установка приточно-вытяжная ROYAL CLIMA</v>
          </cell>
          <cell r="G71" t="str">
            <v>шт</v>
          </cell>
          <cell r="H71">
            <v>8</v>
          </cell>
          <cell r="I71">
            <v>89000</v>
          </cell>
          <cell r="J71" t="str">
            <v>RUB</v>
          </cell>
        </row>
        <row r="72">
          <cell r="A72" t="str">
            <v>Ц-00025802</v>
          </cell>
          <cell r="C72" t="str">
            <v>Аксессуары для вентиляционных установок Soffio</v>
          </cell>
          <cell r="H72" t="str">
            <v>больше 50</v>
          </cell>
          <cell r="I72">
            <v>6790</v>
          </cell>
          <cell r="J72" t="str">
            <v>RUB</v>
          </cell>
        </row>
        <row r="73">
          <cell r="A73" t="str">
            <v>НС-1636267</v>
          </cell>
          <cell r="C73" t="str">
            <v>Wi-Fi модуль для вентиляционных установок серии SOFFIO 3.0</v>
          </cell>
          <cell r="G73" t="str">
            <v>шт</v>
          </cell>
          <cell r="H73" t="str">
            <v>больше 50</v>
          </cell>
          <cell r="I73">
            <v>6790</v>
          </cell>
          <cell r="J73" t="str">
            <v>RUB</v>
          </cell>
        </row>
        <row r="74">
          <cell r="A74" t="str">
            <v>НС-1147937</v>
          </cell>
          <cell r="C74" t="str">
            <v>Датчик CO2 для RCS</v>
          </cell>
          <cell r="G74" t="str">
            <v>шт</v>
          </cell>
          <cell r="H74">
            <v>8</v>
          </cell>
          <cell r="I74">
            <v>26310</v>
          </cell>
          <cell r="J74" t="str">
            <v>RUB</v>
          </cell>
        </row>
        <row r="75">
          <cell r="A75" t="str">
            <v>НС-1636266</v>
          </cell>
          <cell r="C75" t="str">
            <v>Датчик CO2 для RCS 3.0</v>
          </cell>
          <cell r="G75" t="str">
            <v>шт</v>
          </cell>
          <cell r="H75">
            <v>7</v>
          </cell>
          <cell r="I75">
            <v>26310</v>
          </cell>
          <cell r="J75" t="str">
            <v>RUB</v>
          </cell>
        </row>
        <row r="76">
          <cell r="A76" t="str">
            <v>НС-1147934</v>
          </cell>
          <cell r="C76" t="str">
            <v>Датчик влажности для RCS</v>
          </cell>
          <cell r="G76" t="str">
            <v>шт</v>
          </cell>
          <cell r="H76">
            <v>14</v>
          </cell>
          <cell r="I76">
            <v>6790</v>
          </cell>
          <cell r="J76" t="str">
            <v>RUB</v>
          </cell>
        </row>
        <row r="77">
          <cell r="A77" t="str">
            <v>НС-1636268</v>
          </cell>
          <cell r="C77" t="str">
            <v>Датчик влажности для RCS 3.0</v>
          </cell>
          <cell r="G77" t="str">
            <v>шт</v>
          </cell>
          <cell r="H77">
            <v>41</v>
          </cell>
          <cell r="I77">
            <v>6790</v>
          </cell>
          <cell r="J77" t="str">
            <v>RUB</v>
          </cell>
        </row>
        <row r="78">
          <cell r="A78" t="str">
            <v>яС-1167669</v>
          </cell>
          <cell r="C78" t="str">
            <v>Сменные фильтры для ROYAL Clima SOFFIO (аналог)</v>
          </cell>
          <cell r="H78" t="str">
            <v>больше 50</v>
          </cell>
          <cell r="I78">
            <v>7100</v>
          </cell>
          <cell r="J78" t="str">
            <v>RUB</v>
          </cell>
        </row>
        <row r="79">
          <cell r="A79" t="str">
            <v>НС-1409810</v>
          </cell>
          <cell r="C79" t="str">
            <v>Фильтр F9 для RCS-1200-P rev2</v>
          </cell>
          <cell r="G79" t="str">
            <v>шт</v>
          </cell>
          <cell r="H79">
            <v>25</v>
          </cell>
          <cell r="I79">
            <v>7100</v>
          </cell>
          <cell r="J79" t="str">
            <v>RUB</v>
          </cell>
        </row>
        <row r="80">
          <cell r="A80" t="str">
            <v>НС-1409796</v>
          </cell>
          <cell r="C80" t="str">
            <v>Фильтр F9 для RCS-250-P rev2</v>
          </cell>
          <cell r="G80" t="str">
            <v>шт</v>
          </cell>
          <cell r="H80">
            <v>4</v>
          </cell>
          <cell r="I80">
            <v>4700</v>
          </cell>
          <cell r="J80" t="str">
            <v>RUB</v>
          </cell>
        </row>
        <row r="81">
          <cell r="A81" t="str">
            <v>НС-1409803</v>
          </cell>
          <cell r="C81" t="str">
            <v>Фильтр F9 для RCS-350-P rev2</v>
          </cell>
          <cell r="G81" t="str">
            <v>шт</v>
          </cell>
          <cell r="H81">
            <v>9</v>
          </cell>
          <cell r="I81">
            <v>4800</v>
          </cell>
          <cell r="J81" t="str">
            <v>RUB</v>
          </cell>
        </row>
        <row r="82">
          <cell r="A82" t="str">
            <v>НС-1409807</v>
          </cell>
          <cell r="C82" t="str">
            <v>Фильтр F9 для RCS-500-P rev2</v>
          </cell>
          <cell r="G82" t="str">
            <v>шт</v>
          </cell>
          <cell r="H82">
            <v>2</v>
          </cell>
          <cell r="I82">
            <v>4900</v>
          </cell>
          <cell r="J82" t="str">
            <v>RUB</v>
          </cell>
        </row>
        <row r="83">
          <cell r="A83" t="str">
            <v>НС-1409809</v>
          </cell>
          <cell r="C83" t="str">
            <v>Фильтр F9 для RCS-650-P rev2</v>
          </cell>
          <cell r="G83" t="str">
            <v>шт</v>
          </cell>
          <cell r="H83">
            <v>35</v>
          </cell>
          <cell r="I83">
            <v>4900</v>
          </cell>
          <cell r="J83" t="str">
            <v>RUB</v>
          </cell>
        </row>
        <row r="84">
          <cell r="A84" t="str">
            <v>НС-1336548</v>
          </cell>
          <cell r="C84" t="str">
            <v>Фильтр для RCS 1350 rev2</v>
          </cell>
          <cell r="G84" t="str">
            <v>шт</v>
          </cell>
          <cell r="H84">
            <v>12</v>
          </cell>
          <cell r="I84">
            <v>2300</v>
          </cell>
          <cell r="J84" t="str">
            <v>RUB</v>
          </cell>
        </row>
        <row r="85">
          <cell r="A85" t="str">
            <v>НС-1336549</v>
          </cell>
          <cell r="C85" t="str">
            <v>Фильтр для RCS 1500 rev2</v>
          </cell>
          <cell r="G85" t="str">
            <v>шт</v>
          </cell>
          <cell r="H85">
            <v>8</v>
          </cell>
          <cell r="I85">
            <v>2500</v>
          </cell>
          <cell r="J85" t="str">
            <v>RUB</v>
          </cell>
        </row>
        <row r="86">
          <cell r="A86" t="str">
            <v>НС-1336544</v>
          </cell>
          <cell r="C86" t="str">
            <v>Фильтр для RCS 350 rev2</v>
          </cell>
          <cell r="G86" t="str">
            <v>шт</v>
          </cell>
          <cell r="H86">
            <v>11</v>
          </cell>
          <cell r="I86">
            <v>1300</v>
          </cell>
          <cell r="J86" t="str">
            <v>RUB</v>
          </cell>
        </row>
        <row r="87">
          <cell r="A87" t="str">
            <v>НС-1336545</v>
          </cell>
          <cell r="C87" t="str">
            <v>Фильтр для RCS 500 rev2</v>
          </cell>
          <cell r="G87" t="str">
            <v>шт</v>
          </cell>
          <cell r="H87">
            <v>3</v>
          </cell>
          <cell r="I87">
            <v>1600</v>
          </cell>
          <cell r="J87" t="str">
            <v>RUB</v>
          </cell>
        </row>
        <row r="88">
          <cell r="A88" t="str">
            <v>НС-1336546</v>
          </cell>
          <cell r="C88" t="str">
            <v>Фильтр для RCS 650 rev2</v>
          </cell>
          <cell r="G88" t="str">
            <v>шт</v>
          </cell>
          <cell r="H88">
            <v>9</v>
          </cell>
          <cell r="I88">
            <v>1800</v>
          </cell>
          <cell r="J88" t="str">
            <v>RUB</v>
          </cell>
        </row>
        <row r="89">
          <cell r="A89" t="str">
            <v>НС-1336547</v>
          </cell>
          <cell r="C89" t="str">
            <v>Фильтр для RCS 950 rev2</v>
          </cell>
          <cell r="G89" t="str">
            <v>шт</v>
          </cell>
          <cell r="H89">
            <v>3</v>
          </cell>
          <cell r="I89">
            <v>2100</v>
          </cell>
          <cell r="J89" t="str">
            <v>RUB</v>
          </cell>
        </row>
        <row r="90">
          <cell r="A90" t="str">
            <v>НС-1409813</v>
          </cell>
          <cell r="C90" t="str">
            <v>Фильтр для RCS-1800-U, RCS-1600-P rev2</v>
          </cell>
          <cell r="G90" t="str">
            <v>шт</v>
          </cell>
          <cell r="H90">
            <v>2</v>
          </cell>
          <cell r="I90">
            <v>2200</v>
          </cell>
          <cell r="J90" t="str">
            <v>RUB</v>
          </cell>
        </row>
        <row r="91">
          <cell r="A91" t="str">
            <v>НС-1409814</v>
          </cell>
          <cell r="C91" t="str">
            <v>Фильтр для RCS-350-U, RCS-250-P rev2</v>
          </cell>
          <cell r="G91" t="str">
            <v>шт</v>
          </cell>
          <cell r="H91" t="str">
            <v>больше 50</v>
          </cell>
          <cell r="I91">
            <v>800</v>
          </cell>
          <cell r="J91" t="str">
            <v>RUB</v>
          </cell>
        </row>
        <row r="92">
          <cell r="A92" t="str">
            <v>НС-1409815</v>
          </cell>
          <cell r="C92" t="str">
            <v>Фильтр для RCS-500-U, RCS-350-P rev2</v>
          </cell>
          <cell r="G92" t="str">
            <v>шт</v>
          </cell>
          <cell r="H92">
            <v>11</v>
          </cell>
          <cell r="I92">
            <v>900</v>
          </cell>
          <cell r="J92" t="str">
            <v>RUB</v>
          </cell>
        </row>
        <row r="93">
          <cell r="A93" t="str">
            <v>НС-1409816</v>
          </cell>
          <cell r="C93" t="str">
            <v>Фильтр для RCS-650-U, RCS-500-P rev2</v>
          </cell>
          <cell r="G93" t="str">
            <v>шт</v>
          </cell>
          <cell r="H93">
            <v>14</v>
          </cell>
          <cell r="I93">
            <v>1200</v>
          </cell>
          <cell r="J93" t="str">
            <v>RUB</v>
          </cell>
        </row>
        <row r="94">
          <cell r="A94" t="str">
            <v>НС-1409817</v>
          </cell>
          <cell r="C94" t="str">
            <v>Фильтр для RCS-800-U, RCS-650-P rev2</v>
          </cell>
          <cell r="G94" t="str">
            <v>шт</v>
          </cell>
          <cell r="H94">
            <v>4</v>
          </cell>
          <cell r="I94">
            <v>1300</v>
          </cell>
          <cell r="J94" t="str">
            <v>RUB</v>
          </cell>
        </row>
        <row r="95">
          <cell r="A95" t="str">
            <v>яС-1165256</v>
          </cell>
          <cell r="C95" t="str">
            <v>Vento компактные приточные установки</v>
          </cell>
          <cell r="H95" t="str">
            <v>больше 50</v>
          </cell>
          <cell r="I95">
            <v>11590</v>
          </cell>
          <cell r="J95" t="str">
            <v>RUB</v>
          </cell>
        </row>
        <row r="96">
          <cell r="A96" t="str">
            <v>НС-1272628</v>
          </cell>
          <cell r="C96" t="str">
            <v>EH-1700 Электрический нагреватель</v>
          </cell>
          <cell r="G96" t="str">
            <v>шт</v>
          </cell>
          <cell r="H96" t="str">
            <v>больше 50</v>
          </cell>
          <cell r="I96">
            <v>11590</v>
          </cell>
          <cell r="J96" t="str">
            <v>RUB</v>
          </cell>
        </row>
        <row r="97">
          <cell r="A97" t="str">
            <v>НС-1453920</v>
          </cell>
          <cell r="C97" t="str">
            <v>EH-2800 Электрический нагреватель (1-фазный)</v>
          </cell>
          <cell r="G97" t="str">
            <v>шт</v>
          </cell>
          <cell r="H97" t="str">
            <v>больше 50</v>
          </cell>
          <cell r="I97">
            <v>7640</v>
          </cell>
          <cell r="J97" t="str">
            <v>RUB</v>
          </cell>
        </row>
        <row r="98">
          <cell r="A98" t="str">
            <v>НС-1371617</v>
          </cell>
          <cell r="C98" t="str">
            <v>EH-3000 Электрический нагреватель</v>
          </cell>
          <cell r="G98" t="str">
            <v>шт</v>
          </cell>
          <cell r="H98" t="str">
            <v>больше 50</v>
          </cell>
          <cell r="I98">
            <v>9730</v>
          </cell>
          <cell r="J98" t="str">
            <v>RUB</v>
          </cell>
        </row>
        <row r="99">
          <cell r="A99" t="str">
            <v>НС-1272629</v>
          </cell>
          <cell r="C99" t="str">
            <v>EH-3400 Электрический нагреватель</v>
          </cell>
          <cell r="G99" t="str">
            <v>шт</v>
          </cell>
          <cell r="H99" t="str">
            <v>больше 50</v>
          </cell>
          <cell r="I99">
            <v>14650</v>
          </cell>
          <cell r="J99" t="str">
            <v>RUB</v>
          </cell>
        </row>
        <row r="100">
          <cell r="A100" t="str">
            <v>НС-1272631</v>
          </cell>
          <cell r="C100" t="str">
            <v>RCV-500 Carbon Фильтр угольный Carbon для установки VENTO RCV-500 ROYAL Clima</v>
          </cell>
          <cell r="G100" t="str">
            <v>шт</v>
          </cell>
          <cell r="H100">
            <v>1</v>
          </cell>
          <cell r="I100">
            <v>3940</v>
          </cell>
          <cell r="J100" t="str">
            <v>RUB</v>
          </cell>
        </row>
        <row r="101">
          <cell r="A101" t="str">
            <v>НС-1272630</v>
          </cell>
          <cell r="C101" t="str">
            <v>RCV-500 F5 Фильтр тонкой очистки F5 для установки VENTO RCV-500 ROYAL Clima</v>
          </cell>
          <cell r="G101" t="str">
            <v>шт</v>
          </cell>
          <cell r="H101" t="str">
            <v>больше 50</v>
          </cell>
          <cell r="I101">
            <v>4370</v>
          </cell>
          <cell r="J101" t="str">
            <v>RUB</v>
          </cell>
        </row>
        <row r="102">
          <cell r="A102" t="str">
            <v>НС-1436961</v>
          </cell>
          <cell r="C102" t="str">
            <v>RCV-500 LUX Установка приточная ROYAL Clima</v>
          </cell>
          <cell r="G102" t="str">
            <v>шт</v>
          </cell>
          <cell r="H102" t="str">
            <v>больше 50</v>
          </cell>
          <cell r="I102">
            <v>80060</v>
          </cell>
          <cell r="J102" t="str">
            <v>RUB</v>
          </cell>
        </row>
        <row r="103">
          <cell r="A103" t="str">
            <v>НС-1371613</v>
          </cell>
          <cell r="C103" t="str">
            <v>RCV-900 Carbon Фильтр угольный Carbon для установки VENTO RCV-900 ROYAL Clima</v>
          </cell>
          <cell r="G103" t="str">
            <v>шт</v>
          </cell>
          <cell r="H103">
            <v>41</v>
          </cell>
          <cell r="I103">
            <v>5300</v>
          </cell>
          <cell r="J103" t="str">
            <v>RUB</v>
          </cell>
        </row>
        <row r="104">
          <cell r="A104" t="str">
            <v>НС-1371615</v>
          </cell>
          <cell r="C104" t="str">
            <v>RCV-900 F5 Фильтр тонкой очистки F5 для установки VENTO RCV-900 ROYAL Clima</v>
          </cell>
          <cell r="G104" t="str">
            <v>шт</v>
          </cell>
          <cell r="H104">
            <v>19</v>
          </cell>
          <cell r="I104">
            <v>6310</v>
          </cell>
          <cell r="J104" t="str">
            <v>RUB</v>
          </cell>
        </row>
        <row r="105">
          <cell r="A105" t="str">
            <v>НС-1437221</v>
          </cell>
          <cell r="C105" t="str">
            <v>RCV-900 LUX Установка приточная ROYAL Clima</v>
          </cell>
          <cell r="G105" t="str">
            <v>шт</v>
          </cell>
          <cell r="H105" t="str">
            <v>больше 50</v>
          </cell>
          <cell r="I105">
            <v>103380</v>
          </cell>
          <cell r="J105" t="str">
            <v>RUB</v>
          </cell>
        </row>
        <row r="106">
          <cell r="A106" t="str">
            <v>Ц-00004101</v>
          </cell>
          <cell r="C106" t="str">
            <v>ZILON</v>
          </cell>
          <cell r="H106">
            <v>0</v>
          </cell>
          <cell r="I106">
            <v>8548</v>
          </cell>
          <cell r="J106" t="str">
            <v>RUB</v>
          </cell>
        </row>
        <row r="107">
          <cell r="A107" t="str">
            <v>НС-1026891</v>
          </cell>
          <cell r="C107" t="str">
            <v>ZILON Вентиляторы</v>
          </cell>
          <cell r="H107" t="str">
            <v>больше 50</v>
          </cell>
          <cell r="I107">
            <v>8548</v>
          </cell>
          <cell r="J107" t="str">
            <v>RUB</v>
          </cell>
        </row>
        <row r="108">
          <cell r="A108" t="str">
            <v>Ц-00025484</v>
          </cell>
          <cell r="C108" t="str">
            <v>ZFO Круглые канальные вентиляторы</v>
          </cell>
          <cell r="H108" t="str">
            <v>больше 50</v>
          </cell>
          <cell r="I108">
            <v>8548</v>
          </cell>
          <cell r="J108" t="str">
            <v>RUB</v>
          </cell>
        </row>
        <row r="109">
          <cell r="A109" t="str">
            <v>НС-1134877</v>
          </cell>
          <cell r="C109" t="str">
            <v>ZFO 100 p Круглый канальный вентилятор</v>
          </cell>
          <cell r="G109" t="str">
            <v>шт</v>
          </cell>
          <cell r="H109">
            <v>24</v>
          </cell>
          <cell r="I109">
            <v>8548</v>
          </cell>
          <cell r="J109" t="str">
            <v>RUB</v>
          </cell>
        </row>
        <row r="110">
          <cell r="A110" t="str">
            <v>НС-1742117</v>
          </cell>
          <cell r="C110" t="str">
            <v>ZFO 100 p_ZSR-2.5A Канальный вентилятор с регулятором скорости</v>
          </cell>
          <cell r="G110" t="str">
            <v>шт</v>
          </cell>
          <cell r="H110">
            <v>7</v>
          </cell>
        </row>
        <row r="111">
          <cell r="A111" t="str">
            <v>НС-1087845</v>
          </cell>
          <cell r="C111" t="str">
            <v>ZFO 100 Круглый канальный вентилятор</v>
          </cell>
          <cell r="G111" t="str">
            <v>шт</v>
          </cell>
          <cell r="H111" t="str">
            <v>больше 50</v>
          </cell>
          <cell r="I111">
            <v>8731</v>
          </cell>
          <cell r="J111" t="str">
            <v>RUB</v>
          </cell>
        </row>
        <row r="112">
          <cell r="A112" t="str">
            <v>НС-1742118</v>
          </cell>
          <cell r="C112" t="str">
            <v>ZFO 100_ZSR-2.5A Канальный вентилятор с регулятором скорости</v>
          </cell>
          <cell r="G112" t="str">
            <v>шт</v>
          </cell>
          <cell r="H112">
            <v>19</v>
          </cell>
        </row>
        <row r="113">
          <cell r="A113" t="str">
            <v>НС-1134878</v>
          </cell>
          <cell r="C113" t="str">
            <v>ZFO 125 p Круглый канальный вентилятор</v>
          </cell>
          <cell r="G113" t="str">
            <v>шт</v>
          </cell>
          <cell r="H113" t="str">
            <v>больше 50</v>
          </cell>
          <cell r="I113">
            <v>8876</v>
          </cell>
          <cell r="J113" t="str">
            <v>RUB</v>
          </cell>
        </row>
        <row r="114">
          <cell r="A114" t="str">
            <v>НС-1742119</v>
          </cell>
          <cell r="C114" t="str">
            <v>ZFO 125 p_ZSR-2.5A Канальный вентилятор с регулятором скорости</v>
          </cell>
          <cell r="G114" t="str">
            <v>шт</v>
          </cell>
          <cell r="H114">
            <v>33</v>
          </cell>
        </row>
        <row r="115">
          <cell r="A115" t="str">
            <v>НС-1087847</v>
          </cell>
          <cell r="C115" t="str">
            <v>ZFO 125 Круглый канальный вентилятор</v>
          </cell>
          <cell r="G115" t="str">
            <v>шт</v>
          </cell>
          <cell r="H115" t="str">
            <v>больше 50</v>
          </cell>
          <cell r="I115">
            <v>9021</v>
          </cell>
          <cell r="J115" t="str">
            <v>RUB</v>
          </cell>
        </row>
        <row r="116">
          <cell r="A116" t="str">
            <v>НС-1742120</v>
          </cell>
          <cell r="C116" t="str">
            <v>ZFO 125_ZSR-2.5A Канальный вентилятор с регулятором скорости</v>
          </cell>
          <cell r="G116" t="str">
            <v>шт</v>
          </cell>
          <cell r="H116">
            <v>36</v>
          </cell>
        </row>
        <row r="117">
          <cell r="A117" t="str">
            <v>НС-1134879</v>
          </cell>
          <cell r="C117" t="str">
            <v>ZFO 160 p Круглый канальный вентилятор</v>
          </cell>
          <cell r="G117" t="str">
            <v>шт</v>
          </cell>
          <cell r="H117">
            <v>32</v>
          </cell>
          <cell r="I117">
            <v>10673</v>
          </cell>
          <cell r="J117" t="str">
            <v>RUB</v>
          </cell>
        </row>
        <row r="118">
          <cell r="A118" t="str">
            <v>НС-1742121</v>
          </cell>
          <cell r="C118" t="str">
            <v>ZFO 160 p_ZSR-2.5A Канальный вентилятор с регулятором скорости</v>
          </cell>
          <cell r="G118" t="str">
            <v>шт</v>
          </cell>
          <cell r="H118">
            <v>10</v>
          </cell>
        </row>
        <row r="119">
          <cell r="A119" t="str">
            <v>НС-1087857</v>
          </cell>
          <cell r="C119" t="str">
            <v>ZFO 160 Круглый канальный вентилятор</v>
          </cell>
          <cell r="G119" t="str">
            <v>шт</v>
          </cell>
          <cell r="H119" t="str">
            <v>больше 50</v>
          </cell>
          <cell r="I119">
            <v>10383</v>
          </cell>
          <cell r="J119" t="str">
            <v>RUB</v>
          </cell>
        </row>
        <row r="120">
          <cell r="A120" t="str">
            <v>НС-1742122</v>
          </cell>
          <cell r="C120" t="str">
            <v>ZFO 160_ZSR-2.5A Канальный вентилятор с регулятором скорости</v>
          </cell>
          <cell r="G120" t="str">
            <v>шт</v>
          </cell>
          <cell r="H120">
            <v>12</v>
          </cell>
        </row>
        <row r="121">
          <cell r="A121" t="str">
            <v>НС-1134902</v>
          </cell>
          <cell r="C121" t="str">
            <v>ZFO 200 p Круглый канальный вентилятор</v>
          </cell>
          <cell r="G121" t="str">
            <v>шт</v>
          </cell>
          <cell r="H121">
            <v>21</v>
          </cell>
          <cell r="I121">
            <v>12678</v>
          </cell>
          <cell r="J121" t="str">
            <v>RUB</v>
          </cell>
        </row>
        <row r="122">
          <cell r="A122" t="str">
            <v>НС-1742123</v>
          </cell>
          <cell r="C122" t="str">
            <v>ZFO 200 p_ZSR-2.5A Канальный вентилятор с регулятором скорости</v>
          </cell>
          <cell r="G122" t="str">
            <v>шт</v>
          </cell>
          <cell r="H122">
            <v>34</v>
          </cell>
        </row>
        <row r="123">
          <cell r="A123" t="str">
            <v>НС-1087859</v>
          </cell>
          <cell r="C123" t="str">
            <v>ZFO 200 Круглый канальный вентилятор</v>
          </cell>
          <cell r="G123" t="str">
            <v>шт</v>
          </cell>
          <cell r="H123" t="str">
            <v>больше 50</v>
          </cell>
          <cell r="I123">
            <v>12064</v>
          </cell>
          <cell r="J123" t="str">
            <v>RUB</v>
          </cell>
        </row>
        <row r="124">
          <cell r="A124" t="str">
            <v>НС-1742124</v>
          </cell>
          <cell r="C124" t="str">
            <v>ZFO 200_ZSR-2.5A Канальный вентилятор с регулятором скорости</v>
          </cell>
          <cell r="G124" t="str">
            <v>шт</v>
          </cell>
          <cell r="H124">
            <v>46</v>
          </cell>
        </row>
        <row r="125">
          <cell r="A125" t="str">
            <v>НС-1134903</v>
          </cell>
          <cell r="C125" t="str">
            <v>ZFO 250 p Круглый канальный вентилятор</v>
          </cell>
          <cell r="G125" t="str">
            <v>шт</v>
          </cell>
          <cell r="H125" t="str">
            <v>больше 50</v>
          </cell>
          <cell r="I125">
            <v>13664</v>
          </cell>
          <cell r="J125" t="str">
            <v>RUB</v>
          </cell>
        </row>
        <row r="126">
          <cell r="A126" t="str">
            <v>НС-1742125</v>
          </cell>
          <cell r="C126" t="str">
            <v>ZFO 250 p_ZSR-2.5A Канальный вентилятор с регулятором скорости</v>
          </cell>
          <cell r="G126" t="str">
            <v>шт</v>
          </cell>
          <cell r="H126">
            <v>4</v>
          </cell>
        </row>
        <row r="127">
          <cell r="A127" t="str">
            <v>НС-1087863</v>
          </cell>
          <cell r="C127" t="str">
            <v>ZFO 250 Круглый канальный вентилятор</v>
          </cell>
          <cell r="G127" t="str">
            <v>шт</v>
          </cell>
          <cell r="H127" t="str">
            <v>больше 50</v>
          </cell>
          <cell r="I127">
            <v>13541</v>
          </cell>
          <cell r="J127" t="str">
            <v>RUB</v>
          </cell>
        </row>
        <row r="128">
          <cell r="A128" t="str">
            <v>НС-1742126</v>
          </cell>
          <cell r="C128" t="str">
            <v>ZFO 250_ZSR-2.5A Канальный вентилятор с регулятором скорости</v>
          </cell>
          <cell r="G128" t="str">
            <v>шт</v>
          </cell>
          <cell r="H128">
            <v>28</v>
          </cell>
        </row>
        <row r="129">
          <cell r="A129" t="str">
            <v>НС-1134904</v>
          </cell>
          <cell r="C129" t="str">
            <v>ZFO 315 p Круглый канальный вентилятор</v>
          </cell>
          <cell r="G129" t="str">
            <v>шт</v>
          </cell>
          <cell r="H129">
            <v>39</v>
          </cell>
          <cell r="I129">
            <v>17762</v>
          </cell>
          <cell r="J129" t="str">
            <v>RUB</v>
          </cell>
        </row>
        <row r="130">
          <cell r="A130" t="str">
            <v>НС-1742127</v>
          </cell>
          <cell r="C130" t="str">
            <v>ZFO 315 p_ZSR-2.5A Канальный вентилятор с регулятором скорости</v>
          </cell>
          <cell r="G130" t="str">
            <v>шт</v>
          </cell>
          <cell r="H130">
            <v>5</v>
          </cell>
        </row>
        <row r="131">
          <cell r="A131" t="str">
            <v>НС-1087865</v>
          </cell>
          <cell r="C131" t="str">
            <v>ZFO 315 Круглый канальный вентилятор</v>
          </cell>
          <cell r="G131" t="str">
            <v>шт</v>
          </cell>
          <cell r="H131" t="str">
            <v>больше 50</v>
          </cell>
          <cell r="I131">
            <v>16246</v>
          </cell>
          <cell r="J131" t="str">
            <v>RUB</v>
          </cell>
        </row>
        <row r="132">
          <cell r="A132" t="str">
            <v>НС-1742128</v>
          </cell>
          <cell r="C132" t="str">
            <v>ZFO 315_ZSR-2.5A Канальный вентилятор с регулятором скорости</v>
          </cell>
          <cell r="G132" t="str">
            <v>шт</v>
          </cell>
          <cell r="H132">
            <v>9</v>
          </cell>
        </row>
        <row r="133">
          <cell r="A133" t="str">
            <v>НС-1742112</v>
          </cell>
          <cell r="C133" t="str">
            <v>ZFO Z 100_ZSR-2.5A Канальный вентилятор с регулятором скорости</v>
          </cell>
          <cell r="G133" t="str">
            <v>шт</v>
          </cell>
          <cell r="H133" t="str">
            <v>больше 50</v>
          </cell>
        </row>
        <row r="134">
          <cell r="A134" t="str">
            <v>НС-1742113</v>
          </cell>
          <cell r="C134" t="str">
            <v>ZFO Z 125_ZSR-2.5A Канальный вентилятор с регулятором скорости</v>
          </cell>
          <cell r="G134" t="str">
            <v>шт</v>
          </cell>
          <cell r="H134">
            <v>33</v>
          </cell>
        </row>
        <row r="135">
          <cell r="A135" t="str">
            <v>НС-1742114</v>
          </cell>
          <cell r="C135" t="str">
            <v>ZFO Z 160_ZSR-2.5A Канальный вентилятор с регулятором скорости</v>
          </cell>
          <cell r="G135" t="str">
            <v>шт</v>
          </cell>
          <cell r="H135" t="str">
            <v>больше 50</v>
          </cell>
        </row>
        <row r="136">
          <cell r="A136" t="str">
            <v>НС-1660141</v>
          </cell>
          <cell r="C136" t="str">
            <v>ZFO Z 250 Круглый канальный вентилятор</v>
          </cell>
          <cell r="G136" t="str">
            <v>шт</v>
          </cell>
          <cell r="H136">
            <v>1</v>
          </cell>
          <cell r="I136">
            <v>12038</v>
          </cell>
          <cell r="J136" t="str">
            <v>RUB</v>
          </cell>
        </row>
        <row r="137">
          <cell r="A137" t="str">
            <v>НС-1742115</v>
          </cell>
          <cell r="C137" t="str">
            <v>ZFO Z 250_ZSR-2.5A Канальный вентилятор с регулятором скорости</v>
          </cell>
          <cell r="G137" t="str">
            <v>шт</v>
          </cell>
          <cell r="H137">
            <v>30</v>
          </cell>
        </row>
        <row r="138">
          <cell r="A138" t="str">
            <v>НС-1742116</v>
          </cell>
          <cell r="C138" t="str">
            <v>ZFO Z 315_ZSR-2.5A Канальный вентилятор с регулятором скорости</v>
          </cell>
          <cell r="G138" t="str">
            <v>шт</v>
          </cell>
          <cell r="H138">
            <v>5</v>
          </cell>
        </row>
        <row r="139">
          <cell r="A139" t="str">
            <v>Ц-00025485</v>
          </cell>
          <cell r="C139" t="str">
            <v>ZFP Прямоугольные канальные вентиляторы</v>
          </cell>
          <cell r="H139" t="str">
            <v>больше 50</v>
          </cell>
          <cell r="I139">
            <v>162900</v>
          </cell>
          <cell r="J139" t="str">
            <v>RUB</v>
          </cell>
        </row>
        <row r="140">
          <cell r="A140" t="str">
            <v>НС-1297963</v>
          </cell>
          <cell r="C140" t="str">
            <v>ZFP 100-50-4D Прямоугольный канальный вентилятор</v>
          </cell>
          <cell r="G140" t="str">
            <v>шт</v>
          </cell>
          <cell r="H140">
            <v>4</v>
          </cell>
          <cell r="I140">
            <v>162900</v>
          </cell>
          <cell r="J140" t="str">
            <v>RUB</v>
          </cell>
        </row>
        <row r="141">
          <cell r="A141" t="str">
            <v>НС-1087912</v>
          </cell>
          <cell r="C141" t="str">
            <v>ZFP 100-50-6D Прямоугольный канальный вентилятор</v>
          </cell>
          <cell r="G141" t="str">
            <v>шт</v>
          </cell>
          <cell r="H141">
            <v>3</v>
          </cell>
          <cell r="I141">
            <v>177256</v>
          </cell>
          <cell r="J141" t="str">
            <v>RUB</v>
          </cell>
        </row>
        <row r="142">
          <cell r="A142" t="str">
            <v>НС-1087890</v>
          </cell>
          <cell r="C142" t="str">
            <v>ZFP 40-20-4D Прямоугольный канальный вентилятор</v>
          </cell>
          <cell r="G142" t="str">
            <v>шт</v>
          </cell>
          <cell r="H142">
            <v>1</v>
          </cell>
          <cell r="I142">
            <v>29851</v>
          </cell>
          <cell r="J142" t="str">
            <v>RUB</v>
          </cell>
        </row>
        <row r="143">
          <cell r="A143" t="str">
            <v>НС-1087917</v>
          </cell>
          <cell r="C143" t="str">
            <v>ZFP 40-20-4E Прямоугольный канальный вентилятор</v>
          </cell>
          <cell r="G143" t="str">
            <v>шт</v>
          </cell>
          <cell r="H143">
            <v>7</v>
          </cell>
          <cell r="I143">
            <v>29208</v>
          </cell>
          <cell r="J143" t="str">
            <v>RUB</v>
          </cell>
        </row>
        <row r="144">
          <cell r="A144" t="str">
            <v>НС-1087891</v>
          </cell>
          <cell r="C144" t="str">
            <v>ZFP 50-25-4D Прямоугольный канальный вентилятор</v>
          </cell>
          <cell r="G144" t="str">
            <v>шт</v>
          </cell>
          <cell r="H144">
            <v>50</v>
          </cell>
          <cell r="I144">
            <v>36588</v>
          </cell>
          <cell r="J144" t="str">
            <v>RUB</v>
          </cell>
        </row>
        <row r="145">
          <cell r="A145" t="str">
            <v>НС-1087918</v>
          </cell>
          <cell r="C145" t="str">
            <v>ZFP 50-25-4E Прямоугольный канальный вентилятор</v>
          </cell>
          <cell r="G145" t="str">
            <v>шт</v>
          </cell>
          <cell r="H145">
            <v>15</v>
          </cell>
          <cell r="I145">
            <v>36154</v>
          </cell>
          <cell r="J145" t="str">
            <v>RUB</v>
          </cell>
        </row>
        <row r="146">
          <cell r="A146" t="str">
            <v>НС-1087894</v>
          </cell>
          <cell r="C146" t="str">
            <v>ZFP 50-30-4D Прямоугольный канальный вентилятор</v>
          </cell>
          <cell r="G146" t="str">
            <v>шт</v>
          </cell>
          <cell r="H146">
            <v>27</v>
          </cell>
          <cell r="I146">
            <v>40544</v>
          </cell>
          <cell r="J146" t="str">
            <v>RUB</v>
          </cell>
        </row>
        <row r="147">
          <cell r="A147" t="str">
            <v>НС-1087922</v>
          </cell>
          <cell r="C147" t="str">
            <v>ZFP 50-30-4E Прямоугольный канальный вентилятор</v>
          </cell>
          <cell r="G147" t="str">
            <v>шт</v>
          </cell>
          <cell r="H147">
            <v>17</v>
          </cell>
          <cell r="I147">
            <v>40092</v>
          </cell>
          <cell r="J147" t="str">
            <v>RUB</v>
          </cell>
        </row>
        <row r="148">
          <cell r="A148" t="str">
            <v>НС-1087898</v>
          </cell>
          <cell r="C148" t="str">
            <v>ZFP 60-30-4D Прямоугольный канальный вентилятор</v>
          </cell>
          <cell r="G148" t="str">
            <v>шт</v>
          </cell>
          <cell r="H148" t="str">
            <v>больше 50</v>
          </cell>
          <cell r="I148">
            <v>53496</v>
          </cell>
          <cell r="J148" t="str">
            <v>RUB</v>
          </cell>
        </row>
        <row r="149">
          <cell r="A149" t="str">
            <v>НС-1087928</v>
          </cell>
          <cell r="C149" t="str">
            <v>ZFP 60-30-4E Прямоугольный канальный вентилятор</v>
          </cell>
          <cell r="G149" t="str">
            <v>шт</v>
          </cell>
          <cell r="H149">
            <v>11</v>
          </cell>
          <cell r="I149">
            <v>52757</v>
          </cell>
          <cell r="J149" t="str">
            <v>RUB</v>
          </cell>
        </row>
        <row r="150">
          <cell r="A150" t="str">
            <v>НС-1087901</v>
          </cell>
          <cell r="C150" t="str">
            <v>ZFP 60-35-4D Прямоугольный канальный вентилятор</v>
          </cell>
          <cell r="G150" t="str">
            <v>шт</v>
          </cell>
          <cell r="H150" t="str">
            <v>больше 50</v>
          </cell>
          <cell r="I150">
            <v>66370</v>
          </cell>
          <cell r="J150" t="str">
            <v>RUB</v>
          </cell>
        </row>
        <row r="151">
          <cell r="A151" t="str">
            <v>НС-1087932</v>
          </cell>
          <cell r="C151" t="str">
            <v>ZFP 60-35-4E Прямоугольный канальный вентилятор</v>
          </cell>
          <cell r="G151" t="str">
            <v>шт</v>
          </cell>
          <cell r="H151">
            <v>4</v>
          </cell>
          <cell r="I151">
            <v>69136</v>
          </cell>
          <cell r="J151" t="str">
            <v>RUB</v>
          </cell>
        </row>
        <row r="152">
          <cell r="A152" t="str">
            <v>НС-1087903</v>
          </cell>
          <cell r="C152" t="str">
            <v>ZFP 60-35-6D Прямоугольный канальный вентилятор</v>
          </cell>
          <cell r="G152" t="str">
            <v>шт</v>
          </cell>
          <cell r="H152">
            <v>0</v>
          </cell>
          <cell r="I152">
            <v>70152</v>
          </cell>
          <cell r="J152" t="str">
            <v>RUB</v>
          </cell>
        </row>
        <row r="153">
          <cell r="A153" t="str">
            <v>НС-1087905</v>
          </cell>
          <cell r="C153" t="str">
            <v>ZFP 70-40-4D Прямоугольный канальный вентилятор</v>
          </cell>
          <cell r="G153" t="str">
            <v>шт</v>
          </cell>
          <cell r="H153">
            <v>2</v>
          </cell>
          <cell r="I153">
            <v>69447</v>
          </cell>
          <cell r="J153" t="str">
            <v>RUB</v>
          </cell>
        </row>
        <row r="154">
          <cell r="A154" t="str">
            <v>НС-1087907</v>
          </cell>
          <cell r="C154" t="str">
            <v>ZFP 80-50-4D Прямоугольный канальный вентилятор</v>
          </cell>
          <cell r="G154" t="str">
            <v>шт</v>
          </cell>
          <cell r="H154">
            <v>35</v>
          </cell>
          <cell r="I154">
            <v>131687</v>
          </cell>
          <cell r="J154" t="str">
            <v>RUB</v>
          </cell>
        </row>
        <row r="155">
          <cell r="A155" t="str">
            <v>яС-1169451</v>
          </cell>
          <cell r="C155" t="str">
            <v>ZFPN Прямоугольные канальные вентиляторы</v>
          </cell>
          <cell r="H155">
            <v>0</v>
          </cell>
          <cell r="I155">
            <v>255649</v>
          </cell>
          <cell r="J155" t="str">
            <v>RUB</v>
          </cell>
        </row>
        <row r="156">
          <cell r="A156" t="str">
            <v>НС-1413913</v>
          </cell>
          <cell r="C156" t="str">
            <v>ZFPN 100-50-4SD Прямоугольный канальный вентилятор</v>
          </cell>
          <cell r="G156" t="str">
            <v>шт</v>
          </cell>
          <cell r="H156">
            <v>0</v>
          </cell>
          <cell r="I156">
            <v>255649</v>
          </cell>
          <cell r="J156" t="str">
            <v>RUB</v>
          </cell>
        </row>
        <row r="157">
          <cell r="A157" t="str">
            <v>Ц-00033682</v>
          </cell>
          <cell r="C157" t="str">
            <v>ZFR Крышные вентиляторы с вертикальным выбросом воздуха</v>
          </cell>
          <cell r="H157" t="str">
            <v>больше 50</v>
          </cell>
          <cell r="I157">
            <v>29831</v>
          </cell>
          <cell r="J157" t="str">
            <v>RUB</v>
          </cell>
        </row>
        <row r="158">
          <cell r="A158" t="str">
            <v>НС-1375692</v>
          </cell>
          <cell r="C158" t="str">
            <v>ZFR 1,9-2E Крышный вентилятор</v>
          </cell>
          <cell r="G158" t="str">
            <v>шт</v>
          </cell>
          <cell r="H158">
            <v>17</v>
          </cell>
          <cell r="I158">
            <v>29831</v>
          </cell>
          <cell r="J158" t="str">
            <v>RUB</v>
          </cell>
        </row>
        <row r="159">
          <cell r="A159" t="str">
            <v>НС-1375693</v>
          </cell>
          <cell r="C159" t="str">
            <v>ZFR 2,2-2E Крышный вентилятор</v>
          </cell>
          <cell r="G159" t="str">
            <v>шт</v>
          </cell>
          <cell r="H159">
            <v>3</v>
          </cell>
          <cell r="I159">
            <v>29831</v>
          </cell>
          <cell r="J159" t="str">
            <v>RUB</v>
          </cell>
        </row>
        <row r="160">
          <cell r="A160" t="str">
            <v>НС-1121491</v>
          </cell>
          <cell r="C160" t="str">
            <v>ZFR 2,25-2E Крышный вентилятор</v>
          </cell>
          <cell r="G160" t="str">
            <v>шт</v>
          </cell>
          <cell r="H160">
            <v>7</v>
          </cell>
          <cell r="I160">
            <v>24490</v>
          </cell>
          <cell r="J160" t="str">
            <v>RUB</v>
          </cell>
        </row>
        <row r="161">
          <cell r="A161" t="str">
            <v>НС-1280186</v>
          </cell>
          <cell r="C161" t="str">
            <v>ZFR 2,5-2E Крышный вентилятор</v>
          </cell>
          <cell r="G161" t="str">
            <v>шт</v>
          </cell>
          <cell r="H161">
            <v>40</v>
          </cell>
          <cell r="I161">
            <v>33302</v>
          </cell>
          <cell r="J161" t="str">
            <v>RUB</v>
          </cell>
        </row>
        <row r="162">
          <cell r="A162" t="str">
            <v>НС-1159444</v>
          </cell>
          <cell r="C162" t="str">
            <v>ZFR 2,8-2E Крышный вентилятор</v>
          </cell>
          <cell r="G162" t="str">
            <v>шт</v>
          </cell>
          <cell r="H162">
            <v>38</v>
          </cell>
          <cell r="I162">
            <v>35470</v>
          </cell>
          <cell r="J162" t="str">
            <v>RUB</v>
          </cell>
        </row>
        <row r="163">
          <cell r="A163" t="str">
            <v>НС-1121084</v>
          </cell>
          <cell r="C163" t="str">
            <v>ZFR 3,1-4D Крышный вентилятор</v>
          </cell>
          <cell r="G163" t="str">
            <v>шт</v>
          </cell>
          <cell r="H163">
            <v>21</v>
          </cell>
          <cell r="I163">
            <v>46830</v>
          </cell>
          <cell r="J163" t="str">
            <v>RUB</v>
          </cell>
        </row>
        <row r="164">
          <cell r="A164" t="str">
            <v>НС-1121083</v>
          </cell>
          <cell r="C164" t="str">
            <v>ZFR 3,1-4E Крышный вентилятор</v>
          </cell>
          <cell r="G164" t="str">
            <v>шт</v>
          </cell>
          <cell r="H164">
            <v>14</v>
          </cell>
          <cell r="I164">
            <v>45100</v>
          </cell>
          <cell r="J164" t="str">
            <v>RUB</v>
          </cell>
        </row>
        <row r="165">
          <cell r="A165" t="str">
            <v>НС-1136730</v>
          </cell>
          <cell r="C165" t="str">
            <v>ZFR 3,5-4D Крышный вентилятор</v>
          </cell>
          <cell r="G165" t="str">
            <v>шт</v>
          </cell>
          <cell r="H165">
            <v>21</v>
          </cell>
          <cell r="I165">
            <v>58368</v>
          </cell>
          <cell r="J165" t="str">
            <v>RUB</v>
          </cell>
        </row>
        <row r="166">
          <cell r="A166" t="str">
            <v>НС-1121085</v>
          </cell>
          <cell r="C166" t="str">
            <v>ZFR 3,5-4E Крышный вентилятор</v>
          </cell>
          <cell r="G166" t="str">
            <v>шт</v>
          </cell>
          <cell r="H166">
            <v>9</v>
          </cell>
          <cell r="I166">
            <v>54249</v>
          </cell>
          <cell r="J166" t="str">
            <v>RUB</v>
          </cell>
        </row>
        <row r="167">
          <cell r="A167" t="str">
            <v>НС-1121087</v>
          </cell>
          <cell r="C167" t="str">
            <v>ZFR 4-4D Крышный канальный вентилятор</v>
          </cell>
          <cell r="G167" t="str">
            <v>шт</v>
          </cell>
          <cell r="H167">
            <v>11</v>
          </cell>
          <cell r="I167">
            <v>62972</v>
          </cell>
          <cell r="J167" t="str">
            <v>RUB</v>
          </cell>
        </row>
        <row r="168">
          <cell r="A168" t="str">
            <v>НС-1121086</v>
          </cell>
          <cell r="C168" t="str">
            <v>ZFR 4-4E Крышный вентилятор</v>
          </cell>
          <cell r="G168" t="str">
            <v>шт</v>
          </cell>
          <cell r="H168">
            <v>33</v>
          </cell>
          <cell r="I168">
            <v>62326</v>
          </cell>
          <cell r="J168" t="str">
            <v>RUB</v>
          </cell>
        </row>
        <row r="169">
          <cell r="A169" t="str">
            <v>НС-1121089</v>
          </cell>
          <cell r="C169" t="str">
            <v>ZFR 4,5-4D Крышный канальный вентилятор</v>
          </cell>
          <cell r="G169" t="str">
            <v>шт</v>
          </cell>
          <cell r="H169">
            <v>11</v>
          </cell>
          <cell r="I169">
            <v>95073</v>
          </cell>
          <cell r="J169" t="str">
            <v>RUB</v>
          </cell>
        </row>
        <row r="170">
          <cell r="A170" t="str">
            <v>НС-1121088</v>
          </cell>
          <cell r="C170" t="str">
            <v>ZFR 4,5-4E Крышный вентилятор</v>
          </cell>
          <cell r="G170" t="str">
            <v>шт</v>
          </cell>
          <cell r="H170">
            <v>10</v>
          </cell>
          <cell r="I170">
            <v>91459</v>
          </cell>
          <cell r="J170" t="str">
            <v>RUB</v>
          </cell>
        </row>
        <row r="171">
          <cell r="A171" t="str">
            <v>НС-1121090</v>
          </cell>
          <cell r="C171" t="str">
            <v>ZFR 5-4D Крышный канальный вентилятор</v>
          </cell>
          <cell r="G171" t="str">
            <v>шт</v>
          </cell>
          <cell r="H171">
            <v>6</v>
          </cell>
          <cell r="I171">
            <v>109794</v>
          </cell>
          <cell r="J171" t="str">
            <v>RUB</v>
          </cell>
        </row>
        <row r="172">
          <cell r="A172" t="str">
            <v>НС-1121091</v>
          </cell>
          <cell r="C172" t="str">
            <v>ZFR 5,6-4D Крышный канальный вентилятор</v>
          </cell>
          <cell r="G172" t="str">
            <v>шт</v>
          </cell>
          <cell r="H172">
            <v>23</v>
          </cell>
          <cell r="I172">
            <v>163809</v>
          </cell>
          <cell r="J172" t="str">
            <v>RUB</v>
          </cell>
        </row>
        <row r="173">
          <cell r="A173" t="str">
            <v>НС-1121092</v>
          </cell>
          <cell r="C173" t="str">
            <v>ZFR 6,3-4D Крышный канальный вентилятор</v>
          </cell>
          <cell r="G173" t="str">
            <v>шт</v>
          </cell>
          <cell r="H173">
            <v>22</v>
          </cell>
          <cell r="I173">
            <v>241335</v>
          </cell>
          <cell r="J173" t="str">
            <v>RUB</v>
          </cell>
        </row>
        <row r="174">
          <cell r="A174" t="str">
            <v>Ц-00043505</v>
          </cell>
          <cell r="C174" t="str">
            <v>ZFX Прямоугольные канальные вентиляторы</v>
          </cell>
          <cell r="H174" t="str">
            <v>больше 50</v>
          </cell>
          <cell r="I174">
            <v>149101</v>
          </cell>
          <cell r="J174" t="str">
            <v>RUB</v>
          </cell>
        </row>
        <row r="175">
          <cell r="A175" t="str">
            <v>НС-1188230</v>
          </cell>
          <cell r="C175" t="str">
            <v>ZFX 100-50 4,0-2D Прямоугольный канальный вентилятор</v>
          </cell>
          <cell r="G175" t="str">
            <v>шт</v>
          </cell>
          <cell r="H175">
            <v>31</v>
          </cell>
          <cell r="I175">
            <v>149101</v>
          </cell>
          <cell r="J175" t="str">
            <v>RUB</v>
          </cell>
        </row>
        <row r="176">
          <cell r="A176" t="str">
            <v>НС-1183670</v>
          </cell>
          <cell r="C176" t="str">
            <v>ZFX 50-25 0,55-2D Прямоугольный канальный вентилятор</v>
          </cell>
          <cell r="G176" t="str">
            <v>шт</v>
          </cell>
          <cell r="H176">
            <v>23</v>
          </cell>
          <cell r="I176">
            <v>73172</v>
          </cell>
          <cell r="J176" t="str">
            <v>RUB</v>
          </cell>
        </row>
        <row r="177">
          <cell r="A177" t="str">
            <v>НС-1192817</v>
          </cell>
          <cell r="C177" t="str">
            <v>ZFX 50-30 0,55-2D Прямоугольный канальный вентилятор</v>
          </cell>
          <cell r="G177" t="str">
            <v>шт</v>
          </cell>
          <cell r="H177">
            <v>6</v>
          </cell>
          <cell r="I177">
            <v>70083</v>
          </cell>
          <cell r="J177" t="str">
            <v>RUB</v>
          </cell>
        </row>
        <row r="178">
          <cell r="A178" t="str">
            <v>НС-1185483</v>
          </cell>
          <cell r="C178" t="str">
            <v>ZFX 50-30 0,75-2D Прямоугольный канальный вентилятор</v>
          </cell>
          <cell r="G178" t="str">
            <v>шт</v>
          </cell>
          <cell r="H178">
            <v>38</v>
          </cell>
          <cell r="I178">
            <v>76951</v>
          </cell>
          <cell r="J178" t="str">
            <v>RUB</v>
          </cell>
        </row>
        <row r="179">
          <cell r="A179" t="str">
            <v>НС-1185332</v>
          </cell>
          <cell r="C179" t="str">
            <v>ZFX 60-30 0,75-2D Прямоугольный канальный вентилятор</v>
          </cell>
          <cell r="G179" t="str">
            <v>шт</v>
          </cell>
          <cell r="H179">
            <v>15</v>
          </cell>
          <cell r="I179">
            <v>79810</v>
          </cell>
          <cell r="J179" t="str">
            <v>RUB</v>
          </cell>
        </row>
        <row r="180">
          <cell r="A180" t="str">
            <v>НС-1180211</v>
          </cell>
          <cell r="C180" t="str">
            <v>ZFX 60-35 1,1-2D Прямоугольный канальный вентилятор</v>
          </cell>
          <cell r="G180" t="str">
            <v>шт</v>
          </cell>
          <cell r="H180">
            <v>42</v>
          </cell>
          <cell r="I180">
            <v>82060</v>
          </cell>
          <cell r="J180" t="str">
            <v>RUB</v>
          </cell>
        </row>
        <row r="181">
          <cell r="A181" t="str">
            <v>НС-1183665</v>
          </cell>
          <cell r="C181" t="str">
            <v>ZFX 60-35 1,5-2D Прямоугольный канальный вентилятор</v>
          </cell>
          <cell r="G181" t="str">
            <v>шт</v>
          </cell>
          <cell r="H181">
            <v>49</v>
          </cell>
          <cell r="I181">
            <v>98441</v>
          </cell>
          <cell r="J181" t="str">
            <v>RUB</v>
          </cell>
        </row>
        <row r="182">
          <cell r="A182" t="str">
            <v>НС-1183234</v>
          </cell>
          <cell r="C182" t="str">
            <v>ZFX 70-40 2,2-2D Прямоугольный канальный вентилятор</v>
          </cell>
          <cell r="G182" t="str">
            <v>шт</v>
          </cell>
          <cell r="H182">
            <v>16</v>
          </cell>
          <cell r="I182">
            <v>100257</v>
          </cell>
          <cell r="J182" t="str">
            <v>RUB</v>
          </cell>
        </row>
        <row r="183">
          <cell r="A183" t="str">
            <v>НС-1187842</v>
          </cell>
          <cell r="C183" t="str">
            <v>ZFX 70-40 3,0-2D Прямоугольный канальный вентилятор ZILON</v>
          </cell>
          <cell r="G183" t="str">
            <v>шт</v>
          </cell>
          <cell r="H183">
            <v>23</v>
          </cell>
          <cell r="I183">
            <v>120898</v>
          </cell>
          <cell r="J183" t="str">
            <v>RUB</v>
          </cell>
        </row>
        <row r="184">
          <cell r="A184" t="str">
            <v>НС-1183235</v>
          </cell>
          <cell r="C184" t="str">
            <v>ZFX 80-50 3,0-2D Прямоугольный канальный вентилятор</v>
          </cell>
          <cell r="G184" t="str">
            <v>шт</v>
          </cell>
          <cell r="H184">
            <v>16</v>
          </cell>
          <cell r="I184">
            <v>121197</v>
          </cell>
          <cell r="J184" t="str">
            <v>RUB</v>
          </cell>
        </row>
        <row r="185">
          <cell r="A185" t="str">
            <v>Ц-00033680</v>
          </cell>
          <cell r="C185" t="str">
            <v>ZKAM Круглые изолированные канальные вентиляторы</v>
          </cell>
          <cell r="H185" t="str">
            <v>больше 50</v>
          </cell>
          <cell r="I185">
            <v>31716</v>
          </cell>
          <cell r="J185" t="str">
            <v>RUB</v>
          </cell>
        </row>
        <row r="186">
          <cell r="A186" t="str">
            <v>НС-1120994</v>
          </cell>
          <cell r="C186" t="str">
            <v>ZKAM 125 LD Круглый канальный вентилятор в изолированном корпусе</v>
          </cell>
          <cell r="G186" t="str">
            <v>шт</v>
          </cell>
          <cell r="H186">
            <v>24</v>
          </cell>
          <cell r="I186">
            <v>31716</v>
          </cell>
          <cell r="J186" t="str">
            <v>RUB</v>
          </cell>
        </row>
        <row r="187">
          <cell r="A187" t="str">
            <v>НС-1120996</v>
          </cell>
          <cell r="C187" t="str">
            <v>ZKAM 160 LD Круглый канальный вентилятор в изолированном корпусе</v>
          </cell>
          <cell r="G187" t="str">
            <v>шт</v>
          </cell>
          <cell r="H187">
            <v>16</v>
          </cell>
          <cell r="I187">
            <v>35086</v>
          </cell>
          <cell r="J187" t="str">
            <v>RUB</v>
          </cell>
        </row>
        <row r="188">
          <cell r="A188" t="str">
            <v>НС-1121012</v>
          </cell>
          <cell r="C188" t="str">
            <v>ZKAM 200 LD Круглый канальный вентилятор в изолированном корпусе</v>
          </cell>
          <cell r="G188" t="str">
            <v>шт</v>
          </cell>
          <cell r="H188">
            <v>4</v>
          </cell>
          <cell r="I188">
            <v>44757</v>
          </cell>
          <cell r="J188" t="str">
            <v>RUB</v>
          </cell>
        </row>
        <row r="189">
          <cell r="A189" t="str">
            <v>НС-1121013</v>
          </cell>
          <cell r="C189" t="str">
            <v>ZKAM 250 LD Круглый канальный вентилятор в изолированном корпусе</v>
          </cell>
          <cell r="G189" t="str">
            <v>шт</v>
          </cell>
          <cell r="H189">
            <v>18</v>
          </cell>
          <cell r="I189">
            <v>62338</v>
          </cell>
          <cell r="J189" t="str">
            <v>RUB</v>
          </cell>
        </row>
        <row r="190">
          <cell r="A190" t="str">
            <v>НС-1121014</v>
          </cell>
          <cell r="C190" t="str">
            <v>ZKAM 315 LD Круглый канальный вентилятор в изолированном корпусе</v>
          </cell>
          <cell r="G190" t="str">
            <v>шт</v>
          </cell>
          <cell r="H190">
            <v>7</v>
          </cell>
          <cell r="I190">
            <v>78400</v>
          </cell>
          <cell r="J190" t="str">
            <v>RUB</v>
          </cell>
        </row>
        <row r="191">
          <cell r="A191" t="str">
            <v>Ц-00033681</v>
          </cell>
          <cell r="C191" t="str">
            <v>ZKSA Прямоугольные изолированные канальные вентиляторы</v>
          </cell>
          <cell r="H191" t="str">
            <v>больше 50</v>
          </cell>
          <cell r="I191">
            <v>263865</v>
          </cell>
          <cell r="J191" t="str">
            <v>RUB</v>
          </cell>
        </row>
        <row r="192">
          <cell r="A192" t="str">
            <v>НС-1121056</v>
          </cell>
          <cell r="C192" t="str">
            <v>ZKSA 1000х500-4M L3 Прямоугольный канальный вентилятор</v>
          </cell>
          <cell r="G192" t="str">
            <v>шт</v>
          </cell>
          <cell r="H192">
            <v>9</v>
          </cell>
          <cell r="I192">
            <v>263865</v>
          </cell>
          <cell r="J192" t="str">
            <v>RUB</v>
          </cell>
        </row>
        <row r="193">
          <cell r="A193" t="str">
            <v>НС-1121021</v>
          </cell>
          <cell r="C193" t="str">
            <v>ZKSA 400х200-4L1 Прямоугольный канальный вентилятор в изолированном корпусе</v>
          </cell>
          <cell r="G193" t="str">
            <v>шт</v>
          </cell>
          <cell r="H193">
            <v>7</v>
          </cell>
          <cell r="I193">
            <v>41796</v>
          </cell>
          <cell r="J193" t="str">
            <v>RUB</v>
          </cell>
        </row>
        <row r="194">
          <cell r="A194" t="str">
            <v>НС-1121022</v>
          </cell>
          <cell r="C194" t="str">
            <v>ZKSA 400х200-4L3 Прямоугольный канальный вентилятор в изолированном корпусе</v>
          </cell>
          <cell r="G194" t="str">
            <v>шт</v>
          </cell>
          <cell r="H194">
            <v>20</v>
          </cell>
          <cell r="I194">
            <v>47273</v>
          </cell>
          <cell r="J194" t="str">
            <v>RUB</v>
          </cell>
        </row>
        <row r="195">
          <cell r="A195" t="str">
            <v>НС-1757843</v>
          </cell>
          <cell r="C195" t="str">
            <v>ZKSA 500x300-6L1 Прямоугольный канальный вентилятор</v>
          </cell>
          <cell r="G195" t="str">
            <v>шт</v>
          </cell>
          <cell r="H195">
            <v>1</v>
          </cell>
          <cell r="I195">
            <v>64052</v>
          </cell>
          <cell r="J195" t="str">
            <v>RUB</v>
          </cell>
        </row>
        <row r="196">
          <cell r="A196" t="str">
            <v>НС-1121024</v>
          </cell>
          <cell r="C196" t="str">
            <v>ZKSA 500х250-4L1 Прямоугольный канальный вентилятор в изолированном корпусе</v>
          </cell>
          <cell r="G196" t="str">
            <v>шт</v>
          </cell>
          <cell r="H196">
            <v>5</v>
          </cell>
          <cell r="I196">
            <v>55697</v>
          </cell>
          <cell r="J196" t="str">
            <v>RUB</v>
          </cell>
        </row>
        <row r="197">
          <cell r="A197" t="str">
            <v>НС-1121026</v>
          </cell>
          <cell r="C197" t="str">
            <v>ZKSA 500х250-4L3 Прямоугольный канальный вентилятор в изолированном корпусе</v>
          </cell>
          <cell r="G197" t="str">
            <v>шт</v>
          </cell>
          <cell r="H197">
            <v>14</v>
          </cell>
          <cell r="I197">
            <v>56587</v>
          </cell>
          <cell r="J197" t="str">
            <v>RUB</v>
          </cell>
        </row>
        <row r="198">
          <cell r="A198" t="str">
            <v>НС-1121027</v>
          </cell>
          <cell r="C198" t="str">
            <v>ZKSA 500х300-4L1 Прямоугольный канальный вентилятор в изолированном корпусе</v>
          </cell>
          <cell r="G198" t="str">
            <v>шт</v>
          </cell>
          <cell r="H198">
            <v>4</v>
          </cell>
          <cell r="I198">
            <v>57267</v>
          </cell>
          <cell r="J198" t="str">
            <v>RUB</v>
          </cell>
        </row>
        <row r="199">
          <cell r="A199" t="str">
            <v>НС-1121029</v>
          </cell>
          <cell r="C199" t="str">
            <v>ZKSA 500х300-4L3 Прямоугольный канальный вентилятор в изолированном корпусе</v>
          </cell>
          <cell r="G199" t="str">
            <v>шт</v>
          </cell>
          <cell r="H199">
            <v>18</v>
          </cell>
          <cell r="I199">
            <v>61202</v>
          </cell>
          <cell r="J199" t="str">
            <v>RUB</v>
          </cell>
        </row>
        <row r="200">
          <cell r="A200" t="str">
            <v>НС-1121048</v>
          </cell>
          <cell r="C200" t="str">
            <v>ZKSA 600x350-4L1 Прямоугольный канальный вентилятор</v>
          </cell>
          <cell r="G200" t="str">
            <v>шт</v>
          </cell>
          <cell r="H200">
            <v>12</v>
          </cell>
          <cell r="I200">
            <v>89797</v>
          </cell>
          <cell r="J200" t="str">
            <v>RUB</v>
          </cell>
        </row>
        <row r="201">
          <cell r="A201" t="str">
            <v>НС-1121042</v>
          </cell>
          <cell r="C201" t="str">
            <v>ZKSA 600х300-4L1 Прямоугольный канальный вентилятор в изолированном корпусе</v>
          </cell>
          <cell r="G201" t="str">
            <v>шт</v>
          </cell>
          <cell r="H201">
            <v>4</v>
          </cell>
          <cell r="I201">
            <v>77076</v>
          </cell>
          <cell r="J201" t="str">
            <v>RUB</v>
          </cell>
        </row>
        <row r="202">
          <cell r="A202" t="str">
            <v>НС-1121043</v>
          </cell>
          <cell r="C202" t="str">
            <v>ZKSA 600х300-4L3 Прямоугольный канальный вентилятор в изолированном корпусе</v>
          </cell>
          <cell r="G202" t="str">
            <v>шт</v>
          </cell>
          <cell r="H202">
            <v>28</v>
          </cell>
          <cell r="I202">
            <v>77709</v>
          </cell>
          <cell r="J202" t="str">
            <v>RUB</v>
          </cell>
        </row>
        <row r="203">
          <cell r="A203" t="str">
            <v>НС-1121049</v>
          </cell>
          <cell r="C203" t="str">
            <v>ZKSA 600х350-4L3 Прямоугольный канальный вентилятор</v>
          </cell>
          <cell r="G203" t="str">
            <v>шт</v>
          </cell>
          <cell r="H203">
            <v>39</v>
          </cell>
          <cell r="I203">
            <v>90859</v>
          </cell>
          <cell r="J203" t="str">
            <v>RUB</v>
          </cell>
        </row>
        <row r="204">
          <cell r="A204" t="str">
            <v>НС-1121050</v>
          </cell>
          <cell r="C204" t="str">
            <v>ZKSA 700х400-4L3 Прямоугольный канальный вентилятор</v>
          </cell>
          <cell r="G204" t="str">
            <v>шт</v>
          </cell>
          <cell r="H204">
            <v>3</v>
          </cell>
          <cell r="I204">
            <v>144098</v>
          </cell>
          <cell r="J204" t="str">
            <v>RUB</v>
          </cell>
        </row>
        <row r="205">
          <cell r="A205" t="str">
            <v>НС-1121051</v>
          </cell>
          <cell r="C205" t="str">
            <v>ZKSA 700х400-6L3 Прямоугольный канальный вентилятор</v>
          </cell>
          <cell r="G205" t="str">
            <v>шт</v>
          </cell>
          <cell r="H205">
            <v>0</v>
          </cell>
          <cell r="I205">
            <v>153522</v>
          </cell>
          <cell r="J205" t="str">
            <v>RUB</v>
          </cell>
        </row>
        <row r="206">
          <cell r="A206" t="str">
            <v>НС-1121052</v>
          </cell>
          <cell r="C206" t="str">
            <v>ZKSA 800х500-4L3 Прямоугольный канальный вентилятор</v>
          </cell>
          <cell r="G206" t="str">
            <v>шт</v>
          </cell>
          <cell r="H206">
            <v>10</v>
          </cell>
          <cell r="I206">
            <v>183746</v>
          </cell>
          <cell r="J206" t="str">
            <v>RUB</v>
          </cell>
        </row>
        <row r="207">
          <cell r="A207" t="str">
            <v>НС-1121053</v>
          </cell>
          <cell r="C207" t="str">
            <v>ZKSA 800х500-6L3 Прямоугольный канальный вентилятор</v>
          </cell>
          <cell r="G207" t="str">
            <v>шт</v>
          </cell>
          <cell r="H207">
            <v>1</v>
          </cell>
          <cell r="I207">
            <v>220624</v>
          </cell>
          <cell r="J207" t="str">
            <v>RUB</v>
          </cell>
        </row>
        <row r="208">
          <cell r="A208" t="str">
            <v>яС-1190644</v>
          </cell>
          <cell r="C208" t="str">
            <v>Аксессуары для крышных вентиляторов ZILON</v>
          </cell>
          <cell r="H208">
            <v>1</v>
          </cell>
          <cell r="I208">
            <v>1571</v>
          </cell>
          <cell r="J208" t="str">
            <v>RUB</v>
          </cell>
        </row>
        <row r="209">
          <cell r="A209" t="str">
            <v>НС-1302724</v>
          </cell>
          <cell r="C209" t="str">
            <v>ZRC 2,25 Гибкая вставка для вентилятора ZFR</v>
          </cell>
          <cell r="G209" t="str">
            <v>шт</v>
          </cell>
          <cell r="H209">
            <v>1</v>
          </cell>
          <cell r="I209">
            <v>1571</v>
          </cell>
          <cell r="J209" t="str">
            <v>RUB</v>
          </cell>
        </row>
        <row r="210">
          <cell r="A210" t="str">
            <v>НС-1302733</v>
          </cell>
          <cell r="C210" t="str">
            <v>ZRC 3,5-5 Гибкая вставка для вентилятора ZFR</v>
          </cell>
          <cell r="G210" t="str">
            <v>шт</v>
          </cell>
          <cell r="H210">
            <v>0</v>
          </cell>
          <cell r="I210">
            <v>3297</v>
          </cell>
          <cell r="J210" t="str">
            <v>RUB</v>
          </cell>
        </row>
        <row r="211">
          <cell r="A211" t="str">
            <v>НС-1302704</v>
          </cell>
          <cell r="C211" t="str">
            <v>ZRD 2,25 Обратный клапан для вентилятора ZFR</v>
          </cell>
          <cell r="G211" t="str">
            <v>шт</v>
          </cell>
          <cell r="H211">
            <v>0</v>
          </cell>
          <cell r="I211">
            <v>2796</v>
          </cell>
          <cell r="J211" t="str">
            <v>RUB</v>
          </cell>
        </row>
        <row r="212">
          <cell r="A212" t="str">
            <v>НС-1302747</v>
          </cell>
          <cell r="C212" t="str">
            <v>ZRF 3,5-5 Фланец для вентилятора ZFR</v>
          </cell>
          <cell r="G212" t="str">
            <v>шт</v>
          </cell>
          <cell r="H212">
            <v>0</v>
          </cell>
          <cell r="I212">
            <v>1830</v>
          </cell>
          <cell r="J212" t="str">
            <v>RUB</v>
          </cell>
        </row>
        <row r="213">
          <cell r="A213" t="str">
            <v>Ц-00033454</v>
          </cell>
          <cell r="C213" t="str">
            <v>ZILON Вентиляционные установки</v>
          </cell>
          <cell r="H213" t="str">
            <v>больше 50</v>
          </cell>
          <cell r="I213">
            <v>39190</v>
          </cell>
          <cell r="J213" t="str">
            <v>RUB</v>
          </cell>
        </row>
        <row r="214">
          <cell r="A214" t="str">
            <v>яС-1181754</v>
          </cell>
          <cell r="C214" t="str">
            <v>ZEAV настенная вентиляционная установка</v>
          </cell>
          <cell r="H214" t="str">
            <v>больше 50</v>
          </cell>
          <cell r="I214">
            <v>39190</v>
          </cell>
          <cell r="J214" t="str">
            <v>RUB</v>
          </cell>
        </row>
        <row r="215">
          <cell r="A215" t="str">
            <v>НС-1609875</v>
          </cell>
          <cell r="C215" t="str">
            <v>HM-800 Электрический нагреватель</v>
          </cell>
          <cell r="G215" t="str">
            <v>шт</v>
          </cell>
          <cell r="H215" t="str">
            <v>больше 50</v>
          </cell>
          <cell r="I215">
            <v>39190</v>
          </cell>
          <cell r="J215" t="str">
            <v>RUB</v>
          </cell>
        </row>
        <row r="216">
          <cell r="A216" t="str">
            <v>НС-1612791</v>
          </cell>
          <cell r="C216" t="str">
            <v>ZEAV 135 F7 Фильтр тонкой очистки F7 для установки Easy Air ZEAV 135 Zilon</v>
          </cell>
          <cell r="G216" t="str">
            <v>шт</v>
          </cell>
          <cell r="H216" t="str">
            <v>больше 50</v>
          </cell>
          <cell r="I216">
            <v>3810</v>
          </cell>
          <cell r="J216" t="str">
            <v>RUB</v>
          </cell>
        </row>
        <row r="217">
          <cell r="A217" t="str">
            <v>НС-1737106</v>
          </cell>
          <cell r="C217" t="str">
            <v>ZEAV 135 H Приточно-очистительный комплекс EASYAIR by ZILON</v>
          </cell>
          <cell r="G217" t="str">
            <v>шт</v>
          </cell>
          <cell r="H217" t="str">
            <v>больше 50</v>
          </cell>
          <cell r="I217">
            <v>39190</v>
          </cell>
          <cell r="J217" t="str">
            <v>RUB</v>
          </cell>
        </row>
        <row r="218">
          <cell r="A218" t="str">
            <v>НС-1606223</v>
          </cell>
          <cell r="C218" t="str">
            <v>ZEAV 135 Приточно-очистительный комплекс Zilon EasyAir</v>
          </cell>
          <cell r="G218" t="str">
            <v>шт</v>
          </cell>
          <cell r="H218">
            <v>0</v>
          </cell>
          <cell r="I218">
            <v>39190</v>
          </cell>
          <cell r="J218" t="str">
            <v>RUB</v>
          </cell>
        </row>
        <row r="219">
          <cell r="A219" t="str">
            <v>Ц-00033456</v>
          </cell>
          <cell r="C219" t="str">
            <v>ZPE Compact Приточные установки</v>
          </cell>
          <cell r="H219">
            <v>1</v>
          </cell>
          <cell r="I219">
            <v>36756</v>
          </cell>
          <cell r="J219" t="str">
            <v>RUB</v>
          </cell>
        </row>
        <row r="220">
          <cell r="A220" t="str">
            <v>НС-1112185</v>
          </cell>
          <cell r="C220" t="str">
            <v>ZPE 500 L1 Compact Приточная установка</v>
          </cell>
          <cell r="G220" t="str">
            <v>шт</v>
          </cell>
          <cell r="H220">
            <v>1</v>
          </cell>
          <cell r="I220">
            <v>36756</v>
          </cell>
          <cell r="J220" t="str">
            <v>RUB</v>
          </cell>
        </row>
        <row r="221">
          <cell r="A221" t="str">
            <v>НС-1112187</v>
          </cell>
          <cell r="C221" t="str">
            <v>ZPE 800 L1 Compact Приточная установка</v>
          </cell>
          <cell r="G221" t="str">
            <v>шт</v>
          </cell>
          <cell r="H221">
            <v>0</v>
          </cell>
          <cell r="I221">
            <v>42606</v>
          </cell>
          <cell r="J221" t="str">
            <v>RUB</v>
          </cell>
        </row>
        <row r="222">
          <cell r="A222" t="str">
            <v>яС-1193307</v>
          </cell>
          <cell r="C222" t="str">
            <v>ZPE M/ZPW M INT Приточные установки со встроенной автоматикой</v>
          </cell>
          <cell r="H222" t="str">
            <v>больше 50</v>
          </cell>
          <cell r="I222">
            <v>160398</v>
          </cell>
          <cell r="J222" t="str">
            <v>RUB</v>
          </cell>
        </row>
        <row r="223">
          <cell r="A223" t="str">
            <v>НС-1616555</v>
          </cell>
          <cell r="C223" t="str">
            <v>ZPE-M 1000-2,4/1 INT Приточная установка</v>
          </cell>
          <cell r="G223" t="str">
            <v>шт</v>
          </cell>
          <cell r="H223">
            <v>24</v>
          </cell>
          <cell r="I223">
            <v>160398</v>
          </cell>
          <cell r="J223" t="str">
            <v>RUB</v>
          </cell>
        </row>
        <row r="224">
          <cell r="A224" t="str">
            <v>НС-1766080</v>
          </cell>
          <cell r="C224" t="str">
            <v>ZPE-M 1000-5,0/2 INT A приточная установка</v>
          </cell>
          <cell r="G224" t="str">
            <v>шт</v>
          </cell>
          <cell r="H224">
            <v>15</v>
          </cell>
          <cell r="I224">
            <v>192807</v>
          </cell>
          <cell r="J224" t="str">
            <v>RUB</v>
          </cell>
        </row>
        <row r="225">
          <cell r="A225" t="str">
            <v>НС-1616556</v>
          </cell>
          <cell r="C225" t="str">
            <v>ZPE-M 1000-5,0/2 INT Приточная установка</v>
          </cell>
          <cell r="G225" t="str">
            <v>шт</v>
          </cell>
          <cell r="H225">
            <v>7</v>
          </cell>
          <cell r="I225">
            <v>165618</v>
          </cell>
          <cell r="J225" t="str">
            <v>RUB</v>
          </cell>
        </row>
        <row r="226">
          <cell r="A226" t="str">
            <v>НС-1766081</v>
          </cell>
          <cell r="C226" t="str">
            <v>ZPE-M 1000-9,0/3 INT A приточная установка</v>
          </cell>
          <cell r="G226" t="str">
            <v>шт</v>
          </cell>
          <cell r="H226">
            <v>13</v>
          </cell>
          <cell r="I226">
            <v>204264</v>
          </cell>
          <cell r="J226" t="str">
            <v>RUB</v>
          </cell>
        </row>
        <row r="227">
          <cell r="A227" t="str">
            <v>НС-1766084</v>
          </cell>
          <cell r="C227" t="str">
            <v>ZPE-M 1400-15,0/3 INT A приточная установка</v>
          </cell>
          <cell r="G227" t="str">
            <v>шт</v>
          </cell>
          <cell r="H227">
            <v>9</v>
          </cell>
          <cell r="I227">
            <v>222480</v>
          </cell>
          <cell r="J227" t="str">
            <v>RUB</v>
          </cell>
        </row>
        <row r="228">
          <cell r="A228" t="str">
            <v>НС-1616558</v>
          </cell>
          <cell r="C228" t="str">
            <v>ZPE-M 1400-15,0/3 INT Приточная установка</v>
          </cell>
          <cell r="G228" t="str">
            <v>шт</v>
          </cell>
          <cell r="H228">
            <v>28</v>
          </cell>
          <cell r="I228">
            <v>201375</v>
          </cell>
          <cell r="J228" t="str">
            <v>RUB</v>
          </cell>
        </row>
        <row r="229">
          <cell r="A229" t="str">
            <v>НС-1766082</v>
          </cell>
          <cell r="C229" t="str">
            <v>ZPE-M 1400-6,0/2 INT A приточная установка</v>
          </cell>
          <cell r="G229" t="str">
            <v>шт</v>
          </cell>
          <cell r="H229">
            <v>10</v>
          </cell>
          <cell r="I229">
            <v>193347</v>
          </cell>
          <cell r="J229" t="str">
            <v>RUB</v>
          </cell>
        </row>
        <row r="230">
          <cell r="A230" t="str">
            <v>НС-1616559</v>
          </cell>
          <cell r="C230" t="str">
            <v>ZPE-M 1400-6,0/2 INT Приточная установка</v>
          </cell>
          <cell r="G230" t="str">
            <v>шт</v>
          </cell>
          <cell r="H230">
            <v>3</v>
          </cell>
          <cell r="I230">
            <v>176643</v>
          </cell>
          <cell r="J230" t="str">
            <v>RUB</v>
          </cell>
        </row>
        <row r="231">
          <cell r="A231" t="str">
            <v>НС-1766083</v>
          </cell>
          <cell r="C231" t="str">
            <v>ZPE-M 1400-9,0/3 INT A приточная установка</v>
          </cell>
          <cell r="G231" t="str">
            <v>шт</v>
          </cell>
          <cell r="H231">
            <v>15</v>
          </cell>
          <cell r="I231">
            <v>227205</v>
          </cell>
          <cell r="J231" t="str">
            <v>RUB</v>
          </cell>
        </row>
        <row r="232">
          <cell r="A232" t="str">
            <v>НС-1616560</v>
          </cell>
          <cell r="C232" t="str">
            <v>ZPE-M 1400-9,0/3 INT Приточная установка</v>
          </cell>
          <cell r="G232" t="str">
            <v>шт</v>
          </cell>
          <cell r="H232">
            <v>34</v>
          </cell>
          <cell r="I232">
            <v>186381</v>
          </cell>
          <cell r="J232" t="str">
            <v>RUB</v>
          </cell>
        </row>
        <row r="233">
          <cell r="A233" t="str">
            <v>НС-1766074</v>
          </cell>
          <cell r="C233" t="str">
            <v>ZPE-M 350-1,2/1 INT A приточная установка</v>
          </cell>
          <cell r="G233" t="str">
            <v>шт</v>
          </cell>
          <cell r="H233">
            <v>8</v>
          </cell>
          <cell r="I233">
            <v>156330</v>
          </cell>
          <cell r="J233" t="str">
            <v>RUB</v>
          </cell>
        </row>
        <row r="234">
          <cell r="A234" t="str">
            <v>НС-1700381</v>
          </cell>
          <cell r="C234" t="str">
            <v>ZPE-M 350-1,2/1 INT Приточная установка</v>
          </cell>
          <cell r="G234" t="str">
            <v>шт</v>
          </cell>
          <cell r="H234">
            <v>15</v>
          </cell>
          <cell r="I234">
            <v>142875</v>
          </cell>
          <cell r="J234" t="str">
            <v>RUB</v>
          </cell>
        </row>
        <row r="235">
          <cell r="A235" t="str">
            <v>НС-1766075</v>
          </cell>
          <cell r="C235" t="str">
            <v>ZPE-M 350-2,4/1 INT A приточная установка</v>
          </cell>
          <cell r="G235" t="str">
            <v>шт</v>
          </cell>
          <cell r="H235">
            <v>7</v>
          </cell>
          <cell r="I235">
            <v>161208</v>
          </cell>
          <cell r="J235" t="str">
            <v>RUB</v>
          </cell>
        </row>
        <row r="236">
          <cell r="A236" t="str">
            <v>НС-1700382</v>
          </cell>
          <cell r="C236" t="str">
            <v>ZPE-M 350-2,4/1 INT Приточная установка</v>
          </cell>
          <cell r="G236" t="str">
            <v>шт</v>
          </cell>
          <cell r="H236">
            <v>11</v>
          </cell>
          <cell r="I236">
            <v>149031</v>
          </cell>
          <cell r="J236" t="str">
            <v>RUB</v>
          </cell>
        </row>
        <row r="237">
          <cell r="A237" t="str">
            <v>НС-1766076</v>
          </cell>
          <cell r="C237" t="str">
            <v>ZPE-M 600-1,2/1 INT A приточная установка</v>
          </cell>
          <cell r="G237" t="str">
            <v>шт</v>
          </cell>
          <cell r="H237">
            <v>9</v>
          </cell>
          <cell r="I237">
            <v>172701</v>
          </cell>
          <cell r="J237" t="str">
            <v>RUB</v>
          </cell>
        </row>
        <row r="238">
          <cell r="A238" t="str">
            <v>НС-1616561</v>
          </cell>
          <cell r="C238" t="str">
            <v>ZPE-M 600-1,2/1 INT Приточная установка</v>
          </cell>
          <cell r="G238" t="str">
            <v>шт</v>
          </cell>
          <cell r="H238">
            <v>9</v>
          </cell>
          <cell r="I238">
            <v>152478</v>
          </cell>
          <cell r="J238" t="str">
            <v>RUB</v>
          </cell>
        </row>
        <row r="239">
          <cell r="A239" t="str">
            <v>НС-1644857</v>
          </cell>
          <cell r="C239" t="str">
            <v>ZPE-M 600-1,2/1 INT Приточная установка (без управления ККБ)</v>
          </cell>
          <cell r="G239" t="str">
            <v>шт</v>
          </cell>
          <cell r="H239">
            <v>1</v>
          </cell>
          <cell r="I239">
            <v>89700</v>
          </cell>
          <cell r="J239" t="str">
            <v>RUB</v>
          </cell>
        </row>
        <row r="240">
          <cell r="A240" t="str">
            <v>НС-1766077</v>
          </cell>
          <cell r="C240" t="str">
            <v>ZPE-M 600-2,4/1 INT A приточная установка</v>
          </cell>
          <cell r="G240" t="str">
            <v>шт</v>
          </cell>
          <cell r="H240">
            <v>8</v>
          </cell>
          <cell r="I240">
            <v>173223</v>
          </cell>
          <cell r="J240" t="str">
            <v>RUB</v>
          </cell>
        </row>
        <row r="241">
          <cell r="A241" t="str">
            <v>НС-1616562</v>
          </cell>
          <cell r="C241" t="str">
            <v>ZPE-M 600-2,4/1 INT Приточная установка</v>
          </cell>
          <cell r="G241" t="str">
            <v>шт</v>
          </cell>
          <cell r="H241">
            <v>14</v>
          </cell>
          <cell r="I241">
            <v>155970</v>
          </cell>
          <cell r="J241" t="str">
            <v>RUB</v>
          </cell>
        </row>
        <row r="242">
          <cell r="A242" t="str">
            <v>НС-1766078</v>
          </cell>
          <cell r="C242" t="str">
            <v>ZPE-M 600-5,0/2 INT A приточная установка</v>
          </cell>
          <cell r="G242" t="str">
            <v>шт</v>
          </cell>
          <cell r="H242">
            <v>10</v>
          </cell>
          <cell r="I242">
            <v>174348</v>
          </cell>
          <cell r="J242" t="str">
            <v>RUB</v>
          </cell>
        </row>
        <row r="243">
          <cell r="A243" t="str">
            <v>НС-1616563</v>
          </cell>
          <cell r="C243" t="str">
            <v>ZPE-M 600-5,0/2 INT Приточная установка</v>
          </cell>
          <cell r="G243" t="str">
            <v>шт</v>
          </cell>
          <cell r="H243">
            <v>0</v>
          </cell>
          <cell r="I243">
            <v>158535</v>
          </cell>
          <cell r="J243" t="str">
            <v>RUB</v>
          </cell>
        </row>
        <row r="244">
          <cell r="A244" t="str">
            <v>НС-1766086</v>
          </cell>
          <cell r="C244" t="str">
            <v>ZPW-M 1200/1 INT A приточная установка</v>
          </cell>
          <cell r="G244" t="str">
            <v>шт</v>
          </cell>
          <cell r="H244">
            <v>8</v>
          </cell>
          <cell r="I244">
            <v>235755</v>
          </cell>
          <cell r="J244" t="str">
            <v>RUB</v>
          </cell>
        </row>
        <row r="245">
          <cell r="A245" t="str">
            <v>НС-1694197</v>
          </cell>
          <cell r="C245" t="str">
            <v>ZPW-M 1200/1 INT Приточная установка</v>
          </cell>
          <cell r="G245" t="str">
            <v>шт</v>
          </cell>
          <cell r="H245">
            <v>12</v>
          </cell>
          <cell r="I245">
            <v>224523</v>
          </cell>
          <cell r="J245" t="str">
            <v>RUB</v>
          </cell>
        </row>
        <row r="246">
          <cell r="A246" t="str">
            <v>НС-1725100</v>
          </cell>
          <cell r="C246" t="str">
            <v>ZPW-M 800 INT Приточная установка</v>
          </cell>
          <cell r="G246" t="str">
            <v>шт</v>
          </cell>
          <cell r="H246">
            <v>6</v>
          </cell>
          <cell r="I246">
            <v>207405</v>
          </cell>
          <cell r="J246" t="str">
            <v>RUB</v>
          </cell>
        </row>
        <row r="247">
          <cell r="A247" t="str">
            <v>НС-1766085</v>
          </cell>
          <cell r="C247" t="str">
            <v>ZPW-M 800/1 INT A приточная установка</v>
          </cell>
          <cell r="G247" t="str">
            <v>шт</v>
          </cell>
          <cell r="H247">
            <v>2</v>
          </cell>
          <cell r="I247">
            <v>217782</v>
          </cell>
          <cell r="J247" t="str">
            <v>RUB</v>
          </cell>
        </row>
        <row r="248">
          <cell r="A248" t="str">
            <v>Ц-00033513</v>
          </cell>
          <cell r="C248" t="str">
            <v>ZPE Приточная установка с эл. нагревателем</v>
          </cell>
          <cell r="H248" t="str">
            <v>больше 50</v>
          </cell>
          <cell r="I248">
            <v>105057</v>
          </cell>
          <cell r="J248" t="str">
            <v>RUB</v>
          </cell>
        </row>
        <row r="249">
          <cell r="A249" t="str">
            <v>НС-1116520</v>
          </cell>
          <cell r="C249" t="str">
            <v>ZPE 2000-12,0 L1 Приточная установка</v>
          </cell>
          <cell r="G249" t="str">
            <v>шт</v>
          </cell>
          <cell r="H249">
            <v>2</v>
          </cell>
          <cell r="I249">
            <v>105057</v>
          </cell>
          <cell r="J249" t="str">
            <v>RUB</v>
          </cell>
        </row>
        <row r="250">
          <cell r="A250" t="str">
            <v>НС-1116519</v>
          </cell>
          <cell r="C250" t="str">
            <v>ZPE 2000-12,0 L3 Приточная установка</v>
          </cell>
          <cell r="G250" t="str">
            <v>шт</v>
          </cell>
          <cell r="H250">
            <v>9</v>
          </cell>
          <cell r="I250">
            <v>132808</v>
          </cell>
          <cell r="J250" t="str">
            <v>RUB</v>
          </cell>
        </row>
        <row r="251">
          <cell r="A251" t="str">
            <v>НС-1116552</v>
          </cell>
          <cell r="C251" t="str">
            <v>ZPE 2000-5,0 L3 Приточная установка</v>
          </cell>
          <cell r="G251" t="str">
            <v>шт</v>
          </cell>
          <cell r="H251">
            <v>4</v>
          </cell>
          <cell r="I251">
            <v>95621</v>
          </cell>
          <cell r="J251" t="str">
            <v>RUB</v>
          </cell>
        </row>
        <row r="252">
          <cell r="A252" t="str">
            <v>НС-1116553</v>
          </cell>
          <cell r="C252" t="str">
            <v>ZPE 2000-9,0 L3 Приточная установка</v>
          </cell>
          <cell r="G252" t="str">
            <v>шт</v>
          </cell>
          <cell r="H252">
            <v>18</v>
          </cell>
          <cell r="I252">
            <v>123108</v>
          </cell>
          <cell r="J252" t="str">
            <v>RUB</v>
          </cell>
        </row>
        <row r="253">
          <cell r="A253" t="str">
            <v>НС-1116554</v>
          </cell>
          <cell r="C253" t="str">
            <v>ZPE 3000-15,0 L3 Приточная установка</v>
          </cell>
          <cell r="G253" t="str">
            <v>шт</v>
          </cell>
          <cell r="H253">
            <v>5</v>
          </cell>
          <cell r="I253">
            <v>159764</v>
          </cell>
          <cell r="J253" t="str">
            <v>RUB</v>
          </cell>
        </row>
        <row r="254">
          <cell r="A254" t="str">
            <v>НС-1116555</v>
          </cell>
          <cell r="C254" t="str">
            <v>ZPE 3000-22,5 L3 Приточная установка</v>
          </cell>
          <cell r="G254" t="str">
            <v>шт</v>
          </cell>
          <cell r="H254">
            <v>0</v>
          </cell>
          <cell r="I254">
            <v>164156</v>
          </cell>
          <cell r="J254" t="str">
            <v>RUB</v>
          </cell>
        </row>
        <row r="255">
          <cell r="A255" t="str">
            <v>НС-1116556</v>
          </cell>
          <cell r="C255" t="str">
            <v>ZPE 4000-22,5 L3 Приточная установка</v>
          </cell>
          <cell r="G255" t="str">
            <v>шт</v>
          </cell>
          <cell r="H255">
            <v>3</v>
          </cell>
          <cell r="I255">
            <v>156650</v>
          </cell>
          <cell r="J255" t="str">
            <v>RUB</v>
          </cell>
        </row>
        <row r="256">
          <cell r="A256" t="str">
            <v>НС-1116558</v>
          </cell>
          <cell r="C256" t="str">
            <v>ZPE 4000-30,0 L3 Приточная установка</v>
          </cell>
          <cell r="G256" t="str">
            <v>шт</v>
          </cell>
          <cell r="H256">
            <v>4</v>
          </cell>
          <cell r="I256">
            <v>165651</v>
          </cell>
          <cell r="J256" t="str">
            <v>RUB</v>
          </cell>
        </row>
        <row r="257">
          <cell r="A257" t="str">
            <v>НС-1116559</v>
          </cell>
          <cell r="C257" t="str">
            <v>ZPE 4000-45,0 L3 Приточная установка</v>
          </cell>
          <cell r="G257" t="str">
            <v>шт</v>
          </cell>
          <cell r="H257">
            <v>5</v>
          </cell>
          <cell r="I257">
            <v>216927</v>
          </cell>
          <cell r="J257" t="str">
            <v>RUB</v>
          </cell>
        </row>
        <row r="258">
          <cell r="A258" t="str">
            <v>НС-1116560</v>
          </cell>
          <cell r="C258" t="str">
            <v>ZPE 6000-30,0 L3 Приточная установка</v>
          </cell>
          <cell r="G258" t="str">
            <v>шт</v>
          </cell>
          <cell r="H258">
            <v>1</v>
          </cell>
          <cell r="I258">
            <v>250782</v>
          </cell>
          <cell r="J258" t="str">
            <v>RUB</v>
          </cell>
        </row>
        <row r="259">
          <cell r="A259" t="str">
            <v>НС-1116561</v>
          </cell>
          <cell r="C259" t="str">
            <v>ZPE 6000-45,0 L3 Приточная установка</v>
          </cell>
          <cell r="G259" t="str">
            <v>шт</v>
          </cell>
          <cell r="H259">
            <v>3</v>
          </cell>
          <cell r="I259">
            <v>254095</v>
          </cell>
          <cell r="J259" t="str">
            <v>RUB</v>
          </cell>
        </row>
        <row r="260">
          <cell r="A260" t="str">
            <v>НС-1116563</v>
          </cell>
          <cell r="C260" t="str">
            <v>ZPE 6000-60,0 L3 Приточная установка</v>
          </cell>
          <cell r="G260" t="str">
            <v>шт</v>
          </cell>
          <cell r="H260">
            <v>2</v>
          </cell>
          <cell r="I260">
            <v>266915</v>
          </cell>
          <cell r="J260" t="str">
            <v>RUB</v>
          </cell>
        </row>
        <row r="261">
          <cell r="A261" t="str">
            <v>яС-1171043</v>
          </cell>
          <cell r="C261" t="str">
            <v>ZPE/ZPW INT Приточные установки со встроенной автоматикой</v>
          </cell>
          <cell r="H261" t="str">
            <v>больше 50</v>
          </cell>
          <cell r="I261">
            <v>150003</v>
          </cell>
          <cell r="J261" t="str">
            <v>RUB</v>
          </cell>
        </row>
        <row r="262">
          <cell r="A262" t="str">
            <v>НС-1425949</v>
          </cell>
          <cell r="C262" t="str">
            <v>ZPE 1200-2,4/1 INT Приточная установка</v>
          </cell>
          <cell r="G262" t="str">
            <v>шт</v>
          </cell>
          <cell r="H262">
            <v>7</v>
          </cell>
          <cell r="I262">
            <v>150003</v>
          </cell>
          <cell r="J262" t="str">
            <v>RUB</v>
          </cell>
        </row>
        <row r="263">
          <cell r="A263" t="str">
            <v>НС-1425950</v>
          </cell>
          <cell r="C263" t="str">
            <v>ZPE 1200-5,0/2 INT Приточная установка</v>
          </cell>
          <cell r="G263" t="str">
            <v>шт</v>
          </cell>
          <cell r="H263">
            <v>3</v>
          </cell>
          <cell r="I263">
            <v>153000</v>
          </cell>
          <cell r="J263" t="str">
            <v>RUB</v>
          </cell>
        </row>
        <row r="264">
          <cell r="A264" t="str">
            <v>НС-1425952</v>
          </cell>
          <cell r="C264" t="str">
            <v>ZPE 1200-9,0/3 INT Приточная установка</v>
          </cell>
          <cell r="G264" t="str">
            <v>шт</v>
          </cell>
          <cell r="H264">
            <v>16</v>
          </cell>
          <cell r="I264">
            <v>157500</v>
          </cell>
          <cell r="J264" t="str">
            <v>RUB</v>
          </cell>
        </row>
        <row r="265">
          <cell r="A265" t="str">
            <v>НС-1425953</v>
          </cell>
          <cell r="C265" t="str">
            <v>ZPE 1400-6,0/2 INT Приточная установка</v>
          </cell>
          <cell r="G265" t="str">
            <v>шт</v>
          </cell>
          <cell r="H265">
            <v>26</v>
          </cell>
          <cell r="I265">
            <v>172503</v>
          </cell>
          <cell r="J265" t="str">
            <v>RUB</v>
          </cell>
        </row>
        <row r="266">
          <cell r="A266" t="str">
            <v>НС-1425954</v>
          </cell>
          <cell r="C266" t="str">
            <v>ZPE 1400-9,0/3 INT Приточная установка</v>
          </cell>
          <cell r="G266" t="str">
            <v>шт</v>
          </cell>
          <cell r="H266">
            <v>1</v>
          </cell>
          <cell r="I266">
            <v>178506</v>
          </cell>
          <cell r="J266" t="str">
            <v>RUB</v>
          </cell>
        </row>
        <row r="267">
          <cell r="A267" t="str">
            <v>Ц-00039717</v>
          </cell>
          <cell r="C267" t="str">
            <v>ZPVP H Вентиляционные установки с рекуперацией тепла</v>
          </cell>
          <cell r="H267">
            <v>27</v>
          </cell>
          <cell r="I267">
            <v>606198</v>
          </cell>
          <cell r="J267" t="str">
            <v>RUB</v>
          </cell>
        </row>
        <row r="268">
          <cell r="A268" t="str">
            <v>НС-1172044</v>
          </cell>
          <cell r="C268" t="str">
            <v>ZPVP 1000 HE приточно-вытяжная установка</v>
          </cell>
          <cell r="G268" t="str">
            <v>шт</v>
          </cell>
          <cell r="H268">
            <v>1</v>
          </cell>
          <cell r="I268">
            <v>606198</v>
          </cell>
          <cell r="J268" t="str">
            <v>RUB</v>
          </cell>
        </row>
        <row r="269">
          <cell r="A269" t="str">
            <v>НС-1172048</v>
          </cell>
          <cell r="C269" t="str">
            <v>ZPVP 1000 HW приточно-вытяжная установка</v>
          </cell>
          <cell r="G269" t="str">
            <v>шт</v>
          </cell>
          <cell r="H269">
            <v>4</v>
          </cell>
          <cell r="I269">
            <v>418694</v>
          </cell>
          <cell r="J269" t="str">
            <v>RUB</v>
          </cell>
        </row>
        <row r="270">
          <cell r="A270" t="str">
            <v>НС-1152167</v>
          </cell>
          <cell r="C270" t="str">
            <v>ZPVP 1500 HE приточно-вытяжная установка</v>
          </cell>
          <cell r="G270" t="str">
            <v>шт</v>
          </cell>
          <cell r="H270">
            <v>4</v>
          </cell>
          <cell r="I270">
            <v>395001</v>
          </cell>
          <cell r="J270" t="str">
            <v>RUB</v>
          </cell>
        </row>
        <row r="271">
          <cell r="A271" t="str">
            <v>НС-1152470</v>
          </cell>
          <cell r="C271" t="str">
            <v>ZPVP 1500 HW приточно-вытяжная установка</v>
          </cell>
          <cell r="G271" t="str">
            <v>шт</v>
          </cell>
          <cell r="H271">
            <v>6</v>
          </cell>
          <cell r="I271">
            <v>423605</v>
          </cell>
          <cell r="J271" t="str">
            <v>RUB</v>
          </cell>
        </row>
        <row r="272">
          <cell r="A272" t="str">
            <v>НС-1152161</v>
          </cell>
          <cell r="C272" t="str">
            <v>ZPVP 450 HE приточно-вытяжная установка</v>
          </cell>
          <cell r="G272" t="str">
            <v>шт</v>
          </cell>
          <cell r="H272">
            <v>3</v>
          </cell>
          <cell r="I272">
            <v>330345</v>
          </cell>
          <cell r="J272" t="str">
            <v>RUB</v>
          </cell>
        </row>
        <row r="273">
          <cell r="A273" t="str">
            <v>НС-1152468</v>
          </cell>
          <cell r="C273" t="str">
            <v>ZPVP 450 HW приточно-вытяжная установка</v>
          </cell>
          <cell r="G273" t="str">
            <v>шт</v>
          </cell>
          <cell r="H273">
            <v>2</v>
          </cell>
          <cell r="I273">
            <v>308202</v>
          </cell>
          <cell r="J273" t="str">
            <v>RUB</v>
          </cell>
        </row>
        <row r="274">
          <cell r="A274" t="str">
            <v>НС-1152166</v>
          </cell>
          <cell r="C274" t="str">
            <v>ZPVP 800 HE приточно-вытяжная установка</v>
          </cell>
          <cell r="G274" t="str">
            <v>шт</v>
          </cell>
          <cell r="H274">
            <v>1</v>
          </cell>
          <cell r="I274">
            <v>243550</v>
          </cell>
          <cell r="J274" t="str">
            <v>RUB</v>
          </cell>
        </row>
        <row r="275">
          <cell r="A275" t="str">
            <v>НС-1152469</v>
          </cell>
          <cell r="C275" t="str">
            <v>ZPVP 800 HW приточно-вытяжная установка</v>
          </cell>
          <cell r="G275" t="str">
            <v>шт</v>
          </cell>
          <cell r="H275">
            <v>6</v>
          </cell>
          <cell r="I275">
            <v>317065</v>
          </cell>
          <cell r="J275" t="str">
            <v>RUB</v>
          </cell>
        </row>
        <row r="276">
          <cell r="A276" t="str">
            <v>яС-1193306</v>
          </cell>
          <cell r="C276" t="str">
            <v>ZPVP M Вентиляционные установки с рекуперацией тепла</v>
          </cell>
          <cell r="H276">
            <v>33</v>
          </cell>
          <cell r="I276">
            <v>539541</v>
          </cell>
          <cell r="J276" t="str">
            <v>RUB</v>
          </cell>
        </row>
        <row r="277">
          <cell r="A277" t="str">
            <v>НС-1770663</v>
          </cell>
          <cell r="C277" t="str">
            <v>ZPVP-M 1000 PE A приточно-вытяжная установка</v>
          </cell>
          <cell r="G277" t="str">
            <v>шт</v>
          </cell>
          <cell r="H277">
            <v>21</v>
          </cell>
          <cell r="I277">
            <v>539541</v>
          </cell>
          <cell r="J277" t="str">
            <v>RUB</v>
          </cell>
        </row>
        <row r="278">
          <cell r="A278" t="str">
            <v>НС-1770673</v>
          </cell>
          <cell r="C278" t="str">
            <v>ZPVP-M 1000 PW EC A приточно-вытяжная установка</v>
          </cell>
          <cell r="G278" t="str">
            <v>шт</v>
          </cell>
          <cell r="H278">
            <v>0</v>
          </cell>
          <cell r="I278">
            <v>521280</v>
          </cell>
          <cell r="J278" t="str">
            <v>RUB</v>
          </cell>
        </row>
        <row r="279">
          <cell r="A279" t="str">
            <v>НС-1766087</v>
          </cell>
          <cell r="C279" t="str">
            <v>ZPVP-M 450 PE A приточно-вытяжная установка</v>
          </cell>
          <cell r="G279" t="str">
            <v>шт</v>
          </cell>
          <cell r="H279">
            <v>3</v>
          </cell>
          <cell r="I279">
            <v>302400</v>
          </cell>
          <cell r="J279" t="str">
            <v>RUB</v>
          </cell>
        </row>
        <row r="280">
          <cell r="A280" t="str">
            <v>НС-1698638</v>
          </cell>
          <cell r="C280" t="str">
            <v>ZPVP-M 450 PE Приточно-вытяжная установка</v>
          </cell>
          <cell r="G280" t="str">
            <v>шт</v>
          </cell>
          <cell r="H280">
            <v>4</v>
          </cell>
          <cell r="I280">
            <v>292810</v>
          </cell>
          <cell r="J280" t="str">
            <v>RUB</v>
          </cell>
        </row>
        <row r="281">
          <cell r="A281" t="str">
            <v>НС-1707283</v>
          </cell>
          <cell r="C281" t="str">
            <v>ZPVP-M 450 PW Приточно-вытяжная установка</v>
          </cell>
          <cell r="G281" t="str">
            <v>шт</v>
          </cell>
          <cell r="H281">
            <v>5</v>
          </cell>
          <cell r="I281">
            <v>283659</v>
          </cell>
          <cell r="J281" t="str">
            <v>RUB</v>
          </cell>
        </row>
        <row r="282">
          <cell r="A282" t="str">
            <v>НС-1770670</v>
          </cell>
          <cell r="C282" t="str">
            <v>ZPVP-M 850 PE EC A приточно-вытяжная установка</v>
          </cell>
          <cell r="G282" t="str">
            <v>шт</v>
          </cell>
          <cell r="H282">
            <v>0</v>
          </cell>
          <cell r="I282">
            <v>426762</v>
          </cell>
          <cell r="J282" t="str">
            <v>RUB</v>
          </cell>
        </row>
        <row r="283">
          <cell r="A283" t="str">
            <v>яС-1193312</v>
          </cell>
          <cell r="C283" t="str">
            <v>ZPVP P EC Вентиляционные установки с рекуперацией тепла</v>
          </cell>
          <cell r="H283">
            <v>13</v>
          </cell>
          <cell r="I283">
            <v>742896</v>
          </cell>
          <cell r="J283" t="str">
            <v>RUB</v>
          </cell>
        </row>
        <row r="284">
          <cell r="A284" t="str">
            <v>НС-1607588</v>
          </cell>
          <cell r="C284" t="str">
            <v>ZPVP 1400 PE EC приточно-вытяжная установка</v>
          </cell>
          <cell r="G284" t="str">
            <v>шт</v>
          </cell>
          <cell r="H284">
            <v>1</v>
          </cell>
          <cell r="I284">
            <v>742896</v>
          </cell>
          <cell r="J284" t="str">
            <v>RUB</v>
          </cell>
        </row>
        <row r="285">
          <cell r="A285" t="str">
            <v>НС-1593239</v>
          </cell>
          <cell r="C285" t="str">
            <v>ZPVP 2200 PE EC приточно-вытяжная установка</v>
          </cell>
          <cell r="G285" t="str">
            <v>шт</v>
          </cell>
          <cell r="H285">
            <v>5</v>
          </cell>
          <cell r="I285">
            <v>834390</v>
          </cell>
          <cell r="J285" t="str">
            <v>RUB</v>
          </cell>
        </row>
        <row r="286">
          <cell r="A286" t="str">
            <v>НС-1601830</v>
          </cell>
          <cell r="C286" t="str">
            <v>ZPVP 2200 PW EC приточно-вытяжная установка</v>
          </cell>
          <cell r="G286" t="str">
            <v>шт</v>
          </cell>
          <cell r="H286">
            <v>7</v>
          </cell>
          <cell r="I286">
            <v>660006</v>
          </cell>
          <cell r="J286" t="str">
            <v>RUB</v>
          </cell>
        </row>
        <row r="287">
          <cell r="A287" t="str">
            <v>Ц-00039715</v>
          </cell>
          <cell r="C287" t="str">
            <v>ZPVP P Вентиляционные установки с рекуперацией тепла</v>
          </cell>
          <cell r="H287">
            <v>32</v>
          </cell>
          <cell r="I287">
            <v>374400</v>
          </cell>
          <cell r="J287" t="str">
            <v>RUB</v>
          </cell>
        </row>
        <row r="288">
          <cell r="A288" t="str">
            <v>НС-1171969</v>
          </cell>
          <cell r="C288" t="str">
            <v>ZPVP 1000 PE приточно-вытяжная установка</v>
          </cell>
          <cell r="G288" t="str">
            <v>шт</v>
          </cell>
          <cell r="H288">
            <v>4</v>
          </cell>
          <cell r="I288">
            <v>374400</v>
          </cell>
          <cell r="J288" t="str">
            <v>RUB</v>
          </cell>
        </row>
        <row r="289">
          <cell r="A289" t="str">
            <v>НС-1205369</v>
          </cell>
          <cell r="C289" t="str">
            <v>ZPVP 1000 PW приточно-вытяжная установка</v>
          </cell>
          <cell r="G289" t="str">
            <v>шт</v>
          </cell>
          <cell r="H289">
            <v>9</v>
          </cell>
          <cell r="I289">
            <v>432000</v>
          </cell>
          <cell r="J289" t="str">
            <v>RUB</v>
          </cell>
        </row>
        <row r="290">
          <cell r="A290" t="str">
            <v>НС-1171970</v>
          </cell>
          <cell r="C290" t="str">
            <v>ZPVP 1500 PE приточно-вытяжная установка</v>
          </cell>
          <cell r="G290" t="str">
            <v>шт</v>
          </cell>
          <cell r="H290">
            <v>9</v>
          </cell>
          <cell r="I290">
            <v>518400</v>
          </cell>
          <cell r="J290" t="str">
            <v>RUB</v>
          </cell>
        </row>
        <row r="291">
          <cell r="A291" t="str">
            <v>НС-1205871</v>
          </cell>
          <cell r="C291" t="str">
            <v>ZPVP 1500 PW приточно-вытяжная установка</v>
          </cell>
          <cell r="G291" t="str">
            <v>шт</v>
          </cell>
          <cell r="H291">
            <v>3</v>
          </cell>
          <cell r="I291">
            <v>510003</v>
          </cell>
          <cell r="J291" t="str">
            <v>RUB</v>
          </cell>
        </row>
        <row r="292">
          <cell r="A292" t="str">
            <v>НС-1205869</v>
          </cell>
          <cell r="C292" t="str">
            <v>ZPVP 450 PW приточно-вытяжная установка</v>
          </cell>
          <cell r="G292" t="str">
            <v>шт</v>
          </cell>
          <cell r="H292">
            <v>1</v>
          </cell>
          <cell r="I292">
            <v>255006</v>
          </cell>
          <cell r="J292" t="str">
            <v>RUB</v>
          </cell>
        </row>
        <row r="293">
          <cell r="A293" t="str">
            <v>НС-1152158</v>
          </cell>
          <cell r="C293" t="str">
            <v>ZPVP 800 PE приточно-вытяжная установка</v>
          </cell>
          <cell r="G293" t="str">
            <v>шт</v>
          </cell>
          <cell r="H293">
            <v>0</v>
          </cell>
          <cell r="I293">
            <v>237006</v>
          </cell>
          <cell r="J293" t="str">
            <v>RUB</v>
          </cell>
        </row>
        <row r="294">
          <cell r="A294" t="str">
            <v>НС-1205870</v>
          </cell>
          <cell r="C294" t="str">
            <v>ZPVP 800 PW приточно-вытяжная установка</v>
          </cell>
          <cell r="G294" t="str">
            <v>шт</v>
          </cell>
          <cell r="H294">
            <v>6</v>
          </cell>
          <cell r="I294">
            <v>277506</v>
          </cell>
          <cell r="J294" t="str">
            <v>RUB</v>
          </cell>
        </row>
        <row r="295">
          <cell r="A295" t="str">
            <v>яС-1178734</v>
          </cell>
          <cell r="C295" t="str">
            <v>ZPVP V EC Вентиляционные установки с рекуперацией тепла</v>
          </cell>
          <cell r="H295">
            <v>12</v>
          </cell>
          <cell r="I295">
            <v>897118</v>
          </cell>
          <cell r="J295" t="str">
            <v>RUB</v>
          </cell>
        </row>
        <row r="296">
          <cell r="A296" t="str">
            <v>НС-1617462</v>
          </cell>
          <cell r="C296" t="str">
            <v>ZPVP 2200 VEL EC приточно-вытяжная установка</v>
          </cell>
          <cell r="G296" t="str">
            <v>шт</v>
          </cell>
          <cell r="H296">
            <v>9</v>
          </cell>
          <cell r="I296">
            <v>897118</v>
          </cell>
          <cell r="J296" t="str">
            <v>RUB</v>
          </cell>
        </row>
        <row r="297">
          <cell r="A297" t="str">
            <v>НС-1638655</v>
          </cell>
          <cell r="C297" t="str">
            <v>ZPVP 2200 VER EC приточно-вытяжная установка</v>
          </cell>
          <cell r="G297" t="str">
            <v>шт</v>
          </cell>
          <cell r="H297">
            <v>3</v>
          </cell>
          <cell r="I297">
            <v>897118</v>
          </cell>
          <cell r="J297" t="str">
            <v>RUB</v>
          </cell>
        </row>
        <row r="298">
          <cell r="A298" t="str">
            <v>НС-1638656</v>
          </cell>
          <cell r="C298" t="str">
            <v>ZPVP 2200 VWL EC приточно-вытяжная установка</v>
          </cell>
          <cell r="G298" t="str">
            <v>шт</v>
          </cell>
          <cell r="H298">
            <v>0</v>
          </cell>
          <cell r="J298" t="str">
            <v>RUB</v>
          </cell>
        </row>
        <row r="299">
          <cell r="A299" t="str">
            <v>Ц-00039716</v>
          </cell>
          <cell r="C299" t="str">
            <v>ZPVP V Вентиляционные установки с рекуперацией тепла</v>
          </cell>
          <cell r="H299">
            <v>19</v>
          </cell>
          <cell r="I299">
            <v>394115</v>
          </cell>
          <cell r="J299" t="str">
            <v>RUB</v>
          </cell>
        </row>
        <row r="300">
          <cell r="A300" t="str">
            <v>НС-1172056</v>
          </cell>
          <cell r="C300" t="str">
            <v>ZPVP 1000 VEL приточно-вытяжная установка</v>
          </cell>
          <cell r="G300" t="str">
            <v>шт</v>
          </cell>
          <cell r="H300">
            <v>7</v>
          </cell>
          <cell r="I300">
            <v>394115</v>
          </cell>
          <cell r="J300" t="str">
            <v>RUB</v>
          </cell>
        </row>
        <row r="301">
          <cell r="A301" t="str">
            <v>НС-1172054</v>
          </cell>
          <cell r="C301" t="str">
            <v>ZPVP 1000 VER приточно-вытяжная установка</v>
          </cell>
          <cell r="G301" t="str">
            <v>шт</v>
          </cell>
          <cell r="H301">
            <v>4</v>
          </cell>
          <cell r="I301">
            <v>393966</v>
          </cell>
          <cell r="J301" t="str">
            <v>RUB</v>
          </cell>
        </row>
        <row r="302">
          <cell r="A302" t="str">
            <v>НС-1162790</v>
          </cell>
          <cell r="C302" t="str">
            <v>ZPVP 1500 VEL приточно-вытяжная установка</v>
          </cell>
          <cell r="G302" t="str">
            <v>шт</v>
          </cell>
          <cell r="H302">
            <v>4</v>
          </cell>
          <cell r="I302">
            <v>629391</v>
          </cell>
          <cell r="J302" t="str">
            <v>RUB</v>
          </cell>
        </row>
        <row r="303">
          <cell r="A303" t="str">
            <v>НС-1162791</v>
          </cell>
          <cell r="C303" t="str">
            <v>ZPVP 1500 VER приточно-вытяжная установка</v>
          </cell>
          <cell r="G303" t="str">
            <v>шт</v>
          </cell>
          <cell r="H303">
            <v>3</v>
          </cell>
          <cell r="I303">
            <v>395352</v>
          </cell>
          <cell r="J303" t="str">
            <v>RUB</v>
          </cell>
        </row>
        <row r="304">
          <cell r="A304" t="str">
            <v>НС-1152471</v>
          </cell>
          <cell r="C304" t="str">
            <v>ZPVP 450 VEL приточно-вытяжная установка</v>
          </cell>
          <cell r="G304" t="str">
            <v>шт</v>
          </cell>
          <cell r="H304">
            <v>0</v>
          </cell>
          <cell r="I304">
            <v>263882</v>
          </cell>
          <cell r="J304" t="str">
            <v>RUB</v>
          </cell>
        </row>
        <row r="305">
          <cell r="A305" t="str">
            <v>НС-1152474</v>
          </cell>
          <cell r="C305" t="str">
            <v>ZPVP 450 VER приточно-вытяжная установка</v>
          </cell>
          <cell r="G305" t="str">
            <v>шт</v>
          </cell>
          <cell r="H305">
            <v>0</v>
          </cell>
          <cell r="J305" t="str">
            <v>RUB</v>
          </cell>
        </row>
        <row r="306">
          <cell r="A306" t="str">
            <v>НС-1152475</v>
          </cell>
          <cell r="C306" t="str">
            <v>ZPVP 800 VEL приточно-вытяжная установка</v>
          </cell>
          <cell r="G306" t="str">
            <v>шт</v>
          </cell>
          <cell r="H306">
            <v>1</v>
          </cell>
          <cell r="J306" t="str">
            <v>RUB</v>
          </cell>
        </row>
        <row r="307">
          <cell r="A307" t="str">
            <v>НС-1152477</v>
          </cell>
          <cell r="C307" t="str">
            <v>ZPVP 800 VER приточно-вытяжная установка</v>
          </cell>
          <cell r="G307" t="str">
            <v>шт</v>
          </cell>
          <cell r="H307">
            <v>0</v>
          </cell>
          <cell r="J307" t="str">
            <v>RUB</v>
          </cell>
        </row>
        <row r="308">
          <cell r="A308" t="str">
            <v>НС-1225288</v>
          </cell>
          <cell r="C308" t="str">
            <v>ZPVP 800 VWR приточно-вытяжная установка</v>
          </cell>
          <cell r="G308" t="str">
            <v>шт</v>
          </cell>
          <cell r="H308">
            <v>0</v>
          </cell>
          <cell r="J308" t="str">
            <v>RUB</v>
          </cell>
        </row>
        <row r="309">
          <cell r="A309" t="str">
            <v>яС-1171168</v>
          </cell>
          <cell r="C309" t="str">
            <v>ZPVR H EC Вентиляционные установки с рекуперацией тепла</v>
          </cell>
          <cell r="H309">
            <v>5</v>
          </cell>
          <cell r="J309" t="str">
            <v>RUB</v>
          </cell>
        </row>
        <row r="310">
          <cell r="A310" t="str">
            <v>НС-1430972</v>
          </cell>
          <cell r="C310" t="str">
            <v>ZPVR 2200 HW EC приточно-вытяжная установка</v>
          </cell>
          <cell r="G310" t="str">
            <v>шт</v>
          </cell>
          <cell r="H310">
            <v>5</v>
          </cell>
          <cell r="J310" t="str">
            <v>RUB</v>
          </cell>
        </row>
        <row r="311">
          <cell r="A311" t="str">
            <v>Ц-00039714</v>
          </cell>
          <cell r="C311" t="str">
            <v>ZPVR N H EC Вентиляционные установки подвесные</v>
          </cell>
          <cell r="H311">
            <v>40</v>
          </cell>
          <cell r="I311">
            <v>375483</v>
          </cell>
          <cell r="J311" t="str">
            <v>RUB</v>
          </cell>
        </row>
        <row r="312">
          <cell r="A312" t="str">
            <v>НС-1683670</v>
          </cell>
          <cell r="C312" t="str">
            <v>ZPVR-N 400 HE EC приточно-вытяжная установка</v>
          </cell>
          <cell r="G312" t="str">
            <v>шт</v>
          </cell>
          <cell r="H312">
            <v>12</v>
          </cell>
          <cell r="I312">
            <v>375483</v>
          </cell>
          <cell r="J312" t="str">
            <v>RUB</v>
          </cell>
        </row>
        <row r="313">
          <cell r="A313" t="str">
            <v>НС-1766091</v>
          </cell>
          <cell r="C313" t="str">
            <v>ZPVR-N 400 HE ЕС A приточно-вытяжная установка</v>
          </cell>
          <cell r="G313" t="str">
            <v>шт</v>
          </cell>
          <cell r="H313">
            <v>3</v>
          </cell>
          <cell r="I313">
            <v>387783</v>
          </cell>
          <cell r="J313" t="str">
            <v>RUB</v>
          </cell>
        </row>
        <row r="314">
          <cell r="A314" t="str">
            <v>НС-1766089</v>
          </cell>
          <cell r="C314" t="str">
            <v>ZPVR-N 400 HW ЕС A приточно-вытяжная установка</v>
          </cell>
          <cell r="G314" t="str">
            <v>шт</v>
          </cell>
          <cell r="H314">
            <v>1</v>
          </cell>
          <cell r="I314">
            <v>372213</v>
          </cell>
          <cell r="J314" t="str">
            <v>RUB</v>
          </cell>
        </row>
        <row r="315">
          <cell r="A315" t="str">
            <v>НС-1692168</v>
          </cell>
          <cell r="C315" t="str">
            <v>ZPVR-N 400 HW ЕС приточно-вытяжная установка</v>
          </cell>
          <cell r="G315" t="str">
            <v>шт</v>
          </cell>
          <cell r="H315">
            <v>3</v>
          </cell>
          <cell r="I315">
            <v>354483</v>
          </cell>
          <cell r="J315" t="str">
            <v>RUB</v>
          </cell>
        </row>
        <row r="316">
          <cell r="A316" t="str">
            <v>НС-1766092</v>
          </cell>
          <cell r="C316" t="str">
            <v>ZPVR-N 700 HE ЕС A приточно-вытяжная установка</v>
          </cell>
          <cell r="G316" t="str">
            <v>шт</v>
          </cell>
          <cell r="H316">
            <v>4</v>
          </cell>
          <cell r="I316">
            <v>407934</v>
          </cell>
          <cell r="J316" t="str">
            <v>RUB</v>
          </cell>
        </row>
        <row r="317">
          <cell r="A317" t="str">
            <v>НС-1679959</v>
          </cell>
          <cell r="C317" t="str">
            <v>ZPVR-N 700 HE ЕС приточно-вытяжная установка</v>
          </cell>
          <cell r="G317" t="str">
            <v>шт</v>
          </cell>
          <cell r="H317">
            <v>10</v>
          </cell>
          <cell r="I317">
            <v>394991</v>
          </cell>
          <cell r="J317" t="str">
            <v>RUB</v>
          </cell>
        </row>
        <row r="318">
          <cell r="A318" t="str">
            <v>НС-1766090</v>
          </cell>
          <cell r="C318" t="str">
            <v>ZPVR-N 700 HW ЕС A приточно-вытяжная установка</v>
          </cell>
          <cell r="G318" t="str">
            <v>шт</v>
          </cell>
          <cell r="H318">
            <v>2</v>
          </cell>
          <cell r="I318">
            <v>401625</v>
          </cell>
          <cell r="J318" t="str">
            <v>RUB</v>
          </cell>
        </row>
        <row r="319">
          <cell r="A319" t="str">
            <v>НС-1692169</v>
          </cell>
          <cell r="C319" t="str">
            <v>ZPVR-N 700 HW ЕС приточно-вытяжная установка</v>
          </cell>
          <cell r="G319" t="str">
            <v>шт</v>
          </cell>
          <cell r="H319">
            <v>5</v>
          </cell>
          <cell r="I319">
            <v>388888</v>
          </cell>
          <cell r="J319" t="str">
            <v>RUB</v>
          </cell>
        </row>
        <row r="320">
          <cell r="A320" t="str">
            <v>яС-1189420</v>
          </cell>
          <cell r="C320" t="str">
            <v>ZPVR N P EC Вентиляционные установки подвесные</v>
          </cell>
          <cell r="H320" t="str">
            <v>больше 50</v>
          </cell>
          <cell r="I320">
            <v>577265</v>
          </cell>
          <cell r="J320" t="str">
            <v>RUB</v>
          </cell>
        </row>
        <row r="321">
          <cell r="A321" t="str">
            <v>НС-1650786</v>
          </cell>
          <cell r="C321" t="str">
            <v>ZPVR-N 1200 PE EC приточно-вытяжная установка</v>
          </cell>
          <cell r="G321" t="str">
            <v>шт</v>
          </cell>
          <cell r="H321">
            <v>0</v>
          </cell>
          <cell r="I321">
            <v>577265</v>
          </cell>
          <cell r="J321" t="str">
            <v>RUB</v>
          </cell>
        </row>
        <row r="322">
          <cell r="A322" t="str">
            <v>НС-1766101</v>
          </cell>
          <cell r="C322" t="str">
            <v>ZPVR-N 1200 PW ЕС A приточно-вытяжная установка</v>
          </cell>
          <cell r="G322" t="str">
            <v>шт</v>
          </cell>
          <cell r="H322">
            <v>0</v>
          </cell>
          <cell r="I322">
            <v>548289</v>
          </cell>
          <cell r="J322" t="str">
            <v>RUB</v>
          </cell>
        </row>
        <row r="323">
          <cell r="A323" t="str">
            <v>НС-1679961</v>
          </cell>
          <cell r="C323" t="str">
            <v>ZPVR-N 1200 PW ЕС приточно-вытяжная установка</v>
          </cell>
          <cell r="G323" t="str">
            <v>шт</v>
          </cell>
          <cell r="H323">
            <v>2</v>
          </cell>
          <cell r="I323">
            <v>530901</v>
          </cell>
          <cell r="J323" t="str">
            <v>RUB</v>
          </cell>
        </row>
        <row r="324">
          <cell r="A324" t="str">
            <v>НС-1766097</v>
          </cell>
          <cell r="C324" t="str">
            <v>ZPVR-N 2000 PE EC A приточно-вытяжная установка</v>
          </cell>
          <cell r="G324" t="str">
            <v>шт</v>
          </cell>
          <cell r="H324">
            <v>4</v>
          </cell>
          <cell r="I324">
            <v>691830</v>
          </cell>
          <cell r="J324" t="str">
            <v>RUB</v>
          </cell>
        </row>
        <row r="325">
          <cell r="A325" t="str">
            <v>НС-1650787</v>
          </cell>
          <cell r="C325" t="str">
            <v>ZPVR-N 2000 PE EC приточно-вытяжная установка</v>
          </cell>
          <cell r="G325" t="str">
            <v>шт</v>
          </cell>
          <cell r="H325">
            <v>1</v>
          </cell>
          <cell r="I325">
            <v>669884</v>
          </cell>
          <cell r="J325" t="str">
            <v>RUB</v>
          </cell>
        </row>
        <row r="326">
          <cell r="A326" t="str">
            <v>НС-1766102</v>
          </cell>
          <cell r="C326" t="str">
            <v>ZPVR-N 2000 PW ЕС A приточно-вытяжная установка</v>
          </cell>
          <cell r="G326" t="str">
            <v>шт</v>
          </cell>
          <cell r="H326">
            <v>1</v>
          </cell>
          <cell r="I326">
            <v>675036</v>
          </cell>
          <cell r="J326" t="str">
            <v>RUB</v>
          </cell>
        </row>
        <row r="327">
          <cell r="A327" t="str">
            <v>НС-1679962</v>
          </cell>
          <cell r="C327" t="str">
            <v>ZPVR-N 2000 PW ЕС приточно-вытяжная установка</v>
          </cell>
          <cell r="G327" t="str">
            <v>шт</v>
          </cell>
          <cell r="H327">
            <v>0</v>
          </cell>
          <cell r="I327">
            <v>653625</v>
          </cell>
          <cell r="J327" t="str">
            <v>RUB</v>
          </cell>
        </row>
        <row r="328">
          <cell r="A328" t="str">
            <v>НС-1766093</v>
          </cell>
          <cell r="C328" t="str">
            <v>ZPVR-N 250 PE EC A приточно-вытяжная установка</v>
          </cell>
          <cell r="G328" t="str">
            <v>шт</v>
          </cell>
          <cell r="H328">
            <v>8</v>
          </cell>
          <cell r="I328">
            <v>392886</v>
          </cell>
          <cell r="J328" t="str">
            <v>RUB</v>
          </cell>
        </row>
        <row r="329">
          <cell r="A329" t="str">
            <v>НС-1650788</v>
          </cell>
          <cell r="C329" t="str">
            <v>ZPVR-N 250 PE EC приточно-вытяжная установка</v>
          </cell>
          <cell r="G329" t="str">
            <v>шт</v>
          </cell>
          <cell r="H329">
            <v>3</v>
          </cell>
          <cell r="I329">
            <v>380425</v>
          </cell>
          <cell r="J329" t="str">
            <v>RUB</v>
          </cell>
        </row>
        <row r="330">
          <cell r="A330" t="str">
            <v>НС-1766094</v>
          </cell>
          <cell r="C330" t="str">
            <v>ZPVR-N 400 PE EC A приточно-вытяжная установка</v>
          </cell>
          <cell r="G330" t="str">
            <v>шт</v>
          </cell>
          <cell r="H330">
            <v>10</v>
          </cell>
          <cell r="I330">
            <v>419868</v>
          </cell>
          <cell r="J330" t="str">
            <v>RUB</v>
          </cell>
        </row>
        <row r="331">
          <cell r="A331" t="str">
            <v>НС-1616552</v>
          </cell>
          <cell r="C331" t="str">
            <v>ZPVR-N 400 PE ЕС приточно-вытяжная установка</v>
          </cell>
          <cell r="G331" t="str">
            <v>шт</v>
          </cell>
          <cell r="H331">
            <v>3</v>
          </cell>
          <cell r="I331">
            <v>406548</v>
          </cell>
          <cell r="J331" t="str">
            <v>RUB</v>
          </cell>
        </row>
        <row r="332">
          <cell r="A332" t="str">
            <v>НС-1766099</v>
          </cell>
          <cell r="C332" t="str">
            <v>ZPVR-N 400 PW ЕС A приточно-вытяжная установка</v>
          </cell>
          <cell r="G332" t="str">
            <v>шт</v>
          </cell>
          <cell r="H332">
            <v>1</v>
          </cell>
          <cell r="I332">
            <v>411552</v>
          </cell>
          <cell r="J332" t="str">
            <v>RUB</v>
          </cell>
        </row>
        <row r="333">
          <cell r="A333" t="str">
            <v>НС-1679958</v>
          </cell>
          <cell r="C333" t="str">
            <v>ZPVR-N 400 PW ЕС приточно-вытяжная установка</v>
          </cell>
          <cell r="G333" t="str">
            <v>шт</v>
          </cell>
          <cell r="H333">
            <v>9</v>
          </cell>
          <cell r="I333">
            <v>398496</v>
          </cell>
          <cell r="J333" t="str">
            <v>RUB</v>
          </cell>
        </row>
        <row r="334">
          <cell r="A334" t="str">
            <v>НС-1766095</v>
          </cell>
          <cell r="C334" t="str">
            <v>ZPVR-N 700 PE EC A приточно-вытяжная установка</v>
          </cell>
          <cell r="G334" t="str">
            <v>шт</v>
          </cell>
          <cell r="H334">
            <v>22</v>
          </cell>
          <cell r="I334">
            <v>447813</v>
          </cell>
          <cell r="J334" t="str">
            <v>RUB</v>
          </cell>
        </row>
        <row r="335">
          <cell r="A335" t="str">
            <v>НС-1633856</v>
          </cell>
          <cell r="C335" t="str">
            <v>ZPVR-N 700 PE ЕС приточно-вытяжная установка</v>
          </cell>
          <cell r="G335" t="str">
            <v>шт</v>
          </cell>
          <cell r="H335">
            <v>8</v>
          </cell>
          <cell r="I335">
            <v>433606</v>
          </cell>
          <cell r="J335" t="str">
            <v>RUB</v>
          </cell>
        </row>
        <row r="336">
          <cell r="A336" t="str">
            <v>НС-1766100</v>
          </cell>
          <cell r="C336" t="str">
            <v>ZPVR-N 700 PW ЕС A приточно-вытяжная установка</v>
          </cell>
          <cell r="G336" t="str">
            <v>шт</v>
          </cell>
          <cell r="H336">
            <v>1</v>
          </cell>
          <cell r="I336">
            <v>437391</v>
          </cell>
          <cell r="J336" t="str">
            <v>RUB</v>
          </cell>
        </row>
        <row r="337">
          <cell r="A337" t="str">
            <v>НС-1679960</v>
          </cell>
          <cell r="C337" t="str">
            <v>ZPVR-N 700 PW ЕС приточно-вытяжная установка</v>
          </cell>
          <cell r="G337" t="str">
            <v>шт</v>
          </cell>
          <cell r="H337">
            <v>6</v>
          </cell>
          <cell r="I337">
            <v>423513</v>
          </cell>
          <cell r="J337" t="str">
            <v>RUB</v>
          </cell>
        </row>
        <row r="338">
          <cell r="A338" t="str">
            <v>яС-1189495</v>
          </cell>
          <cell r="C338" t="str">
            <v>ZPVR N U EC Вентиляционные установки универсальные</v>
          </cell>
          <cell r="H338">
            <v>3</v>
          </cell>
          <cell r="I338">
            <v>1039500</v>
          </cell>
          <cell r="J338" t="str">
            <v>RUB</v>
          </cell>
        </row>
        <row r="339">
          <cell r="A339" t="str">
            <v>НС-1766111</v>
          </cell>
          <cell r="C339" t="str">
            <v>ZPVR-N 3200 UEL EC A приточно-вытяжная установка</v>
          </cell>
          <cell r="G339" t="str">
            <v>шт</v>
          </cell>
          <cell r="H339">
            <v>1</v>
          </cell>
          <cell r="I339">
            <v>1039500</v>
          </cell>
          <cell r="J339" t="str">
            <v>RUB</v>
          </cell>
        </row>
        <row r="340">
          <cell r="A340" t="str">
            <v>НС-1766112</v>
          </cell>
          <cell r="C340" t="str">
            <v>ZPVR-N 3200 UER EC A приточно-вытяжная установка</v>
          </cell>
          <cell r="G340" t="str">
            <v>шт</v>
          </cell>
          <cell r="H340">
            <v>2</v>
          </cell>
          <cell r="I340">
            <v>1039500</v>
          </cell>
          <cell r="J340" t="str">
            <v>RUB</v>
          </cell>
        </row>
        <row r="341">
          <cell r="A341" t="str">
            <v>яС-1189494</v>
          </cell>
          <cell r="C341" t="str">
            <v>ZPVR N V EC Вентиляционные установки подвесные</v>
          </cell>
          <cell r="H341">
            <v>30</v>
          </cell>
          <cell r="I341">
            <v>383416</v>
          </cell>
          <cell r="J341" t="str">
            <v>RUB</v>
          </cell>
        </row>
        <row r="342">
          <cell r="A342" t="str">
            <v>НС-1683671</v>
          </cell>
          <cell r="C342" t="str">
            <v>ZPVR-N 400 VE EC приточно-вытяжная установка</v>
          </cell>
          <cell r="G342" t="str">
            <v>шт</v>
          </cell>
          <cell r="H342">
            <v>1</v>
          </cell>
          <cell r="I342">
            <v>383416</v>
          </cell>
          <cell r="J342" t="str">
            <v>RUB</v>
          </cell>
        </row>
        <row r="343">
          <cell r="A343" t="str">
            <v>НС-1766103</v>
          </cell>
          <cell r="C343" t="str">
            <v>ZPVR-N 400 VE ЕС A приточно-вытяжная установка</v>
          </cell>
          <cell r="G343" t="str">
            <v>шт</v>
          </cell>
          <cell r="H343">
            <v>7</v>
          </cell>
          <cell r="I343">
            <v>395982</v>
          </cell>
          <cell r="J343" t="str">
            <v>RUB</v>
          </cell>
        </row>
        <row r="344">
          <cell r="A344" t="str">
            <v>НС-1726302</v>
          </cell>
          <cell r="C344" t="str">
            <v>ZPVR-N 400 VW ЕС приточно-вытяжная установка</v>
          </cell>
          <cell r="G344" t="str">
            <v>шт</v>
          </cell>
          <cell r="H344">
            <v>3</v>
          </cell>
          <cell r="I344">
            <v>349085</v>
          </cell>
          <cell r="J344" t="str">
            <v>RUB</v>
          </cell>
        </row>
        <row r="345">
          <cell r="A345" t="str">
            <v>НС-1683672</v>
          </cell>
          <cell r="C345" t="str">
            <v>ZPVR-N 700 VE EC приточно-вытяжная установка</v>
          </cell>
          <cell r="G345" t="str">
            <v>шт</v>
          </cell>
          <cell r="H345">
            <v>7</v>
          </cell>
          <cell r="I345">
            <v>402769</v>
          </cell>
          <cell r="J345" t="str">
            <v>RUB</v>
          </cell>
        </row>
        <row r="346">
          <cell r="A346" t="str">
            <v>НС-1766105</v>
          </cell>
          <cell r="C346" t="str">
            <v>ZPVR-N 700 VE ЕС A приточно-вытяжная установка</v>
          </cell>
          <cell r="G346" t="str">
            <v>шт</v>
          </cell>
          <cell r="H346">
            <v>9</v>
          </cell>
          <cell r="I346">
            <v>415962</v>
          </cell>
          <cell r="J346" t="str">
            <v>RUB</v>
          </cell>
        </row>
        <row r="347">
          <cell r="A347" t="str">
            <v>НС-1726304</v>
          </cell>
          <cell r="C347" t="str">
            <v>ZPVR-N 700 VW ЕС приточно-вытяжная установка</v>
          </cell>
          <cell r="G347" t="str">
            <v>шт</v>
          </cell>
          <cell r="H347">
            <v>3</v>
          </cell>
          <cell r="I347">
            <v>377450</v>
          </cell>
          <cell r="J347" t="str">
            <v>RUB</v>
          </cell>
        </row>
        <row r="348">
          <cell r="A348" t="str">
            <v>яС-1193308</v>
          </cell>
          <cell r="C348" t="str">
            <v>ZPW N INT Приточные установки со встроенной автоматикой и смесительным узлом</v>
          </cell>
          <cell r="H348">
            <v>14</v>
          </cell>
          <cell r="I348">
            <v>416745</v>
          </cell>
          <cell r="J348" t="str">
            <v>RUB</v>
          </cell>
        </row>
        <row r="349">
          <cell r="A349" t="str">
            <v>НС-1766115</v>
          </cell>
          <cell r="C349" t="str">
            <v>ZPW-N 2000 INT EC A приточная установка</v>
          </cell>
          <cell r="G349" t="str">
            <v>шт</v>
          </cell>
          <cell r="H349">
            <v>3</v>
          </cell>
          <cell r="I349">
            <v>416745</v>
          </cell>
          <cell r="J349" t="str">
            <v>RUB</v>
          </cell>
        </row>
        <row r="350">
          <cell r="A350" t="str">
            <v>НС-1704032</v>
          </cell>
          <cell r="C350" t="str">
            <v>ZPW-N 2000 INT EC Приточная установка</v>
          </cell>
          <cell r="G350" t="str">
            <v>шт</v>
          </cell>
          <cell r="H350">
            <v>0</v>
          </cell>
          <cell r="I350">
            <v>396900</v>
          </cell>
          <cell r="J350" t="str">
            <v>RUB</v>
          </cell>
        </row>
        <row r="351">
          <cell r="A351" t="str">
            <v>НС-1766116</v>
          </cell>
          <cell r="C351" t="str">
            <v>ZPW-N 3200 INT EC A приточная установка</v>
          </cell>
          <cell r="G351" t="str">
            <v>шт</v>
          </cell>
          <cell r="H351">
            <v>7</v>
          </cell>
          <cell r="I351">
            <v>495441</v>
          </cell>
          <cell r="J351" t="str">
            <v>RUB</v>
          </cell>
        </row>
        <row r="352">
          <cell r="A352" t="str">
            <v>НС-1731540</v>
          </cell>
          <cell r="C352" t="str">
            <v>ZPW-N 3200 INT EC Приточная установка</v>
          </cell>
          <cell r="G352" t="str">
            <v>шт</v>
          </cell>
          <cell r="H352">
            <v>1</v>
          </cell>
          <cell r="I352">
            <v>479723</v>
          </cell>
          <cell r="J352" t="str">
            <v>RUB</v>
          </cell>
        </row>
        <row r="353">
          <cell r="A353" t="str">
            <v>НС-1766117</v>
          </cell>
          <cell r="C353" t="str">
            <v>ZPW-N 4500 INT EC A приточная установка</v>
          </cell>
          <cell r="G353" t="str">
            <v>шт</v>
          </cell>
          <cell r="H353">
            <v>3</v>
          </cell>
          <cell r="I353">
            <v>695664</v>
          </cell>
          <cell r="J353" t="str">
            <v>RUB</v>
          </cell>
        </row>
        <row r="354">
          <cell r="A354" t="str">
            <v>Ц-00033514</v>
          </cell>
          <cell r="C354" t="str">
            <v>ZPW Приточная установка с вод. нагревателем</v>
          </cell>
          <cell r="H354">
            <v>48</v>
          </cell>
          <cell r="I354">
            <v>113253</v>
          </cell>
          <cell r="J354" t="str">
            <v>RUB</v>
          </cell>
        </row>
        <row r="355">
          <cell r="A355" t="str">
            <v>НС-1116566</v>
          </cell>
          <cell r="C355" t="str">
            <v>ZPW 2000/14 L1 Приточная установка</v>
          </cell>
          <cell r="G355" t="str">
            <v>шт</v>
          </cell>
          <cell r="H355">
            <v>6</v>
          </cell>
          <cell r="I355">
            <v>113253</v>
          </cell>
          <cell r="J355" t="str">
            <v>RUB</v>
          </cell>
        </row>
        <row r="356">
          <cell r="A356" t="str">
            <v>НС-1116567</v>
          </cell>
          <cell r="C356" t="str">
            <v>ZPW 2000/14 L3 Приточная установка</v>
          </cell>
          <cell r="G356" t="str">
            <v>шт</v>
          </cell>
          <cell r="H356">
            <v>13</v>
          </cell>
          <cell r="I356">
            <v>113464</v>
          </cell>
          <cell r="J356" t="str">
            <v>RUB</v>
          </cell>
        </row>
        <row r="357">
          <cell r="A357" t="str">
            <v>НС-1116568</v>
          </cell>
          <cell r="C357" t="str">
            <v>ZPW 3000/27 L1 Приточная установка</v>
          </cell>
          <cell r="G357" t="str">
            <v>шт</v>
          </cell>
          <cell r="H357">
            <v>5</v>
          </cell>
          <cell r="I357">
            <v>162327</v>
          </cell>
          <cell r="J357" t="str">
            <v>RUB</v>
          </cell>
        </row>
        <row r="358">
          <cell r="A358" t="str">
            <v>НС-1116569</v>
          </cell>
          <cell r="C358" t="str">
            <v>ZPW 3000/27 L3 Приточная установка</v>
          </cell>
          <cell r="G358" t="str">
            <v>шт</v>
          </cell>
          <cell r="H358">
            <v>9</v>
          </cell>
          <cell r="I358">
            <v>162555</v>
          </cell>
          <cell r="J358" t="str">
            <v>RUB</v>
          </cell>
        </row>
        <row r="359">
          <cell r="A359" t="str">
            <v>НС-1116570</v>
          </cell>
          <cell r="C359" t="str">
            <v>ZPW 4000/41 L1 Приточная установка</v>
          </cell>
          <cell r="G359" t="str">
            <v>шт</v>
          </cell>
          <cell r="H359">
            <v>5</v>
          </cell>
          <cell r="I359">
            <v>210173</v>
          </cell>
          <cell r="J359" t="str">
            <v>RUB</v>
          </cell>
        </row>
        <row r="360">
          <cell r="A360" t="str">
            <v>НС-1116571</v>
          </cell>
          <cell r="C360" t="str">
            <v>ZPW 4000/41 L3 Приточная установка</v>
          </cell>
          <cell r="G360" t="str">
            <v>шт</v>
          </cell>
          <cell r="H360">
            <v>4</v>
          </cell>
          <cell r="I360">
            <v>207200</v>
          </cell>
          <cell r="J360" t="str">
            <v>RUB</v>
          </cell>
        </row>
        <row r="361">
          <cell r="A361" t="str">
            <v>НС-1116572</v>
          </cell>
          <cell r="C361" t="str">
            <v>ZPW 6000/54 L3 Приточная установка</v>
          </cell>
          <cell r="G361" t="str">
            <v>шт</v>
          </cell>
          <cell r="H361">
            <v>6</v>
          </cell>
          <cell r="I361">
            <v>246226</v>
          </cell>
          <cell r="J361" t="str">
            <v>RUB</v>
          </cell>
        </row>
        <row r="362">
          <cell r="A362" t="str">
            <v>Ц-00041107</v>
          </cell>
          <cell r="C362" t="str">
            <v>Аксессуары для компактных установок Zilon</v>
          </cell>
          <cell r="H362" t="str">
            <v>больше 50</v>
          </cell>
          <cell r="J362" t="str">
            <v>RUB</v>
          </cell>
        </row>
        <row r="363">
          <cell r="A363" t="str">
            <v>Ц-00033457</v>
          </cell>
          <cell r="C363" t="str">
            <v>ZEA Эл/Нагреватель</v>
          </cell>
          <cell r="H363">
            <v>2</v>
          </cell>
          <cell r="J363" t="str">
            <v>RUB</v>
          </cell>
        </row>
        <row r="364">
          <cell r="A364" t="str">
            <v>НС-1112188</v>
          </cell>
          <cell r="C364" t="str">
            <v>ZEA 500-1,2-1f Эл/нагреватель</v>
          </cell>
          <cell r="G364" t="str">
            <v>шт</v>
          </cell>
          <cell r="H364">
            <v>1</v>
          </cell>
          <cell r="J364" t="str">
            <v>RUB</v>
          </cell>
        </row>
        <row r="365">
          <cell r="A365" t="str">
            <v>НС-1112189</v>
          </cell>
          <cell r="C365" t="str">
            <v>ZEA 500-2,0-1f Эл/нагреватель</v>
          </cell>
          <cell r="G365" t="str">
            <v>шт</v>
          </cell>
          <cell r="H365">
            <v>0</v>
          </cell>
          <cell r="J365" t="str">
            <v>RUB</v>
          </cell>
        </row>
        <row r="366">
          <cell r="A366" t="str">
            <v>НС-1112193</v>
          </cell>
          <cell r="C366" t="str">
            <v>ZEA 500-5,0-2f Эл/нагреватель</v>
          </cell>
          <cell r="G366" t="str">
            <v>шт</v>
          </cell>
          <cell r="H366">
            <v>0</v>
          </cell>
          <cell r="J366" t="str">
            <v>RUB</v>
          </cell>
        </row>
        <row r="367">
          <cell r="A367" t="str">
            <v>НС-1112198</v>
          </cell>
          <cell r="C367" t="str">
            <v>ZEA 800-12,0-3f Эл/нагреватель</v>
          </cell>
          <cell r="G367" t="str">
            <v>шт</v>
          </cell>
          <cell r="H367">
            <v>1</v>
          </cell>
          <cell r="J367" t="str">
            <v>RUB</v>
          </cell>
        </row>
        <row r="368">
          <cell r="A368" t="str">
            <v>НС-1112195</v>
          </cell>
          <cell r="C368" t="str">
            <v>ZEA 800-2,4-1f Эл/нагреватель</v>
          </cell>
          <cell r="G368" t="str">
            <v>шт</v>
          </cell>
          <cell r="H368">
            <v>0</v>
          </cell>
          <cell r="J368" t="str">
            <v>RUB</v>
          </cell>
        </row>
        <row r="369">
          <cell r="A369" t="str">
            <v>НС-1112197</v>
          </cell>
          <cell r="C369" t="str">
            <v>ZEA 800-9,0-3f Эл/нагреватель</v>
          </cell>
          <cell r="G369" t="str">
            <v>шт</v>
          </cell>
          <cell r="H369">
            <v>0</v>
          </cell>
          <cell r="J369" t="str">
            <v>RUB</v>
          </cell>
        </row>
        <row r="370">
          <cell r="A370" t="str">
            <v>НС-1680716</v>
          </cell>
          <cell r="C370" t="str">
            <v>Проводной пульт управления LBTC040-C12W</v>
          </cell>
          <cell r="G370" t="str">
            <v>шт</v>
          </cell>
          <cell r="H370">
            <v>44</v>
          </cell>
        </row>
        <row r="371">
          <cell r="A371" t="str">
            <v>яС-1192752</v>
          </cell>
          <cell r="C371" t="str">
            <v>Фильтры для компактных установок Zilon</v>
          </cell>
          <cell r="H371" t="str">
            <v>больше 50</v>
          </cell>
          <cell r="J371" t="str">
            <v>RUB</v>
          </cell>
        </row>
        <row r="372">
          <cell r="A372" t="str">
            <v>НС-1242333</v>
          </cell>
          <cell r="C372" t="str">
            <v>Комплект фильтров (EU5+EU5) для ZPVP 1000 P</v>
          </cell>
          <cell r="G372" t="str">
            <v>шт</v>
          </cell>
          <cell r="H372">
            <v>0</v>
          </cell>
          <cell r="J372" t="str">
            <v>RUB</v>
          </cell>
        </row>
        <row r="373">
          <cell r="A373" t="str">
            <v>НС-1344046</v>
          </cell>
          <cell r="C373" t="str">
            <v>Комплект фильтров (EU5+EU5) для ZPVP 1000 V</v>
          </cell>
          <cell r="G373" t="str">
            <v>шт</v>
          </cell>
          <cell r="H373">
            <v>3</v>
          </cell>
          <cell r="I373">
            <v>5886</v>
          </cell>
          <cell r="J373" t="str">
            <v>RUB</v>
          </cell>
        </row>
        <row r="374">
          <cell r="A374" t="str">
            <v>НС-1225812</v>
          </cell>
          <cell r="C374" t="str">
            <v>Комплект фильтров (EU5+EU5) для ZPVP 1500 P</v>
          </cell>
          <cell r="G374" t="str">
            <v>шт</v>
          </cell>
          <cell r="H374">
            <v>1</v>
          </cell>
          <cell r="J374" t="str">
            <v>RUB</v>
          </cell>
        </row>
        <row r="375">
          <cell r="A375" t="str">
            <v>НС-1339971</v>
          </cell>
          <cell r="C375" t="str">
            <v>Комплект фильтров (EU5+EU5) для ZPVP 2000 H_</v>
          </cell>
          <cell r="G375" t="str">
            <v>шт</v>
          </cell>
          <cell r="H375">
            <v>2</v>
          </cell>
          <cell r="I375">
            <v>15885</v>
          </cell>
          <cell r="J375" t="str">
            <v>RUB</v>
          </cell>
        </row>
        <row r="376">
          <cell r="A376" t="str">
            <v>НС-1290768</v>
          </cell>
          <cell r="C376" t="str">
            <v>Комплект фильтров (EU5+EU5) для ZPVP 2000 V</v>
          </cell>
          <cell r="G376" t="str">
            <v>шт</v>
          </cell>
          <cell r="H376">
            <v>0</v>
          </cell>
          <cell r="J376" t="str">
            <v>RUB</v>
          </cell>
        </row>
        <row r="377">
          <cell r="A377" t="str">
            <v>НС-1234055</v>
          </cell>
          <cell r="C377" t="str">
            <v>Комплект фильтров (EU5+EU5) для ZPVP 450 P</v>
          </cell>
          <cell r="G377" t="str">
            <v>шт</v>
          </cell>
          <cell r="H377">
            <v>0</v>
          </cell>
          <cell r="J377" t="str">
            <v>RUB</v>
          </cell>
        </row>
        <row r="378">
          <cell r="A378" t="str">
            <v>НС-1281420</v>
          </cell>
          <cell r="C378" t="str">
            <v>Комплект фильтров (EU5+EU5) для ZPVP 450 Н</v>
          </cell>
          <cell r="G378" t="str">
            <v>шт</v>
          </cell>
          <cell r="H378">
            <v>3</v>
          </cell>
          <cell r="I378">
            <v>4743</v>
          </cell>
          <cell r="J378" t="str">
            <v>RUB</v>
          </cell>
        </row>
        <row r="379">
          <cell r="A379" t="str">
            <v>НС-1261975</v>
          </cell>
          <cell r="C379" t="str">
            <v>Комплект фильтров (EU5+EU5) для ZPVP 800 H</v>
          </cell>
          <cell r="G379" t="str">
            <v>шт</v>
          </cell>
          <cell r="H379">
            <v>24</v>
          </cell>
          <cell r="J379" t="str">
            <v>RUB</v>
          </cell>
        </row>
        <row r="380">
          <cell r="A380" t="str">
            <v>НС-1232673</v>
          </cell>
          <cell r="C380" t="str">
            <v>Комплект фильтров (EU5+EU5) для ZPVP 800 V</v>
          </cell>
          <cell r="G380" t="str">
            <v>шт</v>
          </cell>
          <cell r="H380">
            <v>0</v>
          </cell>
          <cell r="J380" t="str">
            <v>RUB</v>
          </cell>
        </row>
        <row r="381">
          <cell r="A381" t="str">
            <v>НС-1742231</v>
          </cell>
          <cell r="C381" t="str">
            <v>Комплект фильтров для ZPVR-N 1200 P ФВКом-M5 (комплект 2 шт)</v>
          </cell>
          <cell r="G381" t="str">
            <v>шт</v>
          </cell>
          <cell r="H381">
            <v>6</v>
          </cell>
          <cell r="I381">
            <v>8518</v>
          </cell>
          <cell r="J381" t="str">
            <v>RUB</v>
          </cell>
        </row>
        <row r="382">
          <cell r="A382" t="str">
            <v>НС-1742232</v>
          </cell>
          <cell r="C382" t="str">
            <v>Комплект фильтров для ZPVR-N 2000 P ФВКом-М5 (комплект 2 шт)</v>
          </cell>
          <cell r="G382" t="str">
            <v>шт</v>
          </cell>
          <cell r="H382">
            <v>10</v>
          </cell>
          <cell r="I382">
            <v>10672</v>
          </cell>
          <cell r="J382" t="str">
            <v>RUB</v>
          </cell>
        </row>
        <row r="383">
          <cell r="A383" t="str">
            <v>НС-1742233</v>
          </cell>
          <cell r="C383" t="str">
            <v>Комплект фильтров для ZPVR-N 400 H ФВКом-М5 (комплект 2 шт)</v>
          </cell>
          <cell r="G383" t="str">
            <v>шт</v>
          </cell>
          <cell r="H383">
            <v>2</v>
          </cell>
          <cell r="I383">
            <v>3260</v>
          </cell>
          <cell r="J383" t="str">
            <v>RUB</v>
          </cell>
        </row>
        <row r="384">
          <cell r="A384" t="str">
            <v>НС-1742229</v>
          </cell>
          <cell r="C384" t="str">
            <v>Комплект фильтров для ZPVR-N 400 P ФВКом-M5 (комплект 2 шт)</v>
          </cell>
          <cell r="G384" t="str">
            <v>шт</v>
          </cell>
          <cell r="H384">
            <v>7</v>
          </cell>
          <cell r="I384">
            <v>4327</v>
          </cell>
          <cell r="J384" t="str">
            <v>RUB</v>
          </cell>
        </row>
        <row r="385">
          <cell r="A385" t="str">
            <v>НС-1742235</v>
          </cell>
          <cell r="C385" t="str">
            <v>Комплект фильтров для ZPVR-N 400V ФВКом-М5 (комплект 2 шт)</v>
          </cell>
          <cell r="G385" t="str">
            <v>шт</v>
          </cell>
          <cell r="H385">
            <v>1</v>
          </cell>
          <cell r="I385">
            <v>6453</v>
          </cell>
          <cell r="J385" t="str">
            <v>RUB</v>
          </cell>
        </row>
        <row r="386">
          <cell r="A386" t="str">
            <v>НС-1742234</v>
          </cell>
          <cell r="C386" t="str">
            <v>Комплект фильтров для ZPVR-N 700 H ФВКом-М5 (комплект 2 шт)</v>
          </cell>
          <cell r="G386" t="str">
            <v>шт</v>
          </cell>
          <cell r="H386">
            <v>2</v>
          </cell>
          <cell r="I386">
            <v>4080</v>
          </cell>
          <cell r="J386" t="str">
            <v>RUB</v>
          </cell>
        </row>
        <row r="387">
          <cell r="A387" t="str">
            <v>НС-1742230</v>
          </cell>
          <cell r="C387" t="str">
            <v>Комплект фильтров для ZPVR-N 700 P ФВКом-M5 (комплект 2 шт)</v>
          </cell>
          <cell r="G387" t="str">
            <v>шт</v>
          </cell>
          <cell r="H387">
            <v>4</v>
          </cell>
          <cell r="I387">
            <v>5361</v>
          </cell>
          <cell r="J387" t="str">
            <v>RUB</v>
          </cell>
        </row>
        <row r="388">
          <cell r="A388" t="str">
            <v>НС-1742236</v>
          </cell>
          <cell r="C388" t="str">
            <v>Комплект фильтров для ZPVR-N 700V ФВКом-М5 (комплект 2 шт)</v>
          </cell>
          <cell r="G388" t="str">
            <v>шт</v>
          </cell>
          <cell r="H388">
            <v>1</v>
          </cell>
          <cell r="I388">
            <v>7991</v>
          </cell>
          <cell r="J388" t="str">
            <v>RUB</v>
          </cell>
        </row>
        <row r="389">
          <cell r="A389" t="str">
            <v>НС-1169284</v>
          </cell>
          <cell r="C389" t="str">
            <v>Сменный фильтр ZPE 500</v>
          </cell>
          <cell r="G389" t="str">
            <v>шт</v>
          </cell>
          <cell r="H389">
            <v>2</v>
          </cell>
          <cell r="J389" t="str">
            <v>RUB</v>
          </cell>
        </row>
        <row r="390">
          <cell r="A390" t="str">
            <v>НС-1169288</v>
          </cell>
          <cell r="C390" t="str">
            <v>Сменный фильтр ZPE 800</v>
          </cell>
          <cell r="G390" t="str">
            <v>шт</v>
          </cell>
          <cell r="H390">
            <v>0</v>
          </cell>
          <cell r="I390">
            <v>2553</v>
          </cell>
          <cell r="J390" t="str">
            <v>RUB</v>
          </cell>
        </row>
        <row r="391">
          <cell r="A391" t="str">
            <v>НС-1741982</v>
          </cell>
          <cell r="C391" t="str">
            <v>Фильтр ZPE-M 1400 ФВКас-I-Л-705-285-48-G4/ОС1</v>
          </cell>
          <cell r="G391" t="str">
            <v>шт</v>
          </cell>
          <cell r="H391">
            <v>5</v>
          </cell>
          <cell r="I391">
            <v>976</v>
          </cell>
          <cell r="J391" t="str">
            <v>RUB</v>
          </cell>
        </row>
        <row r="392">
          <cell r="A392" t="str">
            <v>НС-1741981</v>
          </cell>
          <cell r="C392" t="str">
            <v>Фильтр для ZPE-M 1000 ФВКас-I-Л-475-245-48-G4/ОС1</v>
          </cell>
          <cell r="G392" t="str">
            <v>шт</v>
          </cell>
          <cell r="H392">
            <v>5</v>
          </cell>
          <cell r="I392">
            <v>675</v>
          </cell>
          <cell r="J392" t="str">
            <v>RUB</v>
          </cell>
        </row>
        <row r="393">
          <cell r="A393" t="str">
            <v>НС-1741979</v>
          </cell>
          <cell r="C393" t="str">
            <v>Фильтр для ZPE-M 350 ФВКас-I-Л-355-195-48-G4/ОС1</v>
          </cell>
          <cell r="G393" t="str">
            <v>шт</v>
          </cell>
          <cell r="H393">
            <v>9</v>
          </cell>
          <cell r="I393">
            <v>471</v>
          </cell>
          <cell r="J393" t="str">
            <v>RUB</v>
          </cell>
        </row>
        <row r="394">
          <cell r="A394" t="str">
            <v>НС-1741980</v>
          </cell>
          <cell r="C394" t="str">
            <v>Фильтр для ZPE-M 600 ФВКас-I-Л-475-195-48-G4/ОС1</v>
          </cell>
          <cell r="G394" t="str">
            <v>шт</v>
          </cell>
          <cell r="H394">
            <v>13</v>
          </cell>
          <cell r="I394">
            <v>604</v>
          </cell>
          <cell r="J394" t="str">
            <v>RUB</v>
          </cell>
        </row>
        <row r="395">
          <cell r="A395" t="str">
            <v>НС-1741984</v>
          </cell>
          <cell r="C395" t="str">
            <v>Фильтр для ZPW-M 1200 ФВКас-I-Л-705-285-48-G4/ОС1</v>
          </cell>
          <cell r="G395" t="str">
            <v>шт</v>
          </cell>
          <cell r="H395">
            <v>2</v>
          </cell>
          <cell r="I395">
            <v>976</v>
          </cell>
          <cell r="J395" t="str">
            <v>RUB</v>
          </cell>
        </row>
        <row r="396">
          <cell r="A396" t="str">
            <v>Ц-00033346</v>
          </cell>
          <cell r="C396" t="str">
            <v>ZILON Воздуховоды</v>
          </cell>
          <cell r="H396" t="str">
            <v>больше 50</v>
          </cell>
          <cell r="I396">
            <v>1768</v>
          </cell>
          <cell r="J396" t="str">
            <v>RUB</v>
          </cell>
        </row>
        <row r="397">
          <cell r="A397" t="str">
            <v>яС-1166950</v>
          </cell>
          <cell r="C397" t="str">
            <v>ISO ZF Eco</v>
          </cell>
          <cell r="H397">
            <v>38</v>
          </cell>
          <cell r="I397">
            <v>1768</v>
          </cell>
          <cell r="J397" t="str">
            <v>RUB</v>
          </cell>
        </row>
        <row r="398">
          <cell r="A398" t="str">
            <v>НС-1300938</v>
          </cell>
          <cell r="C398" t="str">
            <v>ISO ZF Eco 102мм х 10м Гибкие теплоизолир. воздуховоды с синтепоном</v>
          </cell>
          <cell r="G398" t="str">
            <v>шт</v>
          </cell>
          <cell r="H398">
            <v>9</v>
          </cell>
          <cell r="I398">
            <v>1768</v>
          </cell>
          <cell r="J398" t="str">
            <v>RUB</v>
          </cell>
        </row>
        <row r="399">
          <cell r="A399" t="str">
            <v>НС-1301024</v>
          </cell>
          <cell r="C399" t="str">
            <v>ISO ZF Eco 127мм х 10м Гибкие теплоизолир. воздуховоды с синтепоном</v>
          </cell>
          <cell r="G399" t="str">
            <v>шт</v>
          </cell>
          <cell r="H399">
            <v>3</v>
          </cell>
          <cell r="I399">
            <v>1874</v>
          </cell>
          <cell r="J399" t="str">
            <v>RUB</v>
          </cell>
        </row>
        <row r="400">
          <cell r="A400" t="str">
            <v>НС-1301029</v>
          </cell>
          <cell r="C400" t="str">
            <v>ISO ZF Eco 160мм х 10м Гибкие теплоизолир. воздуховоды с синтепоном</v>
          </cell>
          <cell r="G400" t="str">
            <v>шт</v>
          </cell>
          <cell r="H400">
            <v>8</v>
          </cell>
          <cell r="I400">
            <v>2406</v>
          </cell>
          <cell r="J400" t="str">
            <v>RUB</v>
          </cell>
        </row>
        <row r="401">
          <cell r="A401" t="str">
            <v>НС-1301030</v>
          </cell>
          <cell r="C401" t="str">
            <v>ISO ZF Eco 203мм х 10м Гибкие теплоизолир. воздуховоды с синтепоном</v>
          </cell>
          <cell r="G401" t="str">
            <v>шт</v>
          </cell>
          <cell r="H401">
            <v>10</v>
          </cell>
          <cell r="I401">
            <v>2807</v>
          </cell>
          <cell r="J401" t="str">
            <v>RUB</v>
          </cell>
        </row>
        <row r="402">
          <cell r="A402" t="str">
            <v>НС-1301031</v>
          </cell>
          <cell r="C402" t="str">
            <v>ISO ZF Eco 254мм х 10м Гибкие теплоизолир. воздуховоды с синтепоном</v>
          </cell>
          <cell r="G402" t="str">
            <v>шт</v>
          </cell>
          <cell r="H402">
            <v>4</v>
          </cell>
          <cell r="I402">
            <v>3372</v>
          </cell>
          <cell r="J402" t="str">
            <v>RUB</v>
          </cell>
        </row>
        <row r="403">
          <cell r="A403" t="str">
            <v>НС-1301036</v>
          </cell>
          <cell r="C403" t="str">
            <v>ISO ZF Eco 356мм х 10м Гибкие теплоизолир. воздуховоды с синтепоном</v>
          </cell>
          <cell r="G403" t="str">
            <v>шт</v>
          </cell>
          <cell r="H403">
            <v>2</v>
          </cell>
          <cell r="J403" t="str">
            <v>RUB</v>
          </cell>
        </row>
        <row r="404">
          <cell r="A404" t="str">
            <v>НС-1301037</v>
          </cell>
          <cell r="C404" t="str">
            <v>ISO ZF Eco 406мм х 10м Гибкие теплоизолир. воздуховоды с синтепоном</v>
          </cell>
          <cell r="G404" t="str">
            <v>шт</v>
          </cell>
          <cell r="H404">
            <v>2</v>
          </cell>
          <cell r="J404" t="str">
            <v>RUB</v>
          </cell>
        </row>
        <row r="405">
          <cell r="A405" t="str">
            <v>Ц-00033348</v>
          </cell>
          <cell r="C405" t="str">
            <v>ISO ZF Гибкие теплоизолир. воздуховоды с синтепоном</v>
          </cell>
          <cell r="H405" t="str">
            <v>больше 50</v>
          </cell>
          <cell r="I405">
            <v>1768</v>
          </cell>
          <cell r="J405" t="str">
            <v>RUB</v>
          </cell>
        </row>
        <row r="406">
          <cell r="A406" t="str">
            <v>НС-1108999</v>
          </cell>
          <cell r="C406" t="str">
            <v>ISO ZF 102мм х 10м Гибкие теплоизолир. воздуховоды с синтепоном</v>
          </cell>
          <cell r="G406" t="str">
            <v>шт</v>
          </cell>
          <cell r="H406">
            <v>21</v>
          </cell>
          <cell r="I406">
            <v>1768</v>
          </cell>
          <cell r="J406" t="str">
            <v>RUB</v>
          </cell>
        </row>
        <row r="407">
          <cell r="A407" t="str">
            <v>НС-1109000</v>
          </cell>
          <cell r="C407" t="str">
            <v>ISO ZF 127мм х 10м Гибкие теплоизолир. воздуховоды с синтепоном</v>
          </cell>
          <cell r="G407" t="str">
            <v>шт</v>
          </cell>
          <cell r="H407" t="str">
            <v>больше 50</v>
          </cell>
          <cell r="I407">
            <v>1874</v>
          </cell>
          <cell r="J407" t="str">
            <v>RUB</v>
          </cell>
        </row>
        <row r="408">
          <cell r="A408" t="str">
            <v>НС-1145370</v>
          </cell>
          <cell r="C408" t="str">
            <v>ISO ZF 152мм х 10м Гибкие теплоизолир. воздуховоды с синтепоном</v>
          </cell>
          <cell r="G408" t="str">
            <v>шт</v>
          </cell>
          <cell r="H408">
            <v>1</v>
          </cell>
          <cell r="I408">
            <v>2287</v>
          </cell>
          <cell r="J408" t="str">
            <v>RUB</v>
          </cell>
        </row>
        <row r="409">
          <cell r="A409" t="str">
            <v>НС-1109001</v>
          </cell>
          <cell r="C409" t="str">
            <v>ISO ZF 160мм х 10м Гибкие теплоизолир. воздуховоды с синтепоном</v>
          </cell>
          <cell r="G409" t="str">
            <v>шт</v>
          </cell>
          <cell r="H409">
            <v>6</v>
          </cell>
          <cell r="I409">
            <v>2406</v>
          </cell>
          <cell r="J409" t="str">
            <v>RUB</v>
          </cell>
        </row>
        <row r="410">
          <cell r="A410" t="str">
            <v>НС-1109003</v>
          </cell>
          <cell r="C410" t="str">
            <v>ISO ZF 203мм х 10м Гибкие теплоизолир. воздуховоды с синтепоном</v>
          </cell>
          <cell r="G410" t="str">
            <v>шт</v>
          </cell>
          <cell r="H410">
            <v>7</v>
          </cell>
          <cell r="I410">
            <v>2807</v>
          </cell>
          <cell r="J410" t="str">
            <v>RUB</v>
          </cell>
        </row>
        <row r="411">
          <cell r="A411" t="str">
            <v>НС-1109004</v>
          </cell>
          <cell r="C411" t="str">
            <v>ISO ZF 254мм х 10м Гибкие теплоизолир. воздуховоды с синтепоном</v>
          </cell>
          <cell r="G411" t="str">
            <v>шт</v>
          </cell>
          <cell r="H411">
            <v>4</v>
          </cell>
          <cell r="I411">
            <v>3372</v>
          </cell>
          <cell r="J411" t="str">
            <v>RUB</v>
          </cell>
        </row>
        <row r="412">
          <cell r="A412" t="str">
            <v>НС-1109005</v>
          </cell>
          <cell r="C412" t="str">
            <v>ISO ZF 315мм х 10м Гибкие теплоизолир. воздуховоды с синтепоном</v>
          </cell>
          <cell r="G412" t="str">
            <v>шт</v>
          </cell>
          <cell r="H412">
            <v>1</v>
          </cell>
          <cell r="J412" t="str">
            <v>RUB</v>
          </cell>
        </row>
        <row r="413">
          <cell r="A413" t="str">
            <v>Ц-00040361</v>
          </cell>
          <cell r="C413" t="str">
            <v>SONO ZF Гибкие тепло- и звукоизолир. воздуховоды с синтепоном</v>
          </cell>
          <cell r="H413" t="str">
            <v>больше 50</v>
          </cell>
          <cell r="I413">
            <v>2567</v>
          </cell>
          <cell r="J413" t="str">
            <v>RUB</v>
          </cell>
        </row>
        <row r="414">
          <cell r="A414" t="str">
            <v>НС-1158380</v>
          </cell>
          <cell r="C414" t="str">
            <v>SONO ZF 102мм х 10м Гибкие теплоизолир. воздуховоды с синтепоном</v>
          </cell>
          <cell r="G414" t="str">
            <v>шт</v>
          </cell>
          <cell r="H414">
            <v>9</v>
          </cell>
          <cell r="I414">
            <v>2567</v>
          </cell>
          <cell r="J414" t="str">
            <v>RUB</v>
          </cell>
        </row>
        <row r="415">
          <cell r="A415" t="str">
            <v>НС-1158381</v>
          </cell>
          <cell r="C415" t="str">
            <v>SONO ZF 127мм х 10м Гибкие теплоизолир. воздуховоды с синтепоном</v>
          </cell>
          <cell r="G415" t="str">
            <v>шт</v>
          </cell>
          <cell r="H415">
            <v>12</v>
          </cell>
          <cell r="I415">
            <v>2973</v>
          </cell>
          <cell r="J415" t="str">
            <v>RUB</v>
          </cell>
        </row>
        <row r="416">
          <cell r="A416" t="str">
            <v>НС-1158383</v>
          </cell>
          <cell r="C416" t="str">
            <v>SONO ZF 152мм х 10м Гибкие теплоизолир. воздуховоды с синтепоном</v>
          </cell>
          <cell r="G416" t="str">
            <v>шт</v>
          </cell>
          <cell r="H416">
            <v>6</v>
          </cell>
          <cell r="I416">
            <v>3910</v>
          </cell>
          <cell r="J416" t="str">
            <v>RUB</v>
          </cell>
        </row>
        <row r="417">
          <cell r="A417" t="str">
            <v>НС-1158384</v>
          </cell>
          <cell r="C417" t="str">
            <v>SONO ZF 160мм х 10м Гибкие теплоизолир. воздуховоды с синтепоном</v>
          </cell>
          <cell r="G417" t="str">
            <v>шт</v>
          </cell>
          <cell r="H417">
            <v>8</v>
          </cell>
          <cell r="I417">
            <v>4047</v>
          </cell>
          <cell r="J417" t="str">
            <v>RUB</v>
          </cell>
        </row>
        <row r="418">
          <cell r="A418" t="str">
            <v>НС-1158385</v>
          </cell>
          <cell r="C418" t="str">
            <v>SONO ZF 203мм х 10м Гибкие теплоизолир. воздуховоды с синтепоном</v>
          </cell>
          <cell r="G418" t="str">
            <v>шт</v>
          </cell>
          <cell r="H418">
            <v>12</v>
          </cell>
          <cell r="I418">
            <v>4996</v>
          </cell>
          <cell r="J418" t="str">
            <v>RUB</v>
          </cell>
        </row>
        <row r="419">
          <cell r="A419" t="str">
            <v>НС-1158386</v>
          </cell>
          <cell r="C419" t="str">
            <v>SONO ZF 254мм х 10м Гибкие теплоизолир. воздуховоды с синтепоном</v>
          </cell>
          <cell r="G419" t="str">
            <v>шт</v>
          </cell>
          <cell r="H419">
            <v>5</v>
          </cell>
          <cell r="I419">
            <v>6070</v>
          </cell>
          <cell r="J419" t="str">
            <v>RUB</v>
          </cell>
        </row>
        <row r="420">
          <cell r="A420" t="str">
            <v>НС-1158387</v>
          </cell>
          <cell r="C420" t="str">
            <v>SONO ZF 315мм х 10м Гибкие теплоизолир. воздуховоды с синтепоном</v>
          </cell>
          <cell r="G420" t="str">
            <v>шт</v>
          </cell>
          <cell r="H420">
            <v>6</v>
          </cell>
          <cell r="I420">
            <v>7686</v>
          </cell>
          <cell r="J420" t="str">
            <v>RUB</v>
          </cell>
        </row>
        <row r="421">
          <cell r="A421" t="str">
            <v>яС-1166949</v>
          </cell>
          <cell r="C421" t="str">
            <v>ZF Eco</v>
          </cell>
          <cell r="H421" t="str">
            <v>больше 50</v>
          </cell>
          <cell r="I421">
            <v>515</v>
          </cell>
          <cell r="J421" t="str">
            <v>RUB</v>
          </cell>
        </row>
        <row r="422">
          <cell r="A422" t="str">
            <v>НС-1300100</v>
          </cell>
          <cell r="C422" t="str">
            <v>ZF Eco 102мм х 10м Воздуховод неизолир.</v>
          </cell>
          <cell r="G422" t="str">
            <v>шт</v>
          </cell>
          <cell r="H422" t="str">
            <v>больше 50</v>
          </cell>
          <cell r="I422">
            <v>515</v>
          </cell>
          <cell r="J422" t="str">
            <v>RUB</v>
          </cell>
        </row>
        <row r="423">
          <cell r="A423" t="str">
            <v>НС-1300930</v>
          </cell>
          <cell r="C423" t="str">
            <v>ZF Eco 127мм х 10м Воздуховод неизолир.</v>
          </cell>
          <cell r="G423" t="str">
            <v>шт</v>
          </cell>
          <cell r="H423">
            <v>15</v>
          </cell>
          <cell r="I423">
            <v>561</v>
          </cell>
          <cell r="J423" t="str">
            <v>RUB</v>
          </cell>
        </row>
        <row r="424">
          <cell r="A424" t="str">
            <v>НС-1300931</v>
          </cell>
          <cell r="C424" t="str">
            <v>ZF Eco 152мм х 10м Воздуховод неизолир.</v>
          </cell>
          <cell r="G424" t="str">
            <v>шт</v>
          </cell>
          <cell r="H424">
            <v>9</v>
          </cell>
          <cell r="J424" t="str">
            <v>RUB</v>
          </cell>
        </row>
        <row r="425">
          <cell r="A425" t="str">
            <v>НС-1300932</v>
          </cell>
          <cell r="C425" t="str">
            <v>ZF Eco 160мм х 10м Воздуховод неизолир.</v>
          </cell>
          <cell r="G425" t="str">
            <v>шт</v>
          </cell>
          <cell r="H425">
            <v>16</v>
          </cell>
          <cell r="I425">
            <v>707</v>
          </cell>
          <cell r="J425" t="str">
            <v>RUB</v>
          </cell>
        </row>
        <row r="426">
          <cell r="A426" t="str">
            <v>НС-1300933</v>
          </cell>
          <cell r="C426" t="str">
            <v>ZF Eco 203мм х 10м Воздуховод неизолир.</v>
          </cell>
          <cell r="G426" t="str">
            <v>шт</v>
          </cell>
          <cell r="H426">
            <v>12</v>
          </cell>
          <cell r="I426">
            <v>863</v>
          </cell>
          <cell r="J426" t="str">
            <v>RUB</v>
          </cell>
        </row>
        <row r="427">
          <cell r="A427" t="str">
            <v>НС-1300934</v>
          </cell>
          <cell r="C427" t="str">
            <v>ZF Eco 254мм х 10м Воздуховод неизолир.</v>
          </cell>
          <cell r="G427" t="str">
            <v>шт</v>
          </cell>
          <cell r="H427">
            <v>9</v>
          </cell>
          <cell r="I427">
            <v>1145</v>
          </cell>
          <cell r="J427" t="str">
            <v>RUB</v>
          </cell>
        </row>
        <row r="428">
          <cell r="A428" t="str">
            <v>НС-1300935</v>
          </cell>
          <cell r="C428" t="str">
            <v>ZF Eco 315мм х 10м Воздуховод неизолир.</v>
          </cell>
          <cell r="G428" t="str">
            <v>шт</v>
          </cell>
          <cell r="H428">
            <v>2</v>
          </cell>
          <cell r="I428">
            <v>1533</v>
          </cell>
          <cell r="J428" t="str">
            <v>RUB</v>
          </cell>
        </row>
        <row r="429">
          <cell r="A429" t="str">
            <v>НС-1300936</v>
          </cell>
          <cell r="C429" t="str">
            <v>ZF Eco 356мм х 10м Воздуховод неизолир.</v>
          </cell>
          <cell r="G429" t="str">
            <v>шт</v>
          </cell>
          <cell r="H429">
            <v>3</v>
          </cell>
          <cell r="I429">
            <v>2008</v>
          </cell>
          <cell r="J429" t="str">
            <v>RUB</v>
          </cell>
        </row>
        <row r="430">
          <cell r="A430" t="str">
            <v>НС-1300937</v>
          </cell>
          <cell r="C430" t="str">
            <v>ZF Eco 406мм х 10м Воздуховод неизолир.</v>
          </cell>
          <cell r="G430" t="str">
            <v>шт</v>
          </cell>
          <cell r="H430">
            <v>9</v>
          </cell>
          <cell r="I430">
            <v>2369</v>
          </cell>
          <cell r="J430" t="str">
            <v>RUB</v>
          </cell>
        </row>
        <row r="431">
          <cell r="A431" t="str">
            <v>Ц-00033347</v>
          </cell>
          <cell r="C431" t="str">
            <v>ZF Неизолированные воздуховоды</v>
          </cell>
          <cell r="H431" t="str">
            <v>больше 50</v>
          </cell>
          <cell r="I431">
            <v>550</v>
          </cell>
          <cell r="J431" t="str">
            <v>RUB</v>
          </cell>
        </row>
        <row r="432">
          <cell r="A432" t="str">
            <v>НС-1108988</v>
          </cell>
          <cell r="C432" t="str">
            <v>ZF 102мм х 10м Воздуховод неизолир.</v>
          </cell>
          <cell r="G432" t="str">
            <v>шт</v>
          </cell>
          <cell r="H432">
            <v>20</v>
          </cell>
          <cell r="I432">
            <v>550</v>
          </cell>
          <cell r="J432" t="str">
            <v>RUB</v>
          </cell>
        </row>
        <row r="433">
          <cell r="A433" t="str">
            <v>НС-1108989</v>
          </cell>
          <cell r="C433" t="str">
            <v>ZF 127мм х 10м Воздуховод неизолир.</v>
          </cell>
          <cell r="G433" t="str">
            <v>шт</v>
          </cell>
          <cell r="H433" t="str">
            <v>больше 50</v>
          </cell>
          <cell r="I433">
            <v>594</v>
          </cell>
          <cell r="J433" t="str">
            <v>RUB</v>
          </cell>
        </row>
        <row r="434">
          <cell r="A434" t="str">
            <v>НС-1108992</v>
          </cell>
          <cell r="C434" t="str">
            <v>ZF 160мм х 10м Воздуховод неизолир.</v>
          </cell>
          <cell r="G434" t="str">
            <v>шт</v>
          </cell>
          <cell r="H434" t="str">
            <v>больше 50</v>
          </cell>
          <cell r="I434">
            <v>788</v>
          </cell>
          <cell r="J434" t="str">
            <v>RUB</v>
          </cell>
        </row>
        <row r="435">
          <cell r="A435" t="str">
            <v>НС-1108994</v>
          </cell>
          <cell r="C435" t="str">
            <v>ZF 203мм х 10м Воздуховод неизолир.</v>
          </cell>
          <cell r="G435" t="str">
            <v>шт</v>
          </cell>
          <cell r="H435">
            <v>42</v>
          </cell>
          <cell r="I435">
            <v>1053</v>
          </cell>
          <cell r="J435" t="str">
            <v>RUB</v>
          </cell>
        </row>
        <row r="436">
          <cell r="A436" t="str">
            <v>НС-1108995</v>
          </cell>
          <cell r="C436" t="str">
            <v>ZF 254мм х 10м Воздуховод неизолир.</v>
          </cell>
          <cell r="G436" t="str">
            <v>шт</v>
          </cell>
          <cell r="H436">
            <v>8</v>
          </cell>
          <cell r="I436">
            <v>1380</v>
          </cell>
          <cell r="J436" t="str">
            <v>RUB</v>
          </cell>
        </row>
        <row r="437">
          <cell r="A437" t="str">
            <v>НС-1108996</v>
          </cell>
          <cell r="C437" t="str">
            <v>ZF 315мм х 10м Воздуховод неизолир.</v>
          </cell>
          <cell r="G437" t="str">
            <v>шт</v>
          </cell>
          <cell r="H437">
            <v>11</v>
          </cell>
          <cell r="I437">
            <v>1931</v>
          </cell>
          <cell r="J437" t="str">
            <v>RUB</v>
          </cell>
        </row>
        <row r="438">
          <cell r="A438" t="str">
            <v>НС-0079866</v>
          </cell>
          <cell r="C438" t="str">
            <v>ZILON Нагреватели, охладители</v>
          </cell>
          <cell r="H438">
            <v>0</v>
          </cell>
          <cell r="I438">
            <v>13498</v>
          </cell>
          <cell r="J438" t="str">
            <v>RUB</v>
          </cell>
        </row>
        <row r="439">
          <cell r="A439" t="str">
            <v>НС-1021065</v>
          </cell>
          <cell r="C439" t="str">
            <v>ZILON Охладители</v>
          </cell>
          <cell r="H439">
            <v>0</v>
          </cell>
          <cell r="I439">
            <v>13498</v>
          </cell>
          <cell r="J439" t="str">
            <v>RUB</v>
          </cell>
        </row>
        <row r="440">
          <cell r="A440" t="str">
            <v>НС-1021064</v>
          </cell>
          <cell r="C440" t="str">
            <v>ZILON Водяные нагреватели</v>
          </cell>
          <cell r="H440">
            <v>0</v>
          </cell>
          <cell r="I440">
            <v>13498</v>
          </cell>
          <cell r="J440" t="str">
            <v>RUB</v>
          </cell>
        </row>
        <row r="441">
          <cell r="A441" t="str">
            <v>Ц-00004219</v>
          </cell>
          <cell r="C441" t="str">
            <v>ZWA Круглые канальные нагреватели водяные</v>
          </cell>
          <cell r="H441">
            <v>0</v>
          </cell>
          <cell r="I441">
            <v>13498</v>
          </cell>
          <cell r="J441" t="str">
            <v>RUB</v>
          </cell>
        </row>
        <row r="442">
          <cell r="A442" t="str">
            <v>НС-1022609</v>
          </cell>
          <cell r="C442" t="str">
            <v>ZWA 150х150-2 Круглый канальный нагреватель водяной</v>
          </cell>
          <cell r="G442" t="str">
            <v>шт</v>
          </cell>
          <cell r="H442">
            <v>14</v>
          </cell>
          <cell r="I442">
            <v>13498</v>
          </cell>
          <cell r="J442" t="str">
            <v>RUB</v>
          </cell>
        </row>
        <row r="443">
          <cell r="A443" t="str">
            <v>НС-1022610</v>
          </cell>
          <cell r="C443" t="str">
            <v>ZWA 200х200-3 Круглый канальный нагреватель водяной</v>
          </cell>
          <cell r="G443" t="str">
            <v>шт</v>
          </cell>
          <cell r="H443">
            <v>8</v>
          </cell>
          <cell r="I443">
            <v>17808</v>
          </cell>
          <cell r="J443" t="str">
            <v>RUB</v>
          </cell>
        </row>
        <row r="444">
          <cell r="A444" t="str">
            <v>НС-0083119</v>
          </cell>
          <cell r="C444" t="str">
            <v>ZWA 300х300-2 Круглый канальный нагреватель водяной</v>
          </cell>
          <cell r="G444" t="str">
            <v>шт</v>
          </cell>
          <cell r="H444">
            <v>12</v>
          </cell>
          <cell r="I444">
            <v>19329</v>
          </cell>
          <cell r="J444" t="str">
            <v>RUB</v>
          </cell>
        </row>
        <row r="445">
          <cell r="A445" t="str">
            <v>НС-1022611</v>
          </cell>
          <cell r="C445" t="str">
            <v>ZWA 400х400-2 Круглый канальный нагреватель водяной</v>
          </cell>
          <cell r="G445" t="str">
            <v>шт</v>
          </cell>
          <cell r="H445">
            <v>10</v>
          </cell>
          <cell r="I445">
            <v>20396</v>
          </cell>
          <cell r="J445" t="str">
            <v>RUB</v>
          </cell>
        </row>
        <row r="446">
          <cell r="A446" t="str">
            <v>НС-0006980</v>
          </cell>
          <cell r="C446" t="str">
            <v>Адаптер (комплект 2шт.) переход с 150х150 на D-125 мм</v>
          </cell>
          <cell r="G446" t="str">
            <v>компл</v>
          </cell>
          <cell r="H446">
            <v>13</v>
          </cell>
          <cell r="I446">
            <v>1321</v>
          </cell>
          <cell r="J446" t="str">
            <v>RUB</v>
          </cell>
        </row>
        <row r="447">
          <cell r="A447" t="str">
            <v>НС-0006981</v>
          </cell>
          <cell r="C447" t="str">
            <v>Адаптер (комплект 2шт.) переход с 150х150 на D-160 мм</v>
          </cell>
          <cell r="G447" t="str">
            <v>компл</v>
          </cell>
          <cell r="H447">
            <v>9</v>
          </cell>
          <cell r="I447">
            <v>1629</v>
          </cell>
          <cell r="J447" t="str">
            <v>RUB</v>
          </cell>
        </row>
        <row r="448">
          <cell r="A448" t="str">
            <v>НС-0076850</v>
          </cell>
          <cell r="C448" t="str">
            <v>Адаптер (комплект 2шт.) переход с 200х200 на D-125 мм</v>
          </cell>
          <cell r="G448" t="str">
            <v>шт</v>
          </cell>
          <cell r="H448">
            <v>8</v>
          </cell>
          <cell r="I448">
            <v>1665</v>
          </cell>
          <cell r="J448" t="str">
            <v>RUB</v>
          </cell>
        </row>
        <row r="449">
          <cell r="A449" t="str">
            <v>НС-0006983</v>
          </cell>
          <cell r="C449" t="str">
            <v>Адаптер (комплект 2шт.) переход с 200х200 на D-160 мм</v>
          </cell>
          <cell r="G449" t="str">
            <v>компл</v>
          </cell>
          <cell r="H449">
            <v>7</v>
          </cell>
          <cell r="I449">
            <v>1711</v>
          </cell>
          <cell r="J449" t="str">
            <v>RUB</v>
          </cell>
        </row>
        <row r="450">
          <cell r="A450" t="str">
            <v>НС-0006984</v>
          </cell>
          <cell r="C450" t="str">
            <v>Адаптер (комплект 2шт.) переход с 200х200 на D-200 мм</v>
          </cell>
          <cell r="G450" t="str">
            <v>компл</v>
          </cell>
          <cell r="H450">
            <v>0</v>
          </cell>
          <cell r="I450">
            <v>1711</v>
          </cell>
          <cell r="J450" t="str">
            <v>RUB</v>
          </cell>
        </row>
        <row r="451">
          <cell r="A451" t="str">
            <v>НС-0006986</v>
          </cell>
          <cell r="C451" t="str">
            <v>Адаптер (комплект 2шт.) переход с 300х300 на D-200 мм</v>
          </cell>
          <cell r="G451" t="str">
            <v>компл</v>
          </cell>
          <cell r="H451">
            <v>5</v>
          </cell>
          <cell r="I451">
            <v>1931</v>
          </cell>
          <cell r="J451" t="str">
            <v>RUB</v>
          </cell>
        </row>
        <row r="452">
          <cell r="A452" t="str">
            <v>НС-0006988</v>
          </cell>
          <cell r="C452" t="str">
            <v>Адаптер (комплект 2шт.) переход с 300х300 на D-315 мм</v>
          </cell>
          <cell r="G452" t="str">
            <v>компл</v>
          </cell>
          <cell r="H452">
            <v>0</v>
          </cell>
          <cell r="I452">
            <v>2132</v>
          </cell>
          <cell r="J452" t="str">
            <v>RUB</v>
          </cell>
        </row>
        <row r="453">
          <cell r="A453" t="str">
            <v>НС-1052820</v>
          </cell>
          <cell r="C453" t="str">
            <v>Адаптер (комплект 2шт.) переход с 400х400 на D-315 мм</v>
          </cell>
          <cell r="G453" t="str">
            <v>шт</v>
          </cell>
          <cell r="H453">
            <v>1</v>
          </cell>
          <cell r="J453" t="str">
            <v>RUB</v>
          </cell>
        </row>
        <row r="454">
          <cell r="A454" t="str">
            <v>НС-0006989</v>
          </cell>
          <cell r="C454" t="str">
            <v>Адаптер (комплект 2шт.) переход с 400х400 на D-355 мм</v>
          </cell>
          <cell r="G454" t="str">
            <v>компл</v>
          </cell>
          <cell r="H454">
            <v>0</v>
          </cell>
          <cell r="J454" t="str">
            <v>RUB</v>
          </cell>
        </row>
        <row r="455">
          <cell r="A455" t="str">
            <v>НС-0006990</v>
          </cell>
          <cell r="C455" t="str">
            <v>Адаптер (комплект 2шт.) переход с 400х400 на D-400 мм</v>
          </cell>
          <cell r="G455" t="str">
            <v>компл</v>
          </cell>
          <cell r="H455">
            <v>3</v>
          </cell>
          <cell r="J455" t="str">
            <v>RUB</v>
          </cell>
        </row>
        <row r="456">
          <cell r="A456" t="str">
            <v>Ц-00005488</v>
          </cell>
          <cell r="C456" t="str">
            <v>ZWS Прямоугольные канальные нагреватели водяные</v>
          </cell>
          <cell r="H456" t="str">
            <v>больше 50</v>
          </cell>
          <cell r="I456">
            <v>52488</v>
          </cell>
          <cell r="J456" t="str">
            <v>RUB</v>
          </cell>
        </row>
        <row r="457">
          <cell r="A457" t="str">
            <v>НС-0082333</v>
          </cell>
          <cell r="C457" t="str">
            <v>ZWS 1000х500-2 Прямоугольный канальный нагреватель водяной</v>
          </cell>
          <cell r="G457" t="str">
            <v>шт</v>
          </cell>
          <cell r="H457">
            <v>20</v>
          </cell>
          <cell r="I457">
            <v>52488</v>
          </cell>
          <cell r="J457" t="str">
            <v>RUB</v>
          </cell>
        </row>
        <row r="458">
          <cell r="A458" t="str">
            <v>НС-0082334</v>
          </cell>
          <cell r="C458" t="str">
            <v>ZWS 1000х500-3 Прямоугольный канальный нагреватель водяной</v>
          </cell>
          <cell r="G458" t="str">
            <v>шт</v>
          </cell>
          <cell r="H458">
            <v>27</v>
          </cell>
          <cell r="I458">
            <v>59282</v>
          </cell>
          <cell r="J458" t="str">
            <v>RUB</v>
          </cell>
        </row>
        <row r="459">
          <cell r="A459" t="str">
            <v>НС-0081734</v>
          </cell>
          <cell r="C459" t="str">
            <v>ZWS 300х150-2 Прямоугольный канальный нагреватель водяной</v>
          </cell>
          <cell r="G459" t="str">
            <v>шт</v>
          </cell>
          <cell r="H459">
            <v>13</v>
          </cell>
          <cell r="I459">
            <v>11934</v>
          </cell>
          <cell r="J459" t="str">
            <v>RUB</v>
          </cell>
        </row>
        <row r="460">
          <cell r="A460" t="str">
            <v>НС-0081740</v>
          </cell>
          <cell r="C460" t="str">
            <v>ZWS 300х150-3 Прямоугольный канальный нагреватель водяной</v>
          </cell>
          <cell r="G460" t="str">
            <v>шт</v>
          </cell>
          <cell r="H460">
            <v>12</v>
          </cell>
          <cell r="I460">
            <v>12952</v>
          </cell>
          <cell r="J460" t="str">
            <v>RUB</v>
          </cell>
        </row>
        <row r="461">
          <cell r="A461" t="str">
            <v>НС-0081741</v>
          </cell>
          <cell r="C461" t="str">
            <v>ZWS 400х200-2 Прямоугольный канальный нагреватель водяной</v>
          </cell>
          <cell r="G461" t="str">
            <v>шт</v>
          </cell>
          <cell r="H461">
            <v>20</v>
          </cell>
          <cell r="I461">
            <v>14639</v>
          </cell>
          <cell r="J461" t="str">
            <v>RUB</v>
          </cell>
        </row>
        <row r="462">
          <cell r="A462" t="str">
            <v>НС-0081742</v>
          </cell>
          <cell r="C462" t="str">
            <v>ZWS 400х200-3 Прямоугольный канальный нагреватель водяной</v>
          </cell>
          <cell r="G462" t="str">
            <v>шт</v>
          </cell>
          <cell r="H462">
            <v>22</v>
          </cell>
          <cell r="I462">
            <v>15603</v>
          </cell>
          <cell r="J462" t="str">
            <v>RUB</v>
          </cell>
        </row>
        <row r="463">
          <cell r="A463" t="str">
            <v>НС-0081743</v>
          </cell>
          <cell r="C463" t="str">
            <v>ZWS 500х250-2 Прямоугольный канальный нагреватель водяной</v>
          </cell>
          <cell r="G463" t="str">
            <v>шт</v>
          </cell>
          <cell r="H463" t="str">
            <v>больше 50</v>
          </cell>
          <cell r="I463">
            <v>17001</v>
          </cell>
          <cell r="J463" t="str">
            <v>RUB</v>
          </cell>
        </row>
        <row r="464">
          <cell r="A464" t="str">
            <v>НС-0082323</v>
          </cell>
          <cell r="C464" t="str">
            <v>ZWS 500х250-3 Прямоугольный канальный нагреватель водяной</v>
          </cell>
          <cell r="G464" t="str">
            <v>шт</v>
          </cell>
          <cell r="H464">
            <v>31</v>
          </cell>
          <cell r="I464">
            <v>17886</v>
          </cell>
          <cell r="J464" t="str">
            <v>RUB</v>
          </cell>
        </row>
        <row r="465">
          <cell r="A465" t="str">
            <v>НС-0082324</v>
          </cell>
          <cell r="C465" t="str">
            <v>ZWS 500х300-2 Прямоугольный канальный нагреватель водяной</v>
          </cell>
          <cell r="G465" t="str">
            <v>шт</v>
          </cell>
          <cell r="H465">
            <v>41</v>
          </cell>
          <cell r="I465">
            <v>21351</v>
          </cell>
          <cell r="J465" t="str">
            <v>RUB</v>
          </cell>
        </row>
        <row r="466">
          <cell r="A466" t="str">
            <v>НС-0082325</v>
          </cell>
          <cell r="C466" t="str">
            <v>ZWS 500х300-3 Прямоугольный канальный нагреватель водяной</v>
          </cell>
          <cell r="G466" t="str">
            <v>шт</v>
          </cell>
          <cell r="H466">
            <v>7</v>
          </cell>
          <cell r="I466">
            <v>25112</v>
          </cell>
          <cell r="J466" t="str">
            <v>RUB</v>
          </cell>
        </row>
        <row r="467">
          <cell r="A467" t="str">
            <v>НС-0082326</v>
          </cell>
          <cell r="C467" t="str">
            <v>ZWS 600х300-2 Прямоугольный канальный нагреватель водяной</v>
          </cell>
          <cell r="G467" t="str">
            <v>шт</v>
          </cell>
          <cell r="H467" t="str">
            <v>больше 50</v>
          </cell>
          <cell r="I467">
            <v>23219</v>
          </cell>
          <cell r="J467" t="str">
            <v>RUB</v>
          </cell>
        </row>
        <row r="468">
          <cell r="A468" t="str">
            <v>НС-0082327</v>
          </cell>
          <cell r="C468" t="str">
            <v>ZWS 600х300-3 Прямоугольный канальный нагреватель водяной</v>
          </cell>
          <cell r="G468" t="str">
            <v>шт</v>
          </cell>
          <cell r="H468">
            <v>5</v>
          </cell>
          <cell r="I468">
            <v>25214</v>
          </cell>
          <cell r="J468" t="str">
            <v>RUB</v>
          </cell>
        </row>
        <row r="469">
          <cell r="A469" t="str">
            <v>НС-0082328</v>
          </cell>
          <cell r="C469" t="str">
            <v>ZWS 600х350-2 Прямоугольный канальный нагреватель водяной</v>
          </cell>
          <cell r="G469" t="str">
            <v>шт</v>
          </cell>
          <cell r="H469">
            <v>40</v>
          </cell>
          <cell r="I469">
            <v>24350</v>
          </cell>
          <cell r="J469" t="str">
            <v>RUB</v>
          </cell>
        </row>
        <row r="470">
          <cell r="A470" t="str">
            <v>НС-0082329</v>
          </cell>
          <cell r="C470" t="str">
            <v>ZWS 600х350-3 Прямоугольный канальный нагреватель водяной</v>
          </cell>
          <cell r="G470" t="str">
            <v>шт</v>
          </cell>
          <cell r="H470" t="str">
            <v>больше 50</v>
          </cell>
          <cell r="I470">
            <v>27819</v>
          </cell>
          <cell r="J470" t="str">
            <v>RUB</v>
          </cell>
        </row>
        <row r="471">
          <cell r="A471" t="str">
            <v>НС-0082331</v>
          </cell>
          <cell r="C471" t="str">
            <v>ZWS 700х400-2 Прямоугольный канальный нагреватель водяной</v>
          </cell>
          <cell r="G471" t="str">
            <v>шт</v>
          </cell>
          <cell r="H471" t="str">
            <v>больше 50</v>
          </cell>
          <cell r="I471">
            <v>28252</v>
          </cell>
          <cell r="J471" t="str">
            <v>RUB</v>
          </cell>
        </row>
        <row r="472">
          <cell r="A472" t="str">
            <v>НС-0082332</v>
          </cell>
          <cell r="C472" t="str">
            <v>ZWS 700х400-3 Прямоугольный канальный нагреватель водяной</v>
          </cell>
          <cell r="G472" t="str">
            <v>шт</v>
          </cell>
          <cell r="H472" t="str">
            <v>больше 50</v>
          </cell>
          <cell r="I472">
            <v>34444</v>
          </cell>
          <cell r="J472" t="str">
            <v>RUB</v>
          </cell>
        </row>
        <row r="473">
          <cell r="A473" t="str">
            <v>НС-0081748</v>
          </cell>
          <cell r="C473" t="str">
            <v>ZWS 800х500-2 Прямоугольный канальный нагреватель водяной</v>
          </cell>
          <cell r="G473" t="str">
            <v>шт</v>
          </cell>
          <cell r="H473" t="str">
            <v>больше 50</v>
          </cell>
          <cell r="I473">
            <v>37708</v>
          </cell>
          <cell r="J473" t="str">
            <v>RUB</v>
          </cell>
        </row>
        <row r="474">
          <cell r="A474" t="str">
            <v>НС-0081749</v>
          </cell>
          <cell r="C474" t="str">
            <v>ZWS 800х500-3 Прямоугольный канальный нагреватель водяной</v>
          </cell>
          <cell r="G474" t="str">
            <v>шт</v>
          </cell>
          <cell r="H474">
            <v>21</v>
          </cell>
          <cell r="I474">
            <v>50684</v>
          </cell>
          <cell r="J474" t="str">
            <v>RUB</v>
          </cell>
        </row>
        <row r="475">
          <cell r="A475" t="str">
            <v>Ц-00006197</v>
          </cell>
          <cell r="C475" t="str">
            <v>ZWS-R Фреоновые охладители для прямоугольных каналов</v>
          </cell>
          <cell r="H475" t="str">
            <v>больше 50</v>
          </cell>
          <cell r="I475">
            <v>83819</v>
          </cell>
          <cell r="J475" t="str">
            <v>RUB</v>
          </cell>
        </row>
        <row r="476">
          <cell r="A476" t="str">
            <v>НС-1012480</v>
          </cell>
          <cell r="C476" t="str">
            <v>ZWS-R 1000х500-3 Фреоновый охладитель для прямоугольных каналов (сторона обслуживания-левая)</v>
          </cell>
          <cell r="G476" t="str">
            <v>шт</v>
          </cell>
          <cell r="H476">
            <v>20</v>
          </cell>
          <cell r="I476">
            <v>83819</v>
          </cell>
          <cell r="J476" t="str">
            <v>RUB</v>
          </cell>
        </row>
        <row r="477">
          <cell r="A477" t="str">
            <v>НС-1012466</v>
          </cell>
          <cell r="C477" t="str">
            <v>ZWS-R 400х200-3 Фреоновый охладитель для прямоугольных каналов (сторона обслуживания-левая)</v>
          </cell>
          <cell r="G477" t="str">
            <v>шт</v>
          </cell>
          <cell r="H477">
            <v>11</v>
          </cell>
          <cell r="I477">
            <v>29511</v>
          </cell>
          <cell r="J477" t="str">
            <v>RUB</v>
          </cell>
        </row>
        <row r="478">
          <cell r="A478" t="str">
            <v>НС-1012467</v>
          </cell>
          <cell r="C478" t="str">
            <v>ZWS-R 500х250-3 Фреоновый охладитель для прямоугольных каналов (сторона обслуживания-левая)</v>
          </cell>
          <cell r="G478" t="str">
            <v>шт</v>
          </cell>
          <cell r="H478">
            <v>30</v>
          </cell>
          <cell r="I478">
            <v>30586</v>
          </cell>
          <cell r="J478" t="str">
            <v>RUB</v>
          </cell>
        </row>
        <row r="479">
          <cell r="A479" t="str">
            <v>НС-1012468</v>
          </cell>
          <cell r="C479" t="str">
            <v>ZWS-R 500х300-3 Фреоновый охладитель для прямоугольных каналов (сторона обслуживания-левая)</v>
          </cell>
          <cell r="G479" t="str">
            <v>шт</v>
          </cell>
          <cell r="H479">
            <v>22</v>
          </cell>
          <cell r="I479">
            <v>42885</v>
          </cell>
          <cell r="J479" t="str">
            <v>RUB</v>
          </cell>
        </row>
        <row r="480">
          <cell r="A480" t="str">
            <v>НС-1011137</v>
          </cell>
          <cell r="C480" t="str">
            <v>ZWS-R 600х300-3 Фреоновый охладитель для прямоугольных каналов (сторона обслуживания-левая)</v>
          </cell>
          <cell r="G480" t="str">
            <v>шт</v>
          </cell>
          <cell r="H480">
            <v>34</v>
          </cell>
          <cell r="I480">
            <v>45711</v>
          </cell>
          <cell r="J480" t="str">
            <v>RUB</v>
          </cell>
        </row>
        <row r="481">
          <cell r="A481" t="str">
            <v>НС-1008374</v>
          </cell>
          <cell r="C481" t="str">
            <v>ZWS-R 600х350-3 Фреоновый охладитель для прямоугольных каналов (сторона обслуживания-левая)</v>
          </cell>
          <cell r="G481" t="str">
            <v>шт</v>
          </cell>
          <cell r="H481">
            <v>21</v>
          </cell>
          <cell r="I481">
            <v>48657</v>
          </cell>
          <cell r="J481" t="str">
            <v>RUB</v>
          </cell>
        </row>
        <row r="482">
          <cell r="A482" t="str">
            <v>НС-0086273</v>
          </cell>
          <cell r="C482" t="str">
            <v>ZWS-R 700х400-3 Фреоновый охладитель для прямоугольных каналов (сторона обслуживания-левая)</v>
          </cell>
          <cell r="G482" t="str">
            <v>шт</v>
          </cell>
          <cell r="H482">
            <v>14</v>
          </cell>
          <cell r="I482">
            <v>62134</v>
          </cell>
          <cell r="J482" t="str">
            <v>RUB</v>
          </cell>
        </row>
        <row r="483">
          <cell r="A483" t="str">
            <v>НС-1012469</v>
          </cell>
          <cell r="C483" t="str">
            <v>ZWS-R 800х500-3 Фреоновый охладитель для прямоугольных каналов (сторона обслуживания-левая)</v>
          </cell>
          <cell r="G483" t="str">
            <v>шт</v>
          </cell>
          <cell r="H483">
            <v>33</v>
          </cell>
          <cell r="I483">
            <v>73032</v>
          </cell>
          <cell r="J483" t="str">
            <v>RUB</v>
          </cell>
        </row>
        <row r="484">
          <cell r="A484" t="str">
            <v>Ц-00007284</v>
          </cell>
          <cell r="C484" t="str">
            <v>ZWS-W Водяные охладители для прямоугольных каналов</v>
          </cell>
          <cell r="H484">
            <v>0</v>
          </cell>
          <cell r="I484">
            <v>51786</v>
          </cell>
          <cell r="J484" t="str">
            <v>RUB</v>
          </cell>
        </row>
        <row r="485">
          <cell r="A485" t="str">
            <v>НС-1012475</v>
          </cell>
          <cell r="C485" t="str">
            <v>ZWS-W 600х300-3 Водяной охладитель для прямоугольных каналов (сторона обслуживания-левая)</v>
          </cell>
          <cell r="G485" t="str">
            <v>шт</v>
          </cell>
          <cell r="H485">
            <v>0</v>
          </cell>
          <cell r="I485">
            <v>51786</v>
          </cell>
          <cell r="J485" t="str">
            <v>RUB</v>
          </cell>
        </row>
        <row r="486">
          <cell r="A486" t="str">
            <v>НС-1021063</v>
          </cell>
          <cell r="C486" t="str">
            <v>ZILON Электронагреватели</v>
          </cell>
          <cell r="H486" t="str">
            <v>больше 50</v>
          </cell>
          <cell r="I486">
            <v>6049</v>
          </cell>
          <cell r="J486" t="str">
            <v>RUB</v>
          </cell>
        </row>
        <row r="487">
          <cell r="A487" t="str">
            <v>Ц-00007680</v>
          </cell>
          <cell r="C487" t="str">
            <v>ZEA Круглые канальные нагреватели электрические</v>
          </cell>
          <cell r="H487" t="str">
            <v>больше 50</v>
          </cell>
          <cell r="I487">
            <v>6049</v>
          </cell>
          <cell r="J487" t="str">
            <v>RUB</v>
          </cell>
        </row>
        <row r="488">
          <cell r="A488" t="str">
            <v>НС-0083732</v>
          </cell>
          <cell r="C488" t="str">
            <v>ZEA 100-0,3/1 Круглый канальный нагреватель электрический</v>
          </cell>
          <cell r="G488" t="str">
            <v>шт</v>
          </cell>
          <cell r="H488">
            <v>11</v>
          </cell>
          <cell r="I488">
            <v>6049</v>
          </cell>
          <cell r="J488" t="str">
            <v>RUB</v>
          </cell>
        </row>
        <row r="489">
          <cell r="A489" t="str">
            <v>НС-0083734</v>
          </cell>
          <cell r="C489" t="str">
            <v>ZEA 100-0,6/1 Круглый канальный нагреватель электрический</v>
          </cell>
          <cell r="G489" t="str">
            <v>шт</v>
          </cell>
          <cell r="H489">
            <v>22</v>
          </cell>
          <cell r="I489">
            <v>6222</v>
          </cell>
          <cell r="J489" t="str">
            <v>RUB</v>
          </cell>
        </row>
        <row r="490">
          <cell r="A490" t="str">
            <v>НС-0083735</v>
          </cell>
          <cell r="C490" t="str">
            <v>ZEA 125-1,2/1 Круглый канальный нагреватель электрический</v>
          </cell>
          <cell r="G490" t="str">
            <v>шт</v>
          </cell>
          <cell r="H490">
            <v>24</v>
          </cell>
          <cell r="I490">
            <v>7798</v>
          </cell>
          <cell r="J490" t="str">
            <v>RUB</v>
          </cell>
        </row>
        <row r="491">
          <cell r="A491" t="str">
            <v>НС-0083736</v>
          </cell>
          <cell r="C491" t="str">
            <v>ZEA 125-1,8/1 Круглый канальный нагреватель электрический</v>
          </cell>
          <cell r="G491" t="str">
            <v>шт</v>
          </cell>
          <cell r="H491">
            <v>16</v>
          </cell>
          <cell r="I491">
            <v>9191</v>
          </cell>
          <cell r="J491" t="str">
            <v>RUB</v>
          </cell>
        </row>
        <row r="492">
          <cell r="A492" t="str">
            <v>НС-0083737</v>
          </cell>
          <cell r="C492" t="str">
            <v>ZEA 160-1,2/1 Круглый канальный нагреватель электрический</v>
          </cell>
          <cell r="G492" t="str">
            <v>шт</v>
          </cell>
          <cell r="H492" t="str">
            <v>больше 50</v>
          </cell>
          <cell r="I492">
            <v>8479</v>
          </cell>
          <cell r="J492" t="str">
            <v>RUB</v>
          </cell>
        </row>
        <row r="493">
          <cell r="A493" t="str">
            <v>НС-0083738</v>
          </cell>
          <cell r="C493" t="str">
            <v>ZEA 160-2,4/1 Круглый канальный нагреватель электрический</v>
          </cell>
          <cell r="G493" t="str">
            <v>шт</v>
          </cell>
          <cell r="H493" t="str">
            <v>больше 50</v>
          </cell>
          <cell r="I493">
            <v>9018</v>
          </cell>
          <cell r="J493" t="str">
            <v>RUB</v>
          </cell>
        </row>
        <row r="494">
          <cell r="A494" t="str">
            <v>НС-0083739</v>
          </cell>
          <cell r="C494" t="str">
            <v>ZEA 160-3,0/1 Круглый канальный нагреватель электрический</v>
          </cell>
          <cell r="G494" t="str">
            <v>шт</v>
          </cell>
          <cell r="H494" t="str">
            <v>больше 50</v>
          </cell>
          <cell r="I494">
            <v>10442</v>
          </cell>
          <cell r="J494" t="str">
            <v>RUB</v>
          </cell>
        </row>
        <row r="495">
          <cell r="A495" t="str">
            <v>НС-0083741</v>
          </cell>
          <cell r="C495" t="str">
            <v>ZEA 160-5,0/2 Круглый канальный нагреватель электрический</v>
          </cell>
          <cell r="G495" t="str">
            <v>шт</v>
          </cell>
          <cell r="H495">
            <v>8</v>
          </cell>
          <cell r="I495">
            <v>12150</v>
          </cell>
          <cell r="J495" t="str">
            <v>RUB</v>
          </cell>
        </row>
        <row r="496">
          <cell r="A496" t="str">
            <v>НС-0083743</v>
          </cell>
          <cell r="C496" t="str">
            <v>ZEA 160-6,0/3 Круглый канальный нагреватель электрический</v>
          </cell>
          <cell r="G496" t="str">
            <v>шт</v>
          </cell>
          <cell r="H496">
            <v>17</v>
          </cell>
          <cell r="I496">
            <v>12983</v>
          </cell>
          <cell r="J496" t="str">
            <v>RUB</v>
          </cell>
        </row>
        <row r="497">
          <cell r="A497" t="str">
            <v>НС-0083744</v>
          </cell>
          <cell r="C497" t="str">
            <v>ZEA 200-2,4/1 Круглый канальный нагреватель электрический</v>
          </cell>
          <cell r="G497" t="str">
            <v>шт</v>
          </cell>
          <cell r="H497">
            <v>20</v>
          </cell>
          <cell r="I497">
            <v>10564</v>
          </cell>
          <cell r="J497" t="str">
            <v>RUB</v>
          </cell>
        </row>
        <row r="498">
          <cell r="A498" t="str">
            <v>НС-0083745</v>
          </cell>
          <cell r="C498" t="str">
            <v>ZEA 200-3,0/1 Круглый канальный нагреватель электрический</v>
          </cell>
          <cell r="G498" t="str">
            <v>шт</v>
          </cell>
          <cell r="H498">
            <v>41</v>
          </cell>
          <cell r="I498">
            <v>10950</v>
          </cell>
          <cell r="J498" t="str">
            <v>RUB</v>
          </cell>
        </row>
        <row r="499">
          <cell r="A499" t="str">
            <v>НС-0083746</v>
          </cell>
          <cell r="C499" t="str">
            <v>ZEA 200-5,0/2 Круглый канальный нагреватель электрический</v>
          </cell>
          <cell r="G499" t="str">
            <v>шт</v>
          </cell>
          <cell r="H499">
            <v>31</v>
          </cell>
          <cell r="I499">
            <v>13136</v>
          </cell>
          <cell r="J499" t="str">
            <v>RUB</v>
          </cell>
        </row>
        <row r="500">
          <cell r="A500" t="str">
            <v>НС-0083747</v>
          </cell>
          <cell r="C500" t="str">
            <v>ZEA 200-6,0/2 Круглый канальный нагреватель электрический</v>
          </cell>
          <cell r="G500" t="str">
            <v>шт</v>
          </cell>
          <cell r="H500">
            <v>25</v>
          </cell>
          <cell r="I500">
            <v>13431</v>
          </cell>
          <cell r="J500" t="str">
            <v>RUB</v>
          </cell>
        </row>
        <row r="501">
          <cell r="A501" t="str">
            <v>НС-0083748</v>
          </cell>
          <cell r="C501" t="str">
            <v>ZEA 200-6,0/3 Круглый канальный нагреватель электрический</v>
          </cell>
          <cell r="G501" t="str">
            <v>шт</v>
          </cell>
          <cell r="H501">
            <v>2</v>
          </cell>
          <cell r="I501">
            <v>13593</v>
          </cell>
          <cell r="J501" t="str">
            <v>RUB</v>
          </cell>
        </row>
        <row r="502">
          <cell r="A502" t="str">
            <v>НС-0083753</v>
          </cell>
          <cell r="C502" t="str">
            <v>ZEA 250-12,0/3 Круглый канальный нагреватель электрический</v>
          </cell>
          <cell r="G502" t="str">
            <v>шт</v>
          </cell>
          <cell r="H502">
            <v>22</v>
          </cell>
          <cell r="I502">
            <v>23018</v>
          </cell>
          <cell r="J502" t="str">
            <v>RUB</v>
          </cell>
        </row>
        <row r="503">
          <cell r="A503" t="str">
            <v>НС-0083749</v>
          </cell>
          <cell r="C503" t="str">
            <v>ZEA 250-3,0/1 Круглый канальный нагреватель электрический</v>
          </cell>
          <cell r="G503" t="str">
            <v>шт</v>
          </cell>
          <cell r="H503">
            <v>29</v>
          </cell>
          <cell r="I503">
            <v>13624</v>
          </cell>
          <cell r="J503" t="str">
            <v>RUB</v>
          </cell>
        </row>
        <row r="504">
          <cell r="A504" t="str">
            <v>НС-0083750</v>
          </cell>
          <cell r="C504" t="str">
            <v>ZEA 250-6,0/2 Круглый канальный нагреватель электрический</v>
          </cell>
          <cell r="G504" t="str">
            <v>шт</v>
          </cell>
          <cell r="H504">
            <v>25</v>
          </cell>
          <cell r="I504">
            <v>16318</v>
          </cell>
          <cell r="J504" t="str">
            <v>RUB</v>
          </cell>
        </row>
        <row r="505">
          <cell r="A505" t="str">
            <v>НС-0083751</v>
          </cell>
          <cell r="C505" t="str">
            <v>ZEA 250-6,0/3 Круглый канальный нагреватель электрический</v>
          </cell>
          <cell r="G505" t="str">
            <v>шт</v>
          </cell>
          <cell r="H505">
            <v>1</v>
          </cell>
          <cell r="I505">
            <v>16918</v>
          </cell>
          <cell r="J505" t="str">
            <v>RUB</v>
          </cell>
        </row>
        <row r="506">
          <cell r="A506" t="str">
            <v>НС-0083752</v>
          </cell>
          <cell r="C506" t="str">
            <v>ZEA 250-9,0/3 Круглый канальный нагреватель электрический</v>
          </cell>
          <cell r="G506" t="str">
            <v>шт</v>
          </cell>
          <cell r="H506">
            <v>49</v>
          </cell>
          <cell r="I506">
            <v>18199</v>
          </cell>
          <cell r="J506" t="str">
            <v>RUB</v>
          </cell>
        </row>
        <row r="507">
          <cell r="A507" t="str">
            <v>НС-0083758</v>
          </cell>
          <cell r="C507" t="str">
            <v>ZEA 315-12,0/3 Круглый канальный нагреватель электрический</v>
          </cell>
          <cell r="G507" t="str">
            <v>шт</v>
          </cell>
          <cell r="H507">
            <v>25</v>
          </cell>
          <cell r="I507">
            <v>21747</v>
          </cell>
          <cell r="J507" t="str">
            <v>RUB</v>
          </cell>
        </row>
        <row r="508">
          <cell r="A508" t="str">
            <v>НС-0083754</v>
          </cell>
          <cell r="C508" t="str">
            <v>ZEA 315-3,0/1 Круглый канальный нагреватель электрический</v>
          </cell>
          <cell r="G508" t="str">
            <v>шт</v>
          </cell>
          <cell r="H508">
            <v>16</v>
          </cell>
          <cell r="I508">
            <v>12089</v>
          </cell>
          <cell r="J508" t="str">
            <v>RUB</v>
          </cell>
        </row>
        <row r="509">
          <cell r="A509" t="str">
            <v>НС-0083755</v>
          </cell>
          <cell r="C509" t="str">
            <v>ZEA 315-6,0/2 Круглый канальный нагреватель электрический</v>
          </cell>
          <cell r="G509" t="str">
            <v>шт</v>
          </cell>
          <cell r="H509">
            <v>7</v>
          </cell>
          <cell r="I509">
            <v>16308</v>
          </cell>
          <cell r="J509" t="str">
            <v>RUB</v>
          </cell>
        </row>
        <row r="510">
          <cell r="A510" t="str">
            <v>НС-0083756</v>
          </cell>
          <cell r="C510" t="str">
            <v>ZEA 315-6,0/3 Круглый канальный нагреватель электрический</v>
          </cell>
          <cell r="G510" t="str">
            <v>шт</v>
          </cell>
          <cell r="H510">
            <v>0</v>
          </cell>
          <cell r="J510" t="str">
            <v>RUB</v>
          </cell>
        </row>
        <row r="511">
          <cell r="A511" t="str">
            <v>НС-0083757</v>
          </cell>
          <cell r="C511" t="str">
            <v>ZEA 315-9,0/3 Круглый канальный нагреватель электрический</v>
          </cell>
          <cell r="G511" t="str">
            <v>шт</v>
          </cell>
          <cell r="H511">
            <v>3</v>
          </cell>
          <cell r="I511">
            <v>19775</v>
          </cell>
          <cell r="J511" t="str">
            <v>RUB</v>
          </cell>
        </row>
        <row r="512">
          <cell r="A512" t="str">
            <v>НС-0083759</v>
          </cell>
          <cell r="C512" t="str">
            <v>ZEA 400-9,0/3 Круглый канальный нагреватель электрический</v>
          </cell>
          <cell r="G512" t="str">
            <v>шт</v>
          </cell>
          <cell r="H512">
            <v>0</v>
          </cell>
          <cell r="J512" t="str">
            <v>RUB</v>
          </cell>
        </row>
        <row r="513">
          <cell r="A513" t="str">
            <v>Ц-00007683</v>
          </cell>
          <cell r="C513" t="str">
            <v>ZES Прямоугольные канальные нагреватели электрические</v>
          </cell>
          <cell r="H513" t="str">
            <v>больше 50</v>
          </cell>
          <cell r="J513" t="str">
            <v>RUB</v>
          </cell>
        </row>
        <row r="514">
          <cell r="A514" t="str">
            <v>НС-0082612</v>
          </cell>
          <cell r="C514" t="str">
            <v>ZES 1000х500-45 Прямоугольный канальный нагреватель электрический</v>
          </cell>
          <cell r="G514" t="str">
            <v>шт</v>
          </cell>
          <cell r="H514">
            <v>0</v>
          </cell>
          <cell r="J514" t="str">
            <v>RUB</v>
          </cell>
        </row>
        <row r="515">
          <cell r="A515" t="str">
            <v>НС-0082613</v>
          </cell>
          <cell r="C515" t="str">
            <v>ZES 1000х500-60 Прямоугольный канальный нагреватель электрический</v>
          </cell>
          <cell r="G515" t="str">
            <v>шт</v>
          </cell>
          <cell r="H515">
            <v>0</v>
          </cell>
          <cell r="J515" t="str">
            <v>RUB</v>
          </cell>
        </row>
        <row r="516">
          <cell r="A516" t="str">
            <v>НС-0082614</v>
          </cell>
          <cell r="C516" t="str">
            <v>ZES 1000х500-75 Прямоугольный канальный нагреватель электрический</v>
          </cell>
          <cell r="G516" t="str">
            <v>шт</v>
          </cell>
          <cell r="H516">
            <v>4</v>
          </cell>
          <cell r="J516" t="str">
            <v>RUB</v>
          </cell>
        </row>
        <row r="517">
          <cell r="A517" t="str">
            <v>НС-0082615</v>
          </cell>
          <cell r="C517" t="str">
            <v>ZES 1000х500-90 Прямоугольный канальный нагреватель электрический</v>
          </cell>
          <cell r="G517" t="str">
            <v>шт</v>
          </cell>
          <cell r="H517">
            <v>3</v>
          </cell>
          <cell r="J517" t="str">
            <v>RUB</v>
          </cell>
        </row>
        <row r="518">
          <cell r="A518" t="str">
            <v>НС-0082586</v>
          </cell>
          <cell r="C518" t="str">
            <v>ZES 400х200-12 Прямоугольный канальный нагреватель электрический</v>
          </cell>
          <cell r="G518" t="str">
            <v>шт</v>
          </cell>
          <cell r="H518">
            <v>17</v>
          </cell>
          <cell r="I518">
            <v>40556</v>
          </cell>
          <cell r="J518" t="str">
            <v>RUB</v>
          </cell>
        </row>
        <row r="519">
          <cell r="A519" t="str">
            <v>НС-0082587</v>
          </cell>
          <cell r="C519" t="str">
            <v>ZES 400х200-15 Прямоугольный канальный нагреватель электрический</v>
          </cell>
          <cell r="G519" t="str">
            <v>шт</v>
          </cell>
          <cell r="H519">
            <v>6</v>
          </cell>
          <cell r="I519">
            <v>39143</v>
          </cell>
          <cell r="J519" t="str">
            <v>RUB</v>
          </cell>
        </row>
        <row r="520">
          <cell r="A520" t="str">
            <v>НС-0082585</v>
          </cell>
          <cell r="C520" t="str">
            <v>ZES 400х200-9 Прямоугольный канальный нагреватель электрический</v>
          </cell>
          <cell r="G520" t="str">
            <v>шт</v>
          </cell>
          <cell r="H520">
            <v>10</v>
          </cell>
          <cell r="I520">
            <v>28173</v>
          </cell>
          <cell r="J520" t="str">
            <v>RUB</v>
          </cell>
        </row>
        <row r="521">
          <cell r="A521" t="str">
            <v>НС-0082588</v>
          </cell>
          <cell r="C521" t="str">
            <v>ZES 500х250-12 Прямоугольный канальный нагреватель электрический</v>
          </cell>
          <cell r="G521" t="str">
            <v>шт</v>
          </cell>
          <cell r="H521">
            <v>4</v>
          </cell>
          <cell r="I521">
            <v>36581</v>
          </cell>
          <cell r="J521" t="str">
            <v>RUB</v>
          </cell>
        </row>
        <row r="522">
          <cell r="A522" t="str">
            <v>НС-1074064</v>
          </cell>
          <cell r="C522" t="str">
            <v>ZES 500х250-15 Прямоугольный канальный нагреватель электрический</v>
          </cell>
          <cell r="G522" t="str">
            <v>шт</v>
          </cell>
          <cell r="H522">
            <v>11</v>
          </cell>
          <cell r="I522">
            <v>32097</v>
          </cell>
          <cell r="J522" t="str">
            <v>RUB</v>
          </cell>
        </row>
        <row r="523">
          <cell r="A523" t="str">
            <v>НС-0082589</v>
          </cell>
          <cell r="C523" t="str">
            <v>ZES 500х250-18 Прямоугольный канальный нагреватель электрический</v>
          </cell>
          <cell r="G523" t="str">
            <v>шт</v>
          </cell>
          <cell r="H523">
            <v>6</v>
          </cell>
          <cell r="I523">
            <v>20894.349999999999</v>
          </cell>
          <cell r="J523" t="str">
            <v>RUB</v>
          </cell>
        </row>
        <row r="524">
          <cell r="A524" t="str">
            <v>НС-1074742</v>
          </cell>
          <cell r="C524" t="str">
            <v>ZES 500х250-22,5 Прямоугольный канальный нагреватель электрический</v>
          </cell>
          <cell r="G524" t="str">
            <v>шт</v>
          </cell>
          <cell r="H524">
            <v>19</v>
          </cell>
          <cell r="I524">
            <v>36184</v>
          </cell>
          <cell r="J524" t="str">
            <v>RUB</v>
          </cell>
        </row>
        <row r="525">
          <cell r="A525" t="str">
            <v>НС-0082590</v>
          </cell>
          <cell r="C525" t="str">
            <v>ZES 500х250-24 Прямоугольный канальный нагреватель электрический</v>
          </cell>
          <cell r="G525" t="str">
            <v>шт</v>
          </cell>
          <cell r="H525">
            <v>1</v>
          </cell>
          <cell r="J525" t="str">
            <v>RUB</v>
          </cell>
        </row>
        <row r="526">
          <cell r="A526" t="str">
            <v>НС-0082591</v>
          </cell>
          <cell r="C526" t="str">
            <v>ZES 500х300-12 Прямоугольный канальный нагреватель электрический</v>
          </cell>
          <cell r="G526" t="str">
            <v>шт</v>
          </cell>
          <cell r="H526">
            <v>16</v>
          </cell>
          <cell r="I526">
            <v>36845</v>
          </cell>
          <cell r="J526" t="str">
            <v>RUB</v>
          </cell>
        </row>
        <row r="527">
          <cell r="A527" t="str">
            <v>НС-1064650</v>
          </cell>
          <cell r="C527" t="str">
            <v>ZES 500х300-15 Прямоугольный канальный нагреватель электрический</v>
          </cell>
          <cell r="G527" t="str">
            <v>шт</v>
          </cell>
          <cell r="H527">
            <v>13</v>
          </cell>
          <cell r="I527">
            <v>35564</v>
          </cell>
          <cell r="J527" t="str">
            <v>RUB</v>
          </cell>
        </row>
        <row r="528">
          <cell r="A528" t="str">
            <v>НС-0082592</v>
          </cell>
          <cell r="C528" t="str">
            <v>ZES 500х300-18 Прямоугольный канальный нагреватель электрический</v>
          </cell>
          <cell r="G528" t="str">
            <v>шт</v>
          </cell>
          <cell r="H528">
            <v>6</v>
          </cell>
          <cell r="I528">
            <v>43200</v>
          </cell>
          <cell r="J528" t="str">
            <v>RUB</v>
          </cell>
        </row>
        <row r="529">
          <cell r="A529" t="str">
            <v>НС-1062411</v>
          </cell>
          <cell r="C529" t="str">
            <v>ZES 500х300-22,5 Прямоугольный канальный нагреватель электрический</v>
          </cell>
          <cell r="G529" t="str">
            <v>шт</v>
          </cell>
          <cell r="H529">
            <v>9</v>
          </cell>
          <cell r="I529">
            <v>37425</v>
          </cell>
          <cell r="J529" t="str">
            <v>RUB</v>
          </cell>
        </row>
        <row r="530">
          <cell r="A530" t="str">
            <v>НС-0082593</v>
          </cell>
          <cell r="C530" t="str">
            <v>ZES 500х300-24 Прямоугольный канальный нагреватель электрический</v>
          </cell>
          <cell r="G530" t="str">
            <v>шт</v>
          </cell>
          <cell r="H530">
            <v>5</v>
          </cell>
          <cell r="I530">
            <v>56020</v>
          </cell>
          <cell r="J530" t="str">
            <v>RUB</v>
          </cell>
        </row>
        <row r="531">
          <cell r="A531" t="str">
            <v>НС-1062414</v>
          </cell>
          <cell r="C531" t="str">
            <v>ZES 600х300-15 Прямоугольный канальный нагреватель электрический</v>
          </cell>
          <cell r="G531" t="str">
            <v>шт</v>
          </cell>
          <cell r="H531">
            <v>26</v>
          </cell>
          <cell r="I531">
            <v>34181</v>
          </cell>
          <cell r="J531" t="str">
            <v>RUB</v>
          </cell>
        </row>
        <row r="532">
          <cell r="A532" t="str">
            <v>НС-0082594</v>
          </cell>
          <cell r="C532" t="str">
            <v>ZES 600х300-18 Прямоугольный канальный нагреватель электрический</v>
          </cell>
          <cell r="G532" t="str">
            <v>шт</v>
          </cell>
          <cell r="H532">
            <v>3</v>
          </cell>
          <cell r="J532" t="str">
            <v>RUB</v>
          </cell>
        </row>
        <row r="533">
          <cell r="A533" t="str">
            <v>НС-1089778</v>
          </cell>
          <cell r="C533" t="str">
            <v>ZES 600х300-22,5 Прямоугольный канальный нагреватель электрический</v>
          </cell>
          <cell r="G533" t="str">
            <v>шт</v>
          </cell>
          <cell r="H533">
            <v>11</v>
          </cell>
          <cell r="I533">
            <v>50235</v>
          </cell>
          <cell r="J533" t="str">
            <v>RUB</v>
          </cell>
        </row>
        <row r="534">
          <cell r="A534" t="str">
            <v>НС-0082595</v>
          </cell>
          <cell r="C534" t="str">
            <v>ZES 600х300-24 Прямоугольный канальный нагреватель электрический</v>
          </cell>
          <cell r="G534" t="str">
            <v>шт</v>
          </cell>
          <cell r="H534">
            <v>12</v>
          </cell>
          <cell r="I534">
            <v>62812</v>
          </cell>
          <cell r="J534" t="str">
            <v>RUB</v>
          </cell>
        </row>
        <row r="535">
          <cell r="A535" t="str">
            <v>НС-0082596</v>
          </cell>
          <cell r="C535" t="str">
            <v>ZES 600х300-30 Прямоугольный канальный нагреватель электрический</v>
          </cell>
          <cell r="G535" t="str">
            <v>шт</v>
          </cell>
          <cell r="H535">
            <v>4</v>
          </cell>
          <cell r="I535">
            <v>49178</v>
          </cell>
          <cell r="J535" t="str">
            <v>RUB</v>
          </cell>
        </row>
        <row r="536">
          <cell r="A536" t="str">
            <v>НС-0082597</v>
          </cell>
          <cell r="C536" t="str">
            <v>ZES 600х300-36 Прямоугольный канальный нагреватель электрический</v>
          </cell>
          <cell r="G536" t="str">
            <v>шт</v>
          </cell>
          <cell r="H536">
            <v>1</v>
          </cell>
          <cell r="J536" t="str">
            <v>RUB</v>
          </cell>
        </row>
        <row r="537">
          <cell r="A537" t="str">
            <v>НС-1079782</v>
          </cell>
          <cell r="C537" t="str">
            <v>ZES 600х350-15 Прямоугольный канальный нагреватель электрический</v>
          </cell>
          <cell r="G537" t="str">
            <v>шт</v>
          </cell>
          <cell r="H537">
            <v>25</v>
          </cell>
          <cell r="I537">
            <v>33449</v>
          </cell>
          <cell r="J537" t="str">
            <v>RUB</v>
          </cell>
        </row>
        <row r="538">
          <cell r="A538" t="str">
            <v>НС-0082598</v>
          </cell>
          <cell r="C538" t="str">
            <v>ZES 600х350-18 Прямоугольный канальный нагреватель электрический</v>
          </cell>
          <cell r="G538" t="str">
            <v>шт</v>
          </cell>
          <cell r="H538">
            <v>6</v>
          </cell>
          <cell r="I538">
            <v>51689</v>
          </cell>
          <cell r="J538" t="str">
            <v>RUB</v>
          </cell>
        </row>
        <row r="539">
          <cell r="A539" t="str">
            <v>НС-1087419</v>
          </cell>
          <cell r="C539" t="str">
            <v>ZES 600х350-22,5 Прямоугольный канальный нагреватель электрический</v>
          </cell>
          <cell r="G539" t="str">
            <v>шт</v>
          </cell>
          <cell r="H539">
            <v>20</v>
          </cell>
          <cell r="I539">
            <v>40261</v>
          </cell>
          <cell r="J539" t="str">
            <v>RUB</v>
          </cell>
        </row>
        <row r="540">
          <cell r="A540" t="str">
            <v>НС-0082599</v>
          </cell>
          <cell r="C540" t="str">
            <v>ZES 600х350-24 Прямоугольный канальный нагреватель электрический</v>
          </cell>
          <cell r="G540" t="str">
            <v>шт</v>
          </cell>
          <cell r="H540">
            <v>16</v>
          </cell>
          <cell r="I540">
            <v>64886</v>
          </cell>
          <cell r="J540" t="str">
            <v>RUB</v>
          </cell>
        </row>
        <row r="541">
          <cell r="A541" t="str">
            <v>НС-1065506</v>
          </cell>
          <cell r="C541" t="str">
            <v>ZES 600х350-30 Прямоугольный канальный нагреватель электрический</v>
          </cell>
          <cell r="G541" t="str">
            <v>шт</v>
          </cell>
          <cell r="H541">
            <v>18</v>
          </cell>
          <cell r="I541">
            <v>47704</v>
          </cell>
          <cell r="J541" t="str">
            <v>RUB</v>
          </cell>
        </row>
        <row r="542">
          <cell r="A542" t="str">
            <v>НС-0082600</v>
          </cell>
          <cell r="C542" t="str">
            <v>ZES 600х350-36 Прямоугольный канальный нагреватель электрический</v>
          </cell>
          <cell r="G542" t="str">
            <v>шт</v>
          </cell>
          <cell r="H542">
            <v>0</v>
          </cell>
          <cell r="J542" t="str">
            <v>RUB</v>
          </cell>
        </row>
        <row r="543">
          <cell r="A543" t="str">
            <v>НС-1087146</v>
          </cell>
          <cell r="C543" t="str">
            <v>ZES 600х350-45 Прямоугольный канальный нагреватель электрический</v>
          </cell>
          <cell r="G543" t="str">
            <v>шт</v>
          </cell>
          <cell r="H543">
            <v>4</v>
          </cell>
          <cell r="I543">
            <v>57291</v>
          </cell>
          <cell r="J543" t="str">
            <v>RUB</v>
          </cell>
        </row>
        <row r="544">
          <cell r="A544" t="str">
            <v>НС-0082602</v>
          </cell>
          <cell r="C544" t="str">
            <v>ZES 700х400-22.5 Прямоугольный канальный нагреватель электрический</v>
          </cell>
          <cell r="G544" t="str">
            <v>шт</v>
          </cell>
          <cell r="H544">
            <v>1</v>
          </cell>
          <cell r="J544" t="str">
            <v>RUB</v>
          </cell>
        </row>
        <row r="545">
          <cell r="A545" t="str">
            <v>НС-0082604</v>
          </cell>
          <cell r="C545" t="str">
            <v>ZES 700х400-30 Прямоугольный канальный нагреватель электрический</v>
          </cell>
          <cell r="G545" t="str">
            <v>шт</v>
          </cell>
          <cell r="H545">
            <v>19</v>
          </cell>
          <cell r="I545">
            <v>54546</v>
          </cell>
          <cell r="J545" t="str">
            <v>RUB</v>
          </cell>
        </row>
        <row r="546">
          <cell r="A546" t="str">
            <v>НС-0083730</v>
          </cell>
          <cell r="C546" t="str">
            <v>ZES 700х400-45 Прямоугольный канальный нагреватель электрический</v>
          </cell>
          <cell r="G546" t="str">
            <v>шт</v>
          </cell>
          <cell r="H546">
            <v>6</v>
          </cell>
          <cell r="I546">
            <v>69532</v>
          </cell>
          <cell r="J546" t="str">
            <v>RUB</v>
          </cell>
        </row>
        <row r="547">
          <cell r="A547" t="str">
            <v>НС-0082607</v>
          </cell>
          <cell r="C547" t="str">
            <v>ZES 700х400-90 Прямоугольный канальный нагреватель электрический</v>
          </cell>
          <cell r="G547" t="str">
            <v>шт</v>
          </cell>
          <cell r="H547">
            <v>10</v>
          </cell>
          <cell r="I547">
            <v>124424</v>
          </cell>
          <cell r="J547" t="str">
            <v>RUB</v>
          </cell>
        </row>
        <row r="548">
          <cell r="A548" t="str">
            <v>НС-1241933</v>
          </cell>
          <cell r="C548" t="str">
            <v>ZES 800х500-30 Прямоугольный канальный нагреватель электрический</v>
          </cell>
          <cell r="G548" t="str">
            <v>шт</v>
          </cell>
          <cell r="H548">
            <v>1</v>
          </cell>
          <cell r="I548">
            <v>64123</v>
          </cell>
          <cell r="J548" t="str">
            <v>RUB</v>
          </cell>
        </row>
        <row r="549">
          <cell r="A549" t="str">
            <v>НС-0082608</v>
          </cell>
          <cell r="C549" t="str">
            <v>ZES 800х500-45 Прямоугольный канальный нагреватель электрический</v>
          </cell>
          <cell r="G549" t="str">
            <v>шт</v>
          </cell>
          <cell r="H549">
            <v>3</v>
          </cell>
          <cell r="I549">
            <v>81387</v>
          </cell>
          <cell r="J549" t="str">
            <v>RUB</v>
          </cell>
        </row>
        <row r="550">
          <cell r="A550" t="str">
            <v>НС-1066687</v>
          </cell>
          <cell r="C550" t="str">
            <v>ZILON Пластинчатые рекуператоры</v>
          </cell>
          <cell r="H550" t="str">
            <v>больше 50</v>
          </cell>
          <cell r="I550">
            <v>170106</v>
          </cell>
          <cell r="J550" t="str">
            <v>RUB</v>
          </cell>
        </row>
        <row r="551">
          <cell r="A551" t="str">
            <v>НС-1112285</v>
          </cell>
          <cell r="C551" t="str">
            <v>ZRP 1000x500 Рекуператор пластинчатый</v>
          </cell>
          <cell r="G551" t="str">
            <v>шт</v>
          </cell>
          <cell r="H551">
            <v>4</v>
          </cell>
          <cell r="I551">
            <v>170106</v>
          </cell>
          <cell r="J551" t="str">
            <v>RUB</v>
          </cell>
        </row>
        <row r="552">
          <cell r="A552" t="str">
            <v>НС-1112286</v>
          </cell>
          <cell r="C552" t="str">
            <v>ZRP 400x200 Рекуператор пластинчатый</v>
          </cell>
          <cell r="G552" t="str">
            <v>шт</v>
          </cell>
          <cell r="H552">
            <v>13</v>
          </cell>
          <cell r="I552">
            <v>38465</v>
          </cell>
          <cell r="J552" t="str">
            <v>RUB</v>
          </cell>
        </row>
        <row r="553">
          <cell r="A553" t="str">
            <v>НС-1112287</v>
          </cell>
          <cell r="C553" t="str">
            <v>ZRP 500x250 Рекуператор пластинчатый</v>
          </cell>
          <cell r="G553" t="str">
            <v>шт</v>
          </cell>
          <cell r="H553">
            <v>5</v>
          </cell>
          <cell r="I553">
            <v>53520</v>
          </cell>
          <cell r="J553" t="str">
            <v>RUB</v>
          </cell>
        </row>
        <row r="554">
          <cell r="A554" t="str">
            <v>НС-1112288</v>
          </cell>
          <cell r="C554" t="str">
            <v>ZRP 500x300 Рекуператор пластинчатый</v>
          </cell>
          <cell r="G554" t="str">
            <v>шт</v>
          </cell>
          <cell r="H554">
            <v>21</v>
          </cell>
          <cell r="I554">
            <v>56545</v>
          </cell>
          <cell r="J554" t="str">
            <v>RUB</v>
          </cell>
        </row>
        <row r="555">
          <cell r="A555" t="str">
            <v>НС-1112289</v>
          </cell>
          <cell r="C555" t="str">
            <v>ZRP 600x300 Рекуператор пластинчатый</v>
          </cell>
          <cell r="G555" t="str">
            <v>шт</v>
          </cell>
          <cell r="H555">
            <v>11</v>
          </cell>
          <cell r="I555">
            <v>66737</v>
          </cell>
          <cell r="J555" t="str">
            <v>RUB</v>
          </cell>
        </row>
        <row r="556">
          <cell r="A556" t="str">
            <v>НС-1112290</v>
          </cell>
          <cell r="C556" t="str">
            <v>ZRP 600x350 Рекуператор пластинчатый</v>
          </cell>
          <cell r="G556" t="str">
            <v>шт</v>
          </cell>
          <cell r="H556">
            <v>18</v>
          </cell>
          <cell r="I556">
            <v>72977</v>
          </cell>
          <cell r="J556" t="str">
            <v>RUB</v>
          </cell>
        </row>
        <row r="557">
          <cell r="A557" t="str">
            <v>НС-1112244</v>
          </cell>
          <cell r="C557" t="str">
            <v>ZRP 700x400 Рекуператор пластинчатый</v>
          </cell>
          <cell r="G557" t="str">
            <v>шт</v>
          </cell>
          <cell r="H557">
            <v>8</v>
          </cell>
          <cell r="I557">
            <v>88413</v>
          </cell>
          <cell r="J557" t="str">
            <v>RUB</v>
          </cell>
        </row>
        <row r="558">
          <cell r="A558" t="str">
            <v>НС-1112245</v>
          </cell>
          <cell r="C558" t="str">
            <v>ZRP 800x500 Рекуператор пластинчатый</v>
          </cell>
          <cell r="G558" t="str">
            <v>шт</v>
          </cell>
          <cell r="H558">
            <v>13</v>
          </cell>
          <cell r="I558">
            <v>130423</v>
          </cell>
          <cell r="J558" t="str">
            <v>RUB</v>
          </cell>
        </row>
        <row r="559">
          <cell r="A559" t="str">
            <v>яС-1190645</v>
          </cell>
          <cell r="C559" t="str">
            <v>ZILON Сетевые элементы</v>
          </cell>
          <cell r="H559" t="str">
            <v>больше 50</v>
          </cell>
          <cell r="I559">
            <v>3883</v>
          </cell>
          <cell r="J559" t="str">
            <v>RUB</v>
          </cell>
        </row>
        <row r="560">
          <cell r="A560" t="str">
            <v>Ц-00004208</v>
          </cell>
          <cell r="C560" t="str">
            <v>ZFC Гибкая вставка для прямоугольных воздуховодов</v>
          </cell>
          <cell r="H560" t="str">
            <v>больше 50</v>
          </cell>
          <cell r="I560">
            <v>3883</v>
          </cell>
          <cell r="J560" t="str">
            <v>RUB</v>
          </cell>
        </row>
        <row r="561">
          <cell r="A561" t="str">
            <v>НС-0080711</v>
          </cell>
          <cell r="C561" t="str">
            <v>ZFC 1000х500 Гибкая вставка</v>
          </cell>
          <cell r="G561" t="str">
            <v>шт</v>
          </cell>
          <cell r="H561" t="str">
            <v>больше 50</v>
          </cell>
          <cell r="I561">
            <v>3883</v>
          </cell>
          <cell r="J561" t="str">
            <v>RUB</v>
          </cell>
        </row>
        <row r="562">
          <cell r="A562" t="str">
            <v>НС-1451479</v>
          </cell>
          <cell r="C562" t="str">
            <v>ZFC 2200x2000 вставка гибкая</v>
          </cell>
          <cell r="G562" t="str">
            <v>шт</v>
          </cell>
          <cell r="H562">
            <v>2</v>
          </cell>
          <cell r="J562" t="str">
            <v>RUB</v>
          </cell>
        </row>
        <row r="563">
          <cell r="A563" t="str">
            <v>НС-0080713</v>
          </cell>
          <cell r="C563" t="str">
            <v>ZFC 400х200 Гибкая вставка</v>
          </cell>
          <cell r="G563" t="str">
            <v>шт</v>
          </cell>
          <cell r="H563" t="str">
            <v>больше 50</v>
          </cell>
          <cell r="I563">
            <v>2415</v>
          </cell>
          <cell r="J563" t="str">
            <v>RUB</v>
          </cell>
        </row>
        <row r="564">
          <cell r="A564" t="str">
            <v>НС-0080714</v>
          </cell>
          <cell r="C564" t="str">
            <v>ZFC 500х250 Гибкая вставка</v>
          </cell>
          <cell r="G564" t="str">
            <v>шт</v>
          </cell>
          <cell r="H564" t="str">
            <v>больше 50</v>
          </cell>
          <cell r="I564">
            <v>2608</v>
          </cell>
          <cell r="J564" t="str">
            <v>RUB</v>
          </cell>
        </row>
        <row r="565">
          <cell r="A565" t="str">
            <v>НС-0080715</v>
          </cell>
          <cell r="C565" t="str">
            <v>ZFC 500х300 Гибкая вставка</v>
          </cell>
          <cell r="G565" t="str">
            <v>шт</v>
          </cell>
          <cell r="H565" t="str">
            <v>больше 50</v>
          </cell>
          <cell r="I565">
            <v>2743</v>
          </cell>
          <cell r="J565" t="str">
            <v>RUB</v>
          </cell>
        </row>
        <row r="566">
          <cell r="A566" t="str">
            <v>НС-0080716</v>
          </cell>
          <cell r="C566" t="str">
            <v>ZFC 600х300 Гибкая вставка</v>
          </cell>
          <cell r="G566" t="str">
            <v>шт</v>
          </cell>
          <cell r="H566">
            <v>17</v>
          </cell>
          <cell r="I566">
            <v>2966</v>
          </cell>
          <cell r="J566" t="str">
            <v>RUB</v>
          </cell>
        </row>
        <row r="567">
          <cell r="A567" t="str">
            <v>НС-0080717</v>
          </cell>
          <cell r="C567" t="str">
            <v>ZFC 600х350 Гибкая вставка</v>
          </cell>
          <cell r="G567" t="str">
            <v>шт</v>
          </cell>
          <cell r="H567" t="str">
            <v>больше 50</v>
          </cell>
          <cell r="I567">
            <v>3082</v>
          </cell>
          <cell r="J567" t="str">
            <v>RUB</v>
          </cell>
        </row>
        <row r="568">
          <cell r="A568" t="str">
            <v>НС-0080718</v>
          </cell>
          <cell r="C568" t="str">
            <v>ZFC 700х400 Гибкая вставка</v>
          </cell>
          <cell r="G568" t="str">
            <v>шт</v>
          </cell>
          <cell r="H568" t="str">
            <v>больше 50</v>
          </cell>
          <cell r="I568">
            <v>3303</v>
          </cell>
          <cell r="J568" t="str">
            <v>RUB</v>
          </cell>
        </row>
        <row r="569">
          <cell r="A569" t="str">
            <v>НС-0080719</v>
          </cell>
          <cell r="C569" t="str">
            <v>ZFC 800х500 Гибкая вставка</v>
          </cell>
          <cell r="G569" t="str">
            <v>шт</v>
          </cell>
          <cell r="H569" t="str">
            <v>больше 50</v>
          </cell>
          <cell r="I569">
            <v>3593</v>
          </cell>
          <cell r="J569" t="str">
            <v>RUB</v>
          </cell>
        </row>
        <row r="570">
          <cell r="A570" t="str">
            <v>Ц-00042242</v>
          </cell>
          <cell r="C570" t="str">
            <v>ZFC Гибкие вставки нестандартных размеров</v>
          </cell>
          <cell r="H570">
            <v>4</v>
          </cell>
          <cell r="J570" t="str">
            <v>RUB</v>
          </cell>
        </row>
        <row r="571">
          <cell r="A571" t="str">
            <v>НС-1349039</v>
          </cell>
          <cell r="C571" t="str">
            <v>ZFC 1200x950 Гибкая вставка</v>
          </cell>
          <cell r="G571" t="str">
            <v>шт</v>
          </cell>
          <cell r="H571">
            <v>4</v>
          </cell>
          <cell r="J571" t="str">
            <v>RUB</v>
          </cell>
        </row>
        <row r="572">
          <cell r="A572" t="str">
            <v>Ц-00004213</v>
          </cell>
          <cell r="C572" t="str">
            <v>ZMC Хомуты быстроразъемные</v>
          </cell>
          <cell r="H572" t="str">
            <v>больше 50</v>
          </cell>
          <cell r="I572">
            <v>356</v>
          </cell>
          <cell r="J572" t="str">
            <v>RUB</v>
          </cell>
        </row>
        <row r="573">
          <cell r="A573" t="str">
            <v>НС-0081168</v>
          </cell>
          <cell r="C573" t="str">
            <v>ZMC 100 Хомут быстроразъемный</v>
          </cell>
          <cell r="G573" t="str">
            <v>шт</v>
          </cell>
          <cell r="H573">
            <v>43</v>
          </cell>
          <cell r="I573">
            <v>356</v>
          </cell>
          <cell r="J573" t="str">
            <v>RUB</v>
          </cell>
        </row>
        <row r="574">
          <cell r="A574" t="str">
            <v>НС-0081170</v>
          </cell>
          <cell r="C574" t="str">
            <v>ZMC 125 Хомут быстроразъемный</v>
          </cell>
          <cell r="G574" t="str">
            <v>шт</v>
          </cell>
          <cell r="H574" t="str">
            <v>больше 50</v>
          </cell>
          <cell r="I574">
            <v>458</v>
          </cell>
          <cell r="J574" t="str">
            <v>RUB</v>
          </cell>
        </row>
        <row r="575">
          <cell r="A575" t="str">
            <v>НС-0081171</v>
          </cell>
          <cell r="C575" t="str">
            <v>ZMC 160 Хомут быстроразъемный</v>
          </cell>
          <cell r="G575" t="str">
            <v>шт</v>
          </cell>
          <cell r="H575" t="str">
            <v>больше 50</v>
          </cell>
          <cell r="I575">
            <v>498</v>
          </cell>
          <cell r="J575" t="str">
            <v>RUB</v>
          </cell>
        </row>
        <row r="576">
          <cell r="A576" t="str">
            <v>НС-0081172</v>
          </cell>
          <cell r="C576" t="str">
            <v>ZMC 200 Хомут быстроразъемный</v>
          </cell>
          <cell r="G576" t="str">
            <v>шт</v>
          </cell>
          <cell r="H576">
            <v>0</v>
          </cell>
          <cell r="I576">
            <v>508</v>
          </cell>
          <cell r="J576" t="str">
            <v>RUB</v>
          </cell>
        </row>
        <row r="577">
          <cell r="A577" t="str">
            <v>НС-0081173</v>
          </cell>
          <cell r="C577" t="str">
            <v>ZMC 250 Хомут быстроразъемный</v>
          </cell>
          <cell r="G577" t="str">
            <v>шт</v>
          </cell>
          <cell r="H577" t="str">
            <v>больше 50</v>
          </cell>
          <cell r="I577">
            <v>610</v>
          </cell>
          <cell r="J577" t="str">
            <v>RUB</v>
          </cell>
        </row>
        <row r="578">
          <cell r="A578" t="str">
            <v>НС-0081174</v>
          </cell>
          <cell r="C578" t="str">
            <v>ZMC 315 Хомут быстроразъемный</v>
          </cell>
          <cell r="G578" t="str">
            <v>шт</v>
          </cell>
          <cell r="H578">
            <v>0</v>
          </cell>
          <cell r="I578">
            <v>681</v>
          </cell>
          <cell r="J578" t="str">
            <v>RUB</v>
          </cell>
        </row>
        <row r="579">
          <cell r="A579" t="str">
            <v>НС-0081175</v>
          </cell>
          <cell r="C579" t="str">
            <v>ZMC 355 Хомут быстроразъемный</v>
          </cell>
          <cell r="G579" t="str">
            <v>шт</v>
          </cell>
          <cell r="H579">
            <v>1</v>
          </cell>
          <cell r="I579">
            <v>763</v>
          </cell>
          <cell r="J579" t="str">
            <v>RUB</v>
          </cell>
        </row>
        <row r="580">
          <cell r="A580" t="str">
            <v>НС-0081176</v>
          </cell>
          <cell r="C580" t="str">
            <v>ZMC 400 Хомут быстроразъемный</v>
          </cell>
          <cell r="G580" t="str">
            <v>шт</v>
          </cell>
          <cell r="H580">
            <v>30</v>
          </cell>
          <cell r="I580">
            <v>834</v>
          </cell>
          <cell r="J580" t="str">
            <v>RUB</v>
          </cell>
        </row>
        <row r="581">
          <cell r="A581" t="str">
            <v>Ц-00004215</v>
          </cell>
          <cell r="C581" t="str">
            <v>ZSK Воздушные клапана под привод</v>
          </cell>
          <cell r="H581" t="str">
            <v>больше 50</v>
          </cell>
          <cell r="I581">
            <v>2003</v>
          </cell>
          <cell r="J581" t="str">
            <v>RUB</v>
          </cell>
        </row>
        <row r="582">
          <cell r="A582" t="str">
            <v>НС-0081223</v>
          </cell>
          <cell r="C582" t="str">
            <v>ZSK 100 Воздушный клапан</v>
          </cell>
          <cell r="G582" t="str">
            <v>шт</v>
          </cell>
          <cell r="H582" t="str">
            <v>больше 50</v>
          </cell>
          <cell r="I582">
            <v>2003</v>
          </cell>
          <cell r="J582" t="str">
            <v>RUB</v>
          </cell>
        </row>
        <row r="583">
          <cell r="A583" t="str">
            <v>НС-0081217</v>
          </cell>
          <cell r="C583" t="str">
            <v>ZSK 125 Воздушный клапан</v>
          </cell>
          <cell r="G583" t="str">
            <v>шт</v>
          </cell>
          <cell r="H583" t="str">
            <v>больше 50</v>
          </cell>
          <cell r="I583">
            <v>2125</v>
          </cell>
          <cell r="J583" t="str">
            <v>RUB</v>
          </cell>
        </row>
        <row r="584">
          <cell r="A584" t="str">
            <v>НС-0081218</v>
          </cell>
          <cell r="C584" t="str">
            <v>ZSK 160 Воздушный клапан</v>
          </cell>
          <cell r="G584" t="str">
            <v>шт</v>
          </cell>
          <cell r="H584" t="str">
            <v>больше 50</v>
          </cell>
          <cell r="I584">
            <v>2328</v>
          </cell>
          <cell r="J584" t="str">
            <v>RUB</v>
          </cell>
        </row>
        <row r="585">
          <cell r="A585" t="str">
            <v>НС-0081212</v>
          </cell>
          <cell r="C585" t="str">
            <v>ZSK 200 Воздушный клапан</v>
          </cell>
          <cell r="G585" t="str">
            <v>шт</v>
          </cell>
          <cell r="H585">
            <v>1</v>
          </cell>
          <cell r="I585">
            <v>2664</v>
          </cell>
          <cell r="J585" t="str">
            <v>RUB</v>
          </cell>
        </row>
        <row r="586">
          <cell r="A586" t="str">
            <v>НС-0081220</v>
          </cell>
          <cell r="C586" t="str">
            <v>ZSK 250 Воздушный клапан</v>
          </cell>
          <cell r="G586" t="str">
            <v>шт</v>
          </cell>
          <cell r="H586">
            <v>15</v>
          </cell>
          <cell r="I586">
            <v>3040</v>
          </cell>
          <cell r="J586" t="str">
            <v>RUB</v>
          </cell>
        </row>
        <row r="587">
          <cell r="A587" t="str">
            <v>НС-0081216</v>
          </cell>
          <cell r="C587" t="str">
            <v>ZSK 315 Воздушный клапан</v>
          </cell>
          <cell r="G587" t="str">
            <v>шт</v>
          </cell>
          <cell r="H587">
            <v>4</v>
          </cell>
          <cell r="I587">
            <v>3752</v>
          </cell>
          <cell r="J587" t="str">
            <v>RUB</v>
          </cell>
        </row>
        <row r="588">
          <cell r="A588" t="str">
            <v>НС-0081215</v>
          </cell>
          <cell r="C588" t="str">
            <v>ZSK 355 Воздушный клапан</v>
          </cell>
          <cell r="G588" t="str">
            <v>шт</v>
          </cell>
          <cell r="H588">
            <v>0</v>
          </cell>
          <cell r="I588">
            <v>4057</v>
          </cell>
          <cell r="J588" t="str">
            <v>RUB</v>
          </cell>
        </row>
        <row r="589">
          <cell r="A589" t="str">
            <v>НС-0081213</v>
          </cell>
          <cell r="C589" t="str">
            <v>ZSK 400 Воздушный клапан</v>
          </cell>
          <cell r="G589" t="str">
            <v>шт</v>
          </cell>
          <cell r="H589">
            <v>12</v>
          </cell>
          <cell r="I589">
            <v>4748</v>
          </cell>
          <cell r="J589" t="str">
            <v>RUB</v>
          </cell>
        </row>
        <row r="590">
          <cell r="A590" t="str">
            <v>Ц-00004216</v>
          </cell>
          <cell r="C590" t="str">
            <v>ZSK-R Воздушные клапаны</v>
          </cell>
          <cell r="H590" t="str">
            <v>больше 50</v>
          </cell>
          <cell r="I590">
            <v>1464</v>
          </cell>
          <cell r="J590" t="str">
            <v>RUB</v>
          </cell>
        </row>
        <row r="591">
          <cell r="A591" t="str">
            <v>НС-0081277</v>
          </cell>
          <cell r="C591" t="str">
            <v>ZSK-R 100 Воздушный клапан</v>
          </cell>
          <cell r="G591" t="str">
            <v>шт</v>
          </cell>
          <cell r="H591" t="str">
            <v>больше 50</v>
          </cell>
          <cell r="I591">
            <v>1464</v>
          </cell>
          <cell r="J591" t="str">
            <v>RUB</v>
          </cell>
        </row>
        <row r="592">
          <cell r="A592" t="str">
            <v>НС-0081278</v>
          </cell>
          <cell r="C592" t="str">
            <v>ZSK-R 125 Воздушный клапан</v>
          </cell>
          <cell r="G592" t="str">
            <v>шт</v>
          </cell>
          <cell r="H592" t="str">
            <v>больше 50</v>
          </cell>
          <cell r="I592">
            <v>1566</v>
          </cell>
          <cell r="J592" t="str">
            <v>RUB</v>
          </cell>
        </row>
        <row r="593">
          <cell r="A593" t="str">
            <v>НС-0081280</v>
          </cell>
          <cell r="C593" t="str">
            <v>ZSK-R 160 Воздушный клапан</v>
          </cell>
          <cell r="G593" t="str">
            <v>шт</v>
          </cell>
          <cell r="H593" t="str">
            <v>больше 50</v>
          </cell>
          <cell r="I593">
            <v>1779</v>
          </cell>
          <cell r="J593" t="str">
            <v>RUB</v>
          </cell>
        </row>
        <row r="594">
          <cell r="A594" t="str">
            <v>НС-0081282</v>
          </cell>
          <cell r="C594" t="str">
            <v>ZSK-R 200 Воздушный клапан</v>
          </cell>
          <cell r="G594" t="str">
            <v>шт</v>
          </cell>
          <cell r="H594" t="str">
            <v>больше 50</v>
          </cell>
          <cell r="I594">
            <v>1922</v>
          </cell>
          <cell r="J594" t="str">
            <v>RUB</v>
          </cell>
        </row>
        <row r="595">
          <cell r="A595" t="str">
            <v>НС-0081283</v>
          </cell>
          <cell r="C595" t="str">
            <v>ZSK-R 250 Воздушный клапан</v>
          </cell>
          <cell r="G595" t="str">
            <v>шт</v>
          </cell>
          <cell r="H595" t="str">
            <v>больше 50</v>
          </cell>
          <cell r="I595">
            <v>2054</v>
          </cell>
          <cell r="J595" t="str">
            <v>RUB</v>
          </cell>
        </row>
        <row r="596">
          <cell r="A596" t="str">
            <v>НС-0081284</v>
          </cell>
          <cell r="C596" t="str">
            <v>ZSK-R 315 Воздушный клапан</v>
          </cell>
          <cell r="G596" t="str">
            <v>шт</v>
          </cell>
          <cell r="H596" t="str">
            <v>больше 50</v>
          </cell>
          <cell r="I596">
            <v>2562</v>
          </cell>
          <cell r="J596" t="str">
            <v>RUB</v>
          </cell>
        </row>
        <row r="597">
          <cell r="A597" t="str">
            <v>Ц-00042243</v>
          </cell>
          <cell r="C597" t="str">
            <v>ZSSK Воздушные клапаны нестандартных размеров</v>
          </cell>
          <cell r="H597">
            <v>10</v>
          </cell>
          <cell r="J597" t="str">
            <v>RUB</v>
          </cell>
        </row>
        <row r="598">
          <cell r="A598" t="str">
            <v>НС-1451476</v>
          </cell>
          <cell r="C598" t="str">
            <v>ZSSK 2200x2000 Воздушный клапан с подставкой под электропривод</v>
          </cell>
          <cell r="G598" t="str">
            <v>шт</v>
          </cell>
          <cell r="H598">
            <v>1</v>
          </cell>
        </row>
        <row r="599">
          <cell r="A599" t="str">
            <v>НС-0081289</v>
          </cell>
          <cell r="C599" t="str">
            <v>ZSSK 300х150 воздушный клапан с подставкой под электропривод</v>
          </cell>
          <cell r="G599" t="str">
            <v>шт</v>
          </cell>
          <cell r="H599">
            <v>9</v>
          </cell>
          <cell r="J599" t="str">
            <v>RUB</v>
          </cell>
        </row>
        <row r="600">
          <cell r="A600" t="str">
            <v>Ц-00004218</v>
          </cell>
          <cell r="C600" t="str">
            <v>ZSSK Воздушные клапаны с подставкой под электропривод</v>
          </cell>
          <cell r="H600" t="str">
            <v>больше 50</v>
          </cell>
          <cell r="I600">
            <v>16333</v>
          </cell>
          <cell r="J600" t="str">
            <v>RUB</v>
          </cell>
        </row>
        <row r="601">
          <cell r="A601" t="str">
            <v>НС-0081298</v>
          </cell>
          <cell r="C601" t="str">
            <v>ZSSK 1000х500 воздушный клапан с подставкой под электропривод</v>
          </cell>
          <cell r="G601" t="str">
            <v>шт</v>
          </cell>
          <cell r="H601">
            <v>20</v>
          </cell>
          <cell r="I601">
            <v>16333</v>
          </cell>
          <cell r="J601" t="str">
            <v>RUB</v>
          </cell>
        </row>
        <row r="602">
          <cell r="A602" t="str">
            <v>НС-0081290</v>
          </cell>
          <cell r="C602" t="str">
            <v>ZSSK 400х200 воздушный клапан с подставкой под электропривод</v>
          </cell>
          <cell r="G602" t="str">
            <v>шт</v>
          </cell>
          <cell r="H602" t="str">
            <v>больше 50</v>
          </cell>
          <cell r="I602">
            <v>5829</v>
          </cell>
          <cell r="J602" t="str">
            <v>RUB</v>
          </cell>
        </row>
        <row r="603">
          <cell r="A603" t="str">
            <v>НС-0081291</v>
          </cell>
          <cell r="C603" t="str">
            <v>ZSSK 500х250 воздушный клапан с подставкой под электропривод</v>
          </cell>
          <cell r="G603" t="str">
            <v>шт</v>
          </cell>
          <cell r="H603" t="str">
            <v>больше 50</v>
          </cell>
          <cell r="I603">
            <v>7128</v>
          </cell>
          <cell r="J603" t="str">
            <v>RUB</v>
          </cell>
        </row>
        <row r="604">
          <cell r="A604" t="str">
            <v>НС-0081292</v>
          </cell>
          <cell r="C604" t="str">
            <v>ZSSK 500х300 воздушный клапан с подставкой под электропривод</v>
          </cell>
          <cell r="G604" t="str">
            <v>шт</v>
          </cell>
          <cell r="H604" t="str">
            <v>больше 50</v>
          </cell>
          <cell r="I604">
            <v>7659</v>
          </cell>
          <cell r="J604" t="str">
            <v>RUB</v>
          </cell>
        </row>
        <row r="605">
          <cell r="A605" t="str">
            <v>НС-0081293</v>
          </cell>
          <cell r="C605" t="str">
            <v>ZSSK 600х300 воздушный клапан с подставкой под электропривод</v>
          </cell>
          <cell r="G605" t="str">
            <v>шт</v>
          </cell>
          <cell r="H605" t="str">
            <v>больше 50</v>
          </cell>
          <cell r="I605">
            <v>8803</v>
          </cell>
          <cell r="J605" t="str">
            <v>RUB</v>
          </cell>
        </row>
        <row r="606">
          <cell r="A606" t="str">
            <v>НС-0081294</v>
          </cell>
          <cell r="C606" t="str">
            <v>ZSSK 600х350 воздушный клапан с подставкой под электропривод</v>
          </cell>
          <cell r="G606" t="str">
            <v>шт</v>
          </cell>
          <cell r="H606" t="str">
            <v>больше 50</v>
          </cell>
          <cell r="I606">
            <v>9455</v>
          </cell>
          <cell r="J606" t="str">
            <v>RUB</v>
          </cell>
        </row>
        <row r="607">
          <cell r="A607" t="str">
            <v>НС-0081296</v>
          </cell>
          <cell r="C607" t="str">
            <v>ZSSK 700х400 воздушный клапан с подставкой под электропривод</v>
          </cell>
          <cell r="G607" t="str">
            <v>шт</v>
          </cell>
          <cell r="H607" t="str">
            <v>больше 50</v>
          </cell>
          <cell r="I607">
            <v>11575</v>
          </cell>
          <cell r="J607" t="str">
            <v>RUB</v>
          </cell>
        </row>
        <row r="608">
          <cell r="A608" t="str">
            <v>НС-0081297</v>
          </cell>
          <cell r="C608" t="str">
            <v>ZSSK 800х500 воздушный клапан с подставкой под электропривод</v>
          </cell>
          <cell r="G608" t="str">
            <v>шт</v>
          </cell>
          <cell r="H608" t="str">
            <v>больше 50</v>
          </cell>
          <cell r="I608">
            <v>13350</v>
          </cell>
          <cell r="J608" t="str">
            <v>RUB</v>
          </cell>
        </row>
        <row r="609">
          <cell r="A609" t="str">
            <v>НС-1022746</v>
          </cell>
          <cell r="C609" t="str">
            <v>Ручной привод для ZSSK</v>
          </cell>
          <cell r="G609" t="str">
            <v>шт</v>
          </cell>
          <cell r="H609">
            <v>19</v>
          </cell>
          <cell r="I609">
            <v>586</v>
          </cell>
          <cell r="J609" t="str">
            <v>RUB</v>
          </cell>
        </row>
        <row r="610">
          <cell r="A610" t="str">
            <v>НС-0080126</v>
          </cell>
          <cell r="C610" t="str">
            <v>ZILON Фильтры воздушные</v>
          </cell>
          <cell r="H610" t="str">
            <v>больше 50</v>
          </cell>
          <cell r="J610" t="str">
            <v>RUB</v>
          </cell>
        </row>
        <row r="611">
          <cell r="A611" t="str">
            <v>Ц-00004207</v>
          </cell>
          <cell r="C611" t="str">
            <v>ZFA Фильтр-боксы с фильтром для круглых воздуховодов</v>
          </cell>
          <cell r="H611">
            <v>0</v>
          </cell>
          <cell r="J611" t="str">
            <v>RUB</v>
          </cell>
        </row>
        <row r="612">
          <cell r="A612" t="str">
            <v>НС-0081266</v>
          </cell>
          <cell r="C612" t="str">
            <v>ZFA 100 Фильтр-бокс (корпус с материалом)</v>
          </cell>
          <cell r="G612" t="str">
            <v>шт</v>
          </cell>
          <cell r="H612">
            <v>0</v>
          </cell>
          <cell r="J612" t="str">
            <v>RUB</v>
          </cell>
        </row>
        <row r="613">
          <cell r="A613" t="str">
            <v>Ц-00033713</v>
          </cell>
          <cell r="C613" t="str">
            <v>ZFA-A Фильтр-боксы с фильтром для круглых воздуховодов</v>
          </cell>
          <cell r="H613" t="str">
            <v>больше 50</v>
          </cell>
          <cell r="I613">
            <v>2491</v>
          </cell>
          <cell r="J613" t="str">
            <v>RUB</v>
          </cell>
        </row>
        <row r="614">
          <cell r="A614" t="str">
            <v>НС-1121876</v>
          </cell>
          <cell r="C614" t="str">
            <v>ZFA-A 100 Фильтр-бокс (корпус с материалом)</v>
          </cell>
          <cell r="G614" t="str">
            <v>шт</v>
          </cell>
          <cell r="H614" t="str">
            <v>больше 50</v>
          </cell>
          <cell r="I614">
            <v>2491</v>
          </cell>
          <cell r="J614" t="str">
            <v>RUB</v>
          </cell>
        </row>
        <row r="615">
          <cell r="A615" t="str">
            <v>НС-1121879</v>
          </cell>
          <cell r="C615" t="str">
            <v>ZFA-A 125 Фильтр-бокс (корпус с материалом)</v>
          </cell>
          <cell r="G615" t="str">
            <v>шт</v>
          </cell>
          <cell r="H615">
            <v>45</v>
          </cell>
          <cell r="I615">
            <v>2542</v>
          </cell>
          <cell r="J615" t="str">
            <v>RUB</v>
          </cell>
        </row>
        <row r="616">
          <cell r="A616" t="str">
            <v>НС-1121880</v>
          </cell>
          <cell r="C616" t="str">
            <v>ZFA-A 160 Фильтр-бокс (корпус с материалом)</v>
          </cell>
          <cell r="G616" t="str">
            <v>шт</v>
          </cell>
          <cell r="H616" t="str">
            <v>больше 50</v>
          </cell>
          <cell r="I616">
            <v>2765</v>
          </cell>
          <cell r="J616" t="str">
            <v>RUB</v>
          </cell>
        </row>
        <row r="617">
          <cell r="A617" t="str">
            <v>НС-1121883</v>
          </cell>
          <cell r="C617" t="str">
            <v>ZFA-A 200 Фильтр-бокс (корпус с материалом)</v>
          </cell>
          <cell r="G617" t="str">
            <v>шт</v>
          </cell>
          <cell r="H617" t="str">
            <v>больше 50</v>
          </cell>
          <cell r="I617">
            <v>3091</v>
          </cell>
          <cell r="J617" t="str">
            <v>RUB</v>
          </cell>
        </row>
        <row r="618">
          <cell r="A618" t="str">
            <v>НС-1121888</v>
          </cell>
          <cell r="C618" t="str">
            <v>ZFA-A 250 Фильтр-бокс (корпус с материалом)</v>
          </cell>
          <cell r="G618" t="str">
            <v>шт</v>
          </cell>
          <cell r="H618">
            <v>44</v>
          </cell>
          <cell r="I618">
            <v>3609</v>
          </cell>
          <cell r="J618" t="str">
            <v>RUB</v>
          </cell>
        </row>
        <row r="619">
          <cell r="A619" t="str">
            <v>НС-1121890</v>
          </cell>
          <cell r="C619" t="str">
            <v>ZFA-A 315 Фильтр-бокс (корпус с материалом)</v>
          </cell>
          <cell r="G619" t="str">
            <v>шт</v>
          </cell>
          <cell r="H619">
            <v>0</v>
          </cell>
          <cell r="I619">
            <v>4321</v>
          </cell>
          <cell r="J619" t="str">
            <v>RUB</v>
          </cell>
        </row>
        <row r="620">
          <cell r="A620" t="str">
            <v>НС-1121891</v>
          </cell>
          <cell r="C620" t="str">
            <v>ZFA-A 400 Фильтр-бокс (корпус с материалом)</v>
          </cell>
          <cell r="G620" t="str">
            <v>шт</v>
          </cell>
          <cell r="H620">
            <v>4</v>
          </cell>
          <cell r="I620">
            <v>7615</v>
          </cell>
          <cell r="J620" t="str">
            <v>RUB</v>
          </cell>
        </row>
        <row r="621">
          <cell r="A621" t="str">
            <v>НС-1020026</v>
          </cell>
          <cell r="C621" t="str">
            <v>ZFFK Фильтры кассетные (материал)</v>
          </cell>
          <cell r="H621" t="str">
            <v>больше 50</v>
          </cell>
          <cell r="I621">
            <v>5022</v>
          </cell>
          <cell r="J621" t="str">
            <v>RUB</v>
          </cell>
        </row>
        <row r="622">
          <cell r="A622" t="str">
            <v>НС-1215520</v>
          </cell>
          <cell r="C622" t="str">
            <v>ZFFK 1000х500 (G3, 50 мм) Фильтры кассетные (материал)</v>
          </cell>
          <cell r="G622" t="str">
            <v>шт</v>
          </cell>
          <cell r="H622">
            <v>4</v>
          </cell>
          <cell r="I622">
            <v>5022</v>
          </cell>
          <cell r="J622" t="str">
            <v>RUB</v>
          </cell>
        </row>
        <row r="623">
          <cell r="A623" t="str">
            <v>НС-1215513</v>
          </cell>
          <cell r="C623" t="str">
            <v>ZFFK 400х200 (G3, 50 мм) Фильтры кассетные (материал)</v>
          </cell>
          <cell r="G623" t="str">
            <v>шт</v>
          </cell>
          <cell r="H623">
            <v>28</v>
          </cell>
          <cell r="I623">
            <v>1972</v>
          </cell>
          <cell r="J623" t="str">
            <v>RUB</v>
          </cell>
        </row>
        <row r="624">
          <cell r="A624" t="str">
            <v>НС-1215514</v>
          </cell>
          <cell r="C624" t="str">
            <v>ZFFK 500х250 (G3, 50 мм) Фильтры кассетные (материал)</v>
          </cell>
          <cell r="G624" t="str">
            <v>шт</v>
          </cell>
          <cell r="H624">
            <v>16</v>
          </cell>
          <cell r="I624">
            <v>2003</v>
          </cell>
          <cell r="J624" t="str">
            <v>RUB</v>
          </cell>
        </row>
        <row r="625">
          <cell r="A625" t="str">
            <v>НС-1215515</v>
          </cell>
          <cell r="C625" t="str">
            <v>ZFFK 500х300 (G3, 50 мм) Фильтры кассетные (материал)</v>
          </cell>
          <cell r="G625" t="str">
            <v>шт</v>
          </cell>
          <cell r="H625">
            <v>18</v>
          </cell>
          <cell r="I625">
            <v>2084</v>
          </cell>
          <cell r="J625" t="str">
            <v>RUB</v>
          </cell>
        </row>
        <row r="626">
          <cell r="A626" t="str">
            <v>НС-1215516</v>
          </cell>
          <cell r="C626" t="str">
            <v>ZFFK 600х300 (G3, 50 мм) Фильтры кассетные (материал)</v>
          </cell>
          <cell r="G626" t="str">
            <v>шт</v>
          </cell>
          <cell r="H626">
            <v>41</v>
          </cell>
          <cell r="I626">
            <v>2481</v>
          </cell>
          <cell r="J626" t="str">
            <v>RUB</v>
          </cell>
        </row>
        <row r="627">
          <cell r="A627" t="str">
            <v>НС-1215521</v>
          </cell>
          <cell r="C627" t="str">
            <v>ZFFK 600х350 (G3, 50 мм) Фильтры кассетные (материал)</v>
          </cell>
          <cell r="G627" t="str">
            <v>шт</v>
          </cell>
          <cell r="H627">
            <v>21</v>
          </cell>
          <cell r="I627">
            <v>2715</v>
          </cell>
          <cell r="J627" t="str">
            <v>RUB</v>
          </cell>
        </row>
        <row r="628">
          <cell r="A628" t="str">
            <v>НС-1215605</v>
          </cell>
          <cell r="C628" t="str">
            <v>ZFFK 700х400 (G3, 50 мм) Фильтры кассетные (материал)</v>
          </cell>
          <cell r="G628" t="str">
            <v>шт</v>
          </cell>
          <cell r="H628">
            <v>30</v>
          </cell>
          <cell r="I628">
            <v>3243</v>
          </cell>
          <cell r="J628" t="str">
            <v>RUB</v>
          </cell>
        </row>
        <row r="629">
          <cell r="A629" t="str">
            <v>НС-1222090</v>
          </cell>
          <cell r="C629" t="str">
            <v>ZFFK 800х500 (G3, 100 мм) Фильтры кассетные (материал)</v>
          </cell>
          <cell r="G629" t="str">
            <v>шт</v>
          </cell>
          <cell r="H629">
            <v>1</v>
          </cell>
          <cell r="I629">
            <v>6375</v>
          </cell>
          <cell r="J629" t="str">
            <v>RUB</v>
          </cell>
        </row>
        <row r="630">
          <cell r="A630" t="str">
            <v>НС-1215519</v>
          </cell>
          <cell r="C630" t="str">
            <v>ZFFK 800х500 (G3, 50 мм) Фильтры кассетные (материал)</v>
          </cell>
          <cell r="G630" t="str">
            <v>шт</v>
          </cell>
          <cell r="H630">
            <v>43</v>
          </cell>
          <cell r="I630">
            <v>4290</v>
          </cell>
          <cell r="J630" t="str">
            <v>RUB</v>
          </cell>
        </row>
        <row r="631">
          <cell r="A631" t="str">
            <v>Ц-00004210</v>
          </cell>
          <cell r="C631" t="str">
            <v>ZFFS Фильтры карманные (материал)</v>
          </cell>
          <cell r="H631" t="str">
            <v>больше 50</v>
          </cell>
          <cell r="I631">
            <v>4379</v>
          </cell>
          <cell r="J631" t="str">
            <v>RUB</v>
          </cell>
        </row>
        <row r="632">
          <cell r="A632" t="str">
            <v>НС-0081300</v>
          </cell>
          <cell r="C632" t="str">
            <v>ZFFS 1000х500 (F3-EU3) Фильтр карманный (материал)</v>
          </cell>
          <cell r="G632" t="str">
            <v>шт</v>
          </cell>
          <cell r="H632">
            <v>14</v>
          </cell>
          <cell r="I632">
            <v>4379</v>
          </cell>
          <cell r="J632" t="str">
            <v>RUB</v>
          </cell>
        </row>
        <row r="633">
          <cell r="A633" t="str">
            <v>НС-0081309</v>
          </cell>
          <cell r="C633" t="str">
            <v>ZFFS 1000х500 (F5-EU5) Фильтр карманный (материал)</v>
          </cell>
          <cell r="G633" t="str">
            <v>шт</v>
          </cell>
          <cell r="H633">
            <v>13</v>
          </cell>
          <cell r="I633">
            <v>5143</v>
          </cell>
          <cell r="J633" t="str">
            <v>RUB</v>
          </cell>
        </row>
        <row r="634">
          <cell r="A634" t="str">
            <v>НС-0081302</v>
          </cell>
          <cell r="C634" t="str">
            <v>ZFFS 400х200 (F3-EU3) Фильтр карманный (материал)</v>
          </cell>
          <cell r="G634" t="str">
            <v>шт</v>
          </cell>
          <cell r="H634">
            <v>30</v>
          </cell>
          <cell r="I634">
            <v>1251</v>
          </cell>
          <cell r="J634" t="str">
            <v>RUB</v>
          </cell>
        </row>
        <row r="635">
          <cell r="A635" t="str">
            <v>НС-0081311</v>
          </cell>
          <cell r="C635" t="str">
            <v>ZFFS 400х200 (F5-EU5) Фильтр карманный (материал)</v>
          </cell>
          <cell r="G635" t="str">
            <v>шт</v>
          </cell>
          <cell r="H635">
            <v>34</v>
          </cell>
          <cell r="I635">
            <v>1489</v>
          </cell>
          <cell r="J635" t="str">
            <v>RUB</v>
          </cell>
        </row>
        <row r="636">
          <cell r="A636" t="str">
            <v>НС-1076464</v>
          </cell>
          <cell r="C636" t="str">
            <v>ZFFS 400х200 (F7-EU7) Фильтр карманный (материал)</v>
          </cell>
          <cell r="G636" t="str">
            <v>шт</v>
          </cell>
          <cell r="H636">
            <v>0</v>
          </cell>
          <cell r="I636">
            <v>2033</v>
          </cell>
          <cell r="J636" t="str">
            <v>RUB</v>
          </cell>
        </row>
        <row r="637">
          <cell r="A637" t="str">
            <v>НС-0081303</v>
          </cell>
          <cell r="C637" t="str">
            <v>ZFFS 500х250 (F3-EU3) Фильтр карманный (материал)</v>
          </cell>
          <cell r="G637" t="str">
            <v>шт</v>
          </cell>
          <cell r="H637">
            <v>20</v>
          </cell>
          <cell r="I637">
            <v>1507</v>
          </cell>
          <cell r="J637" t="str">
            <v>RUB</v>
          </cell>
        </row>
        <row r="638">
          <cell r="A638" t="str">
            <v>НС-0081312</v>
          </cell>
          <cell r="C638" t="str">
            <v>ZFFS 500х250 (F5-EU5) Фильтр карманный (материал)</v>
          </cell>
          <cell r="G638" t="str">
            <v>шт</v>
          </cell>
          <cell r="H638">
            <v>38</v>
          </cell>
          <cell r="I638">
            <v>1939</v>
          </cell>
          <cell r="J638" t="str">
            <v>RUB</v>
          </cell>
        </row>
        <row r="639">
          <cell r="A639" t="str">
            <v>НС-0081304</v>
          </cell>
          <cell r="C639" t="str">
            <v>ZFFS 500х300 (F3-EU3) Фильтр карманный (материал)</v>
          </cell>
          <cell r="G639" t="str">
            <v>шт</v>
          </cell>
          <cell r="H639">
            <v>25</v>
          </cell>
          <cell r="I639">
            <v>1648</v>
          </cell>
          <cell r="J639" t="str">
            <v>RUB</v>
          </cell>
        </row>
        <row r="640">
          <cell r="A640" t="str">
            <v>НС-0081313</v>
          </cell>
          <cell r="C640" t="str">
            <v>ZFFS 500х300 (F5-EU5) Фильтр карманный (материал)</v>
          </cell>
          <cell r="G640" t="str">
            <v>шт</v>
          </cell>
          <cell r="H640">
            <v>8</v>
          </cell>
          <cell r="I640">
            <v>1850</v>
          </cell>
          <cell r="J640" t="str">
            <v>RUB</v>
          </cell>
        </row>
        <row r="641">
          <cell r="A641" t="str">
            <v>НС-0081305</v>
          </cell>
          <cell r="C641" t="str">
            <v>ZFFS 600х300 (F3-EU3) Фильтр карманный (материал)</v>
          </cell>
          <cell r="G641" t="str">
            <v>шт</v>
          </cell>
          <cell r="H641" t="str">
            <v>больше 50</v>
          </cell>
          <cell r="I641">
            <v>1789</v>
          </cell>
          <cell r="J641" t="str">
            <v>RUB</v>
          </cell>
        </row>
        <row r="642">
          <cell r="A642" t="str">
            <v>НС-0081314</v>
          </cell>
          <cell r="C642" t="str">
            <v>ZFFS 600х300 (F5-EU5) Фильтр карманный (материал)</v>
          </cell>
          <cell r="G642" t="str">
            <v>шт</v>
          </cell>
          <cell r="H642">
            <v>2</v>
          </cell>
          <cell r="I642">
            <v>2111</v>
          </cell>
          <cell r="J642" t="str">
            <v>RUB</v>
          </cell>
        </row>
        <row r="643">
          <cell r="A643" t="str">
            <v>НС-0081306</v>
          </cell>
          <cell r="C643" t="str">
            <v>ZFFS 600х350 (F3-EU3) Фильтр карманный (материал)</v>
          </cell>
          <cell r="G643" t="str">
            <v>шт</v>
          </cell>
          <cell r="H643">
            <v>17</v>
          </cell>
          <cell r="I643">
            <v>1991</v>
          </cell>
          <cell r="J643" t="str">
            <v>RUB</v>
          </cell>
        </row>
        <row r="644">
          <cell r="A644" t="str">
            <v>НС-0081315</v>
          </cell>
          <cell r="C644" t="str">
            <v>ZFFS 600х350 (F5-EU5) Фильтр карманный (материал)</v>
          </cell>
          <cell r="G644" t="str">
            <v>шт</v>
          </cell>
          <cell r="H644">
            <v>19</v>
          </cell>
          <cell r="I644">
            <v>2384</v>
          </cell>
          <cell r="J644" t="str">
            <v>RUB</v>
          </cell>
        </row>
        <row r="645">
          <cell r="A645" t="str">
            <v>НС-0081307</v>
          </cell>
          <cell r="C645" t="str">
            <v>ZFFS 700х400 (F3-EU3) Фильтр карманный (материал)</v>
          </cell>
          <cell r="G645" t="str">
            <v>шт</v>
          </cell>
          <cell r="H645">
            <v>14</v>
          </cell>
          <cell r="I645">
            <v>2414</v>
          </cell>
          <cell r="J645" t="str">
            <v>RUB</v>
          </cell>
        </row>
        <row r="646">
          <cell r="A646" t="str">
            <v>НС-0081316</v>
          </cell>
          <cell r="C646" t="str">
            <v>ZFFS 700х400 (F5-EU5) Фильтр карманный (материал)</v>
          </cell>
          <cell r="G646" t="str">
            <v>шт</v>
          </cell>
          <cell r="H646">
            <v>9</v>
          </cell>
          <cell r="I646">
            <v>3181</v>
          </cell>
          <cell r="J646" t="str">
            <v>RUB</v>
          </cell>
        </row>
        <row r="647">
          <cell r="A647" t="str">
            <v>НС-1033754</v>
          </cell>
          <cell r="C647" t="str">
            <v>ZFFS 700х400 (F7-EU7) Фильтр карманный (материал)</v>
          </cell>
          <cell r="G647" t="str">
            <v>шт</v>
          </cell>
          <cell r="H647">
            <v>0</v>
          </cell>
          <cell r="I647">
            <v>4606</v>
          </cell>
          <cell r="J647" t="str">
            <v>RUB</v>
          </cell>
        </row>
        <row r="648">
          <cell r="A648" t="str">
            <v>НС-0081308</v>
          </cell>
          <cell r="C648" t="str">
            <v>ZFFS 800х500 (F3-EU3) Фильтр карманный (материал)</v>
          </cell>
          <cell r="G648" t="str">
            <v>шт</v>
          </cell>
          <cell r="H648">
            <v>21</v>
          </cell>
          <cell r="I648">
            <v>3604</v>
          </cell>
          <cell r="J648" t="str">
            <v>RUB</v>
          </cell>
        </row>
        <row r="649">
          <cell r="A649" t="str">
            <v>НС-0081317</v>
          </cell>
          <cell r="C649" t="str">
            <v>ZFFS 800х500 (F5-EU5) Фильтр карманный (материал)</v>
          </cell>
          <cell r="G649" t="str">
            <v>шт</v>
          </cell>
          <cell r="H649">
            <v>15</v>
          </cell>
          <cell r="I649">
            <v>4092</v>
          </cell>
          <cell r="J649" t="str">
            <v>RUB</v>
          </cell>
        </row>
        <row r="650">
          <cell r="A650" t="str">
            <v>НС-1020036</v>
          </cell>
          <cell r="C650" t="str">
            <v>ZFK Фильтр-боксы (корпус) для прямоугольных воздуховодов</v>
          </cell>
          <cell r="H650" t="str">
            <v>больше 50</v>
          </cell>
          <cell r="I650">
            <v>14559</v>
          </cell>
          <cell r="J650" t="str">
            <v>RUB</v>
          </cell>
        </row>
        <row r="651">
          <cell r="A651" t="str">
            <v>НС-1220998</v>
          </cell>
          <cell r="C651" t="str">
            <v>ZFK 1000х500 Фильтр-боксы (корпус) для вставок 50/100 мм</v>
          </cell>
          <cell r="G651" t="str">
            <v>шт</v>
          </cell>
          <cell r="H651">
            <v>21</v>
          </cell>
          <cell r="I651">
            <v>14559</v>
          </cell>
          <cell r="J651" t="str">
            <v>RUB</v>
          </cell>
        </row>
        <row r="652">
          <cell r="A652" t="str">
            <v>НС-1220991</v>
          </cell>
          <cell r="C652" t="str">
            <v>ZFK 400х200 Фильтр-боксы (корпус) для вставок 50/100 мм</v>
          </cell>
          <cell r="G652" t="str">
            <v>шт</v>
          </cell>
          <cell r="H652">
            <v>44</v>
          </cell>
          <cell r="I652">
            <v>7971</v>
          </cell>
          <cell r="J652" t="str">
            <v>RUB</v>
          </cell>
        </row>
        <row r="653">
          <cell r="A653" t="str">
            <v>НС-1220992</v>
          </cell>
          <cell r="C653" t="str">
            <v>ZFK 500х250 Фильтр-боксы (корпус) для вставок 50/100 мм</v>
          </cell>
          <cell r="G653" t="str">
            <v>шт</v>
          </cell>
          <cell r="H653" t="str">
            <v>больше 50</v>
          </cell>
          <cell r="I653">
            <v>8540</v>
          </cell>
          <cell r="J653" t="str">
            <v>RUB</v>
          </cell>
        </row>
        <row r="654">
          <cell r="A654" t="str">
            <v>НС-1220993</v>
          </cell>
          <cell r="C654" t="str">
            <v>ZFK 500х300 Фильтр-боксы (корпус) для вставок 50/100 мм</v>
          </cell>
          <cell r="G654" t="str">
            <v>шт</v>
          </cell>
          <cell r="H654" t="str">
            <v>больше 50</v>
          </cell>
          <cell r="I654">
            <v>8998</v>
          </cell>
          <cell r="J654" t="str">
            <v>RUB</v>
          </cell>
        </row>
        <row r="655">
          <cell r="A655" t="str">
            <v>НС-1220994</v>
          </cell>
          <cell r="C655" t="str">
            <v>ZFK 600х300 Фильтр-боксы (корпус) для вставок 50/100 мм</v>
          </cell>
          <cell r="G655" t="str">
            <v>шт</v>
          </cell>
          <cell r="H655" t="str">
            <v>больше 50</v>
          </cell>
          <cell r="I655">
            <v>9455</v>
          </cell>
          <cell r="J655" t="str">
            <v>RUB</v>
          </cell>
        </row>
        <row r="656">
          <cell r="A656" t="str">
            <v>НС-1220995</v>
          </cell>
          <cell r="C656" t="str">
            <v>ZFK 600х350 Фильтр-боксы (корпус) для вставок 50/100 мм</v>
          </cell>
          <cell r="G656" t="str">
            <v>шт</v>
          </cell>
          <cell r="H656" t="str">
            <v>больше 50</v>
          </cell>
          <cell r="I656">
            <v>9648</v>
          </cell>
          <cell r="J656" t="str">
            <v>RUB</v>
          </cell>
        </row>
        <row r="657">
          <cell r="A657" t="str">
            <v>НС-1220996</v>
          </cell>
          <cell r="C657" t="str">
            <v>ZFK 700х400 Фильтр-боксы (корпус) для вставок 50/100 мм</v>
          </cell>
          <cell r="G657" t="str">
            <v>шт</v>
          </cell>
          <cell r="H657">
            <v>21</v>
          </cell>
          <cell r="I657">
            <v>11255</v>
          </cell>
          <cell r="J657" t="str">
            <v>RUB</v>
          </cell>
        </row>
        <row r="658">
          <cell r="A658" t="str">
            <v>НС-1220997</v>
          </cell>
          <cell r="C658" t="str">
            <v>ZFK 800х500 Фильтр-боксы (корпус) для вставок 50/100 мм</v>
          </cell>
          <cell r="G658" t="str">
            <v>шт</v>
          </cell>
          <cell r="H658" t="str">
            <v>больше 50</v>
          </cell>
          <cell r="I658">
            <v>12546</v>
          </cell>
          <cell r="J658" t="str">
            <v>RUB</v>
          </cell>
        </row>
        <row r="659">
          <cell r="A659" t="str">
            <v>Ц-00004211</v>
          </cell>
          <cell r="C659" t="str">
            <v>ZFS Фильтр-боксы (корпус) для прямоугольных воздуховодов</v>
          </cell>
          <cell r="H659" t="str">
            <v>больше 50</v>
          </cell>
          <cell r="I659">
            <v>7625</v>
          </cell>
          <cell r="J659" t="str">
            <v>RUB</v>
          </cell>
        </row>
        <row r="660">
          <cell r="A660" t="str">
            <v>НС-0081258</v>
          </cell>
          <cell r="C660" t="str">
            <v>ZFS 400х200 Фильтр-бокс (корпус)</v>
          </cell>
          <cell r="G660" t="str">
            <v>шт</v>
          </cell>
          <cell r="H660">
            <v>31</v>
          </cell>
          <cell r="I660">
            <v>7625</v>
          </cell>
          <cell r="J660" t="str">
            <v>RUB</v>
          </cell>
        </row>
        <row r="661">
          <cell r="A661" t="str">
            <v>НС-0081259</v>
          </cell>
          <cell r="C661" t="str">
            <v>ZFS 500х250 Фильтр-бокс (корпус)</v>
          </cell>
          <cell r="G661" t="str">
            <v>шт</v>
          </cell>
          <cell r="H661">
            <v>25</v>
          </cell>
          <cell r="I661">
            <v>8489</v>
          </cell>
          <cell r="J661" t="str">
            <v>RUB</v>
          </cell>
        </row>
        <row r="662">
          <cell r="A662" t="str">
            <v>НС-0081260</v>
          </cell>
          <cell r="C662" t="str">
            <v>ZFS 500х300 Фильтр-бокс (корпус)</v>
          </cell>
          <cell r="G662" t="str">
            <v>шт</v>
          </cell>
          <cell r="H662">
            <v>29</v>
          </cell>
          <cell r="I662">
            <v>9221</v>
          </cell>
          <cell r="J662" t="str">
            <v>RUB</v>
          </cell>
        </row>
        <row r="663">
          <cell r="A663" t="str">
            <v>НС-0081261</v>
          </cell>
          <cell r="C663" t="str">
            <v>ZFS 600х300 Фильтр-бокс (корпус)</v>
          </cell>
          <cell r="G663" t="str">
            <v>шт</v>
          </cell>
          <cell r="H663">
            <v>17</v>
          </cell>
          <cell r="I663">
            <v>9709</v>
          </cell>
          <cell r="J663" t="str">
            <v>RUB</v>
          </cell>
        </row>
        <row r="664">
          <cell r="A664" t="str">
            <v>НС-0081262</v>
          </cell>
          <cell r="C664" t="str">
            <v>ZFS 600х350 Фильтр-бокс (корпус)</v>
          </cell>
          <cell r="G664" t="str">
            <v>шт</v>
          </cell>
          <cell r="H664">
            <v>10</v>
          </cell>
          <cell r="I664">
            <v>10167</v>
          </cell>
          <cell r="J664" t="str">
            <v>RUB</v>
          </cell>
        </row>
        <row r="665">
          <cell r="A665" t="str">
            <v>НС-0081263</v>
          </cell>
          <cell r="C665" t="str">
            <v>ZFS 700х400 Фильтр-бокс (корпус)</v>
          </cell>
          <cell r="G665" t="str">
            <v>шт</v>
          </cell>
          <cell r="H665">
            <v>12</v>
          </cell>
          <cell r="I665">
            <v>13014</v>
          </cell>
          <cell r="J665" t="str">
            <v>RUB</v>
          </cell>
        </row>
        <row r="666">
          <cell r="A666" t="str">
            <v>НС-0081264</v>
          </cell>
          <cell r="C666" t="str">
            <v>ZFS 800х500 Фильтр-бокс (корпус)</v>
          </cell>
          <cell r="G666" t="str">
            <v>шт</v>
          </cell>
          <cell r="H666">
            <v>30</v>
          </cell>
          <cell r="I666">
            <v>14610</v>
          </cell>
          <cell r="J666" t="str">
            <v>RUB</v>
          </cell>
        </row>
        <row r="667">
          <cell r="A667" t="str">
            <v>НС-0081256</v>
          </cell>
          <cell r="C667" t="str">
            <v>ZFS1000х500 Фильтр-бокс (корпус)</v>
          </cell>
          <cell r="G667" t="str">
            <v>шт</v>
          </cell>
          <cell r="H667">
            <v>34</v>
          </cell>
          <cell r="I667">
            <v>18067</v>
          </cell>
          <cell r="J667" t="str">
            <v>RUB</v>
          </cell>
        </row>
        <row r="668">
          <cell r="A668" t="str">
            <v>Ц-00026146</v>
          </cell>
          <cell r="C668" t="str">
            <v>ZILON Шкафы управления</v>
          </cell>
          <cell r="H668">
            <v>20</v>
          </cell>
          <cell r="I668">
            <v>109350</v>
          </cell>
          <cell r="J668" t="str">
            <v>RUB</v>
          </cell>
        </row>
        <row r="669">
          <cell r="A669" t="str">
            <v>яС-1178349</v>
          </cell>
          <cell r="C669" t="str">
            <v>ZCS стандартные шкафы управления</v>
          </cell>
          <cell r="H669">
            <v>19</v>
          </cell>
          <cell r="I669">
            <v>109350</v>
          </cell>
          <cell r="J669" t="str">
            <v>RUB</v>
          </cell>
        </row>
        <row r="670">
          <cell r="A670" t="str">
            <v>НС-1609288</v>
          </cell>
          <cell r="C670" t="str">
            <v>Шкаф управления ZCS-mini-15 (с п/у Zentec)</v>
          </cell>
          <cell r="G670" t="str">
            <v>шт</v>
          </cell>
          <cell r="H670">
            <v>5</v>
          </cell>
          <cell r="I670">
            <v>109350</v>
          </cell>
          <cell r="J670" t="str">
            <v>RUB</v>
          </cell>
        </row>
        <row r="671">
          <cell r="A671" t="str">
            <v>НС-1617229</v>
          </cell>
          <cell r="C671" t="str">
            <v>Шкаф управления ZCS-mini-3,6 (с п/у Zentec)</v>
          </cell>
          <cell r="G671" t="str">
            <v>шт</v>
          </cell>
          <cell r="H671">
            <v>0</v>
          </cell>
          <cell r="I671">
            <v>53415</v>
          </cell>
          <cell r="J671" t="str">
            <v>RUB</v>
          </cell>
        </row>
        <row r="672">
          <cell r="A672" t="str">
            <v>НС-1519649</v>
          </cell>
          <cell r="C672" t="str">
            <v>Шкаф управления ZCS-W-DX1-YF4_(CRB)</v>
          </cell>
          <cell r="G672" t="str">
            <v>шт</v>
          </cell>
          <cell r="H672">
            <v>14</v>
          </cell>
          <cell r="J672" t="str">
            <v>RUB</v>
          </cell>
        </row>
        <row r="673">
          <cell r="A673" t="str">
            <v>НС-1274331</v>
          </cell>
          <cell r="C673" t="str">
            <v>Шкаф управления ZCS-W-V1_(CRB)</v>
          </cell>
          <cell r="G673" t="str">
            <v>шт</v>
          </cell>
          <cell r="H673">
            <v>0</v>
          </cell>
          <cell r="J673" t="str">
            <v>RUB</v>
          </cell>
        </row>
        <row r="674">
          <cell r="A674" t="str">
            <v>НС-1160685</v>
          </cell>
          <cell r="C674" t="str">
            <v>Шкаф управления ZCS-W-YF4_(CRB)</v>
          </cell>
          <cell r="G674" t="str">
            <v>шт</v>
          </cell>
          <cell r="H674">
            <v>0</v>
          </cell>
          <cell r="J674" t="str">
            <v>RUB</v>
          </cell>
        </row>
        <row r="675">
          <cell r="A675" t="str">
            <v>яС-1181608</v>
          </cell>
          <cell r="C675" t="str">
            <v>ZCS_(RC)</v>
          </cell>
          <cell r="H675">
            <v>1</v>
          </cell>
          <cell r="J675" t="str">
            <v>RUB</v>
          </cell>
        </row>
        <row r="676">
          <cell r="A676" t="str">
            <v>НС-1772650</v>
          </cell>
          <cell r="C676" t="str">
            <v>ZCS-R-W-YF4-YF4_(RC_HMI) Шкаф управления</v>
          </cell>
          <cell r="G676" t="str">
            <v>шт</v>
          </cell>
          <cell r="H676">
            <v>0</v>
          </cell>
          <cell r="J676" t="str">
            <v>RUB</v>
          </cell>
        </row>
        <row r="677">
          <cell r="A677" t="str">
            <v>НС-1580737</v>
          </cell>
          <cell r="C677" t="str">
            <v>Шкаф управления ZCS-E15-Y1_(RC)</v>
          </cell>
          <cell r="G677" t="str">
            <v>шт</v>
          </cell>
          <cell r="H677">
            <v>0</v>
          </cell>
          <cell r="J677" t="str">
            <v>RUB</v>
          </cell>
        </row>
        <row r="678">
          <cell r="A678" t="str">
            <v>НС-1587316</v>
          </cell>
          <cell r="C678" t="str">
            <v>Шкаф управления ZCS-E15-YF4-YF4_(RC)</v>
          </cell>
          <cell r="G678" t="str">
            <v>шт</v>
          </cell>
          <cell r="H678">
            <v>0</v>
          </cell>
          <cell r="J678" t="str">
            <v>RUB</v>
          </cell>
        </row>
        <row r="679">
          <cell r="A679" t="str">
            <v>НС-1580740</v>
          </cell>
          <cell r="C679" t="str">
            <v>Шкаф управления ZCS-E30-YF4_(RC)</v>
          </cell>
          <cell r="G679" t="str">
            <v>шт</v>
          </cell>
          <cell r="H679">
            <v>0</v>
          </cell>
          <cell r="I679">
            <v>139230</v>
          </cell>
          <cell r="J679" t="str">
            <v>RUB</v>
          </cell>
        </row>
        <row r="680">
          <cell r="A680" t="str">
            <v>НС-1589834</v>
          </cell>
          <cell r="C680" t="str">
            <v>Шкаф управления ZCS-E45-YF4_(RC)</v>
          </cell>
          <cell r="G680" t="str">
            <v>шт</v>
          </cell>
          <cell r="H680">
            <v>0</v>
          </cell>
          <cell r="J680" t="str">
            <v>RUB</v>
          </cell>
        </row>
        <row r="681">
          <cell r="A681" t="str">
            <v>НС-1656750</v>
          </cell>
          <cell r="C681" t="str">
            <v>Шкаф управления ZCS-E45-YF4-YF4_(RC)</v>
          </cell>
          <cell r="G681" t="str">
            <v>шт</v>
          </cell>
          <cell r="H681">
            <v>0</v>
          </cell>
          <cell r="J681" t="str">
            <v>RUB</v>
          </cell>
        </row>
        <row r="682">
          <cell r="A682" t="str">
            <v>НС-1691970</v>
          </cell>
          <cell r="C682" t="str">
            <v>Шкаф управления ZCS-M-E30-YF4_(RC)</v>
          </cell>
          <cell r="G682" t="str">
            <v>шт</v>
          </cell>
          <cell r="H682">
            <v>1</v>
          </cell>
          <cell r="J682" t="str">
            <v>RUB</v>
          </cell>
        </row>
        <row r="683">
          <cell r="A683" t="str">
            <v>НС-1803392</v>
          </cell>
          <cell r="C683" t="str">
            <v>Шкаф управления ZCS-W-DX010-W-H-YF4_(RC_DRY)</v>
          </cell>
          <cell r="G683" t="str">
            <v>шт</v>
          </cell>
          <cell r="H683">
            <v>0</v>
          </cell>
        </row>
        <row r="684">
          <cell r="A684" t="str">
            <v>НС-1790718</v>
          </cell>
          <cell r="C684" t="str">
            <v>Шкаф управления ZCS-W-P3-C-YF7_(RC)</v>
          </cell>
          <cell r="G684" t="str">
            <v>шт</v>
          </cell>
          <cell r="H684">
            <v>0</v>
          </cell>
        </row>
        <row r="685">
          <cell r="A685" t="str">
            <v>НС-1580744</v>
          </cell>
          <cell r="C685" t="str">
            <v>Шкаф управления ZCS-W-YF4_(RC)</v>
          </cell>
          <cell r="G685" t="str">
            <v>шт</v>
          </cell>
          <cell r="H685">
            <v>0</v>
          </cell>
          <cell r="I685">
            <v>99630</v>
          </cell>
          <cell r="J685" t="str">
            <v>RUB</v>
          </cell>
        </row>
        <row r="686">
          <cell r="A686" t="str">
            <v>НС-0080059</v>
          </cell>
          <cell r="C686" t="str">
            <v>ZILON Шумоглушители</v>
          </cell>
          <cell r="H686" t="str">
            <v>больше 50</v>
          </cell>
          <cell r="I686">
            <v>4443</v>
          </cell>
          <cell r="J686" t="str">
            <v>RUB</v>
          </cell>
        </row>
        <row r="687">
          <cell r="A687" t="str">
            <v>Ц-00004214</v>
          </cell>
          <cell r="C687" t="str">
            <v>ZSA Шумоглушители для круглых воздуховодов</v>
          </cell>
          <cell r="H687" t="str">
            <v>больше 50</v>
          </cell>
          <cell r="I687">
            <v>4443</v>
          </cell>
          <cell r="J687" t="str">
            <v>RUB</v>
          </cell>
        </row>
        <row r="688">
          <cell r="A688" t="str">
            <v>НС-0081225</v>
          </cell>
          <cell r="C688" t="str">
            <v>ZSA 100/600 Шумоглушитель для круглых воздуховодов</v>
          </cell>
          <cell r="G688" t="str">
            <v>шт</v>
          </cell>
          <cell r="H688">
            <v>2</v>
          </cell>
          <cell r="I688">
            <v>4443</v>
          </cell>
          <cell r="J688" t="str">
            <v>RUB</v>
          </cell>
        </row>
        <row r="689">
          <cell r="A689" t="str">
            <v>НС-0081226</v>
          </cell>
          <cell r="C689" t="str">
            <v>ZSA 100/900 Шумоглушитель для круглых воздуховодов</v>
          </cell>
          <cell r="G689" t="str">
            <v>шт</v>
          </cell>
          <cell r="H689" t="str">
            <v>больше 50</v>
          </cell>
          <cell r="I689">
            <v>5795</v>
          </cell>
          <cell r="J689" t="str">
            <v>RUB</v>
          </cell>
        </row>
        <row r="690">
          <cell r="A690" t="str">
            <v>НС-0081227</v>
          </cell>
          <cell r="C690" t="str">
            <v>ZSA 125/600 Шумоглушитель для круглых воздуховодов</v>
          </cell>
          <cell r="G690" t="str">
            <v>шт</v>
          </cell>
          <cell r="H690">
            <v>16</v>
          </cell>
          <cell r="I690">
            <v>4972</v>
          </cell>
          <cell r="J690" t="str">
            <v>RUB</v>
          </cell>
        </row>
        <row r="691">
          <cell r="A691" t="str">
            <v>НС-0081228</v>
          </cell>
          <cell r="C691" t="str">
            <v>ZSA 125/900 Шумоглушитель для круглых воздуховодов</v>
          </cell>
          <cell r="G691" t="str">
            <v>шт</v>
          </cell>
          <cell r="H691">
            <v>22</v>
          </cell>
          <cell r="I691">
            <v>6253</v>
          </cell>
          <cell r="J691" t="str">
            <v>RUB</v>
          </cell>
        </row>
        <row r="692">
          <cell r="A692" t="str">
            <v>НС-0081229</v>
          </cell>
          <cell r="C692" t="str">
            <v>ZSA 160/600 Шумоглушитель для круглых воздуховодов</v>
          </cell>
          <cell r="G692" t="str">
            <v>шт</v>
          </cell>
          <cell r="H692">
            <v>2</v>
          </cell>
          <cell r="I692">
            <v>5401</v>
          </cell>
          <cell r="J692" t="str">
            <v>RUB</v>
          </cell>
        </row>
        <row r="693">
          <cell r="A693" t="str">
            <v>НС-0081230</v>
          </cell>
          <cell r="C693" t="str">
            <v>ZSA 160/900 Шумоглушитель для круглых воздуховодов</v>
          </cell>
          <cell r="G693" t="str">
            <v>шт</v>
          </cell>
          <cell r="H693">
            <v>20</v>
          </cell>
          <cell r="I693">
            <v>6802</v>
          </cell>
          <cell r="J693" t="str">
            <v>RUB</v>
          </cell>
        </row>
        <row r="694">
          <cell r="A694" t="str">
            <v>НС-0081231</v>
          </cell>
          <cell r="C694" t="str">
            <v>ZSA 200/600 Шумоглушитель для круглых воздуховодов</v>
          </cell>
          <cell r="G694" t="str">
            <v>шт</v>
          </cell>
          <cell r="H694">
            <v>38</v>
          </cell>
          <cell r="I694">
            <v>6309</v>
          </cell>
          <cell r="J694" t="str">
            <v>RUB</v>
          </cell>
        </row>
        <row r="695">
          <cell r="A695" t="str">
            <v>НС-0081232</v>
          </cell>
          <cell r="C695" t="str">
            <v>ZSA 200/900 Шумоглушитель для круглых воздуховодов</v>
          </cell>
          <cell r="G695" t="str">
            <v>шт</v>
          </cell>
          <cell r="H695">
            <v>1</v>
          </cell>
          <cell r="I695">
            <v>7930</v>
          </cell>
          <cell r="J695" t="str">
            <v>RUB</v>
          </cell>
        </row>
        <row r="696">
          <cell r="A696" t="str">
            <v>НС-0081233</v>
          </cell>
          <cell r="C696" t="str">
            <v>ZSA 250/600 Шумоглушитель для круглых воздуховодов</v>
          </cell>
          <cell r="G696" t="str">
            <v>шт</v>
          </cell>
          <cell r="H696">
            <v>34</v>
          </cell>
          <cell r="I696">
            <v>7727</v>
          </cell>
          <cell r="J696" t="str">
            <v>RUB</v>
          </cell>
        </row>
        <row r="697">
          <cell r="A697" t="str">
            <v>НС-0081234</v>
          </cell>
          <cell r="C697" t="str">
            <v>ZSA 250/900 Шумоглушитель для круглых воздуховодов</v>
          </cell>
          <cell r="G697" t="str">
            <v>шт</v>
          </cell>
          <cell r="H697">
            <v>15</v>
          </cell>
          <cell r="I697">
            <v>9145</v>
          </cell>
          <cell r="J697" t="str">
            <v>RUB</v>
          </cell>
        </row>
        <row r="698">
          <cell r="A698" t="str">
            <v>НС-0081235</v>
          </cell>
          <cell r="C698" t="str">
            <v>ZSA 315/600 Шумоглушитель для круглых воздуховодов</v>
          </cell>
          <cell r="G698" t="str">
            <v>шт</v>
          </cell>
          <cell r="H698">
            <v>16</v>
          </cell>
          <cell r="I698">
            <v>9463</v>
          </cell>
          <cell r="J698" t="str">
            <v>RUB</v>
          </cell>
        </row>
        <row r="699">
          <cell r="A699" t="str">
            <v>НС-0081236</v>
          </cell>
          <cell r="C699" t="str">
            <v>ZSA 315/900 Шумоглушитель для круглых воздуховодов</v>
          </cell>
          <cell r="G699" t="str">
            <v>шт</v>
          </cell>
          <cell r="H699">
            <v>5</v>
          </cell>
          <cell r="I699">
            <v>12749</v>
          </cell>
          <cell r="J699" t="str">
            <v>RUB</v>
          </cell>
        </row>
        <row r="700">
          <cell r="A700" t="str">
            <v>НС-0081237</v>
          </cell>
          <cell r="C700" t="str">
            <v>ZSA 355/600 Шумоглушитель для круглых воздуховодов</v>
          </cell>
          <cell r="G700" t="str">
            <v>шт</v>
          </cell>
          <cell r="H700">
            <v>0</v>
          </cell>
          <cell r="I700">
            <v>14468</v>
          </cell>
          <cell r="J700" t="str">
            <v>RUB</v>
          </cell>
        </row>
        <row r="701">
          <cell r="A701" t="str">
            <v>НС-0081238</v>
          </cell>
          <cell r="C701" t="str">
            <v>ZSA 355/900 Шумоглушитель для круглых воздуховодов</v>
          </cell>
          <cell r="G701" t="str">
            <v>шт</v>
          </cell>
          <cell r="H701">
            <v>0</v>
          </cell>
          <cell r="I701">
            <v>16391</v>
          </cell>
          <cell r="J701" t="str">
            <v>RUB</v>
          </cell>
        </row>
        <row r="702">
          <cell r="A702" t="str">
            <v>НС-0081239</v>
          </cell>
          <cell r="C702" t="str">
            <v>ZSA 400/600 Шумоглушитель для круглых воздуховодов</v>
          </cell>
          <cell r="G702" t="str">
            <v>шт</v>
          </cell>
          <cell r="H702">
            <v>0</v>
          </cell>
          <cell r="I702">
            <v>17032</v>
          </cell>
          <cell r="J702" t="str">
            <v>RUB</v>
          </cell>
        </row>
        <row r="703">
          <cell r="A703" t="str">
            <v>Ц-00004217</v>
          </cell>
          <cell r="C703" t="str">
            <v>ZSS Шумоглушители для прямоугольных воздуховодов</v>
          </cell>
          <cell r="H703" t="str">
            <v>больше 50</v>
          </cell>
          <cell r="I703">
            <v>25367</v>
          </cell>
          <cell r="J703" t="str">
            <v>RUB</v>
          </cell>
        </row>
        <row r="704">
          <cell r="A704" t="str">
            <v>НС-0081246</v>
          </cell>
          <cell r="C704" t="str">
            <v>ZSS 1000х500/1000 Шумоглушитель для прямоугольных воздуховодов</v>
          </cell>
          <cell r="G704" t="str">
            <v>шт</v>
          </cell>
          <cell r="H704">
            <v>17</v>
          </cell>
          <cell r="I704">
            <v>25367</v>
          </cell>
          <cell r="J704" t="str">
            <v>RUB</v>
          </cell>
        </row>
        <row r="705">
          <cell r="A705" t="str">
            <v>НС-0081248</v>
          </cell>
          <cell r="C705" t="str">
            <v>ZSS 400х200/1000 Шумоглушитель для прямоугольных воздуховодов</v>
          </cell>
          <cell r="G705" t="str">
            <v>шт</v>
          </cell>
          <cell r="H705">
            <v>25</v>
          </cell>
          <cell r="I705">
            <v>9679</v>
          </cell>
          <cell r="J705" t="str">
            <v>RUB</v>
          </cell>
        </row>
        <row r="706">
          <cell r="A706" t="str">
            <v>НС-0081249</v>
          </cell>
          <cell r="C706" t="str">
            <v>ZSS 500х250/1000 Шумоглушитель для прямоугольных воздуховодов</v>
          </cell>
          <cell r="G706" t="str">
            <v>шт</v>
          </cell>
          <cell r="H706">
            <v>1</v>
          </cell>
          <cell r="I706">
            <v>12017</v>
          </cell>
          <cell r="J706" t="str">
            <v>RUB</v>
          </cell>
        </row>
        <row r="707">
          <cell r="A707" t="str">
            <v>НС-0081250</v>
          </cell>
          <cell r="C707" t="str">
            <v>ZSS 500х300/1000 Шумоглушитель для прямоугольных воздуховодов</v>
          </cell>
          <cell r="G707" t="str">
            <v>шт</v>
          </cell>
          <cell r="H707">
            <v>0</v>
          </cell>
          <cell r="I707">
            <v>13217</v>
          </cell>
          <cell r="J707" t="str">
            <v>RUB</v>
          </cell>
        </row>
        <row r="708">
          <cell r="A708" t="str">
            <v>НС-0081251</v>
          </cell>
          <cell r="C708" t="str">
            <v>ZSS 600х300/1000 Шумоглушитель для прямоугольных воздуховодов</v>
          </cell>
          <cell r="G708" t="str">
            <v>шт</v>
          </cell>
          <cell r="H708">
            <v>1</v>
          </cell>
          <cell r="I708">
            <v>14020</v>
          </cell>
          <cell r="J708" t="str">
            <v>RUB</v>
          </cell>
        </row>
        <row r="709">
          <cell r="A709" t="str">
            <v>НС-0081252</v>
          </cell>
          <cell r="C709" t="str">
            <v>ZSS 600х350/1000 Шумоглушитель для прямоугольных воздуховодов</v>
          </cell>
          <cell r="G709" t="str">
            <v>шт</v>
          </cell>
          <cell r="H709">
            <v>0</v>
          </cell>
          <cell r="I709">
            <v>14884</v>
          </cell>
          <cell r="J709" t="str">
            <v>RUB</v>
          </cell>
        </row>
        <row r="710">
          <cell r="A710" t="str">
            <v>НС-0081253</v>
          </cell>
          <cell r="C710" t="str">
            <v>ZSS 700х400/1000 Шумоглушитель для прямоугольных воздуховодов</v>
          </cell>
          <cell r="G710" t="str">
            <v>шт</v>
          </cell>
          <cell r="H710">
            <v>13</v>
          </cell>
          <cell r="I710">
            <v>18707</v>
          </cell>
          <cell r="J710" t="str">
            <v>RUB</v>
          </cell>
        </row>
        <row r="711">
          <cell r="A711" t="str">
            <v>НС-0081254</v>
          </cell>
          <cell r="C711" t="str">
            <v>ZSS 800х500/1000 Шумоглушитель для прямоугольных воздуховодов</v>
          </cell>
          <cell r="G711" t="str">
            <v>шт</v>
          </cell>
          <cell r="H711">
            <v>24</v>
          </cell>
          <cell r="I711">
            <v>21452</v>
          </cell>
          <cell r="J711" t="str">
            <v>RUB</v>
          </cell>
        </row>
        <row r="712">
          <cell r="A712" t="str">
            <v>яС-1190685</v>
          </cell>
          <cell r="C712" t="str">
            <v>ZILON Элементы автоматики</v>
          </cell>
          <cell r="H712" t="str">
            <v>больше 50</v>
          </cell>
          <cell r="I712">
            <v>2389</v>
          </cell>
          <cell r="J712" t="str">
            <v>RUB</v>
          </cell>
        </row>
        <row r="713">
          <cell r="A713" t="str">
            <v>яС-1190691</v>
          </cell>
          <cell r="C713" t="str">
            <v>ZILON Датчики давления</v>
          </cell>
          <cell r="H713" t="str">
            <v>больше 50</v>
          </cell>
          <cell r="I713">
            <v>2389</v>
          </cell>
          <cell r="J713" t="str">
            <v>RUB</v>
          </cell>
        </row>
        <row r="714">
          <cell r="A714" t="str">
            <v>НС-1790436</v>
          </cell>
          <cell r="C714" t="str">
            <v>ZPS-2000 Датчик перепада давления 200-2000 Па (IP65) ENERGYAIR</v>
          </cell>
          <cell r="G714" t="str">
            <v>шт</v>
          </cell>
          <cell r="H714" t="str">
            <v>больше 50</v>
          </cell>
          <cell r="I714">
            <v>2389</v>
          </cell>
          <cell r="J714" t="str">
            <v>RUB</v>
          </cell>
        </row>
        <row r="715">
          <cell r="A715" t="str">
            <v>НС-1640054</v>
          </cell>
          <cell r="C715" t="str">
            <v>ZPS-500 Реле перепада давления 50-500 Па (IP65) ENERGYAIR</v>
          </cell>
          <cell r="G715" t="str">
            <v>шт</v>
          </cell>
          <cell r="H715">
            <v>5</v>
          </cell>
          <cell r="I715">
            <v>1978</v>
          </cell>
          <cell r="J715" t="str">
            <v>RUB</v>
          </cell>
        </row>
        <row r="716">
          <cell r="A716" t="str">
            <v>яС-1190690</v>
          </cell>
          <cell r="C716" t="str">
            <v>ZILON Датчики температуры</v>
          </cell>
          <cell r="H716" t="str">
            <v>больше 50</v>
          </cell>
          <cell r="I716">
            <v>1804</v>
          </cell>
          <cell r="J716" t="str">
            <v>RUB</v>
          </cell>
        </row>
        <row r="717">
          <cell r="A717" t="str">
            <v>НС-1640051</v>
          </cell>
          <cell r="C717" t="str">
            <v>ZTS-E01 NTC10k (3950) Датчик температуры наружного воздуха (Z-скоба) ENERGYAIR</v>
          </cell>
          <cell r="G717" t="str">
            <v>шт</v>
          </cell>
          <cell r="H717" t="str">
            <v>больше 50</v>
          </cell>
          <cell r="I717">
            <v>1804</v>
          </cell>
          <cell r="J717" t="str">
            <v>RUB</v>
          </cell>
        </row>
        <row r="718">
          <cell r="A718" t="str">
            <v>НС-1640046</v>
          </cell>
          <cell r="C718" t="str">
            <v>ZTS-E01 PT1000 Датчик температуры наружного воздуха (Z-скоба) ENERGYAIR</v>
          </cell>
          <cell r="G718" t="str">
            <v>шт</v>
          </cell>
          <cell r="H718">
            <v>24</v>
          </cell>
          <cell r="I718">
            <v>1884</v>
          </cell>
          <cell r="J718" t="str">
            <v>RUB</v>
          </cell>
        </row>
        <row r="719">
          <cell r="A719" t="str">
            <v>НС-1640048</v>
          </cell>
          <cell r="C719" t="str">
            <v>ZTS-K200 PT1000 Канальный датчик температуры в гильзе 200 мм ENERGYAIR</v>
          </cell>
          <cell r="G719" t="str">
            <v>шт</v>
          </cell>
          <cell r="H719">
            <v>4</v>
          </cell>
          <cell r="I719">
            <v>2211</v>
          </cell>
          <cell r="J719" t="str">
            <v>RUB</v>
          </cell>
        </row>
        <row r="720">
          <cell r="A720" t="str">
            <v>НС-1640053</v>
          </cell>
          <cell r="C720" t="str">
            <v>ZTS-R01 NTC10k (3950) Комнатный датчик температуры ENERGYAIR</v>
          </cell>
          <cell r="G720" t="str">
            <v>шт</v>
          </cell>
          <cell r="H720">
            <v>37</v>
          </cell>
          <cell r="I720">
            <v>1780</v>
          </cell>
          <cell r="J720" t="str">
            <v>RUB</v>
          </cell>
        </row>
        <row r="721">
          <cell r="A721" t="str">
            <v>НС-1640049</v>
          </cell>
          <cell r="C721" t="str">
            <v>ZTS-R01 PT1000 Комнатный датчик температуры ENERGYAIR</v>
          </cell>
          <cell r="G721" t="str">
            <v>шт</v>
          </cell>
          <cell r="H721">
            <v>7</v>
          </cell>
          <cell r="I721">
            <v>1780</v>
          </cell>
          <cell r="J721" t="str">
            <v>RUB</v>
          </cell>
        </row>
        <row r="722">
          <cell r="A722" t="str">
            <v>НС-1640052</v>
          </cell>
          <cell r="C722" t="str">
            <v>ZTU-C02 NTC10k (3950) Датчик температуры накладной с контактной пластиной (ДТ-Н) ENERGYAIR</v>
          </cell>
          <cell r="G722" t="str">
            <v>шт</v>
          </cell>
          <cell r="H722" t="str">
            <v>больше 50</v>
          </cell>
          <cell r="I722">
            <v>2354</v>
          </cell>
          <cell r="J722" t="str">
            <v>RUB</v>
          </cell>
        </row>
        <row r="723">
          <cell r="A723" t="str">
            <v>НС-1640045</v>
          </cell>
          <cell r="C723" t="str">
            <v>ZTU-C02 PT1000 Датчик температуры накладной с контактной пластиной (ДТ-Н) ENERGYAIR</v>
          </cell>
          <cell r="G723" t="str">
            <v>шт</v>
          </cell>
          <cell r="H723">
            <v>8</v>
          </cell>
          <cell r="I723">
            <v>2072</v>
          </cell>
          <cell r="J723" t="str">
            <v>RUB</v>
          </cell>
        </row>
        <row r="724">
          <cell r="A724" t="str">
            <v>НС-1640056</v>
          </cell>
          <cell r="C724" t="str">
            <v>ZTU-K200 NTC10k (3950) Канальный датчик температуры в гильзе 200 мм ENERGYAIR</v>
          </cell>
          <cell r="G724" t="str">
            <v>шт</v>
          </cell>
          <cell r="H724" t="str">
            <v>больше 50</v>
          </cell>
          <cell r="I724">
            <v>2603</v>
          </cell>
          <cell r="J724" t="str">
            <v>RUB</v>
          </cell>
        </row>
        <row r="725">
          <cell r="A725" t="str">
            <v>НС-1708928</v>
          </cell>
          <cell r="C725" t="str">
            <v>ZTU-K200 PT1000 Канальный датчик температуры в гильзе 200 мм ENERGYAIR</v>
          </cell>
          <cell r="G725" t="str">
            <v>шт</v>
          </cell>
          <cell r="H725">
            <v>12</v>
          </cell>
          <cell r="I725">
            <v>2360</v>
          </cell>
          <cell r="J725" t="str">
            <v>RUB</v>
          </cell>
        </row>
        <row r="726">
          <cell r="A726" t="str">
            <v>НС-1640059</v>
          </cell>
          <cell r="C726" t="str">
            <v>ZTU-K330 Канальный датчик температуры NTC в диапазоне 0...30 C ENERGYAIR</v>
          </cell>
          <cell r="G726" t="str">
            <v>шт</v>
          </cell>
          <cell r="H726" t="str">
            <v>больше 50</v>
          </cell>
          <cell r="I726">
            <v>3308</v>
          </cell>
          <cell r="J726" t="str">
            <v>RUB</v>
          </cell>
        </row>
        <row r="727">
          <cell r="A727" t="str">
            <v>яС-1190688</v>
          </cell>
          <cell r="C727" t="str">
            <v>ZILON Преобразователи</v>
          </cell>
          <cell r="H727">
            <v>13</v>
          </cell>
          <cell r="J727" t="str">
            <v>RUB</v>
          </cell>
        </row>
        <row r="728">
          <cell r="A728" t="str">
            <v>НС-1640061</v>
          </cell>
          <cell r="C728" t="str">
            <v>ZHS-01 Датчик влажности и температуры комнатный 0-10В ENERGYAIR</v>
          </cell>
          <cell r="G728" t="str">
            <v>шт</v>
          </cell>
          <cell r="H728">
            <v>0</v>
          </cell>
          <cell r="J728" t="str">
            <v>RUB</v>
          </cell>
        </row>
        <row r="729">
          <cell r="A729" t="str">
            <v>НС-1640060</v>
          </cell>
          <cell r="C729" t="str">
            <v>ZHS-02-240 Датчик температуры и влажности канальный 0-10В, 240 мм ENERGYAIR</v>
          </cell>
          <cell r="G729" t="str">
            <v>шт</v>
          </cell>
          <cell r="H729">
            <v>13</v>
          </cell>
          <cell r="J729" t="str">
            <v>RUB</v>
          </cell>
        </row>
        <row r="730">
          <cell r="A730" t="str">
            <v>яС-1190689</v>
          </cell>
          <cell r="C730" t="str">
            <v>ZILON Регуляторы скорости</v>
          </cell>
          <cell r="H730" t="str">
            <v>больше 50</v>
          </cell>
          <cell r="I730">
            <v>2735</v>
          </cell>
          <cell r="J730" t="str">
            <v>RUB</v>
          </cell>
        </row>
        <row r="731">
          <cell r="A731" t="str">
            <v>НС-1640057</v>
          </cell>
          <cell r="C731" t="str">
            <v>ZSR-1.5A Регулятор скорости вентилятора (220В, 1.5А) ENERGYAIR</v>
          </cell>
          <cell r="G731" t="str">
            <v>шт</v>
          </cell>
          <cell r="H731" t="str">
            <v>больше 50</v>
          </cell>
          <cell r="I731">
            <v>2735</v>
          </cell>
          <cell r="J731" t="str">
            <v>RUB</v>
          </cell>
        </row>
        <row r="732">
          <cell r="A732" t="str">
            <v>НС-1640058</v>
          </cell>
          <cell r="C732" t="str">
            <v>ZSR-2.5A Регулятор скорости вентилятора (220В, 2.5А) ENERGYAIR</v>
          </cell>
          <cell r="G732" t="str">
            <v>шт</v>
          </cell>
          <cell r="H732">
            <v>8</v>
          </cell>
          <cell r="I732">
            <v>2979</v>
          </cell>
          <cell r="J732" t="str">
            <v>RUB</v>
          </cell>
        </row>
        <row r="733">
          <cell r="A733" t="str">
            <v>НС-1021062</v>
          </cell>
          <cell r="C733" t="str">
            <v>ZILON Смесительные Узлы</v>
          </cell>
          <cell r="H733" t="str">
            <v>больше 50</v>
          </cell>
          <cell r="I733">
            <v>54119</v>
          </cell>
          <cell r="J733" t="str">
            <v>RUB</v>
          </cell>
        </row>
        <row r="734">
          <cell r="A734" t="str">
            <v>яС-1193926</v>
          </cell>
          <cell r="C734" t="str">
            <v>ZMP Basic Смесительные узлы</v>
          </cell>
          <cell r="H734" t="str">
            <v>больше 50</v>
          </cell>
          <cell r="I734">
            <v>54119</v>
          </cell>
          <cell r="J734" t="str">
            <v>RUB</v>
          </cell>
        </row>
        <row r="735">
          <cell r="A735" t="str">
            <v>НС-1760892</v>
          </cell>
          <cell r="C735" t="str">
            <v>ZMP 40-1.0 Basic Смесительный узел</v>
          </cell>
          <cell r="G735" t="str">
            <v>шт</v>
          </cell>
          <cell r="H735">
            <v>17</v>
          </cell>
          <cell r="I735">
            <v>54119</v>
          </cell>
          <cell r="J735" t="str">
            <v>RUB</v>
          </cell>
        </row>
        <row r="736">
          <cell r="A736" t="str">
            <v>НС-1760893</v>
          </cell>
          <cell r="C736" t="str">
            <v>ZMP 40-1.6 Basic Смесительный узел</v>
          </cell>
          <cell r="G736" t="str">
            <v>шт</v>
          </cell>
          <cell r="H736">
            <v>11</v>
          </cell>
          <cell r="I736">
            <v>54162</v>
          </cell>
          <cell r="J736" t="str">
            <v>RUB</v>
          </cell>
        </row>
        <row r="737">
          <cell r="A737" t="str">
            <v>НС-1760894</v>
          </cell>
          <cell r="C737" t="str">
            <v>ZMP 40-2.5 Basic Смесительный узел</v>
          </cell>
          <cell r="G737" t="str">
            <v>шт</v>
          </cell>
          <cell r="H737">
            <v>13</v>
          </cell>
          <cell r="I737">
            <v>54161</v>
          </cell>
          <cell r="J737" t="str">
            <v>RUB</v>
          </cell>
        </row>
        <row r="738">
          <cell r="A738" t="str">
            <v>НС-1760895</v>
          </cell>
          <cell r="C738" t="str">
            <v>ZMP 40-4.0 Basic Смесительный узел</v>
          </cell>
          <cell r="G738" t="str">
            <v>шт</v>
          </cell>
          <cell r="H738">
            <v>7</v>
          </cell>
          <cell r="I738">
            <v>54316</v>
          </cell>
          <cell r="J738" t="str">
            <v>RUB</v>
          </cell>
        </row>
        <row r="739">
          <cell r="A739" t="str">
            <v>НС-1760896</v>
          </cell>
          <cell r="C739" t="str">
            <v>ZMP 60-4.0 Basic Смесительный узел</v>
          </cell>
          <cell r="G739" t="str">
            <v>шт</v>
          </cell>
          <cell r="H739">
            <v>2</v>
          </cell>
          <cell r="I739">
            <v>54366</v>
          </cell>
          <cell r="J739" t="str">
            <v>RUB</v>
          </cell>
        </row>
        <row r="740">
          <cell r="A740" t="str">
            <v>НС-1760897</v>
          </cell>
          <cell r="C740" t="str">
            <v>ZMP 60-6.3 Basic Смесительный узел</v>
          </cell>
          <cell r="G740" t="str">
            <v>шт</v>
          </cell>
          <cell r="H740">
            <v>11</v>
          </cell>
          <cell r="I740">
            <v>54366</v>
          </cell>
          <cell r="J740" t="str">
            <v>RUB</v>
          </cell>
        </row>
        <row r="741">
          <cell r="A741" t="str">
            <v>НС-1760899</v>
          </cell>
          <cell r="C741" t="str">
            <v>ZMP 80-10.0 Basic Смесительный узел</v>
          </cell>
          <cell r="G741" t="str">
            <v>шт</v>
          </cell>
          <cell r="H741">
            <v>2</v>
          </cell>
          <cell r="I741">
            <v>64734</v>
          </cell>
          <cell r="J741" t="str">
            <v>RUB</v>
          </cell>
        </row>
        <row r="742">
          <cell r="A742" t="str">
            <v>НС-1760900</v>
          </cell>
          <cell r="C742" t="str">
            <v>ZMP 80-16.0 Basic Смесительный узел</v>
          </cell>
          <cell r="G742" t="str">
            <v>шт</v>
          </cell>
          <cell r="H742">
            <v>2</v>
          </cell>
          <cell r="I742">
            <v>74461</v>
          </cell>
          <cell r="J742" t="str">
            <v>RUB</v>
          </cell>
        </row>
        <row r="743">
          <cell r="A743" t="str">
            <v>НС-1760898</v>
          </cell>
          <cell r="C743" t="str">
            <v>ZMP 80-6.3 Basic Смесительный узел</v>
          </cell>
          <cell r="G743" t="str">
            <v>шт</v>
          </cell>
          <cell r="H743">
            <v>8</v>
          </cell>
          <cell r="I743">
            <v>61742</v>
          </cell>
          <cell r="J743" t="str">
            <v>RUB</v>
          </cell>
        </row>
        <row r="744">
          <cell r="A744" t="str">
            <v>НС-1760901</v>
          </cell>
          <cell r="C744" t="str">
            <v>ZMP P25 Basic Комплект гофротрубок для смесительных узлов d25</v>
          </cell>
          <cell r="G744" t="str">
            <v>шт</v>
          </cell>
          <cell r="H744">
            <v>14</v>
          </cell>
          <cell r="I744">
            <v>7270</v>
          </cell>
          <cell r="J744" t="str">
            <v>RUB</v>
          </cell>
        </row>
        <row r="745">
          <cell r="A745" t="str">
            <v>НС-1035341</v>
          </cell>
          <cell r="C745" t="str">
            <v>ZMP Eco kv Смесительные узлы</v>
          </cell>
          <cell r="H745">
            <v>18</v>
          </cell>
          <cell r="J745" t="str">
            <v>RUB</v>
          </cell>
        </row>
        <row r="746">
          <cell r="A746" t="str">
            <v>НС-1037871</v>
          </cell>
          <cell r="C746" t="str">
            <v>ZMP Eco kv 10 cмесительный узел</v>
          </cell>
          <cell r="G746" t="str">
            <v>шт</v>
          </cell>
          <cell r="H746">
            <v>0</v>
          </cell>
          <cell r="J746" t="str">
            <v>RUB</v>
          </cell>
        </row>
        <row r="747">
          <cell r="A747" t="str">
            <v>НС-1757895</v>
          </cell>
          <cell r="C747" t="str">
            <v>ZMP ECO kv 2 FC cмесительный узел для фанкойла</v>
          </cell>
          <cell r="G747" t="str">
            <v>шт</v>
          </cell>
          <cell r="H747">
            <v>0</v>
          </cell>
        </row>
        <row r="748">
          <cell r="A748" t="str">
            <v>НС-1757899</v>
          </cell>
          <cell r="C748" t="str">
            <v>ZMP ECO kv 3,5 FC cмесительный узел для фанкойла</v>
          </cell>
          <cell r="G748" t="str">
            <v>шт</v>
          </cell>
          <cell r="H748">
            <v>0</v>
          </cell>
        </row>
        <row r="749">
          <cell r="A749" t="str">
            <v>НС-1037872</v>
          </cell>
          <cell r="C749" t="str">
            <v>ZMP H kv 10 25-60 cмесительный узел</v>
          </cell>
          <cell r="G749" t="str">
            <v>шт</v>
          </cell>
          <cell r="H749">
            <v>11</v>
          </cell>
          <cell r="I749">
            <v>73843</v>
          </cell>
          <cell r="J749" t="str">
            <v>RUB</v>
          </cell>
        </row>
        <row r="750">
          <cell r="A750" t="str">
            <v>НС-1064481</v>
          </cell>
          <cell r="C750" t="str">
            <v>ZMP H Kv 4 25-40 cмесительный узел</v>
          </cell>
          <cell r="G750" t="str">
            <v>шт</v>
          </cell>
          <cell r="H750">
            <v>7</v>
          </cell>
          <cell r="I750">
            <v>69103</v>
          </cell>
          <cell r="J750" t="str">
            <v>RUB</v>
          </cell>
        </row>
        <row r="751">
          <cell r="A751" t="str">
            <v>НС-1021739</v>
          </cell>
          <cell r="C751" t="str">
            <v>ZMP Смесительные  узлы</v>
          </cell>
          <cell r="H751" t="str">
            <v>больше 50</v>
          </cell>
          <cell r="I751">
            <v>78455</v>
          </cell>
          <cell r="J751" t="str">
            <v>RUB</v>
          </cell>
        </row>
        <row r="752">
          <cell r="A752" t="str">
            <v>НС-1021570</v>
          </cell>
          <cell r="C752" t="str">
            <v>ZMP 40-1,6 cмесительный узел</v>
          </cell>
          <cell r="G752" t="str">
            <v>шт</v>
          </cell>
          <cell r="H752">
            <v>29</v>
          </cell>
          <cell r="I752">
            <v>78455</v>
          </cell>
          <cell r="J752" t="str">
            <v>RUB</v>
          </cell>
        </row>
        <row r="753">
          <cell r="A753" t="str">
            <v>НС-1021564</v>
          </cell>
          <cell r="C753" t="str">
            <v>ZMP 40-1.0 cмесительный узел</v>
          </cell>
          <cell r="G753" t="str">
            <v>шт</v>
          </cell>
          <cell r="H753">
            <v>20</v>
          </cell>
          <cell r="I753">
            <v>79242</v>
          </cell>
          <cell r="J753" t="str">
            <v>RUB</v>
          </cell>
        </row>
        <row r="754">
          <cell r="A754" t="str">
            <v>НС-1021569</v>
          </cell>
          <cell r="C754" t="str">
            <v>ZMP 40-2.5 cмесительный узел</v>
          </cell>
          <cell r="G754" t="str">
            <v>шт</v>
          </cell>
          <cell r="H754">
            <v>1</v>
          </cell>
          <cell r="I754">
            <v>79672</v>
          </cell>
          <cell r="J754" t="str">
            <v>RUB</v>
          </cell>
        </row>
        <row r="755">
          <cell r="A755" t="str">
            <v>НС-1021548</v>
          </cell>
          <cell r="C755" t="str">
            <v>ZMP 40-4.0 cмесительный узел</v>
          </cell>
          <cell r="G755" t="str">
            <v>шт</v>
          </cell>
          <cell r="H755">
            <v>3</v>
          </cell>
          <cell r="I755">
            <v>80751</v>
          </cell>
          <cell r="J755" t="str">
            <v>RUB</v>
          </cell>
        </row>
        <row r="756">
          <cell r="A756" t="str">
            <v>НС-1021568</v>
          </cell>
          <cell r="C756" t="str">
            <v>ZMP 60-4.0 cмесительный узел</v>
          </cell>
          <cell r="G756" t="str">
            <v>шт</v>
          </cell>
          <cell r="H756">
            <v>19</v>
          </cell>
          <cell r="I756">
            <v>82023</v>
          </cell>
          <cell r="J756" t="str">
            <v>RUB</v>
          </cell>
        </row>
        <row r="757">
          <cell r="A757" t="str">
            <v>НС-1021567</v>
          </cell>
          <cell r="C757" t="str">
            <v>ZMP 60-6.3 cмесительный узел</v>
          </cell>
          <cell r="G757" t="str">
            <v>шт</v>
          </cell>
          <cell r="H757">
            <v>7</v>
          </cell>
          <cell r="I757">
            <v>84265</v>
          </cell>
          <cell r="J757" t="str">
            <v>RUB</v>
          </cell>
        </row>
        <row r="758">
          <cell r="A758" t="str">
            <v>НС-1021566</v>
          </cell>
          <cell r="C758" t="str">
            <v>ZMP 80-10.0 cмесительный узел</v>
          </cell>
          <cell r="G758" t="str">
            <v>шт</v>
          </cell>
          <cell r="H758">
            <v>12</v>
          </cell>
          <cell r="I758">
            <v>106345</v>
          </cell>
          <cell r="J758" t="str">
            <v>RUB</v>
          </cell>
        </row>
        <row r="759">
          <cell r="A759" t="str">
            <v>НС-1021565</v>
          </cell>
          <cell r="C759" t="str">
            <v>ZMP 80-16.0 cмесительный узел</v>
          </cell>
          <cell r="G759" t="str">
            <v>шт</v>
          </cell>
          <cell r="H759">
            <v>11</v>
          </cell>
          <cell r="I759">
            <v>118972</v>
          </cell>
          <cell r="J759" t="str">
            <v>RUB</v>
          </cell>
        </row>
        <row r="760">
          <cell r="A760" t="str">
            <v>НС-1021549</v>
          </cell>
          <cell r="C760" t="str">
            <v>ZMP 80-6.3 смесительный узел</v>
          </cell>
          <cell r="G760" t="str">
            <v>шт</v>
          </cell>
          <cell r="H760">
            <v>8</v>
          </cell>
          <cell r="I760">
            <v>97789</v>
          </cell>
          <cell r="J760" t="str">
            <v>RUB</v>
          </cell>
        </row>
        <row r="761">
          <cell r="A761" t="str">
            <v>яС-1190687</v>
          </cell>
          <cell r="C761" t="str">
            <v>ZILON Термостаты</v>
          </cell>
          <cell r="H761" t="str">
            <v>больше 50</v>
          </cell>
          <cell r="I761">
            <v>5632</v>
          </cell>
          <cell r="J761" t="str">
            <v>RUB</v>
          </cell>
        </row>
        <row r="762">
          <cell r="A762" t="str">
            <v>НС-1640062</v>
          </cell>
          <cell r="C762" t="str">
            <v>ZTS-2 Реле температуры LEFOO 2 метра ENERGYAIR</v>
          </cell>
          <cell r="G762" t="str">
            <v>шт</v>
          </cell>
          <cell r="H762" t="str">
            <v>больше 50</v>
          </cell>
          <cell r="I762">
            <v>5632</v>
          </cell>
          <cell r="J762" t="str">
            <v>RUB</v>
          </cell>
        </row>
        <row r="763">
          <cell r="A763" t="str">
            <v>НС-1640063</v>
          </cell>
          <cell r="C763" t="str">
            <v>ZTS-4 Реле температуры LEFOO 4 метра ENERGYAIR</v>
          </cell>
          <cell r="G763" t="str">
            <v>шт</v>
          </cell>
          <cell r="H763" t="str">
            <v>больше 50</v>
          </cell>
          <cell r="I763">
            <v>5957</v>
          </cell>
          <cell r="J763" t="str">
            <v>RUB</v>
          </cell>
        </row>
        <row r="764">
          <cell r="A764" t="str">
            <v>НС-1640064</v>
          </cell>
          <cell r="C764" t="str">
            <v>ZTS-6 Реле температуры LEFOO 6 метров ENERGYAIR</v>
          </cell>
          <cell r="G764" t="str">
            <v>шт</v>
          </cell>
          <cell r="H764" t="str">
            <v>больше 50</v>
          </cell>
          <cell r="I764">
            <v>6903</v>
          </cell>
          <cell r="J764" t="str">
            <v>RUB</v>
          </cell>
        </row>
        <row r="765">
          <cell r="A765" t="str">
            <v>НС-1021119</v>
          </cell>
          <cell r="C765" t="str">
            <v>Вентиляционные решетки и диффузоры</v>
          </cell>
          <cell r="H765" t="str">
            <v>больше 50</v>
          </cell>
          <cell r="I765">
            <v>576</v>
          </cell>
          <cell r="J765" t="str">
            <v>RUB</v>
          </cell>
        </row>
        <row r="766">
          <cell r="A766" t="str">
            <v>Ц-00004091</v>
          </cell>
          <cell r="C766" t="str">
            <v>Вентиляционные решетки</v>
          </cell>
          <cell r="H766" t="str">
            <v>больше 50</v>
          </cell>
          <cell r="I766">
            <v>576</v>
          </cell>
          <cell r="J766" t="str">
            <v>RUB</v>
          </cell>
        </row>
        <row r="767">
          <cell r="A767" t="str">
            <v>Ц-00006463</v>
          </cell>
          <cell r="C767" t="str">
            <v>Клапаны расхода воздуха D</v>
          </cell>
          <cell r="H767" t="str">
            <v>больше 50</v>
          </cell>
          <cell r="I767">
            <v>576</v>
          </cell>
          <cell r="J767" t="str">
            <v>RUB</v>
          </cell>
        </row>
        <row r="768">
          <cell r="A768" t="str">
            <v>НС-0006842</v>
          </cell>
          <cell r="C768" t="str">
            <v>Клапан расхода SHUFT D 100x100</v>
          </cell>
          <cell r="G768" t="str">
            <v>шт</v>
          </cell>
          <cell r="H768">
            <v>20</v>
          </cell>
          <cell r="I768">
            <v>576</v>
          </cell>
          <cell r="J768" t="str">
            <v>RUB</v>
          </cell>
        </row>
        <row r="769">
          <cell r="A769" t="str">
            <v>НС-0006845</v>
          </cell>
          <cell r="C769" t="str">
            <v>Клапан расхода SHUFT D 200x100</v>
          </cell>
          <cell r="G769" t="str">
            <v>шт</v>
          </cell>
          <cell r="H769" t="str">
            <v>больше 50</v>
          </cell>
          <cell r="I769">
            <v>824</v>
          </cell>
          <cell r="J769" t="str">
            <v>RUB</v>
          </cell>
        </row>
        <row r="770">
          <cell r="A770" t="str">
            <v>НС-0006846</v>
          </cell>
          <cell r="C770" t="str">
            <v>Клапан расхода SHUFT D 200x150</v>
          </cell>
          <cell r="G770" t="str">
            <v>шт</v>
          </cell>
          <cell r="H770">
            <v>2</v>
          </cell>
          <cell r="I770">
            <v>906</v>
          </cell>
          <cell r="J770" t="str">
            <v>RUB</v>
          </cell>
        </row>
        <row r="771">
          <cell r="A771" t="str">
            <v>НС-0006847</v>
          </cell>
          <cell r="C771" t="str">
            <v>Клапан расхода SHUFT D 200x200</v>
          </cell>
          <cell r="G771" t="str">
            <v>шт</v>
          </cell>
          <cell r="H771" t="str">
            <v>больше 50</v>
          </cell>
          <cell r="I771">
            <v>988</v>
          </cell>
          <cell r="J771" t="str">
            <v>RUB</v>
          </cell>
        </row>
        <row r="772">
          <cell r="A772" t="str">
            <v>НС-0006848</v>
          </cell>
          <cell r="C772" t="str">
            <v>Клапан расхода SHUFT D 300x100</v>
          </cell>
          <cell r="G772" t="str">
            <v>шт</v>
          </cell>
          <cell r="H772">
            <v>13</v>
          </cell>
          <cell r="I772">
            <v>906</v>
          </cell>
          <cell r="J772" t="str">
            <v>RUB</v>
          </cell>
        </row>
        <row r="773">
          <cell r="A773" t="str">
            <v>НС-0006849</v>
          </cell>
          <cell r="C773" t="str">
            <v>Клапан расхода SHUFT D 300x150</v>
          </cell>
          <cell r="G773" t="str">
            <v>шт</v>
          </cell>
          <cell r="H773">
            <v>4</v>
          </cell>
          <cell r="I773">
            <v>988</v>
          </cell>
          <cell r="J773" t="str">
            <v>RUB</v>
          </cell>
        </row>
        <row r="774">
          <cell r="A774" t="str">
            <v>НС-0006853</v>
          </cell>
          <cell r="C774" t="str">
            <v>Клапан расхода SHUFT D 400x150</v>
          </cell>
          <cell r="G774" t="str">
            <v>шт</v>
          </cell>
          <cell r="H774">
            <v>2</v>
          </cell>
          <cell r="I774">
            <v>1565</v>
          </cell>
          <cell r="J774" t="str">
            <v>RUB</v>
          </cell>
        </row>
        <row r="775">
          <cell r="A775" t="str">
            <v>НС-0006854</v>
          </cell>
          <cell r="C775" t="str">
            <v>Клапан расхода SHUFT D 400x200</v>
          </cell>
          <cell r="G775" t="str">
            <v>шт</v>
          </cell>
          <cell r="H775">
            <v>2</v>
          </cell>
          <cell r="I775">
            <v>1318</v>
          </cell>
          <cell r="J775" t="str">
            <v>RUB</v>
          </cell>
        </row>
        <row r="776">
          <cell r="A776" t="str">
            <v>НС-0006855</v>
          </cell>
          <cell r="C776" t="str">
            <v>Клапан расхода SHUFT D 400x300</v>
          </cell>
          <cell r="G776" t="str">
            <v>шт</v>
          </cell>
          <cell r="H776">
            <v>3</v>
          </cell>
          <cell r="I776">
            <v>1812</v>
          </cell>
          <cell r="J776" t="str">
            <v>RUB</v>
          </cell>
        </row>
        <row r="777">
          <cell r="A777" t="str">
            <v>НС-0006857</v>
          </cell>
          <cell r="C777" t="str">
            <v>Клапан расхода SHUFT D 500x150</v>
          </cell>
          <cell r="G777" t="str">
            <v>шт</v>
          </cell>
          <cell r="H777">
            <v>2</v>
          </cell>
          <cell r="I777">
            <v>1894</v>
          </cell>
          <cell r="J777" t="str">
            <v>RUB</v>
          </cell>
        </row>
        <row r="778">
          <cell r="A778" t="str">
            <v>НС-0006859</v>
          </cell>
          <cell r="C778" t="str">
            <v>Клапан расхода SHUFT D 500x300</v>
          </cell>
          <cell r="G778" t="str">
            <v>шт</v>
          </cell>
          <cell r="H778">
            <v>26</v>
          </cell>
          <cell r="I778">
            <v>1235</v>
          </cell>
          <cell r="J778" t="str">
            <v>RUB</v>
          </cell>
        </row>
        <row r="779">
          <cell r="A779" t="str">
            <v>НС-0086742</v>
          </cell>
          <cell r="C779" t="str">
            <v>Клапан расхода SHUFT D 600x100 (комплект 2шт. 300x100)</v>
          </cell>
          <cell r="G779" t="str">
            <v>шт</v>
          </cell>
          <cell r="H779">
            <v>5</v>
          </cell>
          <cell r="J779" t="str">
            <v>RUB</v>
          </cell>
        </row>
        <row r="780">
          <cell r="A780" t="str">
            <v>НС-0086743</v>
          </cell>
          <cell r="C780" t="str">
            <v>Клапан расхода SHUFT D 600x150 (комплект 2шт. 300x150)</v>
          </cell>
          <cell r="G780" t="str">
            <v>шт</v>
          </cell>
          <cell r="H780">
            <v>5</v>
          </cell>
          <cell r="J780" t="str">
            <v>RUB</v>
          </cell>
        </row>
        <row r="781">
          <cell r="A781" t="str">
            <v>Ц-00004313</v>
          </cell>
          <cell r="C781" t="str">
            <v>Наружные решетки SA (аналог АНР/EAL)</v>
          </cell>
          <cell r="H781">
            <v>20</v>
          </cell>
          <cell r="I781">
            <v>1260</v>
          </cell>
          <cell r="J781" t="str">
            <v>RUB</v>
          </cell>
        </row>
        <row r="782">
          <cell r="A782" t="str">
            <v>НС-0006873</v>
          </cell>
          <cell r="C782" t="str">
            <v>Решетка наружная SHUFT SA 200x200</v>
          </cell>
          <cell r="G782" t="str">
            <v>шт</v>
          </cell>
          <cell r="H782">
            <v>2</v>
          </cell>
          <cell r="I782">
            <v>1260</v>
          </cell>
          <cell r="J782" t="str">
            <v>RUB</v>
          </cell>
        </row>
        <row r="783">
          <cell r="A783" t="str">
            <v>НС-0006877</v>
          </cell>
          <cell r="C783" t="str">
            <v>Решетка наружная SHUFT SA 500x250</v>
          </cell>
          <cell r="G783" t="str">
            <v>шт</v>
          </cell>
          <cell r="H783">
            <v>6</v>
          </cell>
          <cell r="I783">
            <v>3459</v>
          </cell>
          <cell r="J783" t="str">
            <v>RUB</v>
          </cell>
        </row>
        <row r="784">
          <cell r="A784" t="str">
            <v>НС-0006878</v>
          </cell>
          <cell r="C784" t="str">
            <v>Решетка наружная SHUFT SA 500x300</v>
          </cell>
          <cell r="G784" t="str">
            <v>шт</v>
          </cell>
          <cell r="H784">
            <v>11</v>
          </cell>
          <cell r="J784" t="str">
            <v>RUB</v>
          </cell>
        </row>
        <row r="785">
          <cell r="A785" t="str">
            <v>НС-0006880</v>
          </cell>
          <cell r="C785" t="str">
            <v>Решетка наружная SHUFT SA 600x350</v>
          </cell>
          <cell r="G785" t="str">
            <v>шт</v>
          </cell>
          <cell r="H785">
            <v>0</v>
          </cell>
          <cell r="I785">
            <v>5238</v>
          </cell>
          <cell r="J785" t="str">
            <v>RUB</v>
          </cell>
        </row>
        <row r="786">
          <cell r="A786" t="str">
            <v>НС-0006881</v>
          </cell>
          <cell r="C786" t="str">
            <v>Решетка наружная SHUFT SA 700x400</v>
          </cell>
          <cell r="G786" t="str">
            <v>шт</v>
          </cell>
          <cell r="H786">
            <v>0</v>
          </cell>
          <cell r="I786">
            <v>6811</v>
          </cell>
          <cell r="J786" t="str">
            <v>RUB</v>
          </cell>
        </row>
        <row r="787">
          <cell r="A787" t="str">
            <v>НС-0006882</v>
          </cell>
          <cell r="C787" t="str">
            <v>Решетка наружная SHUFT SA 800x500</v>
          </cell>
          <cell r="G787" t="str">
            <v>шт</v>
          </cell>
          <cell r="H787">
            <v>1</v>
          </cell>
          <cell r="I787">
            <v>7651</v>
          </cell>
          <cell r="J787" t="str">
            <v>RUB</v>
          </cell>
        </row>
        <row r="788">
          <cell r="A788" t="str">
            <v>Ц-00007440</v>
          </cell>
          <cell r="C788" t="str">
            <v>Настенные двухрядные решетки 2 WA (аналог АДН/SAG)</v>
          </cell>
          <cell r="H788" t="str">
            <v>больше 50</v>
          </cell>
          <cell r="J788" t="str">
            <v>RUB</v>
          </cell>
        </row>
        <row r="789">
          <cell r="A789" t="str">
            <v>НС-0006914</v>
          </cell>
          <cell r="C789" t="str">
            <v>Решетка настенная двухрядная SHUFT 2 WA 1000x200</v>
          </cell>
          <cell r="G789" t="str">
            <v>шт</v>
          </cell>
          <cell r="H789">
            <v>0</v>
          </cell>
          <cell r="J789" t="str">
            <v>RUB</v>
          </cell>
        </row>
        <row r="790">
          <cell r="A790" t="str">
            <v>НС-0006915</v>
          </cell>
          <cell r="C790" t="str">
            <v>Решетка настенная двухрядная SHUFT 2 WA 1000x300</v>
          </cell>
          <cell r="G790" t="str">
            <v>шт</v>
          </cell>
          <cell r="H790">
            <v>3</v>
          </cell>
          <cell r="J790" t="str">
            <v>RUB</v>
          </cell>
        </row>
        <row r="791">
          <cell r="A791" t="str">
            <v>НС-0006886</v>
          </cell>
          <cell r="C791" t="str">
            <v>Решетка настенная двухрядная SHUFT 2 WA 150x100</v>
          </cell>
          <cell r="G791" t="str">
            <v>шт</v>
          </cell>
          <cell r="H791">
            <v>14</v>
          </cell>
          <cell r="I791">
            <v>947</v>
          </cell>
          <cell r="J791" t="str">
            <v>RUB</v>
          </cell>
        </row>
        <row r="792">
          <cell r="A792" t="str">
            <v>НС-0006889</v>
          </cell>
          <cell r="C792" t="str">
            <v>Решетка настенная двухрядная SHUFT 2 WA 200x150</v>
          </cell>
          <cell r="G792" t="str">
            <v>шт</v>
          </cell>
          <cell r="H792">
            <v>4</v>
          </cell>
          <cell r="I792">
            <v>1260</v>
          </cell>
          <cell r="J792" t="str">
            <v>RUB</v>
          </cell>
        </row>
        <row r="793">
          <cell r="A793" t="str">
            <v>НС-0006890</v>
          </cell>
          <cell r="C793" t="str">
            <v>Решетка настенная двухрядная SHUFT 2 WA 200x200</v>
          </cell>
          <cell r="G793" t="str">
            <v>шт</v>
          </cell>
          <cell r="H793">
            <v>3</v>
          </cell>
          <cell r="I793">
            <v>1359</v>
          </cell>
          <cell r="J793" t="str">
            <v>RUB</v>
          </cell>
        </row>
        <row r="794">
          <cell r="A794" t="str">
            <v>НС-0006892</v>
          </cell>
          <cell r="C794" t="str">
            <v>Решетка настенная двухрядная SHUFT 2 WA 300x150</v>
          </cell>
          <cell r="G794" t="str">
            <v>шт</v>
          </cell>
          <cell r="H794">
            <v>0</v>
          </cell>
          <cell r="I794">
            <v>1359</v>
          </cell>
          <cell r="J794" t="str">
            <v>RUB</v>
          </cell>
        </row>
        <row r="795">
          <cell r="A795" t="str">
            <v>НС-0006893</v>
          </cell>
          <cell r="C795" t="str">
            <v>Решетка настенная двухрядная SHUFT 2 WA 300x200</v>
          </cell>
          <cell r="G795" t="str">
            <v>шт</v>
          </cell>
          <cell r="H795">
            <v>5</v>
          </cell>
          <cell r="I795">
            <v>1573</v>
          </cell>
          <cell r="J795" t="str">
            <v>RUB</v>
          </cell>
        </row>
        <row r="796">
          <cell r="A796" t="str">
            <v>НС-0006894</v>
          </cell>
          <cell r="C796" t="str">
            <v>Решетка настенная двухрядная SHUFT 2 WA 300x300</v>
          </cell>
          <cell r="G796" t="str">
            <v>шт</v>
          </cell>
          <cell r="H796">
            <v>5</v>
          </cell>
          <cell r="I796">
            <v>2100</v>
          </cell>
          <cell r="J796" t="str">
            <v>RUB</v>
          </cell>
        </row>
        <row r="797">
          <cell r="A797" t="str">
            <v>НС-0006895</v>
          </cell>
          <cell r="C797" t="str">
            <v>Решетка настенная двухрядная SHUFT 2 WA 400x100</v>
          </cell>
          <cell r="G797" t="str">
            <v>шт</v>
          </cell>
          <cell r="H797">
            <v>0</v>
          </cell>
          <cell r="I797">
            <v>1260</v>
          </cell>
          <cell r="J797" t="str">
            <v>RUB</v>
          </cell>
        </row>
        <row r="798">
          <cell r="A798" t="str">
            <v>НС-0006896</v>
          </cell>
          <cell r="C798" t="str">
            <v>Решетка настенная двухрядная SHUFT 2 WA 400x150</v>
          </cell>
          <cell r="G798" t="str">
            <v>шт</v>
          </cell>
          <cell r="H798">
            <v>4</v>
          </cell>
          <cell r="I798">
            <v>1573</v>
          </cell>
          <cell r="J798" t="str">
            <v>RUB</v>
          </cell>
        </row>
        <row r="799">
          <cell r="A799" t="str">
            <v>НС-0006897</v>
          </cell>
          <cell r="C799" t="str">
            <v>Решетка настенная двухрядная SHUFT 2 WA 400x200</v>
          </cell>
          <cell r="G799" t="str">
            <v>шт</v>
          </cell>
          <cell r="H799">
            <v>0</v>
          </cell>
          <cell r="I799">
            <v>1993</v>
          </cell>
          <cell r="J799" t="str">
            <v>RUB</v>
          </cell>
        </row>
        <row r="800">
          <cell r="A800" t="str">
            <v>НС-0006899</v>
          </cell>
          <cell r="C800" t="str">
            <v>Решетка настенная двухрядная SHUFT 2 WA 500x100</v>
          </cell>
          <cell r="G800" t="str">
            <v>шт</v>
          </cell>
          <cell r="H800">
            <v>12</v>
          </cell>
          <cell r="I800">
            <v>1573</v>
          </cell>
          <cell r="J800" t="str">
            <v>RUB</v>
          </cell>
        </row>
        <row r="801">
          <cell r="A801" t="str">
            <v>НС-0006900</v>
          </cell>
          <cell r="C801" t="str">
            <v>Решетка настенная двухрядная SHUFT 2 WA 500x150</v>
          </cell>
          <cell r="G801" t="str">
            <v>шт</v>
          </cell>
          <cell r="H801">
            <v>20</v>
          </cell>
          <cell r="I801">
            <v>2100</v>
          </cell>
          <cell r="J801" t="str">
            <v>RUB</v>
          </cell>
        </row>
        <row r="802">
          <cell r="A802" t="str">
            <v>НС-0006901</v>
          </cell>
          <cell r="C802" t="str">
            <v>Решетка настенная двухрядная SHUFT 2 WA 500x200</v>
          </cell>
          <cell r="G802" t="str">
            <v>шт</v>
          </cell>
          <cell r="H802">
            <v>1</v>
          </cell>
          <cell r="I802">
            <v>2306</v>
          </cell>
          <cell r="J802" t="str">
            <v>RUB</v>
          </cell>
        </row>
        <row r="803">
          <cell r="A803" t="str">
            <v>НС-0006902</v>
          </cell>
          <cell r="C803" t="str">
            <v>Решетка настенная двухрядная SHUFT 2 WA 500x300</v>
          </cell>
          <cell r="G803" t="str">
            <v>шт</v>
          </cell>
          <cell r="H803">
            <v>3</v>
          </cell>
          <cell r="I803">
            <v>3039</v>
          </cell>
          <cell r="J803" t="str">
            <v>RUB</v>
          </cell>
        </row>
        <row r="804">
          <cell r="A804" t="str">
            <v>НС-0006903</v>
          </cell>
          <cell r="C804" t="str">
            <v>Решетка настенная двухрядная SHUFT 2 WA 600x100</v>
          </cell>
          <cell r="G804" t="str">
            <v>шт</v>
          </cell>
          <cell r="H804">
            <v>4</v>
          </cell>
          <cell r="J804" t="str">
            <v>RUB</v>
          </cell>
        </row>
        <row r="805">
          <cell r="A805" t="str">
            <v>НС-0006904</v>
          </cell>
          <cell r="C805" t="str">
            <v>Решетка настенная двухрядная SHUFT 2 WA 600x150</v>
          </cell>
          <cell r="G805" t="str">
            <v>шт</v>
          </cell>
          <cell r="H805">
            <v>11</v>
          </cell>
          <cell r="J805" t="str">
            <v>RUB</v>
          </cell>
        </row>
        <row r="806">
          <cell r="A806" t="str">
            <v>НС-0006905</v>
          </cell>
          <cell r="C806" t="str">
            <v>Решетка настенная двухрядная SHUFT 2 WA 600x200</v>
          </cell>
          <cell r="G806" t="str">
            <v>шт</v>
          </cell>
          <cell r="H806">
            <v>4</v>
          </cell>
          <cell r="J806" t="str">
            <v>RUB</v>
          </cell>
        </row>
        <row r="807">
          <cell r="A807" t="str">
            <v>НС-0006906</v>
          </cell>
          <cell r="C807" t="str">
            <v>Решетка настенная двухрядная SHUFT 2 WA 600x250</v>
          </cell>
          <cell r="G807" t="str">
            <v>шт</v>
          </cell>
          <cell r="H807">
            <v>1</v>
          </cell>
          <cell r="J807" t="str">
            <v>RUB</v>
          </cell>
        </row>
        <row r="808">
          <cell r="A808" t="str">
            <v>НС-0006907</v>
          </cell>
          <cell r="C808" t="str">
            <v>Решетка настенная двухрядная SHUFT 2 WA 600x300</v>
          </cell>
          <cell r="G808" t="str">
            <v>шт</v>
          </cell>
          <cell r="H808">
            <v>2</v>
          </cell>
          <cell r="J808" t="str">
            <v>RUB</v>
          </cell>
        </row>
        <row r="809">
          <cell r="A809" t="str">
            <v>НС-0006908</v>
          </cell>
          <cell r="C809" t="str">
            <v>Решетка настенная двухрядная SHUFT 2 WA 700x150</v>
          </cell>
          <cell r="G809" t="str">
            <v>шт</v>
          </cell>
          <cell r="H809">
            <v>5</v>
          </cell>
          <cell r="J809" t="str">
            <v>RUB</v>
          </cell>
        </row>
        <row r="810">
          <cell r="A810" t="str">
            <v>НС-0006909</v>
          </cell>
          <cell r="C810" t="str">
            <v>Решетка настенная двухрядная SHUFT 2 WA 700x200</v>
          </cell>
          <cell r="G810" t="str">
            <v>шт</v>
          </cell>
          <cell r="H810">
            <v>2</v>
          </cell>
          <cell r="J810" t="str">
            <v>RUB</v>
          </cell>
        </row>
        <row r="811">
          <cell r="A811" t="str">
            <v>НС-0006910</v>
          </cell>
          <cell r="C811" t="str">
            <v>Решетка настенная двухрядная SHUFT 2 WA 700x300</v>
          </cell>
          <cell r="G811" t="str">
            <v>шт</v>
          </cell>
          <cell r="H811">
            <v>3</v>
          </cell>
          <cell r="J811" t="str">
            <v>RUB</v>
          </cell>
        </row>
        <row r="812">
          <cell r="A812" t="str">
            <v>НС-0006911</v>
          </cell>
          <cell r="C812" t="str">
            <v>Решетка настенная двухрядная SHUFT 2 WA 800x150</v>
          </cell>
          <cell r="G812" t="str">
            <v>шт</v>
          </cell>
          <cell r="H812">
            <v>4</v>
          </cell>
          <cell r="J812" t="str">
            <v>RUB</v>
          </cell>
        </row>
        <row r="813">
          <cell r="A813" t="str">
            <v>НС-0006912</v>
          </cell>
          <cell r="C813" t="str">
            <v>Решетка настенная двухрядная SHUFT 2 WA 800x200</v>
          </cell>
          <cell r="G813" t="str">
            <v>шт</v>
          </cell>
          <cell r="H813">
            <v>1</v>
          </cell>
          <cell r="J813" t="str">
            <v>RUB</v>
          </cell>
        </row>
        <row r="814">
          <cell r="A814" t="str">
            <v>НС-0006913</v>
          </cell>
          <cell r="C814" t="str">
            <v>Решетка настенная двухрядная SHUFT 2 WA 800x300</v>
          </cell>
          <cell r="G814" t="str">
            <v>шт</v>
          </cell>
          <cell r="H814">
            <v>2</v>
          </cell>
          <cell r="J814" t="str">
            <v>RUB</v>
          </cell>
        </row>
        <row r="815">
          <cell r="A815" t="str">
            <v>Ц-00007589</v>
          </cell>
          <cell r="C815" t="str">
            <v>Настенные однорядные решетки 1 WA (аналог АМН/RAG)</v>
          </cell>
          <cell r="H815" t="str">
            <v>больше 50</v>
          </cell>
          <cell r="J815" t="str">
            <v>RUB</v>
          </cell>
        </row>
        <row r="816">
          <cell r="A816" t="str">
            <v>НС-0006945</v>
          </cell>
          <cell r="C816" t="str">
            <v>Решетка настенная однорядная SHUFT 1 WA 1000x200</v>
          </cell>
          <cell r="G816" t="str">
            <v>шт</v>
          </cell>
          <cell r="H816">
            <v>0</v>
          </cell>
          <cell r="J816" t="str">
            <v>RUB</v>
          </cell>
        </row>
        <row r="817">
          <cell r="A817" t="str">
            <v>НС-0006946</v>
          </cell>
          <cell r="C817" t="str">
            <v>Решетка настенная однорядная SHUFT 1 WA 1000x300</v>
          </cell>
          <cell r="G817" t="str">
            <v>шт</v>
          </cell>
          <cell r="H817">
            <v>0</v>
          </cell>
          <cell r="J817" t="str">
            <v>RUB</v>
          </cell>
        </row>
        <row r="818">
          <cell r="A818" t="str">
            <v>НС-0006917</v>
          </cell>
          <cell r="C818" t="str">
            <v>Решетка настенная однорядная SHUFT 1 WA 100x100</v>
          </cell>
          <cell r="G818" t="str">
            <v>шт</v>
          </cell>
          <cell r="H818">
            <v>33</v>
          </cell>
          <cell r="I818">
            <v>626</v>
          </cell>
          <cell r="J818" t="str">
            <v>RUB</v>
          </cell>
        </row>
        <row r="819">
          <cell r="A819" t="str">
            <v>НС-0006918</v>
          </cell>
          <cell r="C819" t="str">
            <v>Решетка настенная однорядная SHUFT 1 WA 150x100</v>
          </cell>
          <cell r="G819" t="str">
            <v>шт</v>
          </cell>
          <cell r="H819">
            <v>22</v>
          </cell>
          <cell r="I819">
            <v>733</v>
          </cell>
          <cell r="J819" t="str">
            <v>RUB</v>
          </cell>
        </row>
        <row r="820">
          <cell r="A820" t="str">
            <v>НС-0006919</v>
          </cell>
          <cell r="C820" t="str">
            <v>Решетка настенная однорядная SHUFT 1 WA 150x150</v>
          </cell>
          <cell r="G820" t="str">
            <v>шт</v>
          </cell>
          <cell r="H820">
            <v>1</v>
          </cell>
          <cell r="I820">
            <v>947</v>
          </cell>
          <cell r="J820" t="str">
            <v>RUB</v>
          </cell>
        </row>
        <row r="821">
          <cell r="A821" t="str">
            <v>НС-0006920</v>
          </cell>
          <cell r="C821" t="str">
            <v>Решетка настенная однорядная SHUFT 1 WA 200x100</v>
          </cell>
          <cell r="G821" t="str">
            <v>шт</v>
          </cell>
          <cell r="H821">
            <v>3</v>
          </cell>
          <cell r="I821">
            <v>840</v>
          </cell>
          <cell r="J821" t="str">
            <v>RUB</v>
          </cell>
        </row>
        <row r="822">
          <cell r="A822" t="str">
            <v>НС-0006921</v>
          </cell>
          <cell r="C822" t="str">
            <v>Решетка настенная однорядная SHUFT 1 WA 200x150</v>
          </cell>
          <cell r="G822" t="str">
            <v>шт</v>
          </cell>
          <cell r="H822">
            <v>26</v>
          </cell>
          <cell r="I822">
            <v>947</v>
          </cell>
          <cell r="J822" t="str">
            <v>RUB</v>
          </cell>
        </row>
        <row r="823">
          <cell r="A823" t="str">
            <v>НС-0006922</v>
          </cell>
          <cell r="C823" t="str">
            <v>Решетка настенная однорядная SHUFT 1 WA 200x200</v>
          </cell>
          <cell r="G823" t="str">
            <v>шт</v>
          </cell>
          <cell r="H823">
            <v>2</v>
          </cell>
          <cell r="I823">
            <v>1046</v>
          </cell>
          <cell r="J823" t="str">
            <v>RUB</v>
          </cell>
        </row>
        <row r="824">
          <cell r="A824" t="str">
            <v>НС-0006924</v>
          </cell>
          <cell r="C824" t="str">
            <v>Решетка настенная однорядная SHUFT 1 WA 300*150</v>
          </cell>
          <cell r="G824" t="str">
            <v>шт</v>
          </cell>
          <cell r="H824">
            <v>12</v>
          </cell>
          <cell r="I824">
            <v>1046</v>
          </cell>
          <cell r="J824" t="str">
            <v>RUB</v>
          </cell>
        </row>
        <row r="825">
          <cell r="A825" t="str">
            <v>НС-0006923</v>
          </cell>
          <cell r="C825" t="str">
            <v>Решетка настенная однорядная SHUFT 1 WA 300x100</v>
          </cell>
          <cell r="G825" t="str">
            <v>шт</v>
          </cell>
          <cell r="H825">
            <v>6</v>
          </cell>
          <cell r="I825">
            <v>947</v>
          </cell>
          <cell r="J825" t="str">
            <v>RUB</v>
          </cell>
        </row>
        <row r="826">
          <cell r="A826" t="str">
            <v>НС-0006925</v>
          </cell>
          <cell r="C826" t="str">
            <v>Решетка настенная однорядная SHUFT 1 WA 300x200</v>
          </cell>
          <cell r="G826" t="str">
            <v>шт</v>
          </cell>
          <cell r="H826">
            <v>1</v>
          </cell>
          <cell r="I826">
            <v>1260</v>
          </cell>
          <cell r="J826" t="str">
            <v>RUB</v>
          </cell>
        </row>
        <row r="827">
          <cell r="A827" t="str">
            <v>НС-0006926</v>
          </cell>
          <cell r="C827" t="str">
            <v>Решетка настенная однорядная SHUFT 1 WA 300x300</v>
          </cell>
          <cell r="G827" t="str">
            <v>шт</v>
          </cell>
          <cell r="H827">
            <v>28</v>
          </cell>
          <cell r="I827">
            <v>1573</v>
          </cell>
          <cell r="J827" t="str">
            <v>RUB</v>
          </cell>
        </row>
        <row r="828">
          <cell r="A828" t="str">
            <v>НС-0006928</v>
          </cell>
          <cell r="C828" t="str">
            <v>Решетка настенная однорядная SHUFT 1 WA 400x150</v>
          </cell>
          <cell r="G828" t="str">
            <v>шт</v>
          </cell>
          <cell r="H828">
            <v>27</v>
          </cell>
          <cell r="I828">
            <v>1153</v>
          </cell>
          <cell r="J828" t="str">
            <v>RUB</v>
          </cell>
        </row>
        <row r="829">
          <cell r="A829" t="str">
            <v>НС-0006929</v>
          </cell>
          <cell r="C829" t="str">
            <v>Решетка настенная однорядная SHUFT 1 WA 400x200</v>
          </cell>
          <cell r="G829" t="str">
            <v>шт</v>
          </cell>
          <cell r="H829" t="str">
            <v>больше 50</v>
          </cell>
          <cell r="I829">
            <v>1466</v>
          </cell>
          <cell r="J829" t="str">
            <v>RUB</v>
          </cell>
        </row>
        <row r="830">
          <cell r="A830" t="str">
            <v>НС-0006930</v>
          </cell>
          <cell r="C830" t="str">
            <v>Решетка настенная однорядная SHUFT 1 WA 400x300</v>
          </cell>
          <cell r="G830" t="str">
            <v>шт</v>
          </cell>
          <cell r="H830">
            <v>13</v>
          </cell>
          <cell r="I830">
            <v>2100</v>
          </cell>
          <cell r="J830" t="str">
            <v>RUB</v>
          </cell>
        </row>
        <row r="831">
          <cell r="A831" t="str">
            <v>НС-0006931</v>
          </cell>
          <cell r="C831" t="str">
            <v>Решетка настенная однорядная SHUFT 1 WA 500x100</v>
          </cell>
          <cell r="G831" t="str">
            <v>шт</v>
          </cell>
          <cell r="H831">
            <v>4</v>
          </cell>
          <cell r="I831">
            <v>1046</v>
          </cell>
          <cell r="J831" t="str">
            <v>RUB</v>
          </cell>
        </row>
        <row r="832">
          <cell r="A832" t="str">
            <v>НС-0006932</v>
          </cell>
          <cell r="C832" t="str">
            <v>Решетка настенная однорядная SHUFT 1 WA 500x150</v>
          </cell>
          <cell r="G832" t="str">
            <v>шт</v>
          </cell>
          <cell r="H832" t="str">
            <v>больше 50</v>
          </cell>
          <cell r="I832">
            <v>1359</v>
          </cell>
          <cell r="J832" t="str">
            <v>RUB</v>
          </cell>
        </row>
        <row r="833">
          <cell r="A833" t="str">
            <v>НС-0006933</v>
          </cell>
          <cell r="C833" t="str">
            <v>Решетка настенная однорядная SHUFT 1 WA 500x200</v>
          </cell>
          <cell r="G833" t="str">
            <v>шт</v>
          </cell>
          <cell r="H833">
            <v>39</v>
          </cell>
          <cell r="I833">
            <v>1779</v>
          </cell>
          <cell r="J833" t="str">
            <v>RUB</v>
          </cell>
        </row>
        <row r="834">
          <cell r="A834" t="str">
            <v>НС-0006934</v>
          </cell>
          <cell r="C834" t="str">
            <v>Решетка настенная однорядная SHUFT 1 WA 500x300</v>
          </cell>
          <cell r="G834" t="str">
            <v>шт</v>
          </cell>
          <cell r="H834">
            <v>29</v>
          </cell>
          <cell r="I834">
            <v>2413</v>
          </cell>
          <cell r="J834" t="str">
            <v>RUB</v>
          </cell>
        </row>
        <row r="835">
          <cell r="A835" t="str">
            <v>НС-0006935</v>
          </cell>
          <cell r="C835" t="str">
            <v>Решетка настенная однорядная SHUFT 1 WA 600x100</v>
          </cell>
          <cell r="G835" t="str">
            <v>шт</v>
          </cell>
          <cell r="H835">
            <v>10</v>
          </cell>
          <cell r="J835" t="str">
            <v>RUB</v>
          </cell>
        </row>
        <row r="836">
          <cell r="A836" t="str">
            <v>НС-0006937</v>
          </cell>
          <cell r="C836" t="str">
            <v>Решетка настенная однорядная SHUFT 1 WA 600x200</v>
          </cell>
          <cell r="G836" t="str">
            <v>шт</v>
          </cell>
          <cell r="H836">
            <v>5</v>
          </cell>
          <cell r="J836" t="str">
            <v>RUB</v>
          </cell>
        </row>
        <row r="837">
          <cell r="A837" t="str">
            <v>НС-0006938</v>
          </cell>
          <cell r="C837" t="str">
            <v>Решетка настенная однорядная SHUFT 1 WA 600x300</v>
          </cell>
          <cell r="G837" t="str">
            <v>шт</v>
          </cell>
          <cell r="H837">
            <v>2</v>
          </cell>
          <cell r="J837" t="str">
            <v>RUB</v>
          </cell>
        </row>
        <row r="838">
          <cell r="A838" t="str">
            <v>НС-0006940</v>
          </cell>
          <cell r="C838" t="str">
            <v>Решетка настенная однорядная SHUFT 1 WA 700x200</v>
          </cell>
          <cell r="G838" t="str">
            <v>шт</v>
          </cell>
          <cell r="H838">
            <v>8</v>
          </cell>
          <cell r="J838" t="str">
            <v>RUB</v>
          </cell>
        </row>
        <row r="839">
          <cell r="A839" t="str">
            <v>НС-0006941</v>
          </cell>
          <cell r="C839" t="str">
            <v>Решетка настенная однорядная SHUFT 1 WA 700x300</v>
          </cell>
          <cell r="G839" t="str">
            <v>шт</v>
          </cell>
          <cell r="H839">
            <v>0</v>
          </cell>
          <cell r="J839" t="str">
            <v>RUB</v>
          </cell>
        </row>
        <row r="840">
          <cell r="A840" t="str">
            <v>НС-0006942</v>
          </cell>
          <cell r="C840" t="str">
            <v>Решетка настенная однорядная SHUFT 1 WA 800x150</v>
          </cell>
          <cell r="G840" t="str">
            <v>шт</v>
          </cell>
          <cell r="H840">
            <v>3</v>
          </cell>
          <cell r="J840" t="str">
            <v>RUB</v>
          </cell>
        </row>
        <row r="841">
          <cell r="A841" t="str">
            <v>НС-0006943</v>
          </cell>
          <cell r="C841" t="str">
            <v>Решетка настенная однорядная SHUFT 1 WA 800x200</v>
          </cell>
          <cell r="G841" t="str">
            <v>шт</v>
          </cell>
          <cell r="H841">
            <v>1</v>
          </cell>
          <cell r="J841" t="str">
            <v>RUB</v>
          </cell>
        </row>
        <row r="842">
          <cell r="A842" t="str">
            <v>НС-0006944</v>
          </cell>
          <cell r="C842" t="str">
            <v>Решетка настенная однорядная SHUFT 1 WA 800x300</v>
          </cell>
          <cell r="G842" t="str">
            <v>шт</v>
          </cell>
          <cell r="H842">
            <v>0</v>
          </cell>
          <cell r="J842" t="str">
            <v>RUB</v>
          </cell>
        </row>
        <row r="843">
          <cell r="A843" t="str">
            <v>Ц-00004298</v>
          </cell>
          <cell r="C843" t="str">
            <v>Потолочные решетки 4 СA (аналог 4АПН/RAD)</v>
          </cell>
          <cell r="H843" t="str">
            <v>больше 50</v>
          </cell>
          <cell r="I843">
            <v>576</v>
          </cell>
          <cell r="J843" t="str">
            <v>RUB</v>
          </cell>
        </row>
        <row r="844">
          <cell r="A844" t="str">
            <v>НС-0006948</v>
          </cell>
          <cell r="C844" t="str">
            <v>Клапан расхода SHUFT D 156x156 для решетки 4 CA 300x300</v>
          </cell>
          <cell r="G844" t="str">
            <v>шт</v>
          </cell>
          <cell r="H844">
            <v>24</v>
          </cell>
          <cell r="I844">
            <v>576</v>
          </cell>
          <cell r="J844" t="str">
            <v>RUB</v>
          </cell>
        </row>
        <row r="845">
          <cell r="A845" t="str">
            <v>НС-0006949</v>
          </cell>
          <cell r="C845" t="str">
            <v>Клапан расхода SHUFT D 306x306 для решетки 4 CA 450x450</v>
          </cell>
          <cell r="G845" t="str">
            <v>шт</v>
          </cell>
          <cell r="H845">
            <v>11</v>
          </cell>
          <cell r="I845">
            <v>1071</v>
          </cell>
          <cell r="J845" t="str">
            <v>RUB</v>
          </cell>
        </row>
        <row r="846">
          <cell r="A846" t="str">
            <v>НС-0006950</v>
          </cell>
          <cell r="C846" t="str">
            <v>Клапан расхода SHUFT D 454x454 для решетки 4 CA 600x600</v>
          </cell>
          <cell r="G846" t="str">
            <v>шт</v>
          </cell>
          <cell r="H846">
            <v>0</v>
          </cell>
          <cell r="I846">
            <v>1976</v>
          </cell>
          <cell r="J846" t="str">
            <v>RUB</v>
          </cell>
        </row>
        <row r="847">
          <cell r="A847" t="str">
            <v>НС-0006952</v>
          </cell>
          <cell r="C847" t="str">
            <v>Решетка потолочная SHUFT 4 CA 300x300 new</v>
          </cell>
          <cell r="G847" t="str">
            <v>шт</v>
          </cell>
          <cell r="H847">
            <v>39</v>
          </cell>
          <cell r="I847">
            <v>1466</v>
          </cell>
          <cell r="J847" t="str">
            <v>RUB</v>
          </cell>
        </row>
        <row r="848">
          <cell r="A848" t="str">
            <v>НС-0006954</v>
          </cell>
          <cell r="C848" t="str">
            <v>Решетка потолочная SHUFT 4 CA 450x450 new</v>
          </cell>
          <cell r="G848" t="str">
            <v>шт</v>
          </cell>
          <cell r="H848">
            <v>12</v>
          </cell>
          <cell r="I848">
            <v>2619</v>
          </cell>
          <cell r="J848" t="str">
            <v>RUB</v>
          </cell>
        </row>
        <row r="849">
          <cell r="A849" t="str">
            <v>НС-0006956</v>
          </cell>
          <cell r="C849" t="str">
            <v>Решетка потолочная SHUFT 4 CA 600x600 new</v>
          </cell>
          <cell r="G849" t="str">
            <v>шт</v>
          </cell>
          <cell r="H849">
            <v>2</v>
          </cell>
          <cell r="I849">
            <v>4085</v>
          </cell>
          <cell r="J849" t="str">
            <v>RUB</v>
          </cell>
        </row>
        <row r="850">
          <cell r="A850" t="str">
            <v>Ц-00026157</v>
          </cell>
          <cell r="C850" t="str">
            <v>Диффузоры пластиковые DVK</v>
          </cell>
          <cell r="H850" t="str">
            <v>больше 50</v>
          </cell>
          <cell r="I850">
            <v>210</v>
          </cell>
          <cell r="J850" t="str">
            <v>RUB</v>
          </cell>
        </row>
        <row r="851">
          <cell r="A851" t="str">
            <v>НС-1340219</v>
          </cell>
          <cell r="C851" t="str">
            <v>Диффузор пластиковый DVK 100</v>
          </cell>
          <cell r="G851" t="str">
            <v>шт</v>
          </cell>
          <cell r="H851">
            <v>5</v>
          </cell>
          <cell r="I851">
            <v>210</v>
          </cell>
          <cell r="J851" t="str">
            <v>RUB</v>
          </cell>
        </row>
        <row r="852">
          <cell r="A852" t="str">
            <v>НС-1340274</v>
          </cell>
          <cell r="C852" t="str">
            <v>Диффузор пластиковый DVK 125</v>
          </cell>
          <cell r="G852" t="str">
            <v>шт</v>
          </cell>
          <cell r="H852" t="str">
            <v>больше 50</v>
          </cell>
          <cell r="I852">
            <v>210</v>
          </cell>
          <cell r="J852" t="str">
            <v>RUB</v>
          </cell>
        </row>
        <row r="853">
          <cell r="A853" t="str">
            <v>НС-1340275</v>
          </cell>
          <cell r="C853" t="str">
            <v>Диффузор пластиковый DVK 160</v>
          </cell>
          <cell r="G853" t="str">
            <v>шт</v>
          </cell>
          <cell r="H853" t="str">
            <v>больше 50</v>
          </cell>
          <cell r="I853">
            <v>262</v>
          </cell>
          <cell r="J853" t="str">
            <v>RUB</v>
          </cell>
        </row>
        <row r="854">
          <cell r="A854" t="str">
            <v>НС-1340276</v>
          </cell>
          <cell r="C854" t="str">
            <v>Диффузор пластиковый DVK 200</v>
          </cell>
          <cell r="G854" t="str">
            <v>шт</v>
          </cell>
          <cell r="H854" t="str">
            <v>больше 50</v>
          </cell>
          <cell r="I854">
            <v>328</v>
          </cell>
          <cell r="J854" t="str">
            <v>RUB</v>
          </cell>
        </row>
        <row r="855">
          <cell r="A855" t="str">
            <v>Ц-00004268</v>
          </cell>
          <cell r="C855" t="str">
            <v>Диффузоры пластиковые DVK-S</v>
          </cell>
          <cell r="H855">
            <v>0</v>
          </cell>
          <cell r="J855" t="str">
            <v>RUB</v>
          </cell>
        </row>
        <row r="856">
          <cell r="A856" t="str">
            <v>НС-0007530</v>
          </cell>
          <cell r="C856" t="str">
            <v>Диффузор универсальный DVK-S 100</v>
          </cell>
          <cell r="G856" t="str">
            <v>шт</v>
          </cell>
          <cell r="H856">
            <v>0</v>
          </cell>
          <cell r="J856" t="str">
            <v>RUB</v>
          </cell>
        </row>
        <row r="857">
          <cell r="A857" t="str">
            <v>НС-0007531</v>
          </cell>
          <cell r="C857" t="str">
            <v>Диффузор универсальный DVK-S 125</v>
          </cell>
          <cell r="G857" t="str">
            <v>шт</v>
          </cell>
          <cell r="H857">
            <v>0</v>
          </cell>
          <cell r="J857" t="str">
            <v>RUB</v>
          </cell>
        </row>
        <row r="858">
          <cell r="A858" t="str">
            <v>НС-0007532</v>
          </cell>
          <cell r="C858" t="str">
            <v>Диффузор универсальный DVK-S 160</v>
          </cell>
          <cell r="G858" t="str">
            <v>шт</v>
          </cell>
          <cell r="H858">
            <v>0</v>
          </cell>
          <cell r="J858" t="str">
            <v>RUB</v>
          </cell>
        </row>
        <row r="859">
          <cell r="A859" t="str">
            <v>Ц-00004149</v>
          </cell>
          <cell r="C859" t="str">
            <v>Диффузоры стальные "ECONOM" DVS E/DVS E-P (Россия)</v>
          </cell>
          <cell r="H859" t="str">
            <v>больше 50</v>
          </cell>
          <cell r="I859">
            <v>626</v>
          </cell>
          <cell r="J859" t="str">
            <v>RUB</v>
          </cell>
        </row>
        <row r="860">
          <cell r="A860" t="str">
            <v>НС-0007536</v>
          </cell>
          <cell r="C860" t="str">
            <v>Диффузор DVS E 125</v>
          </cell>
          <cell r="G860" t="str">
            <v>шт</v>
          </cell>
          <cell r="H860">
            <v>6</v>
          </cell>
          <cell r="I860">
            <v>626</v>
          </cell>
          <cell r="J860" t="str">
            <v>RUB</v>
          </cell>
        </row>
        <row r="861">
          <cell r="A861" t="str">
            <v>НС-0007537</v>
          </cell>
          <cell r="C861" t="str">
            <v>Диффузор DVS E 160</v>
          </cell>
          <cell r="G861" t="str">
            <v>шт</v>
          </cell>
          <cell r="H861">
            <v>30</v>
          </cell>
          <cell r="I861">
            <v>840</v>
          </cell>
          <cell r="J861" t="str">
            <v>RUB</v>
          </cell>
        </row>
        <row r="862">
          <cell r="A862" t="str">
            <v>НС-0007538</v>
          </cell>
          <cell r="C862" t="str">
            <v>Диффузор DVS E 200</v>
          </cell>
          <cell r="G862" t="str">
            <v>шт</v>
          </cell>
          <cell r="H862">
            <v>8</v>
          </cell>
          <cell r="I862">
            <v>1046</v>
          </cell>
          <cell r="J862" t="str">
            <v>RUB</v>
          </cell>
        </row>
        <row r="863">
          <cell r="A863" t="str">
            <v>НС-0007539</v>
          </cell>
          <cell r="C863" t="str">
            <v>Диффузор DVS E-P 100</v>
          </cell>
          <cell r="G863" t="str">
            <v>шт</v>
          </cell>
          <cell r="H863">
            <v>2</v>
          </cell>
          <cell r="I863">
            <v>527</v>
          </cell>
          <cell r="J863" t="str">
            <v>RUB</v>
          </cell>
        </row>
        <row r="864">
          <cell r="A864" t="str">
            <v>НС-0007540</v>
          </cell>
          <cell r="C864" t="str">
            <v>Диффузор DVS E-P 125</v>
          </cell>
          <cell r="G864" t="str">
            <v>шт</v>
          </cell>
          <cell r="H864">
            <v>5</v>
          </cell>
          <cell r="I864">
            <v>626</v>
          </cell>
          <cell r="J864" t="str">
            <v>RUB</v>
          </cell>
        </row>
        <row r="865">
          <cell r="A865" t="str">
            <v>НС-0007541</v>
          </cell>
          <cell r="C865" t="str">
            <v>Диффузор DVS E-P 160</v>
          </cell>
          <cell r="G865" t="str">
            <v>шт</v>
          </cell>
          <cell r="H865">
            <v>1</v>
          </cell>
          <cell r="I865">
            <v>840</v>
          </cell>
          <cell r="J865" t="str">
            <v>RUB</v>
          </cell>
        </row>
        <row r="866">
          <cell r="A866" t="str">
            <v>НС-0007535</v>
          </cell>
          <cell r="C866" t="str">
            <v>Диффузор SHUFT DVS E 100</v>
          </cell>
          <cell r="G866" t="str">
            <v>шт</v>
          </cell>
          <cell r="H866">
            <v>6</v>
          </cell>
          <cell r="I866">
            <v>527</v>
          </cell>
          <cell r="J866" t="str">
            <v>RUB</v>
          </cell>
        </row>
        <row r="867">
          <cell r="A867" t="str">
            <v>яС-1167438</v>
          </cell>
          <cell r="C867" t="str">
            <v>Прочее оборудование</v>
          </cell>
          <cell r="H867">
            <v>11</v>
          </cell>
          <cell r="J867" t="str">
            <v>RUB</v>
          </cell>
        </row>
        <row r="868">
          <cell r="A868" t="str">
            <v>НС-1445887</v>
          </cell>
          <cell r="C868" t="str">
            <v>ZEA 200-2,4/1-2Ст Электрический нагреватель ZILON</v>
          </cell>
          <cell r="G868" t="str">
            <v>шт</v>
          </cell>
          <cell r="H868">
            <v>10</v>
          </cell>
          <cell r="J868" t="str">
            <v>RUB</v>
          </cell>
        </row>
        <row r="869">
          <cell r="A869" t="str">
            <v>НС-1428989</v>
          </cell>
          <cell r="C869" t="str">
            <v>Плата управления Autcon1.06. mM-E1P-219.1017 для Smarty 2X P 1.1</v>
          </cell>
          <cell r="G869" t="str">
            <v>шт</v>
          </cell>
          <cell r="H869">
            <v>1</v>
          </cell>
        </row>
        <row r="870">
          <cell r="A870" t="str">
            <v>яС-1181122</v>
          </cell>
          <cell r="C870" t="str">
            <v>Распродажа вентиляции</v>
          </cell>
          <cell r="H870" t="str">
            <v>больше 50</v>
          </cell>
          <cell r="J870" t="str">
            <v>RUB</v>
          </cell>
        </row>
        <row r="871">
          <cell r="A871" t="str">
            <v>НС-0082121</v>
          </cell>
          <cell r="C871" t="str">
            <v>AGO 125 наружная решетка</v>
          </cell>
          <cell r="G871" t="str">
            <v>шт</v>
          </cell>
          <cell r="H871">
            <v>1</v>
          </cell>
          <cell r="J871" t="str">
            <v>RUB</v>
          </cell>
        </row>
        <row r="872">
          <cell r="A872" t="str">
            <v>НС-1418630</v>
          </cell>
          <cell r="C872" t="str">
            <v>EKS NV 70x40/18-3f PH Электрический нагреватель для прямоугольных каналов</v>
          </cell>
          <cell r="G872" t="str">
            <v>шт</v>
          </cell>
          <cell r="H872">
            <v>2</v>
          </cell>
        </row>
        <row r="873">
          <cell r="A873" t="str">
            <v>НС-1086971</v>
          </cell>
          <cell r="C873" t="str">
            <v>NET-040/HY Комнатный э/механический термостат</v>
          </cell>
          <cell r="G873" t="str">
            <v>шт</v>
          </cell>
          <cell r="H873">
            <v>15</v>
          </cell>
        </row>
        <row r="874">
          <cell r="A874" t="str">
            <v>НС-1054960</v>
          </cell>
          <cell r="C874" t="str">
            <v>R-001 Пульт управления проводной RoyalClima</v>
          </cell>
          <cell r="G874" t="str">
            <v>шт</v>
          </cell>
          <cell r="H874">
            <v>1</v>
          </cell>
          <cell r="J874" t="str">
            <v>RUB</v>
          </cell>
        </row>
        <row r="875">
          <cell r="A875" t="str">
            <v>НС-1229436</v>
          </cell>
          <cell r="C875" t="str">
            <v>S-touch пульт управления SALDA</v>
          </cell>
          <cell r="G875" t="str">
            <v>шт</v>
          </cell>
          <cell r="H875">
            <v>0</v>
          </cell>
          <cell r="J875" t="str">
            <v>RUB</v>
          </cell>
        </row>
        <row r="876">
          <cell r="A876" t="str">
            <v>НС-0080069</v>
          </cell>
          <cell r="C876" t="str">
            <v>SKS 70-40 шумоглушитель для прямоугольных каналов</v>
          </cell>
          <cell r="G876" t="str">
            <v>шт</v>
          </cell>
          <cell r="H876">
            <v>3</v>
          </cell>
          <cell r="J876" t="str">
            <v>RUB</v>
          </cell>
        </row>
        <row r="877">
          <cell r="A877" t="str">
            <v>НС-1094652</v>
          </cell>
          <cell r="C877" t="str">
            <v>TJK 330 канальный датчик температуры</v>
          </cell>
          <cell r="G877" t="str">
            <v>шт</v>
          </cell>
          <cell r="H877">
            <v>11</v>
          </cell>
          <cell r="I877">
            <v>3715</v>
          </cell>
          <cell r="J877" t="str">
            <v>RUB</v>
          </cell>
        </row>
        <row r="878">
          <cell r="A878" t="str">
            <v>НС-1035353</v>
          </cell>
          <cell r="C878" t="str">
            <v>TJP-10K датчик температуры</v>
          </cell>
          <cell r="G878" t="str">
            <v>шт</v>
          </cell>
          <cell r="H878">
            <v>17</v>
          </cell>
          <cell r="J878" t="str">
            <v>RUB</v>
          </cell>
        </row>
        <row r="879">
          <cell r="A879" t="str">
            <v>НС-0081890</v>
          </cell>
          <cell r="C879" t="str">
            <v>TTCO13/HY Канальный преобразователь температуры</v>
          </cell>
          <cell r="G879" t="str">
            <v>шт</v>
          </cell>
          <cell r="H879">
            <v>16</v>
          </cell>
          <cell r="I879">
            <v>11673.62</v>
          </cell>
          <cell r="J879" t="str">
            <v>RUB</v>
          </cell>
        </row>
        <row r="880">
          <cell r="A880" t="str">
            <v>НС-1007088</v>
          </cell>
          <cell r="C880" t="str">
            <v>VRG 131 15-1,6 RP 1/2 3-х ходовой смесительный клапан</v>
          </cell>
          <cell r="G880" t="str">
            <v>шт</v>
          </cell>
          <cell r="H880">
            <v>2</v>
          </cell>
          <cell r="J880" t="str">
            <v>RUB</v>
          </cell>
        </row>
        <row r="881">
          <cell r="A881" t="str">
            <v>НС-1007089</v>
          </cell>
          <cell r="C881" t="str">
            <v>VRG 131 15-2,5 RP ½ 3-х ходовой смесительный клапан</v>
          </cell>
          <cell r="G881" t="str">
            <v>шт</v>
          </cell>
          <cell r="H881">
            <v>3</v>
          </cell>
          <cell r="J881" t="str">
            <v>RUB</v>
          </cell>
        </row>
        <row r="882">
          <cell r="A882" t="str">
            <v>НС-1007090</v>
          </cell>
          <cell r="C882" t="str">
            <v>VRG 131 20-4 RP 3/4 3-х ходовой смесительный клапан</v>
          </cell>
          <cell r="G882" t="str">
            <v>шт</v>
          </cell>
          <cell r="H882">
            <v>0</v>
          </cell>
          <cell r="J882" t="str">
            <v>RUB</v>
          </cell>
        </row>
        <row r="883">
          <cell r="A883" t="str">
            <v>НС-1007091</v>
          </cell>
          <cell r="C883" t="str">
            <v>VRG 131 25-6.3 RP 1 3-х ходовой смесительный клапан</v>
          </cell>
          <cell r="G883" t="str">
            <v>шт</v>
          </cell>
          <cell r="H883">
            <v>3</v>
          </cell>
          <cell r="J883" t="str">
            <v>RUB</v>
          </cell>
        </row>
        <row r="884">
          <cell r="A884" t="str">
            <v>НС-1007096</v>
          </cell>
          <cell r="C884" t="str">
            <v>VRG 131 50-40 RP 2 3-х ходовой смесительный клапан</v>
          </cell>
          <cell r="G884" t="str">
            <v>шт</v>
          </cell>
          <cell r="H884">
            <v>1</v>
          </cell>
          <cell r="J884" t="str">
            <v>RUB</v>
          </cell>
        </row>
        <row r="885">
          <cell r="A885" t="str">
            <v>НС-0081893</v>
          </cell>
          <cell r="C885" t="str">
            <v>Преобразователь влажности комнатный TUA1/HY</v>
          </cell>
          <cell r="G885" t="str">
            <v>шт</v>
          </cell>
          <cell r="H885">
            <v>1</v>
          </cell>
          <cell r="J885" t="str">
            <v>RUB</v>
          </cell>
        </row>
        <row r="886">
          <cell r="A886" t="str">
            <v>НС-0081894</v>
          </cell>
          <cell r="C886" t="str">
            <v>Преобразователь температуры комнатный TTA011/HY</v>
          </cell>
          <cell r="G886" t="str">
            <v>шт</v>
          </cell>
          <cell r="H886">
            <v>19</v>
          </cell>
          <cell r="I886">
            <v>7350.87</v>
          </cell>
          <cell r="J886" t="str">
            <v>RUB</v>
          </cell>
        </row>
        <row r="887">
          <cell r="A887" t="str">
            <v>НС-1338463</v>
          </cell>
          <cell r="C887" t="str">
            <v>Регулятор скорости V3 2 14 (TGRT 14)</v>
          </cell>
          <cell r="G887" t="str">
            <v>шт</v>
          </cell>
          <cell r="H887">
            <v>1</v>
          </cell>
          <cell r="J887" t="str">
            <v>RUB</v>
          </cell>
        </row>
        <row r="888">
          <cell r="A888" t="str">
            <v>НС-1093372</v>
          </cell>
          <cell r="C888" t="str">
            <v>РТК 6 Контроллер для электронагревателей</v>
          </cell>
          <cell r="G888" t="str">
            <v>шт</v>
          </cell>
          <cell r="H888" t="str">
            <v>больше 50</v>
          </cell>
          <cell r="I888">
            <v>7824</v>
          </cell>
          <cell r="J888" t="str">
            <v>RUB</v>
          </cell>
        </row>
        <row r="889">
          <cell r="A889" t="str">
            <v>НС-0010387</v>
          </cell>
          <cell r="C889" t="str">
            <v>Фильтр-бокс (корпус с материалом) SHUFT FBCr 100</v>
          </cell>
          <cell r="G889" t="str">
            <v>шт</v>
          </cell>
          <cell r="H889">
            <v>1</v>
          </cell>
          <cell r="J889" t="str">
            <v>RUB</v>
          </cell>
        </row>
        <row r="890">
          <cell r="A890" t="str">
            <v>НС-0006231</v>
          </cell>
          <cell r="C890" t="str">
            <v>Электропривод GRUNER 225-230T-05</v>
          </cell>
          <cell r="G890" t="str">
            <v>шт</v>
          </cell>
          <cell r="H890">
            <v>1</v>
          </cell>
          <cell r="J890" t="str">
            <v>RUB</v>
          </cell>
        </row>
        <row r="891">
          <cell r="A891" t="str">
            <v>НС-0006233</v>
          </cell>
          <cell r="C891" t="str">
            <v>Электропривод GRUNER 227-024-05</v>
          </cell>
          <cell r="G891" t="str">
            <v>шт</v>
          </cell>
          <cell r="H891">
            <v>5</v>
          </cell>
          <cell r="J891" t="str">
            <v>RUB</v>
          </cell>
        </row>
        <row r="892">
          <cell r="A892" t="str">
            <v>НС-1011645</v>
          </cell>
          <cell r="C892" t="str">
            <v>Электропривод GRUNER 227-230-15</v>
          </cell>
          <cell r="G892" t="str">
            <v>шт</v>
          </cell>
          <cell r="H892">
            <v>1</v>
          </cell>
          <cell r="I892">
            <v>15090</v>
          </cell>
          <cell r="J892" t="str">
            <v>RUB</v>
          </cell>
        </row>
        <row r="893">
          <cell r="A893" t="str">
            <v>НС-0081331</v>
          </cell>
          <cell r="C893" t="str">
            <v>Электропривод с возвр. пружиной GRUNER 341C-024-05</v>
          </cell>
          <cell r="G893" t="str">
            <v>шт</v>
          </cell>
          <cell r="H893">
            <v>35</v>
          </cell>
          <cell r="I893">
            <v>24620</v>
          </cell>
          <cell r="J893" t="str">
            <v>RUB</v>
          </cell>
        </row>
        <row r="894">
          <cell r="A894" t="str">
            <v>НС-1068358</v>
          </cell>
          <cell r="C894" t="str">
            <v>Электропривод с возвр. пружиной GRUNER 361C-024-20-S2</v>
          </cell>
          <cell r="G894" t="str">
            <v>шт</v>
          </cell>
          <cell r="H894">
            <v>1</v>
          </cell>
          <cell r="J894" t="str">
            <v>RUB</v>
          </cell>
        </row>
        <row r="895">
          <cell r="A895" t="str">
            <v>НС-1021116</v>
          </cell>
          <cell r="C895" t="str">
            <v>Сетевые элементы</v>
          </cell>
          <cell r="H895" t="str">
            <v>больше 50</v>
          </cell>
          <cell r="I895">
            <v>681</v>
          </cell>
          <cell r="J895" t="str">
            <v>RUB</v>
          </cell>
        </row>
        <row r="896">
          <cell r="A896" t="str">
            <v>Ц-00033787</v>
          </cell>
          <cell r="C896" t="str">
            <v>RSK Обратные клапаны – 2017</v>
          </cell>
          <cell r="H896" t="str">
            <v>больше 50</v>
          </cell>
          <cell r="I896">
            <v>681</v>
          </cell>
          <cell r="J896" t="str">
            <v>RUB</v>
          </cell>
        </row>
        <row r="897">
          <cell r="A897" t="str">
            <v>НС-0081412</v>
          </cell>
          <cell r="C897" t="str">
            <v>Клапан обратный SHUFT RSK-100</v>
          </cell>
          <cell r="G897" t="str">
            <v>шт</v>
          </cell>
          <cell r="H897">
            <v>46</v>
          </cell>
          <cell r="I897">
            <v>681</v>
          </cell>
          <cell r="J897" t="str">
            <v>RUB</v>
          </cell>
        </row>
        <row r="898">
          <cell r="A898" t="str">
            <v>НС-0081413</v>
          </cell>
          <cell r="C898" t="str">
            <v>Клапан обратный SHUFT RSK-125</v>
          </cell>
          <cell r="G898" t="str">
            <v>шт</v>
          </cell>
          <cell r="H898">
            <v>38</v>
          </cell>
          <cell r="I898">
            <v>834</v>
          </cell>
          <cell r="J898" t="str">
            <v>RUB</v>
          </cell>
        </row>
        <row r="899">
          <cell r="A899" t="str">
            <v>НС-0081414</v>
          </cell>
          <cell r="C899" t="str">
            <v>Клапан обратный SHUFT RSK-160</v>
          </cell>
          <cell r="G899" t="str">
            <v>шт</v>
          </cell>
          <cell r="H899" t="str">
            <v>больше 50</v>
          </cell>
          <cell r="I899">
            <v>1017</v>
          </cell>
          <cell r="J899" t="str">
            <v>RUB</v>
          </cell>
        </row>
        <row r="900">
          <cell r="A900" t="str">
            <v>НС-0081415</v>
          </cell>
          <cell r="C900" t="str">
            <v>Клапан обратный SHUFT RSK-200</v>
          </cell>
          <cell r="G900" t="str">
            <v>шт</v>
          </cell>
          <cell r="H900">
            <v>35</v>
          </cell>
          <cell r="I900">
            <v>1342</v>
          </cell>
          <cell r="J900" t="str">
            <v>RUB</v>
          </cell>
        </row>
        <row r="901">
          <cell r="A901" t="str">
            <v>НС-0081416</v>
          </cell>
          <cell r="C901" t="str">
            <v>Клапан обратный SHUFT RSK-250</v>
          </cell>
          <cell r="G901" t="str">
            <v>шт</v>
          </cell>
          <cell r="H901" t="str">
            <v>больше 50</v>
          </cell>
          <cell r="I901">
            <v>1800</v>
          </cell>
          <cell r="J901" t="str">
            <v>RUB</v>
          </cell>
        </row>
        <row r="902">
          <cell r="A902" t="str">
            <v>НС-0081417</v>
          </cell>
          <cell r="C902" t="str">
            <v>Клапан обратный SHUFT RSK-315</v>
          </cell>
          <cell r="G902" t="str">
            <v>шт</v>
          </cell>
          <cell r="H902" t="str">
            <v>больше 50</v>
          </cell>
          <cell r="I902">
            <v>2237</v>
          </cell>
          <cell r="J902" t="str">
            <v>RUB</v>
          </cell>
        </row>
        <row r="903">
          <cell r="A903" t="str">
            <v>НС-0081419</v>
          </cell>
          <cell r="C903" t="str">
            <v>Клапан обратный SHUFT RSK-355</v>
          </cell>
          <cell r="G903" t="str">
            <v>шт</v>
          </cell>
          <cell r="H903">
            <v>20</v>
          </cell>
          <cell r="I903">
            <v>4616</v>
          </cell>
          <cell r="J903" t="str">
            <v>RUB</v>
          </cell>
        </row>
        <row r="904">
          <cell r="A904" t="str">
            <v>НС-0081418</v>
          </cell>
          <cell r="C904" t="str">
            <v>Клапан обратный SHUFT RSK-400</v>
          </cell>
          <cell r="G904" t="str">
            <v>шт</v>
          </cell>
          <cell r="H904">
            <v>23</v>
          </cell>
          <cell r="I904">
            <v>5328</v>
          </cell>
          <cell r="J904" t="str">
            <v>RUB</v>
          </cell>
        </row>
        <row r="905">
          <cell r="A905" t="str">
            <v>Ц-00004176</v>
          </cell>
          <cell r="C905" t="str">
            <v>Элементы автоматики</v>
          </cell>
          <cell r="H905" t="str">
            <v>больше 50</v>
          </cell>
          <cell r="J905" t="str">
            <v>RUB</v>
          </cell>
        </row>
        <row r="906">
          <cell r="A906" t="str">
            <v>яС-1171644</v>
          </cell>
          <cell r="C906" t="str">
            <v>LUFBERG</v>
          </cell>
          <cell r="H906">
            <v>41</v>
          </cell>
          <cell r="J906" t="str">
            <v>RUB</v>
          </cell>
        </row>
        <row r="907">
          <cell r="A907" t="str">
            <v>яС-1171648</v>
          </cell>
          <cell r="C907" t="str">
            <v>2х и 3х ходовые смесительные клапаны</v>
          </cell>
          <cell r="H907">
            <v>30</v>
          </cell>
          <cell r="J907" t="str">
            <v>RUB</v>
          </cell>
        </row>
        <row r="908">
          <cell r="A908" t="str">
            <v>НС-1443913</v>
          </cell>
          <cell r="C908" t="str">
            <v>BV-3-15-1,6 3-х ходовой вентиль</v>
          </cell>
          <cell r="G908" t="str">
            <v>шт</v>
          </cell>
          <cell r="H908">
            <v>1</v>
          </cell>
          <cell r="J908" t="str">
            <v>RUB</v>
          </cell>
        </row>
        <row r="909">
          <cell r="A909" t="str">
            <v>НС-1443914</v>
          </cell>
          <cell r="C909" t="str">
            <v>BV-3-15-2,5 3-х ходовой вентиль</v>
          </cell>
          <cell r="G909" t="str">
            <v>шт</v>
          </cell>
          <cell r="H909">
            <v>19</v>
          </cell>
          <cell r="J909" t="str">
            <v>RUB</v>
          </cell>
        </row>
        <row r="910">
          <cell r="A910" t="str">
            <v>НС-1443915</v>
          </cell>
          <cell r="C910" t="str">
            <v>BV-3-20-4 3-х ходовой вентиль</v>
          </cell>
          <cell r="G910" t="str">
            <v>шт</v>
          </cell>
          <cell r="H910">
            <v>0</v>
          </cell>
          <cell r="J910" t="str">
            <v>RUB</v>
          </cell>
        </row>
        <row r="911">
          <cell r="A911" t="str">
            <v>НС-1443916</v>
          </cell>
          <cell r="C911" t="str">
            <v>BV-3-20-6,3 3-х ходовой вентиль</v>
          </cell>
          <cell r="G911" t="str">
            <v>шт</v>
          </cell>
          <cell r="H911">
            <v>0</v>
          </cell>
          <cell r="J911" t="str">
            <v>RUB</v>
          </cell>
        </row>
        <row r="912">
          <cell r="A912" t="str">
            <v>НС-1443917</v>
          </cell>
          <cell r="C912" t="str">
            <v>BV-3-25-10 3-х ходовой вентиль</v>
          </cell>
          <cell r="G912" t="str">
            <v>шт</v>
          </cell>
          <cell r="H912">
            <v>0</v>
          </cell>
          <cell r="J912" t="str">
            <v>RUB</v>
          </cell>
        </row>
        <row r="913">
          <cell r="A913" t="str">
            <v>НС-1443918</v>
          </cell>
          <cell r="C913" t="str">
            <v>BV-3-25-16 3-х ходовой вентиль</v>
          </cell>
          <cell r="G913" t="str">
            <v>шт</v>
          </cell>
          <cell r="H913">
            <v>0</v>
          </cell>
          <cell r="J913" t="str">
            <v>RUB</v>
          </cell>
        </row>
        <row r="914">
          <cell r="A914" t="str">
            <v>НС-1443919</v>
          </cell>
          <cell r="C914" t="str">
            <v>BV-3-32-25 3-х ходовой вентиль</v>
          </cell>
          <cell r="G914" t="str">
            <v>шт</v>
          </cell>
          <cell r="H914">
            <v>10</v>
          </cell>
          <cell r="J914" t="str">
            <v>RUB</v>
          </cell>
        </row>
        <row r="915">
          <cell r="A915" t="str">
            <v>НС-1443920</v>
          </cell>
          <cell r="C915" t="str">
            <v>BV-3-40-25 3-х ходовой вентиль</v>
          </cell>
          <cell r="G915" t="str">
            <v>шт</v>
          </cell>
          <cell r="H915">
            <v>0</v>
          </cell>
          <cell r="J915" t="str">
            <v>RUB</v>
          </cell>
        </row>
        <row r="916">
          <cell r="A916" t="str">
            <v>НС-1443921</v>
          </cell>
          <cell r="C916" t="str">
            <v>BV-3-40-40 3-х ходовой вентиль</v>
          </cell>
          <cell r="G916" t="str">
            <v>шт</v>
          </cell>
          <cell r="H916">
            <v>0</v>
          </cell>
          <cell r="J916" t="str">
            <v>RUB</v>
          </cell>
        </row>
        <row r="917">
          <cell r="A917" t="str">
            <v>НС-1443922</v>
          </cell>
          <cell r="C917" t="str">
            <v>BV-3-50-63 3-х ходовой вентиль</v>
          </cell>
          <cell r="G917" t="str">
            <v>шт</v>
          </cell>
          <cell r="H917">
            <v>0</v>
          </cell>
          <cell r="J917" t="str">
            <v>RUB</v>
          </cell>
        </row>
        <row r="918">
          <cell r="A918" t="str">
            <v>НС-1443923</v>
          </cell>
          <cell r="C918" t="str">
            <v>BV-BR адаптер для водяных вентилей Lufberg</v>
          </cell>
          <cell r="G918" t="str">
            <v>шт</v>
          </cell>
          <cell r="H918">
            <v>0</v>
          </cell>
          <cell r="J918" t="str">
            <v>RUB</v>
          </cell>
        </row>
        <row r="919">
          <cell r="A919" t="str">
            <v>яС-1171645</v>
          </cell>
          <cell r="C919" t="str">
            <v>Электроприводы без возвратной пружины</v>
          </cell>
          <cell r="H919">
            <v>11</v>
          </cell>
          <cell r="J919" t="str">
            <v>RUB</v>
          </cell>
        </row>
        <row r="920">
          <cell r="A920" t="str">
            <v>НС-1443759</v>
          </cell>
          <cell r="C920" t="str">
            <v>DA04N220 электропривод без пружинного возврата</v>
          </cell>
          <cell r="G920" t="str">
            <v>шт</v>
          </cell>
          <cell r="H920">
            <v>1</v>
          </cell>
          <cell r="J920" t="str">
            <v>RUB</v>
          </cell>
        </row>
        <row r="921">
          <cell r="A921" t="str">
            <v>НС-1443762</v>
          </cell>
          <cell r="C921" t="str">
            <v>DA04N220S электропривод без пружинного возврата</v>
          </cell>
          <cell r="G921" t="str">
            <v>шт</v>
          </cell>
          <cell r="H921">
            <v>0</v>
          </cell>
          <cell r="J921" t="str">
            <v>RUB</v>
          </cell>
        </row>
        <row r="922">
          <cell r="A922" t="str">
            <v>НС-1443763</v>
          </cell>
          <cell r="C922" t="str">
            <v>DA04N24 электропривод без пружинного возврата</v>
          </cell>
          <cell r="G922" t="str">
            <v>шт</v>
          </cell>
          <cell r="H922">
            <v>0</v>
          </cell>
          <cell r="J922" t="str">
            <v>RUB</v>
          </cell>
        </row>
        <row r="923">
          <cell r="A923" t="str">
            <v>НС-1443765</v>
          </cell>
          <cell r="C923" t="str">
            <v>DA04N24P электропривод без пружинного возврата</v>
          </cell>
          <cell r="G923" t="str">
            <v>шт</v>
          </cell>
          <cell r="H923">
            <v>0</v>
          </cell>
          <cell r="J923" t="str">
            <v>RUB</v>
          </cell>
        </row>
        <row r="924">
          <cell r="A924" t="str">
            <v>НС-1443771</v>
          </cell>
          <cell r="C924" t="str">
            <v>DA08N220 электропривод без пружинного возврата</v>
          </cell>
          <cell r="G924" t="str">
            <v>шт</v>
          </cell>
          <cell r="H924">
            <v>2</v>
          </cell>
          <cell r="J924" t="str">
            <v>RUB</v>
          </cell>
        </row>
        <row r="925">
          <cell r="A925" t="str">
            <v>НС-1443772</v>
          </cell>
          <cell r="C925" t="str">
            <v>DA08N220P электропривод без пружинного возврата</v>
          </cell>
          <cell r="G925" t="str">
            <v>шт</v>
          </cell>
          <cell r="H925">
            <v>6</v>
          </cell>
          <cell r="J925" t="str">
            <v>RUB</v>
          </cell>
        </row>
        <row r="926">
          <cell r="A926" t="str">
            <v>НС-1443773</v>
          </cell>
          <cell r="C926" t="str">
            <v>DA08N220S электропривод без пружинного возврата</v>
          </cell>
          <cell r="G926" t="str">
            <v>шт</v>
          </cell>
          <cell r="H926">
            <v>2</v>
          </cell>
          <cell r="J926" t="str">
            <v>RUB</v>
          </cell>
        </row>
        <row r="927">
          <cell r="A927" t="str">
            <v>яС-1171647</v>
          </cell>
          <cell r="C927" t="str">
            <v>Электроприводы с возвратной пружиной</v>
          </cell>
          <cell r="H927">
            <v>0</v>
          </cell>
          <cell r="J927" t="str">
            <v>RUB</v>
          </cell>
        </row>
        <row r="928">
          <cell r="A928" t="str">
            <v>НС-1443828</v>
          </cell>
          <cell r="C928" t="str">
            <v>DA03S220 электропривод с пружинным возвратом</v>
          </cell>
          <cell r="G928" t="str">
            <v>шт</v>
          </cell>
          <cell r="H928">
            <v>0</v>
          </cell>
          <cell r="J928" t="str">
            <v>RUB</v>
          </cell>
        </row>
        <row r="929">
          <cell r="A929" t="str">
            <v>НС-1443880</v>
          </cell>
          <cell r="C929" t="str">
            <v>DA05S220 электропривод с пружинным возвратом</v>
          </cell>
          <cell r="G929" t="str">
            <v>шт</v>
          </cell>
          <cell r="H929">
            <v>0</v>
          </cell>
          <cell r="J929" t="str">
            <v>RUB</v>
          </cell>
        </row>
        <row r="930">
          <cell r="A930" t="str">
            <v>НС-1443896</v>
          </cell>
          <cell r="C930" t="str">
            <v>DA15S24 электропривод с пружинным возвратом</v>
          </cell>
          <cell r="G930" t="str">
            <v>шт</v>
          </cell>
          <cell r="H930">
            <v>0</v>
          </cell>
          <cell r="J930" t="str">
            <v>RUB</v>
          </cell>
        </row>
        <row r="931">
          <cell r="A931" t="str">
            <v>яС-1190745</v>
          </cell>
          <cell r="C931" t="str">
            <v>RGP</v>
          </cell>
          <cell r="H931" t="str">
            <v>больше 50</v>
          </cell>
          <cell r="J931" t="str">
            <v>RUB</v>
          </cell>
        </row>
        <row r="932">
          <cell r="A932" t="str">
            <v>НС-1706575</v>
          </cell>
          <cell r="C932" t="str">
            <v>RGP30-03N230 Привод воздушной заслонки пружинный 3Нм (230В, 2-поз)</v>
          </cell>
          <cell r="G932" t="str">
            <v>шт</v>
          </cell>
          <cell r="H932">
            <v>0</v>
          </cell>
          <cell r="J932" t="str">
            <v>RUB</v>
          </cell>
        </row>
        <row r="933">
          <cell r="A933" t="str">
            <v>НС-1707656</v>
          </cell>
          <cell r="C933" t="str">
            <v>RGP30-05N230 Привод воздушной заслонки пружинный 5Нм (230В, 2-поз)</v>
          </cell>
          <cell r="G933" t="str">
            <v>шт</v>
          </cell>
          <cell r="H933">
            <v>1</v>
          </cell>
          <cell r="I933">
            <v>7721</v>
          </cell>
          <cell r="J933" t="str">
            <v>RUB</v>
          </cell>
        </row>
        <row r="934">
          <cell r="A934" t="str">
            <v>НС-1701353</v>
          </cell>
          <cell r="C934" t="str">
            <v>RGP30-05N230S Привод воздушной заслонки пружинный 5Нм (230В, 2-поз, концевики)</v>
          </cell>
          <cell r="G934" t="str">
            <v>шт</v>
          </cell>
          <cell r="H934">
            <v>0</v>
          </cell>
        </row>
        <row r="935">
          <cell r="A935" t="str">
            <v>НС-1706583</v>
          </cell>
          <cell r="C935" t="str">
            <v>RGP30-10N230 Привод воздушной заслонки пружинный 10Нм (230В, 2-поз)</v>
          </cell>
          <cell r="G935" t="str">
            <v>шт</v>
          </cell>
          <cell r="H935" t="str">
            <v>больше 50</v>
          </cell>
          <cell r="J935" t="str">
            <v>RUB</v>
          </cell>
        </row>
        <row r="936">
          <cell r="A936" t="str">
            <v>НС-1707658</v>
          </cell>
          <cell r="C936" t="str">
            <v>RGP30-10N230S Привод воздушной заслонки пружинный 10Нм (230В, 2-поз, концевики)</v>
          </cell>
          <cell r="G936" t="str">
            <v>шт</v>
          </cell>
          <cell r="H936">
            <v>22</v>
          </cell>
          <cell r="I936">
            <v>11030</v>
          </cell>
          <cell r="J936" t="str">
            <v>RUB</v>
          </cell>
        </row>
        <row r="937">
          <cell r="A937" t="str">
            <v>НС-1707657</v>
          </cell>
          <cell r="C937" t="str">
            <v>RGP40-05N230S Привод пружинный для противопожарных клапанов 5Нм (230В, 2-поз, AUX)</v>
          </cell>
          <cell r="G937" t="str">
            <v>шт</v>
          </cell>
          <cell r="H937">
            <v>22</v>
          </cell>
          <cell r="J937" t="str">
            <v>RUB</v>
          </cell>
        </row>
        <row r="938">
          <cell r="A938" t="str">
            <v>НС-1710357</v>
          </cell>
          <cell r="C938" t="str">
            <v>RGP50-08N230 Привод воздушной заслонки 8Нм (230В, 2-3 поз)</v>
          </cell>
          <cell r="G938" t="str">
            <v>шт</v>
          </cell>
          <cell r="H938">
            <v>33</v>
          </cell>
          <cell r="J938" t="str">
            <v>RUB</v>
          </cell>
        </row>
        <row r="939">
          <cell r="A939" t="str">
            <v>НС-1701377</v>
          </cell>
          <cell r="C939" t="str">
            <v>RGP51-05M24 Привод воздушной заслонки 5Нм (24В, 0-10В)</v>
          </cell>
          <cell r="G939" t="str">
            <v>шт</v>
          </cell>
          <cell r="H939">
            <v>0</v>
          </cell>
        </row>
        <row r="940">
          <cell r="A940" t="str">
            <v>НС-1701376</v>
          </cell>
          <cell r="C940" t="str">
            <v>RGP51-05N230 Привод воздушной заслонки 5Нм (230В, 2-3 поз)</v>
          </cell>
          <cell r="G940" t="str">
            <v>шт</v>
          </cell>
          <cell r="H940" t="str">
            <v>больше 50</v>
          </cell>
        </row>
        <row r="941">
          <cell r="A941" t="str">
            <v>НС-1678044</v>
          </cell>
          <cell r="C941" t="str">
            <v>SRE-220-2 Регулятор 5-ступенчатый (2А, 230В)</v>
          </cell>
          <cell r="G941" t="str">
            <v>шт</v>
          </cell>
          <cell r="H941">
            <v>4</v>
          </cell>
          <cell r="J941" t="str">
            <v>RUB</v>
          </cell>
        </row>
        <row r="942">
          <cell r="A942" t="str">
            <v>НС-1712905</v>
          </cell>
          <cell r="C942" t="str">
            <v>SRE-220-3-T Регулятор 5-ступенчатый с термокантактом(3А, 230В)</v>
          </cell>
          <cell r="G942" t="str">
            <v>шт</v>
          </cell>
          <cell r="H942">
            <v>20</v>
          </cell>
          <cell r="J942" t="str">
            <v>RUB</v>
          </cell>
        </row>
        <row r="943">
          <cell r="A943" t="str">
            <v>НС-1678046</v>
          </cell>
          <cell r="C943" t="str">
            <v>SRE-220-5 Регулятор 5-ступенчатый (5А, 230В)</v>
          </cell>
          <cell r="G943" t="str">
            <v>шт</v>
          </cell>
          <cell r="H943">
            <v>0</v>
          </cell>
          <cell r="J943" t="str">
            <v>RUB</v>
          </cell>
        </row>
        <row r="944">
          <cell r="A944" t="str">
            <v>НС-1773642</v>
          </cell>
          <cell r="C944" t="str">
            <v>TU-K200 NTC12k Канальный датчик температуры в гильзе 200 мм</v>
          </cell>
          <cell r="G944" t="str">
            <v>шт</v>
          </cell>
          <cell r="H944">
            <v>1</v>
          </cell>
        </row>
        <row r="945">
          <cell r="A945" t="str">
            <v>Ц-00007552</v>
          </cell>
          <cell r="C945" t="str">
            <v>Гигростаты</v>
          </cell>
          <cell r="H945">
            <v>15</v>
          </cell>
          <cell r="J945" t="str">
            <v>RUB</v>
          </cell>
        </row>
        <row r="946">
          <cell r="A946" t="str">
            <v>НС-0007635</v>
          </cell>
          <cell r="C946" t="str">
            <v>Гигростат канальный NKH-10/HY</v>
          </cell>
          <cell r="G946" t="str">
            <v>шт</v>
          </cell>
          <cell r="H946">
            <v>0</v>
          </cell>
          <cell r="J946" t="str">
            <v>RUB</v>
          </cell>
        </row>
        <row r="947">
          <cell r="A947" t="str">
            <v>НС-0007636</v>
          </cell>
          <cell r="C947" t="str">
            <v>Гигростат комнатный NZH-101/HY</v>
          </cell>
          <cell r="G947" t="str">
            <v>шт</v>
          </cell>
          <cell r="H947">
            <v>15</v>
          </cell>
          <cell r="J947" t="str">
            <v>RUB</v>
          </cell>
        </row>
        <row r="948">
          <cell r="A948" t="str">
            <v>Ц-00007642</v>
          </cell>
          <cell r="C948" t="str">
            <v>Датчики давления</v>
          </cell>
          <cell r="H948">
            <v>0</v>
          </cell>
          <cell r="I948">
            <v>2402</v>
          </cell>
          <cell r="J948" t="str">
            <v>RUB</v>
          </cell>
        </row>
        <row r="949">
          <cell r="A949" t="str">
            <v>НС-1059322</v>
          </cell>
          <cell r="C949" t="str">
            <v>Реле давления дифференциальное PS-500-L</v>
          </cell>
          <cell r="G949" t="str">
            <v>шт</v>
          </cell>
          <cell r="H949">
            <v>0</v>
          </cell>
          <cell r="I949">
            <v>2402</v>
          </cell>
          <cell r="J949" t="str">
            <v>RUB</v>
          </cell>
        </row>
        <row r="950">
          <cell r="A950" t="str">
            <v>Ц-00007476</v>
          </cell>
          <cell r="C950" t="str">
            <v>Датчики качества воздуха</v>
          </cell>
          <cell r="H950">
            <v>1</v>
          </cell>
        </row>
        <row r="951">
          <cell r="A951" t="str">
            <v>НС-1484112</v>
          </cell>
          <cell r="C951" t="str">
            <v>Датчик концентрации углекислого газа комнатный SHUFT LFG201-2000-V10 0-10В</v>
          </cell>
          <cell r="G951" t="str">
            <v>шт</v>
          </cell>
          <cell r="H951">
            <v>1</v>
          </cell>
        </row>
        <row r="952">
          <cell r="A952" t="str">
            <v>Ц-00004203</v>
          </cell>
          <cell r="C952" t="str">
            <v>Датчики температуры</v>
          </cell>
          <cell r="H952">
            <v>35</v>
          </cell>
          <cell r="J952" t="str">
            <v>RUB</v>
          </cell>
        </row>
        <row r="953">
          <cell r="A953" t="str">
            <v>НС-0080058</v>
          </cell>
          <cell r="C953" t="str">
            <v>TJ-K10K канальный датчик температуры</v>
          </cell>
          <cell r="G953" t="str">
            <v>шт</v>
          </cell>
          <cell r="H953">
            <v>1</v>
          </cell>
          <cell r="J953" t="str">
            <v>RUB</v>
          </cell>
        </row>
        <row r="954">
          <cell r="A954" t="str">
            <v>НС-0007654</v>
          </cell>
          <cell r="C954" t="str">
            <v>Датчик температуры канальный ETF-1144/99-AN-NTC</v>
          </cell>
          <cell r="G954" t="str">
            <v>шт</v>
          </cell>
          <cell r="H954">
            <v>1</v>
          </cell>
          <cell r="J954" t="str">
            <v>RUB</v>
          </cell>
        </row>
        <row r="955">
          <cell r="A955" t="str">
            <v>НС-1066066</v>
          </cell>
          <cell r="C955" t="str">
            <v>Датчик температуры канальный SHUFT HTF-NTC10K</v>
          </cell>
          <cell r="G955" t="str">
            <v>шт</v>
          </cell>
          <cell r="H955">
            <v>0</v>
          </cell>
          <cell r="I955">
            <v>3545</v>
          </cell>
          <cell r="J955" t="str">
            <v>RUB</v>
          </cell>
        </row>
        <row r="956">
          <cell r="A956" t="str">
            <v>НС-0007660</v>
          </cell>
          <cell r="C956" t="str">
            <v>Датчик температуры комнатный RTF1-PT1000</v>
          </cell>
          <cell r="G956" t="str">
            <v>шт</v>
          </cell>
          <cell r="H956">
            <v>15</v>
          </cell>
          <cell r="I956">
            <v>2424</v>
          </cell>
          <cell r="J956" t="str">
            <v>RUB</v>
          </cell>
        </row>
        <row r="957">
          <cell r="A957" t="str">
            <v>НС-1055314</v>
          </cell>
          <cell r="C957" t="str">
            <v>Датчик температуры комнатный SHUFT RTF1-NTC10K</v>
          </cell>
          <cell r="G957" t="str">
            <v>шт</v>
          </cell>
          <cell r="H957">
            <v>3</v>
          </cell>
          <cell r="I957">
            <v>2424</v>
          </cell>
          <cell r="J957" t="str">
            <v>RUB</v>
          </cell>
        </row>
        <row r="958">
          <cell r="A958" t="str">
            <v>НС-0007647</v>
          </cell>
          <cell r="C958" t="str">
            <v>Датчик температуры контактный с хомутом ALTF1-PT1000</v>
          </cell>
          <cell r="G958" t="str">
            <v>шт</v>
          </cell>
          <cell r="H958">
            <v>1</v>
          </cell>
          <cell r="I958">
            <v>2823</v>
          </cell>
          <cell r="J958" t="str">
            <v>RUB</v>
          </cell>
        </row>
        <row r="959">
          <cell r="A959" t="str">
            <v>НС-0007657</v>
          </cell>
          <cell r="C959" t="str">
            <v>Датчик температуры погружной ETF01-PT1000</v>
          </cell>
          <cell r="G959" t="str">
            <v>шт</v>
          </cell>
          <cell r="H959">
            <v>7</v>
          </cell>
          <cell r="I959">
            <v>5150</v>
          </cell>
          <cell r="J959" t="str">
            <v>RUB</v>
          </cell>
        </row>
        <row r="960">
          <cell r="A960" t="str">
            <v>НС-0007648</v>
          </cell>
          <cell r="C960" t="str">
            <v>Датчик температуры уличный ATF1-PT1000</v>
          </cell>
          <cell r="G960" t="str">
            <v>шт</v>
          </cell>
          <cell r="H960">
            <v>5</v>
          </cell>
          <cell r="I960">
            <v>2458</v>
          </cell>
          <cell r="J960" t="str">
            <v>RUB</v>
          </cell>
        </row>
        <row r="961">
          <cell r="A961" t="str">
            <v>НС-1055305</v>
          </cell>
          <cell r="C961" t="str">
            <v>Датчик температуры уличный SHUFT ATF1-NTC10K</v>
          </cell>
          <cell r="G961" t="str">
            <v>шт</v>
          </cell>
          <cell r="H961">
            <v>2</v>
          </cell>
          <cell r="I961">
            <v>2458</v>
          </cell>
          <cell r="J961" t="str">
            <v>RUB</v>
          </cell>
        </row>
        <row r="962">
          <cell r="A962" t="str">
            <v>Ц-00004314</v>
          </cell>
          <cell r="C962" t="str">
            <v>Насосы</v>
          </cell>
          <cell r="H962">
            <v>3</v>
          </cell>
          <cell r="J962" t="str">
            <v>RUB</v>
          </cell>
        </row>
        <row r="963">
          <cell r="A963" t="str">
            <v>яС-1170776</v>
          </cell>
          <cell r="C963" t="str">
            <v>IMP PUMPS</v>
          </cell>
          <cell r="H963">
            <v>1</v>
          </cell>
          <cell r="J963" t="str">
            <v>RUB</v>
          </cell>
        </row>
        <row r="964">
          <cell r="A964" t="str">
            <v>НС-1450432</v>
          </cell>
          <cell r="C964" t="str">
            <v>Насос циркуляционный GHN BASIC 100-120 F (PN 10)</v>
          </cell>
          <cell r="G964" t="str">
            <v>шт</v>
          </cell>
          <cell r="H964">
            <v>1</v>
          </cell>
        </row>
        <row r="965">
          <cell r="A965" t="str">
            <v>яС-1170777</v>
          </cell>
          <cell r="C965" t="str">
            <v>Серия GHN</v>
          </cell>
          <cell r="H965">
            <v>0</v>
          </cell>
          <cell r="J965" t="str">
            <v>RUB</v>
          </cell>
        </row>
        <row r="966">
          <cell r="A966" t="str">
            <v>НС-1417182</v>
          </cell>
          <cell r="C966" t="str">
            <v>Насос циркуляционный GHN 25/40-180</v>
          </cell>
          <cell r="G966" t="str">
            <v>шт</v>
          </cell>
          <cell r="H966">
            <v>0</v>
          </cell>
          <cell r="J966" t="str">
            <v>RUB</v>
          </cell>
        </row>
        <row r="967">
          <cell r="A967" t="str">
            <v>НС-1417186</v>
          </cell>
          <cell r="C967" t="str">
            <v>Насос циркуляционный GHN 25/60-180</v>
          </cell>
          <cell r="G967" t="str">
            <v>шт</v>
          </cell>
          <cell r="H967">
            <v>0</v>
          </cell>
          <cell r="J967" t="str">
            <v>RUB</v>
          </cell>
        </row>
        <row r="968">
          <cell r="A968" t="str">
            <v>яС-1170779</v>
          </cell>
          <cell r="C968" t="str">
            <v>Серия GHN Basic II</v>
          </cell>
          <cell r="H968">
            <v>0</v>
          </cell>
          <cell r="J968" t="str">
            <v>RUB</v>
          </cell>
        </row>
        <row r="969">
          <cell r="A969" t="str">
            <v>НС-1417239</v>
          </cell>
          <cell r="C969" t="str">
            <v>Насос циркуляционный GHNbasic II 40-120 F</v>
          </cell>
          <cell r="G969" t="str">
            <v>шт</v>
          </cell>
          <cell r="H969">
            <v>0</v>
          </cell>
          <cell r="J969" t="str">
            <v>RUB</v>
          </cell>
        </row>
        <row r="970">
          <cell r="A970" t="str">
            <v>яС-1170778</v>
          </cell>
          <cell r="C970" t="str">
            <v>Серия GHNM Basic II</v>
          </cell>
          <cell r="H970">
            <v>0</v>
          </cell>
          <cell r="J970" t="str">
            <v>RUB</v>
          </cell>
        </row>
        <row r="971">
          <cell r="A971" t="str">
            <v>НС-1417218</v>
          </cell>
          <cell r="C971" t="str">
            <v>Насос циркуляционный GHNMbasic II 40-70 F</v>
          </cell>
          <cell r="G971" t="str">
            <v>шт</v>
          </cell>
          <cell r="H971">
            <v>0</v>
          </cell>
          <cell r="J971" t="str">
            <v>RUB</v>
          </cell>
        </row>
        <row r="972">
          <cell r="A972" t="str">
            <v>НС-1496762</v>
          </cell>
          <cell r="C972" t="str">
            <v>Насос циркуляционный WCP 50-18F</v>
          </cell>
          <cell r="G972" t="str">
            <v>шт</v>
          </cell>
          <cell r="H972">
            <v>2</v>
          </cell>
        </row>
        <row r="973">
          <cell r="A973" t="str">
            <v>Ц-00007641</v>
          </cell>
          <cell r="C973" t="str">
            <v>Преобразователи</v>
          </cell>
          <cell r="H973">
            <v>0</v>
          </cell>
          <cell r="I973">
            <v>15353</v>
          </cell>
          <cell r="J973" t="str">
            <v>RUB</v>
          </cell>
        </row>
        <row r="974">
          <cell r="A974" t="str">
            <v>НС-1350773</v>
          </cell>
          <cell r="C974" t="str">
            <v>Преобразователь влажности комнатный SHUFT TUA 3</v>
          </cell>
          <cell r="G974" t="str">
            <v>шт</v>
          </cell>
          <cell r="H974">
            <v>0</v>
          </cell>
          <cell r="I974">
            <v>15353</v>
          </cell>
          <cell r="J974" t="str">
            <v>RUB</v>
          </cell>
        </row>
        <row r="975">
          <cell r="A975" t="str">
            <v>Ц-00007550</v>
          </cell>
          <cell r="C975" t="str">
            <v>Пульты управления</v>
          </cell>
          <cell r="H975">
            <v>6</v>
          </cell>
          <cell r="J975" t="str">
            <v>RUB</v>
          </cell>
        </row>
        <row r="976">
          <cell r="A976" t="str">
            <v>НС-1523431</v>
          </cell>
          <cell r="C976" t="str">
            <v>Блок контроля и управления (базовый) HMI Basic UPC, арт. 1-2-1207-0006</v>
          </cell>
          <cell r="G976" t="str">
            <v>шт</v>
          </cell>
          <cell r="H976">
            <v>5</v>
          </cell>
        </row>
        <row r="977">
          <cell r="A977" t="str">
            <v>НС-1624414</v>
          </cell>
          <cell r="C977" t="str">
            <v>Пульт управления Zentec Z031</v>
          </cell>
          <cell r="G977" t="str">
            <v>шт</v>
          </cell>
          <cell r="H977">
            <v>1</v>
          </cell>
          <cell r="J977" t="str">
            <v>RUB</v>
          </cell>
        </row>
        <row r="978">
          <cell r="A978" t="str">
            <v>Ц-00007561</v>
          </cell>
          <cell r="C978" t="str">
            <v>Реле протока</v>
          </cell>
          <cell r="H978">
            <v>1</v>
          </cell>
          <cell r="I978">
            <v>8372</v>
          </cell>
          <cell r="J978" t="str">
            <v>RUB</v>
          </cell>
        </row>
        <row r="979">
          <cell r="A979" t="str">
            <v>НС-0084470</v>
          </cell>
          <cell r="C979" t="str">
            <v>Реле протока воды SF1K/HY</v>
          </cell>
          <cell r="G979" t="str">
            <v>шт</v>
          </cell>
          <cell r="H979">
            <v>1</v>
          </cell>
          <cell r="I979">
            <v>8372</v>
          </cell>
          <cell r="J979" t="str">
            <v>RUB</v>
          </cell>
        </row>
        <row r="980">
          <cell r="A980" t="str">
            <v>Ц-00007551</v>
          </cell>
          <cell r="C980" t="str">
            <v>Термостаты</v>
          </cell>
          <cell r="H980">
            <v>6</v>
          </cell>
          <cell r="I980">
            <v>8647</v>
          </cell>
          <cell r="J980" t="str">
            <v>RUB</v>
          </cell>
        </row>
        <row r="981">
          <cell r="A981" t="str">
            <v>НС-1442766</v>
          </cell>
          <cell r="C981" t="str">
            <v>Реле температуры 11,5 метра TS-11,5 LEFOO</v>
          </cell>
          <cell r="G981" t="str">
            <v>шт</v>
          </cell>
          <cell r="H981">
            <v>2</v>
          </cell>
          <cell r="I981">
            <v>8647</v>
          </cell>
          <cell r="J981" t="str">
            <v>RUB</v>
          </cell>
        </row>
        <row r="982">
          <cell r="A982" t="str">
            <v>НС-1442764</v>
          </cell>
          <cell r="C982" t="str">
            <v>Реле температуры 4 метра TS-4 LEFOO</v>
          </cell>
          <cell r="G982" t="str">
            <v>шт</v>
          </cell>
          <cell r="H982">
            <v>3</v>
          </cell>
          <cell r="I982">
            <v>5844</v>
          </cell>
          <cell r="J982" t="str">
            <v>RUB</v>
          </cell>
        </row>
        <row r="983">
          <cell r="A983" t="str">
            <v>НС-1442765</v>
          </cell>
          <cell r="C983" t="str">
            <v>Реле температуры 6 метра TS-6 LEFOO</v>
          </cell>
          <cell r="G983" t="str">
            <v>шт</v>
          </cell>
          <cell r="H983">
            <v>1</v>
          </cell>
          <cell r="I983">
            <v>6903</v>
          </cell>
          <cell r="J983" t="str">
            <v>RUB</v>
          </cell>
        </row>
        <row r="984">
          <cell r="A984" t="str">
            <v>НС-0085821</v>
          </cell>
          <cell r="C984" t="str">
            <v>Термостат комнатный э/механический ET060/HY</v>
          </cell>
          <cell r="G984" t="str">
            <v>шт</v>
          </cell>
          <cell r="H984">
            <v>0</v>
          </cell>
          <cell r="J984" t="str">
            <v>RUB</v>
          </cell>
        </row>
        <row r="985">
          <cell r="A985" t="str">
            <v>яС-1169778</v>
          </cell>
          <cell r="C985" t="str">
            <v>Частотные преобразователи</v>
          </cell>
          <cell r="H985" t="str">
            <v>больше 50</v>
          </cell>
          <cell r="I985">
            <v>15500</v>
          </cell>
          <cell r="J985" t="str">
            <v>RUB</v>
          </cell>
        </row>
        <row r="986">
          <cell r="A986" t="str">
            <v>яС-1169783</v>
          </cell>
          <cell r="C986" t="str">
            <v>IDS Drive</v>
          </cell>
          <cell r="H986" t="str">
            <v>больше 50</v>
          </cell>
          <cell r="I986">
            <v>15500</v>
          </cell>
          <cell r="J986" t="str">
            <v>RUB</v>
          </cell>
        </row>
        <row r="987">
          <cell r="A987" t="str">
            <v>НС-1434514</v>
          </cell>
          <cell r="C987" t="str">
            <v>Преобразователь частоты Z152T2NK-150 1,5kW 220V</v>
          </cell>
          <cell r="G987" t="str">
            <v>шт</v>
          </cell>
          <cell r="H987">
            <v>2</v>
          </cell>
          <cell r="I987">
            <v>15500</v>
          </cell>
          <cell r="J987" t="str">
            <v>RUB</v>
          </cell>
        </row>
        <row r="988">
          <cell r="A988" t="str">
            <v>НС-1434516</v>
          </cell>
          <cell r="C988" t="str">
            <v>Преобразователь частоты Z222T2NK-150 2,2kW 220V</v>
          </cell>
          <cell r="G988" t="str">
            <v>шт</v>
          </cell>
          <cell r="H988">
            <v>45</v>
          </cell>
          <cell r="I988">
            <v>21590</v>
          </cell>
          <cell r="J988" t="str">
            <v>RUB</v>
          </cell>
        </row>
        <row r="989">
          <cell r="A989" t="str">
            <v>НС-1434520</v>
          </cell>
          <cell r="C989" t="str">
            <v>Преобразователь частоты Z222T4NK-150 2,2kW 380V</v>
          </cell>
          <cell r="G989" t="str">
            <v>шт</v>
          </cell>
          <cell r="H989">
            <v>0</v>
          </cell>
          <cell r="I989">
            <v>20730</v>
          </cell>
          <cell r="J989" t="str">
            <v>RUB</v>
          </cell>
        </row>
        <row r="990">
          <cell r="A990" t="str">
            <v>НС-1434521</v>
          </cell>
          <cell r="C990" t="str">
            <v>Преобразователь частоты Z402T4NK-150 4kW 380V</v>
          </cell>
          <cell r="G990" t="str">
            <v>шт</v>
          </cell>
          <cell r="H990">
            <v>0</v>
          </cell>
          <cell r="I990">
            <v>27790</v>
          </cell>
          <cell r="J990" t="str">
            <v>RUB</v>
          </cell>
        </row>
        <row r="991">
          <cell r="A991" t="str">
            <v>НС-1434522</v>
          </cell>
          <cell r="C991" t="str">
            <v>Преобразователь частоты Z552T4NK-150 5,5kW 380V</v>
          </cell>
          <cell r="G991" t="str">
            <v>шт</v>
          </cell>
          <cell r="H991">
            <v>0</v>
          </cell>
          <cell r="I991">
            <v>33130</v>
          </cell>
          <cell r="J991" t="str">
            <v>RUB</v>
          </cell>
        </row>
        <row r="992">
          <cell r="A992" t="str">
            <v>НС-1434512</v>
          </cell>
          <cell r="C992" t="str">
            <v>Преобразователь частоты Z751T2NK-150 0,75kW 220V</v>
          </cell>
          <cell r="G992" t="str">
            <v>шт</v>
          </cell>
          <cell r="H992">
            <v>43</v>
          </cell>
          <cell r="I992">
            <v>14960</v>
          </cell>
          <cell r="J992" t="str">
            <v>RUB</v>
          </cell>
        </row>
        <row r="993">
          <cell r="A993" t="str">
            <v>НС-1434517</v>
          </cell>
          <cell r="C993" t="str">
            <v>Преобразователь частоты Z751T4NK-150 0,75kW 380V</v>
          </cell>
          <cell r="G993" t="str">
            <v>шт</v>
          </cell>
          <cell r="H993">
            <v>0</v>
          </cell>
          <cell r="I993">
            <v>17740</v>
          </cell>
          <cell r="J993" t="str">
            <v>RUB</v>
          </cell>
        </row>
        <row r="994">
          <cell r="A994" t="str">
            <v>НС-1605615</v>
          </cell>
          <cell r="C994" t="str">
            <v>Частотный преобразователь N113T4B-150 11kW,380V</v>
          </cell>
          <cell r="G994" t="str">
            <v>шт</v>
          </cell>
          <cell r="H994">
            <v>0</v>
          </cell>
          <cell r="J994" t="str">
            <v>RUB</v>
          </cell>
        </row>
        <row r="995">
          <cell r="A995" t="str">
            <v>НС-1605616</v>
          </cell>
          <cell r="C995" t="str">
            <v>Частотный преобразователь N152T2B-150 1,5kW, 230V</v>
          </cell>
          <cell r="G995" t="str">
            <v>шт</v>
          </cell>
          <cell r="H995">
            <v>7</v>
          </cell>
          <cell r="I995">
            <v>10897</v>
          </cell>
          <cell r="J995" t="str">
            <v>RUB</v>
          </cell>
        </row>
        <row r="996">
          <cell r="A996" t="str">
            <v>НС-1605617</v>
          </cell>
          <cell r="C996" t="str">
            <v>Частотный преобразователь N152T4B-150 1,5kW, 380V</v>
          </cell>
          <cell r="G996" t="str">
            <v>шт</v>
          </cell>
          <cell r="H996">
            <v>2</v>
          </cell>
          <cell r="I996">
            <v>12993</v>
          </cell>
          <cell r="J996" t="str">
            <v>RUB</v>
          </cell>
        </row>
        <row r="997">
          <cell r="A997" t="str">
            <v>НС-1605618</v>
          </cell>
          <cell r="C997" t="str">
            <v>Частотный преобразователь N222T2B-150 2,2kW, 230V</v>
          </cell>
          <cell r="G997" t="str">
            <v>шт</v>
          </cell>
          <cell r="H997">
            <v>28</v>
          </cell>
          <cell r="I997">
            <v>12784</v>
          </cell>
          <cell r="J997" t="str">
            <v>RUB</v>
          </cell>
        </row>
        <row r="998">
          <cell r="A998" t="str">
            <v>НС-1605619</v>
          </cell>
          <cell r="C998" t="str">
            <v>Частотный преобразователь N222T4B-150 2,2kW, 380V</v>
          </cell>
          <cell r="G998" t="str">
            <v>шт</v>
          </cell>
          <cell r="H998">
            <v>0</v>
          </cell>
          <cell r="I998">
            <v>13831</v>
          </cell>
          <cell r="J998" t="str">
            <v>RUB</v>
          </cell>
        </row>
        <row r="999">
          <cell r="A999" t="str">
            <v>НС-1605621</v>
          </cell>
          <cell r="C999" t="str">
            <v>Частотный преобразователь N401T2B-150 0,4kW, 230V</v>
          </cell>
          <cell r="G999" t="str">
            <v>шт</v>
          </cell>
          <cell r="H999" t="str">
            <v>больше 50</v>
          </cell>
          <cell r="I999">
            <v>10290</v>
          </cell>
          <cell r="J999" t="str">
            <v>RUB</v>
          </cell>
        </row>
        <row r="1000">
          <cell r="A1000" t="str">
            <v>НС-1605622</v>
          </cell>
          <cell r="C1000" t="str">
            <v>Частотный преобразователь N402T4B-150 4kW, 380V</v>
          </cell>
          <cell r="G1000" t="str">
            <v>шт</v>
          </cell>
          <cell r="H1000">
            <v>0</v>
          </cell>
          <cell r="I1000">
            <v>19070</v>
          </cell>
          <cell r="J1000" t="str">
            <v>RUB</v>
          </cell>
        </row>
        <row r="1001">
          <cell r="A1001" t="str">
            <v>НС-1605623</v>
          </cell>
          <cell r="C1001" t="str">
            <v>Частотный преобразователь N552T4B-150 5,5kW, 380V</v>
          </cell>
          <cell r="G1001" t="str">
            <v>шт</v>
          </cell>
          <cell r="H1001">
            <v>18</v>
          </cell>
          <cell r="I1001">
            <v>20852</v>
          </cell>
          <cell r="J1001" t="str">
            <v>RUB</v>
          </cell>
        </row>
        <row r="1002">
          <cell r="A1002" t="str">
            <v>НС-1605624</v>
          </cell>
          <cell r="C1002" t="str">
            <v>Частотный преобразователь N751T2B-150 0,75kW, 230V</v>
          </cell>
          <cell r="G1002" t="str">
            <v>шт</v>
          </cell>
          <cell r="H1002">
            <v>13</v>
          </cell>
          <cell r="I1002">
            <v>10688</v>
          </cell>
          <cell r="J1002" t="str">
            <v>RUB</v>
          </cell>
        </row>
        <row r="1003">
          <cell r="A1003" t="str">
            <v>НС-1602898</v>
          </cell>
          <cell r="C1003" t="str">
            <v>Частотный преобразователь N751T4B-150 0,75kW, 380V</v>
          </cell>
          <cell r="G1003" t="str">
            <v>шт</v>
          </cell>
          <cell r="H1003">
            <v>0</v>
          </cell>
          <cell r="I1003">
            <v>12155</v>
          </cell>
          <cell r="J1003" t="str">
            <v>RUB</v>
          </cell>
        </row>
        <row r="1004">
          <cell r="A1004" t="str">
            <v>НС-1605625</v>
          </cell>
          <cell r="C1004" t="str">
            <v>Частотный преобразователь N752T4B-150 7,5kW, 380V</v>
          </cell>
          <cell r="G1004" t="str">
            <v>шт</v>
          </cell>
          <cell r="H1004">
            <v>30</v>
          </cell>
          <cell r="I1004">
            <v>25358</v>
          </cell>
          <cell r="J1004" t="str">
            <v>RUB</v>
          </cell>
        </row>
        <row r="1005">
          <cell r="A1005" t="str">
            <v>Ц-00043895</v>
          </cell>
          <cell r="C1005" t="str">
            <v>Schneider Electric</v>
          </cell>
          <cell r="H1005">
            <v>20</v>
          </cell>
          <cell r="J1005" t="str">
            <v>RUB</v>
          </cell>
        </row>
        <row r="1006">
          <cell r="A1006" t="str">
            <v>НС-1185038</v>
          </cell>
          <cell r="C1006" t="str">
            <v>Преобразователь частоты ATV310 0.75кВт 380В 3Ф</v>
          </cell>
          <cell r="G1006" t="str">
            <v>шт</v>
          </cell>
          <cell r="H1006">
            <v>20</v>
          </cell>
          <cell r="J1006" t="str">
            <v>RUB</v>
          </cell>
        </row>
        <row r="1007">
          <cell r="A1007" t="str">
            <v>НС-1185039</v>
          </cell>
          <cell r="C1007" t="str">
            <v>Преобразователь частоты ATV310 1.5кВт 380В 3Ф</v>
          </cell>
          <cell r="G1007" t="str">
            <v>шт</v>
          </cell>
          <cell r="H1007">
            <v>0</v>
          </cell>
          <cell r="J1007" t="str">
            <v>RUB</v>
          </cell>
        </row>
        <row r="1008">
          <cell r="A1008" t="str">
            <v>НС-1185043</v>
          </cell>
          <cell r="C1008" t="str">
            <v>Преобразователь частоты ATV310 4кВт 380В 3Ф</v>
          </cell>
          <cell r="G1008" t="str">
            <v>шт</v>
          </cell>
          <cell r="H1008">
            <v>0</v>
          </cell>
          <cell r="J1008" t="str">
            <v>RUB</v>
          </cell>
        </row>
        <row r="1009">
          <cell r="A1009" t="str">
            <v>яС-1172304</v>
          </cell>
          <cell r="C1009" t="str">
            <v>Электроприводы LAMPRECHT</v>
          </cell>
          <cell r="H1009" t="str">
            <v>больше 50</v>
          </cell>
          <cell r="I1009">
            <v>2642</v>
          </cell>
          <cell r="J1009" t="str">
            <v>RUB</v>
          </cell>
        </row>
        <row r="1010">
          <cell r="A1010" t="str">
            <v>НС-1621894</v>
          </cell>
          <cell r="C1010" t="str">
            <v>LB-3-15-1,0 Клапан 3-х ходовой LAMPRECHT</v>
          </cell>
          <cell r="G1010" t="str">
            <v>шт</v>
          </cell>
          <cell r="H1010" t="str">
            <v>больше 50</v>
          </cell>
          <cell r="I1010">
            <v>2642</v>
          </cell>
          <cell r="J1010" t="str">
            <v>RUB</v>
          </cell>
        </row>
        <row r="1011">
          <cell r="A1011" t="str">
            <v>НС-1621896</v>
          </cell>
          <cell r="C1011" t="str">
            <v>LB-3-15-1,6 Клапан 3-х ходовой LAMPRECHT</v>
          </cell>
          <cell r="G1011" t="str">
            <v>шт</v>
          </cell>
          <cell r="H1011" t="str">
            <v>больше 50</v>
          </cell>
          <cell r="I1011">
            <v>2642</v>
          </cell>
          <cell r="J1011" t="str">
            <v>RUB</v>
          </cell>
        </row>
        <row r="1012">
          <cell r="A1012" t="str">
            <v>НС-1621897</v>
          </cell>
          <cell r="C1012" t="str">
            <v>LB-3-15-2,5 Клапан 3-х ходовой LAMPRECHT</v>
          </cell>
          <cell r="G1012" t="str">
            <v>шт</v>
          </cell>
          <cell r="H1012" t="str">
            <v>больше 50</v>
          </cell>
          <cell r="I1012">
            <v>2642</v>
          </cell>
          <cell r="J1012" t="str">
            <v>RUB</v>
          </cell>
        </row>
        <row r="1013">
          <cell r="A1013" t="str">
            <v>НС-1621900</v>
          </cell>
          <cell r="C1013" t="str">
            <v>LB-3-20-4,0 Клапан 3-х ходовой LAMPRECHT</v>
          </cell>
          <cell r="G1013" t="str">
            <v>шт</v>
          </cell>
          <cell r="H1013" t="str">
            <v>больше 50</v>
          </cell>
          <cell r="I1013">
            <v>2959</v>
          </cell>
          <cell r="J1013" t="str">
            <v>RUB</v>
          </cell>
        </row>
        <row r="1014">
          <cell r="A1014" t="str">
            <v>НС-1621903</v>
          </cell>
          <cell r="C1014" t="str">
            <v>LB-3-20-6,3 Клапан 3-х ходовой LAMPRECHT</v>
          </cell>
          <cell r="G1014" t="str">
            <v>шт</v>
          </cell>
          <cell r="H1014" t="str">
            <v>больше 50</v>
          </cell>
          <cell r="I1014">
            <v>2959</v>
          </cell>
          <cell r="J1014" t="str">
            <v>RUB</v>
          </cell>
        </row>
        <row r="1015">
          <cell r="A1015" t="str">
            <v>НС-1622011</v>
          </cell>
          <cell r="C1015" t="str">
            <v>LB-3-25-10 Клапан 3-х ходовой LAMPRECHT</v>
          </cell>
          <cell r="G1015" t="str">
            <v>шт</v>
          </cell>
          <cell r="H1015" t="str">
            <v>больше 50</v>
          </cell>
          <cell r="I1015">
            <v>4247</v>
          </cell>
          <cell r="J1015" t="str">
            <v>RUB</v>
          </cell>
        </row>
        <row r="1016">
          <cell r="A1016" t="str">
            <v>НС-1622014</v>
          </cell>
          <cell r="C1016" t="str">
            <v>LB-3-25-16 Клапан 3-х ходовой LAMPRECHT</v>
          </cell>
          <cell r="G1016" t="str">
            <v>шт</v>
          </cell>
          <cell r="H1016" t="str">
            <v>больше 50</v>
          </cell>
          <cell r="I1016">
            <v>4247</v>
          </cell>
          <cell r="J1016" t="str">
            <v>RUB</v>
          </cell>
        </row>
        <row r="1017">
          <cell r="A1017" t="str">
            <v>НС-1622016</v>
          </cell>
          <cell r="C1017" t="str">
            <v>LB-3-32-25 Клапан 3-х ходовой LAMPRECHT</v>
          </cell>
          <cell r="G1017" t="str">
            <v>шт</v>
          </cell>
          <cell r="H1017">
            <v>10</v>
          </cell>
          <cell r="I1017">
            <v>6351</v>
          </cell>
          <cell r="J1017" t="str">
            <v>RUB</v>
          </cell>
        </row>
        <row r="1018">
          <cell r="A1018" t="str">
            <v>НС-1622023</v>
          </cell>
          <cell r="C1018" t="str">
            <v>LB-3-40-25 Клапан 3-х ходовой LAMPRECHT</v>
          </cell>
          <cell r="G1018" t="str">
            <v>шт</v>
          </cell>
          <cell r="H1018">
            <v>21</v>
          </cell>
          <cell r="I1018">
            <v>9915</v>
          </cell>
          <cell r="J1018" t="str">
            <v>RUB</v>
          </cell>
        </row>
        <row r="1019">
          <cell r="A1019" t="str">
            <v>НС-1622024</v>
          </cell>
          <cell r="C1019" t="str">
            <v>LB-3-40-40 Клапан 3-х ходовой LAMPRECHT</v>
          </cell>
          <cell r="G1019" t="str">
            <v>шт</v>
          </cell>
          <cell r="H1019">
            <v>10</v>
          </cell>
          <cell r="I1019">
            <v>9915</v>
          </cell>
          <cell r="J1019" t="str">
            <v>RUB</v>
          </cell>
        </row>
        <row r="1020">
          <cell r="A1020" t="str">
            <v>НС-1622026</v>
          </cell>
          <cell r="C1020" t="str">
            <v>LB-3-50-63 Клапан 3-х ходовой LAMPRECHT</v>
          </cell>
          <cell r="G1020" t="str">
            <v>шт</v>
          </cell>
          <cell r="H1020">
            <v>7</v>
          </cell>
          <cell r="I1020">
            <v>16276</v>
          </cell>
          <cell r="J1020" t="str">
            <v>RUB</v>
          </cell>
        </row>
        <row r="1021">
          <cell r="A1021" t="str">
            <v>НС-1622027</v>
          </cell>
          <cell r="C1021" t="str">
            <v>LB-BRK-A Адаптер для привода LAMPRECHT</v>
          </cell>
          <cell r="G1021" t="str">
            <v>шт</v>
          </cell>
          <cell r="H1021" t="str">
            <v>больше 50</v>
          </cell>
          <cell r="I1021">
            <v>1115</v>
          </cell>
          <cell r="J1021" t="str">
            <v>RUB</v>
          </cell>
        </row>
        <row r="1022">
          <cell r="A1022" t="str">
            <v>яС-1172305</v>
          </cell>
          <cell r="C1022" t="str">
            <v>Электроприводы без возвратной пружины</v>
          </cell>
          <cell r="H1022" t="str">
            <v>больше 50</v>
          </cell>
          <cell r="I1022">
            <v>7825</v>
          </cell>
          <cell r="J1022" t="str">
            <v>RUB</v>
          </cell>
        </row>
        <row r="1023">
          <cell r="A1023" t="str">
            <v>НС-1454026</v>
          </cell>
          <cell r="C1023" t="str">
            <v>LB220-04NS электропривод</v>
          </cell>
          <cell r="G1023" t="str">
            <v>шт</v>
          </cell>
          <cell r="H1023">
            <v>8</v>
          </cell>
          <cell r="I1023">
            <v>7825</v>
          </cell>
          <cell r="J1023" t="str">
            <v>RUB</v>
          </cell>
        </row>
        <row r="1024">
          <cell r="A1024" t="str">
            <v>НС-1516446</v>
          </cell>
          <cell r="C1024" t="str">
            <v>LB220-08NS электропривод</v>
          </cell>
          <cell r="G1024" t="str">
            <v>шт</v>
          </cell>
          <cell r="H1024">
            <v>35</v>
          </cell>
          <cell r="I1024">
            <v>9599</v>
          </cell>
          <cell r="J1024" t="str">
            <v>RUB</v>
          </cell>
        </row>
        <row r="1025">
          <cell r="A1025" t="str">
            <v>НС-1454028</v>
          </cell>
          <cell r="C1025" t="str">
            <v>LB220-08NS-2SW электропривод</v>
          </cell>
          <cell r="G1025" t="str">
            <v>шт</v>
          </cell>
          <cell r="H1025">
            <v>0</v>
          </cell>
          <cell r="I1025">
            <v>10607</v>
          </cell>
          <cell r="J1025" t="str">
            <v>RUB</v>
          </cell>
        </row>
        <row r="1026">
          <cell r="A1026" t="str">
            <v>НС-1516453</v>
          </cell>
          <cell r="C1026" t="str">
            <v>LB220-16NS электропривод</v>
          </cell>
          <cell r="G1026" t="str">
            <v>шт</v>
          </cell>
          <cell r="H1026">
            <v>30</v>
          </cell>
          <cell r="I1026">
            <v>11371</v>
          </cell>
          <cell r="J1026" t="str">
            <v>RUB</v>
          </cell>
        </row>
        <row r="1027">
          <cell r="A1027" t="str">
            <v>НС-1454038</v>
          </cell>
          <cell r="C1027" t="str">
            <v>LB220-16NS-2SW электропривод</v>
          </cell>
          <cell r="G1027" t="str">
            <v>шт</v>
          </cell>
          <cell r="H1027">
            <v>39</v>
          </cell>
          <cell r="I1027">
            <v>12565</v>
          </cell>
          <cell r="J1027" t="str">
            <v>RUB</v>
          </cell>
        </row>
        <row r="1028">
          <cell r="A1028" t="str">
            <v>НС-1454023</v>
          </cell>
          <cell r="C1028" t="str">
            <v>LB24-04NS электропривод</v>
          </cell>
          <cell r="G1028" t="str">
            <v>шт</v>
          </cell>
          <cell r="H1028">
            <v>30</v>
          </cell>
          <cell r="I1028">
            <v>7313</v>
          </cell>
          <cell r="J1028" t="str">
            <v>RUB</v>
          </cell>
        </row>
        <row r="1029">
          <cell r="A1029" t="str">
            <v>НС-1454025</v>
          </cell>
          <cell r="C1029" t="str">
            <v>LB24-04NS-U электропривод</v>
          </cell>
          <cell r="G1029" t="str">
            <v>шт</v>
          </cell>
          <cell r="H1029" t="str">
            <v>больше 50</v>
          </cell>
          <cell r="I1029">
            <v>9853</v>
          </cell>
          <cell r="J1029" t="str">
            <v>RUB</v>
          </cell>
        </row>
        <row r="1030">
          <cell r="A1030" t="str">
            <v>НС-1454029</v>
          </cell>
          <cell r="C1030" t="str">
            <v>LB24-08NS-2SW электропривод</v>
          </cell>
          <cell r="G1030" t="str">
            <v>шт</v>
          </cell>
          <cell r="H1030" t="str">
            <v>больше 50</v>
          </cell>
          <cell r="I1030">
            <v>10314</v>
          </cell>
          <cell r="J1030" t="str">
            <v>RUB</v>
          </cell>
        </row>
        <row r="1031">
          <cell r="A1031" t="str">
            <v>НС-1454030</v>
          </cell>
          <cell r="C1031" t="str">
            <v>LB24-08NS-U-2SW электропривод</v>
          </cell>
          <cell r="G1031" t="str">
            <v>шт</v>
          </cell>
          <cell r="H1031">
            <v>24</v>
          </cell>
          <cell r="I1031">
            <v>11429</v>
          </cell>
          <cell r="J1031" t="str">
            <v>RUB</v>
          </cell>
        </row>
        <row r="1032">
          <cell r="A1032" t="str">
            <v>НС-1516463</v>
          </cell>
          <cell r="C1032" t="str">
            <v>LB24-16NS электропривод</v>
          </cell>
          <cell r="G1032" t="str">
            <v>шт</v>
          </cell>
          <cell r="H1032">
            <v>15</v>
          </cell>
          <cell r="I1032">
            <v>10501</v>
          </cell>
          <cell r="J1032" t="str">
            <v>RUB</v>
          </cell>
        </row>
        <row r="1033">
          <cell r="A1033" t="str">
            <v>НС-1454031</v>
          </cell>
          <cell r="C1033" t="str">
            <v>LB24-16NS-2SW электропривод</v>
          </cell>
          <cell r="G1033" t="str">
            <v>шт</v>
          </cell>
          <cell r="H1033" t="str">
            <v>больше 50</v>
          </cell>
          <cell r="I1033">
            <v>11603</v>
          </cell>
          <cell r="J1033" t="str">
            <v>RUB</v>
          </cell>
        </row>
        <row r="1034">
          <cell r="A1034" t="str">
            <v>НС-1516465</v>
          </cell>
          <cell r="C1034" t="str">
            <v>LB24-16NS-U электропривод</v>
          </cell>
          <cell r="G1034" t="str">
            <v>шт</v>
          </cell>
          <cell r="H1034">
            <v>2</v>
          </cell>
          <cell r="I1034">
            <v>12102</v>
          </cell>
          <cell r="J1034" t="str">
            <v>RUB</v>
          </cell>
        </row>
        <row r="1035">
          <cell r="A1035" t="str">
            <v>НС-1454039</v>
          </cell>
          <cell r="C1035" t="str">
            <v>LB24-16NS-U-2SW электропривод</v>
          </cell>
          <cell r="G1035" t="str">
            <v>шт</v>
          </cell>
          <cell r="H1035">
            <v>7</v>
          </cell>
          <cell r="I1035">
            <v>13372</v>
          </cell>
          <cell r="J1035" t="str">
            <v>RUB</v>
          </cell>
        </row>
        <row r="1036">
          <cell r="A1036" t="str">
            <v>яС-1172306</v>
          </cell>
          <cell r="C1036" t="str">
            <v>Электроприводы с возвратной пружиной</v>
          </cell>
          <cell r="H1036" t="str">
            <v>больше 50</v>
          </cell>
          <cell r="I1036">
            <v>11568</v>
          </cell>
          <cell r="J1036" t="str">
            <v>RUB</v>
          </cell>
        </row>
        <row r="1037">
          <cell r="A1037" t="str">
            <v>НС-1454041</v>
          </cell>
          <cell r="C1037" t="str">
            <v>LB220-03SR электропривод с возвр. пружиной</v>
          </cell>
          <cell r="G1037" t="str">
            <v>шт</v>
          </cell>
          <cell r="H1037">
            <v>0</v>
          </cell>
          <cell r="I1037">
            <v>11568</v>
          </cell>
          <cell r="J1037" t="str">
            <v>RUB</v>
          </cell>
        </row>
        <row r="1038">
          <cell r="A1038" t="str">
            <v>НС-1454046</v>
          </cell>
          <cell r="C1038" t="str">
            <v>LB220-05SR электропривод с возвр. пружиной</v>
          </cell>
          <cell r="G1038" t="str">
            <v>шт</v>
          </cell>
          <cell r="H1038">
            <v>0</v>
          </cell>
          <cell r="I1038">
            <v>12353</v>
          </cell>
          <cell r="J1038" t="str">
            <v>RUB</v>
          </cell>
        </row>
        <row r="1039">
          <cell r="A1039" t="str">
            <v>НС-1454054</v>
          </cell>
          <cell r="C1039" t="str">
            <v>LB220-10SR электропривод с возвр. пружиной</v>
          </cell>
          <cell r="G1039" t="str">
            <v>шт</v>
          </cell>
          <cell r="H1039" t="str">
            <v>больше 50</v>
          </cell>
          <cell r="I1039">
            <v>15188</v>
          </cell>
          <cell r="J1039" t="str">
            <v>RUB</v>
          </cell>
        </row>
        <row r="1040">
          <cell r="A1040" t="str">
            <v>НС-1454040</v>
          </cell>
          <cell r="C1040" t="str">
            <v>LB24-03SR электропривод с возвр. пружиной</v>
          </cell>
          <cell r="G1040" t="str">
            <v>шт</v>
          </cell>
          <cell r="H1040">
            <v>25</v>
          </cell>
          <cell r="I1040">
            <v>10876</v>
          </cell>
          <cell r="J1040" t="str">
            <v>RUB</v>
          </cell>
        </row>
        <row r="1041">
          <cell r="A1041" t="str">
            <v>НС-1454042</v>
          </cell>
          <cell r="C1041" t="str">
            <v>LB24-03SR-U электропривод с возвр. пружиной</v>
          </cell>
          <cell r="G1041" t="str">
            <v>шт</v>
          </cell>
          <cell r="H1041">
            <v>42</v>
          </cell>
          <cell r="I1041">
            <v>16344</v>
          </cell>
          <cell r="J1041" t="str">
            <v>RUB</v>
          </cell>
        </row>
        <row r="1042">
          <cell r="A1042" t="str">
            <v>НС-1454049</v>
          </cell>
          <cell r="C1042" t="str">
            <v>LB24-05SR-U электропривод с возвр. пружиной</v>
          </cell>
          <cell r="G1042" t="str">
            <v>шт</v>
          </cell>
          <cell r="H1042" t="str">
            <v>больше 50</v>
          </cell>
          <cell r="I1042">
            <v>11451</v>
          </cell>
          <cell r="J1042" t="str">
            <v>RUB</v>
          </cell>
        </row>
        <row r="1043">
          <cell r="A1043" t="str">
            <v>НС-1454052</v>
          </cell>
          <cell r="C1043" t="str">
            <v>LB24-10SR электропривод с возвр. пружиной</v>
          </cell>
          <cell r="G1043" t="str">
            <v>шт</v>
          </cell>
          <cell r="H1043">
            <v>3</v>
          </cell>
          <cell r="I1043">
            <v>16223</v>
          </cell>
          <cell r="J1043" t="str">
            <v>RUB</v>
          </cell>
        </row>
        <row r="1044">
          <cell r="A1044" t="str">
            <v>НС-1454056</v>
          </cell>
          <cell r="C1044" t="str">
            <v>LB24-10SR-U электропривод с возвр. пружиной</v>
          </cell>
          <cell r="G1044" t="str">
            <v>шт</v>
          </cell>
          <cell r="H1044">
            <v>22</v>
          </cell>
          <cell r="I1044">
            <v>23628</v>
          </cell>
          <cell r="J1044" t="str">
            <v>RUB</v>
          </cell>
        </row>
        <row r="1045">
          <cell r="A1045" t="str">
            <v>Ц-00025664</v>
          </cell>
          <cell r="C1045" t="str">
            <v>Водонагреватели</v>
          </cell>
          <cell r="H1045" t="str">
            <v>больше 50</v>
          </cell>
          <cell r="I1045">
            <v>12310</v>
          </cell>
          <cell r="J1045" t="str">
            <v>RUB</v>
          </cell>
        </row>
        <row r="1046">
          <cell r="A1046" t="str">
            <v>яС-1170539</v>
          </cell>
          <cell r="C1046" t="str">
            <v>ECOSTAR</v>
          </cell>
          <cell r="H1046" t="str">
            <v>больше 50</v>
          </cell>
          <cell r="I1046">
            <v>12310</v>
          </cell>
          <cell r="J1046" t="str">
            <v>RUB</v>
          </cell>
        </row>
        <row r="1047">
          <cell r="A1047" t="str">
            <v>яС-1180992</v>
          </cell>
          <cell r="C1047" t="str">
            <v>FLOW</v>
          </cell>
          <cell r="H1047" t="str">
            <v>больше 50</v>
          </cell>
          <cell r="I1047">
            <v>12310</v>
          </cell>
          <cell r="J1047" t="str">
            <v>RUB</v>
          </cell>
        </row>
        <row r="1048">
          <cell r="A1048" t="str">
            <v>НС-1631837</v>
          </cell>
          <cell r="C1048" t="str">
            <v>EWH-F100-RE ECOSTAR водонагреватель электрический накопительного типа FLOW</v>
          </cell>
          <cell r="G1048" t="str">
            <v>шт</v>
          </cell>
          <cell r="H1048">
            <v>10</v>
          </cell>
          <cell r="I1048">
            <v>12310</v>
          </cell>
          <cell r="J1048" t="str">
            <v>RUB</v>
          </cell>
        </row>
        <row r="1049">
          <cell r="A1049" t="str">
            <v>НС-1631835</v>
          </cell>
          <cell r="C1049" t="str">
            <v>EWH-F50-RE ECOSTAR водонагреватель электрический накопительного типа FLOW</v>
          </cell>
          <cell r="G1049" t="str">
            <v>шт</v>
          </cell>
          <cell r="H1049" t="str">
            <v>больше 50</v>
          </cell>
          <cell r="I1049">
            <v>8330</v>
          </cell>
          <cell r="J1049" t="str">
            <v>RUB</v>
          </cell>
        </row>
        <row r="1050">
          <cell r="A1050" t="str">
            <v>НС-1631836</v>
          </cell>
          <cell r="C1050" t="str">
            <v>EWH-F80-RE ECOSTAR водонагреватель электрический накопительного типа FLOW</v>
          </cell>
          <cell r="G1050" t="str">
            <v>шт</v>
          </cell>
          <cell r="H1050" t="str">
            <v>больше 50</v>
          </cell>
          <cell r="I1050">
            <v>10270</v>
          </cell>
          <cell r="J1050" t="str">
            <v>RUB</v>
          </cell>
        </row>
        <row r="1051">
          <cell r="A1051" t="str">
            <v>яС-1170540</v>
          </cell>
          <cell r="C1051" t="str">
            <v>SMILE</v>
          </cell>
          <cell r="H1051">
            <v>34</v>
          </cell>
          <cell r="I1051">
            <v>11290</v>
          </cell>
          <cell r="J1051" t="str">
            <v>RUB</v>
          </cell>
        </row>
        <row r="1052">
          <cell r="A1052" t="str">
            <v>НС-1412040</v>
          </cell>
          <cell r="C1052" t="str">
            <v>EWH-SM100-RE ECOSTAR водонагреватель электрический накопительного типа</v>
          </cell>
          <cell r="G1052" t="str">
            <v>шт</v>
          </cell>
          <cell r="H1052">
            <v>1</v>
          </cell>
          <cell r="I1052">
            <v>11290</v>
          </cell>
          <cell r="J1052" t="str">
            <v>RUB</v>
          </cell>
        </row>
        <row r="1053">
          <cell r="A1053" t="str">
            <v>НС-1412020</v>
          </cell>
          <cell r="C1053" t="str">
            <v>EWH-SM30-RE ECOSTAR водонагреватель электрический накопительного типа</v>
          </cell>
          <cell r="G1053" t="str">
            <v>шт</v>
          </cell>
          <cell r="H1053">
            <v>19</v>
          </cell>
          <cell r="I1053">
            <v>7990</v>
          </cell>
          <cell r="J1053" t="str">
            <v>RUB</v>
          </cell>
        </row>
        <row r="1054">
          <cell r="A1054" t="str">
            <v>НС-1412036</v>
          </cell>
          <cell r="C1054" t="str">
            <v>EWH-SM80-RE ECOSTAR водонагреватель электрический накопительного типа</v>
          </cell>
          <cell r="G1054" t="str">
            <v>шт</v>
          </cell>
          <cell r="H1054">
            <v>14</v>
          </cell>
          <cell r="I1054">
            <v>10190</v>
          </cell>
          <cell r="J1054" t="str">
            <v>RUB</v>
          </cell>
        </row>
        <row r="1055">
          <cell r="A1055" t="str">
            <v>яС-1170553</v>
          </cell>
          <cell r="C1055" t="str">
            <v>SPLASH</v>
          </cell>
          <cell r="H1055" t="str">
            <v>больше 50</v>
          </cell>
          <cell r="I1055">
            <v>19490</v>
          </cell>
          <cell r="J1055" t="str">
            <v>RUB</v>
          </cell>
        </row>
        <row r="1056">
          <cell r="A1056" t="str">
            <v>НС-1412198</v>
          </cell>
          <cell r="C1056" t="str">
            <v>EWH-SP100-FS ECOSTAR водонагреватель электрический накопительного типа</v>
          </cell>
          <cell r="G1056" t="str">
            <v>шт</v>
          </cell>
          <cell r="H1056">
            <v>34</v>
          </cell>
          <cell r="I1056">
            <v>19490</v>
          </cell>
          <cell r="J1056" t="str">
            <v>RUB</v>
          </cell>
        </row>
        <row r="1057">
          <cell r="A1057" t="str">
            <v>НС-1412195</v>
          </cell>
          <cell r="C1057" t="str">
            <v>EWH-SP30-FS ECOSTAR водонагреватель электрический накопительного типа</v>
          </cell>
          <cell r="G1057" t="str">
            <v>шт</v>
          </cell>
          <cell r="H1057" t="str">
            <v>больше 50</v>
          </cell>
          <cell r="I1057">
            <v>10850</v>
          </cell>
          <cell r="J1057" t="str">
            <v>RUB</v>
          </cell>
        </row>
        <row r="1058">
          <cell r="A1058" t="str">
            <v>НС-1412196</v>
          </cell>
          <cell r="C1058" t="str">
            <v>EWH-SP50-FS ECOSTAR водонагреватель электрический накопительного типа</v>
          </cell>
          <cell r="G1058" t="str">
            <v>шт</v>
          </cell>
          <cell r="H1058" t="str">
            <v>больше 50</v>
          </cell>
          <cell r="I1058">
            <v>13380</v>
          </cell>
          <cell r="J1058" t="str">
            <v>RUB</v>
          </cell>
        </row>
        <row r="1059">
          <cell r="A1059" t="str">
            <v>яС-1190693</v>
          </cell>
          <cell r="C1059" t="str">
            <v>ELECTROSTAR</v>
          </cell>
          <cell r="H1059">
            <v>11</v>
          </cell>
          <cell r="I1059">
            <v>18890</v>
          </cell>
          <cell r="J1059" t="str">
            <v>RUB</v>
          </cell>
        </row>
        <row r="1060">
          <cell r="A1060" t="str">
            <v>НС-1699710</v>
          </cell>
          <cell r="C1060" t="str">
            <v>WEH-B-50LS водонагреватель накопительный Electrostar</v>
          </cell>
          <cell r="G1060" t="str">
            <v>шт</v>
          </cell>
          <cell r="H1060">
            <v>9</v>
          </cell>
          <cell r="I1060">
            <v>18890</v>
          </cell>
          <cell r="J1060" t="str">
            <v>RUB</v>
          </cell>
        </row>
        <row r="1061">
          <cell r="A1061" t="str">
            <v>НС-1699711</v>
          </cell>
          <cell r="C1061" t="str">
            <v>WEH-B-80LS водонагреватель накопительный Electrostar</v>
          </cell>
          <cell r="G1061" t="str">
            <v>шт</v>
          </cell>
          <cell r="H1061">
            <v>2</v>
          </cell>
          <cell r="I1061">
            <v>23090</v>
          </cell>
          <cell r="J1061" t="str">
            <v>RUB</v>
          </cell>
        </row>
        <row r="1062">
          <cell r="A1062" t="str">
            <v>яС-1171026</v>
          </cell>
          <cell r="C1062" t="str">
            <v>PHILIPS</v>
          </cell>
          <cell r="H1062" t="str">
            <v>больше 50</v>
          </cell>
          <cell r="I1062">
            <v>599</v>
          </cell>
          <cell r="J1062" t="str">
            <v>RUB</v>
          </cell>
        </row>
        <row r="1063">
          <cell r="A1063" t="str">
            <v>яС-1171188</v>
          </cell>
          <cell r="C1063" t="str">
            <v>Комплектующие</v>
          </cell>
          <cell r="H1063" t="str">
            <v>больше 50</v>
          </cell>
          <cell r="I1063">
            <v>599</v>
          </cell>
          <cell r="J1063" t="str">
            <v>RUB</v>
          </cell>
        </row>
        <row r="1064">
          <cell r="A1064" t="str">
            <v>НС-1431270</v>
          </cell>
          <cell r="C1064" t="str">
            <v>AWH164/51 PHILIPS Комплект диэлектрических муфт</v>
          </cell>
          <cell r="G1064" t="str">
            <v>шт</v>
          </cell>
          <cell r="H1064">
            <v>2</v>
          </cell>
          <cell r="I1064">
            <v>599</v>
          </cell>
          <cell r="J1064" t="str">
            <v>RUB</v>
          </cell>
        </row>
        <row r="1065">
          <cell r="A1065" t="str">
            <v>НС-1432900</v>
          </cell>
          <cell r="C1065" t="str">
            <v>AWP183/10 PHILIPS Антискалант для ингибитора AWP9820/10</v>
          </cell>
          <cell r="G1065" t="str">
            <v>шт</v>
          </cell>
          <cell r="H1065" t="str">
            <v>больше 50</v>
          </cell>
          <cell r="I1065">
            <v>2099</v>
          </cell>
          <cell r="J1065" t="str">
            <v>RUB</v>
          </cell>
        </row>
        <row r="1066">
          <cell r="A1066" t="str">
            <v>НС-1431475</v>
          </cell>
          <cell r="C1066" t="str">
            <v>AWP9820/10 PHILIPS Фильтр / Ингибитор солеобразования</v>
          </cell>
          <cell r="G1066" t="str">
            <v>шт</v>
          </cell>
          <cell r="H1066">
            <v>37</v>
          </cell>
          <cell r="I1066">
            <v>3099</v>
          </cell>
          <cell r="J1066" t="str">
            <v>RUB</v>
          </cell>
        </row>
        <row r="1067">
          <cell r="A1067" t="str">
            <v>яС-1171030</v>
          </cell>
          <cell r="C1067" t="str">
            <v>Круглые водонагреватели</v>
          </cell>
          <cell r="H1067" t="str">
            <v>больше 50</v>
          </cell>
          <cell r="I1067">
            <v>17490</v>
          </cell>
          <cell r="J1067" t="str">
            <v>RUB</v>
          </cell>
        </row>
        <row r="1068">
          <cell r="A1068" t="str">
            <v>яС-1171031</v>
          </cell>
          <cell r="C1068" t="str">
            <v>Эмалированные</v>
          </cell>
          <cell r="H1068" t="str">
            <v>больше 50</v>
          </cell>
          <cell r="I1068">
            <v>17490</v>
          </cell>
          <cell r="J1068" t="str">
            <v>RUB</v>
          </cell>
        </row>
        <row r="1069">
          <cell r="A1069" t="str">
            <v>яС-1173556</v>
          </cell>
          <cell r="C1069" t="str">
            <v>UltraHeat Round</v>
          </cell>
          <cell r="H1069" t="str">
            <v>больше 50</v>
          </cell>
          <cell r="I1069">
            <v>17490</v>
          </cell>
          <cell r="J1069" t="str">
            <v>RUB</v>
          </cell>
        </row>
        <row r="1070">
          <cell r="A1070" t="str">
            <v>НС-1765092</v>
          </cell>
          <cell r="C1070" t="str">
            <v>AWH1600/10(30DA) водонагреватель электрический накопительного типа PHILIPS</v>
          </cell>
          <cell r="G1070" t="str">
            <v>шт</v>
          </cell>
          <cell r="H1070">
            <v>40</v>
          </cell>
          <cell r="I1070">
            <v>17490</v>
          </cell>
          <cell r="J1070" t="str">
            <v>RUB</v>
          </cell>
        </row>
        <row r="1071">
          <cell r="A1071" t="str">
            <v>НС-1425513</v>
          </cell>
          <cell r="C1071" t="str">
            <v>AWH1600/51(30DA) PHILIPS водонагреватель электрический накопительного типа</v>
          </cell>
          <cell r="G1071" t="str">
            <v>шт</v>
          </cell>
          <cell r="H1071">
            <v>49</v>
          </cell>
          <cell r="I1071">
            <v>14870</v>
          </cell>
          <cell r="J1071" t="str">
            <v>RUB</v>
          </cell>
        </row>
        <row r="1072">
          <cell r="A1072" t="str">
            <v>НС-1765094</v>
          </cell>
          <cell r="C1072" t="str">
            <v>AWH1601/10(50DA) водонагреватель электрический накопительного типа PHILIPS</v>
          </cell>
          <cell r="G1072" t="str">
            <v>шт</v>
          </cell>
          <cell r="H1072" t="str">
            <v>больше 50</v>
          </cell>
          <cell r="I1072">
            <v>19490</v>
          </cell>
          <cell r="J1072" t="str">
            <v>RUB</v>
          </cell>
        </row>
        <row r="1073">
          <cell r="A1073" t="str">
            <v>НС-1765096</v>
          </cell>
          <cell r="C1073" t="str">
            <v>AWH1602/10(80DA) водонагреватель электрический накопительного типа PHILIPS</v>
          </cell>
          <cell r="G1073" t="str">
            <v>шт</v>
          </cell>
          <cell r="H1073">
            <v>41</v>
          </cell>
          <cell r="I1073">
            <v>23199</v>
          </cell>
          <cell r="J1073" t="str">
            <v>RUB</v>
          </cell>
        </row>
        <row r="1074">
          <cell r="A1074" t="str">
            <v>НС-1425516</v>
          </cell>
          <cell r="C1074" t="str">
            <v>AWH1602/51(80DA) PHILIPS водонагреватель электрический накопительного типа</v>
          </cell>
          <cell r="G1074" t="str">
            <v>шт</v>
          </cell>
          <cell r="H1074">
            <v>20</v>
          </cell>
          <cell r="I1074">
            <v>19720</v>
          </cell>
          <cell r="J1074" t="str">
            <v>RUB</v>
          </cell>
        </row>
        <row r="1075">
          <cell r="A1075" t="str">
            <v>яС-1171028</v>
          </cell>
          <cell r="C1075" t="str">
            <v>Плоские водонагреватели</v>
          </cell>
          <cell r="H1075" t="str">
            <v>больше 50</v>
          </cell>
          <cell r="I1075">
            <v>21199</v>
          </cell>
          <cell r="J1075" t="str">
            <v>RUB</v>
          </cell>
        </row>
        <row r="1076">
          <cell r="A1076" t="str">
            <v>яС-1171029</v>
          </cell>
          <cell r="C1076" t="str">
            <v>Нержавеющая сталь</v>
          </cell>
          <cell r="H1076" t="str">
            <v>больше 50</v>
          </cell>
          <cell r="I1076">
            <v>21199</v>
          </cell>
          <cell r="J1076" t="str">
            <v>RUB</v>
          </cell>
        </row>
        <row r="1077">
          <cell r="A1077" t="str">
            <v>яС-1173558</v>
          </cell>
          <cell r="C1077" t="str">
            <v>UltraHeat Digital</v>
          </cell>
          <cell r="H1077" t="str">
            <v>больше 50</v>
          </cell>
          <cell r="I1077">
            <v>21199</v>
          </cell>
          <cell r="J1077" t="str">
            <v>RUB</v>
          </cell>
        </row>
        <row r="1078">
          <cell r="A1078" t="str">
            <v>НС-1425531</v>
          </cell>
          <cell r="C1078" t="str">
            <v>AWH1615/51(30YB) PHILIPS водонагреватель электрический накопительного типа</v>
          </cell>
          <cell r="G1078" t="str">
            <v>шт</v>
          </cell>
          <cell r="H1078" t="str">
            <v>больше 50</v>
          </cell>
          <cell r="I1078">
            <v>21199</v>
          </cell>
          <cell r="J1078" t="str">
            <v>RUB</v>
          </cell>
        </row>
        <row r="1079">
          <cell r="A1079" t="str">
            <v>НС-1765103</v>
          </cell>
          <cell r="C1079" t="str">
            <v>AWH1616/10(50YB) водонагреватель электрический накопительного типа PHILIPS</v>
          </cell>
          <cell r="G1079" t="str">
            <v>шт</v>
          </cell>
          <cell r="H1079" t="str">
            <v>больше 50</v>
          </cell>
          <cell r="I1079">
            <v>24999</v>
          </cell>
          <cell r="J1079" t="str">
            <v>RUB</v>
          </cell>
        </row>
        <row r="1080">
          <cell r="A1080" t="str">
            <v>НС-1425532</v>
          </cell>
          <cell r="C1080" t="str">
            <v>AWH1616/51(50YB) PHILIPS водонагреватель электрический накопительного типа</v>
          </cell>
          <cell r="G1080" t="str">
            <v>шт</v>
          </cell>
          <cell r="H1080" t="str">
            <v>больше 50</v>
          </cell>
          <cell r="I1080">
            <v>24999</v>
          </cell>
          <cell r="J1080" t="str">
            <v>RUB</v>
          </cell>
        </row>
        <row r="1081">
          <cell r="A1081" t="str">
            <v>НС-1765104</v>
          </cell>
          <cell r="C1081" t="str">
            <v>AWH1617/10(80YB) водонагреватель электрический накопительного типа PHILIPS</v>
          </cell>
          <cell r="G1081" t="str">
            <v>шт</v>
          </cell>
          <cell r="H1081" t="str">
            <v>больше 50</v>
          </cell>
          <cell r="I1081">
            <v>31599</v>
          </cell>
          <cell r="J1081" t="str">
            <v>RUB</v>
          </cell>
        </row>
        <row r="1082">
          <cell r="A1082" t="str">
            <v>НС-1425533</v>
          </cell>
          <cell r="C1082" t="str">
            <v>AWH1617/51(80YB) PHILIPS водонагреватель электрический накопительного типа</v>
          </cell>
          <cell r="G1082" t="str">
            <v>шт</v>
          </cell>
          <cell r="H1082">
            <v>41</v>
          </cell>
          <cell r="I1082">
            <v>31599</v>
          </cell>
          <cell r="J1082" t="str">
            <v>RUB</v>
          </cell>
        </row>
        <row r="1083">
          <cell r="A1083" t="str">
            <v>НС-1425534</v>
          </cell>
          <cell r="C1083" t="str">
            <v>AWH1618/51(100YB) PHILIPS водонагреватель электрический накопительного типа</v>
          </cell>
          <cell r="G1083" t="str">
            <v>шт</v>
          </cell>
          <cell r="H1083" t="str">
            <v>больше 50</v>
          </cell>
          <cell r="I1083">
            <v>34999</v>
          </cell>
          <cell r="J1083" t="str">
            <v>RUB</v>
          </cell>
        </row>
        <row r="1084">
          <cell r="A1084" t="str">
            <v>яС-1174757</v>
          </cell>
          <cell r="C1084" t="str">
            <v>UltraHeat Intelligence</v>
          </cell>
          <cell r="H1084" t="str">
            <v>больше 50</v>
          </cell>
          <cell r="I1084">
            <v>31990</v>
          </cell>
          <cell r="J1084" t="str">
            <v>RUB</v>
          </cell>
        </row>
        <row r="1085">
          <cell r="A1085" t="str">
            <v>НС-1507846</v>
          </cell>
          <cell r="C1085" t="str">
            <v>AWH1626/51(50YD) PHILIPS водонагреватель электрический накопительного типа</v>
          </cell>
          <cell r="G1085" t="str">
            <v>шт</v>
          </cell>
          <cell r="H1085">
            <v>41</v>
          </cell>
          <cell r="I1085">
            <v>31990</v>
          </cell>
          <cell r="J1085" t="str">
            <v>RUB</v>
          </cell>
        </row>
        <row r="1086">
          <cell r="A1086" t="str">
            <v>НС-1507848</v>
          </cell>
          <cell r="C1086" t="str">
            <v>AWH1627/51(80YD) PHILIPS водонагреватель электрический накопительного типа</v>
          </cell>
          <cell r="G1086" t="str">
            <v>шт</v>
          </cell>
          <cell r="H1086" t="str">
            <v>больше 50</v>
          </cell>
          <cell r="I1086">
            <v>41990</v>
          </cell>
          <cell r="J1086" t="str">
            <v>RUB</v>
          </cell>
        </row>
        <row r="1087">
          <cell r="A1087" t="str">
            <v>яС-1173557</v>
          </cell>
          <cell r="C1087" t="str">
            <v>UltraHeat Mechanic</v>
          </cell>
          <cell r="H1087" t="str">
            <v>больше 50</v>
          </cell>
          <cell r="I1087">
            <v>21899</v>
          </cell>
          <cell r="J1087" t="str">
            <v>RUB</v>
          </cell>
        </row>
        <row r="1088">
          <cell r="A1088" t="str">
            <v>НС-1425521</v>
          </cell>
          <cell r="C1088" t="str">
            <v>AWH1610/51(30YA) PHILIPS водонагреватель электрический накопительного типа</v>
          </cell>
          <cell r="G1088" t="str">
            <v>шт</v>
          </cell>
          <cell r="H1088">
            <v>50</v>
          </cell>
          <cell r="I1088">
            <v>21899</v>
          </cell>
          <cell r="J1088" t="str">
            <v>RUB</v>
          </cell>
        </row>
        <row r="1089">
          <cell r="A1089" t="str">
            <v>НС-1425523</v>
          </cell>
          <cell r="C1089" t="str">
            <v>AWH1611/51(50YA) PHILIPS водонагреватель электрический накопительного типа</v>
          </cell>
          <cell r="G1089" t="str">
            <v>шт</v>
          </cell>
          <cell r="H1089" t="str">
            <v>больше 50</v>
          </cell>
          <cell r="I1089">
            <v>25999</v>
          </cell>
          <cell r="J1089" t="str">
            <v>RUB</v>
          </cell>
        </row>
        <row r="1090">
          <cell r="A1090" t="str">
            <v>НС-1425529</v>
          </cell>
          <cell r="C1090" t="str">
            <v>AWH1612/51(80YA) PHILIPS водонагреватель электрический накопительного типа</v>
          </cell>
          <cell r="G1090" t="str">
            <v>шт</v>
          </cell>
          <cell r="H1090" t="str">
            <v>больше 50</v>
          </cell>
          <cell r="I1090">
            <v>32899</v>
          </cell>
          <cell r="J1090" t="str">
            <v>RUB</v>
          </cell>
        </row>
        <row r="1091">
          <cell r="A1091" t="str">
            <v>НС-1425530</v>
          </cell>
          <cell r="C1091" t="str">
            <v>AWH1613/51(100YA) PHILIPS водонагреватель электрический накопительного типа</v>
          </cell>
          <cell r="G1091" t="str">
            <v>шт</v>
          </cell>
          <cell r="H1091" t="str">
            <v>больше 50</v>
          </cell>
          <cell r="I1091">
            <v>36999</v>
          </cell>
          <cell r="J1091" t="str">
            <v>RUB</v>
          </cell>
        </row>
        <row r="1092">
          <cell r="A1092" t="str">
            <v>яС-1173559</v>
          </cell>
          <cell r="C1092" t="str">
            <v>UltraHeat Smart</v>
          </cell>
          <cell r="H1092" t="str">
            <v>больше 50</v>
          </cell>
          <cell r="I1092">
            <v>24599</v>
          </cell>
          <cell r="J1092" t="str">
            <v>RUB</v>
          </cell>
        </row>
        <row r="1093">
          <cell r="A1093" t="str">
            <v>НС-1425535</v>
          </cell>
          <cell r="C1093" t="str">
            <v>AWH1620/51(30YC) PHILIPS водонагреватель электрический накопительного типа</v>
          </cell>
          <cell r="G1093" t="str">
            <v>шт</v>
          </cell>
          <cell r="H1093">
            <v>6</v>
          </cell>
          <cell r="I1093">
            <v>24599</v>
          </cell>
          <cell r="J1093" t="str">
            <v>RUB</v>
          </cell>
        </row>
        <row r="1094">
          <cell r="A1094" t="str">
            <v>НС-1425536</v>
          </cell>
          <cell r="C1094" t="str">
            <v>AWH1621/51(50YC) PHILIPS водонагреватель электрический накопительного типа</v>
          </cell>
          <cell r="G1094" t="str">
            <v>шт</v>
          </cell>
          <cell r="H1094">
            <v>3</v>
          </cell>
          <cell r="I1094">
            <v>28499</v>
          </cell>
          <cell r="J1094" t="str">
            <v>RUB</v>
          </cell>
        </row>
        <row r="1095">
          <cell r="A1095" t="str">
            <v>НС-1765135</v>
          </cell>
          <cell r="C1095" t="str">
            <v>AWH1622/10(80YC) водонагреватель электрический накопительного типа PHILIPS</v>
          </cell>
          <cell r="G1095" t="str">
            <v>шт</v>
          </cell>
          <cell r="H1095" t="str">
            <v>больше 50</v>
          </cell>
          <cell r="I1095">
            <v>34999</v>
          </cell>
          <cell r="J1095" t="str">
            <v>RUB</v>
          </cell>
        </row>
        <row r="1096">
          <cell r="A1096" t="str">
            <v>НС-1425537</v>
          </cell>
          <cell r="C1096" t="str">
            <v>AWH1622/51(80YC) PHILIPS водонагреватель электрический накопительного типа</v>
          </cell>
          <cell r="G1096" t="str">
            <v>шт</v>
          </cell>
          <cell r="H1096">
            <v>7</v>
          </cell>
          <cell r="I1096">
            <v>34999</v>
          </cell>
          <cell r="J1096" t="str">
            <v>RUB</v>
          </cell>
        </row>
        <row r="1097">
          <cell r="A1097" t="str">
            <v>НС-1765136</v>
          </cell>
          <cell r="C1097" t="str">
            <v>AWH1623/10(100YC) водонагреватель электрический накопительного типа PHILIPS</v>
          </cell>
          <cell r="G1097" t="str">
            <v>шт</v>
          </cell>
          <cell r="H1097" t="str">
            <v>больше 50</v>
          </cell>
          <cell r="I1097">
            <v>39999</v>
          </cell>
          <cell r="J1097" t="str">
            <v>RUB</v>
          </cell>
        </row>
        <row r="1098">
          <cell r="A1098" t="str">
            <v>НС-1425538</v>
          </cell>
          <cell r="C1098" t="str">
            <v>AWH1623/51(100YC) PHILIPS водонагреватель электрический накопительного типа</v>
          </cell>
          <cell r="G1098" t="str">
            <v>шт</v>
          </cell>
          <cell r="H1098">
            <v>4</v>
          </cell>
          <cell r="I1098">
            <v>39999</v>
          </cell>
          <cell r="J1098" t="str">
            <v>RUB</v>
          </cell>
        </row>
        <row r="1099">
          <cell r="A1099" t="str">
            <v>яС-1175272</v>
          </cell>
          <cell r="C1099" t="str">
            <v>Проточные водонагреватели</v>
          </cell>
          <cell r="H1099" t="str">
            <v>больше 50</v>
          </cell>
          <cell r="I1099">
            <v>13790</v>
          </cell>
          <cell r="J1099" t="str">
            <v>RUB</v>
          </cell>
        </row>
        <row r="1100">
          <cell r="A1100" t="str">
            <v>яС-1175273</v>
          </cell>
          <cell r="C1100" t="str">
            <v>Bath</v>
          </cell>
          <cell r="H1100" t="str">
            <v>больше 50</v>
          </cell>
          <cell r="I1100">
            <v>13790</v>
          </cell>
          <cell r="J1100" t="str">
            <v>RUB</v>
          </cell>
        </row>
        <row r="1101">
          <cell r="A1101" t="str">
            <v>НС-1516916</v>
          </cell>
          <cell r="C1101" t="str">
            <v>AWH1006/51(55LA) PHILIPS водонагреватель электрический проточного типа</v>
          </cell>
          <cell r="G1101" t="str">
            <v>шт</v>
          </cell>
          <cell r="H1101" t="str">
            <v>больше 50</v>
          </cell>
          <cell r="I1101">
            <v>13790</v>
          </cell>
          <cell r="J1101" t="str">
            <v>RUB</v>
          </cell>
        </row>
        <row r="1102">
          <cell r="A1102" t="str">
            <v>яС-1175274</v>
          </cell>
          <cell r="C1102" t="str">
            <v>Bath-S</v>
          </cell>
          <cell r="H1102">
            <v>15</v>
          </cell>
          <cell r="I1102">
            <v>20990</v>
          </cell>
          <cell r="J1102" t="str">
            <v>RUB</v>
          </cell>
        </row>
        <row r="1103">
          <cell r="A1103" t="str">
            <v>НС-1516906</v>
          </cell>
          <cell r="C1103" t="str">
            <v>AWH1011/51(85HB) PHILIPS водонагреватель электрический проточного типа</v>
          </cell>
          <cell r="G1103" t="str">
            <v>шт</v>
          </cell>
          <cell r="H1103">
            <v>15</v>
          </cell>
          <cell r="I1103">
            <v>20990</v>
          </cell>
          <cell r="J1103" t="str">
            <v>RUB</v>
          </cell>
        </row>
        <row r="1104">
          <cell r="A1104" t="str">
            <v>Ц-00025665</v>
          </cell>
          <cell r="C1104" t="str">
            <v>ROYAL CLIMA</v>
          </cell>
          <cell r="H1104" t="str">
            <v>больше 50</v>
          </cell>
          <cell r="I1104">
            <v>20180</v>
          </cell>
          <cell r="J1104" t="str">
            <v>RUB</v>
          </cell>
        </row>
        <row r="1105">
          <cell r="A1105" t="str">
            <v>яС-1190724</v>
          </cell>
          <cell r="C1105" t="str">
            <v>ARTE MODERNO</v>
          </cell>
          <cell r="H1105" t="str">
            <v>больше 50</v>
          </cell>
          <cell r="I1105">
            <v>20180</v>
          </cell>
          <cell r="J1105" t="str">
            <v>RUB</v>
          </cell>
        </row>
        <row r="1106">
          <cell r="A1106" t="str">
            <v>НС-1685367</v>
          </cell>
          <cell r="C1106" t="str">
            <v>RWH-AM100-FE ROYAL CLIMA водонагреватель электрический накопительного типа ARTE MODERNO</v>
          </cell>
          <cell r="G1106" t="str">
            <v>шт</v>
          </cell>
          <cell r="H1106">
            <v>1</v>
          </cell>
          <cell r="I1106">
            <v>20180</v>
          </cell>
          <cell r="J1106" t="str">
            <v>RUB</v>
          </cell>
        </row>
        <row r="1107">
          <cell r="A1107" t="str">
            <v>НС-1685361</v>
          </cell>
          <cell r="C1107" t="str">
            <v>RWH-AM30-FE ROYAL CLIMA водонагреватель электрический накопительного типа ARTE MODERNO</v>
          </cell>
          <cell r="G1107" t="str">
            <v>шт</v>
          </cell>
          <cell r="H1107">
            <v>37</v>
          </cell>
          <cell r="I1107">
            <v>11420</v>
          </cell>
          <cell r="J1107" t="str">
            <v>RUB</v>
          </cell>
        </row>
        <row r="1108">
          <cell r="A1108" t="str">
            <v>НС-1685365</v>
          </cell>
          <cell r="C1108" t="str">
            <v>RWH-AM50-FE ROYAL CLIMA водонагреватель электрический накопительного типа ARTE MODERNO</v>
          </cell>
          <cell r="G1108" t="str">
            <v>шт</v>
          </cell>
          <cell r="H1108" t="str">
            <v>больше 50</v>
          </cell>
          <cell r="I1108">
            <v>14000</v>
          </cell>
          <cell r="J1108" t="str">
            <v>RUB</v>
          </cell>
        </row>
        <row r="1109">
          <cell r="A1109" t="str">
            <v>НС-1685366</v>
          </cell>
          <cell r="C1109" t="str">
            <v>RWH-AM80-FE ROYAL CLIMA водонагреватель электрический накопительного типа ARTE MODERNO</v>
          </cell>
          <cell r="G1109" t="str">
            <v>шт</v>
          </cell>
          <cell r="H1109">
            <v>9</v>
          </cell>
          <cell r="I1109">
            <v>17500</v>
          </cell>
          <cell r="J1109" t="str">
            <v>RUB</v>
          </cell>
        </row>
        <row r="1110">
          <cell r="A1110" t="str">
            <v>яС-1190723</v>
          </cell>
          <cell r="C1110" t="str">
            <v>BETTA NOVA Inox</v>
          </cell>
          <cell r="H1110" t="str">
            <v>больше 50</v>
          </cell>
          <cell r="I1110">
            <v>24140</v>
          </cell>
          <cell r="J1110" t="str">
            <v>RUB</v>
          </cell>
        </row>
        <row r="1111">
          <cell r="A1111" t="str">
            <v>НС-1685374</v>
          </cell>
          <cell r="C1111" t="str">
            <v>RWH-BN100-FS ROYAL CLIMA водонагреватель электрический накопительного типа BETTA NOVA Inox</v>
          </cell>
          <cell r="G1111" t="str">
            <v>шт</v>
          </cell>
          <cell r="H1111" t="str">
            <v>больше 50</v>
          </cell>
          <cell r="I1111">
            <v>24140</v>
          </cell>
          <cell r="J1111" t="str">
            <v>RUB</v>
          </cell>
        </row>
        <row r="1112">
          <cell r="A1112" t="str">
            <v>НС-1685370</v>
          </cell>
          <cell r="C1112" t="str">
            <v>RWH-BN30-FS ROYAL CLIMA водонагреватель электрический накопительного типа BETTA NOVA Inox</v>
          </cell>
          <cell r="G1112" t="str">
            <v>шт</v>
          </cell>
          <cell r="H1112" t="str">
            <v>больше 50</v>
          </cell>
          <cell r="I1112">
            <v>14060</v>
          </cell>
          <cell r="J1112" t="str">
            <v>RUB</v>
          </cell>
        </row>
        <row r="1113">
          <cell r="A1113" t="str">
            <v>НС-1685371</v>
          </cell>
          <cell r="C1113" t="str">
            <v>RWH-BN50-FS ROYAL CLIMA водонагреватель электрический накопительного типа BETTA NOVA Inox</v>
          </cell>
          <cell r="G1113" t="str">
            <v>шт</v>
          </cell>
          <cell r="H1113" t="str">
            <v>больше 50</v>
          </cell>
          <cell r="I1113">
            <v>16970</v>
          </cell>
          <cell r="J1113" t="str">
            <v>RUB</v>
          </cell>
        </row>
        <row r="1114">
          <cell r="A1114" t="str">
            <v>НС-1685372</v>
          </cell>
          <cell r="C1114" t="str">
            <v>RWH-BN80-FS ROYAL CLIMA водонагреватель электрический накопительного типа BETTA NOVA Inox</v>
          </cell>
          <cell r="G1114" t="str">
            <v>шт</v>
          </cell>
          <cell r="H1114" t="str">
            <v>больше 50</v>
          </cell>
          <cell r="I1114">
            <v>21330</v>
          </cell>
          <cell r="J1114" t="str">
            <v>RUB</v>
          </cell>
        </row>
        <row r="1115">
          <cell r="A1115" t="str">
            <v>яС-1181057</v>
          </cell>
          <cell r="C1115" t="str">
            <v>COMFORTE</v>
          </cell>
          <cell r="H1115" t="str">
            <v>больше 50</v>
          </cell>
          <cell r="I1115">
            <v>12310</v>
          </cell>
          <cell r="J1115" t="str">
            <v>RUB</v>
          </cell>
        </row>
        <row r="1116">
          <cell r="A1116" t="str">
            <v>НС-1633749</v>
          </cell>
          <cell r="C1116" t="str">
            <v>RWH-C100-RE ROYAL CLIMA водонагреватель электрический накопительного типа COMFORTE</v>
          </cell>
          <cell r="G1116" t="str">
            <v>шт</v>
          </cell>
          <cell r="H1116">
            <v>10</v>
          </cell>
          <cell r="I1116">
            <v>12310</v>
          </cell>
          <cell r="J1116" t="str">
            <v>RUB</v>
          </cell>
        </row>
        <row r="1117">
          <cell r="A1117" t="str">
            <v>НС-1633745</v>
          </cell>
          <cell r="C1117" t="str">
            <v>RWH-C30-RE ROYAL CLIMA водонагреватель электрический накопительного типа COMFORTE</v>
          </cell>
          <cell r="G1117" t="str">
            <v>шт</v>
          </cell>
          <cell r="H1117">
            <v>3</v>
          </cell>
          <cell r="I1117">
            <v>7460</v>
          </cell>
          <cell r="J1117" t="str">
            <v>RUB</v>
          </cell>
        </row>
        <row r="1118">
          <cell r="A1118" t="str">
            <v>НС-1633748</v>
          </cell>
          <cell r="C1118" t="str">
            <v>RWH-C80-RE ROYAL CLIMA водонагреватель электрический накопительного типа COMFORTE</v>
          </cell>
          <cell r="G1118" t="str">
            <v>шт</v>
          </cell>
          <cell r="H1118" t="str">
            <v>больше 50</v>
          </cell>
          <cell r="I1118">
            <v>10270</v>
          </cell>
          <cell r="J1118" t="str">
            <v>RUB</v>
          </cell>
        </row>
        <row r="1119">
          <cell r="A1119" t="str">
            <v>яС-1167018</v>
          </cell>
          <cell r="C1119" t="str">
            <v>DELTA</v>
          </cell>
          <cell r="H1119" t="str">
            <v>больше 50</v>
          </cell>
          <cell r="I1119">
            <v>6100</v>
          </cell>
          <cell r="J1119" t="str">
            <v>RUB</v>
          </cell>
        </row>
        <row r="1120">
          <cell r="A1120" t="str">
            <v>НС-1302308</v>
          </cell>
          <cell r="C1120" t="str">
            <v>RWH-D10-FE ROYAL Clima водонагреватель электрический накопительного типа</v>
          </cell>
          <cell r="G1120" t="str">
            <v>шт</v>
          </cell>
          <cell r="H1120" t="str">
            <v>больше 50</v>
          </cell>
          <cell r="I1120">
            <v>6100</v>
          </cell>
          <cell r="J1120" t="str">
            <v>RUB</v>
          </cell>
        </row>
        <row r="1121">
          <cell r="A1121" t="str">
            <v>НС-1302331</v>
          </cell>
          <cell r="C1121" t="str">
            <v>RWH-D10-FEU ROYAL Clima водонагреватель электрический накопительного типа</v>
          </cell>
          <cell r="G1121" t="str">
            <v>шт</v>
          </cell>
          <cell r="H1121">
            <v>19</v>
          </cell>
          <cell r="I1121">
            <v>6100</v>
          </cell>
          <cell r="J1121" t="str">
            <v>RUB</v>
          </cell>
        </row>
        <row r="1122">
          <cell r="A1122" t="str">
            <v>НС-1302332</v>
          </cell>
          <cell r="C1122" t="str">
            <v>RWH-D15-FE ROYAL Clima водонагреватель электрический накопительного типа</v>
          </cell>
          <cell r="G1122" t="str">
            <v>шт</v>
          </cell>
          <cell r="H1122" t="str">
            <v>больше 50</v>
          </cell>
          <cell r="I1122">
            <v>7070</v>
          </cell>
          <cell r="J1122" t="str">
            <v>RUB</v>
          </cell>
        </row>
        <row r="1123">
          <cell r="A1123" t="str">
            <v>НС-1302333</v>
          </cell>
          <cell r="C1123" t="str">
            <v>RWH-D15-FEU ROYAL Clima водонагреватель электрический накопительного типа</v>
          </cell>
          <cell r="G1123" t="str">
            <v>шт</v>
          </cell>
          <cell r="H1123">
            <v>8</v>
          </cell>
          <cell r="I1123">
            <v>7070</v>
          </cell>
          <cell r="J1123" t="str">
            <v>RUB</v>
          </cell>
        </row>
        <row r="1124">
          <cell r="A1124" t="str">
            <v>яС-1180990</v>
          </cell>
          <cell r="C1124" t="str">
            <v>ELEGANTE</v>
          </cell>
          <cell r="H1124" t="str">
            <v>больше 50</v>
          </cell>
          <cell r="I1124">
            <v>14890</v>
          </cell>
          <cell r="J1124" t="str">
            <v>RUB</v>
          </cell>
        </row>
        <row r="1125">
          <cell r="A1125" t="str">
            <v>НС-1631827</v>
          </cell>
          <cell r="C1125" t="str">
            <v>RWH-E100-RE ROYAL CLIMA водонагреватель электрический накопительного типа ELEGANTE</v>
          </cell>
          <cell r="G1125" t="str">
            <v>шт</v>
          </cell>
          <cell r="H1125">
            <v>9</v>
          </cell>
          <cell r="I1125">
            <v>14890</v>
          </cell>
          <cell r="J1125" t="str">
            <v>RUB</v>
          </cell>
        </row>
        <row r="1126">
          <cell r="A1126" t="str">
            <v>НС-1631824</v>
          </cell>
          <cell r="C1126" t="str">
            <v>RWH-E30-RE ROYAL CLIMA водонагреватель электрический накопительного типа ELEGANTE</v>
          </cell>
          <cell r="G1126" t="str">
            <v>шт</v>
          </cell>
          <cell r="H1126">
            <v>10</v>
          </cell>
          <cell r="I1126">
            <v>8890</v>
          </cell>
          <cell r="J1126" t="str">
            <v>RUB</v>
          </cell>
        </row>
        <row r="1127">
          <cell r="A1127" t="str">
            <v>НС-1631825</v>
          </cell>
          <cell r="C1127" t="str">
            <v>RWH-E50-RE ROYAL CLIMA водонагреватель электрический накопительного типа ELEGANTE</v>
          </cell>
          <cell r="G1127" t="str">
            <v>шт</v>
          </cell>
          <cell r="H1127" t="str">
            <v>больше 50</v>
          </cell>
          <cell r="I1127">
            <v>10490</v>
          </cell>
          <cell r="J1127" t="str">
            <v>RUB</v>
          </cell>
        </row>
        <row r="1128">
          <cell r="A1128" t="str">
            <v>НС-1631826</v>
          </cell>
          <cell r="C1128" t="str">
            <v>RWH-E80-RE ROYAL CLIMA водонагреватель электрический накопительного типа ELEGANTE</v>
          </cell>
          <cell r="G1128" t="str">
            <v>шт</v>
          </cell>
          <cell r="H1128">
            <v>6</v>
          </cell>
          <cell r="I1128">
            <v>13290</v>
          </cell>
          <cell r="J1128" t="str">
            <v>RUB</v>
          </cell>
        </row>
        <row r="1129">
          <cell r="A1129" t="str">
            <v>яС-1170570</v>
          </cell>
          <cell r="C1129" t="str">
            <v>FUSTO</v>
          </cell>
          <cell r="H1129">
            <v>4</v>
          </cell>
          <cell r="I1129">
            <v>5620</v>
          </cell>
          <cell r="J1129" t="str">
            <v>RUB</v>
          </cell>
        </row>
        <row r="1130">
          <cell r="A1130" t="str">
            <v>НС-1412810</v>
          </cell>
          <cell r="C1130" t="str">
            <v>RWH-FS7-CEU ROYAL Clima водонагреватель электрический накопительного типа</v>
          </cell>
          <cell r="G1130" t="str">
            <v>шт</v>
          </cell>
          <cell r="H1130">
            <v>4</v>
          </cell>
          <cell r="I1130">
            <v>5620</v>
          </cell>
          <cell r="J1130" t="str">
            <v>RUB</v>
          </cell>
        </row>
        <row r="1131">
          <cell r="A1131" t="str">
            <v>яС-1180993</v>
          </cell>
          <cell r="C1131" t="str">
            <v>NIKA INOX</v>
          </cell>
          <cell r="H1131" t="str">
            <v>больше 50</v>
          </cell>
          <cell r="I1131">
            <v>10660</v>
          </cell>
          <cell r="J1131" t="str">
            <v>RUB</v>
          </cell>
        </row>
        <row r="1132">
          <cell r="A1132" t="str">
            <v>НС-1631832</v>
          </cell>
          <cell r="C1132" t="str">
            <v>RWH-N30-SS ROYAL CLIMA водонагреватель электрический накопительного типа NIKA INOX</v>
          </cell>
          <cell r="G1132" t="str">
            <v>шт</v>
          </cell>
          <cell r="H1132" t="str">
            <v>больше 50</v>
          </cell>
          <cell r="I1132">
            <v>10660</v>
          </cell>
          <cell r="J1132" t="str">
            <v>RUB</v>
          </cell>
        </row>
        <row r="1133">
          <cell r="A1133" t="str">
            <v>НС-1631833</v>
          </cell>
          <cell r="C1133" t="str">
            <v>RWH-N50-SS ROYAL CLIMA водонагреватель электрический накопительного типа NIKA INOX</v>
          </cell>
          <cell r="G1133" t="str">
            <v>шт</v>
          </cell>
          <cell r="H1133" t="str">
            <v>больше 50</v>
          </cell>
          <cell r="I1133">
            <v>12500</v>
          </cell>
          <cell r="J1133" t="str">
            <v>RUB</v>
          </cell>
        </row>
        <row r="1134">
          <cell r="A1134" t="str">
            <v>яС-1180991</v>
          </cell>
          <cell r="C1134" t="str">
            <v>QUATTRO</v>
          </cell>
          <cell r="H1134" t="str">
            <v>больше 50</v>
          </cell>
          <cell r="I1134">
            <v>6100</v>
          </cell>
          <cell r="J1134" t="str">
            <v>RUB</v>
          </cell>
        </row>
        <row r="1135">
          <cell r="A1135" t="str">
            <v>НС-1631828</v>
          </cell>
          <cell r="C1135" t="str">
            <v>RWH-Q10-FE ROYAL CLIMA водонагреватель электрический накопительного типа QUATTRO</v>
          </cell>
          <cell r="G1135" t="str">
            <v>шт</v>
          </cell>
          <cell r="H1135" t="str">
            <v>больше 50</v>
          </cell>
          <cell r="I1135">
            <v>6100</v>
          </cell>
          <cell r="J1135" t="str">
            <v>RUB</v>
          </cell>
        </row>
        <row r="1136">
          <cell r="A1136" t="str">
            <v>НС-1631830</v>
          </cell>
          <cell r="C1136" t="str">
            <v>RWH-Q10-FEU ROYAL CLIMA водонагреватель электрический накопительного типа QUATTRO</v>
          </cell>
          <cell r="G1136" t="str">
            <v>шт</v>
          </cell>
          <cell r="H1136" t="str">
            <v>больше 50</v>
          </cell>
          <cell r="I1136">
            <v>6100</v>
          </cell>
          <cell r="J1136" t="str">
            <v>RUB</v>
          </cell>
        </row>
        <row r="1137">
          <cell r="A1137" t="str">
            <v>НС-1631829</v>
          </cell>
          <cell r="C1137" t="str">
            <v>RWH-Q15-FE ROYAL CLIMA водонагреватель электрический накопительного типа QUATTRO</v>
          </cell>
          <cell r="G1137" t="str">
            <v>шт</v>
          </cell>
          <cell r="H1137" t="str">
            <v>больше 50</v>
          </cell>
          <cell r="I1137">
            <v>7070</v>
          </cell>
          <cell r="J1137" t="str">
            <v>RUB</v>
          </cell>
        </row>
        <row r="1138">
          <cell r="A1138" t="str">
            <v>НС-1631831</v>
          </cell>
          <cell r="C1138" t="str">
            <v>RWH-Q15-FEU ROYAL CLIMA водонагреватель электрический накопительного типа QUATTRO</v>
          </cell>
          <cell r="G1138" t="str">
            <v>шт</v>
          </cell>
          <cell r="H1138" t="str">
            <v>больше 50</v>
          </cell>
          <cell r="I1138">
            <v>7070</v>
          </cell>
          <cell r="J1138" t="str">
            <v>RUB</v>
          </cell>
        </row>
        <row r="1139">
          <cell r="A1139" t="str">
            <v>яС-1173373</v>
          </cell>
          <cell r="C1139" t="str">
            <v>SIGMA Dry Inox</v>
          </cell>
          <cell r="H1139" t="str">
            <v>больше 50</v>
          </cell>
          <cell r="I1139">
            <v>23650</v>
          </cell>
          <cell r="J1139" t="str">
            <v>RUB</v>
          </cell>
        </row>
        <row r="1140">
          <cell r="A1140" t="str">
            <v>НС-1490428</v>
          </cell>
          <cell r="C1140" t="str">
            <v>RWH-SGD100-FS ROYAL Clima водонагреватель электрический накопительного типа</v>
          </cell>
          <cell r="G1140" t="str">
            <v>шт</v>
          </cell>
          <cell r="H1140">
            <v>31</v>
          </cell>
          <cell r="I1140">
            <v>23650</v>
          </cell>
          <cell r="J1140" t="str">
            <v>RUB</v>
          </cell>
        </row>
        <row r="1141">
          <cell r="A1141" t="str">
            <v>НС-1490422</v>
          </cell>
          <cell r="C1141" t="str">
            <v>RWH-SGD30-FS ROYAL Clima водонагреватель электрический накопительного типа</v>
          </cell>
          <cell r="G1141" t="str">
            <v>шт</v>
          </cell>
          <cell r="H1141" t="str">
            <v>больше 50</v>
          </cell>
          <cell r="I1141">
            <v>13770</v>
          </cell>
          <cell r="J1141" t="str">
            <v>RUB</v>
          </cell>
        </row>
        <row r="1142">
          <cell r="A1142" t="str">
            <v>НС-1490426</v>
          </cell>
          <cell r="C1142" t="str">
            <v>RWH-SGD50-FS ROYAL Clima водонагреватель электрический накопительного типа</v>
          </cell>
          <cell r="G1142" t="str">
            <v>шт</v>
          </cell>
          <cell r="H1142" t="str">
            <v>больше 50</v>
          </cell>
          <cell r="I1142">
            <v>16620</v>
          </cell>
          <cell r="J1142" t="str">
            <v>RUB</v>
          </cell>
        </row>
        <row r="1143">
          <cell r="A1143" t="str">
            <v>НС-1490427</v>
          </cell>
          <cell r="C1143" t="str">
            <v>RWH-SGD80-FS ROYAL Clima водонагреватель электрический накопительного типа</v>
          </cell>
          <cell r="G1143" t="str">
            <v>шт</v>
          </cell>
          <cell r="H1143" t="str">
            <v>больше 50</v>
          </cell>
          <cell r="I1143">
            <v>20890</v>
          </cell>
          <cell r="J1143" t="str">
            <v>RUB</v>
          </cell>
        </row>
        <row r="1144">
          <cell r="A1144" t="str">
            <v>яС-1167016</v>
          </cell>
          <cell r="C1144" t="str">
            <v>SIGMA Inox</v>
          </cell>
          <cell r="H1144" t="str">
            <v>больше 50</v>
          </cell>
          <cell r="I1144">
            <v>20550</v>
          </cell>
          <cell r="J1144" t="str">
            <v>RUB</v>
          </cell>
        </row>
        <row r="1145">
          <cell r="A1145" t="str">
            <v>НС-1302319</v>
          </cell>
          <cell r="C1145" t="str">
            <v>RWH-SG100-FS ROYAL Clima водонагреватель электрический накопительного типа</v>
          </cell>
          <cell r="G1145" t="str">
            <v>шт</v>
          </cell>
          <cell r="H1145" t="str">
            <v>больше 50</v>
          </cell>
          <cell r="I1145">
            <v>20550</v>
          </cell>
          <cell r="J1145" t="str">
            <v>RUB</v>
          </cell>
        </row>
        <row r="1146">
          <cell r="A1146" t="str">
            <v>НС-1302305</v>
          </cell>
          <cell r="C1146" t="str">
            <v>RWH-SG30-FS ROYAL Clima водонагреватель электрический накопительного типа</v>
          </cell>
          <cell r="G1146" t="str">
            <v>шт</v>
          </cell>
          <cell r="H1146" t="str">
            <v>больше 50</v>
          </cell>
          <cell r="I1146">
            <v>11630</v>
          </cell>
          <cell r="J1146" t="str">
            <v>RUB</v>
          </cell>
        </row>
        <row r="1147">
          <cell r="A1147" t="str">
            <v>НС-1302313</v>
          </cell>
          <cell r="C1147" t="str">
            <v>RWH-SG50-FS ROYAL Clima водонагреватель электрический накопительного типа</v>
          </cell>
          <cell r="G1147" t="str">
            <v>шт</v>
          </cell>
          <cell r="H1147" t="str">
            <v>больше 50</v>
          </cell>
          <cell r="I1147">
            <v>14150</v>
          </cell>
          <cell r="J1147" t="str">
            <v>RUB</v>
          </cell>
        </row>
        <row r="1148">
          <cell r="A1148" t="str">
            <v>НС-1302314</v>
          </cell>
          <cell r="C1148" t="str">
            <v>RWH-SG80-FS ROYAL Clima водонагреватель электрический накопительного типа</v>
          </cell>
          <cell r="G1148" t="str">
            <v>шт</v>
          </cell>
          <cell r="H1148" t="str">
            <v>больше 50</v>
          </cell>
          <cell r="I1148">
            <v>17840</v>
          </cell>
          <cell r="J1148" t="str">
            <v>RUB</v>
          </cell>
        </row>
        <row r="1149">
          <cell r="A1149" t="str">
            <v>яС-1150657</v>
          </cell>
          <cell r="C1149" t="str">
            <v>TinaSS</v>
          </cell>
          <cell r="H1149" t="str">
            <v>больше 50</v>
          </cell>
          <cell r="I1149">
            <v>6200</v>
          </cell>
          <cell r="J1149" t="str">
            <v>RUB</v>
          </cell>
        </row>
        <row r="1150">
          <cell r="A1150" t="str">
            <v>НС-1189117</v>
          </cell>
          <cell r="C1150" t="str">
            <v>RWH-TS10-RS ROYAL Clima водонагреватель электрический накопительного типа</v>
          </cell>
          <cell r="G1150" t="str">
            <v>шт</v>
          </cell>
          <cell r="H1150">
            <v>27</v>
          </cell>
          <cell r="I1150">
            <v>6200</v>
          </cell>
          <cell r="J1150" t="str">
            <v>RUB</v>
          </cell>
        </row>
        <row r="1151">
          <cell r="A1151" t="str">
            <v>НС-1189121</v>
          </cell>
          <cell r="C1151" t="str">
            <v>RWH-TS10-RSU ROYAL Clima водонагреватель электрический накопительного типа</v>
          </cell>
          <cell r="G1151" t="str">
            <v>шт</v>
          </cell>
          <cell r="H1151" t="str">
            <v>больше 50</v>
          </cell>
          <cell r="I1151">
            <v>6200</v>
          </cell>
          <cell r="J1151" t="str">
            <v>RUB</v>
          </cell>
        </row>
        <row r="1152">
          <cell r="A1152" t="str">
            <v>НС-1189120</v>
          </cell>
          <cell r="C1152" t="str">
            <v>RWH-TS15-RS ROYAL Clima водонагреватель электрический накопительного типа</v>
          </cell>
          <cell r="G1152" t="str">
            <v>шт</v>
          </cell>
          <cell r="H1152" t="str">
            <v>больше 50</v>
          </cell>
          <cell r="I1152">
            <v>6970</v>
          </cell>
          <cell r="J1152" t="str">
            <v>RUB</v>
          </cell>
        </row>
        <row r="1153">
          <cell r="A1153" t="str">
            <v>НС-1189122</v>
          </cell>
          <cell r="C1153" t="str">
            <v>RWH-TS15-RSU ROYAL Clima водонагреватель электрический накопительного типа</v>
          </cell>
          <cell r="G1153" t="str">
            <v>шт</v>
          </cell>
          <cell r="H1153">
            <v>41</v>
          </cell>
          <cell r="I1153">
            <v>6970</v>
          </cell>
          <cell r="J1153" t="str">
            <v>RUB</v>
          </cell>
        </row>
        <row r="1154">
          <cell r="A1154" t="str">
            <v>яС-1170826</v>
          </cell>
          <cell r="C1154" t="str">
            <v>TORRE Inox</v>
          </cell>
          <cell r="H1154" t="str">
            <v>больше 50</v>
          </cell>
          <cell r="I1154">
            <v>11870</v>
          </cell>
          <cell r="J1154" t="str">
            <v>RUB</v>
          </cell>
        </row>
        <row r="1155">
          <cell r="A1155" t="str">
            <v>НС-1418732</v>
          </cell>
          <cell r="C1155" t="str">
            <v>RWH-TR30-SS ROYAL Clima водонагреватель электрический накопительного типа</v>
          </cell>
          <cell r="G1155" t="str">
            <v>шт</v>
          </cell>
          <cell r="H1155" t="str">
            <v>больше 50</v>
          </cell>
          <cell r="I1155">
            <v>11870</v>
          </cell>
          <cell r="J1155" t="str">
            <v>RUB</v>
          </cell>
        </row>
        <row r="1156">
          <cell r="A1156" t="str">
            <v>НС-1418733</v>
          </cell>
          <cell r="C1156" t="str">
            <v>RWH-TR50-SS ROYAL Clima водонагреватель электрический накопительного типа</v>
          </cell>
          <cell r="G1156" t="str">
            <v>шт</v>
          </cell>
          <cell r="H1156">
            <v>40</v>
          </cell>
          <cell r="I1156">
            <v>13920</v>
          </cell>
          <cell r="J1156" t="str">
            <v>RUB</v>
          </cell>
        </row>
        <row r="1157">
          <cell r="A1157" t="str">
            <v>яС-1170554</v>
          </cell>
          <cell r="C1157" t="str">
            <v>VITA</v>
          </cell>
          <cell r="H1157" t="str">
            <v>больше 50</v>
          </cell>
          <cell r="I1157">
            <v>10420</v>
          </cell>
          <cell r="J1157" t="str">
            <v>RUB</v>
          </cell>
        </row>
        <row r="1158">
          <cell r="A1158" t="str">
            <v>НС-1412203</v>
          </cell>
          <cell r="C1158" t="str">
            <v>RWH-VT30-FE ROYAL Clima водонагреватель электрический накопительного типа</v>
          </cell>
          <cell r="G1158" t="str">
            <v>шт</v>
          </cell>
          <cell r="H1158" t="str">
            <v>больше 50</v>
          </cell>
          <cell r="I1158">
            <v>10420</v>
          </cell>
          <cell r="J1158" t="str">
            <v>RUB</v>
          </cell>
        </row>
        <row r="1159">
          <cell r="A1159" t="str">
            <v>НС-1412204</v>
          </cell>
          <cell r="C1159" t="str">
            <v>RWH-VT50-FE ROYAL Clima водонагреватель электрический накопительного типа</v>
          </cell>
          <cell r="G1159" t="str">
            <v>шт</v>
          </cell>
          <cell r="H1159" t="str">
            <v>больше 50</v>
          </cell>
          <cell r="I1159">
            <v>12770</v>
          </cell>
          <cell r="J1159" t="str">
            <v>RUB</v>
          </cell>
        </row>
        <row r="1160">
          <cell r="A1160" t="str">
            <v>НС-1412206</v>
          </cell>
          <cell r="C1160" t="str">
            <v>RWH-VT80-FE ROYAL Clima водонагреватель электрический накопительного типа</v>
          </cell>
          <cell r="G1160" t="str">
            <v>шт</v>
          </cell>
          <cell r="H1160">
            <v>38</v>
          </cell>
          <cell r="I1160">
            <v>15970</v>
          </cell>
          <cell r="J1160" t="str">
            <v>RUB</v>
          </cell>
        </row>
        <row r="1161">
          <cell r="A1161" t="str">
            <v>яС-1181055</v>
          </cell>
          <cell r="C1161" t="str">
            <v>STEELBERG</v>
          </cell>
          <cell r="H1161" t="str">
            <v>больше 50</v>
          </cell>
          <cell r="I1161">
            <v>24450</v>
          </cell>
          <cell r="J1161" t="str">
            <v>RUB</v>
          </cell>
        </row>
        <row r="1162">
          <cell r="A1162" t="str">
            <v>яС-1191892</v>
          </cell>
          <cell r="C1162" t="str">
            <v>EVOLUTION 2.0</v>
          </cell>
          <cell r="H1162" t="str">
            <v>больше 50</v>
          </cell>
          <cell r="I1162">
            <v>24450</v>
          </cell>
          <cell r="J1162" t="str">
            <v>RUB</v>
          </cell>
        </row>
        <row r="1163">
          <cell r="A1163" t="str">
            <v>НС-1717437</v>
          </cell>
          <cell r="C1163" t="str">
            <v>SWH-EN100-FS EVOLUTION 2.0 водонагреватель электрический накопительного типа STEELBERG</v>
          </cell>
          <cell r="G1163" t="str">
            <v>шт</v>
          </cell>
          <cell r="H1163" t="str">
            <v>больше 50</v>
          </cell>
          <cell r="I1163">
            <v>24450</v>
          </cell>
          <cell r="J1163" t="str">
            <v>RUB</v>
          </cell>
        </row>
        <row r="1164">
          <cell r="A1164" t="str">
            <v>НС-1717433</v>
          </cell>
          <cell r="C1164" t="str">
            <v>SWH-EN30-FS EVOLUTION 2.0 водонагреватель электрический накопительного типа STEELBERG</v>
          </cell>
          <cell r="G1164" t="str">
            <v>шт</v>
          </cell>
          <cell r="H1164" t="str">
            <v>больше 50</v>
          </cell>
          <cell r="I1164">
            <v>14200</v>
          </cell>
          <cell r="J1164" t="str">
            <v>RUB</v>
          </cell>
        </row>
        <row r="1165">
          <cell r="A1165" t="str">
            <v>НС-1717434</v>
          </cell>
          <cell r="C1165" t="str">
            <v>SWH-EN50-FS EVOLUTION 2.0 водонагреватель электрический накопительного типа STEELBERG</v>
          </cell>
          <cell r="G1165" t="str">
            <v>шт</v>
          </cell>
          <cell r="H1165" t="str">
            <v>больше 50</v>
          </cell>
          <cell r="I1165">
            <v>16980</v>
          </cell>
          <cell r="J1165" t="str">
            <v>RUB</v>
          </cell>
        </row>
        <row r="1166">
          <cell r="A1166" t="str">
            <v>НС-1717435</v>
          </cell>
          <cell r="C1166" t="str">
            <v>SWH-EN80-FS EVOLUTION 2.0 водонагреватель электрический накопительного типа STEELBERG</v>
          </cell>
          <cell r="G1166" t="str">
            <v>шт</v>
          </cell>
          <cell r="H1166" t="str">
            <v>больше 50</v>
          </cell>
          <cell r="I1166">
            <v>21880</v>
          </cell>
          <cell r="J1166" t="str">
            <v>RUB</v>
          </cell>
        </row>
        <row r="1167">
          <cell r="A1167" t="str">
            <v>НС-1778129</v>
          </cell>
          <cell r="C1167" t="str">
            <v>М4х16х300 Магниевый анод для SWH-EN</v>
          </cell>
          <cell r="G1167" t="str">
            <v>шт</v>
          </cell>
          <cell r="H1167">
            <v>2</v>
          </cell>
        </row>
        <row r="1168">
          <cell r="A1168" t="str">
            <v>яС-1181056</v>
          </cell>
          <cell r="C1168" t="str">
            <v>RELAX</v>
          </cell>
          <cell r="H1168">
            <v>18</v>
          </cell>
          <cell r="I1168">
            <v>15490</v>
          </cell>
          <cell r="J1168" t="str">
            <v>RUB</v>
          </cell>
        </row>
        <row r="1169">
          <cell r="A1169" t="str">
            <v>НС-1633739</v>
          </cell>
          <cell r="C1169" t="str">
            <v>SWH-R80-RE STEELBERG водонагреватель электрический накопительного типа RELAX</v>
          </cell>
          <cell r="G1169" t="str">
            <v>шт</v>
          </cell>
          <cell r="H1169">
            <v>18</v>
          </cell>
          <cell r="I1169">
            <v>15490</v>
          </cell>
          <cell r="J1169" t="str">
            <v>RUB</v>
          </cell>
        </row>
        <row r="1170">
          <cell r="A1170" t="str">
            <v>Ц-00004099</v>
          </cell>
          <cell r="C1170" t="str">
            <v>Индустриальное оборудование</v>
          </cell>
          <cell r="H1170">
            <v>0</v>
          </cell>
          <cell r="I1170">
            <v>1045764</v>
          </cell>
          <cell r="J1170" t="str">
            <v>RUB</v>
          </cell>
        </row>
        <row r="1171">
          <cell r="A1171" t="str">
            <v>яС-1190798</v>
          </cell>
          <cell r="C1171" t="str">
            <v>ACE Каркасно-панельные установки</v>
          </cell>
          <cell r="H1171">
            <v>0</v>
          </cell>
        </row>
        <row r="1172">
          <cell r="A1172" t="str">
            <v>НС-1770636</v>
          </cell>
          <cell r="C1172" t="str">
            <v>Климатический агрегат приточно-вытяжной АС-4/ПВ/Р (в комплекте с автоматизацией)</v>
          </cell>
          <cell r="G1172" t="str">
            <v>шт</v>
          </cell>
          <cell r="H1172">
            <v>0</v>
          </cell>
        </row>
        <row r="1173">
          <cell r="A1173" t="str">
            <v>яС-1192445</v>
          </cell>
          <cell r="C1173" t="str">
            <v>HISENSE</v>
          </cell>
          <cell r="H1173" t="str">
            <v>больше 50</v>
          </cell>
        </row>
        <row r="1174">
          <cell r="A1174" t="str">
            <v>яС-1192446</v>
          </cell>
          <cell r="C1174" t="str">
            <v>HISENSE ККБ</v>
          </cell>
          <cell r="H1174">
            <v>17</v>
          </cell>
        </row>
        <row r="1175">
          <cell r="A1175" t="str">
            <v>НС-1734918</v>
          </cell>
          <cell r="C1175" t="str">
            <v>Наружный блок AUW-09U4RS8 с модулем HLZX-01B</v>
          </cell>
          <cell r="G1175" t="str">
            <v>шт</v>
          </cell>
          <cell r="H1175">
            <v>0</v>
          </cell>
        </row>
        <row r="1176">
          <cell r="A1176" t="str">
            <v>НС-1734920</v>
          </cell>
          <cell r="C1176" t="str">
            <v>Наружный блок AUW-18U4RS7 с модулем HLZX-01B</v>
          </cell>
          <cell r="G1176" t="str">
            <v>шт</v>
          </cell>
          <cell r="H1176">
            <v>9</v>
          </cell>
        </row>
        <row r="1177">
          <cell r="A1177" t="str">
            <v>НС-1734921</v>
          </cell>
          <cell r="C1177" t="str">
            <v>Наружный блок AUW-24U4RJ7 с модулем HLZX-01B</v>
          </cell>
          <cell r="G1177" t="str">
            <v>шт</v>
          </cell>
          <cell r="H1177">
            <v>7</v>
          </cell>
        </row>
        <row r="1178">
          <cell r="A1178" t="str">
            <v>НС-1734922</v>
          </cell>
          <cell r="C1178" t="str">
            <v>Наружный блок AUW-36U4RK7 с модулем HLZX-01B</v>
          </cell>
          <cell r="G1178" t="str">
            <v>шт</v>
          </cell>
          <cell r="H1178">
            <v>0</v>
          </cell>
        </row>
        <row r="1179">
          <cell r="A1179" t="str">
            <v>НС-1734923</v>
          </cell>
          <cell r="C1179" t="str">
            <v>Наружный блок AUW-48U6RN8 с модулем HLZX-01B</v>
          </cell>
          <cell r="G1179" t="str">
            <v>шт</v>
          </cell>
          <cell r="H1179">
            <v>0</v>
          </cell>
        </row>
        <row r="1180">
          <cell r="A1180" t="str">
            <v>НС-1734924</v>
          </cell>
          <cell r="C1180" t="str">
            <v>Наружный блок AUW-60U6RW8 с модулем HLZX-01B</v>
          </cell>
          <cell r="G1180" t="str">
            <v>шт</v>
          </cell>
          <cell r="H1180">
            <v>1</v>
          </cell>
        </row>
        <row r="1181">
          <cell r="A1181" t="str">
            <v>НС-1734925</v>
          </cell>
          <cell r="C1181" t="str">
            <v>Наружный блок AUW-85U6RZ8 с модулем HLZX-01B</v>
          </cell>
          <cell r="G1181" t="str">
            <v>шт</v>
          </cell>
          <cell r="H1181">
            <v>0</v>
          </cell>
        </row>
        <row r="1182">
          <cell r="A1182" t="str">
            <v>яС-1190789</v>
          </cell>
          <cell r="C1182" t="str">
            <v>HISENSE Чиллеры</v>
          </cell>
          <cell r="H1182" t="str">
            <v>больше 50</v>
          </cell>
        </row>
        <row r="1183">
          <cell r="A1183" t="str">
            <v>яС-1192079</v>
          </cell>
          <cell r="C1183" t="str">
            <v>Модульные чиллеры Hisense</v>
          </cell>
          <cell r="H1183" t="str">
            <v>больше 50</v>
          </cell>
        </row>
        <row r="1184">
          <cell r="A1184" t="str">
            <v>НС-1723408</v>
          </cell>
          <cell r="C1184" t="str">
            <v>HFRWE-130DGF/SYS Система кондиционирования воздуха Hisense</v>
          </cell>
          <cell r="G1184" t="str">
            <v>шт</v>
          </cell>
          <cell r="H1184">
            <v>33</v>
          </cell>
        </row>
        <row r="1185">
          <cell r="A1185" t="str">
            <v>НС-1757681</v>
          </cell>
          <cell r="C1185" t="str">
            <v>HFRWE-345DTGF/SYS Система кондиционирования воздуха Hisense</v>
          </cell>
          <cell r="G1185" t="str">
            <v>шт</v>
          </cell>
          <cell r="H1185">
            <v>1</v>
          </cell>
        </row>
        <row r="1186">
          <cell r="A1186" t="str">
            <v>НС-1757678</v>
          </cell>
          <cell r="C1186" t="str">
            <v>HFRWE-460DFGF/SYS Система кондиционирования воздуха Hisense</v>
          </cell>
          <cell r="G1186" t="str">
            <v>шт</v>
          </cell>
          <cell r="H1186">
            <v>2</v>
          </cell>
        </row>
        <row r="1187">
          <cell r="A1187" t="str">
            <v>НС-1723409</v>
          </cell>
          <cell r="C1187" t="str">
            <v>HFRWE-65DGF/SYS Система кондиционирования воздуха Hisense</v>
          </cell>
          <cell r="G1187" t="str">
            <v>шт</v>
          </cell>
          <cell r="H1187">
            <v>35</v>
          </cell>
        </row>
        <row r="1188">
          <cell r="A1188" t="str">
            <v>Ц-00004114</v>
          </cell>
          <cell r="C1188" t="str">
            <v>ROYAL CLIMA</v>
          </cell>
          <cell r="H1188">
            <v>0</v>
          </cell>
          <cell r="I1188">
            <v>1045764</v>
          </cell>
          <cell r="J1188" t="str">
            <v>RUB</v>
          </cell>
        </row>
        <row r="1189">
          <cell r="A1189" t="str">
            <v>НС-1030664</v>
          </cell>
          <cell r="C1189" t="str">
            <v>Гидромодули и насосные станции</v>
          </cell>
          <cell r="H1189">
            <v>2</v>
          </cell>
        </row>
        <row r="1190">
          <cell r="A1190" t="str">
            <v>НС-1702410</v>
          </cell>
          <cell r="C1190" t="str">
            <v>MIG-100-390/220 DP -I Насосная станция ROYAL Clima</v>
          </cell>
          <cell r="G1190" t="str">
            <v>шт</v>
          </cell>
          <cell r="H1190">
            <v>2</v>
          </cell>
        </row>
        <row r="1191">
          <cell r="A1191" t="str">
            <v>НС-1726986</v>
          </cell>
          <cell r="C1191" t="str">
            <v>MIG-40-360/40 SP-INS-O - Насосная станция ROYAL CLIMA</v>
          </cell>
          <cell r="G1191" t="str">
            <v>шт</v>
          </cell>
          <cell r="H1191">
            <v>0</v>
          </cell>
        </row>
        <row r="1192">
          <cell r="A1192" t="str">
            <v>яС-1171940</v>
          </cell>
          <cell r="C1192" t="str">
            <v>Драйкуллеры и выносные конденсаторы</v>
          </cell>
          <cell r="H1192">
            <v>0</v>
          </cell>
        </row>
        <row r="1193">
          <cell r="A1193" t="str">
            <v>НС-1772252</v>
          </cell>
          <cell r="C1193" t="str">
            <v>WH2390CN1/02HQ3EAF(EC) драйкулер</v>
          </cell>
          <cell r="G1193" t="str">
            <v>шт</v>
          </cell>
          <cell r="H1193">
            <v>0</v>
          </cell>
        </row>
        <row r="1194">
          <cell r="A1194" t="str">
            <v>Ц-00039571</v>
          </cell>
          <cell r="C1194" t="str">
            <v>ККБ</v>
          </cell>
          <cell r="H1194">
            <v>0</v>
          </cell>
          <cell r="I1194">
            <v>1045764</v>
          </cell>
          <cell r="J1194" t="str">
            <v>RUB</v>
          </cell>
        </row>
        <row r="1195">
          <cell r="A1195" t="str">
            <v>яС-1174976</v>
          </cell>
          <cell r="C1195" t="str">
            <v>Комплекты для MCU</v>
          </cell>
          <cell r="H1195">
            <v>30</v>
          </cell>
        </row>
        <row r="1196">
          <cell r="A1196" t="str">
            <v>НС-1632917</v>
          </cell>
          <cell r="C1196" t="str">
            <v>Комплект присоединительный для MCU-10</v>
          </cell>
          <cell r="G1196" t="str">
            <v>компл</v>
          </cell>
          <cell r="H1196">
            <v>1</v>
          </cell>
        </row>
        <row r="1197">
          <cell r="A1197" t="str">
            <v>НС-1632913</v>
          </cell>
          <cell r="C1197" t="str">
            <v>Комплект присоединительный для MCU-14</v>
          </cell>
          <cell r="G1197" t="str">
            <v>компл</v>
          </cell>
          <cell r="H1197">
            <v>10</v>
          </cell>
        </row>
        <row r="1198">
          <cell r="A1198" t="str">
            <v>НС-1632916</v>
          </cell>
          <cell r="C1198" t="str">
            <v>Комплект присоединительный для MCU-17</v>
          </cell>
          <cell r="G1198" t="str">
            <v>компл</v>
          </cell>
          <cell r="H1198">
            <v>15</v>
          </cell>
        </row>
        <row r="1199">
          <cell r="A1199" t="str">
            <v>НС-1632918</v>
          </cell>
          <cell r="C1199" t="str">
            <v>Комплект присоединительный для MCU-3</v>
          </cell>
          <cell r="G1199" t="str">
            <v>компл</v>
          </cell>
          <cell r="H1199">
            <v>3</v>
          </cell>
        </row>
        <row r="1200">
          <cell r="A1200" t="str">
            <v>НС-1621845</v>
          </cell>
          <cell r="C1200" t="str">
            <v>Присоединительный комплект для MCU-3 (вер.2)</v>
          </cell>
          <cell r="G1200" t="str">
            <v>компл</v>
          </cell>
          <cell r="H1200">
            <v>1</v>
          </cell>
        </row>
        <row r="1201">
          <cell r="A1201" t="str">
            <v>яС-1172485</v>
          </cell>
          <cell r="C1201" t="str">
            <v>Компрессорно-конденсаторные блоки</v>
          </cell>
          <cell r="H1201">
            <v>49</v>
          </cell>
          <cell r="I1201">
            <v>1045764</v>
          </cell>
          <cell r="J1201" t="str">
            <v>RUB</v>
          </cell>
        </row>
        <row r="1202">
          <cell r="A1202" t="str">
            <v>НС-1456168</v>
          </cell>
          <cell r="C1202" t="str">
            <v>MCU-10 Компрессорно-конденсаторный блок ROYAL Clima</v>
          </cell>
          <cell r="G1202" t="str">
            <v>шт</v>
          </cell>
          <cell r="H1202">
            <v>1</v>
          </cell>
        </row>
        <row r="1203">
          <cell r="A1203" t="str">
            <v>НС-1633711</v>
          </cell>
          <cell r="C1203" t="str">
            <v>MCU-117K Компрессорно-конденсаторный блок ROYAL CLIMA</v>
          </cell>
          <cell r="G1203" t="str">
            <v>шт</v>
          </cell>
          <cell r="H1203">
            <v>0</v>
          </cell>
        </row>
        <row r="1204">
          <cell r="A1204" t="str">
            <v>НС-1631604</v>
          </cell>
          <cell r="C1204" t="str">
            <v>MCU-29K Компрессорно-конденсаторный блок ROYAL CLIMA</v>
          </cell>
          <cell r="G1204" t="str">
            <v>шт</v>
          </cell>
          <cell r="H1204">
            <v>4</v>
          </cell>
        </row>
        <row r="1205">
          <cell r="A1205" t="str">
            <v>НС-1456163</v>
          </cell>
          <cell r="C1205" t="str">
            <v>MCU-3 Компрессорно-конденсаторный блок ROYAL Clima</v>
          </cell>
          <cell r="G1205" t="str">
            <v>шт</v>
          </cell>
          <cell r="H1205">
            <v>0</v>
          </cell>
        </row>
        <row r="1206">
          <cell r="A1206" t="str">
            <v>НС-1631610</v>
          </cell>
          <cell r="C1206" t="str">
            <v>MCU-35K Компрессорно-конденсаторный блок ROYAL CLIMA</v>
          </cell>
          <cell r="G1206" t="str">
            <v>шт</v>
          </cell>
          <cell r="H1206">
            <v>24</v>
          </cell>
        </row>
        <row r="1207">
          <cell r="A1207" t="str">
            <v>НС-1456176</v>
          </cell>
          <cell r="C1207" t="str">
            <v>MCU-43 Компрессорно-конденсаторный блок ROYAL Clima</v>
          </cell>
          <cell r="G1207" t="str">
            <v>шт</v>
          </cell>
          <cell r="H1207">
            <v>0</v>
          </cell>
          <cell r="I1207">
            <v>1045764</v>
          </cell>
          <cell r="J1207" t="str">
            <v>RUB</v>
          </cell>
        </row>
        <row r="1208">
          <cell r="A1208" t="str">
            <v>НС-1631606</v>
          </cell>
          <cell r="C1208" t="str">
            <v>MCU-43K Компрессорно-конденсаторный блок ROYAL CLIMA</v>
          </cell>
          <cell r="G1208" t="str">
            <v>шт</v>
          </cell>
          <cell r="H1208">
            <v>14</v>
          </cell>
        </row>
        <row r="1209">
          <cell r="A1209" t="str">
            <v>НС-1456165</v>
          </cell>
          <cell r="C1209" t="str">
            <v>MCU-5 Компрессорно-конденсаторный блок ROYAL Clima</v>
          </cell>
          <cell r="G1209" t="str">
            <v>шт</v>
          </cell>
          <cell r="H1209">
            <v>2</v>
          </cell>
        </row>
        <row r="1210">
          <cell r="A1210" t="str">
            <v>НС-1631607</v>
          </cell>
          <cell r="C1210" t="str">
            <v>MCU-63K Компрессорно-конденсаторный блок ROYAL CLIMA</v>
          </cell>
          <cell r="G1210" t="str">
            <v>шт</v>
          </cell>
          <cell r="H1210">
            <v>1</v>
          </cell>
        </row>
        <row r="1211">
          <cell r="A1211" t="str">
            <v>НС-1631605</v>
          </cell>
          <cell r="C1211" t="str">
            <v>MCU-75K Компрессорно-конденсаторный блок ROYAL CLIMA</v>
          </cell>
          <cell r="G1211" t="str">
            <v>шт</v>
          </cell>
          <cell r="H1211">
            <v>3</v>
          </cell>
        </row>
        <row r="1212">
          <cell r="A1212" t="str">
            <v>Ц-00025993</v>
          </cell>
          <cell r="C1212" t="str">
            <v>Компрессорно-конденсаторные блоки LAMBRO</v>
          </cell>
          <cell r="H1212">
            <v>0</v>
          </cell>
        </row>
        <row r="1213">
          <cell r="A1213" t="str">
            <v>НС-1101249</v>
          </cell>
          <cell r="C1213" t="str">
            <v>MCL-53 Компрессорно-конденсаторный блок</v>
          </cell>
          <cell r="G1213" t="str">
            <v>шт</v>
          </cell>
          <cell r="H1213">
            <v>2</v>
          </cell>
        </row>
        <row r="1214">
          <cell r="A1214" t="str">
            <v>НС-1101267</v>
          </cell>
          <cell r="C1214" t="str">
            <v>Присоединительный комплект для MCL-53</v>
          </cell>
          <cell r="G1214" t="str">
            <v>компл</v>
          </cell>
          <cell r="H1214">
            <v>1</v>
          </cell>
        </row>
        <row r="1215">
          <cell r="A1215" t="str">
            <v>яС-1180181</v>
          </cell>
          <cell r="C1215" t="str">
            <v>Компрессорно-конденсаторные блоки TRIUMPH 2024</v>
          </cell>
          <cell r="H1215" t="str">
            <v>больше 50</v>
          </cell>
        </row>
        <row r="1216">
          <cell r="A1216" t="str">
            <v>НС-1610311</v>
          </cell>
          <cell r="C1216" t="str">
            <v>Наружный блок RCI-TWC22HN/OUT с модулем RC-KA02</v>
          </cell>
          <cell r="G1216" t="str">
            <v>шт</v>
          </cell>
          <cell r="H1216">
            <v>7</v>
          </cell>
        </row>
        <row r="1217">
          <cell r="A1217" t="str">
            <v>НС-1610312</v>
          </cell>
          <cell r="C1217" t="str">
            <v>Наружный блок RCI-TWC28HN/OUT с модулем RC-KA02</v>
          </cell>
          <cell r="G1217" t="str">
            <v>шт</v>
          </cell>
          <cell r="H1217">
            <v>27</v>
          </cell>
        </row>
        <row r="1218">
          <cell r="A1218" t="str">
            <v>НС-1610313</v>
          </cell>
          <cell r="C1218" t="str">
            <v>Наружный блок RCI-TWC35HN/OUT с модулем RC-KA02</v>
          </cell>
          <cell r="G1218" t="str">
            <v>шт</v>
          </cell>
          <cell r="H1218">
            <v>24</v>
          </cell>
        </row>
        <row r="1219">
          <cell r="A1219" t="str">
            <v>НС-1610314</v>
          </cell>
          <cell r="C1219" t="str">
            <v>Наружный блок RCI-TWC55HN/OUT с модулем RC-KA02</v>
          </cell>
          <cell r="G1219" t="str">
            <v>шт</v>
          </cell>
          <cell r="H1219">
            <v>5</v>
          </cell>
        </row>
        <row r="1220">
          <cell r="A1220" t="str">
            <v>НС-1610315</v>
          </cell>
          <cell r="C1220" t="str">
            <v>Наружный блок RCI-TWC75HN/OUT с модулем RC-KA02</v>
          </cell>
          <cell r="G1220" t="str">
            <v>шт</v>
          </cell>
          <cell r="H1220">
            <v>11</v>
          </cell>
        </row>
        <row r="1221">
          <cell r="A1221" t="str">
            <v>Ц-00038073</v>
          </cell>
          <cell r="C1221" t="str">
            <v>Насосные станции MACS</v>
          </cell>
          <cell r="H1221">
            <v>1</v>
          </cell>
        </row>
        <row r="1222">
          <cell r="A1222" t="str">
            <v>НС-1145097</v>
          </cell>
          <cell r="C1222" t="str">
            <v>MACS-HDP-F55/P29 Насосная станция Royal Clima</v>
          </cell>
          <cell r="G1222" t="str">
            <v>шт</v>
          </cell>
          <cell r="H1222">
            <v>1</v>
          </cell>
        </row>
        <row r="1223">
          <cell r="A1223" t="str">
            <v>яС-1171941</v>
          </cell>
          <cell r="C1223" t="str">
            <v>Прецизионные кондиционеры</v>
          </cell>
          <cell r="H1223">
            <v>7</v>
          </cell>
        </row>
        <row r="1224">
          <cell r="A1224" t="str">
            <v>НС-1732724</v>
          </cell>
          <cell r="C1224" t="str">
            <v>AR08U система кондиционирования воздуха (H-WL-DP-LTK) ROYAL CLIMA</v>
          </cell>
          <cell r="G1224" t="str">
            <v>шт</v>
          </cell>
          <cell r="H1224">
            <v>0</v>
          </cell>
        </row>
        <row r="1225">
          <cell r="A1225" t="str">
            <v>НС-1732355</v>
          </cell>
          <cell r="C1225" t="str">
            <v>IR040F система кондиционирования воздуха (FC-WL-DP-OWV-SP-LTC-HB) ROYAL Clima</v>
          </cell>
          <cell r="G1225" t="str">
            <v>шт</v>
          </cell>
          <cell r="H1225">
            <v>0</v>
          </cell>
        </row>
        <row r="1226">
          <cell r="A1226" t="str">
            <v>НС-1751020</v>
          </cell>
          <cell r="C1226" t="str">
            <v>RRS25U система кондиц. воздуха (H-DP-ATS-LTK-LTC-HB-C5-Custom) ROYAL CLIMA</v>
          </cell>
          <cell r="G1226" t="str">
            <v>шт</v>
          </cell>
          <cell r="H1226">
            <v>0</v>
          </cell>
        </row>
        <row r="1227">
          <cell r="A1227" t="str">
            <v>НС-1453628</v>
          </cell>
          <cell r="C1227" t="str">
            <v>RRS26HD система кондиционирования воздуха (LTK40-DP-АВ35) ROYAL Clima</v>
          </cell>
          <cell r="G1227" t="str">
            <v>шт</v>
          </cell>
          <cell r="H1227">
            <v>5</v>
          </cell>
        </row>
        <row r="1228">
          <cell r="A1228" t="str">
            <v>НС-1505303</v>
          </cell>
          <cell r="C1228" t="str">
            <v>RRS28U система кондиционирования воздуха (EC-H-PTC-EEV-LTK40-WL-DP-TCP) ROYAL Clima</v>
          </cell>
          <cell r="G1228" t="str">
            <v>шт</v>
          </cell>
          <cell r="H1228">
            <v>1</v>
          </cell>
        </row>
        <row r="1229">
          <cell r="A1229" t="str">
            <v>НС-1458283</v>
          </cell>
          <cell r="C1229" t="str">
            <v>RRS35U система кондиционирования воздуха (EC-H-PTC-EEV-LTK40-WL-DP) ROYAL Clima</v>
          </cell>
          <cell r="G1229" t="str">
            <v>шт</v>
          </cell>
          <cell r="H1229">
            <v>1</v>
          </cell>
        </row>
        <row r="1230">
          <cell r="A1230" t="str">
            <v>НС-1505317</v>
          </cell>
          <cell r="C1230" t="str">
            <v>RRS40U система кондиционирования воздуха (EC-H-PTC-EEV-LTK40-WL-DP-TCP) ROYAL Clima</v>
          </cell>
          <cell r="G1230" t="str">
            <v>шт</v>
          </cell>
          <cell r="H1230">
            <v>0</v>
          </cell>
        </row>
        <row r="1231">
          <cell r="A1231" t="str">
            <v>НС-1746341</v>
          </cell>
          <cell r="C1231" t="str">
            <v>RRS50U система кондиц. воздуха (С5-H-DP-LTK-LTC-HB-ATS) ROYAL CLIMA</v>
          </cell>
          <cell r="G1231" t="str">
            <v>шт</v>
          </cell>
          <cell r="H1231">
            <v>0</v>
          </cell>
        </row>
        <row r="1232">
          <cell r="A1232" t="str">
            <v>Ц-00039570</v>
          </cell>
          <cell r="C1232" t="str">
            <v>Фанкойлы</v>
          </cell>
          <cell r="H1232" t="str">
            <v>больше 50</v>
          </cell>
          <cell r="I1232">
            <v>3820</v>
          </cell>
          <cell r="J1232" t="str">
            <v>RUB</v>
          </cell>
        </row>
        <row r="1233">
          <cell r="A1233" t="str">
            <v>Ц-00005289</v>
          </cell>
          <cell r="C1233" t="str">
            <v>Аксессуары для фанкойлов</v>
          </cell>
          <cell r="H1233" t="str">
            <v>больше 50</v>
          </cell>
          <cell r="I1233">
            <v>3820</v>
          </cell>
          <cell r="J1233" t="str">
            <v>RUB</v>
          </cell>
        </row>
        <row r="1234">
          <cell r="A1234" t="str">
            <v>яС-1170934</v>
          </cell>
          <cell r="C1234" t="str">
            <v>Обвязка фанкойлов</v>
          </cell>
          <cell r="H1234" t="str">
            <v>больше 50</v>
          </cell>
          <cell r="I1234">
            <v>3820</v>
          </cell>
          <cell r="J1234" t="str">
            <v>RUB</v>
          </cell>
        </row>
        <row r="1235">
          <cell r="A1235" t="str">
            <v>НС-1595498</v>
          </cell>
          <cell r="C1235" t="str">
            <v>LAM 230 электропривод Lamprecht для клапанов LOM</v>
          </cell>
          <cell r="G1235" t="str">
            <v>шт</v>
          </cell>
          <cell r="H1235" t="str">
            <v>больше 50</v>
          </cell>
          <cell r="I1235">
            <v>3820</v>
          </cell>
          <cell r="J1235" t="str">
            <v>RUB</v>
          </cell>
        </row>
        <row r="1236">
          <cell r="A1236" t="str">
            <v>НС-1595546</v>
          </cell>
          <cell r="C1236" t="str">
            <v>LOM 15-2,0 клапан трехходовой Lamprecht</v>
          </cell>
          <cell r="G1236" t="str">
            <v>шт</v>
          </cell>
          <cell r="H1236" t="str">
            <v>больше 50</v>
          </cell>
          <cell r="I1236">
            <v>4140</v>
          </cell>
          <cell r="J1236" t="str">
            <v>RUB</v>
          </cell>
        </row>
        <row r="1237">
          <cell r="A1237" t="str">
            <v>НС-1595548</v>
          </cell>
          <cell r="C1237" t="str">
            <v>LOM 20-3,5 клапан трехходовой Lamprecht</v>
          </cell>
          <cell r="G1237" t="str">
            <v>шт</v>
          </cell>
          <cell r="H1237">
            <v>22</v>
          </cell>
          <cell r="I1237">
            <v>4800</v>
          </cell>
          <cell r="J1237" t="str">
            <v>RUB</v>
          </cell>
        </row>
        <row r="1238">
          <cell r="A1238" t="str">
            <v>НС-1595551</v>
          </cell>
          <cell r="C1238" t="str">
            <v>LOM 25-5,0 клапан трехходовой Lamprecht</v>
          </cell>
          <cell r="G1238" t="str">
            <v>шт</v>
          </cell>
          <cell r="H1238" t="str">
            <v>больше 50</v>
          </cell>
          <cell r="I1238">
            <v>5990</v>
          </cell>
          <cell r="J1238" t="str">
            <v>RUB</v>
          </cell>
        </row>
        <row r="1239">
          <cell r="A1239" t="str">
            <v>НС-1019400</v>
          </cell>
          <cell r="C1239" t="str">
            <v>VVG 15-1,6 клапан трехходовой RoyalClima</v>
          </cell>
          <cell r="G1239" t="str">
            <v>шт</v>
          </cell>
          <cell r="H1239">
            <v>1</v>
          </cell>
          <cell r="I1239">
            <v>239</v>
          </cell>
          <cell r="J1239" t="str">
            <v>CNY</v>
          </cell>
        </row>
        <row r="1240">
          <cell r="A1240" t="str">
            <v>НС-1450755</v>
          </cell>
          <cell r="C1240" t="str">
            <v>VVM 15-2,0 клапан трехходовой ROYAL Clima</v>
          </cell>
          <cell r="G1240" t="str">
            <v>шт</v>
          </cell>
          <cell r="H1240">
            <v>0</v>
          </cell>
          <cell r="I1240">
            <v>4140</v>
          </cell>
          <cell r="J1240" t="str">
            <v>RUB</v>
          </cell>
        </row>
        <row r="1241">
          <cell r="A1241" t="str">
            <v>НС-1450757</v>
          </cell>
          <cell r="C1241" t="str">
            <v>VVM 25-5,0 клапан трехходовой ROYAL Clima</v>
          </cell>
          <cell r="G1241" t="str">
            <v>шт</v>
          </cell>
          <cell r="H1241">
            <v>9</v>
          </cell>
          <cell r="I1241">
            <v>5990</v>
          </cell>
          <cell r="J1241" t="str">
            <v>RUB</v>
          </cell>
        </row>
        <row r="1242">
          <cell r="A1242" t="str">
            <v>яС-1170936</v>
          </cell>
          <cell r="C1242" t="str">
            <v>Прочие опции для фанкойлов</v>
          </cell>
          <cell r="H1242" t="str">
            <v>больше 50</v>
          </cell>
          <cell r="J1242" t="str">
            <v>RUB</v>
          </cell>
        </row>
        <row r="1243">
          <cell r="A1243" t="str">
            <v>НС-1493965</v>
          </cell>
          <cell r="C1243" t="str">
            <v>CM-MTD/AM01 Адаптер</v>
          </cell>
          <cell r="G1243" t="str">
            <v>шт</v>
          </cell>
          <cell r="H1243" t="str">
            <v>больше 50</v>
          </cell>
        </row>
        <row r="1244">
          <cell r="A1244" t="str">
            <v>НС-1171131</v>
          </cell>
          <cell r="C1244" t="str">
            <v>XK-L ИК-пульт управления</v>
          </cell>
          <cell r="G1244" t="str">
            <v>шт</v>
          </cell>
          <cell r="H1244">
            <v>11</v>
          </cell>
        </row>
        <row r="1245">
          <cell r="A1245" t="str">
            <v>НС-1215675</v>
          </cell>
          <cell r="C1245" t="str">
            <v>XK-L ИК-пульт управления фанкойлом</v>
          </cell>
          <cell r="G1245" t="str">
            <v>шт</v>
          </cell>
          <cell r="H1245" t="str">
            <v>больше 50</v>
          </cell>
        </row>
        <row r="1246">
          <cell r="A1246" t="str">
            <v>НС-1291473</v>
          </cell>
          <cell r="C1246" t="str">
            <v>Адаптер ModBUS (mini Gateway)</v>
          </cell>
          <cell r="G1246" t="str">
            <v>шт</v>
          </cell>
          <cell r="H1246">
            <v>1</v>
          </cell>
        </row>
        <row r="1247">
          <cell r="A1247" t="str">
            <v>НС-1381579</v>
          </cell>
          <cell r="C1247" t="str">
            <v>Кабель XH3Y-J</v>
          </cell>
          <cell r="G1247" t="str">
            <v>шт</v>
          </cell>
          <cell r="H1247" t="str">
            <v>больше 50</v>
          </cell>
        </row>
        <row r="1248">
          <cell r="A1248" t="str">
            <v>НС-1658271</v>
          </cell>
          <cell r="C1248" t="str">
            <v>Комплект №2 для вертикальной установки фанкойла MACS-I-VD</v>
          </cell>
          <cell r="G1248" t="str">
            <v>шт</v>
          </cell>
          <cell r="H1248">
            <v>29</v>
          </cell>
          <cell r="J1248" t="str">
            <v>RUB</v>
          </cell>
        </row>
        <row r="1249">
          <cell r="A1249" t="str">
            <v>яС-1170935</v>
          </cell>
          <cell r="C1249" t="str">
            <v>Пульты MACS</v>
          </cell>
          <cell r="H1249" t="str">
            <v>больше 50</v>
          </cell>
        </row>
        <row r="1250">
          <cell r="A1250" t="str">
            <v>НС-1492358</v>
          </cell>
          <cell r="C1250" t="str">
            <v>MACS-RC-215 пульт управления ROYAL Clima</v>
          </cell>
          <cell r="G1250" t="str">
            <v>шт</v>
          </cell>
          <cell r="H1250">
            <v>10</v>
          </cell>
        </row>
        <row r="1251">
          <cell r="A1251" t="str">
            <v>НС-1446512</v>
          </cell>
          <cell r="C1251" t="str">
            <v>MACS-RC-420MB пульт управления ROYAL Clima</v>
          </cell>
          <cell r="G1251" t="str">
            <v>шт</v>
          </cell>
          <cell r="H1251" t="str">
            <v>больше 50</v>
          </cell>
        </row>
        <row r="1252">
          <cell r="A1252" t="str">
            <v>НС-1739447</v>
          </cell>
          <cell r="C1252" t="str">
            <v>XK05-DY Проводной пульт управления ROYAL Clima</v>
          </cell>
          <cell r="G1252" t="str">
            <v>шт</v>
          </cell>
          <cell r="H1252" t="str">
            <v>больше 50</v>
          </cell>
        </row>
        <row r="1253">
          <cell r="A1253" t="str">
            <v>яС-1181123</v>
          </cell>
          <cell r="C1253" t="str">
            <v>Распродажа фанкойлов</v>
          </cell>
          <cell r="H1253">
            <v>17</v>
          </cell>
        </row>
        <row r="1254">
          <cell r="A1254" t="str">
            <v>НС-1457735</v>
          </cell>
          <cell r="C1254" t="str">
            <v>MACS-I-D220P2K канальный фанкойл ROYAL Clima</v>
          </cell>
          <cell r="G1254" t="str">
            <v>шт</v>
          </cell>
          <cell r="H1254">
            <v>0</v>
          </cell>
        </row>
        <row r="1255">
          <cell r="A1255" t="str">
            <v>НС-1498367</v>
          </cell>
          <cell r="C1255" t="str">
            <v>MACS-I-D280P2K канальный фанкойл ROYAL Clima</v>
          </cell>
          <cell r="G1255" t="str">
            <v>шт</v>
          </cell>
          <cell r="H1255">
            <v>1</v>
          </cell>
        </row>
        <row r="1256">
          <cell r="A1256" t="str">
            <v>НС-1029656</v>
          </cell>
          <cell r="C1256" t="str">
            <v>R-4 Пульт управления фанкойлом</v>
          </cell>
          <cell r="G1256" t="str">
            <v>шт</v>
          </cell>
          <cell r="H1256">
            <v>1</v>
          </cell>
        </row>
        <row r="1257">
          <cell r="A1257" t="str">
            <v>НС-1140081</v>
          </cell>
          <cell r="C1257" t="str">
            <v>VC-S 140P2A Канальный фанкойл Royal Clima</v>
          </cell>
          <cell r="G1257" t="str">
            <v>шт</v>
          </cell>
          <cell r="H1257">
            <v>1</v>
          </cell>
        </row>
        <row r="1258">
          <cell r="A1258" t="str">
            <v>НС-1129955</v>
          </cell>
          <cell r="C1258" t="str">
            <v>VC-S 97P2Н Канальный фанкойл Royal Clima</v>
          </cell>
          <cell r="G1258" t="str">
            <v>шт</v>
          </cell>
          <cell r="H1258">
            <v>1</v>
          </cell>
        </row>
        <row r="1259">
          <cell r="A1259" t="str">
            <v>НС-1132296</v>
          </cell>
          <cell r="C1259" t="str">
            <v>VCT-112 IO1 Фанкойл канальный RoyalClima</v>
          </cell>
          <cell r="G1259" t="str">
            <v>шт</v>
          </cell>
          <cell r="H1259">
            <v>12</v>
          </cell>
        </row>
        <row r="1260">
          <cell r="A1260" t="str">
            <v>НС-1019882</v>
          </cell>
          <cell r="C1260" t="str">
            <v>VCT-52 IO1 Фанкойл канальный RoyalClima</v>
          </cell>
          <cell r="G1260" t="str">
            <v>шт</v>
          </cell>
          <cell r="H1260">
            <v>1</v>
          </cell>
        </row>
        <row r="1261">
          <cell r="A1261" t="str">
            <v>яС-1162907</v>
          </cell>
          <cell r="C1261" t="str">
            <v>Фанкойлы MACS</v>
          </cell>
          <cell r="H1261" t="str">
            <v>больше 50</v>
          </cell>
          <cell r="J1261" t="str">
            <v>RUB</v>
          </cell>
        </row>
        <row r="1262">
          <cell r="A1262" t="str">
            <v>Ц-00039092</v>
          </cell>
          <cell r="C1262" t="str">
            <v>Фанкойлы канальные MACS</v>
          </cell>
          <cell r="H1262" t="str">
            <v>больше 50</v>
          </cell>
          <cell r="J1262" t="str">
            <v>RUB</v>
          </cell>
        </row>
        <row r="1263">
          <cell r="A1263" t="str">
            <v>яС-1171116</v>
          </cell>
          <cell r="C1263" t="str">
            <v>Фанкойлы канальные MACS 2022</v>
          </cell>
          <cell r="H1263" t="str">
            <v>больше 50</v>
          </cell>
        </row>
        <row r="1264">
          <cell r="A1264" t="str">
            <v>яС-1178351</v>
          </cell>
          <cell r="C1264" t="str">
            <v>Канальные горизонтальные двухтруубные MACS 2022</v>
          </cell>
          <cell r="H1264">
            <v>18</v>
          </cell>
        </row>
        <row r="1265">
          <cell r="A1265" t="str">
            <v>НС-1429051</v>
          </cell>
          <cell r="C1265" t="str">
            <v>MACS-I-D100P2K канальный фанкойл ROYAL Clima</v>
          </cell>
          <cell r="G1265" t="str">
            <v>шт</v>
          </cell>
          <cell r="H1265">
            <v>4</v>
          </cell>
        </row>
        <row r="1266">
          <cell r="A1266" t="str">
            <v>НС-1429053</v>
          </cell>
          <cell r="C1266" t="str">
            <v>MACS-I-D120P2K канальный фанкойл ROYAL Clima</v>
          </cell>
          <cell r="G1266" t="str">
            <v>шт</v>
          </cell>
          <cell r="H1266">
            <v>12</v>
          </cell>
        </row>
        <row r="1267">
          <cell r="A1267" t="str">
            <v>НС-1429054</v>
          </cell>
          <cell r="C1267" t="str">
            <v>MACS-I-D140P2K канальный фанкойл ROYAL Clima</v>
          </cell>
          <cell r="G1267" t="str">
            <v>шт</v>
          </cell>
          <cell r="H1267">
            <v>1</v>
          </cell>
        </row>
        <row r="1268">
          <cell r="A1268" t="str">
            <v>НС-1429045</v>
          </cell>
          <cell r="C1268" t="str">
            <v>MACS-I-D40P2K канальный фанкойл ROYAL Clima</v>
          </cell>
          <cell r="G1268" t="str">
            <v>шт</v>
          </cell>
          <cell r="H1268">
            <v>1</v>
          </cell>
        </row>
        <row r="1269">
          <cell r="A1269" t="str">
            <v>яС-1178354</v>
          </cell>
          <cell r="C1269" t="str">
            <v>Канальные горизонтальные четырехтрубные MACS 2022</v>
          </cell>
          <cell r="H1269" t="str">
            <v>больше 50</v>
          </cell>
        </row>
        <row r="1270">
          <cell r="A1270" t="str">
            <v>НС-1440508</v>
          </cell>
          <cell r="C1270" t="str">
            <v>MACS-I-D120P4K канальный фанкойл ROYAL Clima</v>
          </cell>
          <cell r="G1270" t="str">
            <v>шт</v>
          </cell>
          <cell r="H1270">
            <v>0</v>
          </cell>
        </row>
        <row r="1271">
          <cell r="A1271" t="str">
            <v>НС-1440509</v>
          </cell>
          <cell r="C1271" t="str">
            <v>MACS-I-D140P4K канальный фанкойл ROYAL Clima</v>
          </cell>
          <cell r="G1271" t="str">
            <v>шт</v>
          </cell>
          <cell r="H1271">
            <v>10</v>
          </cell>
        </row>
        <row r="1272">
          <cell r="A1272" t="str">
            <v>НС-1440501</v>
          </cell>
          <cell r="C1272" t="str">
            <v>MACS-I-D20P4K канальный фанкойл ROYAL Clima</v>
          </cell>
          <cell r="G1272" t="str">
            <v>шт</v>
          </cell>
          <cell r="H1272">
            <v>1</v>
          </cell>
        </row>
        <row r="1273">
          <cell r="A1273" t="str">
            <v>НС-1440502</v>
          </cell>
          <cell r="C1273" t="str">
            <v>MACS-I-D30P4K канальный фанкойл ROYAL Clima</v>
          </cell>
          <cell r="G1273" t="str">
            <v>шт</v>
          </cell>
          <cell r="H1273">
            <v>0</v>
          </cell>
        </row>
        <row r="1274">
          <cell r="A1274" t="str">
            <v>НС-1446513</v>
          </cell>
          <cell r="C1274" t="str">
            <v>MACS-I-D40P4K канальный фанкойл ROYAL Clima</v>
          </cell>
          <cell r="G1274" t="str">
            <v>шт</v>
          </cell>
          <cell r="H1274">
            <v>8</v>
          </cell>
        </row>
        <row r="1275">
          <cell r="A1275" t="str">
            <v>НС-1440504</v>
          </cell>
          <cell r="C1275" t="str">
            <v>MACS-I-D45P4K канальный фанкойл ROYAL Clima</v>
          </cell>
          <cell r="G1275" t="str">
            <v>шт</v>
          </cell>
          <cell r="H1275">
            <v>1</v>
          </cell>
        </row>
        <row r="1276">
          <cell r="A1276" t="str">
            <v>НС-1440505</v>
          </cell>
          <cell r="C1276" t="str">
            <v>MACS-I-D56P4K канальный фанкойл ROYAL Clima</v>
          </cell>
          <cell r="G1276" t="str">
            <v>шт</v>
          </cell>
          <cell r="H1276">
            <v>30</v>
          </cell>
        </row>
        <row r="1277">
          <cell r="A1277" t="str">
            <v>НС-1440506</v>
          </cell>
          <cell r="C1277" t="str">
            <v>MACS-I-D80P4K канальный фанкойл ROYAL Clima</v>
          </cell>
          <cell r="G1277" t="str">
            <v>шт</v>
          </cell>
          <cell r="H1277">
            <v>9</v>
          </cell>
        </row>
        <row r="1278">
          <cell r="A1278" t="str">
            <v>яС-1181054</v>
          </cell>
          <cell r="C1278" t="str">
            <v>Фанкойлы канальные MACS 2024</v>
          </cell>
          <cell r="H1278" t="str">
            <v>больше 50</v>
          </cell>
          <cell r="J1278" t="str">
            <v>RUB</v>
          </cell>
        </row>
        <row r="1279">
          <cell r="A1279" t="str">
            <v>НС-1684083</v>
          </cell>
          <cell r="C1279" t="str">
            <v>MACS-I-D100P2KU канальный фанкойл ROYAL CLIMA</v>
          </cell>
          <cell r="G1279" t="str">
            <v>шт</v>
          </cell>
          <cell r="H1279">
            <v>12</v>
          </cell>
          <cell r="J1279" t="str">
            <v>RUB</v>
          </cell>
        </row>
        <row r="1280">
          <cell r="A1280" t="str">
            <v>НС-1684085</v>
          </cell>
          <cell r="C1280" t="str">
            <v>MACS-I-D140P2KU канальный фанкойл ROYAL CLIMA</v>
          </cell>
          <cell r="G1280" t="str">
            <v>шт</v>
          </cell>
          <cell r="H1280">
            <v>0</v>
          </cell>
        </row>
        <row r="1281">
          <cell r="A1281" t="str">
            <v>НС-1684077</v>
          </cell>
          <cell r="C1281" t="str">
            <v>MACS-I-D20P2KU канальный фанкойл ROYAL CLIMA</v>
          </cell>
          <cell r="G1281" t="str">
            <v>шт</v>
          </cell>
          <cell r="H1281" t="str">
            <v>больше 50</v>
          </cell>
        </row>
        <row r="1282">
          <cell r="A1282" t="str">
            <v>НС-1684078</v>
          </cell>
          <cell r="C1282" t="str">
            <v>MACS-I-D30P2KU канальный фанкойл ROYAL CLIMA</v>
          </cell>
          <cell r="G1282" t="str">
            <v>шт</v>
          </cell>
          <cell r="H1282" t="str">
            <v>больше 50</v>
          </cell>
        </row>
        <row r="1283">
          <cell r="A1283" t="str">
            <v>НС-1684079</v>
          </cell>
          <cell r="C1283" t="str">
            <v>MACS-I-D40P2KU канальный фанкойл ROYAL CLIMA</v>
          </cell>
          <cell r="G1283" t="str">
            <v>шт</v>
          </cell>
          <cell r="H1283" t="str">
            <v>больше 50</v>
          </cell>
        </row>
        <row r="1284">
          <cell r="A1284" t="str">
            <v>НС-1684080</v>
          </cell>
          <cell r="C1284" t="str">
            <v>MACS-I-D45P2KU канальный фанкойл ROYAL CLIMA</v>
          </cell>
          <cell r="G1284" t="str">
            <v>шт</v>
          </cell>
          <cell r="H1284" t="str">
            <v>больше 50</v>
          </cell>
        </row>
        <row r="1285">
          <cell r="A1285" t="str">
            <v>НС-1684081</v>
          </cell>
          <cell r="C1285" t="str">
            <v>MACS-I-D56P2KU канальный фанкойл ROYAL CLIMA</v>
          </cell>
          <cell r="G1285" t="str">
            <v>шт</v>
          </cell>
          <cell r="H1285">
            <v>26</v>
          </cell>
        </row>
        <row r="1286">
          <cell r="A1286" t="str">
            <v>НС-1684082</v>
          </cell>
          <cell r="C1286" t="str">
            <v>MACS-I-D80P2KU канальный фанкойл ROYAL CLIMA</v>
          </cell>
          <cell r="G1286" t="str">
            <v>шт</v>
          </cell>
          <cell r="H1286">
            <v>19</v>
          </cell>
          <cell r="J1286" t="str">
            <v>RUB</v>
          </cell>
        </row>
        <row r="1287">
          <cell r="A1287" t="str">
            <v>Ц-00039091</v>
          </cell>
          <cell r="C1287" t="str">
            <v>Фанкойлы кассетные MACS</v>
          </cell>
          <cell r="H1287" t="str">
            <v>больше 50</v>
          </cell>
          <cell r="I1287">
            <v>7340</v>
          </cell>
          <cell r="J1287" t="str">
            <v>CNY</v>
          </cell>
        </row>
        <row r="1288">
          <cell r="A1288" t="str">
            <v>НС-1439618</v>
          </cell>
          <cell r="C1288" t="str">
            <v>MACS-I-CPK Декоративная панель для фанкойла</v>
          </cell>
          <cell r="G1288" t="str">
            <v>шт</v>
          </cell>
          <cell r="H1288">
            <v>1</v>
          </cell>
        </row>
        <row r="1289">
          <cell r="A1289" t="str">
            <v>яС-1164987</v>
          </cell>
          <cell r="C1289" t="str">
            <v>Фанкойлы кассетные 2020</v>
          </cell>
          <cell r="H1289" t="str">
            <v>больше 50</v>
          </cell>
        </row>
        <row r="1290">
          <cell r="A1290" t="str">
            <v>НС-1240920</v>
          </cell>
          <cell r="C1290" t="str">
            <v>MACS-I-C101P2 кассетный внутренний блок для кондиционирования воздуха Royal Clima</v>
          </cell>
          <cell r="G1290" t="str">
            <v>шт</v>
          </cell>
          <cell r="H1290">
            <v>3</v>
          </cell>
        </row>
        <row r="1291">
          <cell r="A1291" t="str">
            <v>НС-1240921</v>
          </cell>
          <cell r="C1291" t="str">
            <v>MACS-I-C121P2 кассетный внутренний блок для кондиционирования воздуха Royal Clima</v>
          </cell>
          <cell r="G1291" t="str">
            <v>шт</v>
          </cell>
          <cell r="H1291" t="str">
            <v>больше 50</v>
          </cell>
        </row>
        <row r="1292">
          <cell r="A1292" t="str">
            <v>НС-1240943</v>
          </cell>
          <cell r="C1292" t="str">
            <v>MACS-I-C141P2 кассетный внутренний блок для кондиционирования воздуха Royal Clima</v>
          </cell>
          <cell r="G1292" t="str">
            <v>шт</v>
          </cell>
          <cell r="H1292">
            <v>1</v>
          </cell>
        </row>
        <row r="1293">
          <cell r="A1293" t="str">
            <v>НС-1240908</v>
          </cell>
          <cell r="C1293" t="str">
            <v>MACS-I-C35P2C кассетный внутренний блок для кондиционирования воздуха Royal Clima</v>
          </cell>
          <cell r="G1293" t="str">
            <v>шт</v>
          </cell>
          <cell r="H1293">
            <v>48</v>
          </cell>
        </row>
        <row r="1294">
          <cell r="A1294" t="str">
            <v>НС-1240912</v>
          </cell>
          <cell r="C1294" t="str">
            <v>MACS-I-C45P2С кассетный внутренний блок для кондиционирования воздуха Royal Clima</v>
          </cell>
          <cell r="G1294" t="str">
            <v>шт</v>
          </cell>
          <cell r="H1294" t="str">
            <v>больше 50</v>
          </cell>
        </row>
        <row r="1295">
          <cell r="A1295" t="str">
            <v>НС-1240913</v>
          </cell>
          <cell r="C1295" t="str">
            <v>MACS-I-C51P2С кассетный внутренний блок для кондиционирования воздуха Royal Clima</v>
          </cell>
          <cell r="G1295" t="str">
            <v>шт</v>
          </cell>
          <cell r="H1295" t="str">
            <v>больше 50</v>
          </cell>
        </row>
        <row r="1296">
          <cell r="A1296" t="str">
            <v>НС-1240915</v>
          </cell>
          <cell r="C1296" t="str">
            <v>MACS-I-C61P2 кассетный внутренний блок для кондиционирования воздуха Royal Clima</v>
          </cell>
          <cell r="G1296" t="str">
            <v>шт</v>
          </cell>
          <cell r="H1296" t="str">
            <v>больше 50</v>
          </cell>
        </row>
        <row r="1297">
          <cell r="A1297" t="str">
            <v>НС-1240918</v>
          </cell>
          <cell r="C1297" t="str">
            <v>MACS-I-C81P2 кассетный внутренний блок для кондиционирования воздуха Royal Clima</v>
          </cell>
          <cell r="G1297" t="str">
            <v>шт</v>
          </cell>
          <cell r="H1297">
            <v>0</v>
          </cell>
        </row>
        <row r="1298">
          <cell r="A1298" t="str">
            <v>НС-1240945</v>
          </cell>
          <cell r="C1298" t="str">
            <v>MACS-I-CSP2 Декоративная панель для фанкойла 950x950 (61-141)</v>
          </cell>
          <cell r="G1298" t="str">
            <v>шт</v>
          </cell>
          <cell r="H1298" t="str">
            <v>больше 50</v>
          </cell>
        </row>
        <row r="1299">
          <cell r="A1299" t="str">
            <v>НС-1240944</v>
          </cell>
          <cell r="C1299" t="str">
            <v>MACS-I-CSPC2 Декоративная панель для фанкойла 650x650 (35-51)</v>
          </cell>
          <cell r="G1299" t="str">
            <v>шт</v>
          </cell>
          <cell r="H1299" t="str">
            <v>больше 50</v>
          </cell>
        </row>
        <row r="1300">
          <cell r="A1300" t="str">
            <v>яС-1174795</v>
          </cell>
          <cell r="C1300" t="str">
            <v>Фанкойлы кассетные 2023</v>
          </cell>
          <cell r="H1300" t="str">
            <v>больше 50</v>
          </cell>
          <cell r="I1300">
            <v>7340</v>
          </cell>
          <cell r="J1300" t="str">
            <v>CNY</v>
          </cell>
        </row>
        <row r="1301">
          <cell r="A1301" t="str">
            <v>НС-1435910</v>
          </cell>
          <cell r="C1301" t="str">
            <v>MACS-I-C110P4K кассетный фанкойл ROYAL Clima</v>
          </cell>
          <cell r="G1301" t="str">
            <v>шт</v>
          </cell>
          <cell r="H1301">
            <v>0</v>
          </cell>
        </row>
        <row r="1302">
          <cell r="A1302" t="str">
            <v>НС-1509121</v>
          </cell>
          <cell r="C1302" t="str">
            <v>MACS-I-C115P2K кассетный фанкойл в комплекте с панелью ROYAL Clima</v>
          </cell>
          <cell r="G1302" t="str">
            <v>шт</v>
          </cell>
          <cell r="H1302">
            <v>2</v>
          </cell>
        </row>
        <row r="1303">
          <cell r="A1303" t="str">
            <v>НС-1708598</v>
          </cell>
          <cell r="C1303" t="str">
            <v>MACS-I-C115P2K кассетный фанкойл в комплекте с панелью ROYAL CLIMA (0827)</v>
          </cell>
          <cell r="G1303" t="str">
            <v>шт</v>
          </cell>
          <cell r="H1303">
            <v>36</v>
          </cell>
        </row>
        <row r="1304">
          <cell r="A1304" t="str">
            <v>НС-1509125</v>
          </cell>
          <cell r="C1304" t="str">
            <v>MACS-I-C130P2K кассетный фанкойл в комплекте с панелью ROYAL Clima</v>
          </cell>
          <cell r="G1304" t="str">
            <v>шт</v>
          </cell>
          <cell r="H1304">
            <v>1</v>
          </cell>
        </row>
        <row r="1305">
          <cell r="A1305" t="str">
            <v>НС-1708601</v>
          </cell>
          <cell r="C1305" t="str">
            <v>MACS-I-C130P2K кассетный фанкойл в комплекте с панелью ROYAL CLIMA (0827)</v>
          </cell>
          <cell r="G1305" t="str">
            <v>шт</v>
          </cell>
          <cell r="H1305">
            <v>1</v>
          </cell>
        </row>
        <row r="1306">
          <cell r="A1306" t="str">
            <v>НС-1708606</v>
          </cell>
          <cell r="C1306" t="str">
            <v>MACS-I-C20P2K кассетный фанкойл в комплекте с панелью ROYAL CLIMA (0827)</v>
          </cell>
          <cell r="G1306" t="str">
            <v>шт</v>
          </cell>
          <cell r="H1306">
            <v>4</v>
          </cell>
          <cell r="I1306">
            <v>7340</v>
          </cell>
          <cell r="J1306" t="str">
            <v>CNY</v>
          </cell>
        </row>
        <row r="1307">
          <cell r="A1307" t="str">
            <v>НС-1522340</v>
          </cell>
          <cell r="C1307" t="str">
            <v>MACS-I-C25P4K кассетный фанкойл в комплекте с панелью ROYAL Clima</v>
          </cell>
          <cell r="G1307" t="str">
            <v>шт</v>
          </cell>
          <cell r="H1307">
            <v>1</v>
          </cell>
        </row>
        <row r="1308">
          <cell r="A1308" t="str">
            <v>НС-1691639</v>
          </cell>
          <cell r="C1308" t="str">
            <v>MACS-I-C28P2K кассетный фанкойл ROYAL CLIMA (0827)</v>
          </cell>
          <cell r="G1308" t="str">
            <v>шт</v>
          </cell>
          <cell r="H1308">
            <v>1</v>
          </cell>
        </row>
        <row r="1309">
          <cell r="A1309" t="str">
            <v>НС-1691636</v>
          </cell>
          <cell r="C1309" t="str">
            <v>MACS-I-C28P2K кассетный фанкойл в комплекте с панелью ROYAL CLIMA (0827)</v>
          </cell>
          <cell r="G1309" t="str">
            <v>шт</v>
          </cell>
          <cell r="H1309">
            <v>14</v>
          </cell>
        </row>
        <row r="1310">
          <cell r="A1310" t="str">
            <v>НС-1691634</v>
          </cell>
          <cell r="C1310" t="str">
            <v>MACS-I-C35P2K кассетный фанкойл в комплекте с панелью ROYAL CLIMA (0827)</v>
          </cell>
          <cell r="G1310" t="str">
            <v>шт</v>
          </cell>
          <cell r="H1310">
            <v>5</v>
          </cell>
        </row>
        <row r="1311">
          <cell r="A1311" t="str">
            <v>НС-1522342</v>
          </cell>
          <cell r="C1311" t="str">
            <v>MACS-I-C40P4K кассетный фанкойл в комплекте с панелью ROYAL Clima</v>
          </cell>
          <cell r="G1311" t="str">
            <v>шт</v>
          </cell>
          <cell r="H1311">
            <v>7</v>
          </cell>
        </row>
        <row r="1312">
          <cell r="A1312" t="str">
            <v>НС-1708609</v>
          </cell>
          <cell r="C1312" t="str">
            <v>MACS-I-C60P2K кассетный фанкойл ROYAL CLIMA (0827)</v>
          </cell>
          <cell r="G1312" t="str">
            <v>шт</v>
          </cell>
          <cell r="H1312">
            <v>1</v>
          </cell>
        </row>
        <row r="1313">
          <cell r="A1313" t="str">
            <v>НС-1708602</v>
          </cell>
          <cell r="C1313" t="str">
            <v>MACS-I-C60P2K кассетный фанкойл в комплекте с панелью ROYAL CLIMA (0827)</v>
          </cell>
          <cell r="G1313" t="str">
            <v>шт</v>
          </cell>
          <cell r="H1313">
            <v>15</v>
          </cell>
        </row>
        <row r="1314">
          <cell r="A1314" t="str">
            <v>НС-1522344</v>
          </cell>
          <cell r="C1314" t="str">
            <v>MACS-I-C60P4K кассетный фанкойл в комплекте с панелью ROYAL Clima</v>
          </cell>
          <cell r="G1314" t="str">
            <v>шт</v>
          </cell>
          <cell r="H1314">
            <v>1</v>
          </cell>
        </row>
        <row r="1315">
          <cell r="A1315" t="str">
            <v>НС-1708599</v>
          </cell>
          <cell r="C1315" t="str">
            <v>MACS-I-C75P2K кассетный фанкойл в комплекте с панелью ROYAL CLIMA (0827)</v>
          </cell>
          <cell r="G1315" t="str">
            <v>шт</v>
          </cell>
          <cell r="H1315">
            <v>18</v>
          </cell>
        </row>
        <row r="1316">
          <cell r="A1316" t="str">
            <v>НС-1708604</v>
          </cell>
          <cell r="C1316" t="str">
            <v>MACS-I-C95P2K кассетный фанкойл в комплекте с панелью ROYAL CLIMA (0827)</v>
          </cell>
          <cell r="G1316" t="str">
            <v>шт</v>
          </cell>
          <cell r="H1316" t="str">
            <v>больше 50</v>
          </cell>
        </row>
        <row r="1317">
          <cell r="A1317" t="str">
            <v>НС-1508450</v>
          </cell>
          <cell r="C1317" t="str">
            <v>MACS-I-CPK1 панель для кассетного фанкойла (20-35) ROYAL Clima</v>
          </cell>
          <cell r="G1317" t="str">
            <v>шт</v>
          </cell>
          <cell r="H1317">
            <v>1</v>
          </cell>
        </row>
        <row r="1318">
          <cell r="A1318" t="str">
            <v>яС-1190780</v>
          </cell>
          <cell r="C1318" t="str">
            <v>Фанкойлы кассетные 2025</v>
          </cell>
          <cell r="H1318">
            <v>49</v>
          </cell>
        </row>
        <row r="1319">
          <cell r="A1319" t="str">
            <v>яС-1190781</v>
          </cell>
          <cell r="C1319" t="str">
            <v>Кассетные четырёхтрубные MACS 2025</v>
          </cell>
          <cell r="H1319">
            <v>49</v>
          </cell>
        </row>
        <row r="1320">
          <cell r="A1320" t="str">
            <v>НС-1703303</v>
          </cell>
          <cell r="C1320" t="str">
            <v>MACS-I-C110P4K_Фанкойл кассетный в комплекте с панелью ROYAL CLIMA</v>
          </cell>
          <cell r="G1320" t="str">
            <v>шт</v>
          </cell>
          <cell r="H1320">
            <v>5</v>
          </cell>
        </row>
        <row r="1321">
          <cell r="A1321" t="str">
            <v>НС-1703305</v>
          </cell>
          <cell r="C1321" t="str">
            <v>MACS-I-C25P4K_Фанкойл кассетный в комплекте с панелью ROYAL CLIMA</v>
          </cell>
          <cell r="G1321" t="str">
            <v>шт</v>
          </cell>
          <cell r="H1321">
            <v>3</v>
          </cell>
        </row>
        <row r="1322">
          <cell r="A1322" t="str">
            <v>НС-1703307</v>
          </cell>
          <cell r="C1322" t="str">
            <v>MACS-I-C30P4K_Фанкойл кассетный в комплекте с панелью ROYAL CLIMA</v>
          </cell>
          <cell r="G1322" t="str">
            <v>шт</v>
          </cell>
          <cell r="H1322">
            <v>5</v>
          </cell>
        </row>
        <row r="1323">
          <cell r="A1323" t="str">
            <v>НС-1703309</v>
          </cell>
          <cell r="C1323" t="str">
            <v>MACS-I-C40P4K_Фанкойл кассетный в комплекте с панелью ROYAL CLIMA</v>
          </cell>
          <cell r="G1323" t="str">
            <v>шт</v>
          </cell>
          <cell r="H1323">
            <v>2</v>
          </cell>
        </row>
        <row r="1324">
          <cell r="A1324" t="str">
            <v>НС-1703311</v>
          </cell>
          <cell r="C1324" t="str">
            <v>MACS-I-C50P4K_Фанкойл кассетный в комплекте с панелью ROYAL CLIMA</v>
          </cell>
          <cell r="G1324" t="str">
            <v>шт</v>
          </cell>
          <cell r="H1324">
            <v>9</v>
          </cell>
        </row>
        <row r="1325">
          <cell r="A1325" t="str">
            <v>НС-1703313</v>
          </cell>
          <cell r="C1325" t="str">
            <v>MACS-I-C60P4K_Фанкойл кассетный в комплекте с панелью ROYAL CLIMA</v>
          </cell>
          <cell r="G1325" t="str">
            <v>шт</v>
          </cell>
          <cell r="H1325">
            <v>0</v>
          </cell>
        </row>
        <row r="1326">
          <cell r="A1326" t="str">
            <v>НС-1703315</v>
          </cell>
          <cell r="C1326" t="str">
            <v>MACS-I-C80P4K_Фанкойл кассетный в комплекте с панелью ROYAL CLIMA</v>
          </cell>
          <cell r="G1326" t="str">
            <v>шт</v>
          </cell>
          <cell r="H1326">
            <v>14</v>
          </cell>
        </row>
        <row r="1327">
          <cell r="A1327" t="str">
            <v>НС-1703317</v>
          </cell>
          <cell r="C1327" t="str">
            <v>MACS-I-C90P4K_Фанкойл кассетный в комплекте с панелью ROYAL CLIMA</v>
          </cell>
          <cell r="G1327" t="str">
            <v>шт</v>
          </cell>
          <cell r="H1327">
            <v>11</v>
          </cell>
        </row>
        <row r="1328">
          <cell r="A1328" t="str">
            <v>яС-1170909</v>
          </cell>
          <cell r="C1328" t="str">
            <v>Фанкойлы напольно-потолочные MACS</v>
          </cell>
          <cell r="H1328" t="str">
            <v>больше 50</v>
          </cell>
          <cell r="J1328" t="str">
            <v>RUB</v>
          </cell>
        </row>
        <row r="1329">
          <cell r="A1329" t="str">
            <v>яС-1180252</v>
          </cell>
          <cell r="C1329" t="str">
            <v>Фанкойлы напольно-потолочные MACS двухтрубные</v>
          </cell>
          <cell r="H1329" t="str">
            <v>больше 50</v>
          </cell>
          <cell r="J1329" t="str">
            <v>RUB</v>
          </cell>
        </row>
        <row r="1330">
          <cell r="A1330" t="str">
            <v>НС-1496997</v>
          </cell>
          <cell r="C1330" t="str">
            <v>MACS-I-F110P2K канальный вертикальный корпусной фанкойл ROYAL Clima</v>
          </cell>
          <cell r="G1330" t="str">
            <v>шт</v>
          </cell>
          <cell r="H1330">
            <v>4</v>
          </cell>
        </row>
        <row r="1331">
          <cell r="A1331" t="str">
            <v>НС-1684093</v>
          </cell>
          <cell r="C1331" t="str">
            <v>MACS-I-F110P2KU напольно-потолочный фанкойл ROYAL CLIMA</v>
          </cell>
          <cell r="G1331" t="str">
            <v>шт</v>
          </cell>
          <cell r="H1331">
            <v>1</v>
          </cell>
        </row>
        <row r="1332">
          <cell r="A1332" t="str">
            <v>НС-1420707</v>
          </cell>
          <cell r="C1332" t="str">
            <v>MACS-I-F20P2K канальный вертикальный корпусной фанкойл ROYAL Clima</v>
          </cell>
          <cell r="G1332" t="str">
            <v>шт</v>
          </cell>
          <cell r="H1332">
            <v>3</v>
          </cell>
        </row>
        <row r="1333">
          <cell r="A1333" t="str">
            <v>НС-1684086</v>
          </cell>
          <cell r="C1333" t="str">
            <v>MACS-I-F20P2KU напольно-потолочный фанкойл ROYAL CLIMA</v>
          </cell>
          <cell r="G1333" t="str">
            <v>шт</v>
          </cell>
          <cell r="H1333" t="str">
            <v>больше 50</v>
          </cell>
        </row>
        <row r="1334">
          <cell r="A1334" t="str">
            <v>НС-1684087</v>
          </cell>
          <cell r="C1334" t="str">
            <v>MACS-I-F30P2KU напольно-потолочный фанкойл ROYAL CLIMA</v>
          </cell>
          <cell r="G1334" t="str">
            <v>шт</v>
          </cell>
          <cell r="H1334" t="str">
            <v>больше 50</v>
          </cell>
        </row>
        <row r="1335">
          <cell r="A1335" t="str">
            <v>НС-1440489</v>
          </cell>
          <cell r="C1335" t="str">
            <v>MACS-I-F40P2K канальный вертикальный корпусной фанкойл ROYAL Clima</v>
          </cell>
          <cell r="G1335" t="str">
            <v>шт</v>
          </cell>
          <cell r="H1335">
            <v>1</v>
          </cell>
        </row>
        <row r="1336">
          <cell r="A1336" t="str">
            <v>НС-1684088</v>
          </cell>
          <cell r="C1336" t="str">
            <v>MACS-I-F40P2KU напольно-потолочный фанкойл ROYAL CLIMA</v>
          </cell>
          <cell r="G1336" t="str">
            <v>шт</v>
          </cell>
          <cell r="H1336">
            <v>2</v>
          </cell>
          <cell r="J1336" t="str">
            <v>RUB</v>
          </cell>
        </row>
        <row r="1337">
          <cell r="A1337" t="str">
            <v>НС-1440490</v>
          </cell>
          <cell r="C1337" t="str">
            <v>MACS-I-F45P2K канальный вертикальный корпусной фанкойл ROYAL Clima</v>
          </cell>
          <cell r="G1337" t="str">
            <v>шт</v>
          </cell>
          <cell r="H1337">
            <v>15</v>
          </cell>
        </row>
        <row r="1338">
          <cell r="A1338" t="str">
            <v>НС-1440492</v>
          </cell>
          <cell r="C1338" t="str">
            <v>MACS-I-F56P2K канальный вертикальный корпусной фанкойл ROYAL Clima</v>
          </cell>
          <cell r="G1338" t="str">
            <v>шт</v>
          </cell>
          <cell r="H1338">
            <v>2</v>
          </cell>
        </row>
        <row r="1339">
          <cell r="A1339" t="str">
            <v>НС-1684090</v>
          </cell>
          <cell r="C1339" t="str">
            <v>MACS-I-F56P2KU напольно-потолочный фанкойл ROYAL CLIMA</v>
          </cell>
          <cell r="G1339" t="str">
            <v>шт</v>
          </cell>
          <cell r="H1339">
            <v>1</v>
          </cell>
        </row>
        <row r="1340">
          <cell r="A1340" t="str">
            <v>НС-1440493</v>
          </cell>
          <cell r="C1340" t="str">
            <v>MACS-I-F75P2K канальный вертикальный корпусной фанкойл ROYAL Clima</v>
          </cell>
          <cell r="G1340" t="str">
            <v>шт</v>
          </cell>
          <cell r="H1340">
            <v>31</v>
          </cell>
        </row>
        <row r="1341">
          <cell r="A1341" t="str">
            <v>НС-1684092</v>
          </cell>
          <cell r="C1341" t="str">
            <v>MACS-I-F90P2KU напольно-потолочный фанкойл ROYAL CLIMA</v>
          </cell>
          <cell r="G1341" t="str">
            <v>шт</v>
          </cell>
          <cell r="H1341">
            <v>0</v>
          </cell>
        </row>
        <row r="1342">
          <cell r="A1342" t="str">
            <v>яС-1180253</v>
          </cell>
          <cell r="C1342" t="str">
            <v>Фанкойлы напольно-потолочные MACS четырехтрубные</v>
          </cell>
          <cell r="H1342" t="str">
            <v>больше 50</v>
          </cell>
        </row>
        <row r="1343">
          <cell r="A1343" t="str">
            <v>НС-1440494</v>
          </cell>
          <cell r="C1343" t="str">
            <v>MACS-I-F20P4K канальный вертикальный корпусной фанкойл ROYAL Clima</v>
          </cell>
          <cell r="G1343" t="str">
            <v>шт</v>
          </cell>
          <cell r="H1343">
            <v>10</v>
          </cell>
        </row>
        <row r="1344">
          <cell r="A1344" t="str">
            <v>НС-1438445</v>
          </cell>
          <cell r="C1344" t="str">
            <v>MACS-I-F30P4K канальный вертикальный корпусной фанкойл ROYAL Clima</v>
          </cell>
          <cell r="G1344" t="str">
            <v>шт</v>
          </cell>
          <cell r="H1344">
            <v>0</v>
          </cell>
        </row>
        <row r="1345">
          <cell r="A1345" t="str">
            <v>НС-1440495</v>
          </cell>
          <cell r="C1345" t="str">
            <v>MACS-I-F40P4K канальный вертикальный корпусной фанкойл ROYAL Clima</v>
          </cell>
          <cell r="G1345" t="str">
            <v>шт</v>
          </cell>
          <cell r="H1345">
            <v>16</v>
          </cell>
        </row>
        <row r="1346">
          <cell r="A1346" t="str">
            <v>НС-1440496</v>
          </cell>
          <cell r="C1346" t="str">
            <v>MACS-I-F45P4K канальный вертикальный корпусной фанкойл ROYAL Clima</v>
          </cell>
          <cell r="G1346" t="str">
            <v>шт</v>
          </cell>
          <cell r="H1346">
            <v>12</v>
          </cell>
        </row>
        <row r="1347">
          <cell r="A1347" t="str">
            <v>НС-1440497</v>
          </cell>
          <cell r="C1347" t="str">
            <v>MACS-I-F56P4K канальный вертикальный корпусной фанкойл ROYAL Clima</v>
          </cell>
          <cell r="G1347" t="str">
            <v>шт</v>
          </cell>
          <cell r="H1347">
            <v>8</v>
          </cell>
        </row>
        <row r="1348">
          <cell r="A1348" t="str">
            <v>НС-1440498</v>
          </cell>
          <cell r="C1348" t="str">
            <v>MACS-I-F75P4K канальный вертикальный корпусной фанкойл ROYAL Clima</v>
          </cell>
          <cell r="G1348" t="str">
            <v>шт</v>
          </cell>
          <cell r="H1348">
            <v>12</v>
          </cell>
        </row>
        <row r="1349">
          <cell r="A1349" t="str">
            <v>НС-1440499</v>
          </cell>
          <cell r="C1349" t="str">
            <v>MACS-I-F90P4K канальный вертикальный корпусной фанкойл ROYAL Clima</v>
          </cell>
          <cell r="G1349" t="str">
            <v>шт</v>
          </cell>
          <cell r="H1349">
            <v>35</v>
          </cell>
        </row>
        <row r="1350">
          <cell r="A1350" t="str">
            <v>Ц-00039093</v>
          </cell>
          <cell r="C1350" t="str">
            <v>Фанкойлы настенные MACS</v>
          </cell>
          <cell r="H1350" t="str">
            <v>больше 50</v>
          </cell>
        </row>
        <row r="1351">
          <cell r="A1351" t="str">
            <v>яС-1165713</v>
          </cell>
          <cell r="C1351" t="str">
            <v>Фанкойлы настенные 2020</v>
          </cell>
          <cell r="H1351">
            <v>13</v>
          </cell>
        </row>
        <row r="1352">
          <cell r="A1352" t="str">
            <v>НС-1253430</v>
          </cell>
          <cell r="C1352" t="str">
            <v>MACS-I-W21P2 настенный внутренний блок для кондиционирования воздуха Royal Clima</v>
          </cell>
          <cell r="G1352" t="str">
            <v>шт</v>
          </cell>
          <cell r="H1352">
            <v>3</v>
          </cell>
        </row>
        <row r="1353">
          <cell r="A1353" t="str">
            <v>НС-1253432</v>
          </cell>
          <cell r="C1353" t="str">
            <v>MACS-I-W41P2 настенный внутренний блок для кондиционирования воздуха Royal Clima</v>
          </cell>
          <cell r="G1353" t="str">
            <v>шт</v>
          </cell>
          <cell r="H1353">
            <v>1</v>
          </cell>
        </row>
        <row r="1354">
          <cell r="A1354" t="str">
            <v>НС-1253433</v>
          </cell>
          <cell r="C1354" t="str">
            <v>MACS-I-W51P2 настенный внутренний блок для кондиционирования воздуха Royal Clima</v>
          </cell>
          <cell r="G1354" t="str">
            <v>шт</v>
          </cell>
          <cell r="H1354">
            <v>1</v>
          </cell>
        </row>
        <row r="1355">
          <cell r="A1355" t="str">
            <v>НС-1253434</v>
          </cell>
          <cell r="C1355" t="str">
            <v>MACS-I-W61P2 настенный внутренний блок для кондиционирования воздуха Royal Clima</v>
          </cell>
          <cell r="G1355" t="str">
            <v>шт</v>
          </cell>
          <cell r="H1355">
            <v>4</v>
          </cell>
        </row>
        <row r="1356">
          <cell r="A1356" t="str">
            <v>НС-1253435</v>
          </cell>
          <cell r="C1356" t="str">
            <v>MACS-I-W81P2 настенный внутренний блок для кондиционирования воздуха Royal Clima</v>
          </cell>
          <cell r="G1356" t="str">
            <v>шт</v>
          </cell>
          <cell r="H1356">
            <v>4</v>
          </cell>
        </row>
        <row r="1357">
          <cell r="A1357" t="str">
            <v>яС-1181738</v>
          </cell>
          <cell r="C1357" t="str">
            <v>Фанкойлы настенные 2024</v>
          </cell>
          <cell r="H1357" t="str">
            <v>больше 50</v>
          </cell>
        </row>
        <row r="1358">
          <cell r="A1358" t="str">
            <v>НС-1648989</v>
          </cell>
          <cell r="C1358" t="str">
            <v>MACS-I-W27P2 настенный фанкойл со встроенным клапаном ROYAL CLIMA</v>
          </cell>
          <cell r="G1358" t="str">
            <v>шт</v>
          </cell>
          <cell r="H1358">
            <v>0</v>
          </cell>
        </row>
        <row r="1359">
          <cell r="A1359" t="str">
            <v>НС-1648990</v>
          </cell>
          <cell r="C1359" t="str">
            <v>MACS-I-W29P2 настенный фанкойл со встроенным клапаном ROYAL CLIMA</v>
          </cell>
          <cell r="G1359" t="str">
            <v>шт</v>
          </cell>
          <cell r="H1359">
            <v>3</v>
          </cell>
        </row>
        <row r="1360">
          <cell r="A1360" t="str">
            <v>НС-1648991</v>
          </cell>
          <cell r="C1360" t="str">
            <v>MACS-I-W38P2 настенный фанкойл со встроенным клапаном ROYAL CLIMA</v>
          </cell>
          <cell r="G1360" t="str">
            <v>шт</v>
          </cell>
          <cell r="H1360">
            <v>27</v>
          </cell>
        </row>
        <row r="1361">
          <cell r="A1361" t="str">
            <v>НС-1648992</v>
          </cell>
          <cell r="C1361" t="str">
            <v>MACS-I-W45P2 настенный фанкойл со встроенным клапаном ROYAL CLIMA</v>
          </cell>
          <cell r="G1361" t="str">
            <v>шт</v>
          </cell>
          <cell r="H1361">
            <v>38</v>
          </cell>
        </row>
        <row r="1362">
          <cell r="A1362" t="str">
            <v>НС-1648994</v>
          </cell>
          <cell r="C1362" t="str">
            <v>MACS-I-W54P2 настенный фанкойл со встроенным клапаном ROYAL CLIMA</v>
          </cell>
          <cell r="G1362" t="str">
            <v>шт</v>
          </cell>
          <cell r="H1362">
            <v>1</v>
          </cell>
        </row>
        <row r="1363">
          <cell r="A1363" t="str">
            <v>яС-1171117</v>
          </cell>
          <cell r="C1363" t="str">
            <v>Фанкойлы тонкие канальные MACS 2022</v>
          </cell>
          <cell r="H1363">
            <v>7</v>
          </cell>
        </row>
        <row r="1364">
          <cell r="A1364" t="str">
            <v>НС-1429055</v>
          </cell>
          <cell r="C1364" t="str">
            <v>MACS-I-SD20P2K тонкий канальный фанкойл ROYAL Clima</v>
          </cell>
          <cell r="G1364" t="str">
            <v>шт</v>
          </cell>
          <cell r="H1364">
            <v>1</v>
          </cell>
        </row>
        <row r="1365">
          <cell r="A1365" t="str">
            <v>НС-1429056</v>
          </cell>
          <cell r="C1365" t="str">
            <v>MACS-I-SD30P2K тонкий канальный фанкойл ROYAL Clima</v>
          </cell>
          <cell r="G1365" t="str">
            <v>шт</v>
          </cell>
          <cell r="H1365">
            <v>6</v>
          </cell>
        </row>
        <row r="1366">
          <cell r="A1366" t="str">
            <v>НС-1429057</v>
          </cell>
          <cell r="C1366" t="str">
            <v>MACS-I-SD45P2K тонкий канальный фанкойл ROYAL Clima</v>
          </cell>
          <cell r="G1366" t="str">
            <v>шт</v>
          </cell>
          <cell r="H1366">
            <v>0</v>
          </cell>
        </row>
        <row r="1367">
          <cell r="A1367" t="str">
            <v>яС-1173631</v>
          </cell>
          <cell r="C1367" t="str">
            <v>Фанкойлы тонкие напольно-потолочные MACS</v>
          </cell>
          <cell r="H1367">
            <v>34</v>
          </cell>
          <cell r="J1367" t="str">
            <v>RUB</v>
          </cell>
        </row>
        <row r="1368">
          <cell r="A1368" t="str">
            <v>НС-1505880</v>
          </cell>
          <cell r="C1368" t="str">
            <v>MACS-I-SF10P2K тонкий напольно-потолочный фанкойл ROYAL Clima</v>
          </cell>
          <cell r="G1368" t="str">
            <v>шт</v>
          </cell>
          <cell r="H1368">
            <v>10</v>
          </cell>
          <cell r="J1368" t="str">
            <v>RUB</v>
          </cell>
        </row>
        <row r="1369">
          <cell r="A1369" t="str">
            <v>НС-1496992</v>
          </cell>
          <cell r="C1369" t="str">
            <v>MACS-I-SF30P2K тонкий напольно-потолочный фанкойл ROYAL Clima</v>
          </cell>
          <cell r="G1369" t="str">
            <v>шт</v>
          </cell>
          <cell r="H1369">
            <v>10</v>
          </cell>
          <cell r="I1369">
            <v>111283</v>
          </cell>
          <cell r="J1369" t="str">
            <v>RUB</v>
          </cell>
        </row>
        <row r="1370">
          <cell r="A1370" t="str">
            <v>НС-1496993</v>
          </cell>
          <cell r="C1370" t="str">
            <v>MACS-I-SF35P2K тонкий напольно-потолочный фанкойл ROYAL Clima</v>
          </cell>
          <cell r="G1370" t="str">
            <v>шт</v>
          </cell>
          <cell r="H1370">
            <v>9</v>
          </cell>
          <cell r="I1370">
            <v>129541</v>
          </cell>
          <cell r="J1370" t="str">
            <v>RUB</v>
          </cell>
        </row>
        <row r="1371">
          <cell r="A1371" t="str">
            <v>НС-1496994</v>
          </cell>
          <cell r="C1371" t="str">
            <v>MACS-I-SF45P2K тонкий напольно-потолочный фанкойл ROYAL Clima</v>
          </cell>
          <cell r="G1371" t="str">
            <v>шт</v>
          </cell>
          <cell r="H1371">
            <v>5</v>
          </cell>
          <cell r="I1371">
            <v>142954</v>
          </cell>
          <cell r="J1371" t="str">
            <v>RUB</v>
          </cell>
        </row>
        <row r="1372">
          <cell r="A1372" t="str">
            <v>Ц-00039094</v>
          </cell>
          <cell r="C1372" t="str">
            <v>Чиллеры MACS</v>
          </cell>
          <cell r="H1372" t="str">
            <v>больше 50</v>
          </cell>
          <cell r="J1372" t="str">
            <v>USD</v>
          </cell>
        </row>
        <row r="1373">
          <cell r="A1373" t="str">
            <v>НС-1066186</v>
          </cell>
          <cell r="C1373" t="str">
            <v>CWRC коммуникационный межблочный кабель (10 м) Royal Clima</v>
          </cell>
          <cell r="G1373" t="str">
            <v>шт</v>
          </cell>
          <cell r="H1373">
            <v>35</v>
          </cell>
        </row>
        <row r="1374">
          <cell r="A1374" t="str">
            <v>НС-1202991</v>
          </cell>
          <cell r="C1374" t="str">
            <v>MACS-С-35 Система кондиционирования воздуха RoyalClima</v>
          </cell>
          <cell r="G1374" t="str">
            <v>шт</v>
          </cell>
          <cell r="H1374">
            <v>10</v>
          </cell>
          <cell r="J1374" t="str">
            <v>USD</v>
          </cell>
        </row>
        <row r="1375">
          <cell r="A1375" t="str">
            <v>НС-1200070</v>
          </cell>
          <cell r="C1375" t="str">
            <v>MACS-С-70 Система кондиционирования воздуха RoyalClima</v>
          </cell>
          <cell r="G1375" t="str">
            <v>шт</v>
          </cell>
          <cell r="H1375" t="str">
            <v>больше 50</v>
          </cell>
          <cell r="J1375" t="str">
            <v>USD</v>
          </cell>
        </row>
        <row r="1376">
          <cell r="A1376" t="str">
            <v>НС-1241259</v>
          </cell>
          <cell r="C1376" t="str">
            <v>MACS-С-POWER Система кондиционирования воздуха RoyalClima</v>
          </cell>
          <cell r="G1376" t="str">
            <v>шт</v>
          </cell>
          <cell r="H1376">
            <v>16</v>
          </cell>
          <cell r="I1376">
            <v>27100</v>
          </cell>
          <cell r="J1376" t="str">
            <v>USD</v>
          </cell>
        </row>
        <row r="1377">
          <cell r="A1377" t="str">
            <v>НС-1134579</v>
          </cell>
          <cell r="C1377" t="str">
            <v>MRC проводной пульт управления RoyalClima</v>
          </cell>
          <cell r="G1377" t="str">
            <v>шт</v>
          </cell>
          <cell r="H1377">
            <v>13</v>
          </cell>
        </row>
        <row r="1378">
          <cell r="A1378" t="str">
            <v>яС-1180689</v>
          </cell>
          <cell r="C1378" t="str">
            <v>Чиллеры MACS 2024</v>
          </cell>
          <cell r="H1378">
            <v>8</v>
          </cell>
        </row>
        <row r="1379">
          <cell r="A1379" t="str">
            <v>НС-1630527</v>
          </cell>
          <cell r="C1379" t="str">
            <v>MACS-С-130 Система кондиционирования воздуха RoyalClima</v>
          </cell>
          <cell r="G1379" t="str">
            <v>шт</v>
          </cell>
          <cell r="H1379">
            <v>6</v>
          </cell>
        </row>
        <row r="1380">
          <cell r="A1380" t="str">
            <v>НС-1710535</v>
          </cell>
          <cell r="C1380" t="str">
            <v>MACS-С-130 Система кондиционирования воздуха RoyalClima (чиллер)</v>
          </cell>
          <cell r="G1380" t="str">
            <v>шт</v>
          </cell>
          <cell r="H1380">
            <v>2</v>
          </cell>
        </row>
        <row r="1381">
          <cell r="A1381" t="str">
            <v>яС-1171611</v>
          </cell>
          <cell r="C1381" t="str">
            <v>Чиллеры ROYAL Clima &amp; ERACO</v>
          </cell>
          <cell r="H1381">
            <v>0</v>
          </cell>
        </row>
        <row r="1382">
          <cell r="A1382" t="str">
            <v>яС-1171614</v>
          </cell>
          <cell r="C1382" t="str">
            <v>Чиллеры REV.HEA</v>
          </cell>
          <cell r="H1382">
            <v>0</v>
          </cell>
        </row>
        <row r="1383">
          <cell r="A1383" t="str">
            <v>НС-1726985</v>
          </cell>
          <cell r="C1383" t="str">
            <v>REV.HEA-168RE чиллер (KT-TCP-RPM) ROYAL CLIMA - ERACO</v>
          </cell>
          <cell r="G1383" t="str">
            <v>шт</v>
          </cell>
          <cell r="H1383">
            <v>0</v>
          </cell>
        </row>
        <row r="1384">
          <cell r="A1384" t="str">
            <v>Ц-00026159</v>
          </cell>
          <cell r="C1384" t="str">
            <v>ZILON Каркасно-панельные установки</v>
          </cell>
          <cell r="H1384">
            <v>4</v>
          </cell>
        </row>
        <row r="1385">
          <cell r="A1385" t="str">
            <v>яС-1180569</v>
          </cell>
          <cell r="C1385" t="str">
            <v>2024</v>
          </cell>
          <cell r="H1385">
            <v>1</v>
          </cell>
        </row>
        <row r="1386">
          <cell r="A1386" t="str">
            <v>яС-1181814</v>
          </cell>
          <cell r="C1386" t="str">
            <v>ZKPU-maxi</v>
          </cell>
          <cell r="H1386">
            <v>1</v>
          </cell>
        </row>
        <row r="1387">
          <cell r="A1387" t="str">
            <v>НС-1657265</v>
          </cell>
          <cell r="C1387" t="str">
            <v>ZKPU-maxi 10 Приточная установка (ZXB3427895) (Теплообменник CF-Maxi10-8)</v>
          </cell>
          <cell r="G1387" t="str">
            <v>шт</v>
          </cell>
          <cell r="H1387">
            <v>1</v>
          </cell>
        </row>
        <row r="1388">
          <cell r="A1388" t="str">
            <v>яС-1190971</v>
          </cell>
          <cell r="C1388" t="str">
            <v>2025</v>
          </cell>
          <cell r="H1388">
            <v>1</v>
          </cell>
        </row>
        <row r="1389">
          <cell r="A1389" t="str">
            <v>НС-1769673</v>
          </cell>
          <cell r="C1389" t="str">
            <v>ZKPU-maxi 10 SS R/L приточно-вытяжная установка (18140 v4)</v>
          </cell>
          <cell r="G1389" t="str">
            <v>шт</v>
          </cell>
          <cell r="H1389">
            <v>0</v>
          </cell>
        </row>
        <row r="1390">
          <cell r="A1390" t="str">
            <v>НС-1769398</v>
          </cell>
          <cell r="C1390" t="str">
            <v>ZKPU-maxi 2 R вытяжная установка (18683 v5)</v>
          </cell>
          <cell r="G1390" t="str">
            <v>шт</v>
          </cell>
          <cell r="H1390">
            <v>0</v>
          </cell>
        </row>
        <row r="1391">
          <cell r="A1391" t="str">
            <v>НС-1769675</v>
          </cell>
          <cell r="C1391" t="str">
            <v>ZKPU-maxi 6 SS R/L приточно-вытяжная установка (18217 v4)</v>
          </cell>
          <cell r="G1391" t="str">
            <v>шт</v>
          </cell>
          <cell r="H1391">
            <v>0</v>
          </cell>
        </row>
        <row r="1392">
          <cell r="A1392" t="str">
            <v>НС-1772359</v>
          </cell>
          <cell r="C1392" t="str">
            <v>ZKPU-maxi 8 SS L/R приточно-вытяжная установка (35567 v5)</v>
          </cell>
          <cell r="G1392" t="str">
            <v>шт</v>
          </cell>
          <cell r="H1392">
            <v>0</v>
          </cell>
        </row>
        <row r="1393">
          <cell r="A1393" t="str">
            <v>НС-1769415</v>
          </cell>
          <cell r="C1393" t="str">
            <v>ZKPU-mini 100-50 R приточная установка (18682 v5)</v>
          </cell>
          <cell r="G1393" t="str">
            <v>шт</v>
          </cell>
          <cell r="H1393">
            <v>0</v>
          </cell>
        </row>
        <row r="1394">
          <cell r="A1394" t="str">
            <v>НС-1769416</v>
          </cell>
          <cell r="C1394" t="str">
            <v>ZKPU-mini 100-50 R приточная установка (29762 v5)</v>
          </cell>
          <cell r="G1394" t="str">
            <v>шт</v>
          </cell>
          <cell r="H1394">
            <v>0</v>
          </cell>
        </row>
        <row r="1395">
          <cell r="A1395" t="str">
            <v>НС-1769417</v>
          </cell>
          <cell r="C1395" t="str">
            <v>ZKPU-mini 50-25 L приточная установка (18684 v5)</v>
          </cell>
          <cell r="G1395" t="str">
            <v>шт</v>
          </cell>
          <cell r="H1395">
            <v>0</v>
          </cell>
        </row>
        <row r="1396">
          <cell r="A1396" t="str">
            <v>НС-1769419</v>
          </cell>
          <cell r="C1396" t="str">
            <v>ZKPU-mini 50-25 R приточная установка (18709 v5)</v>
          </cell>
          <cell r="G1396" t="str">
            <v>шт</v>
          </cell>
          <cell r="H1396">
            <v>0</v>
          </cell>
        </row>
        <row r="1397">
          <cell r="A1397" t="str">
            <v>НС-1769410</v>
          </cell>
          <cell r="C1397" t="str">
            <v>ZKPU-mini 50-30 L вытяжная установка (18756 v5)</v>
          </cell>
          <cell r="G1397" t="str">
            <v>шт</v>
          </cell>
          <cell r="H1397">
            <v>0</v>
          </cell>
        </row>
        <row r="1398">
          <cell r="A1398" t="str">
            <v>НС-1769423</v>
          </cell>
          <cell r="C1398" t="str">
            <v>ZKPU-mini 50-30 R приточная установка (18755 v5)</v>
          </cell>
          <cell r="G1398" t="str">
            <v>шт</v>
          </cell>
          <cell r="H1398">
            <v>0</v>
          </cell>
        </row>
        <row r="1399">
          <cell r="A1399" t="str">
            <v>НС-1769424</v>
          </cell>
          <cell r="C1399" t="str">
            <v>ZKPU-mini 80-50 L приточная установка (18736 v5)</v>
          </cell>
          <cell r="G1399" t="str">
            <v>шт</v>
          </cell>
          <cell r="H1399">
            <v>0</v>
          </cell>
        </row>
        <row r="1400">
          <cell r="A1400" t="str">
            <v>НС-1770643</v>
          </cell>
          <cell r="C1400" t="str">
            <v>Фильтр ФВА-НС-630-365-292-Н13 для ZKPU-mini 50-30 R (27466 v1)</v>
          </cell>
          <cell r="G1400" t="str">
            <v>шт</v>
          </cell>
          <cell r="H1400">
            <v>1</v>
          </cell>
        </row>
        <row r="1401">
          <cell r="A1401" t="str">
            <v>яС-1194685</v>
          </cell>
          <cell r="C1401" t="str">
            <v>2026</v>
          </cell>
          <cell r="H1401">
            <v>2</v>
          </cell>
        </row>
        <row r="1402">
          <cell r="A1402" t="str">
            <v>НС-1798993</v>
          </cell>
          <cell r="C1402" t="str">
            <v>ZKPU-maxi 6 SS L приточная установка (44810 v3)</v>
          </cell>
          <cell r="G1402" t="str">
            <v>шт</v>
          </cell>
          <cell r="H1402">
            <v>0</v>
          </cell>
        </row>
        <row r="1403">
          <cell r="A1403" t="str">
            <v>НС-1775237</v>
          </cell>
          <cell r="C1403" t="str">
            <v>ZKPU-maxi 6 SS R приточная установка (33450 v1)</v>
          </cell>
          <cell r="G1403" t="str">
            <v>шт</v>
          </cell>
          <cell r="H1403">
            <v>0</v>
          </cell>
        </row>
        <row r="1404">
          <cell r="A1404" t="str">
            <v>НС-1790490</v>
          </cell>
          <cell r="C1404" t="str">
            <v>ZKPU-maxi 8 SS R приточная установка (40076 v1)</v>
          </cell>
          <cell r="G1404" t="str">
            <v>шт</v>
          </cell>
          <cell r="H1404">
            <v>0</v>
          </cell>
        </row>
        <row r="1405">
          <cell r="A1405" t="str">
            <v>НС-1805418</v>
          </cell>
          <cell r="C1405" t="str">
            <v>ZKPU-mini 100-50 SS R приточная установка (41443 v1)</v>
          </cell>
          <cell r="G1405" t="str">
            <v>шт</v>
          </cell>
          <cell r="H1405">
            <v>0</v>
          </cell>
        </row>
        <row r="1406">
          <cell r="A1406" t="str">
            <v>НС-1800394</v>
          </cell>
          <cell r="C1406" t="str">
            <v>ZKPU-mini 100-50 SS R/L приточно-вытяжная установка (40390 v2)</v>
          </cell>
          <cell r="G1406" t="str">
            <v>шт</v>
          </cell>
          <cell r="H1406">
            <v>0</v>
          </cell>
        </row>
        <row r="1407">
          <cell r="A1407" t="str">
            <v>НС-1787737</v>
          </cell>
          <cell r="C1407" t="str">
            <v>ZKPU-mini 50-25 SS R/L приточно-вытяжная установка (40507 v1)</v>
          </cell>
          <cell r="G1407" t="str">
            <v>шт</v>
          </cell>
          <cell r="H1407">
            <v>0</v>
          </cell>
        </row>
        <row r="1408">
          <cell r="A1408" t="str">
            <v>НС-1804328</v>
          </cell>
          <cell r="C1408" t="str">
            <v>ZKPU-mini 60-30 SS R приточная установка (43603 v4)</v>
          </cell>
          <cell r="G1408" t="str">
            <v>шт</v>
          </cell>
          <cell r="H1408">
            <v>0</v>
          </cell>
        </row>
        <row r="1409">
          <cell r="A1409" t="str">
            <v>НС-1800396</v>
          </cell>
          <cell r="C1409" t="str">
            <v>ZKPU-mini 60-35 SS R/L приточно-вытяжная установка (40391 v2)</v>
          </cell>
          <cell r="G1409" t="str">
            <v>шт</v>
          </cell>
          <cell r="H1409">
            <v>0</v>
          </cell>
        </row>
        <row r="1410">
          <cell r="A1410" t="str">
            <v>НС-1787738</v>
          </cell>
          <cell r="C1410" t="str">
            <v>ZKPU-mini 60-35 SS R/L приточно-вытяжная установка (40509 v1)</v>
          </cell>
          <cell r="G1410" t="str">
            <v>шт</v>
          </cell>
          <cell r="H1410">
            <v>0</v>
          </cell>
        </row>
        <row r="1411">
          <cell r="A1411" t="str">
            <v>НС-1792830</v>
          </cell>
          <cell r="C1411" t="str">
            <v>Теплообменник FC 600х350-4-R для ZKPU-mini 60-35 SL R</v>
          </cell>
          <cell r="G1411" t="str">
            <v>шт</v>
          </cell>
          <cell r="H1411">
            <v>1</v>
          </cell>
        </row>
        <row r="1412">
          <cell r="A1412" t="str">
            <v>НС-1808057</v>
          </cell>
          <cell r="C1412" t="str">
            <v>Теплообменник для ZKPU-maxi 11 R/L (33698 v3)</v>
          </cell>
          <cell r="G1412" t="str">
            <v>шт</v>
          </cell>
          <cell r="H1412">
            <v>1</v>
          </cell>
        </row>
        <row r="1413">
          <cell r="A1413" t="str">
            <v>яС-1178641</v>
          </cell>
          <cell r="C1413" t="str">
            <v>Прочее</v>
          </cell>
          <cell r="H1413">
            <v>1</v>
          </cell>
        </row>
        <row r="1414">
          <cell r="A1414" t="str">
            <v>НС-1716764</v>
          </cell>
          <cell r="C1414" t="str">
            <v>Драйкулер GL2490CXD/03HQRAF</v>
          </cell>
          <cell r="G1414" t="str">
            <v>шт</v>
          </cell>
          <cell r="H1414">
            <v>0</v>
          </cell>
        </row>
        <row r="1415">
          <cell r="A1415" t="str">
            <v>НС-1505827</v>
          </cell>
          <cell r="C1415" t="str">
            <v>Преобразователь протоколов RealLab NLS-Modbus-TCP-RTU</v>
          </cell>
          <cell r="G1415" t="str">
            <v>шт</v>
          </cell>
          <cell r="H1415">
            <v>1</v>
          </cell>
        </row>
        <row r="1416">
          <cell r="A1416" t="str">
            <v>Ц-00004126</v>
          </cell>
          <cell r="C1416" t="str">
            <v>Кондиционеры</v>
          </cell>
          <cell r="H1416" t="str">
            <v>больше 50</v>
          </cell>
          <cell r="I1416">
            <v>10490</v>
          </cell>
          <cell r="J1416" t="str">
            <v>RUB</v>
          </cell>
        </row>
        <row r="1417">
          <cell r="A1417" t="str">
            <v>яС-1166923</v>
          </cell>
          <cell r="C1417" t="str">
            <v>ALFACOOL</v>
          </cell>
          <cell r="H1417" t="str">
            <v>больше 50</v>
          </cell>
          <cell r="I1417">
            <v>10490</v>
          </cell>
          <cell r="J1417" t="str">
            <v>RUB</v>
          </cell>
        </row>
        <row r="1418">
          <cell r="A1418" t="str">
            <v>яС-1166924</v>
          </cell>
          <cell r="C1418" t="str">
            <v>On/off сплит-системы</v>
          </cell>
          <cell r="H1418" t="str">
            <v>больше 50</v>
          </cell>
          <cell r="I1418">
            <v>10490</v>
          </cell>
          <cell r="J1418" t="str">
            <v>RUB</v>
          </cell>
        </row>
        <row r="1419">
          <cell r="A1419" t="str">
            <v>яС-1172817</v>
          </cell>
          <cell r="C1419" t="str">
            <v>APUS</v>
          </cell>
          <cell r="H1419">
            <v>2</v>
          </cell>
          <cell r="I1419">
            <v>10490</v>
          </cell>
          <cell r="J1419" t="str">
            <v>RUB</v>
          </cell>
        </row>
        <row r="1420">
          <cell r="A1420" t="str">
            <v>НС-1478073</v>
          </cell>
          <cell r="C1420" t="str">
            <v>APS-07CH/ODU наружный блок сплит-системы ALFACOOL</v>
          </cell>
          <cell r="G1420" t="str">
            <v>шт</v>
          </cell>
          <cell r="H1420">
            <v>2</v>
          </cell>
          <cell r="I1420">
            <v>10490</v>
          </cell>
          <cell r="J1420" t="str">
            <v>RUB</v>
          </cell>
        </row>
        <row r="1421">
          <cell r="A1421" t="str">
            <v>яС-1189659</v>
          </cell>
          <cell r="C1421" t="str">
            <v>APUS 2025</v>
          </cell>
          <cell r="H1421" t="str">
            <v>больше 50</v>
          </cell>
          <cell r="I1421">
            <v>8000</v>
          </cell>
          <cell r="J1421" t="str">
            <v>RUB</v>
          </cell>
        </row>
        <row r="1422">
          <cell r="A1422" t="str">
            <v>НС-1478076</v>
          </cell>
          <cell r="C1422" t="str">
            <v>APS-12CH/IDU внутренний блок сплит-системы ALFACOOL</v>
          </cell>
          <cell r="G1422" t="str">
            <v>шт</v>
          </cell>
          <cell r="H1422" t="str">
            <v>больше 50</v>
          </cell>
          <cell r="I1422">
            <v>8000</v>
          </cell>
          <cell r="J1422" t="str">
            <v>RUB</v>
          </cell>
        </row>
        <row r="1423">
          <cell r="A1423" t="str">
            <v>НС-1478077</v>
          </cell>
          <cell r="C1423" t="str">
            <v>APS-12CH/ODU наружный блок сплит-системы ALFACOOL</v>
          </cell>
          <cell r="G1423" t="str">
            <v>шт</v>
          </cell>
          <cell r="H1423" t="str">
            <v>больше 50</v>
          </cell>
          <cell r="I1423">
            <v>18590</v>
          </cell>
          <cell r="J1423" t="str">
            <v>RUB</v>
          </cell>
        </row>
        <row r="1424">
          <cell r="A1424" t="str">
            <v>НС-1478079</v>
          </cell>
          <cell r="C1424" t="str">
            <v>APS-18CH/IDU внутренний блок сплит-системы ALFACOOL</v>
          </cell>
          <cell r="G1424" t="str">
            <v>шт</v>
          </cell>
          <cell r="H1424" t="str">
            <v>больше 50</v>
          </cell>
          <cell r="I1424">
            <v>13200</v>
          </cell>
          <cell r="J1424" t="str">
            <v>RUB</v>
          </cell>
        </row>
        <row r="1425">
          <cell r="A1425" t="str">
            <v>НС-1478080</v>
          </cell>
          <cell r="C1425" t="str">
            <v>APS-18CH/ODU наружный блок сплит-системы ALFACOOL</v>
          </cell>
          <cell r="G1425" t="str">
            <v>шт</v>
          </cell>
          <cell r="H1425" t="str">
            <v>больше 50</v>
          </cell>
          <cell r="I1425">
            <v>30790</v>
          </cell>
          <cell r="J1425" t="str">
            <v>RUB</v>
          </cell>
        </row>
        <row r="1426">
          <cell r="A1426" t="str">
            <v>НС-1478083</v>
          </cell>
          <cell r="C1426" t="str">
            <v>APS-24CH/IDU внутренний блок сплит-системы ALFACOOL</v>
          </cell>
          <cell r="G1426" t="str">
            <v>шт</v>
          </cell>
          <cell r="H1426">
            <v>45</v>
          </cell>
          <cell r="I1426">
            <v>17200</v>
          </cell>
          <cell r="J1426" t="str">
            <v>RUB</v>
          </cell>
        </row>
        <row r="1427">
          <cell r="A1427" t="str">
            <v>НС-1478087</v>
          </cell>
          <cell r="C1427" t="str">
            <v>APS-24CH/ODU наружный блок сплит-системы ALFACOOL</v>
          </cell>
          <cell r="G1427" t="str">
            <v>шт</v>
          </cell>
          <cell r="H1427">
            <v>39</v>
          </cell>
          <cell r="I1427">
            <v>39990</v>
          </cell>
          <cell r="J1427" t="str">
            <v>RUB</v>
          </cell>
        </row>
        <row r="1428">
          <cell r="A1428" t="str">
            <v>НС-1689329</v>
          </cell>
          <cell r="C1428" t="str">
            <v>APU-07CH/IDU внутренний блок сплит-системы ALFACOOL</v>
          </cell>
          <cell r="G1428" t="str">
            <v>шт</v>
          </cell>
          <cell r="H1428" t="str">
            <v>больше 50</v>
          </cell>
          <cell r="I1428">
            <v>5500</v>
          </cell>
          <cell r="J1428" t="str">
            <v>RUB</v>
          </cell>
        </row>
        <row r="1429">
          <cell r="A1429" t="str">
            <v>НС-1689330</v>
          </cell>
          <cell r="C1429" t="str">
            <v>APU-07CH/ODU наружный блок сплит-системы ALFACOOL</v>
          </cell>
          <cell r="G1429" t="str">
            <v>шт</v>
          </cell>
          <cell r="H1429" t="str">
            <v>больше 50</v>
          </cell>
          <cell r="I1429">
            <v>12990</v>
          </cell>
          <cell r="J1429" t="str">
            <v>RUB</v>
          </cell>
        </row>
        <row r="1430">
          <cell r="A1430" t="str">
            <v>НС-1689331</v>
          </cell>
          <cell r="C1430" t="str">
            <v>APU-09CH/IDU внутренний блок сплит-системы ALFACOOL</v>
          </cell>
          <cell r="G1430" t="str">
            <v>шт</v>
          </cell>
          <cell r="H1430" t="str">
            <v>больше 50</v>
          </cell>
          <cell r="I1430">
            <v>6000</v>
          </cell>
          <cell r="J1430" t="str">
            <v>RUB</v>
          </cell>
        </row>
        <row r="1431">
          <cell r="A1431" t="str">
            <v>НС-1689332</v>
          </cell>
          <cell r="C1431" t="str">
            <v>APU-09CH/ODU наружный блок сплит-системы ALFACOOL</v>
          </cell>
          <cell r="G1431" t="str">
            <v>шт</v>
          </cell>
          <cell r="H1431" t="str">
            <v>больше 50</v>
          </cell>
          <cell r="I1431">
            <v>13990</v>
          </cell>
          <cell r="J1431" t="str">
            <v>RUB</v>
          </cell>
        </row>
        <row r="1432">
          <cell r="A1432" t="str">
            <v>яС-1170496</v>
          </cell>
          <cell r="C1432" t="str">
            <v>Инверторные сплит-системы</v>
          </cell>
          <cell r="H1432" t="str">
            <v>больше 50</v>
          </cell>
          <cell r="I1432">
            <v>8400</v>
          </cell>
          <cell r="J1432" t="str">
            <v>RUB</v>
          </cell>
        </row>
        <row r="1433">
          <cell r="A1433" t="str">
            <v>яС-1172818</v>
          </cell>
          <cell r="C1433" t="str">
            <v>APUS Inverter</v>
          </cell>
          <cell r="H1433">
            <v>4</v>
          </cell>
          <cell r="I1433">
            <v>8400</v>
          </cell>
          <cell r="J1433" t="str">
            <v>RUB</v>
          </cell>
        </row>
        <row r="1434">
          <cell r="A1434" t="str">
            <v>НС-1478089</v>
          </cell>
          <cell r="C1434" t="str">
            <v>APSI-07CH/IDU внутренний блок сплит-системы ALFACOOL</v>
          </cell>
          <cell r="G1434" t="str">
            <v>шт</v>
          </cell>
          <cell r="H1434">
            <v>2</v>
          </cell>
          <cell r="I1434">
            <v>8400</v>
          </cell>
          <cell r="J1434" t="str">
            <v>RUB</v>
          </cell>
        </row>
        <row r="1435">
          <cell r="A1435" t="str">
            <v>НС-1478092</v>
          </cell>
          <cell r="C1435" t="str">
            <v>APSI-07CH/ODU наружный блок сплит-системы ALFACOOL</v>
          </cell>
          <cell r="G1435" t="str">
            <v>шт</v>
          </cell>
          <cell r="H1435">
            <v>2</v>
          </cell>
          <cell r="I1435">
            <v>19690</v>
          </cell>
          <cell r="J1435" t="str">
            <v>RUB</v>
          </cell>
        </row>
        <row r="1436">
          <cell r="A1436" t="str">
            <v>яС-1179364</v>
          </cell>
          <cell r="C1436" t="str">
            <v>APUS Inverter 2024</v>
          </cell>
          <cell r="H1436" t="str">
            <v>больше 50</v>
          </cell>
          <cell r="I1436">
            <v>7100</v>
          </cell>
          <cell r="J1436" t="str">
            <v>RUB</v>
          </cell>
        </row>
        <row r="1437">
          <cell r="A1437" t="str">
            <v>НС-1601215</v>
          </cell>
          <cell r="C1437" t="str">
            <v>APFI-07CH/IDU внутренний блок сплит-системы ALFACOOL</v>
          </cell>
          <cell r="G1437" t="str">
            <v>шт</v>
          </cell>
          <cell r="H1437" t="str">
            <v>больше 50</v>
          </cell>
          <cell r="I1437">
            <v>7100</v>
          </cell>
          <cell r="J1437" t="str">
            <v>RUB</v>
          </cell>
        </row>
        <row r="1438">
          <cell r="A1438" t="str">
            <v>НС-1601216</v>
          </cell>
          <cell r="C1438" t="str">
            <v>APFI-07CH/ODU наружный блок сплит-системы ALFACOOL</v>
          </cell>
          <cell r="G1438" t="str">
            <v>шт</v>
          </cell>
          <cell r="H1438" t="str">
            <v>больше 50</v>
          </cell>
          <cell r="I1438">
            <v>16590</v>
          </cell>
          <cell r="J1438" t="str">
            <v>RUB</v>
          </cell>
        </row>
        <row r="1439">
          <cell r="A1439" t="str">
            <v>НС-1601217</v>
          </cell>
          <cell r="C1439" t="str">
            <v>APFI-09CH/IDU внутренний блок сплит-системы ALFACOOL</v>
          </cell>
          <cell r="G1439" t="str">
            <v>шт</v>
          </cell>
          <cell r="H1439">
            <v>15</v>
          </cell>
          <cell r="I1439">
            <v>8000</v>
          </cell>
          <cell r="J1439" t="str">
            <v>RUB</v>
          </cell>
        </row>
        <row r="1440">
          <cell r="A1440" t="str">
            <v>НС-1601218</v>
          </cell>
          <cell r="C1440" t="str">
            <v>APFI-09CH/ODU наружный блок сплит-системы ALFACOOL</v>
          </cell>
          <cell r="G1440" t="str">
            <v>шт</v>
          </cell>
          <cell r="H1440">
            <v>17</v>
          </cell>
          <cell r="I1440">
            <v>18590</v>
          </cell>
          <cell r="J1440" t="str">
            <v>RUB</v>
          </cell>
        </row>
        <row r="1441">
          <cell r="A1441" t="str">
            <v>НС-1601219</v>
          </cell>
          <cell r="C1441" t="str">
            <v>APFI-12CH/IDU внутренний блок сплит-системы ALFACOOL</v>
          </cell>
          <cell r="G1441" t="str">
            <v>шт</v>
          </cell>
          <cell r="H1441">
            <v>24</v>
          </cell>
          <cell r="I1441">
            <v>9400</v>
          </cell>
          <cell r="J1441" t="str">
            <v>RUB</v>
          </cell>
        </row>
        <row r="1442">
          <cell r="A1442" t="str">
            <v>НС-1601220</v>
          </cell>
          <cell r="C1442" t="str">
            <v>APFI-12CH/ODU наружный блок сплит-системы ALFACOOL</v>
          </cell>
          <cell r="G1442" t="str">
            <v>шт</v>
          </cell>
          <cell r="H1442">
            <v>23</v>
          </cell>
          <cell r="I1442">
            <v>21890</v>
          </cell>
          <cell r="J1442" t="str">
            <v>RUB</v>
          </cell>
        </row>
        <row r="1443">
          <cell r="A1443" t="str">
            <v>яС-1172913</v>
          </cell>
          <cell r="C1443" t="str">
            <v>ATLAS</v>
          </cell>
          <cell r="H1443" t="str">
            <v>больше 50</v>
          </cell>
          <cell r="I1443">
            <v>6100</v>
          </cell>
          <cell r="J1443" t="str">
            <v>RUB</v>
          </cell>
        </row>
        <row r="1444">
          <cell r="A1444" t="str">
            <v>яС-1190981</v>
          </cell>
          <cell r="C1444" t="str">
            <v>On/off сплит-системы</v>
          </cell>
          <cell r="H1444">
            <v>4</v>
          </cell>
          <cell r="I1444">
            <v>6100</v>
          </cell>
          <cell r="J1444" t="str">
            <v>RUB</v>
          </cell>
        </row>
        <row r="1445">
          <cell r="A1445" t="str">
            <v>НС-1481373</v>
          </cell>
          <cell r="C1445" t="str">
            <v>AT-09B/IDU внутренний блок сплит-системы ATLAS</v>
          </cell>
          <cell r="G1445" t="str">
            <v>шт</v>
          </cell>
          <cell r="H1445">
            <v>1</v>
          </cell>
          <cell r="I1445">
            <v>6100</v>
          </cell>
          <cell r="J1445" t="str">
            <v>RUB</v>
          </cell>
        </row>
        <row r="1446">
          <cell r="A1446" t="str">
            <v>НС-1481409</v>
          </cell>
          <cell r="C1446" t="str">
            <v>AT-18B/IDU внутренний блок сплит-системы ATLAS</v>
          </cell>
          <cell r="G1446" t="str">
            <v>шт</v>
          </cell>
          <cell r="H1446">
            <v>3</v>
          </cell>
          <cell r="I1446">
            <v>13500</v>
          </cell>
          <cell r="J1446" t="str">
            <v>RUB</v>
          </cell>
        </row>
        <row r="1447">
          <cell r="A1447" t="str">
            <v>яС-1190982</v>
          </cell>
          <cell r="C1447" t="str">
            <v>Инверторные сплит-системы</v>
          </cell>
          <cell r="H1447" t="str">
            <v>больше 50</v>
          </cell>
          <cell r="I1447">
            <v>7600</v>
          </cell>
          <cell r="J1447" t="str">
            <v>RUB</v>
          </cell>
        </row>
        <row r="1448">
          <cell r="A1448" t="str">
            <v>яС-1190536</v>
          </cell>
          <cell r="C1448" t="str">
            <v>ZEUS Inverter</v>
          </cell>
          <cell r="H1448" t="str">
            <v>больше 50</v>
          </cell>
          <cell r="I1448">
            <v>7600</v>
          </cell>
          <cell r="J1448" t="str">
            <v>RUB</v>
          </cell>
        </row>
        <row r="1449">
          <cell r="A1449" t="str">
            <v>НС-1695966</v>
          </cell>
          <cell r="C1449" t="str">
            <v>ATI-ZS09B/IDU внутренний блок сплит-системы ATLAS</v>
          </cell>
          <cell r="G1449" t="str">
            <v>шт</v>
          </cell>
          <cell r="H1449">
            <v>9</v>
          </cell>
          <cell r="I1449">
            <v>7600</v>
          </cell>
          <cell r="J1449" t="str">
            <v>RUB</v>
          </cell>
        </row>
        <row r="1450">
          <cell r="A1450" t="str">
            <v>НС-1695972</v>
          </cell>
          <cell r="C1450" t="str">
            <v>ATI-ZS09B/ODU наружный блок сплит-системы ATLAS</v>
          </cell>
          <cell r="G1450" t="str">
            <v>шт</v>
          </cell>
          <cell r="H1450">
            <v>7</v>
          </cell>
          <cell r="I1450">
            <v>17690</v>
          </cell>
          <cell r="J1450" t="str">
            <v>RUB</v>
          </cell>
        </row>
        <row r="1451">
          <cell r="A1451" t="str">
            <v>НС-1695968</v>
          </cell>
          <cell r="C1451" t="str">
            <v>ATI-ZS12B/IDU внутренний блок сплит-системы ATLAS</v>
          </cell>
          <cell r="G1451" t="str">
            <v>шт</v>
          </cell>
          <cell r="H1451" t="str">
            <v>больше 50</v>
          </cell>
          <cell r="I1451">
            <v>8900</v>
          </cell>
          <cell r="J1451" t="str">
            <v>RUB</v>
          </cell>
        </row>
        <row r="1452">
          <cell r="A1452" t="str">
            <v>НС-1695975</v>
          </cell>
          <cell r="C1452" t="str">
            <v>ATI-ZS12B/ODU наружный блок сплит-системы ATLAS</v>
          </cell>
          <cell r="G1452" t="str">
            <v>шт</v>
          </cell>
          <cell r="H1452" t="str">
            <v>больше 50</v>
          </cell>
          <cell r="I1452">
            <v>20890</v>
          </cell>
          <cell r="J1452" t="str">
            <v>RUB</v>
          </cell>
        </row>
        <row r="1453">
          <cell r="A1453" t="str">
            <v>яС-1172907</v>
          </cell>
          <cell r="C1453" t="str">
            <v>DAICOND</v>
          </cell>
          <cell r="H1453" t="str">
            <v>больше 50</v>
          </cell>
          <cell r="I1453">
            <v>5200</v>
          </cell>
          <cell r="J1453" t="str">
            <v>RUB</v>
          </cell>
        </row>
        <row r="1454">
          <cell r="A1454" t="str">
            <v>НС-1481543</v>
          </cell>
          <cell r="C1454" t="str">
            <v>DN-07NW/IDU внутренний блок сплит-системы DAICOND</v>
          </cell>
          <cell r="G1454" t="str">
            <v>шт</v>
          </cell>
          <cell r="H1454">
            <v>1</v>
          </cell>
          <cell r="I1454">
            <v>5200</v>
          </cell>
          <cell r="J1454" t="str">
            <v>RUB</v>
          </cell>
        </row>
        <row r="1455">
          <cell r="A1455" t="str">
            <v>НС-1481544</v>
          </cell>
          <cell r="C1455" t="str">
            <v>DN-07NW/ODU наружный блок сплит-системы DAICOND</v>
          </cell>
          <cell r="G1455" t="str">
            <v>шт</v>
          </cell>
          <cell r="H1455">
            <v>1</v>
          </cell>
          <cell r="I1455">
            <v>11990</v>
          </cell>
          <cell r="J1455" t="str">
            <v>RUB</v>
          </cell>
        </row>
        <row r="1456">
          <cell r="A1456" t="str">
            <v>НС-1481547</v>
          </cell>
          <cell r="C1456" t="str">
            <v>DN-09NW/ODU наружный блок сплит-системы DAICOND</v>
          </cell>
          <cell r="G1456" t="str">
            <v>шт</v>
          </cell>
          <cell r="H1456">
            <v>1</v>
          </cell>
          <cell r="I1456">
            <v>13390</v>
          </cell>
          <cell r="J1456" t="str">
            <v>RUB</v>
          </cell>
        </row>
        <row r="1457">
          <cell r="A1457" t="str">
            <v>яС-1190888</v>
          </cell>
          <cell r="C1457" t="str">
            <v>On/off сплит-системы</v>
          </cell>
          <cell r="H1457" t="str">
            <v>больше 50</v>
          </cell>
          <cell r="I1457">
            <v>5200</v>
          </cell>
          <cell r="J1457" t="str">
            <v>RUB</v>
          </cell>
        </row>
        <row r="1458">
          <cell r="A1458" t="str">
            <v>яС-1150534</v>
          </cell>
          <cell r="C1458" t="str">
            <v>ODYS</v>
          </cell>
          <cell r="H1458" t="str">
            <v>больше 50</v>
          </cell>
          <cell r="I1458">
            <v>5200</v>
          </cell>
          <cell r="J1458" t="str">
            <v>RUB</v>
          </cell>
        </row>
        <row r="1459">
          <cell r="A1459" t="str">
            <v>НС-1596084</v>
          </cell>
          <cell r="C1459" t="str">
            <v>DN-OS07NW/IDU внутренний блок сплит-системы DAICOND</v>
          </cell>
          <cell r="G1459" t="str">
            <v>шт</v>
          </cell>
          <cell r="H1459" t="str">
            <v>больше 50</v>
          </cell>
          <cell r="I1459">
            <v>5200</v>
          </cell>
          <cell r="J1459" t="str">
            <v>RUB</v>
          </cell>
        </row>
        <row r="1460">
          <cell r="A1460" t="str">
            <v>НС-1596086</v>
          </cell>
          <cell r="C1460" t="str">
            <v>DN-OS07NW/ODU наружный блок сплит-системы DAICOND</v>
          </cell>
          <cell r="G1460" t="str">
            <v>шт</v>
          </cell>
          <cell r="H1460" t="str">
            <v>больше 50</v>
          </cell>
          <cell r="I1460">
            <v>11990</v>
          </cell>
          <cell r="J1460" t="str">
            <v>RUB</v>
          </cell>
        </row>
        <row r="1461">
          <cell r="A1461" t="str">
            <v>НС-1596088</v>
          </cell>
          <cell r="C1461" t="str">
            <v>DN-OS09NW/IDU внутренний блок сплит-системы DAICOND</v>
          </cell>
          <cell r="G1461" t="str">
            <v>шт</v>
          </cell>
          <cell r="H1461" t="str">
            <v>больше 50</v>
          </cell>
          <cell r="I1461">
            <v>5600</v>
          </cell>
          <cell r="J1461" t="str">
            <v>RUB</v>
          </cell>
        </row>
        <row r="1462">
          <cell r="A1462" t="str">
            <v>НС-1596089</v>
          </cell>
          <cell r="C1462" t="str">
            <v>DN-OS09NW/ODU наружный блок сплит-системы DAICOND</v>
          </cell>
          <cell r="G1462" t="str">
            <v>шт</v>
          </cell>
          <cell r="H1462" t="str">
            <v>больше 50</v>
          </cell>
          <cell r="I1462">
            <v>12990</v>
          </cell>
          <cell r="J1462" t="str">
            <v>RUB</v>
          </cell>
        </row>
        <row r="1463">
          <cell r="A1463" t="str">
            <v>НС-1596090</v>
          </cell>
          <cell r="C1463" t="str">
            <v>DN-OS12NW/IDU внутренний блок сплит-системы DAICOND</v>
          </cell>
          <cell r="G1463" t="str">
            <v>шт</v>
          </cell>
          <cell r="H1463" t="str">
            <v>больше 50</v>
          </cell>
          <cell r="I1463">
            <v>7800</v>
          </cell>
          <cell r="J1463" t="str">
            <v>RUB</v>
          </cell>
        </row>
        <row r="1464">
          <cell r="A1464" t="str">
            <v>НС-1596091</v>
          </cell>
          <cell r="C1464" t="str">
            <v>DN-OS12NW/ODU наружный блок сплит-системы DAICOND</v>
          </cell>
          <cell r="G1464" t="str">
            <v>шт</v>
          </cell>
          <cell r="H1464" t="str">
            <v>больше 50</v>
          </cell>
          <cell r="I1464">
            <v>18090</v>
          </cell>
          <cell r="J1464" t="str">
            <v>RUB</v>
          </cell>
        </row>
        <row r="1465">
          <cell r="A1465" t="str">
            <v>НС-1596093</v>
          </cell>
          <cell r="C1465" t="str">
            <v>DN-OS18NW/IDU внутренний блок сплит-системы DAICOND</v>
          </cell>
          <cell r="G1465" t="str">
            <v>шт</v>
          </cell>
          <cell r="H1465">
            <v>36</v>
          </cell>
          <cell r="I1465">
            <v>12900</v>
          </cell>
          <cell r="J1465" t="str">
            <v>RUB</v>
          </cell>
        </row>
        <row r="1466">
          <cell r="A1466" t="str">
            <v>НС-1596094</v>
          </cell>
          <cell r="C1466" t="str">
            <v>DN-OS18NW/ODU наружный блок сплит-системы DAICOND</v>
          </cell>
          <cell r="G1466" t="str">
            <v>шт</v>
          </cell>
          <cell r="H1466">
            <v>36</v>
          </cell>
          <cell r="I1466">
            <v>29990</v>
          </cell>
          <cell r="J1466" t="str">
            <v>RUB</v>
          </cell>
        </row>
        <row r="1467">
          <cell r="A1467" t="str">
            <v>НС-1596095</v>
          </cell>
          <cell r="C1467" t="str">
            <v>DN-OS24NW/IDU внутренний блок сплит-системы DAICOND</v>
          </cell>
          <cell r="G1467" t="str">
            <v>шт</v>
          </cell>
          <cell r="H1467" t="str">
            <v>больше 50</v>
          </cell>
          <cell r="I1467">
            <v>16600</v>
          </cell>
          <cell r="J1467" t="str">
            <v>RUB</v>
          </cell>
        </row>
        <row r="1468">
          <cell r="A1468" t="str">
            <v>НС-1596096</v>
          </cell>
          <cell r="C1468" t="str">
            <v>DN-OS24NW/ODU наружный блок сплит-системы DAICOND</v>
          </cell>
          <cell r="G1468" t="str">
            <v>шт</v>
          </cell>
          <cell r="H1468" t="str">
            <v>больше 50</v>
          </cell>
          <cell r="I1468">
            <v>38690</v>
          </cell>
          <cell r="J1468" t="str">
            <v>RUB</v>
          </cell>
        </row>
        <row r="1469">
          <cell r="A1469" t="str">
            <v>яС-1193888</v>
          </cell>
          <cell r="C1469" t="str">
            <v>ODYS 2026</v>
          </cell>
          <cell r="H1469" t="str">
            <v>больше 50</v>
          </cell>
          <cell r="I1469">
            <v>5700</v>
          </cell>
          <cell r="J1469" t="str">
            <v>RUB</v>
          </cell>
        </row>
        <row r="1470">
          <cell r="A1470" t="str">
            <v>НС-1760249</v>
          </cell>
          <cell r="C1470" t="str">
            <v>DN-OSE09NW/IDU внутренний блок сплит-системы DAICOND</v>
          </cell>
          <cell r="G1470" t="str">
            <v>шт</v>
          </cell>
          <cell r="H1470" t="str">
            <v>больше 50</v>
          </cell>
          <cell r="I1470">
            <v>5700</v>
          </cell>
          <cell r="J1470" t="str">
            <v>RUB</v>
          </cell>
        </row>
        <row r="1471">
          <cell r="A1471" t="str">
            <v>НС-1760254</v>
          </cell>
          <cell r="C1471" t="str">
            <v>DN-OSE09NW/ODU наружный блок сплит-системы DAICOND</v>
          </cell>
          <cell r="G1471" t="str">
            <v>шт</v>
          </cell>
          <cell r="H1471" t="str">
            <v>больше 50</v>
          </cell>
          <cell r="I1471">
            <v>13190</v>
          </cell>
          <cell r="J1471" t="str">
            <v>RUB</v>
          </cell>
        </row>
        <row r="1472">
          <cell r="A1472" t="str">
            <v>НС-1760250</v>
          </cell>
          <cell r="C1472" t="str">
            <v>DN-OSE12NW/IDU внутренний блок сплит-системы DAICOND</v>
          </cell>
          <cell r="G1472" t="str">
            <v>шт</v>
          </cell>
          <cell r="H1472" t="str">
            <v>больше 50</v>
          </cell>
          <cell r="I1472">
            <v>7900</v>
          </cell>
          <cell r="J1472" t="str">
            <v>RUB</v>
          </cell>
        </row>
        <row r="1473">
          <cell r="A1473" t="str">
            <v>НС-1760255</v>
          </cell>
          <cell r="C1473" t="str">
            <v>DN-OSE12NW/ODU наружный блок сплит-системы DAICOND</v>
          </cell>
          <cell r="G1473" t="str">
            <v>шт</v>
          </cell>
          <cell r="H1473" t="str">
            <v>больше 50</v>
          </cell>
          <cell r="I1473">
            <v>18290</v>
          </cell>
          <cell r="J1473" t="str">
            <v>RUB</v>
          </cell>
        </row>
        <row r="1474">
          <cell r="A1474" t="str">
            <v>НС-1760251</v>
          </cell>
          <cell r="C1474" t="str">
            <v>DN-OSE18NW/IDU внутренний блок сплит-системы DAICOND</v>
          </cell>
          <cell r="G1474" t="str">
            <v>шт</v>
          </cell>
          <cell r="H1474" t="str">
            <v>больше 50</v>
          </cell>
          <cell r="I1474">
            <v>13000</v>
          </cell>
          <cell r="J1474" t="str">
            <v>RUB</v>
          </cell>
        </row>
        <row r="1475">
          <cell r="A1475" t="str">
            <v>НС-1760256</v>
          </cell>
          <cell r="C1475" t="str">
            <v>DN-OSE18NW/ODU наружный блок сплит-системы DAICOND</v>
          </cell>
          <cell r="G1475" t="str">
            <v>шт</v>
          </cell>
          <cell r="H1475" t="str">
            <v>больше 50</v>
          </cell>
          <cell r="I1475">
            <v>30390</v>
          </cell>
          <cell r="J1475" t="str">
            <v>RUB</v>
          </cell>
        </row>
        <row r="1476">
          <cell r="A1476" t="str">
            <v>яС-1190889</v>
          </cell>
          <cell r="C1476" t="str">
            <v>Инверторные сплит-системы</v>
          </cell>
          <cell r="H1476" t="str">
            <v>больше 50</v>
          </cell>
          <cell r="I1476">
            <v>7000</v>
          </cell>
          <cell r="J1476" t="str">
            <v>RUB</v>
          </cell>
        </row>
        <row r="1477">
          <cell r="A1477" t="str">
            <v>яС-1190546</v>
          </cell>
          <cell r="C1477" t="str">
            <v>ODYS Inverter</v>
          </cell>
          <cell r="H1477" t="str">
            <v>больше 50</v>
          </cell>
          <cell r="I1477">
            <v>7000</v>
          </cell>
          <cell r="J1477" t="str">
            <v>RUB</v>
          </cell>
        </row>
        <row r="1478">
          <cell r="A1478" t="str">
            <v>НС-1695920</v>
          </cell>
          <cell r="C1478" t="str">
            <v>DNI-OS07NW/IDU внутренний блок сплит-системы DAICOND</v>
          </cell>
          <cell r="G1478" t="str">
            <v>шт</v>
          </cell>
          <cell r="H1478">
            <v>43</v>
          </cell>
          <cell r="I1478">
            <v>7000</v>
          </cell>
          <cell r="J1478" t="str">
            <v>RUB</v>
          </cell>
        </row>
        <row r="1479">
          <cell r="A1479" t="str">
            <v>НС-1695927</v>
          </cell>
          <cell r="C1479" t="str">
            <v>DNI-OS07NW/ODU наружный блок сплит-системы DAICOND</v>
          </cell>
          <cell r="G1479" t="str">
            <v>шт</v>
          </cell>
          <cell r="H1479">
            <v>43</v>
          </cell>
          <cell r="I1479">
            <v>16190</v>
          </cell>
          <cell r="J1479" t="str">
            <v>RUB</v>
          </cell>
        </row>
        <row r="1480">
          <cell r="A1480" t="str">
            <v>НС-1695924</v>
          </cell>
          <cell r="C1480" t="str">
            <v>DNI-OS12NW/IDU внутренний блок сплит-системы DAICOND</v>
          </cell>
          <cell r="G1480" t="str">
            <v>шт</v>
          </cell>
          <cell r="H1480">
            <v>0</v>
          </cell>
          <cell r="I1480">
            <v>8800</v>
          </cell>
          <cell r="J1480" t="str">
            <v>RUB</v>
          </cell>
        </row>
        <row r="1481">
          <cell r="A1481" t="str">
            <v>НС-1695930</v>
          </cell>
          <cell r="C1481" t="str">
            <v>DNI-OS12NW/ODU наружный блок сплит-системы DAICOND</v>
          </cell>
          <cell r="G1481" t="str">
            <v>шт</v>
          </cell>
          <cell r="H1481">
            <v>0</v>
          </cell>
          <cell r="I1481">
            <v>20690</v>
          </cell>
          <cell r="J1481" t="str">
            <v>RUB</v>
          </cell>
        </row>
        <row r="1482">
          <cell r="A1482" t="str">
            <v>НС-1697555</v>
          </cell>
          <cell r="C1482" t="str">
            <v>DNI-OS18NW/IDU внутренний блок сплит-системы DAICOND</v>
          </cell>
          <cell r="G1482" t="str">
            <v>шт</v>
          </cell>
          <cell r="H1482">
            <v>3</v>
          </cell>
          <cell r="I1482">
            <v>15700</v>
          </cell>
          <cell r="J1482" t="str">
            <v>RUB</v>
          </cell>
        </row>
        <row r="1483">
          <cell r="A1483" t="str">
            <v>НС-1697557</v>
          </cell>
          <cell r="C1483" t="str">
            <v>DNI-OS18NW/ODU наружный блок сплит-системы DAICOND</v>
          </cell>
          <cell r="G1483" t="str">
            <v>шт</v>
          </cell>
          <cell r="H1483">
            <v>3</v>
          </cell>
          <cell r="I1483">
            <v>36490</v>
          </cell>
          <cell r="J1483" t="str">
            <v>RUB</v>
          </cell>
        </row>
        <row r="1484">
          <cell r="A1484" t="str">
            <v>НС-1697558</v>
          </cell>
          <cell r="C1484" t="str">
            <v>DNI-OS24NW/IDU внутренний блок сплит-системы DAICOND</v>
          </cell>
          <cell r="G1484" t="str">
            <v>шт</v>
          </cell>
          <cell r="H1484">
            <v>16</v>
          </cell>
          <cell r="I1484">
            <v>18800</v>
          </cell>
          <cell r="J1484" t="str">
            <v>RUB</v>
          </cell>
        </row>
        <row r="1485">
          <cell r="A1485" t="str">
            <v>НС-1697559</v>
          </cell>
          <cell r="C1485" t="str">
            <v>DNI-OS24NW/ODU наружный блок сплит-системы DAICOND</v>
          </cell>
          <cell r="G1485" t="str">
            <v>шт</v>
          </cell>
          <cell r="H1485">
            <v>16</v>
          </cell>
          <cell r="I1485">
            <v>43990</v>
          </cell>
          <cell r="J1485" t="str">
            <v>RUB</v>
          </cell>
        </row>
        <row r="1486">
          <cell r="A1486" t="str">
            <v>яС-1193894</v>
          </cell>
          <cell r="C1486" t="str">
            <v>ODYS Inverter 2026</v>
          </cell>
          <cell r="H1486" t="str">
            <v>больше 50</v>
          </cell>
          <cell r="I1486">
            <v>7000</v>
          </cell>
          <cell r="J1486" t="str">
            <v>RUB</v>
          </cell>
        </row>
        <row r="1487">
          <cell r="A1487" t="str">
            <v>НС-1760419</v>
          </cell>
          <cell r="C1487" t="str">
            <v>DNI-OSE07NW/IDU внутренний блок сплит-системы DAICOND</v>
          </cell>
          <cell r="G1487" t="str">
            <v>шт</v>
          </cell>
          <cell r="H1487" t="str">
            <v>больше 50</v>
          </cell>
          <cell r="I1487">
            <v>7000</v>
          </cell>
          <cell r="J1487" t="str">
            <v>RUB</v>
          </cell>
        </row>
        <row r="1488">
          <cell r="A1488" t="str">
            <v>НС-1760424</v>
          </cell>
          <cell r="C1488" t="str">
            <v>DNI-OSE07NW/ODU наружный блок сплит-системы DAICOND</v>
          </cell>
          <cell r="G1488" t="str">
            <v>шт</v>
          </cell>
          <cell r="H1488" t="str">
            <v>больше 50</v>
          </cell>
          <cell r="I1488">
            <v>16490</v>
          </cell>
          <cell r="J1488" t="str">
            <v>RUB</v>
          </cell>
        </row>
        <row r="1489">
          <cell r="A1489" t="str">
            <v>НС-1760420</v>
          </cell>
          <cell r="C1489" t="str">
            <v>DNI-OSE09NW/IDU внутренний блок сплит-системы DAICOND</v>
          </cell>
          <cell r="G1489" t="str">
            <v>шт</v>
          </cell>
          <cell r="H1489">
            <v>2</v>
          </cell>
          <cell r="I1489">
            <v>7600</v>
          </cell>
          <cell r="J1489" t="str">
            <v>RUB</v>
          </cell>
        </row>
        <row r="1490">
          <cell r="A1490" t="str">
            <v>Ц-00025632</v>
          </cell>
          <cell r="C1490" t="str">
            <v>ECOSTAR</v>
          </cell>
          <cell r="H1490" t="str">
            <v>больше 50</v>
          </cell>
          <cell r="I1490">
            <v>5200</v>
          </cell>
          <cell r="J1490" t="str">
            <v>RUB</v>
          </cell>
        </row>
        <row r="1491">
          <cell r="A1491" t="str">
            <v>Ц-00025633</v>
          </cell>
          <cell r="C1491" t="str">
            <v>On/off сплит-системы</v>
          </cell>
          <cell r="H1491" t="str">
            <v>больше 50</v>
          </cell>
          <cell r="I1491">
            <v>5200</v>
          </cell>
          <cell r="J1491" t="str">
            <v>RUB</v>
          </cell>
        </row>
        <row r="1492">
          <cell r="A1492" t="str">
            <v>яС-1173658</v>
          </cell>
          <cell r="C1492" t="str">
            <v>RADIUM</v>
          </cell>
          <cell r="H1492" t="str">
            <v>больше 50</v>
          </cell>
          <cell r="I1492">
            <v>5200</v>
          </cell>
          <cell r="J1492" t="str">
            <v>RUB</v>
          </cell>
        </row>
        <row r="1493">
          <cell r="A1493" t="str">
            <v>НС-1595981</v>
          </cell>
          <cell r="C1493" t="str">
            <v>KVS-RAD07CH/IN внутренний блок сплит-системы ECOSTAR</v>
          </cell>
          <cell r="G1493" t="str">
            <v>шт</v>
          </cell>
          <cell r="H1493" t="str">
            <v>больше 50</v>
          </cell>
          <cell r="I1493">
            <v>5200</v>
          </cell>
          <cell r="J1493" t="str">
            <v>RUB</v>
          </cell>
        </row>
        <row r="1494">
          <cell r="A1494" t="str">
            <v>НС-1595982</v>
          </cell>
          <cell r="C1494" t="str">
            <v>KVS-RAD07CH/OUT наружный блок сплит-системы ECOSTAR</v>
          </cell>
          <cell r="G1494" t="str">
            <v>шт</v>
          </cell>
          <cell r="H1494" t="str">
            <v>больше 50</v>
          </cell>
          <cell r="I1494">
            <v>11990</v>
          </cell>
          <cell r="J1494" t="str">
            <v>RUB</v>
          </cell>
        </row>
        <row r="1495">
          <cell r="A1495" t="str">
            <v>НС-1595984</v>
          </cell>
          <cell r="C1495" t="str">
            <v>KVS-RAD09CH/IN внутренний блок сплит-системы ECOSTAR</v>
          </cell>
          <cell r="G1495" t="str">
            <v>шт</v>
          </cell>
          <cell r="H1495" t="str">
            <v>больше 50</v>
          </cell>
          <cell r="I1495">
            <v>5600</v>
          </cell>
          <cell r="J1495" t="str">
            <v>RUB</v>
          </cell>
        </row>
        <row r="1496">
          <cell r="A1496" t="str">
            <v>НС-1595985</v>
          </cell>
          <cell r="C1496" t="str">
            <v>KVS-RAD09CH/OUT наружный блок сплит-системы ECOSTAR</v>
          </cell>
          <cell r="G1496" t="str">
            <v>шт</v>
          </cell>
          <cell r="H1496" t="str">
            <v>больше 50</v>
          </cell>
          <cell r="I1496">
            <v>12990</v>
          </cell>
          <cell r="J1496" t="str">
            <v>RUB</v>
          </cell>
        </row>
        <row r="1497">
          <cell r="A1497" t="str">
            <v>НС-1595986</v>
          </cell>
          <cell r="C1497" t="str">
            <v>KVS-RAD12CH/IN внутренний блок сплит-системы ECOSTAR</v>
          </cell>
          <cell r="G1497" t="str">
            <v>шт</v>
          </cell>
          <cell r="H1497" t="str">
            <v>больше 50</v>
          </cell>
          <cell r="I1497">
            <v>7800</v>
          </cell>
          <cell r="J1497" t="str">
            <v>RUB</v>
          </cell>
        </row>
        <row r="1498">
          <cell r="A1498" t="str">
            <v>НС-1595987</v>
          </cell>
          <cell r="C1498" t="str">
            <v>KVS-RAD12CH/OUT наружный блок сплит-системы ECOSTAR</v>
          </cell>
          <cell r="G1498" t="str">
            <v>шт</v>
          </cell>
          <cell r="H1498" t="str">
            <v>больше 50</v>
          </cell>
          <cell r="I1498">
            <v>18090</v>
          </cell>
          <cell r="J1498" t="str">
            <v>RUB</v>
          </cell>
        </row>
        <row r="1499">
          <cell r="A1499" t="str">
            <v>НС-1595988</v>
          </cell>
          <cell r="C1499" t="str">
            <v>KVS-RAD18CH/IN внутренний блок сплит-системы ECOSTAR</v>
          </cell>
          <cell r="G1499" t="str">
            <v>шт</v>
          </cell>
          <cell r="H1499">
            <v>48</v>
          </cell>
          <cell r="I1499">
            <v>12900</v>
          </cell>
          <cell r="J1499" t="str">
            <v>RUB</v>
          </cell>
        </row>
        <row r="1500">
          <cell r="A1500" t="str">
            <v>НС-1595989</v>
          </cell>
          <cell r="C1500" t="str">
            <v>KVS-RAD18CH/OUT наружный блок сплит-системы ECOSTAR</v>
          </cell>
          <cell r="G1500" t="str">
            <v>шт</v>
          </cell>
          <cell r="H1500">
            <v>45</v>
          </cell>
          <cell r="I1500">
            <v>29990</v>
          </cell>
          <cell r="J1500" t="str">
            <v>RUB</v>
          </cell>
        </row>
        <row r="1501">
          <cell r="A1501" t="str">
            <v>НС-1595990</v>
          </cell>
          <cell r="C1501" t="str">
            <v>KVS-RAD24CH/IN внутренний блок сплит-системы ECOSTAR</v>
          </cell>
          <cell r="G1501" t="str">
            <v>шт</v>
          </cell>
          <cell r="H1501" t="str">
            <v>больше 50</v>
          </cell>
          <cell r="I1501">
            <v>16600</v>
          </cell>
          <cell r="J1501" t="str">
            <v>RUB</v>
          </cell>
        </row>
        <row r="1502">
          <cell r="A1502" t="str">
            <v>НС-1595991</v>
          </cell>
          <cell r="C1502" t="str">
            <v>KVS-RAD24CH/OUT наружный блок сплит-системы ECOSTAR</v>
          </cell>
          <cell r="G1502" t="str">
            <v>шт</v>
          </cell>
          <cell r="H1502" t="str">
            <v>больше 50</v>
          </cell>
          <cell r="I1502">
            <v>38690</v>
          </cell>
          <cell r="J1502" t="str">
            <v>RUB</v>
          </cell>
        </row>
        <row r="1503">
          <cell r="A1503" t="str">
            <v>яС-1193883</v>
          </cell>
          <cell r="C1503" t="str">
            <v>RADIUM 2026</v>
          </cell>
          <cell r="H1503" t="str">
            <v>больше 50</v>
          </cell>
          <cell r="I1503">
            <v>5700</v>
          </cell>
          <cell r="J1503" t="str">
            <v>RUB</v>
          </cell>
        </row>
        <row r="1504">
          <cell r="A1504" t="str">
            <v>НС-1760170</v>
          </cell>
          <cell r="C1504" t="str">
            <v>KVS-RAM09CH/IN внутренний блок сплит-системы ECOSTAR</v>
          </cell>
          <cell r="G1504" t="str">
            <v>шт</v>
          </cell>
          <cell r="H1504" t="str">
            <v>больше 50</v>
          </cell>
          <cell r="I1504">
            <v>5700</v>
          </cell>
          <cell r="J1504" t="str">
            <v>RUB</v>
          </cell>
        </row>
        <row r="1505">
          <cell r="A1505" t="str">
            <v>НС-1760183</v>
          </cell>
          <cell r="C1505" t="str">
            <v>KVS-RAM09CH/OUT наружный блок сплит-системы ECOSTAR</v>
          </cell>
          <cell r="G1505" t="str">
            <v>шт</v>
          </cell>
          <cell r="H1505" t="str">
            <v>больше 50</v>
          </cell>
          <cell r="I1505">
            <v>13190</v>
          </cell>
          <cell r="J1505" t="str">
            <v>RUB</v>
          </cell>
        </row>
        <row r="1506">
          <cell r="A1506" t="str">
            <v>НС-1760172</v>
          </cell>
          <cell r="C1506" t="str">
            <v>KVS-RAM12CH/IN внутренний блок сплит-системы ECOSTAR</v>
          </cell>
          <cell r="G1506" t="str">
            <v>шт</v>
          </cell>
          <cell r="H1506" t="str">
            <v>больше 50</v>
          </cell>
          <cell r="I1506">
            <v>7900</v>
          </cell>
          <cell r="J1506" t="str">
            <v>RUB</v>
          </cell>
        </row>
        <row r="1507">
          <cell r="A1507" t="str">
            <v>НС-1760184</v>
          </cell>
          <cell r="C1507" t="str">
            <v>KVS-RAM12CH/OUT наружный блок сплит-системы ECOSTAR</v>
          </cell>
          <cell r="G1507" t="str">
            <v>шт</v>
          </cell>
          <cell r="H1507" t="str">
            <v>больше 50</v>
          </cell>
          <cell r="I1507">
            <v>18290</v>
          </cell>
          <cell r="J1507" t="str">
            <v>RUB</v>
          </cell>
        </row>
        <row r="1508">
          <cell r="A1508" t="str">
            <v>Ц-00025634</v>
          </cell>
          <cell r="C1508" t="str">
            <v>Инверторные сплит-системы</v>
          </cell>
          <cell r="H1508" t="str">
            <v>больше 50</v>
          </cell>
          <cell r="I1508">
            <v>7000</v>
          </cell>
          <cell r="J1508" t="str">
            <v>RUB</v>
          </cell>
        </row>
        <row r="1509">
          <cell r="A1509" t="str">
            <v>яС-1172772</v>
          </cell>
          <cell r="C1509" t="str">
            <v>RADIUM Inverter</v>
          </cell>
          <cell r="H1509" t="str">
            <v>больше 50</v>
          </cell>
          <cell r="I1509">
            <v>7000</v>
          </cell>
          <cell r="J1509" t="str">
            <v>RUB</v>
          </cell>
        </row>
        <row r="1510">
          <cell r="A1510" t="str">
            <v>НС-1595931</v>
          </cell>
          <cell r="C1510" t="str">
            <v>KVS-IRAD07CH/IN внутренний блок сплит-системы ECOSTAR</v>
          </cell>
          <cell r="G1510" t="str">
            <v>шт</v>
          </cell>
          <cell r="H1510" t="str">
            <v>больше 50</v>
          </cell>
          <cell r="I1510">
            <v>7000</v>
          </cell>
          <cell r="J1510" t="str">
            <v>RUB</v>
          </cell>
        </row>
        <row r="1511">
          <cell r="A1511" t="str">
            <v>НС-1595932</v>
          </cell>
          <cell r="C1511" t="str">
            <v>KVS-IRAD07CH/OUT наружный блок сплит-системы ECOSTAR</v>
          </cell>
          <cell r="G1511" t="str">
            <v>шт</v>
          </cell>
          <cell r="H1511" t="str">
            <v>больше 50</v>
          </cell>
          <cell r="I1511">
            <v>16190</v>
          </cell>
          <cell r="J1511" t="str">
            <v>RUB</v>
          </cell>
        </row>
        <row r="1512">
          <cell r="A1512" t="str">
            <v>НС-1595935</v>
          </cell>
          <cell r="C1512" t="str">
            <v>KVS-IRAD09CH/IN внутренний блок сплит-системы ECOSTAR</v>
          </cell>
          <cell r="G1512" t="str">
            <v>шт</v>
          </cell>
          <cell r="H1512" t="str">
            <v>больше 50</v>
          </cell>
          <cell r="I1512">
            <v>7500</v>
          </cell>
          <cell r="J1512" t="str">
            <v>RUB</v>
          </cell>
        </row>
        <row r="1513">
          <cell r="A1513" t="str">
            <v>НС-1595936</v>
          </cell>
          <cell r="C1513" t="str">
            <v>KVS-IRAD09CH/OUT наружный блок сплит-системы ECOSTAR</v>
          </cell>
          <cell r="G1513" t="str">
            <v>шт</v>
          </cell>
          <cell r="H1513" t="str">
            <v>больше 50</v>
          </cell>
          <cell r="I1513">
            <v>17490</v>
          </cell>
          <cell r="J1513" t="str">
            <v>RUB</v>
          </cell>
        </row>
        <row r="1514">
          <cell r="A1514" t="str">
            <v>НС-1595938</v>
          </cell>
          <cell r="C1514" t="str">
            <v>KVS-IRAD12CH/IN внутренний блок сплит-системы ECOSTAR</v>
          </cell>
          <cell r="G1514" t="str">
            <v>шт</v>
          </cell>
          <cell r="H1514" t="str">
            <v>больше 50</v>
          </cell>
          <cell r="I1514">
            <v>8800</v>
          </cell>
          <cell r="J1514" t="str">
            <v>RUB</v>
          </cell>
        </row>
        <row r="1515">
          <cell r="A1515" t="str">
            <v>НС-1595939</v>
          </cell>
          <cell r="C1515" t="str">
            <v>KVS-IRAD12CH/OUT наружный блок сплит-системы ECOSTAR</v>
          </cell>
          <cell r="G1515" t="str">
            <v>шт</v>
          </cell>
          <cell r="H1515" t="str">
            <v>больше 50</v>
          </cell>
          <cell r="I1515">
            <v>20690</v>
          </cell>
          <cell r="J1515" t="str">
            <v>RUB</v>
          </cell>
        </row>
        <row r="1516">
          <cell r="A1516" t="str">
            <v>яС-1193904</v>
          </cell>
          <cell r="C1516" t="str">
            <v>RADIUM Inverter 2026</v>
          </cell>
          <cell r="H1516" t="str">
            <v>больше 50</v>
          </cell>
          <cell r="I1516">
            <v>7000</v>
          </cell>
          <cell r="J1516" t="str">
            <v>RUB</v>
          </cell>
        </row>
        <row r="1517">
          <cell r="A1517" t="str">
            <v>НС-1760316</v>
          </cell>
          <cell r="C1517" t="str">
            <v>KVS-IRAM07CH/IN внутренний блок сплит-системы ECOSTAR</v>
          </cell>
          <cell r="G1517" t="str">
            <v>шт</v>
          </cell>
          <cell r="H1517">
            <v>46</v>
          </cell>
          <cell r="I1517">
            <v>7000</v>
          </cell>
          <cell r="J1517" t="str">
            <v>RUB</v>
          </cell>
        </row>
        <row r="1518">
          <cell r="A1518" t="str">
            <v>НС-1760320</v>
          </cell>
          <cell r="C1518" t="str">
            <v>KVS-IRAM07CH/OUT наружный блок сплит-системы ECOSTAR</v>
          </cell>
          <cell r="G1518" t="str">
            <v>шт</v>
          </cell>
          <cell r="H1518">
            <v>46</v>
          </cell>
          <cell r="I1518">
            <v>16490</v>
          </cell>
          <cell r="J1518" t="str">
            <v>RUB</v>
          </cell>
        </row>
        <row r="1519">
          <cell r="A1519" t="str">
            <v>НС-1760318</v>
          </cell>
          <cell r="C1519" t="str">
            <v>KVS-IRAM09CH/IN внутренний блок сплит-системы ECOSTAR</v>
          </cell>
          <cell r="G1519" t="str">
            <v>шт</v>
          </cell>
          <cell r="H1519" t="str">
            <v>больше 50</v>
          </cell>
          <cell r="I1519">
            <v>7600</v>
          </cell>
          <cell r="J1519" t="str">
            <v>RUB</v>
          </cell>
        </row>
        <row r="1520">
          <cell r="A1520" t="str">
            <v>НС-1760321</v>
          </cell>
          <cell r="C1520" t="str">
            <v>KVS-IRAM09CH/OUT наружный блок сплит-системы ECOSTAR</v>
          </cell>
          <cell r="G1520" t="str">
            <v>шт</v>
          </cell>
          <cell r="H1520" t="str">
            <v>больше 50</v>
          </cell>
          <cell r="I1520">
            <v>17690</v>
          </cell>
          <cell r="J1520" t="str">
            <v>RUB</v>
          </cell>
        </row>
        <row r="1521">
          <cell r="A1521" t="str">
            <v>НС-1760319</v>
          </cell>
          <cell r="C1521" t="str">
            <v>KVS-IRAM12CH/IN внутренний блок сплит-системы ECOSTAR</v>
          </cell>
          <cell r="G1521" t="str">
            <v>шт</v>
          </cell>
          <cell r="H1521">
            <v>35</v>
          </cell>
          <cell r="I1521">
            <v>8900</v>
          </cell>
          <cell r="J1521" t="str">
            <v>RUB</v>
          </cell>
        </row>
        <row r="1522">
          <cell r="A1522" t="str">
            <v>НС-1760322</v>
          </cell>
          <cell r="C1522" t="str">
            <v>KVS-IRAM12CH/OUT наружный блок сплит-системы ECOSTAR</v>
          </cell>
          <cell r="G1522" t="str">
            <v>шт</v>
          </cell>
          <cell r="H1522">
            <v>35</v>
          </cell>
          <cell r="I1522">
            <v>20890</v>
          </cell>
          <cell r="J1522" t="str">
            <v>RUB</v>
          </cell>
        </row>
        <row r="1523">
          <cell r="A1523" t="str">
            <v>яС-1152479</v>
          </cell>
          <cell r="C1523" t="str">
            <v>Мобильные кондиционеры</v>
          </cell>
          <cell r="H1523" t="str">
            <v>больше 50</v>
          </cell>
          <cell r="I1523">
            <v>21490</v>
          </cell>
          <cell r="J1523" t="str">
            <v>RUB</v>
          </cell>
        </row>
        <row r="1524">
          <cell r="A1524" t="str">
            <v>НС-1300165</v>
          </cell>
          <cell r="C1524" t="str">
            <v>KV-DS05CH-E мобильный кондиционер ECOSTAR</v>
          </cell>
          <cell r="G1524" t="str">
            <v>шт</v>
          </cell>
          <cell r="H1524" t="str">
            <v>больше 50</v>
          </cell>
          <cell r="I1524">
            <v>21490</v>
          </cell>
          <cell r="J1524" t="str">
            <v>RUB</v>
          </cell>
        </row>
        <row r="1525">
          <cell r="A1525" t="str">
            <v>НС-1300166</v>
          </cell>
          <cell r="C1525" t="str">
            <v>KV-DS07CH-E мобильный кондиционер ECOSTAR</v>
          </cell>
          <cell r="G1525" t="str">
            <v>шт</v>
          </cell>
          <cell r="H1525" t="str">
            <v>больше 50</v>
          </cell>
          <cell r="I1525">
            <v>22490</v>
          </cell>
          <cell r="J1525" t="str">
            <v>RUB</v>
          </cell>
        </row>
        <row r="1526">
          <cell r="A1526" t="str">
            <v>НС-1300167</v>
          </cell>
          <cell r="C1526" t="str">
            <v>KV-DS09CH-E мобильный кондиционер ECOSTAR</v>
          </cell>
          <cell r="G1526" t="str">
            <v>шт</v>
          </cell>
          <cell r="H1526" t="str">
            <v>больше 50</v>
          </cell>
          <cell r="I1526">
            <v>25490</v>
          </cell>
          <cell r="J1526" t="str">
            <v>RUB</v>
          </cell>
        </row>
        <row r="1527">
          <cell r="A1527" t="str">
            <v>яС-1175046</v>
          </cell>
          <cell r="C1527" t="str">
            <v>МУЛЬТИ СПЛИТ-СИСТЕМЫ</v>
          </cell>
          <cell r="H1527">
            <v>7</v>
          </cell>
          <cell r="I1527">
            <v>51090</v>
          </cell>
          <cell r="J1527" t="str">
            <v>RUB</v>
          </cell>
        </row>
        <row r="1528">
          <cell r="A1528" t="str">
            <v>яС-1172884</v>
          </cell>
          <cell r="C1528" t="str">
            <v>RAY MULTI DC EU Inverter</v>
          </cell>
          <cell r="H1528">
            <v>7</v>
          </cell>
          <cell r="I1528">
            <v>51090</v>
          </cell>
          <cell r="J1528" t="str">
            <v>RUB</v>
          </cell>
        </row>
        <row r="1529">
          <cell r="A1529" t="str">
            <v>НС-1481087</v>
          </cell>
          <cell r="C1529" t="str">
            <v>KVS-2FM14ST/OUT наружный блок мульти сплит-системы ECOSTAR</v>
          </cell>
          <cell r="G1529" t="str">
            <v>шт</v>
          </cell>
          <cell r="H1529">
            <v>1</v>
          </cell>
          <cell r="I1529">
            <v>51090</v>
          </cell>
          <cell r="J1529" t="str">
            <v>RUB</v>
          </cell>
        </row>
        <row r="1530">
          <cell r="A1530" t="str">
            <v>НС-1481084</v>
          </cell>
          <cell r="C1530" t="str">
            <v>KVS-IMR09ST/IN внутренний блок мульти сплит-системы ECOSTAR</v>
          </cell>
          <cell r="G1530" t="str">
            <v>шт</v>
          </cell>
          <cell r="H1530">
            <v>5</v>
          </cell>
          <cell r="I1530">
            <v>13590</v>
          </cell>
          <cell r="J1530" t="str">
            <v>RUB</v>
          </cell>
        </row>
        <row r="1531">
          <cell r="A1531" t="str">
            <v>НС-1481085</v>
          </cell>
          <cell r="C1531" t="str">
            <v>KVS-IMR12ST/IN внутренний блок мульти сплит-системы ECOSTAR</v>
          </cell>
          <cell r="G1531" t="str">
            <v>шт</v>
          </cell>
          <cell r="H1531">
            <v>1</v>
          </cell>
          <cell r="I1531">
            <v>14290</v>
          </cell>
          <cell r="J1531" t="str">
            <v>RUB</v>
          </cell>
        </row>
        <row r="1532">
          <cell r="A1532" t="str">
            <v>яС-1179423</v>
          </cell>
          <cell r="C1532" t="str">
            <v>EXPERTAIR</v>
          </cell>
          <cell r="H1532" t="str">
            <v>больше 50</v>
          </cell>
          <cell r="I1532">
            <v>10390</v>
          </cell>
          <cell r="J1532" t="str">
            <v>RUB</v>
          </cell>
        </row>
        <row r="1533">
          <cell r="A1533" t="str">
            <v>яС-1179424</v>
          </cell>
          <cell r="C1533" t="str">
            <v>On/off сплит-системы</v>
          </cell>
          <cell r="H1533" t="str">
            <v>больше 50</v>
          </cell>
          <cell r="I1533">
            <v>10390</v>
          </cell>
          <cell r="J1533" t="str">
            <v>RUB</v>
          </cell>
        </row>
        <row r="1534">
          <cell r="A1534" t="str">
            <v>яС-1179426</v>
          </cell>
          <cell r="C1534" t="str">
            <v>CYCLONE</v>
          </cell>
          <cell r="H1534">
            <v>5</v>
          </cell>
          <cell r="I1534">
            <v>10390</v>
          </cell>
          <cell r="J1534" t="str">
            <v>RUB</v>
          </cell>
        </row>
        <row r="1535">
          <cell r="A1535" t="str">
            <v>НС-1602013</v>
          </cell>
          <cell r="C1535" t="str">
            <v>ZAC-CN07XPZ-OU наружный блок сплит-системы EXPERTAIR</v>
          </cell>
          <cell r="G1535" t="str">
            <v>шт</v>
          </cell>
          <cell r="H1535">
            <v>5</v>
          </cell>
          <cell r="I1535">
            <v>10390</v>
          </cell>
          <cell r="J1535" t="str">
            <v>RUB</v>
          </cell>
        </row>
        <row r="1536">
          <cell r="A1536" t="str">
            <v>яС-1179427</v>
          </cell>
          <cell r="C1536" t="str">
            <v>PROFF</v>
          </cell>
          <cell r="H1536">
            <v>4</v>
          </cell>
          <cell r="I1536">
            <v>4700</v>
          </cell>
          <cell r="J1536" t="str">
            <v>RUB</v>
          </cell>
        </row>
        <row r="1537">
          <cell r="A1537" t="str">
            <v>НС-1602033</v>
          </cell>
          <cell r="C1537" t="str">
            <v>ZAC-PR07NPZ-IU внутренний блок сплит-системы EXPERTAIR</v>
          </cell>
          <cell r="G1537" t="str">
            <v>шт</v>
          </cell>
          <cell r="H1537">
            <v>1</v>
          </cell>
          <cell r="I1537">
            <v>4700</v>
          </cell>
          <cell r="J1537" t="str">
            <v>RUB</v>
          </cell>
        </row>
        <row r="1538">
          <cell r="A1538" t="str">
            <v>НС-1602035</v>
          </cell>
          <cell r="C1538" t="str">
            <v>ZAC-PR12NPZ-IU внутренний блок сплит-системы EXPERTAIR</v>
          </cell>
          <cell r="G1538" t="str">
            <v>шт</v>
          </cell>
          <cell r="H1538">
            <v>1</v>
          </cell>
          <cell r="I1538">
            <v>5300</v>
          </cell>
          <cell r="J1538" t="str">
            <v>RUB</v>
          </cell>
        </row>
        <row r="1539">
          <cell r="A1539" t="str">
            <v>НС-1602036</v>
          </cell>
          <cell r="C1539" t="str">
            <v>ZAC-PR18NPZ-IU внутренний блок сплит-системы EXPERTAIR</v>
          </cell>
          <cell r="G1539" t="str">
            <v>шт</v>
          </cell>
          <cell r="H1539">
            <v>1</v>
          </cell>
          <cell r="I1539">
            <v>12600</v>
          </cell>
          <cell r="J1539" t="str">
            <v>RUB</v>
          </cell>
        </row>
        <row r="1540">
          <cell r="A1540" t="str">
            <v>НС-1602037</v>
          </cell>
          <cell r="C1540" t="str">
            <v>ZAC-PR24NPZ-IU внутренний блок сплит-системы EXPERTAIR</v>
          </cell>
          <cell r="G1540" t="str">
            <v>шт</v>
          </cell>
          <cell r="H1540">
            <v>1</v>
          </cell>
          <cell r="I1540">
            <v>16000</v>
          </cell>
          <cell r="J1540" t="str">
            <v>RUB</v>
          </cell>
        </row>
        <row r="1541">
          <cell r="A1541" t="str">
            <v>яС-1189846</v>
          </cell>
          <cell r="C1541" t="str">
            <v>PROGRESS</v>
          </cell>
          <cell r="H1541" t="str">
            <v>больше 50</v>
          </cell>
          <cell r="I1541">
            <v>7200</v>
          </cell>
          <cell r="J1541" t="str">
            <v>RUB</v>
          </cell>
        </row>
        <row r="1542">
          <cell r="A1542" t="str">
            <v>НС-1692194</v>
          </cell>
          <cell r="C1542" t="str">
            <v>ZAC-PG07NPZ-IU внутренний блок сплит-системы EXPERTAIR</v>
          </cell>
          <cell r="G1542" t="str">
            <v>шт</v>
          </cell>
          <cell r="H1542">
            <v>29</v>
          </cell>
          <cell r="I1542">
            <v>7200</v>
          </cell>
          <cell r="J1542" t="str">
            <v>RUB</v>
          </cell>
        </row>
        <row r="1543">
          <cell r="A1543" t="str">
            <v>НС-1692195</v>
          </cell>
          <cell r="C1543" t="str">
            <v>ZAC-PG07NPZ-OU наружный блок сплит-системы EXPERTAIR</v>
          </cell>
          <cell r="G1543" t="str">
            <v>шт</v>
          </cell>
          <cell r="H1543">
            <v>34</v>
          </cell>
          <cell r="I1543">
            <v>16890</v>
          </cell>
          <cell r="J1543" t="str">
            <v>RUB</v>
          </cell>
        </row>
        <row r="1544">
          <cell r="A1544" t="str">
            <v>НС-1692197</v>
          </cell>
          <cell r="C1544" t="str">
            <v>ZAC-PG09NPZ-IU внутренний блок сплит-системы EXPERTAIR</v>
          </cell>
          <cell r="G1544" t="str">
            <v>шт</v>
          </cell>
          <cell r="H1544" t="str">
            <v>больше 50</v>
          </cell>
          <cell r="I1544">
            <v>7700</v>
          </cell>
          <cell r="J1544" t="str">
            <v>RUB</v>
          </cell>
        </row>
        <row r="1545">
          <cell r="A1545" t="str">
            <v>НС-1692198</v>
          </cell>
          <cell r="C1545" t="str">
            <v>ZAC-PG09NPZ-OU наружный блок сплит-системы EXPERTAIR</v>
          </cell>
          <cell r="G1545" t="str">
            <v>шт</v>
          </cell>
          <cell r="H1545" t="str">
            <v>больше 50</v>
          </cell>
          <cell r="I1545">
            <v>17990</v>
          </cell>
          <cell r="J1545" t="str">
            <v>RUB</v>
          </cell>
        </row>
        <row r="1546">
          <cell r="A1546" t="str">
            <v>НС-1692199</v>
          </cell>
          <cell r="C1546" t="str">
            <v>ZAC-PG12NPZ-IU внутренний блок сплит-системы EXPERTAIR</v>
          </cell>
          <cell r="G1546" t="str">
            <v>шт</v>
          </cell>
          <cell r="H1546" t="str">
            <v>больше 50</v>
          </cell>
          <cell r="I1546">
            <v>10600</v>
          </cell>
          <cell r="J1546" t="str">
            <v>RUB</v>
          </cell>
        </row>
        <row r="1547">
          <cell r="A1547" t="str">
            <v>НС-1692200</v>
          </cell>
          <cell r="C1547" t="str">
            <v>ZAC-PG12NPZ-OU наружный блок сплит-системы EXPERTAIR</v>
          </cell>
          <cell r="G1547" t="str">
            <v>шт</v>
          </cell>
          <cell r="H1547" t="str">
            <v>больше 50</v>
          </cell>
          <cell r="I1547">
            <v>24690</v>
          </cell>
          <cell r="J1547" t="str">
            <v>RUB</v>
          </cell>
        </row>
        <row r="1548">
          <cell r="A1548" t="str">
            <v>НС-1692201</v>
          </cell>
          <cell r="C1548" t="str">
            <v>ZAC-PG18NPZ-IU внутренний блок сплит-системы EXPERTAIR</v>
          </cell>
          <cell r="G1548" t="str">
            <v>шт</v>
          </cell>
          <cell r="H1548">
            <v>25</v>
          </cell>
          <cell r="I1548">
            <v>18100</v>
          </cell>
          <cell r="J1548" t="str">
            <v>RUB</v>
          </cell>
        </row>
        <row r="1549">
          <cell r="A1549" t="str">
            <v>НС-1692203</v>
          </cell>
          <cell r="C1549" t="str">
            <v>ZAC-PG18NPZ-OU наружный блок сплит-системы EXPERTAIR</v>
          </cell>
          <cell r="G1549" t="str">
            <v>шт</v>
          </cell>
          <cell r="H1549">
            <v>25</v>
          </cell>
          <cell r="I1549">
            <v>42390</v>
          </cell>
          <cell r="J1549" t="str">
            <v>RUB</v>
          </cell>
        </row>
        <row r="1550">
          <cell r="A1550" t="str">
            <v>НС-1692206</v>
          </cell>
          <cell r="C1550" t="str">
            <v>ZAC-PG24NPZ-IU внутренний блок сплит-системы EXPERTAIR</v>
          </cell>
          <cell r="G1550" t="str">
            <v>шт</v>
          </cell>
          <cell r="H1550">
            <v>50</v>
          </cell>
          <cell r="I1550">
            <v>22300</v>
          </cell>
          <cell r="J1550" t="str">
            <v>RUB</v>
          </cell>
        </row>
        <row r="1551">
          <cell r="A1551" t="str">
            <v>НС-1692207</v>
          </cell>
          <cell r="C1551" t="str">
            <v>ZAC-PG24NPZ-OU наружный блок сплит-системы EXPERTAIR</v>
          </cell>
          <cell r="G1551" t="str">
            <v>шт</v>
          </cell>
          <cell r="H1551">
            <v>44</v>
          </cell>
          <cell r="I1551">
            <v>52190</v>
          </cell>
          <cell r="J1551" t="str">
            <v>RUB</v>
          </cell>
        </row>
        <row r="1552">
          <cell r="A1552" t="str">
            <v>яС-1179425</v>
          </cell>
          <cell r="C1552" t="str">
            <v>Инверторные сплит-системы</v>
          </cell>
          <cell r="H1552" t="str">
            <v>больше 50</v>
          </cell>
          <cell r="I1552">
            <v>6400</v>
          </cell>
          <cell r="J1552" t="str">
            <v>RUB</v>
          </cell>
        </row>
        <row r="1553">
          <cell r="A1553" t="str">
            <v>яС-1179458</v>
          </cell>
          <cell r="C1553" t="str">
            <v>CYCLONE DC Inverter</v>
          </cell>
          <cell r="H1553">
            <v>12</v>
          </cell>
          <cell r="I1553">
            <v>6400</v>
          </cell>
          <cell r="J1553" t="str">
            <v>RUB</v>
          </cell>
        </row>
        <row r="1554">
          <cell r="A1554" t="str">
            <v>НС-1602109</v>
          </cell>
          <cell r="C1554" t="str">
            <v>ZAC-I/CN07NPZ-IU внутренний блок сплит-системы EXPERTAIR</v>
          </cell>
          <cell r="G1554" t="str">
            <v>шт</v>
          </cell>
          <cell r="H1554">
            <v>2</v>
          </cell>
          <cell r="I1554">
            <v>6400</v>
          </cell>
          <cell r="J1554" t="str">
            <v>RUB</v>
          </cell>
        </row>
        <row r="1555">
          <cell r="A1555" t="str">
            <v>НС-1602114</v>
          </cell>
          <cell r="C1555" t="str">
            <v>ZAC-I/CN07NPZ-OU наружный блок сплит-системы EXPERTAIR</v>
          </cell>
          <cell r="G1555" t="str">
            <v>шт</v>
          </cell>
          <cell r="H1555">
            <v>1</v>
          </cell>
          <cell r="I1555">
            <v>14890</v>
          </cell>
          <cell r="J1555" t="str">
            <v>RUB</v>
          </cell>
        </row>
        <row r="1556">
          <cell r="A1556" t="str">
            <v>НС-1602110</v>
          </cell>
          <cell r="C1556" t="str">
            <v>ZAC-I/CN09NPZ-IU внутренний блок сплит-системы EXPERTAIR</v>
          </cell>
          <cell r="G1556" t="str">
            <v>шт</v>
          </cell>
          <cell r="H1556">
            <v>1</v>
          </cell>
          <cell r="I1556">
            <v>6900</v>
          </cell>
          <cell r="J1556" t="str">
            <v>RUB</v>
          </cell>
        </row>
        <row r="1557">
          <cell r="A1557" t="str">
            <v>НС-1602115</v>
          </cell>
          <cell r="C1557" t="str">
            <v>ZAC-I/CN09NPZ-OU наружный блок сплит-системы EXPERTAIR</v>
          </cell>
          <cell r="G1557" t="str">
            <v>шт</v>
          </cell>
          <cell r="H1557">
            <v>4</v>
          </cell>
          <cell r="I1557">
            <v>16090</v>
          </cell>
          <cell r="J1557" t="str">
            <v>RUB</v>
          </cell>
        </row>
        <row r="1558">
          <cell r="A1558" t="str">
            <v>НС-1602111</v>
          </cell>
          <cell r="C1558" t="str">
            <v>ZAC-I/CN12NPZ-IU внутренний блок сплит-системы EXPERTAIR</v>
          </cell>
          <cell r="G1558" t="str">
            <v>шт</v>
          </cell>
          <cell r="H1558">
            <v>1</v>
          </cell>
          <cell r="I1558">
            <v>7900</v>
          </cell>
          <cell r="J1558" t="str">
            <v>RUB</v>
          </cell>
        </row>
        <row r="1559">
          <cell r="A1559" t="str">
            <v>НС-1602116</v>
          </cell>
          <cell r="C1559" t="str">
            <v>ZAC-I/CN12NPZ-OU наружный блок сплит-системы EXPERTAIR</v>
          </cell>
          <cell r="G1559" t="str">
            <v>шт</v>
          </cell>
          <cell r="H1559">
            <v>1</v>
          </cell>
          <cell r="I1559">
            <v>18290</v>
          </cell>
          <cell r="J1559" t="str">
            <v>RUB</v>
          </cell>
        </row>
        <row r="1560">
          <cell r="A1560" t="str">
            <v>НС-1602113</v>
          </cell>
          <cell r="C1560" t="str">
            <v>ZAC-I/CN24NPZ-IU внутренний блок сплит-системы EXPERTAIR</v>
          </cell>
          <cell r="G1560" t="str">
            <v>шт</v>
          </cell>
          <cell r="H1560">
            <v>1</v>
          </cell>
          <cell r="I1560">
            <v>16600</v>
          </cell>
          <cell r="J1560" t="str">
            <v>RUB</v>
          </cell>
        </row>
        <row r="1561">
          <cell r="A1561" t="str">
            <v>НС-1602118</v>
          </cell>
          <cell r="C1561" t="str">
            <v>ZAC-I/CN24NPZ-OU наружный блок сплит-системы EXPERTAIR</v>
          </cell>
          <cell r="G1561" t="str">
            <v>шт</v>
          </cell>
          <cell r="H1561">
            <v>1</v>
          </cell>
          <cell r="I1561">
            <v>38890</v>
          </cell>
          <cell r="J1561" t="str">
            <v>RUB</v>
          </cell>
        </row>
        <row r="1562">
          <cell r="A1562" t="str">
            <v>яС-1179459</v>
          </cell>
          <cell r="C1562" t="str">
            <v>PROFF DC Inverter</v>
          </cell>
          <cell r="H1562" t="str">
            <v>больше 50</v>
          </cell>
          <cell r="I1562">
            <v>6400</v>
          </cell>
          <cell r="J1562" t="str">
            <v>RUB</v>
          </cell>
        </row>
        <row r="1563">
          <cell r="A1563" t="str">
            <v>НС-1602131</v>
          </cell>
          <cell r="C1563" t="str">
            <v>ZAC-I/PR07NPZ-IU внутренний блок сплит-системы EXPERTAIR</v>
          </cell>
          <cell r="G1563" t="str">
            <v>шт</v>
          </cell>
          <cell r="H1563">
            <v>28</v>
          </cell>
          <cell r="I1563">
            <v>6400</v>
          </cell>
          <cell r="J1563" t="str">
            <v>RUB</v>
          </cell>
        </row>
        <row r="1564">
          <cell r="A1564" t="str">
            <v>НС-1602135</v>
          </cell>
          <cell r="C1564" t="str">
            <v>ZAC-I/PR07NPZ-OU наружный блок сплит-системы EXPERTAIR</v>
          </cell>
          <cell r="G1564" t="str">
            <v>шт</v>
          </cell>
          <cell r="H1564">
            <v>33</v>
          </cell>
          <cell r="I1564">
            <v>14990</v>
          </cell>
          <cell r="J1564" t="str">
            <v>RUB</v>
          </cell>
        </row>
        <row r="1565">
          <cell r="A1565" t="str">
            <v>НС-1602132</v>
          </cell>
          <cell r="C1565" t="str">
            <v>ZAC-I/PR09NPZ-IU внутренний блок сплит-системы EXPERTAIR</v>
          </cell>
          <cell r="G1565" t="str">
            <v>шт</v>
          </cell>
          <cell r="H1565">
            <v>1</v>
          </cell>
          <cell r="I1565">
            <v>7200</v>
          </cell>
          <cell r="J1565" t="str">
            <v>RUB</v>
          </cell>
        </row>
        <row r="1566">
          <cell r="A1566" t="str">
            <v>НС-1602136</v>
          </cell>
          <cell r="C1566" t="str">
            <v>ZAC-I/PR09NPZ-OU наружный блок сплит-системы EXPERTAIR</v>
          </cell>
          <cell r="G1566" t="str">
            <v>шт</v>
          </cell>
          <cell r="H1566">
            <v>3</v>
          </cell>
          <cell r="I1566">
            <v>16890</v>
          </cell>
          <cell r="J1566" t="str">
            <v>RUB</v>
          </cell>
        </row>
        <row r="1567">
          <cell r="A1567" t="str">
            <v>НС-1602133</v>
          </cell>
          <cell r="C1567" t="str">
            <v>ZAC-I/PR12NPZ-IU внутренний блок сплит-системы EXPERTAIR</v>
          </cell>
          <cell r="G1567" t="str">
            <v>шт</v>
          </cell>
          <cell r="H1567">
            <v>1</v>
          </cell>
          <cell r="I1567">
            <v>8500</v>
          </cell>
          <cell r="J1567" t="str">
            <v>RUB</v>
          </cell>
        </row>
        <row r="1568">
          <cell r="A1568" t="str">
            <v>НС-1602137</v>
          </cell>
          <cell r="C1568" t="str">
            <v>ZAC-I/PR12NPZ-OU наружный блок сплит-системы EXPERTAIR</v>
          </cell>
          <cell r="G1568" t="str">
            <v>шт</v>
          </cell>
          <cell r="H1568">
            <v>1</v>
          </cell>
          <cell r="I1568">
            <v>19690</v>
          </cell>
          <cell r="J1568" t="str">
            <v>RUB</v>
          </cell>
        </row>
        <row r="1569">
          <cell r="A1569" t="str">
            <v>яС-1189847</v>
          </cell>
          <cell r="C1569" t="str">
            <v>PROGRESS DC Inverter</v>
          </cell>
          <cell r="H1569" t="str">
            <v>больше 50</v>
          </cell>
          <cell r="I1569">
            <v>8500</v>
          </cell>
          <cell r="J1569" t="str">
            <v>RUB</v>
          </cell>
        </row>
        <row r="1570">
          <cell r="A1570" t="str">
            <v>НС-1692211</v>
          </cell>
          <cell r="C1570" t="str">
            <v>ZAC-I/PG07NPZ-IU внутренний блок сплит-системы EXPERTAIR</v>
          </cell>
          <cell r="G1570" t="str">
            <v>шт</v>
          </cell>
          <cell r="H1570">
            <v>7</v>
          </cell>
          <cell r="I1570">
            <v>8500</v>
          </cell>
          <cell r="J1570" t="str">
            <v>RUB</v>
          </cell>
        </row>
        <row r="1571">
          <cell r="A1571" t="str">
            <v>НС-1692214</v>
          </cell>
          <cell r="C1571" t="str">
            <v>ZAC-I/PG07NPZ-OU наружный блок сплит-системы EXPERTAIR</v>
          </cell>
          <cell r="G1571" t="str">
            <v>шт</v>
          </cell>
          <cell r="H1571">
            <v>6</v>
          </cell>
          <cell r="I1571">
            <v>19820</v>
          </cell>
          <cell r="J1571" t="str">
            <v>RUB</v>
          </cell>
        </row>
        <row r="1572">
          <cell r="A1572" t="str">
            <v>НС-1692215</v>
          </cell>
          <cell r="C1572" t="str">
            <v>ZAC-I/PG09NPZ-IU внутренний блок сплит-системы EXPERTAIR</v>
          </cell>
          <cell r="G1572" t="str">
            <v>шт</v>
          </cell>
          <cell r="H1572">
            <v>1</v>
          </cell>
          <cell r="I1572">
            <v>9200</v>
          </cell>
          <cell r="J1572" t="str">
            <v>RUB</v>
          </cell>
        </row>
        <row r="1573">
          <cell r="A1573" t="str">
            <v>НС-1692221</v>
          </cell>
          <cell r="C1573" t="str">
            <v>ZAC-I/PG12NPZ-OU наружный блок сплит-системы EXPERTAIR</v>
          </cell>
          <cell r="G1573" t="str">
            <v>шт</v>
          </cell>
          <cell r="H1573">
            <v>1</v>
          </cell>
          <cell r="I1573">
            <v>24090</v>
          </cell>
          <cell r="J1573" t="str">
            <v>RUB</v>
          </cell>
        </row>
        <row r="1574">
          <cell r="A1574" t="str">
            <v>НС-1692223</v>
          </cell>
          <cell r="C1574" t="str">
            <v>ZAC-I/PG18NPZ-IU внутренний блок сплит-системы EXPERTAIR</v>
          </cell>
          <cell r="G1574" t="str">
            <v>шт</v>
          </cell>
          <cell r="H1574">
            <v>1</v>
          </cell>
          <cell r="I1574">
            <v>18100</v>
          </cell>
          <cell r="J1574" t="str">
            <v>RUB</v>
          </cell>
        </row>
        <row r="1575">
          <cell r="A1575" t="str">
            <v>НС-1692225</v>
          </cell>
          <cell r="C1575" t="str">
            <v>ZAC-I/PG18NPZ-OU наружный блок сплит-системы EXPERTAIR</v>
          </cell>
          <cell r="G1575" t="str">
            <v>шт</v>
          </cell>
          <cell r="H1575">
            <v>1</v>
          </cell>
          <cell r="I1575">
            <v>42370</v>
          </cell>
          <cell r="J1575" t="str">
            <v>RUB</v>
          </cell>
        </row>
        <row r="1576">
          <cell r="A1576" t="str">
            <v>НС-1692228</v>
          </cell>
          <cell r="C1576" t="str">
            <v>ZAC-I/PG24NPZ-IU внутренний блок сплит-системы EXPERTAIR</v>
          </cell>
          <cell r="G1576" t="str">
            <v>шт</v>
          </cell>
          <cell r="H1576">
            <v>23</v>
          </cell>
          <cell r="I1576">
            <v>22600</v>
          </cell>
          <cell r="J1576" t="str">
            <v>RUB</v>
          </cell>
        </row>
        <row r="1577">
          <cell r="A1577" t="str">
            <v>НС-1692229</v>
          </cell>
          <cell r="C1577" t="str">
            <v>ZAC-I/PG24NPZ-OU наружный блок сплит-системы EXPERTAIR</v>
          </cell>
          <cell r="G1577" t="str">
            <v>шт</v>
          </cell>
          <cell r="H1577">
            <v>22</v>
          </cell>
          <cell r="I1577">
            <v>52600</v>
          </cell>
          <cell r="J1577" t="str">
            <v>RUB</v>
          </cell>
        </row>
        <row r="1578">
          <cell r="A1578" t="str">
            <v>яС-1179536</v>
          </cell>
          <cell r="C1578" t="str">
            <v>Мульти сплит-системы MULTI PROFF EU ERP Inverter</v>
          </cell>
          <cell r="H1578">
            <v>1</v>
          </cell>
          <cell r="I1578">
            <v>45990</v>
          </cell>
          <cell r="J1578" t="str">
            <v>RUB</v>
          </cell>
        </row>
        <row r="1579">
          <cell r="A1579" t="str">
            <v>НС-1603730</v>
          </cell>
          <cell r="C1579" t="str">
            <v>ZACM-IE/2/14NPZ-OU наружный блок мульти сплит-системы EXPERTAIR</v>
          </cell>
          <cell r="G1579" t="str">
            <v>шт</v>
          </cell>
          <cell r="H1579">
            <v>1</v>
          </cell>
          <cell r="I1579">
            <v>45990</v>
          </cell>
          <cell r="J1579" t="str">
            <v>RUB</v>
          </cell>
        </row>
        <row r="1580">
          <cell r="A1580" t="str">
            <v>яС-1179428</v>
          </cell>
          <cell r="C1580" t="str">
            <v>Муляжи</v>
          </cell>
          <cell r="H1580" t="str">
            <v>больше 50</v>
          </cell>
        </row>
        <row r="1581">
          <cell r="A1581" t="str">
            <v>НС-1601889</v>
          </cell>
          <cell r="C1581" t="str">
            <v>Муляж ZAC-CN07XPZ-MU (CYCLONE) внутренний блок сплит-системы EXPERTAIR</v>
          </cell>
          <cell r="G1581" t="str">
            <v>шт</v>
          </cell>
          <cell r="H1581">
            <v>37</v>
          </cell>
        </row>
        <row r="1582">
          <cell r="A1582" t="str">
            <v>НС-1696495</v>
          </cell>
          <cell r="C1582" t="str">
            <v>Муляж ZAC-PG07NPZ-MU (PROGRESS) внутренний блок сплит-системы EXPERTAIR</v>
          </cell>
          <cell r="G1582" t="str">
            <v>шт</v>
          </cell>
          <cell r="H1582">
            <v>1</v>
          </cell>
        </row>
        <row r="1583">
          <cell r="A1583" t="str">
            <v>НС-1601893</v>
          </cell>
          <cell r="C1583" t="str">
            <v>Муляж ZAC-PR07NPZ-MU (PROFF) внутренний блок сплит-системы EXPERTAIR</v>
          </cell>
          <cell r="G1583" t="str">
            <v>шт</v>
          </cell>
          <cell r="H1583">
            <v>24</v>
          </cell>
        </row>
        <row r="1584">
          <cell r="A1584" t="str">
            <v>яС-1180407</v>
          </cell>
          <cell r="C1584" t="str">
            <v>Полупромышленные системы HARD</v>
          </cell>
          <cell r="H1584" t="str">
            <v>больше 50</v>
          </cell>
          <cell r="I1584">
            <v>17490</v>
          </cell>
          <cell r="J1584" t="str">
            <v>RUB</v>
          </cell>
        </row>
        <row r="1585">
          <cell r="A1585" t="str">
            <v>яС-1180409</v>
          </cell>
          <cell r="C1585" t="str">
            <v>Канальные внутренние блоки HARD</v>
          </cell>
          <cell r="H1585">
            <v>20</v>
          </cell>
          <cell r="I1585">
            <v>17490</v>
          </cell>
          <cell r="J1585" t="str">
            <v>RUB</v>
          </cell>
        </row>
        <row r="1586">
          <cell r="A1586" t="str">
            <v>НС-1614084</v>
          </cell>
          <cell r="C1586" t="str">
            <v>ZAC-HD12XDUC-IU внутренний блок сплит-системы канального типа EXPERTAIR</v>
          </cell>
          <cell r="G1586" t="str">
            <v>шт</v>
          </cell>
          <cell r="H1586">
            <v>1</v>
          </cell>
          <cell r="I1586">
            <v>17490</v>
          </cell>
          <cell r="J1586" t="str">
            <v>RUB</v>
          </cell>
        </row>
        <row r="1587">
          <cell r="A1587" t="str">
            <v>НС-1614085</v>
          </cell>
          <cell r="C1587" t="str">
            <v>ZAC-HD18XDUC-IU внутренний блок сплит-системы канального типа EXPERTAIR</v>
          </cell>
          <cell r="G1587" t="str">
            <v>шт</v>
          </cell>
          <cell r="H1587">
            <v>3</v>
          </cell>
          <cell r="I1587">
            <v>19190</v>
          </cell>
          <cell r="J1587" t="str">
            <v>RUB</v>
          </cell>
        </row>
        <row r="1588">
          <cell r="A1588" t="str">
            <v>НС-1614087</v>
          </cell>
          <cell r="C1588" t="str">
            <v>ZAC-HD36XDUC-IU внутренний блок сплит-системы канального типа EXPERTAIR</v>
          </cell>
          <cell r="G1588" t="str">
            <v>шт</v>
          </cell>
          <cell r="H1588">
            <v>4</v>
          </cell>
          <cell r="I1588">
            <v>37290</v>
          </cell>
          <cell r="J1588" t="str">
            <v>RUB</v>
          </cell>
        </row>
        <row r="1589">
          <cell r="A1589" t="str">
            <v>НС-1614088</v>
          </cell>
          <cell r="C1589" t="str">
            <v>ZAC-HD48XDUC-IU внутренний блок сплит-системы канального типа EXPERTAIR</v>
          </cell>
          <cell r="G1589" t="str">
            <v>шт</v>
          </cell>
          <cell r="H1589">
            <v>11</v>
          </cell>
          <cell r="I1589">
            <v>47390</v>
          </cell>
          <cell r="J1589" t="str">
            <v>RUB</v>
          </cell>
        </row>
        <row r="1590">
          <cell r="A1590" t="str">
            <v>НС-1614089</v>
          </cell>
          <cell r="C1590" t="str">
            <v>ZAC-HD60XDUC-IU внутренний блок сплит-системы канального типа EXPERTAIR</v>
          </cell>
          <cell r="G1590" t="str">
            <v>шт</v>
          </cell>
          <cell r="H1590">
            <v>1</v>
          </cell>
          <cell r="I1590">
            <v>45990</v>
          </cell>
          <cell r="J1590" t="str">
            <v>RUB</v>
          </cell>
        </row>
        <row r="1591">
          <cell r="A1591" t="str">
            <v>яС-1180408</v>
          </cell>
          <cell r="C1591" t="str">
            <v>Кассетные внутренние блоки HARD</v>
          </cell>
          <cell r="H1591">
            <v>13</v>
          </cell>
          <cell r="I1591">
            <v>22890</v>
          </cell>
          <cell r="J1591" t="str">
            <v>RUB</v>
          </cell>
        </row>
        <row r="1592">
          <cell r="A1592" t="str">
            <v>НС-1614077</v>
          </cell>
          <cell r="C1592" t="str">
            <v>ZAC-HD24XCAC-IU внутренний блок сплит-системы кассетного типа EXPERTAIR</v>
          </cell>
          <cell r="G1592" t="str">
            <v>шт</v>
          </cell>
          <cell r="H1592">
            <v>1</v>
          </cell>
          <cell r="I1592">
            <v>22890</v>
          </cell>
          <cell r="J1592" t="str">
            <v>RUB</v>
          </cell>
        </row>
        <row r="1593">
          <cell r="A1593" t="str">
            <v>НС-1614080</v>
          </cell>
          <cell r="C1593" t="str">
            <v>ZAC-HD48XCAC-IU внутренний блок сплит-системы кассетного типа EXPERTAIR</v>
          </cell>
          <cell r="G1593" t="str">
            <v>шт</v>
          </cell>
          <cell r="H1593">
            <v>1</v>
          </cell>
          <cell r="I1593">
            <v>43090</v>
          </cell>
          <cell r="J1593" t="str">
            <v>RUB</v>
          </cell>
        </row>
        <row r="1594">
          <cell r="A1594" t="str">
            <v>НС-1614082</v>
          </cell>
          <cell r="C1594" t="str">
            <v>ZAC-PAN12/18 панель внутреннего кассетного блока для 12/18 сплит-системы EXPERTAIR</v>
          </cell>
          <cell r="G1594" t="str">
            <v>шт</v>
          </cell>
          <cell r="H1594">
            <v>5</v>
          </cell>
          <cell r="I1594">
            <v>5600</v>
          </cell>
          <cell r="J1594" t="str">
            <v>RUB</v>
          </cell>
        </row>
        <row r="1595">
          <cell r="A1595" t="str">
            <v>НС-1614083</v>
          </cell>
          <cell r="C1595" t="str">
            <v>ZAC-PAN24/60 панель внутреннего кассетного блока для 24/36/48/60 сплит-системы EXPERTAIR</v>
          </cell>
          <cell r="G1595" t="str">
            <v>шт</v>
          </cell>
          <cell r="H1595">
            <v>6</v>
          </cell>
          <cell r="I1595">
            <v>8000</v>
          </cell>
          <cell r="J1595" t="str">
            <v>RUB</v>
          </cell>
        </row>
        <row r="1596">
          <cell r="A1596" t="str">
            <v>яС-1190727</v>
          </cell>
          <cell r="C1596" t="str">
            <v>Кассетные внутренние блоки HARD 2025</v>
          </cell>
          <cell r="H1596" t="str">
            <v>больше 50</v>
          </cell>
          <cell r="I1596">
            <v>28390</v>
          </cell>
          <cell r="J1596" t="str">
            <v>RUB</v>
          </cell>
        </row>
        <row r="1597">
          <cell r="A1597" t="str">
            <v>НС-1700986</v>
          </cell>
          <cell r="C1597" t="str">
            <v>ZAC-HR36XCAC-IU внутренний блок сплит-системы кассетного типа EXPERTAIR</v>
          </cell>
          <cell r="G1597" t="str">
            <v>шт</v>
          </cell>
          <cell r="H1597">
            <v>1</v>
          </cell>
          <cell r="I1597">
            <v>28390</v>
          </cell>
          <cell r="J1597" t="str">
            <v>RUB</v>
          </cell>
        </row>
        <row r="1598">
          <cell r="A1598" t="str">
            <v>НС-1700987</v>
          </cell>
          <cell r="C1598" t="str">
            <v>ZAC-HR48XCAC-IU внутренний блок сплит-системы кассетного типа EXPERTAIR</v>
          </cell>
          <cell r="G1598" t="str">
            <v>шт</v>
          </cell>
          <cell r="H1598">
            <v>5</v>
          </cell>
          <cell r="I1598">
            <v>37390</v>
          </cell>
          <cell r="J1598" t="str">
            <v>RUB</v>
          </cell>
        </row>
        <row r="1599">
          <cell r="A1599" t="str">
            <v>НС-1700988</v>
          </cell>
          <cell r="C1599" t="str">
            <v>ZAC-HR60XCAC-IU внутренний блок сплит-системы кассетного типа EXPERTAIR</v>
          </cell>
          <cell r="G1599" t="str">
            <v>шт</v>
          </cell>
          <cell r="H1599">
            <v>8</v>
          </cell>
          <cell r="I1599">
            <v>42690</v>
          </cell>
          <cell r="J1599" t="str">
            <v>RUB</v>
          </cell>
        </row>
        <row r="1600">
          <cell r="A1600" t="str">
            <v>НС-1700993</v>
          </cell>
          <cell r="C1600" t="str">
            <v>ZAC-PAN-HR24/60 панель внутреннего кассетного блока для 24/36/48/60 сплит-системы EXPERTAIR</v>
          </cell>
          <cell r="G1600" t="str">
            <v>шт</v>
          </cell>
          <cell r="H1600">
            <v>37</v>
          </cell>
          <cell r="I1600">
            <v>6800</v>
          </cell>
          <cell r="J1600" t="str">
            <v>RUB</v>
          </cell>
        </row>
        <row r="1601">
          <cell r="A1601" t="str">
            <v>яС-1180410</v>
          </cell>
          <cell r="C1601" t="str">
            <v>Напольно-потолочные внутренние блоки HARD</v>
          </cell>
          <cell r="H1601">
            <v>1</v>
          </cell>
          <cell r="I1601">
            <v>40790</v>
          </cell>
          <cell r="J1601" t="str">
            <v>RUB</v>
          </cell>
        </row>
        <row r="1602">
          <cell r="A1602" t="str">
            <v>НС-1614092</v>
          </cell>
          <cell r="C1602" t="str">
            <v>ZAC-HD36XCFC-IU внутренний блок сплит-системы напольно-потолочного типа EXPERTAIR</v>
          </cell>
          <cell r="G1602" t="str">
            <v>шт</v>
          </cell>
          <cell r="H1602">
            <v>1</v>
          </cell>
          <cell r="I1602">
            <v>40790</v>
          </cell>
          <cell r="J1602" t="str">
            <v>RUB</v>
          </cell>
        </row>
        <row r="1603">
          <cell r="A1603" t="str">
            <v>яС-1190728</v>
          </cell>
          <cell r="C1603" t="str">
            <v>Напольно-потолочные внутренние блоки HARD 2025</v>
          </cell>
          <cell r="H1603">
            <v>16</v>
          </cell>
          <cell r="I1603">
            <v>19790</v>
          </cell>
          <cell r="J1603" t="str">
            <v>RUB</v>
          </cell>
        </row>
        <row r="1604">
          <cell r="A1604" t="str">
            <v>НС-1701000</v>
          </cell>
          <cell r="C1604" t="str">
            <v>ZAC-HR24XCFC-IU внутренний блок сплит-системы напольно-потолочного типа EXPERTAIR</v>
          </cell>
          <cell r="G1604" t="str">
            <v>шт</v>
          </cell>
          <cell r="H1604">
            <v>7</v>
          </cell>
          <cell r="I1604">
            <v>19790</v>
          </cell>
          <cell r="J1604" t="str">
            <v>RUB</v>
          </cell>
        </row>
        <row r="1605">
          <cell r="A1605" t="str">
            <v>НС-1701004</v>
          </cell>
          <cell r="C1605" t="str">
            <v>ZAC-HR48XCFC-IU внутренний блок сплит-системы напольно-потолочного типа EXPERTAIR</v>
          </cell>
          <cell r="G1605" t="str">
            <v>шт</v>
          </cell>
          <cell r="H1605">
            <v>5</v>
          </cell>
          <cell r="I1605">
            <v>42690</v>
          </cell>
          <cell r="J1605" t="str">
            <v>RUB</v>
          </cell>
        </row>
        <row r="1606">
          <cell r="A1606" t="str">
            <v>НС-1701006</v>
          </cell>
          <cell r="C1606" t="str">
            <v>ZAC-HR60XCFC-IU внутренний блок сплит-системы напольно-потолочного типа EXPERTAIR</v>
          </cell>
          <cell r="G1606" t="str">
            <v>шт</v>
          </cell>
          <cell r="H1606">
            <v>4</v>
          </cell>
          <cell r="I1606">
            <v>43390</v>
          </cell>
          <cell r="J1606" t="str">
            <v>RUB</v>
          </cell>
        </row>
        <row r="1607">
          <cell r="A1607" t="str">
            <v>яС-1180411</v>
          </cell>
          <cell r="C1607" t="str">
            <v>Универсальные наружные блоки HARD</v>
          </cell>
          <cell r="H1607" t="str">
            <v>больше 50</v>
          </cell>
          <cell r="I1607">
            <v>29300</v>
          </cell>
          <cell r="J1607" t="str">
            <v>RUB</v>
          </cell>
        </row>
        <row r="1608">
          <cell r="A1608" t="str">
            <v>НС-1614096</v>
          </cell>
          <cell r="C1608" t="str">
            <v>ZAC-HD12XC-OU универсальный наружный блок сплит-системы EXPERTAIR</v>
          </cell>
          <cell r="G1608" t="str">
            <v>шт</v>
          </cell>
          <cell r="H1608">
            <v>6</v>
          </cell>
          <cell r="I1608">
            <v>29300</v>
          </cell>
          <cell r="J1608" t="str">
            <v>RUB</v>
          </cell>
        </row>
        <row r="1609">
          <cell r="A1609" t="str">
            <v>НС-1614097</v>
          </cell>
          <cell r="C1609" t="str">
            <v>ZAC-HD18XC-OU универсальный наружный блок сплит-системы EXPERTAIR</v>
          </cell>
          <cell r="G1609" t="str">
            <v>шт</v>
          </cell>
          <cell r="H1609">
            <v>1</v>
          </cell>
          <cell r="I1609">
            <v>31300</v>
          </cell>
          <cell r="J1609" t="str">
            <v>RUB</v>
          </cell>
        </row>
        <row r="1610">
          <cell r="A1610" t="str">
            <v>НС-1614098</v>
          </cell>
          <cell r="C1610" t="str">
            <v>ZAC-HD24XC-OU универсальный наружный блок сплит-системы EXPERTAIR</v>
          </cell>
          <cell r="G1610" t="str">
            <v>шт</v>
          </cell>
          <cell r="H1610">
            <v>4</v>
          </cell>
          <cell r="I1610">
            <v>41000</v>
          </cell>
          <cell r="J1610" t="str">
            <v>RUB</v>
          </cell>
        </row>
        <row r="1611">
          <cell r="A1611" t="str">
            <v>НС-1614099</v>
          </cell>
          <cell r="C1611" t="str">
            <v>ZAC-HD36XC-OU универсальный наружный блок сплит-системы EXPERTAIR</v>
          </cell>
          <cell r="G1611" t="str">
            <v>шт</v>
          </cell>
          <cell r="H1611">
            <v>11</v>
          </cell>
          <cell r="I1611">
            <v>52700</v>
          </cell>
          <cell r="J1611" t="str">
            <v>RUB</v>
          </cell>
        </row>
        <row r="1612">
          <cell r="A1612" t="str">
            <v>НС-1614100</v>
          </cell>
          <cell r="C1612" t="str">
            <v>ZAC-HD48XC-OU универсальный наружный блок сплит-системы EXPERTAIR</v>
          </cell>
          <cell r="G1612" t="str">
            <v>шт</v>
          </cell>
          <cell r="H1612">
            <v>20</v>
          </cell>
          <cell r="I1612">
            <v>66300</v>
          </cell>
          <cell r="J1612" t="str">
            <v>RUB</v>
          </cell>
        </row>
        <row r="1613">
          <cell r="A1613" t="str">
            <v>НС-1614101</v>
          </cell>
          <cell r="C1613" t="str">
            <v>ZAC-HD60XC-OU универсальный наружный блок сплит-системы EXPERTAIR</v>
          </cell>
          <cell r="G1613" t="str">
            <v>шт</v>
          </cell>
          <cell r="H1613">
            <v>15</v>
          </cell>
          <cell r="I1613">
            <v>74200</v>
          </cell>
          <cell r="J1613" t="str">
            <v>RUB</v>
          </cell>
        </row>
        <row r="1614">
          <cell r="A1614" t="str">
            <v>яС-1189088</v>
          </cell>
          <cell r="C1614" t="str">
            <v>ЗИМНИЙ КОМПЛЕКТ SD</v>
          </cell>
          <cell r="H1614">
            <v>2</v>
          </cell>
          <cell r="I1614">
            <v>50400</v>
          </cell>
          <cell r="J1614" t="str">
            <v>RUB</v>
          </cell>
        </row>
        <row r="1615">
          <cell r="A1615" t="str">
            <v>НС-1679127</v>
          </cell>
          <cell r="C1615" t="str">
            <v>ZAC-HD12XC-OU(ЗИМНИЙ КОМПЛЕКТ SD)универсальный наружный блок сплит-системы EXPERTAIR</v>
          </cell>
          <cell r="G1615" t="str">
            <v>шт</v>
          </cell>
          <cell r="H1615">
            <v>1</v>
          </cell>
          <cell r="I1615">
            <v>50400</v>
          </cell>
          <cell r="J1615" t="str">
            <v>RUB</v>
          </cell>
        </row>
        <row r="1616">
          <cell r="A1616" t="str">
            <v>НС-1679129</v>
          </cell>
          <cell r="C1616" t="str">
            <v>ZAC-HD24XC-OU(ЗИМНИЙ КОМПЛЕКТ SD)универсальный наружный блок сплит-системы EXPERTAIR</v>
          </cell>
          <cell r="G1616" t="str">
            <v>шт</v>
          </cell>
          <cell r="H1616">
            <v>1</v>
          </cell>
          <cell r="I1616">
            <v>67700</v>
          </cell>
          <cell r="J1616" t="str">
            <v>RUB</v>
          </cell>
        </row>
        <row r="1617">
          <cell r="A1617" t="str">
            <v>НС-1679131</v>
          </cell>
          <cell r="C1617" t="str">
            <v>ZAC-HD36XC-OU(ЗИМНИЙ КОМПЛЕКТ SD)универсальный наружный блок сплит-системы EXPERTAIR</v>
          </cell>
          <cell r="G1617" t="str">
            <v>шт</v>
          </cell>
          <cell r="H1617">
            <v>0</v>
          </cell>
          <cell r="I1617">
            <v>85700</v>
          </cell>
          <cell r="J1617" t="str">
            <v>RUB</v>
          </cell>
        </row>
        <row r="1618">
          <cell r="A1618" t="str">
            <v>яС-1165074</v>
          </cell>
          <cell r="C1618" t="str">
            <v>FUNAI</v>
          </cell>
          <cell r="H1618" t="str">
            <v>больше 50</v>
          </cell>
          <cell r="I1618">
            <v>23490</v>
          </cell>
          <cell r="J1618" t="str">
            <v>RUB</v>
          </cell>
        </row>
        <row r="1619">
          <cell r="A1619" t="str">
            <v>яС-1164773</v>
          </cell>
          <cell r="C1619" t="str">
            <v>On/off сплит-системы</v>
          </cell>
          <cell r="H1619" t="str">
            <v>больше 50</v>
          </cell>
          <cell r="I1619">
            <v>23490</v>
          </cell>
          <cell r="J1619" t="str">
            <v>RUB</v>
          </cell>
        </row>
        <row r="1620">
          <cell r="A1620" t="str">
            <v>яС-1178471</v>
          </cell>
          <cell r="C1620" t="str">
            <v>DAIJIN</v>
          </cell>
          <cell r="H1620">
            <v>2</v>
          </cell>
          <cell r="I1620">
            <v>23490</v>
          </cell>
          <cell r="J1620" t="str">
            <v>RUB</v>
          </cell>
        </row>
        <row r="1621">
          <cell r="A1621" t="str">
            <v>НС-1533013</v>
          </cell>
          <cell r="C1621" t="str">
            <v>RAC-DA35HP.D01/U DAIJIN наружный блок сплит-системы FUNAI</v>
          </cell>
          <cell r="G1621" t="str">
            <v>шт</v>
          </cell>
          <cell r="H1621">
            <v>1</v>
          </cell>
          <cell r="I1621">
            <v>23490</v>
          </cell>
          <cell r="J1621" t="str">
            <v>RUB</v>
          </cell>
        </row>
        <row r="1622">
          <cell r="A1622" t="str">
            <v>НС-1533015</v>
          </cell>
          <cell r="C1622" t="str">
            <v>RAC-DA50HP.D01/U DAIJIN наружный блок сплит-системы FUNAI</v>
          </cell>
          <cell r="G1622" t="str">
            <v>шт</v>
          </cell>
          <cell r="H1622">
            <v>1</v>
          </cell>
          <cell r="I1622">
            <v>35890</v>
          </cell>
          <cell r="J1622" t="str">
            <v>RUB</v>
          </cell>
        </row>
        <row r="1623">
          <cell r="A1623" t="str">
            <v>яС-1172773</v>
          </cell>
          <cell r="C1623" t="str">
            <v>KADZOKU</v>
          </cell>
          <cell r="H1623">
            <v>9</v>
          </cell>
          <cell r="I1623">
            <v>10500</v>
          </cell>
          <cell r="J1623" t="str">
            <v>RUB</v>
          </cell>
        </row>
        <row r="1624">
          <cell r="A1624" t="str">
            <v>НС-1476470</v>
          </cell>
          <cell r="C1624" t="str">
            <v>RAC-KD35HP.D01/S KADZOKU внутренний блок сплит-системы FUNAI</v>
          </cell>
          <cell r="G1624" t="str">
            <v>шт</v>
          </cell>
          <cell r="H1624">
            <v>3</v>
          </cell>
          <cell r="I1624">
            <v>10500</v>
          </cell>
          <cell r="J1624" t="str">
            <v>RUB</v>
          </cell>
        </row>
        <row r="1625">
          <cell r="A1625" t="str">
            <v>НС-1476471</v>
          </cell>
          <cell r="C1625" t="str">
            <v>RAC-KD35HP.D01/U KADZOKU наружный блок сплит-системы FUNAI</v>
          </cell>
          <cell r="G1625" t="str">
            <v>шт</v>
          </cell>
          <cell r="H1625">
            <v>1</v>
          </cell>
          <cell r="I1625">
            <v>24590</v>
          </cell>
          <cell r="J1625" t="str">
            <v>RUB</v>
          </cell>
        </row>
        <row r="1626">
          <cell r="A1626" t="str">
            <v>НС-1476475</v>
          </cell>
          <cell r="C1626" t="str">
            <v>RAC-KD75HP.D01/S KADZOKU внутренний блок сплит-системы FUNAI</v>
          </cell>
          <cell r="G1626" t="str">
            <v>шт</v>
          </cell>
          <cell r="H1626">
            <v>1</v>
          </cell>
          <cell r="I1626">
            <v>21200</v>
          </cell>
          <cell r="J1626" t="str">
            <v>RUB</v>
          </cell>
        </row>
        <row r="1627">
          <cell r="A1627" t="str">
            <v>НС-1476476</v>
          </cell>
          <cell r="C1627" t="str">
            <v>RAC-KD75HP.D01/U KADZOKU наружный блок сплит-системы FUNAI</v>
          </cell>
          <cell r="G1627" t="str">
            <v>шт</v>
          </cell>
          <cell r="H1627">
            <v>4</v>
          </cell>
          <cell r="I1627">
            <v>49390</v>
          </cell>
          <cell r="J1627" t="str">
            <v>RUB</v>
          </cell>
        </row>
        <row r="1628">
          <cell r="A1628" t="str">
            <v>яС-1189841</v>
          </cell>
          <cell r="C1628" t="str">
            <v>KADZOKU 2025</v>
          </cell>
          <cell r="H1628" t="str">
            <v>больше 50</v>
          </cell>
          <cell r="I1628">
            <v>8900</v>
          </cell>
          <cell r="J1628" t="str">
            <v>RUB</v>
          </cell>
        </row>
        <row r="1629">
          <cell r="A1629" t="str">
            <v>НС-1692050</v>
          </cell>
          <cell r="C1629" t="str">
            <v>RAC-KD20HP.D02/S KADZOKU внутренний блок сплит-системы FUNAI</v>
          </cell>
          <cell r="G1629" t="str">
            <v>шт</v>
          </cell>
          <cell r="H1629" t="str">
            <v>больше 50</v>
          </cell>
          <cell r="I1629">
            <v>8900</v>
          </cell>
          <cell r="J1629" t="str">
            <v>RUB</v>
          </cell>
        </row>
        <row r="1630">
          <cell r="A1630" t="str">
            <v>НС-1692051</v>
          </cell>
          <cell r="C1630" t="str">
            <v>RAC-KD20HP.D02/U KADZOKU наружный блок сплит-системы FUNAI</v>
          </cell>
          <cell r="G1630" t="str">
            <v>шт</v>
          </cell>
          <cell r="H1630" t="str">
            <v>больше 50</v>
          </cell>
          <cell r="I1630">
            <v>20890</v>
          </cell>
          <cell r="J1630" t="str">
            <v>RUB</v>
          </cell>
        </row>
        <row r="1631">
          <cell r="A1631" t="str">
            <v>НС-1692053</v>
          </cell>
          <cell r="C1631" t="str">
            <v>RAC-KD25HP.D02/S KADZOKU внутренний блок сплит-системы FUNAI</v>
          </cell>
          <cell r="G1631" t="str">
            <v>шт</v>
          </cell>
          <cell r="H1631" t="str">
            <v>больше 50</v>
          </cell>
          <cell r="I1631">
            <v>9700</v>
          </cell>
          <cell r="J1631" t="str">
            <v>RUB</v>
          </cell>
        </row>
        <row r="1632">
          <cell r="A1632" t="str">
            <v>НС-1692054</v>
          </cell>
          <cell r="C1632" t="str">
            <v>RAC-KD25HP.D02/U KADZOKU наружный блок сплит-системы FUNAI</v>
          </cell>
          <cell r="G1632" t="str">
            <v>шт</v>
          </cell>
          <cell r="H1632" t="str">
            <v>больше 50</v>
          </cell>
          <cell r="I1632">
            <v>22490</v>
          </cell>
          <cell r="J1632" t="str">
            <v>RUB</v>
          </cell>
        </row>
        <row r="1633">
          <cell r="A1633" t="str">
            <v>НС-1692055</v>
          </cell>
          <cell r="C1633" t="str">
            <v>RAC-KD35HP.D02/S KADZOKU внутренний блок сплит-системы FUNAI</v>
          </cell>
          <cell r="G1633" t="str">
            <v>шт</v>
          </cell>
          <cell r="H1633">
            <v>25</v>
          </cell>
          <cell r="I1633">
            <v>12700</v>
          </cell>
          <cell r="J1633" t="str">
            <v>RUB</v>
          </cell>
        </row>
        <row r="1634">
          <cell r="A1634" t="str">
            <v>НС-1692056</v>
          </cell>
          <cell r="C1634" t="str">
            <v>RAC-KD35HP.D02/U KADZOKU наружный блок сплит-системы FUNAI</v>
          </cell>
          <cell r="G1634" t="str">
            <v>шт</v>
          </cell>
          <cell r="H1634">
            <v>24</v>
          </cell>
          <cell r="I1634">
            <v>29690</v>
          </cell>
          <cell r="J1634" t="str">
            <v>RUB</v>
          </cell>
        </row>
        <row r="1635">
          <cell r="A1635" t="str">
            <v>НС-1692057</v>
          </cell>
          <cell r="C1635" t="str">
            <v>RAC-KD55HP.D02/S KADZOKU внутренний блок сплит-системы FUNAI</v>
          </cell>
          <cell r="G1635" t="str">
            <v>шт</v>
          </cell>
          <cell r="H1635" t="str">
            <v>больше 50</v>
          </cell>
          <cell r="I1635">
            <v>21000</v>
          </cell>
          <cell r="J1635" t="str">
            <v>RUB</v>
          </cell>
        </row>
        <row r="1636">
          <cell r="A1636" t="str">
            <v>НС-1692058</v>
          </cell>
          <cell r="C1636" t="str">
            <v>RAC-KD55HP.D02/U KADZOKU наружный блок сплит-системы FUNAI</v>
          </cell>
          <cell r="G1636" t="str">
            <v>шт</v>
          </cell>
          <cell r="H1636" t="str">
            <v>больше 50</v>
          </cell>
          <cell r="I1636">
            <v>48890</v>
          </cell>
          <cell r="J1636" t="str">
            <v>RUB</v>
          </cell>
        </row>
        <row r="1637">
          <cell r="A1637" t="str">
            <v>НС-1692059</v>
          </cell>
          <cell r="C1637" t="str">
            <v>RAC-KD75HP.D02/S KADZOKU внутренний блок сплит-системы FUNAI</v>
          </cell>
          <cell r="G1637" t="str">
            <v>шт</v>
          </cell>
          <cell r="H1637" t="str">
            <v>больше 50</v>
          </cell>
          <cell r="I1637">
            <v>26900</v>
          </cell>
          <cell r="J1637" t="str">
            <v>RUB</v>
          </cell>
        </row>
        <row r="1638">
          <cell r="A1638" t="str">
            <v>НС-1692061</v>
          </cell>
          <cell r="C1638" t="str">
            <v>RAC-KD75HP.D02/U KADZOKU наружный блок сплит-системы FUNAI</v>
          </cell>
          <cell r="G1638" t="str">
            <v>шт</v>
          </cell>
          <cell r="H1638" t="str">
            <v>больше 50</v>
          </cell>
          <cell r="I1638">
            <v>62790</v>
          </cell>
          <cell r="J1638" t="str">
            <v>RUB</v>
          </cell>
        </row>
        <row r="1639">
          <cell r="A1639" t="str">
            <v>яС-1189747</v>
          </cell>
          <cell r="C1639" t="str">
            <v>KAGAMI</v>
          </cell>
          <cell r="H1639" t="str">
            <v>больше 50</v>
          </cell>
          <cell r="I1639">
            <v>10400</v>
          </cell>
          <cell r="J1639" t="str">
            <v>RUB</v>
          </cell>
        </row>
        <row r="1640">
          <cell r="A1640" t="str">
            <v>НС-1690613</v>
          </cell>
          <cell r="C1640" t="str">
            <v>RAC-KM20HP.D01/S KAGAMI внутренний блок сплит-системы FUNAI</v>
          </cell>
          <cell r="G1640" t="str">
            <v>шт</v>
          </cell>
          <cell r="H1640">
            <v>2</v>
          </cell>
          <cell r="I1640">
            <v>10400</v>
          </cell>
          <cell r="J1640" t="str">
            <v>RUB</v>
          </cell>
        </row>
        <row r="1641">
          <cell r="A1641" t="str">
            <v>НС-1690644</v>
          </cell>
          <cell r="C1641" t="str">
            <v>RAC-KM20HP.D01/U KAGAMI наружный блок сплит-системы FUNAI</v>
          </cell>
          <cell r="G1641" t="str">
            <v>шт</v>
          </cell>
          <cell r="H1641">
            <v>1</v>
          </cell>
          <cell r="I1641">
            <v>24190</v>
          </cell>
          <cell r="J1641" t="str">
            <v>RUB</v>
          </cell>
        </row>
        <row r="1642">
          <cell r="A1642" t="str">
            <v>НС-1690645</v>
          </cell>
          <cell r="C1642" t="str">
            <v>RAC-KM25HP.D01/S KAGAMI внутренний блок сплит-системы FUNAI</v>
          </cell>
          <cell r="G1642" t="str">
            <v>шт</v>
          </cell>
          <cell r="H1642" t="str">
            <v>больше 50</v>
          </cell>
          <cell r="I1642">
            <v>11200</v>
          </cell>
          <cell r="J1642" t="str">
            <v>RUB</v>
          </cell>
        </row>
        <row r="1643">
          <cell r="A1643" t="str">
            <v>НС-1690646</v>
          </cell>
          <cell r="C1643" t="str">
            <v>RAC-KM25HP.D01/U KAGAMI наружный блок сплит-системы FUNAI</v>
          </cell>
          <cell r="G1643" t="str">
            <v>шт</v>
          </cell>
          <cell r="H1643" t="str">
            <v>больше 50</v>
          </cell>
          <cell r="I1643">
            <v>26290</v>
          </cell>
          <cell r="J1643" t="str">
            <v>RUB</v>
          </cell>
        </row>
        <row r="1644">
          <cell r="A1644" t="str">
            <v>НС-1690647</v>
          </cell>
          <cell r="C1644" t="str">
            <v>RAC-KM35HP.D01/S KAGAMI внутренний блок сплит-системы FUNAI</v>
          </cell>
          <cell r="G1644" t="str">
            <v>шт</v>
          </cell>
          <cell r="H1644">
            <v>22</v>
          </cell>
          <cell r="I1644">
            <v>14600</v>
          </cell>
          <cell r="J1644" t="str">
            <v>RUB</v>
          </cell>
        </row>
        <row r="1645">
          <cell r="A1645" t="str">
            <v>НС-1690648</v>
          </cell>
          <cell r="C1645" t="str">
            <v>RAC-KM35HP.D01/U KAGAMI наружный блок сплит-системы FUNAI</v>
          </cell>
          <cell r="G1645" t="str">
            <v>шт</v>
          </cell>
          <cell r="H1645">
            <v>21</v>
          </cell>
          <cell r="I1645">
            <v>33990</v>
          </cell>
          <cell r="J1645" t="str">
            <v>RUB</v>
          </cell>
        </row>
        <row r="1646">
          <cell r="A1646" t="str">
            <v>яС-1194098</v>
          </cell>
          <cell r="C1646" t="str">
            <v>SENSEI 2.0</v>
          </cell>
          <cell r="H1646" t="str">
            <v>больше 50</v>
          </cell>
          <cell r="I1646">
            <v>8200</v>
          </cell>
          <cell r="J1646" t="str">
            <v>RUB</v>
          </cell>
        </row>
        <row r="1647">
          <cell r="A1647" t="str">
            <v>НС-1764692</v>
          </cell>
          <cell r="C1647" t="str">
            <v>RAC-SN20HP.D07/S SENSEI внутренний блок сплит-системы FUNAI</v>
          </cell>
          <cell r="G1647" t="str">
            <v>шт</v>
          </cell>
          <cell r="H1647" t="str">
            <v>больше 50</v>
          </cell>
          <cell r="I1647">
            <v>8200</v>
          </cell>
          <cell r="J1647" t="str">
            <v>RUB</v>
          </cell>
        </row>
        <row r="1648">
          <cell r="A1648" t="str">
            <v>НС-1764704</v>
          </cell>
          <cell r="C1648" t="str">
            <v>RAC-SN20HP.D07/U SENSEI наружный блок сплит-системы FUNAI</v>
          </cell>
          <cell r="G1648" t="str">
            <v>шт</v>
          </cell>
          <cell r="H1648" t="str">
            <v>больше 50</v>
          </cell>
          <cell r="I1648">
            <v>19190</v>
          </cell>
          <cell r="J1648" t="str">
            <v>RUB</v>
          </cell>
        </row>
        <row r="1649">
          <cell r="A1649" t="str">
            <v>НС-1764693</v>
          </cell>
          <cell r="C1649" t="str">
            <v>RAC-SN25HP.D07/S SENSEI внутренний блок сплит-системы FUNAI</v>
          </cell>
          <cell r="G1649" t="str">
            <v>шт</v>
          </cell>
          <cell r="H1649" t="str">
            <v>больше 50</v>
          </cell>
          <cell r="I1649">
            <v>8900</v>
          </cell>
          <cell r="J1649" t="str">
            <v>RUB</v>
          </cell>
        </row>
        <row r="1650">
          <cell r="A1650" t="str">
            <v>НС-1764708</v>
          </cell>
          <cell r="C1650" t="str">
            <v>RAC-SN25HP.D07/U SENSEI наружный блок сплит-системы FUNAI</v>
          </cell>
          <cell r="G1650" t="str">
            <v>шт</v>
          </cell>
          <cell r="H1650" t="str">
            <v>больше 50</v>
          </cell>
          <cell r="I1650">
            <v>20690</v>
          </cell>
          <cell r="J1650" t="str">
            <v>RUB</v>
          </cell>
        </row>
        <row r="1651">
          <cell r="A1651" t="str">
            <v>НС-1764695</v>
          </cell>
          <cell r="C1651" t="str">
            <v>RAC-SN35HP.D07/S SENSEI внутренний блок сплит-системы FUNAI</v>
          </cell>
          <cell r="G1651" t="str">
            <v>шт</v>
          </cell>
          <cell r="H1651" t="str">
            <v>больше 50</v>
          </cell>
          <cell r="I1651">
            <v>11800</v>
          </cell>
          <cell r="J1651" t="str">
            <v>RUB</v>
          </cell>
        </row>
        <row r="1652">
          <cell r="A1652" t="str">
            <v>НС-1764709</v>
          </cell>
          <cell r="C1652" t="str">
            <v>RAC-SN35HP.D07/U SENSEI наружный блок сплит-системы FUNAI</v>
          </cell>
          <cell r="G1652" t="str">
            <v>шт</v>
          </cell>
          <cell r="H1652" t="str">
            <v>больше 50</v>
          </cell>
          <cell r="I1652">
            <v>27590</v>
          </cell>
          <cell r="J1652" t="str">
            <v>RUB</v>
          </cell>
        </row>
        <row r="1653">
          <cell r="A1653" t="str">
            <v>НС-1764696</v>
          </cell>
          <cell r="C1653" t="str">
            <v>RAC-SN55HP.D07/S SENSEI внутренний блок сплит-системы FUNAI</v>
          </cell>
          <cell r="G1653" t="str">
            <v>шт</v>
          </cell>
          <cell r="H1653" t="str">
            <v>больше 50</v>
          </cell>
          <cell r="I1653">
            <v>19300</v>
          </cell>
          <cell r="J1653" t="str">
            <v>RUB</v>
          </cell>
        </row>
        <row r="1654">
          <cell r="A1654" t="str">
            <v>НС-1764711</v>
          </cell>
          <cell r="C1654" t="str">
            <v>RAC-SN55HP.D07/U SENSEI наружный блок сплит-системы FUNAI</v>
          </cell>
          <cell r="G1654" t="str">
            <v>шт</v>
          </cell>
          <cell r="H1654" t="str">
            <v>больше 50</v>
          </cell>
          <cell r="I1654">
            <v>44990</v>
          </cell>
          <cell r="J1654" t="str">
            <v>RUB</v>
          </cell>
        </row>
        <row r="1655">
          <cell r="A1655" t="str">
            <v>НС-1764701</v>
          </cell>
          <cell r="C1655" t="str">
            <v>RAC-SN70HP.D07/S SENSEI внутренний блок сплит-системы FUNAI</v>
          </cell>
          <cell r="G1655" t="str">
            <v>шт</v>
          </cell>
          <cell r="H1655">
            <v>26</v>
          </cell>
          <cell r="I1655">
            <v>25300</v>
          </cell>
          <cell r="J1655" t="str">
            <v>RUB</v>
          </cell>
        </row>
        <row r="1656">
          <cell r="A1656" t="str">
            <v>НС-1764713</v>
          </cell>
          <cell r="C1656" t="str">
            <v>RAC-SN70HP.D07/U SENSEI наружный блок сплит-системы FUNAI</v>
          </cell>
          <cell r="G1656" t="str">
            <v>шт</v>
          </cell>
          <cell r="H1656">
            <v>24</v>
          </cell>
          <cell r="I1656">
            <v>58990</v>
          </cell>
          <cell r="J1656" t="str">
            <v>RUB</v>
          </cell>
        </row>
        <row r="1657">
          <cell r="A1657" t="str">
            <v>яС-1179231</v>
          </cell>
          <cell r="C1657" t="str">
            <v>SENSEI 2024</v>
          </cell>
          <cell r="H1657">
            <v>12</v>
          </cell>
          <cell r="I1657">
            <v>7700</v>
          </cell>
          <cell r="J1657" t="str">
            <v>RUB</v>
          </cell>
        </row>
        <row r="1658">
          <cell r="A1658" t="str">
            <v>НС-1597946</v>
          </cell>
          <cell r="C1658" t="str">
            <v>RAC-SN25HP.D05/S SENSEI внутренний блок сплит-системы FUNAI</v>
          </cell>
          <cell r="G1658" t="str">
            <v>шт</v>
          </cell>
          <cell r="H1658">
            <v>1</v>
          </cell>
          <cell r="I1658">
            <v>7700</v>
          </cell>
          <cell r="J1658" t="str">
            <v>RUB</v>
          </cell>
        </row>
        <row r="1659">
          <cell r="A1659" t="str">
            <v>НС-1597951</v>
          </cell>
          <cell r="C1659" t="str">
            <v>RAC-SN25HP.D05/U SENSEI наружный блок сплит-системы FUNAI</v>
          </cell>
          <cell r="G1659" t="str">
            <v>шт</v>
          </cell>
          <cell r="H1659">
            <v>1</v>
          </cell>
          <cell r="I1659">
            <v>17990</v>
          </cell>
          <cell r="J1659" t="str">
            <v>RUB</v>
          </cell>
        </row>
        <row r="1660">
          <cell r="A1660" t="str">
            <v>НС-1597949</v>
          </cell>
          <cell r="C1660" t="str">
            <v>RAC-SN55HP.D05/S SENSEI внутренний блок сплит-системы FUNAI</v>
          </cell>
          <cell r="G1660" t="str">
            <v>шт</v>
          </cell>
          <cell r="H1660">
            <v>4</v>
          </cell>
          <cell r="I1660">
            <v>17400</v>
          </cell>
          <cell r="J1660" t="str">
            <v>RUB</v>
          </cell>
        </row>
        <row r="1661">
          <cell r="A1661" t="str">
            <v>НС-1597953</v>
          </cell>
          <cell r="C1661" t="str">
            <v>RAC-SN55HP.D05/U SENSEI наружный блок сплит-системы FUNAI</v>
          </cell>
          <cell r="G1661" t="str">
            <v>шт</v>
          </cell>
          <cell r="H1661">
            <v>4</v>
          </cell>
          <cell r="I1661">
            <v>40690</v>
          </cell>
          <cell r="J1661" t="str">
            <v>RUB</v>
          </cell>
        </row>
        <row r="1662">
          <cell r="A1662" t="str">
            <v>НС-1597950</v>
          </cell>
          <cell r="C1662" t="str">
            <v>RAC-SN70HP.D05/S SENSEI внутренний блок сплит-системы FUNAI</v>
          </cell>
          <cell r="G1662" t="str">
            <v>шт</v>
          </cell>
          <cell r="H1662">
            <v>1</v>
          </cell>
          <cell r="I1662">
            <v>21100</v>
          </cell>
          <cell r="J1662" t="str">
            <v>RUB</v>
          </cell>
        </row>
        <row r="1663">
          <cell r="A1663" t="str">
            <v>НС-1597955</v>
          </cell>
          <cell r="C1663" t="str">
            <v>RAC-SN70HP.D05/U SENSEI наружный блок сплит-системы FUNAI</v>
          </cell>
          <cell r="G1663" t="str">
            <v>шт</v>
          </cell>
          <cell r="H1663">
            <v>1</v>
          </cell>
          <cell r="I1663">
            <v>49290</v>
          </cell>
          <cell r="J1663" t="str">
            <v>RUB</v>
          </cell>
        </row>
        <row r="1664">
          <cell r="A1664" t="str">
            <v>яС-1190526</v>
          </cell>
          <cell r="C1664" t="str">
            <v>SENSEI 2025</v>
          </cell>
          <cell r="H1664">
            <v>50</v>
          </cell>
          <cell r="I1664">
            <v>18790</v>
          </cell>
          <cell r="J1664" t="str">
            <v>RUB</v>
          </cell>
        </row>
        <row r="1665">
          <cell r="A1665" t="str">
            <v>НС-1695034</v>
          </cell>
          <cell r="C1665" t="str">
            <v>RAC-SN20HP.D06/U SENSEI наружный блок сплит-системы FUNAI</v>
          </cell>
          <cell r="G1665" t="str">
            <v>шт</v>
          </cell>
          <cell r="H1665">
            <v>0</v>
          </cell>
          <cell r="I1665">
            <v>18790</v>
          </cell>
          <cell r="J1665" t="str">
            <v>RUB</v>
          </cell>
        </row>
        <row r="1666">
          <cell r="A1666" t="str">
            <v>НС-1695040</v>
          </cell>
          <cell r="C1666" t="str">
            <v>RAC-SN35HP.D06/U SENSEI наружный блок сплит-системы FUNAI</v>
          </cell>
          <cell r="G1666" t="str">
            <v>шт</v>
          </cell>
          <cell r="H1666">
            <v>1</v>
          </cell>
          <cell r="I1666">
            <v>26990</v>
          </cell>
          <cell r="J1666" t="str">
            <v>RUB</v>
          </cell>
        </row>
        <row r="1667">
          <cell r="A1667" t="str">
            <v>НС-1695030</v>
          </cell>
          <cell r="C1667" t="str">
            <v>RAC-SN55HP.D06/S SENSEI внутренний блок сплит-системы FUNAI</v>
          </cell>
          <cell r="G1667" t="str">
            <v>шт</v>
          </cell>
          <cell r="H1667">
            <v>17</v>
          </cell>
          <cell r="I1667">
            <v>18900</v>
          </cell>
          <cell r="J1667" t="str">
            <v>RUB</v>
          </cell>
        </row>
        <row r="1668">
          <cell r="A1668" t="str">
            <v>НС-1695041</v>
          </cell>
          <cell r="C1668" t="str">
            <v>RAC-SN55HP.D06/U SENSEI наружный блок сплит-системы FUNAI</v>
          </cell>
          <cell r="G1668" t="str">
            <v>шт</v>
          </cell>
          <cell r="H1668">
            <v>17</v>
          </cell>
          <cell r="I1668">
            <v>43990</v>
          </cell>
          <cell r="J1668" t="str">
            <v>RUB</v>
          </cell>
        </row>
        <row r="1669">
          <cell r="A1669" t="str">
            <v>НС-1695033</v>
          </cell>
          <cell r="C1669" t="str">
            <v>RAC-SN70HP.D06/S SENSEI внутренний блок сплит-системы FUNAI</v>
          </cell>
          <cell r="G1669" t="str">
            <v>шт</v>
          </cell>
          <cell r="H1669">
            <v>8</v>
          </cell>
          <cell r="I1669">
            <v>24700</v>
          </cell>
          <cell r="J1669" t="str">
            <v>RUB</v>
          </cell>
        </row>
        <row r="1670">
          <cell r="A1670" t="str">
            <v>НС-1695044</v>
          </cell>
          <cell r="C1670" t="str">
            <v>RAC-SN70HP.D06/U SENSEI наружный блок сплит-системы FUNAI</v>
          </cell>
          <cell r="G1670" t="str">
            <v>шт</v>
          </cell>
          <cell r="H1670">
            <v>7</v>
          </cell>
          <cell r="I1670">
            <v>57790</v>
          </cell>
          <cell r="J1670" t="str">
            <v>RUB</v>
          </cell>
        </row>
        <row r="1671">
          <cell r="A1671" t="str">
            <v>яС-1194099</v>
          </cell>
          <cell r="C1671" t="str">
            <v>SENSEI NERO 2.0</v>
          </cell>
          <cell r="H1671" t="str">
            <v>больше 50</v>
          </cell>
          <cell r="I1671">
            <v>9600</v>
          </cell>
          <cell r="J1671" t="str">
            <v>RUB</v>
          </cell>
        </row>
        <row r="1672">
          <cell r="A1672" t="str">
            <v>НС-1764721</v>
          </cell>
          <cell r="C1672" t="str">
            <v>RAC-SNN20HP.D07/S SENSEI NERO внутренний блок сплит-системы FUNAI</v>
          </cell>
          <cell r="G1672" t="str">
            <v>шт</v>
          </cell>
          <cell r="H1672" t="str">
            <v>больше 50</v>
          </cell>
          <cell r="I1672">
            <v>9600</v>
          </cell>
          <cell r="J1672" t="str">
            <v>RUB</v>
          </cell>
        </row>
        <row r="1673">
          <cell r="A1673" t="str">
            <v>НС-1764728</v>
          </cell>
          <cell r="C1673" t="str">
            <v>RAC-SNN20HP.D07/U SENSEI NERO наружный блок сплит-системы FUNAI</v>
          </cell>
          <cell r="G1673" t="str">
            <v>шт</v>
          </cell>
          <cell r="H1673" t="str">
            <v>больше 50</v>
          </cell>
          <cell r="I1673">
            <v>22390</v>
          </cell>
          <cell r="J1673" t="str">
            <v>RUB</v>
          </cell>
        </row>
        <row r="1674">
          <cell r="A1674" t="str">
            <v>НС-1764723</v>
          </cell>
          <cell r="C1674" t="str">
            <v>RAC-SNN25HP.D07/S SENSEI NERO внутренний блок сплит-системы FUNAI</v>
          </cell>
          <cell r="G1674" t="str">
            <v>шт</v>
          </cell>
          <cell r="H1674" t="str">
            <v>больше 50</v>
          </cell>
          <cell r="I1674">
            <v>10300</v>
          </cell>
          <cell r="J1674" t="str">
            <v>RUB</v>
          </cell>
        </row>
        <row r="1675">
          <cell r="A1675" t="str">
            <v>НС-1764729</v>
          </cell>
          <cell r="C1675" t="str">
            <v>RAC-SNN25HP.D07/U SENSEI NERO наружный блок сплит-системы FUNAI</v>
          </cell>
          <cell r="G1675" t="str">
            <v>шт</v>
          </cell>
          <cell r="H1675" t="str">
            <v>больше 50</v>
          </cell>
          <cell r="I1675">
            <v>24090</v>
          </cell>
          <cell r="J1675" t="str">
            <v>RUB</v>
          </cell>
        </row>
        <row r="1676">
          <cell r="A1676" t="str">
            <v>НС-1764724</v>
          </cell>
          <cell r="C1676" t="str">
            <v>RAC-SNN35HP.D07/S SENSEI NERO внутренний блок сплит-системы FUNAI</v>
          </cell>
          <cell r="G1676" t="str">
            <v>шт</v>
          </cell>
          <cell r="H1676" t="str">
            <v>больше 50</v>
          </cell>
          <cell r="I1676">
            <v>13500</v>
          </cell>
          <cell r="J1676" t="str">
            <v>RUB</v>
          </cell>
        </row>
        <row r="1677">
          <cell r="A1677" t="str">
            <v>НС-1764730</v>
          </cell>
          <cell r="C1677" t="str">
            <v>RAC-SNN35HP.D07/U SENSEI NERO наружный блок сплит-системы FUNAI</v>
          </cell>
          <cell r="G1677" t="str">
            <v>шт</v>
          </cell>
          <cell r="H1677" t="str">
            <v>больше 50</v>
          </cell>
          <cell r="I1677">
            <v>31590</v>
          </cell>
          <cell r="J1677" t="str">
            <v>RUB</v>
          </cell>
        </row>
        <row r="1678">
          <cell r="A1678" t="str">
            <v>НС-1764725</v>
          </cell>
          <cell r="C1678" t="str">
            <v>RAC-SNN55HP.D07/S SENSEI NERO внутренний блок сплит-системы FUNAI</v>
          </cell>
          <cell r="G1678" t="str">
            <v>шт</v>
          </cell>
          <cell r="H1678" t="str">
            <v>больше 50</v>
          </cell>
          <cell r="I1678">
            <v>21800</v>
          </cell>
          <cell r="J1678" t="str">
            <v>RUB</v>
          </cell>
        </row>
        <row r="1679">
          <cell r="A1679" t="str">
            <v>НС-1764731</v>
          </cell>
          <cell r="C1679" t="str">
            <v>RAC-SNN55HP.D07/U SENSEI NERO наружный блок сплит-системы FUNAI</v>
          </cell>
          <cell r="G1679" t="str">
            <v>шт</v>
          </cell>
          <cell r="H1679" t="str">
            <v>больше 50</v>
          </cell>
          <cell r="I1679">
            <v>50890</v>
          </cell>
          <cell r="J1679" t="str">
            <v>RUB</v>
          </cell>
        </row>
        <row r="1680">
          <cell r="A1680" t="str">
            <v>яС-1172774</v>
          </cell>
          <cell r="C1680" t="str">
            <v>SHOGUN</v>
          </cell>
          <cell r="H1680">
            <v>8</v>
          </cell>
          <cell r="I1680">
            <v>7500</v>
          </cell>
          <cell r="J1680" t="str">
            <v>RUB</v>
          </cell>
        </row>
        <row r="1681">
          <cell r="A1681" t="str">
            <v>НС-1476477</v>
          </cell>
          <cell r="C1681" t="str">
            <v>RAC-SG20HP.D01/S SHOGUN внутренний блок сплит-системы FUNAI</v>
          </cell>
          <cell r="G1681" t="str">
            <v>шт</v>
          </cell>
          <cell r="H1681">
            <v>0</v>
          </cell>
          <cell r="I1681">
            <v>7500</v>
          </cell>
          <cell r="J1681" t="str">
            <v>RUB</v>
          </cell>
        </row>
        <row r="1682">
          <cell r="A1682" t="str">
            <v>НС-1476478</v>
          </cell>
          <cell r="C1682" t="str">
            <v>RAC-SG20HP.D01/U SHOGUN наружный блок сплит-системы FUNAI</v>
          </cell>
          <cell r="G1682" t="str">
            <v>шт</v>
          </cell>
          <cell r="H1682">
            <v>4</v>
          </cell>
          <cell r="I1682">
            <v>17390</v>
          </cell>
          <cell r="J1682" t="str">
            <v>RUB</v>
          </cell>
        </row>
        <row r="1683">
          <cell r="A1683" t="str">
            <v>НС-1476484</v>
          </cell>
          <cell r="C1683" t="str">
            <v>RAC-SG35HP.D01/S SHOGUN внутренний блок сплит-системы FUNAI</v>
          </cell>
          <cell r="G1683" t="str">
            <v>шт</v>
          </cell>
          <cell r="H1683">
            <v>1</v>
          </cell>
          <cell r="I1683">
            <v>13600</v>
          </cell>
          <cell r="J1683" t="str">
            <v>RUB</v>
          </cell>
        </row>
        <row r="1684">
          <cell r="A1684" t="str">
            <v>НС-1476486</v>
          </cell>
          <cell r="C1684" t="str">
            <v>RAC-SG35HP.D01/U SHOGUN наружный блок сплит-системы FUNAI</v>
          </cell>
          <cell r="G1684" t="str">
            <v>шт</v>
          </cell>
          <cell r="H1684">
            <v>1</v>
          </cell>
          <cell r="I1684">
            <v>31590</v>
          </cell>
          <cell r="J1684" t="str">
            <v>RUB</v>
          </cell>
        </row>
        <row r="1685">
          <cell r="A1685" t="str">
            <v>НС-1476491</v>
          </cell>
          <cell r="C1685" t="str">
            <v>RAC-SG75HP.D01/S SHOGUN внутренний блок сплит-системы FUNAI</v>
          </cell>
          <cell r="G1685" t="str">
            <v>шт</v>
          </cell>
          <cell r="H1685">
            <v>1</v>
          </cell>
          <cell r="I1685">
            <v>26700</v>
          </cell>
          <cell r="J1685" t="str">
            <v>RUB</v>
          </cell>
        </row>
        <row r="1686">
          <cell r="A1686" t="str">
            <v>яС-1178633</v>
          </cell>
          <cell r="C1686" t="str">
            <v>ЗИМНИЙ КОМПЛЕКТ</v>
          </cell>
          <cell r="H1686">
            <v>1</v>
          </cell>
          <cell r="I1686">
            <v>74190</v>
          </cell>
          <cell r="J1686" t="str">
            <v>RUB</v>
          </cell>
        </row>
        <row r="1687">
          <cell r="A1687" t="str">
            <v>НС-1521443</v>
          </cell>
          <cell r="C1687" t="str">
            <v>RAC-SG75HP.D01/U (ЗИМНИЙ КОМПЛЕКТ) SHOGUN наружный блок сплит-системы FUNAI</v>
          </cell>
          <cell r="G1687" t="str">
            <v>шт</v>
          </cell>
          <cell r="H1687">
            <v>1</v>
          </cell>
          <cell r="I1687">
            <v>74190</v>
          </cell>
          <cell r="J1687" t="str">
            <v>RUB</v>
          </cell>
        </row>
        <row r="1688">
          <cell r="A1688" t="str">
            <v>яС-1179284</v>
          </cell>
          <cell r="C1688" t="str">
            <v>SHOGUN 2024</v>
          </cell>
          <cell r="H1688">
            <v>2</v>
          </cell>
          <cell r="I1688">
            <v>25290</v>
          </cell>
          <cell r="J1688" t="str">
            <v>RUB</v>
          </cell>
        </row>
        <row r="1689">
          <cell r="A1689" t="str">
            <v>НС-1599196</v>
          </cell>
          <cell r="C1689" t="str">
            <v>RAC-SG35HP.D02/U SHOGUN наружный блок сплит-системы FUNAI</v>
          </cell>
          <cell r="G1689" t="str">
            <v>шт</v>
          </cell>
          <cell r="H1689">
            <v>1</v>
          </cell>
          <cell r="I1689">
            <v>25290</v>
          </cell>
          <cell r="J1689" t="str">
            <v>RUB</v>
          </cell>
        </row>
        <row r="1690">
          <cell r="A1690" t="str">
            <v>НС-1599203</v>
          </cell>
          <cell r="C1690" t="str">
            <v>RAC-SG75HP.D02/U SHOGUN наружный блок сплит-системы FUNAI</v>
          </cell>
          <cell r="G1690" t="str">
            <v>шт</v>
          </cell>
          <cell r="H1690">
            <v>1</v>
          </cell>
          <cell r="I1690">
            <v>50490</v>
          </cell>
          <cell r="J1690" t="str">
            <v>RUB</v>
          </cell>
        </row>
        <row r="1691">
          <cell r="A1691" t="str">
            <v>яС-1189748</v>
          </cell>
          <cell r="C1691" t="str">
            <v>SHOGUN 2025</v>
          </cell>
          <cell r="H1691" t="str">
            <v>больше 50</v>
          </cell>
          <cell r="I1691">
            <v>10000</v>
          </cell>
          <cell r="J1691" t="str">
            <v>RUB</v>
          </cell>
        </row>
        <row r="1692">
          <cell r="A1692" t="str">
            <v>НС-1690657</v>
          </cell>
          <cell r="C1692" t="str">
            <v>RAC-SG25HP.D04/S SHOGUN внутренний блок сплит-системы FUNAI</v>
          </cell>
          <cell r="G1692" t="str">
            <v>шт</v>
          </cell>
          <cell r="H1692">
            <v>1</v>
          </cell>
          <cell r="I1692">
            <v>10000</v>
          </cell>
          <cell r="J1692" t="str">
            <v>RUB</v>
          </cell>
        </row>
        <row r="1693">
          <cell r="A1693" t="str">
            <v>НС-1690658</v>
          </cell>
          <cell r="C1693" t="str">
            <v>RAC-SG25HP.D04/U SHOGUN наружный блок сплит-системы FUNAI</v>
          </cell>
          <cell r="G1693" t="str">
            <v>шт</v>
          </cell>
          <cell r="H1693">
            <v>1</v>
          </cell>
          <cell r="I1693">
            <v>23190</v>
          </cell>
          <cell r="J1693" t="str">
            <v>RUB</v>
          </cell>
        </row>
        <row r="1694">
          <cell r="A1694" t="str">
            <v>НС-1690659</v>
          </cell>
          <cell r="C1694" t="str">
            <v>RAC-SG35HP.D04/S SHOGUN внутренний блок сплит-системы FUNAI</v>
          </cell>
          <cell r="G1694" t="str">
            <v>шт</v>
          </cell>
          <cell r="H1694">
            <v>0</v>
          </cell>
          <cell r="I1694">
            <v>13000</v>
          </cell>
          <cell r="J1694" t="str">
            <v>RUB</v>
          </cell>
        </row>
        <row r="1695">
          <cell r="A1695" t="str">
            <v>НС-1690661</v>
          </cell>
          <cell r="C1695" t="str">
            <v>RAC-SG35HP.D04/U SHOGUN наружный блок сплит-системы FUNAI</v>
          </cell>
          <cell r="G1695" t="str">
            <v>шт</v>
          </cell>
          <cell r="H1695">
            <v>1</v>
          </cell>
          <cell r="I1695">
            <v>30290</v>
          </cell>
          <cell r="J1695" t="str">
            <v>RUB</v>
          </cell>
        </row>
        <row r="1696">
          <cell r="A1696" t="str">
            <v>НС-1690663</v>
          </cell>
          <cell r="C1696" t="str">
            <v>RAC-SG55HP.D04/S SHOGUN внутренний блок сплит-системы FUNAI</v>
          </cell>
          <cell r="G1696" t="str">
            <v>шт</v>
          </cell>
          <cell r="H1696" t="str">
            <v>больше 50</v>
          </cell>
          <cell r="I1696">
            <v>21500</v>
          </cell>
          <cell r="J1696" t="str">
            <v>RUB</v>
          </cell>
        </row>
        <row r="1697">
          <cell r="A1697" t="str">
            <v>НС-1690664</v>
          </cell>
          <cell r="C1697" t="str">
            <v>RAC-SG55HP.D04/U SHOGUN наружный блок сплит-системы FUNAI</v>
          </cell>
          <cell r="G1697" t="str">
            <v>шт</v>
          </cell>
          <cell r="H1697" t="str">
            <v>больше 50</v>
          </cell>
          <cell r="I1697">
            <v>50090</v>
          </cell>
          <cell r="J1697" t="str">
            <v>RUB</v>
          </cell>
        </row>
        <row r="1698">
          <cell r="A1698" t="str">
            <v>НС-1690665</v>
          </cell>
          <cell r="C1698" t="str">
            <v>RAC-SG75HP.D04/S SHOGUN внутренний блок сплит-системы FUNAI</v>
          </cell>
          <cell r="G1698" t="str">
            <v>шт</v>
          </cell>
          <cell r="H1698" t="str">
            <v>больше 50</v>
          </cell>
          <cell r="I1698">
            <v>27300</v>
          </cell>
          <cell r="J1698" t="str">
            <v>RUB</v>
          </cell>
        </row>
        <row r="1699">
          <cell r="A1699" t="str">
            <v>НС-1690666</v>
          </cell>
          <cell r="C1699" t="str">
            <v>RAC-SG75HP.D04/U SHOGUN наружный блок сплит-системы FUNAI</v>
          </cell>
          <cell r="G1699" t="str">
            <v>шт</v>
          </cell>
          <cell r="H1699">
            <v>48</v>
          </cell>
          <cell r="I1699">
            <v>63790</v>
          </cell>
          <cell r="J1699" t="str">
            <v>RUB</v>
          </cell>
        </row>
        <row r="1700">
          <cell r="A1700" t="str">
            <v>яС-1194100</v>
          </cell>
          <cell r="C1700" t="str">
            <v>SHOGUN 2026</v>
          </cell>
          <cell r="H1700" t="str">
            <v>больше 50</v>
          </cell>
          <cell r="I1700">
            <v>10300</v>
          </cell>
          <cell r="J1700" t="str">
            <v>RUB</v>
          </cell>
        </row>
        <row r="1701">
          <cell r="A1701" t="str">
            <v>НС-1764740</v>
          </cell>
          <cell r="C1701" t="str">
            <v>RAC-SG25HP.D05/S SHOGUN внутренний блок сплит-системы FUNAI</v>
          </cell>
          <cell r="G1701" t="str">
            <v>шт</v>
          </cell>
          <cell r="H1701" t="str">
            <v>больше 50</v>
          </cell>
          <cell r="I1701">
            <v>10300</v>
          </cell>
          <cell r="J1701" t="str">
            <v>RUB</v>
          </cell>
        </row>
        <row r="1702">
          <cell r="A1702" t="str">
            <v>НС-1764751</v>
          </cell>
          <cell r="C1702" t="str">
            <v>RAC-SG25HP.D05/U SHOGUN наружный блок сплит-системы FUNAI</v>
          </cell>
          <cell r="G1702" t="str">
            <v>шт</v>
          </cell>
          <cell r="H1702" t="str">
            <v>больше 50</v>
          </cell>
          <cell r="I1702">
            <v>23990</v>
          </cell>
          <cell r="J1702" t="str">
            <v>RUB</v>
          </cell>
        </row>
        <row r="1703">
          <cell r="A1703" t="str">
            <v>НС-1764742</v>
          </cell>
          <cell r="C1703" t="str">
            <v>RAC-SG35HP.D05/S SHOGUN внутренний блок сплит-системы FUNAI</v>
          </cell>
          <cell r="G1703" t="str">
            <v>шт</v>
          </cell>
          <cell r="H1703">
            <v>16</v>
          </cell>
          <cell r="I1703">
            <v>13400</v>
          </cell>
          <cell r="J1703" t="str">
            <v>RUB</v>
          </cell>
        </row>
        <row r="1704">
          <cell r="A1704" t="str">
            <v>НС-1764753</v>
          </cell>
          <cell r="C1704" t="str">
            <v>RAC-SG35HP.D05/U SHOGUN наружный блок сплит-системы FUNAI</v>
          </cell>
          <cell r="G1704" t="str">
            <v>шт</v>
          </cell>
          <cell r="H1704">
            <v>16</v>
          </cell>
          <cell r="I1704">
            <v>31290</v>
          </cell>
          <cell r="J1704" t="str">
            <v>RUB</v>
          </cell>
        </row>
        <row r="1705">
          <cell r="A1705" t="str">
            <v>яС-1164774</v>
          </cell>
          <cell r="C1705" t="str">
            <v>Инверторные сплит-системы</v>
          </cell>
          <cell r="H1705" t="str">
            <v>больше 50</v>
          </cell>
          <cell r="I1705">
            <v>11400</v>
          </cell>
          <cell r="J1705" t="str">
            <v>RUB</v>
          </cell>
        </row>
        <row r="1706">
          <cell r="A1706" t="str">
            <v>яС-1190568</v>
          </cell>
          <cell r="C1706" t="str">
            <v>AKOYA Inverter</v>
          </cell>
          <cell r="H1706" t="str">
            <v>больше 50</v>
          </cell>
          <cell r="I1706">
            <v>11400</v>
          </cell>
          <cell r="J1706" t="str">
            <v>RUB</v>
          </cell>
        </row>
        <row r="1707">
          <cell r="A1707" t="str">
            <v>НС-1696877</v>
          </cell>
          <cell r="C1707" t="str">
            <v>RAC-I-AK25HP.D01/S AKOYA Inverter внутренний блок сплит-системы FUNAI</v>
          </cell>
          <cell r="G1707" t="str">
            <v>шт</v>
          </cell>
          <cell r="H1707" t="str">
            <v>больше 50</v>
          </cell>
          <cell r="I1707">
            <v>11400</v>
          </cell>
          <cell r="J1707" t="str">
            <v>RUB</v>
          </cell>
        </row>
        <row r="1708">
          <cell r="A1708" t="str">
            <v>НС-1696885</v>
          </cell>
          <cell r="C1708" t="str">
            <v>RAC-I-AK25HP.D01/U AKOYA Inverter наружный блок сплит-системы FUNAI</v>
          </cell>
          <cell r="G1708" t="str">
            <v>шт</v>
          </cell>
          <cell r="H1708" t="str">
            <v>больше 50</v>
          </cell>
          <cell r="I1708">
            <v>26590</v>
          </cell>
          <cell r="J1708" t="str">
            <v>RUB</v>
          </cell>
        </row>
        <row r="1709">
          <cell r="A1709" t="str">
            <v>НС-1696879</v>
          </cell>
          <cell r="C1709" t="str">
            <v>RAC-I-AK30HP.D01/S AKOYA Inverter внутренний блок сплит-системы FUNAI</v>
          </cell>
          <cell r="G1709" t="str">
            <v>шт</v>
          </cell>
          <cell r="H1709" t="str">
            <v>больше 50</v>
          </cell>
          <cell r="I1709">
            <v>12400</v>
          </cell>
          <cell r="J1709" t="str">
            <v>RUB</v>
          </cell>
        </row>
        <row r="1710">
          <cell r="A1710" t="str">
            <v>НС-1696887</v>
          </cell>
          <cell r="C1710" t="str">
            <v>RAC-I-AK30HP.D01/U AKOYA Inverter наружный блок сплит-системы FUNAI</v>
          </cell>
          <cell r="G1710" t="str">
            <v>шт</v>
          </cell>
          <cell r="H1710" t="str">
            <v>больше 50</v>
          </cell>
          <cell r="I1710">
            <v>29090</v>
          </cell>
          <cell r="J1710" t="str">
            <v>RUB</v>
          </cell>
        </row>
        <row r="1711">
          <cell r="A1711" t="str">
            <v>НС-1696880</v>
          </cell>
          <cell r="C1711" t="str">
            <v>RAC-I-AK35HP.D01/S AKOYA Inverter внутренний блок сплит-системы FUNAI</v>
          </cell>
          <cell r="G1711" t="str">
            <v>шт</v>
          </cell>
          <cell r="H1711" t="str">
            <v>больше 50</v>
          </cell>
          <cell r="I1711">
            <v>14700</v>
          </cell>
          <cell r="J1711" t="str">
            <v>RUB</v>
          </cell>
        </row>
        <row r="1712">
          <cell r="A1712" t="str">
            <v>НС-1696889</v>
          </cell>
          <cell r="C1712" t="str">
            <v>RAC-I-AK35HP.D01/U AKOYA Inverter наружный блок сплит-системы FUNAI</v>
          </cell>
          <cell r="G1712" t="str">
            <v>шт</v>
          </cell>
          <cell r="H1712" t="str">
            <v>больше 50</v>
          </cell>
          <cell r="I1712">
            <v>34390</v>
          </cell>
          <cell r="J1712" t="str">
            <v>RUB</v>
          </cell>
        </row>
        <row r="1713">
          <cell r="A1713" t="str">
            <v>НС-1696882</v>
          </cell>
          <cell r="C1713" t="str">
            <v>RAC-I-AK55HP.D01/S AKOYA Inverter внутренний блок сплит-системы FUNAI</v>
          </cell>
          <cell r="G1713" t="str">
            <v>шт</v>
          </cell>
          <cell r="H1713">
            <v>1</v>
          </cell>
          <cell r="I1713">
            <v>23800</v>
          </cell>
          <cell r="J1713" t="str">
            <v>RUB</v>
          </cell>
        </row>
        <row r="1714">
          <cell r="A1714" t="str">
            <v>НС-1764668</v>
          </cell>
          <cell r="C1714" t="str">
            <v>RAC-I-AK55HP.D02/S AKOYA Inverter внутренний блок сплит-системы FUNAI</v>
          </cell>
          <cell r="G1714" t="str">
            <v>шт</v>
          </cell>
          <cell r="H1714" t="str">
            <v>больше 50</v>
          </cell>
          <cell r="I1714">
            <v>24100</v>
          </cell>
          <cell r="J1714" t="str">
            <v>RUB</v>
          </cell>
        </row>
        <row r="1715">
          <cell r="A1715" t="str">
            <v>НС-1764671</v>
          </cell>
          <cell r="C1715" t="str">
            <v>RAC-I-AK55HP.D02/U AKOYA Inverter наружный блок сплит-системы FUNAI</v>
          </cell>
          <cell r="G1715" t="str">
            <v>шт</v>
          </cell>
          <cell r="H1715" t="str">
            <v>больше 50</v>
          </cell>
          <cell r="I1715">
            <v>56390</v>
          </cell>
          <cell r="J1715" t="str">
            <v>RUB</v>
          </cell>
        </row>
        <row r="1716">
          <cell r="A1716" t="str">
            <v>НС-1696891</v>
          </cell>
          <cell r="C1716" t="str">
            <v>RAC-I-AK75HP.D01/U AKOYA Inverter наружный блок сплит-системы FUNAI</v>
          </cell>
          <cell r="G1716" t="str">
            <v>шт</v>
          </cell>
          <cell r="H1716">
            <v>1</v>
          </cell>
          <cell r="I1716">
            <v>67990</v>
          </cell>
          <cell r="J1716" t="str">
            <v>RUB</v>
          </cell>
        </row>
        <row r="1717">
          <cell r="A1717" t="str">
            <v>НС-1764669</v>
          </cell>
          <cell r="C1717" t="str">
            <v>RAC-I-AK75HP.D02/S AKOYA Inverter внутренний блок сплит-системы FUNAI</v>
          </cell>
          <cell r="G1717" t="str">
            <v>шт</v>
          </cell>
          <cell r="H1717" t="str">
            <v>больше 50</v>
          </cell>
          <cell r="I1717">
            <v>29400</v>
          </cell>
          <cell r="J1717" t="str">
            <v>RUB</v>
          </cell>
        </row>
        <row r="1718">
          <cell r="A1718" t="str">
            <v>НС-1764672</v>
          </cell>
          <cell r="C1718" t="str">
            <v>RAC-I-AK75HP.D02/U AKOYA Inverter наружный блок сплит-системы FUNAI</v>
          </cell>
          <cell r="G1718" t="str">
            <v>шт</v>
          </cell>
          <cell r="H1718" t="str">
            <v>больше 50</v>
          </cell>
          <cell r="I1718">
            <v>68690</v>
          </cell>
          <cell r="J1718" t="str">
            <v>RUB</v>
          </cell>
        </row>
        <row r="1719">
          <cell r="A1719" t="str">
            <v>яС-1190567</v>
          </cell>
          <cell r="C1719" t="str">
            <v>AKOYA NERO Inverter</v>
          </cell>
          <cell r="H1719" t="str">
            <v>больше 50</v>
          </cell>
          <cell r="I1719">
            <v>13300</v>
          </cell>
          <cell r="J1719" t="str">
            <v>RUB</v>
          </cell>
        </row>
        <row r="1720">
          <cell r="A1720" t="str">
            <v>НС-1704307</v>
          </cell>
          <cell r="C1720" t="str">
            <v>RAC-I-AN25HP.D01/S AKOYA NERO Inverter внутренний блок сплит-системы FUNAI</v>
          </cell>
          <cell r="G1720" t="str">
            <v>шт</v>
          </cell>
          <cell r="H1720" t="str">
            <v>больше 50</v>
          </cell>
          <cell r="I1720">
            <v>13300</v>
          </cell>
          <cell r="J1720" t="str">
            <v>RUB</v>
          </cell>
        </row>
        <row r="1721">
          <cell r="A1721" t="str">
            <v>НС-1704309</v>
          </cell>
          <cell r="C1721" t="str">
            <v>RAC-I-AN25HP.D01/U AKOYA NERO Inverter наружный блок сплит-системы FUNAI</v>
          </cell>
          <cell r="G1721" t="str">
            <v>шт</v>
          </cell>
          <cell r="H1721" t="str">
            <v>больше 50</v>
          </cell>
          <cell r="I1721">
            <v>31090</v>
          </cell>
          <cell r="J1721" t="str">
            <v>RUB</v>
          </cell>
        </row>
        <row r="1722">
          <cell r="A1722" t="str">
            <v>НС-1696857</v>
          </cell>
          <cell r="C1722" t="str">
            <v>RAC-I-AN30HP.D01/S AKOYA NERO Inverter внутренний блок сплит-системы FUNAI</v>
          </cell>
          <cell r="G1722" t="str">
            <v>шт</v>
          </cell>
          <cell r="H1722" t="str">
            <v>больше 50</v>
          </cell>
          <cell r="I1722">
            <v>14300</v>
          </cell>
          <cell r="J1722" t="str">
            <v>RUB</v>
          </cell>
        </row>
        <row r="1723">
          <cell r="A1723" t="str">
            <v>НС-1696873</v>
          </cell>
          <cell r="C1723" t="str">
            <v>RAC-I-AN30HP.D01/U AKOYA NERO Inverter наружный блок сплит-системы FUNAI</v>
          </cell>
          <cell r="G1723" t="str">
            <v>шт</v>
          </cell>
          <cell r="H1723" t="str">
            <v>больше 50</v>
          </cell>
          <cell r="I1723">
            <v>33390</v>
          </cell>
          <cell r="J1723" t="str">
            <v>RUB</v>
          </cell>
        </row>
        <row r="1724">
          <cell r="A1724" t="str">
            <v>НС-1696869</v>
          </cell>
          <cell r="C1724" t="str">
            <v>RAC-I-AN35HP.D01/S AKOYA NERO Inverter внутренний блок сплит-системы FUNAI</v>
          </cell>
          <cell r="G1724" t="str">
            <v>шт</v>
          </cell>
          <cell r="H1724" t="str">
            <v>больше 50</v>
          </cell>
          <cell r="I1724">
            <v>16600</v>
          </cell>
          <cell r="J1724" t="str">
            <v>RUB</v>
          </cell>
        </row>
        <row r="1725">
          <cell r="A1725" t="str">
            <v>НС-1696874</v>
          </cell>
          <cell r="C1725" t="str">
            <v>RAC-I-AN35HP.D01/U AKOYA NERO Inverter наружный блок сплит-системы FUNAI</v>
          </cell>
          <cell r="G1725" t="str">
            <v>шт</v>
          </cell>
          <cell r="H1725" t="str">
            <v>больше 50</v>
          </cell>
          <cell r="I1725">
            <v>38590</v>
          </cell>
          <cell r="J1725" t="str">
            <v>RUB</v>
          </cell>
        </row>
        <row r="1726">
          <cell r="A1726" t="str">
            <v>НС-1764664</v>
          </cell>
          <cell r="C1726" t="str">
            <v>RAC-I-AN55HP.D02/S AKOYA NERO Inverter внутренний блок сплит-системы FUNAI</v>
          </cell>
          <cell r="G1726" t="str">
            <v>шт</v>
          </cell>
          <cell r="H1726">
            <v>48</v>
          </cell>
          <cell r="I1726">
            <v>25900</v>
          </cell>
          <cell r="J1726" t="str">
            <v>RUB</v>
          </cell>
        </row>
        <row r="1727">
          <cell r="A1727" t="str">
            <v>НС-1764666</v>
          </cell>
          <cell r="C1727" t="str">
            <v>RAC-I-AN55HP.D02/U AKOYA NERO Inverter наружный блок сплит-системы FUNAI</v>
          </cell>
          <cell r="G1727" t="str">
            <v>шт</v>
          </cell>
          <cell r="H1727">
            <v>48</v>
          </cell>
          <cell r="I1727">
            <v>60390</v>
          </cell>
          <cell r="J1727" t="str">
            <v>RUB</v>
          </cell>
        </row>
        <row r="1728">
          <cell r="A1728" t="str">
            <v>НС-1696876</v>
          </cell>
          <cell r="C1728" t="str">
            <v>RAC-I-AN75HP.D01/U AKOYA NERO Inverter наружный блок сплит-системы FUNAI</v>
          </cell>
          <cell r="G1728" t="str">
            <v>шт</v>
          </cell>
          <cell r="H1728">
            <v>3</v>
          </cell>
          <cell r="I1728">
            <v>72690</v>
          </cell>
          <cell r="J1728" t="str">
            <v>RUB</v>
          </cell>
        </row>
        <row r="1729">
          <cell r="A1729" t="str">
            <v>яС-1172767</v>
          </cell>
          <cell r="C1729" t="str">
            <v>BUSHIDO inverter</v>
          </cell>
          <cell r="H1729">
            <v>7</v>
          </cell>
          <cell r="I1729">
            <v>34690</v>
          </cell>
          <cell r="J1729" t="str">
            <v>RUB</v>
          </cell>
        </row>
        <row r="1730">
          <cell r="A1730" t="str">
            <v>НС-1476382</v>
          </cell>
          <cell r="C1730" t="str">
            <v>RAC-I-BS25HP.D01/U BUSHIDO Inverter наружный блок сплит-системы FUNAI</v>
          </cell>
          <cell r="G1730" t="str">
            <v>шт</v>
          </cell>
          <cell r="H1730">
            <v>1</v>
          </cell>
          <cell r="I1730">
            <v>34690</v>
          </cell>
          <cell r="J1730" t="str">
            <v>RUB</v>
          </cell>
        </row>
        <row r="1731">
          <cell r="A1731" t="str">
            <v>НС-1481383</v>
          </cell>
          <cell r="C1731" t="str">
            <v>RAC-I-BS30HP.D01/U BUSHIDO Inverter наружный блок сплит-системы FUNAI</v>
          </cell>
          <cell r="G1731" t="str">
            <v>шт</v>
          </cell>
          <cell r="H1731">
            <v>6</v>
          </cell>
          <cell r="I1731">
            <v>36790</v>
          </cell>
          <cell r="J1731" t="str">
            <v>RUB</v>
          </cell>
        </row>
        <row r="1732">
          <cell r="A1732" t="str">
            <v>яС-1178470</v>
          </cell>
          <cell r="C1732" t="str">
            <v>DAIJIN Inverter</v>
          </cell>
          <cell r="H1732">
            <v>17</v>
          </cell>
          <cell r="I1732">
            <v>11200</v>
          </cell>
          <cell r="J1732" t="str">
            <v>RUB</v>
          </cell>
        </row>
        <row r="1733">
          <cell r="A1733" t="str">
            <v>НС-1533023</v>
          </cell>
          <cell r="C1733" t="str">
            <v>RAC-I-DA25HP.D01/S DAIJIN Inverter внутренний блок сплит-системы FUNAI</v>
          </cell>
          <cell r="G1733" t="str">
            <v>шт</v>
          </cell>
          <cell r="H1733">
            <v>0</v>
          </cell>
          <cell r="I1733">
            <v>11200</v>
          </cell>
          <cell r="J1733" t="str">
            <v>RUB</v>
          </cell>
        </row>
        <row r="1734">
          <cell r="A1734" t="str">
            <v>НС-1533025</v>
          </cell>
          <cell r="C1734" t="str">
            <v>RAC-I-DA25HP.D01/U DAIJIN Inverter наружный блок сплит-системы FUNAI</v>
          </cell>
          <cell r="G1734" t="str">
            <v>шт</v>
          </cell>
          <cell r="H1734">
            <v>5</v>
          </cell>
          <cell r="I1734">
            <v>26090</v>
          </cell>
          <cell r="J1734" t="str">
            <v>RUB</v>
          </cell>
        </row>
        <row r="1735">
          <cell r="A1735" t="str">
            <v>НС-1533027</v>
          </cell>
          <cell r="C1735" t="str">
            <v>RAC-I-DA30HP.D01/U DAIJIN Inverter наружный блок сплит-системы FUNAI</v>
          </cell>
          <cell r="G1735" t="str">
            <v>шт</v>
          </cell>
          <cell r="H1735">
            <v>0</v>
          </cell>
          <cell r="I1735">
            <v>29690</v>
          </cell>
          <cell r="J1735" t="str">
            <v>RUB</v>
          </cell>
        </row>
        <row r="1736">
          <cell r="A1736" t="str">
            <v>НС-1533030</v>
          </cell>
          <cell r="C1736" t="str">
            <v>RAC-I-DA35HP.D01/U DAIJIN Inverter наружный блок сплит-системы FUNAI</v>
          </cell>
          <cell r="G1736" t="str">
            <v>шт</v>
          </cell>
          <cell r="H1736">
            <v>0</v>
          </cell>
          <cell r="I1736">
            <v>34090</v>
          </cell>
          <cell r="J1736" t="str">
            <v>RUB</v>
          </cell>
        </row>
        <row r="1737">
          <cell r="A1737" t="str">
            <v>НС-1533032</v>
          </cell>
          <cell r="C1737" t="str">
            <v>RAC-I-DA50HP.D01/S DAIJIN Inverter внутренний блок сплит-системы FUNAI</v>
          </cell>
          <cell r="G1737" t="str">
            <v>шт</v>
          </cell>
          <cell r="H1737">
            <v>6</v>
          </cell>
          <cell r="I1737">
            <v>20800</v>
          </cell>
          <cell r="J1737" t="str">
            <v>RUB</v>
          </cell>
        </row>
        <row r="1738">
          <cell r="A1738" t="str">
            <v>НС-1533034</v>
          </cell>
          <cell r="C1738" t="str">
            <v>RAC-I-DA50HP.D01/U DAIJIN Inverter наружный блок сплит-системы FUNAI</v>
          </cell>
          <cell r="G1738" t="str">
            <v>шт</v>
          </cell>
          <cell r="H1738">
            <v>6</v>
          </cell>
          <cell r="I1738">
            <v>48590</v>
          </cell>
          <cell r="J1738" t="str">
            <v>RUB</v>
          </cell>
        </row>
        <row r="1739">
          <cell r="A1739" t="str">
            <v>яС-1172568</v>
          </cell>
          <cell r="C1739" t="str">
            <v>EMPEROR SMART EYE DC inverter</v>
          </cell>
          <cell r="H1739" t="str">
            <v>больше 50</v>
          </cell>
          <cell r="I1739">
            <v>23200</v>
          </cell>
          <cell r="J1739" t="str">
            <v>RUB</v>
          </cell>
        </row>
        <row r="1740">
          <cell r="A1740" t="str">
            <v>НС-1447279</v>
          </cell>
          <cell r="C1740" t="str">
            <v>RACI-EM25HP.D04/S EMPEROR DC-Inverter SMART EYE внутренний блок сплит-системы FUNAI</v>
          </cell>
          <cell r="G1740" t="str">
            <v>шт</v>
          </cell>
          <cell r="H1740">
            <v>46</v>
          </cell>
          <cell r="I1740">
            <v>23200</v>
          </cell>
          <cell r="J1740" t="str">
            <v>RUB</v>
          </cell>
        </row>
        <row r="1741">
          <cell r="A1741" t="str">
            <v>НС-1447281</v>
          </cell>
          <cell r="C1741" t="str">
            <v>RACI-EM25HP.D04/U EMPEROR DC- Inverter SMART EYE наружный блок сплит-системы FUNAI</v>
          </cell>
          <cell r="G1741" t="str">
            <v>шт</v>
          </cell>
          <cell r="H1741" t="str">
            <v>больше 50</v>
          </cell>
          <cell r="I1741">
            <v>54190</v>
          </cell>
          <cell r="J1741" t="str">
            <v>RUB</v>
          </cell>
        </row>
        <row r="1742">
          <cell r="A1742" t="str">
            <v>НС-1597435</v>
          </cell>
          <cell r="C1742" t="str">
            <v>RACI-EM35HP.D05/S EMPEROR DC- Inverter SMART EYE внутренний блок сплит-системы FUNAI</v>
          </cell>
          <cell r="G1742" t="str">
            <v>шт</v>
          </cell>
          <cell r="H1742">
            <v>1</v>
          </cell>
          <cell r="I1742">
            <v>26100</v>
          </cell>
          <cell r="J1742" t="str">
            <v>RUB</v>
          </cell>
        </row>
        <row r="1743">
          <cell r="A1743" t="str">
            <v>яС-1190489</v>
          </cell>
          <cell r="C1743" t="str">
            <v>EMPEROR UP SMART EYE FULL DC Inverter</v>
          </cell>
          <cell r="H1743" t="str">
            <v>больше 50</v>
          </cell>
          <cell r="I1743">
            <v>23500</v>
          </cell>
          <cell r="J1743" t="str">
            <v>RUB</v>
          </cell>
        </row>
        <row r="1744">
          <cell r="A1744" t="str">
            <v>НС-1693816</v>
          </cell>
          <cell r="C1744" t="str">
            <v>RAC-I-EU25HP.D01/S EMPEROR UP SMART EYE FULL DC Inverter внутренний блок сплит-системы FUNAI</v>
          </cell>
          <cell r="G1744" t="str">
            <v>шт</v>
          </cell>
          <cell r="H1744" t="str">
            <v>больше 50</v>
          </cell>
          <cell r="I1744">
            <v>23500</v>
          </cell>
          <cell r="J1744" t="str">
            <v>RUB</v>
          </cell>
        </row>
        <row r="1745">
          <cell r="A1745" t="str">
            <v>НС-1693818</v>
          </cell>
          <cell r="C1745" t="str">
            <v>RAC-I-EU25HP.D01/U EMPEROR UP SMART EYE FULL DC Inverter наружный блок сплит-системы FUNAI</v>
          </cell>
          <cell r="G1745" t="str">
            <v>шт</v>
          </cell>
          <cell r="H1745" t="str">
            <v>больше 50</v>
          </cell>
          <cell r="I1745">
            <v>54890</v>
          </cell>
          <cell r="J1745" t="str">
            <v>RUB</v>
          </cell>
        </row>
        <row r="1746">
          <cell r="A1746" t="str">
            <v>НС-1693819</v>
          </cell>
          <cell r="C1746" t="str">
            <v>RAC-I-EU35HP.D01/S EMPEROR UP SMART EYE FULL DC Inverter внутренний блок сплит-системы FUNAI</v>
          </cell>
          <cell r="G1746" t="str">
            <v>шт</v>
          </cell>
          <cell r="H1746" t="str">
            <v>больше 50</v>
          </cell>
          <cell r="I1746">
            <v>25300</v>
          </cell>
          <cell r="J1746" t="str">
            <v>RUB</v>
          </cell>
        </row>
        <row r="1747">
          <cell r="A1747" t="str">
            <v>НС-1693820</v>
          </cell>
          <cell r="C1747" t="str">
            <v>RAC-I-EU35HP.D01/U EMPEROR UP SMART EYE FULL DC Inverter наружный блок сплит-системы FUNAI</v>
          </cell>
          <cell r="G1747" t="str">
            <v>шт</v>
          </cell>
          <cell r="H1747" t="str">
            <v>больше 50</v>
          </cell>
          <cell r="I1747">
            <v>59190</v>
          </cell>
          <cell r="J1747" t="str">
            <v>RUB</v>
          </cell>
        </row>
        <row r="1748">
          <cell r="A1748" t="str">
            <v>яС-1172769</v>
          </cell>
          <cell r="C1748" t="str">
            <v>KADZOKU inverter</v>
          </cell>
          <cell r="H1748">
            <v>5</v>
          </cell>
          <cell r="I1748">
            <v>33290</v>
          </cell>
          <cell r="J1748" t="str">
            <v>RUB</v>
          </cell>
        </row>
        <row r="1749">
          <cell r="A1749" t="str">
            <v>НС-1476421</v>
          </cell>
          <cell r="C1749" t="str">
            <v>RAC-I-KD25HP.D01/U KADZOKU Inverter наружный блок сплит-системы FUNAI</v>
          </cell>
          <cell r="G1749" t="str">
            <v>шт</v>
          </cell>
          <cell r="H1749">
            <v>3</v>
          </cell>
          <cell r="I1749">
            <v>33290</v>
          </cell>
          <cell r="J1749" t="str">
            <v>RUB</v>
          </cell>
        </row>
        <row r="1750">
          <cell r="A1750" t="str">
            <v>НС-1481418</v>
          </cell>
          <cell r="C1750" t="str">
            <v>RAC-I-KD30HP.D01/U KADZOKU Inverter наружный блок сплит-системы FUNAI</v>
          </cell>
          <cell r="G1750" t="str">
            <v>шт</v>
          </cell>
          <cell r="H1750">
            <v>2</v>
          </cell>
          <cell r="I1750">
            <v>33990</v>
          </cell>
          <cell r="J1750" t="str">
            <v>RUB</v>
          </cell>
        </row>
        <row r="1751">
          <cell r="A1751" t="str">
            <v>яС-1179147</v>
          </cell>
          <cell r="C1751" t="str">
            <v>KADZOKU inverter 2024</v>
          </cell>
          <cell r="H1751">
            <v>6</v>
          </cell>
          <cell r="I1751">
            <v>10700</v>
          </cell>
          <cell r="J1751" t="str">
            <v>RUB</v>
          </cell>
        </row>
        <row r="1752">
          <cell r="A1752" t="str">
            <v>НС-1596207</v>
          </cell>
          <cell r="C1752" t="str">
            <v>RAC-I-KD25HP.D02/S KADZOKU Inverter внутренний блок сплит-системы FUNAI</v>
          </cell>
          <cell r="G1752" t="str">
            <v>шт</v>
          </cell>
          <cell r="H1752">
            <v>0</v>
          </cell>
          <cell r="I1752">
            <v>10700</v>
          </cell>
          <cell r="J1752" t="str">
            <v>RUB</v>
          </cell>
        </row>
        <row r="1753">
          <cell r="A1753" t="str">
            <v>НС-1596209</v>
          </cell>
          <cell r="C1753" t="str">
            <v>RAC-I-KD30HP.D02/S KADZOKU Inverter внутренний блок сплит-системы FUNAI</v>
          </cell>
          <cell r="G1753" t="str">
            <v>шт</v>
          </cell>
          <cell r="H1753">
            <v>1</v>
          </cell>
          <cell r="I1753">
            <v>13300</v>
          </cell>
          <cell r="J1753" t="str">
            <v>RUB</v>
          </cell>
        </row>
        <row r="1754">
          <cell r="A1754" t="str">
            <v>НС-1596211</v>
          </cell>
          <cell r="C1754" t="str">
            <v>RAC-I-KD35HP.D02/S KADZOKU Inverter внутренний блок сплит-системы FUNAI</v>
          </cell>
          <cell r="G1754" t="str">
            <v>шт</v>
          </cell>
          <cell r="H1754">
            <v>1</v>
          </cell>
          <cell r="I1754">
            <v>13200</v>
          </cell>
          <cell r="J1754" t="str">
            <v>RUB</v>
          </cell>
        </row>
        <row r="1755">
          <cell r="A1755" t="str">
            <v>НС-1596212</v>
          </cell>
          <cell r="C1755" t="str">
            <v>RAC-I-KD35HP.D02/U KADZOKU Inverter наружный блок сплит-системы FUNAI</v>
          </cell>
          <cell r="G1755" t="str">
            <v>шт</v>
          </cell>
          <cell r="H1755">
            <v>3</v>
          </cell>
          <cell r="I1755">
            <v>30890</v>
          </cell>
          <cell r="J1755" t="str">
            <v>RUB</v>
          </cell>
        </row>
        <row r="1756">
          <cell r="A1756" t="str">
            <v>НС-1596215</v>
          </cell>
          <cell r="C1756" t="str">
            <v>RAC-I-KD55HP.D02/U KADZOKU Inverter наружный блок сплит-системы FUNAI</v>
          </cell>
          <cell r="G1756" t="str">
            <v>шт</v>
          </cell>
          <cell r="H1756">
            <v>1</v>
          </cell>
          <cell r="I1756">
            <v>48690</v>
          </cell>
          <cell r="J1756" t="str">
            <v>RUB</v>
          </cell>
        </row>
        <row r="1757">
          <cell r="A1757" t="str">
            <v>яС-1189840</v>
          </cell>
          <cell r="C1757" t="str">
            <v>KADZOKU inverter 2025</v>
          </cell>
          <cell r="H1757" t="str">
            <v>больше 50</v>
          </cell>
          <cell r="I1757">
            <v>12200</v>
          </cell>
          <cell r="J1757" t="str">
            <v>RUB</v>
          </cell>
        </row>
        <row r="1758">
          <cell r="A1758" t="str">
            <v>НС-1691989</v>
          </cell>
          <cell r="C1758" t="str">
            <v>RAC-I-KD25HP.D03/S KADZOKU Inverter внутренний блок сплит-системы FUNAI</v>
          </cell>
          <cell r="G1758" t="str">
            <v>шт</v>
          </cell>
          <cell r="H1758">
            <v>14</v>
          </cell>
          <cell r="I1758">
            <v>12200</v>
          </cell>
          <cell r="J1758" t="str">
            <v>RUB</v>
          </cell>
        </row>
        <row r="1759">
          <cell r="A1759" t="str">
            <v>НС-1691990</v>
          </cell>
          <cell r="C1759" t="str">
            <v>RAC-I-KD25HP.D03/U KADZOKU Inverter наружный блок сплит-системы FUNAI</v>
          </cell>
          <cell r="G1759" t="str">
            <v>шт</v>
          </cell>
          <cell r="H1759">
            <v>10</v>
          </cell>
          <cell r="I1759">
            <v>28590</v>
          </cell>
          <cell r="J1759" t="str">
            <v>RUB</v>
          </cell>
        </row>
        <row r="1760">
          <cell r="A1760" t="str">
            <v>НС-1692034</v>
          </cell>
          <cell r="C1760" t="str">
            <v>RAC-I-KD30HP.D03/S KADZOKU Inverter внутренний блок сплит-системы FUNAI</v>
          </cell>
          <cell r="G1760" t="str">
            <v>шт</v>
          </cell>
          <cell r="H1760" t="str">
            <v>больше 50</v>
          </cell>
          <cell r="I1760">
            <v>13300</v>
          </cell>
          <cell r="J1760" t="str">
            <v>RUB</v>
          </cell>
        </row>
        <row r="1761">
          <cell r="A1761" t="str">
            <v>НС-1692036</v>
          </cell>
          <cell r="C1761" t="str">
            <v>RAC-I-KD30HP.D03/U KADZOKU Inverter наружный блок сплит-системы FUNAI</v>
          </cell>
          <cell r="G1761" t="str">
            <v>шт</v>
          </cell>
          <cell r="H1761" t="str">
            <v>больше 50</v>
          </cell>
          <cell r="I1761">
            <v>31090</v>
          </cell>
          <cell r="J1761" t="str">
            <v>RUB</v>
          </cell>
        </row>
        <row r="1762">
          <cell r="A1762" t="str">
            <v>НС-1692037</v>
          </cell>
          <cell r="C1762" t="str">
            <v>RAC-I-KD35HP.D03/S KADZOKU Inverter внутренний блок сплит-системы FUNAI</v>
          </cell>
          <cell r="G1762" t="str">
            <v>шт</v>
          </cell>
          <cell r="H1762">
            <v>21</v>
          </cell>
          <cell r="I1762">
            <v>15400</v>
          </cell>
          <cell r="J1762" t="str">
            <v>RUB</v>
          </cell>
        </row>
        <row r="1763">
          <cell r="A1763" t="str">
            <v>НС-1692038</v>
          </cell>
          <cell r="C1763" t="str">
            <v>RAC-I-KD35HP.D03/U KADZOKU Inverter наружный блок сплит-системы FUNAI</v>
          </cell>
          <cell r="G1763" t="str">
            <v>шт</v>
          </cell>
          <cell r="H1763">
            <v>14</v>
          </cell>
          <cell r="I1763">
            <v>35890</v>
          </cell>
          <cell r="J1763" t="str">
            <v>RUB</v>
          </cell>
        </row>
        <row r="1764">
          <cell r="A1764" t="str">
            <v>НС-1692039</v>
          </cell>
          <cell r="C1764" t="str">
            <v>RAC-I-KD55HP.D03/S KADZOKU Inverter внутренний блок сплит-системы FUNAI</v>
          </cell>
          <cell r="G1764" t="str">
            <v>шт</v>
          </cell>
          <cell r="H1764" t="str">
            <v>больше 50</v>
          </cell>
          <cell r="I1764">
            <v>25000</v>
          </cell>
          <cell r="J1764" t="str">
            <v>RUB</v>
          </cell>
        </row>
        <row r="1765">
          <cell r="A1765" t="str">
            <v>НС-1692040</v>
          </cell>
          <cell r="C1765" t="str">
            <v>RAC-I-KD55HP.D03/U KADZOKU Inverter наружный блок сплит-системы FUNAI</v>
          </cell>
          <cell r="G1765" t="str">
            <v>шт</v>
          </cell>
          <cell r="H1765">
            <v>50</v>
          </cell>
          <cell r="I1765">
            <v>58490</v>
          </cell>
          <cell r="J1765" t="str">
            <v>RUB</v>
          </cell>
        </row>
        <row r="1766">
          <cell r="A1766" t="str">
            <v>НС-1692073</v>
          </cell>
          <cell r="C1766" t="str">
            <v>RAC-I-KD75HP.D03/S KADZOKU Inverter внутренний блок сплит-системы FUNAI</v>
          </cell>
          <cell r="G1766" t="str">
            <v>шт</v>
          </cell>
          <cell r="H1766" t="str">
            <v>больше 50</v>
          </cell>
          <cell r="I1766">
            <v>30500</v>
          </cell>
          <cell r="J1766" t="str">
            <v>RUB</v>
          </cell>
        </row>
        <row r="1767">
          <cell r="A1767" t="str">
            <v>НС-1692076</v>
          </cell>
          <cell r="C1767" t="str">
            <v>RAC-I-KD75HP.D03/U KADZOKU Inverter наружный блок сплит-системы FUNAI</v>
          </cell>
          <cell r="G1767" t="str">
            <v>шт</v>
          </cell>
          <cell r="H1767" t="str">
            <v>больше 50</v>
          </cell>
          <cell r="I1767">
            <v>71190</v>
          </cell>
          <cell r="J1767" t="str">
            <v>RUB</v>
          </cell>
        </row>
        <row r="1768">
          <cell r="A1768" t="str">
            <v>яС-1189746</v>
          </cell>
          <cell r="C1768" t="str">
            <v>KAGAMI Inverter</v>
          </cell>
          <cell r="H1768" t="str">
            <v>больше 50</v>
          </cell>
          <cell r="I1768">
            <v>16300</v>
          </cell>
          <cell r="J1768" t="str">
            <v>RUB</v>
          </cell>
        </row>
        <row r="1769">
          <cell r="A1769" t="str">
            <v>НС-1690594</v>
          </cell>
          <cell r="C1769" t="str">
            <v>RAC-I-KM30HP.D01/S KAGAMI Inverter внутренний блок сплит-системы FUNAI</v>
          </cell>
          <cell r="G1769" t="str">
            <v>шт</v>
          </cell>
          <cell r="H1769">
            <v>22</v>
          </cell>
          <cell r="I1769">
            <v>16300</v>
          </cell>
          <cell r="J1769" t="str">
            <v>RUB</v>
          </cell>
        </row>
        <row r="1770">
          <cell r="A1770" t="str">
            <v>НС-1690595</v>
          </cell>
          <cell r="C1770" t="str">
            <v>RAC-I-KM30HP.D01/U KAGAMI Inverter наружный блок сплит-системы FUNAI</v>
          </cell>
          <cell r="G1770" t="str">
            <v>шт</v>
          </cell>
          <cell r="H1770">
            <v>28</v>
          </cell>
          <cell r="I1770">
            <v>37990</v>
          </cell>
          <cell r="J1770" t="str">
            <v>RUB</v>
          </cell>
        </row>
        <row r="1771">
          <cell r="A1771" t="str">
            <v>НС-1690596</v>
          </cell>
          <cell r="C1771" t="str">
            <v>RAC-I-KM35HP.D01/S KAGAMI Inverter внутренний блок сплит-системы FUNAI</v>
          </cell>
          <cell r="G1771" t="str">
            <v>шт</v>
          </cell>
          <cell r="H1771" t="str">
            <v>больше 50</v>
          </cell>
          <cell r="I1771">
            <v>18600</v>
          </cell>
          <cell r="J1771" t="str">
            <v>RUB</v>
          </cell>
        </row>
        <row r="1772">
          <cell r="A1772" t="str">
            <v>НС-1690597</v>
          </cell>
          <cell r="C1772" t="str">
            <v>RAC-I-KM35HP.D01/U KAGAMI Inverter наружный блок сплит-системы FUNAI</v>
          </cell>
          <cell r="G1772" t="str">
            <v>шт</v>
          </cell>
          <cell r="H1772" t="str">
            <v>больше 50</v>
          </cell>
          <cell r="I1772">
            <v>43390</v>
          </cell>
          <cell r="J1772" t="str">
            <v>RUB</v>
          </cell>
        </row>
        <row r="1773">
          <cell r="A1773" t="str">
            <v>НС-1690599</v>
          </cell>
          <cell r="C1773" t="str">
            <v>RAC-I-KM55HP.D01/U KAGAMI Inverter наружный блок сплит-системы FUNAI</v>
          </cell>
          <cell r="G1773" t="str">
            <v>шт</v>
          </cell>
          <cell r="H1773">
            <v>1</v>
          </cell>
          <cell r="I1773">
            <v>67490</v>
          </cell>
          <cell r="J1773" t="str">
            <v>RUB</v>
          </cell>
        </row>
        <row r="1774">
          <cell r="A1774" t="str">
            <v>НС-1690601</v>
          </cell>
          <cell r="C1774" t="str">
            <v>RAC-I-KM75HP.D01/S KAGAMI Inverter внутренний блок сплит-системы FUNAI</v>
          </cell>
          <cell r="G1774" t="str">
            <v>шт</v>
          </cell>
          <cell r="H1774">
            <v>48</v>
          </cell>
          <cell r="I1774">
            <v>35600</v>
          </cell>
          <cell r="J1774" t="str">
            <v>RUB</v>
          </cell>
        </row>
        <row r="1775">
          <cell r="A1775" t="str">
            <v>НС-1690602</v>
          </cell>
          <cell r="C1775" t="str">
            <v>RAC-I-KM75HP.D01/U KAGAMI Inverter наружный блок сплит-системы FUNAI</v>
          </cell>
          <cell r="G1775" t="str">
            <v>шт</v>
          </cell>
          <cell r="H1775">
            <v>45</v>
          </cell>
          <cell r="I1775">
            <v>83090</v>
          </cell>
          <cell r="J1775" t="str">
            <v>RUB</v>
          </cell>
        </row>
        <row r="1776">
          <cell r="A1776" t="str">
            <v>яС-1172766</v>
          </cell>
          <cell r="C1776" t="str">
            <v>KATANA inverter</v>
          </cell>
          <cell r="H1776">
            <v>6</v>
          </cell>
          <cell r="I1776">
            <v>32290</v>
          </cell>
          <cell r="J1776" t="str">
            <v>RUB</v>
          </cell>
        </row>
        <row r="1777">
          <cell r="A1777" t="str">
            <v>НС-1476286</v>
          </cell>
          <cell r="C1777" t="str">
            <v>RAC-I-KT30HP.D01/U KATANA Inverter наружный блок сплит-системы FUNAI</v>
          </cell>
          <cell r="G1777" t="str">
            <v>шт</v>
          </cell>
          <cell r="H1777">
            <v>4</v>
          </cell>
          <cell r="I1777">
            <v>32290</v>
          </cell>
          <cell r="J1777" t="str">
            <v>RUB</v>
          </cell>
        </row>
        <row r="1778">
          <cell r="A1778" t="str">
            <v>НС-1476315</v>
          </cell>
          <cell r="C1778" t="str">
            <v>RAC-I-KT35HP.D01/U KATANA Inverter наружный блок сплит-системы FUNAI</v>
          </cell>
          <cell r="G1778" t="str">
            <v>шт</v>
          </cell>
          <cell r="H1778">
            <v>2</v>
          </cell>
          <cell r="I1778">
            <v>35190</v>
          </cell>
          <cell r="J1778" t="str">
            <v>RUB</v>
          </cell>
        </row>
        <row r="1779">
          <cell r="A1779" t="str">
            <v>яС-1181697</v>
          </cell>
          <cell r="C1779" t="str">
            <v>ONSEN Inverter</v>
          </cell>
          <cell r="H1779" t="str">
            <v>больше 50</v>
          </cell>
          <cell r="I1779">
            <v>35400</v>
          </cell>
          <cell r="J1779" t="str">
            <v>RUB</v>
          </cell>
        </row>
        <row r="1780">
          <cell r="A1780" t="str">
            <v>НС-1648526</v>
          </cell>
          <cell r="C1780" t="str">
            <v>RAC-I-ON30HP.D01/S ONSEN FULL DC Inverter внутренний блок сплит-системы FUNAI</v>
          </cell>
          <cell r="G1780" t="str">
            <v>шт</v>
          </cell>
          <cell r="H1780">
            <v>2</v>
          </cell>
          <cell r="I1780">
            <v>35400</v>
          </cell>
          <cell r="J1780" t="str">
            <v>RUB</v>
          </cell>
        </row>
        <row r="1781">
          <cell r="A1781" t="str">
            <v>НС-1648527</v>
          </cell>
          <cell r="C1781" t="str">
            <v>RAC-I-ON30HP.D01/U ONSEN FULL DC Inverter наружный блок сплит-системы FUNAI</v>
          </cell>
          <cell r="G1781" t="str">
            <v>шт</v>
          </cell>
          <cell r="H1781">
            <v>3</v>
          </cell>
          <cell r="I1781">
            <v>82590</v>
          </cell>
          <cell r="J1781" t="str">
            <v>RUB</v>
          </cell>
        </row>
        <row r="1782">
          <cell r="A1782" t="str">
            <v>НС-1648531</v>
          </cell>
          <cell r="C1782" t="str">
            <v>RAC-I-ON55HP.D01/S ONSEN FULL DC Inverter внутренний блок сплит-системы FUNAI</v>
          </cell>
          <cell r="G1782" t="str">
            <v>шт</v>
          </cell>
          <cell r="H1782" t="str">
            <v>больше 50</v>
          </cell>
          <cell r="I1782">
            <v>48600</v>
          </cell>
          <cell r="J1782" t="str">
            <v>RUB</v>
          </cell>
        </row>
        <row r="1783">
          <cell r="A1783" t="str">
            <v>НС-1648533</v>
          </cell>
          <cell r="C1783" t="str">
            <v>RAC-I-ON55HP.D01/U ONSEN FULL DC Inverter наружный блок сплит-системы FUNAI</v>
          </cell>
          <cell r="G1783" t="str">
            <v>шт</v>
          </cell>
          <cell r="H1783" t="str">
            <v>больше 50</v>
          </cell>
          <cell r="I1783">
            <v>113390</v>
          </cell>
          <cell r="J1783" t="str">
            <v>RUB</v>
          </cell>
        </row>
        <row r="1784">
          <cell r="A1784" t="str">
            <v>яС-1173092</v>
          </cell>
          <cell r="C1784" t="str">
            <v>SAMURAI II inverter</v>
          </cell>
          <cell r="H1784">
            <v>1</v>
          </cell>
          <cell r="I1784">
            <v>31390</v>
          </cell>
          <cell r="J1784" t="str">
            <v>RUB</v>
          </cell>
        </row>
        <row r="1785">
          <cell r="A1785" t="str">
            <v>НС-1481862</v>
          </cell>
          <cell r="C1785" t="str">
            <v>RAC-I-SM35HP.D04/U SAMURAI II Inverter наружный блок сплит-системы FUNAI</v>
          </cell>
          <cell r="G1785" t="str">
            <v>шт</v>
          </cell>
          <cell r="H1785">
            <v>1</v>
          </cell>
          <cell r="I1785">
            <v>31390</v>
          </cell>
          <cell r="J1785" t="str">
            <v>RUB</v>
          </cell>
        </row>
        <row r="1786">
          <cell r="A1786" t="str">
            <v>яС-1194097</v>
          </cell>
          <cell r="C1786" t="str">
            <v>SENSEI 2.0 Inverter</v>
          </cell>
          <cell r="H1786" t="str">
            <v>больше 50</v>
          </cell>
          <cell r="I1786">
            <v>10500</v>
          </cell>
          <cell r="J1786" t="str">
            <v>RUB</v>
          </cell>
        </row>
        <row r="1787">
          <cell r="A1787" t="str">
            <v>НС-1764675</v>
          </cell>
          <cell r="C1787" t="str">
            <v>RAC-I-SN25HP.D05/S SENSEI Inverter внутренний блок сплит-системы FUNAI</v>
          </cell>
          <cell r="G1787" t="str">
            <v>шт</v>
          </cell>
          <cell r="H1787" t="str">
            <v>больше 50</v>
          </cell>
          <cell r="I1787">
            <v>10500</v>
          </cell>
          <cell r="J1787" t="str">
            <v>RUB</v>
          </cell>
        </row>
        <row r="1788">
          <cell r="A1788" t="str">
            <v>НС-1764682</v>
          </cell>
          <cell r="C1788" t="str">
            <v>RAC-I-SN25HP.D05/U SENSEI Inverter наружный блок сплит-системы FUNAI</v>
          </cell>
          <cell r="G1788" t="str">
            <v>шт</v>
          </cell>
          <cell r="H1788" t="str">
            <v>больше 50</v>
          </cell>
          <cell r="I1788">
            <v>24490</v>
          </cell>
          <cell r="J1788" t="str">
            <v>RUB</v>
          </cell>
        </row>
        <row r="1789">
          <cell r="A1789" t="str">
            <v>НС-1764676</v>
          </cell>
          <cell r="C1789" t="str">
            <v>RAC-I-SN30HP.D05/S SENSEI Inverter внутренний блок сплит-системы FUNAI</v>
          </cell>
          <cell r="G1789" t="str">
            <v>шт</v>
          </cell>
          <cell r="H1789" t="str">
            <v>больше 50</v>
          </cell>
          <cell r="I1789">
            <v>11700</v>
          </cell>
          <cell r="J1789" t="str">
            <v>RUB</v>
          </cell>
        </row>
        <row r="1790">
          <cell r="A1790" t="str">
            <v>НС-1764683</v>
          </cell>
          <cell r="C1790" t="str">
            <v>RAC-I-SN30HP.D05/U SENSEI Inverter наружный блок сплит-системы FUNAI</v>
          </cell>
          <cell r="G1790" t="str">
            <v>шт</v>
          </cell>
          <cell r="H1790" t="str">
            <v>больше 50</v>
          </cell>
          <cell r="I1790">
            <v>27190</v>
          </cell>
          <cell r="J1790" t="str">
            <v>RUB</v>
          </cell>
        </row>
        <row r="1791">
          <cell r="A1791" t="str">
            <v>НС-1764678</v>
          </cell>
          <cell r="C1791" t="str">
            <v>RAC-I-SN35HP.D05/S SENSEI Inverter внутренний блок сплит-системы FUNAI</v>
          </cell>
          <cell r="G1791" t="str">
            <v>шт</v>
          </cell>
          <cell r="H1791">
            <v>33</v>
          </cell>
          <cell r="I1791">
            <v>13800</v>
          </cell>
          <cell r="J1791" t="str">
            <v>RUB</v>
          </cell>
        </row>
        <row r="1792">
          <cell r="A1792" t="str">
            <v>НС-1764684</v>
          </cell>
          <cell r="C1792" t="str">
            <v>RAC-I-SN35HP.D05/U SENSEI Inverter наружный блок сплит-системы FUNAI</v>
          </cell>
          <cell r="G1792" t="str">
            <v>шт</v>
          </cell>
          <cell r="H1792">
            <v>33</v>
          </cell>
          <cell r="I1792">
            <v>32290</v>
          </cell>
          <cell r="J1792" t="str">
            <v>RUB</v>
          </cell>
        </row>
        <row r="1793">
          <cell r="A1793" t="str">
            <v>НС-1764679</v>
          </cell>
          <cell r="C1793" t="str">
            <v>RAC-I-SN55HP.D05/S SENSEI Inverter внутренний блок сплит-системы FUNAI</v>
          </cell>
          <cell r="G1793" t="str">
            <v>шт</v>
          </cell>
          <cell r="H1793" t="str">
            <v>больше 50</v>
          </cell>
          <cell r="I1793">
            <v>22700</v>
          </cell>
          <cell r="J1793" t="str">
            <v>RUB</v>
          </cell>
        </row>
        <row r="1794">
          <cell r="A1794" t="str">
            <v>НС-1764685</v>
          </cell>
          <cell r="C1794" t="str">
            <v>RAC-I-SN55HP.D05/U SENSEI Inverter наружный блок сплит-системы FUNAI</v>
          </cell>
          <cell r="G1794" t="str">
            <v>шт</v>
          </cell>
          <cell r="H1794" t="str">
            <v>больше 50</v>
          </cell>
          <cell r="I1794">
            <v>53090</v>
          </cell>
          <cell r="J1794" t="str">
            <v>RUB</v>
          </cell>
        </row>
        <row r="1795">
          <cell r="A1795" t="str">
            <v>яС-1172971</v>
          </cell>
          <cell r="C1795" t="str">
            <v>SENSEI II inverter</v>
          </cell>
          <cell r="H1795">
            <v>38</v>
          </cell>
          <cell r="I1795">
            <v>10300</v>
          </cell>
          <cell r="J1795" t="str">
            <v>RUB</v>
          </cell>
        </row>
        <row r="1796">
          <cell r="A1796" t="str">
            <v>НС-1481458</v>
          </cell>
          <cell r="C1796" t="str">
            <v>RAC-I-SN25HP.D04/S SENSEI Inverter внутренний блок сплит-системы FUNAI</v>
          </cell>
          <cell r="G1796" t="str">
            <v>шт</v>
          </cell>
          <cell r="H1796">
            <v>2</v>
          </cell>
          <cell r="I1796">
            <v>10300</v>
          </cell>
          <cell r="J1796" t="str">
            <v>RUB</v>
          </cell>
        </row>
        <row r="1797">
          <cell r="A1797" t="str">
            <v>НС-1481461</v>
          </cell>
          <cell r="C1797" t="str">
            <v>RAC-I-SN30HP.D04/S SENSEI Inverter внутренний блок сплит-системы FUNAI</v>
          </cell>
          <cell r="G1797" t="str">
            <v>шт</v>
          </cell>
          <cell r="H1797">
            <v>3</v>
          </cell>
          <cell r="I1797">
            <v>11400</v>
          </cell>
          <cell r="J1797" t="str">
            <v>RUB</v>
          </cell>
        </row>
        <row r="1798">
          <cell r="A1798" t="str">
            <v>НС-1481467</v>
          </cell>
          <cell r="C1798" t="str">
            <v>RAC-I-SN55HP.D04/S SENSEI Inverter внутренний блок сплит-системы FUNAI</v>
          </cell>
          <cell r="G1798" t="str">
            <v>шт</v>
          </cell>
          <cell r="H1798">
            <v>17</v>
          </cell>
          <cell r="I1798">
            <v>22300</v>
          </cell>
          <cell r="J1798" t="str">
            <v>RUB</v>
          </cell>
        </row>
        <row r="1799">
          <cell r="A1799" t="str">
            <v>НС-1481468</v>
          </cell>
          <cell r="C1799" t="str">
            <v>RAC-I-SN55HP.D04/U SENSEI Inverter наружный блок сплит-системы FUNAI</v>
          </cell>
          <cell r="G1799" t="str">
            <v>шт</v>
          </cell>
          <cell r="H1799">
            <v>16</v>
          </cell>
          <cell r="I1799">
            <v>51890</v>
          </cell>
          <cell r="J1799" t="str">
            <v>RUB</v>
          </cell>
        </row>
        <row r="1800">
          <cell r="A1800" t="str">
            <v>НС-1481471</v>
          </cell>
          <cell r="C1800" t="str">
            <v>RAC-I-SN75HP.D04/S SENSEI Inverter внутренний блок сплит-системы FUNAI</v>
          </cell>
          <cell r="G1800" t="str">
            <v>шт</v>
          </cell>
          <cell r="H1800">
            <v>0</v>
          </cell>
          <cell r="I1800">
            <v>27200</v>
          </cell>
          <cell r="J1800" t="str">
            <v>RUB</v>
          </cell>
        </row>
        <row r="1801">
          <cell r="A1801" t="str">
            <v>НС-1481472</v>
          </cell>
          <cell r="C1801" t="str">
            <v>RAC-I-SN75HP.D04/U SENSEI Inverter наружный блок сплит-системы FUNAI</v>
          </cell>
          <cell r="G1801" t="str">
            <v>шт</v>
          </cell>
          <cell r="H1801">
            <v>0</v>
          </cell>
          <cell r="I1801">
            <v>63390</v>
          </cell>
          <cell r="J1801" t="str">
            <v>RUB</v>
          </cell>
        </row>
        <row r="1802">
          <cell r="A1802" t="str">
            <v>яС-1172768</v>
          </cell>
          <cell r="C1802" t="str">
            <v>SHOGUN inverter</v>
          </cell>
          <cell r="H1802">
            <v>2</v>
          </cell>
          <cell r="I1802">
            <v>31790</v>
          </cell>
          <cell r="J1802" t="str">
            <v>RUB</v>
          </cell>
        </row>
        <row r="1803">
          <cell r="A1803" t="str">
            <v>НС-1481387</v>
          </cell>
          <cell r="C1803" t="str">
            <v>RAC-I-SG30HP.D01/U SHOGUN Inverter наружный блок сплит-системы FUNAI</v>
          </cell>
          <cell r="G1803" t="str">
            <v>шт</v>
          </cell>
          <cell r="H1803">
            <v>1</v>
          </cell>
          <cell r="I1803">
            <v>31790</v>
          </cell>
          <cell r="J1803" t="str">
            <v>RUB</v>
          </cell>
        </row>
        <row r="1804">
          <cell r="A1804" t="str">
            <v>НС-1476415</v>
          </cell>
          <cell r="C1804" t="str">
            <v>RAC-I-SG35HP.D01/U SHOGUN Inverter наружный блок сплит-системы FUNAI</v>
          </cell>
          <cell r="G1804" t="str">
            <v>шт</v>
          </cell>
          <cell r="H1804">
            <v>1</v>
          </cell>
          <cell r="I1804">
            <v>37490</v>
          </cell>
          <cell r="J1804" t="str">
            <v>RUB</v>
          </cell>
        </row>
        <row r="1805">
          <cell r="A1805" t="str">
            <v>яС-1179285</v>
          </cell>
          <cell r="C1805" t="str">
            <v>SHOGUN inverter 2024</v>
          </cell>
          <cell r="H1805">
            <v>2</v>
          </cell>
          <cell r="I1805">
            <v>26690</v>
          </cell>
          <cell r="J1805" t="str">
            <v>RUB</v>
          </cell>
        </row>
        <row r="1806">
          <cell r="A1806" t="str">
            <v>НС-1648029</v>
          </cell>
          <cell r="C1806" t="str">
            <v>RAC-I-SG25HP.D03/U SHOGUN Inverter наружный блок сплит-системы FUNAI</v>
          </cell>
          <cell r="G1806" t="str">
            <v>шт</v>
          </cell>
          <cell r="H1806">
            <v>0</v>
          </cell>
          <cell r="I1806">
            <v>26690</v>
          </cell>
          <cell r="J1806" t="str">
            <v>RUB</v>
          </cell>
        </row>
        <row r="1807">
          <cell r="A1807" t="str">
            <v>НС-1599213</v>
          </cell>
          <cell r="C1807" t="str">
            <v>RAC-I-SG35HP.D02/U SHOGUN Inverter наружный блок сплит-системы FUNAI</v>
          </cell>
          <cell r="G1807" t="str">
            <v>шт</v>
          </cell>
          <cell r="H1807">
            <v>0</v>
          </cell>
          <cell r="I1807">
            <v>33290</v>
          </cell>
          <cell r="J1807" t="str">
            <v>RUB</v>
          </cell>
        </row>
        <row r="1808">
          <cell r="A1808" t="str">
            <v>НС-1648031</v>
          </cell>
          <cell r="C1808" t="str">
            <v>RAC-I-SG55HP.D03/S SHOGUN Inverter внутренний блок сплит-системы FUNAI</v>
          </cell>
          <cell r="G1808" t="str">
            <v>шт</v>
          </cell>
          <cell r="H1808">
            <v>2</v>
          </cell>
          <cell r="I1808">
            <v>20200</v>
          </cell>
          <cell r="J1808" t="str">
            <v>RUB</v>
          </cell>
        </row>
        <row r="1809">
          <cell r="A1809" t="str">
            <v>яС-1189749</v>
          </cell>
          <cell r="C1809" t="str">
            <v>SHOGUN Inverter 2025</v>
          </cell>
          <cell r="H1809" t="str">
            <v>больше 50</v>
          </cell>
          <cell r="I1809">
            <v>13600</v>
          </cell>
          <cell r="J1809" t="str">
            <v>RUB</v>
          </cell>
        </row>
        <row r="1810">
          <cell r="A1810" t="str">
            <v>НС-1690674</v>
          </cell>
          <cell r="C1810" t="str">
            <v>RAC-I-SG25HP.D04/S SHOGUN Inverter внутренний блок сплит-системы FUNAI</v>
          </cell>
          <cell r="G1810" t="str">
            <v>шт</v>
          </cell>
          <cell r="H1810" t="str">
            <v>больше 50</v>
          </cell>
          <cell r="I1810">
            <v>13600</v>
          </cell>
          <cell r="J1810" t="str">
            <v>RUB</v>
          </cell>
        </row>
        <row r="1811">
          <cell r="A1811" t="str">
            <v>НС-1690675</v>
          </cell>
          <cell r="C1811" t="str">
            <v>RAC-I-SG25HP.D04/U SHOGUN Inverter наружный блок сплит-системы FUNAI</v>
          </cell>
          <cell r="G1811" t="str">
            <v>шт</v>
          </cell>
          <cell r="H1811" t="str">
            <v>больше 50</v>
          </cell>
          <cell r="I1811">
            <v>31790</v>
          </cell>
          <cell r="J1811" t="str">
            <v>RUB</v>
          </cell>
        </row>
        <row r="1812">
          <cell r="A1812" t="str">
            <v>НС-1690676</v>
          </cell>
          <cell r="C1812" t="str">
            <v>RAC-I-SG30HP.D04/S SHOGUN Inverter внутренний блок сплит-системы FUNAI</v>
          </cell>
          <cell r="G1812" t="str">
            <v>шт</v>
          </cell>
          <cell r="H1812">
            <v>31</v>
          </cell>
          <cell r="I1812">
            <v>14700</v>
          </cell>
          <cell r="J1812" t="str">
            <v>RUB</v>
          </cell>
        </row>
        <row r="1813">
          <cell r="A1813" t="str">
            <v>НС-1690802</v>
          </cell>
          <cell r="C1813" t="str">
            <v>RAC-I-SG30HP.D04/U SHOGUN Inverter наружный блок сплит-системы FUNAI</v>
          </cell>
          <cell r="G1813" t="str">
            <v>шт</v>
          </cell>
          <cell r="H1813">
            <v>28</v>
          </cell>
          <cell r="I1813">
            <v>34290</v>
          </cell>
          <cell r="J1813" t="str">
            <v>RUB</v>
          </cell>
        </row>
        <row r="1814">
          <cell r="A1814" t="str">
            <v>НС-1690803</v>
          </cell>
          <cell r="C1814" t="str">
            <v>RAC-I-SG35HP.D04/S SHOGUN Inverter внутренний блок сплит-системы FUNAI</v>
          </cell>
          <cell r="G1814" t="str">
            <v>шт</v>
          </cell>
          <cell r="H1814">
            <v>1</v>
          </cell>
          <cell r="I1814">
            <v>17100</v>
          </cell>
          <cell r="J1814" t="str">
            <v>RUB</v>
          </cell>
        </row>
        <row r="1815">
          <cell r="A1815" t="str">
            <v>НС-1769125</v>
          </cell>
          <cell r="C1815" t="str">
            <v>RAC-I-SG35HP.D05/S SHOGUN Inverter внутренний блок сплит-системы FUNAI</v>
          </cell>
          <cell r="G1815" t="str">
            <v>шт</v>
          </cell>
          <cell r="H1815" t="str">
            <v>больше 50</v>
          </cell>
          <cell r="I1815">
            <v>17100</v>
          </cell>
          <cell r="J1815" t="str">
            <v>RUB</v>
          </cell>
        </row>
        <row r="1816">
          <cell r="A1816" t="str">
            <v>НС-1769128</v>
          </cell>
          <cell r="C1816" t="str">
            <v>RAC-I-SG35HP.D05/U SHOGUN Inverter наружный блок сплит-системы FUNAI</v>
          </cell>
          <cell r="G1816" t="str">
            <v>шт</v>
          </cell>
          <cell r="H1816" t="str">
            <v>больше 50</v>
          </cell>
          <cell r="I1816">
            <v>39790</v>
          </cell>
          <cell r="J1816" t="str">
            <v>RUB</v>
          </cell>
        </row>
        <row r="1817">
          <cell r="A1817" t="str">
            <v>НС-1690805</v>
          </cell>
          <cell r="C1817" t="str">
            <v>RAC-I-SG55HP.D04/S SHOGUN Inverter внутренний блок сплит-системы FUNAI</v>
          </cell>
          <cell r="G1817" t="str">
            <v>шт</v>
          </cell>
          <cell r="H1817">
            <v>23</v>
          </cell>
          <cell r="I1817">
            <v>26700</v>
          </cell>
          <cell r="J1817" t="str">
            <v>RUB</v>
          </cell>
        </row>
        <row r="1818">
          <cell r="A1818" t="str">
            <v>НС-1690806</v>
          </cell>
          <cell r="C1818" t="str">
            <v>RAC-I-SG55HP.D04/U SHOGUN Inverter наружный блок сплит-системы FUNAI</v>
          </cell>
          <cell r="G1818" t="str">
            <v>шт</v>
          </cell>
          <cell r="H1818">
            <v>23</v>
          </cell>
          <cell r="I1818">
            <v>62190</v>
          </cell>
          <cell r="J1818" t="str">
            <v>RUB</v>
          </cell>
        </row>
        <row r="1819">
          <cell r="A1819" t="str">
            <v>яС-1190569</v>
          </cell>
          <cell r="C1819" t="str">
            <v>SOYOKAZE Inverter</v>
          </cell>
          <cell r="H1819" t="str">
            <v>больше 50</v>
          </cell>
          <cell r="I1819">
            <v>20200</v>
          </cell>
          <cell r="J1819" t="str">
            <v>RUB</v>
          </cell>
        </row>
        <row r="1820">
          <cell r="A1820" t="str">
            <v>НС-1696922</v>
          </cell>
          <cell r="C1820" t="str">
            <v>RAC-I-SZ30HP.D01/S SOYOKAZE Inverter внутренний блок сплит-системы FUNAI</v>
          </cell>
          <cell r="G1820" t="str">
            <v>шт</v>
          </cell>
          <cell r="H1820" t="str">
            <v>больше 50</v>
          </cell>
          <cell r="I1820">
            <v>20200</v>
          </cell>
          <cell r="J1820" t="str">
            <v>RUB</v>
          </cell>
        </row>
        <row r="1821">
          <cell r="A1821" t="str">
            <v>НС-1696925</v>
          </cell>
          <cell r="C1821" t="str">
            <v>RAC-I-SZ30HP.D01/U SOYOKAZE Inverter наружный блок сплит-системы FUNAI</v>
          </cell>
          <cell r="G1821" t="str">
            <v>шт</v>
          </cell>
          <cell r="H1821" t="str">
            <v>больше 50</v>
          </cell>
          <cell r="I1821">
            <v>47190</v>
          </cell>
          <cell r="J1821" t="str">
            <v>RUB</v>
          </cell>
        </row>
        <row r="1822">
          <cell r="A1822" t="str">
            <v>НС-1696923</v>
          </cell>
          <cell r="C1822" t="str">
            <v>RAC-I-SZ35HP.D01/S SOYOKAZE Inverter внутренний блок сплит-системы FUNAI</v>
          </cell>
          <cell r="G1822" t="str">
            <v>шт</v>
          </cell>
          <cell r="H1822" t="str">
            <v>больше 50</v>
          </cell>
          <cell r="I1822">
            <v>21500</v>
          </cell>
          <cell r="J1822" t="str">
            <v>RUB</v>
          </cell>
        </row>
        <row r="1823">
          <cell r="A1823" t="str">
            <v>НС-1696927</v>
          </cell>
          <cell r="C1823" t="str">
            <v>RAC-I-SZ35HP.D01/U SOYOKAZE Inverter наружный блок сплит-системы FUNAI</v>
          </cell>
          <cell r="G1823" t="str">
            <v>шт</v>
          </cell>
          <cell r="H1823" t="str">
            <v>больше 50</v>
          </cell>
          <cell r="I1823">
            <v>50190</v>
          </cell>
          <cell r="J1823" t="str">
            <v>RUB</v>
          </cell>
        </row>
        <row r="1824">
          <cell r="A1824" t="str">
            <v>яС-1190839</v>
          </cell>
          <cell r="C1824" t="str">
            <v>ТЕПЛОВЫЕ НАСОСЫ</v>
          </cell>
          <cell r="H1824">
            <v>0</v>
          </cell>
          <cell r="I1824">
            <v>37290</v>
          </cell>
          <cell r="J1824" t="str">
            <v>RUB</v>
          </cell>
        </row>
        <row r="1825">
          <cell r="A1825" t="str">
            <v>НС-1721118</v>
          </cell>
          <cell r="C1825" t="str">
            <v>RAC-I-SG30HP.D04H/U SHOGUN Inverter HP наружный блок сплит-системы FUNAI</v>
          </cell>
          <cell r="G1825" t="str">
            <v>шт</v>
          </cell>
          <cell r="H1825">
            <v>0</v>
          </cell>
          <cell r="I1825">
            <v>37290</v>
          </cell>
          <cell r="J1825" t="str">
            <v>RUB</v>
          </cell>
        </row>
        <row r="1826">
          <cell r="A1826" t="str">
            <v>НС-1792760</v>
          </cell>
          <cell r="C1826" t="str">
            <v>RAC-I-SG35HP.D05H/U SHOGUN Inverter HP наружный блок сплит-системы FUNAI</v>
          </cell>
          <cell r="G1826" t="str">
            <v>шт</v>
          </cell>
          <cell r="H1826">
            <v>0</v>
          </cell>
          <cell r="I1826">
            <v>42790</v>
          </cell>
          <cell r="J1826" t="str">
            <v>RUB</v>
          </cell>
        </row>
        <row r="1827">
          <cell r="A1827" t="str">
            <v>НС-1721121</v>
          </cell>
          <cell r="C1827" t="str">
            <v>RAC-I-SG55HP.D04H/U SHOGUN Inverter HP наружный блок сплит-системы FUNAI</v>
          </cell>
          <cell r="G1827" t="str">
            <v>шт</v>
          </cell>
          <cell r="H1827">
            <v>0</v>
          </cell>
          <cell r="I1827">
            <v>65190</v>
          </cell>
          <cell r="J1827" t="str">
            <v>RUB</v>
          </cell>
        </row>
        <row r="1828">
          <cell r="A1828" t="str">
            <v>яС-1165075</v>
          </cell>
          <cell r="C1828" t="str">
            <v>Мобильные кондиционеры</v>
          </cell>
          <cell r="H1828" t="str">
            <v>больше 50</v>
          </cell>
          <cell r="I1828">
            <v>29990</v>
          </cell>
          <cell r="J1828" t="str">
            <v>RUB</v>
          </cell>
        </row>
        <row r="1829">
          <cell r="A1829" t="str">
            <v>яС-1167672</v>
          </cell>
          <cell r="C1829" t="str">
            <v>CAMELLIA</v>
          </cell>
          <cell r="H1829" t="str">
            <v>больше 50</v>
          </cell>
          <cell r="I1829">
            <v>29990</v>
          </cell>
          <cell r="J1829" t="str">
            <v>RUB</v>
          </cell>
        </row>
        <row r="1830">
          <cell r="A1830" t="str">
            <v>НС-1414800</v>
          </cell>
          <cell r="C1830" t="str">
            <v>MAC-CA25CON04 Мобильный кондиционер FUNAI</v>
          </cell>
          <cell r="G1830" t="str">
            <v>шт</v>
          </cell>
          <cell r="H1830" t="str">
            <v>больше 50</v>
          </cell>
          <cell r="I1830">
            <v>29990</v>
          </cell>
          <cell r="J1830" t="str">
            <v>RUB</v>
          </cell>
        </row>
        <row r="1831">
          <cell r="A1831" t="str">
            <v>яС-1173329</v>
          </cell>
          <cell r="C1831" t="str">
            <v>CAMOMIRU</v>
          </cell>
          <cell r="H1831" t="str">
            <v>больше 50</v>
          </cell>
          <cell r="I1831">
            <v>55990</v>
          </cell>
          <cell r="J1831" t="str">
            <v>RUB</v>
          </cell>
        </row>
        <row r="1832">
          <cell r="A1832" t="str">
            <v>НС-1488382</v>
          </cell>
          <cell r="C1832" t="str">
            <v>MAC-CM40HPN04 Мобильный кондиционер FUNAI</v>
          </cell>
          <cell r="G1832" t="str">
            <v>шт</v>
          </cell>
          <cell r="H1832" t="str">
            <v>больше 50</v>
          </cell>
          <cell r="I1832">
            <v>55990</v>
          </cell>
          <cell r="J1832" t="str">
            <v>RUB</v>
          </cell>
        </row>
        <row r="1833">
          <cell r="A1833" t="str">
            <v>НС-1488385</v>
          </cell>
          <cell r="C1833" t="str">
            <v>MAC-CM46HPN04 Мобильный кондиционер FUNAI</v>
          </cell>
          <cell r="G1833" t="str">
            <v>шт</v>
          </cell>
          <cell r="H1833" t="str">
            <v>больше 50</v>
          </cell>
          <cell r="I1833">
            <v>58990</v>
          </cell>
          <cell r="J1833" t="str">
            <v>RUB</v>
          </cell>
        </row>
        <row r="1834">
          <cell r="A1834" t="str">
            <v>яС-1180144</v>
          </cell>
          <cell r="C1834" t="str">
            <v>CROCUS</v>
          </cell>
          <cell r="H1834" t="str">
            <v>больше 50</v>
          </cell>
          <cell r="I1834">
            <v>28990</v>
          </cell>
          <cell r="J1834" t="str">
            <v>RUB</v>
          </cell>
        </row>
        <row r="1835">
          <cell r="A1835" t="str">
            <v>НС-1609747</v>
          </cell>
          <cell r="C1835" t="str">
            <v>MAC-CS22CON01 Мобильный кондиционер FUNAI</v>
          </cell>
          <cell r="G1835" t="str">
            <v>шт</v>
          </cell>
          <cell r="H1835" t="str">
            <v>больше 50</v>
          </cell>
          <cell r="I1835">
            <v>28990</v>
          </cell>
          <cell r="J1835" t="str">
            <v>RUB</v>
          </cell>
        </row>
        <row r="1836">
          <cell r="A1836" t="str">
            <v>НС-1763768</v>
          </cell>
          <cell r="C1836" t="str">
            <v>MAC-CS22CON02 CROCUS Мобильный кондиционер FUNAI</v>
          </cell>
          <cell r="G1836" t="str">
            <v>шт</v>
          </cell>
          <cell r="H1836">
            <v>33</v>
          </cell>
          <cell r="I1836">
            <v>28990</v>
          </cell>
          <cell r="J1836" t="str">
            <v>RUB</v>
          </cell>
        </row>
        <row r="1837">
          <cell r="A1837" t="str">
            <v>НС-1609749</v>
          </cell>
          <cell r="C1837" t="str">
            <v>MAC-CS29CON01 Мобильный кондиционер FUNAI</v>
          </cell>
          <cell r="G1837" t="str">
            <v>шт</v>
          </cell>
          <cell r="H1837" t="str">
            <v>больше 50</v>
          </cell>
          <cell r="I1837">
            <v>31990</v>
          </cell>
          <cell r="J1837" t="str">
            <v>RUB</v>
          </cell>
        </row>
        <row r="1838">
          <cell r="A1838" t="str">
            <v>яС-1166660</v>
          </cell>
          <cell r="C1838" t="str">
            <v>JASMINE</v>
          </cell>
          <cell r="H1838" t="str">
            <v>больше 50</v>
          </cell>
          <cell r="I1838">
            <v>38990</v>
          </cell>
          <cell r="J1838" t="str">
            <v>RUB</v>
          </cell>
        </row>
        <row r="1839">
          <cell r="A1839" t="str">
            <v>НС-1609746</v>
          </cell>
          <cell r="C1839" t="str">
            <v>MAC-JS32COF03 Мобильный кондиционер FUNAI</v>
          </cell>
          <cell r="G1839" t="str">
            <v>шт</v>
          </cell>
          <cell r="H1839" t="str">
            <v>больше 50</v>
          </cell>
          <cell r="I1839">
            <v>38990</v>
          </cell>
          <cell r="J1839" t="str">
            <v>RUB</v>
          </cell>
        </row>
        <row r="1840">
          <cell r="A1840" t="str">
            <v>яС-1190515</v>
          </cell>
          <cell r="C1840" t="str">
            <v>MAGNOLIA</v>
          </cell>
          <cell r="H1840" t="str">
            <v>больше 50</v>
          </cell>
          <cell r="I1840">
            <v>28990</v>
          </cell>
          <cell r="J1840" t="str">
            <v>RUB</v>
          </cell>
        </row>
        <row r="1841">
          <cell r="A1841" t="str">
            <v>НС-1698686</v>
          </cell>
          <cell r="C1841" t="str">
            <v>MAC-MG22CON01 MAGNOLIA Мобильный кондиционер FUNAI</v>
          </cell>
          <cell r="G1841" t="str">
            <v>шт</v>
          </cell>
          <cell r="H1841" t="str">
            <v>больше 50</v>
          </cell>
          <cell r="I1841">
            <v>28990</v>
          </cell>
          <cell r="J1841" t="str">
            <v>RUB</v>
          </cell>
        </row>
        <row r="1842">
          <cell r="A1842" t="str">
            <v>НС-1698688</v>
          </cell>
          <cell r="C1842" t="str">
            <v>MAC-MG28CON01 MAGNOLIA Мобильный кондиционер FUNAI</v>
          </cell>
          <cell r="G1842" t="str">
            <v>шт</v>
          </cell>
          <cell r="H1842" t="str">
            <v>больше 50</v>
          </cell>
          <cell r="I1842">
            <v>31990</v>
          </cell>
          <cell r="J1842" t="str">
            <v>RUB</v>
          </cell>
        </row>
        <row r="1843">
          <cell r="A1843" t="str">
            <v>яС-1194063</v>
          </cell>
          <cell r="C1843" t="str">
            <v>SUMIRE</v>
          </cell>
          <cell r="H1843">
            <v>22</v>
          </cell>
          <cell r="I1843">
            <v>32990</v>
          </cell>
          <cell r="J1843" t="str">
            <v>RUB</v>
          </cell>
        </row>
        <row r="1844">
          <cell r="A1844" t="str">
            <v>НС-1763772</v>
          </cell>
          <cell r="C1844" t="str">
            <v>MAC-SU28CONW2 SUMIRE Мобильный кондиционер FUNAI</v>
          </cell>
          <cell r="G1844" t="str">
            <v>шт</v>
          </cell>
          <cell r="H1844">
            <v>22</v>
          </cell>
          <cell r="I1844">
            <v>32990</v>
          </cell>
          <cell r="J1844" t="str">
            <v>RUB</v>
          </cell>
        </row>
        <row r="1845">
          <cell r="A1845" t="str">
            <v>яС-1165564</v>
          </cell>
          <cell r="C1845" t="str">
            <v>МУЛЬТИ СПЛИТ-СИСТЕМЫ</v>
          </cell>
          <cell r="H1845">
            <v>3</v>
          </cell>
          <cell r="I1845">
            <v>19890</v>
          </cell>
          <cell r="J1845" t="str">
            <v>RUB</v>
          </cell>
        </row>
        <row r="1846">
          <cell r="A1846" t="str">
            <v>яС-1165567</v>
          </cell>
          <cell r="C1846" t="str">
            <v>Внутренние блоки</v>
          </cell>
          <cell r="H1846">
            <v>1</v>
          </cell>
          <cell r="I1846">
            <v>19890</v>
          </cell>
          <cell r="J1846" t="str">
            <v>RUB</v>
          </cell>
        </row>
        <row r="1847">
          <cell r="A1847" t="str">
            <v>яС-1165568</v>
          </cell>
          <cell r="C1847" t="str">
            <v>SAMURAI</v>
          </cell>
          <cell r="H1847">
            <v>1</v>
          </cell>
          <cell r="I1847">
            <v>19890</v>
          </cell>
          <cell r="J1847" t="str">
            <v>RUB</v>
          </cell>
        </row>
        <row r="1848">
          <cell r="A1848" t="str">
            <v>НС-1250638</v>
          </cell>
          <cell r="C1848" t="str">
            <v>RAMI-SM35HP.D04/S SAMURAI ORIGAMI настенный внутренний блок мульти сплит-сиcтемы FUNAI</v>
          </cell>
          <cell r="G1848" t="str">
            <v>шт</v>
          </cell>
          <cell r="H1848">
            <v>1</v>
          </cell>
          <cell r="I1848">
            <v>19890</v>
          </cell>
          <cell r="J1848" t="str">
            <v>RUB</v>
          </cell>
        </row>
        <row r="1849">
          <cell r="A1849" t="str">
            <v>яС-1165565</v>
          </cell>
          <cell r="C1849" t="str">
            <v>Наружные блоки</v>
          </cell>
          <cell r="H1849">
            <v>2</v>
          </cell>
          <cell r="I1849">
            <v>111190</v>
          </cell>
          <cell r="J1849" t="str">
            <v>RUB</v>
          </cell>
        </row>
        <row r="1850">
          <cell r="A1850" t="str">
            <v>яС-1165566</v>
          </cell>
          <cell r="C1850" t="str">
            <v>ORIGAMI</v>
          </cell>
          <cell r="H1850">
            <v>2</v>
          </cell>
          <cell r="I1850">
            <v>111190</v>
          </cell>
          <cell r="J1850" t="str">
            <v>RUB</v>
          </cell>
        </row>
        <row r="1851">
          <cell r="A1851" t="str">
            <v>НС-1250631</v>
          </cell>
          <cell r="C1851" t="str">
            <v>RAMI-3OR70HP.D05/U ORIGAMI внешний блок мульти сплит-сиcтемы FUNAI</v>
          </cell>
          <cell r="G1851" t="str">
            <v>шт</v>
          </cell>
          <cell r="H1851">
            <v>2</v>
          </cell>
          <cell r="I1851">
            <v>111190</v>
          </cell>
          <cell r="J1851" t="str">
            <v>RUB</v>
          </cell>
        </row>
        <row r="1852">
          <cell r="A1852" t="str">
            <v>яС-1178465</v>
          </cell>
          <cell r="C1852" t="str">
            <v>МУЛЬТИ СПЛИТ-СИСТЕМЫ KIRIGAMI</v>
          </cell>
          <cell r="H1852" t="str">
            <v>больше 50</v>
          </cell>
          <cell r="I1852">
            <v>28490</v>
          </cell>
          <cell r="J1852" t="str">
            <v>RUB</v>
          </cell>
        </row>
        <row r="1853">
          <cell r="A1853" t="str">
            <v>яС-1178466</v>
          </cell>
          <cell r="C1853" t="str">
            <v>Внутренние блоки канального типа НИЗКОНАПОРНЫЕ</v>
          </cell>
          <cell r="H1853">
            <v>47</v>
          </cell>
          <cell r="I1853">
            <v>28490</v>
          </cell>
          <cell r="J1853" t="str">
            <v>RUB</v>
          </cell>
        </row>
        <row r="1854">
          <cell r="A1854" t="str">
            <v>НС-1532984</v>
          </cell>
          <cell r="C1854" t="str">
            <v>RAM-I-KG30HP.L01/S KIRIGAMI внутренний блок канального типа мульти сплит-сиcтемы FUNAI</v>
          </cell>
          <cell r="G1854" t="str">
            <v>шт</v>
          </cell>
          <cell r="H1854">
            <v>29</v>
          </cell>
          <cell r="I1854">
            <v>28490</v>
          </cell>
          <cell r="J1854" t="str">
            <v>RUB</v>
          </cell>
        </row>
        <row r="1855">
          <cell r="A1855" t="str">
            <v>НС-1532985</v>
          </cell>
          <cell r="C1855" t="str">
            <v>RAM-I-KG35HP.L01/S KIRIGAMI внутренний блок канального типа мульти сплит-сиcтемы FUNAI</v>
          </cell>
          <cell r="G1855" t="str">
            <v>шт</v>
          </cell>
          <cell r="H1855">
            <v>18</v>
          </cell>
          <cell r="I1855">
            <v>30390</v>
          </cell>
          <cell r="J1855" t="str">
            <v>RUB</v>
          </cell>
        </row>
        <row r="1856">
          <cell r="A1856" t="str">
            <v>яС-1178467</v>
          </cell>
          <cell r="C1856" t="str">
            <v>Внутренние блоки канального типа СРЕДНЕНАПОРНЫЕ</v>
          </cell>
          <cell r="H1856" t="str">
            <v>больше 50</v>
          </cell>
          <cell r="I1856">
            <v>34690</v>
          </cell>
          <cell r="J1856" t="str">
            <v>RUB</v>
          </cell>
        </row>
        <row r="1857">
          <cell r="A1857" t="str">
            <v>НС-1532981</v>
          </cell>
          <cell r="C1857" t="str">
            <v>RAM-I-KG30HP.D01/S KIRIGAMI внутренний блок канального типа мульти сплит-сиcтемы FUNAI</v>
          </cell>
          <cell r="G1857" t="str">
            <v>шт</v>
          </cell>
          <cell r="H1857">
            <v>21</v>
          </cell>
          <cell r="I1857">
            <v>34690</v>
          </cell>
          <cell r="J1857" t="str">
            <v>RUB</v>
          </cell>
        </row>
        <row r="1858">
          <cell r="A1858" t="str">
            <v>НС-1532982</v>
          </cell>
          <cell r="C1858" t="str">
            <v>RAM-I-KG35HP.D01/S KIRIGAMI внутренний блок канального типа мульти сплит-сиcтемы FUNAI</v>
          </cell>
          <cell r="G1858" t="str">
            <v>шт</v>
          </cell>
          <cell r="H1858">
            <v>2</v>
          </cell>
          <cell r="I1858">
            <v>38690</v>
          </cell>
          <cell r="J1858" t="str">
            <v>RUB</v>
          </cell>
        </row>
        <row r="1859">
          <cell r="A1859" t="str">
            <v>НС-1532983</v>
          </cell>
          <cell r="C1859" t="str">
            <v>RAM-I-KG50HP.D01/S KIRIGAMI внутренний блок канального типа мульти сплит-сиcтемы FUNAI</v>
          </cell>
          <cell r="G1859" t="str">
            <v>шт</v>
          </cell>
          <cell r="H1859">
            <v>32</v>
          </cell>
          <cell r="I1859">
            <v>42890</v>
          </cell>
          <cell r="J1859" t="str">
            <v>RUB</v>
          </cell>
        </row>
        <row r="1860">
          <cell r="A1860" t="str">
            <v>яС-1178469</v>
          </cell>
          <cell r="C1860" t="str">
            <v>Внутренние блоки настенного типа DAIDJIN</v>
          </cell>
          <cell r="H1860">
            <v>7</v>
          </cell>
          <cell r="I1860">
            <v>19690</v>
          </cell>
          <cell r="J1860" t="str">
            <v>RUB</v>
          </cell>
        </row>
        <row r="1861">
          <cell r="A1861" t="str">
            <v>НС-1532986</v>
          </cell>
          <cell r="C1861" t="str">
            <v>RAM-I-DA25HP.W01/S DAIJIN KIRIGAMI настенный внутренний блок мульти сплит-сиcтемы FUNAI</v>
          </cell>
          <cell r="G1861" t="str">
            <v>шт</v>
          </cell>
          <cell r="H1861">
            <v>5</v>
          </cell>
          <cell r="I1861">
            <v>19690</v>
          </cell>
          <cell r="J1861" t="str">
            <v>RUB</v>
          </cell>
        </row>
        <row r="1862">
          <cell r="A1862" t="str">
            <v>НС-1532989</v>
          </cell>
          <cell r="C1862" t="str">
            <v>RAM-I-DA30HP.W01/S DAIJIN KIRIGAMI настенный внутренний блок мульти сплит-сиcтемы FUNAI</v>
          </cell>
          <cell r="G1862" t="str">
            <v>шт</v>
          </cell>
          <cell r="H1862">
            <v>0</v>
          </cell>
          <cell r="I1862">
            <v>20690</v>
          </cell>
          <cell r="J1862" t="str">
            <v>RUB</v>
          </cell>
        </row>
        <row r="1863">
          <cell r="A1863" t="str">
            <v>НС-1532990</v>
          </cell>
          <cell r="C1863" t="str">
            <v>RAM-I-DA35HP.W01/S DAIJIN KIRIGAMI настенный внутренний блок мульти сплит-сиcтемы FUNAI</v>
          </cell>
          <cell r="G1863" t="str">
            <v>шт</v>
          </cell>
          <cell r="H1863">
            <v>2</v>
          </cell>
          <cell r="I1863">
            <v>26090</v>
          </cell>
          <cell r="J1863" t="str">
            <v>RUB</v>
          </cell>
        </row>
        <row r="1864">
          <cell r="A1864" t="str">
            <v>яС-1178468</v>
          </cell>
          <cell r="C1864" t="str">
            <v>Наружные блоки</v>
          </cell>
          <cell r="H1864">
            <v>37</v>
          </cell>
          <cell r="I1864">
            <v>92090</v>
          </cell>
          <cell r="J1864" t="str">
            <v>RUB</v>
          </cell>
        </row>
        <row r="1865">
          <cell r="A1865" t="str">
            <v>НС-1531370</v>
          </cell>
          <cell r="C1865" t="str">
            <v>RAM-I-2KG55HP.01/U KIRIGAMI наружный блок мульти сплит-сиcтемы FUNAI</v>
          </cell>
          <cell r="G1865" t="str">
            <v>шт</v>
          </cell>
          <cell r="H1865">
            <v>14</v>
          </cell>
          <cell r="I1865">
            <v>92090</v>
          </cell>
          <cell r="J1865" t="str">
            <v>RUB</v>
          </cell>
        </row>
        <row r="1866">
          <cell r="A1866" t="str">
            <v>НС-1532968</v>
          </cell>
          <cell r="C1866" t="str">
            <v>RAM-I-4KG105HP.01/U KIRIGAMI наружный блок мульти сплит-сиcтемы FUNAI</v>
          </cell>
          <cell r="G1866" t="str">
            <v>шт</v>
          </cell>
          <cell r="H1866">
            <v>13</v>
          </cell>
          <cell r="I1866">
            <v>205590</v>
          </cell>
          <cell r="J1866" t="str">
            <v>RUB</v>
          </cell>
        </row>
        <row r="1867">
          <cell r="A1867" t="str">
            <v>НС-1532966</v>
          </cell>
          <cell r="C1867" t="str">
            <v>RAM-I-4KG80HP.01/U KIRIGAMI наружный блок мульти сплит-сиcтемы FUNAI</v>
          </cell>
          <cell r="G1867" t="str">
            <v>шт</v>
          </cell>
          <cell r="H1867">
            <v>0</v>
          </cell>
          <cell r="I1867">
            <v>134890</v>
          </cell>
          <cell r="J1867" t="str">
            <v>RUB</v>
          </cell>
        </row>
        <row r="1868">
          <cell r="A1868" t="str">
            <v>НС-1532971</v>
          </cell>
          <cell r="C1868" t="str">
            <v>RAM-I-5KG120HP.01/U KIRIGAMI наружный блок мульти сплит-сиcтемы FUNAI</v>
          </cell>
          <cell r="G1868" t="str">
            <v>шт</v>
          </cell>
          <cell r="H1868">
            <v>10</v>
          </cell>
          <cell r="I1868">
            <v>227490</v>
          </cell>
          <cell r="J1868" t="str">
            <v>RUB</v>
          </cell>
        </row>
        <row r="1869">
          <cell r="A1869" t="str">
            <v>Ц-00043639</v>
          </cell>
          <cell r="C1869" t="str">
            <v>МУЛЬТИ СПЛИТ-СИСТЕМЫ ORIGAMI KODO</v>
          </cell>
          <cell r="H1869" t="str">
            <v>больше 50</v>
          </cell>
          <cell r="I1869">
            <v>32090</v>
          </cell>
          <cell r="J1869" t="str">
            <v>RUB</v>
          </cell>
        </row>
        <row r="1870">
          <cell r="A1870" t="str">
            <v>яС-1173296</v>
          </cell>
          <cell r="C1870" t="str">
            <v>Внутренние блоки канального типа</v>
          </cell>
          <cell r="H1870">
            <v>18</v>
          </cell>
          <cell r="I1870">
            <v>32090</v>
          </cell>
          <cell r="J1870" t="str">
            <v>RUB</v>
          </cell>
        </row>
        <row r="1871">
          <cell r="A1871" t="str">
            <v>НС-1487865</v>
          </cell>
          <cell r="C1871" t="str">
            <v>RAM-I-OK30HP.D01/S ORIGAMI KODO внутренний блок канального типа мульти сплит-сиcтемы FUNAI</v>
          </cell>
          <cell r="G1871" t="str">
            <v>шт</v>
          </cell>
          <cell r="H1871">
            <v>11</v>
          </cell>
          <cell r="I1871">
            <v>32090</v>
          </cell>
          <cell r="J1871" t="str">
            <v>RUB</v>
          </cell>
        </row>
        <row r="1872">
          <cell r="A1872" t="str">
            <v>НС-1487866</v>
          </cell>
          <cell r="C1872" t="str">
            <v>RAM-I-OK35HP.D01/S ORIGAMI KODO внутренний блок канального типа мульти сплит-сиcтемы FUNAI</v>
          </cell>
          <cell r="G1872" t="str">
            <v>шт</v>
          </cell>
          <cell r="H1872">
            <v>6</v>
          </cell>
          <cell r="I1872">
            <v>23990</v>
          </cell>
          <cell r="J1872" t="str">
            <v>RUB</v>
          </cell>
        </row>
        <row r="1873">
          <cell r="A1873" t="str">
            <v>НС-1487867</v>
          </cell>
          <cell r="C1873" t="str">
            <v>RAM-I-OK55HP.D01/S ORIGAMI KODO внутренний блок канального типа мульти сплит-сиcтемы FUNAI</v>
          </cell>
          <cell r="G1873" t="str">
            <v>шт</v>
          </cell>
          <cell r="H1873">
            <v>1</v>
          </cell>
          <cell r="I1873">
            <v>25990</v>
          </cell>
          <cell r="J1873" t="str">
            <v>RUB</v>
          </cell>
        </row>
        <row r="1874">
          <cell r="A1874" t="str">
            <v>яС-1190673</v>
          </cell>
          <cell r="C1874" t="str">
            <v>Внутренние блоки канального типа ORIGAMI KODO</v>
          </cell>
          <cell r="H1874" t="str">
            <v>больше 50</v>
          </cell>
          <cell r="I1874">
            <v>33490</v>
          </cell>
          <cell r="J1874" t="str">
            <v>RUB</v>
          </cell>
        </row>
        <row r="1875">
          <cell r="A1875" t="str">
            <v>НС-1699446</v>
          </cell>
          <cell r="C1875" t="str">
            <v>RAM-I-OK35HP.D02/S ORIGAMI KODO внутренний блок канального типа мульти сплит-сиcтемы FUNAI</v>
          </cell>
          <cell r="G1875" t="str">
            <v>шт</v>
          </cell>
          <cell r="H1875">
            <v>25</v>
          </cell>
          <cell r="I1875">
            <v>33490</v>
          </cell>
          <cell r="J1875" t="str">
            <v>RUB</v>
          </cell>
        </row>
        <row r="1876">
          <cell r="A1876" t="str">
            <v>НС-1699449</v>
          </cell>
          <cell r="C1876" t="str">
            <v>RAM-I-OK55HP.D02/S ORIGAMI KODO внутренний блок канального типа мульти сплит-сиcтемы FUNAI</v>
          </cell>
          <cell r="G1876" t="str">
            <v>шт</v>
          </cell>
          <cell r="H1876">
            <v>39</v>
          </cell>
          <cell r="I1876">
            <v>35990</v>
          </cell>
          <cell r="J1876" t="str">
            <v>RUB</v>
          </cell>
        </row>
        <row r="1877">
          <cell r="A1877" t="str">
            <v>яС-1173295</v>
          </cell>
          <cell r="C1877" t="str">
            <v>Внутренние блоки кассетного типа</v>
          </cell>
          <cell r="H1877">
            <v>10</v>
          </cell>
          <cell r="I1877">
            <v>3400</v>
          </cell>
          <cell r="J1877" t="str">
            <v>RUB</v>
          </cell>
        </row>
        <row r="1878">
          <cell r="A1878" t="str">
            <v>НС-1487931</v>
          </cell>
          <cell r="C1878" t="str">
            <v>Pan OK-4RA панель внутреннего блока мульти сплит-системы кассетного типа FUNAI</v>
          </cell>
          <cell r="G1878" t="str">
            <v>шт</v>
          </cell>
          <cell r="H1878">
            <v>9</v>
          </cell>
          <cell r="I1878">
            <v>3400</v>
          </cell>
          <cell r="J1878" t="str">
            <v>RUB</v>
          </cell>
        </row>
        <row r="1879">
          <cell r="A1879" t="str">
            <v>НС-1487930</v>
          </cell>
          <cell r="C1879" t="str">
            <v>RAM-I-OK55HP.C01/S ORIGAMI KODO внутренний блок кассетного типа мульти сплит-сиcтемы FUNAI</v>
          </cell>
          <cell r="G1879" t="str">
            <v>шт</v>
          </cell>
          <cell r="H1879">
            <v>1</v>
          </cell>
          <cell r="I1879">
            <v>39090</v>
          </cell>
          <cell r="J1879" t="str">
            <v>RUB</v>
          </cell>
        </row>
        <row r="1880">
          <cell r="A1880" t="str">
            <v>яС-1179376</v>
          </cell>
          <cell r="C1880" t="str">
            <v>Внутренние блоки кассетного типа ORIGAMI KODO</v>
          </cell>
          <cell r="H1880">
            <v>8</v>
          </cell>
          <cell r="I1880">
            <v>34390</v>
          </cell>
          <cell r="J1880" t="str">
            <v>RUB</v>
          </cell>
        </row>
        <row r="1881">
          <cell r="A1881" t="str">
            <v>НС-1601371</v>
          </cell>
          <cell r="C1881" t="str">
            <v>RAM-I-OK35HP.C02/S ORIGAMI KODO внутренний блок кассетного типа мульти сплит-сиcтемы FUNAI</v>
          </cell>
          <cell r="G1881" t="str">
            <v>шт</v>
          </cell>
          <cell r="H1881">
            <v>5</v>
          </cell>
          <cell r="I1881">
            <v>34390</v>
          </cell>
          <cell r="J1881" t="str">
            <v>RUB</v>
          </cell>
        </row>
        <row r="1882">
          <cell r="A1882" t="str">
            <v>НС-1601373</v>
          </cell>
          <cell r="C1882" t="str">
            <v>RAM-I-OK55HP.C02/S ORIGAMI KODO внутренний блок кассетного типа мульти сплит-сиcтемы FUNAI</v>
          </cell>
          <cell r="G1882" t="str">
            <v>шт</v>
          </cell>
          <cell r="H1882">
            <v>3</v>
          </cell>
          <cell r="I1882">
            <v>35190</v>
          </cell>
          <cell r="J1882" t="str">
            <v>RUB</v>
          </cell>
        </row>
        <row r="1883">
          <cell r="A1883" t="str">
            <v>яС-1189706</v>
          </cell>
          <cell r="C1883" t="str">
            <v>Внутренние блоки настенного типа KAGAMI</v>
          </cell>
          <cell r="H1883">
            <v>33</v>
          </cell>
          <cell r="I1883">
            <v>21490</v>
          </cell>
          <cell r="J1883" t="str">
            <v>RUB</v>
          </cell>
        </row>
        <row r="1884">
          <cell r="A1884" t="str">
            <v>НС-1690060</v>
          </cell>
          <cell r="C1884" t="str">
            <v>RAM-I-KM30HP.W01/S KAGAMI ORIGAMI KODO настенный внутренний блок мульти сплит-сиcтемы FUNAI</v>
          </cell>
          <cell r="G1884" t="str">
            <v>шт</v>
          </cell>
          <cell r="H1884">
            <v>3</v>
          </cell>
          <cell r="I1884">
            <v>21490</v>
          </cell>
          <cell r="J1884" t="str">
            <v>RUB</v>
          </cell>
        </row>
        <row r="1885">
          <cell r="A1885" t="str">
            <v>НС-1690061</v>
          </cell>
          <cell r="C1885" t="str">
            <v>RAM-I-KM35HP.W01/S KAGAMI ORIGAMI KODO настенный внутренний блок мульти сплит-сиcтемы FUNAI</v>
          </cell>
          <cell r="G1885" t="str">
            <v>шт</v>
          </cell>
          <cell r="H1885">
            <v>30</v>
          </cell>
          <cell r="I1885">
            <v>22390</v>
          </cell>
          <cell r="J1885" t="str">
            <v>RUB</v>
          </cell>
        </row>
        <row r="1886">
          <cell r="A1886" t="str">
            <v>яС-1189707</v>
          </cell>
          <cell r="C1886" t="str">
            <v>Внутренние блоки настенного типа KAGAMI SHIRO</v>
          </cell>
          <cell r="H1886">
            <v>48</v>
          </cell>
          <cell r="I1886">
            <v>20090</v>
          </cell>
          <cell r="J1886" t="str">
            <v>RUB</v>
          </cell>
        </row>
        <row r="1887">
          <cell r="A1887" t="str">
            <v>НС-1690065</v>
          </cell>
          <cell r="C1887" t="str">
            <v>RAM-I-KMS25HP.W01/S KAGAMI SHIRO ORIGAMI KODO настенный внутренний блок мульти сплит-сиcтемы FUNAI</v>
          </cell>
          <cell r="G1887" t="str">
            <v>шт</v>
          </cell>
          <cell r="H1887">
            <v>17</v>
          </cell>
          <cell r="I1887">
            <v>20090</v>
          </cell>
          <cell r="J1887" t="str">
            <v>RUB</v>
          </cell>
        </row>
        <row r="1888">
          <cell r="A1888" t="str">
            <v>НС-1690067</v>
          </cell>
          <cell r="C1888" t="str">
            <v>RAM-I-KMS30HP.W01/S KAGAMI SHIRO ORIGAMI KODO настенный внутренний блок мульти сплит-сиcтемы FUNAI</v>
          </cell>
          <cell r="G1888" t="str">
            <v>шт</v>
          </cell>
          <cell r="H1888">
            <v>0</v>
          </cell>
          <cell r="I1888">
            <v>20490</v>
          </cell>
          <cell r="J1888" t="str">
            <v>RUB</v>
          </cell>
        </row>
        <row r="1889">
          <cell r="A1889" t="str">
            <v>НС-1690068</v>
          </cell>
          <cell r="C1889" t="str">
            <v>RAM-I-KMS35HP.W01/S KAGAMI SHIRO ORIGAMI KODO настенный внутренний блок мульти сплит-сиcтемы FUNAI</v>
          </cell>
          <cell r="G1889" t="str">
            <v>шт</v>
          </cell>
          <cell r="H1889">
            <v>26</v>
          </cell>
          <cell r="I1889">
            <v>21290</v>
          </cell>
          <cell r="J1889" t="str">
            <v>RUB</v>
          </cell>
        </row>
        <row r="1890">
          <cell r="A1890" t="str">
            <v>НС-1690069</v>
          </cell>
          <cell r="C1890" t="str">
            <v>RAM-I-KMS50HP.W01/S KAGAMI SHIRO ORIGAMI KODO настенный внутренний блок мульти сплит-сиcтемы FUNAI</v>
          </cell>
          <cell r="G1890" t="str">
            <v>шт</v>
          </cell>
          <cell r="H1890">
            <v>5</v>
          </cell>
          <cell r="I1890">
            <v>26890</v>
          </cell>
          <cell r="J1890" t="str">
            <v>RUB</v>
          </cell>
        </row>
        <row r="1891">
          <cell r="A1891" t="str">
            <v>яС-1173299</v>
          </cell>
          <cell r="C1891" t="str">
            <v>Внутренние блоки настенного типа SHOGUN</v>
          </cell>
          <cell r="H1891">
            <v>12</v>
          </cell>
          <cell r="I1891">
            <v>16890</v>
          </cell>
          <cell r="J1891" t="str">
            <v>RUB</v>
          </cell>
        </row>
        <row r="1892">
          <cell r="A1892" t="str">
            <v>НС-1487948</v>
          </cell>
          <cell r="C1892" t="str">
            <v>RAM-I-SG30HP.W01/S SHOGUN ORIGAMI KODO настенный внутренний блок мульти сплит-сиcтемы FUNAI</v>
          </cell>
          <cell r="G1892" t="str">
            <v>шт</v>
          </cell>
          <cell r="H1892">
            <v>12</v>
          </cell>
          <cell r="I1892">
            <v>16890</v>
          </cell>
          <cell r="J1892" t="str">
            <v>RUB</v>
          </cell>
        </row>
        <row r="1893">
          <cell r="A1893" t="str">
            <v>яС-1179377</v>
          </cell>
          <cell r="C1893" t="str">
            <v>Внутренние блоки настенного типа SHOGUN 2024</v>
          </cell>
          <cell r="H1893">
            <v>4</v>
          </cell>
          <cell r="I1893">
            <v>16690</v>
          </cell>
          <cell r="J1893" t="str">
            <v>RUB</v>
          </cell>
        </row>
        <row r="1894">
          <cell r="A1894" t="str">
            <v>НС-1601374</v>
          </cell>
          <cell r="C1894" t="str">
            <v>RAM-I-SG25HP.W02/S SHOGUN ORIGAMI KODO настенный внутренний блок мульти сплит-сиcтемы FUNAI</v>
          </cell>
          <cell r="G1894" t="str">
            <v>шт</v>
          </cell>
          <cell r="H1894">
            <v>1</v>
          </cell>
          <cell r="I1894">
            <v>16690</v>
          </cell>
          <cell r="J1894" t="str">
            <v>RUB</v>
          </cell>
        </row>
        <row r="1895">
          <cell r="A1895" t="str">
            <v>НС-1601375</v>
          </cell>
          <cell r="C1895" t="str">
            <v>RAM-I-SG30HP.W02/S SHOGUN ORIGAMI KODO настенный внутренний блок мульти сплит-сиcтемы FUNAI</v>
          </cell>
          <cell r="G1895" t="str">
            <v>шт</v>
          </cell>
          <cell r="H1895">
            <v>3</v>
          </cell>
          <cell r="I1895">
            <v>17190</v>
          </cell>
          <cell r="J1895" t="str">
            <v>RUB</v>
          </cell>
        </row>
        <row r="1896">
          <cell r="A1896" t="str">
            <v>яС-1190609</v>
          </cell>
          <cell r="C1896" t="str">
            <v>Внутренние блоки настенного типа SHOGUN 2025</v>
          </cell>
          <cell r="H1896" t="str">
            <v>больше 50</v>
          </cell>
          <cell r="I1896">
            <v>18790</v>
          </cell>
          <cell r="J1896" t="str">
            <v>RUB</v>
          </cell>
        </row>
        <row r="1897">
          <cell r="A1897" t="str">
            <v>НС-1706890</v>
          </cell>
          <cell r="C1897" t="str">
            <v>RAM-I-SG25HP.W03/S SHOGUN ORIGAMI KODO настенный внутренний блок мульти сплит-системы FUNAI</v>
          </cell>
          <cell r="G1897" t="str">
            <v>шт</v>
          </cell>
          <cell r="H1897" t="str">
            <v>больше 50</v>
          </cell>
          <cell r="I1897">
            <v>18790</v>
          </cell>
          <cell r="J1897" t="str">
            <v>RUB</v>
          </cell>
        </row>
        <row r="1898">
          <cell r="A1898" t="str">
            <v>НС-1706891</v>
          </cell>
          <cell r="C1898" t="str">
            <v>RAM-I-SG30HP.W03/S SHOGUN ORIGAMI KODO настенный внутренний блок мульти сплит-системы FUNAI</v>
          </cell>
          <cell r="G1898" t="str">
            <v>шт</v>
          </cell>
          <cell r="H1898" t="str">
            <v>больше 50</v>
          </cell>
          <cell r="I1898">
            <v>19190</v>
          </cell>
          <cell r="J1898" t="str">
            <v>RUB</v>
          </cell>
        </row>
        <row r="1899">
          <cell r="A1899" t="str">
            <v>НС-1706893</v>
          </cell>
          <cell r="C1899" t="str">
            <v>RAM-I-SG35HP.W03/S SHOGUN ORIGAMI KODO настенный внутренний блок мульти сплит-системы FUNAI</v>
          </cell>
          <cell r="G1899" t="str">
            <v>шт</v>
          </cell>
          <cell r="H1899">
            <v>17</v>
          </cell>
          <cell r="I1899">
            <v>20090</v>
          </cell>
          <cell r="J1899" t="str">
            <v>RUB</v>
          </cell>
        </row>
        <row r="1900">
          <cell r="A1900" t="str">
            <v>НС-1706894</v>
          </cell>
          <cell r="C1900" t="str">
            <v>RAM-I-SG55HP.W03/S SHOGUN ORIGAMI KODO настенный внутренний блок мульти сплит-системы FUNAI</v>
          </cell>
          <cell r="G1900" t="str">
            <v>шт</v>
          </cell>
          <cell r="H1900">
            <v>32</v>
          </cell>
          <cell r="I1900">
            <v>25790</v>
          </cell>
          <cell r="J1900" t="str">
            <v>RUB</v>
          </cell>
        </row>
        <row r="1901">
          <cell r="A1901" t="str">
            <v>яС-1173297</v>
          </cell>
          <cell r="C1901" t="str">
            <v>Наружные блоки</v>
          </cell>
          <cell r="H1901" t="str">
            <v>больше 50</v>
          </cell>
          <cell r="I1901">
            <v>73690</v>
          </cell>
          <cell r="J1901" t="str">
            <v>RUB</v>
          </cell>
        </row>
        <row r="1902">
          <cell r="A1902" t="str">
            <v>НС-1487632</v>
          </cell>
          <cell r="C1902" t="str">
            <v>RAM-I-2OK40HP.01/U ORIGAMI KODO наружный блок мульти сплит-сиcтемы FUNAI</v>
          </cell>
          <cell r="G1902" t="str">
            <v>шт</v>
          </cell>
          <cell r="H1902">
            <v>48</v>
          </cell>
          <cell r="I1902">
            <v>73690</v>
          </cell>
          <cell r="J1902" t="str">
            <v>RUB</v>
          </cell>
        </row>
        <row r="1903">
          <cell r="A1903" t="str">
            <v>НС-1487636</v>
          </cell>
          <cell r="C1903" t="str">
            <v>RAM-I-2OK55HP.01/U ORIGAMI KODO наружный блок мульти сплит-сиcтемы FUNAI</v>
          </cell>
          <cell r="G1903" t="str">
            <v>шт</v>
          </cell>
          <cell r="H1903">
            <v>0</v>
          </cell>
          <cell r="I1903">
            <v>75590</v>
          </cell>
          <cell r="J1903" t="str">
            <v>RUB</v>
          </cell>
        </row>
        <row r="1904">
          <cell r="A1904" t="str">
            <v>НС-1487640</v>
          </cell>
          <cell r="C1904" t="str">
            <v>RAM-I-3OK60HP.01/U ORIGAMI KODO наружный блок мульти сплит-сиcтемы FUNAI</v>
          </cell>
          <cell r="G1904" t="str">
            <v>шт</v>
          </cell>
          <cell r="H1904">
            <v>28</v>
          </cell>
          <cell r="I1904">
            <v>99190</v>
          </cell>
          <cell r="J1904" t="str">
            <v>RUB</v>
          </cell>
        </row>
        <row r="1905">
          <cell r="A1905" t="str">
            <v>НС-1633603</v>
          </cell>
          <cell r="C1905" t="str">
            <v>RAM-I-4OK85HP.01/U ORIGAMI KODO наружный блок мульти сплит-сиcтемы FUNAI</v>
          </cell>
          <cell r="G1905" t="str">
            <v>шт</v>
          </cell>
          <cell r="H1905">
            <v>25</v>
          </cell>
          <cell r="I1905">
            <v>121990</v>
          </cell>
          <cell r="J1905" t="str">
            <v>RUB</v>
          </cell>
        </row>
        <row r="1906">
          <cell r="A1906" t="str">
            <v>НС-1487644</v>
          </cell>
          <cell r="C1906" t="str">
            <v>RAM-I-5OK120HP.01/U ORIGAMI KODO наружный блок мульти сплит-сиcтемы FUNAI</v>
          </cell>
          <cell r="G1906" t="str">
            <v>шт</v>
          </cell>
          <cell r="H1906">
            <v>6</v>
          </cell>
          <cell r="I1906">
            <v>183190</v>
          </cell>
          <cell r="J1906" t="str">
            <v>RUB</v>
          </cell>
        </row>
        <row r="1907">
          <cell r="A1907" t="str">
            <v>яС-1194150</v>
          </cell>
          <cell r="C1907" t="str">
            <v>Наружные блоки 2026</v>
          </cell>
          <cell r="H1907" t="str">
            <v>больше 50</v>
          </cell>
          <cell r="I1907">
            <v>76990</v>
          </cell>
          <cell r="J1907" t="str">
            <v>RUB</v>
          </cell>
        </row>
        <row r="1908">
          <cell r="A1908" t="str">
            <v>НС-1765360</v>
          </cell>
          <cell r="C1908" t="str">
            <v>RAM-I-2OK55HP.02/U ORIGAMI KODO наружный блок мульти сплит-сиcтемы FUNAI</v>
          </cell>
          <cell r="G1908" t="str">
            <v>шт</v>
          </cell>
          <cell r="H1908" t="str">
            <v>больше 50</v>
          </cell>
          <cell r="I1908">
            <v>76990</v>
          </cell>
          <cell r="J1908" t="str">
            <v>RUB</v>
          </cell>
        </row>
        <row r="1909">
          <cell r="A1909" t="str">
            <v>НС-1765362</v>
          </cell>
          <cell r="C1909" t="str">
            <v>RAM-I-3OK80HP.02/U ORIGAMI KODO наружный блок мульти сплит-сиcтемы FUNAI</v>
          </cell>
          <cell r="G1909" t="str">
            <v>шт</v>
          </cell>
          <cell r="H1909">
            <v>45</v>
          </cell>
          <cell r="I1909">
            <v>106890</v>
          </cell>
          <cell r="J1909" t="str">
            <v>RUB</v>
          </cell>
        </row>
        <row r="1910">
          <cell r="A1910" t="str">
            <v>НС-1765363</v>
          </cell>
          <cell r="C1910" t="str">
            <v>RAM-I-4OK105HP.02/U ORIGAMI KODO наружный блок мульти сплит-сиcтемы FUNAI</v>
          </cell>
          <cell r="G1910" t="str">
            <v>шт</v>
          </cell>
          <cell r="H1910">
            <v>24</v>
          </cell>
          <cell r="I1910">
            <v>167790</v>
          </cell>
          <cell r="J1910" t="str">
            <v>RUB</v>
          </cell>
        </row>
        <row r="1911">
          <cell r="A1911" t="str">
            <v>яС-1194145</v>
          </cell>
          <cell r="C1911" t="str">
            <v>МУЛЬТИ СПЛИТ-СИСТЕМЫ SHINKIRIGAMI</v>
          </cell>
          <cell r="H1911" t="str">
            <v>больше 50</v>
          </cell>
          <cell r="I1911">
            <v>18090</v>
          </cell>
          <cell r="J1911" t="str">
            <v>RUB</v>
          </cell>
        </row>
        <row r="1912">
          <cell r="A1912" t="str">
            <v>яС-1194147</v>
          </cell>
          <cell r="C1912" t="str">
            <v>Внутренние блоки настенного типа KADZOKU</v>
          </cell>
          <cell r="H1912">
            <v>44</v>
          </cell>
          <cell r="I1912">
            <v>18090</v>
          </cell>
          <cell r="J1912" t="str">
            <v>RUB</v>
          </cell>
        </row>
        <row r="1913">
          <cell r="A1913" t="str">
            <v>НС-1765242</v>
          </cell>
          <cell r="C1913" t="str">
            <v>RAM-I-KD30HP.W02/S KADZOKU SHINKIRIGAMI настенный внутренний блок мульти сплит-сиcтемы FUNAI</v>
          </cell>
          <cell r="G1913" t="str">
            <v>шт</v>
          </cell>
          <cell r="H1913">
            <v>17</v>
          </cell>
          <cell r="I1913">
            <v>18090</v>
          </cell>
          <cell r="J1913" t="str">
            <v>RUB</v>
          </cell>
        </row>
        <row r="1914">
          <cell r="A1914" t="str">
            <v>НС-1765243</v>
          </cell>
          <cell r="C1914" t="str">
            <v>RAM-I-KD35HP.W02/S KADZOKU SHINKIRIGAMI настенный внутренний блок мульти сплит-сиcтемы FUNAI</v>
          </cell>
          <cell r="G1914" t="str">
            <v>шт</v>
          </cell>
          <cell r="H1914">
            <v>27</v>
          </cell>
          <cell r="I1914">
            <v>19290</v>
          </cell>
          <cell r="J1914" t="str">
            <v>RUB</v>
          </cell>
        </row>
        <row r="1915">
          <cell r="A1915" t="str">
            <v>яС-1194146</v>
          </cell>
          <cell r="C1915" t="str">
            <v>Внутренние блоки настенного типа SENSEI</v>
          </cell>
          <cell r="H1915" t="str">
            <v>больше 50</v>
          </cell>
          <cell r="I1915">
            <v>19390</v>
          </cell>
          <cell r="J1915" t="str">
            <v>RUB</v>
          </cell>
        </row>
        <row r="1916">
          <cell r="A1916" t="str">
            <v>НС-1765240</v>
          </cell>
          <cell r="C1916" t="str">
            <v>RAM-I-SN30HP.W02/S SENSEI SHINKIRIGAMI настенный внутренний блок мульти сплит-сиcтемы FUNAI</v>
          </cell>
          <cell r="G1916" t="str">
            <v>шт</v>
          </cell>
          <cell r="H1916" t="str">
            <v>больше 50</v>
          </cell>
          <cell r="I1916">
            <v>19390</v>
          </cell>
          <cell r="J1916" t="str">
            <v>RUB</v>
          </cell>
        </row>
        <row r="1917">
          <cell r="A1917" t="str">
            <v>НС-1765241</v>
          </cell>
          <cell r="C1917" t="str">
            <v>RAM-I-SN35HP.W02/S SENSEI SHINKIRIGAMI настенный внутренний блок мульти сплит-сиcтемы FUNAI</v>
          </cell>
          <cell r="G1917" t="str">
            <v>шт</v>
          </cell>
          <cell r="H1917">
            <v>47</v>
          </cell>
          <cell r="I1917">
            <v>20490</v>
          </cell>
          <cell r="J1917" t="str">
            <v>RUB</v>
          </cell>
        </row>
        <row r="1918">
          <cell r="A1918" t="str">
            <v>яС-1194148</v>
          </cell>
          <cell r="C1918" t="str">
            <v>Внутренние блоки настенного типа SENSEI NERO</v>
          </cell>
          <cell r="H1918" t="str">
            <v>больше 50</v>
          </cell>
          <cell r="I1918">
            <v>20490</v>
          </cell>
          <cell r="J1918" t="str">
            <v>RUB</v>
          </cell>
        </row>
        <row r="1919">
          <cell r="A1919" t="str">
            <v>НС-1765244</v>
          </cell>
          <cell r="C1919" t="str">
            <v>RAM-I-SNN30HP.W02/S SENSEI NERO SHINKIRIGAMI настенный внутренний блок мульти сплит-сиcтемы FUNAI</v>
          </cell>
          <cell r="G1919" t="str">
            <v>шт</v>
          </cell>
          <cell r="H1919">
            <v>33</v>
          </cell>
          <cell r="I1919">
            <v>20490</v>
          </cell>
          <cell r="J1919" t="str">
            <v>RUB</v>
          </cell>
        </row>
        <row r="1920">
          <cell r="A1920" t="str">
            <v>НС-1765245</v>
          </cell>
          <cell r="C1920" t="str">
            <v>RAM-I-SNN35HP.W02/S SENSEI NERO SHINKIRIGAMI настенный внутренний блок мульти сплит-сиcтемы FUNAI</v>
          </cell>
          <cell r="G1920" t="str">
            <v>шт</v>
          </cell>
          <cell r="H1920">
            <v>28</v>
          </cell>
          <cell r="I1920">
            <v>21690</v>
          </cell>
          <cell r="J1920" t="str">
            <v>RUB</v>
          </cell>
        </row>
        <row r="1921">
          <cell r="A1921" t="str">
            <v>яС-1194149</v>
          </cell>
          <cell r="C1921" t="str">
            <v>Наружные блоки</v>
          </cell>
          <cell r="H1921" t="str">
            <v>больше 50</v>
          </cell>
          <cell r="I1921">
            <v>68990</v>
          </cell>
          <cell r="J1921" t="str">
            <v>RUB</v>
          </cell>
        </row>
        <row r="1922">
          <cell r="A1922" t="str">
            <v>НС-1765233</v>
          </cell>
          <cell r="C1922" t="str">
            <v>RAM-I-2SKG40HP.02/U SHINKIRIGAMI наружный блок мульти сплит-сиcтемы FUNAI</v>
          </cell>
          <cell r="G1922" t="str">
            <v>шт</v>
          </cell>
          <cell r="H1922">
            <v>31</v>
          </cell>
          <cell r="I1922">
            <v>68990</v>
          </cell>
          <cell r="J1922" t="str">
            <v>RUB</v>
          </cell>
        </row>
        <row r="1923">
          <cell r="A1923" t="str">
            <v>НС-1765232</v>
          </cell>
          <cell r="C1923" t="str">
            <v>RAM-I-2SKG50HP.02/U SHINKIRIGAMI наружный блок мульти сплит-сиcтемы FUNAI</v>
          </cell>
          <cell r="G1923" t="str">
            <v>шт</v>
          </cell>
          <cell r="H1923">
            <v>29</v>
          </cell>
          <cell r="I1923">
            <v>72890</v>
          </cell>
          <cell r="J1923" t="str">
            <v>RUB</v>
          </cell>
        </row>
        <row r="1924">
          <cell r="A1924" t="str">
            <v>НС-1765234</v>
          </cell>
          <cell r="C1924" t="str">
            <v>RAM-I-3SKG80HP.02/U SHINKIRIGAMI наружный блок мульти сплит-сиcтемы FUNAI</v>
          </cell>
          <cell r="G1924" t="str">
            <v>шт</v>
          </cell>
          <cell r="H1924">
            <v>26</v>
          </cell>
          <cell r="I1924">
            <v>103490</v>
          </cell>
          <cell r="J1924" t="str">
            <v>RUB</v>
          </cell>
        </row>
        <row r="1925">
          <cell r="A1925" t="str">
            <v>НС-1765235</v>
          </cell>
          <cell r="C1925" t="str">
            <v>RAM-I-4SKG105HP.02/U SHINKIRIGAMI наружный блок мульти сплит-сиcтемы FUNAI</v>
          </cell>
          <cell r="G1925" t="str">
            <v>шт</v>
          </cell>
          <cell r="H1925">
            <v>14</v>
          </cell>
          <cell r="I1925">
            <v>164390</v>
          </cell>
          <cell r="J1925" t="str">
            <v>RUB</v>
          </cell>
        </row>
        <row r="1926">
          <cell r="A1926" t="str">
            <v>НС-1765237</v>
          </cell>
          <cell r="C1926" t="str">
            <v>RAM-I-5SKG125HP.02/U SHINKIRIGAMI наружный блок мульти сплит-сиcтемы FUNAI</v>
          </cell>
          <cell r="G1926" t="str">
            <v>шт</v>
          </cell>
          <cell r="H1926">
            <v>10</v>
          </cell>
          <cell r="I1926">
            <v>181790</v>
          </cell>
          <cell r="J1926" t="str">
            <v>RUB</v>
          </cell>
        </row>
        <row r="1927">
          <cell r="A1927" t="str">
            <v>яС-1165296</v>
          </cell>
          <cell r="C1927" t="str">
            <v>Муляжи</v>
          </cell>
          <cell r="H1927">
            <v>37</v>
          </cell>
        </row>
        <row r="1928">
          <cell r="A1928" t="str">
            <v>НС-1712010</v>
          </cell>
          <cell r="C1928" t="str">
            <v>RAC-I-AK25MU.D01/S (mock up) внутренний блок сплит-системы FUNAI</v>
          </cell>
          <cell r="G1928" t="str">
            <v>шт</v>
          </cell>
          <cell r="H1928">
            <v>30</v>
          </cell>
        </row>
        <row r="1929">
          <cell r="A1929" t="str">
            <v>НС-1712011</v>
          </cell>
          <cell r="C1929" t="str">
            <v>RAC-I-AN25MU.D01/S (mock up) внутренний блок сплит-системы FUNAI</v>
          </cell>
          <cell r="G1929" t="str">
            <v>шт</v>
          </cell>
          <cell r="H1929">
            <v>5</v>
          </cell>
        </row>
        <row r="1930">
          <cell r="A1930" t="str">
            <v>НС-1765941</v>
          </cell>
          <cell r="C1930" t="str">
            <v>RAC-SN20MU.D07/S (mock up) внутренний блок сплит-системы FUNAI</v>
          </cell>
          <cell r="G1930" t="str">
            <v>шт</v>
          </cell>
          <cell r="H1930">
            <v>1</v>
          </cell>
        </row>
        <row r="1931">
          <cell r="A1931" t="str">
            <v>НС-1765942</v>
          </cell>
          <cell r="C1931" t="str">
            <v>RAC-SNN20MU.D07/S (mock up) внутренний блок сплит-системы FUNAI</v>
          </cell>
          <cell r="G1931" t="str">
            <v>шт</v>
          </cell>
          <cell r="H1931">
            <v>0</v>
          </cell>
        </row>
        <row r="1932">
          <cell r="A1932" t="str">
            <v>НС-1649588</v>
          </cell>
          <cell r="C1932" t="str">
            <v>RACI-ON30MU.D01/S (mock up) внутренний блок сплит-системы FUNAI</v>
          </cell>
          <cell r="G1932" t="str">
            <v>шт</v>
          </cell>
          <cell r="H1932">
            <v>1</v>
          </cell>
        </row>
        <row r="1933">
          <cell r="A1933" t="str">
            <v>яС-1165295</v>
          </cell>
          <cell r="C1933" t="str">
            <v>ОПЦИИ</v>
          </cell>
          <cell r="H1933" t="str">
            <v>больше 50</v>
          </cell>
          <cell r="I1933">
            <v>4190</v>
          </cell>
          <cell r="J1933" t="str">
            <v>RUB</v>
          </cell>
        </row>
        <row r="1934">
          <cell r="A1934" t="str">
            <v>НС-1770067</v>
          </cell>
          <cell r="C1934" t="str">
            <v>AEL-W4G3F (Sensei 2.0) Wi-Fi USB модуль с Алисой FUNAI</v>
          </cell>
          <cell r="G1934" t="str">
            <v>шт</v>
          </cell>
          <cell r="H1934" t="str">
            <v>больше 50</v>
          </cell>
          <cell r="I1934">
            <v>4190</v>
          </cell>
          <cell r="J1934" t="str">
            <v>RUB</v>
          </cell>
        </row>
        <row r="1935">
          <cell r="A1935" t="str">
            <v>НС-1485498</v>
          </cell>
          <cell r="C1935" t="str">
            <v>Wi-Fi USB модуль FUNAI, модель AEL-W4G2F</v>
          </cell>
          <cell r="G1935" t="str">
            <v>шт</v>
          </cell>
          <cell r="H1935">
            <v>1</v>
          </cell>
          <cell r="I1935">
            <v>2890</v>
          </cell>
          <cell r="J1935" t="str">
            <v>RUB</v>
          </cell>
        </row>
        <row r="1936">
          <cell r="A1936" t="str">
            <v>НС-1247162</v>
          </cell>
          <cell r="C1936" t="str">
            <v>Wi-Fi USB модуль FUNAI, модель WF-RAC03</v>
          </cell>
          <cell r="G1936" t="str">
            <v>шт</v>
          </cell>
          <cell r="H1936">
            <v>1</v>
          </cell>
          <cell r="I1936">
            <v>3490</v>
          </cell>
          <cell r="J1936" t="str">
            <v>RUB</v>
          </cell>
        </row>
        <row r="1937">
          <cell r="A1937" t="str">
            <v>НС-1419961</v>
          </cell>
          <cell r="C1937" t="str">
            <v>Wi-Fi модуль FUNAI, модель AEH-W4G1F</v>
          </cell>
          <cell r="G1937" t="str">
            <v>шт</v>
          </cell>
          <cell r="H1937" t="str">
            <v>больше 50</v>
          </cell>
          <cell r="I1937">
            <v>3490</v>
          </cell>
          <cell r="J1937" t="str">
            <v>RUB</v>
          </cell>
        </row>
        <row r="1938">
          <cell r="A1938" t="str">
            <v>НС-1498093</v>
          </cell>
          <cell r="C1938" t="str">
            <v>Wi-Fi модуль FUNAI, модель ALC-W4G1F</v>
          </cell>
          <cell r="G1938" t="str">
            <v>шт</v>
          </cell>
          <cell r="H1938">
            <v>1</v>
          </cell>
          <cell r="I1938">
            <v>4190</v>
          </cell>
          <cell r="J1938" t="str">
            <v>RUB</v>
          </cell>
        </row>
        <row r="1939">
          <cell r="A1939" t="str">
            <v>НС-1686580</v>
          </cell>
          <cell r="C1939" t="str">
            <v>Проводной пульт RWG-04 FUNAI</v>
          </cell>
          <cell r="G1939" t="str">
            <v>шт</v>
          </cell>
          <cell r="H1939">
            <v>17</v>
          </cell>
          <cell r="I1939">
            <v>10540</v>
          </cell>
          <cell r="J1939" t="str">
            <v>RUB</v>
          </cell>
        </row>
        <row r="1940">
          <cell r="A1940" t="str">
            <v>яС-1173486</v>
          </cell>
          <cell r="C1940" t="str">
            <v>Полупромышленные сплит-системы DRAGON</v>
          </cell>
          <cell r="H1940" t="str">
            <v>больше 50</v>
          </cell>
          <cell r="I1940">
            <v>50890</v>
          </cell>
          <cell r="J1940" t="str">
            <v>RUB</v>
          </cell>
        </row>
        <row r="1941">
          <cell r="A1941" t="str">
            <v>яС-1173488</v>
          </cell>
          <cell r="C1941" t="str">
            <v>Канальные блоки серии DRAGON</v>
          </cell>
          <cell r="H1941" t="str">
            <v>больше 50</v>
          </cell>
          <cell r="I1941">
            <v>50890</v>
          </cell>
          <cell r="J1941" t="str">
            <v>RUB</v>
          </cell>
        </row>
        <row r="1942">
          <cell r="A1942" t="str">
            <v>НС-1493041</v>
          </cell>
          <cell r="C1942" t="str">
            <v>LAC-DR105HP.D01/S DRAGON канальный внутренний блок полупромышленной сплит-системы FUNAI</v>
          </cell>
          <cell r="G1942" t="str">
            <v>шт</v>
          </cell>
          <cell r="H1942">
            <v>3</v>
          </cell>
          <cell r="I1942">
            <v>50890</v>
          </cell>
          <cell r="J1942" t="str">
            <v>RUB</v>
          </cell>
        </row>
        <row r="1943">
          <cell r="A1943" t="str">
            <v>НС-1493042</v>
          </cell>
          <cell r="C1943" t="str">
            <v>LAC-DR140HP.D01/S DRAGON канальный внутренний блок полупромышленной сплит-системы FUNAI</v>
          </cell>
          <cell r="G1943" t="str">
            <v>шт</v>
          </cell>
          <cell r="H1943">
            <v>32</v>
          </cell>
          <cell r="I1943">
            <v>63890</v>
          </cell>
          <cell r="J1943" t="str">
            <v>RUB</v>
          </cell>
        </row>
        <row r="1944">
          <cell r="A1944" t="str">
            <v>НС-1493043</v>
          </cell>
          <cell r="C1944" t="str">
            <v>LAC-DR165HP.D01/S DRAGON канальный внутренний блок полупромышленной сплит-системы FUNAI</v>
          </cell>
          <cell r="G1944" t="str">
            <v>шт</v>
          </cell>
          <cell r="H1944">
            <v>38</v>
          </cell>
          <cell r="I1944">
            <v>63790</v>
          </cell>
          <cell r="J1944" t="str">
            <v>RUB</v>
          </cell>
        </row>
        <row r="1945">
          <cell r="A1945" t="str">
            <v>НС-1493039</v>
          </cell>
          <cell r="C1945" t="str">
            <v>LAC-DR55HP.D01/S DRAGON канальный внутренний блок полупромышленной сплит-системы FUNAI</v>
          </cell>
          <cell r="G1945" t="str">
            <v>шт</v>
          </cell>
          <cell r="H1945">
            <v>5</v>
          </cell>
          <cell r="I1945">
            <v>27390</v>
          </cell>
          <cell r="J1945" t="str">
            <v>RUB</v>
          </cell>
        </row>
        <row r="1946">
          <cell r="A1946" t="str">
            <v>НС-1493040</v>
          </cell>
          <cell r="C1946" t="str">
            <v>LAC-DR70HP.D01/S DRAGON канальный внутренний блок полупромышленной сплит-системы FUNAI</v>
          </cell>
          <cell r="G1946" t="str">
            <v>шт</v>
          </cell>
          <cell r="H1946">
            <v>21</v>
          </cell>
          <cell r="I1946">
            <v>47290</v>
          </cell>
          <cell r="J1946" t="str">
            <v>RUB</v>
          </cell>
        </row>
        <row r="1947">
          <cell r="A1947" t="str">
            <v>яС-1173487</v>
          </cell>
          <cell r="C1947" t="str">
            <v>Кассетные блоки серии DRAGON</v>
          </cell>
          <cell r="H1947" t="str">
            <v>больше 50</v>
          </cell>
          <cell r="I1947">
            <v>41290</v>
          </cell>
          <cell r="J1947" t="str">
            <v>RUB</v>
          </cell>
        </row>
        <row r="1948">
          <cell r="A1948" t="str">
            <v>НС-1492996</v>
          </cell>
          <cell r="C1948" t="str">
            <v>LAC-DR105HP.C01/S DRAGON кассетный внутренний блок полупромышленной сплит-системы FUNAI</v>
          </cell>
          <cell r="G1948" t="str">
            <v>шт</v>
          </cell>
          <cell r="H1948">
            <v>23</v>
          </cell>
          <cell r="I1948">
            <v>41290</v>
          </cell>
          <cell r="J1948" t="str">
            <v>RUB</v>
          </cell>
        </row>
        <row r="1949">
          <cell r="A1949" t="str">
            <v>НС-1492997</v>
          </cell>
          <cell r="C1949" t="str">
            <v>LAC-DR140HP.C01/S DRAGON кассетный внутренний блок полупромышленной сплит-системы FUNAI</v>
          </cell>
          <cell r="G1949" t="str">
            <v>шт</v>
          </cell>
          <cell r="H1949">
            <v>27</v>
          </cell>
          <cell r="I1949">
            <v>54290</v>
          </cell>
          <cell r="J1949" t="str">
            <v>RUB</v>
          </cell>
        </row>
        <row r="1950">
          <cell r="A1950" t="str">
            <v>НС-1492998</v>
          </cell>
          <cell r="C1950" t="str">
            <v>LAC-DR165HP.C01/S DRAGON кассетный внутренний блок полупромышленной сплит-системы FUNAI</v>
          </cell>
          <cell r="G1950" t="str">
            <v>шт</v>
          </cell>
          <cell r="H1950">
            <v>21</v>
          </cell>
          <cell r="I1950">
            <v>58390</v>
          </cell>
          <cell r="J1950" t="str">
            <v>RUB</v>
          </cell>
        </row>
        <row r="1951">
          <cell r="A1951" t="str">
            <v>НС-1492993</v>
          </cell>
          <cell r="C1951" t="str">
            <v>LAC-DR35HP.C01/S DRAGON кассетный внутренний блок полупромышленной сплит-системы FUNAI</v>
          </cell>
          <cell r="G1951" t="str">
            <v>шт</v>
          </cell>
          <cell r="H1951">
            <v>15</v>
          </cell>
          <cell r="I1951">
            <v>21290</v>
          </cell>
          <cell r="J1951" t="str">
            <v>RUB</v>
          </cell>
        </row>
        <row r="1952">
          <cell r="A1952" t="str">
            <v>НС-1492994</v>
          </cell>
          <cell r="C1952" t="str">
            <v>LAC-DR55HP.C01/S DRAGON кассетный внутренний блок полупромышленной сплит-системы FUNAI</v>
          </cell>
          <cell r="G1952" t="str">
            <v>шт</v>
          </cell>
          <cell r="H1952">
            <v>44</v>
          </cell>
          <cell r="I1952">
            <v>24990</v>
          </cell>
          <cell r="J1952" t="str">
            <v>RUB</v>
          </cell>
        </row>
        <row r="1953">
          <cell r="A1953" t="str">
            <v>НС-1492995</v>
          </cell>
          <cell r="C1953" t="str">
            <v>LAC-DR70HP.C01/S DRAGON кассетный внутренний блок полупромышленной сплит-системы FUNAI</v>
          </cell>
          <cell r="G1953" t="str">
            <v>шт</v>
          </cell>
          <cell r="H1953">
            <v>3</v>
          </cell>
          <cell r="I1953">
            <v>29890</v>
          </cell>
          <cell r="J1953" t="str">
            <v>RUB</v>
          </cell>
        </row>
        <row r="1954">
          <cell r="A1954" t="str">
            <v>НС-1492999</v>
          </cell>
          <cell r="C1954" t="str">
            <v>Pan DR-4LA DRAGON панель внутреннего кассетного блока для моделей 35/55 FUNAI</v>
          </cell>
          <cell r="G1954" t="str">
            <v>шт</v>
          </cell>
          <cell r="H1954" t="str">
            <v>больше 50</v>
          </cell>
          <cell r="I1954">
            <v>7100</v>
          </cell>
          <cell r="J1954" t="str">
            <v>RUB</v>
          </cell>
        </row>
        <row r="1955">
          <cell r="A1955" t="str">
            <v>НС-1493000</v>
          </cell>
          <cell r="C1955" t="str">
            <v>Pan DR-4LY DRAGON панель внутреннего кассетного блока для моделей 70/105/140/165 FUNAI</v>
          </cell>
          <cell r="G1955" t="str">
            <v>шт</v>
          </cell>
          <cell r="H1955" t="str">
            <v>больше 50</v>
          </cell>
          <cell r="I1955">
            <v>9900</v>
          </cell>
          <cell r="J1955" t="str">
            <v>RUB</v>
          </cell>
        </row>
        <row r="1956">
          <cell r="A1956" t="str">
            <v>яС-1173489</v>
          </cell>
          <cell r="C1956" t="str">
            <v>Напольно-потолочные блоки серии DRAGON</v>
          </cell>
          <cell r="H1956" t="str">
            <v>больше 50</v>
          </cell>
          <cell r="I1956">
            <v>49190</v>
          </cell>
          <cell r="J1956" t="str">
            <v>RUB</v>
          </cell>
        </row>
        <row r="1957">
          <cell r="A1957" t="str">
            <v>НС-1493047</v>
          </cell>
          <cell r="C1957" t="str">
            <v>LAC-DR105HP.F01/S DRAGON напольно-потолочный внутренний блок полупромышленной сплит-системы FUNAI</v>
          </cell>
          <cell r="G1957" t="str">
            <v>шт</v>
          </cell>
          <cell r="H1957">
            <v>11</v>
          </cell>
          <cell r="I1957">
            <v>49190</v>
          </cell>
          <cell r="J1957" t="str">
            <v>RUB</v>
          </cell>
        </row>
        <row r="1958">
          <cell r="A1958" t="str">
            <v>НС-1493048</v>
          </cell>
          <cell r="C1958" t="str">
            <v>LAC-DR140HP.F01/S DRAGON напольно-потолочный внутренний блок полупромышленной сплит-системы FUNAI</v>
          </cell>
          <cell r="G1958" t="str">
            <v>шт</v>
          </cell>
          <cell r="H1958">
            <v>17</v>
          </cell>
          <cell r="I1958">
            <v>67690</v>
          </cell>
          <cell r="J1958" t="str">
            <v>RUB</v>
          </cell>
        </row>
        <row r="1959">
          <cell r="A1959" t="str">
            <v>НС-1493049</v>
          </cell>
          <cell r="C1959" t="str">
            <v>LAC-DR165HP.F01/S DRAGON напольно-потолочный внутренний блок полупромышленной сплит-системы FUNAI</v>
          </cell>
          <cell r="G1959" t="str">
            <v>шт</v>
          </cell>
          <cell r="H1959">
            <v>23</v>
          </cell>
          <cell r="I1959">
            <v>75990</v>
          </cell>
          <cell r="J1959" t="str">
            <v>RUB</v>
          </cell>
        </row>
        <row r="1960">
          <cell r="A1960" t="str">
            <v>НС-1493045</v>
          </cell>
          <cell r="C1960" t="str">
            <v>LAC-DR55HP.F01/S DRAGON напольно-потолочный внутренний блок полупромышленной сплит-системы FUNAI</v>
          </cell>
          <cell r="G1960" t="str">
            <v>шт</v>
          </cell>
          <cell r="H1960">
            <v>11</v>
          </cell>
          <cell r="I1960">
            <v>28890</v>
          </cell>
          <cell r="J1960" t="str">
            <v>RUB</v>
          </cell>
        </row>
        <row r="1961">
          <cell r="A1961" t="str">
            <v>НС-1493046</v>
          </cell>
          <cell r="C1961" t="str">
            <v>LAC-DR70HP.F01/S DRAGON напольно-потолочный внутренний блок полупромышленной сплит-системы FUNAI</v>
          </cell>
          <cell r="G1961" t="str">
            <v>шт</v>
          </cell>
          <cell r="H1961">
            <v>9</v>
          </cell>
          <cell r="I1961">
            <v>32990</v>
          </cell>
          <cell r="J1961" t="str">
            <v>RUB</v>
          </cell>
        </row>
        <row r="1962">
          <cell r="A1962" t="str">
            <v>яС-1173490</v>
          </cell>
          <cell r="C1962" t="str">
            <v>Универсальные внешние блоки серии DRAGON</v>
          </cell>
          <cell r="H1962" t="str">
            <v>больше 50</v>
          </cell>
          <cell r="I1962">
            <v>76800</v>
          </cell>
          <cell r="J1962" t="str">
            <v>RUB</v>
          </cell>
        </row>
        <row r="1963">
          <cell r="A1963" t="str">
            <v>НС-1493318</v>
          </cell>
          <cell r="C1963" t="str">
            <v>LAC-DR105HP.01/U DRAGON универсальный наружный блок полупромышленной сплит-системы FUNAI</v>
          </cell>
          <cell r="G1963" t="str">
            <v>шт</v>
          </cell>
          <cell r="H1963">
            <v>20</v>
          </cell>
          <cell r="I1963">
            <v>76800</v>
          </cell>
          <cell r="J1963" t="str">
            <v>RUB</v>
          </cell>
        </row>
        <row r="1964">
          <cell r="A1964" t="str">
            <v>НС-1493319</v>
          </cell>
          <cell r="C1964" t="str">
            <v>LAC-DR140HP.01/U DRAGON универсальный наружный блок полупромышленной сплит-системы FUNAI</v>
          </cell>
          <cell r="G1964" t="str">
            <v>шт</v>
          </cell>
          <cell r="H1964" t="str">
            <v>больше 50</v>
          </cell>
          <cell r="I1964">
            <v>96300</v>
          </cell>
          <cell r="J1964" t="str">
            <v>RUB</v>
          </cell>
        </row>
        <row r="1965">
          <cell r="A1965" t="str">
            <v>НС-1493320</v>
          </cell>
          <cell r="C1965" t="str">
            <v>LAC-DR165HP.01/U DRAGON универсальный наружный блок полупромышленной сплит-системы FUNAI</v>
          </cell>
          <cell r="G1965" t="str">
            <v>шт</v>
          </cell>
          <cell r="H1965">
            <v>39</v>
          </cell>
          <cell r="I1965">
            <v>102500</v>
          </cell>
          <cell r="J1965" t="str">
            <v>RUB</v>
          </cell>
        </row>
        <row r="1966">
          <cell r="A1966" t="str">
            <v>НС-1493050</v>
          </cell>
          <cell r="C1966" t="str">
            <v>LAC-DR35HP.01/U DRAGON универсальный наружный блок полупромышленной сплит-системы FUNAI</v>
          </cell>
          <cell r="G1966" t="str">
            <v>шт</v>
          </cell>
          <cell r="H1966">
            <v>15</v>
          </cell>
          <cell r="I1966">
            <v>42700</v>
          </cell>
          <cell r="J1966" t="str">
            <v>RUB</v>
          </cell>
        </row>
        <row r="1967">
          <cell r="A1967" t="str">
            <v>НС-1493316</v>
          </cell>
          <cell r="C1967" t="str">
            <v>LAC-DR55HP.01/U DRAGON универсальный наружный блок полупромышленной сплит-системы FUNAI</v>
          </cell>
          <cell r="G1967" t="str">
            <v>шт</v>
          </cell>
          <cell r="H1967" t="str">
            <v>больше 50</v>
          </cell>
          <cell r="I1967">
            <v>48100</v>
          </cell>
          <cell r="J1967" t="str">
            <v>RUB</v>
          </cell>
        </row>
        <row r="1968">
          <cell r="A1968" t="str">
            <v>НС-1493317</v>
          </cell>
          <cell r="C1968" t="str">
            <v>LAC-DR70HP.01/U DRAGON универсальный наружный блок полупромышленной сплит-системы FUNAI</v>
          </cell>
          <cell r="G1968" t="str">
            <v>шт</v>
          </cell>
          <cell r="H1968">
            <v>28</v>
          </cell>
          <cell r="I1968">
            <v>59700</v>
          </cell>
          <cell r="J1968" t="str">
            <v>RUB</v>
          </cell>
        </row>
        <row r="1969">
          <cell r="A1969" t="str">
            <v>яС-1179233</v>
          </cell>
          <cell r="C1969" t="str">
            <v>HIGH LIFE</v>
          </cell>
          <cell r="H1969" t="str">
            <v>больше 50</v>
          </cell>
          <cell r="I1969">
            <v>10990</v>
          </cell>
          <cell r="J1969" t="str">
            <v>RUB</v>
          </cell>
        </row>
        <row r="1970">
          <cell r="A1970" t="str">
            <v>яС-1179384</v>
          </cell>
          <cell r="C1970" t="str">
            <v>On/off сплит-системы</v>
          </cell>
          <cell r="H1970" t="str">
            <v>больше 50</v>
          </cell>
          <cell r="I1970">
            <v>10990</v>
          </cell>
          <cell r="J1970" t="str">
            <v>RUB</v>
          </cell>
        </row>
        <row r="1971">
          <cell r="A1971" t="str">
            <v>яС-1179236</v>
          </cell>
          <cell r="C1971" t="str">
            <v>Comfort Class</v>
          </cell>
          <cell r="H1971">
            <v>10</v>
          </cell>
          <cell r="I1971">
            <v>10990</v>
          </cell>
          <cell r="J1971" t="str">
            <v>RUB</v>
          </cell>
        </row>
        <row r="1972">
          <cell r="A1972" t="str">
            <v>НС-1598911</v>
          </cell>
          <cell r="C1972" t="str">
            <v>ACHL-07CC-CHDV02SO (Comfort Class) наружный блок сплит-системы HIGH LIFE</v>
          </cell>
          <cell r="G1972" t="str">
            <v>шт</v>
          </cell>
          <cell r="H1972">
            <v>2</v>
          </cell>
          <cell r="I1972">
            <v>10990</v>
          </cell>
          <cell r="J1972" t="str">
            <v>RUB</v>
          </cell>
        </row>
        <row r="1973">
          <cell r="A1973" t="str">
            <v>НС-1598908</v>
          </cell>
          <cell r="C1973" t="str">
            <v>ACHL-18CC-CHDV02SI (Comfort Class) внутренний блок сплит-системы HIGH LIFE</v>
          </cell>
          <cell r="G1973" t="str">
            <v>шт</v>
          </cell>
          <cell r="H1973">
            <v>1</v>
          </cell>
          <cell r="I1973">
            <v>19700</v>
          </cell>
          <cell r="J1973" t="str">
            <v>RUB</v>
          </cell>
        </row>
        <row r="1974">
          <cell r="A1974" t="str">
            <v>НС-1598909</v>
          </cell>
          <cell r="C1974" t="str">
            <v>ACHL-24CC-CHDV02SI (Comfort Class) внутренний блок сплит-системы HIGH LIFE</v>
          </cell>
          <cell r="G1974" t="str">
            <v>шт</v>
          </cell>
          <cell r="H1974">
            <v>3</v>
          </cell>
          <cell r="I1974">
            <v>24200</v>
          </cell>
          <cell r="J1974" t="str">
            <v>RUB</v>
          </cell>
        </row>
        <row r="1975">
          <cell r="A1975" t="str">
            <v>НС-1598915</v>
          </cell>
          <cell r="C1975" t="str">
            <v>ACHL-24CC-CHDV02SO (Comfort Class) наружный блок сплит-системы HIGH LIFE</v>
          </cell>
          <cell r="G1975" t="str">
            <v>шт</v>
          </cell>
          <cell r="H1975">
            <v>4</v>
          </cell>
          <cell r="I1975">
            <v>56590</v>
          </cell>
          <cell r="J1975" t="str">
            <v>RUB</v>
          </cell>
        </row>
        <row r="1976">
          <cell r="A1976" t="str">
            <v>яС-1179234</v>
          </cell>
          <cell r="C1976" t="str">
            <v>Priority Class</v>
          </cell>
          <cell r="H1976">
            <v>10</v>
          </cell>
          <cell r="I1976">
            <v>4700</v>
          </cell>
          <cell r="J1976" t="str">
            <v>RUB</v>
          </cell>
        </row>
        <row r="1977">
          <cell r="A1977" t="str">
            <v>НС-1598466</v>
          </cell>
          <cell r="C1977" t="str">
            <v>ACHL-07PC-CHDV02SI (Priority Class) внутренний блок сплит-системы HIGH LIFE</v>
          </cell>
          <cell r="G1977" t="str">
            <v>шт</v>
          </cell>
          <cell r="H1977">
            <v>4</v>
          </cell>
          <cell r="I1977">
            <v>4700</v>
          </cell>
          <cell r="J1977" t="str">
            <v>RUB</v>
          </cell>
        </row>
        <row r="1978">
          <cell r="A1978" t="str">
            <v>НС-1598527</v>
          </cell>
          <cell r="C1978" t="str">
            <v>ACHL-07PC-CHDV02SO (Priority Class) наружный блок сплит-системы HIGH LIFE</v>
          </cell>
          <cell r="G1978" t="str">
            <v>шт</v>
          </cell>
          <cell r="H1978">
            <v>4</v>
          </cell>
          <cell r="I1978">
            <v>10990</v>
          </cell>
          <cell r="J1978" t="str">
            <v>RUB</v>
          </cell>
        </row>
        <row r="1979">
          <cell r="A1979" t="str">
            <v>НС-1598486</v>
          </cell>
          <cell r="C1979" t="str">
            <v>ACHL-12PC-CHDV02SI (Priority Class) внутренний блок сплит-системы HIGH LIFE</v>
          </cell>
          <cell r="G1979" t="str">
            <v>шт</v>
          </cell>
          <cell r="H1979">
            <v>2</v>
          </cell>
          <cell r="I1979">
            <v>7400</v>
          </cell>
          <cell r="J1979" t="str">
            <v>RUB</v>
          </cell>
        </row>
        <row r="1980">
          <cell r="A1980" t="str">
            <v>яС-1189753</v>
          </cell>
          <cell r="C1980" t="str">
            <v>Priority Class 2.0</v>
          </cell>
          <cell r="H1980" t="str">
            <v>больше 50</v>
          </cell>
          <cell r="I1980">
            <v>13490</v>
          </cell>
          <cell r="J1980" t="str">
            <v>RUB</v>
          </cell>
        </row>
        <row r="1981">
          <cell r="A1981" t="str">
            <v>НС-1690914</v>
          </cell>
          <cell r="C1981" t="str">
            <v>ACHL-07PC-CHDV03SO (Priority Class) наружный блок сплит-системы HIGH LIFE</v>
          </cell>
          <cell r="G1981" t="str">
            <v>шт</v>
          </cell>
          <cell r="H1981">
            <v>2</v>
          </cell>
          <cell r="I1981">
            <v>13490</v>
          </cell>
          <cell r="J1981" t="str">
            <v>RUB</v>
          </cell>
        </row>
        <row r="1982">
          <cell r="A1982" t="str">
            <v>НС-1690915</v>
          </cell>
          <cell r="C1982" t="str">
            <v>ACHL-09PC-CHDV03SI (Priority Class) внутренний блок сплит-системы HIGH LIFE</v>
          </cell>
          <cell r="G1982" t="str">
            <v>шт</v>
          </cell>
          <cell r="H1982" t="str">
            <v>больше 50</v>
          </cell>
          <cell r="I1982">
            <v>6300</v>
          </cell>
          <cell r="J1982" t="str">
            <v>RUB</v>
          </cell>
        </row>
        <row r="1983">
          <cell r="A1983" t="str">
            <v>НС-1690916</v>
          </cell>
          <cell r="C1983" t="str">
            <v>ACHL-09PC-CHDV03SO (Priority Class) наружный блок сплит-системы HIGH LIFE</v>
          </cell>
          <cell r="G1983" t="str">
            <v>шт</v>
          </cell>
          <cell r="H1983" t="str">
            <v>больше 50</v>
          </cell>
          <cell r="I1983">
            <v>14690</v>
          </cell>
          <cell r="J1983" t="str">
            <v>RUB</v>
          </cell>
        </row>
        <row r="1984">
          <cell r="A1984" t="str">
            <v>НС-1690917</v>
          </cell>
          <cell r="C1984" t="str">
            <v>ACHL-12PC-CHDV03SI (Priority Class) внутренний блок сплит-системы HIGH LIFE</v>
          </cell>
          <cell r="G1984" t="str">
            <v>шт</v>
          </cell>
          <cell r="H1984" t="str">
            <v>больше 50</v>
          </cell>
          <cell r="I1984">
            <v>8300</v>
          </cell>
          <cell r="J1984" t="str">
            <v>RUB</v>
          </cell>
        </row>
        <row r="1985">
          <cell r="A1985" t="str">
            <v>НС-1690920</v>
          </cell>
          <cell r="C1985" t="str">
            <v>ACHL-12PC-CHDV03SO (Priority Class) наружный блок сплит-системы HIGH LIFE</v>
          </cell>
          <cell r="G1985" t="str">
            <v>шт</v>
          </cell>
          <cell r="H1985" t="str">
            <v>больше 50</v>
          </cell>
          <cell r="I1985">
            <v>19490</v>
          </cell>
          <cell r="J1985" t="str">
            <v>RUB</v>
          </cell>
        </row>
        <row r="1986">
          <cell r="A1986" t="str">
            <v>НС-1690922</v>
          </cell>
          <cell r="C1986" t="str">
            <v>ACHL-18PC-CHDV03SI (Priority Class) внутренний блок сплит-системы HIGH LIFE</v>
          </cell>
          <cell r="G1986" t="str">
            <v>шт</v>
          </cell>
          <cell r="H1986">
            <v>29</v>
          </cell>
          <cell r="I1986">
            <v>14600</v>
          </cell>
          <cell r="J1986" t="str">
            <v>RUB</v>
          </cell>
        </row>
        <row r="1987">
          <cell r="A1987" t="str">
            <v>НС-1690923</v>
          </cell>
          <cell r="C1987" t="str">
            <v>ACHL-18PC-CHDV03SO (Priority Class) наружный блок сплит-системы HIGH LIFE</v>
          </cell>
          <cell r="G1987" t="str">
            <v>шт</v>
          </cell>
          <cell r="H1987">
            <v>29</v>
          </cell>
          <cell r="I1987">
            <v>34090</v>
          </cell>
          <cell r="J1987" t="str">
            <v>RUB</v>
          </cell>
        </row>
        <row r="1988">
          <cell r="A1988" t="str">
            <v>НС-1690925</v>
          </cell>
          <cell r="C1988" t="str">
            <v>ACHL-24PC-CHDV03SI (Priority Class) внутренний блок сплит-системы HIGH LIFE</v>
          </cell>
          <cell r="G1988" t="str">
            <v>шт</v>
          </cell>
          <cell r="H1988">
            <v>28</v>
          </cell>
          <cell r="I1988">
            <v>18500</v>
          </cell>
          <cell r="J1988" t="str">
            <v>RUB</v>
          </cell>
        </row>
        <row r="1989">
          <cell r="A1989" t="str">
            <v>НС-1690926</v>
          </cell>
          <cell r="C1989" t="str">
            <v>ACHL-24PC-CHDV03SO (Priority Class) наружный блок сплит-системы HIGH LIFE</v>
          </cell>
          <cell r="G1989" t="str">
            <v>шт</v>
          </cell>
          <cell r="H1989">
            <v>22</v>
          </cell>
          <cell r="I1989">
            <v>43190</v>
          </cell>
          <cell r="J1989" t="str">
            <v>RUB</v>
          </cell>
        </row>
        <row r="1990">
          <cell r="A1990" t="str">
            <v>яС-1179639</v>
          </cell>
          <cell r="C1990" t="str">
            <v>Инверторные сплит-системы</v>
          </cell>
          <cell r="H1990" t="str">
            <v>больше 50</v>
          </cell>
          <cell r="I1990">
            <v>6600</v>
          </cell>
          <cell r="J1990" t="str">
            <v>RUB</v>
          </cell>
        </row>
        <row r="1991">
          <cell r="A1991" t="str">
            <v>яС-1179237</v>
          </cell>
          <cell r="C1991" t="str">
            <v>Comfort Inverter</v>
          </cell>
          <cell r="H1991" t="str">
            <v>больше 50</v>
          </cell>
          <cell r="I1991">
            <v>6600</v>
          </cell>
          <cell r="J1991" t="str">
            <v>RUB</v>
          </cell>
        </row>
        <row r="1992">
          <cell r="A1992" t="str">
            <v>НС-1598533</v>
          </cell>
          <cell r="C1992" t="str">
            <v>ACHL-07CC-I-CHDV02SI (Comfort Class Inv) внутренний блок сплит-системы HIGH LIFE</v>
          </cell>
          <cell r="G1992" t="str">
            <v>шт</v>
          </cell>
          <cell r="H1992">
            <v>0</v>
          </cell>
          <cell r="I1992">
            <v>6600</v>
          </cell>
          <cell r="J1992" t="str">
            <v>RUB</v>
          </cell>
        </row>
        <row r="1993">
          <cell r="A1993" t="str">
            <v>НС-1598896</v>
          </cell>
          <cell r="C1993" t="str">
            <v>ACHL-07CC-I-CHDV02SO (Comfort Class Inv) наружный блок сплит-системы HIGH LIFE</v>
          </cell>
          <cell r="G1993" t="str">
            <v>шт</v>
          </cell>
          <cell r="H1993">
            <v>1</v>
          </cell>
          <cell r="I1993">
            <v>15290</v>
          </cell>
          <cell r="J1993" t="str">
            <v>RUB</v>
          </cell>
        </row>
        <row r="1994">
          <cell r="A1994" t="str">
            <v>НС-1598534</v>
          </cell>
          <cell r="C1994" t="str">
            <v>ACHL-09CC-I-CHDV02SI (Comfort Class Inv) внутренний блок сплит-системы HIGH LIFE</v>
          </cell>
          <cell r="G1994" t="str">
            <v>шт</v>
          </cell>
          <cell r="H1994">
            <v>1</v>
          </cell>
          <cell r="I1994">
            <v>6900</v>
          </cell>
          <cell r="J1994" t="str">
            <v>RUB</v>
          </cell>
        </row>
        <row r="1995">
          <cell r="A1995" t="str">
            <v>НС-1598898</v>
          </cell>
          <cell r="C1995" t="str">
            <v>ACHL-09CC-I-CHDV02SO (Comfort Class Inv) наружный блок сплит-системы HIGH LIFE</v>
          </cell>
          <cell r="G1995" t="str">
            <v>шт</v>
          </cell>
          <cell r="H1995">
            <v>1</v>
          </cell>
          <cell r="I1995">
            <v>16090</v>
          </cell>
          <cell r="J1995" t="str">
            <v>RUB</v>
          </cell>
        </row>
        <row r="1996">
          <cell r="A1996" t="str">
            <v>НС-1598544</v>
          </cell>
          <cell r="C1996" t="str">
            <v>ACHL-24CC-I-CHDV02SI (Comfort Class Inv) внутренний блок сплит-системы HIGH LIFE</v>
          </cell>
          <cell r="G1996" t="str">
            <v>шт</v>
          </cell>
          <cell r="H1996">
            <v>28</v>
          </cell>
          <cell r="I1996">
            <v>15800</v>
          </cell>
          <cell r="J1996" t="str">
            <v>RUB</v>
          </cell>
        </row>
        <row r="1997">
          <cell r="A1997" t="str">
            <v>НС-1598902</v>
          </cell>
          <cell r="C1997" t="str">
            <v>ACHL-24CC-I-CHDV02SO (Comfort Class Inv) наружный блок сплит-системы HIGH LIFE</v>
          </cell>
          <cell r="G1997" t="str">
            <v>шт</v>
          </cell>
          <cell r="H1997">
            <v>28</v>
          </cell>
          <cell r="I1997">
            <v>36990</v>
          </cell>
          <cell r="J1997" t="str">
            <v>RUB</v>
          </cell>
        </row>
        <row r="1998">
          <cell r="A1998" t="str">
            <v>яС-1189754</v>
          </cell>
          <cell r="C1998" t="str">
            <v>Priority Class Inverter 2.0</v>
          </cell>
          <cell r="H1998" t="str">
            <v>больше 50</v>
          </cell>
          <cell r="I1998">
            <v>7400</v>
          </cell>
          <cell r="J1998" t="str">
            <v>RUB</v>
          </cell>
        </row>
        <row r="1999">
          <cell r="A1999" t="str">
            <v>НС-1690928</v>
          </cell>
          <cell r="C1999" t="str">
            <v>ACHL-07PC-I-CHDV03SI (Priority Class Inv) внутренний блок сплит-системы HIGH LIFE</v>
          </cell>
          <cell r="G1999" t="str">
            <v>шт</v>
          </cell>
          <cell r="H1999" t="str">
            <v>больше 50</v>
          </cell>
          <cell r="I1999">
            <v>7400</v>
          </cell>
          <cell r="J1999" t="str">
            <v>RUB</v>
          </cell>
        </row>
        <row r="2000">
          <cell r="A2000" t="str">
            <v>НС-1690930</v>
          </cell>
          <cell r="C2000" t="str">
            <v>ACHL-07PC-I-CHDV03SO (Priority Class Inv) наружный блок сплит-системы HIGH LIFE</v>
          </cell>
          <cell r="G2000" t="str">
            <v>шт</v>
          </cell>
          <cell r="H2000">
            <v>43</v>
          </cell>
          <cell r="I2000">
            <v>17420</v>
          </cell>
          <cell r="J2000" t="str">
            <v>RUB</v>
          </cell>
        </row>
        <row r="2001">
          <cell r="A2001" t="str">
            <v>НС-1690934</v>
          </cell>
          <cell r="C2001" t="str">
            <v>ACHL-12PC-I-CHDV03SI (Priority Class Inv) внутренний блок сплит-системы HIGH LIFE</v>
          </cell>
          <cell r="G2001" t="str">
            <v>шт</v>
          </cell>
          <cell r="H2001">
            <v>2</v>
          </cell>
          <cell r="I2001">
            <v>8700</v>
          </cell>
          <cell r="J2001" t="str">
            <v>RUB</v>
          </cell>
        </row>
        <row r="2002">
          <cell r="A2002" t="str">
            <v>НС-1690936</v>
          </cell>
          <cell r="C2002" t="str">
            <v>ACHL-12PC-I-CHDV03SO (Priority Class Inv) наружный блок сплит-системы HIGH LIFE</v>
          </cell>
          <cell r="G2002" t="str">
            <v>шт</v>
          </cell>
          <cell r="H2002">
            <v>2</v>
          </cell>
          <cell r="I2002">
            <v>20310</v>
          </cell>
          <cell r="J2002" t="str">
            <v>RUB</v>
          </cell>
        </row>
        <row r="2003">
          <cell r="A2003" t="str">
            <v>НС-1690942</v>
          </cell>
          <cell r="C2003" t="str">
            <v>ACHL-24PC-I-CHDV03SI (Priority Class Inv) внутренний блок сплит-системы HIGH LIFE</v>
          </cell>
          <cell r="G2003" t="str">
            <v>шт</v>
          </cell>
          <cell r="H2003">
            <v>11</v>
          </cell>
          <cell r="I2003">
            <v>19500</v>
          </cell>
          <cell r="J2003" t="str">
            <v>RUB</v>
          </cell>
        </row>
        <row r="2004">
          <cell r="A2004" t="str">
            <v>НС-1690943</v>
          </cell>
          <cell r="C2004" t="str">
            <v>ACHL-24PC-I-CHDV03SO (Priority Class Inv) наружный блок сплит-системы HIGH LIFE</v>
          </cell>
          <cell r="G2004" t="str">
            <v>шт</v>
          </cell>
          <cell r="H2004">
            <v>10</v>
          </cell>
          <cell r="I2004">
            <v>45420</v>
          </cell>
          <cell r="J2004" t="str">
            <v>RUB</v>
          </cell>
        </row>
        <row r="2005">
          <cell r="A2005" t="str">
            <v>яС-1179235</v>
          </cell>
          <cell r="C2005" t="str">
            <v>Priority Inverter</v>
          </cell>
          <cell r="H2005">
            <v>4</v>
          </cell>
          <cell r="I2005">
            <v>6600</v>
          </cell>
          <cell r="J2005" t="str">
            <v>RUB</v>
          </cell>
        </row>
        <row r="2006">
          <cell r="A2006" t="str">
            <v>НС-1598434</v>
          </cell>
          <cell r="C2006" t="str">
            <v>ACHL-07PC-I-CHDV02SI (Priority Class Inv) внутренний блок сплит-системы HIGH LIFE</v>
          </cell>
          <cell r="G2006" t="str">
            <v>шт</v>
          </cell>
          <cell r="H2006">
            <v>2</v>
          </cell>
          <cell r="I2006">
            <v>6600</v>
          </cell>
          <cell r="J2006" t="str">
            <v>RUB</v>
          </cell>
        </row>
        <row r="2007">
          <cell r="A2007" t="str">
            <v>НС-1598439</v>
          </cell>
          <cell r="C2007" t="str">
            <v>ACHL-07PC-I-CHDV02SO (Priority Class Inv) наружный блок сплит-системы HIGH LIFE</v>
          </cell>
          <cell r="G2007" t="str">
            <v>шт</v>
          </cell>
          <cell r="H2007">
            <v>1</v>
          </cell>
          <cell r="I2007">
            <v>15290</v>
          </cell>
          <cell r="J2007" t="str">
            <v>RUB</v>
          </cell>
        </row>
        <row r="2008">
          <cell r="A2008" t="str">
            <v>НС-1598462</v>
          </cell>
          <cell r="C2008" t="str">
            <v>ACHL-09PC-I-CHDV02SO (Priority Class Inv) наружный блок сплит-системы HIGH LIFE</v>
          </cell>
          <cell r="G2008" t="str">
            <v>шт</v>
          </cell>
          <cell r="H2008">
            <v>1</v>
          </cell>
          <cell r="I2008">
            <v>16090</v>
          </cell>
          <cell r="J2008" t="str">
            <v>RUB</v>
          </cell>
        </row>
        <row r="2009">
          <cell r="A2009" t="str">
            <v>яС-1179638</v>
          </cell>
          <cell r="C2009" t="str">
            <v>Муляжи для продажи</v>
          </cell>
          <cell r="H2009">
            <v>37</v>
          </cell>
        </row>
        <row r="2010">
          <cell r="A2010" t="str">
            <v>НС-1598922</v>
          </cell>
          <cell r="C2010" t="str">
            <v>Муляж ACHL-07CC-CHDV02MU (Comfort Class) внутренний блок сплит-системы HIGH LIFE</v>
          </cell>
          <cell r="G2010" t="str">
            <v>шт</v>
          </cell>
          <cell r="H2010">
            <v>32</v>
          </cell>
        </row>
        <row r="2011">
          <cell r="A2011" t="str">
            <v>НС-1598917</v>
          </cell>
          <cell r="C2011" t="str">
            <v>Муляж ACHL-07PC-CHDV02MU (Priority Class) внутренний блок сплит-системы HIGH LIFE</v>
          </cell>
          <cell r="G2011" t="str">
            <v>шт</v>
          </cell>
          <cell r="H2011">
            <v>5</v>
          </cell>
        </row>
        <row r="2012">
          <cell r="A2012" t="str">
            <v>НС-1036841</v>
          </cell>
          <cell r="C2012" t="str">
            <v>HISENSE</v>
          </cell>
          <cell r="H2012" t="str">
            <v>больше 50</v>
          </cell>
          <cell r="I2012">
            <v>178090</v>
          </cell>
          <cell r="J2012" t="str">
            <v>RUB</v>
          </cell>
        </row>
        <row r="2013">
          <cell r="A2013" t="str">
            <v>НС-1038206</v>
          </cell>
          <cell r="C2013" t="str">
            <v>HISENSE FREE MATCH мульти сплит-системы</v>
          </cell>
          <cell r="H2013">
            <v>16</v>
          </cell>
          <cell r="I2013">
            <v>178090</v>
          </cell>
          <cell r="J2013" t="str">
            <v>RUB</v>
          </cell>
        </row>
        <row r="2014">
          <cell r="A2014" t="str">
            <v>НС-1056108</v>
          </cell>
          <cell r="C2014" t="str">
            <v>Внешние блоки Ultra Match DC Inverter</v>
          </cell>
          <cell r="H2014">
            <v>13</v>
          </cell>
          <cell r="I2014">
            <v>178090</v>
          </cell>
          <cell r="J2014" t="str">
            <v>RUB</v>
          </cell>
        </row>
        <row r="2015">
          <cell r="A2015" t="str">
            <v>НС-1051000</v>
          </cell>
          <cell r="C2015" t="str">
            <v>AMW-42U4SE внешний блок FM мульти сплит-системы Hisense</v>
          </cell>
          <cell r="G2015" t="str">
            <v>шт</v>
          </cell>
          <cell r="H2015">
            <v>0</v>
          </cell>
          <cell r="I2015">
            <v>178090</v>
          </cell>
          <cell r="J2015" t="str">
            <v>RUB</v>
          </cell>
        </row>
        <row r="2016">
          <cell r="A2016" t="str">
            <v>НС-1130095</v>
          </cell>
          <cell r="C2016" t="str">
            <v>AMW-60U6SP внешний блок FM мульти сплит-системы Hisense</v>
          </cell>
          <cell r="G2016" t="str">
            <v>шт</v>
          </cell>
          <cell r="H2016">
            <v>13</v>
          </cell>
          <cell r="I2016">
            <v>196690</v>
          </cell>
          <cell r="J2016" t="str">
            <v>RUB</v>
          </cell>
        </row>
        <row r="2017">
          <cell r="A2017" t="str">
            <v>НС-1051097</v>
          </cell>
          <cell r="C2017" t="str">
            <v>Блок распределитель F15(E) для внешнего блока AMW-42U4SE, AMW-48U6SP, AMW-60U6SP Hisense</v>
          </cell>
          <cell r="G2017" t="str">
            <v>шт</v>
          </cell>
          <cell r="H2017">
            <v>0</v>
          </cell>
          <cell r="I2017">
            <v>24990</v>
          </cell>
          <cell r="J2017" t="str">
            <v>RUB</v>
          </cell>
        </row>
        <row r="2018">
          <cell r="A2018" t="str">
            <v>НС-1056117</v>
          </cell>
          <cell r="C2018" t="str">
            <v>Кассетные внутренние блоки Free Match DC Inverter</v>
          </cell>
          <cell r="H2018">
            <v>2</v>
          </cell>
          <cell r="I2018">
            <v>29232</v>
          </cell>
          <cell r="J2018" t="str">
            <v>RUB</v>
          </cell>
        </row>
        <row r="2019">
          <cell r="A2019" t="str">
            <v>НС-1038214</v>
          </cell>
          <cell r="C2019" t="str">
            <v>AMC-12UX4SAA внутренний блок FM кассетного типа мульти сплит-системы Hisense</v>
          </cell>
          <cell r="G2019" t="str">
            <v>шт</v>
          </cell>
          <cell r="H2019">
            <v>2</v>
          </cell>
          <cell r="I2019">
            <v>29232</v>
          </cell>
          <cell r="J2019" t="str">
            <v>RUB</v>
          </cell>
        </row>
        <row r="2020">
          <cell r="A2020" t="str">
            <v>яС-1165524</v>
          </cell>
          <cell r="C2020" t="str">
            <v>Настенные блоки Free Match DC Inverter  WI-FI READY</v>
          </cell>
          <cell r="H2020">
            <v>1</v>
          </cell>
          <cell r="I2020">
            <v>16790</v>
          </cell>
          <cell r="J2020" t="str">
            <v>RUB</v>
          </cell>
        </row>
        <row r="2021">
          <cell r="A2021" t="str">
            <v>яС-1164662</v>
          </cell>
          <cell r="C2021" t="str">
            <v>Настенные блоки Smart Free Match DC Inverter (DB)   WI-FI READY</v>
          </cell>
          <cell r="H2021">
            <v>1</v>
          </cell>
          <cell r="I2021">
            <v>16790</v>
          </cell>
          <cell r="J2021" t="str">
            <v>RUB</v>
          </cell>
        </row>
        <row r="2022">
          <cell r="A2022" t="str">
            <v>НС-1233515</v>
          </cell>
          <cell r="C2022" t="str">
            <v>AMS-12UR4SVEDB65 (WI-FI READY Smart FM DC Inv) внутренние блоки настенного типа Hisense</v>
          </cell>
          <cell r="G2022" t="str">
            <v>шт</v>
          </cell>
          <cell r="H2022">
            <v>1</v>
          </cell>
          <cell r="I2022">
            <v>16790</v>
          </cell>
          <cell r="J2022" t="str">
            <v>RUB</v>
          </cell>
        </row>
        <row r="2023">
          <cell r="A2023" t="str">
            <v>яС-1173522</v>
          </cell>
          <cell r="C2023" t="str">
            <v>HISENSE FREE MATCH мульти сплит-системы R32</v>
          </cell>
          <cell r="H2023" t="str">
            <v>больше 50</v>
          </cell>
          <cell r="I2023">
            <v>79190</v>
          </cell>
          <cell r="J2023" t="str">
            <v>RUB</v>
          </cell>
        </row>
        <row r="2024">
          <cell r="A2024" t="str">
            <v>яС-1174685</v>
          </cell>
          <cell r="C2024" t="str">
            <v>Наружные блоки LP R32</v>
          </cell>
          <cell r="H2024">
            <v>32</v>
          </cell>
          <cell r="I2024">
            <v>79190</v>
          </cell>
          <cell r="J2024" t="str">
            <v>RUB</v>
          </cell>
        </row>
        <row r="2025">
          <cell r="A2025" t="str">
            <v>НС-1498110</v>
          </cell>
          <cell r="C2025" t="str">
            <v>AMW2-14U4RGC наружный блок FM мульти сплит-системы Hisense R32 LP</v>
          </cell>
          <cell r="G2025" t="str">
            <v>шт</v>
          </cell>
          <cell r="H2025">
            <v>6</v>
          </cell>
          <cell r="I2025">
            <v>79190</v>
          </cell>
          <cell r="J2025" t="str">
            <v>RUB</v>
          </cell>
        </row>
        <row r="2026">
          <cell r="A2026" t="str">
            <v>НС-1498111</v>
          </cell>
          <cell r="C2026" t="str">
            <v>AMW2-18U4RXC наружный блок FM мульти сплит-системы Hisense R32 LP</v>
          </cell>
          <cell r="G2026" t="str">
            <v>шт</v>
          </cell>
          <cell r="H2026">
            <v>0</v>
          </cell>
          <cell r="I2026">
            <v>85490</v>
          </cell>
          <cell r="J2026" t="str">
            <v>RUB</v>
          </cell>
        </row>
        <row r="2027">
          <cell r="A2027" t="str">
            <v>НС-1693724</v>
          </cell>
          <cell r="C2027" t="str">
            <v>AMW3-18U4RJC наружный блок FM мульти сплит-системы Hisense R32 LP</v>
          </cell>
          <cell r="G2027" t="str">
            <v>шт</v>
          </cell>
          <cell r="H2027">
            <v>11</v>
          </cell>
          <cell r="I2027">
            <v>109890</v>
          </cell>
          <cell r="J2027" t="str">
            <v>RUB</v>
          </cell>
        </row>
        <row r="2028">
          <cell r="A2028" t="str">
            <v>НС-1498114</v>
          </cell>
          <cell r="C2028" t="str">
            <v>AMW3-24U4RJC наружный блок FM мульти сплит-системы Hisense R32 LP</v>
          </cell>
          <cell r="G2028" t="str">
            <v>шт</v>
          </cell>
          <cell r="H2028">
            <v>1</v>
          </cell>
          <cell r="I2028">
            <v>118190</v>
          </cell>
          <cell r="J2028" t="str">
            <v>RUB</v>
          </cell>
        </row>
        <row r="2029">
          <cell r="A2029" t="str">
            <v>НС-1498115</v>
          </cell>
          <cell r="C2029" t="str">
            <v>AMW4-27U4RJC наружный блок FM мульти сплит-системы Hisense R32 LP</v>
          </cell>
          <cell r="G2029" t="str">
            <v>шт</v>
          </cell>
          <cell r="H2029">
            <v>5</v>
          </cell>
          <cell r="I2029">
            <v>130190</v>
          </cell>
          <cell r="J2029" t="str">
            <v>RUB</v>
          </cell>
        </row>
        <row r="2030">
          <cell r="A2030" t="str">
            <v>НС-1693021</v>
          </cell>
          <cell r="C2030" t="str">
            <v>AMW5-36U4RQC наружный блок FM мульти сплит-системы Hisense R32 LP</v>
          </cell>
          <cell r="G2030" t="str">
            <v>шт</v>
          </cell>
          <cell r="H2030">
            <v>8</v>
          </cell>
          <cell r="I2030">
            <v>187190</v>
          </cell>
          <cell r="J2030" t="str">
            <v>RUB</v>
          </cell>
        </row>
        <row r="2031">
          <cell r="A2031" t="str">
            <v>НС-1498117</v>
          </cell>
          <cell r="C2031" t="str">
            <v>AMW5-42U4RTA наружный блок FM мульти сплит-системы Hisense R32 LP</v>
          </cell>
          <cell r="G2031" t="str">
            <v>шт</v>
          </cell>
          <cell r="H2031">
            <v>1</v>
          </cell>
          <cell r="I2031">
            <v>214690</v>
          </cell>
          <cell r="J2031" t="str">
            <v>RUB</v>
          </cell>
        </row>
        <row r="2032">
          <cell r="A2032" t="str">
            <v>яС-1174684</v>
          </cell>
          <cell r="C2032" t="str">
            <v>Наружные блоки R32</v>
          </cell>
          <cell r="H2032" t="str">
            <v>больше 50</v>
          </cell>
          <cell r="I2032">
            <v>75590</v>
          </cell>
          <cell r="J2032" t="str">
            <v>RUB</v>
          </cell>
        </row>
        <row r="2033">
          <cell r="A2033" t="str">
            <v>НС-1487958</v>
          </cell>
          <cell r="C2033" t="str">
            <v>AMW2-14U4RGC наружный блок FM мульти сплит-системы Hisense R32</v>
          </cell>
          <cell r="G2033" t="str">
            <v>шт</v>
          </cell>
          <cell r="H2033">
            <v>37</v>
          </cell>
          <cell r="I2033">
            <v>75590</v>
          </cell>
          <cell r="J2033" t="str">
            <v>RUB</v>
          </cell>
        </row>
        <row r="2034">
          <cell r="A2034" t="str">
            <v>НС-1487967</v>
          </cell>
          <cell r="C2034" t="str">
            <v>AMW2-18U4RXC наружный блок FM мульти сплит-системы Hisense R32</v>
          </cell>
          <cell r="G2034" t="str">
            <v>шт</v>
          </cell>
          <cell r="H2034" t="str">
            <v>больше 50</v>
          </cell>
          <cell r="I2034">
            <v>80190</v>
          </cell>
          <cell r="J2034" t="str">
            <v>RUB</v>
          </cell>
        </row>
        <row r="2035">
          <cell r="A2035" t="str">
            <v>НС-1662570</v>
          </cell>
          <cell r="C2035" t="str">
            <v>AMW3-18U4RJC наружный блок FM мульти сплит-системы Hisense R32</v>
          </cell>
          <cell r="G2035" t="str">
            <v>шт</v>
          </cell>
          <cell r="H2035">
            <v>29</v>
          </cell>
          <cell r="I2035">
            <v>104690</v>
          </cell>
          <cell r="J2035" t="str">
            <v>RUB</v>
          </cell>
        </row>
        <row r="2036">
          <cell r="A2036" t="str">
            <v>НС-1487971</v>
          </cell>
          <cell r="C2036" t="str">
            <v>AMW3-24U4RJC наружный блок FM мульти сплит-системы Hisense R32</v>
          </cell>
          <cell r="G2036" t="str">
            <v>шт</v>
          </cell>
          <cell r="H2036">
            <v>45</v>
          </cell>
          <cell r="I2036">
            <v>112790</v>
          </cell>
          <cell r="J2036" t="str">
            <v>RUB</v>
          </cell>
        </row>
        <row r="2037">
          <cell r="A2037" t="str">
            <v>НС-1487972</v>
          </cell>
          <cell r="C2037" t="str">
            <v>AMW4-27U4RJC наружный блок FM мульти сплит-системы Hisense R32</v>
          </cell>
          <cell r="G2037" t="str">
            <v>шт</v>
          </cell>
          <cell r="H2037" t="str">
            <v>больше 50</v>
          </cell>
          <cell r="I2037">
            <v>124890</v>
          </cell>
          <cell r="J2037" t="str">
            <v>RUB</v>
          </cell>
        </row>
        <row r="2038">
          <cell r="A2038" t="str">
            <v>НС-1667605</v>
          </cell>
          <cell r="C2038" t="str">
            <v>AMW5-36U4RQC наружный блок FM мульти сплит-системы Hisense R32</v>
          </cell>
          <cell r="G2038" t="str">
            <v>шт</v>
          </cell>
          <cell r="H2038">
            <v>25</v>
          </cell>
          <cell r="I2038">
            <v>178390</v>
          </cell>
          <cell r="J2038" t="str">
            <v>RUB</v>
          </cell>
        </row>
        <row r="2039">
          <cell r="A2039" t="str">
            <v>НС-1487974</v>
          </cell>
          <cell r="C2039" t="str">
            <v>AMW5-42U4RTA наружный блок FM мульти сплит-системы Hisense R32</v>
          </cell>
          <cell r="G2039" t="str">
            <v>шт</v>
          </cell>
          <cell r="H2039">
            <v>0</v>
          </cell>
          <cell r="I2039">
            <v>205790</v>
          </cell>
          <cell r="J2039" t="str">
            <v>RUB</v>
          </cell>
        </row>
        <row r="2040">
          <cell r="A2040" t="str">
            <v>яС-1190497</v>
          </cell>
          <cell r="C2040" t="str">
            <v>Настенные блоки Free Match DC Inverter  WI-FI (R32) 2025</v>
          </cell>
          <cell r="H2040" t="str">
            <v>больше 50</v>
          </cell>
          <cell r="I2040">
            <v>26090</v>
          </cell>
          <cell r="J2040" t="str">
            <v>RUB</v>
          </cell>
        </row>
        <row r="2041">
          <cell r="A2041" t="str">
            <v>яС-1190493</v>
          </cell>
          <cell r="C2041" t="str">
            <v>Настенные блоки Premium BLACK Free Match DC Inverter WI-FI R32</v>
          </cell>
          <cell r="H2041">
            <v>39</v>
          </cell>
          <cell r="I2041">
            <v>26090</v>
          </cell>
          <cell r="J2041" t="str">
            <v>RUB</v>
          </cell>
        </row>
        <row r="2042">
          <cell r="A2042" t="str">
            <v>НС-1693907</v>
          </cell>
          <cell r="C2042" t="str">
            <v>AMS-09UW4RVETG00(B) (Premium BLACK FM DC Inv WI-FI) внутренние блоки настенного типа Hisense R32</v>
          </cell>
          <cell r="G2042" t="str">
            <v>шт</v>
          </cell>
          <cell r="H2042">
            <v>20</v>
          </cell>
          <cell r="I2042">
            <v>26090</v>
          </cell>
          <cell r="J2042" t="str">
            <v>RUB</v>
          </cell>
        </row>
        <row r="2043">
          <cell r="A2043" t="str">
            <v>НС-1693913</v>
          </cell>
          <cell r="C2043" t="str">
            <v>AMS-12UW4RVETG00(B) (Premium BLACK FM DC Inv WI-FI) внутренние блоки настенного типа Hisense R32</v>
          </cell>
          <cell r="G2043" t="str">
            <v>шт</v>
          </cell>
          <cell r="H2043">
            <v>19</v>
          </cell>
          <cell r="I2043">
            <v>29590</v>
          </cell>
          <cell r="J2043" t="str">
            <v>RUB</v>
          </cell>
        </row>
        <row r="2044">
          <cell r="A2044" t="str">
            <v>яС-1190548</v>
          </cell>
          <cell r="C2044" t="str">
            <v>Настенные блоки Premium DESIGN Free Match DC Inverter WI-FI R32</v>
          </cell>
          <cell r="H2044">
            <v>0</v>
          </cell>
          <cell r="I2044">
            <v>20890</v>
          </cell>
          <cell r="J2044" t="str">
            <v>RUB</v>
          </cell>
        </row>
        <row r="2045">
          <cell r="A2045" t="str">
            <v>НС-1691583</v>
          </cell>
          <cell r="C2045" t="str">
            <v>AMS-09UW4RVETG00 (Premium D FM DC Inv WI-FI) внутренние блоки настенного типа Hisense</v>
          </cell>
          <cell r="G2045" t="str">
            <v>шт</v>
          </cell>
          <cell r="H2045">
            <v>0</v>
          </cell>
          <cell r="I2045">
            <v>20890</v>
          </cell>
          <cell r="J2045" t="str">
            <v>RUB</v>
          </cell>
        </row>
        <row r="2046">
          <cell r="A2046" t="str">
            <v>яС-1190496</v>
          </cell>
          <cell r="C2046" t="str">
            <v>Настенные блоки Premium SILVER Free Match DC Inverter WI-FI R32</v>
          </cell>
          <cell r="H2046">
            <v>20</v>
          </cell>
          <cell r="I2046">
            <v>27190</v>
          </cell>
          <cell r="J2046" t="str">
            <v>RUB</v>
          </cell>
        </row>
        <row r="2047">
          <cell r="A2047" t="str">
            <v>НС-1693918</v>
          </cell>
          <cell r="C2047" t="str">
            <v>AMS-09UW4RVETG00(S) (Premium SILVER FM DC Inv WI-FI) внутренние блоки настенного типа Hisense R32</v>
          </cell>
          <cell r="G2047" t="str">
            <v>шт</v>
          </cell>
          <cell r="H2047">
            <v>13</v>
          </cell>
          <cell r="I2047">
            <v>27190</v>
          </cell>
          <cell r="J2047" t="str">
            <v>RUB</v>
          </cell>
        </row>
        <row r="2048">
          <cell r="A2048" t="str">
            <v>НС-1693919</v>
          </cell>
          <cell r="C2048" t="str">
            <v>AMS-12UW4RVETG00(S) (Premium SILVER FM DC Inv WI-FI) внутренние блоки настенного типа Hisense R32</v>
          </cell>
          <cell r="G2048" t="str">
            <v>шт</v>
          </cell>
          <cell r="H2048">
            <v>7</v>
          </cell>
          <cell r="I2048">
            <v>30790</v>
          </cell>
          <cell r="J2048" t="str">
            <v>RUB</v>
          </cell>
        </row>
        <row r="2049">
          <cell r="A2049" t="str">
            <v>яС-1190547</v>
          </cell>
          <cell r="C2049" t="str">
            <v>Настенные блоки ZOOM Free Match DC Inverter WI-FI R32</v>
          </cell>
          <cell r="H2049" t="str">
            <v>больше 50</v>
          </cell>
          <cell r="I2049">
            <v>19690</v>
          </cell>
          <cell r="J2049" t="str">
            <v>RUB</v>
          </cell>
        </row>
        <row r="2050">
          <cell r="A2050" t="str">
            <v>НС-1691569</v>
          </cell>
          <cell r="C2050" t="str">
            <v>AMS-07UW4RMRKB00 (ZOOM FM DC Inv WI-FI) внутренние блоки настенного типа Hisense</v>
          </cell>
          <cell r="G2050" t="str">
            <v>шт</v>
          </cell>
          <cell r="H2050" t="str">
            <v>больше 50</v>
          </cell>
          <cell r="I2050">
            <v>19690</v>
          </cell>
          <cell r="J2050" t="str">
            <v>RUB</v>
          </cell>
        </row>
        <row r="2051">
          <cell r="A2051" t="str">
            <v>НС-1691576</v>
          </cell>
          <cell r="C2051" t="str">
            <v>AMS-09UW4RMRKB00 (ZOOM FM DC Inv WI-FI) внутренние блоки настенного типа Hisense</v>
          </cell>
          <cell r="G2051" t="str">
            <v>шт</v>
          </cell>
          <cell r="H2051" t="str">
            <v>больше 50</v>
          </cell>
          <cell r="I2051">
            <v>20090</v>
          </cell>
          <cell r="J2051" t="str">
            <v>RUB</v>
          </cell>
        </row>
        <row r="2052">
          <cell r="A2052" t="str">
            <v>НС-1691579</v>
          </cell>
          <cell r="C2052" t="str">
            <v>AMS-12UW4RXRKB00 (ZOOM FM DC Inv WI-FI) внутренние блоки настенного типа Hisense</v>
          </cell>
          <cell r="G2052" t="str">
            <v>шт</v>
          </cell>
          <cell r="H2052" t="str">
            <v>больше 50</v>
          </cell>
          <cell r="I2052">
            <v>21890</v>
          </cell>
          <cell r="J2052" t="str">
            <v>RUB</v>
          </cell>
        </row>
        <row r="2053">
          <cell r="A2053" t="str">
            <v>НС-1691581</v>
          </cell>
          <cell r="C2053" t="str">
            <v>AMS-18UW4RXSKB01 (ZOOM FM DC Inv WI-FI) внутренние блоки настенного типа Hisense</v>
          </cell>
          <cell r="G2053" t="str">
            <v>шт</v>
          </cell>
          <cell r="H2053">
            <v>7</v>
          </cell>
          <cell r="I2053">
            <v>26790</v>
          </cell>
          <cell r="J2053" t="str">
            <v>RUB</v>
          </cell>
        </row>
        <row r="2054">
          <cell r="A2054" t="str">
            <v>НС-1695573</v>
          </cell>
          <cell r="C2054" t="str">
            <v>AMS-24UW4RBTKB02 (ZOOM FM DC Inv WI-FI) внутренние блоки настенного типа Hisense</v>
          </cell>
          <cell r="G2054" t="str">
            <v>шт</v>
          </cell>
          <cell r="H2054">
            <v>8</v>
          </cell>
          <cell r="I2054">
            <v>32390</v>
          </cell>
          <cell r="J2054" t="str">
            <v>RUB</v>
          </cell>
        </row>
        <row r="2055">
          <cell r="A2055" t="str">
            <v>яС-1173417</v>
          </cell>
          <cell r="C2055" t="str">
            <v>Настенные блоки Free Match DC Inverter  WI-FI READY (R32)</v>
          </cell>
          <cell r="H2055" t="str">
            <v>больше 50</v>
          </cell>
          <cell r="I2055">
            <v>19290</v>
          </cell>
          <cell r="J2055" t="str">
            <v>RUB</v>
          </cell>
        </row>
        <row r="2056">
          <cell r="A2056" t="str">
            <v>яС-1173527</v>
          </cell>
          <cell r="C2056" t="str">
            <v>ZOOM Free Match DC Inverter WI-FI READY R32</v>
          </cell>
          <cell r="H2056">
            <v>2</v>
          </cell>
          <cell r="I2056">
            <v>19290</v>
          </cell>
          <cell r="J2056" t="str">
            <v>RUB</v>
          </cell>
        </row>
        <row r="2057">
          <cell r="A2057" t="str">
            <v>НС-1597642</v>
          </cell>
          <cell r="C2057" t="str">
            <v>AMS-12UW4RXRKB00 ZOOM FM DC Inv внутренние блоки настенного типа Hisense</v>
          </cell>
          <cell r="G2057" t="str">
            <v>шт</v>
          </cell>
          <cell r="H2057">
            <v>0</v>
          </cell>
          <cell r="I2057">
            <v>19290</v>
          </cell>
          <cell r="J2057" t="str">
            <v>RUB</v>
          </cell>
        </row>
        <row r="2058">
          <cell r="A2058" t="str">
            <v>НС-1556933</v>
          </cell>
          <cell r="C2058" t="str">
            <v>AMS-18UW4RXSKB01 ZOOM FM DC Inv внутренние блоки настенного типа Hisense</v>
          </cell>
          <cell r="G2058" t="str">
            <v>шт</v>
          </cell>
          <cell r="H2058">
            <v>2</v>
          </cell>
          <cell r="I2058">
            <v>23890</v>
          </cell>
          <cell r="J2058" t="str">
            <v>RUB</v>
          </cell>
        </row>
        <row r="2059">
          <cell r="A2059" t="str">
            <v>яС-1173523</v>
          </cell>
          <cell r="C2059" t="str">
            <v>Консольные внутренние блоки Free Match DC Inverter WI-FI READY R32</v>
          </cell>
          <cell r="H2059">
            <v>2</v>
          </cell>
          <cell r="I2059">
            <v>42690</v>
          </cell>
          <cell r="J2059" t="str">
            <v>RUB</v>
          </cell>
        </row>
        <row r="2060">
          <cell r="A2060" t="str">
            <v>НС-1473564</v>
          </cell>
          <cell r="C2060" t="str">
            <v>AKT-09UR4RK8 внутренний блок FM консольного типа мульти сплит-системы Hisense R32</v>
          </cell>
          <cell r="G2060" t="str">
            <v>шт</v>
          </cell>
          <cell r="H2060">
            <v>1</v>
          </cell>
          <cell r="I2060">
            <v>42690</v>
          </cell>
          <cell r="J2060" t="str">
            <v>RUB</v>
          </cell>
        </row>
        <row r="2061">
          <cell r="A2061" t="str">
            <v>НС-1473565</v>
          </cell>
          <cell r="C2061" t="str">
            <v>AKT-12UR4RK8 внутренний блок FM консольного типа мульти сплит-системы Hisense R32</v>
          </cell>
          <cell r="G2061" t="str">
            <v>шт</v>
          </cell>
          <cell r="H2061">
            <v>1</v>
          </cell>
          <cell r="I2061">
            <v>46090</v>
          </cell>
          <cell r="J2061" t="str">
            <v>RUB</v>
          </cell>
        </row>
        <row r="2062">
          <cell r="A2062" t="str">
            <v>яС-1192386</v>
          </cell>
          <cell r="C2062" t="str">
            <v>Настенные блоки Premium  RED Free Match DC Inverter (TG) R32</v>
          </cell>
          <cell r="H2062">
            <v>23</v>
          </cell>
          <cell r="I2062">
            <v>20190</v>
          </cell>
          <cell r="J2062" t="str">
            <v>RUB</v>
          </cell>
        </row>
        <row r="2063">
          <cell r="A2063" t="str">
            <v>НС-1732342</v>
          </cell>
          <cell r="C2063" t="str">
            <v>AMS-09UR4SVETG67(R) (RED FM DC Inv) внутренние блоки настенного типа Hisense R32</v>
          </cell>
          <cell r="G2063" t="str">
            <v>шт</v>
          </cell>
          <cell r="H2063">
            <v>13</v>
          </cell>
          <cell r="I2063">
            <v>20190</v>
          </cell>
          <cell r="J2063" t="str">
            <v>RUB</v>
          </cell>
        </row>
        <row r="2064">
          <cell r="A2064" t="str">
            <v>НС-1732357</v>
          </cell>
          <cell r="C2064" t="str">
            <v>AMS-12UR4SVETG67(R) (RED FM DC Inv) внутренние блоки настенного типа Hisense R32</v>
          </cell>
          <cell r="G2064" t="str">
            <v>шт</v>
          </cell>
          <cell r="H2064">
            <v>10</v>
          </cell>
          <cell r="I2064">
            <v>20890</v>
          </cell>
          <cell r="J2064" t="str">
            <v>RUB</v>
          </cell>
        </row>
        <row r="2065">
          <cell r="A2065" t="str">
            <v>яС-1178630</v>
          </cell>
          <cell r="C2065" t="str">
            <v>Настенные блоки Premium BLACK Free Match DC Inverter WI-FI READY R32</v>
          </cell>
          <cell r="H2065">
            <v>1</v>
          </cell>
          <cell r="I2065">
            <v>24790</v>
          </cell>
          <cell r="J2065" t="str">
            <v>RUB</v>
          </cell>
        </row>
        <row r="2066">
          <cell r="A2066" t="str">
            <v>НС-1405777</v>
          </cell>
          <cell r="C2066" t="str">
            <v>AMS-09UW4RVETG00(B) Premium BLACK FM DC Inverter внутренние блоки настенного типа Hisense R32</v>
          </cell>
          <cell r="G2066" t="str">
            <v>шт</v>
          </cell>
          <cell r="H2066">
            <v>1</v>
          </cell>
          <cell r="I2066">
            <v>24790</v>
          </cell>
          <cell r="J2066" t="str">
            <v>RUB</v>
          </cell>
        </row>
        <row r="2067">
          <cell r="A2067" t="str">
            <v>яС-1173657</v>
          </cell>
          <cell r="C2067" t="str">
            <v>Настенные блоки Premium DESIGN Free Match DC Inverter WI-FI READY R32</v>
          </cell>
          <cell r="H2067">
            <v>47</v>
          </cell>
          <cell r="I2067">
            <v>19690</v>
          </cell>
          <cell r="J2067" t="str">
            <v>RUB</v>
          </cell>
        </row>
        <row r="2068">
          <cell r="A2068" t="str">
            <v>НС-1473492</v>
          </cell>
          <cell r="C2068" t="str">
            <v>AMS-09UW4RVETG00 Premium DESIGN FM DC Inverter внутренние блоки настенного типа Hisense R32</v>
          </cell>
          <cell r="G2068" t="str">
            <v>шт</v>
          </cell>
          <cell r="H2068">
            <v>47</v>
          </cell>
          <cell r="I2068">
            <v>19690</v>
          </cell>
          <cell r="J2068" t="str">
            <v>RUB</v>
          </cell>
        </row>
        <row r="2069">
          <cell r="A2069" t="str">
            <v>яС-1173530</v>
          </cell>
          <cell r="C2069" t="str">
            <v>Настенные блоки Premium SILVER Free Match DC Inverter WI-FI READY R32</v>
          </cell>
          <cell r="H2069">
            <v>33</v>
          </cell>
          <cell r="I2069">
            <v>20190</v>
          </cell>
          <cell r="J2069" t="str">
            <v>RUB</v>
          </cell>
        </row>
        <row r="2070">
          <cell r="A2070" t="str">
            <v>НС-1732360</v>
          </cell>
          <cell r="C2070" t="str">
            <v>AMS-09UR4SVETG67(R) SILVER FM DC Inv внутренние блоки настенного типа Hisense R32</v>
          </cell>
          <cell r="G2070" t="str">
            <v>шт</v>
          </cell>
          <cell r="H2070">
            <v>9</v>
          </cell>
          <cell r="I2070">
            <v>20190</v>
          </cell>
          <cell r="J2070" t="str">
            <v>RUB</v>
          </cell>
        </row>
        <row r="2071">
          <cell r="A2071" t="str">
            <v>НС-1473550</v>
          </cell>
          <cell r="C2071" t="str">
            <v>AMS-09UW4RVETG00(S) Premium SILVER FM DC Inverter внутренние блоки настенного типа Hisense R32</v>
          </cell>
          <cell r="G2071" t="str">
            <v>шт</v>
          </cell>
          <cell r="H2071">
            <v>21</v>
          </cell>
          <cell r="I2071">
            <v>25890</v>
          </cell>
          <cell r="J2071" t="str">
            <v>RUB</v>
          </cell>
        </row>
        <row r="2072">
          <cell r="A2072" t="str">
            <v>НС-1732361</v>
          </cell>
          <cell r="C2072" t="str">
            <v>AMS-12UR4SVETG67(R) SILVER FM DC Inv внутренние блоки настенного типа Hisense R32</v>
          </cell>
          <cell r="G2072" t="str">
            <v>шт</v>
          </cell>
          <cell r="H2072">
            <v>2</v>
          </cell>
          <cell r="I2072">
            <v>20890</v>
          </cell>
          <cell r="J2072" t="str">
            <v>RUB</v>
          </cell>
        </row>
        <row r="2073">
          <cell r="A2073" t="str">
            <v>НС-1473551</v>
          </cell>
          <cell r="C2073" t="str">
            <v>AMS-12UW4RVETG00(S) Premium SILVER FM DC Inverter внутренние блоки настенного типа Hisense R32</v>
          </cell>
          <cell r="G2073" t="str">
            <v>шт</v>
          </cell>
          <cell r="H2073">
            <v>1</v>
          </cell>
          <cell r="I2073">
            <v>29090</v>
          </cell>
          <cell r="J2073" t="str">
            <v>RUB</v>
          </cell>
        </row>
        <row r="2074">
          <cell r="A2074" t="str">
            <v>яС-1173531</v>
          </cell>
          <cell r="C2074" t="str">
            <v>Настенные блоки SMART Free Match DC Inverter WI-FI READY R32</v>
          </cell>
          <cell r="H2074">
            <v>5</v>
          </cell>
          <cell r="I2074">
            <v>17590</v>
          </cell>
          <cell r="J2074" t="str">
            <v>RUB</v>
          </cell>
        </row>
        <row r="2075">
          <cell r="A2075" t="str">
            <v>НС-1447840</v>
          </cell>
          <cell r="C2075" t="str">
            <v>AMS-12UW4RVEDB00 SMART FM DC Inverter внутренние блоки настенного типа Hisense R32</v>
          </cell>
          <cell r="G2075" t="str">
            <v>шт</v>
          </cell>
          <cell r="H2075">
            <v>5</v>
          </cell>
          <cell r="I2075">
            <v>17590</v>
          </cell>
          <cell r="J2075" t="str">
            <v>RUB</v>
          </cell>
        </row>
        <row r="2076">
          <cell r="A2076" t="str">
            <v>НС-1037957</v>
          </cell>
          <cell r="C2076" t="str">
            <v>HISENSE VRF</v>
          </cell>
          <cell r="H2076" t="str">
            <v>больше 50</v>
          </cell>
          <cell r="I2076">
            <v>7420</v>
          </cell>
          <cell r="J2076" t="str">
            <v>CNY</v>
          </cell>
        </row>
        <row r="2077">
          <cell r="A2077" t="str">
            <v>яС-1165487</v>
          </cell>
          <cell r="C2077" t="str">
            <v>Блоки управления HZX</v>
          </cell>
          <cell r="H2077">
            <v>2</v>
          </cell>
        </row>
        <row r="2078">
          <cell r="A2078" t="str">
            <v>НС-1111762</v>
          </cell>
          <cell r="C2078" t="str">
            <v>Блок управления HZX-2.0AEC</v>
          </cell>
          <cell r="G2078" t="str">
            <v>шт</v>
          </cell>
          <cell r="H2078">
            <v>2</v>
          </cell>
        </row>
        <row r="2079">
          <cell r="A2079" t="str">
            <v>яС-1173713</v>
          </cell>
          <cell r="C2079" t="str">
            <v>Блоки управления HZX 2023</v>
          </cell>
          <cell r="H2079">
            <v>33</v>
          </cell>
        </row>
        <row r="2080">
          <cell r="A2080" t="str">
            <v>НС-1499785</v>
          </cell>
          <cell r="C2080" t="str">
            <v>HZX-10BEJ блок управления</v>
          </cell>
          <cell r="G2080" t="str">
            <v>шт</v>
          </cell>
          <cell r="H2080">
            <v>0</v>
          </cell>
        </row>
        <row r="2081">
          <cell r="A2081" t="str">
            <v>НС-1499786</v>
          </cell>
          <cell r="C2081" t="str">
            <v>HZX-20BEJ блок управления</v>
          </cell>
          <cell r="G2081" t="str">
            <v>шт</v>
          </cell>
          <cell r="H2081">
            <v>0</v>
          </cell>
        </row>
        <row r="2082">
          <cell r="A2082" t="str">
            <v>НС-1499780</v>
          </cell>
          <cell r="C2082" t="str">
            <v>HZX-2BEJ блок управления</v>
          </cell>
          <cell r="G2082" t="str">
            <v>шт</v>
          </cell>
          <cell r="H2082">
            <v>1</v>
          </cell>
        </row>
        <row r="2083">
          <cell r="A2083" t="str">
            <v>НС-1499788</v>
          </cell>
          <cell r="C2083" t="str">
            <v>HZX-30BEJ блок управления</v>
          </cell>
          <cell r="G2083" t="str">
            <v>шт</v>
          </cell>
          <cell r="H2083">
            <v>29</v>
          </cell>
        </row>
        <row r="2084">
          <cell r="A2084" t="str">
            <v>НС-1499782</v>
          </cell>
          <cell r="C2084" t="str">
            <v>HZX-4BEJ блок управления</v>
          </cell>
          <cell r="G2084" t="str">
            <v>шт</v>
          </cell>
          <cell r="H2084">
            <v>3</v>
          </cell>
        </row>
        <row r="2085">
          <cell r="A2085" t="str">
            <v>НС-1499783</v>
          </cell>
          <cell r="C2085" t="str">
            <v>HZX-6BEJ блок управления</v>
          </cell>
          <cell r="G2085" t="str">
            <v>шт</v>
          </cell>
          <cell r="H2085">
            <v>0</v>
          </cell>
        </row>
        <row r="2086">
          <cell r="A2086" t="str">
            <v>яС-1166354</v>
          </cell>
          <cell r="C2086" t="str">
            <v>Внутренние вертикальные  блоки скрытой установки</v>
          </cell>
          <cell r="H2086">
            <v>2</v>
          </cell>
        </row>
        <row r="2087">
          <cell r="A2087" t="str">
            <v>НС-1280777</v>
          </cell>
          <cell r="C2087" t="str">
            <v>AVH-09UXCSAA Внутренний вертикальный блок скрытой установки</v>
          </cell>
          <cell r="G2087" t="str">
            <v>шт</v>
          </cell>
          <cell r="H2087">
            <v>0</v>
          </cell>
        </row>
        <row r="2088">
          <cell r="A2088" t="str">
            <v>НС-1280778</v>
          </cell>
          <cell r="C2088" t="str">
            <v>AVH-14UXCSAA Внутренний вертикальный блок скрытой установки</v>
          </cell>
          <cell r="G2088" t="str">
            <v>шт</v>
          </cell>
          <cell r="H2088">
            <v>1</v>
          </cell>
        </row>
        <row r="2089">
          <cell r="A2089" t="str">
            <v>НС-1280780</v>
          </cell>
          <cell r="C2089" t="str">
            <v>AVH-18UXCSBA Внутренний вертикальный блок скрытой установки</v>
          </cell>
          <cell r="G2089" t="str">
            <v>шт</v>
          </cell>
          <cell r="H2089">
            <v>0</v>
          </cell>
        </row>
        <row r="2090">
          <cell r="A2090" t="str">
            <v>НС-1280782</v>
          </cell>
          <cell r="C2090" t="str">
            <v>AVH-24UXCSBA Внутренний вертикальный блок скрытой установки</v>
          </cell>
          <cell r="G2090" t="str">
            <v>шт</v>
          </cell>
          <cell r="H2090">
            <v>1</v>
          </cell>
        </row>
        <row r="2091">
          <cell r="A2091" t="str">
            <v>НС-1037964</v>
          </cell>
          <cell r="C2091" t="str">
            <v>Внутренние Канальные блоки</v>
          </cell>
          <cell r="H2091" t="str">
            <v>больше 50</v>
          </cell>
        </row>
        <row r="2092">
          <cell r="A2092" t="str">
            <v>яС-1164709</v>
          </cell>
          <cell r="C2092" t="str">
            <v>Канальные (тонкие AC)</v>
          </cell>
          <cell r="H2092" t="str">
            <v>больше 50</v>
          </cell>
        </row>
        <row r="2093">
          <cell r="A2093" t="str">
            <v>яС-1191800</v>
          </cell>
          <cell r="C2093" t="str">
            <v>2021</v>
          </cell>
          <cell r="H2093" t="str">
            <v>больше 50</v>
          </cell>
        </row>
        <row r="2094">
          <cell r="A2094" t="str">
            <v>НС-1236320</v>
          </cell>
          <cell r="C2094" t="str">
            <v>AVE-05HCFRL внутренний блок канального типа Hisense (AC)</v>
          </cell>
          <cell r="G2094" t="str">
            <v>шт</v>
          </cell>
          <cell r="H2094">
            <v>0</v>
          </cell>
        </row>
        <row r="2095">
          <cell r="A2095" t="str">
            <v>НС-1236323</v>
          </cell>
          <cell r="C2095" t="str">
            <v>AVE-07HCFRL внутренний блок канального типа Hisense (AC)</v>
          </cell>
          <cell r="G2095" t="str">
            <v>шт</v>
          </cell>
          <cell r="H2095">
            <v>0</v>
          </cell>
        </row>
        <row r="2096">
          <cell r="A2096" t="str">
            <v>НС-1236328</v>
          </cell>
          <cell r="C2096" t="str">
            <v>AVE-09HCFRL внутренний блок канального типа Hisense (AC)</v>
          </cell>
          <cell r="G2096" t="str">
            <v>шт</v>
          </cell>
          <cell r="H2096" t="str">
            <v>больше 50</v>
          </cell>
        </row>
        <row r="2097">
          <cell r="A2097" t="str">
            <v>НС-1236342</v>
          </cell>
          <cell r="C2097" t="str">
            <v>AVE-12HCFRL внутренний блок канального типа Hisense (AC)</v>
          </cell>
          <cell r="G2097" t="str">
            <v>шт</v>
          </cell>
          <cell r="H2097" t="str">
            <v>больше 50</v>
          </cell>
        </row>
        <row r="2098">
          <cell r="A2098" t="str">
            <v>НС-1236345</v>
          </cell>
          <cell r="C2098" t="str">
            <v>AVE-15HCFRL внутренний блок канального типа Hisense (AC)</v>
          </cell>
          <cell r="G2098" t="str">
            <v>шт</v>
          </cell>
          <cell r="H2098">
            <v>12</v>
          </cell>
        </row>
        <row r="2099">
          <cell r="A2099" t="str">
            <v>НС-1236349</v>
          </cell>
          <cell r="C2099" t="str">
            <v>AVE-17HCFRL внутренний блок канального типа Hisense (AC)</v>
          </cell>
          <cell r="G2099" t="str">
            <v>шт</v>
          </cell>
          <cell r="H2099">
            <v>0</v>
          </cell>
        </row>
        <row r="2100">
          <cell r="A2100" t="str">
            <v>НС-1236353</v>
          </cell>
          <cell r="C2100" t="str">
            <v>AVE-24HCFRL внутренний блок канального типа Hisense (AC)</v>
          </cell>
          <cell r="G2100" t="str">
            <v>шт</v>
          </cell>
          <cell r="H2100">
            <v>4</v>
          </cell>
        </row>
        <row r="2101">
          <cell r="A2101" t="str">
            <v>яС-1162916</v>
          </cell>
          <cell r="C2101" t="str">
            <v>Канальные (тонкие DC)</v>
          </cell>
          <cell r="H2101" t="str">
            <v>больше 50</v>
          </cell>
        </row>
        <row r="2102">
          <cell r="A2102" t="str">
            <v>яС-1191803</v>
          </cell>
          <cell r="C2102" t="str">
            <v>2021</v>
          </cell>
          <cell r="H2102" t="str">
            <v>больше 50</v>
          </cell>
        </row>
        <row r="2103">
          <cell r="A2103" t="str">
            <v>НС-1226197</v>
          </cell>
          <cell r="C2103" t="str">
            <v>AVE-05HJFDL внутренний блок канального типа Hisense (DC)</v>
          </cell>
          <cell r="G2103" t="str">
            <v>шт</v>
          </cell>
          <cell r="H2103">
            <v>0</v>
          </cell>
        </row>
        <row r="2104">
          <cell r="A2104" t="str">
            <v>НС-1226198</v>
          </cell>
          <cell r="C2104" t="str">
            <v>AVE-07HJFDL внутренний блок канального типа Hisense (DC)</v>
          </cell>
          <cell r="G2104" t="str">
            <v>шт</v>
          </cell>
          <cell r="H2104" t="str">
            <v>больше 50</v>
          </cell>
        </row>
        <row r="2105">
          <cell r="A2105" t="str">
            <v>НС-1226202</v>
          </cell>
          <cell r="C2105" t="str">
            <v>AVE-09HJFDL внутренний блок канального типа Hisense (DC)</v>
          </cell>
          <cell r="G2105" t="str">
            <v>шт</v>
          </cell>
          <cell r="H2105" t="str">
            <v>больше 50</v>
          </cell>
        </row>
        <row r="2106">
          <cell r="A2106" t="str">
            <v>НС-1224869</v>
          </cell>
          <cell r="C2106" t="str">
            <v>AVE-12HJFDL внутренний блок канального типа Hisense (DC)</v>
          </cell>
          <cell r="G2106" t="str">
            <v>шт</v>
          </cell>
          <cell r="H2106">
            <v>7</v>
          </cell>
        </row>
        <row r="2107">
          <cell r="A2107" t="str">
            <v>НС-1226203</v>
          </cell>
          <cell r="C2107" t="str">
            <v>AVE-15HJFDL внутренний блок канального типа Hisense (DC)</v>
          </cell>
          <cell r="G2107" t="str">
            <v>шт</v>
          </cell>
          <cell r="H2107">
            <v>48</v>
          </cell>
        </row>
        <row r="2108">
          <cell r="A2108" t="str">
            <v>НС-1226204</v>
          </cell>
          <cell r="C2108" t="str">
            <v>AVE-17HJFDL внутренний блок канального типа Hisense (DC)</v>
          </cell>
          <cell r="G2108" t="str">
            <v>шт</v>
          </cell>
          <cell r="H2108">
            <v>39</v>
          </cell>
        </row>
        <row r="2109">
          <cell r="A2109" t="str">
            <v>НС-1226206</v>
          </cell>
          <cell r="C2109" t="str">
            <v>AVE-19HJFDL внутренний блок канального типа Hisense (DC)</v>
          </cell>
          <cell r="G2109" t="str">
            <v>шт</v>
          </cell>
          <cell r="H2109">
            <v>0</v>
          </cell>
        </row>
        <row r="2110">
          <cell r="A2110" t="str">
            <v>НС-1434842</v>
          </cell>
          <cell r="C2110" t="str">
            <v>HP-CB-NA 3D панель декоративная Hisense</v>
          </cell>
          <cell r="G2110" t="str">
            <v>шт</v>
          </cell>
          <cell r="H2110">
            <v>0</v>
          </cell>
        </row>
        <row r="2111">
          <cell r="A2111" t="str">
            <v>НС-1303001</v>
          </cell>
          <cell r="C2111" t="str">
            <v>HP-EB-NA 3D панель декоративная (AVE 17-24) Hisense</v>
          </cell>
          <cell r="G2111" t="str">
            <v>шт</v>
          </cell>
          <cell r="H2111">
            <v>1</v>
          </cell>
        </row>
        <row r="2112">
          <cell r="A2112" t="str">
            <v>яС-1166011</v>
          </cell>
          <cell r="C2112" t="str">
            <v>Канальные высоконапорные (AC)</v>
          </cell>
          <cell r="H2112" t="str">
            <v>больше 50</v>
          </cell>
        </row>
        <row r="2113">
          <cell r="A2113" t="str">
            <v>яС-1191796</v>
          </cell>
          <cell r="C2113" t="str">
            <v>2017</v>
          </cell>
          <cell r="H2113">
            <v>2</v>
          </cell>
        </row>
        <row r="2114">
          <cell r="A2114" t="str">
            <v>НС-1038037</v>
          </cell>
          <cell r="C2114" t="str">
            <v>AVD-30UXCSCH внутренний блок канального типа Hisense</v>
          </cell>
          <cell r="G2114" t="str">
            <v>шт</v>
          </cell>
          <cell r="H2114">
            <v>2</v>
          </cell>
        </row>
        <row r="2115">
          <cell r="A2115" t="str">
            <v>яС-1166458</v>
          </cell>
          <cell r="C2115" t="str">
            <v>2020</v>
          </cell>
          <cell r="H2115" t="str">
            <v>больше 50</v>
          </cell>
        </row>
        <row r="2116">
          <cell r="A2116" t="str">
            <v>НС-1282975</v>
          </cell>
          <cell r="C2116" t="str">
            <v>AVD-07HCFCH внутренний блок канального типа Hisense</v>
          </cell>
          <cell r="G2116" t="str">
            <v>шт</v>
          </cell>
          <cell r="H2116">
            <v>2</v>
          </cell>
        </row>
        <row r="2117">
          <cell r="A2117" t="str">
            <v>НС-1282977</v>
          </cell>
          <cell r="C2117" t="str">
            <v>AVD-09HCFCH внутренний блок канального типа Hisense</v>
          </cell>
          <cell r="G2117" t="str">
            <v>шт</v>
          </cell>
          <cell r="H2117">
            <v>35</v>
          </cell>
        </row>
        <row r="2118">
          <cell r="A2118" t="str">
            <v>НС-1282978</v>
          </cell>
          <cell r="C2118" t="str">
            <v>AVD-12HCFCH внутренний блок канального типа Hisense</v>
          </cell>
          <cell r="G2118" t="str">
            <v>шт</v>
          </cell>
          <cell r="H2118">
            <v>20</v>
          </cell>
        </row>
        <row r="2119">
          <cell r="A2119" t="str">
            <v>НС-1282979</v>
          </cell>
          <cell r="C2119" t="str">
            <v>AVD-15HCFCH внутренний блок канального типа Hisense</v>
          </cell>
          <cell r="G2119" t="str">
            <v>шт</v>
          </cell>
          <cell r="H2119">
            <v>0</v>
          </cell>
        </row>
        <row r="2120">
          <cell r="A2120" t="str">
            <v>НС-1282980</v>
          </cell>
          <cell r="C2120" t="str">
            <v>AVD-19HCFCH внутренний блок канального типа Hisense</v>
          </cell>
          <cell r="G2120" t="str">
            <v>шт</v>
          </cell>
          <cell r="H2120">
            <v>0</v>
          </cell>
        </row>
        <row r="2121">
          <cell r="A2121" t="str">
            <v>НС-1282982</v>
          </cell>
          <cell r="C2121" t="str">
            <v>AVD-24HCFCH внутренний блок канального типа Hisense</v>
          </cell>
          <cell r="G2121" t="str">
            <v>шт</v>
          </cell>
          <cell r="H2121">
            <v>5</v>
          </cell>
        </row>
        <row r="2122">
          <cell r="A2122" t="str">
            <v>НС-1282984</v>
          </cell>
          <cell r="C2122" t="str">
            <v>AVD-30HCFCH внутренний блок канального типа Hisense</v>
          </cell>
          <cell r="G2122" t="str">
            <v>шт</v>
          </cell>
          <cell r="H2122">
            <v>12</v>
          </cell>
        </row>
        <row r="2123">
          <cell r="A2123" t="str">
            <v>НС-1282985</v>
          </cell>
          <cell r="C2123" t="str">
            <v>AVD-38HCFCH внутренний блок канального типа Hisense</v>
          </cell>
          <cell r="G2123" t="str">
            <v>шт</v>
          </cell>
          <cell r="H2123">
            <v>7</v>
          </cell>
        </row>
        <row r="2124">
          <cell r="A2124" t="str">
            <v>НС-1282986</v>
          </cell>
          <cell r="C2124" t="str">
            <v>AVD-48HCFCH внутренний блок канального типа Hisense</v>
          </cell>
          <cell r="G2124" t="str">
            <v>шт</v>
          </cell>
          <cell r="H2124">
            <v>0</v>
          </cell>
        </row>
        <row r="2125">
          <cell r="A2125" t="str">
            <v>НС-1282987</v>
          </cell>
          <cell r="C2125" t="str">
            <v>AVD-54HCFCH внутренний блок канального типа Hisense</v>
          </cell>
          <cell r="G2125" t="str">
            <v>шт</v>
          </cell>
          <cell r="H2125">
            <v>0</v>
          </cell>
        </row>
        <row r="2126">
          <cell r="A2126" t="str">
            <v>яС-1173180</v>
          </cell>
          <cell r="C2126" t="str">
            <v>Канальные высоконапорные (DC)</v>
          </cell>
          <cell r="H2126">
            <v>19</v>
          </cell>
        </row>
        <row r="2127">
          <cell r="A2127" t="str">
            <v>яС-1191806</v>
          </cell>
          <cell r="C2127" t="str">
            <v>2023</v>
          </cell>
          <cell r="H2127">
            <v>10</v>
          </cell>
        </row>
        <row r="2128">
          <cell r="A2128" t="str">
            <v>НС-1485522</v>
          </cell>
          <cell r="C2128" t="str">
            <v>AVD-09HJFH внутренний блок канального типа Hisense (DC)</v>
          </cell>
          <cell r="G2128" t="str">
            <v>шт</v>
          </cell>
          <cell r="H2128">
            <v>6</v>
          </cell>
        </row>
        <row r="2129">
          <cell r="A2129" t="str">
            <v>НС-1485524</v>
          </cell>
          <cell r="C2129" t="str">
            <v>AVD-12HJFH внутренний блок канального типа Hisense (DC)</v>
          </cell>
          <cell r="G2129" t="str">
            <v>шт</v>
          </cell>
          <cell r="H2129">
            <v>3</v>
          </cell>
        </row>
        <row r="2130">
          <cell r="A2130" t="str">
            <v>НС-1485525</v>
          </cell>
          <cell r="C2130" t="str">
            <v>AVD-15HJFH внутренний блок канального типа Hisense (DC)</v>
          </cell>
          <cell r="G2130" t="str">
            <v>шт</v>
          </cell>
          <cell r="H2130">
            <v>0</v>
          </cell>
        </row>
        <row r="2131">
          <cell r="A2131" t="str">
            <v>НС-1485528</v>
          </cell>
          <cell r="C2131" t="str">
            <v>AVD-19HJFH внутренний блок канального типа Hisense (DC)</v>
          </cell>
          <cell r="G2131" t="str">
            <v>шт</v>
          </cell>
          <cell r="H2131">
            <v>0</v>
          </cell>
        </row>
        <row r="2132">
          <cell r="A2132" t="str">
            <v>НС-1485530</v>
          </cell>
          <cell r="C2132" t="str">
            <v>AVD-30HJFH внутренний блок канального типа Hisense (DC)</v>
          </cell>
          <cell r="G2132" t="str">
            <v>шт</v>
          </cell>
          <cell r="H2132">
            <v>0</v>
          </cell>
        </row>
        <row r="2133">
          <cell r="A2133" t="str">
            <v>НС-1485531</v>
          </cell>
          <cell r="C2133" t="str">
            <v>AVD-38HJFH внутренний блок канального типа Hisense (DC)</v>
          </cell>
          <cell r="G2133" t="str">
            <v>шт</v>
          </cell>
          <cell r="H2133">
            <v>0</v>
          </cell>
        </row>
        <row r="2134">
          <cell r="A2134" t="str">
            <v>НС-1485532</v>
          </cell>
          <cell r="C2134" t="str">
            <v>AVD-48HJFH внутренний блок канального типа Hisense (DC)</v>
          </cell>
          <cell r="G2134" t="str">
            <v>шт</v>
          </cell>
          <cell r="H2134">
            <v>1</v>
          </cell>
        </row>
        <row r="2135">
          <cell r="A2135" t="str">
            <v>НС-1485537</v>
          </cell>
          <cell r="C2135" t="str">
            <v>AVD-96HJFH внутренний блок канального типа Hisense (DC)</v>
          </cell>
          <cell r="G2135" t="str">
            <v>шт</v>
          </cell>
          <cell r="H2135">
            <v>0</v>
          </cell>
        </row>
        <row r="2136">
          <cell r="A2136" t="str">
            <v>яС-1191807</v>
          </cell>
          <cell r="C2136" t="str">
            <v>2025 (R410A / R32)</v>
          </cell>
          <cell r="H2136">
            <v>9</v>
          </cell>
        </row>
        <row r="2137">
          <cell r="A2137" t="str">
            <v>НС-1716266</v>
          </cell>
          <cell r="C2137" t="str">
            <v>AVD-07HJDH внутренний блок канального типа Hisense (DC)</v>
          </cell>
          <cell r="G2137" t="str">
            <v>шт</v>
          </cell>
          <cell r="H2137">
            <v>7</v>
          </cell>
        </row>
        <row r="2138">
          <cell r="A2138" t="str">
            <v>НС-1716270</v>
          </cell>
          <cell r="C2138" t="str">
            <v>AVD-19HJDH внутренний блок канального типа Hisense (DC)</v>
          </cell>
          <cell r="G2138" t="str">
            <v>шт</v>
          </cell>
          <cell r="H2138">
            <v>2</v>
          </cell>
        </row>
        <row r="2139">
          <cell r="A2139" t="str">
            <v>НС-1716273</v>
          </cell>
          <cell r="C2139" t="str">
            <v>AVD-30HJDH внутренний блок канального типа Hisense (DC)</v>
          </cell>
          <cell r="G2139" t="str">
            <v>шт</v>
          </cell>
          <cell r="H2139">
            <v>0</v>
          </cell>
        </row>
        <row r="2140">
          <cell r="A2140" t="str">
            <v>НС-1037962</v>
          </cell>
          <cell r="C2140" t="str">
            <v>Внутренние Кассетные блоки</v>
          </cell>
          <cell r="H2140" t="str">
            <v>больше 50</v>
          </cell>
          <cell r="I2140">
            <v>7420</v>
          </cell>
          <cell r="J2140" t="str">
            <v>CNY</v>
          </cell>
        </row>
        <row r="2141">
          <cell r="A2141" t="str">
            <v>Ц-00035672</v>
          </cell>
          <cell r="C2141" t="str">
            <v>Кассетные двухпоточные</v>
          </cell>
          <cell r="H2141">
            <v>1</v>
          </cell>
        </row>
        <row r="2142">
          <cell r="A2142" t="str">
            <v>НС-1127815</v>
          </cell>
          <cell r="C2142" t="str">
            <v>HP-C-NA панель для кассетного блока Hisense</v>
          </cell>
          <cell r="G2142" t="str">
            <v>шт</v>
          </cell>
          <cell r="H2142">
            <v>1</v>
          </cell>
        </row>
        <row r="2143">
          <cell r="A2143" t="str">
            <v>Ц-00035671</v>
          </cell>
          <cell r="C2143" t="str">
            <v>Кассетные однопоточные</v>
          </cell>
          <cell r="H2143" t="str">
            <v>больше 50</v>
          </cell>
        </row>
        <row r="2144">
          <cell r="A2144" t="str">
            <v>яС-1194649</v>
          </cell>
          <cell r="C2144" t="str">
            <v>2017</v>
          </cell>
          <cell r="H2144">
            <v>26</v>
          </cell>
        </row>
        <row r="2145">
          <cell r="A2145" t="str">
            <v>НС-1132386</v>
          </cell>
          <cell r="C2145" t="str">
            <v>AVY-07UXJSJA однопоточный внутренний блок кассетного (компакт) типа Hisense</v>
          </cell>
          <cell r="G2145" t="str">
            <v>шт</v>
          </cell>
          <cell r="H2145">
            <v>20</v>
          </cell>
        </row>
        <row r="2146">
          <cell r="A2146" t="str">
            <v>НС-1146069</v>
          </cell>
          <cell r="C2146" t="str">
            <v>AVY-09UXJSJA однопоточный внутренний блок кассетного (компакт) типа Hisense</v>
          </cell>
          <cell r="G2146" t="str">
            <v>шт</v>
          </cell>
          <cell r="H2146">
            <v>2</v>
          </cell>
        </row>
        <row r="2147">
          <cell r="A2147" t="str">
            <v>НС-1236833</v>
          </cell>
          <cell r="C2147" t="str">
            <v>AVY-14UXJSJA однопоточный внутренний блок кассетного (компакт) типа Hisense</v>
          </cell>
          <cell r="G2147" t="str">
            <v>шт</v>
          </cell>
          <cell r="H2147">
            <v>4</v>
          </cell>
        </row>
        <row r="2148">
          <cell r="A2148" t="str">
            <v>яС-1194650</v>
          </cell>
          <cell r="C2148" t="str">
            <v>2025 (R410A/R32)</v>
          </cell>
          <cell r="H2148">
            <v>25</v>
          </cell>
        </row>
        <row r="2149">
          <cell r="A2149" t="str">
            <v>НС-1127816</v>
          </cell>
          <cell r="C2149" t="str">
            <v>HP-D-NA панель для кассетного (компакт) блока Hisense</v>
          </cell>
          <cell r="G2149" t="str">
            <v>шт</v>
          </cell>
          <cell r="H2149">
            <v>25</v>
          </cell>
        </row>
        <row r="2150">
          <cell r="A2150" t="str">
            <v>яС-1191812</v>
          </cell>
          <cell r="C2150" t="str">
            <v>Кассетные четырехпоточные</v>
          </cell>
          <cell r="H2150" t="str">
            <v>больше 50</v>
          </cell>
          <cell r="I2150">
            <v>7420</v>
          </cell>
          <cell r="J2150" t="str">
            <v>CNY</v>
          </cell>
        </row>
        <row r="2151">
          <cell r="A2151" t="str">
            <v>яС-1166010</v>
          </cell>
          <cell r="C2151" t="str">
            <v>2017</v>
          </cell>
          <cell r="H2151">
            <v>43</v>
          </cell>
          <cell r="I2151">
            <v>7420</v>
          </cell>
          <cell r="J2151" t="str">
            <v>CNY</v>
          </cell>
        </row>
        <row r="2152">
          <cell r="A2152" t="str">
            <v>НС-1038007</v>
          </cell>
          <cell r="C2152" t="str">
            <v>AVC-07URCSAB внутренний блок кассетного (компакт) типа Hisense</v>
          </cell>
          <cell r="G2152" t="str">
            <v>шт</v>
          </cell>
          <cell r="H2152">
            <v>1</v>
          </cell>
          <cell r="I2152">
            <v>7420</v>
          </cell>
          <cell r="J2152" t="str">
            <v>CNY</v>
          </cell>
        </row>
        <row r="2153">
          <cell r="A2153" t="str">
            <v>НС-1038008</v>
          </cell>
          <cell r="C2153" t="str">
            <v>AVC-09URCSAB внутренний блок кассетного (компакт) типа Hisense</v>
          </cell>
          <cell r="G2153" t="str">
            <v>шт</v>
          </cell>
          <cell r="H2153">
            <v>4</v>
          </cell>
          <cell r="I2153">
            <v>5440</v>
          </cell>
          <cell r="J2153" t="str">
            <v>CNY</v>
          </cell>
        </row>
        <row r="2154">
          <cell r="A2154" t="str">
            <v>НС-1038020</v>
          </cell>
          <cell r="C2154" t="str">
            <v>AVC-48UXCSFB внутренний блок кассетного типа Hisense</v>
          </cell>
          <cell r="G2154" t="str">
            <v>шт</v>
          </cell>
          <cell r="H2154">
            <v>2</v>
          </cell>
          <cell r="I2154">
            <v>11870</v>
          </cell>
          <cell r="J2154" t="str">
            <v>CNY</v>
          </cell>
        </row>
        <row r="2155">
          <cell r="A2155" t="str">
            <v>НС-1038811</v>
          </cell>
          <cell r="C2155" t="str">
            <v>HPE-A-NA панель декоративная (950х950) Hisense</v>
          </cell>
          <cell r="G2155" t="str">
            <v>шт</v>
          </cell>
          <cell r="H2155">
            <v>1</v>
          </cell>
          <cell r="I2155">
            <v>1240</v>
          </cell>
          <cell r="J2155" t="str">
            <v>CNY</v>
          </cell>
        </row>
        <row r="2156">
          <cell r="A2156" t="str">
            <v>НС-1039059</v>
          </cell>
          <cell r="C2156" t="str">
            <v>HPE-CR-NA панель декоративная (650х650) Hisense</v>
          </cell>
          <cell r="G2156" t="str">
            <v>шт</v>
          </cell>
          <cell r="H2156">
            <v>35</v>
          </cell>
          <cell r="I2156">
            <v>930</v>
          </cell>
          <cell r="J2156" t="str">
            <v>CNY</v>
          </cell>
        </row>
        <row r="2157">
          <cell r="A2157" t="str">
            <v>яС-1150500</v>
          </cell>
          <cell r="C2157" t="str">
            <v>2019</v>
          </cell>
          <cell r="H2157">
            <v>8</v>
          </cell>
        </row>
        <row r="2158">
          <cell r="A2158" t="str">
            <v>НС-1194930</v>
          </cell>
          <cell r="C2158" t="str">
            <v>AVBC-19HJFKA внутренний блок кассетного типа Hisense</v>
          </cell>
          <cell r="G2158" t="str">
            <v>шт</v>
          </cell>
          <cell r="H2158">
            <v>0</v>
          </cell>
        </row>
        <row r="2159">
          <cell r="A2159" t="str">
            <v>НС-1187654</v>
          </cell>
          <cell r="C2159" t="str">
            <v>AVBC-24HJFKA внутренний блок кассетного типа Hisense</v>
          </cell>
          <cell r="G2159" t="str">
            <v>шт</v>
          </cell>
          <cell r="H2159">
            <v>0</v>
          </cell>
        </row>
        <row r="2160">
          <cell r="A2160" t="str">
            <v>НС-1194931</v>
          </cell>
          <cell r="C2160" t="str">
            <v>AVBC-30HJFKA внутренний блок кассетного типа Hisense</v>
          </cell>
          <cell r="G2160" t="str">
            <v>шт</v>
          </cell>
          <cell r="H2160">
            <v>0</v>
          </cell>
        </row>
        <row r="2161">
          <cell r="A2161" t="str">
            <v>НС-1194932</v>
          </cell>
          <cell r="C2161" t="str">
            <v>AVBC-38HJFKA внутренний блок кассетного типа Hisense</v>
          </cell>
          <cell r="G2161" t="str">
            <v>шт</v>
          </cell>
          <cell r="H2161">
            <v>0</v>
          </cell>
        </row>
        <row r="2162">
          <cell r="A2162" t="str">
            <v>НС-1194934</v>
          </cell>
          <cell r="C2162" t="str">
            <v>AVBC-48HJFKA внутренний блок кассетного типа Hisense</v>
          </cell>
          <cell r="G2162" t="str">
            <v>шт</v>
          </cell>
          <cell r="H2162">
            <v>1</v>
          </cell>
        </row>
        <row r="2163">
          <cell r="A2163" t="str">
            <v>НС-1194935</v>
          </cell>
          <cell r="C2163" t="str">
            <v>AVBC-54HJFKA внутренний блок кассетного типа Hisense</v>
          </cell>
          <cell r="G2163" t="str">
            <v>шт</v>
          </cell>
          <cell r="H2163">
            <v>0</v>
          </cell>
        </row>
        <row r="2164">
          <cell r="A2164" t="str">
            <v>НС-1187655</v>
          </cell>
          <cell r="C2164" t="str">
            <v>AVC-07HJFA внутренний блок кассетного (компакт) типа Hisense</v>
          </cell>
          <cell r="G2164" t="str">
            <v>шт</v>
          </cell>
          <cell r="H2164">
            <v>2</v>
          </cell>
        </row>
        <row r="2165">
          <cell r="A2165" t="str">
            <v>НС-1194941</v>
          </cell>
          <cell r="C2165" t="str">
            <v>AVC-09HJFA внутренний блок кассетного (компакт) типа Hisense</v>
          </cell>
          <cell r="G2165" t="str">
            <v>шт</v>
          </cell>
          <cell r="H2165">
            <v>1</v>
          </cell>
        </row>
        <row r="2166">
          <cell r="A2166" t="str">
            <v>НС-1194944</v>
          </cell>
          <cell r="C2166" t="str">
            <v>AVC-12HJFA внутренний блок кассетного (компакт) типа Hisense</v>
          </cell>
          <cell r="G2166" t="str">
            <v>шт</v>
          </cell>
          <cell r="H2166">
            <v>0</v>
          </cell>
        </row>
        <row r="2167">
          <cell r="A2167" t="str">
            <v>НС-1194946</v>
          </cell>
          <cell r="C2167" t="str">
            <v>AVC-15HJFA внутренний блок кассетного (компакт) типа Hisense</v>
          </cell>
          <cell r="G2167" t="str">
            <v>шт</v>
          </cell>
          <cell r="H2167">
            <v>3</v>
          </cell>
        </row>
        <row r="2168">
          <cell r="A2168" t="str">
            <v>НС-1194951</v>
          </cell>
          <cell r="C2168" t="str">
            <v>AVC-17HJFA внутренний блок кассетного (компакт) типа Hisense</v>
          </cell>
          <cell r="G2168" t="str">
            <v>шт</v>
          </cell>
          <cell r="H2168">
            <v>0</v>
          </cell>
        </row>
        <row r="2169">
          <cell r="A2169" t="str">
            <v>НС-1194952</v>
          </cell>
          <cell r="C2169" t="str">
            <v>AVC-19HJFA внутренний блок кассетного (компакт) типа Hisense</v>
          </cell>
          <cell r="G2169" t="str">
            <v>шт</v>
          </cell>
          <cell r="H2169">
            <v>1</v>
          </cell>
        </row>
        <row r="2170">
          <cell r="A2170" t="str">
            <v>НС-1187657</v>
          </cell>
          <cell r="C2170" t="str">
            <v>HP-G-NK панель декоративная (950х950) Hisense</v>
          </cell>
          <cell r="G2170" t="str">
            <v>шт</v>
          </cell>
          <cell r="H2170">
            <v>0</v>
          </cell>
        </row>
        <row r="2171">
          <cell r="A2171" t="str">
            <v>НС-1187656</v>
          </cell>
          <cell r="C2171" t="str">
            <v>HPE-D-NK панель декоративная (650х650) Hisense</v>
          </cell>
          <cell r="G2171" t="str">
            <v>шт</v>
          </cell>
          <cell r="H2171">
            <v>0</v>
          </cell>
        </row>
        <row r="2172">
          <cell r="A2172" t="str">
            <v>яС-1191813</v>
          </cell>
          <cell r="C2172" t="str">
            <v>2025 (R410A / R32)</v>
          </cell>
          <cell r="H2172">
            <v>0</v>
          </cell>
        </row>
        <row r="2173">
          <cell r="A2173" t="str">
            <v>НС-1716299</v>
          </cell>
          <cell r="C2173" t="str">
            <v>AVBC-19HJDBA внутренний блок кассетного типа Hisense</v>
          </cell>
          <cell r="G2173" t="str">
            <v>шт</v>
          </cell>
          <cell r="H2173">
            <v>0</v>
          </cell>
        </row>
        <row r="2174">
          <cell r="A2174" t="str">
            <v>НС-1716301</v>
          </cell>
          <cell r="C2174" t="str">
            <v>AVBC-24HJDBA внутренний блок кассетного типа Hisense</v>
          </cell>
          <cell r="G2174" t="str">
            <v>шт</v>
          </cell>
          <cell r="H2174">
            <v>0</v>
          </cell>
        </row>
        <row r="2175">
          <cell r="A2175" t="str">
            <v>НС-1716303</v>
          </cell>
          <cell r="C2175" t="str">
            <v>AVBC-30HJDBA внутренний блок кассетного типа Hisense</v>
          </cell>
          <cell r="G2175" t="str">
            <v>шт</v>
          </cell>
          <cell r="H2175">
            <v>0</v>
          </cell>
        </row>
        <row r="2176">
          <cell r="A2176" t="str">
            <v>НС-1716304</v>
          </cell>
          <cell r="C2176" t="str">
            <v>AVBC-38HJDBA внутренний блок кассетного типа Hisense</v>
          </cell>
          <cell r="G2176" t="str">
            <v>шт</v>
          </cell>
          <cell r="H2176">
            <v>0</v>
          </cell>
        </row>
        <row r="2177">
          <cell r="A2177" t="str">
            <v>НС-1716306</v>
          </cell>
          <cell r="C2177" t="str">
            <v>AVBC-54HJDBA внутренний блок кассетного типа Hisense</v>
          </cell>
          <cell r="G2177" t="str">
            <v>шт</v>
          </cell>
          <cell r="H2177">
            <v>0</v>
          </cell>
        </row>
        <row r="2178">
          <cell r="A2178" t="str">
            <v>НС-1716308</v>
          </cell>
          <cell r="C2178" t="str">
            <v>AVC-05HJDBA внутренний блок кассетного (компакт) типа Hisense</v>
          </cell>
          <cell r="G2178" t="str">
            <v>шт</v>
          </cell>
          <cell r="H2178">
            <v>0</v>
          </cell>
        </row>
        <row r="2179">
          <cell r="A2179" t="str">
            <v>НС-1716309</v>
          </cell>
          <cell r="C2179" t="str">
            <v>AVC-07HJDBA внутренний блок кассетного (компакт) типа Hisense</v>
          </cell>
          <cell r="G2179" t="str">
            <v>шт</v>
          </cell>
          <cell r="H2179">
            <v>0</v>
          </cell>
        </row>
        <row r="2180">
          <cell r="A2180" t="str">
            <v>НС-1716310</v>
          </cell>
          <cell r="C2180" t="str">
            <v>AVC-09HJDBA внутренний блок кассетного (компакт) типа Hisense</v>
          </cell>
          <cell r="G2180" t="str">
            <v>шт</v>
          </cell>
          <cell r="H2180">
            <v>0</v>
          </cell>
        </row>
        <row r="2181">
          <cell r="A2181" t="str">
            <v>НС-1716311</v>
          </cell>
          <cell r="C2181" t="str">
            <v>AVC-12HJDBA внутренний блок кассетного (компакт) типа Hisense</v>
          </cell>
          <cell r="G2181" t="str">
            <v>шт</v>
          </cell>
          <cell r="H2181">
            <v>0</v>
          </cell>
        </row>
        <row r="2182">
          <cell r="A2182" t="str">
            <v>НС-1716312</v>
          </cell>
          <cell r="C2182" t="str">
            <v>AVC-15HJDBA внутренний блок кассетного (компакт) типа Hisense</v>
          </cell>
          <cell r="G2182" t="str">
            <v>шт</v>
          </cell>
          <cell r="H2182">
            <v>0</v>
          </cell>
        </row>
        <row r="2183">
          <cell r="A2183" t="str">
            <v>НС-1716313</v>
          </cell>
          <cell r="C2183" t="str">
            <v>AVC-17HJDBA внутренний блок кассетного (компакт) типа Hisense</v>
          </cell>
          <cell r="G2183" t="str">
            <v>шт</v>
          </cell>
          <cell r="H2183">
            <v>0</v>
          </cell>
        </row>
        <row r="2184">
          <cell r="A2184" t="str">
            <v>НС-1716314</v>
          </cell>
          <cell r="C2184" t="str">
            <v>AVC-19HJDBA внутренний блок кассетного (компакт) типа Hisense</v>
          </cell>
          <cell r="G2184" t="str">
            <v>шт</v>
          </cell>
          <cell r="H2184">
            <v>0</v>
          </cell>
        </row>
        <row r="2185">
          <cell r="A2185" t="str">
            <v>НС-1716315</v>
          </cell>
          <cell r="C2185" t="str">
            <v>HPE-DNK1 панель декоративная для кассетного блока (компакт) типа Hisense</v>
          </cell>
          <cell r="G2185" t="str">
            <v>шт</v>
          </cell>
          <cell r="H2185">
            <v>0</v>
          </cell>
        </row>
        <row r="2186">
          <cell r="A2186" t="str">
            <v>НС-1716307</v>
          </cell>
          <cell r="C2186" t="str">
            <v>HPE-GNK1 панель декоративная для кассетного блока Hisense</v>
          </cell>
          <cell r="G2186" t="str">
            <v>шт</v>
          </cell>
          <cell r="H2186">
            <v>0</v>
          </cell>
        </row>
        <row r="2187">
          <cell r="A2187" t="str">
            <v>яС-1150634</v>
          </cell>
          <cell r="C2187" t="str">
            <v>Внутренние Консольные блоки</v>
          </cell>
          <cell r="H2187">
            <v>5</v>
          </cell>
        </row>
        <row r="2188">
          <cell r="A2188" t="str">
            <v>НС-1340255</v>
          </cell>
          <cell r="C2188" t="str">
            <v>AVK-05HJFCAA внутренний блок консольного типа Hisense</v>
          </cell>
          <cell r="G2188" t="str">
            <v>шт</v>
          </cell>
          <cell r="H2188">
            <v>1</v>
          </cell>
        </row>
        <row r="2189">
          <cell r="A2189" t="str">
            <v>НС-1188264</v>
          </cell>
          <cell r="C2189" t="str">
            <v>AVK-07HJFCAA внутренний блок консольного типа Hisense</v>
          </cell>
          <cell r="G2189" t="str">
            <v>шт</v>
          </cell>
          <cell r="H2189">
            <v>0</v>
          </cell>
        </row>
        <row r="2190">
          <cell r="A2190" t="str">
            <v>НС-1443934</v>
          </cell>
          <cell r="C2190" t="str">
            <v>AVK-09HJFCAA внутренний блок консольного типа Hisense</v>
          </cell>
          <cell r="G2190" t="str">
            <v>шт</v>
          </cell>
          <cell r="H2190">
            <v>0</v>
          </cell>
        </row>
        <row r="2191">
          <cell r="A2191" t="str">
            <v>НС-1342287</v>
          </cell>
          <cell r="C2191" t="str">
            <v>AVK-12HJFCAA внутренний блок консольного типа Hisense</v>
          </cell>
          <cell r="G2191" t="str">
            <v>шт</v>
          </cell>
          <cell r="H2191">
            <v>4</v>
          </cell>
        </row>
        <row r="2192">
          <cell r="A2192" t="str">
            <v>НС-1443935</v>
          </cell>
          <cell r="C2192" t="str">
            <v>AVK-15HJFCAA внутренний блок консольного типа Hisense</v>
          </cell>
          <cell r="G2192" t="str">
            <v>шт</v>
          </cell>
          <cell r="H2192">
            <v>0</v>
          </cell>
        </row>
        <row r="2193">
          <cell r="A2193" t="str">
            <v>НС-1340309</v>
          </cell>
          <cell r="C2193" t="str">
            <v>AVK-17HJFCAA внутренний блок консольного типа Hisense</v>
          </cell>
          <cell r="G2193" t="str">
            <v>шт</v>
          </cell>
          <cell r="H2193">
            <v>0</v>
          </cell>
        </row>
        <row r="2194">
          <cell r="A2194" t="str">
            <v>НС-1054108</v>
          </cell>
          <cell r="C2194" t="str">
            <v>Внутренние Напольно-потолочные блоки</v>
          </cell>
          <cell r="H2194">
            <v>31</v>
          </cell>
        </row>
        <row r="2195">
          <cell r="A2195" t="str">
            <v>НС-1054109</v>
          </cell>
          <cell r="C2195" t="str">
            <v>AVV-17URSCA внутренний блок напольно-потолочного типа Hisense</v>
          </cell>
          <cell r="G2195" t="str">
            <v>шт</v>
          </cell>
          <cell r="H2195">
            <v>14</v>
          </cell>
        </row>
        <row r="2196">
          <cell r="A2196" t="str">
            <v>НС-1054112</v>
          </cell>
          <cell r="C2196" t="str">
            <v>AVV-30URSCB внутренний блок напольно-потолочного типа Hisense</v>
          </cell>
          <cell r="G2196" t="str">
            <v>шт</v>
          </cell>
          <cell r="H2196">
            <v>17</v>
          </cell>
        </row>
        <row r="2197">
          <cell r="A2197" t="str">
            <v>НС-1060131</v>
          </cell>
          <cell r="C2197" t="str">
            <v>AVV-48URSCС внутренний блок напольно-потолочного типа Hisense</v>
          </cell>
          <cell r="G2197" t="str">
            <v>шт</v>
          </cell>
          <cell r="H2197">
            <v>0</v>
          </cell>
        </row>
        <row r="2198">
          <cell r="A2198" t="str">
            <v>НС-1037959</v>
          </cell>
          <cell r="C2198" t="str">
            <v>Внутренние Настенные  блоки</v>
          </cell>
          <cell r="H2198" t="str">
            <v>больше 50</v>
          </cell>
          <cell r="I2198">
            <v>6840</v>
          </cell>
          <cell r="J2198" t="str">
            <v>CNY</v>
          </cell>
        </row>
        <row r="2199">
          <cell r="A2199" t="str">
            <v>НС-1065840</v>
          </cell>
          <cell r="C2199" t="str">
            <v>2015 и ранее</v>
          </cell>
          <cell r="H2199">
            <v>2</v>
          </cell>
          <cell r="I2199">
            <v>6840</v>
          </cell>
          <cell r="J2199" t="str">
            <v>CNY</v>
          </cell>
        </row>
        <row r="2200">
          <cell r="A2200" t="str">
            <v>НС-1092227</v>
          </cell>
          <cell r="C2200" t="str">
            <v>AVS-24URCSBBA Внутренний блок настенного типа Hisense</v>
          </cell>
          <cell r="G2200" t="str">
            <v>шт</v>
          </cell>
          <cell r="H2200">
            <v>2</v>
          </cell>
          <cell r="I2200">
            <v>6840</v>
          </cell>
          <cell r="J2200" t="str">
            <v>CNY</v>
          </cell>
        </row>
        <row r="2201">
          <cell r="A2201" t="str">
            <v>яС-1167724</v>
          </cell>
          <cell r="C2201" t="str">
            <v>2021</v>
          </cell>
          <cell r="H2201" t="str">
            <v>больше 50</v>
          </cell>
        </row>
        <row r="2202">
          <cell r="A2202" t="str">
            <v>НС-1337364</v>
          </cell>
          <cell r="C2202" t="str">
            <v>AVS-05HJFTDD Внутренний блок настенного типа Hisense</v>
          </cell>
          <cell r="G2202" t="str">
            <v>шт</v>
          </cell>
          <cell r="H2202">
            <v>0</v>
          </cell>
        </row>
        <row r="2203">
          <cell r="A2203" t="str">
            <v>НС-1337365</v>
          </cell>
          <cell r="C2203" t="str">
            <v>AVS-07HJFTDD Внутренний блок настенного типа Hisense</v>
          </cell>
          <cell r="G2203" t="str">
            <v>шт</v>
          </cell>
          <cell r="H2203">
            <v>0</v>
          </cell>
        </row>
        <row r="2204">
          <cell r="A2204" t="str">
            <v>НС-1337367</v>
          </cell>
          <cell r="C2204" t="str">
            <v>AVS-09HJFTDD внутренний блок настенного типа Hisense</v>
          </cell>
          <cell r="G2204" t="str">
            <v>шт</v>
          </cell>
          <cell r="H2204">
            <v>0</v>
          </cell>
        </row>
        <row r="2205">
          <cell r="A2205" t="str">
            <v>НС-1337369</v>
          </cell>
          <cell r="C2205" t="str">
            <v>AVS-12HJFTDD внутренний блок настенного типа Hisense</v>
          </cell>
          <cell r="G2205" t="str">
            <v>шт</v>
          </cell>
          <cell r="H2205">
            <v>0</v>
          </cell>
        </row>
        <row r="2206">
          <cell r="A2206" t="str">
            <v>НС-1337370</v>
          </cell>
          <cell r="C2206" t="str">
            <v>AVS-15HJFTDD внутренний блок настенного типа Hisense</v>
          </cell>
          <cell r="G2206" t="str">
            <v>шт</v>
          </cell>
          <cell r="H2206">
            <v>0</v>
          </cell>
        </row>
        <row r="2207">
          <cell r="A2207" t="str">
            <v>НС-1337371</v>
          </cell>
          <cell r="C2207" t="str">
            <v>AVS-18HJFTDD внутренний блок настенного типа Hisense</v>
          </cell>
          <cell r="G2207" t="str">
            <v>шт</v>
          </cell>
          <cell r="H2207">
            <v>27</v>
          </cell>
        </row>
        <row r="2208">
          <cell r="A2208" t="str">
            <v>НС-1337372</v>
          </cell>
          <cell r="C2208" t="str">
            <v>AVS-24HJFTDD внутренний блок настенного типа Hisense</v>
          </cell>
          <cell r="G2208" t="str">
            <v>шт</v>
          </cell>
          <cell r="H2208" t="str">
            <v>больше 50</v>
          </cell>
        </row>
        <row r="2209">
          <cell r="A2209" t="str">
            <v>НС-1337373</v>
          </cell>
          <cell r="C2209" t="str">
            <v>AVS-28HJFTDD внутренний блок настенного типа Hisense</v>
          </cell>
          <cell r="G2209" t="str">
            <v>шт</v>
          </cell>
          <cell r="H2209">
            <v>31</v>
          </cell>
        </row>
        <row r="2210">
          <cell r="A2210" t="str">
            <v>яС-1191811</v>
          </cell>
          <cell r="C2210" t="str">
            <v>2025 (R410A / R32)</v>
          </cell>
          <cell r="H2210">
            <v>9</v>
          </cell>
        </row>
        <row r="2211">
          <cell r="A2211" t="str">
            <v>НС-1716288</v>
          </cell>
          <cell r="C2211" t="str">
            <v>AVS-05HJDTD Внутренний блок настенного типа Hisense</v>
          </cell>
          <cell r="G2211" t="str">
            <v>шт</v>
          </cell>
          <cell r="H2211">
            <v>9</v>
          </cell>
        </row>
        <row r="2212">
          <cell r="A2212" t="str">
            <v>НС-1716289</v>
          </cell>
          <cell r="C2212" t="str">
            <v>AVS-07HJDTD Внутренний блок настенного типа Hisense</v>
          </cell>
          <cell r="G2212" t="str">
            <v>шт</v>
          </cell>
          <cell r="H2212">
            <v>0</v>
          </cell>
        </row>
        <row r="2213">
          <cell r="A2213" t="str">
            <v>НС-1716290</v>
          </cell>
          <cell r="C2213" t="str">
            <v>AVS-09HJDTD Внутренний блок настенного типа Hisense</v>
          </cell>
          <cell r="G2213" t="str">
            <v>шт</v>
          </cell>
          <cell r="H2213">
            <v>0</v>
          </cell>
        </row>
        <row r="2214">
          <cell r="A2214" t="str">
            <v>НС-1716291</v>
          </cell>
          <cell r="C2214" t="str">
            <v>AVS-12HJDTD Внутренний блок настенного типа Hisense</v>
          </cell>
          <cell r="G2214" t="str">
            <v>шт</v>
          </cell>
          <cell r="H2214">
            <v>0</v>
          </cell>
        </row>
        <row r="2215">
          <cell r="A2215" t="str">
            <v>яС-1162847</v>
          </cell>
          <cell r="C2215" t="str">
            <v>Наружные блоки H-series (mini-VRF)</v>
          </cell>
          <cell r="H2215">
            <v>3</v>
          </cell>
        </row>
        <row r="2216">
          <cell r="A2216" t="str">
            <v>НС-1418970</v>
          </cell>
          <cell r="C2216" t="str">
            <v>AVW-114HKFH1 внешний блок VRF-системы Hisense</v>
          </cell>
          <cell r="G2216" t="str">
            <v>шт</v>
          </cell>
          <cell r="H2216">
            <v>1</v>
          </cell>
        </row>
        <row r="2217">
          <cell r="A2217" t="str">
            <v>НС-1257175</v>
          </cell>
          <cell r="C2217" t="str">
            <v>AVW-28HJFH внешний блок VRF-системы Hisense</v>
          </cell>
          <cell r="G2217" t="str">
            <v>шт</v>
          </cell>
          <cell r="H2217">
            <v>0</v>
          </cell>
        </row>
        <row r="2218">
          <cell r="A2218" t="str">
            <v>НС-1340252</v>
          </cell>
          <cell r="C2218" t="str">
            <v>AVW-34HJFH внешний блок VRF-системы Hisense</v>
          </cell>
          <cell r="G2218" t="str">
            <v>шт</v>
          </cell>
          <cell r="H2218">
            <v>0</v>
          </cell>
        </row>
        <row r="2219">
          <cell r="A2219" t="str">
            <v>НС-1223725</v>
          </cell>
          <cell r="C2219" t="str">
            <v>AVW-38HJFH внешний блок VRF-системы Hisense</v>
          </cell>
          <cell r="G2219" t="str">
            <v>шт</v>
          </cell>
          <cell r="H2219">
            <v>1</v>
          </cell>
        </row>
        <row r="2220">
          <cell r="A2220" t="str">
            <v>НС-1340253</v>
          </cell>
          <cell r="C2220" t="str">
            <v>AVW-43HJFH внешний блок VRF-системы Hisense</v>
          </cell>
          <cell r="G2220" t="str">
            <v>шт</v>
          </cell>
          <cell r="H2220">
            <v>0</v>
          </cell>
        </row>
        <row r="2221">
          <cell r="A2221" t="str">
            <v>НС-1512108</v>
          </cell>
          <cell r="C2221" t="str">
            <v>AVW-48HJFH Black Fin внешний блок VRF-системы Hisense</v>
          </cell>
          <cell r="G2221" t="str">
            <v>шт</v>
          </cell>
          <cell r="H2221">
            <v>0</v>
          </cell>
        </row>
        <row r="2222">
          <cell r="A2222" t="str">
            <v>НС-1223735</v>
          </cell>
          <cell r="C2222" t="str">
            <v>AVW-48HJFH внешний блок VRF-системы Hisense</v>
          </cell>
          <cell r="G2222" t="str">
            <v>шт</v>
          </cell>
          <cell r="H2222">
            <v>1</v>
          </cell>
        </row>
        <row r="2223">
          <cell r="A2223" t="str">
            <v>НС-1223739</v>
          </cell>
          <cell r="C2223" t="str">
            <v>AVW-54HJFH внешний блок VRF-системы Hisense</v>
          </cell>
          <cell r="G2223" t="str">
            <v>шт</v>
          </cell>
          <cell r="H2223">
            <v>0</v>
          </cell>
        </row>
        <row r="2224">
          <cell r="A2224" t="str">
            <v>НС-1418967</v>
          </cell>
          <cell r="C2224" t="str">
            <v>AVW-76HKFH1 внешний блок VRF-системы Hisense</v>
          </cell>
          <cell r="G2224" t="str">
            <v>шт</v>
          </cell>
          <cell r="H2224">
            <v>0</v>
          </cell>
        </row>
        <row r="2225">
          <cell r="A2225" t="str">
            <v>НС-1418969</v>
          </cell>
          <cell r="C2225" t="str">
            <v>AVW-96HKFH1 внешний блок VRF-системы Hisense</v>
          </cell>
          <cell r="G2225" t="str">
            <v>шт</v>
          </cell>
          <cell r="H2225">
            <v>0</v>
          </cell>
        </row>
        <row r="2226">
          <cell r="A2226" t="str">
            <v>яС-1190698</v>
          </cell>
          <cell r="C2226" t="str">
            <v>Наружные блоки H5-series (mini VRF)</v>
          </cell>
          <cell r="H2226">
            <v>0</v>
          </cell>
        </row>
        <row r="2227">
          <cell r="A2227" t="str">
            <v>НС-1699859</v>
          </cell>
          <cell r="C2227" t="str">
            <v>AVW-48HJDH2H1 внешний блок VRF-системы Hisense</v>
          </cell>
          <cell r="G2227" t="str">
            <v>шт</v>
          </cell>
          <cell r="H2227">
            <v>0</v>
          </cell>
        </row>
        <row r="2228">
          <cell r="A2228" t="str">
            <v>яС-1165507</v>
          </cell>
          <cell r="C2228" t="str">
            <v>Наружные блоки S-series HEAT RECOVERY</v>
          </cell>
          <cell r="H2228">
            <v>0</v>
          </cell>
        </row>
        <row r="2229">
          <cell r="A2229" t="str">
            <v>НС-1249758</v>
          </cell>
          <cell r="C2229" t="str">
            <v>AVWT-154FKFSA внешний блок VRF-системы Hisense</v>
          </cell>
          <cell r="G2229" t="str">
            <v>шт</v>
          </cell>
          <cell r="H2229">
            <v>0</v>
          </cell>
        </row>
        <row r="2230">
          <cell r="A2230" t="str">
            <v>НС-1249762</v>
          </cell>
          <cell r="C2230" t="str">
            <v>AVWT-232FKFSA внешний блок VRF-системы Hisense</v>
          </cell>
          <cell r="G2230" t="str">
            <v>шт</v>
          </cell>
          <cell r="H2230">
            <v>0</v>
          </cell>
        </row>
        <row r="2231">
          <cell r="A2231" t="str">
            <v>НС-1249754</v>
          </cell>
          <cell r="C2231" t="str">
            <v>AVWT-76FKFSA внешний блок VRF-системы Hisense</v>
          </cell>
          <cell r="G2231" t="str">
            <v>шт</v>
          </cell>
          <cell r="H2231">
            <v>0</v>
          </cell>
        </row>
        <row r="2232">
          <cell r="A2232" t="str">
            <v>НС-1249755</v>
          </cell>
          <cell r="C2232" t="str">
            <v>AVWT-96FKFSA внешний блок VRF-системы Hisense</v>
          </cell>
          <cell r="G2232" t="str">
            <v>шт</v>
          </cell>
          <cell r="H2232">
            <v>0</v>
          </cell>
        </row>
        <row r="2233">
          <cell r="A2233" t="str">
            <v>яС-1190696</v>
          </cell>
          <cell r="C2233" t="str">
            <v>Наружные блоки S5-series 2025</v>
          </cell>
          <cell r="H2233" t="str">
            <v>больше 50</v>
          </cell>
        </row>
        <row r="2234">
          <cell r="A2234" t="str">
            <v>НС-1699834</v>
          </cell>
          <cell r="C2234" t="str">
            <v>AVWT-114HKF5 внешний блок VRF-системы Hisense</v>
          </cell>
          <cell r="G2234" t="str">
            <v>шт</v>
          </cell>
          <cell r="H2234">
            <v>17</v>
          </cell>
        </row>
        <row r="2235">
          <cell r="A2235" t="str">
            <v>НС-1699835</v>
          </cell>
          <cell r="C2235" t="str">
            <v>AVWT-136HKF5 внешний блок VRF-системы Hisense</v>
          </cell>
          <cell r="G2235" t="str">
            <v>шт</v>
          </cell>
          <cell r="H2235">
            <v>6</v>
          </cell>
        </row>
        <row r="2236">
          <cell r="A2236" t="str">
            <v>НС-1699836</v>
          </cell>
          <cell r="C2236" t="str">
            <v>AVWT-154HKF5 внешний блок VRF-системы Hisense</v>
          </cell>
          <cell r="G2236" t="str">
            <v>шт</v>
          </cell>
          <cell r="H2236">
            <v>14</v>
          </cell>
        </row>
        <row r="2237">
          <cell r="A2237" t="str">
            <v>НС-1699837</v>
          </cell>
          <cell r="C2237" t="str">
            <v>AVWT-170HKF5 внешний блок VRF-системы Hisense</v>
          </cell>
          <cell r="G2237" t="str">
            <v>шт</v>
          </cell>
          <cell r="H2237">
            <v>9</v>
          </cell>
        </row>
        <row r="2238">
          <cell r="A2238" t="str">
            <v>НС-1699838</v>
          </cell>
          <cell r="C2238" t="str">
            <v>AVWT-190HKF5 внешний блок VRF-системы Hisense</v>
          </cell>
          <cell r="G2238" t="str">
            <v>шт</v>
          </cell>
          <cell r="H2238">
            <v>6</v>
          </cell>
        </row>
        <row r="2239">
          <cell r="A2239" t="str">
            <v>НС-1699839</v>
          </cell>
          <cell r="C2239" t="str">
            <v>AVWT-212HKF5 внешний блок VRF-системы Hisense</v>
          </cell>
          <cell r="G2239" t="str">
            <v>шт</v>
          </cell>
          <cell r="H2239">
            <v>7</v>
          </cell>
        </row>
        <row r="2240">
          <cell r="A2240" t="str">
            <v>НС-1699840</v>
          </cell>
          <cell r="C2240" t="str">
            <v>AVWT-232HKF5 внешний блок VRF-системы Hisense</v>
          </cell>
          <cell r="G2240" t="str">
            <v>шт</v>
          </cell>
          <cell r="H2240" t="str">
            <v>больше 50</v>
          </cell>
        </row>
        <row r="2241">
          <cell r="A2241" t="str">
            <v>НС-1699841</v>
          </cell>
          <cell r="C2241" t="str">
            <v>AVWT-250HKF5 внешний блок VRF-системы Hisense</v>
          </cell>
          <cell r="G2241" t="str">
            <v>шт</v>
          </cell>
          <cell r="H2241">
            <v>4</v>
          </cell>
        </row>
        <row r="2242">
          <cell r="A2242" t="str">
            <v>НС-1699842</v>
          </cell>
          <cell r="C2242" t="str">
            <v>AVWT-272HKF5 внешний блок VRF-системы Hisense</v>
          </cell>
          <cell r="G2242" t="str">
            <v>шт</v>
          </cell>
          <cell r="H2242">
            <v>12</v>
          </cell>
        </row>
        <row r="2243">
          <cell r="A2243" t="str">
            <v>НС-1699843</v>
          </cell>
          <cell r="C2243" t="str">
            <v>AVWT-290HKF5 внешний блок VRF-системы Hisense</v>
          </cell>
          <cell r="G2243" t="str">
            <v>шт</v>
          </cell>
          <cell r="H2243">
            <v>0</v>
          </cell>
        </row>
        <row r="2244">
          <cell r="A2244" t="str">
            <v>НС-1699844</v>
          </cell>
          <cell r="C2244" t="str">
            <v>AVWT-307HKF5 внешний блок VRF-системы Hisense</v>
          </cell>
          <cell r="G2244" t="str">
            <v>шт</v>
          </cell>
          <cell r="H2244">
            <v>3</v>
          </cell>
        </row>
        <row r="2245">
          <cell r="A2245" t="str">
            <v>НС-1699845</v>
          </cell>
          <cell r="C2245" t="str">
            <v>AVWT-324HKF5 внешний блок VRF-системы Hisense</v>
          </cell>
          <cell r="G2245" t="str">
            <v>шт</v>
          </cell>
          <cell r="H2245">
            <v>9</v>
          </cell>
        </row>
        <row r="2246">
          <cell r="A2246" t="str">
            <v>НС-1699847</v>
          </cell>
          <cell r="C2246" t="str">
            <v>AVWT-365HKF5 внешний блок VRF-системы Hisense</v>
          </cell>
          <cell r="G2246" t="str">
            <v>шт</v>
          </cell>
          <cell r="H2246">
            <v>10</v>
          </cell>
        </row>
        <row r="2247">
          <cell r="A2247" t="str">
            <v>НС-1699848</v>
          </cell>
          <cell r="C2247" t="str">
            <v>AVWT-386HKF5 внешний блок VRF-системы Hisense</v>
          </cell>
          <cell r="G2247" t="str">
            <v>шт</v>
          </cell>
          <cell r="H2247">
            <v>10</v>
          </cell>
        </row>
        <row r="2248">
          <cell r="A2248" t="str">
            <v>НС-1699849</v>
          </cell>
          <cell r="C2248" t="str">
            <v>AVWT-404HKF5 внешний блок VRF-системы Hisense</v>
          </cell>
          <cell r="G2248" t="str">
            <v>шт</v>
          </cell>
          <cell r="H2248">
            <v>14</v>
          </cell>
        </row>
        <row r="2249">
          <cell r="A2249" t="str">
            <v>НС-1699832</v>
          </cell>
          <cell r="C2249" t="str">
            <v>AVWT-76HKF5 внешний блок VRF-системы Hisense</v>
          </cell>
          <cell r="G2249" t="str">
            <v>шт</v>
          </cell>
          <cell r="H2249">
            <v>0</v>
          </cell>
        </row>
        <row r="2250">
          <cell r="A2250" t="str">
            <v>НС-1699833</v>
          </cell>
          <cell r="C2250" t="str">
            <v>AVWT-96HKF5 внешний блок VRF-системы Hisense</v>
          </cell>
          <cell r="G2250" t="str">
            <v>шт</v>
          </cell>
          <cell r="H2250">
            <v>0</v>
          </cell>
        </row>
        <row r="2251">
          <cell r="A2251" t="str">
            <v>яС-1171171</v>
          </cell>
          <cell r="C2251" t="str">
            <v>Наружные блоки SXA-series</v>
          </cell>
          <cell r="H2251" t="str">
            <v>больше 50</v>
          </cell>
        </row>
        <row r="2252">
          <cell r="A2252" t="str">
            <v>НС-1431048</v>
          </cell>
          <cell r="C2252" t="str">
            <v>AVWT-114HKFSXA внешний блок VRF-системы Hisense</v>
          </cell>
          <cell r="G2252" t="str">
            <v>шт</v>
          </cell>
          <cell r="H2252">
            <v>50</v>
          </cell>
        </row>
        <row r="2253">
          <cell r="A2253" t="str">
            <v>НС-1431049</v>
          </cell>
          <cell r="C2253" t="str">
            <v>AVWT-136HKFSXA внешний блок VRF-системы Hisense</v>
          </cell>
          <cell r="G2253" t="str">
            <v>шт</v>
          </cell>
          <cell r="H2253">
            <v>0</v>
          </cell>
        </row>
        <row r="2254">
          <cell r="A2254" t="str">
            <v>НС-1431051</v>
          </cell>
          <cell r="C2254" t="str">
            <v>AVWT-154HKFSXA внешний блок VRF-системы Hisense</v>
          </cell>
          <cell r="G2254" t="str">
            <v>шт</v>
          </cell>
          <cell r="H2254">
            <v>0</v>
          </cell>
        </row>
        <row r="2255">
          <cell r="A2255" t="str">
            <v>НС-1431052</v>
          </cell>
          <cell r="C2255" t="str">
            <v>AVWT-170HKFSXA внешний блок VRF-системы Hisense</v>
          </cell>
          <cell r="G2255" t="str">
            <v>шт</v>
          </cell>
          <cell r="H2255">
            <v>30</v>
          </cell>
        </row>
        <row r="2256">
          <cell r="A2256" t="str">
            <v>НС-1431054</v>
          </cell>
          <cell r="C2256" t="str">
            <v>AVWT-190HKFSXA внешний блок VRF-системы Hisense</v>
          </cell>
          <cell r="G2256" t="str">
            <v>шт</v>
          </cell>
          <cell r="H2256">
            <v>32</v>
          </cell>
        </row>
        <row r="2257">
          <cell r="A2257" t="str">
            <v>НС-1431055</v>
          </cell>
          <cell r="C2257" t="str">
            <v>AVWT-212HKFSXA внешний блок VRF-системы Hisense</v>
          </cell>
          <cell r="G2257" t="str">
            <v>шт</v>
          </cell>
          <cell r="H2257">
            <v>0</v>
          </cell>
        </row>
        <row r="2258">
          <cell r="A2258" t="str">
            <v>НС-1431056</v>
          </cell>
          <cell r="C2258" t="str">
            <v>AVWT-232HKFSXA внешний блок VRF-системы Hisense</v>
          </cell>
          <cell r="G2258" t="str">
            <v>шт</v>
          </cell>
          <cell r="H2258" t="str">
            <v>больше 50</v>
          </cell>
        </row>
        <row r="2259">
          <cell r="A2259" t="str">
            <v>НС-1431057</v>
          </cell>
          <cell r="C2259" t="str">
            <v>AVWT-250HKFSXA внешний блок VRF-системы Hisense</v>
          </cell>
          <cell r="G2259" t="str">
            <v>шт</v>
          </cell>
          <cell r="H2259">
            <v>4</v>
          </cell>
        </row>
        <row r="2260">
          <cell r="A2260" t="str">
            <v>НС-1431060</v>
          </cell>
          <cell r="C2260" t="str">
            <v>AVWT-272HKFSXA внешний блок VRF-системы Hisense</v>
          </cell>
          <cell r="G2260" t="str">
            <v>шт</v>
          </cell>
          <cell r="H2260">
            <v>4</v>
          </cell>
        </row>
        <row r="2261">
          <cell r="A2261" t="str">
            <v>НС-1431044</v>
          </cell>
          <cell r="C2261" t="str">
            <v>AVWT-76HKFSXA внешний блок VRF-системы Hisense</v>
          </cell>
          <cell r="G2261" t="str">
            <v>шт</v>
          </cell>
          <cell r="H2261">
            <v>0</v>
          </cell>
        </row>
        <row r="2262">
          <cell r="A2262" t="str">
            <v>НС-1744962</v>
          </cell>
          <cell r="C2262" t="str">
            <v>AVWT-96HKFSXA Black Fin внешний блок VRF-системы Hisense</v>
          </cell>
          <cell r="G2262" t="str">
            <v>шт</v>
          </cell>
          <cell r="H2262">
            <v>0</v>
          </cell>
        </row>
        <row r="2263">
          <cell r="A2263" t="str">
            <v>НС-1431047</v>
          </cell>
          <cell r="C2263" t="str">
            <v>AVWT-96HKFSXA внешний блок VRF-системы Hisense</v>
          </cell>
          <cell r="G2263" t="str">
            <v>шт</v>
          </cell>
          <cell r="H2263">
            <v>0</v>
          </cell>
        </row>
        <row r="2264">
          <cell r="A2264" t="str">
            <v>НС-1038812</v>
          </cell>
          <cell r="C2264" t="str">
            <v>Опции</v>
          </cell>
          <cell r="H2264" t="str">
            <v>больше 50</v>
          </cell>
          <cell r="I2264">
            <v>1890</v>
          </cell>
          <cell r="J2264" t="str">
            <v>CNY</v>
          </cell>
        </row>
        <row r="2265">
          <cell r="A2265" t="str">
            <v>яС-1169746</v>
          </cell>
          <cell r="C2265" t="str">
            <v>Y-S Рефнеты</v>
          </cell>
          <cell r="H2265" t="str">
            <v>больше 50</v>
          </cell>
        </row>
        <row r="2266">
          <cell r="A2266" t="str">
            <v>НС-1409960</v>
          </cell>
          <cell r="C2266" t="str">
            <v>ML-01S Рефнет-объединитель</v>
          </cell>
          <cell r="G2266" t="str">
            <v>шт</v>
          </cell>
          <cell r="H2266" t="str">
            <v>больше 50</v>
          </cell>
        </row>
        <row r="2267">
          <cell r="A2267" t="str">
            <v>НС-1282453</v>
          </cell>
          <cell r="C2267" t="str">
            <v>Y-1S Рефнет-разветвитель</v>
          </cell>
          <cell r="G2267" t="str">
            <v>шт</v>
          </cell>
          <cell r="H2267" t="str">
            <v>больше 50</v>
          </cell>
        </row>
        <row r="2268">
          <cell r="A2268" t="str">
            <v>НС-1517610</v>
          </cell>
          <cell r="C2268" t="str">
            <v>Y-1SL Рефнет-разветвитель</v>
          </cell>
          <cell r="G2268" t="str">
            <v>шт</v>
          </cell>
          <cell r="H2268" t="str">
            <v>больше 50</v>
          </cell>
        </row>
        <row r="2269">
          <cell r="A2269" t="str">
            <v>НС-1282454</v>
          </cell>
          <cell r="C2269" t="str">
            <v>Y-2S Рефнет-разветвитель</v>
          </cell>
          <cell r="G2269" t="str">
            <v>шт</v>
          </cell>
          <cell r="H2269" t="str">
            <v>больше 50</v>
          </cell>
        </row>
        <row r="2270">
          <cell r="A2270" t="str">
            <v>НС-1517611</v>
          </cell>
          <cell r="C2270" t="str">
            <v>Y-2SL Рефнет-разветвитель</v>
          </cell>
          <cell r="G2270" t="str">
            <v>шт</v>
          </cell>
          <cell r="H2270" t="str">
            <v>больше 50</v>
          </cell>
        </row>
        <row r="2271">
          <cell r="A2271" t="str">
            <v>НС-1282456</v>
          </cell>
          <cell r="C2271" t="str">
            <v>Y-3S Рефнет-разветвитель</v>
          </cell>
          <cell r="G2271" t="str">
            <v>шт</v>
          </cell>
          <cell r="H2271" t="str">
            <v>больше 50</v>
          </cell>
        </row>
        <row r="2272">
          <cell r="A2272" t="str">
            <v>НС-1517612</v>
          </cell>
          <cell r="C2272" t="str">
            <v>Y-3SL Рефнет-разветвитель</v>
          </cell>
          <cell r="G2272" t="str">
            <v>шт</v>
          </cell>
          <cell r="H2272">
            <v>1</v>
          </cell>
        </row>
        <row r="2273">
          <cell r="A2273" t="str">
            <v>НС-1409959</v>
          </cell>
          <cell r="C2273" t="str">
            <v>Y-4S Рефнет-разветвитель</v>
          </cell>
          <cell r="G2273" t="str">
            <v>шт</v>
          </cell>
          <cell r="H2273" t="str">
            <v>больше 50</v>
          </cell>
        </row>
        <row r="2274">
          <cell r="A2274" t="str">
            <v>яС-1169745</v>
          </cell>
          <cell r="C2274" t="str">
            <v>Y-Рефнеты и объединители</v>
          </cell>
          <cell r="H2274" t="str">
            <v>больше 50</v>
          </cell>
          <cell r="I2274">
            <v>1890</v>
          </cell>
          <cell r="J2274" t="str">
            <v>CNY</v>
          </cell>
        </row>
        <row r="2275">
          <cell r="A2275" t="str">
            <v>НС-1026554</v>
          </cell>
          <cell r="C2275" t="str">
            <v>ML-01 Рефнет-объединитель</v>
          </cell>
          <cell r="G2275" t="str">
            <v>шт</v>
          </cell>
          <cell r="H2275">
            <v>27</v>
          </cell>
        </row>
        <row r="2276">
          <cell r="A2276" t="str">
            <v>НС-0078950</v>
          </cell>
          <cell r="C2276" t="str">
            <v>Разветвитель универсальный Y2</v>
          </cell>
          <cell r="G2276" t="str">
            <v>шт</v>
          </cell>
          <cell r="H2276">
            <v>27</v>
          </cell>
          <cell r="I2276">
            <v>1890</v>
          </cell>
          <cell r="J2276" t="str">
            <v>CNY</v>
          </cell>
        </row>
        <row r="2277">
          <cell r="A2277" t="str">
            <v>яС-1169755</v>
          </cell>
          <cell r="C2277" t="str">
            <v>Архивные опции</v>
          </cell>
          <cell r="H2277">
            <v>48</v>
          </cell>
          <cell r="I2277">
            <v>1400</v>
          </cell>
          <cell r="J2277" t="str">
            <v>CNY</v>
          </cell>
        </row>
        <row r="2278">
          <cell r="A2278" t="str">
            <v>НС-1039060</v>
          </cell>
          <cell r="C2278" t="str">
            <v>HYXE-A01H проводной пульт управления Hisense</v>
          </cell>
          <cell r="G2278" t="str">
            <v>шт</v>
          </cell>
          <cell r="H2278">
            <v>48</v>
          </cell>
          <cell r="I2278">
            <v>1400</v>
          </cell>
          <cell r="J2278" t="str">
            <v>CNY</v>
          </cell>
        </row>
        <row r="2279">
          <cell r="A2279" t="str">
            <v>яС-1165508</v>
          </cell>
          <cell r="C2279" t="str">
            <v>Блоки переключатели для трёхтрубных систем</v>
          </cell>
          <cell r="H2279" t="str">
            <v>больше 50</v>
          </cell>
        </row>
        <row r="2280">
          <cell r="A2280" t="str">
            <v>НС-1249802</v>
          </cell>
          <cell r="C2280" t="str">
            <v>HCHM-N04XA блок-переключатель Hisense</v>
          </cell>
          <cell r="G2280" t="str">
            <v>шт</v>
          </cell>
          <cell r="H2280" t="str">
            <v>больше 50</v>
          </cell>
        </row>
        <row r="2281">
          <cell r="A2281" t="str">
            <v>НС-1249805</v>
          </cell>
          <cell r="C2281" t="str">
            <v>HCHM-N16XA блок-переключатель Hisense</v>
          </cell>
          <cell r="G2281" t="str">
            <v>шт</v>
          </cell>
          <cell r="H2281">
            <v>5</v>
          </cell>
        </row>
        <row r="2282">
          <cell r="A2282" t="str">
            <v>яС-1189317</v>
          </cell>
          <cell r="C2282" t="str">
            <v>Блоки переключатели для трёхтрубных систем 2024</v>
          </cell>
          <cell r="H2282">
            <v>1</v>
          </cell>
        </row>
        <row r="2283">
          <cell r="A2283" t="str">
            <v>НС-1659849</v>
          </cell>
          <cell r="C2283" t="str">
            <v>HCHM-N08XC блок-переключатель Hisense</v>
          </cell>
          <cell r="G2283" t="str">
            <v>шт</v>
          </cell>
          <cell r="H2283">
            <v>1</v>
          </cell>
        </row>
        <row r="2284">
          <cell r="A2284" t="str">
            <v>НС-1659852</v>
          </cell>
          <cell r="C2284" t="str">
            <v>HCHM-N12XC блок-переключатель Hisense</v>
          </cell>
          <cell r="G2284" t="str">
            <v>шт</v>
          </cell>
          <cell r="H2284">
            <v>0</v>
          </cell>
        </row>
        <row r="2285">
          <cell r="A2285" t="str">
            <v>НС-1659848</v>
          </cell>
          <cell r="C2285" t="str">
            <v>HCHS-N10XC блок-переключатель Hisense</v>
          </cell>
          <cell r="G2285" t="str">
            <v>шт</v>
          </cell>
          <cell r="H2285">
            <v>0</v>
          </cell>
        </row>
        <row r="2286">
          <cell r="A2286" t="str">
            <v>яС-1169754</v>
          </cell>
          <cell r="C2286" t="str">
            <v>Диагностика</v>
          </cell>
          <cell r="H2286">
            <v>9</v>
          </cell>
        </row>
        <row r="2287">
          <cell r="A2287" t="str">
            <v>НС-1701658</v>
          </cell>
          <cell r="C2287" t="str">
            <v>HCCS-H64H2C2M-2024 Адаптер преобразования сигналов Hisense (Service checker)</v>
          </cell>
          <cell r="G2287" t="str">
            <v>шт</v>
          </cell>
          <cell r="H2287">
            <v>9</v>
          </cell>
        </row>
        <row r="2288">
          <cell r="A2288" t="str">
            <v>яС-1169749</v>
          </cell>
          <cell r="C2288" t="str">
            <v>ИК-приёмники</v>
          </cell>
          <cell r="H2288" t="str">
            <v>больше 50</v>
          </cell>
        </row>
        <row r="2289">
          <cell r="A2289" t="str">
            <v>НС-1294221</v>
          </cell>
          <cell r="C2289" t="str">
            <v>HYRE-T03H ИК-приёмник для кассетного блока Hisense</v>
          </cell>
          <cell r="G2289" t="str">
            <v>шт</v>
          </cell>
          <cell r="H2289">
            <v>28</v>
          </cell>
        </row>
        <row r="2290">
          <cell r="A2290" t="str">
            <v>НС-1053332</v>
          </cell>
          <cell r="C2290" t="str">
            <v>HYRE-V01H приемник сигнала для канального блока Hisense</v>
          </cell>
          <cell r="G2290" t="str">
            <v>шт</v>
          </cell>
          <cell r="H2290">
            <v>28</v>
          </cell>
        </row>
        <row r="2291">
          <cell r="A2291" t="str">
            <v>НС-1178745</v>
          </cell>
          <cell r="C2291" t="str">
            <v>HYRE-V02H приемник сигнала для канального блока Hisense</v>
          </cell>
          <cell r="G2291" t="str">
            <v>шт</v>
          </cell>
          <cell r="H2291">
            <v>3</v>
          </cell>
        </row>
        <row r="2292">
          <cell r="A2292" t="str">
            <v>яС-1169750</v>
          </cell>
          <cell r="C2292" t="str">
            <v>ИК-пульты</v>
          </cell>
          <cell r="H2292">
            <v>0</v>
          </cell>
        </row>
        <row r="2293">
          <cell r="A2293" t="str">
            <v>НС-1419714</v>
          </cell>
          <cell r="C2293" t="str">
            <v>HYE-VD01 беспроводной пульт управления Hisense</v>
          </cell>
          <cell r="G2293" t="str">
            <v>шт</v>
          </cell>
          <cell r="H2293">
            <v>0</v>
          </cell>
        </row>
        <row r="2294">
          <cell r="A2294" t="str">
            <v>яС-1169751</v>
          </cell>
          <cell r="C2294" t="str">
            <v>Проводные пульты управления</v>
          </cell>
          <cell r="H2294">
            <v>1</v>
          </cell>
        </row>
        <row r="2295">
          <cell r="A2295" t="str">
            <v>НС-1368714</v>
          </cell>
          <cell r="C2295" t="str">
            <v>HYXE-VA01A пульт управления проводной Hisense</v>
          </cell>
          <cell r="G2295" t="str">
            <v>шт</v>
          </cell>
          <cell r="H2295">
            <v>0</v>
          </cell>
        </row>
        <row r="2296">
          <cell r="A2296" t="str">
            <v>НС-1340265</v>
          </cell>
          <cell r="C2296" t="str">
            <v>HYXE-VC01 проводной пульт управления Hisense</v>
          </cell>
          <cell r="G2296" t="str">
            <v>шт</v>
          </cell>
          <cell r="H2296">
            <v>1</v>
          </cell>
        </row>
        <row r="2297">
          <cell r="A2297" t="str">
            <v>НС-1452387</v>
          </cell>
          <cell r="C2297" t="str">
            <v>HYXM-VB01A цветной проводной сенсорный пульт управления Hisense</v>
          </cell>
          <cell r="G2297" t="str">
            <v>шт</v>
          </cell>
          <cell r="H2297">
            <v>0</v>
          </cell>
        </row>
        <row r="2298">
          <cell r="A2298" t="str">
            <v>НС-1708582</v>
          </cell>
          <cell r="C2298" t="str">
            <v>HYXM-VG01 пульт проводной (черный) HISENSE</v>
          </cell>
          <cell r="G2298" t="str">
            <v>шт</v>
          </cell>
          <cell r="H2298">
            <v>0</v>
          </cell>
        </row>
        <row r="2299">
          <cell r="A2299" t="str">
            <v>яС-1169753</v>
          </cell>
          <cell r="C2299" t="str">
            <v>Устройства интеграции</v>
          </cell>
          <cell r="H2299">
            <v>19</v>
          </cell>
          <cell r="I2299">
            <v>13120</v>
          </cell>
          <cell r="J2299" t="str">
            <v>USD</v>
          </cell>
        </row>
        <row r="2300">
          <cell r="A2300" t="str">
            <v>НС-1508086</v>
          </cell>
          <cell r="C2300" t="str">
            <v>HCCS-H160H2C2NM Адаптер Hisense Hi-Dom III</v>
          </cell>
          <cell r="G2300" t="str">
            <v>шт</v>
          </cell>
          <cell r="H2300">
            <v>1</v>
          </cell>
          <cell r="I2300">
            <v>13120</v>
          </cell>
          <cell r="J2300" t="str">
            <v>USD</v>
          </cell>
        </row>
        <row r="2301">
          <cell r="A2301" t="str">
            <v>НС-1687228</v>
          </cell>
          <cell r="C2301" t="str">
            <v>HCPC-H2M4C Адаптер</v>
          </cell>
          <cell r="G2301" t="str">
            <v>шт</v>
          </cell>
          <cell r="H2301">
            <v>0</v>
          </cell>
        </row>
        <row r="2302">
          <cell r="A2302" t="str">
            <v>НС-1188540</v>
          </cell>
          <cell r="C2302" t="str">
            <v>HCPC-H3C1 адаптер Hisense</v>
          </cell>
          <cell r="G2302" t="str">
            <v>шт</v>
          </cell>
          <cell r="H2302">
            <v>18</v>
          </cell>
        </row>
        <row r="2303">
          <cell r="A2303" t="str">
            <v>яС-1169752</v>
          </cell>
          <cell r="C2303" t="str">
            <v>Центральные пульты</v>
          </cell>
          <cell r="H2303">
            <v>1</v>
          </cell>
        </row>
        <row r="2304">
          <cell r="A2304" t="str">
            <v>НС-1617463</v>
          </cell>
          <cell r="C2304" t="str">
            <v>HYJM-RA10D Центральный пульт управления Hisense</v>
          </cell>
          <cell r="G2304" t="str">
            <v>шт</v>
          </cell>
          <cell r="H2304">
            <v>0</v>
          </cell>
        </row>
        <row r="2305">
          <cell r="A2305" t="str">
            <v>НС-1159174</v>
          </cell>
          <cell r="C2305" t="str">
            <v>HYJM-S01H Центральный пульт управления Hisense</v>
          </cell>
          <cell r="G2305" t="str">
            <v>шт</v>
          </cell>
          <cell r="H2305">
            <v>1</v>
          </cell>
        </row>
        <row r="2306">
          <cell r="A2306" t="str">
            <v>яС-1181105</v>
          </cell>
          <cell r="C2306" t="str">
            <v>РАСПРОДАЖА АРХИВНЫХ ПОЗИЦИЙ</v>
          </cell>
          <cell r="H2306">
            <v>1</v>
          </cell>
        </row>
        <row r="2307">
          <cell r="A2307" t="str">
            <v>НС-1136905</v>
          </cell>
          <cell r="C2307" t="str">
            <v>AVWT-76UESRX внешний блок VRF-системы Hisense</v>
          </cell>
          <cell r="G2307" t="str">
            <v>шт</v>
          </cell>
          <cell r="H2307">
            <v>1</v>
          </cell>
        </row>
        <row r="2308">
          <cell r="A2308" t="str">
            <v>яС-1192437</v>
          </cell>
          <cell r="C2308" t="str">
            <v>HISENSE Полупромышленные системы</v>
          </cell>
          <cell r="H2308" t="str">
            <v>больше 50</v>
          </cell>
          <cell r="I2308">
            <v>51200</v>
          </cell>
          <cell r="J2308" t="str">
            <v>RUB</v>
          </cell>
        </row>
        <row r="2309">
          <cell r="A2309" t="str">
            <v>НС-1037127</v>
          </cell>
          <cell r="C2309" t="str">
            <v>Полупромышленные системы HEAVY CLASSIC</v>
          </cell>
          <cell r="H2309" t="str">
            <v>больше 50</v>
          </cell>
          <cell r="I2309">
            <v>51200</v>
          </cell>
          <cell r="J2309" t="str">
            <v>RUB</v>
          </cell>
        </row>
        <row r="2310">
          <cell r="A2310" t="str">
            <v>НС-1066638</v>
          </cell>
          <cell r="C2310" t="str">
            <v>Внешние универсальные ON/OFF блоки HEAVY CLASSIC</v>
          </cell>
          <cell r="H2310" t="str">
            <v>больше 50</v>
          </cell>
          <cell r="I2310">
            <v>51200</v>
          </cell>
          <cell r="J2310" t="str">
            <v>RUB</v>
          </cell>
        </row>
        <row r="2311">
          <cell r="A2311" t="str">
            <v>НС-1181795</v>
          </cell>
          <cell r="C2311" t="str">
            <v>AUW-18H4SS универсальный внешний блок сплит-системы Hisense 2018</v>
          </cell>
          <cell r="G2311" t="str">
            <v>шт</v>
          </cell>
          <cell r="H2311">
            <v>14</v>
          </cell>
          <cell r="I2311">
            <v>51200</v>
          </cell>
          <cell r="J2311" t="str">
            <v>RUB</v>
          </cell>
        </row>
        <row r="2312">
          <cell r="A2312" t="str">
            <v>НС-1170516</v>
          </cell>
          <cell r="C2312" t="str">
            <v>AUW-24H4SF универсальный наружный блок сплит-системы Hisense 2018</v>
          </cell>
          <cell r="G2312" t="str">
            <v>шт</v>
          </cell>
          <cell r="H2312">
            <v>32</v>
          </cell>
          <cell r="I2312">
            <v>66700</v>
          </cell>
          <cell r="J2312" t="str">
            <v>RUB</v>
          </cell>
        </row>
        <row r="2313">
          <cell r="A2313" t="str">
            <v>НС-1154128</v>
          </cell>
          <cell r="C2313" t="str">
            <v>AUW-36H6SD универсальный внешний блок сплит-системы Hisense 2018</v>
          </cell>
          <cell r="G2313" t="str">
            <v>шт</v>
          </cell>
          <cell r="H2313">
            <v>11</v>
          </cell>
          <cell r="I2313">
            <v>87300</v>
          </cell>
          <cell r="J2313" t="str">
            <v>RUB</v>
          </cell>
        </row>
        <row r="2314">
          <cell r="A2314" t="str">
            <v>НС-1064204</v>
          </cell>
          <cell r="C2314" t="str">
            <v>AUW-48H6SE1 универсальный внешний блок сплит-системы Hisense 2015</v>
          </cell>
          <cell r="G2314" t="str">
            <v>шт</v>
          </cell>
          <cell r="H2314">
            <v>29</v>
          </cell>
          <cell r="I2314">
            <v>103500</v>
          </cell>
          <cell r="J2314" t="str">
            <v>RUB</v>
          </cell>
        </row>
        <row r="2315">
          <cell r="A2315" t="str">
            <v>НС-1064205</v>
          </cell>
          <cell r="C2315" t="str">
            <v>AUW-60H6SP1 универсальный внешний блок сплит-системы Hisense 2015</v>
          </cell>
          <cell r="G2315" t="str">
            <v>шт</v>
          </cell>
          <cell r="H2315" t="str">
            <v>больше 50</v>
          </cell>
          <cell r="I2315">
            <v>116400</v>
          </cell>
          <cell r="J2315" t="str">
            <v>RUB</v>
          </cell>
        </row>
        <row r="2316">
          <cell r="A2316" t="str">
            <v>яС-1181789</v>
          </cell>
          <cell r="C2316" t="str">
            <v>ЗИМНИЙ КОМПЛЕКТ SD</v>
          </cell>
          <cell r="H2316">
            <v>1</v>
          </cell>
          <cell r="I2316">
            <v>63000</v>
          </cell>
          <cell r="J2316" t="str">
            <v>RUB</v>
          </cell>
        </row>
        <row r="2317">
          <cell r="A2317" t="str">
            <v>НС-1650475</v>
          </cell>
          <cell r="C2317" t="str">
            <v>AUW-18H4SS (ЗИМНИЙ КОМПЛЕКТ SD) универсальный внешний блок сплит-системы Hisense 2018</v>
          </cell>
          <cell r="G2317" t="str">
            <v>шт</v>
          </cell>
          <cell r="H2317">
            <v>0</v>
          </cell>
          <cell r="I2317">
            <v>63000</v>
          </cell>
          <cell r="J2317" t="str">
            <v>RUB</v>
          </cell>
        </row>
        <row r="2318">
          <cell r="A2318" t="str">
            <v>НС-1650492</v>
          </cell>
          <cell r="C2318" t="str">
            <v>AUW-24H4SF (ЗИМНИЙ КОМПЛЕКТ SD) универсальный наружный блок сплит-системы Hisense 2018</v>
          </cell>
          <cell r="G2318" t="str">
            <v>шт</v>
          </cell>
          <cell r="H2318">
            <v>0</v>
          </cell>
          <cell r="I2318">
            <v>78500</v>
          </cell>
          <cell r="J2318" t="str">
            <v>RUB</v>
          </cell>
        </row>
        <row r="2319">
          <cell r="A2319" t="str">
            <v>НС-1650493</v>
          </cell>
          <cell r="C2319" t="str">
            <v>AUW-36H6SD (ЗИМНИЙ КОМПЛЕКТ SD) универсальный внешний блок сплит-системы Hisense 2018</v>
          </cell>
          <cell r="G2319" t="str">
            <v>шт</v>
          </cell>
          <cell r="H2319">
            <v>0</v>
          </cell>
          <cell r="I2319">
            <v>99100</v>
          </cell>
          <cell r="J2319" t="str">
            <v>RUB</v>
          </cell>
        </row>
        <row r="2320">
          <cell r="A2320" t="str">
            <v>НС-1650500</v>
          </cell>
          <cell r="C2320" t="str">
            <v>AUW-48H6SE1 (ЗИМНИЙ КОМЛЕКТ SD) универсальный внешний блок сплит-системы Hisense 2015</v>
          </cell>
          <cell r="G2320" t="str">
            <v>шт</v>
          </cell>
          <cell r="H2320">
            <v>1</v>
          </cell>
          <cell r="I2320">
            <v>115300</v>
          </cell>
          <cell r="J2320" t="str">
            <v>RUB</v>
          </cell>
        </row>
        <row r="2321">
          <cell r="A2321" t="str">
            <v>НС-1650501</v>
          </cell>
          <cell r="C2321" t="str">
            <v>AUW-60H6SP1 (ЗИМНИЙ КОМПЛЕКТ SD) универсальный внешний блок сплит-системы Hisense 2015</v>
          </cell>
          <cell r="G2321" t="str">
            <v>шт</v>
          </cell>
          <cell r="H2321">
            <v>0</v>
          </cell>
          <cell r="I2321">
            <v>128200</v>
          </cell>
          <cell r="J2321" t="str">
            <v>RUB</v>
          </cell>
        </row>
        <row r="2322">
          <cell r="A2322" t="str">
            <v>НС-1037142</v>
          </cell>
          <cell r="C2322" t="str">
            <v>Канальные ON/OFF внутренние блоки HEAVY CLASSIC</v>
          </cell>
          <cell r="H2322">
            <v>49</v>
          </cell>
          <cell r="I2322">
            <v>34190</v>
          </cell>
          <cell r="J2322" t="str">
            <v>RUB</v>
          </cell>
        </row>
        <row r="2323">
          <cell r="A2323" t="str">
            <v>НС-1181797</v>
          </cell>
          <cell r="C2323" t="str">
            <v>AUD-18HX4SNL1 внутренний блок сплит-системы канального типа Hisense 2018</v>
          </cell>
          <cell r="G2323" t="str">
            <v>шт</v>
          </cell>
          <cell r="H2323">
            <v>4</v>
          </cell>
          <cell r="I2323">
            <v>34190</v>
          </cell>
          <cell r="J2323" t="str">
            <v>RUB</v>
          </cell>
        </row>
        <row r="2324">
          <cell r="A2324" t="str">
            <v>НС-1170507</v>
          </cell>
          <cell r="C2324" t="str">
            <v>AUD-24HX4SLH1 внутренний блок сплит-системы канального типа Hisense</v>
          </cell>
          <cell r="G2324" t="str">
            <v>шт</v>
          </cell>
          <cell r="H2324">
            <v>9</v>
          </cell>
          <cell r="I2324">
            <v>44890</v>
          </cell>
          <cell r="J2324" t="str">
            <v>RUB</v>
          </cell>
        </row>
        <row r="2325">
          <cell r="A2325" t="str">
            <v>НС-1157451</v>
          </cell>
          <cell r="C2325" t="str">
            <v>AUD-36HX4SHH1 внутренний блок сплит-системы канального типа Hisense</v>
          </cell>
          <cell r="G2325" t="str">
            <v>шт</v>
          </cell>
          <cell r="H2325">
            <v>6</v>
          </cell>
          <cell r="I2325">
            <v>64390</v>
          </cell>
          <cell r="J2325" t="str">
            <v>RUB</v>
          </cell>
        </row>
        <row r="2326">
          <cell r="A2326" t="str">
            <v>НС-1037147</v>
          </cell>
          <cell r="C2326" t="str">
            <v>AUD-60HX4SHH внутренний блок сплит-системы канального типа Hisense</v>
          </cell>
          <cell r="G2326" t="str">
            <v>шт</v>
          </cell>
          <cell r="H2326">
            <v>30</v>
          </cell>
          <cell r="I2326">
            <v>86190</v>
          </cell>
          <cell r="J2326" t="str">
            <v>RUB</v>
          </cell>
        </row>
        <row r="2327">
          <cell r="A2327" t="str">
            <v>яС-1170241</v>
          </cell>
          <cell r="C2327" t="str">
            <v>Кассетные ON/OFF внутренние блоки HEAVY CLASSIC 2022</v>
          </cell>
          <cell r="H2327" t="str">
            <v>больше 50</v>
          </cell>
          <cell r="I2327">
            <v>22490</v>
          </cell>
          <cell r="J2327" t="str">
            <v>RUB</v>
          </cell>
        </row>
        <row r="2328">
          <cell r="A2328" t="str">
            <v>НС-1187074</v>
          </cell>
          <cell r="C2328" t="str">
            <v>AUC-12HR4SAA внутренний блок сплит-системы кассетного типа Hisense</v>
          </cell>
          <cell r="G2328" t="str">
            <v>шт</v>
          </cell>
          <cell r="H2328">
            <v>9</v>
          </cell>
          <cell r="I2328">
            <v>22490</v>
          </cell>
          <cell r="J2328" t="str">
            <v>RUB</v>
          </cell>
        </row>
        <row r="2329">
          <cell r="A2329" t="str">
            <v>НС-1181792</v>
          </cell>
          <cell r="C2329" t="str">
            <v>AUC-18HR4SAA1 внутренний блок сплит-системы кассетного типа Hisense 2018</v>
          </cell>
          <cell r="G2329" t="str">
            <v>шт</v>
          </cell>
          <cell r="H2329">
            <v>0</v>
          </cell>
          <cell r="I2329">
            <v>26590</v>
          </cell>
          <cell r="J2329" t="str">
            <v>RUB</v>
          </cell>
        </row>
        <row r="2330">
          <cell r="A2330" t="str">
            <v>НС-1405974</v>
          </cell>
          <cell r="C2330" t="str">
            <v>AUC-24HR4SJA внутренний блок сплит-системы кассетного типа Hisense</v>
          </cell>
          <cell r="G2330" t="str">
            <v>шт</v>
          </cell>
          <cell r="H2330">
            <v>0</v>
          </cell>
          <cell r="I2330">
            <v>33290</v>
          </cell>
          <cell r="J2330" t="str">
            <v>RUB</v>
          </cell>
        </row>
        <row r="2331">
          <cell r="A2331" t="str">
            <v>НС-1405980</v>
          </cell>
          <cell r="C2331" t="str">
            <v>AUC-48HR4SKA внутренний блок сплит-системы кассетного типа Hisense</v>
          </cell>
          <cell r="G2331" t="str">
            <v>шт</v>
          </cell>
          <cell r="H2331">
            <v>41</v>
          </cell>
          <cell r="I2331">
            <v>57890</v>
          </cell>
          <cell r="J2331" t="str">
            <v>RUB</v>
          </cell>
        </row>
        <row r="2332">
          <cell r="A2332" t="str">
            <v>НС-1405982</v>
          </cell>
          <cell r="C2332" t="str">
            <v>AUC-60HR4SKA внутренний блок сплит-системы кассетного типа Hisense</v>
          </cell>
          <cell r="G2332" t="str">
            <v>шт</v>
          </cell>
          <cell r="H2332" t="str">
            <v>больше 50</v>
          </cell>
          <cell r="I2332">
            <v>66490</v>
          </cell>
          <cell r="J2332" t="str">
            <v>RUB</v>
          </cell>
        </row>
        <row r="2333">
          <cell r="A2333" t="str">
            <v>НС-1223881</v>
          </cell>
          <cell r="C2333" t="str">
            <v>AUC-650 панель внутреннего кассетного блока для AUC-12HR/18HR сплит-системы Hisense</v>
          </cell>
          <cell r="G2333" t="str">
            <v>шт</v>
          </cell>
          <cell r="H2333">
            <v>2</v>
          </cell>
          <cell r="I2333">
            <v>7500</v>
          </cell>
          <cell r="J2333" t="str">
            <v>RUB</v>
          </cell>
        </row>
        <row r="2334">
          <cell r="A2334" t="str">
            <v>НС-1405995</v>
          </cell>
          <cell r="C2334" t="str">
            <v>AUC-950R панель внутреннего кассетного блока AUC-24HR/36HR/48HR/60HR сплит-системы Hisense</v>
          </cell>
          <cell r="G2334" t="str">
            <v>шт</v>
          </cell>
          <cell r="H2334">
            <v>14</v>
          </cell>
          <cell r="I2334">
            <v>11100</v>
          </cell>
          <cell r="J2334" t="str">
            <v>RUB</v>
          </cell>
        </row>
        <row r="2335">
          <cell r="A2335" t="str">
            <v>НС-1064748</v>
          </cell>
          <cell r="C2335" t="str">
            <v>Колонные ON/OFF внутренние блоки HEAVY CLASSIC</v>
          </cell>
          <cell r="H2335">
            <v>13</v>
          </cell>
          <cell r="I2335">
            <v>53490</v>
          </cell>
          <cell r="J2335" t="str">
            <v>RUB</v>
          </cell>
        </row>
        <row r="2336">
          <cell r="A2336" t="str">
            <v>НС-1291732</v>
          </cell>
          <cell r="C2336" t="str">
            <v>AUF-24ER4SCPA внутренний блок колонного типа сплит-системы Hisense</v>
          </cell>
          <cell r="G2336" t="str">
            <v>шт</v>
          </cell>
          <cell r="H2336">
            <v>0</v>
          </cell>
          <cell r="I2336">
            <v>53490</v>
          </cell>
          <cell r="J2336" t="str">
            <v>RUB</v>
          </cell>
        </row>
        <row r="2337">
          <cell r="A2337" t="str">
            <v>НС-1064203</v>
          </cell>
          <cell r="C2337" t="str">
            <v>AUF-48ER6SM внутренний блок колонного типа сплит-системы Hisense</v>
          </cell>
          <cell r="G2337" t="str">
            <v>шт</v>
          </cell>
          <cell r="H2337">
            <v>5</v>
          </cell>
          <cell r="I2337">
            <v>110390</v>
          </cell>
          <cell r="J2337" t="str">
            <v>RUB</v>
          </cell>
        </row>
        <row r="2338">
          <cell r="A2338" t="str">
            <v>НС-1064207</v>
          </cell>
          <cell r="C2338" t="str">
            <v>AUF-60ER6SM внутренний блок колонного типа сплит-системы Hisense</v>
          </cell>
          <cell r="G2338" t="str">
            <v>шт</v>
          </cell>
          <cell r="H2338">
            <v>4</v>
          </cell>
          <cell r="I2338">
            <v>141790</v>
          </cell>
          <cell r="J2338" t="str">
            <v>RUB</v>
          </cell>
        </row>
        <row r="2339">
          <cell r="A2339" t="str">
            <v>НС-1291733</v>
          </cell>
          <cell r="C2339" t="str">
            <v>AUW-24H4SB наружный блок колонного типа сплит-системы Hisense</v>
          </cell>
          <cell r="G2339" t="str">
            <v>шт</v>
          </cell>
          <cell r="H2339">
            <v>4</v>
          </cell>
          <cell r="I2339">
            <v>80300</v>
          </cell>
          <cell r="J2339" t="str">
            <v>RUB</v>
          </cell>
        </row>
        <row r="2340">
          <cell r="A2340" t="str">
            <v>НС-1037150</v>
          </cell>
          <cell r="C2340" t="str">
            <v>Напольно-потолочные ON/OFF внутренние блоки HEAVY CLASSIC</v>
          </cell>
          <cell r="H2340" t="str">
            <v>больше 50</v>
          </cell>
          <cell r="I2340">
            <v>38190</v>
          </cell>
          <cell r="J2340" t="str">
            <v>RUB</v>
          </cell>
        </row>
        <row r="2341">
          <cell r="A2341" t="str">
            <v>НС-1181796</v>
          </cell>
          <cell r="C2341" t="str">
            <v>AUV-18HR4SA1 внутренний блок сплит-системы напольно-потолочного типа Hisense 2018</v>
          </cell>
          <cell r="G2341" t="str">
            <v>шт</v>
          </cell>
          <cell r="H2341">
            <v>0</v>
          </cell>
          <cell r="I2341">
            <v>38190</v>
          </cell>
          <cell r="J2341" t="str">
            <v>RUB</v>
          </cell>
        </row>
        <row r="2342">
          <cell r="A2342" t="str">
            <v>НС-1170506</v>
          </cell>
          <cell r="C2342" t="str">
            <v>AUV-24HR4SA1 внутренний блок сплит-системы напольно-потолочного типа Hisense</v>
          </cell>
          <cell r="G2342" t="str">
            <v>шт</v>
          </cell>
          <cell r="H2342" t="str">
            <v>больше 50</v>
          </cell>
          <cell r="I2342">
            <v>40890</v>
          </cell>
          <cell r="J2342" t="str">
            <v>RUB</v>
          </cell>
        </row>
        <row r="2343">
          <cell r="A2343" t="str">
            <v>НС-1157448</v>
          </cell>
          <cell r="C2343" t="str">
            <v>AUV-36HR4SB1 внутренний блок сплит-системы напольно-потолочного типа Hisense</v>
          </cell>
          <cell r="G2343" t="str">
            <v>шт</v>
          </cell>
          <cell r="H2343">
            <v>20</v>
          </cell>
          <cell r="I2343">
            <v>56190</v>
          </cell>
          <cell r="J2343" t="str">
            <v>RUB</v>
          </cell>
        </row>
        <row r="2344">
          <cell r="A2344" t="str">
            <v>НС-1037155</v>
          </cell>
          <cell r="C2344" t="str">
            <v>AUV-60HR4SC внутренний блок сплит-системы напольно-потолочного типа Hisense</v>
          </cell>
          <cell r="G2344" t="str">
            <v>шт</v>
          </cell>
          <cell r="H2344">
            <v>5</v>
          </cell>
          <cell r="I2344">
            <v>72490</v>
          </cell>
          <cell r="J2344" t="str">
            <v>RUB</v>
          </cell>
        </row>
        <row r="2345">
          <cell r="A2345" t="str">
            <v>НС-1037269</v>
          </cell>
          <cell r="C2345" t="str">
            <v>Полупромышленные системы HEAVY DC INVERTER</v>
          </cell>
          <cell r="H2345">
            <v>50</v>
          </cell>
          <cell r="I2345">
            <v>66690</v>
          </cell>
          <cell r="J2345" t="str">
            <v>RUB</v>
          </cell>
        </row>
        <row r="2346">
          <cell r="A2346" t="str">
            <v>НС-1041937</v>
          </cell>
          <cell r="C2346" t="str">
            <v>Кассетные DC INVERTER внутренние блоки HEAVY DC INVERTER</v>
          </cell>
          <cell r="H2346">
            <v>15</v>
          </cell>
          <cell r="I2346">
            <v>66690</v>
          </cell>
          <cell r="J2346" t="str">
            <v>RUB</v>
          </cell>
        </row>
        <row r="2347">
          <cell r="A2347" t="str">
            <v>НС-1154398</v>
          </cell>
          <cell r="C2347" t="str">
            <v>AUC-36UR4SGA (Inv) внутренний блок сплит-системы кассетного типа Hisense 2018</v>
          </cell>
          <cell r="G2347" t="str">
            <v>шт</v>
          </cell>
          <cell r="H2347">
            <v>3</v>
          </cell>
          <cell r="I2347">
            <v>66690</v>
          </cell>
          <cell r="J2347" t="str">
            <v>RUB</v>
          </cell>
        </row>
        <row r="2348">
          <cell r="A2348" t="str">
            <v>НС-1037280</v>
          </cell>
          <cell r="C2348" t="str">
            <v>AUC-60UX4SFA внутренний блок сплит-системы кассетного типа Hisense</v>
          </cell>
          <cell r="G2348" t="str">
            <v>шт</v>
          </cell>
          <cell r="H2348">
            <v>3</v>
          </cell>
          <cell r="I2348">
            <v>92690</v>
          </cell>
          <cell r="J2348" t="str">
            <v>RUB</v>
          </cell>
        </row>
        <row r="2349">
          <cell r="A2349" t="str">
            <v>НС-1037281</v>
          </cell>
          <cell r="C2349" t="str">
            <v>AUC-I-650 панель внутреннего кассетного блока для AUC-18UX сплит-системы Hisense</v>
          </cell>
          <cell r="G2349" t="str">
            <v>шт</v>
          </cell>
          <cell r="H2349">
            <v>3</v>
          </cell>
          <cell r="I2349">
            <v>11500</v>
          </cell>
          <cell r="J2349" t="str">
            <v>RUB</v>
          </cell>
        </row>
        <row r="2350">
          <cell r="A2350" t="str">
            <v>НС-1037282</v>
          </cell>
          <cell r="C2350" t="str">
            <v>AUC-I-950 панель внутреннего кассетного блока AUC-24UX/36UX/48UX/60UX сплит-системы Hisense</v>
          </cell>
          <cell r="G2350" t="str">
            <v>шт</v>
          </cell>
          <cell r="H2350">
            <v>6</v>
          </cell>
          <cell r="I2350">
            <v>14700</v>
          </cell>
          <cell r="J2350" t="str">
            <v>RUB</v>
          </cell>
        </row>
        <row r="2351">
          <cell r="A2351" t="str">
            <v>НС-1041941</v>
          </cell>
          <cell r="C2351" t="str">
            <v>Напольно-потолочные DC INVERTER блоки HEAVY DC INVERTER</v>
          </cell>
          <cell r="H2351">
            <v>2</v>
          </cell>
          <cell r="I2351">
            <v>46990</v>
          </cell>
          <cell r="J2351" t="str">
            <v>RUB</v>
          </cell>
        </row>
        <row r="2352">
          <cell r="A2352" t="str">
            <v>НС-1154318</v>
          </cell>
          <cell r="C2352" t="str">
            <v>AUV-18UR4SA2 (Inv) внутренний блок сплит-системы напольно-потолочного типа Hisense 2018</v>
          </cell>
          <cell r="G2352" t="str">
            <v>шт</v>
          </cell>
          <cell r="H2352">
            <v>2</v>
          </cell>
          <cell r="I2352">
            <v>46990</v>
          </cell>
          <cell r="J2352" t="str">
            <v>RUB</v>
          </cell>
        </row>
        <row r="2353">
          <cell r="A2353" t="str">
            <v>НС-1072844</v>
          </cell>
          <cell r="C2353" t="str">
            <v>Универсальные внешние блоки HEAVY DC Inverter</v>
          </cell>
          <cell r="H2353">
            <v>33</v>
          </cell>
          <cell r="I2353">
            <v>69000</v>
          </cell>
          <cell r="J2353" t="str">
            <v>RUB</v>
          </cell>
        </row>
        <row r="2354">
          <cell r="A2354" t="str">
            <v>НС-1154307</v>
          </cell>
          <cell r="C2354" t="str">
            <v>AUW-18U4SS (Inv) универсальный внешний блок сплит-системы Hisense 2018</v>
          </cell>
          <cell r="G2354" t="str">
            <v>шт</v>
          </cell>
          <cell r="H2354">
            <v>2</v>
          </cell>
          <cell r="I2354">
            <v>69000</v>
          </cell>
          <cell r="J2354" t="str">
            <v>RUB</v>
          </cell>
        </row>
        <row r="2355">
          <cell r="A2355" t="str">
            <v>НС-1154301</v>
          </cell>
          <cell r="C2355" t="str">
            <v>AUW-24U4SF1 (Inv) универсальный внешний блок сплит-системы Hisense 2018</v>
          </cell>
          <cell r="G2355" t="str">
            <v>шт</v>
          </cell>
          <cell r="H2355">
            <v>2</v>
          </cell>
          <cell r="I2355">
            <v>88000</v>
          </cell>
          <cell r="J2355" t="str">
            <v>RUB</v>
          </cell>
        </row>
        <row r="2356">
          <cell r="A2356" t="str">
            <v>НС-1072854</v>
          </cell>
          <cell r="C2356" t="str">
            <v>AUW-48U6SP1 универсальный внешний блок сплит-системы Hisense</v>
          </cell>
          <cell r="G2356" t="str">
            <v>шт</v>
          </cell>
          <cell r="H2356">
            <v>1</v>
          </cell>
          <cell r="I2356">
            <v>148000</v>
          </cell>
          <cell r="J2356" t="str">
            <v>RUB</v>
          </cell>
        </row>
        <row r="2357">
          <cell r="A2357" t="str">
            <v>НС-1072855</v>
          </cell>
          <cell r="C2357" t="str">
            <v>AUW-60U6SP1 универсальный внешний блок сплит-системы Hisense</v>
          </cell>
          <cell r="G2357" t="str">
            <v>шт</v>
          </cell>
          <cell r="H2357">
            <v>28</v>
          </cell>
          <cell r="I2357">
            <v>161100</v>
          </cell>
          <cell r="J2357" t="str">
            <v>RUB</v>
          </cell>
        </row>
        <row r="2358">
          <cell r="A2358" t="str">
            <v>яС-1180192</v>
          </cell>
          <cell r="C2358" t="str">
            <v>Полупромышленные системы HEAVY EU DC INVERTER R32</v>
          </cell>
          <cell r="H2358" t="str">
            <v>больше 50</v>
          </cell>
          <cell r="I2358">
            <v>51890</v>
          </cell>
          <cell r="J2358" t="str">
            <v>RUB</v>
          </cell>
        </row>
        <row r="2359">
          <cell r="A2359" t="str">
            <v>яС-1180195</v>
          </cell>
          <cell r="C2359" t="str">
            <v>Канальные внутренние блоки Heavy EU DC Inverter R32</v>
          </cell>
          <cell r="H2359">
            <v>10</v>
          </cell>
          <cell r="I2359">
            <v>51890</v>
          </cell>
          <cell r="J2359" t="str">
            <v>RUB</v>
          </cell>
        </row>
        <row r="2360">
          <cell r="A2360" t="str">
            <v>НС-1610706</v>
          </cell>
          <cell r="C2360" t="str">
            <v>ADT-18UX4RCL8 универсальный канальный внутренний блок для мульти и сплит-систем Hisense R32</v>
          </cell>
          <cell r="G2360" t="str">
            <v>шт</v>
          </cell>
          <cell r="H2360">
            <v>2</v>
          </cell>
          <cell r="I2360">
            <v>51890</v>
          </cell>
          <cell r="J2360" t="str">
            <v>RUB</v>
          </cell>
        </row>
        <row r="2361">
          <cell r="A2361" t="str">
            <v>НС-1610711</v>
          </cell>
          <cell r="C2361" t="str">
            <v>AUD-48UX4REH8 канальный внутренний блок сплит-систем Hisense R32</v>
          </cell>
          <cell r="G2361" t="str">
            <v>шт</v>
          </cell>
          <cell r="H2361">
            <v>1</v>
          </cell>
          <cell r="I2361">
            <v>87436</v>
          </cell>
          <cell r="J2361" t="str">
            <v>RUB</v>
          </cell>
        </row>
        <row r="2362">
          <cell r="A2362" t="str">
            <v>НС-1659391</v>
          </cell>
          <cell r="C2362" t="str">
            <v>AUD-60UX4REH8 канальный внутренний блок сплит-систем Hisense R32</v>
          </cell>
          <cell r="G2362" t="str">
            <v>шт</v>
          </cell>
          <cell r="H2362">
            <v>7</v>
          </cell>
          <cell r="I2362">
            <v>94736</v>
          </cell>
          <cell r="J2362" t="str">
            <v>RUB</v>
          </cell>
        </row>
        <row r="2363">
          <cell r="A2363" t="str">
            <v>яС-1180193</v>
          </cell>
          <cell r="C2363" t="str">
            <v>Кассетные внутренние блоки Heavy EU DC Inverter R32</v>
          </cell>
          <cell r="H2363" t="str">
            <v>больше 50</v>
          </cell>
          <cell r="I2363">
            <v>43900</v>
          </cell>
          <cell r="J2363" t="str">
            <v>RUB</v>
          </cell>
        </row>
        <row r="2364">
          <cell r="A2364" t="str">
            <v>НС-1610676</v>
          </cell>
          <cell r="C2364" t="str">
            <v>ACT-12UR4RCC8 универсальный кассетный внутренний блок для мульти и сплит-систем Hisense R32</v>
          </cell>
          <cell r="G2364" t="str">
            <v>шт</v>
          </cell>
          <cell r="H2364">
            <v>19</v>
          </cell>
          <cell r="I2364">
            <v>43900</v>
          </cell>
          <cell r="J2364" t="str">
            <v>RUB</v>
          </cell>
        </row>
        <row r="2365">
          <cell r="A2365" t="str">
            <v>НС-1610680</v>
          </cell>
          <cell r="C2365" t="str">
            <v>AUC-36UR4RKC8 кассетный внутренний блок сплит-систем Hisense R32</v>
          </cell>
          <cell r="G2365" t="str">
            <v>шт</v>
          </cell>
          <cell r="H2365">
            <v>1</v>
          </cell>
          <cell r="I2365">
            <v>68726</v>
          </cell>
          <cell r="J2365" t="str">
            <v>RUB</v>
          </cell>
        </row>
        <row r="2366">
          <cell r="A2366" t="str">
            <v>НС-1610682</v>
          </cell>
          <cell r="C2366" t="str">
            <v>AUC-48UR4RKC8 кассетный внутренний блок сплит-систем Hisense R32</v>
          </cell>
          <cell r="G2366" t="str">
            <v>шт</v>
          </cell>
          <cell r="H2366">
            <v>2</v>
          </cell>
          <cell r="I2366">
            <v>85046</v>
          </cell>
          <cell r="J2366" t="str">
            <v>RUB</v>
          </cell>
        </row>
        <row r="2367">
          <cell r="A2367" t="str">
            <v>НС-1610684</v>
          </cell>
          <cell r="C2367" t="str">
            <v>PE-QEA/LD универсальная панель кассетного внутреннего блока для моделей 12/18 Hisense R32</v>
          </cell>
          <cell r="G2367" t="str">
            <v>шт</v>
          </cell>
          <cell r="H2367">
            <v>2</v>
          </cell>
          <cell r="I2367">
            <v>6190</v>
          </cell>
          <cell r="J2367" t="str">
            <v>RUB</v>
          </cell>
        </row>
        <row r="2368">
          <cell r="A2368" t="str">
            <v>НС-1610685</v>
          </cell>
          <cell r="C2368" t="str">
            <v>PE-QFA/CD универсальная панель кассетного внутреннего блока для моделей 24/36/48/60 Hisense R32</v>
          </cell>
          <cell r="G2368" t="str">
            <v>шт</v>
          </cell>
          <cell r="H2368">
            <v>38</v>
          </cell>
          <cell r="I2368">
            <v>7690</v>
          </cell>
          <cell r="J2368" t="str">
            <v>RUB</v>
          </cell>
        </row>
        <row r="2369">
          <cell r="A2369" t="str">
            <v>яС-1180194</v>
          </cell>
          <cell r="C2369" t="str">
            <v>Напольно-потолочные внутренние блоки Heavy EU DC Inverter R32</v>
          </cell>
          <cell r="H2369">
            <v>7</v>
          </cell>
          <cell r="I2369">
            <v>76716</v>
          </cell>
          <cell r="J2369" t="str">
            <v>RUB</v>
          </cell>
        </row>
        <row r="2370">
          <cell r="A2370" t="str">
            <v>НС-1610700</v>
          </cell>
          <cell r="C2370" t="str">
            <v>AUV-36UR4RC8 напольно-потолочный внутренний блок сплит-систем Hisense R32</v>
          </cell>
          <cell r="G2370" t="str">
            <v>шт</v>
          </cell>
          <cell r="H2370">
            <v>1</v>
          </cell>
          <cell r="I2370">
            <v>76716</v>
          </cell>
          <cell r="J2370" t="str">
            <v>RUB</v>
          </cell>
        </row>
        <row r="2371">
          <cell r="A2371" t="str">
            <v>НС-1610697</v>
          </cell>
          <cell r="C2371" t="str">
            <v>AVT-24UR4RB8 универсальный напольно-потолочный внутренний блок для мульти и сплит-систем HISENSE R32</v>
          </cell>
          <cell r="G2371" t="str">
            <v>шт</v>
          </cell>
          <cell r="H2371">
            <v>6</v>
          </cell>
          <cell r="I2371">
            <v>67090</v>
          </cell>
          <cell r="J2371" t="str">
            <v>RUB</v>
          </cell>
        </row>
        <row r="2372">
          <cell r="A2372" t="str">
            <v>яС-1180197</v>
          </cell>
          <cell r="C2372" t="str">
            <v>Универсальные наружные блоки Heavy EU DC Inverter R32</v>
          </cell>
          <cell r="H2372" t="str">
            <v>больше 50</v>
          </cell>
          <cell r="I2372">
            <v>57400</v>
          </cell>
          <cell r="J2372" t="str">
            <v>RUB</v>
          </cell>
        </row>
        <row r="2373">
          <cell r="A2373" t="str">
            <v>НС-1494108</v>
          </cell>
          <cell r="C2373" t="str">
            <v>AUW-09U4RS8 (Inv) универсальный наружный блок полупромышленной сплит-системы A++ Hisense</v>
          </cell>
          <cell r="G2373" t="str">
            <v>шт</v>
          </cell>
          <cell r="H2373">
            <v>0</v>
          </cell>
          <cell r="I2373">
            <v>57400</v>
          </cell>
          <cell r="J2373" t="str">
            <v>RUB</v>
          </cell>
        </row>
        <row r="2374">
          <cell r="A2374" t="str">
            <v>НС-1494109</v>
          </cell>
          <cell r="C2374" t="str">
            <v>AUW-12U4RS8 (Inv) универсальный наружный блок полупромышленной сплит-системы A++ Hisense</v>
          </cell>
          <cell r="G2374" t="str">
            <v>шт</v>
          </cell>
          <cell r="H2374">
            <v>0</v>
          </cell>
          <cell r="I2374">
            <v>62000</v>
          </cell>
          <cell r="J2374" t="str">
            <v>RUB</v>
          </cell>
        </row>
        <row r="2375">
          <cell r="A2375" t="str">
            <v>НС-1610713</v>
          </cell>
          <cell r="C2375" t="str">
            <v>AUW-18U4RS7 универсальный наружный блок сплит-системы Hisense R32</v>
          </cell>
          <cell r="G2375" t="str">
            <v>шт</v>
          </cell>
          <cell r="H2375" t="str">
            <v>больше 50</v>
          </cell>
          <cell r="I2375">
            <v>66700</v>
          </cell>
          <cell r="J2375" t="str">
            <v>RUB</v>
          </cell>
        </row>
        <row r="2376">
          <cell r="A2376" t="str">
            <v>НС-1610714</v>
          </cell>
          <cell r="C2376" t="str">
            <v>AUW-24U4RJ7 универсальный наружный блок сплит-системы Hisense R32</v>
          </cell>
          <cell r="G2376" t="str">
            <v>шт</v>
          </cell>
          <cell r="H2376" t="str">
            <v>больше 50</v>
          </cell>
          <cell r="I2376">
            <v>83700</v>
          </cell>
          <cell r="J2376" t="str">
            <v>RUB</v>
          </cell>
        </row>
        <row r="2377">
          <cell r="A2377" t="str">
            <v>НС-1610715</v>
          </cell>
          <cell r="C2377" t="str">
            <v>AUW-36U4RK7 универсальный наружный блок сплит-системы Hisense R32</v>
          </cell>
          <cell r="G2377" t="str">
            <v>шт</v>
          </cell>
          <cell r="H2377">
            <v>14</v>
          </cell>
          <cell r="I2377">
            <v>137300</v>
          </cell>
          <cell r="J2377" t="str">
            <v>RUB</v>
          </cell>
        </row>
        <row r="2378">
          <cell r="A2378" t="str">
            <v>НС-1610717</v>
          </cell>
          <cell r="C2378" t="str">
            <v>AUW-48U6RN8 универсальный наружный блок сплит-системы Hisense R32</v>
          </cell>
          <cell r="G2378" t="str">
            <v>шт</v>
          </cell>
          <cell r="H2378">
            <v>0</v>
          </cell>
          <cell r="I2378">
            <v>155700</v>
          </cell>
          <cell r="J2378" t="str">
            <v>RUB</v>
          </cell>
        </row>
        <row r="2379">
          <cell r="A2379" t="str">
            <v>НС-1659393</v>
          </cell>
          <cell r="C2379" t="str">
            <v>AUW-60U6RW8 универсальный наружный блок сплит-системы Hisense R32</v>
          </cell>
          <cell r="G2379" t="str">
            <v>шт</v>
          </cell>
          <cell r="H2379">
            <v>2</v>
          </cell>
          <cell r="I2379">
            <v>168200</v>
          </cell>
          <cell r="J2379" t="str">
            <v>RUB</v>
          </cell>
        </row>
        <row r="2380">
          <cell r="A2380" t="str">
            <v>яС-1181671</v>
          </cell>
          <cell r="C2380" t="str">
            <v>Полупромышленные системы HEAVY EU DC INVERTER R32 Wi-Fi</v>
          </cell>
          <cell r="H2380" t="str">
            <v>больше 50</v>
          </cell>
          <cell r="I2380">
            <v>196190</v>
          </cell>
          <cell r="J2380" t="str">
            <v>RUB</v>
          </cell>
        </row>
        <row r="2381">
          <cell r="A2381" t="str">
            <v>яС-1192157</v>
          </cell>
          <cell r="C2381" t="str">
            <v>Высоконапорные канальные блоки Heavy EU DC Inverter R32</v>
          </cell>
          <cell r="H2381">
            <v>3</v>
          </cell>
          <cell r="I2381">
            <v>196190</v>
          </cell>
          <cell r="J2381" t="str">
            <v>RUB</v>
          </cell>
        </row>
        <row r="2382">
          <cell r="A2382" t="str">
            <v>НС-1704456</v>
          </cell>
          <cell r="C2382" t="str">
            <v>AUD-85UX4RPH8 канальный высоконапорный внутренний блок сплит-систем Hisense R32</v>
          </cell>
          <cell r="G2382" t="str">
            <v>шт</v>
          </cell>
          <cell r="H2382">
            <v>3</v>
          </cell>
          <cell r="I2382">
            <v>196190</v>
          </cell>
          <cell r="J2382" t="str">
            <v>RUB</v>
          </cell>
        </row>
        <row r="2383">
          <cell r="A2383" t="str">
            <v>НС-1704470</v>
          </cell>
          <cell r="C2383" t="str">
            <v>AUW-85U6RZ8 наружный блок сплит-системы Hisense R32</v>
          </cell>
          <cell r="G2383" t="str">
            <v>шт</v>
          </cell>
          <cell r="H2383">
            <v>0</v>
          </cell>
          <cell r="I2383">
            <v>294200</v>
          </cell>
          <cell r="J2383" t="str">
            <v>RUB</v>
          </cell>
        </row>
        <row r="2384">
          <cell r="A2384" t="str">
            <v>яС-1190872</v>
          </cell>
          <cell r="C2384" t="str">
            <v>Канальные вн. блоки Heavy EU DC Inverter Wi-Fi</v>
          </cell>
          <cell r="H2384" t="str">
            <v>больше 50</v>
          </cell>
          <cell r="I2384">
            <v>44590</v>
          </cell>
          <cell r="J2384" t="str">
            <v>RUB</v>
          </cell>
        </row>
        <row r="2385">
          <cell r="A2385" t="str">
            <v>НС-1707856</v>
          </cell>
          <cell r="C2385" t="str">
            <v>ADT-09UX4RBL8 универсальный канальный внутренний блок для мульти и сплит-систем Hisense Wi-Fi</v>
          </cell>
          <cell r="G2385" t="str">
            <v>шт</v>
          </cell>
          <cell r="H2385">
            <v>23</v>
          </cell>
          <cell r="I2385">
            <v>44590</v>
          </cell>
          <cell r="J2385" t="str">
            <v>RUB</v>
          </cell>
        </row>
        <row r="2386">
          <cell r="A2386" t="str">
            <v>НС-1707857</v>
          </cell>
          <cell r="C2386" t="str">
            <v>ADT-12UX4RBL8 универсальный канальный внутренний блок для мульти и сплит-систем Hisense Wi-Fi</v>
          </cell>
          <cell r="G2386" t="str">
            <v>шт</v>
          </cell>
          <cell r="H2386">
            <v>5</v>
          </cell>
          <cell r="I2386">
            <v>46890</v>
          </cell>
          <cell r="J2386" t="str">
            <v>RUB</v>
          </cell>
        </row>
        <row r="2387">
          <cell r="A2387" t="str">
            <v>НС-1707858</v>
          </cell>
          <cell r="C2387" t="str">
            <v>ADT-18UX4RCL8 универсальный канальный внутренний блок для мульти и сплит-систем Hisense Wi-Fi</v>
          </cell>
          <cell r="G2387" t="str">
            <v>шт</v>
          </cell>
          <cell r="H2387">
            <v>11</v>
          </cell>
          <cell r="I2387">
            <v>54490</v>
          </cell>
          <cell r="J2387" t="str">
            <v>RUB</v>
          </cell>
        </row>
        <row r="2388">
          <cell r="A2388" t="str">
            <v>НС-1707859</v>
          </cell>
          <cell r="C2388" t="str">
            <v>AUD-24UX4RFM8 канальный внутренний блок сплит-систем Hisense Wi-Fi</v>
          </cell>
          <cell r="G2388" t="str">
            <v>шт</v>
          </cell>
          <cell r="H2388">
            <v>13</v>
          </cell>
          <cell r="I2388">
            <v>71390</v>
          </cell>
          <cell r="J2388" t="str">
            <v>RUB</v>
          </cell>
        </row>
        <row r="2389">
          <cell r="A2389" t="str">
            <v>НС-1707860</v>
          </cell>
          <cell r="C2389" t="str">
            <v>AUD-36UX4REH8 канальный внутренний блок сплит-систем Hisense Wi-Fi</v>
          </cell>
          <cell r="G2389" t="str">
            <v>шт</v>
          </cell>
          <cell r="H2389">
            <v>2</v>
          </cell>
          <cell r="I2389">
            <v>91590</v>
          </cell>
          <cell r="J2389" t="str">
            <v>RUB</v>
          </cell>
        </row>
        <row r="2390">
          <cell r="A2390" t="str">
            <v>НС-1707863</v>
          </cell>
          <cell r="C2390" t="str">
            <v>AUD-60UX4REH8 канальный внутренний блок сплит-систем Hisense Wi-Fi</v>
          </cell>
          <cell r="G2390" t="str">
            <v>шт</v>
          </cell>
          <cell r="H2390">
            <v>33</v>
          </cell>
          <cell r="I2390">
            <v>112190</v>
          </cell>
          <cell r="J2390" t="str">
            <v>RUB</v>
          </cell>
        </row>
        <row r="2391">
          <cell r="A2391" t="str">
            <v>яС-1190871</v>
          </cell>
          <cell r="C2391" t="str">
            <v>Кассетные вн. блоки Heavy EU DC Inverter Wi-Fi</v>
          </cell>
          <cell r="H2391">
            <v>22</v>
          </cell>
          <cell r="I2391">
            <v>55900</v>
          </cell>
          <cell r="J2391" t="str">
            <v>RUB</v>
          </cell>
        </row>
        <row r="2392">
          <cell r="A2392" t="str">
            <v>НС-1707846</v>
          </cell>
          <cell r="C2392" t="str">
            <v>ACT-12UR4RCC8 универсальный кассетный внутренний блок для мульти и сплит-систем Hisense Wi-Fi</v>
          </cell>
          <cell r="G2392" t="str">
            <v>шт</v>
          </cell>
          <cell r="H2392">
            <v>0</v>
          </cell>
          <cell r="I2392">
            <v>55900</v>
          </cell>
          <cell r="J2392" t="str">
            <v>RUB</v>
          </cell>
        </row>
        <row r="2393">
          <cell r="A2393" t="str">
            <v>НС-1707847</v>
          </cell>
          <cell r="C2393" t="str">
            <v>ACT-18UR4RCC8 универсальный кассетный внутренний блок для мульти и сплит-систем Hisense Wi-Fi</v>
          </cell>
          <cell r="G2393" t="str">
            <v>шт</v>
          </cell>
          <cell r="H2393">
            <v>4</v>
          </cell>
          <cell r="I2393">
            <v>58100</v>
          </cell>
          <cell r="J2393" t="str">
            <v>RUB</v>
          </cell>
        </row>
        <row r="2394">
          <cell r="A2394" t="str">
            <v>НС-1707848</v>
          </cell>
          <cell r="C2394" t="str">
            <v>ACT-24UR4RJC8 универсальный кассетный внутренний блок для мульти и сплит-систем Hisense Wi-Fi</v>
          </cell>
          <cell r="G2394" t="str">
            <v>шт</v>
          </cell>
          <cell r="H2394">
            <v>15</v>
          </cell>
          <cell r="I2394">
            <v>68900</v>
          </cell>
          <cell r="J2394" t="str">
            <v>RUB</v>
          </cell>
        </row>
        <row r="2395">
          <cell r="A2395" t="str">
            <v>НС-1707849</v>
          </cell>
          <cell r="C2395" t="str">
            <v>AUC-36UR4RKC8 кассетный внутренний блок сплит-систем Hisense Wi-Fi</v>
          </cell>
          <cell r="G2395" t="str">
            <v>шт</v>
          </cell>
          <cell r="H2395">
            <v>3</v>
          </cell>
          <cell r="I2395">
            <v>81300</v>
          </cell>
          <cell r="J2395" t="str">
            <v>RUB</v>
          </cell>
        </row>
        <row r="2396">
          <cell r="A2396" t="str">
            <v>яС-1190869</v>
          </cell>
          <cell r="C2396" t="str">
            <v>Консольные вн. блоки Free Match DC Inverter Wi-Fi</v>
          </cell>
          <cell r="H2396">
            <v>25</v>
          </cell>
          <cell r="I2396">
            <v>44290</v>
          </cell>
          <cell r="J2396" t="str">
            <v>RUB</v>
          </cell>
        </row>
        <row r="2397">
          <cell r="A2397" t="str">
            <v>НС-1707796</v>
          </cell>
          <cell r="C2397" t="str">
            <v>AKT-09UR4RK8 внутренний блок FM консольного типа мульти сплит-системы Hisense Wi-Fi</v>
          </cell>
          <cell r="G2397" t="str">
            <v>шт</v>
          </cell>
          <cell r="H2397">
            <v>17</v>
          </cell>
          <cell r="I2397">
            <v>44290</v>
          </cell>
          <cell r="J2397" t="str">
            <v>RUB</v>
          </cell>
        </row>
        <row r="2398">
          <cell r="A2398" t="str">
            <v>НС-1707798</v>
          </cell>
          <cell r="C2398" t="str">
            <v>AKT-12UR4RK8 внутренний блок FM консольного типа мульти сплит-системы Hisense Wi-Fi</v>
          </cell>
          <cell r="G2398" t="str">
            <v>шт</v>
          </cell>
          <cell r="H2398">
            <v>8</v>
          </cell>
          <cell r="I2398">
            <v>47590</v>
          </cell>
          <cell r="J2398" t="str">
            <v>RUB</v>
          </cell>
        </row>
        <row r="2399">
          <cell r="A2399" t="str">
            <v>яС-1190870</v>
          </cell>
          <cell r="C2399" t="str">
            <v>Напольно-потолочные вн. блоки Heavy EU DC Inverter Wi-Fi</v>
          </cell>
          <cell r="H2399">
            <v>33</v>
          </cell>
          <cell r="I2399">
            <v>81990</v>
          </cell>
          <cell r="J2399" t="str">
            <v>RUB</v>
          </cell>
        </row>
        <row r="2400">
          <cell r="A2400" t="str">
            <v>НС-1707811</v>
          </cell>
          <cell r="C2400" t="str">
            <v>AUV-36UR4RC8 напольно-потолочный внутренний блок сплит-систем Hisense Wi-Fi</v>
          </cell>
          <cell r="G2400" t="str">
            <v>шт</v>
          </cell>
          <cell r="H2400">
            <v>3</v>
          </cell>
          <cell r="I2400">
            <v>81990</v>
          </cell>
          <cell r="J2400" t="str">
            <v>RUB</v>
          </cell>
        </row>
        <row r="2401">
          <cell r="A2401" t="str">
            <v>НС-1707812</v>
          </cell>
          <cell r="C2401" t="str">
            <v>AUV-48UR4RC8 напольно-потолочный внутренний блок сплит-систем Hisense Wi-Fi</v>
          </cell>
          <cell r="G2401" t="str">
            <v>шт</v>
          </cell>
          <cell r="H2401">
            <v>0</v>
          </cell>
          <cell r="I2401">
            <v>111390</v>
          </cell>
          <cell r="J2401" t="str">
            <v>RUB</v>
          </cell>
        </row>
        <row r="2402">
          <cell r="A2402" t="str">
            <v>НС-1707813</v>
          </cell>
          <cell r="C2402" t="str">
            <v>AUV-60UR4RC8 напольно-потолочный внутренний блок сплит-систем Hisense Wi-Fi</v>
          </cell>
          <cell r="G2402" t="str">
            <v>шт</v>
          </cell>
          <cell r="H2402">
            <v>1</v>
          </cell>
          <cell r="I2402">
            <v>115290</v>
          </cell>
          <cell r="J2402" t="str">
            <v>RUB</v>
          </cell>
        </row>
        <row r="2403">
          <cell r="A2403" t="str">
            <v>НС-1707815</v>
          </cell>
          <cell r="C2403" t="str">
            <v>AVT-24UR4RB8 универсальный напольно-потолочный внутренний блок для FM и сплит-систем Hisense Wi-Fi</v>
          </cell>
          <cell r="G2403" t="str">
            <v>шт</v>
          </cell>
          <cell r="H2403">
            <v>29</v>
          </cell>
          <cell r="I2403">
            <v>68790</v>
          </cell>
          <cell r="J2403" t="str">
            <v>RUB</v>
          </cell>
        </row>
        <row r="2404">
          <cell r="A2404" t="str">
            <v>НС-1036842</v>
          </cell>
          <cell r="C2404" t="str">
            <v>HISENSE сплит-системы</v>
          </cell>
          <cell r="H2404" t="str">
            <v>больше 50</v>
          </cell>
          <cell r="I2404">
            <v>21090</v>
          </cell>
          <cell r="J2404" t="str">
            <v>RUB</v>
          </cell>
        </row>
        <row r="2405">
          <cell r="A2405" t="str">
            <v>яС-1170618</v>
          </cell>
          <cell r="C2405" t="str">
            <v>On/Off сплит-системы</v>
          </cell>
          <cell r="H2405" t="str">
            <v>больше 50</v>
          </cell>
          <cell r="I2405">
            <v>21090</v>
          </cell>
          <cell r="J2405" t="str">
            <v>RUB</v>
          </cell>
        </row>
        <row r="2406">
          <cell r="A2406" t="str">
            <v>Ц-00039817</v>
          </cell>
          <cell r="C2406" t="str">
            <v>BLACK CRYSTAL CLASSIC A (TG)</v>
          </cell>
          <cell r="H2406" t="str">
            <v>больше 50</v>
          </cell>
          <cell r="I2406">
            <v>21090</v>
          </cell>
          <cell r="J2406" t="str">
            <v>RUB</v>
          </cell>
        </row>
        <row r="2407">
          <cell r="A2407" t="str">
            <v>НС-1392704</v>
          </cell>
          <cell r="C2407" t="str">
            <v>AS-07HW4SYDTG035BW (BLACK CRYSTAL Classic A) наружный блок сплит-системы Hisense</v>
          </cell>
          <cell r="G2407" t="str">
            <v>шт</v>
          </cell>
          <cell r="H2407">
            <v>1</v>
          </cell>
          <cell r="I2407">
            <v>21090</v>
          </cell>
          <cell r="J2407" t="str">
            <v>RUB</v>
          </cell>
        </row>
        <row r="2408">
          <cell r="A2408" t="str">
            <v>НС-1392706</v>
          </cell>
          <cell r="C2408" t="str">
            <v>AS-10HW4SYDTG5BW (BLACK CRYSTAL Classic) наружный блок сплит-системы Hisense</v>
          </cell>
          <cell r="G2408" t="str">
            <v>шт</v>
          </cell>
          <cell r="H2408">
            <v>10</v>
          </cell>
          <cell r="I2408">
            <v>25090</v>
          </cell>
          <cell r="J2408" t="str">
            <v>RUB</v>
          </cell>
        </row>
        <row r="2409">
          <cell r="A2409" t="str">
            <v>НС-1392708</v>
          </cell>
          <cell r="C2409" t="str">
            <v>AS-13HW4SVDTG5BG (BLACK CRYSTAL Classic A) внутренний блок сплит-системы Hisense</v>
          </cell>
          <cell r="G2409" t="str">
            <v>шт</v>
          </cell>
          <cell r="H2409" t="str">
            <v>больше 50</v>
          </cell>
          <cell r="I2409">
            <v>12400</v>
          </cell>
          <cell r="J2409" t="str">
            <v>RUB</v>
          </cell>
        </row>
        <row r="2410">
          <cell r="A2410" t="str">
            <v>НС-1392709</v>
          </cell>
          <cell r="C2410" t="str">
            <v>AS-13HW4SVDTG5BW (BLACK CRYSTAL Classic A) наружный блок сплит-системы Hisense</v>
          </cell>
          <cell r="G2410" t="str">
            <v>шт</v>
          </cell>
          <cell r="H2410" t="str">
            <v>больше 50</v>
          </cell>
          <cell r="I2410">
            <v>29090</v>
          </cell>
          <cell r="J2410" t="str">
            <v>RUB</v>
          </cell>
        </row>
        <row r="2411">
          <cell r="A2411" t="str">
            <v>яС-1181527</v>
          </cell>
          <cell r="C2411" t="str">
            <v>CITY 2.0 Classic A</v>
          </cell>
          <cell r="H2411" t="str">
            <v>больше 50</v>
          </cell>
          <cell r="I2411">
            <v>7600</v>
          </cell>
          <cell r="J2411" t="str">
            <v>RUB</v>
          </cell>
        </row>
        <row r="2412">
          <cell r="A2412" t="str">
            <v>НС-1759515</v>
          </cell>
          <cell r="C2412" t="str">
            <v>AS-07HW4RLRKA00G (CITY Classic A) внутренний блок сплит-системы Hisense</v>
          </cell>
          <cell r="G2412" t="str">
            <v>шт</v>
          </cell>
          <cell r="H2412" t="str">
            <v>больше 50</v>
          </cell>
          <cell r="I2412">
            <v>7600</v>
          </cell>
          <cell r="J2412" t="str">
            <v>RUB</v>
          </cell>
        </row>
        <row r="2413">
          <cell r="A2413" t="str">
            <v>НС-1759520</v>
          </cell>
          <cell r="C2413" t="str">
            <v>AS-07HW4RLRKA00W (CITY Classic A) наружный блок сплит-системы Hisense</v>
          </cell>
          <cell r="G2413" t="str">
            <v>шт</v>
          </cell>
          <cell r="H2413" t="str">
            <v>больше 50</v>
          </cell>
          <cell r="I2413">
            <v>17790</v>
          </cell>
          <cell r="J2413" t="str">
            <v>RUB</v>
          </cell>
        </row>
        <row r="2414">
          <cell r="A2414" t="str">
            <v>НС-1759516</v>
          </cell>
          <cell r="C2414" t="str">
            <v>AS-09HW4RLRKA01G (CITY Classic A) внутренний блок сплит-системы Hisense</v>
          </cell>
          <cell r="G2414" t="str">
            <v>шт</v>
          </cell>
          <cell r="H2414" t="str">
            <v>больше 50</v>
          </cell>
          <cell r="I2414">
            <v>8300</v>
          </cell>
          <cell r="J2414" t="str">
            <v>RUB</v>
          </cell>
        </row>
        <row r="2415">
          <cell r="A2415" t="str">
            <v>НС-1759521</v>
          </cell>
          <cell r="C2415" t="str">
            <v>AS-09HW4RLRKA01W (CITY Classic A) наружный блок сплит-системы Hisense</v>
          </cell>
          <cell r="G2415" t="str">
            <v>шт</v>
          </cell>
          <cell r="H2415" t="str">
            <v>больше 50</v>
          </cell>
          <cell r="I2415">
            <v>19490</v>
          </cell>
          <cell r="J2415" t="str">
            <v>RUB</v>
          </cell>
        </row>
        <row r="2416">
          <cell r="A2416" t="str">
            <v>НС-1759517</v>
          </cell>
          <cell r="C2416" t="str">
            <v>AS-12HW4RLRKA01G (CITY Classic A) внутренний блок сплит-системы Hisense</v>
          </cell>
          <cell r="G2416" t="str">
            <v>шт</v>
          </cell>
          <cell r="H2416" t="str">
            <v>больше 50</v>
          </cell>
          <cell r="I2416">
            <v>11300</v>
          </cell>
          <cell r="J2416" t="str">
            <v>RUB</v>
          </cell>
        </row>
        <row r="2417">
          <cell r="A2417" t="str">
            <v>НС-1759522</v>
          </cell>
          <cell r="C2417" t="str">
            <v>AS-12HW4RLRKA01W (CITY Classic A) наружный блок сплит-системы Hisense</v>
          </cell>
          <cell r="G2417" t="str">
            <v>шт</v>
          </cell>
          <cell r="H2417" t="str">
            <v>больше 50</v>
          </cell>
          <cell r="I2417">
            <v>26490</v>
          </cell>
          <cell r="J2417" t="str">
            <v>RUB</v>
          </cell>
        </row>
        <row r="2418">
          <cell r="A2418" t="str">
            <v>яС-1190540</v>
          </cell>
          <cell r="C2418" t="str">
            <v>Classic A (KA)</v>
          </cell>
          <cell r="H2418" t="str">
            <v>больше 50</v>
          </cell>
          <cell r="I2418">
            <v>7000</v>
          </cell>
          <cell r="J2418" t="str">
            <v>RUB</v>
          </cell>
        </row>
        <row r="2419">
          <cell r="A2419" t="str">
            <v>НС-1695655</v>
          </cell>
          <cell r="C2419" t="str">
            <v>AS-07HR4RLRKA00G (Classic A) внутренний блок сплит-системы Hisense</v>
          </cell>
          <cell r="G2419" t="str">
            <v>шт</v>
          </cell>
          <cell r="H2419" t="str">
            <v>больше 50</v>
          </cell>
          <cell r="I2419">
            <v>7000</v>
          </cell>
          <cell r="J2419" t="str">
            <v>RUB</v>
          </cell>
        </row>
        <row r="2420">
          <cell r="A2420" t="str">
            <v>НС-1695658</v>
          </cell>
          <cell r="C2420" t="str">
            <v>AS-07HR4RLRKA00W (Classic A) наружный блок сплит-системы Hisense</v>
          </cell>
          <cell r="G2420" t="str">
            <v>шт</v>
          </cell>
          <cell r="H2420" t="str">
            <v>больше 50</v>
          </cell>
          <cell r="I2420">
            <v>16490</v>
          </cell>
          <cell r="J2420" t="str">
            <v>RUB</v>
          </cell>
        </row>
        <row r="2421">
          <cell r="A2421" t="str">
            <v>НС-1695656</v>
          </cell>
          <cell r="C2421" t="str">
            <v>AS-09HR4RLRKA01G (Classic A) внутренний блок сплит-системы Hisense</v>
          </cell>
          <cell r="G2421" t="str">
            <v>шт</v>
          </cell>
          <cell r="H2421" t="str">
            <v>больше 50</v>
          </cell>
          <cell r="I2421">
            <v>7700</v>
          </cell>
          <cell r="J2421" t="str">
            <v>RUB</v>
          </cell>
        </row>
        <row r="2422">
          <cell r="A2422" t="str">
            <v>НС-1695659</v>
          </cell>
          <cell r="C2422" t="str">
            <v>AS-09HR4RLRKA01W (Classic A) наружный блок сплит-системы Hisense</v>
          </cell>
          <cell r="G2422" t="str">
            <v>шт</v>
          </cell>
          <cell r="H2422" t="str">
            <v>больше 50</v>
          </cell>
          <cell r="I2422">
            <v>17890</v>
          </cell>
          <cell r="J2422" t="str">
            <v>RUB</v>
          </cell>
        </row>
        <row r="2423">
          <cell r="A2423" t="str">
            <v>НС-1695657</v>
          </cell>
          <cell r="C2423" t="str">
            <v>AS-12HR4RLRKA01G (Classic A) внутренний блок сплит-системы Hisense</v>
          </cell>
          <cell r="G2423" t="str">
            <v>шт</v>
          </cell>
          <cell r="H2423" t="str">
            <v>больше 50</v>
          </cell>
          <cell r="I2423">
            <v>10500</v>
          </cell>
          <cell r="J2423" t="str">
            <v>RUB</v>
          </cell>
        </row>
        <row r="2424">
          <cell r="A2424" t="str">
            <v>НС-1695662</v>
          </cell>
          <cell r="C2424" t="str">
            <v>AS-12HR4RLRKA01W (Classic A) наружный блок сплит-системы Hisense</v>
          </cell>
          <cell r="G2424" t="str">
            <v>шт</v>
          </cell>
          <cell r="H2424" t="str">
            <v>больше 50</v>
          </cell>
          <cell r="I2424">
            <v>24490</v>
          </cell>
          <cell r="J2424" t="str">
            <v>RUB</v>
          </cell>
        </row>
        <row r="2425">
          <cell r="A2425" t="str">
            <v>яС-1150773</v>
          </cell>
          <cell r="C2425" t="str">
            <v>EASY Classic A (DJ)</v>
          </cell>
          <cell r="H2425" t="str">
            <v>больше 50</v>
          </cell>
          <cell r="I2425">
            <v>6800</v>
          </cell>
          <cell r="J2425" t="str">
            <v>RUB</v>
          </cell>
        </row>
        <row r="2426">
          <cell r="A2426" t="str">
            <v>НС-1594657</v>
          </cell>
          <cell r="C2426" t="str">
            <v>AS-07HR4RYDDJ00G (EASY Classic A) внутренний блок сплит-системы Hisense</v>
          </cell>
          <cell r="G2426" t="str">
            <v>шт</v>
          </cell>
          <cell r="H2426" t="str">
            <v>больше 50</v>
          </cell>
          <cell r="I2426">
            <v>6800</v>
          </cell>
          <cell r="J2426" t="str">
            <v>RUB</v>
          </cell>
        </row>
        <row r="2427">
          <cell r="A2427" t="str">
            <v>НС-1594660</v>
          </cell>
          <cell r="C2427" t="str">
            <v>AS-07HR4RYDDJ00W (EASY Classic A) наружный блок сплит-системы Hisense</v>
          </cell>
          <cell r="G2427" t="str">
            <v>шт</v>
          </cell>
          <cell r="H2427">
            <v>37</v>
          </cell>
          <cell r="I2427">
            <v>15890</v>
          </cell>
          <cell r="J2427" t="str">
            <v>RUB</v>
          </cell>
        </row>
        <row r="2428">
          <cell r="A2428" t="str">
            <v>НС-1594706</v>
          </cell>
          <cell r="C2428" t="str">
            <v>AS-09HR4RYDDJ00G (EASY Classic A) внутренний блок сплит-системы Hisense</v>
          </cell>
          <cell r="G2428" t="str">
            <v>шт</v>
          </cell>
          <cell r="H2428" t="str">
            <v>больше 50</v>
          </cell>
          <cell r="I2428">
            <v>7400</v>
          </cell>
          <cell r="J2428" t="str">
            <v>RUB</v>
          </cell>
        </row>
        <row r="2429">
          <cell r="A2429" t="str">
            <v>НС-1594712</v>
          </cell>
          <cell r="C2429" t="str">
            <v>AS-09HR4RYDDJ00W (EASY Classic A) наружный блок сплит-системы Hisense</v>
          </cell>
          <cell r="G2429" t="str">
            <v>шт</v>
          </cell>
          <cell r="H2429" t="str">
            <v>больше 50</v>
          </cell>
          <cell r="I2429">
            <v>17290</v>
          </cell>
          <cell r="J2429" t="str">
            <v>RUB</v>
          </cell>
        </row>
        <row r="2430">
          <cell r="A2430" t="str">
            <v>НС-1594708</v>
          </cell>
          <cell r="C2430" t="str">
            <v>AS-12HR4RYDDJ00G (EASY Classic A) внутренний блок сплит-системы Hisense</v>
          </cell>
          <cell r="G2430" t="str">
            <v>шт</v>
          </cell>
          <cell r="H2430" t="str">
            <v>больше 50</v>
          </cell>
          <cell r="I2430">
            <v>10100</v>
          </cell>
          <cell r="J2430" t="str">
            <v>RUB</v>
          </cell>
        </row>
        <row r="2431">
          <cell r="A2431" t="str">
            <v>НС-1594713</v>
          </cell>
          <cell r="C2431" t="str">
            <v>AS-12HR4RYDDJ00W (EASY Classic A) наружный блок сплит-системы Hisense</v>
          </cell>
          <cell r="G2431" t="str">
            <v>шт</v>
          </cell>
          <cell r="H2431" t="str">
            <v>больше 50</v>
          </cell>
          <cell r="I2431">
            <v>23690</v>
          </cell>
          <cell r="J2431" t="str">
            <v>RUB</v>
          </cell>
        </row>
        <row r="2432">
          <cell r="A2432" t="str">
            <v>НС-1594710</v>
          </cell>
          <cell r="C2432" t="str">
            <v>AS-18HR4RMADJ00G (EASY Classic A) внутренний блок сплит-системы Hisense</v>
          </cell>
          <cell r="G2432" t="str">
            <v>шт</v>
          </cell>
          <cell r="H2432">
            <v>0</v>
          </cell>
          <cell r="I2432">
            <v>16600</v>
          </cell>
          <cell r="J2432" t="str">
            <v>RUB</v>
          </cell>
        </row>
        <row r="2433">
          <cell r="A2433" t="str">
            <v>НС-1594715</v>
          </cell>
          <cell r="C2433" t="str">
            <v>AS-18HR4RMADJ00W (EASY Classic A) наружный блок сплит-системы Hisense</v>
          </cell>
          <cell r="G2433" t="str">
            <v>шт</v>
          </cell>
          <cell r="H2433">
            <v>3</v>
          </cell>
          <cell r="I2433">
            <v>38890</v>
          </cell>
          <cell r="J2433" t="str">
            <v>RUB</v>
          </cell>
        </row>
        <row r="2434">
          <cell r="A2434" t="str">
            <v>НС-1594711</v>
          </cell>
          <cell r="C2434" t="str">
            <v>AS-24HR4RBADJ00G (EASY Classic A) внутренний блок сплит-системы Hisense</v>
          </cell>
          <cell r="G2434" t="str">
            <v>шт</v>
          </cell>
          <cell r="H2434">
            <v>21</v>
          </cell>
          <cell r="I2434">
            <v>21100</v>
          </cell>
          <cell r="J2434" t="str">
            <v>RUB</v>
          </cell>
        </row>
        <row r="2435">
          <cell r="A2435" t="str">
            <v>НС-1594716</v>
          </cell>
          <cell r="C2435" t="str">
            <v>AS-24HR4RBADJ00W (EASY Classic A) наружный блок сплит-системы Hisense</v>
          </cell>
          <cell r="G2435" t="str">
            <v>шт</v>
          </cell>
          <cell r="H2435">
            <v>24</v>
          </cell>
          <cell r="I2435">
            <v>49290</v>
          </cell>
          <cell r="J2435" t="str">
            <v>RUB</v>
          </cell>
        </row>
        <row r="2436">
          <cell r="A2436" t="str">
            <v>яС-1181613</v>
          </cell>
          <cell r="C2436" t="str">
            <v>ЗИМНИЙ КОМПЛЕКТ SD</v>
          </cell>
          <cell r="H2436">
            <v>0</v>
          </cell>
          <cell r="I2436">
            <v>27690</v>
          </cell>
          <cell r="J2436" t="str">
            <v>RUB</v>
          </cell>
        </row>
        <row r="2437">
          <cell r="A2437" t="str">
            <v>НС-1645839</v>
          </cell>
          <cell r="C2437" t="str">
            <v>AS-07HR4RYDDJ00W (Easy Classic A)(ЗИМНИЙ КОМПЛЕКТ SD) наружный блок сплит-системы Hisense</v>
          </cell>
          <cell r="G2437" t="str">
            <v>шт</v>
          </cell>
          <cell r="H2437">
            <v>0</v>
          </cell>
          <cell r="I2437">
            <v>27690</v>
          </cell>
          <cell r="J2437" t="str">
            <v>RUB</v>
          </cell>
        </row>
        <row r="2438">
          <cell r="A2438" t="str">
            <v>НС-1645841</v>
          </cell>
          <cell r="C2438" t="str">
            <v>AS-09HR4RYDDJ00W (Easy Classic A)(ЗИМНИЙ КОМПЛЕКТ SD) наружный блок сплит-системы Hisense</v>
          </cell>
          <cell r="G2438" t="str">
            <v>шт</v>
          </cell>
          <cell r="H2438">
            <v>0</v>
          </cell>
          <cell r="I2438">
            <v>29090</v>
          </cell>
          <cell r="J2438" t="str">
            <v>RUB</v>
          </cell>
        </row>
        <row r="2439">
          <cell r="A2439" t="str">
            <v>НС-1645842</v>
          </cell>
          <cell r="C2439" t="str">
            <v>AS-12HR4RYDDJ00W (Easy Classic A)(ЗИМНИЙ КОМПЛЕКТ SD) наружный блок сплит-системы Hisense</v>
          </cell>
          <cell r="G2439" t="str">
            <v>шт</v>
          </cell>
          <cell r="H2439">
            <v>0</v>
          </cell>
          <cell r="I2439">
            <v>35490</v>
          </cell>
          <cell r="J2439" t="str">
            <v>RUB</v>
          </cell>
        </row>
        <row r="2440">
          <cell r="A2440" t="str">
            <v>яС-1179196</v>
          </cell>
          <cell r="C2440" t="str">
            <v>ERA Classic A (KC) R32</v>
          </cell>
          <cell r="H2440">
            <v>14</v>
          </cell>
          <cell r="I2440">
            <v>16490</v>
          </cell>
          <cell r="J2440" t="str">
            <v>RUB</v>
          </cell>
        </row>
        <row r="2441">
          <cell r="A2441" t="str">
            <v>НС-1597657</v>
          </cell>
          <cell r="C2441" t="str">
            <v>AS-07HR4RLRKC00W (ERA Classic A) наружный блок сплит-системы Hisense</v>
          </cell>
          <cell r="G2441" t="str">
            <v>шт</v>
          </cell>
          <cell r="H2441">
            <v>3</v>
          </cell>
          <cell r="I2441">
            <v>16490</v>
          </cell>
          <cell r="J2441" t="str">
            <v>RUB</v>
          </cell>
        </row>
        <row r="2442">
          <cell r="A2442" t="str">
            <v>НС-1597668</v>
          </cell>
          <cell r="C2442" t="str">
            <v>AS-09HR4RLRKC01G (ERA Classic A) внутренний блок сплит-системы Hisense</v>
          </cell>
          <cell r="G2442" t="str">
            <v>шт</v>
          </cell>
          <cell r="H2442">
            <v>4</v>
          </cell>
          <cell r="I2442">
            <v>7700</v>
          </cell>
          <cell r="J2442" t="str">
            <v>RUB</v>
          </cell>
        </row>
        <row r="2443">
          <cell r="A2443" t="str">
            <v>НС-1597670</v>
          </cell>
          <cell r="C2443" t="str">
            <v>AS-12HR4RLRKC01G (ERA Classic A) внутренний блок сплит-системы Hisense</v>
          </cell>
          <cell r="G2443" t="str">
            <v>шт</v>
          </cell>
          <cell r="H2443">
            <v>5</v>
          </cell>
          <cell r="I2443">
            <v>10500</v>
          </cell>
          <cell r="J2443" t="str">
            <v>RUB</v>
          </cell>
        </row>
        <row r="2444">
          <cell r="A2444" t="str">
            <v>НС-1597674</v>
          </cell>
          <cell r="C2444" t="str">
            <v>AS-18HR4RMSKC00G (ERA Classic A) внутренний блок сплит-системы Hisense</v>
          </cell>
          <cell r="G2444" t="str">
            <v>шт</v>
          </cell>
          <cell r="H2444">
            <v>1</v>
          </cell>
          <cell r="I2444">
            <v>17300</v>
          </cell>
          <cell r="J2444" t="str">
            <v>RUB</v>
          </cell>
        </row>
        <row r="2445">
          <cell r="A2445" t="str">
            <v>НС-1597676</v>
          </cell>
          <cell r="C2445" t="str">
            <v>AS-18HR4RMSKC00W (ERA Classic A) наружный блок сплит-системы Hisense</v>
          </cell>
          <cell r="G2445" t="str">
            <v>шт</v>
          </cell>
          <cell r="H2445">
            <v>1</v>
          </cell>
          <cell r="I2445">
            <v>40290</v>
          </cell>
          <cell r="J2445" t="str">
            <v>RUB</v>
          </cell>
        </row>
        <row r="2446">
          <cell r="A2446" t="str">
            <v>яС-1189768</v>
          </cell>
          <cell r="C2446" t="str">
            <v>ERA Classic A WI-FI (KC) R32</v>
          </cell>
          <cell r="H2446" t="str">
            <v>больше 50</v>
          </cell>
          <cell r="I2446">
            <v>7000</v>
          </cell>
          <cell r="J2446" t="str">
            <v>RUB</v>
          </cell>
        </row>
        <row r="2447">
          <cell r="A2447" t="str">
            <v>НС-1691464</v>
          </cell>
          <cell r="C2447" t="str">
            <v>AS-07HW4RLRKC00AG (ERA Classic A WI-FI ) внутренний блок сплит-системы Hisense</v>
          </cell>
          <cell r="G2447" t="str">
            <v>шт</v>
          </cell>
          <cell r="H2447" t="str">
            <v>больше 50</v>
          </cell>
          <cell r="I2447">
            <v>7000</v>
          </cell>
          <cell r="J2447" t="str">
            <v>RUB</v>
          </cell>
        </row>
        <row r="2448">
          <cell r="A2448" t="str">
            <v>НС-1691465</v>
          </cell>
          <cell r="C2448" t="str">
            <v>AS-07HW4RLRKC00AW (ERA Classic A WI-FI) наружный блок сплит-системы Hisense</v>
          </cell>
          <cell r="G2448" t="str">
            <v>шт</v>
          </cell>
          <cell r="H2448" t="str">
            <v>больше 50</v>
          </cell>
          <cell r="I2448">
            <v>16490</v>
          </cell>
          <cell r="J2448" t="str">
            <v>RUB</v>
          </cell>
        </row>
        <row r="2449">
          <cell r="A2449" t="str">
            <v>НС-1691466</v>
          </cell>
          <cell r="C2449" t="str">
            <v>AS-09HW4RLRKC01AG (ERA Classic A WI-FI ) внутренний блок сплит-системы Hisense</v>
          </cell>
          <cell r="G2449" t="str">
            <v>шт</v>
          </cell>
          <cell r="H2449" t="str">
            <v>больше 50</v>
          </cell>
          <cell r="I2449">
            <v>7700</v>
          </cell>
          <cell r="J2449" t="str">
            <v>RUB</v>
          </cell>
        </row>
        <row r="2450">
          <cell r="A2450" t="str">
            <v>НС-1691467</v>
          </cell>
          <cell r="C2450" t="str">
            <v>AS-09HW4RLRKC01AW (ERA Classic A WI-FI) наружный блок сплит-системы Hisense</v>
          </cell>
          <cell r="G2450" t="str">
            <v>шт</v>
          </cell>
          <cell r="H2450" t="str">
            <v>больше 50</v>
          </cell>
          <cell r="I2450">
            <v>17890</v>
          </cell>
          <cell r="J2450" t="str">
            <v>RUB</v>
          </cell>
        </row>
        <row r="2451">
          <cell r="A2451" t="str">
            <v>НС-1691469</v>
          </cell>
          <cell r="C2451" t="str">
            <v>AS-12HW4RLRKC01AG (ERA Classic A WI-FI ) внутренний блок сплит-системы Hisense</v>
          </cell>
          <cell r="G2451" t="str">
            <v>шт</v>
          </cell>
          <cell r="H2451" t="str">
            <v>больше 50</v>
          </cell>
          <cell r="I2451">
            <v>10500</v>
          </cell>
          <cell r="J2451" t="str">
            <v>RUB</v>
          </cell>
        </row>
        <row r="2452">
          <cell r="A2452" t="str">
            <v>НС-1691470</v>
          </cell>
          <cell r="C2452" t="str">
            <v>AS-12HW4RLRKC01AW (ERA Classic A WI-FI) наружный блок сплит-системы Hisense</v>
          </cell>
          <cell r="G2452" t="str">
            <v>шт</v>
          </cell>
          <cell r="H2452" t="str">
            <v>больше 50</v>
          </cell>
          <cell r="I2452">
            <v>24490</v>
          </cell>
          <cell r="J2452" t="str">
            <v>RUB</v>
          </cell>
        </row>
        <row r="2453">
          <cell r="A2453" t="str">
            <v>НС-1691471</v>
          </cell>
          <cell r="C2453" t="str">
            <v>AS-18HW4RMSKC00G (ERA Classic A WI-FI ) внутренний блок сплит-системы Hisense</v>
          </cell>
          <cell r="G2453" t="str">
            <v>шт</v>
          </cell>
          <cell r="H2453" t="str">
            <v>больше 50</v>
          </cell>
          <cell r="I2453">
            <v>17300</v>
          </cell>
          <cell r="J2453" t="str">
            <v>RUB</v>
          </cell>
        </row>
        <row r="2454">
          <cell r="A2454" t="str">
            <v>НС-1691472</v>
          </cell>
          <cell r="C2454" t="str">
            <v>AS-18HW4RMSKC00W (ERA Classic A WI-FI) наружный блок сплит-системы Hisense</v>
          </cell>
          <cell r="G2454" t="str">
            <v>шт</v>
          </cell>
          <cell r="H2454" t="str">
            <v>больше 50</v>
          </cell>
          <cell r="I2454">
            <v>40290</v>
          </cell>
          <cell r="J2454" t="str">
            <v>RUB</v>
          </cell>
        </row>
        <row r="2455">
          <cell r="A2455" t="str">
            <v>НС-1691473</v>
          </cell>
          <cell r="C2455" t="str">
            <v>AS-24HW4RBSKC00G (ERA Classic A WI-FI ) внутренний блок сплит-системы Hisense</v>
          </cell>
          <cell r="G2455" t="str">
            <v>шт</v>
          </cell>
          <cell r="H2455" t="str">
            <v>больше 50</v>
          </cell>
          <cell r="I2455">
            <v>21900</v>
          </cell>
          <cell r="J2455" t="str">
            <v>RUB</v>
          </cell>
        </row>
        <row r="2456">
          <cell r="A2456" t="str">
            <v>НС-1691474</v>
          </cell>
          <cell r="C2456" t="str">
            <v>AS-24HW4RBSKC00W (ERA Classic A WI-FI) наружный блок сплит-системы Hisense</v>
          </cell>
          <cell r="G2456" t="str">
            <v>шт</v>
          </cell>
          <cell r="H2456" t="str">
            <v>больше 50</v>
          </cell>
          <cell r="I2456">
            <v>51090</v>
          </cell>
          <cell r="J2456" t="str">
            <v>RUB</v>
          </cell>
        </row>
        <row r="2457">
          <cell r="A2457" t="str">
            <v>яС-1191859</v>
          </cell>
          <cell r="C2457" t="str">
            <v>ЗИМНИЙ КОМПЛЕКТ SD</v>
          </cell>
          <cell r="H2457">
            <v>50</v>
          </cell>
          <cell r="I2457">
            <v>28290</v>
          </cell>
          <cell r="J2457" t="str">
            <v>RUB</v>
          </cell>
        </row>
        <row r="2458">
          <cell r="A2458" t="str">
            <v>НС-1716663</v>
          </cell>
          <cell r="C2458" t="str">
            <v>AS-07HW4RLRKC00AW (ERA Classic A WI-FI)(ЗИМНИЙ КОМПЛЕКТ SD) наружный блок сплит-системы Hisense</v>
          </cell>
          <cell r="G2458" t="str">
            <v>шт</v>
          </cell>
          <cell r="H2458">
            <v>0</v>
          </cell>
          <cell r="I2458">
            <v>28290</v>
          </cell>
          <cell r="J2458" t="str">
            <v>RUB</v>
          </cell>
        </row>
        <row r="2459">
          <cell r="A2459" t="str">
            <v>НС-1716666</v>
          </cell>
          <cell r="C2459" t="str">
            <v>AS-09HW4RLRKC01AW (ERA Classic A WI-FI)(ЗИМНИЙ КОМПЛЕКТ SD) наружный блок сплит-системы Hisense</v>
          </cell>
          <cell r="G2459" t="str">
            <v>шт</v>
          </cell>
          <cell r="H2459">
            <v>22</v>
          </cell>
          <cell r="I2459">
            <v>29690</v>
          </cell>
          <cell r="J2459" t="str">
            <v>RUB</v>
          </cell>
        </row>
        <row r="2460">
          <cell r="A2460" t="str">
            <v>НС-1716669</v>
          </cell>
          <cell r="C2460" t="str">
            <v>AS-12HW4RLRKC01AW (ERA Classic A WI-FI)(ЗИМНИЙ КОМПЛЕКТ SD) наружный блок сплит-системы Hisense</v>
          </cell>
          <cell r="G2460" t="str">
            <v>шт</v>
          </cell>
          <cell r="H2460">
            <v>28</v>
          </cell>
          <cell r="I2460">
            <v>36290</v>
          </cell>
          <cell r="J2460" t="str">
            <v>RUB</v>
          </cell>
        </row>
        <row r="2461">
          <cell r="A2461" t="str">
            <v>НС-1716671</v>
          </cell>
          <cell r="C2461" t="str">
            <v>AS-18HW4RMSKC00W (ERA Classic A WI-FI)(ЗИМНИЙ КОМПЛЕКТ SD) наружный блок сплит-системы Hisense</v>
          </cell>
          <cell r="G2461" t="str">
            <v>шт</v>
          </cell>
          <cell r="H2461">
            <v>0</v>
          </cell>
          <cell r="I2461">
            <v>52090</v>
          </cell>
          <cell r="J2461" t="str">
            <v>RUB</v>
          </cell>
        </row>
        <row r="2462">
          <cell r="A2462" t="str">
            <v>НС-1716672</v>
          </cell>
          <cell r="C2462" t="str">
            <v>AS-24HW4RBSKC00W (ERA Classic A WI-FI)(ЗИМНИЙ КОМПЛЕКТ SD) наружный блок сплит-системы Hisense</v>
          </cell>
          <cell r="G2462" t="str">
            <v>шт</v>
          </cell>
          <cell r="H2462">
            <v>0</v>
          </cell>
          <cell r="I2462">
            <v>62890</v>
          </cell>
          <cell r="J2462" t="str">
            <v>RUB</v>
          </cell>
        </row>
        <row r="2463">
          <cell r="A2463" t="str">
            <v>яС-1190731</v>
          </cell>
          <cell r="C2463" t="str">
            <v>GOAL 2.0 Classic A</v>
          </cell>
          <cell r="H2463" t="str">
            <v>больше 50</v>
          </cell>
          <cell r="I2463">
            <v>8200</v>
          </cell>
          <cell r="J2463" t="str">
            <v>RUB</v>
          </cell>
        </row>
        <row r="2464">
          <cell r="A2464" t="str">
            <v>НС-1759479</v>
          </cell>
          <cell r="C2464" t="str">
            <v>AS-07HW4RLRKJ00AG (GOAL Classic A) внутренний блок сплит-системы Hisense</v>
          </cell>
          <cell r="G2464" t="str">
            <v>шт</v>
          </cell>
          <cell r="H2464">
            <v>49</v>
          </cell>
          <cell r="I2464">
            <v>8200</v>
          </cell>
          <cell r="J2464" t="str">
            <v>RUB</v>
          </cell>
        </row>
        <row r="2465">
          <cell r="A2465" t="str">
            <v>НС-1759489</v>
          </cell>
          <cell r="C2465" t="str">
            <v>AS-07HW4RLRKJ00AW (GOAL Classic A) наружный блок сплит-системы Hisense</v>
          </cell>
          <cell r="G2465" t="str">
            <v>шт</v>
          </cell>
          <cell r="H2465">
            <v>49</v>
          </cell>
          <cell r="I2465">
            <v>19290</v>
          </cell>
          <cell r="J2465" t="str">
            <v>RUB</v>
          </cell>
        </row>
        <row r="2466">
          <cell r="A2466" t="str">
            <v>НС-1759483</v>
          </cell>
          <cell r="C2466" t="str">
            <v>AS-09HW4RLRKJ01AG (GOAL Classic A) внутренний блок сплит-системы Hisense</v>
          </cell>
          <cell r="G2466" t="str">
            <v>шт</v>
          </cell>
          <cell r="H2466" t="str">
            <v>больше 50</v>
          </cell>
          <cell r="I2466">
            <v>8900</v>
          </cell>
          <cell r="J2466" t="str">
            <v>RUB</v>
          </cell>
        </row>
        <row r="2467">
          <cell r="A2467" t="str">
            <v>НС-1759493</v>
          </cell>
          <cell r="C2467" t="str">
            <v>AS-09HW4RLRKJ01AW (GOAL Classic A) наружный блок сплит-системы Hisense</v>
          </cell>
          <cell r="G2467" t="str">
            <v>шт</v>
          </cell>
          <cell r="H2467" t="str">
            <v>больше 50</v>
          </cell>
          <cell r="I2467">
            <v>20890</v>
          </cell>
          <cell r="J2467" t="str">
            <v>RUB</v>
          </cell>
        </row>
        <row r="2468">
          <cell r="A2468" t="str">
            <v>НС-1759486</v>
          </cell>
          <cell r="C2468" t="str">
            <v>AS-12HW4RLRKJ01AG (GOAL Classic A) внутренний блок сплит-системы Hisense</v>
          </cell>
          <cell r="G2468" t="str">
            <v>шт</v>
          </cell>
          <cell r="H2468" t="str">
            <v>больше 50</v>
          </cell>
          <cell r="I2468">
            <v>12100</v>
          </cell>
          <cell r="J2468" t="str">
            <v>RUB</v>
          </cell>
        </row>
        <row r="2469">
          <cell r="A2469" t="str">
            <v>НС-1759494</v>
          </cell>
          <cell r="C2469" t="str">
            <v>AS-12HW4RLRKJ01AW (GOAL Classic A) наружный блок сплит-системы Hisense</v>
          </cell>
          <cell r="G2469" t="str">
            <v>шт</v>
          </cell>
          <cell r="H2469" t="str">
            <v>больше 50</v>
          </cell>
          <cell r="I2469">
            <v>28290</v>
          </cell>
          <cell r="J2469" t="str">
            <v>RUB</v>
          </cell>
        </row>
        <row r="2470">
          <cell r="A2470" t="str">
            <v>НС-1759487</v>
          </cell>
          <cell r="C2470" t="str">
            <v>AS-18HW4RMSKJ00G (GOAL Classic A) внутренний блок сплит-системы Hisense</v>
          </cell>
          <cell r="G2470" t="str">
            <v>шт</v>
          </cell>
          <cell r="H2470" t="str">
            <v>больше 50</v>
          </cell>
          <cell r="I2470">
            <v>19600</v>
          </cell>
          <cell r="J2470" t="str">
            <v>RUB</v>
          </cell>
        </row>
        <row r="2471">
          <cell r="A2471" t="str">
            <v>НС-1759495</v>
          </cell>
          <cell r="C2471" t="str">
            <v>AS-18HW4RMSKJ00W (GOAL Classic A) наружный блок сплит-системы Hisense</v>
          </cell>
          <cell r="G2471" t="str">
            <v>шт</v>
          </cell>
          <cell r="H2471" t="str">
            <v>больше 50</v>
          </cell>
          <cell r="I2471">
            <v>45690</v>
          </cell>
          <cell r="J2471" t="str">
            <v>RUB</v>
          </cell>
        </row>
        <row r="2472">
          <cell r="A2472" t="str">
            <v>НС-1759488</v>
          </cell>
          <cell r="C2472" t="str">
            <v>AS-24HW4RBSKJ00G (GOAL Classic A) внутренний блок сплит-системы Hisense</v>
          </cell>
          <cell r="G2472" t="str">
            <v>шт</v>
          </cell>
          <cell r="H2472" t="str">
            <v>больше 50</v>
          </cell>
          <cell r="I2472">
            <v>24400</v>
          </cell>
          <cell r="J2472" t="str">
            <v>RUB</v>
          </cell>
        </row>
        <row r="2473">
          <cell r="A2473" t="str">
            <v>НС-1759496</v>
          </cell>
          <cell r="C2473" t="str">
            <v>AS-24HW4RBSKJ00W (GOAL Classic A) наружный блок сплит-системы Hisense</v>
          </cell>
          <cell r="G2473" t="str">
            <v>шт</v>
          </cell>
          <cell r="H2473" t="str">
            <v>больше 50</v>
          </cell>
          <cell r="I2473">
            <v>56790</v>
          </cell>
          <cell r="J2473" t="str">
            <v>RUB</v>
          </cell>
        </row>
        <row r="2474">
          <cell r="A2474" t="str">
            <v>яС-1179195</v>
          </cell>
          <cell r="C2474" t="str">
            <v>GOAL CLASSIC A (CA) R32</v>
          </cell>
          <cell r="H2474">
            <v>39</v>
          </cell>
          <cell r="I2474">
            <v>7000</v>
          </cell>
          <cell r="J2474" t="str">
            <v>RUB</v>
          </cell>
        </row>
        <row r="2475">
          <cell r="A2475" t="str">
            <v>НС-1597643</v>
          </cell>
          <cell r="C2475" t="str">
            <v>AS-07HR4RLRCA00G (GOAL Classic A) внутренний блок сплит-системы Hisense</v>
          </cell>
          <cell r="G2475" t="str">
            <v>шт</v>
          </cell>
          <cell r="H2475">
            <v>4</v>
          </cell>
          <cell r="I2475">
            <v>7000</v>
          </cell>
          <cell r="J2475" t="str">
            <v>RUB</v>
          </cell>
        </row>
        <row r="2476">
          <cell r="A2476" t="str">
            <v>НС-1597647</v>
          </cell>
          <cell r="C2476" t="str">
            <v>AS-09HR4RLRCA01G (GOAL Classic A) внутренний блок сплит-системы Hisense</v>
          </cell>
          <cell r="G2476" t="str">
            <v>шт</v>
          </cell>
          <cell r="H2476">
            <v>4</v>
          </cell>
          <cell r="I2476">
            <v>7700</v>
          </cell>
          <cell r="J2476" t="str">
            <v>RUB</v>
          </cell>
        </row>
        <row r="2477">
          <cell r="A2477" t="str">
            <v>НС-1597648</v>
          </cell>
          <cell r="C2477" t="str">
            <v>AS-12HR4RLRCA01G (GOAL Classic A) внутренний блок сплит-системы Hisense</v>
          </cell>
          <cell r="G2477" t="str">
            <v>шт</v>
          </cell>
          <cell r="H2477">
            <v>2</v>
          </cell>
          <cell r="I2477">
            <v>10500</v>
          </cell>
          <cell r="J2477" t="str">
            <v>RUB</v>
          </cell>
        </row>
        <row r="2478">
          <cell r="A2478" t="str">
            <v>НС-1597649</v>
          </cell>
          <cell r="C2478" t="str">
            <v>AS-18HR4RMSCA00G (GOAL Classic A) внутренний блок сплит-системы Hisense</v>
          </cell>
          <cell r="G2478" t="str">
            <v>шт</v>
          </cell>
          <cell r="H2478">
            <v>1</v>
          </cell>
          <cell r="I2478">
            <v>17300</v>
          </cell>
          <cell r="J2478" t="str">
            <v>RUB</v>
          </cell>
        </row>
        <row r="2479">
          <cell r="A2479" t="str">
            <v>НС-1597654</v>
          </cell>
          <cell r="C2479" t="str">
            <v>AS-18HR4RMSCA00W (GOAL Classic A) наружный блок сплит-системы Hisense</v>
          </cell>
          <cell r="G2479" t="str">
            <v>шт</v>
          </cell>
          <cell r="H2479">
            <v>2</v>
          </cell>
          <cell r="I2479">
            <v>40290</v>
          </cell>
          <cell r="J2479" t="str">
            <v>RUB</v>
          </cell>
        </row>
        <row r="2480">
          <cell r="A2480" t="str">
            <v>НС-1597650</v>
          </cell>
          <cell r="C2480" t="str">
            <v>AS-24HR4RBSCA00G (GOAL Classic A) внутренний блок сплит-системы Hisense</v>
          </cell>
          <cell r="G2480" t="str">
            <v>шт</v>
          </cell>
          <cell r="H2480">
            <v>2</v>
          </cell>
          <cell r="I2480">
            <v>21900</v>
          </cell>
          <cell r="J2480" t="str">
            <v>RUB</v>
          </cell>
        </row>
        <row r="2481">
          <cell r="A2481" t="str">
            <v>НС-1618295</v>
          </cell>
          <cell r="C2481" t="str">
            <v>AS-30HR4RBFCA00G (GOAL Classic A) внутренний блок сплит-системы Hisense</v>
          </cell>
          <cell r="G2481" t="str">
            <v>шт</v>
          </cell>
          <cell r="H2481">
            <v>12</v>
          </cell>
          <cell r="I2481">
            <v>25600</v>
          </cell>
          <cell r="J2481" t="str">
            <v>RUB</v>
          </cell>
        </row>
        <row r="2482">
          <cell r="A2482" t="str">
            <v>НС-1618296</v>
          </cell>
          <cell r="C2482" t="str">
            <v>AS-30HR4RBFCA00W (GOAL Classic A) наружный блок сплит-системы Hisense</v>
          </cell>
          <cell r="G2482" t="str">
            <v>шт</v>
          </cell>
          <cell r="H2482">
            <v>11</v>
          </cell>
          <cell r="I2482">
            <v>59790</v>
          </cell>
          <cell r="J2482" t="str">
            <v>RUB</v>
          </cell>
        </row>
        <row r="2483">
          <cell r="A2483" t="str">
            <v>яС-1181610</v>
          </cell>
          <cell r="C2483" t="str">
            <v>ЗИМНИЙ КОМПЛЕКТ SD</v>
          </cell>
          <cell r="H2483">
            <v>1</v>
          </cell>
          <cell r="I2483">
            <v>62890</v>
          </cell>
          <cell r="J2483" t="str">
            <v>RUB</v>
          </cell>
        </row>
        <row r="2484">
          <cell r="A2484" t="str">
            <v>НС-1645815</v>
          </cell>
          <cell r="C2484" t="str">
            <v>AS-24HR4RBSCA00W (GOAL CLASSIC A R32)(ЗИМНИЙ КОМПЛЕКТ) наружный блок сплит-системы Hisense</v>
          </cell>
          <cell r="G2484" t="str">
            <v>шт</v>
          </cell>
          <cell r="H2484">
            <v>1</v>
          </cell>
          <cell r="I2484">
            <v>62890</v>
          </cell>
          <cell r="J2484" t="str">
            <v>RUB</v>
          </cell>
        </row>
        <row r="2485">
          <cell r="A2485" t="str">
            <v>НС-1662940</v>
          </cell>
          <cell r="C2485" t="str">
            <v>AS-30HR4RBFCA00W (GOAL CLASSIC A R32)(ЗИМНИЙ КОМПЛЕКТ) наружный блок сплит-системы Hisense</v>
          </cell>
          <cell r="G2485" t="str">
            <v>шт</v>
          </cell>
          <cell r="H2485">
            <v>0</v>
          </cell>
          <cell r="I2485">
            <v>71590</v>
          </cell>
          <cell r="J2485" t="str">
            <v>RUB</v>
          </cell>
        </row>
        <row r="2486">
          <cell r="A2486" t="str">
            <v>яС-1189767</v>
          </cell>
          <cell r="C2486" t="str">
            <v>GOAL Classic A WI-FI (CA) R32</v>
          </cell>
          <cell r="H2486" t="str">
            <v>больше 50</v>
          </cell>
          <cell r="I2486">
            <v>7000</v>
          </cell>
          <cell r="J2486" t="str">
            <v>RUB</v>
          </cell>
        </row>
        <row r="2487">
          <cell r="A2487" t="str">
            <v>НС-1691443</v>
          </cell>
          <cell r="C2487" t="str">
            <v>AS-07HW4RLRCA00AG (GOAL Classic A WI-FI) внутренний блок сплит-системы Hisense</v>
          </cell>
          <cell r="G2487" t="str">
            <v>шт</v>
          </cell>
          <cell r="H2487" t="str">
            <v>больше 50</v>
          </cell>
          <cell r="I2487">
            <v>7000</v>
          </cell>
          <cell r="J2487" t="str">
            <v>RUB</v>
          </cell>
        </row>
        <row r="2488">
          <cell r="A2488" t="str">
            <v>НС-1691444</v>
          </cell>
          <cell r="C2488" t="str">
            <v>AS-07HW4RLRCA00AW (GOAL Classic A WI-FI) наружный блок сплит-системы Hisense</v>
          </cell>
          <cell r="G2488" t="str">
            <v>шт</v>
          </cell>
          <cell r="H2488" t="str">
            <v>больше 50</v>
          </cell>
          <cell r="I2488">
            <v>16490</v>
          </cell>
          <cell r="J2488" t="str">
            <v>RUB</v>
          </cell>
        </row>
        <row r="2489">
          <cell r="A2489" t="str">
            <v>НС-1691451</v>
          </cell>
          <cell r="C2489" t="str">
            <v>AS-09HW4RLRCA01AG (GOAL Classic A WI-FI) внутренний блок сплит-системы Hisense</v>
          </cell>
          <cell r="G2489" t="str">
            <v>шт</v>
          </cell>
          <cell r="H2489" t="str">
            <v>больше 50</v>
          </cell>
          <cell r="I2489">
            <v>7700</v>
          </cell>
          <cell r="J2489" t="str">
            <v>RUB</v>
          </cell>
        </row>
        <row r="2490">
          <cell r="A2490" t="str">
            <v>НС-1691453</v>
          </cell>
          <cell r="C2490" t="str">
            <v>AS-09HW4RLRCA01AW (GOAL Classic A WI-FI) наружный блок сплит-системы Hisense</v>
          </cell>
          <cell r="G2490" t="str">
            <v>шт</v>
          </cell>
          <cell r="H2490" t="str">
            <v>больше 50</v>
          </cell>
          <cell r="I2490">
            <v>17890</v>
          </cell>
          <cell r="J2490" t="str">
            <v>RUB</v>
          </cell>
        </row>
        <row r="2491">
          <cell r="A2491" t="str">
            <v>НС-1691455</v>
          </cell>
          <cell r="C2491" t="str">
            <v>AS-12HW4RLRCA01AG (GOAL Classic A WI-FI) внутренний блок сплит-системы Hisense</v>
          </cell>
          <cell r="G2491" t="str">
            <v>шт</v>
          </cell>
          <cell r="H2491">
            <v>4</v>
          </cell>
          <cell r="I2491">
            <v>10500</v>
          </cell>
          <cell r="J2491" t="str">
            <v>RUB</v>
          </cell>
        </row>
        <row r="2492">
          <cell r="A2492" t="str">
            <v>НС-1691456</v>
          </cell>
          <cell r="C2492" t="str">
            <v>AS-12HW4RLRCA01AW (GOAL Classic A WI-FI) наружный блок сплит-системы Hisense</v>
          </cell>
          <cell r="G2492" t="str">
            <v>шт</v>
          </cell>
          <cell r="H2492">
            <v>2</v>
          </cell>
          <cell r="I2492">
            <v>24490</v>
          </cell>
          <cell r="J2492" t="str">
            <v>RUB</v>
          </cell>
        </row>
        <row r="2493">
          <cell r="A2493" t="str">
            <v>НС-1691458</v>
          </cell>
          <cell r="C2493" t="str">
            <v>AS-18HW4RMSCA00G (GOAL Classic A WI-FI) внутренний блок сплит-системы Hisense</v>
          </cell>
          <cell r="G2493" t="str">
            <v>шт</v>
          </cell>
          <cell r="H2493" t="str">
            <v>больше 50</v>
          </cell>
          <cell r="I2493">
            <v>17300</v>
          </cell>
          <cell r="J2493" t="str">
            <v>RUB</v>
          </cell>
        </row>
        <row r="2494">
          <cell r="A2494" t="str">
            <v>НС-1691459</v>
          </cell>
          <cell r="C2494" t="str">
            <v>AS-18HW4RMSCA00W (GOAL Classic A WI-FI) наружный блок сплит-системы Hisense</v>
          </cell>
          <cell r="G2494" t="str">
            <v>шт</v>
          </cell>
          <cell r="H2494">
            <v>44</v>
          </cell>
          <cell r="I2494">
            <v>40290</v>
          </cell>
          <cell r="J2494" t="str">
            <v>RUB</v>
          </cell>
        </row>
        <row r="2495">
          <cell r="A2495" t="str">
            <v>НС-1691460</v>
          </cell>
          <cell r="C2495" t="str">
            <v>AS-24HW4RBSCA00G (GOAL Classic A WI-FI) внутренний блок сплит-системы Hisense</v>
          </cell>
          <cell r="G2495" t="str">
            <v>шт</v>
          </cell>
          <cell r="H2495">
            <v>36</v>
          </cell>
          <cell r="I2495">
            <v>21900</v>
          </cell>
          <cell r="J2495" t="str">
            <v>RUB</v>
          </cell>
        </row>
        <row r="2496">
          <cell r="A2496" t="str">
            <v>НС-1691461</v>
          </cell>
          <cell r="C2496" t="str">
            <v>AS-24HW4RBSCA00W (GOAL Classic A WI-FI) наружный блок сплит-системы Hisense</v>
          </cell>
          <cell r="G2496" t="str">
            <v>шт</v>
          </cell>
          <cell r="H2496">
            <v>24</v>
          </cell>
          <cell r="I2496">
            <v>51090</v>
          </cell>
          <cell r="J2496" t="str">
            <v>RUB</v>
          </cell>
        </row>
        <row r="2497">
          <cell r="A2497" t="str">
            <v>яС-1191860</v>
          </cell>
          <cell r="C2497" t="str">
            <v>ЗИМНИЙ КОМПЛЕКТ SD</v>
          </cell>
          <cell r="H2497">
            <v>0</v>
          </cell>
          <cell r="I2497">
            <v>29690</v>
          </cell>
          <cell r="J2497" t="str">
            <v>RUB</v>
          </cell>
        </row>
        <row r="2498">
          <cell r="A2498" t="str">
            <v>НС-1716677</v>
          </cell>
          <cell r="C2498" t="str">
            <v>AS-09HW4RLRCA01AW (GOAL Classic A WI-FI)(ЗИМНИЙ КОМПЛЕКТ SD) наружный блок сплит-системы Hisense</v>
          </cell>
          <cell r="G2498" t="str">
            <v>шт</v>
          </cell>
          <cell r="H2498">
            <v>0</v>
          </cell>
          <cell r="I2498">
            <v>29690</v>
          </cell>
          <cell r="J2498" t="str">
            <v>RUB</v>
          </cell>
        </row>
        <row r="2499">
          <cell r="A2499" t="str">
            <v>НС-1716679</v>
          </cell>
          <cell r="C2499" t="str">
            <v>AS-12HW4RLRCA01AW (GOAL Classic A WI-FI)(ЗИМНИЙ КОМПЛЕКТ SD) наружный блок сплит-системы Hisense</v>
          </cell>
          <cell r="G2499" t="str">
            <v>шт</v>
          </cell>
          <cell r="H2499">
            <v>0</v>
          </cell>
          <cell r="I2499">
            <v>36290</v>
          </cell>
          <cell r="J2499" t="str">
            <v>RUB</v>
          </cell>
        </row>
        <row r="2500">
          <cell r="A2500" t="str">
            <v>НС-1716680</v>
          </cell>
          <cell r="C2500" t="str">
            <v>AS-18HW4RMSCA00W (GOAL Classic A WI-FI)(ЗИМНИЙ КОМПЛЕКТ SD) наружный блок сплит-системы Hisense</v>
          </cell>
          <cell r="G2500" t="str">
            <v>шт</v>
          </cell>
          <cell r="H2500">
            <v>0</v>
          </cell>
          <cell r="I2500">
            <v>52090</v>
          </cell>
          <cell r="J2500" t="str">
            <v>RUB</v>
          </cell>
        </row>
        <row r="2501">
          <cell r="A2501" t="str">
            <v>яС-1170615</v>
          </cell>
          <cell r="C2501" t="str">
            <v>NEO Classic A (DC) R32</v>
          </cell>
          <cell r="H2501" t="str">
            <v>больше 50</v>
          </cell>
          <cell r="I2501">
            <v>7300</v>
          </cell>
          <cell r="J2501" t="str">
            <v>RUB</v>
          </cell>
        </row>
        <row r="2502">
          <cell r="A2502" t="str">
            <v>НС-1414065</v>
          </cell>
          <cell r="C2502" t="str">
            <v>AS-07HR4RYDDC00G (NEO Classic A) внутренний блок сплит-системы Hisense</v>
          </cell>
          <cell r="G2502" t="str">
            <v>шт</v>
          </cell>
          <cell r="H2502" t="str">
            <v>больше 50</v>
          </cell>
          <cell r="I2502">
            <v>7300</v>
          </cell>
          <cell r="J2502" t="str">
            <v>RUB</v>
          </cell>
        </row>
        <row r="2503">
          <cell r="A2503" t="str">
            <v>НС-1414066</v>
          </cell>
          <cell r="C2503" t="str">
            <v>AS-07HR4RYDDC00W (NEO Classic A) наружный блок сплит-системы Hisense</v>
          </cell>
          <cell r="G2503" t="str">
            <v>шт</v>
          </cell>
          <cell r="H2503" t="str">
            <v>больше 50</v>
          </cell>
          <cell r="I2503">
            <v>17190</v>
          </cell>
          <cell r="J2503" t="str">
            <v>RUB</v>
          </cell>
        </row>
        <row r="2504">
          <cell r="A2504" t="str">
            <v>НС-1414067</v>
          </cell>
          <cell r="C2504" t="str">
            <v>AS-09HR4RYDDC00G (NEO Classic A) внутренний блок сплит-системы Hisense</v>
          </cell>
          <cell r="G2504" t="str">
            <v>шт</v>
          </cell>
          <cell r="H2504" t="str">
            <v>больше 50</v>
          </cell>
          <cell r="I2504">
            <v>8000</v>
          </cell>
          <cell r="J2504" t="str">
            <v>RUB</v>
          </cell>
        </row>
        <row r="2505">
          <cell r="A2505" t="str">
            <v>НС-1414068</v>
          </cell>
          <cell r="C2505" t="str">
            <v>AS-09HR4RYDDC00W (NEO Classic A) наружный блок сплит-системы Hisense</v>
          </cell>
          <cell r="G2505" t="str">
            <v>шт</v>
          </cell>
          <cell r="H2505" t="str">
            <v>больше 50</v>
          </cell>
          <cell r="I2505">
            <v>18790</v>
          </cell>
          <cell r="J2505" t="str">
            <v>RUB</v>
          </cell>
        </row>
        <row r="2506">
          <cell r="A2506" t="str">
            <v>НС-1414069</v>
          </cell>
          <cell r="C2506" t="str">
            <v>AS-12HR4RYDDC00G (NEO Classic A) внутренний блок сплит-системы Hisense</v>
          </cell>
          <cell r="G2506" t="str">
            <v>шт</v>
          </cell>
          <cell r="H2506">
            <v>1</v>
          </cell>
          <cell r="I2506">
            <v>10900</v>
          </cell>
          <cell r="J2506" t="str">
            <v>RUB</v>
          </cell>
        </row>
        <row r="2507">
          <cell r="A2507" t="str">
            <v>НС-1414072</v>
          </cell>
          <cell r="C2507" t="str">
            <v>AS-12HR4RYDDC00W (NEO Classic A) наружный блок сплит-системы Hisense</v>
          </cell>
          <cell r="G2507" t="str">
            <v>шт</v>
          </cell>
          <cell r="H2507">
            <v>3</v>
          </cell>
          <cell r="I2507">
            <v>25490</v>
          </cell>
          <cell r="J2507" t="str">
            <v>RUB</v>
          </cell>
        </row>
        <row r="2508">
          <cell r="A2508" t="str">
            <v>НС-1414076</v>
          </cell>
          <cell r="C2508" t="str">
            <v>AS-18HR4RMADC00G (NEO Classic A) внутренний блок сплит-системы Hisense</v>
          </cell>
          <cell r="G2508" t="str">
            <v>шт</v>
          </cell>
          <cell r="H2508">
            <v>29</v>
          </cell>
          <cell r="I2508">
            <v>17900</v>
          </cell>
          <cell r="J2508" t="str">
            <v>RUB</v>
          </cell>
        </row>
        <row r="2509">
          <cell r="A2509" t="str">
            <v>НС-1414078</v>
          </cell>
          <cell r="C2509" t="str">
            <v>AS-18HR4RMADC00W (NEO Classic A) наружный блок сплит-системы Hisense</v>
          </cell>
          <cell r="G2509" t="str">
            <v>шт</v>
          </cell>
          <cell r="H2509">
            <v>40</v>
          </cell>
          <cell r="I2509">
            <v>41790</v>
          </cell>
          <cell r="J2509" t="str">
            <v>RUB</v>
          </cell>
        </row>
        <row r="2510">
          <cell r="A2510" t="str">
            <v>НС-1414080</v>
          </cell>
          <cell r="C2510" t="str">
            <v>AS-24HR4RBADC00G (NEO Classic A) внутренний блок сплит-системы Hisense</v>
          </cell>
          <cell r="G2510" t="str">
            <v>шт</v>
          </cell>
          <cell r="H2510">
            <v>9</v>
          </cell>
          <cell r="I2510">
            <v>22700</v>
          </cell>
          <cell r="J2510" t="str">
            <v>RUB</v>
          </cell>
        </row>
        <row r="2511">
          <cell r="A2511" t="str">
            <v>НС-1414082</v>
          </cell>
          <cell r="C2511" t="str">
            <v>AS-24HR4RBADC00W (NEO Classic A) наружный блок сплит-системы Hisense</v>
          </cell>
          <cell r="G2511" t="str">
            <v>шт</v>
          </cell>
          <cell r="H2511">
            <v>5</v>
          </cell>
          <cell r="I2511">
            <v>53090</v>
          </cell>
          <cell r="J2511" t="str">
            <v>RUB</v>
          </cell>
        </row>
        <row r="2512">
          <cell r="A2512" t="str">
            <v>яС-1172299</v>
          </cell>
          <cell r="C2512" t="str">
            <v>ЗИМНИЙ КОМПЛЕКТ SD</v>
          </cell>
          <cell r="H2512">
            <v>0</v>
          </cell>
          <cell r="I2512">
            <v>28990</v>
          </cell>
          <cell r="J2512" t="str">
            <v>RUB</v>
          </cell>
        </row>
        <row r="2513">
          <cell r="A2513" t="str">
            <v>НС-1453955</v>
          </cell>
          <cell r="C2513" t="str">
            <v>AS-07HR4RYDDC00W (NEO Classic A)(ЗИМНИЙ КОМПЛЕКТ) наружный блок сплит-системы Hisense</v>
          </cell>
          <cell r="G2513" t="str">
            <v>шт</v>
          </cell>
          <cell r="H2513">
            <v>0</v>
          </cell>
          <cell r="I2513">
            <v>28990</v>
          </cell>
          <cell r="J2513" t="str">
            <v>RUB</v>
          </cell>
        </row>
        <row r="2514">
          <cell r="A2514" t="str">
            <v>НС-1453974</v>
          </cell>
          <cell r="C2514" t="str">
            <v>AS-09HR4RYDDC00W (NEO Classic A)(ЗИМНИЙ КОМПЛЕКТ) наружный блок сплит-системы Hisense</v>
          </cell>
          <cell r="G2514" t="str">
            <v>шт</v>
          </cell>
          <cell r="H2514">
            <v>0</v>
          </cell>
          <cell r="I2514">
            <v>30590</v>
          </cell>
          <cell r="J2514" t="str">
            <v>RUB</v>
          </cell>
        </row>
        <row r="2515">
          <cell r="A2515" t="str">
            <v>Ц-00025489</v>
          </cell>
          <cell r="C2515" t="str">
            <v>NEO Premium Classic A (TG)</v>
          </cell>
          <cell r="H2515" t="str">
            <v>больше 50</v>
          </cell>
          <cell r="I2515">
            <v>36990</v>
          </cell>
          <cell r="J2515" t="str">
            <v>RUB</v>
          </cell>
        </row>
        <row r="2516">
          <cell r="A2516" t="str">
            <v>яС-1158574</v>
          </cell>
          <cell r="C2516" t="str">
            <v>STRONG NEO Premium</v>
          </cell>
          <cell r="H2516">
            <v>0</v>
          </cell>
          <cell r="I2516">
            <v>36990</v>
          </cell>
          <cell r="J2516" t="str">
            <v>RUB</v>
          </cell>
        </row>
        <row r="2517">
          <cell r="A2517" t="str">
            <v>НС-1108071</v>
          </cell>
          <cell r="C2517" t="str">
            <v>AS-36HR4SDKVTG (STRONG NEO Premium Classic A) внутренний блок сплит-системы Hisense</v>
          </cell>
          <cell r="G2517" t="str">
            <v>шт</v>
          </cell>
          <cell r="H2517">
            <v>0</v>
          </cell>
          <cell r="I2517">
            <v>36990</v>
          </cell>
          <cell r="J2517" t="str">
            <v>RUB</v>
          </cell>
        </row>
        <row r="2518">
          <cell r="A2518" t="str">
            <v>НС-1108074</v>
          </cell>
          <cell r="C2518" t="str">
            <v>AS-36HR4SDKVTW (STRONG NEO Premium Classic A) внешний блок сплит-системы Hisense</v>
          </cell>
          <cell r="G2518" t="str">
            <v>шт</v>
          </cell>
          <cell r="H2518">
            <v>0</v>
          </cell>
          <cell r="I2518">
            <v>86500</v>
          </cell>
          <cell r="J2518" t="str">
            <v>RUB</v>
          </cell>
        </row>
        <row r="2519">
          <cell r="A2519" t="str">
            <v>яС-1181614</v>
          </cell>
          <cell r="C2519" t="str">
            <v>ЗИМНИЙ КОМПЛЕКТ SD</v>
          </cell>
          <cell r="H2519">
            <v>0</v>
          </cell>
          <cell r="I2519">
            <v>95700</v>
          </cell>
          <cell r="J2519" t="str">
            <v>RUB</v>
          </cell>
        </row>
        <row r="2520">
          <cell r="A2520" t="str">
            <v>НС-1645846</v>
          </cell>
          <cell r="C2520" t="str">
            <v>AS-36HR4SDKVTW (STRONG NEO Premium Classic A)(ЗИМНИЙ КОМПЛЕКТ) наружный блок сплит-системы Hisense</v>
          </cell>
          <cell r="G2520" t="str">
            <v>шт</v>
          </cell>
          <cell r="H2520">
            <v>0</v>
          </cell>
          <cell r="I2520">
            <v>95700</v>
          </cell>
          <cell r="J2520" t="str">
            <v>RUB</v>
          </cell>
        </row>
        <row r="2521">
          <cell r="A2521" t="str">
            <v>яС-1166695</v>
          </cell>
          <cell r="C2521" t="str">
            <v>Комплекты WIFI READY</v>
          </cell>
          <cell r="H2521" t="str">
            <v>больше 50</v>
          </cell>
          <cell r="I2521">
            <v>18990</v>
          </cell>
          <cell r="J2521" t="str">
            <v>RUB</v>
          </cell>
        </row>
        <row r="2522">
          <cell r="A2522" t="str">
            <v>НС-1291490</v>
          </cell>
          <cell r="C2522" t="str">
            <v>AS-07HW4SYDTG035W (WIFI READY NEO Premium Classic A) наружный блок сплит-системы Hisense</v>
          </cell>
          <cell r="G2522" t="str">
            <v>шт</v>
          </cell>
          <cell r="H2522">
            <v>17</v>
          </cell>
          <cell r="I2522">
            <v>18990</v>
          </cell>
          <cell r="J2522" t="str">
            <v>RUB</v>
          </cell>
        </row>
        <row r="2523">
          <cell r="A2523" t="str">
            <v>НС-1291491</v>
          </cell>
          <cell r="C2523" t="str">
            <v>AS-10HW4SYDTG5G (WIFI READY NEO Premium Classic A) внутренний блок сплит-системы Hisense</v>
          </cell>
          <cell r="G2523" t="str">
            <v>шт</v>
          </cell>
          <cell r="H2523">
            <v>0</v>
          </cell>
          <cell r="I2523">
            <v>8800</v>
          </cell>
          <cell r="J2523" t="str">
            <v>RUB</v>
          </cell>
        </row>
        <row r="2524">
          <cell r="A2524" t="str">
            <v>НС-1291492</v>
          </cell>
          <cell r="C2524" t="str">
            <v>AS-10HW4SYDTGW (WIFI READY NEO Premium Classic A) наружный блок сплит-системы Hisense</v>
          </cell>
          <cell r="G2524" t="str">
            <v>шт</v>
          </cell>
          <cell r="H2524">
            <v>10</v>
          </cell>
          <cell r="I2524">
            <v>20460</v>
          </cell>
          <cell r="J2524" t="str">
            <v>RUB</v>
          </cell>
        </row>
        <row r="2525">
          <cell r="A2525" t="str">
            <v>НС-1291498</v>
          </cell>
          <cell r="C2525" t="str">
            <v>AS-13HW4SVDTG5G (WIFI READY NEO Premium Classic A) внутренний блок сплит-системы Hisense</v>
          </cell>
          <cell r="G2525" t="str">
            <v>шт</v>
          </cell>
          <cell r="H2525">
            <v>0</v>
          </cell>
          <cell r="I2525">
            <v>11900</v>
          </cell>
          <cell r="J2525" t="str">
            <v>RUB</v>
          </cell>
        </row>
        <row r="2526">
          <cell r="A2526" t="str">
            <v>НС-1291501</v>
          </cell>
          <cell r="C2526" t="str">
            <v>AS-13HW4SVDTGW (WIFI READY NEO Premium Classic A) наружный блок сплит-системы Hisense</v>
          </cell>
          <cell r="G2526" t="str">
            <v>шт</v>
          </cell>
          <cell r="H2526" t="str">
            <v>больше 50</v>
          </cell>
          <cell r="I2526">
            <v>27700</v>
          </cell>
          <cell r="J2526" t="str">
            <v>RUB</v>
          </cell>
        </row>
        <row r="2527">
          <cell r="A2527" t="str">
            <v>НС-1291502</v>
          </cell>
          <cell r="C2527" t="str">
            <v>AS-18HW4SMATG015G (WIFI READY NEO Premium Classic A) внутренний блок сплит-системы Hisense</v>
          </cell>
          <cell r="G2527" t="str">
            <v>шт</v>
          </cell>
          <cell r="H2527">
            <v>0</v>
          </cell>
          <cell r="I2527">
            <v>19200</v>
          </cell>
          <cell r="J2527" t="str">
            <v>RUB</v>
          </cell>
        </row>
        <row r="2528">
          <cell r="A2528" t="str">
            <v>НС-1291506</v>
          </cell>
          <cell r="C2528" t="str">
            <v>AS-24HW4SBATG005W (WIFI READY NEO Premium Classic A) наружный блок сплит-системы Hisense</v>
          </cell>
          <cell r="G2528" t="str">
            <v>шт</v>
          </cell>
          <cell r="H2528">
            <v>1</v>
          </cell>
          <cell r="I2528">
            <v>55760</v>
          </cell>
          <cell r="J2528" t="str">
            <v>RUB</v>
          </cell>
        </row>
        <row r="2529">
          <cell r="A2529" t="str">
            <v>Ц-00040717</v>
          </cell>
          <cell r="C2529" t="str">
            <v>Универсальные внешние блоки (зимний комплект)</v>
          </cell>
          <cell r="H2529">
            <v>0</v>
          </cell>
          <cell r="I2529">
            <v>30790</v>
          </cell>
          <cell r="J2529" t="str">
            <v>RUB</v>
          </cell>
        </row>
        <row r="2530">
          <cell r="A2530" t="str">
            <v>НС-1346971</v>
          </cell>
          <cell r="C2530" t="str">
            <v>AS-07HW4SYDTG035W (NEO Premium Classic A)(ЗИМНИЙ КОМПЛЕКТ)наружный блок сплит-системы Hisense</v>
          </cell>
          <cell r="G2530" t="str">
            <v>шт</v>
          </cell>
          <cell r="H2530">
            <v>0</v>
          </cell>
          <cell r="I2530">
            <v>30790</v>
          </cell>
          <cell r="J2530" t="str">
            <v>RUB</v>
          </cell>
        </row>
        <row r="2531">
          <cell r="A2531" t="str">
            <v>НС-1346972</v>
          </cell>
          <cell r="C2531" t="str">
            <v>AS-10HW4SYDTGW (NEO Premium Classic A)(ЗИМНИЙ КОМПЛЕКТ) наружный блок сплит-системы Hisense</v>
          </cell>
          <cell r="G2531" t="str">
            <v>шт</v>
          </cell>
          <cell r="H2531">
            <v>0</v>
          </cell>
          <cell r="I2531">
            <v>32260</v>
          </cell>
          <cell r="J2531" t="str">
            <v>RUB</v>
          </cell>
        </row>
        <row r="2532">
          <cell r="A2532" t="str">
            <v>НС-1346973</v>
          </cell>
          <cell r="C2532" t="str">
            <v>AS-13HW4SVDTGW (NEO Premium Classic A)(ЗИМНИЙ КОМПЛЕКТ) наружный блок сплит-системы Hisense</v>
          </cell>
          <cell r="G2532" t="str">
            <v>шт</v>
          </cell>
          <cell r="H2532">
            <v>0</v>
          </cell>
          <cell r="I2532">
            <v>39500</v>
          </cell>
          <cell r="J2532" t="str">
            <v>RUB</v>
          </cell>
        </row>
        <row r="2533">
          <cell r="A2533" t="str">
            <v>НС-1438042</v>
          </cell>
          <cell r="C2533" t="str">
            <v>AS-18HW4SMATG015W (NEO Premium Classic A)(ЗИМНИЙ КОМПЛЕКТ)наружный блок сплит-системы Hisense</v>
          </cell>
          <cell r="G2533" t="str">
            <v>шт</v>
          </cell>
          <cell r="H2533">
            <v>0</v>
          </cell>
          <cell r="I2533">
            <v>56610</v>
          </cell>
          <cell r="J2533" t="str">
            <v>RUB</v>
          </cell>
        </row>
        <row r="2534">
          <cell r="A2534" t="str">
            <v>НС-1438045</v>
          </cell>
          <cell r="C2534" t="str">
            <v>AS-24HW4SBATG005W (NEO Premium Classic A)(ЗИМНИЙ КОМПЛЕКТ)наружный блок сплит-системы Hisense</v>
          </cell>
          <cell r="G2534" t="str">
            <v>шт</v>
          </cell>
          <cell r="H2534">
            <v>0</v>
          </cell>
          <cell r="I2534">
            <v>67560</v>
          </cell>
          <cell r="J2534" t="str">
            <v>RUB</v>
          </cell>
        </row>
        <row r="2535">
          <cell r="A2535" t="str">
            <v>яС-1189800</v>
          </cell>
          <cell r="C2535" t="str">
            <v>NEO Premium Classic A WI-FI (TG)</v>
          </cell>
          <cell r="H2535" t="str">
            <v>больше 50</v>
          </cell>
          <cell r="I2535">
            <v>8100</v>
          </cell>
          <cell r="J2535" t="str">
            <v>RUB</v>
          </cell>
        </row>
        <row r="2536">
          <cell r="A2536" t="str">
            <v>НС-1695554</v>
          </cell>
          <cell r="C2536" t="str">
            <v>AS-07HW4SYDTG035G (NEO Premium Classic A WI-FI) внутренний блок сплит-системы Hisense</v>
          </cell>
          <cell r="G2536" t="str">
            <v>шт</v>
          </cell>
          <cell r="H2536">
            <v>0</v>
          </cell>
          <cell r="I2536">
            <v>8100</v>
          </cell>
          <cell r="J2536" t="str">
            <v>RUB</v>
          </cell>
        </row>
        <row r="2537">
          <cell r="A2537" t="str">
            <v>НС-1691510</v>
          </cell>
          <cell r="C2537" t="str">
            <v>AS-10HW4SYDTG5G (NEO Premium Classic A WI-FI) внутренний блок сплит-системы Hisense</v>
          </cell>
          <cell r="G2537" t="str">
            <v>шт</v>
          </cell>
          <cell r="H2537">
            <v>5</v>
          </cell>
          <cell r="I2537">
            <v>8800</v>
          </cell>
          <cell r="J2537" t="str">
            <v>RUB</v>
          </cell>
        </row>
        <row r="2538">
          <cell r="A2538" t="str">
            <v>НС-1691512</v>
          </cell>
          <cell r="C2538" t="str">
            <v>AS-13HW4SVDTG5G (NEO Premium Classic A WI-FI) внутренний блок сплит-системы Hisense</v>
          </cell>
          <cell r="G2538" t="str">
            <v>шт</v>
          </cell>
          <cell r="H2538" t="str">
            <v>больше 50</v>
          </cell>
          <cell r="I2538">
            <v>11900</v>
          </cell>
          <cell r="J2538" t="str">
            <v>RUB</v>
          </cell>
        </row>
        <row r="2539">
          <cell r="A2539" t="str">
            <v>НС-1691514</v>
          </cell>
          <cell r="C2539" t="str">
            <v>AS-18HW4SMATG015G (NEO Premium Classic A WI-FI) внутренний блок сплит-системы Hisense</v>
          </cell>
          <cell r="G2539" t="str">
            <v>шт</v>
          </cell>
          <cell r="H2539">
            <v>7</v>
          </cell>
          <cell r="I2539">
            <v>19200</v>
          </cell>
          <cell r="J2539" t="str">
            <v>RUB</v>
          </cell>
        </row>
        <row r="2540">
          <cell r="A2540" t="str">
            <v>НС-1691517</v>
          </cell>
          <cell r="C2540" t="str">
            <v>AS-24HW4SBATG005G (NEO Premium Classic A WI-FI) внутренний блок сплит-системы Hisense</v>
          </cell>
          <cell r="G2540" t="str">
            <v>шт</v>
          </cell>
          <cell r="H2540">
            <v>4</v>
          </cell>
          <cell r="I2540">
            <v>23900</v>
          </cell>
          <cell r="J2540" t="str">
            <v>RUB</v>
          </cell>
        </row>
        <row r="2541">
          <cell r="A2541" t="str">
            <v>яС-1189838</v>
          </cell>
          <cell r="C2541" t="str">
            <v>NEXT Classic A (CJ) R32</v>
          </cell>
          <cell r="H2541" t="str">
            <v>больше 50</v>
          </cell>
          <cell r="I2541">
            <v>7000</v>
          </cell>
          <cell r="J2541" t="str">
            <v>RUB</v>
          </cell>
        </row>
        <row r="2542">
          <cell r="A2542" t="str">
            <v>НС-1691947</v>
          </cell>
          <cell r="C2542" t="str">
            <v>AS-07HR4RLRCJ00G (NEXT Classic A) внутренний блок сплит-системы Hisense</v>
          </cell>
          <cell r="G2542" t="str">
            <v>шт</v>
          </cell>
          <cell r="H2542" t="str">
            <v>больше 50</v>
          </cell>
          <cell r="I2542">
            <v>7000</v>
          </cell>
          <cell r="J2542" t="str">
            <v>RUB</v>
          </cell>
        </row>
        <row r="2543">
          <cell r="A2543" t="str">
            <v>НС-1691948</v>
          </cell>
          <cell r="C2543" t="str">
            <v>AS-07HR4RLRCJ00W (NEXT Classic A) наружный блок сплит-системы Hisense</v>
          </cell>
          <cell r="G2543" t="str">
            <v>шт</v>
          </cell>
          <cell r="H2543" t="str">
            <v>больше 50</v>
          </cell>
          <cell r="I2543">
            <v>16490</v>
          </cell>
          <cell r="J2543" t="str">
            <v>RUB</v>
          </cell>
        </row>
        <row r="2544">
          <cell r="A2544" t="str">
            <v>НС-1691949</v>
          </cell>
          <cell r="C2544" t="str">
            <v>AS-09HR4RLRCJ01G (NEXT Classic A) внутренний блок сплит-системы Hisense</v>
          </cell>
          <cell r="G2544" t="str">
            <v>шт</v>
          </cell>
          <cell r="H2544" t="str">
            <v>больше 50</v>
          </cell>
          <cell r="I2544">
            <v>7700</v>
          </cell>
          <cell r="J2544" t="str">
            <v>RUB</v>
          </cell>
        </row>
        <row r="2545">
          <cell r="A2545" t="str">
            <v>НС-1691950</v>
          </cell>
          <cell r="C2545" t="str">
            <v>AS-09HR4RLRCJ01W (NEXT Classic A) наружный блок сплит-системы Hisense</v>
          </cell>
          <cell r="G2545" t="str">
            <v>шт</v>
          </cell>
          <cell r="H2545" t="str">
            <v>больше 50</v>
          </cell>
          <cell r="I2545">
            <v>17890</v>
          </cell>
          <cell r="J2545" t="str">
            <v>RUB</v>
          </cell>
        </row>
        <row r="2546">
          <cell r="A2546" t="str">
            <v>НС-1691951</v>
          </cell>
          <cell r="C2546" t="str">
            <v>AS-12HR4RLRCJ01G (NEXT Classic A) внутренний блок сплит-системы Hisense</v>
          </cell>
          <cell r="G2546" t="str">
            <v>шт</v>
          </cell>
          <cell r="H2546" t="str">
            <v>больше 50</v>
          </cell>
          <cell r="I2546">
            <v>10500</v>
          </cell>
          <cell r="J2546" t="str">
            <v>RUB</v>
          </cell>
        </row>
        <row r="2547">
          <cell r="A2547" t="str">
            <v>НС-1691952</v>
          </cell>
          <cell r="C2547" t="str">
            <v>AS-12HR4RLRCJ01W (NEXT Classic A) наружный блок сплит-системы Hisense</v>
          </cell>
          <cell r="G2547" t="str">
            <v>шт</v>
          </cell>
          <cell r="H2547" t="str">
            <v>больше 50</v>
          </cell>
          <cell r="I2547">
            <v>24490</v>
          </cell>
          <cell r="J2547" t="str">
            <v>RUB</v>
          </cell>
        </row>
        <row r="2548">
          <cell r="A2548" t="str">
            <v>НС-1691954</v>
          </cell>
          <cell r="C2548" t="str">
            <v>AS-18HR4RMSCJ00G (NEXT Classic A) внутренний блок сплит-системы Hisense</v>
          </cell>
          <cell r="G2548" t="str">
            <v>шт</v>
          </cell>
          <cell r="H2548">
            <v>1</v>
          </cell>
          <cell r="I2548">
            <v>17300</v>
          </cell>
          <cell r="J2548" t="str">
            <v>RUB</v>
          </cell>
        </row>
        <row r="2549">
          <cell r="A2549" t="str">
            <v>НС-1691955</v>
          </cell>
          <cell r="C2549" t="str">
            <v>AS-18HR4RMSCJ00W (NEXT Classic A) наружный блок сплит-системы Hisense</v>
          </cell>
          <cell r="G2549" t="str">
            <v>шт</v>
          </cell>
          <cell r="H2549">
            <v>2</v>
          </cell>
          <cell r="I2549">
            <v>40290</v>
          </cell>
          <cell r="J2549" t="str">
            <v>RUB</v>
          </cell>
        </row>
        <row r="2550">
          <cell r="A2550" t="str">
            <v>НС-1691957</v>
          </cell>
          <cell r="C2550" t="str">
            <v>AS-24HR4RBSCJ00G (NEXT Classic A) внутренний блок сплит-системы Hisense</v>
          </cell>
          <cell r="G2550" t="str">
            <v>шт</v>
          </cell>
          <cell r="H2550">
            <v>40</v>
          </cell>
          <cell r="I2550">
            <v>21900</v>
          </cell>
          <cell r="J2550" t="str">
            <v>RUB</v>
          </cell>
        </row>
        <row r="2551">
          <cell r="A2551" t="str">
            <v>НС-1691958</v>
          </cell>
          <cell r="C2551" t="str">
            <v>AS-24HR4RBSCJ00W (NEXT Classic A) наружный блок сплит-системы Hisense</v>
          </cell>
          <cell r="G2551" t="str">
            <v>шт</v>
          </cell>
          <cell r="H2551">
            <v>38</v>
          </cell>
          <cell r="I2551">
            <v>51090</v>
          </cell>
          <cell r="J2551" t="str">
            <v>RUB</v>
          </cell>
        </row>
        <row r="2552">
          <cell r="A2552" t="str">
            <v>яС-1191418</v>
          </cell>
          <cell r="C2552" t="str">
            <v>STRONG VIBE CLASSIC A</v>
          </cell>
          <cell r="H2552" t="str">
            <v>больше 50</v>
          </cell>
          <cell r="I2552">
            <v>40190</v>
          </cell>
          <cell r="J2552" t="str">
            <v>RUB</v>
          </cell>
        </row>
        <row r="2553">
          <cell r="A2553" t="str">
            <v>НС-1714460</v>
          </cell>
          <cell r="C2553" t="str">
            <v>AS-36HW4RKZHBG (STRONG VIBE Classic A) внутренний блок сплит-системы Hisense</v>
          </cell>
          <cell r="G2553" t="str">
            <v>шт</v>
          </cell>
          <cell r="H2553" t="str">
            <v>больше 50</v>
          </cell>
          <cell r="I2553">
            <v>40190</v>
          </cell>
          <cell r="J2553" t="str">
            <v>RUB</v>
          </cell>
        </row>
        <row r="2554">
          <cell r="A2554" t="str">
            <v>НС-1714461</v>
          </cell>
          <cell r="C2554" t="str">
            <v>AS-36HW4RKZHBW (STRONG VIBE Classic A) наружный блок сплит-системы Hisense</v>
          </cell>
          <cell r="G2554" t="str">
            <v>шт</v>
          </cell>
          <cell r="H2554" t="str">
            <v>больше 50</v>
          </cell>
          <cell r="I2554">
            <v>93800</v>
          </cell>
          <cell r="J2554" t="str">
            <v>RUB</v>
          </cell>
        </row>
        <row r="2555">
          <cell r="A2555" t="str">
            <v>яС-1190732</v>
          </cell>
          <cell r="C2555" t="str">
            <v>VIBE Classic A</v>
          </cell>
          <cell r="H2555" t="str">
            <v>больше 50</v>
          </cell>
          <cell r="I2555">
            <v>8400</v>
          </cell>
          <cell r="J2555" t="str">
            <v>RUB</v>
          </cell>
        </row>
        <row r="2556">
          <cell r="A2556" t="str">
            <v>НС-1759501</v>
          </cell>
          <cell r="C2556" t="str">
            <v>AS-07HW4RLCHA00G (VIBE Classic A) внутренний блок сплит-системы Hisense</v>
          </cell>
          <cell r="G2556" t="str">
            <v>шт</v>
          </cell>
          <cell r="H2556" t="str">
            <v>больше 50</v>
          </cell>
          <cell r="I2556">
            <v>8400</v>
          </cell>
          <cell r="J2556" t="str">
            <v>RUB</v>
          </cell>
        </row>
        <row r="2557">
          <cell r="A2557" t="str">
            <v>НС-1759506</v>
          </cell>
          <cell r="C2557" t="str">
            <v>AS-07HW4RLCHA00W (VIBE Classic A) наружный блок сплит-системы Hisense</v>
          </cell>
          <cell r="G2557" t="str">
            <v>шт</v>
          </cell>
          <cell r="H2557" t="str">
            <v>больше 50</v>
          </cell>
          <cell r="I2557">
            <v>19590</v>
          </cell>
          <cell r="J2557" t="str">
            <v>RUB</v>
          </cell>
        </row>
        <row r="2558">
          <cell r="A2558" t="str">
            <v>НС-1759502</v>
          </cell>
          <cell r="C2558" t="str">
            <v>AS-09HW4RLCHA01G (VIBE Classic A) внутренний блок сплит-системы Hisense</v>
          </cell>
          <cell r="G2558" t="str">
            <v>шт</v>
          </cell>
          <cell r="H2558" t="str">
            <v>больше 50</v>
          </cell>
          <cell r="I2558">
            <v>9100</v>
          </cell>
          <cell r="J2558" t="str">
            <v>RUB</v>
          </cell>
        </row>
        <row r="2559">
          <cell r="A2559" t="str">
            <v>НС-1759507</v>
          </cell>
          <cell r="C2559" t="str">
            <v>AS-09HW4RLCHA01W (VIBE Classic A) наружный блок сплит-системы Hisense</v>
          </cell>
          <cell r="G2559" t="str">
            <v>шт</v>
          </cell>
          <cell r="H2559" t="str">
            <v>больше 50</v>
          </cell>
          <cell r="I2559">
            <v>21260</v>
          </cell>
          <cell r="J2559" t="str">
            <v>RUB</v>
          </cell>
        </row>
        <row r="2560">
          <cell r="A2560" t="str">
            <v>НС-1759503</v>
          </cell>
          <cell r="C2560" t="str">
            <v>AS-12HW4RGUHA00G (VIBE Classic A) внутренний блок сплит-системы Hisense</v>
          </cell>
          <cell r="G2560" t="str">
            <v>шт</v>
          </cell>
          <cell r="H2560" t="str">
            <v>больше 50</v>
          </cell>
          <cell r="I2560">
            <v>12300</v>
          </cell>
          <cell r="J2560" t="str">
            <v>RUB</v>
          </cell>
        </row>
        <row r="2561">
          <cell r="A2561" t="str">
            <v>НС-1759508</v>
          </cell>
          <cell r="C2561" t="str">
            <v>AS-12HW4RGUHA00W (VIBE Classic A) наружный блок сплит-системы Hisense</v>
          </cell>
          <cell r="G2561" t="str">
            <v>шт</v>
          </cell>
          <cell r="H2561" t="str">
            <v>больше 50</v>
          </cell>
          <cell r="I2561">
            <v>28690</v>
          </cell>
          <cell r="J2561" t="str">
            <v>RUB</v>
          </cell>
        </row>
        <row r="2562">
          <cell r="A2562" t="str">
            <v>НС-1759504</v>
          </cell>
          <cell r="C2562" t="str">
            <v>AS-18HW4RMPHA00G (VIBE Classic A) внутренний блок сплит-системы Hisense</v>
          </cell>
          <cell r="G2562" t="str">
            <v>шт</v>
          </cell>
          <cell r="H2562" t="str">
            <v>больше 50</v>
          </cell>
          <cell r="I2562">
            <v>19900</v>
          </cell>
          <cell r="J2562" t="str">
            <v>RUB</v>
          </cell>
        </row>
        <row r="2563">
          <cell r="A2563" t="str">
            <v>НС-1759509</v>
          </cell>
          <cell r="C2563" t="str">
            <v>AS-18HW4RMPHA00W (VIBE Classic A) наружный блок сплит-системы Hisense</v>
          </cell>
          <cell r="G2563" t="str">
            <v>шт</v>
          </cell>
          <cell r="H2563" t="str">
            <v>больше 50</v>
          </cell>
          <cell r="I2563">
            <v>46390</v>
          </cell>
          <cell r="J2563" t="str">
            <v>RUB</v>
          </cell>
        </row>
        <row r="2564">
          <cell r="A2564" t="str">
            <v>НС-1759505</v>
          </cell>
          <cell r="C2564" t="str">
            <v>AS-24HW4RFWHA00G (VIBE Classic A) внутренний блок сплит-системы Hisense</v>
          </cell>
          <cell r="G2564" t="str">
            <v>шт</v>
          </cell>
          <cell r="H2564" t="str">
            <v>больше 50</v>
          </cell>
          <cell r="I2564">
            <v>24700</v>
          </cell>
          <cell r="J2564" t="str">
            <v>RUB</v>
          </cell>
        </row>
        <row r="2565">
          <cell r="A2565" t="str">
            <v>НС-1759510</v>
          </cell>
          <cell r="C2565" t="str">
            <v>AS-24HW4RFWHA00W (VIBE Classic A) наружный блок сплит-системы Hisense</v>
          </cell>
          <cell r="G2565" t="str">
            <v>шт</v>
          </cell>
          <cell r="H2565" t="str">
            <v>больше 50</v>
          </cell>
          <cell r="I2565">
            <v>57790</v>
          </cell>
          <cell r="J2565" t="str">
            <v>RUB</v>
          </cell>
        </row>
        <row r="2566">
          <cell r="A2566" t="str">
            <v>яС-1193768</v>
          </cell>
          <cell r="C2566" t="str">
            <v>ZOOM 2.0 Classic A</v>
          </cell>
          <cell r="H2566" t="str">
            <v>больше 50</v>
          </cell>
          <cell r="I2566">
            <v>7000</v>
          </cell>
          <cell r="J2566" t="str">
            <v>RUB</v>
          </cell>
        </row>
        <row r="2567">
          <cell r="A2567" t="str">
            <v>НС-1759540</v>
          </cell>
          <cell r="C2567" t="str">
            <v>AS-07HW4RLRKB00G (ZOOM Classic A) внутренний блок сплит-системы Hisense</v>
          </cell>
          <cell r="G2567" t="str">
            <v>шт</v>
          </cell>
          <cell r="H2567" t="str">
            <v>больше 50</v>
          </cell>
          <cell r="I2567">
            <v>7000</v>
          </cell>
          <cell r="J2567" t="str">
            <v>RUB</v>
          </cell>
        </row>
        <row r="2568">
          <cell r="A2568" t="str">
            <v>НС-1759549</v>
          </cell>
          <cell r="C2568" t="str">
            <v>AS-07HW4RLRKB00W (ZOOM Classic A) наружный блок сплит-системы Hisense</v>
          </cell>
          <cell r="G2568" t="str">
            <v>шт</v>
          </cell>
          <cell r="H2568" t="str">
            <v>больше 50</v>
          </cell>
          <cell r="I2568">
            <v>16490</v>
          </cell>
          <cell r="J2568" t="str">
            <v>RUB</v>
          </cell>
        </row>
        <row r="2569">
          <cell r="A2569" t="str">
            <v>НС-1759542</v>
          </cell>
          <cell r="C2569" t="str">
            <v>AS-09HW4RLRKB01G (ZOOM Classic A) внутренний блок сплит-системы Hisense</v>
          </cell>
          <cell r="G2569" t="str">
            <v>шт</v>
          </cell>
          <cell r="H2569">
            <v>3</v>
          </cell>
          <cell r="I2569">
            <v>7700</v>
          </cell>
          <cell r="J2569" t="str">
            <v>RUB</v>
          </cell>
        </row>
        <row r="2570">
          <cell r="A2570" t="str">
            <v>НС-1759550</v>
          </cell>
          <cell r="C2570" t="str">
            <v>AS-09HW4RLRKB01W (ZOOM Classic A) наружный блок сплит-системы Hisense</v>
          </cell>
          <cell r="G2570" t="str">
            <v>шт</v>
          </cell>
          <cell r="H2570">
            <v>2</v>
          </cell>
          <cell r="I2570">
            <v>17890</v>
          </cell>
          <cell r="J2570" t="str">
            <v>RUB</v>
          </cell>
        </row>
        <row r="2571">
          <cell r="A2571" t="str">
            <v>НС-1759544</v>
          </cell>
          <cell r="C2571" t="str">
            <v>AS-12HW4RLRKB01G (ZOOM Classic A) внутренний блок сплит-системы Hisense</v>
          </cell>
          <cell r="G2571" t="str">
            <v>шт</v>
          </cell>
          <cell r="H2571" t="str">
            <v>больше 50</v>
          </cell>
          <cell r="I2571">
            <v>10500</v>
          </cell>
          <cell r="J2571" t="str">
            <v>RUB</v>
          </cell>
        </row>
        <row r="2572">
          <cell r="A2572" t="str">
            <v>НС-1759551</v>
          </cell>
          <cell r="C2572" t="str">
            <v>AS-12HW4RLRKB01W (ZOOM Classic A) наружный блок сплит-системы Hisense</v>
          </cell>
          <cell r="G2572" t="str">
            <v>шт</v>
          </cell>
          <cell r="H2572">
            <v>18</v>
          </cell>
          <cell r="I2572">
            <v>24490</v>
          </cell>
          <cell r="J2572" t="str">
            <v>RUB</v>
          </cell>
        </row>
        <row r="2573">
          <cell r="A2573" t="str">
            <v>НС-1759545</v>
          </cell>
          <cell r="C2573" t="str">
            <v>AS-18HW4RMSKB00G (ZOOM Classic A) внутренний блок сплит-системы Hisense</v>
          </cell>
          <cell r="G2573" t="str">
            <v>шт</v>
          </cell>
          <cell r="H2573">
            <v>28</v>
          </cell>
          <cell r="I2573">
            <v>17300</v>
          </cell>
          <cell r="J2573" t="str">
            <v>RUB</v>
          </cell>
        </row>
        <row r="2574">
          <cell r="A2574" t="str">
            <v>НС-1759552</v>
          </cell>
          <cell r="C2574" t="str">
            <v>AS-18HW4RMSKB00W (ZOOM Classic A) наружный блок сплит-системы Hisense</v>
          </cell>
          <cell r="G2574" t="str">
            <v>шт</v>
          </cell>
          <cell r="H2574">
            <v>30</v>
          </cell>
          <cell r="I2574">
            <v>40290</v>
          </cell>
          <cell r="J2574" t="str">
            <v>RUB</v>
          </cell>
        </row>
        <row r="2575">
          <cell r="A2575" t="str">
            <v>НС-1759546</v>
          </cell>
          <cell r="C2575" t="str">
            <v>AS-24HW4RBSKB00G (ZOOM Classic A) внутренний блок сплит-системы Hisense</v>
          </cell>
          <cell r="G2575" t="str">
            <v>шт</v>
          </cell>
          <cell r="H2575" t="str">
            <v>больше 50</v>
          </cell>
          <cell r="I2575">
            <v>21900</v>
          </cell>
          <cell r="J2575" t="str">
            <v>RUB</v>
          </cell>
        </row>
        <row r="2576">
          <cell r="A2576" t="str">
            <v>НС-1759553</v>
          </cell>
          <cell r="C2576" t="str">
            <v>AS-24HW4RBSKB00W (ZOOM Classic A) наружный блок сплит-системы Hisense</v>
          </cell>
          <cell r="G2576" t="str">
            <v>шт</v>
          </cell>
          <cell r="H2576" t="str">
            <v>больше 50</v>
          </cell>
          <cell r="I2576">
            <v>51090</v>
          </cell>
          <cell r="J2576" t="str">
            <v>RUB</v>
          </cell>
        </row>
        <row r="2577">
          <cell r="A2577" t="str">
            <v>яС-1170624</v>
          </cell>
          <cell r="C2577" t="str">
            <v>Инверторные сплит-системы</v>
          </cell>
          <cell r="H2577" t="str">
            <v>больше 50</v>
          </cell>
          <cell r="I2577">
            <v>14600</v>
          </cell>
          <cell r="J2577" t="str">
            <v>RUB</v>
          </cell>
        </row>
        <row r="2578">
          <cell r="A2578" t="str">
            <v>яС-1175100</v>
          </cell>
          <cell r="C2578" t="str">
            <v>Black CRYSTAL SUPER DC Inverter 2023</v>
          </cell>
          <cell r="H2578" t="str">
            <v>больше 50</v>
          </cell>
          <cell r="I2578">
            <v>14600</v>
          </cell>
          <cell r="J2578" t="str">
            <v>RUB</v>
          </cell>
        </row>
        <row r="2579">
          <cell r="A2579" t="str">
            <v>НС-1514127</v>
          </cell>
          <cell r="C2579" t="str">
            <v>AS-10UW4RVETG01G(B) (BLACK CRYSTAL SDC Inv) внутренний блок сплит-системы Hisense</v>
          </cell>
          <cell r="G2579" t="str">
            <v>шт</v>
          </cell>
          <cell r="H2579">
            <v>42</v>
          </cell>
          <cell r="I2579">
            <v>14600</v>
          </cell>
          <cell r="J2579" t="str">
            <v>RUB</v>
          </cell>
        </row>
        <row r="2580">
          <cell r="A2580" t="str">
            <v>НС-1514128</v>
          </cell>
          <cell r="C2580" t="str">
            <v>AS-10UW4RVETG01W(B) (BLACK CRYSTAL SDC Inv) наружный блок сплит-системы Hisense</v>
          </cell>
          <cell r="G2580" t="str">
            <v>шт</v>
          </cell>
          <cell r="H2580">
            <v>6</v>
          </cell>
          <cell r="I2580">
            <v>33990</v>
          </cell>
          <cell r="J2580" t="str">
            <v>RUB</v>
          </cell>
        </row>
        <row r="2581">
          <cell r="A2581" t="str">
            <v>НС-1514130</v>
          </cell>
          <cell r="C2581" t="str">
            <v>AS-13UW4RVETG01W(B) (BLACK CRYSTAL SDC Inv) наружный блок сплит-системы Hisense</v>
          </cell>
          <cell r="G2581" t="str">
            <v>шт</v>
          </cell>
          <cell r="H2581">
            <v>44</v>
          </cell>
          <cell r="I2581">
            <v>37790</v>
          </cell>
          <cell r="J2581" t="str">
            <v>RUB</v>
          </cell>
        </row>
        <row r="2582">
          <cell r="A2582" t="str">
            <v>яС-1190506</v>
          </cell>
          <cell r="C2582" t="str">
            <v>BLACK CRYSTAL SUPER DC Inverter WI-FI 2025</v>
          </cell>
          <cell r="H2582">
            <v>40</v>
          </cell>
          <cell r="I2582">
            <v>16200</v>
          </cell>
          <cell r="J2582" t="str">
            <v>RUB</v>
          </cell>
        </row>
        <row r="2583">
          <cell r="A2583" t="str">
            <v>НС-1694120</v>
          </cell>
          <cell r="C2583" t="str">
            <v>AS-13UW4RVETG01G(B) (BLACK CRYSTAL SDC Inv WI-FI) внутренний блок сплит-системы Hisense R32</v>
          </cell>
          <cell r="G2583" t="str">
            <v>шт</v>
          </cell>
          <cell r="H2583">
            <v>40</v>
          </cell>
          <cell r="I2583">
            <v>16200</v>
          </cell>
          <cell r="J2583" t="str">
            <v>RUB</v>
          </cell>
        </row>
        <row r="2584">
          <cell r="A2584" t="str">
            <v>яС-1174718</v>
          </cell>
          <cell r="C2584" t="str">
            <v>CHAMPAGNE CRYSTAL SUPER DC Inverter 2023</v>
          </cell>
          <cell r="H2584">
            <v>28</v>
          </cell>
          <cell r="I2584">
            <v>33990</v>
          </cell>
          <cell r="J2584" t="str">
            <v>RUB</v>
          </cell>
        </row>
        <row r="2585">
          <cell r="A2585" t="str">
            <v>НС-1473295</v>
          </cell>
          <cell r="C2585" t="str">
            <v>AS-10UW4RVETG01W(C) (CHAMP CRYSTAL SDC Inv) наружный блок сплит-системы Hisense R32</v>
          </cell>
          <cell r="G2585" t="str">
            <v>шт</v>
          </cell>
          <cell r="H2585">
            <v>16</v>
          </cell>
          <cell r="I2585">
            <v>33990</v>
          </cell>
          <cell r="J2585" t="str">
            <v>RUB</v>
          </cell>
        </row>
        <row r="2586">
          <cell r="A2586" t="str">
            <v>НС-1473301</v>
          </cell>
          <cell r="C2586" t="str">
            <v>AS-13UW4RVETG01W(C) (CHAMP CRYSTAL SDC Inv) наружный блок сплит-системы Hisense R32</v>
          </cell>
          <cell r="G2586" t="str">
            <v>шт</v>
          </cell>
          <cell r="H2586">
            <v>12</v>
          </cell>
          <cell r="I2586">
            <v>37790</v>
          </cell>
          <cell r="J2586" t="str">
            <v>RUB</v>
          </cell>
        </row>
        <row r="2587">
          <cell r="A2587" t="str">
            <v>яС-1190505</v>
          </cell>
          <cell r="C2587" t="str">
            <v>CHAMPAGNE CRYSTAL SUPER DC Inverter WI-FI 2025</v>
          </cell>
          <cell r="H2587">
            <v>38</v>
          </cell>
          <cell r="I2587">
            <v>14600</v>
          </cell>
          <cell r="J2587" t="str">
            <v>RUB</v>
          </cell>
        </row>
        <row r="2588">
          <cell r="A2588" t="str">
            <v>НС-1694076</v>
          </cell>
          <cell r="C2588" t="str">
            <v>AS-10UW4RVETG01G(C) (CHAMP CRYSTAL SDC Inv WI-FI) внутренний блок сплит-системы Hisense R32</v>
          </cell>
          <cell r="G2588" t="str">
            <v>шт</v>
          </cell>
          <cell r="H2588">
            <v>33</v>
          </cell>
          <cell r="I2588">
            <v>14600</v>
          </cell>
          <cell r="J2588" t="str">
            <v>RUB</v>
          </cell>
        </row>
        <row r="2589">
          <cell r="A2589" t="str">
            <v>НС-1694078</v>
          </cell>
          <cell r="C2589" t="str">
            <v>AS-13UW4RVETG01G(C) (CHAMP CRYSTAL SDC Inv WI-FI) внутренний блок сплит-системы Hisense R32</v>
          </cell>
          <cell r="G2589" t="str">
            <v>шт</v>
          </cell>
          <cell r="H2589">
            <v>5</v>
          </cell>
          <cell r="I2589">
            <v>16200</v>
          </cell>
          <cell r="J2589" t="str">
            <v>RUB</v>
          </cell>
        </row>
        <row r="2590">
          <cell r="A2590" t="str">
            <v>яС-1193783</v>
          </cell>
          <cell r="C2590" t="str">
            <v>CITY 2.0 DC Inverter</v>
          </cell>
          <cell r="H2590" t="str">
            <v>больше 50</v>
          </cell>
          <cell r="I2590">
            <v>9700</v>
          </cell>
          <cell r="J2590" t="str">
            <v>RUB</v>
          </cell>
        </row>
        <row r="2591">
          <cell r="A2591" t="str">
            <v>НС-1759805</v>
          </cell>
          <cell r="C2591" t="str">
            <v>AS-07UW4RYRKA01G (CITY DC Inv) внутренний блок сплит-системы Hisense</v>
          </cell>
          <cell r="G2591" t="str">
            <v>шт</v>
          </cell>
          <cell r="H2591" t="str">
            <v>больше 50</v>
          </cell>
          <cell r="I2591">
            <v>9700</v>
          </cell>
          <cell r="J2591" t="str">
            <v>RUB</v>
          </cell>
        </row>
        <row r="2592">
          <cell r="A2592" t="str">
            <v>НС-1759812</v>
          </cell>
          <cell r="C2592" t="str">
            <v>AS-07UW4RYRKA01W (CITY DC Inv) наружный блок сплит-системы Hisense</v>
          </cell>
          <cell r="G2592" t="str">
            <v>шт</v>
          </cell>
          <cell r="H2592" t="str">
            <v>больше 50</v>
          </cell>
          <cell r="I2592">
            <v>22790</v>
          </cell>
          <cell r="J2592" t="str">
            <v>RUB</v>
          </cell>
        </row>
        <row r="2593">
          <cell r="A2593" t="str">
            <v>НС-1759806</v>
          </cell>
          <cell r="C2593" t="str">
            <v>AS-09UW4RYRKA06G (CITY DC Inv) внутренний блок сплит-системы Hisense</v>
          </cell>
          <cell r="G2593" t="str">
            <v>шт</v>
          </cell>
          <cell r="H2593" t="str">
            <v>больше 50</v>
          </cell>
          <cell r="I2593">
            <v>10700</v>
          </cell>
          <cell r="J2593" t="str">
            <v>RUB</v>
          </cell>
        </row>
        <row r="2594">
          <cell r="A2594" t="str">
            <v>НС-1759816</v>
          </cell>
          <cell r="C2594" t="str">
            <v>AS-09UW4RYRKA06W (CITY DC Inv) наружный блок сплит-системы Hisense</v>
          </cell>
          <cell r="G2594" t="str">
            <v>шт</v>
          </cell>
          <cell r="H2594" t="str">
            <v>больше 50</v>
          </cell>
          <cell r="I2594">
            <v>24990</v>
          </cell>
          <cell r="J2594" t="str">
            <v>RUB</v>
          </cell>
        </row>
        <row r="2595">
          <cell r="A2595" t="str">
            <v>НС-1759808</v>
          </cell>
          <cell r="C2595" t="str">
            <v>AS-13UW4RYRKA05G (CITY DC Inv) внутренний блок сплит-системы Hisense</v>
          </cell>
          <cell r="G2595" t="str">
            <v>шт</v>
          </cell>
          <cell r="H2595" t="str">
            <v>больше 50</v>
          </cell>
          <cell r="I2595">
            <v>12900</v>
          </cell>
          <cell r="J2595" t="str">
            <v>RUB</v>
          </cell>
        </row>
        <row r="2596">
          <cell r="A2596" t="str">
            <v>НС-1759817</v>
          </cell>
          <cell r="C2596" t="str">
            <v>AS-13UW4RYRKA05W (CITY DC Inv) наружный блок сплит-системы Hisense</v>
          </cell>
          <cell r="G2596" t="str">
            <v>шт</v>
          </cell>
          <cell r="H2596" t="str">
            <v>больше 50</v>
          </cell>
          <cell r="I2596">
            <v>29990</v>
          </cell>
          <cell r="J2596" t="str">
            <v>RUB</v>
          </cell>
        </row>
        <row r="2597">
          <cell r="A2597" t="str">
            <v>НС-1759810</v>
          </cell>
          <cell r="C2597" t="str">
            <v>AS-18UW4RMSKA01G (CITY DC Inv) внутренний блок сплит-системы Hisense</v>
          </cell>
          <cell r="G2597" t="str">
            <v>шт</v>
          </cell>
          <cell r="H2597">
            <v>49</v>
          </cell>
          <cell r="I2597">
            <v>21500</v>
          </cell>
          <cell r="J2597" t="str">
            <v>RUB</v>
          </cell>
        </row>
        <row r="2598">
          <cell r="A2598" t="str">
            <v>НС-1759818</v>
          </cell>
          <cell r="C2598" t="str">
            <v>AS-18UW4RMSKA01W (CITY DC Inv) наружный блок сплит-системы Hisense</v>
          </cell>
          <cell r="G2598" t="str">
            <v>шт</v>
          </cell>
          <cell r="H2598">
            <v>49</v>
          </cell>
          <cell r="I2598">
            <v>50290</v>
          </cell>
          <cell r="J2598" t="str">
            <v>RUB</v>
          </cell>
        </row>
        <row r="2599">
          <cell r="A2599" t="str">
            <v>НС-1759811</v>
          </cell>
          <cell r="C2599" t="str">
            <v>AS-24UW4RBTKA00G (CITY DC Inv) внутренний блок сплит-системы Hisense</v>
          </cell>
          <cell r="G2599" t="str">
            <v>шт</v>
          </cell>
          <cell r="H2599" t="str">
            <v>больше 50</v>
          </cell>
          <cell r="I2599">
            <v>26900</v>
          </cell>
          <cell r="J2599" t="str">
            <v>RUB</v>
          </cell>
        </row>
        <row r="2600">
          <cell r="A2600" t="str">
            <v>НС-1759819</v>
          </cell>
          <cell r="C2600" t="str">
            <v>AS-24UW4RBTKA00W (CITY DC Inv) наружный блок сплит-системы Hisense</v>
          </cell>
          <cell r="G2600" t="str">
            <v>шт</v>
          </cell>
          <cell r="H2600" t="str">
            <v>больше 50</v>
          </cell>
          <cell r="I2600">
            <v>62890</v>
          </cell>
          <cell r="J2600" t="str">
            <v>RUB</v>
          </cell>
        </row>
        <row r="2601">
          <cell r="A2601" t="str">
            <v>яС-1189575</v>
          </cell>
          <cell r="C2601" t="str">
            <v>CITY DC Inverter R32</v>
          </cell>
          <cell r="H2601" t="str">
            <v>больше 50</v>
          </cell>
          <cell r="I2601">
            <v>9500</v>
          </cell>
          <cell r="J2601" t="str">
            <v>RUB</v>
          </cell>
        </row>
        <row r="2602">
          <cell r="A2602" t="str">
            <v>НС-1688242</v>
          </cell>
          <cell r="C2602" t="str">
            <v>AS-07UW4RYRCM00G (CITY DC Inv) внутренний блок сплит-системы Hisense</v>
          </cell>
          <cell r="G2602" t="str">
            <v>шт</v>
          </cell>
          <cell r="H2602" t="str">
            <v>больше 50</v>
          </cell>
          <cell r="I2602">
            <v>9500</v>
          </cell>
          <cell r="J2602" t="str">
            <v>RUB</v>
          </cell>
        </row>
        <row r="2603">
          <cell r="A2603" t="str">
            <v>НС-1688243</v>
          </cell>
          <cell r="C2603" t="str">
            <v>AS-07UW4RYRCM00W (CITY DC Inv) наружный блок сплит-системы Hisense</v>
          </cell>
          <cell r="G2603" t="str">
            <v>шт</v>
          </cell>
          <cell r="H2603" t="str">
            <v>больше 50</v>
          </cell>
          <cell r="I2603">
            <v>22290</v>
          </cell>
          <cell r="J2603" t="str">
            <v>RUB</v>
          </cell>
        </row>
        <row r="2604">
          <cell r="A2604" t="str">
            <v>НС-1688244</v>
          </cell>
          <cell r="C2604" t="str">
            <v>AS-09UW4RYRCM05G (CITY DC Inv) внутренний блок сплит-системы Hisense</v>
          </cell>
          <cell r="G2604" t="str">
            <v>шт</v>
          </cell>
          <cell r="H2604">
            <v>13</v>
          </cell>
          <cell r="I2604">
            <v>10500</v>
          </cell>
          <cell r="J2604" t="str">
            <v>RUB</v>
          </cell>
        </row>
        <row r="2605">
          <cell r="A2605" t="str">
            <v>НС-1688245</v>
          </cell>
          <cell r="C2605" t="str">
            <v>AS-09UW4RYRCM05W (CITY DC Inv) наружный блок сплит-системы Hisense</v>
          </cell>
          <cell r="G2605" t="str">
            <v>шт</v>
          </cell>
          <cell r="H2605">
            <v>12</v>
          </cell>
          <cell r="I2605">
            <v>24390</v>
          </cell>
          <cell r="J2605" t="str">
            <v>RUB</v>
          </cell>
        </row>
        <row r="2606">
          <cell r="A2606" t="str">
            <v>НС-1688246</v>
          </cell>
          <cell r="C2606" t="str">
            <v>AS-13UW4RYRCM04G (CITY DC Inv) внутренний блок сплит-системы Hisense</v>
          </cell>
          <cell r="G2606" t="str">
            <v>шт</v>
          </cell>
          <cell r="H2606">
            <v>3</v>
          </cell>
          <cell r="I2606">
            <v>12600</v>
          </cell>
          <cell r="J2606" t="str">
            <v>RUB</v>
          </cell>
        </row>
        <row r="2607">
          <cell r="A2607" t="str">
            <v>НС-1688248</v>
          </cell>
          <cell r="C2607" t="str">
            <v>AS-18UW4RMSCM01G (CITY DC Inv) внутренний блок сплит-системы Hisense</v>
          </cell>
          <cell r="G2607" t="str">
            <v>шт</v>
          </cell>
          <cell r="H2607">
            <v>1</v>
          </cell>
          <cell r="I2607">
            <v>21100</v>
          </cell>
          <cell r="J2607" t="str">
            <v>RUB</v>
          </cell>
        </row>
        <row r="2608">
          <cell r="A2608" t="str">
            <v>яС-1193780</v>
          </cell>
          <cell r="C2608" t="str">
            <v>EXPERT PRO 2.0 DC Inverter</v>
          </cell>
          <cell r="H2608" t="str">
            <v>больше 50</v>
          </cell>
          <cell r="I2608">
            <v>11300</v>
          </cell>
          <cell r="J2608" t="str">
            <v>RUB</v>
          </cell>
        </row>
        <row r="2609">
          <cell r="A2609" t="str">
            <v>НС-1759619</v>
          </cell>
          <cell r="C2609" t="str">
            <v>AS-07UW4RLCHC01G (EXPERT PRO DC Inv) внутренний блок сплит-системы Hisense</v>
          </cell>
          <cell r="G2609" t="str">
            <v>шт</v>
          </cell>
          <cell r="H2609" t="str">
            <v>больше 50</v>
          </cell>
          <cell r="I2609">
            <v>11300</v>
          </cell>
          <cell r="J2609" t="str">
            <v>RUB</v>
          </cell>
        </row>
        <row r="2610">
          <cell r="A2610" t="str">
            <v>НС-1759657</v>
          </cell>
          <cell r="C2610" t="str">
            <v>AS-07UW4RLCHC01W (EXPERT PRO DC Inv) наружный блок сплит-системы Hisense</v>
          </cell>
          <cell r="G2610" t="str">
            <v>шт</v>
          </cell>
          <cell r="H2610" t="str">
            <v>больше 50</v>
          </cell>
          <cell r="I2610">
            <v>26390</v>
          </cell>
          <cell r="J2610" t="str">
            <v>RUB</v>
          </cell>
        </row>
        <row r="2611">
          <cell r="A2611" t="str">
            <v>НС-1759644</v>
          </cell>
          <cell r="C2611" t="str">
            <v>AS-10UW4RLCHC00G (EXPERT PRO DC Inv) внутренний блок сплит-системы Hisense</v>
          </cell>
          <cell r="G2611" t="str">
            <v>шт</v>
          </cell>
          <cell r="H2611">
            <v>0</v>
          </cell>
          <cell r="I2611">
            <v>12300</v>
          </cell>
          <cell r="J2611" t="str">
            <v>RUB</v>
          </cell>
        </row>
        <row r="2612">
          <cell r="A2612" t="str">
            <v>НС-1759659</v>
          </cell>
          <cell r="C2612" t="str">
            <v>AS-10UW4RLCHC00W (EXPERT PRO DC Inv) наружный блок сплит-системы Hisense</v>
          </cell>
          <cell r="G2612" t="str">
            <v>шт</v>
          </cell>
          <cell r="H2612">
            <v>0</v>
          </cell>
          <cell r="I2612">
            <v>28690</v>
          </cell>
          <cell r="J2612" t="str">
            <v>RUB</v>
          </cell>
        </row>
        <row r="2613">
          <cell r="A2613" t="str">
            <v>НС-1759647</v>
          </cell>
          <cell r="C2613" t="str">
            <v>AS-13UW4RLCHC00G (EXPERT PRO DC Inv) внутренний блок сплит-системы Hisense</v>
          </cell>
          <cell r="G2613" t="str">
            <v>шт</v>
          </cell>
          <cell r="H2613">
            <v>0</v>
          </cell>
          <cell r="I2613">
            <v>14800</v>
          </cell>
          <cell r="J2613" t="str">
            <v>RUB</v>
          </cell>
        </row>
        <row r="2614">
          <cell r="A2614" t="str">
            <v>НС-1759661</v>
          </cell>
          <cell r="C2614" t="str">
            <v>AS-13UW4RLCHC00W (EXPERT PRO DC Inv) наружный блок сплит-системы Hisense</v>
          </cell>
          <cell r="G2614" t="str">
            <v>шт</v>
          </cell>
          <cell r="H2614">
            <v>0</v>
          </cell>
          <cell r="I2614">
            <v>34690</v>
          </cell>
          <cell r="J2614" t="str">
            <v>RUB</v>
          </cell>
        </row>
        <row r="2615">
          <cell r="A2615" t="str">
            <v>НС-1759648</v>
          </cell>
          <cell r="C2615" t="str">
            <v>AS-18UW4RXPHC00G (EXPERT PRO DC Inv) внутренний блок сплит-системы Hisense</v>
          </cell>
          <cell r="G2615" t="str">
            <v>шт</v>
          </cell>
          <cell r="H2615" t="str">
            <v>больше 50</v>
          </cell>
          <cell r="I2615">
            <v>25000</v>
          </cell>
          <cell r="J2615" t="str">
            <v>RUB</v>
          </cell>
        </row>
        <row r="2616">
          <cell r="A2616" t="str">
            <v>НС-1759663</v>
          </cell>
          <cell r="C2616" t="str">
            <v>AS-18UW4RXPHC00W (EXPERT PRO DC Inv) наружный блок сплит-системы Hisense</v>
          </cell>
          <cell r="G2616" t="str">
            <v>шт</v>
          </cell>
          <cell r="H2616" t="str">
            <v>больше 50</v>
          </cell>
          <cell r="I2616">
            <v>58490</v>
          </cell>
          <cell r="J2616" t="str">
            <v>RUB</v>
          </cell>
        </row>
        <row r="2617">
          <cell r="A2617" t="str">
            <v>НС-1759650</v>
          </cell>
          <cell r="C2617" t="str">
            <v>AS-24UW4RFWHC00G (EXPERT PRO DC Inv) внутренний блок сплит-системы Hisense</v>
          </cell>
          <cell r="G2617" t="str">
            <v>шт</v>
          </cell>
          <cell r="H2617" t="str">
            <v>больше 50</v>
          </cell>
          <cell r="I2617">
            <v>30600</v>
          </cell>
          <cell r="J2617" t="str">
            <v>RUB</v>
          </cell>
        </row>
        <row r="2618">
          <cell r="A2618" t="str">
            <v>НС-1759664</v>
          </cell>
          <cell r="C2618" t="str">
            <v>AS-24UW4RFWHC00W (EXPERT PRO DC Inv) наружный блок сплит-системы Hisense</v>
          </cell>
          <cell r="G2618" t="str">
            <v>шт</v>
          </cell>
          <cell r="H2618" t="str">
            <v>больше 50</v>
          </cell>
          <cell r="I2618">
            <v>71390</v>
          </cell>
          <cell r="J2618" t="str">
            <v>RUB</v>
          </cell>
        </row>
        <row r="2619">
          <cell r="A2619" t="str">
            <v>яС-1175019</v>
          </cell>
          <cell r="C2619" t="str">
            <v>EXPERT PRO DC Inverter (TV) R32 2023</v>
          </cell>
          <cell r="H2619">
            <v>20</v>
          </cell>
          <cell r="I2619">
            <v>28690</v>
          </cell>
          <cell r="J2619" t="str">
            <v>RUB</v>
          </cell>
        </row>
        <row r="2620">
          <cell r="A2620" t="str">
            <v>НС-1414024</v>
          </cell>
          <cell r="C2620" t="str">
            <v>AS-10UW4RYDTV02W (EXPERT PRO DC Inv) наружный блок сплит-системы Hisense</v>
          </cell>
          <cell r="G2620" t="str">
            <v>шт</v>
          </cell>
          <cell r="H2620">
            <v>8</v>
          </cell>
          <cell r="I2620">
            <v>28690</v>
          </cell>
          <cell r="J2620" t="str">
            <v>RUB</v>
          </cell>
        </row>
        <row r="2621">
          <cell r="A2621" t="str">
            <v>НС-1414030</v>
          </cell>
          <cell r="C2621" t="str">
            <v>AS-13UW4RYDTV03W (EXPERT PRO DC Inv) наружный блок сплит-системы Hisense</v>
          </cell>
          <cell r="G2621" t="str">
            <v>шт</v>
          </cell>
          <cell r="H2621">
            <v>0</v>
          </cell>
          <cell r="I2621">
            <v>34690</v>
          </cell>
          <cell r="J2621" t="str">
            <v>RUB</v>
          </cell>
        </row>
        <row r="2622">
          <cell r="A2622" t="str">
            <v>НС-1473276</v>
          </cell>
          <cell r="C2622" t="str">
            <v>AS-18UW4RXATV03W (EXPERT PRO DC Inv) наружный блок сплит-системы Hisense R32</v>
          </cell>
          <cell r="G2622" t="str">
            <v>шт</v>
          </cell>
          <cell r="H2622">
            <v>2</v>
          </cell>
          <cell r="I2622">
            <v>58490</v>
          </cell>
          <cell r="J2622" t="str">
            <v>RUB</v>
          </cell>
        </row>
        <row r="2623">
          <cell r="A2623" t="str">
            <v>НС-1473281</v>
          </cell>
          <cell r="C2623" t="str">
            <v>AS-24UW4RBBTV03W (EXPERT PRO DC Inv) наружный блок сплит-системы Hisense R32</v>
          </cell>
          <cell r="G2623" t="str">
            <v>шт</v>
          </cell>
          <cell r="H2623">
            <v>10</v>
          </cell>
          <cell r="I2623">
            <v>71390</v>
          </cell>
          <cell r="J2623" t="str">
            <v>RUB</v>
          </cell>
        </row>
        <row r="2624">
          <cell r="A2624" t="str">
            <v>яС-1189804</v>
          </cell>
          <cell r="C2624" t="str">
            <v>EXPERT PRO DC Inverter WI-FI (TV) R32</v>
          </cell>
          <cell r="H2624">
            <v>23</v>
          </cell>
          <cell r="I2624">
            <v>14800</v>
          </cell>
          <cell r="J2624" t="str">
            <v>RUB</v>
          </cell>
        </row>
        <row r="2625">
          <cell r="A2625" t="str">
            <v>НС-1691571</v>
          </cell>
          <cell r="C2625" t="str">
            <v>AS-13UW4RYDTV03G (EXPERT PRO DC Inv WI-FI) внутренний блок сплит-системы Hisense</v>
          </cell>
          <cell r="G2625" t="str">
            <v>шт</v>
          </cell>
          <cell r="H2625">
            <v>5</v>
          </cell>
          <cell r="I2625">
            <v>14800</v>
          </cell>
          <cell r="J2625" t="str">
            <v>RUB</v>
          </cell>
        </row>
        <row r="2626">
          <cell r="A2626" t="str">
            <v>НС-1691577</v>
          </cell>
          <cell r="C2626" t="str">
            <v>AS-24UW4RBBTV03G (EXPERT PRO DC Inv WI-FI) внутренний блок сплит-системы Hisense</v>
          </cell>
          <cell r="G2626" t="str">
            <v>шт</v>
          </cell>
          <cell r="H2626">
            <v>18</v>
          </cell>
          <cell r="I2626">
            <v>30600</v>
          </cell>
          <cell r="J2626" t="str">
            <v>RUB</v>
          </cell>
        </row>
        <row r="2627">
          <cell r="A2627" t="str">
            <v>яС-1193782</v>
          </cell>
          <cell r="C2627" t="str">
            <v>GOAL 2.0 DC Inverter</v>
          </cell>
          <cell r="H2627" t="str">
            <v>больше 50</v>
          </cell>
          <cell r="I2627">
            <v>10200</v>
          </cell>
          <cell r="J2627" t="str">
            <v>RUB</v>
          </cell>
        </row>
        <row r="2628">
          <cell r="A2628" t="str">
            <v>НС-1759705</v>
          </cell>
          <cell r="C2628" t="str">
            <v>AS-07UW4RYRKJ00G (GOAL DC Inv) внутренний блок сплит-системы Hisense</v>
          </cell>
          <cell r="G2628" t="str">
            <v>шт</v>
          </cell>
          <cell r="H2628" t="str">
            <v>больше 50</v>
          </cell>
          <cell r="I2628">
            <v>10200</v>
          </cell>
          <cell r="J2628" t="str">
            <v>RUB</v>
          </cell>
        </row>
        <row r="2629">
          <cell r="A2629" t="str">
            <v>НС-1759713</v>
          </cell>
          <cell r="C2629" t="str">
            <v>AS-07UW4RYRKJ00W (GOAL DC Inv) наружный блок сплит-системы Hisense</v>
          </cell>
          <cell r="G2629" t="str">
            <v>шт</v>
          </cell>
          <cell r="H2629" t="str">
            <v>больше 50</v>
          </cell>
          <cell r="I2629">
            <v>23790</v>
          </cell>
          <cell r="J2629" t="str">
            <v>RUB</v>
          </cell>
        </row>
        <row r="2630">
          <cell r="A2630" t="str">
            <v>НС-1759707</v>
          </cell>
          <cell r="C2630" t="str">
            <v>AS-09UW4RYRKJ05G (GOAL DC Inv) внутренний блок сплит-системы Hisense</v>
          </cell>
          <cell r="G2630" t="str">
            <v>шт</v>
          </cell>
          <cell r="H2630" t="str">
            <v>больше 50</v>
          </cell>
          <cell r="I2630">
            <v>11200</v>
          </cell>
          <cell r="J2630" t="str">
            <v>RUB</v>
          </cell>
        </row>
        <row r="2631">
          <cell r="A2631" t="str">
            <v>НС-1759714</v>
          </cell>
          <cell r="C2631" t="str">
            <v>AS-09UW4RYRKJ05W (GOAL DC Inv) наружный блок сплит-системы Hisense</v>
          </cell>
          <cell r="G2631" t="str">
            <v>шт</v>
          </cell>
          <cell r="H2631" t="str">
            <v>больше 50</v>
          </cell>
          <cell r="I2631">
            <v>26090</v>
          </cell>
          <cell r="J2631" t="str">
            <v>RUB</v>
          </cell>
        </row>
        <row r="2632">
          <cell r="A2632" t="str">
            <v>НС-1759708</v>
          </cell>
          <cell r="C2632" t="str">
            <v>AS-13UW4RYRKJ04G (GOAL DC Inv) внутренний блок сплит-системы Hisense</v>
          </cell>
          <cell r="G2632" t="str">
            <v>шт</v>
          </cell>
          <cell r="H2632" t="str">
            <v>больше 50</v>
          </cell>
          <cell r="I2632">
            <v>13600</v>
          </cell>
          <cell r="J2632" t="str">
            <v>RUB</v>
          </cell>
        </row>
        <row r="2633">
          <cell r="A2633" t="str">
            <v>НС-1759716</v>
          </cell>
          <cell r="C2633" t="str">
            <v>AS-13UW4RYRKJ04W (GOAL DC Inv) наружный блок сплит-системы Hisense</v>
          </cell>
          <cell r="G2633" t="str">
            <v>шт</v>
          </cell>
          <cell r="H2633" t="str">
            <v>больше 50</v>
          </cell>
          <cell r="I2633">
            <v>31690</v>
          </cell>
          <cell r="J2633" t="str">
            <v>RUB</v>
          </cell>
        </row>
        <row r="2634">
          <cell r="A2634" t="str">
            <v>НС-1759709</v>
          </cell>
          <cell r="C2634" t="str">
            <v>AS-18UW4RMSKJ01G (GOAL DC Inv) внутренний блок сплит-системы Hisense</v>
          </cell>
          <cell r="G2634" t="str">
            <v>шт</v>
          </cell>
          <cell r="H2634" t="str">
            <v>больше 50</v>
          </cell>
          <cell r="I2634">
            <v>22800</v>
          </cell>
          <cell r="J2634" t="str">
            <v>RUB</v>
          </cell>
        </row>
        <row r="2635">
          <cell r="A2635" t="str">
            <v>НС-1759717</v>
          </cell>
          <cell r="C2635" t="str">
            <v>AS-18UW4RMSKJ01W (GOAL DC Inv) наружный блок сплит-системы Hisense</v>
          </cell>
          <cell r="G2635" t="str">
            <v>шт</v>
          </cell>
          <cell r="H2635" t="str">
            <v>больше 50</v>
          </cell>
          <cell r="I2635">
            <v>53190</v>
          </cell>
          <cell r="J2635" t="str">
            <v>RUB</v>
          </cell>
        </row>
        <row r="2636">
          <cell r="A2636" t="str">
            <v>НС-1759710</v>
          </cell>
          <cell r="C2636" t="str">
            <v>AS-24UW4RBTKJ00G (GOAL DC Inv) внутренний блок сплит-системы Hisense</v>
          </cell>
          <cell r="G2636" t="str">
            <v>шт</v>
          </cell>
          <cell r="H2636" t="str">
            <v>больше 50</v>
          </cell>
          <cell r="I2636">
            <v>28200</v>
          </cell>
          <cell r="J2636" t="str">
            <v>RUB</v>
          </cell>
        </row>
        <row r="2637">
          <cell r="A2637" t="str">
            <v>НС-1759719</v>
          </cell>
          <cell r="C2637" t="str">
            <v>AS-24UW4RBTKJ00W (GOAL DC Inv) наружный блок сплит-системы Hisense</v>
          </cell>
          <cell r="G2637" t="str">
            <v>шт</v>
          </cell>
          <cell r="H2637" t="str">
            <v>больше 50</v>
          </cell>
          <cell r="I2637">
            <v>65690</v>
          </cell>
          <cell r="J2637" t="str">
            <v>RUB</v>
          </cell>
        </row>
        <row r="2638">
          <cell r="A2638" t="str">
            <v>яС-1179198</v>
          </cell>
          <cell r="C2638" t="str">
            <v>GOAL DC Inverter (CA) R32</v>
          </cell>
          <cell r="H2638" t="str">
            <v>больше 50</v>
          </cell>
          <cell r="I2638">
            <v>21390</v>
          </cell>
          <cell r="J2638" t="str">
            <v>RUB</v>
          </cell>
        </row>
        <row r="2639">
          <cell r="A2639" t="str">
            <v>НС-1597678</v>
          </cell>
          <cell r="C2639" t="str">
            <v>AS-07UW4RYRCA00W (GOAL DC Inv) наружный блок сплит-системы Hisense</v>
          </cell>
          <cell r="G2639" t="str">
            <v>шт</v>
          </cell>
          <cell r="H2639" t="str">
            <v>больше 50</v>
          </cell>
          <cell r="I2639">
            <v>21390</v>
          </cell>
          <cell r="J2639" t="str">
            <v>RUB</v>
          </cell>
        </row>
        <row r="2640">
          <cell r="A2640" t="str">
            <v>НС-1597686</v>
          </cell>
          <cell r="C2640" t="str">
            <v>AS-09UW4RYRCA05W (GOAL DC Inv) наружный блок сплит-системы Hisense</v>
          </cell>
          <cell r="G2640" t="str">
            <v>шт</v>
          </cell>
          <cell r="H2640">
            <v>0</v>
          </cell>
          <cell r="I2640">
            <v>23990</v>
          </cell>
          <cell r="J2640" t="str">
            <v>RUB</v>
          </cell>
        </row>
        <row r="2641">
          <cell r="A2641" t="str">
            <v>НС-1597687</v>
          </cell>
          <cell r="C2641" t="str">
            <v>AS-13UW4RYRCA04W (GOAL DC Inv) наружный блок сплит-системы Hisense</v>
          </cell>
          <cell r="G2641" t="str">
            <v>шт</v>
          </cell>
          <cell r="H2641">
            <v>1</v>
          </cell>
          <cell r="I2641">
            <v>29490</v>
          </cell>
          <cell r="J2641" t="str">
            <v>RUB</v>
          </cell>
        </row>
        <row r="2642">
          <cell r="A2642" t="str">
            <v>НС-1597684</v>
          </cell>
          <cell r="C2642" t="str">
            <v>AS-18UW4RMSCA01G (GOAL DC Inv) внутренний блок сплит-системы Hisense</v>
          </cell>
          <cell r="G2642" t="str">
            <v>шт</v>
          </cell>
          <cell r="H2642">
            <v>1</v>
          </cell>
          <cell r="I2642">
            <v>21200</v>
          </cell>
          <cell r="J2642" t="str">
            <v>RUB</v>
          </cell>
        </row>
        <row r="2643">
          <cell r="A2643" t="str">
            <v>НС-1597688</v>
          </cell>
          <cell r="C2643" t="str">
            <v>AS-18UW4RMSCA01W (GOAL DC Inv) наружный блок сплит-системы Hisense</v>
          </cell>
          <cell r="G2643" t="str">
            <v>шт</v>
          </cell>
          <cell r="H2643">
            <v>3</v>
          </cell>
          <cell r="I2643">
            <v>49590</v>
          </cell>
          <cell r="J2643" t="str">
            <v>RUB</v>
          </cell>
        </row>
        <row r="2644">
          <cell r="A2644" t="str">
            <v>НС-1597685</v>
          </cell>
          <cell r="C2644" t="str">
            <v>AS-24UW4RBTCA00G (GOAL DC Inv) внутренний блок сплит-системы Hisense</v>
          </cell>
          <cell r="G2644" t="str">
            <v>шт</v>
          </cell>
          <cell r="H2644">
            <v>2</v>
          </cell>
          <cell r="I2644">
            <v>26500</v>
          </cell>
          <cell r="J2644" t="str">
            <v>RUB</v>
          </cell>
        </row>
        <row r="2645">
          <cell r="A2645" t="str">
            <v>НС-1597690</v>
          </cell>
          <cell r="C2645" t="str">
            <v>AS-24UW4RBTCA00W (GOAL DC Inv) наружный блок сплит-системы Hisense</v>
          </cell>
          <cell r="G2645" t="str">
            <v>шт</v>
          </cell>
          <cell r="H2645">
            <v>4</v>
          </cell>
          <cell r="I2645">
            <v>61690</v>
          </cell>
          <cell r="J2645" t="str">
            <v>RUB</v>
          </cell>
        </row>
        <row r="2646">
          <cell r="A2646" t="str">
            <v>яС-1189801</v>
          </cell>
          <cell r="C2646" t="str">
            <v>GOAL DC Inverter WI-FI (CA) R32</v>
          </cell>
          <cell r="H2646" t="str">
            <v>больше 50</v>
          </cell>
          <cell r="I2646">
            <v>9100</v>
          </cell>
          <cell r="J2646" t="str">
            <v>RUB</v>
          </cell>
        </row>
        <row r="2647">
          <cell r="A2647" t="str">
            <v>НС-1691521</v>
          </cell>
          <cell r="C2647" t="str">
            <v>AS-07UW4RYRCA00G (GOAL DC Inv WI-FI) внутренний блок сплит-системы Hisense</v>
          </cell>
          <cell r="G2647" t="str">
            <v>шт</v>
          </cell>
          <cell r="H2647" t="str">
            <v>больше 50</v>
          </cell>
          <cell r="I2647">
            <v>9100</v>
          </cell>
          <cell r="J2647" t="str">
            <v>RUB</v>
          </cell>
        </row>
        <row r="2648">
          <cell r="A2648" t="str">
            <v>НС-1691523</v>
          </cell>
          <cell r="C2648" t="str">
            <v>AS-09UW4RYRCA05G (GOAL DC Inv WI-FI) внутренний блок сплит-системы Hisense</v>
          </cell>
          <cell r="G2648" t="str">
            <v>шт</v>
          </cell>
          <cell r="H2648">
            <v>0</v>
          </cell>
          <cell r="I2648">
            <v>10300</v>
          </cell>
          <cell r="J2648" t="str">
            <v>RUB</v>
          </cell>
        </row>
        <row r="2649">
          <cell r="A2649" t="str">
            <v>НС-1691527</v>
          </cell>
          <cell r="C2649" t="str">
            <v>AS-18UW4RMSCA01G (GOAL DC Inv WI-FI) внутренний блок сплит-системы Hisense</v>
          </cell>
          <cell r="G2649" t="str">
            <v>шт</v>
          </cell>
          <cell r="H2649">
            <v>0</v>
          </cell>
          <cell r="I2649">
            <v>21200</v>
          </cell>
          <cell r="J2649" t="str">
            <v>RUB</v>
          </cell>
        </row>
        <row r="2650">
          <cell r="A2650" t="str">
            <v>НС-1691529</v>
          </cell>
          <cell r="C2650" t="str">
            <v>AS-24UW4RBTCA00G (GOAL DC Inv WI-FI) внутренний блок сплит-системы Hisense</v>
          </cell>
          <cell r="G2650" t="str">
            <v>шт</v>
          </cell>
          <cell r="H2650">
            <v>6</v>
          </cell>
          <cell r="I2650">
            <v>26500</v>
          </cell>
          <cell r="J2650" t="str">
            <v>RUB</v>
          </cell>
        </row>
        <row r="2651">
          <cell r="A2651" t="str">
            <v>Ц-00039824</v>
          </cell>
          <cell r="C2651" t="str">
            <v>Premium DESIGN SUPER DC Inverter (TG) R32</v>
          </cell>
          <cell r="H2651">
            <v>11</v>
          </cell>
          <cell r="I2651">
            <v>31190</v>
          </cell>
          <cell r="J2651" t="str">
            <v>RUB</v>
          </cell>
        </row>
        <row r="2652">
          <cell r="A2652" t="str">
            <v>НС-1447271</v>
          </cell>
          <cell r="C2652" t="str">
            <v>AS-10UW4RVETG01W (Prem D SDC Inv) наружный блок сплит-системы Hisense</v>
          </cell>
          <cell r="G2652" t="str">
            <v>шт</v>
          </cell>
          <cell r="H2652">
            <v>0</v>
          </cell>
          <cell r="I2652">
            <v>31190</v>
          </cell>
          <cell r="J2652" t="str">
            <v>RUB</v>
          </cell>
        </row>
        <row r="2653">
          <cell r="A2653" t="str">
            <v>НС-1447278</v>
          </cell>
          <cell r="C2653" t="str">
            <v>AS-18UW4RXATG03W (Prem D SDC Inv) наружный блок сплит-системы Hisense</v>
          </cell>
          <cell r="G2653" t="str">
            <v>шт</v>
          </cell>
          <cell r="H2653">
            <v>11</v>
          </cell>
          <cell r="I2653">
            <v>62990</v>
          </cell>
          <cell r="J2653" t="str">
            <v>RUB</v>
          </cell>
        </row>
        <row r="2654">
          <cell r="A2654" t="str">
            <v>яС-1189802</v>
          </cell>
          <cell r="C2654" t="str">
            <v>Premium DESIGN SUPER DC Inverter WI-FI (TG) R32</v>
          </cell>
          <cell r="H2654">
            <v>8</v>
          </cell>
          <cell r="I2654">
            <v>27000</v>
          </cell>
          <cell r="J2654" t="str">
            <v>RUB</v>
          </cell>
        </row>
        <row r="2655">
          <cell r="A2655" t="str">
            <v>НС-1691539</v>
          </cell>
          <cell r="C2655" t="str">
            <v>AS-18UW4RXATG03G (Prem D SDC Inv WI-FI) внутренний блок сплит-системы Hisense</v>
          </cell>
          <cell r="G2655" t="str">
            <v>шт</v>
          </cell>
          <cell r="H2655">
            <v>8</v>
          </cell>
          <cell r="I2655">
            <v>27000</v>
          </cell>
          <cell r="J2655" t="str">
            <v>RUB</v>
          </cell>
        </row>
        <row r="2656">
          <cell r="A2656" t="str">
            <v>яС-1170730</v>
          </cell>
          <cell r="C2656" t="str">
            <v>RED CRYSTAL SUPER DC Inverter (TG) R32</v>
          </cell>
          <cell r="H2656">
            <v>8</v>
          </cell>
          <cell r="I2656">
            <v>14600</v>
          </cell>
          <cell r="J2656" t="str">
            <v>RUB</v>
          </cell>
        </row>
        <row r="2657">
          <cell r="A2657" t="str">
            <v>НС-1415687</v>
          </cell>
          <cell r="C2657" t="str">
            <v>AS-10UW4RVETG00G(R) (RED CRYSTAL SDC Inv) внутренний блок сплит-системы Hisense</v>
          </cell>
          <cell r="G2657" t="str">
            <v>шт</v>
          </cell>
          <cell r="H2657">
            <v>4</v>
          </cell>
          <cell r="I2657">
            <v>14600</v>
          </cell>
          <cell r="J2657" t="str">
            <v>RUB</v>
          </cell>
        </row>
        <row r="2658">
          <cell r="A2658" t="str">
            <v>НС-1415688</v>
          </cell>
          <cell r="C2658" t="str">
            <v>AS-10UW4RVETG00W(R) (RED CRYSTAL SDC Inv) наружный блок сплит-системы Hisense</v>
          </cell>
          <cell r="G2658" t="str">
            <v>шт</v>
          </cell>
          <cell r="H2658">
            <v>1</v>
          </cell>
          <cell r="I2658">
            <v>33990</v>
          </cell>
          <cell r="J2658" t="str">
            <v>RUB</v>
          </cell>
        </row>
        <row r="2659">
          <cell r="A2659" t="str">
            <v>НС-1415690</v>
          </cell>
          <cell r="C2659" t="str">
            <v>AS-13UW4RVETG00W(R) (RED CRYSTAL SDC Inv) наружный блок сплит-системы Hisense</v>
          </cell>
          <cell r="G2659" t="str">
            <v>шт</v>
          </cell>
          <cell r="H2659">
            <v>3</v>
          </cell>
          <cell r="I2659">
            <v>37790</v>
          </cell>
          <cell r="J2659" t="str">
            <v>RUB</v>
          </cell>
        </row>
        <row r="2660">
          <cell r="A2660" t="str">
            <v>яС-1186763</v>
          </cell>
          <cell r="C2660" t="str">
            <v>SILVER (R) CRYSTAL SUPER DC Inverter 2023</v>
          </cell>
          <cell r="H2660">
            <v>4</v>
          </cell>
          <cell r="I2660">
            <v>13100</v>
          </cell>
          <cell r="J2660" t="str">
            <v>RUB</v>
          </cell>
        </row>
        <row r="2661">
          <cell r="A2661" t="str">
            <v>НС-1658300</v>
          </cell>
          <cell r="C2661" t="str">
            <v>AS-10UW4RVETG00G(R) (SILVER CRYSTAL SDC Inv) внутренний блок сплит-системы Hisense</v>
          </cell>
          <cell r="G2661" t="str">
            <v>шт</v>
          </cell>
          <cell r="H2661">
            <v>4</v>
          </cell>
          <cell r="I2661">
            <v>13100</v>
          </cell>
          <cell r="J2661" t="str">
            <v>RUB</v>
          </cell>
        </row>
        <row r="2662">
          <cell r="A2662" t="str">
            <v>яС-1174719</v>
          </cell>
          <cell r="C2662" t="str">
            <v>SILVER CRYSTAL SUPER DC Inverter 2023</v>
          </cell>
          <cell r="H2662" t="str">
            <v>больше 50</v>
          </cell>
          <cell r="I2662">
            <v>14600</v>
          </cell>
          <cell r="J2662" t="str">
            <v>RUB</v>
          </cell>
        </row>
        <row r="2663">
          <cell r="A2663" t="str">
            <v>НС-1489216</v>
          </cell>
          <cell r="C2663" t="str">
            <v>AS-10UW4RVETG01G(S) (SILVER CRYSTAL SDC Inv) внутренний блок сплит-системы Hisense R32</v>
          </cell>
          <cell r="G2663" t="str">
            <v>шт</v>
          </cell>
          <cell r="H2663">
            <v>9</v>
          </cell>
          <cell r="I2663">
            <v>14600</v>
          </cell>
          <cell r="J2663" t="str">
            <v>RUB</v>
          </cell>
        </row>
        <row r="2664">
          <cell r="A2664" t="str">
            <v>НС-1489217</v>
          </cell>
          <cell r="C2664" t="str">
            <v>AS-10UW4RVETG01W(S) (SILVER CRYSTAL SDC Inv) наружный блок сплит-системы Hisense R32</v>
          </cell>
          <cell r="G2664" t="str">
            <v>шт</v>
          </cell>
          <cell r="H2664">
            <v>3</v>
          </cell>
          <cell r="I2664">
            <v>33990</v>
          </cell>
          <cell r="J2664" t="str">
            <v>RUB</v>
          </cell>
        </row>
        <row r="2665">
          <cell r="A2665" t="str">
            <v>НС-1489218</v>
          </cell>
          <cell r="C2665" t="str">
            <v>AS-13UW4RVETG01G(S) (SILVER CRYSTAL SDC Inv) внутренний блок сплит-системы Hisense R32</v>
          </cell>
          <cell r="G2665" t="str">
            <v>шт</v>
          </cell>
          <cell r="H2665">
            <v>1</v>
          </cell>
          <cell r="I2665">
            <v>16200</v>
          </cell>
          <cell r="J2665" t="str">
            <v>RUB</v>
          </cell>
        </row>
        <row r="2666">
          <cell r="A2666" t="str">
            <v>НС-1489219</v>
          </cell>
          <cell r="C2666" t="str">
            <v>AS-13UW4RVETG01W(S) (SILVER CRYSTAL SDC Inv) наружный блок сплит-системы Hisense R32</v>
          </cell>
          <cell r="G2666" t="str">
            <v>шт</v>
          </cell>
          <cell r="H2666" t="str">
            <v>больше 50</v>
          </cell>
          <cell r="I2666">
            <v>37790</v>
          </cell>
          <cell r="J2666" t="str">
            <v>RUB</v>
          </cell>
        </row>
        <row r="2667">
          <cell r="A2667" t="str">
            <v>яС-1190504</v>
          </cell>
          <cell r="C2667" t="str">
            <v>SILVER CRYSTAL SUPER DC Inverter WI-FI 2025</v>
          </cell>
          <cell r="H2667" t="str">
            <v>больше 50</v>
          </cell>
          <cell r="I2667">
            <v>14600</v>
          </cell>
          <cell r="J2667" t="str">
            <v>RUB</v>
          </cell>
        </row>
        <row r="2668">
          <cell r="A2668" t="str">
            <v>НС-1694080</v>
          </cell>
          <cell r="C2668" t="str">
            <v>AS-10UW4RVETG01G(S) (SILVER CRYSTAL SDC Inv WI-FI) внутренний блок сплит-системы Hisense R32</v>
          </cell>
          <cell r="G2668" t="str">
            <v>шт</v>
          </cell>
          <cell r="H2668">
            <v>7</v>
          </cell>
          <cell r="I2668">
            <v>14600</v>
          </cell>
          <cell r="J2668" t="str">
            <v>RUB</v>
          </cell>
        </row>
        <row r="2669">
          <cell r="A2669" t="str">
            <v>НС-1694082</v>
          </cell>
          <cell r="C2669" t="str">
            <v>AS-13UW4RVETG01G(S) (SILVER CRYSTAL SDC Inv WI-FI) внутренний блок сплит-системы Hisense R32</v>
          </cell>
          <cell r="G2669" t="str">
            <v>шт</v>
          </cell>
          <cell r="H2669" t="str">
            <v>больше 50</v>
          </cell>
          <cell r="I2669">
            <v>16200</v>
          </cell>
          <cell r="J2669" t="str">
            <v>RUB</v>
          </cell>
        </row>
        <row r="2670">
          <cell r="A2670" t="str">
            <v>яС-1170612</v>
          </cell>
          <cell r="C2670" t="str">
            <v>SMART DC Inverter (DB) R32</v>
          </cell>
          <cell r="H2670">
            <v>17</v>
          </cell>
          <cell r="I2670">
            <v>9500</v>
          </cell>
          <cell r="J2670" t="str">
            <v>RUB</v>
          </cell>
        </row>
        <row r="2671">
          <cell r="A2671" t="str">
            <v>НС-1414037</v>
          </cell>
          <cell r="C2671" t="str">
            <v>AS-07UW4RYDDB00G (SMART DC Inv) внутренний блок сплит-системы Hisense</v>
          </cell>
          <cell r="G2671" t="str">
            <v>шт</v>
          </cell>
          <cell r="H2671">
            <v>0</v>
          </cell>
          <cell r="I2671">
            <v>9500</v>
          </cell>
          <cell r="J2671" t="str">
            <v>RUB</v>
          </cell>
        </row>
        <row r="2672">
          <cell r="A2672" t="str">
            <v>НС-1414038</v>
          </cell>
          <cell r="C2672" t="str">
            <v>AS-07UW4RYDDB00W (SMART DC Inv) наружный блок сплит-системы Hisense</v>
          </cell>
          <cell r="G2672" t="str">
            <v>шт</v>
          </cell>
          <cell r="H2672">
            <v>2</v>
          </cell>
          <cell r="I2672">
            <v>22290</v>
          </cell>
          <cell r="J2672" t="str">
            <v>RUB</v>
          </cell>
        </row>
        <row r="2673">
          <cell r="A2673" t="str">
            <v>НС-1414039</v>
          </cell>
          <cell r="C2673" t="str">
            <v>AS-09UW4RYDDB05G (SMART DC Inv) внутренний блок сплит-системы Hisense</v>
          </cell>
          <cell r="G2673" t="str">
            <v>шт</v>
          </cell>
          <cell r="H2673">
            <v>0</v>
          </cell>
          <cell r="I2673">
            <v>10500</v>
          </cell>
          <cell r="J2673" t="str">
            <v>RUB</v>
          </cell>
        </row>
        <row r="2674">
          <cell r="A2674" t="str">
            <v>НС-1414041</v>
          </cell>
          <cell r="C2674" t="str">
            <v>AS-09UW4RYDDB05W (SMART DC Inv) наружный блок сплит-системы Hisense</v>
          </cell>
          <cell r="G2674" t="str">
            <v>шт</v>
          </cell>
          <cell r="H2674">
            <v>4</v>
          </cell>
          <cell r="I2674">
            <v>24390</v>
          </cell>
          <cell r="J2674" t="str">
            <v>RUB</v>
          </cell>
        </row>
        <row r="2675">
          <cell r="A2675" t="str">
            <v>НС-1414044</v>
          </cell>
          <cell r="C2675" t="str">
            <v>AS-11UW4RYDDB02G (SMART DC Inv) внутренний блок сплит-системы Hisense</v>
          </cell>
          <cell r="G2675" t="str">
            <v>шт</v>
          </cell>
          <cell r="H2675">
            <v>0</v>
          </cell>
          <cell r="I2675">
            <v>12100</v>
          </cell>
          <cell r="J2675" t="str">
            <v>RUB</v>
          </cell>
        </row>
        <row r="2676">
          <cell r="A2676" t="str">
            <v>НС-1414045</v>
          </cell>
          <cell r="C2676" t="str">
            <v>AS-11UW4RYDDB02W (SMART DC Inv) наружный блок сплит-системы Hisense</v>
          </cell>
          <cell r="G2676" t="str">
            <v>шт</v>
          </cell>
          <cell r="H2676">
            <v>0</v>
          </cell>
          <cell r="I2676">
            <v>28090</v>
          </cell>
          <cell r="J2676" t="str">
            <v>RUB</v>
          </cell>
        </row>
        <row r="2677">
          <cell r="A2677" t="str">
            <v>НС-1414048</v>
          </cell>
          <cell r="C2677" t="str">
            <v>AS-13UW4RYDDB03G (SMART DC Inv) внутренний блок сплит-системы Hisense</v>
          </cell>
          <cell r="G2677" t="str">
            <v>шт</v>
          </cell>
          <cell r="H2677">
            <v>0</v>
          </cell>
          <cell r="I2677">
            <v>12600</v>
          </cell>
          <cell r="J2677" t="str">
            <v>RUB</v>
          </cell>
        </row>
        <row r="2678">
          <cell r="A2678" t="str">
            <v>НС-1414049</v>
          </cell>
          <cell r="C2678" t="str">
            <v>AS-13UW4RYDDB03W (SMART DC Inv) наружный блок сплит-системы Hisense</v>
          </cell>
          <cell r="G2678" t="str">
            <v>шт</v>
          </cell>
          <cell r="H2678">
            <v>4</v>
          </cell>
          <cell r="I2678">
            <v>29390</v>
          </cell>
          <cell r="J2678" t="str">
            <v>RUB</v>
          </cell>
        </row>
        <row r="2679">
          <cell r="A2679" t="str">
            <v>НС-1414050</v>
          </cell>
          <cell r="C2679" t="str">
            <v>AS-18UW4RMADB02G (SMART DC Inv) внутренний блок сплит-системы Hisense</v>
          </cell>
          <cell r="G2679" t="str">
            <v>шт</v>
          </cell>
          <cell r="H2679">
            <v>1</v>
          </cell>
          <cell r="I2679">
            <v>21100</v>
          </cell>
          <cell r="J2679" t="str">
            <v>RUB</v>
          </cell>
        </row>
        <row r="2680">
          <cell r="A2680" t="str">
            <v>НС-1414052</v>
          </cell>
          <cell r="C2680" t="str">
            <v>AS-24UW4RFBDB00G (SMART DC Inv) внутренний блок сплит-системы Hisense</v>
          </cell>
          <cell r="G2680" t="str">
            <v>шт</v>
          </cell>
          <cell r="H2680">
            <v>2</v>
          </cell>
          <cell r="I2680">
            <v>26400</v>
          </cell>
          <cell r="J2680" t="str">
            <v>RUB</v>
          </cell>
        </row>
        <row r="2681">
          <cell r="A2681" t="str">
            <v>НС-1414053</v>
          </cell>
          <cell r="C2681" t="str">
            <v>AS-24UW4RFBDB00W (SMART DC Inv) наружный блок сплит-системы Hisense</v>
          </cell>
          <cell r="G2681" t="str">
            <v>шт</v>
          </cell>
          <cell r="H2681">
            <v>4</v>
          </cell>
          <cell r="I2681">
            <v>61490</v>
          </cell>
          <cell r="J2681" t="str">
            <v>RUB</v>
          </cell>
        </row>
        <row r="2682">
          <cell r="A2682" t="str">
            <v>яС-1193781</v>
          </cell>
          <cell r="C2682" t="str">
            <v>VIBE DC Inverter</v>
          </cell>
          <cell r="H2682" t="str">
            <v>больше 50</v>
          </cell>
          <cell r="I2682">
            <v>10300</v>
          </cell>
          <cell r="J2682" t="str">
            <v>RUB</v>
          </cell>
        </row>
        <row r="2683">
          <cell r="A2683" t="str">
            <v>НС-1759684</v>
          </cell>
          <cell r="C2683" t="str">
            <v>AS-07UW4RYRHB00G (VIBE DC Inv) внутренний блок сплит-системы Hisense</v>
          </cell>
          <cell r="G2683" t="str">
            <v>шт</v>
          </cell>
          <cell r="H2683" t="str">
            <v>больше 50</v>
          </cell>
          <cell r="I2683">
            <v>10300</v>
          </cell>
          <cell r="J2683" t="str">
            <v>RUB</v>
          </cell>
        </row>
        <row r="2684">
          <cell r="A2684" t="str">
            <v>НС-1759694</v>
          </cell>
          <cell r="C2684" t="str">
            <v>AS-07UW4RYRHB00W (VIBE DC Inv) наружный блок сплит-системы Hisense</v>
          </cell>
          <cell r="G2684" t="str">
            <v>шт</v>
          </cell>
          <cell r="H2684" t="str">
            <v>больше 50</v>
          </cell>
          <cell r="I2684">
            <v>24190</v>
          </cell>
          <cell r="J2684" t="str">
            <v>RUB</v>
          </cell>
        </row>
        <row r="2685">
          <cell r="A2685" t="str">
            <v>НС-1759686</v>
          </cell>
          <cell r="C2685" t="str">
            <v>AS-10UW4RYRHB05G (VIBE DC Inv) внутренний блок сплит-системы Hisense</v>
          </cell>
          <cell r="G2685" t="str">
            <v>шт</v>
          </cell>
          <cell r="H2685">
            <v>49</v>
          </cell>
          <cell r="I2685">
            <v>11400</v>
          </cell>
          <cell r="J2685" t="str">
            <v>RUB</v>
          </cell>
        </row>
        <row r="2686">
          <cell r="A2686" t="str">
            <v>НС-1759696</v>
          </cell>
          <cell r="C2686" t="str">
            <v>AS-10UW4RYRHB05W (VIBE DC Inv) наружный блок сплит-системы Hisense</v>
          </cell>
          <cell r="G2686" t="str">
            <v>шт</v>
          </cell>
          <cell r="H2686" t="str">
            <v>больше 50</v>
          </cell>
          <cell r="I2686">
            <v>26490</v>
          </cell>
          <cell r="J2686" t="str">
            <v>RUB</v>
          </cell>
        </row>
        <row r="2687">
          <cell r="A2687" t="str">
            <v>НС-1759688</v>
          </cell>
          <cell r="C2687" t="str">
            <v>AS-13UW4RYRHB04G (VIBE DC Inv) внутренний блок сплит-системы Hisense</v>
          </cell>
          <cell r="G2687" t="str">
            <v>шт</v>
          </cell>
          <cell r="H2687" t="str">
            <v>больше 50</v>
          </cell>
          <cell r="I2687">
            <v>13800</v>
          </cell>
          <cell r="J2687" t="str">
            <v>RUB</v>
          </cell>
        </row>
        <row r="2688">
          <cell r="A2688" t="str">
            <v>НС-1759698</v>
          </cell>
          <cell r="C2688" t="str">
            <v>AS-13UW4RYRHB04W (VIBE DC Inv) наружный блок сплит-системы Hisense</v>
          </cell>
          <cell r="G2688" t="str">
            <v>шт</v>
          </cell>
          <cell r="H2688" t="str">
            <v>больше 50</v>
          </cell>
          <cell r="I2688">
            <v>32090</v>
          </cell>
          <cell r="J2688" t="str">
            <v>RUB</v>
          </cell>
        </row>
        <row r="2689">
          <cell r="A2689" t="str">
            <v>НС-1759691</v>
          </cell>
          <cell r="C2689" t="str">
            <v>AS-18UW4RMSHB01G (VIBE DC Inv) внутренний блок сплит-системы Hisense</v>
          </cell>
          <cell r="G2689" t="str">
            <v>шт</v>
          </cell>
          <cell r="H2689" t="str">
            <v>больше 50</v>
          </cell>
          <cell r="I2689">
            <v>23100</v>
          </cell>
          <cell r="J2689" t="str">
            <v>RUB</v>
          </cell>
        </row>
        <row r="2690">
          <cell r="A2690" t="str">
            <v>НС-1759699</v>
          </cell>
          <cell r="C2690" t="str">
            <v>AS-18UW4RMSHB01W (VIBE DC Inv) наружный блок сплит-системы Hisense</v>
          </cell>
          <cell r="G2690" t="str">
            <v>шт</v>
          </cell>
          <cell r="H2690" t="str">
            <v>больше 50</v>
          </cell>
          <cell r="I2690">
            <v>53990</v>
          </cell>
          <cell r="J2690" t="str">
            <v>RUB</v>
          </cell>
        </row>
        <row r="2691">
          <cell r="A2691" t="str">
            <v>НС-1759692</v>
          </cell>
          <cell r="C2691" t="str">
            <v>AS-24UW4RBTHB00G (VIBE DC Inv) внутренний блок сплит-системы Hisense</v>
          </cell>
          <cell r="G2691" t="str">
            <v>шт</v>
          </cell>
          <cell r="H2691" t="str">
            <v>больше 50</v>
          </cell>
          <cell r="I2691">
            <v>28600</v>
          </cell>
          <cell r="J2691" t="str">
            <v>RUB</v>
          </cell>
        </row>
        <row r="2692">
          <cell r="A2692" t="str">
            <v>НС-1759701</v>
          </cell>
          <cell r="C2692" t="str">
            <v>AS-24UW4RBTHB00W (VIBE DC Inv) наружный блок сплит-системы Hisense</v>
          </cell>
          <cell r="G2692" t="str">
            <v>шт</v>
          </cell>
          <cell r="H2692" t="str">
            <v>больше 50</v>
          </cell>
          <cell r="I2692">
            <v>66690</v>
          </cell>
          <cell r="J2692" t="str">
            <v>RUB</v>
          </cell>
        </row>
        <row r="2693">
          <cell r="A2693" t="str">
            <v>яС-1193999</v>
          </cell>
          <cell r="C2693" t="str">
            <v>VISION PRO 2.0 SUPERIOR DC Inverter</v>
          </cell>
          <cell r="H2693" t="str">
            <v>больше 50</v>
          </cell>
          <cell r="I2693">
            <v>29600</v>
          </cell>
          <cell r="J2693" t="str">
            <v>RUB</v>
          </cell>
        </row>
        <row r="2694">
          <cell r="A2694" t="str">
            <v>НС-1761682</v>
          </cell>
          <cell r="C2694" t="str">
            <v>AS-10UW4RXVQH01AG (VISION PRO SUPERIOR DC Inv) внутренний блок сплит-системы Hisense</v>
          </cell>
          <cell r="G2694" t="str">
            <v>шт</v>
          </cell>
          <cell r="H2694">
            <v>0</v>
          </cell>
          <cell r="I2694">
            <v>29600</v>
          </cell>
          <cell r="J2694" t="str">
            <v>RUB</v>
          </cell>
        </row>
        <row r="2695">
          <cell r="A2695" t="str">
            <v>НС-1761685</v>
          </cell>
          <cell r="C2695" t="str">
            <v>AS-10UW4RXVQH01AG(B) (VISION PRO CARBON SUPERIOR DC Inv) внутренний блок сплит-системы Hisense</v>
          </cell>
          <cell r="G2695" t="str">
            <v>шт</v>
          </cell>
          <cell r="H2695" t="str">
            <v>больше 50</v>
          </cell>
          <cell r="I2695">
            <v>41100</v>
          </cell>
          <cell r="J2695" t="str">
            <v>RUB</v>
          </cell>
        </row>
        <row r="2696">
          <cell r="A2696" t="str">
            <v>НС-1761688</v>
          </cell>
          <cell r="C2696" t="str">
            <v>AS-10UW4RXVQH01AW (VISION PRO SUPERIOR DC Inv) универсальный наружный блок сплит-системы Hisense</v>
          </cell>
          <cell r="G2696" t="str">
            <v>шт</v>
          </cell>
          <cell r="H2696" t="str">
            <v>больше 50</v>
          </cell>
          <cell r="I2696">
            <v>54890</v>
          </cell>
          <cell r="J2696" t="str">
            <v>RUB</v>
          </cell>
        </row>
        <row r="2697">
          <cell r="A2697" t="str">
            <v>НС-1761683</v>
          </cell>
          <cell r="C2697" t="str">
            <v>AS-13UW4RXVQH02G (VISION PRO SUPERIOR DC Inv) внутренний блок сплит-системы Hisense</v>
          </cell>
          <cell r="G2697" t="str">
            <v>шт</v>
          </cell>
          <cell r="H2697">
            <v>1</v>
          </cell>
          <cell r="I2697">
            <v>32200</v>
          </cell>
          <cell r="J2697" t="str">
            <v>RUB</v>
          </cell>
        </row>
        <row r="2698">
          <cell r="A2698" t="str">
            <v>НС-1761686</v>
          </cell>
          <cell r="C2698" t="str">
            <v>AS-13UW4RXVQH02G(B) (VISION PRO CARBON SUPERIOR DC Inv) внутренний блок сплит-системы Hisense</v>
          </cell>
          <cell r="G2698" t="str">
            <v>шт</v>
          </cell>
          <cell r="H2698">
            <v>0</v>
          </cell>
          <cell r="I2698">
            <v>46300</v>
          </cell>
          <cell r="J2698" t="str">
            <v>RUB</v>
          </cell>
        </row>
        <row r="2699">
          <cell r="A2699" t="str">
            <v>НС-1761689</v>
          </cell>
          <cell r="C2699" t="str">
            <v>AS-13UW4RXVQH02W (VISION PRO SUPERIOR DC Inv) универсальный наружный блок сплит-системы Hisense</v>
          </cell>
          <cell r="G2699" t="str">
            <v>шт</v>
          </cell>
          <cell r="H2699" t="str">
            <v>больше 50</v>
          </cell>
          <cell r="I2699">
            <v>59690</v>
          </cell>
          <cell r="J2699" t="str">
            <v>RUB</v>
          </cell>
        </row>
        <row r="2700">
          <cell r="A2700" t="str">
            <v>яС-1179359</v>
          </cell>
          <cell r="C2700" t="str">
            <v>VISION PRO CARBON SUPERIOR DC Inverter (QH) R32</v>
          </cell>
          <cell r="H2700" t="str">
            <v>больше 50</v>
          </cell>
          <cell r="I2700">
            <v>41100</v>
          </cell>
          <cell r="J2700" t="str">
            <v>RUB</v>
          </cell>
        </row>
        <row r="2701">
          <cell r="A2701" t="str">
            <v>НС-1601122</v>
          </cell>
          <cell r="C2701" t="str">
            <v>AS-10UW4RXVQH00AG(B) (VISION PRO CARBON Superior DC Inv) внутренний блок сплит-системы Hisense</v>
          </cell>
          <cell r="G2701" t="str">
            <v>шт</v>
          </cell>
          <cell r="H2701" t="str">
            <v>больше 50</v>
          </cell>
          <cell r="I2701">
            <v>41100</v>
          </cell>
          <cell r="J2701" t="str">
            <v>RUB</v>
          </cell>
        </row>
        <row r="2702">
          <cell r="A2702" t="str">
            <v>НС-1601125</v>
          </cell>
          <cell r="C2702" t="str">
            <v>AS-10UW4RXVQH00AW(B) (VISION PRO CARBON Superior DC Inv) наружный блок сплит-системы Hisense</v>
          </cell>
          <cell r="G2702" t="str">
            <v>шт</v>
          </cell>
          <cell r="H2702">
            <v>32</v>
          </cell>
          <cell r="I2702">
            <v>54890</v>
          </cell>
          <cell r="J2702" t="str">
            <v>RUB</v>
          </cell>
        </row>
        <row r="2703">
          <cell r="A2703" t="str">
            <v>НС-1601127</v>
          </cell>
          <cell r="C2703" t="str">
            <v>AS-13UW4RXVQH01G(B) (VISION PRO CARBON Superior DC Inv) внутренний блок сплит-системы Hisense</v>
          </cell>
          <cell r="G2703" t="str">
            <v>шт</v>
          </cell>
          <cell r="H2703">
            <v>38</v>
          </cell>
          <cell r="I2703">
            <v>46300</v>
          </cell>
          <cell r="J2703" t="str">
            <v>RUB</v>
          </cell>
        </row>
        <row r="2704">
          <cell r="A2704" t="str">
            <v>НС-1601128</v>
          </cell>
          <cell r="C2704" t="str">
            <v>AS-13UW4RXVQH01W(B) (VISION PRO CARBON Superior DC Inv) наружный блок сплит-системы Hisense</v>
          </cell>
          <cell r="G2704" t="str">
            <v>шт</v>
          </cell>
          <cell r="H2704">
            <v>9</v>
          </cell>
          <cell r="I2704">
            <v>59690</v>
          </cell>
          <cell r="J2704" t="str">
            <v>RUB</v>
          </cell>
        </row>
        <row r="2705">
          <cell r="A2705" t="str">
            <v>яС-1179358</v>
          </cell>
          <cell r="C2705" t="str">
            <v>VISION PRO SUPERIOR DC Inverter (QH) R32</v>
          </cell>
          <cell r="H2705" t="str">
            <v>больше 50</v>
          </cell>
          <cell r="I2705">
            <v>29600</v>
          </cell>
          <cell r="J2705" t="str">
            <v>RUB</v>
          </cell>
        </row>
        <row r="2706">
          <cell r="A2706" t="str">
            <v>НС-1601118</v>
          </cell>
          <cell r="C2706" t="str">
            <v>AS-10UW4RXVQH00AG (VISION PRO Superior DC Inv) внутренний блок сплит-системы Hisense</v>
          </cell>
          <cell r="G2706" t="str">
            <v>шт</v>
          </cell>
          <cell r="H2706">
            <v>33</v>
          </cell>
          <cell r="I2706">
            <v>29600</v>
          </cell>
          <cell r="J2706" t="str">
            <v>RUB</v>
          </cell>
        </row>
        <row r="2707">
          <cell r="A2707" t="str">
            <v>НС-1601119</v>
          </cell>
          <cell r="C2707" t="str">
            <v>AS-10UW4RXVQH00AW (VISION PRO Superior DC Inv) наружный блок сплит-системы Hisense</v>
          </cell>
          <cell r="G2707" t="str">
            <v>шт</v>
          </cell>
          <cell r="H2707">
            <v>2</v>
          </cell>
          <cell r="I2707">
            <v>54890</v>
          </cell>
          <cell r="J2707" t="str">
            <v>RUB</v>
          </cell>
        </row>
        <row r="2708">
          <cell r="A2708" t="str">
            <v>НС-1601120</v>
          </cell>
          <cell r="C2708" t="str">
            <v>AS-13UW4RXVQH01G (VISION PRO Superior DC Inv) внутренний блок сплит-системы Hisense</v>
          </cell>
          <cell r="G2708" t="str">
            <v>шт</v>
          </cell>
          <cell r="H2708">
            <v>39</v>
          </cell>
          <cell r="I2708">
            <v>32200</v>
          </cell>
          <cell r="J2708" t="str">
            <v>RUB</v>
          </cell>
        </row>
        <row r="2709">
          <cell r="A2709" t="str">
            <v>НС-1716161</v>
          </cell>
          <cell r="C2709" t="str">
            <v>AS-18UW4RBVQH00G (VISION PRO Superior DC Inv) внутренний блок сплит-системы Hisense</v>
          </cell>
          <cell r="G2709" t="str">
            <v>шт</v>
          </cell>
          <cell r="H2709">
            <v>10</v>
          </cell>
          <cell r="I2709">
            <v>46900</v>
          </cell>
          <cell r="J2709" t="str">
            <v>RUB</v>
          </cell>
        </row>
        <row r="2710">
          <cell r="A2710" t="str">
            <v>НС-1716162</v>
          </cell>
          <cell r="C2710" t="str">
            <v>AS-18UW4RBVQH00W (VISION PRO Superior DC Inv) наружный блок сплит-системы Hisense</v>
          </cell>
          <cell r="G2710" t="str">
            <v>шт</v>
          </cell>
          <cell r="H2710">
            <v>8</v>
          </cell>
          <cell r="I2710">
            <v>86990</v>
          </cell>
          <cell r="J2710" t="str">
            <v>RUB</v>
          </cell>
        </row>
        <row r="2711">
          <cell r="A2711" t="str">
            <v>яС-1165684</v>
          </cell>
          <cell r="C2711" t="str">
            <v>VISION SUPERIOR DC Inverter (D0) R32</v>
          </cell>
          <cell r="H2711">
            <v>3</v>
          </cell>
          <cell r="I2711">
            <v>33593</v>
          </cell>
          <cell r="J2711" t="str">
            <v>RUB</v>
          </cell>
        </row>
        <row r="2712">
          <cell r="A2712" t="str">
            <v>НС-1253213</v>
          </cell>
          <cell r="C2712" t="str">
            <v>AS-10UW4RXUQD00W (VISION Superior DC Inv)внешний блок сплит-системы Hisense</v>
          </cell>
          <cell r="G2712" t="str">
            <v>шт</v>
          </cell>
          <cell r="H2712">
            <v>3</v>
          </cell>
          <cell r="I2712">
            <v>33593</v>
          </cell>
          <cell r="J2712" t="str">
            <v>RUB</v>
          </cell>
        </row>
        <row r="2713">
          <cell r="A2713" t="str">
            <v>яС-1193785</v>
          </cell>
          <cell r="C2713" t="str">
            <v>ZOOM 2.0 DC Inverter</v>
          </cell>
          <cell r="H2713" t="str">
            <v>больше 50</v>
          </cell>
          <cell r="I2713">
            <v>9100</v>
          </cell>
          <cell r="J2713" t="str">
            <v>RUB</v>
          </cell>
        </row>
        <row r="2714">
          <cell r="A2714" t="str">
            <v>НС-1759843</v>
          </cell>
          <cell r="C2714" t="str">
            <v>AS-07UW4RYRKB01G (ZOOM DC Inv) внутренний блок сплит-системы Hisense</v>
          </cell>
          <cell r="G2714" t="str">
            <v>шт</v>
          </cell>
          <cell r="H2714">
            <v>1</v>
          </cell>
          <cell r="I2714">
            <v>9100</v>
          </cell>
          <cell r="J2714" t="str">
            <v>RUB</v>
          </cell>
        </row>
        <row r="2715">
          <cell r="A2715" t="str">
            <v>НС-1759858</v>
          </cell>
          <cell r="C2715" t="str">
            <v>AS-07UW4RYRKB01W (ZOOM DC Inv) наружный блок сплит-системы Hisense</v>
          </cell>
          <cell r="G2715" t="str">
            <v>шт</v>
          </cell>
          <cell r="H2715">
            <v>0</v>
          </cell>
          <cell r="I2715">
            <v>21390</v>
          </cell>
          <cell r="J2715" t="str">
            <v>RUB</v>
          </cell>
        </row>
        <row r="2716">
          <cell r="A2716" t="str">
            <v>НС-1759848</v>
          </cell>
          <cell r="C2716" t="str">
            <v>AS-09UW4RYRKB06G (ZOOM DC Inv) внутренний блок сплит-системы Hisense</v>
          </cell>
          <cell r="G2716" t="str">
            <v>шт</v>
          </cell>
          <cell r="H2716">
            <v>16</v>
          </cell>
          <cell r="I2716">
            <v>10300</v>
          </cell>
          <cell r="J2716" t="str">
            <v>RUB</v>
          </cell>
        </row>
        <row r="2717">
          <cell r="A2717" t="str">
            <v>НС-1759859</v>
          </cell>
          <cell r="C2717" t="str">
            <v>AS-09UW4RYRKB06W (ZOOM DC Inv) наружный блок сплит-системы Hisense</v>
          </cell>
          <cell r="G2717" t="str">
            <v>шт</v>
          </cell>
          <cell r="H2717">
            <v>8</v>
          </cell>
          <cell r="I2717">
            <v>23990</v>
          </cell>
          <cell r="J2717" t="str">
            <v>RUB</v>
          </cell>
        </row>
        <row r="2718">
          <cell r="A2718" t="str">
            <v>НС-1759851</v>
          </cell>
          <cell r="C2718" t="str">
            <v>AS-13UW4RYRKB05G (ZOOM DC Inv) внутренний блок сплит-системы Hisense</v>
          </cell>
          <cell r="G2718" t="str">
            <v>шт</v>
          </cell>
          <cell r="H2718" t="str">
            <v>больше 50</v>
          </cell>
          <cell r="I2718">
            <v>12700</v>
          </cell>
          <cell r="J2718" t="str">
            <v>RUB</v>
          </cell>
        </row>
        <row r="2719">
          <cell r="A2719" t="str">
            <v>НС-1759864</v>
          </cell>
          <cell r="C2719" t="str">
            <v>AS-13UW4RYRKB05W (ZOOM DC Inv) наружный блок сплит-системы Hisense</v>
          </cell>
          <cell r="G2719" t="str">
            <v>шт</v>
          </cell>
          <cell r="H2719" t="str">
            <v>больше 50</v>
          </cell>
          <cell r="I2719">
            <v>29490</v>
          </cell>
          <cell r="J2719" t="str">
            <v>RUB</v>
          </cell>
        </row>
        <row r="2720">
          <cell r="A2720" t="str">
            <v>НС-1759853</v>
          </cell>
          <cell r="C2720" t="str">
            <v>AS-18UW4RMSKB02G (ZOOM DC Inv) внутренний блок сплит-системы Hisense</v>
          </cell>
          <cell r="G2720" t="str">
            <v>шт</v>
          </cell>
          <cell r="H2720">
            <v>0</v>
          </cell>
          <cell r="I2720">
            <v>21200</v>
          </cell>
          <cell r="J2720" t="str">
            <v>RUB</v>
          </cell>
        </row>
        <row r="2721">
          <cell r="A2721" t="str">
            <v>НС-1759866</v>
          </cell>
          <cell r="C2721" t="str">
            <v>AS-18UW4RMSKB02W (ZOOM DC Inv) наружный блок сплит-системы Hisense</v>
          </cell>
          <cell r="G2721" t="str">
            <v>шт</v>
          </cell>
          <cell r="H2721">
            <v>0</v>
          </cell>
          <cell r="I2721">
            <v>49590</v>
          </cell>
          <cell r="J2721" t="str">
            <v>RUB</v>
          </cell>
        </row>
        <row r="2722">
          <cell r="A2722" t="str">
            <v>НС-1759855</v>
          </cell>
          <cell r="C2722" t="str">
            <v>AS-24UW4RBTKB01G (ZOOM DC Inv) внутренний блок сплит-системы Hisense</v>
          </cell>
          <cell r="G2722" t="str">
            <v>шт</v>
          </cell>
          <cell r="H2722">
            <v>13</v>
          </cell>
          <cell r="I2722">
            <v>26500</v>
          </cell>
          <cell r="J2722" t="str">
            <v>RUB</v>
          </cell>
        </row>
        <row r="2723">
          <cell r="A2723" t="str">
            <v>НС-1759868</v>
          </cell>
          <cell r="C2723" t="str">
            <v>AS-24UW4RBTKB01W (ZOOM DC Inv) наружный блок сплит-системы Hisense</v>
          </cell>
          <cell r="G2723" t="str">
            <v>шт</v>
          </cell>
          <cell r="H2723">
            <v>0</v>
          </cell>
          <cell r="I2723">
            <v>61690</v>
          </cell>
          <cell r="J2723" t="str">
            <v>RUB</v>
          </cell>
        </row>
        <row r="2724">
          <cell r="A2724" t="str">
            <v>яС-1194918</v>
          </cell>
          <cell r="C2724" t="str">
            <v>ЗИМНИЙ КОМПЛЕКТ SD</v>
          </cell>
          <cell r="H2724">
            <v>0</v>
          </cell>
          <cell r="I2724">
            <v>38890</v>
          </cell>
          <cell r="J2724" t="str">
            <v>RUB</v>
          </cell>
        </row>
        <row r="2725">
          <cell r="A2725" t="str">
            <v>НС-1788167</v>
          </cell>
          <cell r="C2725" t="str">
            <v>AS-09UW4RYRKB06W (ZOOM DC Inv)(ЗИМНИЙ КОМПЛЕКТ SD) наружный блок сплит-системы Hisense</v>
          </cell>
          <cell r="G2725" t="str">
            <v>шт</v>
          </cell>
          <cell r="H2725">
            <v>0</v>
          </cell>
          <cell r="I2725">
            <v>38890</v>
          </cell>
          <cell r="J2725" t="str">
            <v>RUB</v>
          </cell>
        </row>
        <row r="2726">
          <cell r="A2726" t="str">
            <v>НС-1788170</v>
          </cell>
          <cell r="C2726" t="str">
            <v>AS-13UW4RYRKB05W (ZOOM DC Inv)(ЗИМНИЙ КОМПЛЕКТ SD) наружный блок сплит-системы Hisense</v>
          </cell>
          <cell r="G2726" t="str">
            <v>шт</v>
          </cell>
          <cell r="H2726">
            <v>0</v>
          </cell>
          <cell r="I2726">
            <v>44390</v>
          </cell>
          <cell r="J2726" t="str">
            <v>RUB</v>
          </cell>
        </row>
        <row r="2727">
          <cell r="A2727" t="str">
            <v>НС-1788172</v>
          </cell>
          <cell r="C2727" t="str">
            <v>AS-24UW4RBTKB01W (ZOOM DC Inv)(ЗИМНИЙ КОМПЛЕКТ SD) наружный блок сплит-системы Hisense</v>
          </cell>
          <cell r="G2727" t="str">
            <v>шт</v>
          </cell>
          <cell r="H2727">
            <v>0</v>
          </cell>
          <cell r="I2727">
            <v>76590</v>
          </cell>
          <cell r="J2727" t="str">
            <v>RUB</v>
          </cell>
        </row>
        <row r="2728">
          <cell r="A2728" t="str">
            <v>яС-1170463</v>
          </cell>
          <cell r="C2728" t="str">
            <v>ZOOM DC Inverter (KB) R32</v>
          </cell>
          <cell r="H2728">
            <v>2</v>
          </cell>
          <cell r="I2728">
            <v>11937</v>
          </cell>
          <cell r="J2728" t="str">
            <v>RUB</v>
          </cell>
        </row>
        <row r="2729">
          <cell r="A2729" t="str">
            <v>НС-1410690</v>
          </cell>
          <cell r="C2729" t="str">
            <v>AS-10UR4RYRKB02G (ZOOM DC Inv)внутренний блок сплит-системы Hisense</v>
          </cell>
          <cell r="G2729" t="str">
            <v>шт</v>
          </cell>
          <cell r="H2729">
            <v>1</v>
          </cell>
          <cell r="I2729">
            <v>11937</v>
          </cell>
          <cell r="J2729" t="str">
            <v>RUB</v>
          </cell>
        </row>
        <row r="2730">
          <cell r="A2730" t="str">
            <v>НС-1410693</v>
          </cell>
          <cell r="C2730" t="str">
            <v>AS-13UR4RYRKB04W (ZOOM DC Inv)наружный блок сплит-системы Hisense</v>
          </cell>
          <cell r="G2730" t="str">
            <v>шт</v>
          </cell>
          <cell r="H2730">
            <v>1</v>
          </cell>
          <cell r="I2730">
            <v>31143</v>
          </cell>
          <cell r="J2730" t="str">
            <v>RUB</v>
          </cell>
        </row>
        <row r="2731">
          <cell r="A2731" t="str">
            <v>яС-1173690</v>
          </cell>
          <cell r="C2731" t="str">
            <v>ZOOM DC Inverter (KB) R32 2023</v>
          </cell>
          <cell r="H2731">
            <v>3</v>
          </cell>
          <cell r="I2731">
            <v>20690</v>
          </cell>
          <cell r="J2731" t="str">
            <v>RUB</v>
          </cell>
        </row>
        <row r="2732">
          <cell r="A2732" t="str">
            <v>НС-1487740</v>
          </cell>
          <cell r="C2732" t="str">
            <v>AS-07UW4RYRKB00W (ZOOM DC Inv) наружный блок сплит-системы Hisense</v>
          </cell>
          <cell r="G2732" t="str">
            <v>шт</v>
          </cell>
          <cell r="H2732">
            <v>2</v>
          </cell>
          <cell r="I2732">
            <v>20690</v>
          </cell>
          <cell r="J2732" t="str">
            <v>RUB</v>
          </cell>
        </row>
        <row r="2733">
          <cell r="A2733" t="str">
            <v>НС-1487746</v>
          </cell>
          <cell r="C2733" t="str">
            <v>AS-09UW4RYRKB05W (ZOOM DC Inv) наружный блок сплит-системы Hisense</v>
          </cell>
          <cell r="G2733" t="str">
            <v>шт</v>
          </cell>
          <cell r="H2733">
            <v>0</v>
          </cell>
          <cell r="I2733">
            <v>23990</v>
          </cell>
          <cell r="J2733" t="str">
            <v>RUB</v>
          </cell>
        </row>
        <row r="2734">
          <cell r="A2734" t="str">
            <v>НС-1487749</v>
          </cell>
          <cell r="C2734" t="str">
            <v>AS-13UW4RYRKB04W (ZOOM DC Inv) наружный блок сплит-системы Hisense</v>
          </cell>
          <cell r="G2734" t="str">
            <v>шт</v>
          </cell>
          <cell r="H2734">
            <v>1</v>
          </cell>
          <cell r="I2734">
            <v>29490</v>
          </cell>
          <cell r="J2734" t="str">
            <v>RUB</v>
          </cell>
        </row>
        <row r="2735">
          <cell r="A2735" t="str">
            <v>НС-1487750</v>
          </cell>
          <cell r="C2735" t="str">
            <v>AS-18UW4RMSKB01G (ZOOM DC Inv) внутренний блок сплит-системы Hisense</v>
          </cell>
          <cell r="G2735" t="str">
            <v>шт</v>
          </cell>
          <cell r="H2735">
            <v>0</v>
          </cell>
          <cell r="I2735">
            <v>21200</v>
          </cell>
          <cell r="J2735" t="str">
            <v>RUB</v>
          </cell>
        </row>
        <row r="2736">
          <cell r="A2736" t="str">
            <v>НС-1487752</v>
          </cell>
          <cell r="C2736" t="str">
            <v>AS-18UW4RMSKB01W (ZOOM DC Inv) наружный блок сплит-системы Hisense</v>
          </cell>
          <cell r="G2736" t="str">
            <v>шт</v>
          </cell>
          <cell r="H2736">
            <v>0</v>
          </cell>
          <cell r="I2736">
            <v>49590</v>
          </cell>
          <cell r="J2736" t="str">
            <v>RUB</v>
          </cell>
        </row>
        <row r="2737">
          <cell r="A2737" t="str">
            <v>НС-1487754</v>
          </cell>
          <cell r="C2737" t="str">
            <v>AS-24UW4RBTKB00W (ZOOM DC Inv) наружный блок сплит-системы Hisense</v>
          </cell>
          <cell r="G2737" t="str">
            <v>шт</v>
          </cell>
          <cell r="H2737">
            <v>0</v>
          </cell>
          <cell r="I2737">
            <v>61690</v>
          </cell>
          <cell r="J2737" t="str">
            <v>RUB</v>
          </cell>
        </row>
        <row r="2738">
          <cell r="A2738" t="str">
            <v>яС-1191884</v>
          </cell>
          <cell r="C2738" t="str">
            <v>ЗИМНИЙ КОМПЛЕКТ SD</v>
          </cell>
          <cell r="H2738">
            <v>0</v>
          </cell>
          <cell r="I2738">
            <v>38890</v>
          </cell>
          <cell r="J2738" t="str">
            <v>RUB</v>
          </cell>
        </row>
        <row r="2739">
          <cell r="A2739" t="str">
            <v>НС-1717188</v>
          </cell>
          <cell r="C2739" t="str">
            <v>AS-09UW4RYRKB05W (ZOOM DC Inv)(ЗИМНИЙ КОМПЛЕКТ SD) наружный блок сплит-системы Hisense</v>
          </cell>
          <cell r="G2739" t="str">
            <v>шт</v>
          </cell>
          <cell r="H2739">
            <v>0</v>
          </cell>
          <cell r="I2739">
            <v>38890</v>
          </cell>
          <cell r="J2739" t="str">
            <v>RUB</v>
          </cell>
        </row>
        <row r="2740">
          <cell r="A2740" t="str">
            <v>НС-1717189</v>
          </cell>
          <cell r="C2740" t="str">
            <v>AS-13UW4RYRKB04W (ZOOM DC Inv)(ЗИМНИЙ КОМПЛЕКТ SD) наружный блок сплит-системы Hisense</v>
          </cell>
          <cell r="G2740" t="str">
            <v>шт</v>
          </cell>
          <cell r="H2740">
            <v>0</v>
          </cell>
          <cell r="I2740">
            <v>44390</v>
          </cell>
          <cell r="J2740" t="str">
            <v>RUB</v>
          </cell>
        </row>
        <row r="2741">
          <cell r="A2741" t="str">
            <v>НС-1717191</v>
          </cell>
          <cell r="C2741" t="str">
            <v>AS-24UW4RBTKB00W (ZOOM DC Inv)(ЗИМНИЙ КОМПЛЕКТ SD) наружный блок сплит-системы Hisense</v>
          </cell>
          <cell r="G2741" t="str">
            <v>шт</v>
          </cell>
          <cell r="H2741">
            <v>0</v>
          </cell>
          <cell r="I2741">
            <v>76590</v>
          </cell>
          <cell r="J2741" t="str">
            <v>RUB</v>
          </cell>
        </row>
        <row r="2742">
          <cell r="A2742" t="str">
            <v>яС-1189803</v>
          </cell>
          <cell r="C2742" t="str">
            <v>ZOOM DC Inverter WI-FI (KB) R32</v>
          </cell>
          <cell r="H2742">
            <v>1</v>
          </cell>
          <cell r="I2742">
            <v>8800</v>
          </cell>
          <cell r="J2742" t="str">
            <v>RUB</v>
          </cell>
        </row>
        <row r="2743">
          <cell r="A2743" t="str">
            <v>НС-1691548</v>
          </cell>
          <cell r="C2743" t="str">
            <v>AS-07UW4RYRKB00G (ZOOM DC Inv WI-FI) внутренний блок сплит-системы Hisense</v>
          </cell>
          <cell r="G2743" t="str">
            <v>шт</v>
          </cell>
          <cell r="H2743">
            <v>1</v>
          </cell>
          <cell r="I2743">
            <v>8800</v>
          </cell>
          <cell r="J2743" t="str">
            <v>RUB</v>
          </cell>
        </row>
        <row r="2744">
          <cell r="A2744" t="str">
            <v>НС-1691554</v>
          </cell>
          <cell r="C2744" t="str">
            <v>AS-13UW4RYRKB04G (ZOOM DC Inv WI-FI) внутренний блок сплит-системы Hisense</v>
          </cell>
          <cell r="G2744" t="str">
            <v>шт</v>
          </cell>
          <cell r="H2744">
            <v>0</v>
          </cell>
          <cell r="I2744">
            <v>12200</v>
          </cell>
          <cell r="J2744" t="str">
            <v>RUB</v>
          </cell>
        </row>
        <row r="2745">
          <cell r="A2745" t="str">
            <v>НС-1691565</v>
          </cell>
          <cell r="C2745" t="str">
            <v>AS-24UW4RBTKB00G (ZOOM DC Inv WI-FI) внутренний блок сплит-системы Hisense</v>
          </cell>
          <cell r="G2745" t="str">
            <v>шт</v>
          </cell>
          <cell r="H2745">
            <v>0</v>
          </cell>
          <cell r="I2745">
            <v>25500</v>
          </cell>
          <cell r="J2745" t="str">
            <v>RUB</v>
          </cell>
        </row>
        <row r="2746">
          <cell r="A2746" t="str">
            <v>яС-1170847</v>
          </cell>
          <cell r="C2746" t="str">
            <v>Инверторные сплит-системы + приточная вентиляция</v>
          </cell>
          <cell r="H2746">
            <v>5</v>
          </cell>
          <cell r="I2746">
            <v>48090</v>
          </cell>
          <cell r="J2746" t="str">
            <v>RUB</v>
          </cell>
        </row>
        <row r="2747">
          <cell r="A2747" t="str">
            <v>яС-1170170</v>
          </cell>
          <cell r="C2747" t="str">
            <v>AIR SENSATION SUPERIOR DC INVERTER (QF) R32</v>
          </cell>
          <cell r="H2747">
            <v>5</v>
          </cell>
          <cell r="I2747">
            <v>48090</v>
          </cell>
          <cell r="J2747" t="str">
            <v>RUB</v>
          </cell>
        </row>
        <row r="2748">
          <cell r="A2748" t="str">
            <v>НС-1403595</v>
          </cell>
          <cell r="C2748" t="str">
            <v>AS-10UW4RXVQF00W (AIR SENSATION Superior DC Inv)наружный блок сплит-системы Hisense</v>
          </cell>
          <cell r="G2748" t="str">
            <v>шт</v>
          </cell>
          <cell r="H2748">
            <v>5</v>
          </cell>
          <cell r="I2748">
            <v>48090</v>
          </cell>
          <cell r="J2748" t="str">
            <v>RUB</v>
          </cell>
        </row>
        <row r="2749">
          <cell r="A2749" t="str">
            <v>яС-1170266</v>
          </cell>
          <cell r="C2749" t="str">
            <v>Мобильные кондиционеры</v>
          </cell>
          <cell r="H2749" t="str">
            <v>больше 50</v>
          </cell>
          <cell r="I2749">
            <v>27990</v>
          </cell>
          <cell r="J2749" t="str">
            <v>RUB</v>
          </cell>
        </row>
        <row r="2750">
          <cell r="A2750" t="str">
            <v>НС-1406803</v>
          </cell>
          <cell r="C2750" t="str">
            <v>AP-07CR4GKVS00 Мобильный кондиционер HISENSE</v>
          </cell>
          <cell r="G2750" t="str">
            <v>шт</v>
          </cell>
          <cell r="H2750" t="str">
            <v>больше 50</v>
          </cell>
          <cell r="I2750">
            <v>27990</v>
          </cell>
          <cell r="J2750" t="str">
            <v>RUB</v>
          </cell>
        </row>
        <row r="2751">
          <cell r="A2751" t="str">
            <v>НС-1413640</v>
          </cell>
          <cell r="C2751" t="str">
            <v>AP-07CR4GKWS00 Мобильный кондиционер HISENSE</v>
          </cell>
          <cell r="G2751" t="str">
            <v>шт</v>
          </cell>
          <cell r="H2751">
            <v>1</v>
          </cell>
          <cell r="I2751">
            <v>27990</v>
          </cell>
          <cell r="J2751" t="str">
            <v>RUB</v>
          </cell>
        </row>
        <row r="2752">
          <cell r="A2752" t="str">
            <v>НС-1406805</v>
          </cell>
          <cell r="C2752" t="str">
            <v>AP-09CR4GKVS00 Мобильный кондиционер HISENSE</v>
          </cell>
          <cell r="G2752" t="str">
            <v>шт</v>
          </cell>
          <cell r="H2752" t="str">
            <v>больше 50</v>
          </cell>
          <cell r="I2752">
            <v>31990</v>
          </cell>
          <cell r="J2752" t="str">
            <v>RUB</v>
          </cell>
        </row>
        <row r="2753">
          <cell r="A2753" t="str">
            <v>НС-1413641</v>
          </cell>
          <cell r="C2753" t="str">
            <v>AP-09CR4GKWS00 Мобильный кондиционер HISENSE</v>
          </cell>
          <cell r="G2753" t="str">
            <v>шт</v>
          </cell>
          <cell r="H2753">
            <v>0</v>
          </cell>
          <cell r="I2753">
            <v>31990</v>
          </cell>
          <cell r="J2753" t="str">
            <v>RUB</v>
          </cell>
        </row>
        <row r="2754">
          <cell r="A2754" t="str">
            <v>НС-1610901</v>
          </cell>
          <cell r="C2754" t="str">
            <v>AP-09CW4GNCS00 Мобильный кондиционер HISENSE</v>
          </cell>
          <cell r="G2754" t="str">
            <v>шт</v>
          </cell>
          <cell r="H2754" t="str">
            <v>больше 50</v>
          </cell>
          <cell r="I2754">
            <v>36990</v>
          </cell>
          <cell r="J2754" t="str">
            <v>RUB</v>
          </cell>
        </row>
        <row r="2755">
          <cell r="A2755" t="str">
            <v>НС-1610903</v>
          </cell>
          <cell r="C2755" t="str">
            <v>AP-12CW4GQCS00 Мобильный кондиционер HISENSE</v>
          </cell>
          <cell r="G2755" t="str">
            <v>шт</v>
          </cell>
          <cell r="H2755">
            <v>1</v>
          </cell>
          <cell r="I2755">
            <v>41990</v>
          </cell>
          <cell r="J2755" t="str">
            <v>RUB</v>
          </cell>
        </row>
        <row r="2756">
          <cell r="A2756" t="str">
            <v>Ц-00035802</v>
          </cell>
          <cell r="C2756" t="str">
            <v>Муляжи для продажи</v>
          </cell>
          <cell r="H2756" t="str">
            <v>больше 50</v>
          </cell>
        </row>
        <row r="2757">
          <cell r="A2757" t="str">
            <v>НС-1769152</v>
          </cell>
          <cell r="C2757" t="str">
            <v>Муляж AS-07HW4RLCHA00MU (VIBE Classic A) внутренний блок сплит-системы Hisense</v>
          </cell>
          <cell r="G2757" t="str">
            <v>шт</v>
          </cell>
          <cell r="H2757">
            <v>45</v>
          </cell>
        </row>
        <row r="2758">
          <cell r="A2758" t="str">
            <v>НС-1769154</v>
          </cell>
          <cell r="C2758" t="str">
            <v>Муляж AS-07HW4RLRKA00MU (CITY 2.0 Classic A) внутренний блок сплит-системы Hisense</v>
          </cell>
          <cell r="G2758" t="str">
            <v>шт</v>
          </cell>
          <cell r="H2758">
            <v>18</v>
          </cell>
        </row>
        <row r="2759">
          <cell r="A2759" t="str">
            <v>НС-1769153</v>
          </cell>
          <cell r="C2759" t="str">
            <v>Муляж AS-07HW4RLRKJ00AMU (GOAL 2.0 Classic A) внутренний блок сплит-системы Hisense</v>
          </cell>
          <cell r="G2759" t="str">
            <v>шт</v>
          </cell>
          <cell r="H2759">
            <v>1</v>
          </cell>
        </row>
        <row r="2760">
          <cell r="A2760" t="str">
            <v>НС-1769196</v>
          </cell>
          <cell r="C2760" t="str">
            <v>Муляж AS-07UW4RYRHB00MU (VIBE DC Inv) внутренний блок сплит-системы Hisense</v>
          </cell>
          <cell r="G2760" t="str">
            <v>шт</v>
          </cell>
          <cell r="H2760" t="str">
            <v>больше 50</v>
          </cell>
        </row>
        <row r="2761">
          <cell r="A2761" t="str">
            <v>НС-1302355</v>
          </cell>
          <cell r="C2761" t="str">
            <v>Образец AS-07HR4SYDDL03G (BASIC A) внутренний блок сплит-системы Hisense (муляж)</v>
          </cell>
          <cell r="G2761" t="str">
            <v>шт</v>
          </cell>
          <cell r="H2761">
            <v>1</v>
          </cell>
        </row>
        <row r="2762">
          <cell r="A2762" t="str">
            <v>НС-1197209</v>
          </cell>
          <cell r="C2762" t="str">
            <v>Образец AS-09HR4SYDDL3G (BASIC A) внутренний блок сплит-системы Hisense</v>
          </cell>
          <cell r="G2762" t="str">
            <v>шт</v>
          </cell>
          <cell r="H2762">
            <v>2</v>
          </cell>
        </row>
        <row r="2763">
          <cell r="A2763" t="str">
            <v>НС-1037290</v>
          </cell>
          <cell r="C2763" t="str">
            <v>ОПЦИИ</v>
          </cell>
          <cell r="H2763" t="str">
            <v>больше 50</v>
          </cell>
          <cell r="I2763">
            <v>10990</v>
          </cell>
          <cell r="J2763" t="str">
            <v>RUB</v>
          </cell>
        </row>
        <row r="2764">
          <cell r="A2764" t="str">
            <v>НС-1245418</v>
          </cell>
          <cell r="C2764" t="str">
            <v>3D Ultra Hi density Size A фильтр для внутреннего блока Hisense</v>
          </cell>
          <cell r="G2764" t="str">
            <v>шт</v>
          </cell>
          <cell r="H2764">
            <v>17</v>
          </cell>
        </row>
        <row r="2765">
          <cell r="A2765" t="str">
            <v>НС-1245420</v>
          </cell>
          <cell r="C2765" t="str">
            <v>3D Ultra Hi density Size B фильтр для внутреннего блока Hisense</v>
          </cell>
          <cell r="G2765" t="str">
            <v>шт</v>
          </cell>
          <cell r="H2765">
            <v>20</v>
          </cell>
        </row>
        <row r="2766">
          <cell r="A2766" t="str">
            <v>НС-1245429</v>
          </cell>
          <cell r="C2766" t="str">
            <v>3D Ultra Hi density Size E фильтр для внутреннего блока Hisense</v>
          </cell>
          <cell r="G2766" t="str">
            <v>шт</v>
          </cell>
          <cell r="H2766">
            <v>10</v>
          </cell>
        </row>
        <row r="2767">
          <cell r="A2767" t="str">
            <v>НС-1708480</v>
          </cell>
          <cell r="C2767" t="str">
            <v>B545(E) Адаптер преобразования сигнала Hisense</v>
          </cell>
          <cell r="G2767" t="str">
            <v>шт</v>
          </cell>
          <cell r="H2767">
            <v>23</v>
          </cell>
          <cell r="I2767">
            <v>10990</v>
          </cell>
          <cell r="J2767" t="str">
            <v>RUB</v>
          </cell>
        </row>
        <row r="2768">
          <cell r="A2768" t="str">
            <v>НС-1732008</v>
          </cell>
          <cell r="C2768" t="str">
            <v>L1-12 Инфракрасный пульт Hisense</v>
          </cell>
          <cell r="G2768" t="str">
            <v>шт</v>
          </cell>
          <cell r="H2768">
            <v>17</v>
          </cell>
          <cell r="I2768">
            <v>1313</v>
          </cell>
          <cell r="J2768" t="str">
            <v>RUB</v>
          </cell>
        </row>
        <row r="2769">
          <cell r="A2769" t="str">
            <v>НС-1419957</v>
          </cell>
          <cell r="C2769" t="str">
            <v>Wi-Fi модуль Hisense, модель AEH-W4G1</v>
          </cell>
          <cell r="G2769" t="str">
            <v>шт</v>
          </cell>
          <cell r="H2769">
            <v>3</v>
          </cell>
          <cell r="I2769">
            <v>3490</v>
          </cell>
          <cell r="J2769" t="str">
            <v>RUB</v>
          </cell>
        </row>
        <row r="2770">
          <cell r="A2770" t="str">
            <v>НС-1492600</v>
          </cell>
          <cell r="C2770" t="str">
            <v>Адаптер преобразования сигнала HISENSE B544(E)</v>
          </cell>
          <cell r="G2770" t="str">
            <v>шт</v>
          </cell>
          <cell r="H2770" t="str">
            <v>больше 50</v>
          </cell>
          <cell r="I2770">
            <v>7235</v>
          </cell>
          <cell r="J2770" t="str">
            <v>RUB</v>
          </cell>
        </row>
        <row r="2771">
          <cell r="A2771" t="str">
            <v>НС-1096181</v>
          </cell>
          <cell r="C2771" t="str">
            <v>Индивидуальный проводной пульт YXE-C02U(E)</v>
          </cell>
          <cell r="G2771" t="str">
            <v>шт</v>
          </cell>
          <cell r="H2771">
            <v>1</v>
          </cell>
          <cell r="I2771">
            <v>8090</v>
          </cell>
          <cell r="J2771" t="str">
            <v>RUB</v>
          </cell>
        </row>
        <row r="2772">
          <cell r="A2772" t="str">
            <v>НС-1509771</v>
          </cell>
          <cell r="C2772" t="str">
            <v>Инфракрасный пульт Hisense RCH-RVD01</v>
          </cell>
          <cell r="G2772" t="str">
            <v>шт</v>
          </cell>
          <cell r="H2772">
            <v>5</v>
          </cell>
          <cell r="I2772">
            <v>4790</v>
          </cell>
          <cell r="J2772" t="str">
            <v>RUB</v>
          </cell>
        </row>
        <row r="2773">
          <cell r="A2773" t="str">
            <v>НС-1761312</v>
          </cell>
          <cell r="C2773" t="str">
            <v>Кабель 8м Hisense</v>
          </cell>
          <cell r="G2773" t="str">
            <v>шт</v>
          </cell>
          <cell r="H2773">
            <v>50</v>
          </cell>
          <cell r="I2773">
            <v>2220</v>
          </cell>
          <cell r="J2773" t="str">
            <v>RUB</v>
          </cell>
        </row>
        <row r="2774">
          <cell r="A2774" t="str">
            <v>НС-1343275</v>
          </cell>
          <cell r="C2774" t="str">
            <v>Проводной пульт YXE-A03U(E)</v>
          </cell>
          <cell r="G2774" t="str">
            <v>шт</v>
          </cell>
          <cell r="H2774">
            <v>7</v>
          </cell>
          <cell r="I2774">
            <v>7350</v>
          </cell>
          <cell r="J2774" t="str">
            <v>RUB</v>
          </cell>
        </row>
        <row r="2775">
          <cell r="A2775" t="str">
            <v>НС-1494331</v>
          </cell>
          <cell r="C2775" t="str">
            <v>Проводной пульт YXE-E01U(E)</v>
          </cell>
          <cell r="G2775" t="str">
            <v>шт</v>
          </cell>
          <cell r="H2775" t="str">
            <v>больше 50</v>
          </cell>
          <cell r="I2775">
            <v>10069.5</v>
          </cell>
          <cell r="J2775" t="str">
            <v>RUB</v>
          </cell>
        </row>
        <row r="2776">
          <cell r="A2776" t="str">
            <v>НС-1096207</v>
          </cell>
          <cell r="C2776" t="str">
            <v>Центральный контроллер YJE-C01T(E)</v>
          </cell>
          <cell r="G2776" t="str">
            <v>шт</v>
          </cell>
          <cell r="H2776">
            <v>22</v>
          </cell>
          <cell r="I2776">
            <v>19625</v>
          </cell>
          <cell r="J2776" t="str">
            <v>RUB</v>
          </cell>
        </row>
        <row r="2777">
          <cell r="A2777" t="str">
            <v>Ц-00042299</v>
          </cell>
          <cell r="C2777" t="str">
            <v>РАСПРОДАЖА ПОЛУПРОМЫШЛЕННОГО ОБОРУДОВАНИЯ</v>
          </cell>
          <cell r="H2777">
            <v>8</v>
          </cell>
          <cell r="I2777">
            <v>17590</v>
          </cell>
          <cell r="J2777" t="str">
            <v>RUB</v>
          </cell>
        </row>
        <row r="2778">
          <cell r="A2778" t="str">
            <v>НС-1556931</v>
          </cell>
          <cell r="C2778" t="str">
            <v>AMS-09UW4RYRKB01 ZOOM FM DC Inv внутренние блоки настенного типа Hisense</v>
          </cell>
          <cell r="G2778" t="str">
            <v>шт</v>
          </cell>
          <cell r="H2778">
            <v>1</v>
          </cell>
          <cell r="I2778">
            <v>17590</v>
          </cell>
          <cell r="J2778" t="str">
            <v>RUB</v>
          </cell>
        </row>
        <row r="2779">
          <cell r="A2779" t="str">
            <v>НС-1153289</v>
          </cell>
          <cell r="C2779" t="str">
            <v>AMS-12UR4SVEDB65 внутренние блоки (Smart FM DC Inv) мульти сплит-системы настенного типа Hisense</v>
          </cell>
          <cell r="G2779" t="str">
            <v>шт</v>
          </cell>
          <cell r="H2779">
            <v>3</v>
          </cell>
          <cell r="I2779">
            <v>16780</v>
          </cell>
          <cell r="J2779" t="str">
            <v>RUB</v>
          </cell>
        </row>
        <row r="2780">
          <cell r="A2780" t="str">
            <v>НС-1309283</v>
          </cell>
          <cell r="C2780" t="str">
            <v>AMS-12UR4SVEDL6(S) (WI-FI READY SILVER FM DC Inv) внутренние блоки настенного типа HISENSE</v>
          </cell>
          <cell r="G2780" t="str">
            <v>шт</v>
          </cell>
          <cell r="H2780">
            <v>1</v>
          </cell>
          <cell r="I2780">
            <v>14790</v>
          </cell>
          <cell r="J2780" t="str">
            <v>RUB</v>
          </cell>
        </row>
        <row r="2781">
          <cell r="A2781" t="str">
            <v>НС-1037135</v>
          </cell>
          <cell r="C2781" t="str">
            <v>AUC-24HR4SGA внутренний блок сплит-системы кассетного типа Hisense</v>
          </cell>
          <cell r="G2781" t="str">
            <v>шт</v>
          </cell>
          <cell r="H2781">
            <v>1</v>
          </cell>
        </row>
        <row r="2782">
          <cell r="A2782" t="str">
            <v>НС-1123410</v>
          </cell>
          <cell r="C2782" t="str">
            <v>AUC-24UR4SEA1 внутренний блок сплит-системы кассетного типа Hisense</v>
          </cell>
          <cell r="G2782" t="str">
            <v>шт</v>
          </cell>
          <cell r="H2782">
            <v>1</v>
          </cell>
        </row>
        <row r="2783">
          <cell r="A2783" t="str">
            <v>НС-1206640</v>
          </cell>
          <cell r="C2783" t="str">
            <v>AUW-18H4SS (зимний комплект) универсальный внешний блок сплит-системы Hisense 2018</v>
          </cell>
          <cell r="G2783" t="str">
            <v>шт</v>
          </cell>
          <cell r="H2783">
            <v>1</v>
          </cell>
          <cell r="I2783">
            <v>68700</v>
          </cell>
          <cell r="J2783" t="str">
            <v>RUB</v>
          </cell>
        </row>
        <row r="2784">
          <cell r="A2784" t="str">
            <v>яС-1167278</v>
          </cell>
          <cell r="C2784" t="str">
            <v>HITACHI</v>
          </cell>
          <cell r="H2784" t="str">
            <v>больше 50</v>
          </cell>
          <cell r="I2784">
            <v>73100</v>
          </cell>
          <cell r="J2784" t="str">
            <v>RUB</v>
          </cell>
        </row>
        <row r="2785">
          <cell r="A2785" t="str">
            <v>яС-1167279</v>
          </cell>
          <cell r="C2785" t="str">
            <v>Бытовые настенные сплит-системы</v>
          </cell>
          <cell r="H2785" t="str">
            <v>больше 50</v>
          </cell>
          <cell r="I2785">
            <v>73100</v>
          </cell>
          <cell r="J2785" t="str">
            <v>RUB</v>
          </cell>
        </row>
        <row r="2786">
          <cell r="A2786" t="str">
            <v>яС-1169208</v>
          </cell>
          <cell r="C2786" t="str">
            <v>Akebono Nordic (R32)</v>
          </cell>
          <cell r="H2786">
            <v>6</v>
          </cell>
          <cell r="I2786">
            <v>73100</v>
          </cell>
          <cell r="J2786" t="str">
            <v>RUB</v>
          </cell>
        </row>
        <row r="2787">
          <cell r="A2787" t="str">
            <v>НС-1347653</v>
          </cell>
          <cell r="C2787" t="str">
            <v>RAC-25WXEN Akebono Nordic наружный блок сплит-системы HITACHI</v>
          </cell>
          <cell r="G2787" t="str">
            <v>шт</v>
          </cell>
          <cell r="H2787">
            <v>2</v>
          </cell>
          <cell r="I2787">
            <v>73100</v>
          </cell>
          <cell r="J2787" t="str">
            <v>RUB</v>
          </cell>
        </row>
        <row r="2788">
          <cell r="A2788" t="str">
            <v>НС-1304991</v>
          </cell>
          <cell r="C2788" t="str">
            <v>RAC-35WXEN Akebono Nordic наружный блок сплит-системы HITACHI</v>
          </cell>
          <cell r="G2788" t="str">
            <v>шт</v>
          </cell>
          <cell r="H2788">
            <v>1</v>
          </cell>
          <cell r="I2788">
            <v>85200</v>
          </cell>
          <cell r="J2788" t="str">
            <v>RUB</v>
          </cell>
        </row>
        <row r="2789">
          <cell r="A2789" t="str">
            <v>НС-1304582</v>
          </cell>
          <cell r="C2789" t="str">
            <v>RAK-25RXE Akebono внутренний блок сплит-системы HITACHI</v>
          </cell>
          <cell r="G2789" t="str">
            <v>шт</v>
          </cell>
          <cell r="H2789">
            <v>2</v>
          </cell>
          <cell r="I2789">
            <v>39800</v>
          </cell>
          <cell r="J2789" t="str">
            <v>RUB</v>
          </cell>
        </row>
        <row r="2790">
          <cell r="A2790" t="str">
            <v>НС-1304583</v>
          </cell>
          <cell r="C2790" t="str">
            <v>RAK-35RXE Akebono внутренний блок сплит-системы HITACHI</v>
          </cell>
          <cell r="G2790" t="str">
            <v>шт</v>
          </cell>
          <cell r="H2790">
            <v>1</v>
          </cell>
          <cell r="I2790">
            <v>47700</v>
          </cell>
          <cell r="J2790" t="str">
            <v>RUB</v>
          </cell>
        </row>
        <row r="2791">
          <cell r="A2791" t="str">
            <v>яС-1169150</v>
          </cell>
          <cell r="C2791" t="str">
            <v>Sendo (R32)</v>
          </cell>
          <cell r="H2791">
            <v>13</v>
          </cell>
          <cell r="I2791">
            <v>95100</v>
          </cell>
          <cell r="J2791" t="str">
            <v>RUB</v>
          </cell>
        </row>
        <row r="2792">
          <cell r="A2792" t="str">
            <v>НС-1348204</v>
          </cell>
          <cell r="C2792" t="str">
            <v>RAC-50WPE Sendo наружный блок сплит-системы HITACHI</v>
          </cell>
          <cell r="G2792" t="str">
            <v>шт</v>
          </cell>
          <cell r="H2792">
            <v>1</v>
          </cell>
          <cell r="I2792">
            <v>95100</v>
          </cell>
          <cell r="J2792" t="str">
            <v>RUB</v>
          </cell>
        </row>
        <row r="2793">
          <cell r="A2793" t="str">
            <v>НС-1348191</v>
          </cell>
          <cell r="C2793" t="str">
            <v>RAK-25RPE Sendo внутренний блок сплит-системы HITACHI</v>
          </cell>
          <cell r="G2793" t="str">
            <v>шт</v>
          </cell>
          <cell r="H2793">
            <v>10</v>
          </cell>
          <cell r="I2793">
            <v>36700</v>
          </cell>
          <cell r="J2793" t="str">
            <v>RUB</v>
          </cell>
        </row>
        <row r="2794">
          <cell r="A2794" t="str">
            <v>НС-1348193</v>
          </cell>
          <cell r="C2794" t="str">
            <v>RAK-35RPE Sendo внутренний блок сплит-системы HITACHI</v>
          </cell>
          <cell r="G2794" t="str">
            <v>шт</v>
          </cell>
          <cell r="H2794">
            <v>2</v>
          </cell>
          <cell r="I2794">
            <v>37900</v>
          </cell>
          <cell r="J2794" t="str">
            <v>RUB</v>
          </cell>
        </row>
        <row r="2795">
          <cell r="A2795" t="str">
            <v>яС-1171076</v>
          </cell>
          <cell r="C2795" t="str">
            <v>Shiratama (R32)</v>
          </cell>
          <cell r="H2795" t="str">
            <v>больше 50</v>
          </cell>
          <cell r="I2795">
            <v>44400</v>
          </cell>
          <cell r="J2795" t="str">
            <v>RUB</v>
          </cell>
        </row>
        <row r="2796">
          <cell r="A2796" t="str">
            <v>яС-1190538</v>
          </cell>
          <cell r="C2796" t="str">
            <v>Shiratama 2022</v>
          </cell>
          <cell r="H2796" t="str">
            <v>больше 50</v>
          </cell>
          <cell r="I2796">
            <v>44400</v>
          </cell>
          <cell r="J2796" t="str">
            <v>RUB</v>
          </cell>
        </row>
        <row r="2797">
          <cell r="A2797" t="str">
            <v>НС-1428411</v>
          </cell>
          <cell r="C2797" t="str">
            <v>RAC-DJ18PHAE Shiratama наружный блок сплит-системы HITACHI</v>
          </cell>
          <cell r="G2797" t="str">
            <v>шт</v>
          </cell>
          <cell r="H2797">
            <v>1</v>
          </cell>
          <cell r="I2797">
            <v>44400</v>
          </cell>
          <cell r="J2797" t="str">
            <v>RUB</v>
          </cell>
        </row>
        <row r="2798">
          <cell r="A2798" t="str">
            <v>НС-1428414</v>
          </cell>
          <cell r="C2798" t="str">
            <v>RAC-DJ25PHAE Shiratama наружный блок сплит-системы HITACHI</v>
          </cell>
          <cell r="G2798" t="str">
            <v>шт</v>
          </cell>
          <cell r="H2798" t="str">
            <v>больше 50</v>
          </cell>
          <cell r="I2798">
            <v>45600</v>
          </cell>
          <cell r="J2798" t="str">
            <v>RUB</v>
          </cell>
        </row>
        <row r="2799">
          <cell r="A2799" t="str">
            <v>НС-1428412</v>
          </cell>
          <cell r="C2799" t="str">
            <v>RAK-DJ25PHAE Shiratama внутренний блок сплит-системы HITACHI</v>
          </cell>
          <cell r="G2799" t="str">
            <v>шт</v>
          </cell>
          <cell r="H2799" t="str">
            <v>больше 50</v>
          </cell>
          <cell r="I2799">
            <v>22300</v>
          </cell>
          <cell r="J2799" t="str">
            <v>RUB</v>
          </cell>
        </row>
        <row r="2800">
          <cell r="A2800" t="str">
            <v>яС-1181411</v>
          </cell>
          <cell r="C2800" t="str">
            <v>Shiratama 2024</v>
          </cell>
          <cell r="H2800" t="str">
            <v>больше 50</v>
          </cell>
          <cell r="I2800">
            <v>52600</v>
          </cell>
          <cell r="J2800" t="str">
            <v>RUB</v>
          </cell>
        </row>
        <row r="2801">
          <cell r="A2801" t="str">
            <v>НС-1638417</v>
          </cell>
          <cell r="C2801" t="str">
            <v>RAC-DJ18WHAE Shiratama наружный блок сплит-системы HITACHI</v>
          </cell>
          <cell r="G2801" t="str">
            <v>шт</v>
          </cell>
          <cell r="H2801" t="str">
            <v>больше 50</v>
          </cell>
          <cell r="I2801">
            <v>52600</v>
          </cell>
          <cell r="J2801" t="str">
            <v>RUB</v>
          </cell>
        </row>
        <row r="2802">
          <cell r="A2802" t="str">
            <v>НС-1638418</v>
          </cell>
          <cell r="C2802" t="str">
            <v>RAC-DJ25WHAE Shiratama наружный блок сплит-системы HITACHI</v>
          </cell>
          <cell r="G2802" t="str">
            <v>шт</v>
          </cell>
          <cell r="H2802" t="str">
            <v>больше 50</v>
          </cell>
          <cell r="I2802">
            <v>53800</v>
          </cell>
          <cell r="J2802" t="str">
            <v>RUB</v>
          </cell>
        </row>
        <row r="2803">
          <cell r="A2803" t="str">
            <v>НС-1638419</v>
          </cell>
          <cell r="C2803" t="str">
            <v>RAC-DJ35WHAE Shiratama наружный блок сплит-системы HITACHI</v>
          </cell>
          <cell r="G2803" t="str">
            <v>шт</v>
          </cell>
          <cell r="H2803">
            <v>40</v>
          </cell>
          <cell r="I2803">
            <v>56900</v>
          </cell>
          <cell r="J2803" t="str">
            <v>RUB</v>
          </cell>
        </row>
        <row r="2804">
          <cell r="A2804" t="str">
            <v>НС-1638420</v>
          </cell>
          <cell r="C2804" t="str">
            <v>RAC-DJ50WHAE Shiratama наружный блок сплит-системы HITACHI</v>
          </cell>
          <cell r="G2804" t="str">
            <v>шт</v>
          </cell>
          <cell r="H2804">
            <v>1</v>
          </cell>
          <cell r="I2804">
            <v>94400</v>
          </cell>
          <cell r="J2804" t="str">
            <v>RUB</v>
          </cell>
        </row>
        <row r="2805">
          <cell r="A2805" t="str">
            <v>НС-1638407</v>
          </cell>
          <cell r="C2805" t="str">
            <v>RAK-DJ18RHAE Shiratama внутренний блок сплит-системы HITACHI</v>
          </cell>
          <cell r="G2805" t="str">
            <v>шт</v>
          </cell>
          <cell r="H2805" t="str">
            <v>больше 50</v>
          </cell>
          <cell r="I2805">
            <v>25300</v>
          </cell>
          <cell r="J2805" t="str">
            <v>RUB</v>
          </cell>
        </row>
        <row r="2806">
          <cell r="A2806" t="str">
            <v>НС-1638409</v>
          </cell>
          <cell r="C2806" t="str">
            <v>RAK-DJ25RHAE Shiratama внутренний блок сплит-системы HITACHI</v>
          </cell>
          <cell r="G2806" t="str">
            <v>шт</v>
          </cell>
          <cell r="H2806" t="str">
            <v>больше 50</v>
          </cell>
          <cell r="I2806">
            <v>26100</v>
          </cell>
          <cell r="J2806" t="str">
            <v>RUB</v>
          </cell>
        </row>
        <row r="2807">
          <cell r="A2807" t="str">
            <v>НС-1638413</v>
          </cell>
          <cell r="C2807" t="str">
            <v>RAK-DJ35RHAE Shiratama внутренний блок сплит-системы HITACHI</v>
          </cell>
          <cell r="G2807" t="str">
            <v>шт</v>
          </cell>
          <cell r="H2807">
            <v>39</v>
          </cell>
          <cell r="I2807">
            <v>28000</v>
          </cell>
          <cell r="J2807" t="str">
            <v>RUB</v>
          </cell>
        </row>
        <row r="2808">
          <cell r="A2808" t="str">
            <v>НС-1638415</v>
          </cell>
          <cell r="C2808" t="str">
            <v>RAK-DJ50RHAE Shiratama внутренний блок сплит-системы HITACHI</v>
          </cell>
          <cell r="G2808" t="str">
            <v>шт</v>
          </cell>
          <cell r="H2808">
            <v>1</v>
          </cell>
          <cell r="I2808">
            <v>32500</v>
          </cell>
          <cell r="J2808" t="str">
            <v>RUB</v>
          </cell>
        </row>
        <row r="2809">
          <cell r="A2809" t="str">
            <v>яС-1167538</v>
          </cell>
          <cell r="C2809" t="str">
            <v>X-Comfort (R32)</v>
          </cell>
          <cell r="H2809" t="str">
            <v>больше 50</v>
          </cell>
          <cell r="I2809">
            <v>44600</v>
          </cell>
          <cell r="J2809" t="str">
            <v>RUB</v>
          </cell>
        </row>
        <row r="2810">
          <cell r="A2810" t="str">
            <v>НС-1308005</v>
          </cell>
          <cell r="C2810" t="str">
            <v>RAC-18WEF наружный блок сплит-системы HITACHI</v>
          </cell>
          <cell r="G2810" t="str">
            <v>шт</v>
          </cell>
          <cell r="H2810" t="str">
            <v>больше 50</v>
          </cell>
          <cell r="I2810">
            <v>44600</v>
          </cell>
          <cell r="J2810" t="str">
            <v>RUB</v>
          </cell>
        </row>
        <row r="2811">
          <cell r="A2811" t="str">
            <v>НС-1308007</v>
          </cell>
          <cell r="C2811" t="str">
            <v>RAC-25WEF наружный блок сплит-системы HITACHI</v>
          </cell>
          <cell r="G2811" t="str">
            <v>шт</v>
          </cell>
          <cell r="H2811" t="str">
            <v>больше 50</v>
          </cell>
          <cell r="I2811">
            <v>46100</v>
          </cell>
          <cell r="J2811" t="str">
            <v>RUB</v>
          </cell>
        </row>
        <row r="2812">
          <cell r="A2812" t="str">
            <v>НС-1308009</v>
          </cell>
          <cell r="C2812" t="str">
            <v>RAC-35WEF наружный блок сплит-системы HITACHI</v>
          </cell>
          <cell r="G2812" t="str">
            <v>шт</v>
          </cell>
          <cell r="H2812" t="str">
            <v>больше 50</v>
          </cell>
          <cell r="I2812">
            <v>50400</v>
          </cell>
          <cell r="J2812" t="str">
            <v>RUB</v>
          </cell>
        </row>
        <row r="2813">
          <cell r="A2813" t="str">
            <v>НС-1308011</v>
          </cell>
          <cell r="C2813" t="str">
            <v>RAC-50WEF наружный блок сплит-системы HITACHI</v>
          </cell>
          <cell r="G2813" t="str">
            <v>шт</v>
          </cell>
          <cell r="H2813">
            <v>0</v>
          </cell>
          <cell r="I2813">
            <v>86600</v>
          </cell>
          <cell r="J2813" t="str">
            <v>RUB</v>
          </cell>
        </row>
        <row r="2814">
          <cell r="A2814" t="str">
            <v>НС-1308004</v>
          </cell>
          <cell r="C2814" t="str">
            <v>RAK-18REF внутренний блок сплит-системы HITACHI</v>
          </cell>
          <cell r="G2814" t="str">
            <v>шт</v>
          </cell>
          <cell r="H2814" t="str">
            <v>больше 50</v>
          </cell>
          <cell r="I2814">
            <v>19300</v>
          </cell>
          <cell r="J2814" t="str">
            <v>RUB</v>
          </cell>
        </row>
        <row r="2815">
          <cell r="A2815" t="str">
            <v>НС-1308006</v>
          </cell>
          <cell r="C2815" t="str">
            <v>RAK-25REF внутренний блок сплит-системы HITACHI</v>
          </cell>
          <cell r="G2815" t="str">
            <v>шт</v>
          </cell>
          <cell r="H2815" t="str">
            <v>больше 50</v>
          </cell>
          <cell r="I2815">
            <v>19800</v>
          </cell>
          <cell r="J2815" t="str">
            <v>RUB</v>
          </cell>
        </row>
        <row r="2816">
          <cell r="A2816" t="str">
            <v>НС-1308008</v>
          </cell>
          <cell r="C2816" t="str">
            <v>RAK-35REF внутренний блок сплит-системы HITACHI</v>
          </cell>
          <cell r="G2816" t="str">
            <v>шт</v>
          </cell>
          <cell r="H2816" t="str">
            <v>больше 50</v>
          </cell>
          <cell r="I2816">
            <v>20500</v>
          </cell>
          <cell r="J2816" t="str">
            <v>RUB</v>
          </cell>
        </row>
        <row r="2817">
          <cell r="A2817" t="str">
            <v>НС-1308013</v>
          </cell>
          <cell r="C2817" t="str">
            <v>RAK-50REF внутренний блок сплит-системы HITACHI</v>
          </cell>
          <cell r="G2817" t="str">
            <v>шт</v>
          </cell>
          <cell r="H2817">
            <v>5</v>
          </cell>
          <cell r="I2817">
            <v>25300</v>
          </cell>
          <cell r="J2817" t="str">
            <v>RUB</v>
          </cell>
        </row>
        <row r="2818">
          <cell r="A2818" t="str">
            <v>яС-1169204</v>
          </cell>
          <cell r="C2818" t="str">
            <v>Мульти сплит-системы Multizone Premium (R32)</v>
          </cell>
          <cell r="H2818" t="str">
            <v>больше 50</v>
          </cell>
          <cell r="I2818">
            <v>51900</v>
          </cell>
          <cell r="J2818" t="str">
            <v>RUB</v>
          </cell>
        </row>
        <row r="2819">
          <cell r="A2819" t="str">
            <v>яС-1169225</v>
          </cell>
          <cell r="C2819" t="str">
            <v>Канальные внутренние блоки</v>
          </cell>
          <cell r="H2819">
            <v>2</v>
          </cell>
          <cell r="I2819">
            <v>51900</v>
          </cell>
          <cell r="J2819" t="str">
            <v>RUB</v>
          </cell>
        </row>
        <row r="2820">
          <cell r="A2820" t="str">
            <v>НС-1305046</v>
          </cell>
          <cell r="C2820" t="str">
            <v>RAD-18QPE внутренний блок канального типа мульти сплит-системы HITACHI</v>
          </cell>
          <cell r="G2820" t="str">
            <v>шт</v>
          </cell>
          <cell r="H2820">
            <v>2</v>
          </cell>
          <cell r="I2820">
            <v>51900</v>
          </cell>
          <cell r="J2820" t="str">
            <v>RUB</v>
          </cell>
        </row>
        <row r="2821">
          <cell r="A2821" t="str">
            <v>яС-1188893</v>
          </cell>
          <cell r="C2821" t="str">
            <v>КОМПЛЕКТЫ мульти сплит-системы Multizone Premium (R32)</v>
          </cell>
          <cell r="H2821" t="str">
            <v>больше 50</v>
          </cell>
          <cell r="I2821">
            <v>514900</v>
          </cell>
          <cell r="J2821" t="str">
            <v>RUB</v>
          </cell>
        </row>
        <row r="2822">
          <cell r="A2822" t="str">
            <v>НС-1668752</v>
          </cell>
          <cell r="C2822" t="str">
            <v>Мульти сплит-система HITACHI RAM-110NP5E+2xRAD-18QPE+RAD-25RPE+RAD-50RPE</v>
          </cell>
          <cell r="G2822" t="str">
            <v>шт</v>
          </cell>
          <cell r="H2822">
            <v>10</v>
          </cell>
          <cell r="I2822">
            <v>514900</v>
          </cell>
          <cell r="J2822" t="str">
            <v>RUB</v>
          </cell>
        </row>
        <row r="2823">
          <cell r="A2823" t="str">
            <v>НС-1668756</v>
          </cell>
          <cell r="C2823" t="str">
            <v>Мульти сплит-система HITACHI RAM-110NP5E+2xRAD-25RPE+RAD-50RPE</v>
          </cell>
          <cell r="G2823" t="str">
            <v>шт</v>
          </cell>
          <cell r="H2823">
            <v>8</v>
          </cell>
          <cell r="I2823">
            <v>479900</v>
          </cell>
          <cell r="J2823" t="str">
            <v>RUB</v>
          </cell>
        </row>
        <row r="2824">
          <cell r="A2824" t="str">
            <v>НС-1668755</v>
          </cell>
          <cell r="C2824" t="str">
            <v>Мульти сплит-система HITACHI RAM-110NP5E+2xRAD-35RPE+RAD-50RPE</v>
          </cell>
          <cell r="G2824" t="str">
            <v>шт</v>
          </cell>
          <cell r="H2824">
            <v>10</v>
          </cell>
          <cell r="I2824">
            <v>493900</v>
          </cell>
          <cell r="J2824" t="str">
            <v>RUB</v>
          </cell>
        </row>
        <row r="2825">
          <cell r="A2825" t="str">
            <v>НС-1668758</v>
          </cell>
          <cell r="C2825" t="str">
            <v>Мульти сплит-система HITACHI RAM-110NP5E+4xRAD-25RPE</v>
          </cell>
          <cell r="G2825" t="str">
            <v>шт</v>
          </cell>
          <cell r="H2825">
            <v>5</v>
          </cell>
          <cell r="I2825">
            <v>504900</v>
          </cell>
          <cell r="J2825" t="str">
            <v>RUB</v>
          </cell>
        </row>
        <row r="2826">
          <cell r="A2826" t="str">
            <v>НС-1668749</v>
          </cell>
          <cell r="C2826" t="str">
            <v>Мульти сплит-система HITACHI RAM-110NP5E+4xRAK-35RPE</v>
          </cell>
          <cell r="G2826" t="str">
            <v>шт</v>
          </cell>
          <cell r="H2826">
            <v>14</v>
          </cell>
          <cell r="I2826">
            <v>425900</v>
          </cell>
          <cell r="J2826" t="str">
            <v>RUB</v>
          </cell>
        </row>
        <row r="2827">
          <cell r="A2827" t="str">
            <v>НС-1668753</v>
          </cell>
          <cell r="C2827" t="str">
            <v>Мульти сплит-система HITACHI RAM-110NP5E+RAD-18QPE+RAD-25RPE+RAD-35RPE+RAD-50RPE</v>
          </cell>
          <cell r="G2827" t="str">
            <v>шт</v>
          </cell>
          <cell r="H2827">
            <v>3</v>
          </cell>
          <cell r="I2827">
            <v>529900</v>
          </cell>
          <cell r="J2827" t="str">
            <v>RUB</v>
          </cell>
        </row>
        <row r="2828">
          <cell r="A2828" t="str">
            <v>НС-1668683</v>
          </cell>
          <cell r="C2828" t="str">
            <v>Мульти сплит-система HITACHI RAM-33NP2E+RAK-15QPE+RAK-18RPE</v>
          </cell>
          <cell r="G2828" t="str">
            <v>шт</v>
          </cell>
          <cell r="H2828">
            <v>1</v>
          </cell>
          <cell r="I2828">
            <v>159900</v>
          </cell>
          <cell r="J2828" t="str">
            <v>RUB</v>
          </cell>
        </row>
        <row r="2829">
          <cell r="A2829" t="str">
            <v>яС-1169205</v>
          </cell>
          <cell r="C2829" t="str">
            <v>Наружные блоки</v>
          </cell>
          <cell r="H2829">
            <v>6</v>
          </cell>
          <cell r="I2829">
            <v>114900</v>
          </cell>
          <cell r="J2829" t="str">
            <v>RUB</v>
          </cell>
        </row>
        <row r="2830">
          <cell r="A2830" t="str">
            <v>НС-1305036</v>
          </cell>
          <cell r="C2830" t="str">
            <v>RAM-33NP2E наружный блок мульти сплит-системы HITACHI</v>
          </cell>
          <cell r="G2830" t="str">
            <v>шт</v>
          </cell>
          <cell r="H2830">
            <v>6</v>
          </cell>
          <cell r="I2830">
            <v>114900</v>
          </cell>
          <cell r="J2830" t="str">
            <v>RUB</v>
          </cell>
        </row>
        <row r="2831">
          <cell r="A2831" t="str">
            <v>яС-1169224</v>
          </cell>
          <cell r="C2831" t="str">
            <v>Настенные внутренние блоки</v>
          </cell>
          <cell r="H2831">
            <v>2</v>
          </cell>
          <cell r="I2831">
            <v>27500</v>
          </cell>
          <cell r="J2831" t="str">
            <v>RUB</v>
          </cell>
        </row>
        <row r="2832">
          <cell r="A2832" t="str">
            <v>НС-1305045</v>
          </cell>
          <cell r="C2832" t="str">
            <v>RAK-15QPE внутренний блок настенного типа мульти сплит-системы HITACHI</v>
          </cell>
          <cell r="G2832" t="str">
            <v>шт</v>
          </cell>
          <cell r="H2832">
            <v>0</v>
          </cell>
          <cell r="I2832">
            <v>27500</v>
          </cell>
          <cell r="J2832" t="str">
            <v>RUB</v>
          </cell>
        </row>
        <row r="2833">
          <cell r="A2833" t="str">
            <v>НС-1305044</v>
          </cell>
          <cell r="C2833" t="str">
            <v>RAK-18QXE внутренний блок настенного типа мульти сплит-системы HITACHI</v>
          </cell>
          <cell r="G2833" t="str">
            <v>шт</v>
          </cell>
          <cell r="H2833">
            <v>2</v>
          </cell>
          <cell r="I2833">
            <v>48900</v>
          </cell>
          <cell r="J2833" t="str">
            <v>RUB</v>
          </cell>
        </row>
        <row r="2834">
          <cell r="A2834" t="str">
            <v>яС-1167280</v>
          </cell>
          <cell r="C2834" t="str">
            <v>Опции</v>
          </cell>
          <cell r="H2834" t="str">
            <v>больше 50</v>
          </cell>
          <cell r="I2834">
            <v>700</v>
          </cell>
          <cell r="J2834" t="str">
            <v>RUB</v>
          </cell>
        </row>
        <row r="2835">
          <cell r="A2835" t="str">
            <v>НС-1305067</v>
          </cell>
          <cell r="C2835" t="str">
            <v>SPX-CFH22 Фильтр Wasabi Nano Titanium (комплект: 2 шт.)</v>
          </cell>
          <cell r="G2835" t="str">
            <v>шт</v>
          </cell>
          <cell r="H2835" t="str">
            <v>больше 50</v>
          </cell>
          <cell r="I2835">
            <v>700</v>
          </cell>
          <cell r="J2835" t="str">
            <v>RUB</v>
          </cell>
        </row>
        <row r="2836">
          <cell r="A2836" t="str">
            <v>НС-1305074</v>
          </cell>
          <cell r="C2836" t="str">
            <v>SPX-RCKA беспроводной пульт управления + приемник сигнала</v>
          </cell>
          <cell r="G2836" t="str">
            <v>шт</v>
          </cell>
          <cell r="H2836">
            <v>21</v>
          </cell>
          <cell r="I2836">
            <v>4900</v>
          </cell>
          <cell r="J2836" t="str">
            <v>RUB</v>
          </cell>
        </row>
        <row r="2837">
          <cell r="A2837" t="str">
            <v>НС-1305076</v>
          </cell>
          <cell r="C2837" t="str">
            <v>SPX-RCKA1 беспроводной пульт управления + приемник сигнала</v>
          </cell>
          <cell r="G2837" t="str">
            <v>шт</v>
          </cell>
          <cell r="H2837">
            <v>16</v>
          </cell>
          <cell r="I2837">
            <v>7500</v>
          </cell>
          <cell r="J2837" t="str">
            <v>RUB</v>
          </cell>
        </row>
        <row r="2838">
          <cell r="A2838" t="str">
            <v>НС-1305079</v>
          </cell>
          <cell r="C2838" t="str">
            <v>SPX-RCKA2 беспроводной пульт управления</v>
          </cell>
          <cell r="G2838" t="str">
            <v>шт</v>
          </cell>
          <cell r="H2838">
            <v>5</v>
          </cell>
          <cell r="I2838">
            <v>7200</v>
          </cell>
          <cell r="J2838" t="str">
            <v>RUB</v>
          </cell>
        </row>
        <row r="2839">
          <cell r="A2839" t="str">
            <v>НС-1305081</v>
          </cell>
          <cell r="C2839" t="str">
            <v>SPX-RCKA3 беспроводной пульт управления + приемник сигнала</v>
          </cell>
          <cell r="G2839" t="str">
            <v>шт</v>
          </cell>
          <cell r="H2839">
            <v>2</v>
          </cell>
          <cell r="I2839">
            <v>5800</v>
          </cell>
          <cell r="J2839" t="str">
            <v>RUB</v>
          </cell>
        </row>
        <row r="2840">
          <cell r="A2840" t="str">
            <v>НС-1305088</v>
          </cell>
          <cell r="C2840" t="str">
            <v>SPX-WDC3 Комплект для осуществления управления посредством «сухого контакта»</v>
          </cell>
          <cell r="G2840" t="str">
            <v>шт</v>
          </cell>
          <cell r="H2840">
            <v>29</v>
          </cell>
          <cell r="I2840">
            <v>2000</v>
          </cell>
          <cell r="J2840" t="str">
            <v>RUB</v>
          </cell>
        </row>
        <row r="2841">
          <cell r="A2841" t="str">
            <v>НС-1450433</v>
          </cell>
          <cell r="C2841" t="str">
            <v>SPX-WKT4 проводной пульт управления (длина стандартного кабеля 5 м)</v>
          </cell>
          <cell r="G2841" t="str">
            <v>шт</v>
          </cell>
          <cell r="H2841" t="str">
            <v>больше 50</v>
          </cell>
          <cell r="I2841">
            <v>20500</v>
          </cell>
          <cell r="J2841" t="str">
            <v>RUB</v>
          </cell>
        </row>
        <row r="2842">
          <cell r="A2842" t="str">
            <v>яС-1167408</v>
          </cell>
          <cell r="C2842" t="str">
            <v>Полупром</v>
          </cell>
          <cell r="H2842">
            <v>42</v>
          </cell>
          <cell r="I2842">
            <v>42900</v>
          </cell>
          <cell r="J2842" t="str">
            <v>RUB</v>
          </cell>
        </row>
        <row r="2843">
          <cell r="A2843" t="str">
            <v>яС-1167409</v>
          </cell>
          <cell r="C2843" t="str">
            <v>Канальные внутренние блоки</v>
          </cell>
          <cell r="H2843">
            <v>24</v>
          </cell>
          <cell r="I2843">
            <v>42900</v>
          </cell>
          <cell r="J2843" t="str">
            <v>RUB</v>
          </cell>
        </row>
        <row r="2844">
          <cell r="A2844" t="str">
            <v>НС-1304679</v>
          </cell>
          <cell r="C2844" t="str">
            <v>RAD-25RPE внутренний блок сплит-системы канального типа HITACHI</v>
          </cell>
          <cell r="G2844" t="str">
            <v>шт</v>
          </cell>
          <cell r="H2844">
            <v>8</v>
          </cell>
          <cell r="I2844">
            <v>42900</v>
          </cell>
          <cell r="J2844" t="str">
            <v>RUB</v>
          </cell>
        </row>
        <row r="2845">
          <cell r="A2845" t="str">
            <v>НС-1304680</v>
          </cell>
          <cell r="C2845" t="str">
            <v>RAD-35RPE внутренний блок сплит-системы канального типа HITACHI</v>
          </cell>
          <cell r="G2845" t="str">
            <v>шт</v>
          </cell>
          <cell r="H2845">
            <v>4</v>
          </cell>
          <cell r="I2845">
            <v>83700</v>
          </cell>
          <cell r="J2845" t="str">
            <v>RUB</v>
          </cell>
        </row>
        <row r="2846">
          <cell r="A2846" t="str">
            <v>НС-1304684</v>
          </cell>
          <cell r="C2846" t="str">
            <v>RAD-50RPE внутренний блок сплит-системы канального типа HITACHI</v>
          </cell>
          <cell r="G2846" t="str">
            <v>шт</v>
          </cell>
          <cell r="H2846">
            <v>12</v>
          </cell>
          <cell r="I2846">
            <v>107050</v>
          </cell>
          <cell r="J2846" t="str">
            <v>RUB</v>
          </cell>
        </row>
        <row r="2847">
          <cell r="A2847" t="str">
            <v>яС-1167560</v>
          </cell>
          <cell r="C2847" t="str">
            <v>Кассетные внутренние блоки</v>
          </cell>
          <cell r="H2847">
            <v>4</v>
          </cell>
          <cell r="I2847">
            <v>44600</v>
          </cell>
          <cell r="J2847" t="str">
            <v>RUB</v>
          </cell>
        </row>
        <row r="2848">
          <cell r="A2848" t="str">
            <v>НС-1304696</v>
          </cell>
          <cell r="C2848" t="str">
            <v>RAI-25RPA внутренний блок сплит-системы кассетного типа HITACHI</v>
          </cell>
          <cell r="G2848" t="str">
            <v>шт</v>
          </cell>
          <cell r="H2848">
            <v>1</v>
          </cell>
          <cell r="I2848">
            <v>44600</v>
          </cell>
          <cell r="J2848" t="str">
            <v>RUB</v>
          </cell>
        </row>
        <row r="2849">
          <cell r="A2849" t="str">
            <v>НС-1308320</v>
          </cell>
          <cell r="C2849" t="str">
            <v>RAI-35QPB внутренний блок мульти-сплит-системы (К5)</v>
          </cell>
          <cell r="G2849" t="str">
            <v>шт</v>
          </cell>
          <cell r="H2849">
            <v>1</v>
          </cell>
          <cell r="I2849">
            <v>58800</v>
          </cell>
          <cell r="J2849" t="str">
            <v>RUB</v>
          </cell>
        </row>
        <row r="2850">
          <cell r="A2850" t="str">
            <v>НС-1308768</v>
          </cell>
          <cell r="C2850" t="str">
            <v>RAI-ECPP панель внутреннего блока кассетного типа (К5)</v>
          </cell>
          <cell r="G2850" t="str">
            <v>шт</v>
          </cell>
          <cell r="H2850">
            <v>1</v>
          </cell>
          <cell r="I2850">
            <v>18600</v>
          </cell>
          <cell r="J2850" t="str">
            <v>RUB</v>
          </cell>
        </row>
        <row r="2851">
          <cell r="A2851" t="str">
            <v>НС-1304697</v>
          </cell>
          <cell r="C2851" t="str">
            <v>RAI-ECPP панель внутреннего блока кассетного типа RAI-RPE / RAI-QPB HITACHI</v>
          </cell>
          <cell r="G2851" t="str">
            <v>шт</v>
          </cell>
          <cell r="H2851">
            <v>1</v>
          </cell>
          <cell r="I2851">
            <v>18600</v>
          </cell>
          <cell r="J2851" t="str">
            <v>RUB</v>
          </cell>
        </row>
        <row r="2852">
          <cell r="A2852" t="str">
            <v>яС-1167694</v>
          </cell>
          <cell r="C2852" t="str">
            <v>Настенные внутренние блоки</v>
          </cell>
          <cell r="H2852">
            <v>1</v>
          </cell>
          <cell r="I2852">
            <v>50600</v>
          </cell>
          <cell r="J2852" t="str">
            <v>RUB</v>
          </cell>
        </row>
        <row r="2853">
          <cell r="A2853" t="str">
            <v>НС-1304707</v>
          </cell>
          <cell r="C2853" t="str">
            <v>RAK-60RPE внутренний блок сплит-системы настенного типа HITACHI</v>
          </cell>
          <cell r="G2853" t="str">
            <v>шт</v>
          </cell>
          <cell r="H2853">
            <v>1</v>
          </cell>
          <cell r="I2853">
            <v>50600</v>
          </cell>
          <cell r="J2853" t="str">
            <v>RUB</v>
          </cell>
        </row>
        <row r="2854">
          <cell r="A2854" t="str">
            <v>яС-1167561</v>
          </cell>
          <cell r="C2854" t="str">
            <v>Универсальные наружные блоки</v>
          </cell>
          <cell r="H2854">
            <v>13</v>
          </cell>
          <cell r="I2854">
            <v>91000</v>
          </cell>
          <cell r="J2854" t="str">
            <v>RUB</v>
          </cell>
        </row>
        <row r="2855">
          <cell r="A2855" t="str">
            <v>НС-1304698</v>
          </cell>
          <cell r="C2855" t="str">
            <v>RAС-25NPE наружный блок сплит-системы HITACHI</v>
          </cell>
          <cell r="G2855" t="str">
            <v>шт</v>
          </cell>
          <cell r="H2855">
            <v>6</v>
          </cell>
          <cell r="I2855">
            <v>91000</v>
          </cell>
          <cell r="J2855" t="str">
            <v>RUB</v>
          </cell>
        </row>
        <row r="2856">
          <cell r="A2856" t="str">
            <v>НС-1304702</v>
          </cell>
          <cell r="C2856" t="str">
            <v>RAС-60NPE наружный блок сплит-системы HITACHI</v>
          </cell>
          <cell r="G2856" t="str">
            <v>шт</v>
          </cell>
          <cell r="H2856">
            <v>6</v>
          </cell>
          <cell r="I2856">
            <v>121300</v>
          </cell>
          <cell r="J2856" t="str">
            <v>RUB</v>
          </cell>
        </row>
        <row r="2857">
          <cell r="A2857" t="str">
            <v>НС-1304709</v>
          </cell>
          <cell r="C2857" t="str">
            <v>RAС-70NPD наружный блок сплит-системы HITACHI</v>
          </cell>
          <cell r="G2857" t="str">
            <v>шт</v>
          </cell>
          <cell r="H2857">
            <v>1</v>
          </cell>
          <cell r="I2857">
            <v>140200</v>
          </cell>
          <cell r="J2857" t="str">
            <v>RUB</v>
          </cell>
        </row>
        <row r="2858">
          <cell r="A2858" t="str">
            <v>яС-1151131</v>
          </cell>
          <cell r="C2858" t="str">
            <v>LG</v>
          </cell>
          <cell r="H2858" t="str">
            <v>больше 50</v>
          </cell>
          <cell r="I2858">
            <v>41300</v>
          </cell>
          <cell r="J2858" t="str">
            <v>RUB</v>
          </cell>
        </row>
        <row r="2859">
          <cell r="A2859" t="str">
            <v>яС-1179665</v>
          </cell>
          <cell r="C2859" t="str">
            <v>LG ArtCool Mirror</v>
          </cell>
          <cell r="H2859" t="str">
            <v>больше 50</v>
          </cell>
          <cell r="I2859">
            <v>41300</v>
          </cell>
          <cell r="J2859" t="str">
            <v>RUB</v>
          </cell>
        </row>
        <row r="2860">
          <cell r="A2860" t="str">
            <v>НС-1606433</v>
          </cell>
          <cell r="C2860" t="str">
            <v>AC09BK.NSJR (ArtCool Mirror) внутренний блок сплит-системы LG</v>
          </cell>
          <cell r="G2860" t="str">
            <v>шт</v>
          </cell>
          <cell r="H2860">
            <v>14</v>
          </cell>
          <cell r="I2860">
            <v>41300</v>
          </cell>
          <cell r="J2860" t="str">
            <v>RUB</v>
          </cell>
        </row>
        <row r="2861">
          <cell r="A2861" t="str">
            <v>НС-1606434</v>
          </cell>
          <cell r="C2861" t="str">
            <v>AC09BK.UA3R (ArtCool Mirror) наружный блок сплит-системы LG</v>
          </cell>
          <cell r="G2861" t="str">
            <v>шт</v>
          </cell>
          <cell r="H2861">
            <v>15</v>
          </cell>
          <cell r="I2861">
            <v>50690</v>
          </cell>
          <cell r="J2861" t="str">
            <v>RUB</v>
          </cell>
        </row>
        <row r="2862">
          <cell r="A2862" t="str">
            <v>НС-1606436</v>
          </cell>
          <cell r="C2862" t="str">
            <v>AC12BK.NSJR (ArtCool Mirror) внутренний блок сплит-системы LG</v>
          </cell>
          <cell r="G2862" t="str">
            <v>шт</v>
          </cell>
          <cell r="H2862">
            <v>36</v>
          </cell>
          <cell r="I2862">
            <v>44500</v>
          </cell>
          <cell r="J2862" t="str">
            <v>RUB</v>
          </cell>
        </row>
        <row r="2863">
          <cell r="A2863" t="str">
            <v>НС-1606438</v>
          </cell>
          <cell r="C2863" t="str">
            <v>AC12BK.UA3R (ArtCool Mirror) наружный блок сплит-системы LG</v>
          </cell>
          <cell r="G2863" t="str">
            <v>шт</v>
          </cell>
          <cell r="H2863">
            <v>37</v>
          </cell>
          <cell r="I2863">
            <v>54490</v>
          </cell>
          <cell r="J2863" t="str">
            <v>RUB</v>
          </cell>
        </row>
        <row r="2864">
          <cell r="A2864" t="str">
            <v>яС-1190596</v>
          </cell>
          <cell r="C2864" t="str">
            <v>LG Deluxe Pro</v>
          </cell>
          <cell r="H2864" t="str">
            <v>больше 50</v>
          </cell>
          <cell r="I2864">
            <v>35100</v>
          </cell>
          <cell r="J2864" t="str">
            <v>RUB</v>
          </cell>
        </row>
        <row r="2865">
          <cell r="A2865" t="str">
            <v>НС-1697689</v>
          </cell>
          <cell r="C2865" t="str">
            <v>H09S1D.NS1R (Deluxe Pro) внутренний блок сплит-системы LG</v>
          </cell>
          <cell r="G2865" t="str">
            <v>шт</v>
          </cell>
          <cell r="H2865">
            <v>3</v>
          </cell>
          <cell r="I2865">
            <v>35100</v>
          </cell>
          <cell r="J2865" t="str">
            <v>RUB</v>
          </cell>
        </row>
        <row r="2866">
          <cell r="A2866" t="str">
            <v>НС-1697691</v>
          </cell>
          <cell r="C2866" t="str">
            <v>H09S1D.U12R (Deluxe Pro) наружный блок сплит-системы LG</v>
          </cell>
          <cell r="G2866" t="str">
            <v>шт</v>
          </cell>
          <cell r="H2866" t="str">
            <v>больше 50</v>
          </cell>
          <cell r="I2866">
            <v>52890</v>
          </cell>
          <cell r="J2866" t="str">
            <v>RUB</v>
          </cell>
        </row>
        <row r="2867">
          <cell r="A2867" t="str">
            <v>НС-1697692</v>
          </cell>
          <cell r="C2867" t="str">
            <v>H12S1D.NS1R (Deluxe Pro) внутренний блок сплит-системы LG</v>
          </cell>
          <cell r="G2867" t="str">
            <v>шт</v>
          </cell>
          <cell r="H2867">
            <v>3</v>
          </cell>
          <cell r="I2867">
            <v>40900</v>
          </cell>
          <cell r="J2867" t="str">
            <v>RUB</v>
          </cell>
        </row>
        <row r="2868">
          <cell r="A2868" t="str">
            <v>НС-1697693</v>
          </cell>
          <cell r="C2868" t="str">
            <v>H12S1D.U12R (Deluxe Pro) наружный блок сплит-системы LG</v>
          </cell>
          <cell r="G2868" t="str">
            <v>шт</v>
          </cell>
          <cell r="H2868">
            <v>27</v>
          </cell>
          <cell r="I2868">
            <v>61090</v>
          </cell>
          <cell r="J2868" t="str">
            <v>RUB</v>
          </cell>
        </row>
        <row r="2869">
          <cell r="A2869" t="str">
            <v>НС-1697694</v>
          </cell>
          <cell r="C2869" t="str">
            <v>H18S1D.NS1R (Deluxe Pro) внутренний блок сплит-системы LG</v>
          </cell>
          <cell r="G2869" t="str">
            <v>шт</v>
          </cell>
          <cell r="H2869">
            <v>0</v>
          </cell>
          <cell r="I2869">
            <v>59200</v>
          </cell>
          <cell r="J2869" t="str">
            <v>RUB</v>
          </cell>
        </row>
        <row r="2870">
          <cell r="A2870" t="str">
            <v>НС-1697695</v>
          </cell>
          <cell r="C2870" t="str">
            <v>H18S1D.U18R (Deluxe Pro) наружный блок сплит-системы LG</v>
          </cell>
          <cell r="G2870" t="str">
            <v>шт</v>
          </cell>
          <cell r="H2870">
            <v>4</v>
          </cell>
          <cell r="I2870">
            <v>88790</v>
          </cell>
          <cell r="J2870" t="str">
            <v>RUB</v>
          </cell>
        </row>
        <row r="2871">
          <cell r="A2871" t="str">
            <v>НС-1697696</v>
          </cell>
          <cell r="C2871" t="str">
            <v>H24S1D.NS1R (Deluxe Pro) внутренний блок сплит-системы LG</v>
          </cell>
          <cell r="G2871" t="str">
            <v>шт</v>
          </cell>
          <cell r="H2871">
            <v>8</v>
          </cell>
          <cell r="I2871">
            <v>71900</v>
          </cell>
          <cell r="J2871" t="str">
            <v>RUB</v>
          </cell>
        </row>
        <row r="2872">
          <cell r="A2872" t="str">
            <v>НС-1697697</v>
          </cell>
          <cell r="C2872" t="str">
            <v>H24S1D.U24R (Deluxe Pro) наружный блок сплит-системы LG</v>
          </cell>
          <cell r="G2872" t="str">
            <v>шт</v>
          </cell>
          <cell r="H2872">
            <v>6</v>
          </cell>
          <cell r="I2872">
            <v>108090</v>
          </cell>
          <cell r="J2872" t="str">
            <v>RUB</v>
          </cell>
        </row>
        <row r="2873">
          <cell r="A2873" t="str">
            <v>НС-1711178</v>
          </cell>
          <cell r="C2873" t="str">
            <v>Муляж LG Deluxe Pro S3MM121AD0.NEU</v>
          </cell>
          <cell r="G2873" t="str">
            <v>шт</v>
          </cell>
          <cell r="H2873">
            <v>41</v>
          </cell>
        </row>
        <row r="2874">
          <cell r="A2874" t="str">
            <v>яС-1179664</v>
          </cell>
          <cell r="C2874" t="str">
            <v>LG MegaСool</v>
          </cell>
          <cell r="H2874">
            <v>2</v>
          </cell>
          <cell r="I2874">
            <v>27790</v>
          </cell>
          <cell r="J2874" t="str">
            <v>RUB</v>
          </cell>
        </row>
        <row r="2875">
          <cell r="A2875" t="str">
            <v>НС-1606383</v>
          </cell>
          <cell r="C2875" t="str">
            <v>P12EP1.UA3 (MegaCool) наружный блок сплит-системы LG</v>
          </cell>
          <cell r="G2875" t="str">
            <v>шт</v>
          </cell>
          <cell r="H2875">
            <v>1</v>
          </cell>
          <cell r="I2875">
            <v>27790</v>
          </cell>
          <cell r="J2875" t="str">
            <v>RUB</v>
          </cell>
        </row>
        <row r="2876">
          <cell r="A2876" t="str">
            <v>НС-1606393</v>
          </cell>
          <cell r="C2876" t="str">
            <v>P24EP.U24C (MegaCool) наружный блок сплит-системы LG</v>
          </cell>
          <cell r="G2876" t="str">
            <v>шт</v>
          </cell>
          <cell r="H2876">
            <v>1</v>
          </cell>
          <cell r="I2876">
            <v>59990</v>
          </cell>
          <cell r="J2876" t="str">
            <v>RUB</v>
          </cell>
        </row>
        <row r="2877">
          <cell r="A2877" t="str">
            <v>яС-1151132</v>
          </cell>
          <cell r="C2877" t="str">
            <v>LG ProСool</v>
          </cell>
          <cell r="H2877" t="str">
            <v>больше 50</v>
          </cell>
          <cell r="I2877">
            <v>20500</v>
          </cell>
          <cell r="J2877" t="str">
            <v>RUB</v>
          </cell>
        </row>
        <row r="2878">
          <cell r="A2878" t="str">
            <v>НС-1198217</v>
          </cell>
          <cell r="C2878" t="str">
            <v>B07TS.NSJ (ProСool) внутренний блок сплит-системы LG</v>
          </cell>
          <cell r="G2878" t="str">
            <v>шт</v>
          </cell>
          <cell r="H2878" t="str">
            <v>больше 50</v>
          </cell>
          <cell r="I2878">
            <v>20500</v>
          </cell>
          <cell r="J2878" t="str">
            <v>RUB</v>
          </cell>
        </row>
        <row r="2879">
          <cell r="A2879" t="str">
            <v>НС-1198218</v>
          </cell>
          <cell r="C2879" t="str">
            <v>B07TS.UA3 (ProСool) наружный блок сплит-системы LG</v>
          </cell>
          <cell r="G2879" t="str">
            <v>шт</v>
          </cell>
          <cell r="H2879" t="str">
            <v>больше 50</v>
          </cell>
          <cell r="I2879">
            <v>39490</v>
          </cell>
          <cell r="J2879" t="str">
            <v>RUB</v>
          </cell>
        </row>
        <row r="2880">
          <cell r="A2880" t="str">
            <v>НС-1198219</v>
          </cell>
          <cell r="C2880" t="str">
            <v>B09TS.NSJ (ProСool) внутренний блок сплит-системы LG</v>
          </cell>
          <cell r="G2880" t="str">
            <v>шт</v>
          </cell>
          <cell r="H2880" t="str">
            <v>больше 50</v>
          </cell>
          <cell r="I2880">
            <v>21800</v>
          </cell>
          <cell r="J2880" t="str">
            <v>RUB</v>
          </cell>
        </row>
        <row r="2881">
          <cell r="A2881" t="str">
            <v>НС-1198221</v>
          </cell>
          <cell r="C2881" t="str">
            <v>B09TS.UA3 (ProСool) наружный блок сплит-системы LG</v>
          </cell>
          <cell r="G2881" t="str">
            <v>шт</v>
          </cell>
          <cell r="H2881" t="str">
            <v>больше 50</v>
          </cell>
          <cell r="I2881">
            <v>42190</v>
          </cell>
          <cell r="J2881" t="str">
            <v>RUB</v>
          </cell>
        </row>
        <row r="2882">
          <cell r="A2882" t="str">
            <v>НС-1198222</v>
          </cell>
          <cell r="C2882" t="str">
            <v>B12TS.NSJ (ProСool) внутренний блок сплит-системы LG</v>
          </cell>
          <cell r="G2882" t="str">
            <v>шт</v>
          </cell>
          <cell r="H2882" t="str">
            <v>больше 50</v>
          </cell>
          <cell r="I2882">
            <v>24500</v>
          </cell>
          <cell r="J2882" t="str">
            <v>RUB</v>
          </cell>
        </row>
        <row r="2883">
          <cell r="A2883" t="str">
            <v>НС-1198224</v>
          </cell>
          <cell r="C2883" t="str">
            <v>B12TS.UA3 (ProСool) наружный блок сплит-системы LG</v>
          </cell>
          <cell r="G2883" t="str">
            <v>шт</v>
          </cell>
          <cell r="H2883" t="str">
            <v>больше 50</v>
          </cell>
          <cell r="I2883">
            <v>47490</v>
          </cell>
          <cell r="J2883" t="str">
            <v>RUB</v>
          </cell>
        </row>
        <row r="2884">
          <cell r="A2884" t="str">
            <v>НС-1198226</v>
          </cell>
          <cell r="C2884" t="str">
            <v>B18TS.NSK (ProСool) внутренний блок сплит-системы LG</v>
          </cell>
          <cell r="G2884" t="str">
            <v>шт</v>
          </cell>
          <cell r="H2884" t="str">
            <v>больше 50</v>
          </cell>
          <cell r="I2884">
            <v>34000</v>
          </cell>
          <cell r="J2884" t="str">
            <v>RUB</v>
          </cell>
        </row>
        <row r="2885">
          <cell r="A2885" t="str">
            <v>НС-1198227</v>
          </cell>
          <cell r="C2885" t="str">
            <v>B18TS.UL2 (ProСool) наружный блок сплит-системы LG</v>
          </cell>
          <cell r="G2885" t="str">
            <v>шт</v>
          </cell>
          <cell r="H2885" t="str">
            <v>больше 50</v>
          </cell>
          <cell r="I2885">
            <v>65990</v>
          </cell>
          <cell r="J2885" t="str">
            <v>RUB</v>
          </cell>
        </row>
        <row r="2886">
          <cell r="A2886" t="str">
            <v>НС-1374053</v>
          </cell>
          <cell r="C2886" t="str">
            <v>B24TS.NSKC (ProСool) внутренний блок сплит-системы LG</v>
          </cell>
          <cell r="G2886" t="str">
            <v>шт</v>
          </cell>
          <cell r="H2886" t="str">
            <v>больше 50</v>
          </cell>
          <cell r="I2886">
            <v>42100</v>
          </cell>
          <cell r="J2886" t="str">
            <v>RUB</v>
          </cell>
        </row>
        <row r="2887">
          <cell r="A2887" t="str">
            <v>НС-1374054</v>
          </cell>
          <cell r="C2887" t="str">
            <v>B24TS.U24C (ProСool) наружный блок сплит-системы LG</v>
          </cell>
          <cell r="G2887" t="str">
            <v>шт</v>
          </cell>
          <cell r="H2887">
            <v>47</v>
          </cell>
          <cell r="I2887">
            <v>81890</v>
          </cell>
          <cell r="J2887" t="str">
            <v>RUB</v>
          </cell>
        </row>
        <row r="2888">
          <cell r="A2888" t="str">
            <v>яС-1167589</v>
          </cell>
          <cell r="C2888" t="str">
            <v>LG ProCool ECO</v>
          </cell>
          <cell r="H2888">
            <v>4</v>
          </cell>
          <cell r="I2888">
            <v>16380</v>
          </cell>
          <cell r="J2888" t="str">
            <v>RUB</v>
          </cell>
        </row>
        <row r="2889">
          <cell r="A2889" t="str">
            <v>НС-1309415</v>
          </cell>
          <cell r="C2889" t="str">
            <v>B09TS.NSAR (ProСool ECO) внутренний блок сплит-системы LG</v>
          </cell>
          <cell r="G2889" t="str">
            <v>шт</v>
          </cell>
          <cell r="H2889">
            <v>4</v>
          </cell>
          <cell r="I2889">
            <v>16380</v>
          </cell>
          <cell r="J2889" t="str">
            <v>RUB</v>
          </cell>
        </row>
        <row r="2890">
          <cell r="A2890" t="str">
            <v>яС-1151146</v>
          </cell>
          <cell r="C2890" t="str">
            <v>LG Аксессуары</v>
          </cell>
          <cell r="H2890">
            <v>2</v>
          </cell>
          <cell r="I2890">
            <v>16500</v>
          </cell>
          <cell r="J2890" t="str">
            <v>RUB</v>
          </cell>
        </row>
        <row r="2891">
          <cell r="A2891" t="str">
            <v>НС-1204945</v>
          </cell>
          <cell r="C2891" t="str">
            <v>PDRYCB400.ENCXLEU Модуль внешних сигналов(сухой контакт)</v>
          </cell>
          <cell r="G2891" t="str">
            <v>шт</v>
          </cell>
          <cell r="H2891">
            <v>1</v>
          </cell>
          <cell r="I2891">
            <v>16500</v>
          </cell>
          <cell r="J2891" t="str">
            <v>RUB</v>
          </cell>
        </row>
        <row r="2892">
          <cell r="A2892" t="str">
            <v>НС-1275535</v>
          </cell>
          <cell r="C2892" t="str">
            <v>PWFMDD200.ENCXLEU Wi-Fi модуль</v>
          </cell>
          <cell r="G2892" t="str">
            <v>шт</v>
          </cell>
          <cell r="H2892">
            <v>1</v>
          </cell>
          <cell r="I2892">
            <v>11500</v>
          </cell>
          <cell r="J2892" t="str">
            <v>RUB</v>
          </cell>
        </row>
        <row r="2893">
          <cell r="A2893" t="str">
            <v>НС-1340917</v>
          </cell>
          <cell r="C2893" t="str">
            <v>PWLSSB21H.ENCXLEU Беспроводной пульт</v>
          </cell>
          <cell r="G2893" t="str">
            <v>шт</v>
          </cell>
          <cell r="H2893">
            <v>0</v>
          </cell>
          <cell r="I2893">
            <v>17800</v>
          </cell>
          <cell r="J2893" t="str">
            <v>RUB</v>
          </cell>
        </row>
        <row r="2894">
          <cell r="A2894" t="str">
            <v>яС-1151133</v>
          </cell>
          <cell r="C2894" t="str">
            <v>LG мульти сплит-системы</v>
          </cell>
          <cell r="H2894" t="str">
            <v>больше 50</v>
          </cell>
          <cell r="I2894">
            <v>83600</v>
          </cell>
          <cell r="J2894" t="str">
            <v>RUB</v>
          </cell>
        </row>
        <row r="2895">
          <cell r="A2895" t="str">
            <v>яС-1166895</v>
          </cell>
          <cell r="C2895" t="str">
            <v>LG Multi (R32) канальные внутренние блоки</v>
          </cell>
          <cell r="H2895">
            <v>40</v>
          </cell>
          <cell r="I2895">
            <v>83600</v>
          </cell>
          <cell r="J2895" t="str">
            <v>RUB</v>
          </cell>
        </row>
        <row r="2896">
          <cell r="A2896" t="str">
            <v>НС-1298640</v>
          </cell>
          <cell r="C2896" t="str">
            <v>CL09R.N20 (Multi) (R32) внутренний блок канального типа мульти сплит-системы LG</v>
          </cell>
          <cell r="G2896" t="str">
            <v>шт</v>
          </cell>
          <cell r="H2896">
            <v>7</v>
          </cell>
          <cell r="I2896">
            <v>83600</v>
          </cell>
          <cell r="J2896" t="str">
            <v>RUB</v>
          </cell>
        </row>
        <row r="2897">
          <cell r="A2897" t="str">
            <v>НС-1305287</v>
          </cell>
          <cell r="C2897" t="str">
            <v>CL12R.N20 (Multi) (R32) внутренний блок канального типа мульти сплит-системы LG</v>
          </cell>
          <cell r="G2897" t="str">
            <v>шт</v>
          </cell>
          <cell r="H2897">
            <v>14</v>
          </cell>
          <cell r="I2897">
            <v>94300</v>
          </cell>
          <cell r="J2897" t="str">
            <v>RUB</v>
          </cell>
        </row>
        <row r="2898">
          <cell r="A2898" t="str">
            <v>НС-1305289</v>
          </cell>
          <cell r="C2898" t="str">
            <v>CL18R.N20 (Multi) (R32) внутренний блок канального типа мульти сплит-системы LG</v>
          </cell>
          <cell r="G2898" t="str">
            <v>шт</v>
          </cell>
          <cell r="H2898">
            <v>19</v>
          </cell>
          <cell r="I2898">
            <v>96600</v>
          </cell>
          <cell r="J2898" t="str">
            <v>RUB</v>
          </cell>
        </row>
        <row r="2899">
          <cell r="A2899" t="str">
            <v>яС-1166606</v>
          </cell>
          <cell r="C2899" t="str">
            <v>LG Multi (R32) настенные внутренние блоки</v>
          </cell>
          <cell r="H2899" t="str">
            <v>больше 50</v>
          </cell>
          <cell r="I2899">
            <v>70200</v>
          </cell>
          <cell r="J2899" t="str">
            <v>RUB</v>
          </cell>
        </row>
        <row r="2900">
          <cell r="A2900" t="str">
            <v>яС-1166335</v>
          </cell>
          <cell r="C2900" t="str">
            <v>_LG PROMULTI (R32) Настенные внутренние блоки</v>
          </cell>
          <cell r="H2900">
            <v>1</v>
          </cell>
          <cell r="I2900">
            <v>70200</v>
          </cell>
          <cell r="J2900" t="str">
            <v>RUB</v>
          </cell>
        </row>
        <row r="2901">
          <cell r="A2901" t="str">
            <v>НС-1280423</v>
          </cell>
          <cell r="C2901" t="str">
            <v>MJ24PC.NSK (PROMULTI) (R32) настенный внутренний блок мульти сплит-системы LG</v>
          </cell>
          <cell r="G2901" t="str">
            <v>шт</v>
          </cell>
          <cell r="H2901">
            <v>1</v>
          </cell>
          <cell r="I2901">
            <v>70200</v>
          </cell>
          <cell r="J2901" t="str">
            <v>RUB</v>
          </cell>
        </row>
        <row r="2902">
          <cell r="A2902" t="str">
            <v>яС-1166607</v>
          </cell>
          <cell r="C2902" t="str">
            <v>Artcool Gallery (R32)</v>
          </cell>
          <cell r="H2902">
            <v>13</v>
          </cell>
          <cell r="I2902">
            <v>84000</v>
          </cell>
          <cell r="J2902" t="str">
            <v>RUB</v>
          </cell>
        </row>
        <row r="2903">
          <cell r="A2903" t="str">
            <v>НС-1724225</v>
          </cell>
          <cell r="C2903" t="str">
            <v>A09GA1.NSER (Multi Artcool Gallery) внутренний блок мульти сплит-системы LG</v>
          </cell>
          <cell r="G2903" t="str">
            <v>шт</v>
          </cell>
          <cell r="H2903">
            <v>11</v>
          </cell>
          <cell r="I2903">
            <v>84000</v>
          </cell>
          <cell r="J2903" t="str">
            <v>RUB</v>
          </cell>
        </row>
        <row r="2904">
          <cell r="A2904" t="str">
            <v>НС-1724226</v>
          </cell>
          <cell r="C2904" t="str">
            <v>A12GA1.NSER (Multi Artcool Gallery) внутренний блок мульти сплит-системы LG</v>
          </cell>
          <cell r="G2904" t="str">
            <v>шт</v>
          </cell>
          <cell r="H2904">
            <v>2</v>
          </cell>
          <cell r="I2904">
            <v>86700</v>
          </cell>
          <cell r="J2904" t="str">
            <v>RUB</v>
          </cell>
        </row>
        <row r="2905">
          <cell r="A2905" t="str">
            <v>НС-1199012</v>
          </cell>
          <cell r="C2905" t="str">
            <v>PM07SP.NSJR0 (Multi Standart Plus) настенный внутренний блок мульти сплит-системы LG</v>
          </cell>
          <cell r="G2905" t="str">
            <v>шт</v>
          </cell>
          <cell r="H2905">
            <v>22</v>
          </cell>
          <cell r="I2905">
            <v>32700</v>
          </cell>
          <cell r="J2905" t="str">
            <v>RUB</v>
          </cell>
        </row>
        <row r="2906">
          <cell r="A2906" t="str">
            <v>НС-1199013</v>
          </cell>
          <cell r="C2906" t="str">
            <v>PM09SP.NSJR0 (Multi Standart Plus) настенный внутренний блок мульти сплит-системы LG</v>
          </cell>
          <cell r="G2906" t="str">
            <v>шт</v>
          </cell>
          <cell r="H2906">
            <v>1</v>
          </cell>
          <cell r="I2906">
            <v>33700</v>
          </cell>
          <cell r="J2906" t="str">
            <v>RUB</v>
          </cell>
        </row>
        <row r="2907">
          <cell r="A2907" t="str">
            <v>НС-1199015</v>
          </cell>
          <cell r="C2907" t="str">
            <v>PM12SP.NSJR0 (Multi Standart Plus) настенный внутренний блок мульти сплит-системы LG</v>
          </cell>
          <cell r="G2907" t="str">
            <v>шт</v>
          </cell>
          <cell r="H2907">
            <v>26</v>
          </cell>
          <cell r="I2907">
            <v>39900</v>
          </cell>
          <cell r="J2907" t="str">
            <v>RUB</v>
          </cell>
        </row>
        <row r="2908">
          <cell r="A2908" t="str">
            <v>НС-1199020</v>
          </cell>
          <cell r="C2908" t="str">
            <v>PM18SP.NSKR0 (Multi Standart Plus) настенный внутренний блок мульти сплит-системы LG</v>
          </cell>
          <cell r="G2908" t="str">
            <v>шт</v>
          </cell>
          <cell r="H2908">
            <v>7</v>
          </cell>
          <cell r="I2908">
            <v>51000</v>
          </cell>
          <cell r="J2908" t="str">
            <v>RUB</v>
          </cell>
        </row>
        <row r="2909">
          <cell r="A2909" t="str">
            <v>яС-1166334</v>
          </cell>
          <cell r="C2909" t="str">
            <v>LG Multi F (R32) наружные блоки</v>
          </cell>
          <cell r="H2909">
            <v>0</v>
          </cell>
          <cell r="I2909">
            <v>329100</v>
          </cell>
          <cell r="J2909" t="str">
            <v>RUB</v>
          </cell>
        </row>
        <row r="2910">
          <cell r="A2910" t="str">
            <v>яС-1191093</v>
          </cell>
          <cell r="C2910" t="str">
            <v>LG ProMulti 2.0 наружные блоки 2025</v>
          </cell>
          <cell r="H2910">
            <v>0</v>
          </cell>
          <cell r="I2910">
            <v>329100</v>
          </cell>
          <cell r="J2910" t="str">
            <v>RUB</v>
          </cell>
        </row>
        <row r="2911">
          <cell r="A2911" t="str">
            <v>НС-1702401</v>
          </cell>
          <cell r="C2911" t="str">
            <v>MU5R40.U42 (Multi F) (R32) наружный блок мульти сплит-системы LG</v>
          </cell>
          <cell r="G2911" t="str">
            <v>шт</v>
          </cell>
          <cell r="H2911">
            <v>0</v>
          </cell>
          <cell r="I2911">
            <v>329100</v>
          </cell>
          <cell r="J2911" t="str">
            <v>RUB</v>
          </cell>
        </row>
        <row r="2912">
          <cell r="A2912" t="str">
            <v>яС-1151151</v>
          </cell>
          <cell r="C2912" t="str">
            <v>LG Multi кассетные внутренние блоки</v>
          </cell>
          <cell r="H2912">
            <v>14</v>
          </cell>
          <cell r="I2912">
            <v>75200</v>
          </cell>
          <cell r="J2912" t="str">
            <v>RUB</v>
          </cell>
        </row>
        <row r="2913">
          <cell r="A2913" t="str">
            <v>НС-1423017</v>
          </cell>
          <cell r="C2913" t="str">
            <v>MT09R.NU1 (Multi) внутренний блок кассетного типа (1п) мульти сплит-системы LG</v>
          </cell>
          <cell r="G2913" t="str">
            <v>шт</v>
          </cell>
          <cell r="H2913">
            <v>2</v>
          </cell>
          <cell r="I2913">
            <v>75200</v>
          </cell>
          <cell r="J2913" t="str">
            <v>RUB</v>
          </cell>
        </row>
        <row r="2914">
          <cell r="A2914" t="str">
            <v>НС-1606407</v>
          </cell>
          <cell r="C2914" t="str">
            <v>MT11R.NU1 (Multi) внутренний блок кассетного типа (1п) мульти сплит-системы LG</v>
          </cell>
          <cell r="G2914" t="str">
            <v>шт</v>
          </cell>
          <cell r="H2914">
            <v>3</v>
          </cell>
          <cell r="I2914">
            <v>79000</v>
          </cell>
          <cell r="J2914" t="str">
            <v>RUB</v>
          </cell>
        </row>
        <row r="2915">
          <cell r="A2915" t="str">
            <v>НС-1606414</v>
          </cell>
          <cell r="C2915" t="str">
            <v>PT-UAHG0.ENCXGLO панель декоративная (1п) для MT-R</v>
          </cell>
          <cell r="G2915" t="str">
            <v>шт</v>
          </cell>
          <cell r="H2915">
            <v>9</v>
          </cell>
          <cell r="I2915">
            <v>22100</v>
          </cell>
          <cell r="J2915" t="str">
            <v>RUB</v>
          </cell>
        </row>
        <row r="2916">
          <cell r="A2916" t="str">
            <v>яС-1172898</v>
          </cell>
          <cell r="C2916" t="str">
            <v>MITSUDAI</v>
          </cell>
          <cell r="H2916" t="str">
            <v>больше 50</v>
          </cell>
          <cell r="I2916">
            <v>5200</v>
          </cell>
          <cell r="J2916" t="str">
            <v>RUB</v>
          </cell>
        </row>
        <row r="2917">
          <cell r="A2917" t="str">
            <v>яС-1179650</v>
          </cell>
          <cell r="C2917" t="str">
            <v>On/off сплит-системы</v>
          </cell>
          <cell r="H2917" t="str">
            <v>больше 50</v>
          </cell>
          <cell r="I2917">
            <v>5200</v>
          </cell>
          <cell r="J2917" t="str">
            <v>RUB</v>
          </cell>
        </row>
        <row r="2918">
          <cell r="A2918" t="str">
            <v>яС-1150533</v>
          </cell>
          <cell r="C2918" t="str">
            <v>SENTO 2024</v>
          </cell>
          <cell r="H2918" t="str">
            <v>больше 50</v>
          </cell>
          <cell r="I2918">
            <v>5200</v>
          </cell>
          <cell r="J2918" t="str">
            <v>RUB</v>
          </cell>
        </row>
        <row r="2919">
          <cell r="A2919" t="str">
            <v>НС-1596067</v>
          </cell>
          <cell r="C2919" t="str">
            <v>MD-SNC07AI-IDU внутренний блок сплит-системы MITSUDAI</v>
          </cell>
          <cell r="G2919" t="str">
            <v>шт</v>
          </cell>
          <cell r="H2919" t="str">
            <v>больше 50</v>
          </cell>
          <cell r="I2919">
            <v>5200</v>
          </cell>
          <cell r="J2919" t="str">
            <v>RUB</v>
          </cell>
        </row>
        <row r="2920">
          <cell r="A2920" t="str">
            <v>НС-1596068</v>
          </cell>
          <cell r="C2920" t="str">
            <v>MD-SNC07AI-ODU наружный блок сплит-системы MITSUDAI</v>
          </cell>
          <cell r="G2920" t="str">
            <v>шт</v>
          </cell>
          <cell r="H2920" t="str">
            <v>больше 50</v>
          </cell>
          <cell r="I2920">
            <v>11990</v>
          </cell>
          <cell r="J2920" t="str">
            <v>RUB</v>
          </cell>
        </row>
        <row r="2921">
          <cell r="A2921" t="str">
            <v>НС-1596069</v>
          </cell>
          <cell r="C2921" t="str">
            <v>MD-SNC09AI-IDU внутренний блок сплит-системы MITSUDAI</v>
          </cell>
          <cell r="G2921" t="str">
            <v>шт</v>
          </cell>
          <cell r="H2921">
            <v>5</v>
          </cell>
          <cell r="I2921">
            <v>5600</v>
          </cell>
          <cell r="J2921" t="str">
            <v>RUB</v>
          </cell>
        </row>
        <row r="2922">
          <cell r="A2922" t="str">
            <v>НС-1596070</v>
          </cell>
          <cell r="C2922" t="str">
            <v>MD-SNC09AI-ODU наружный блок сплит-системы MITSUDAI</v>
          </cell>
          <cell r="G2922" t="str">
            <v>шт</v>
          </cell>
          <cell r="H2922">
            <v>5</v>
          </cell>
          <cell r="I2922">
            <v>12990</v>
          </cell>
          <cell r="J2922" t="str">
            <v>RUB</v>
          </cell>
        </row>
        <row r="2923">
          <cell r="A2923" t="str">
            <v>НС-1596071</v>
          </cell>
          <cell r="C2923" t="str">
            <v>MD-SNC12AI-IDU внутренний блок сплит-системы MITSUDAI</v>
          </cell>
          <cell r="G2923" t="str">
            <v>шт</v>
          </cell>
          <cell r="H2923">
            <v>2</v>
          </cell>
          <cell r="I2923">
            <v>7800</v>
          </cell>
          <cell r="J2923" t="str">
            <v>RUB</v>
          </cell>
        </row>
        <row r="2924">
          <cell r="A2924" t="str">
            <v>НС-1596072</v>
          </cell>
          <cell r="C2924" t="str">
            <v>MD-SNC12AI-ODU наружный блок сплит-системы MITSUDAI</v>
          </cell>
          <cell r="G2924" t="str">
            <v>шт</v>
          </cell>
          <cell r="H2924">
            <v>2</v>
          </cell>
          <cell r="I2924">
            <v>18090</v>
          </cell>
          <cell r="J2924" t="str">
            <v>RUB</v>
          </cell>
        </row>
        <row r="2925">
          <cell r="A2925" t="str">
            <v>НС-1596073</v>
          </cell>
          <cell r="C2925" t="str">
            <v>MD-SNC18AI-IDU внутренний блок сплит-системы MITSUDAI</v>
          </cell>
          <cell r="G2925" t="str">
            <v>шт</v>
          </cell>
          <cell r="H2925">
            <v>1</v>
          </cell>
          <cell r="I2925">
            <v>12900</v>
          </cell>
          <cell r="J2925" t="str">
            <v>RUB</v>
          </cell>
        </row>
        <row r="2926">
          <cell r="A2926" t="str">
            <v>НС-1596075</v>
          </cell>
          <cell r="C2926" t="str">
            <v>MD-SNC24AI-IDU внутренний блок сплит-системы MITSUDAI</v>
          </cell>
          <cell r="G2926" t="str">
            <v>шт</v>
          </cell>
          <cell r="H2926">
            <v>18</v>
          </cell>
          <cell r="I2926">
            <v>16600</v>
          </cell>
          <cell r="J2926" t="str">
            <v>RUB</v>
          </cell>
        </row>
        <row r="2927">
          <cell r="A2927" t="str">
            <v>НС-1596076</v>
          </cell>
          <cell r="C2927" t="str">
            <v>MD-SNC24AI-ODU наружный блок сплит-системы MITSUDAI</v>
          </cell>
          <cell r="G2927" t="str">
            <v>шт</v>
          </cell>
          <cell r="H2927">
            <v>11</v>
          </cell>
          <cell r="I2927">
            <v>38690</v>
          </cell>
          <cell r="J2927" t="str">
            <v>RUB</v>
          </cell>
        </row>
        <row r="2928">
          <cell r="A2928" t="str">
            <v>яС-1193887</v>
          </cell>
          <cell r="C2928" t="str">
            <v>SENTO 2026</v>
          </cell>
          <cell r="H2928" t="str">
            <v>больше 50</v>
          </cell>
          <cell r="I2928">
            <v>5700</v>
          </cell>
          <cell r="J2928" t="str">
            <v>RUB</v>
          </cell>
        </row>
        <row r="2929">
          <cell r="A2929" t="str">
            <v>НС-1760228</v>
          </cell>
          <cell r="C2929" t="str">
            <v>MD-SNE09AI-IDU внутренний блок сплит-системы MITSUDAI</v>
          </cell>
          <cell r="G2929" t="str">
            <v>шт</v>
          </cell>
          <cell r="H2929">
            <v>25</v>
          </cell>
          <cell r="I2929">
            <v>5700</v>
          </cell>
          <cell r="J2929" t="str">
            <v>RUB</v>
          </cell>
        </row>
        <row r="2930">
          <cell r="A2930" t="str">
            <v>НС-1760233</v>
          </cell>
          <cell r="C2930" t="str">
            <v>MD-SNE09AI-ODU наружный блок сплит-системы MITSUDAI</v>
          </cell>
          <cell r="G2930" t="str">
            <v>шт</v>
          </cell>
          <cell r="H2930">
            <v>25</v>
          </cell>
          <cell r="I2930">
            <v>13190</v>
          </cell>
          <cell r="J2930" t="str">
            <v>RUB</v>
          </cell>
        </row>
        <row r="2931">
          <cell r="A2931" t="str">
            <v>НС-1760229</v>
          </cell>
          <cell r="C2931" t="str">
            <v>MD-SNE12AI-IDU внутренний блок сплит-системы MITSUDAI</v>
          </cell>
          <cell r="G2931" t="str">
            <v>шт</v>
          </cell>
          <cell r="H2931">
            <v>18</v>
          </cell>
          <cell r="I2931">
            <v>7900</v>
          </cell>
          <cell r="J2931" t="str">
            <v>RUB</v>
          </cell>
        </row>
        <row r="2932">
          <cell r="A2932" t="str">
            <v>НС-1760234</v>
          </cell>
          <cell r="C2932" t="str">
            <v>MD-SNE12AI-ODU наружный блок сплит-системы MITSUDAI</v>
          </cell>
          <cell r="G2932" t="str">
            <v>шт</v>
          </cell>
          <cell r="H2932">
            <v>18</v>
          </cell>
          <cell r="I2932">
            <v>18290</v>
          </cell>
          <cell r="J2932" t="str">
            <v>RUB</v>
          </cell>
        </row>
        <row r="2933">
          <cell r="A2933" t="str">
            <v>яС-1179651</v>
          </cell>
          <cell r="C2933" t="str">
            <v>Инверторные сплит-системы</v>
          </cell>
          <cell r="H2933" t="str">
            <v>больше 50</v>
          </cell>
          <cell r="I2933">
            <v>7000</v>
          </cell>
          <cell r="J2933" t="str">
            <v>RUB</v>
          </cell>
        </row>
        <row r="2934">
          <cell r="A2934" t="str">
            <v>яС-1170401</v>
          </cell>
          <cell r="C2934" t="str">
            <v>SENTO Inverter 2024</v>
          </cell>
          <cell r="H2934">
            <v>4</v>
          </cell>
          <cell r="I2934">
            <v>7000</v>
          </cell>
          <cell r="J2934" t="str">
            <v>RUB</v>
          </cell>
        </row>
        <row r="2935">
          <cell r="A2935" t="str">
            <v>НС-1595943</v>
          </cell>
          <cell r="C2935" t="str">
            <v>MDI-SNC07AI-IDU внутренний блок сплит-системы MITSUDAI</v>
          </cell>
          <cell r="G2935" t="str">
            <v>шт</v>
          </cell>
          <cell r="H2935">
            <v>0</v>
          </cell>
          <cell r="I2935">
            <v>7000</v>
          </cell>
          <cell r="J2935" t="str">
            <v>RUB</v>
          </cell>
        </row>
        <row r="2936">
          <cell r="A2936" t="str">
            <v>НС-1595945</v>
          </cell>
          <cell r="C2936" t="str">
            <v>MDI-SNC07AI-ODU наружный блок сплит-системы MITSUDAI</v>
          </cell>
          <cell r="G2936" t="str">
            <v>шт</v>
          </cell>
          <cell r="H2936">
            <v>1</v>
          </cell>
          <cell r="I2936">
            <v>16190</v>
          </cell>
          <cell r="J2936" t="str">
            <v>RUB</v>
          </cell>
        </row>
        <row r="2937">
          <cell r="A2937" t="str">
            <v>НС-1595946</v>
          </cell>
          <cell r="C2937" t="str">
            <v>MDI-SNC09AI-IDU внутренний блок сплит-системы MITSUDAI</v>
          </cell>
          <cell r="G2937" t="str">
            <v>шт</v>
          </cell>
          <cell r="H2937">
            <v>2</v>
          </cell>
          <cell r="I2937">
            <v>7500</v>
          </cell>
          <cell r="J2937" t="str">
            <v>RUB</v>
          </cell>
        </row>
        <row r="2938">
          <cell r="A2938" t="str">
            <v>НС-1595947</v>
          </cell>
          <cell r="C2938" t="str">
            <v>MDI-SNC09AI-ODU наружный блок сплит-системы MITSUDAI</v>
          </cell>
          <cell r="G2938" t="str">
            <v>шт</v>
          </cell>
          <cell r="H2938">
            <v>1</v>
          </cell>
          <cell r="I2938">
            <v>17490</v>
          </cell>
          <cell r="J2938" t="str">
            <v>RUB</v>
          </cell>
        </row>
        <row r="2939">
          <cell r="A2939" t="str">
            <v>НС-1595948</v>
          </cell>
          <cell r="C2939" t="str">
            <v>MDI-SNC12AI-IDU внутренний блок сплит-системы MITSUDAI</v>
          </cell>
          <cell r="G2939" t="str">
            <v>шт</v>
          </cell>
          <cell r="H2939">
            <v>0</v>
          </cell>
          <cell r="I2939">
            <v>8800</v>
          </cell>
          <cell r="J2939" t="str">
            <v>RUB</v>
          </cell>
        </row>
        <row r="2940">
          <cell r="A2940" t="str">
            <v>НС-1595949</v>
          </cell>
          <cell r="C2940" t="str">
            <v>MDI-SNC12AI-ODU наружный блок сплит-системы MITSUDAI</v>
          </cell>
          <cell r="G2940" t="str">
            <v>шт</v>
          </cell>
          <cell r="H2940">
            <v>0</v>
          </cell>
          <cell r="I2940">
            <v>20690</v>
          </cell>
          <cell r="J2940" t="str">
            <v>RUB</v>
          </cell>
        </row>
        <row r="2941">
          <cell r="A2941" t="str">
            <v>яС-1193890</v>
          </cell>
          <cell r="C2941" t="str">
            <v>SENTO Inverter 2026</v>
          </cell>
          <cell r="H2941" t="str">
            <v>больше 50</v>
          </cell>
          <cell r="I2941">
            <v>7000</v>
          </cell>
          <cell r="J2941" t="str">
            <v>RUB</v>
          </cell>
        </row>
        <row r="2942">
          <cell r="A2942" t="str">
            <v>НС-1760373</v>
          </cell>
          <cell r="C2942" t="str">
            <v>MDI-SNE07AI-IDU внутренний блок сплит-системы MITSUDAI</v>
          </cell>
          <cell r="G2942" t="str">
            <v>шт</v>
          </cell>
          <cell r="H2942" t="str">
            <v>больше 50</v>
          </cell>
          <cell r="I2942">
            <v>7000</v>
          </cell>
          <cell r="J2942" t="str">
            <v>RUB</v>
          </cell>
        </row>
        <row r="2943">
          <cell r="A2943" t="str">
            <v>НС-1760376</v>
          </cell>
          <cell r="C2943" t="str">
            <v>MDI-SNE07AI-ODU наружный блок сплит-системы MITSUDAI</v>
          </cell>
          <cell r="G2943" t="str">
            <v>шт</v>
          </cell>
          <cell r="H2943" t="str">
            <v>больше 50</v>
          </cell>
          <cell r="I2943">
            <v>16490</v>
          </cell>
          <cell r="J2943" t="str">
            <v>RUB</v>
          </cell>
        </row>
        <row r="2944">
          <cell r="A2944" t="str">
            <v>НС-1760374</v>
          </cell>
          <cell r="C2944" t="str">
            <v>MDI-SNE09AI-IDU внутренний блок сплит-системы MITSUDAI</v>
          </cell>
          <cell r="G2944" t="str">
            <v>шт</v>
          </cell>
          <cell r="H2944">
            <v>50</v>
          </cell>
          <cell r="I2944">
            <v>7600</v>
          </cell>
          <cell r="J2944" t="str">
            <v>RUB</v>
          </cell>
        </row>
        <row r="2945">
          <cell r="A2945" t="str">
            <v>НС-1760377</v>
          </cell>
          <cell r="C2945" t="str">
            <v>MDI-SNE09AI-ODU наружный блок сплит-системы MITSUDAI</v>
          </cell>
          <cell r="G2945" t="str">
            <v>шт</v>
          </cell>
          <cell r="H2945">
            <v>50</v>
          </cell>
          <cell r="I2945">
            <v>17690</v>
          </cell>
          <cell r="J2945" t="str">
            <v>RUB</v>
          </cell>
        </row>
        <row r="2946">
          <cell r="A2946" t="str">
            <v>НС-1760375</v>
          </cell>
          <cell r="C2946" t="str">
            <v>MDI-SNE12AI-IDU внутренний блок сплит-системы MITSUDAI</v>
          </cell>
          <cell r="G2946" t="str">
            <v>шт</v>
          </cell>
          <cell r="H2946">
            <v>16</v>
          </cell>
          <cell r="I2946">
            <v>8900</v>
          </cell>
          <cell r="J2946" t="str">
            <v>RUB</v>
          </cell>
        </row>
        <row r="2947">
          <cell r="A2947" t="str">
            <v>НС-1760378</v>
          </cell>
          <cell r="C2947" t="str">
            <v>MDI-SNE12AI-ODU наружный блок сплит-системы MITSUDAI</v>
          </cell>
          <cell r="G2947" t="str">
            <v>шт</v>
          </cell>
          <cell r="H2947">
            <v>4</v>
          </cell>
          <cell r="I2947">
            <v>20890</v>
          </cell>
          <cell r="J2947" t="str">
            <v>RUB</v>
          </cell>
        </row>
        <row r="2948">
          <cell r="A2948" t="str">
            <v>Ц-00039936</v>
          </cell>
          <cell r="C2948" t="str">
            <v>ROLAND</v>
          </cell>
          <cell r="H2948" t="str">
            <v>больше 50</v>
          </cell>
          <cell r="I2948">
            <v>5000</v>
          </cell>
          <cell r="J2948" t="str">
            <v>RUB</v>
          </cell>
        </row>
        <row r="2949">
          <cell r="A2949" t="str">
            <v>Ц-00040356</v>
          </cell>
          <cell r="C2949" t="str">
            <v>On/off сплит-системы</v>
          </cell>
          <cell r="H2949" t="str">
            <v>больше 50</v>
          </cell>
          <cell r="I2949">
            <v>5000</v>
          </cell>
          <cell r="J2949" t="str">
            <v>RUB</v>
          </cell>
        </row>
        <row r="2950">
          <cell r="A2950" t="str">
            <v>яС-1170393</v>
          </cell>
          <cell r="C2950" t="str">
            <v>FAVORITE 2024</v>
          </cell>
          <cell r="H2950">
            <v>15</v>
          </cell>
          <cell r="I2950">
            <v>5000</v>
          </cell>
          <cell r="J2950" t="str">
            <v>RUB</v>
          </cell>
        </row>
        <row r="2951">
          <cell r="A2951" t="str">
            <v>НС-1407984</v>
          </cell>
          <cell r="C2951" t="str">
            <v>FU-07HSS010/N4-IN внутренний блок сплит-системы Roland</v>
          </cell>
          <cell r="G2951" t="str">
            <v>шт</v>
          </cell>
          <cell r="H2951">
            <v>9</v>
          </cell>
          <cell r="I2951">
            <v>5000</v>
          </cell>
          <cell r="J2951" t="str">
            <v>RUB</v>
          </cell>
        </row>
        <row r="2952">
          <cell r="A2952" t="str">
            <v>НС-1407990</v>
          </cell>
          <cell r="C2952" t="str">
            <v>FU-09HSS010/N4-IN внутренний блок сплит-системы Roland</v>
          </cell>
          <cell r="G2952" t="str">
            <v>шт</v>
          </cell>
          <cell r="H2952">
            <v>6</v>
          </cell>
          <cell r="I2952">
            <v>5300</v>
          </cell>
          <cell r="J2952" t="str">
            <v>RUB</v>
          </cell>
        </row>
        <row r="2953">
          <cell r="A2953" t="str">
            <v>яС-1189657</v>
          </cell>
          <cell r="C2953" t="str">
            <v>FAVORITE 2025</v>
          </cell>
          <cell r="H2953" t="str">
            <v>больше 50</v>
          </cell>
          <cell r="I2953">
            <v>6300</v>
          </cell>
          <cell r="J2953" t="str">
            <v>RUB</v>
          </cell>
        </row>
        <row r="2954">
          <cell r="A2954" t="str">
            <v>НС-1689318</v>
          </cell>
          <cell r="C2954" t="str">
            <v>FU-07HSS010/N6-IN внутренний блок сплит-системы Roland</v>
          </cell>
          <cell r="G2954" t="str">
            <v>шт</v>
          </cell>
          <cell r="H2954" t="str">
            <v>больше 50</v>
          </cell>
          <cell r="I2954">
            <v>6300</v>
          </cell>
          <cell r="J2954" t="str">
            <v>RUB</v>
          </cell>
        </row>
        <row r="2955">
          <cell r="A2955" t="str">
            <v>НС-1689322</v>
          </cell>
          <cell r="C2955" t="str">
            <v>FU-07HSS010/N6-OUT наружный блок сплит-системы Roland</v>
          </cell>
          <cell r="G2955" t="str">
            <v>шт</v>
          </cell>
          <cell r="H2955" t="str">
            <v>больше 50</v>
          </cell>
          <cell r="I2955">
            <v>14790</v>
          </cell>
          <cell r="J2955" t="str">
            <v>RUB</v>
          </cell>
        </row>
        <row r="2956">
          <cell r="A2956" t="str">
            <v>НС-1481216</v>
          </cell>
          <cell r="C2956" t="str">
            <v>FU-09HSS010/N6-IN внутренний блок сплит-системы Roland</v>
          </cell>
          <cell r="G2956" t="str">
            <v>шт</v>
          </cell>
          <cell r="H2956" t="str">
            <v>больше 50</v>
          </cell>
          <cell r="I2956">
            <v>6800</v>
          </cell>
          <cell r="J2956" t="str">
            <v>RUB</v>
          </cell>
        </row>
        <row r="2957">
          <cell r="A2957" t="str">
            <v>НС-1481217</v>
          </cell>
          <cell r="C2957" t="str">
            <v>FU-09HSS010/N6-OUT наружный блок сплит-системы Roland</v>
          </cell>
          <cell r="G2957" t="str">
            <v>шт</v>
          </cell>
          <cell r="H2957" t="str">
            <v>больше 50</v>
          </cell>
          <cell r="I2957">
            <v>15790</v>
          </cell>
          <cell r="J2957" t="str">
            <v>RUB</v>
          </cell>
        </row>
        <row r="2958">
          <cell r="A2958" t="str">
            <v>НС-1481218</v>
          </cell>
          <cell r="C2958" t="str">
            <v>FU-12HSS010/N6-IN внутренний блок сплит-системы Roland</v>
          </cell>
          <cell r="G2958" t="str">
            <v>шт</v>
          </cell>
          <cell r="H2958" t="str">
            <v>больше 50</v>
          </cell>
          <cell r="I2958">
            <v>8800</v>
          </cell>
          <cell r="J2958" t="str">
            <v>RUB</v>
          </cell>
        </row>
        <row r="2959">
          <cell r="A2959" t="str">
            <v>НС-1481219</v>
          </cell>
          <cell r="C2959" t="str">
            <v>FU-12HSS010/N6-OUT наружный блок сплит-системы Roland</v>
          </cell>
          <cell r="G2959" t="str">
            <v>шт</v>
          </cell>
          <cell r="H2959" t="str">
            <v>больше 50</v>
          </cell>
          <cell r="I2959">
            <v>20490</v>
          </cell>
          <cell r="J2959" t="str">
            <v>RUB</v>
          </cell>
        </row>
        <row r="2960">
          <cell r="A2960" t="str">
            <v>НС-1481220</v>
          </cell>
          <cell r="C2960" t="str">
            <v>FU-18HSS010/N6-IN внутренний блок сплит-системы Roland</v>
          </cell>
          <cell r="G2960" t="str">
            <v>шт</v>
          </cell>
          <cell r="H2960" t="str">
            <v>больше 50</v>
          </cell>
          <cell r="I2960">
            <v>14700</v>
          </cell>
          <cell r="J2960" t="str">
            <v>RUB</v>
          </cell>
        </row>
        <row r="2961">
          <cell r="A2961" t="str">
            <v>НС-1481221</v>
          </cell>
          <cell r="C2961" t="str">
            <v>FU-18HSS010/N6-OUT наружный блок сплит-системы Roland</v>
          </cell>
          <cell r="G2961" t="str">
            <v>шт</v>
          </cell>
          <cell r="H2961" t="str">
            <v>больше 50</v>
          </cell>
          <cell r="I2961">
            <v>34190</v>
          </cell>
          <cell r="J2961" t="str">
            <v>RUB</v>
          </cell>
        </row>
        <row r="2962">
          <cell r="A2962" t="str">
            <v>НС-1481225</v>
          </cell>
          <cell r="C2962" t="str">
            <v>FU-24HSS010/N6-IN внутренний блок сплит-системы Roland</v>
          </cell>
          <cell r="G2962" t="str">
            <v>шт</v>
          </cell>
          <cell r="H2962" t="str">
            <v>больше 50</v>
          </cell>
          <cell r="I2962">
            <v>18900</v>
          </cell>
          <cell r="J2962" t="str">
            <v>RUB</v>
          </cell>
        </row>
        <row r="2963">
          <cell r="A2963" t="str">
            <v>НС-1481226</v>
          </cell>
          <cell r="C2963" t="str">
            <v>FU-24HSS010/N6-OUT наружный блок сплит-системы Roland</v>
          </cell>
          <cell r="G2963" t="str">
            <v>шт</v>
          </cell>
          <cell r="H2963" t="str">
            <v>больше 50</v>
          </cell>
          <cell r="I2963">
            <v>44090</v>
          </cell>
          <cell r="J2963" t="str">
            <v>RUB</v>
          </cell>
        </row>
        <row r="2964">
          <cell r="A2964" t="str">
            <v>яС-1179337</v>
          </cell>
          <cell r="C2964" t="str">
            <v>MAESTRO</v>
          </cell>
          <cell r="H2964" t="str">
            <v>больше 50</v>
          </cell>
          <cell r="I2964">
            <v>6500</v>
          </cell>
          <cell r="J2964" t="str">
            <v>RUB</v>
          </cell>
        </row>
        <row r="2965">
          <cell r="A2965" t="str">
            <v>НС-1600778</v>
          </cell>
          <cell r="C2965" t="str">
            <v>RD-MS07HSS/R1-IN внутренний блок сплит-системы Roland</v>
          </cell>
          <cell r="G2965" t="str">
            <v>шт</v>
          </cell>
          <cell r="H2965" t="str">
            <v>больше 50</v>
          </cell>
          <cell r="I2965">
            <v>6500</v>
          </cell>
          <cell r="J2965" t="str">
            <v>RUB</v>
          </cell>
        </row>
        <row r="2966">
          <cell r="A2966" t="str">
            <v>НС-1600779</v>
          </cell>
          <cell r="C2966" t="str">
            <v>RD-MS07HSS/R1-OUT наружный блок сплит-системы Roland</v>
          </cell>
          <cell r="G2966" t="str">
            <v>шт</v>
          </cell>
          <cell r="H2966" t="str">
            <v>больше 50</v>
          </cell>
          <cell r="I2966">
            <v>15290</v>
          </cell>
          <cell r="J2966" t="str">
            <v>RUB</v>
          </cell>
        </row>
        <row r="2967">
          <cell r="A2967" t="str">
            <v>НС-1600781</v>
          </cell>
          <cell r="C2967" t="str">
            <v>RD-MS09HSS/R1-IN внутренний блок сплит-системы Roland</v>
          </cell>
          <cell r="G2967" t="str">
            <v>шт</v>
          </cell>
          <cell r="H2967" t="str">
            <v>больше 50</v>
          </cell>
          <cell r="I2967">
            <v>7100</v>
          </cell>
          <cell r="J2967" t="str">
            <v>RUB</v>
          </cell>
        </row>
        <row r="2968">
          <cell r="A2968" t="str">
            <v>НС-1600782</v>
          </cell>
          <cell r="C2968" t="str">
            <v>RD-MS09HSS/R1-OUT наружный блок сплит-системы Roland</v>
          </cell>
          <cell r="G2968" t="str">
            <v>шт</v>
          </cell>
          <cell r="H2968">
            <v>43</v>
          </cell>
          <cell r="I2968">
            <v>16490</v>
          </cell>
          <cell r="J2968" t="str">
            <v>RUB</v>
          </cell>
        </row>
        <row r="2969">
          <cell r="A2969" t="str">
            <v>яС-1170163</v>
          </cell>
          <cell r="C2969" t="str">
            <v>WIZARD</v>
          </cell>
          <cell r="H2969">
            <v>6</v>
          </cell>
          <cell r="I2969">
            <v>17090</v>
          </cell>
          <cell r="J2969" t="str">
            <v>RUB</v>
          </cell>
        </row>
        <row r="2970">
          <cell r="A2970" t="str">
            <v>НС-1403222</v>
          </cell>
          <cell r="C2970" t="str">
            <v>RD-WZ07HSS/N1-OUT наружный блок сплит-системы Roland</v>
          </cell>
          <cell r="G2970" t="str">
            <v>шт</v>
          </cell>
          <cell r="H2970">
            <v>5</v>
          </cell>
          <cell r="I2970">
            <v>17090</v>
          </cell>
          <cell r="J2970" t="str">
            <v>RUB</v>
          </cell>
        </row>
        <row r="2971">
          <cell r="A2971" t="str">
            <v>НС-1403223</v>
          </cell>
          <cell r="C2971" t="str">
            <v>RD-WZ09HSS/N1-IN внутренний блок сплит-системы Roland</v>
          </cell>
          <cell r="G2971" t="str">
            <v>шт</v>
          </cell>
          <cell r="H2971">
            <v>1</v>
          </cell>
          <cell r="I2971">
            <v>7900</v>
          </cell>
          <cell r="J2971" t="str">
            <v>RUB</v>
          </cell>
        </row>
        <row r="2972">
          <cell r="A2972" t="str">
            <v>Ц-00040357</v>
          </cell>
          <cell r="C2972" t="str">
            <v>Инверторные сплит-системы</v>
          </cell>
          <cell r="H2972" t="str">
            <v>больше 50</v>
          </cell>
          <cell r="I2972">
            <v>7700</v>
          </cell>
          <cell r="J2972" t="str">
            <v>RUB</v>
          </cell>
        </row>
        <row r="2973">
          <cell r="A2973" t="str">
            <v>яС-1179363</v>
          </cell>
          <cell r="C2973" t="str">
            <v>FAVORITE Inverter II 2024</v>
          </cell>
          <cell r="H2973" t="str">
            <v>больше 50</v>
          </cell>
          <cell r="I2973">
            <v>7700</v>
          </cell>
          <cell r="J2973" t="str">
            <v>RUB</v>
          </cell>
        </row>
        <row r="2974">
          <cell r="A2974" t="str">
            <v>НС-1601209</v>
          </cell>
          <cell r="C2974" t="str">
            <v>FIU-07HSS010/N5-IN внутренний блок сплит-системы Roland</v>
          </cell>
          <cell r="G2974" t="str">
            <v>шт</v>
          </cell>
          <cell r="H2974" t="str">
            <v>больше 50</v>
          </cell>
          <cell r="I2974">
            <v>7700</v>
          </cell>
          <cell r="J2974" t="str">
            <v>RUB</v>
          </cell>
        </row>
        <row r="2975">
          <cell r="A2975" t="str">
            <v>НС-1601210</v>
          </cell>
          <cell r="C2975" t="str">
            <v>FIU-07HSS010/N5-OUT наружный блок сплит-системы Roland</v>
          </cell>
          <cell r="G2975" t="str">
            <v>шт</v>
          </cell>
          <cell r="H2975" t="str">
            <v>больше 50</v>
          </cell>
          <cell r="I2975">
            <v>17990</v>
          </cell>
          <cell r="J2975" t="str">
            <v>RUB</v>
          </cell>
        </row>
        <row r="2976">
          <cell r="A2976" t="str">
            <v>НС-1601211</v>
          </cell>
          <cell r="C2976" t="str">
            <v>FIU-09HSS010/N5-IN внутренний блок сплит-системы Roland</v>
          </cell>
          <cell r="G2976" t="str">
            <v>шт</v>
          </cell>
          <cell r="H2976" t="str">
            <v>больше 50</v>
          </cell>
          <cell r="I2976">
            <v>8600</v>
          </cell>
          <cell r="J2976" t="str">
            <v>RUB</v>
          </cell>
        </row>
        <row r="2977">
          <cell r="A2977" t="str">
            <v>НС-1601212</v>
          </cell>
          <cell r="C2977" t="str">
            <v>FIU-09HSS010/N5-OUT наружный блок сплит-системы Roland</v>
          </cell>
          <cell r="G2977" t="str">
            <v>шт</v>
          </cell>
          <cell r="H2977" t="str">
            <v>больше 50</v>
          </cell>
          <cell r="I2977">
            <v>19990</v>
          </cell>
          <cell r="J2977" t="str">
            <v>RUB</v>
          </cell>
        </row>
        <row r="2978">
          <cell r="A2978" t="str">
            <v>НС-1601213</v>
          </cell>
          <cell r="C2978" t="str">
            <v>FIU-12HSS010/N5-IN внутренний блок сплит-системы Roland</v>
          </cell>
          <cell r="G2978" t="str">
            <v>шт</v>
          </cell>
          <cell r="H2978" t="str">
            <v>больше 50</v>
          </cell>
          <cell r="I2978">
            <v>10200</v>
          </cell>
          <cell r="J2978" t="str">
            <v>RUB</v>
          </cell>
        </row>
        <row r="2979">
          <cell r="A2979" t="str">
            <v>НС-1601214</v>
          </cell>
          <cell r="C2979" t="str">
            <v>FIU-12HSS010/N5-OUT наружный блок сплит-системы Roland</v>
          </cell>
          <cell r="G2979" t="str">
            <v>шт</v>
          </cell>
          <cell r="H2979" t="str">
            <v>больше 50</v>
          </cell>
          <cell r="I2979">
            <v>23690</v>
          </cell>
          <cell r="J2979" t="str">
            <v>RUB</v>
          </cell>
        </row>
        <row r="2980">
          <cell r="A2980" t="str">
            <v>яС-1179338</v>
          </cell>
          <cell r="C2980" t="str">
            <v>MAESTRO Inverter</v>
          </cell>
          <cell r="H2980" t="str">
            <v>больше 50</v>
          </cell>
          <cell r="I2980">
            <v>9400</v>
          </cell>
          <cell r="J2980" t="str">
            <v>RUB</v>
          </cell>
        </row>
        <row r="2981">
          <cell r="A2981" t="str">
            <v>НС-1600793</v>
          </cell>
          <cell r="C2981" t="str">
            <v>RDI-MS09HSS/R1-IN внутренний блок сплит-системы Roland</v>
          </cell>
          <cell r="G2981" t="str">
            <v>шт</v>
          </cell>
          <cell r="H2981" t="str">
            <v>больше 50</v>
          </cell>
          <cell r="I2981">
            <v>9400</v>
          </cell>
          <cell r="J2981" t="str">
            <v>RUB</v>
          </cell>
        </row>
        <row r="2982">
          <cell r="A2982" t="str">
            <v>НС-1600794</v>
          </cell>
          <cell r="C2982" t="str">
            <v>RDI-MS09HSS/R1-OUT наружный блок сплит-системы Roland</v>
          </cell>
          <cell r="G2982" t="str">
            <v>шт</v>
          </cell>
          <cell r="H2982" t="str">
            <v>больше 50</v>
          </cell>
          <cell r="I2982">
            <v>21790</v>
          </cell>
          <cell r="J2982" t="str">
            <v>RUB</v>
          </cell>
        </row>
        <row r="2983">
          <cell r="A2983" t="str">
            <v>НС-1600795</v>
          </cell>
          <cell r="C2983" t="str">
            <v>RDI-MS12HSS/R1-IN внутренний блок сплит-системы Roland</v>
          </cell>
          <cell r="G2983" t="str">
            <v>шт</v>
          </cell>
          <cell r="H2983">
            <v>0</v>
          </cell>
          <cell r="I2983">
            <v>10800</v>
          </cell>
          <cell r="J2983" t="str">
            <v>RUB</v>
          </cell>
        </row>
        <row r="2984">
          <cell r="A2984" t="str">
            <v>НС-1600796</v>
          </cell>
          <cell r="C2984" t="str">
            <v>RDI-MS12HSS/R1-OUT наружный блок сплит-системы Roland</v>
          </cell>
          <cell r="G2984" t="str">
            <v>шт</v>
          </cell>
          <cell r="H2984">
            <v>0</v>
          </cell>
          <cell r="I2984">
            <v>25190</v>
          </cell>
          <cell r="J2984" t="str">
            <v>RUB</v>
          </cell>
        </row>
        <row r="2985">
          <cell r="A2985" t="str">
            <v>яС-1172899</v>
          </cell>
          <cell r="C2985" t="str">
            <v>WIZARD Inverter 2023</v>
          </cell>
          <cell r="H2985">
            <v>4</v>
          </cell>
          <cell r="I2985">
            <v>25590</v>
          </cell>
          <cell r="J2985" t="str">
            <v>RUB</v>
          </cell>
        </row>
        <row r="2986">
          <cell r="A2986" t="str">
            <v>НС-1481206</v>
          </cell>
          <cell r="C2986" t="str">
            <v>RDI-WZ09HSS/N2-OUT наружный блок сплит-системы Roland</v>
          </cell>
          <cell r="G2986" t="str">
            <v>шт</v>
          </cell>
          <cell r="H2986">
            <v>3</v>
          </cell>
          <cell r="I2986">
            <v>25590</v>
          </cell>
          <cell r="J2986" t="str">
            <v>RUB</v>
          </cell>
        </row>
        <row r="2987">
          <cell r="A2987" t="str">
            <v>НС-1403251</v>
          </cell>
          <cell r="C2987" t="str">
            <v>RDI-WZ24HSS/N1-IN внутренний блок сплит-системы Roland</v>
          </cell>
          <cell r="G2987" t="str">
            <v>шт</v>
          </cell>
          <cell r="H2987">
            <v>1</v>
          </cell>
          <cell r="I2987">
            <v>25800</v>
          </cell>
          <cell r="J2987" t="str">
            <v>RUB</v>
          </cell>
        </row>
        <row r="2988">
          <cell r="A2988" t="str">
            <v>НС-1493963</v>
          </cell>
          <cell r="C2988" t="str">
            <v>Муляж RD-WZ07HSS/MU (Wizard) внутренний блок сплит-системы Roland</v>
          </cell>
          <cell r="G2988" t="str">
            <v>шт</v>
          </cell>
          <cell r="H2988">
            <v>40</v>
          </cell>
        </row>
        <row r="2989">
          <cell r="A2989" t="str">
            <v>НС-1415520</v>
          </cell>
          <cell r="C2989" t="str">
            <v>Образец (муляж) RD-WZ07HSS/MU (WIZARD) внутренний блок сплит-системы Roland</v>
          </cell>
          <cell r="G2989" t="str">
            <v>шт</v>
          </cell>
          <cell r="H2989">
            <v>13</v>
          </cell>
        </row>
        <row r="2990">
          <cell r="A2990" t="str">
            <v>НС-1020896</v>
          </cell>
          <cell r="C2990" t="str">
            <v>ROYAL CLIMA</v>
          </cell>
          <cell r="H2990" t="str">
            <v>больше 50</v>
          </cell>
          <cell r="I2990">
            <v>9100</v>
          </cell>
          <cell r="J2990" t="str">
            <v>RUB</v>
          </cell>
        </row>
        <row r="2991">
          <cell r="A2991" t="str">
            <v>НС-1064032</v>
          </cell>
          <cell r="C2991" t="str">
            <v>On/Off сплит-системы</v>
          </cell>
          <cell r="H2991" t="str">
            <v>больше 50</v>
          </cell>
          <cell r="I2991">
            <v>9100</v>
          </cell>
          <cell r="J2991" t="str">
            <v>RUB</v>
          </cell>
        </row>
        <row r="2992">
          <cell r="A2992" t="str">
            <v>яС-1169853</v>
          </cell>
          <cell r="C2992" t="str">
            <v>ATTICA NERO</v>
          </cell>
          <cell r="H2992" t="str">
            <v>больше 50</v>
          </cell>
          <cell r="I2992">
            <v>9100</v>
          </cell>
          <cell r="J2992" t="str">
            <v>RUB</v>
          </cell>
        </row>
        <row r="2993">
          <cell r="A2993" t="str">
            <v>НС-1393137</v>
          </cell>
          <cell r="C2993" t="str">
            <v>RC-AN22HN/IN внутренний блок сплит-системы ROYAL CLIMA</v>
          </cell>
          <cell r="G2993" t="str">
            <v>шт</v>
          </cell>
          <cell r="H2993" t="str">
            <v>больше 50</v>
          </cell>
          <cell r="I2993">
            <v>9100</v>
          </cell>
          <cell r="J2993" t="str">
            <v>RUB</v>
          </cell>
        </row>
        <row r="2994">
          <cell r="A2994" t="str">
            <v>НС-1393142</v>
          </cell>
          <cell r="C2994" t="str">
            <v>RC-AN22HN/OUT наружный блок сплит-системы ROYAL CLIMA</v>
          </cell>
          <cell r="G2994" t="str">
            <v>шт</v>
          </cell>
          <cell r="H2994">
            <v>42</v>
          </cell>
          <cell r="I2994">
            <v>21290</v>
          </cell>
          <cell r="J2994" t="str">
            <v>RUB</v>
          </cell>
        </row>
        <row r="2995">
          <cell r="A2995" t="str">
            <v>НС-1393147</v>
          </cell>
          <cell r="C2995" t="str">
            <v>RC-AN28HN/IN внутренний блок сплит-системы ROYAL CLIMA</v>
          </cell>
          <cell r="G2995" t="str">
            <v>шт</v>
          </cell>
          <cell r="H2995" t="str">
            <v>больше 50</v>
          </cell>
          <cell r="I2995">
            <v>9900</v>
          </cell>
          <cell r="J2995" t="str">
            <v>RUB</v>
          </cell>
        </row>
        <row r="2996">
          <cell r="A2996" t="str">
            <v>НС-1393151</v>
          </cell>
          <cell r="C2996" t="str">
            <v>RC-AN28HN/OUT наружный блок сплит-системы ROYAL CLIMA</v>
          </cell>
          <cell r="G2996" t="str">
            <v>шт</v>
          </cell>
          <cell r="H2996" t="str">
            <v>больше 50</v>
          </cell>
          <cell r="I2996">
            <v>23090</v>
          </cell>
          <cell r="J2996" t="str">
            <v>RUB</v>
          </cell>
        </row>
        <row r="2997">
          <cell r="A2997" t="str">
            <v>НС-1393154</v>
          </cell>
          <cell r="C2997" t="str">
            <v>RC-AN35HN/IN внутренний блок сплит-системы ROYAL CLIMA</v>
          </cell>
          <cell r="G2997" t="str">
            <v>шт</v>
          </cell>
          <cell r="H2997">
            <v>21</v>
          </cell>
          <cell r="I2997">
            <v>13000</v>
          </cell>
          <cell r="J2997" t="str">
            <v>RUB</v>
          </cell>
        </row>
        <row r="2998">
          <cell r="A2998" t="str">
            <v>НС-1393157</v>
          </cell>
          <cell r="C2998" t="str">
            <v>RC-AN35HN/OUT наружный блок сплит-системы ROYAL CLIMA</v>
          </cell>
          <cell r="G2998" t="str">
            <v>шт</v>
          </cell>
          <cell r="H2998">
            <v>19</v>
          </cell>
          <cell r="I2998">
            <v>30190</v>
          </cell>
          <cell r="J2998" t="str">
            <v>RUB</v>
          </cell>
        </row>
        <row r="2999">
          <cell r="A2999" t="str">
            <v>НС-1481531</v>
          </cell>
          <cell r="C2999" t="str">
            <v>RC-AN55HN/IN внутренний блок сплит-системы ROYAL CLIMA</v>
          </cell>
          <cell r="G2999" t="str">
            <v>шт</v>
          </cell>
          <cell r="H2999">
            <v>1</v>
          </cell>
          <cell r="I2999">
            <v>20300</v>
          </cell>
          <cell r="J2999" t="str">
            <v>RUB</v>
          </cell>
        </row>
        <row r="3000">
          <cell r="A3000" t="str">
            <v>НС-1600394</v>
          </cell>
          <cell r="C3000" t="str">
            <v>RC-AN70HN/IN внутренний блок сплит-системы ROYAL CLIMA</v>
          </cell>
          <cell r="G3000" t="str">
            <v>шт</v>
          </cell>
          <cell r="H3000">
            <v>19</v>
          </cell>
          <cell r="I3000">
            <v>25200</v>
          </cell>
          <cell r="J3000" t="str">
            <v>RUB</v>
          </cell>
        </row>
        <row r="3001">
          <cell r="A3001" t="str">
            <v>НС-1600395</v>
          </cell>
          <cell r="C3001" t="str">
            <v>RC-AN70HN/OUT наружный блок сплит-системы ROYAL CLIMA</v>
          </cell>
          <cell r="G3001" t="str">
            <v>шт</v>
          </cell>
          <cell r="H3001">
            <v>15</v>
          </cell>
          <cell r="I3001">
            <v>58690</v>
          </cell>
          <cell r="J3001" t="str">
            <v>RUB</v>
          </cell>
        </row>
        <row r="3002">
          <cell r="A3002" t="str">
            <v>яС-1189498</v>
          </cell>
          <cell r="C3002" t="str">
            <v>ЗИМНИЙ КОМПЛЕКТ</v>
          </cell>
          <cell r="H3002">
            <v>1</v>
          </cell>
          <cell r="I3002">
            <v>59290</v>
          </cell>
          <cell r="J3002" t="str">
            <v>RUB</v>
          </cell>
        </row>
        <row r="3003">
          <cell r="A3003" t="str">
            <v>НС-1683799</v>
          </cell>
          <cell r="C3003" t="str">
            <v>RC-AN55HN/OUT (ЗИМНИЙ КОМПЛЕКТ) наружный блок сплит-системы ROYAL CLIMA</v>
          </cell>
          <cell r="G3003" t="str">
            <v>шт</v>
          </cell>
          <cell r="H3003">
            <v>1</v>
          </cell>
          <cell r="I3003">
            <v>59290</v>
          </cell>
          <cell r="J3003" t="str">
            <v>RUB</v>
          </cell>
        </row>
        <row r="3004">
          <cell r="A3004" t="str">
            <v>яС-1189667</v>
          </cell>
          <cell r="C3004" t="str">
            <v>FELICITA Wi-Fi</v>
          </cell>
          <cell r="H3004" t="str">
            <v>больше 50</v>
          </cell>
          <cell r="I3004">
            <v>8200</v>
          </cell>
          <cell r="J3004" t="str">
            <v>RUB</v>
          </cell>
        </row>
        <row r="3005">
          <cell r="A3005" t="str">
            <v>НС-1689549</v>
          </cell>
          <cell r="C3005" t="str">
            <v>RC-FC22HN/IN внутренний блок сплит-системы ROYAL CLIMA</v>
          </cell>
          <cell r="G3005" t="str">
            <v>шт</v>
          </cell>
          <cell r="H3005" t="str">
            <v>больше 50</v>
          </cell>
          <cell r="I3005">
            <v>8200</v>
          </cell>
          <cell r="J3005" t="str">
            <v>RUB</v>
          </cell>
        </row>
        <row r="3006">
          <cell r="A3006" t="str">
            <v>НС-1689550</v>
          </cell>
          <cell r="C3006" t="str">
            <v>RC-FC22HN/OUT наружный блок сплит-системы ROYAL CLIMA</v>
          </cell>
          <cell r="G3006" t="str">
            <v>шт</v>
          </cell>
          <cell r="H3006" t="str">
            <v>больше 50</v>
          </cell>
          <cell r="I3006">
            <v>19190</v>
          </cell>
          <cell r="J3006" t="str">
            <v>RUB</v>
          </cell>
        </row>
        <row r="3007">
          <cell r="A3007" t="str">
            <v>НС-1689552</v>
          </cell>
          <cell r="C3007" t="str">
            <v>RC-FC28HN/IN внутренний блок сплит-системы ROYAL CLIMA</v>
          </cell>
          <cell r="G3007" t="str">
            <v>шт</v>
          </cell>
          <cell r="H3007">
            <v>29</v>
          </cell>
          <cell r="I3007">
            <v>8800</v>
          </cell>
          <cell r="J3007" t="str">
            <v>RUB</v>
          </cell>
        </row>
        <row r="3008">
          <cell r="A3008" t="str">
            <v>НС-1689554</v>
          </cell>
          <cell r="C3008" t="str">
            <v>RC-FC28HN/OUT наружный блок сплит-системы ROYAL CLIMA</v>
          </cell>
          <cell r="G3008" t="str">
            <v>шт</v>
          </cell>
          <cell r="H3008">
            <v>27</v>
          </cell>
          <cell r="I3008">
            <v>20490</v>
          </cell>
          <cell r="J3008" t="str">
            <v>RUB</v>
          </cell>
        </row>
        <row r="3009">
          <cell r="A3009" t="str">
            <v>НС-1689556</v>
          </cell>
          <cell r="C3009" t="str">
            <v>RC-FC35HN/IN внутренний блок сплит-системы ROYAL CLIMA</v>
          </cell>
          <cell r="G3009" t="str">
            <v>шт</v>
          </cell>
          <cell r="H3009" t="str">
            <v>больше 50</v>
          </cell>
          <cell r="I3009">
            <v>11800</v>
          </cell>
          <cell r="J3009" t="str">
            <v>RUB</v>
          </cell>
        </row>
        <row r="3010">
          <cell r="A3010" t="str">
            <v>НС-1689557</v>
          </cell>
          <cell r="C3010" t="str">
            <v>RC-FC35HN/OUT наружный блок сплит-системы ROYAL CLIMA</v>
          </cell>
          <cell r="G3010" t="str">
            <v>шт</v>
          </cell>
          <cell r="H3010" t="str">
            <v>больше 50</v>
          </cell>
          <cell r="I3010">
            <v>27590</v>
          </cell>
          <cell r="J3010" t="str">
            <v>RUB</v>
          </cell>
        </row>
        <row r="3011">
          <cell r="A3011" t="str">
            <v>НС-1689558</v>
          </cell>
          <cell r="C3011" t="str">
            <v>RC-FC55HN/IN внутренний блок сплит-системы ROYAL CLIMA</v>
          </cell>
          <cell r="G3011" t="str">
            <v>шт</v>
          </cell>
          <cell r="H3011" t="str">
            <v>больше 50</v>
          </cell>
          <cell r="I3011">
            <v>19000</v>
          </cell>
          <cell r="J3011" t="str">
            <v>RUB</v>
          </cell>
        </row>
        <row r="3012">
          <cell r="A3012" t="str">
            <v>НС-1689559</v>
          </cell>
          <cell r="C3012" t="str">
            <v>RC-FC55HN/OUT наружный блок сплит-системы ROYAL CLIMA</v>
          </cell>
          <cell r="G3012" t="str">
            <v>шт</v>
          </cell>
          <cell r="H3012">
            <v>47</v>
          </cell>
          <cell r="I3012">
            <v>44190</v>
          </cell>
          <cell r="J3012" t="str">
            <v>RUB</v>
          </cell>
        </row>
        <row r="3013">
          <cell r="A3013" t="str">
            <v>НС-1689560</v>
          </cell>
          <cell r="C3013" t="str">
            <v>RC-FC70HN/IN внутренний блок сплит-системы ROYAL CLIMA</v>
          </cell>
          <cell r="G3013" t="str">
            <v>шт</v>
          </cell>
          <cell r="H3013" t="str">
            <v>больше 50</v>
          </cell>
          <cell r="I3013">
            <v>23900</v>
          </cell>
          <cell r="J3013" t="str">
            <v>RUB</v>
          </cell>
        </row>
        <row r="3014">
          <cell r="A3014" t="str">
            <v>НС-1689561</v>
          </cell>
          <cell r="C3014" t="str">
            <v>RC-FC70HN/OUT наружный блок сплит-системы ROYAL CLIMA</v>
          </cell>
          <cell r="G3014" t="str">
            <v>шт</v>
          </cell>
          <cell r="H3014" t="str">
            <v>больше 50</v>
          </cell>
          <cell r="I3014">
            <v>55690</v>
          </cell>
          <cell r="J3014" t="str">
            <v>RUB</v>
          </cell>
        </row>
        <row r="3015">
          <cell r="A3015" t="str">
            <v>яС-1189848</v>
          </cell>
          <cell r="C3015" t="str">
            <v>ЗИМНИЙ КОМПЛЕКТ SD</v>
          </cell>
          <cell r="H3015">
            <v>2</v>
          </cell>
          <cell r="I3015">
            <v>32290</v>
          </cell>
          <cell r="J3015" t="str">
            <v>RUB</v>
          </cell>
        </row>
        <row r="3016">
          <cell r="A3016" t="str">
            <v>НС-1713908</v>
          </cell>
          <cell r="C3016" t="str">
            <v>RC-FC28HN/OUT(ЗИМНИЙ КОМПЛЕКТ SD) наружный блок сплит-системы ROYAL CLIMA</v>
          </cell>
          <cell r="G3016" t="str">
            <v>шт</v>
          </cell>
          <cell r="H3016">
            <v>1</v>
          </cell>
          <cell r="I3016">
            <v>32290</v>
          </cell>
          <cell r="J3016" t="str">
            <v>RUB</v>
          </cell>
        </row>
        <row r="3017">
          <cell r="A3017" t="str">
            <v>НС-1713919</v>
          </cell>
          <cell r="C3017" t="str">
            <v>RC-FC55HN/OUT(ЗИМНИЙ КОМПЛЕКТ SD) наружный блок сплит-системы ROYAL CLIMA</v>
          </cell>
          <cell r="G3017" t="str">
            <v>шт</v>
          </cell>
          <cell r="H3017">
            <v>1</v>
          </cell>
          <cell r="I3017">
            <v>55990</v>
          </cell>
          <cell r="J3017" t="str">
            <v>RUB</v>
          </cell>
        </row>
        <row r="3018">
          <cell r="A3018" t="str">
            <v>яС-1169854</v>
          </cell>
          <cell r="C3018" t="str">
            <v>GLORIA</v>
          </cell>
          <cell r="H3018" t="str">
            <v>больше 50</v>
          </cell>
          <cell r="I3018">
            <v>6600</v>
          </cell>
          <cell r="J3018" t="str">
            <v>RUB</v>
          </cell>
        </row>
        <row r="3019">
          <cell r="A3019" t="str">
            <v>НС-1393590</v>
          </cell>
          <cell r="C3019" t="str">
            <v>RC-GL22HN/IN внутренний блок сплит-системы ROYAL CLIMA</v>
          </cell>
          <cell r="G3019" t="str">
            <v>шт</v>
          </cell>
          <cell r="H3019" t="str">
            <v>больше 50</v>
          </cell>
          <cell r="I3019">
            <v>6600</v>
          </cell>
          <cell r="J3019" t="str">
            <v>RUB</v>
          </cell>
        </row>
        <row r="3020">
          <cell r="A3020" t="str">
            <v>НС-1393592</v>
          </cell>
          <cell r="C3020" t="str">
            <v>RC-GL22HN/OUT наружный блок сплит-системы ROYAL CLIMA</v>
          </cell>
          <cell r="G3020" t="str">
            <v>шт</v>
          </cell>
          <cell r="H3020" t="str">
            <v>больше 50</v>
          </cell>
          <cell r="I3020">
            <v>15390</v>
          </cell>
          <cell r="J3020" t="str">
            <v>RUB</v>
          </cell>
        </row>
        <row r="3021">
          <cell r="A3021" t="str">
            <v>НС-1399300</v>
          </cell>
          <cell r="C3021" t="str">
            <v>RC-GL28HN/IN внутренний блок сплит-системы ROYAL CLIMA</v>
          </cell>
          <cell r="G3021" t="str">
            <v>шт</v>
          </cell>
          <cell r="H3021" t="str">
            <v>больше 50</v>
          </cell>
          <cell r="I3021">
            <v>7200</v>
          </cell>
          <cell r="J3021" t="str">
            <v>RUB</v>
          </cell>
        </row>
        <row r="3022">
          <cell r="A3022" t="str">
            <v>НС-1399305</v>
          </cell>
          <cell r="C3022" t="str">
            <v>RC-GL28HN/OUT наружный блок сплит-системы ROYAL CLIMA</v>
          </cell>
          <cell r="G3022" t="str">
            <v>шт</v>
          </cell>
          <cell r="H3022" t="str">
            <v>больше 50</v>
          </cell>
          <cell r="I3022">
            <v>16890</v>
          </cell>
          <cell r="J3022" t="str">
            <v>RUB</v>
          </cell>
        </row>
        <row r="3023">
          <cell r="A3023" t="str">
            <v>НС-1399307</v>
          </cell>
          <cell r="C3023" t="str">
            <v>RC-GL35HN/IN внутренний блок сплит-системы ROYAL CLIMA</v>
          </cell>
          <cell r="G3023" t="str">
            <v>шт</v>
          </cell>
          <cell r="H3023" t="str">
            <v>больше 50</v>
          </cell>
          <cell r="I3023">
            <v>10000</v>
          </cell>
          <cell r="J3023" t="str">
            <v>RUB</v>
          </cell>
        </row>
        <row r="3024">
          <cell r="A3024" t="str">
            <v>НС-1399315</v>
          </cell>
          <cell r="C3024" t="str">
            <v>RC-GL35HN/OUT наружный блок сплит-системы ROYAL CLIMA</v>
          </cell>
          <cell r="G3024" t="str">
            <v>шт</v>
          </cell>
          <cell r="H3024" t="str">
            <v>больше 50</v>
          </cell>
          <cell r="I3024">
            <v>23390</v>
          </cell>
          <cell r="J3024" t="str">
            <v>RUB</v>
          </cell>
        </row>
        <row r="3025">
          <cell r="A3025" t="str">
            <v>НС-1399317</v>
          </cell>
          <cell r="C3025" t="str">
            <v>RC-GL55HN/IN внутренний блок сплит-системы ROYAL CLIMA</v>
          </cell>
          <cell r="G3025" t="str">
            <v>шт</v>
          </cell>
          <cell r="H3025" t="str">
            <v>больше 50</v>
          </cell>
          <cell r="I3025">
            <v>16000</v>
          </cell>
          <cell r="J3025" t="str">
            <v>RUB</v>
          </cell>
        </row>
        <row r="3026">
          <cell r="A3026" t="str">
            <v>НС-1399319</v>
          </cell>
          <cell r="C3026" t="str">
            <v>RC-GL55HN/OUT наружный блок сплит-системы ROYAL CLIMA</v>
          </cell>
          <cell r="G3026" t="str">
            <v>шт</v>
          </cell>
          <cell r="H3026" t="str">
            <v>больше 50</v>
          </cell>
          <cell r="I3026">
            <v>37490</v>
          </cell>
          <cell r="J3026" t="str">
            <v>RUB</v>
          </cell>
        </row>
        <row r="3027">
          <cell r="A3027" t="str">
            <v>НС-1476109</v>
          </cell>
          <cell r="C3027" t="str">
            <v>RC-GL90HN/IN внутренний блок сплит-системы ROYAL CLIMA</v>
          </cell>
          <cell r="G3027" t="str">
            <v>шт</v>
          </cell>
          <cell r="H3027" t="str">
            <v>больше 50</v>
          </cell>
          <cell r="I3027">
            <v>26100</v>
          </cell>
          <cell r="J3027" t="str">
            <v>RUB</v>
          </cell>
        </row>
        <row r="3028">
          <cell r="A3028" t="str">
            <v>НС-1476111</v>
          </cell>
          <cell r="C3028" t="str">
            <v>RC-GL90HN/OUT наружный блок сплит-системы ROYAL CLIMA</v>
          </cell>
          <cell r="G3028" t="str">
            <v>шт</v>
          </cell>
          <cell r="H3028" t="str">
            <v>больше 50</v>
          </cell>
          <cell r="I3028">
            <v>60990</v>
          </cell>
          <cell r="J3028" t="str">
            <v>RUB</v>
          </cell>
        </row>
        <row r="3029">
          <cell r="A3029" t="str">
            <v>НС-1600410</v>
          </cell>
          <cell r="C3029" t="str">
            <v>RC-GLC70HN/IN внутренний блок сплит-системы ROYAL CLIMA</v>
          </cell>
          <cell r="G3029" t="str">
            <v>шт</v>
          </cell>
          <cell r="H3029" t="str">
            <v>больше 50</v>
          </cell>
          <cell r="I3029">
            <v>20900</v>
          </cell>
          <cell r="J3029" t="str">
            <v>RUB</v>
          </cell>
        </row>
        <row r="3030">
          <cell r="A3030" t="str">
            <v>НС-1600411</v>
          </cell>
          <cell r="C3030" t="str">
            <v>RC-GLC70HN/OUT наружный блок сплит-системы ROYAL CLIMA</v>
          </cell>
          <cell r="G3030" t="str">
            <v>шт</v>
          </cell>
          <cell r="H3030" t="str">
            <v>больше 50</v>
          </cell>
          <cell r="I3030">
            <v>48790</v>
          </cell>
          <cell r="J3030" t="str">
            <v>RUB</v>
          </cell>
        </row>
        <row r="3031">
          <cell r="A3031" t="str">
            <v>яС-1170728</v>
          </cell>
          <cell r="C3031" t="str">
            <v>ЗИМНИЙ КОМПЛЕКТ</v>
          </cell>
          <cell r="H3031">
            <v>0</v>
          </cell>
          <cell r="I3031">
            <v>35190</v>
          </cell>
          <cell r="J3031" t="str">
            <v>RUB</v>
          </cell>
        </row>
        <row r="3032">
          <cell r="A3032" t="str">
            <v>НС-1415608</v>
          </cell>
          <cell r="C3032" t="str">
            <v>RC-GL35HN/OUT(ЗИМНИЙ КОМПЛЕКТ) наружный блок сплит-системы ROYAL CLIMA</v>
          </cell>
          <cell r="G3032" t="str">
            <v>шт</v>
          </cell>
          <cell r="H3032">
            <v>0</v>
          </cell>
          <cell r="I3032">
            <v>35190</v>
          </cell>
          <cell r="J3032" t="str">
            <v>RUB</v>
          </cell>
        </row>
        <row r="3033">
          <cell r="A3033" t="str">
            <v>НС-1507744</v>
          </cell>
          <cell r="C3033" t="str">
            <v>RC-GL90HN/OUT(ЗИМНИЙ КОМПЛЕКТ) наружный блок сплит-системы ROYAL CLIMA</v>
          </cell>
          <cell r="G3033" t="str">
            <v>шт</v>
          </cell>
          <cell r="H3033">
            <v>0</v>
          </cell>
          <cell r="I3033">
            <v>72790</v>
          </cell>
          <cell r="J3033" t="str">
            <v>RUB</v>
          </cell>
        </row>
        <row r="3034">
          <cell r="A3034" t="str">
            <v>яС-1179916</v>
          </cell>
          <cell r="C3034" t="str">
            <v>GRANDE</v>
          </cell>
          <cell r="H3034" t="str">
            <v>больше 50</v>
          </cell>
          <cell r="I3034">
            <v>38200</v>
          </cell>
          <cell r="J3034" t="str">
            <v>RUB</v>
          </cell>
        </row>
        <row r="3035">
          <cell r="A3035" t="str">
            <v>НС-1608702</v>
          </cell>
          <cell r="C3035" t="str">
            <v>RC-GDB105HN/IN внутренний блок сплит-системы ROYAL CLIMA</v>
          </cell>
          <cell r="G3035" t="str">
            <v>шт</v>
          </cell>
          <cell r="H3035">
            <v>3</v>
          </cell>
          <cell r="I3035">
            <v>38200</v>
          </cell>
          <cell r="J3035" t="str">
            <v>RUB</v>
          </cell>
        </row>
        <row r="3036">
          <cell r="A3036" t="str">
            <v>НС-1608703</v>
          </cell>
          <cell r="C3036" t="str">
            <v>RC-GDB105HN/OUT наружный блок сплит-системы ROYAL CLIMA</v>
          </cell>
          <cell r="G3036" t="str">
            <v>шт</v>
          </cell>
          <cell r="H3036">
            <v>2</v>
          </cell>
          <cell r="I3036">
            <v>89290</v>
          </cell>
          <cell r="J3036" t="str">
            <v>RUB</v>
          </cell>
        </row>
        <row r="3037">
          <cell r="A3037" t="str">
            <v>НС-1608699</v>
          </cell>
          <cell r="C3037" t="str">
            <v>RC-GDB90HN/IN внутренний блок сплит-системы ROYAL CLIMA</v>
          </cell>
          <cell r="G3037" t="str">
            <v>шт</v>
          </cell>
          <cell r="H3037">
            <v>39</v>
          </cell>
          <cell r="I3037">
            <v>27600</v>
          </cell>
          <cell r="J3037" t="str">
            <v>RUB</v>
          </cell>
        </row>
        <row r="3038">
          <cell r="A3038" t="str">
            <v>НС-1608700</v>
          </cell>
          <cell r="C3038" t="str">
            <v>RC-GDB90HN/OUT наружный блок сплит-системы ROYAL CLIMA</v>
          </cell>
          <cell r="G3038" t="str">
            <v>шт</v>
          </cell>
          <cell r="H3038">
            <v>28</v>
          </cell>
          <cell r="I3038">
            <v>64390</v>
          </cell>
          <cell r="J3038" t="str">
            <v>RUB</v>
          </cell>
        </row>
        <row r="3039">
          <cell r="A3039" t="str">
            <v>яС-1181616</v>
          </cell>
          <cell r="C3039" t="str">
            <v>ЗИМНИЙ КОМПЛЕКТ SD</v>
          </cell>
          <cell r="H3039">
            <v>1</v>
          </cell>
          <cell r="I3039">
            <v>101090</v>
          </cell>
          <cell r="J3039" t="str">
            <v>RUB</v>
          </cell>
        </row>
        <row r="3040">
          <cell r="A3040" t="str">
            <v>НС-1645858</v>
          </cell>
          <cell r="C3040" t="str">
            <v>RC-GDB105HN/OUT(ЗИМНИЙ КОМПЛЕКТ) наружный блок сплит-системы ROYAL CLIMA</v>
          </cell>
          <cell r="G3040" t="str">
            <v>шт</v>
          </cell>
          <cell r="H3040">
            <v>1</v>
          </cell>
          <cell r="I3040">
            <v>101090</v>
          </cell>
          <cell r="J3040" t="str">
            <v>RUB</v>
          </cell>
        </row>
        <row r="3041">
          <cell r="A3041" t="str">
            <v>яС-1171952</v>
          </cell>
          <cell r="C3041" t="str">
            <v>GRIDA 2022</v>
          </cell>
          <cell r="H3041">
            <v>14</v>
          </cell>
          <cell r="I3041">
            <v>6600</v>
          </cell>
          <cell r="J3041" t="str">
            <v>RUB</v>
          </cell>
        </row>
        <row r="3042">
          <cell r="A3042" t="str">
            <v>НС-1447711</v>
          </cell>
          <cell r="C3042" t="str">
            <v>RC-GR22HN/IN внутренний блок сплит-системы ROYAL CLIMA</v>
          </cell>
          <cell r="G3042" t="str">
            <v>шт</v>
          </cell>
          <cell r="H3042">
            <v>1</v>
          </cell>
          <cell r="I3042">
            <v>6600</v>
          </cell>
          <cell r="J3042" t="str">
            <v>RUB</v>
          </cell>
        </row>
        <row r="3043">
          <cell r="A3043" t="str">
            <v>НС-1447712</v>
          </cell>
          <cell r="C3043" t="str">
            <v>RC-GR22HN/OUT наружный блок сплит-системы ROYAL CLIMA</v>
          </cell>
          <cell r="G3043" t="str">
            <v>шт</v>
          </cell>
          <cell r="H3043">
            <v>2</v>
          </cell>
          <cell r="I3043">
            <v>15390</v>
          </cell>
          <cell r="J3043" t="str">
            <v>RUB</v>
          </cell>
        </row>
        <row r="3044">
          <cell r="A3044" t="str">
            <v>НС-1447719</v>
          </cell>
          <cell r="C3044" t="str">
            <v>RC-GR35HN/IN внутренний блок сплит-системы ROYAL CLIMA</v>
          </cell>
          <cell r="G3044" t="str">
            <v>шт</v>
          </cell>
          <cell r="H3044">
            <v>1</v>
          </cell>
          <cell r="I3044">
            <v>9600</v>
          </cell>
          <cell r="J3044" t="str">
            <v>RUB</v>
          </cell>
        </row>
        <row r="3045">
          <cell r="A3045" t="str">
            <v>НС-1447724</v>
          </cell>
          <cell r="C3045" t="str">
            <v>RC-GR50HN/OUT наружный блок сплит-системы ROYAL CLIMA</v>
          </cell>
          <cell r="G3045" t="str">
            <v>шт</v>
          </cell>
          <cell r="H3045">
            <v>1</v>
          </cell>
          <cell r="I3045">
            <v>34290</v>
          </cell>
          <cell r="J3045" t="str">
            <v>RUB</v>
          </cell>
        </row>
        <row r="3046">
          <cell r="A3046" t="str">
            <v>НС-1447726</v>
          </cell>
          <cell r="C3046" t="str">
            <v>RC-GR65HN/IN внутренний блок сплит-системы ROYAL CLIMA</v>
          </cell>
          <cell r="G3046" t="str">
            <v>шт</v>
          </cell>
          <cell r="H3046">
            <v>4</v>
          </cell>
          <cell r="I3046">
            <v>18600</v>
          </cell>
          <cell r="J3046" t="str">
            <v>RUB</v>
          </cell>
        </row>
        <row r="3047">
          <cell r="A3047" t="str">
            <v>НС-1447727</v>
          </cell>
          <cell r="C3047" t="str">
            <v>RC-GR65HN/OUT наружный блок сплит-системы ROYAL CLIMA</v>
          </cell>
          <cell r="G3047" t="str">
            <v>шт</v>
          </cell>
          <cell r="H3047">
            <v>4</v>
          </cell>
          <cell r="I3047">
            <v>43390</v>
          </cell>
          <cell r="J3047" t="str">
            <v>RUB</v>
          </cell>
        </row>
        <row r="3048">
          <cell r="A3048" t="str">
            <v>яС-1173485</v>
          </cell>
          <cell r="C3048" t="str">
            <v>ЗИМНИЙ КОМПЛЕКТ</v>
          </cell>
          <cell r="H3048">
            <v>1</v>
          </cell>
          <cell r="I3048">
            <v>27190</v>
          </cell>
          <cell r="J3048" t="str">
            <v>RUB</v>
          </cell>
        </row>
        <row r="3049">
          <cell r="A3049" t="str">
            <v>НС-1492941</v>
          </cell>
          <cell r="C3049" t="str">
            <v>RC-GR22HN/OUT(ЗИМНИЙ КОМПЛЕКТ) наружный блок сплит-системы ROYAL CLIMA</v>
          </cell>
          <cell r="G3049" t="str">
            <v>шт</v>
          </cell>
          <cell r="H3049">
            <v>1</v>
          </cell>
          <cell r="I3049">
            <v>27190</v>
          </cell>
          <cell r="J3049" t="str">
            <v>RUB</v>
          </cell>
        </row>
        <row r="3050">
          <cell r="A3050" t="str">
            <v>яС-1175313</v>
          </cell>
          <cell r="C3050" t="str">
            <v>NOBILE</v>
          </cell>
          <cell r="H3050">
            <v>8</v>
          </cell>
          <cell r="I3050">
            <v>20190</v>
          </cell>
          <cell r="J3050" t="str">
            <v>RUB</v>
          </cell>
        </row>
        <row r="3051">
          <cell r="A3051" t="str">
            <v>НС-1543256</v>
          </cell>
          <cell r="C3051" t="str">
            <v>RC-NB22HN/OUT наружный блок сплит-системы ROYAL CLIMA</v>
          </cell>
          <cell r="G3051" t="str">
            <v>шт</v>
          </cell>
          <cell r="H3051">
            <v>1</v>
          </cell>
          <cell r="I3051">
            <v>20190</v>
          </cell>
          <cell r="J3051" t="str">
            <v>RUB</v>
          </cell>
        </row>
        <row r="3052">
          <cell r="A3052" t="str">
            <v>НС-1543257</v>
          </cell>
          <cell r="C3052" t="str">
            <v>RC-NB28HN/IN внутренний блок сплит-системы ROYAL CLIMA</v>
          </cell>
          <cell r="G3052" t="str">
            <v>шт</v>
          </cell>
          <cell r="H3052">
            <v>2</v>
          </cell>
          <cell r="I3052">
            <v>9500</v>
          </cell>
          <cell r="J3052" t="str">
            <v>RUB</v>
          </cell>
        </row>
        <row r="3053">
          <cell r="A3053" t="str">
            <v>НС-1543260</v>
          </cell>
          <cell r="C3053" t="str">
            <v>RC-NB35HN/IN внутренний блок сплит-системы ROYAL CLIMA</v>
          </cell>
          <cell r="G3053" t="str">
            <v>шт</v>
          </cell>
          <cell r="H3053">
            <v>5</v>
          </cell>
          <cell r="I3053">
            <v>12400</v>
          </cell>
          <cell r="J3053" t="str">
            <v>RUB</v>
          </cell>
        </row>
        <row r="3054">
          <cell r="A3054" t="str">
            <v>яС-1170023</v>
          </cell>
          <cell r="C3054" t="str">
            <v>PANDORA</v>
          </cell>
          <cell r="H3054">
            <v>9</v>
          </cell>
          <cell r="I3054">
            <v>14490</v>
          </cell>
          <cell r="J3054" t="str">
            <v>RUB</v>
          </cell>
        </row>
        <row r="3055">
          <cell r="A3055" t="str">
            <v>НС-1399609</v>
          </cell>
          <cell r="C3055" t="str">
            <v>RC-PD22HN/OUT наружный блок сплит-системы ROYAL CLIMA</v>
          </cell>
          <cell r="G3055" t="str">
            <v>шт</v>
          </cell>
          <cell r="H3055">
            <v>6</v>
          </cell>
          <cell r="I3055">
            <v>14490</v>
          </cell>
          <cell r="J3055" t="str">
            <v>RUB</v>
          </cell>
        </row>
        <row r="3056">
          <cell r="A3056" t="str">
            <v>НС-1399614</v>
          </cell>
          <cell r="C3056" t="str">
            <v>RC-PD28HN/OUT наружный блок сплит-системы ROYAL CLIMA</v>
          </cell>
          <cell r="G3056" t="str">
            <v>шт</v>
          </cell>
          <cell r="H3056">
            <v>2</v>
          </cell>
          <cell r="I3056">
            <v>15520</v>
          </cell>
          <cell r="J3056" t="str">
            <v>RUB</v>
          </cell>
        </row>
        <row r="3057">
          <cell r="A3057" t="str">
            <v>НС-1399620</v>
          </cell>
          <cell r="C3057" t="str">
            <v>RC-PD55HN/IN внутренний блок сплит-системы ROYAL CLIMA</v>
          </cell>
          <cell r="G3057" t="str">
            <v>шт</v>
          </cell>
          <cell r="H3057">
            <v>1</v>
          </cell>
          <cell r="I3057">
            <v>14300</v>
          </cell>
          <cell r="J3057" t="str">
            <v>RUB</v>
          </cell>
        </row>
        <row r="3058">
          <cell r="A3058" t="str">
            <v>яС-1189845</v>
          </cell>
          <cell r="C3058" t="str">
            <v>PANDORA Wi-Fi 2025</v>
          </cell>
          <cell r="H3058" t="str">
            <v>больше 50</v>
          </cell>
          <cell r="I3058">
            <v>35400</v>
          </cell>
          <cell r="J3058" t="str">
            <v>RUB</v>
          </cell>
        </row>
        <row r="3059">
          <cell r="A3059" t="str">
            <v>НС-1692191</v>
          </cell>
          <cell r="C3059" t="str">
            <v>RC-PDC105HN/IN внутренний блок сплит-системы ROYAL CLIMA</v>
          </cell>
          <cell r="G3059" t="str">
            <v>шт</v>
          </cell>
          <cell r="H3059" t="str">
            <v>больше 50</v>
          </cell>
          <cell r="I3059">
            <v>35400</v>
          </cell>
          <cell r="J3059" t="str">
            <v>RUB</v>
          </cell>
        </row>
        <row r="3060">
          <cell r="A3060" t="str">
            <v>НС-1692192</v>
          </cell>
          <cell r="C3060" t="str">
            <v>RC-PDC105HN/OUT наружный блок сплит-системы ROYAL CLIMA</v>
          </cell>
          <cell r="G3060" t="str">
            <v>шт</v>
          </cell>
          <cell r="H3060" t="str">
            <v>больше 50</v>
          </cell>
          <cell r="I3060">
            <v>82590</v>
          </cell>
          <cell r="J3060" t="str">
            <v>RUB</v>
          </cell>
        </row>
        <row r="3061">
          <cell r="A3061" t="str">
            <v>НС-1692172</v>
          </cell>
          <cell r="C3061" t="str">
            <v>RC-PDC22HN/IN внутренний блок сплит-системы ROYAL CLIMA</v>
          </cell>
          <cell r="G3061" t="str">
            <v>шт</v>
          </cell>
          <cell r="H3061" t="str">
            <v>больше 50</v>
          </cell>
          <cell r="I3061">
            <v>8300</v>
          </cell>
          <cell r="J3061" t="str">
            <v>RUB</v>
          </cell>
        </row>
        <row r="3062">
          <cell r="A3062" t="str">
            <v>НС-1692174</v>
          </cell>
          <cell r="C3062" t="str">
            <v>RC-PDC22HN/OUT наружный блок сплит-системы ROYAL CLIMA</v>
          </cell>
          <cell r="G3062" t="str">
            <v>шт</v>
          </cell>
          <cell r="H3062" t="str">
            <v>больше 50</v>
          </cell>
          <cell r="I3062">
            <v>19430</v>
          </cell>
          <cell r="J3062" t="str">
            <v>RUB</v>
          </cell>
        </row>
        <row r="3063">
          <cell r="A3063" t="str">
            <v>НС-1692175</v>
          </cell>
          <cell r="C3063" t="str">
            <v>RC-PDC28HN/IN внутренний блок сплит-системы ROYAL CLIMA</v>
          </cell>
          <cell r="G3063" t="str">
            <v>шт</v>
          </cell>
          <cell r="H3063" t="str">
            <v>больше 50</v>
          </cell>
          <cell r="I3063">
            <v>8900</v>
          </cell>
          <cell r="J3063" t="str">
            <v>RUB</v>
          </cell>
        </row>
        <row r="3064">
          <cell r="A3064" t="str">
            <v>НС-1692177</v>
          </cell>
          <cell r="C3064" t="str">
            <v>RC-PDC28HN/OUT наружный блок сплит-системы ROYAL CLIMA</v>
          </cell>
          <cell r="G3064" t="str">
            <v>шт</v>
          </cell>
          <cell r="H3064" t="str">
            <v>больше 50</v>
          </cell>
          <cell r="I3064">
            <v>20890</v>
          </cell>
          <cell r="J3064" t="str">
            <v>RUB</v>
          </cell>
        </row>
        <row r="3065">
          <cell r="A3065" t="str">
            <v>НС-1692179</v>
          </cell>
          <cell r="C3065" t="str">
            <v>RC-PDC35HN/IN внутренний блок сплит-системы ROYAL CLIMA</v>
          </cell>
          <cell r="G3065" t="str">
            <v>шт</v>
          </cell>
          <cell r="H3065" t="str">
            <v>больше 50</v>
          </cell>
          <cell r="I3065">
            <v>11900</v>
          </cell>
          <cell r="J3065" t="str">
            <v>RUB</v>
          </cell>
        </row>
        <row r="3066">
          <cell r="A3066" t="str">
            <v>НС-1692180</v>
          </cell>
          <cell r="C3066" t="str">
            <v>RC-PDC35HN/OUT наружный блок сплит-системы ROYAL CLIMA</v>
          </cell>
          <cell r="G3066" t="str">
            <v>шт</v>
          </cell>
          <cell r="H3066" t="str">
            <v>больше 50</v>
          </cell>
          <cell r="I3066">
            <v>27770</v>
          </cell>
          <cell r="J3066" t="str">
            <v>RUB</v>
          </cell>
        </row>
        <row r="3067">
          <cell r="A3067" t="str">
            <v>НС-1692182</v>
          </cell>
          <cell r="C3067" t="str">
            <v>RC-PDC55HN/IN внутренний блок сплит-системы ROYAL CLIMA</v>
          </cell>
          <cell r="G3067" t="str">
            <v>шт</v>
          </cell>
          <cell r="H3067">
            <v>23</v>
          </cell>
          <cell r="I3067">
            <v>19000</v>
          </cell>
          <cell r="J3067" t="str">
            <v>RUB</v>
          </cell>
        </row>
        <row r="3068">
          <cell r="A3068" t="str">
            <v>НС-1692183</v>
          </cell>
          <cell r="C3068" t="str">
            <v>RC-PDC55HN/OUT наружный блок сплит-системы ROYAL CLIMA</v>
          </cell>
          <cell r="G3068" t="str">
            <v>шт</v>
          </cell>
          <cell r="H3068">
            <v>32</v>
          </cell>
          <cell r="I3068">
            <v>44190</v>
          </cell>
          <cell r="J3068" t="str">
            <v>RUB</v>
          </cell>
        </row>
        <row r="3069">
          <cell r="A3069" t="str">
            <v>НС-1692187</v>
          </cell>
          <cell r="C3069" t="str">
            <v>RC-PDC70HN/IN внутренний блок сплит-системы ROYAL CLIMA</v>
          </cell>
          <cell r="G3069" t="str">
            <v>шт</v>
          </cell>
          <cell r="H3069">
            <v>17</v>
          </cell>
          <cell r="I3069">
            <v>24100</v>
          </cell>
          <cell r="J3069" t="str">
            <v>RUB</v>
          </cell>
        </row>
        <row r="3070">
          <cell r="A3070" t="str">
            <v>НС-1692189</v>
          </cell>
          <cell r="C3070" t="str">
            <v>RC-PDC70HN/OUT наружный блок сплит-системы ROYAL CLIMA</v>
          </cell>
          <cell r="G3070" t="str">
            <v>шт</v>
          </cell>
          <cell r="H3070">
            <v>16</v>
          </cell>
          <cell r="I3070">
            <v>56090</v>
          </cell>
          <cell r="J3070" t="str">
            <v>RUB</v>
          </cell>
        </row>
        <row r="3071">
          <cell r="A3071" t="str">
            <v>яС-1190977</v>
          </cell>
          <cell r="C3071" t="str">
            <v>ЗИМНИЙ КОМПЛЕКТ</v>
          </cell>
          <cell r="H3071">
            <v>0</v>
          </cell>
          <cell r="I3071">
            <v>94390</v>
          </cell>
          <cell r="J3071" t="str">
            <v>RUB</v>
          </cell>
        </row>
        <row r="3072">
          <cell r="A3072" t="str">
            <v>НС-1710949</v>
          </cell>
          <cell r="C3072" t="str">
            <v>RC-PDC105HN/OUT(ЗИМНИЙ КОМПЛЕКТ) наружный блок сплит-системы ROYAL CLIMA</v>
          </cell>
          <cell r="G3072" t="str">
            <v>шт</v>
          </cell>
          <cell r="H3072">
            <v>0</v>
          </cell>
          <cell r="I3072">
            <v>94390</v>
          </cell>
          <cell r="J3072" t="str">
            <v>RUB</v>
          </cell>
        </row>
        <row r="3073">
          <cell r="A3073" t="str">
            <v>НС-1710946</v>
          </cell>
          <cell r="C3073" t="str">
            <v>RC-PDC35HN/OUT(ЗИМНИЙ КОМПЛЕКТ) наружный блок сплит-системы ROYAL CLIMA</v>
          </cell>
          <cell r="G3073" t="str">
            <v>шт</v>
          </cell>
          <cell r="H3073">
            <v>0</v>
          </cell>
          <cell r="I3073">
            <v>39570</v>
          </cell>
          <cell r="J3073" t="str">
            <v>RUB</v>
          </cell>
        </row>
        <row r="3074">
          <cell r="A3074" t="str">
            <v>НС-1710948</v>
          </cell>
          <cell r="C3074" t="str">
            <v>RC-PDC70HN/OUT(ЗИМНИЙ КОМПЛЕКТ) наружный блок сплит-системы ROYAL CLIMA</v>
          </cell>
          <cell r="G3074" t="str">
            <v>шт</v>
          </cell>
          <cell r="H3074">
            <v>0</v>
          </cell>
          <cell r="I3074">
            <v>67890</v>
          </cell>
          <cell r="J3074" t="str">
            <v>RUB</v>
          </cell>
        </row>
        <row r="3075">
          <cell r="A3075" t="str">
            <v>яС-1189839</v>
          </cell>
          <cell r="C3075" t="str">
            <v>RENAISSANCE Wi-Fi 2025</v>
          </cell>
          <cell r="H3075" t="str">
            <v>больше 50</v>
          </cell>
          <cell r="I3075">
            <v>8700</v>
          </cell>
          <cell r="J3075" t="str">
            <v>RUB</v>
          </cell>
        </row>
        <row r="3076">
          <cell r="A3076" t="str">
            <v>НС-1692009</v>
          </cell>
          <cell r="C3076" t="str">
            <v>RC-RND22HN/IN внутренний блок сплит-системы ROYAL CLIMA</v>
          </cell>
          <cell r="G3076" t="str">
            <v>шт</v>
          </cell>
          <cell r="H3076" t="str">
            <v>больше 50</v>
          </cell>
          <cell r="I3076">
            <v>8700</v>
          </cell>
          <cell r="J3076" t="str">
            <v>RUB</v>
          </cell>
        </row>
        <row r="3077">
          <cell r="A3077" t="str">
            <v>НС-1692010</v>
          </cell>
          <cell r="C3077" t="str">
            <v>RC-RND22HN/OUT наружный блок сплит-системы ROYAL CLIMA</v>
          </cell>
          <cell r="G3077" t="str">
            <v>шт</v>
          </cell>
          <cell r="H3077" t="str">
            <v>больше 50</v>
          </cell>
          <cell r="I3077">
            <v>20290</v>
          </cell>
          <cell r="J3077" t="str">
            <v>RUB</v>
          </cell>
        </row>
        <row r="3078">
          <cell r="A3078" t="str">
            <v>НС-1692011</v>
          </cell>
          <cell r="C3078" t="str">
            <v>RC-RND28HN/IN внутренний блок сплит-системы ROYAL CLIMA</v>
          </cell>
          <cell r="G3078" t="str">
            <v>шт</v>
          </cell>
          <cell r="H3078" t="str">
            <v>больше 50</v>
          </cell>
          <cell r="I3078">
            <v>9200</v>
          </cell>
          <cell r="J3078" t="str">
            <v>RUB</v>
          </cell>
        </row>
        <row r="3079">
          <cell r="A3079" t="str">
            <v>НС-1692012</v>
          </cell>
          <cell r="C3079" t="str">
            <v>RC-RND28HN/OUT наружный блок сплит-системы ROYAL CLIMA</v>
          </cell>
          <cell r="G3079" t="str">
            <v>шт</v>
          </cell>
          <cell r="H3079" t="str">
            <v>больше 50</v>
          </cell>
          <cell r="I3079">
            <v>21490</v>
          </cell>
          <cell r="J3079" t="str">
            <v>RUB</v>
          </cell>
        </row>
        <row r="3080">
          <cell r="A3080" t="str">
            <v>НС-1692013</v>
          </cell>
          <cell r="C3080" t="str">
            <v>RC-RND35HN/IN внутренний блок сплит-системы ROYAL CLIMA</v>
          </cell>
          <cell r="G3080" t="str">
            <v>шт</v>
          </cell>
          <cell r="H3080" t="str">
            <v>больше 50</v>
          </cell>
          <cell r="I3080">
            <v>12400</v>
          </cell>
          <cell r="J3080" t="str">
            <v>RUB</v>
          </cell>
        </row>
        <row r="3081">
          <cell r="A3081" t="str">
            <v>НС-1692014</v>
          </cell>
          <cell r="C3081" t="str">
            <v>RC-RND35HN/OUT наружный блок сплит-системы ROYAL CLIMA</v>
          </cell>
          <cell r="G3081" t="str">
            <v>шт</v>
          </cell>
          <cell r="H3081" t="str">
            <v>больше 50</v>
          </cell>
          <cell r="I3081">
            <v>29090</v>
          </cell>
          <cell r="J3081" t="str">
            <v>RUB</v>
          </cell>
        </row>
        <row r="3082">
          <cell r="A3082" t="str">
            <v>НС-1693427</v>
          </cell>
          <cell r="C3082" t="str">
            <v>RC-RND70HN/IN внутренний блок сплит-системы ROYAL CLIMA</v>
          </cell>
          <cell r="G3082" t="str">
            <v>шт</v>
          </cell>
          <cell r="H3082">
            <v>1</v>
          </cell>
          <cell r="I3082">
            <v>25200</v>
          </cell>
          <cell r="J3082" t="str">
            <v>RUB</v>
          </cell>
        </row>
        <row r="3083">
          <cell r="A3083" t="str">
            <v>НС-1693429</v>
          </cell>
          <cell r="C3083" t="str">
            <v>RC-RND70HN/OUT наружный блок сплит-системы ROYAL CLIMA</v>
          </cell>
          <cell r="G3083" t="str">
            <v>шт</v>
          </cell>
          <cell r="H3083">
            <v>2</v>
          </cell>
          <cell r="I3083">
            <v>58690</v>
          </cell>
          <cell r="J3083" t="str">
            <v>RUB</v>
          </cell>
        </row>
        <row r="3084">
          <cell r="A3084" t="str">
            <v>яС-1192158</v>
          </cell>
          <cell r="C3084" t="str">
            <v>ЗИМНИЙ КОМПЛЕКТ</v>
          </cell>
          <cell r="H3084">
            <v>0</v>
          </cell>
          <cell r="I3084">
            <v>32090</v>
          </cell>
          <cell r="J3084" t="str">
            <v>RUB</v>
          </cell>
        </row>
        <row r="3085">
          <cell r="A3085" t="str">
            <v>НС-1724610</v>
          </cell>
          <cell r="C3085" t="str">
            <v>RC-RND22HN/OUT(ЗИМНИЙ КОМПЛЕКТ) наружный блок сплит-системы ROYAL CLIMA</v>
          </cell>
          <cell r="G3085" t="str">
            <v>шт</v>
          </cell>
          <cell r="H3085">
            <v>0</v>
          </cell>
          <cell r="I3085">
            <v>32090</v>
          </cell>
          <cell r="J3085" t="str">
            <v>RUB</v>
          </cell>
        </row>
        <row r="3086">
          <cell r="A3086" t="str">
            <v>НС-1724611</v>
          </cell>
          <cell r="C3086" t="str">
            <v>RC-RND28HN/OUT(ЗИМНИЙ КОМПЛЕКТ) наружный блок сплит-системы ROYAL CLIMA</v>
          </cell>
          <cell r="G3086" t="str">
            <v>шт</v>
          </cell>
          <cell r="H3086">
            <v>0</v>
          </cell>
          <cell r="I3086">
            <v>33290</v>
          </cell>
          <cell r="J3086" t="str">
            <v>RUB</v>
          </cell>
        </row>
        <row r="3087">
          <cell r="A3087" t="str">
            <v>НС-1724612</v>
          </cell>
          <cell r="C3087" t="str">
            <v>RC-RND35HN/OUT(ЗИМНИЙ КОМПЛЕКТ) наружный блок сплит-системы ROYAL CLIMA</v>
          </cell>
          <cell r="G3087" t="str">
            <v>шт</v>
          </cell>
          <cell r="H3087">
            <v>0</v>
          </cell>
          <cell r="I3087">
            <v>40890</v>
          </cell>
          <cell r="J3087" t="str">
            <v>RUB</v>
          </cell>
        </row>
        <row r="3088">
          <cell r="A3088" t="str">
            <v>НС-1724614</v>
          </cell>
          <cell r="C3088" t="str">
            <v>RC-RND70HN/OUT(ЗИМНИЙ КОМПЛЕКТ) наружный блок сплит-системы ROYAL CLIMA</v>
          </cell>
          <cell r="G3088" t="str">
            <v>шт</v>
          </cell>
          <cell r="H3088">
            <v>0</v>
          </cell>
          <cell r="I3088">
            <v>70490</v>
          </cell>
          <cell r="J3088" t="str">
            <v>RUB</v>
          </cell>
        </row>
        <row r="3089">
          <cell r="A3089" t="str">
            <v>яС-1189665</v>
          </cell>
          <cell r="C3089" t="str">
            <v>TRIUMPH LITE</v>
          </cell>
          <cell r="H3089" t="str">
            <v>больше 50</v>
          </cell>
          <cell r="I3089">
            <v>7600</v>
          </cell>
          <cell r="J3089" t="str">
            <v>RUB</v>
          </cell>
        </row>
        <row r="3090">
          <cell r="A3090" t="str">
            <v>НС-1689519</v>
          </cell>
          <cell r="C3090" t="str">
            <v>RC-TWL22HN/IN внутренний блок сплит-системы ROYAL CLIMA</v>
          </cell>
          <cell r="G3090" t="str">
            <v>шт</v>
          </cell>
          <cell r="H3090" t="str">
            <v>больше 50</v>
          </cell>
          <cell r="I3090">
            <v>7600</v>
          </cell>
          <cell r="J3090" t="str">
            <v>RUB</v>
          </cell>
        </row>
        <row r="3091">
          <cell r="A3091" t="str">
            <v>НС-1689520</v>
          </cell>
          <cell r="C3091" t="str">
            <v>RC-TWL22HN/OUT наружный блок сплит-системы ROYAL CLIMA</v>
          </cell>
          <cell r="G3091" t="str">
            <v>шт</v>
          </cell>
          <cell r="H3091" t="str">
            <v>больше 50</v>
          </cell>
          <cell r="I3091">
            <v>17590</v>
          </cell>
          <cell r="J3091" t="str">
            <v>RUB</v>
          </cell>
        </row>
        <row r="3092">
          <cell r="A3092" t="str">
            <v>НС-1689521</v>
          </cell>
          <cell r="C3092" t="str">
            <v>RC-TWL28HN/IN внутренний блок сплит-системы ROYAL CLIMA</v>
          </cell>
          <cell r="G3092" t="str">
            <v>шт</v>
          </cell>
          <cell r="H3092">
            <v>41</v>
          </cell>
          <cell r="I3092">
            <v>8100</v>
          </cell>
          <cell r="J3092" t="str">
            <v>RUB</v>
          </cell>
        </row>
        <row r="3093">
          <cell r="A3093" t="str">
            <v>НС-1689523</v>
          </cell>
          <cell r="C3093" t="str">
            <v>RC-TWL28HN/OUT наружный блок сплит-системы ROYAL CLIMA</v>
          </cell>
          <cell r="G3093" t="str">
            <v>шт</v>
          </cell>
          <cell r="H3093">
            <v>42</v>
          </cell>
          <cell r="I3093">
            <v>18890</v>
          </cell>
          <cell r="J3093" t="str">
            <v>RUB</v>
          </cell>
        </row>
        <row r="3094">
          <cell r="A3094" t="str">
            <v>НС-1689524</v>
          </cell>
          <cell r="C3094" t="str">
            <v>RC-TWL35HN/IN внутренний блок сплит-системы ROYAL CLIMA</v>
          </cell>
          <cell r="G3094" t="str">
            <v>шт</v>
          </cell>
          <cell r="H3094" t="str">
            <v>больше 50</v>
          </cell>
          <cell r="I3094">
            <v>11000</v>
          </cell>
          <cell r="J3094" t="str">
            <v>RUB</v>
          </cell>
        </row>
        <row r="3095">
          <cell r="A3095" t="str">
            <v>НС-1689526</v>
          </cell>
          <cell r="C3095" t="str">
            <v>RC-TWL35HN/OUT наружный блок сплит-системы ROYAL CLIMA</v>
          </cell>
          <cell r="G3095" t="str">
            <v>шт</v>
          </cell>
          <cell r="H3095" t="str">
            <v>больше 50</v>
          </cell>
          <cell r="I3095">
            <v>25690</v>
          </cell>
          <cell r="J3095" t="str">
            <v>RUB</v>
          </cell>
        </row>
        <row r="3096">
          <cell r="A3096" t="str">
            <v>НС-1689527</v>
          </cell>
          <cell r="C3096" t="str">
            <v>RC-TWL55HN/IN внутренний блок сплит-системы ROYAL CLIMA</v>
          </cell>
          <cell r="G3096" t="str">
            <v>шт</v>
          </cell>
          <cell r="H3096" t="str">
            <v>больше 50</v>
          </cell>
          <cell r="I3096">
            <v>17900</v>
          </cell>
          <cell r="J3096" t="str">
            <v>RUB</v>
          </cell>
        </row>
        <row r="3097">
          <cell r="A3097" t="str">
            <v>НС-1689529</v>
          </cell>
          <cell r="C3097" t="str">
            <v>RC-TWL55HN/OUT наружный блок сплит-системы ROYAL CLIMA</v>
          </cell>
          <cell r="G3097" t="str">
            <v>шт</v>
          </cell>
          <cell r="H3097" t="str">
            <v>больше 50</v>
          </cell>
          <cell r="I3097">
            <v>41690</v>
          </cell>
          <cell r="J3097" t="str">
            <v>RUB</v>
          </cell>
        </row>
        <row r="3098">
          <cell r="A3098" t="str">
            <v>НС-1689530</v>
          </cell>
          <cell r="C3098" t="str">
            <v>RC-TWL70HN/IN внутренний блок сплит-системы ROYAL CLIMA</v>
          </cell>
          <cell r="G3098" t="str">
            <v>шт</v>
          </cell>
          <cell r="H3098">
            <v>15</v>
          </cell>
          <cell r="I3098">
            <v>22300</v>
          </cell>
          <cell r="J3098" t="str">
            <v>RUB</v>
          </cell>
        </row>
        <row r="3099">
          <cell r="A3099" t="str">
            <v>НС-1689532</v>
          </cell>
          <cell r="C3099" t="str">
            <v>RC-TWL70HN/OUT наружный блок сплит-системы ROYAL CLIMA</v>
          </cell>
          <cell r="G3099" t="str">
            <v>шт</v>
          </cell>
          <cell r="H3099">
            <v>18</v>
          </cell>
          <cell r="I3099">
            <v>51890</v>
          </cell>
          <cell r="J3099" t="str">
            <v>RUB</v>
          </cell>
        </row>
        <row r="3100">
          <cell r="A3100" t="str">
            <v>яС-1170801</v>
          </cell>
          <cell r="C3100" t="str">
            <v>TRIUMPH TWN 2022</v>
          </cell>
          <cell r="H3100">
            <v>3</v>
          </cell>
          <cell r="I3100">
            <v>20290</v>
          </cell>
          <cell r="J3100" t="str">
            <v>RUB</v>
          </cell>
        </row>
        <row r="3101">
          <cell r="A3101" t="str">
            <v>НС-1408028</v>
          </cell>
          <cell r="C3101" t="str">
            <v>RC-TWN35HN/OUT наружный блок сплит-системы ROYAL CLIMA</v>
          </cell>
          <cell r="G3101" t="str">
            <v>шт</v>
          </cell>
          <cell r="H3101">
            <v>3</v>
          </cell>
          <cell r="I3101">
            <v>20290</v>
          </cell>
          <cell r="J3101" t="str">
            <v>RUB</v>
          </cell>
        </row>
        <row r="3102">
          <cell r="A3102" t="str">
            <v>НС-1408031</v>
          </cell>
          <cell r="C3102" t="str">
            <v>RC-TWN55HN/OUT наружный блок сплит-системы ROYAL CLIMA</v>
          </cell>
          <cell r="G3102" t="str">
            <v>шт</v>
          </cell>
          <cell r="H3102">
            <v>0</v>
          </cell>
          <cell r="I3102">
            <v>32890</v>
          </cell>
          <cell r="J3102" t="str">
            <v>RUB</v>
          </cell>
        </row>
        <row r="3103">
          <cell r="A3103" t="str">
            <v>яС-1170854</v>
          </cell>
          <cell r="C3103" t="str">
            <v>ROYAL Clima VRF</v>
          </cell>
          <cell r="H3103" t="str">
            <v>больше 50</v>
          </cell>
          <cell r="I3103">
            <v>51280</v>
          </cell>
          <cell r="J3103" t="str">
            <v>CNY</v>
          </cell>
        </row>
        <row r="3104">
          <cell r="A3104" t="str">
            <v>яС-1170856</v>
          </cell>
          <cell r="C3104" t="str">
            <v>Внутренние блоки</v>
          </cell>
          <cell r="H3104" t="str">
            <v>больше 50</v>
          </cell>
        </row>
        <row r="3105">
          <cell r="A3105" t="str">
            <v>яС-1170861</v>
          </cell>
          <cell r="C3105" t="str">
            <v>Канальные блоки</v>
          </cell>
          <cell r="H3105" t="str">
            <v>больше 50</v>
          </cell>
        </row>
        <row r="3106">
          <cell r="A3106" t="str">
            <v>яС-1170867</v>
          </cell>
          <cell r="C3106" t="str">
            <v>Канальные высоконапорные блоки</v>
          </cell>
          <cell r="H3106" t="str">
            <v>больше 50</v>
          </cell>
        </row>
        <row r="3107">
          <cell r="A3107" t="str">
            <v>НС-1419346</v>
          </cell>
          <cell r="C3107" t="str">
            <v>RCD-07CH Внутренний блок канального типа ROYAL Clima</v>
          </cell>
          <cell r="G3107" t="str">
            <v>шт</v>
          </cell>
          <cell r="H3107">
            <v>6</v>
          </cell>
        </row>
        <row r="3108">
          <cell r="A3108" t="str">
            <v>НС-1419348</v>
          </cell>
          <cell r="C3108" t="str">
            <v>RCD-09CH Внутренний блок канального типа ROYAL Clima</v>
          </cell>
          <cell r="G3108" t="str">
            <v>шт</v>
          </cell>
          <cell r="H3108">
            <v>32</v>
          </cell>
        </row>
        <row r="3109">
          <cell r="A3109" t="str">
            <v>НС-1419356</v>
          </cell>
          <cell r="C3109" t="str">
            <v>RCD-12CH Внутренний блок канального типа ROYAL Clima</v>
          </cell>
          <cell r="G3109" t="str">
            <v>шт</v>
          </cell>
          <cell r="H3109">
            <v>46</v>
          </cell>
        </row>
        <row r="3110">
          <cell r="A3110" t="str">
            <v>НС-1419357</v>
          </cell>
          <cell r="C3110" t="str">
            <v>RCD-15CH Внутренний блок канального типа ROYAL Clima</v>
          </cell>
          <cell r="G3110" t="str">
            <v>шт</v>
          </cell>
          <cell r="H3110">
            <v>16</v>
          </cell>
        </row>
        <row r="3111">
          <cell r="A3111" t="str">
            <v>НС-1419358</v>
          </cell>
          <cell r="C3111" t="str">
            <v>RCD-19CH Внутренний блок канального типа ROYAL Clima</v>
          </cell>
          <cell r="G3111" t="str">
            <v>шт</v>
          </cell>
          <cell r="H3111">
            <v>13</v>
          </cell>
        </row>
        <row r="3112">
          <cell r="A3112" t="str">
            <v>НС-1419360</v>
          </cell>
          <cell r="C3112" t="str">
            <v>RCD-24CH Внутренний блок канального типа ROYAL Clima</v>
          </cell>
          <cell r="G3112" t="str">
            <v>шт</v>
          </cell>
          <cell r="H3112">
            <v>5</v>
          </cell>
        </row>
        <row r="3113">
          <cell r="A3113" t="str">
            <v>НС-1419362</v>
          </cell>
          <cell r="C3113" t="str">
            <v>RCD-30CH Внутренний блок канального типа ROYAL Clima</v>
          </cell>
          <cell r="G3113" t="str">
            <v>шт</v>
          </cell>
          <cell r="H3113">
            <v>3</v>
          </cell>
        </row>
        <row r="3114">
          <cell r="A3114" t="str">
            <v>НС-1419364</v>
          </cell>
          <cell r="C3114" t="str">
            <v>RCD-48CH Внутренний блок канального типа ROYAL Clima</v>
          </cell>
          <cell r="G3114" t="str">
            <v>шт</v>
          </cell>
          <cell r="H3114">
            <v>0</v>
          </cell>
        </row>
        <row r="3115">
          <cell r="A3115" t="str">
            <v>НС-1419365</v>
          </cell>
          <cell r="C3115" t="str">
            <v>RCD-54CH Внутренний блок канального типа ROYAL Clima</v>
          </cell>
          <cell r="G3115" t="str">
            <v>шт</v>
          </cell>
          <cell r="H3115">
            <v>1</v>
          </cell>
        </row>
        <row r="3116">
          <cell r="A3116" t="str">
            <v>яС-1170865</v>
          </cell>
          <cell r="C3116" t="str">
            <v>Канальные тонкие блоки (AC)</v>
          </cell>
          <cell r="H3116" t="str">
            <v>больше 50</v>
          </cell>
        </row>
        <row r="3117">
          <cell r="A3117" t="str">
            <v>НС-1419376</v>
          </cell>
          <cell r="C3117" t="str">
            <v>RCE-05RL Внутренний блок канального типа ROYAL Clima (АС)</v>
          </cell>
          <cell r="G3117" t="str">
            <v>шт</v>
          </cell>
          <cell r="H3117">
            <v>7</v>
          </cell>
        </row>
        <row r="3118">
          <cell r="A3118" t="str">
            <v>НС-1419380</v>
          </cell>
          <cell r="C3118" t="str">
            <v>RCE-09RL Внутренний блок канального типа ROYAL Clima (АС)</v>
          </cell>
          <cell r="G3118" t="str">
            <v>шт</v>
          </cell>
          <cell r="H3118">
            <v>22</v>
          </cell>
        </row>
        <row r="3119">
          <cell r="A3119" t="str">
            <v>НС-1419381</v>
          </cell>
          <cell r="C3119" t="str">
            <v>RCE-12RL Внутренний блок канального типа ROYAL Clima (АС)</v>
          </cell>
          <cell r="G3119" t="str">
            <v>шт</v>
          </cell>
          <cell r="H3119">
            <v>9</v>
          </cell>
        </row>
        <row r="3120">
          <cell r="A3120" t="str">
            <v>НС-1419382</v>
          </cell>
          <cell r="C3120" t="str">
            <v>RCE-15RL Внутренний блок канального типа ROYAL Clima (АС)</v>
          </cell>
          <cell r="G3120" t="str">
            <v>шт</v>
          </cell>
          <cell r="H3120">
            <v>9</v>
          </cell>
        </row>
        <row r="3121">
          <cell r="A3121" t="str">
            <v>НС-1419383</v>
          </cell>
          <cell r="C3121" t="str">
            <v>RCE-17RL Внутренний блок канального типа ROYAL Clima (АС)</v>
          </cell>
          <cell r="G3121" t="str">
            <v>шт</v>
          </cell>
          <cell r="H3121">
            <v>3</v>
          </cell>
        </row>
        <row r="3122">
          <cell r="A3122" t="str">
            <v>НС-1419384</v>
          </cell>
          <cell r="C3122" t="str">
            <v>RCE-19RL Внутренний блок канального типа ROYAL Clima (АС)</v>
          </cell>
          <cell r="G3122" t="str">
            <v>шт</v>
          </cell>
          <cell r="H3122">
            <v>6</v>
          </cell>
        </row>
        <row r="3123">
          <cell r="A3123" t="str">
            <v>НС-1419386</v>
          </cell>
          <cell r="C3123" t="str">
            <v>RCE-24RL Внутренний блок канального типа ROYAL Clima (АС)</v>
          </cell>
          <cell r="G3123" t="str">
            <v>шт</v>
          </cell>
          <cell r="H3123">
            <v>4</v>
          </cell>
        </row>
        <row r="3124">
          <cell r="A3124" t="str">
            <v>яС-1170860</v>
          </cell>
          <cell r="C3124" t="str">
            <v>Кассетные четырехпоточные блоки</v>
          </cell>
          <cell r="H3124" t="str">
            <v>больше 50</v>
          </cell>
        </row>
        <row r="3125">
          <cell r="A3125" t="str">
            <v>НС-1419235</v>
          </cell>
          <cell r="C3125" t="str">
            <v>RCBC-24FKD внутренний блок кассетного типа ROYAL Clima</v>
          </cell>
          <cell r="G3125" t="str">
            <v>шт</v>
          </cell>
          <cell r="H3125">
            <v>0</v>
          </cell>
        </row>
        <row r="3126">
          <cell r="A3126" t="str">
            <v>НС-1419236</v>
          </cell>
          <cell r="C3126" t="str">
            <v>RCBC-30FKD внутренний блок кассетного типа ROYAL Clima</v>
          </cell>
          <cell r="G3126" t="str">
            <v>шт</v>
          </cell>
          <cell r="H3126">
            <v>0</v>
          </cell>
        </row>
        <row r="3127">
          <cell r="A3127" t="str">
            <v>НС-1419242</v>
          </cell>
          <cell r="C3127" t="str">
            <v>RCBC-48FKD внутренний блок кассетного типа ROYAL Clima</v>
          </cell>
          <cell r="G3127" t="str">
            <v>шт</v>
          </cell>
          <cell r="H3127">
            <v>0</v>
          </cell>
        </row>
        <row r="3128">
          <cell r="A3128" t="str">
            <v>НС-1419248</v>
          </cell>
          <cell r="C3128" t="str">
            <v>RCC-05CFD внутренний блок кассетного (компакт) типа ROYAL Clima</v>
          </cell>
          <cell r="G3128" t="str">
            <v>шт</v>
          </cell>
          <cell r="H3128">
            <v>0</v>
          </cell>
        </row>
        <row r="3129">
          <cell r="A3129" t="str">
            <v>НС-1419249</v>
          </cell>
          <cell r="C3129" t="str">
            <v>RCC-07CFD внутренний блок кассетного (компакт) типа ROYAL Clima</v>
          </cell>
          <cell r="G3129" t="str">
            <v>шт</v>
          </cell>
          <cell r="H3129">
            <v>29</v>
          </cell>
        </row>
        <row r="3130">
          <cell r="A3130" t="str">
            <v>НС-1419250</v>
          </cell>
          <cell r="C3130" t="str">
            <v>RCC-09CFD внутренний блок кассетного (компакт) типа ROYAL Clima</v>
          </cell>
          <cell r="G3130" t="str">
            <v>шт</v>
          </cell>
          <cell r="H3130">
            <v>18</v>
          </cell>
        </row>
        <row r="3131">
          <cell r="A3131" t="str">
            <v>НС-1419252</v>
          </cell>
          <cell r="C3131" t="str">
            <v>RCC-12CFD внутренний блок кассетного (компакт) типа ROYAL Clima</v>
          </cell>
          <cell r="G3131" t="str">
            <v>шт</v>
          </cell>
          <cell r="H3131">
            <v>15</v>
          </cell>
        </row>
        <row r="3132">
          <cell r="A3132" t="str">
            <v>НС-1419255</v>
          </cell>
          <cell r="C3132" t="str">
            <v>RCC-19CFD внутренний блок кассетного (компакт) типа ROYAL Clima</v>
          </cell>
          <cell r="G3132" t="str">
            <v>шт</v>
          </cell>
          <cell r="H3132">
            <v>4</v>
          </cell>
        </row>
        <row r="3133">
          <cell r="A3133" t="str">
            <v>НС-1419654</v>
          </cell>
          <cell r="C3133" t="str">
            <v>RCPE-D панель декоративная (650х650) ROYAL Clima</v>
          </cell>
          <cell r="G3133" t="str">
            <v>шт</v>
          </cell>
          <cell r="H3133">
            <v>6</v>
          </cell>
        </row>
        <row r="3134">
          <cell r="A3134" t="str">
            <v>НС-1419655</v>
          </cell>
          <cell r="C3134" t="str">
            <v>RCPE-G панель декоративная (950х950) ROYAL Clima</v>
          </cell>
          <cell r="G3134" t="str">
            <v>шт</v>
          </cell>
          <cell r="H3134" t="str">
            <v>больше 50</v>
          </cell>
        </row>
        <row r="3135">
          <cell r="A3135" t="str">
            <v>яС-1170859</v>
          </cell>
          <cell r="C3135" t="str">
            <v>Настенные блоки</v>
          </cell>
          <cell r="H3135" t="str">
            <v>больше 50</v>
          </cell>
        </row>
        <row r="3136">
          <cell r="A3136" t="str">
            <v>НС-1419327</v>
          </cell>
          <cell r="C3136" t="str">
            <v>RCS-05DJ Внутренний блок настенного типа ROYAL Clima</v>
          </cell>
          <cell r="G3136" t="str">
            <v>шт</v>
          </cell>
          <cell r="H3136">
            <v>0</v>
          </cell>
        </row>
        <row r="3137">
          <cell r="A3137" t="str">
            <v>НС-1419331</v>
          </cell>
          <cell r="C3137" t="str">
            <v>RCS-07DJ Внутренний блок настенного типа ROYAL Clima</v>
          </cell>
          <cell r="G3137" t="str">
            <v>шт</v>
          </cell>
          <cell r="H3137">
            <v>1</v>
          </cell>
        </row>
        <row r="3138">
          <cell r="A3138" t="str">
            <v>НС-1419335</v>
          </cell>
          <cell r="C3138" t="str">
            <v>RCS-09DJ Внутренний блок настенного типа ROYAL Clima</v>
          </cell>
          <cell r="G3138" t="str">
            <v>шт</v>
          </cell>
          <cell r="H3138">
            <v>0</v>
          </cell>
        </row>
        <row r="3139">
          <cell r="A3139" t="str">
            <v>НС-1419338</v>
          </cell>
          <cell r="C3139" t="str">
            <v>RCS-12DJ Внутренний блок настенного типа ROYAL Clima</v>
          </cell>
          <cell r="G3139" t="str">
            <v>шт</v>
          </cell>
          <cell r="H3139">
            <v>16</v>
          </cell>
        </row>
        <row r="3140">
          <cell r="A3140" t="str">
            <v>НС-1419339</v>
          </cell>
          <cell r="C3140" t="str">
            <v>RCS-15DJ Внутренний блок настенного типа ROYAL Clima</v>
          </cell>
          <cell r="G3140" t="str">
            <v>шт</v>
          </cell>
          <cell r="H3140">
            <v>14</v>
          </cell>
        </row>
        <row r="3141">
          <cell r="A3141" t="str">
            <v>НС-1419340</v>
          </cell>
          <cell r="C3141" t="str">
            <v>RCS-18DJ Внутренний блок настенного типа ROYAL Clima</v>
          </cell>
          <cell r="G3141" t="str">
            <v>шт</v>
          </cell>
          <cell r="H3141">
            <v>14</v>
          </cell>
        </row>
        <row r="3142">
          <cell r="A3142" t="str">
            <v>НС-1419342</v>
          </cell>
          <cell r="C3142" t="str">
            <v>RCS-24DJ Внутренний блок настенного типа ROYAL Clima</v>
          </cell>
          <cell r="G3142" t="str">
            <v>шт</v>
          </cell>
          <cell r="H3142">
            <v>4</v>
          </cell>
        </row>
        <row r="3143">
          <cell r="A3143" t="str">
            <v>НС-1419343</v>
          </cell>
          <cell r="C3143" t="str">
            <v>RCS-28DJ Внутренний блок настенного типа ROYAL Clima</v>
          </cell>
          <cell r="G3143" t="str">
            <v>шт</v>
          </cell>
          <cell r="H3143">
            <v>9</v>
          </cell>
        </row>
        <row r="3144">
          <cell r="A3144" t="str">
            <v>яС-1170858</v>
          </cell>
          <cell r="C3144" t="str">
            <v>Контроллеры фреоновых секций</v>
          </cell>
          <cell r="H3144">
            <v>10</v>
          </cell>
        </row>
        <row r="3145">
          <cell r="A3145" t="str">
            <v>НС-1419419</v>
          </cell>
          <cell r="C3145" t="str">
            <v>Блок управления ROYAL Clima RCZX-2.0</v>
          </cell>
          <cell r="G3145" t="str">
            <v>шт</v>
          </cell>
          <cell r="H3145">
            <v>2</v>
          </cell>
        </row>
        <row r="3146">
          <cell r="A3146" t="str">
            <v>НС-1419424</v>
          </cell>
          <cell r="C3146" t="str">
            <v>Блок управления ROYAL Clima RCZX-30.0</v>
          </cell>
          <cell r="G3146" t="str">
            <v>шт</v>
          </cell>
          <cell r="H3146">
            <v>7</v>
          </cell>
        </row>
        <row r="3147">
          <cell r="A3147" t="str">
            <v>НС-1419420</v>
          </cell>
          <cell r="C3147" t="str">
            <v>Блок управления ROYAL Clima RCZX-4.0</v>
          </cell>
          <cell r="G3147" t="str">
            <v>шт</v>
          </cell>
          <cell r="H3147">
            <v>1</v>
          </cell>
        </row>
        <row r="3148">
          <cell r="A3148" t="str">
            <v>НС-1419421</v>
          </cell>
          <cell r="C3148" t="str">
            <v>Блок управления ROYAL Clima RCZX-6.0</v>
          </cell>
          <cell r="G3148" t="str">
            <v>шт</v>
          </cell>
          <cell r="H3148">
            <v>0</v>
          </cell>
        </row>
        <row r="3149">
          <cell r="A3149" t="str">
            <v>яС-1170855</v>
          </cell>
          <cell r="C3149" t="str">
            <v>Наружные блоки</v>
          </cell>
          <cell r="H3149">
            <v>43</v>
          </cell>
          <cell r="I3149">
            <v>51280</v>
          </cell>
          <cell r="J3149" t="str">
            <v>CNY</v>
          </cell>
        </row>
        <row r="3150">
          <cell r="A3150" t="str">
            <v>яС-1170863</v>
          </cell>
          <cell r="C3150" t="str">
            <v>Мини-VRF</v>
          </cell>
          <cell r="H3150">
            <v>5</v>
          </cell>
        </row>
        <row r="3151">
          <cell r="A3151" t="str">
            <v>НС-1419214</v>
          </cell>
          <cell r="C3151" t="str">
            <v>RCW-114HFFW1 внешний блок VRF-системы ROYAL Clima</v>
          </cell>
          <cell r="G3151" t="str">
            <v>шт</v>
          </cell>
          <cell r="H3151">
            <v>4</v>
          </cell>
        </row>
        <row r="3152">
          <cell r="A3152" t="str">
            <v>НС-1419200</v>
          </cell>
          <cell r="C3152" t="str">
            <v>RCW-28HFFW внешний блок VRF-системы ROYAL Clima</v>
          </cell>
          <cell r="G3152" t="str">
            <v>шт</v>
          </cell>
          <cell r="H3152">
            <v>0</v>
          </cell>
        </row>
        <row r="3153">
          <cell r="A3153" t="str">
            <v>НС-1419207</v>
          </cell>
          <cell r="C3153" t="str">
            <v>RCW-38HFFW внешний блок VRF-системы ROYAL Clima</v>
          </cell>
          <cell r="G3153" t="str">
            <v>шт</v>
          </cell>
          <cell r="H3153">
            <v>1</v>
          </cell>
        </row>
        <row r="3154">
          <cell r="A3154" t="str">
            <v>НС-1419208</v>
          </cell>
          <cell r="C3154" t="str">
            <v>RCW-48HFFW внешний блок VRF-системы ROYAL Clima</v>
          </cell>
          <cell r="G3154" t="str">
            <v>шт</v>
          </cell>
          <cell r="H3154">
            <v>0</v>
          </cell>
        </row>
        <row r="3155">
          <cell r="A3155" t="str">
            <v>НС-1419211</v>
          </cell>
          <cell r="C3155" t="str">
            <v>RCW-96HFFW1 внешний блок VRF-системы ROYAL Clima</v>
          </cell>
          <cell r="G3155" t="str">
            <v>шт</v>
          </cell>
          <cell r="H3155">
            <v>0</v>
          </cell>
        </row>
        <row r="3156">
          <cell r="A3156" t="str">
            <v>яС-1170864</v>
          </cell>
          <cell r="C3156" t="str">
            <v>Полноразмерные VRF</v>
          </cell>
          <cell r="H3156">
            <v>21</v>
          </cell>
          <cell r="I3156">
            <v>51280</v>
          </cell>
          <cell r="J3156" t="str">
            <v>CNY</v>
          </cell>
        </row>
        <row r="3157">
          <cell r="A3157" t="str">
            <v>НС-1419195</v>
          </cell>
          <cell r="C3157" t="str">
            <v>RCWT-114XTFW внешний блок VRF-системы ROYAL Clima</v>
          </cell>
          <cell r="G3157" t="str">
            <v>шт</v>
          </cell>
          <cell r="H3157">
            <v>5</v>
          </cell>
          <cell r="I3157">
            <v>51280</v>
          </cell>
          <cell r="J3157" t="str">
            <v>CNY</v>
          </cell>
        </row>
        <row r="3158">
          <cell r="A3158" t="str">
            <v>НС-1419196</v>
          </cell>
          <cell r="C3158" t="str">
            <v>RCWT-136XTFW внешний блок VRF-системы ROYAL Clima</v>
          </cell>
          <cell r="G3158" t="str">
            <v>шт</v>
          </cell>
          <cell r="H3158">
            <v>5</v>
          </cell>
        </row>
        <row r="3159">
          <cell r="A3159" t="str">
            <v>НС-1419192</v>
          </cell>
          <cell r="C3159" t="str">
            <v>RCWT-76XTFW внешний блок VRF-системы ROYAL Clima</v>
          </cell>
          <cell r="G3159" t="str">
            <v>шт</v>
          </cell>
          <cell r="H3159">
            <v>6</v>
          </cell>
          <cell r="I3159">
            <v>46310</v>
          </cell>
          <cell r="J3159" t="str">
            <v>CNY</v>
          </cell>
        </row>
        <row r="3160">
          <cell r="A3160" t="str">
            <v>НС-1419194</v>
          </cell>
          <cell r="C3160" t="str">
            <v>RCWT-96XTFW внешний блок VRF-системы ROYAL Clima</v>
          </cell>
          <cell r="G3160" t="str">
            <v>шт</v>
          </cell>
          <cell r="H3160">
            <v>5</v>
          </cell>
          <cell r="I3160">
            <v>48550</v>
          </cell>
          <cell r="J3160" t="str">
            <v>CNY</v>
          </cell>
        </row>
        <row r="3161">
          <cell r="A3161" t="str">
            <v>яС-1178922</v>
          </cell>
          <cell r="C3161" t="str">
            <v>Полноразмерные VRF 2024</v>
          </cell>
          <cell r="H3161">
            <v>17</v>
          </cell>
        </row>
        <row r="3162">
          <cell r="A3162" t="str">
            <v>НС-1588370</v>
          </cell>
          <cell r="C3162" t="str">
            <v>RCWT-114STFG наружный блок VRF-системы ROYAL Clima</v>
          </cell>
          <cell r="G3162" t="str">
            <v>шт</v>
          </cell>
          <cell r="H3162">
            <v>0</v>
          </cell>
        </row>
        <row r="3163">
          <cell r="A3163" t="str">
            <v>НС-1588371</v>
          </cell>
          <cell r="C3163" t="str">
            <v>RCWT-136STFG наружный блок VRF-системы ROYAL Clima</v>
          </cell>
          <cell r="G3163" t="str">
            <v>шт</v>
          </cell>
          <cell r="H3163">
            <v>10</v>
          </cell>
        </row>
        <row r="3164">
          <cell r="A3164" t="str">
            <v>НС-1588373</v>
          </cell>
          <cell r="C3164" t="str">
            <v>RCWT-154STFG наружный блок VRF-системы ROYAL Clima</v>
          </cell>
          <cell r="G3164" t="str">
            <v>шт</v>
          </cell>
          <cell r="H3164">
            <v>0</v>
          </cell>
        </row>
        <row r="3165">
          <cell r="A3165" t="str">
            <v>НС-1588383</v>
          </cell>
          <cell r="C3165" t="str">
            <v>RCWT-272STFG наружный блок VRF-системы ROYAL Clima</v>
          </cell>
          <cell r="G3165" t="str">
            <v>шт</v>
          </cell>
          <cell r="H3165">
            <v>1</v>
          </cell>
        </row>
        <row r="3166">
          <cell r="A3166" t="str">
            <v>НС-1588368</v>
          </cell>
          <cell r="C3166" t="str">
            <v>RCWT-96STFG наружный блок VRF-системы ROYAL Clima</v>
          </cell>
          <cell r="G3166" t="str">
            <v>шт</v>
          </cell>
          <cell r="H3166">
            <v>6</v>
          </cell>
        </row>
        <row r="3167">
          <cell r="A3167" t="str">
            <v>яС-1170857</v>
          </cell>
          <cell r="C3167" t="str">
            <v>Опции</v>
          </cell>
          <cell r="H3167" t="str">
            <v>больше 50</v>
          </cell>
          <cell r="J3167" t="str">
            <v>RUB</v>
          </cell>
        </row>
        <row r="3168">
          <cell r="A3168" t="str">
            <v>НС-1419584</v>
          </cell>
          <cell r="C3168" t="str">
            <v>RCY-W01 беспроводной пульт управления ROYAL Clima</v>
          </cell>
          <cell r="G3168" t="str">
            <v>шт</v>
          </cell>
          <cell r="H3168">
            <v>49</v>
          </cell>
        </row>
        <row r="3169">
          <cell r="A3169" t="str">
            <v>НС-1419589</v>
          </cell>
          <cell r="C3169" t="str">
            <v>RCYC-S01H Центральный пульт управления ROYAL Clima</v>
          </cell>
          <cell r="G3169" t="str">
            <v>шт</v>
          </cell>
          <cell r="H3169">
            <v>0</v>
          </cell>
        </row>
        <row r="3170">
          <cell r="A3170" t="str">
            <v>НС-1419582</v>
          </cell>
          <cell r="C3170" t="str">
            <v>RCYW-M01H пульт управления проводной ROYAL Clima</v>
          </cell>
          <cell r="G3170" t="str">
            <v>шт</v>
          </cell>
          <cell r="H3170">
            <v>26</v>
          </cell>
        </row>
        <row r="3171">
          <cell r="A3171" t="str">
            <v>НС-1199728</v>
          </cell>
          <cell r="C3171" t="str">
            <v>XK-05 Проводной пульт управления ROYAL Clima</v>
          </cell>
          <cell r="G3171" t="str">
            <v>шт</v>
          </cell>
          <cell r="H3171">
            <v>1</v>
          </cell>
          <cell r="J3171" t="str">
            <v>RUB</v>
          </cell>
        </row>
        <row r="3172">
          <cell r="A3172" t="str">
            <v>НС-1064031</v>
          </cell>
          <cell r="C3172" t="str">
            <v>Инверторные сплит-системы</v>
          </cell>
          <cell r="H3172" t="str">
            <v>больше 50</v>
          </cell>
          <cell r="I3172">
            <v>8700</v>
          </cell>
          <cell r="J3172" t="str">
            <v>RUB</v>
          </cell>
        </row>
        <row r="3173">
          <cell r="A3173" t="str">
            <v>яС-1179309</v>
          </cell>
          <cell r="C3173" t="str">
            <v>ARIA DC Inverter</v>
          </cell>
          <cell r="H3173" t="str">
            <v>больше 50</v>
          </cell>
          <cell r="I3173">
            <v>8700</v>
          </cell>
          <cell r="J3173" t="str">
            <v>RUB</v>
          </cell>
        </row>
        <row r="3174">
          <cell r="A3174" t="str">
            <v>НС-1585739</v>
          </cell>
          <cell r="C3174" t="str">
            <v>RCI-AR22HN/IN внутренний блок сплит-системы ROYAL CLIMA</v>
          </cell>
          <cell r="G3174" t="str">
            <v>шт</v>
          </cell>
          <cell r="H3174" t="str">
            <v>больше 50</v>
          </cell>
          <cell r="I3174">
            <v>8700</v>
          </cell>
          <cell r="J3174" t="str">
            <v>RUB</v>
          </cell>
        </row>
        <row r="3175">
          <cell r="A3175" t="str">
            <v>НС-1585740</v>
          </cell>
          <cell r="C3175" t="str">
            <v>RCI-AR22HN/OUT наружный блок сплит-системы ROYAL CLIMA</v>
          </cell>
          <cell r="G3175" t="str">
            <v>шт</v>
          </cell>
          <cell r="H3175" t="str">
            <v>больше 50</v>
          </cell>
          <cell r="I3175">
            <v>20190</v>
          </cell>
          <cell r="J3175" t="str">
            <v>RUB</v>
          </cell>
        </row>
        <row r="3176">
          <cell r="A3176" t="str">
            <v>НС-1585741</v>
          </cell>
          <cell r="C3176" t="str">
            <v>RCI-AR28HN/IN внутренний блок сплит-системы ROYAL CLIMA</v>
          </cell>
          <cell r="G3176" t="str">
            <v>шт</v>
          </cell>
          <cell r="H3176" t="str">
            <v>больше 50</v>
          </cell>
          <cell r="I3176">
            <v>9600</v>
          </cell>
          <cell r="J3176" t="str">
            <v>RUB</v>
          </cell>
        </row>
        <row r="3177">
          <cell r="A3177" t="str">
            <v>НС-1585742</v>
          </cell>
          <cell r="C3177" t="str">
            <v>RCI-AR28HN/OUT наружный блок сплит-системы ROYAL CLIMA</v>
          </cell>
          <cell r="G3177" t="str">
            <v>шт</v>
          </cell>
          <cell r="H3177" t="str">
            <v>больше 50</v>
          </cell>
          <cell r="I3177">
            <v>22390</v>
          </cell>
          <cell r="J3177" t="str">
            <v>RUB</v>
          </cell>
        </row>
        <row r="3178">
          <cell r="A3178" t="str">
            <v>НС-1585743</v>
          </cell>
          <cell r="C3178" t="str">
            <v>RCI-AR35HN/IN внутренний блок сплит-системы ROYAL CLIMA</v>
          </cell>
          <cell r="G3178" t="str">
            <v>шт</v>
          </cell>
          <cell r="H3178" t="str">
            <v>больше 50</v>
          </cell>
          <cell r="I3178">
            <v>11300</v>
          </cell>
          <cell r="J3178" t="str">
            <v>RUB</v>
          </cell>
        </row>
        <row r="3179">
          <cell r="A3179" t="str">
            <v>НС-1585746</v>
          </cell>
          <cell r="C3179" t="str">
            <v>RCI-AR35HN/OUT наружный блок сплит-системы ROYAL CLIMA</v>
          </cell>
          <cell r="G3179" t="str">
            <v>шт</v>
          </cell>
          <cell r="H3179" t="str">
            <v>больше 50</v>
          </cell>
          <cell r="I3179">
            <v>26390</v>
          </cell>
          <cell r="J3179" t="str">
            <v>RUB</v>
          </cell>
        </row>
        <row r="3180">
          <cell r="A3180" t="str">
            <v>яС-1193864</v>
          </cell>
          <cell r="C3180" t="str">
            <v>ARIA DC Inverter 2026</v>
          </cell>
          <cell r="H3180" t="str">
            <v>больше 50</v>
          </cell>
          <cell r="I3180">
            <v>9700</v>
          </cell>
          <cell r="J3180" t="str">
            <v>RUB</v>
          </cell>
        </row>
        <row r="3181">
          <cell r="A3181" t="str">
            <v>НС-1759895</v>
          </cell>
          <cell r="C3181" t="str">
            <v>RCI-ARE28HN/IN внутренний блок сплит-системы ROYAL CLIMA</v>
          </cell>
          <cell r="G3181" t="str">
            <v>шт</v>
          </cell>
          <cell r="H3181" t="str">
            <v>больше 50</v>
          </cell>
          <cell r="I3181">
            <v>9700</v>
          </cell>
          <cell r="J3181" t="str">
            <v>RUB</v>
          </cell>
        </row>
        <row r="3182">
          <cell r="A3182" t="str">
            <v>НС-1759899</v>
          </cell>
          <cell r="C3182" t="str">
            <v>RCI-ARE28HN/OUT наружный блок сплит-системы ROYAL CLIMA</v>
          </cell>
          <cell r="G3182" t="str">
            <v>шт</v>
          </cell>
          <cell r="H3182" t="str">
            <v>больше 50</v>
          </cell>
          <cell r="I3182">
            <v>22490</v>
          </cell>
          <cell r="J3182" t="str">
            <v>RUB</v>
          </cell>
        </row>
        <row r="3183">
          <cell r="A3183" t="str">
            <v>НС-1759896</v>
          </cell>
          <cell r="C3183" t="str">
            <v>RCI-ARE35HN/IN внутренний блок сплит-системы ROYAL CLIMA</v>
          </cell>
          <cell r="G3183" t="str">
            <v>шт</v>
          </cell>
          <cell r="H3183" t="str">
            <v>больше 50</v>
          </cell>
          <cell r="I3183">
            <v>11400</v>
          </cell>
          <cell r="J3183" t="str">
            <v>RUB</v>
          </cell>
        </row>
        <row r="3184">
          <cell r="A3184" t="str">
            <v>НС-1759900</v>
          </cell>
          <cell r="C3184" t="str">
            <v>RCI-ARE35HN/OUT наружный блок сплит-системы ROYAL CLIMA</v>
          </cell>
          <cell r="G3184" t="str">
            <v>шт</v>
          </cell>
          <cell r="H3184" t="str">
            <v>больше 50</v>
          </cell>
          <cell r="I3184">
            <v>26490</v>
          </cell>
          <cell r="J3184" t="str">
            <v>RUB</v>
          </cell>
        </row>
        <row r="3185">
          <cell r="A3185" t="str">
            <v>яС-1189669</v>
          </cell>
          <cell r="C3185" t="str">
            <v>FELICITA Inverter  Wi-Fi</v>
          </cell>
          <cell r="H3185" t="str">
            <v>больше 50</v>
          </cell>
          <cell r="I3185">
            <v>9600</v>
          </cell>
          <cell r="J3185" t="str">
            <v>RUB</v>
          </cell>
        </row>
        <row r="3186">
          <cell r="A3186" t="str">
            <v>НС-1689563</v>
          </cell>
          <cell r="C3186" t="str">
            <v>RCI-FC22HN/IN внутренний блок сплит-системы ROYAL CLIMA</v>
          </cell>
          <cell r="G3186" t="str">
            <v>шт</v>
          </cell>
          <cell r="H3186" t="str">
            <v>больше 50</v>
          </cell>
          <cell r="I3186">
            <v>9600</v>
          </cell>
          <cell r="J3186" t="str">
            <v>RUB</v>
          </cell>
        </row>
        <row r="3187">
          <cell r="A3187" t="str">
            <v>НС-1689564</v>
          </cell>
          <cell r="C3187" t="str">
            <v>RCI-FC22HN/OUT наружный блок сплит-системы ROYAL CLIMA</v>
          </cell>
          <cell r="G3187" t="str">
            <v>шт</v>
          </cell>
          <cell r="H3187" t="str">
            <v>больше 50</v>
          </cell>
          <cell r="I3187">
            <v>22390</v>
          </cell>
          <cell r="J3187" t="str">
            <v>RUB</v>
          </cell>
        </row>
        <row r="3188">
          <cell r="A3188" t="str">
            <v>НС-1689565</v>
          </cell>
          <cell r="C3188" t="str">
            <v>RCI-FC28HN/IN внутренний блок сплит-системы ROYAL CLIMA</v>
          </cell>
          <cell r="G3188" t="str">
            <v>шт</v>
          </cell>
          <cell r="H3188">
            <v>0</v>
          </cell>
          <cell r="I3188">
            <v>10600</v>
          </cell>
          <cell r="J3188" t="str">
            <v>RUB</v>
          </cell>
        </row>
        <row r="3189">
          <cell r="A3189" t="str">
            <v>НС-1689566</v>
          </cell>
          <cell r="C3189" t="str">
            <v>RCI-FC28HN/OUT наружный блок сплит-системы ROYAL CLIMA</v>
          </cell>
          <cell r="G3189" t="str">
            <v>шт</v>
          </cell>
          <cell r="H3189">
            <v>0</v>
          </cell>
          <cell r="I3189">
            <v>24690</v>
          </cell>
          <cell r="J3189" t="str">
            <v>RUB</v>
          </cell>
        </row>
        <row r="3190">
          <cell r="A3190" t="str">
            <v>НС-1689568</v>
          </cell>
          <cell r="C3190" t="str">
            <v>RCI-FC35HN/OUT наружный блок сплит-системы ROYAL CLIMA</v>
          </cell>
          <cell r="G3190" t="str">
            <v>шт</v>
          </cell>
          <cell r="H3190">
            <v>5</v>
          </cell>
          <cell r="I3190">
            <v>29890</v>
          </cell>
          <cell r="J3190" t="str">
            <v>RUB</v>
          </cell>
        </row>
        <row r="3191">
          <cell r="A3191" t="str">
            <v>НС-1689569</v>
          </cell>
          <cell r="C3191" t="str">
            <v>RCI-FC55HN/IN внутренний блок сплит-системы ROYAL CLIMA</v>
          </cell>
          <cell r="G3191" t="str">
            <v>шт</v>
          </cell>
          <cell r="H3191">
            <v>8</v>
          </cell>
          <cell r="I3191">
            <v>21700</v>
          </cell>
          <cell r="J3191" t="str">
            <v>RUB</v>
          </cell>
        </row>
        <row r="3192">
          <cell r="A3192" t="str">
            <v>НС-1689570</v>
          </cell>
          <cell r="C3192" t="str">
            <v>RCI-FC55HN/OUT наружный блок сплит-системы ROYAL CLIMA</v>
          </cell>
          <cell r="G3192" t="str">
            <v>шт</v>
          </cell>
          <cell r="H3192">
            <v>7</v>
          </cell>
          <cell r="I3192">
            <v>50690</v>
          </cell>
          <cell r="J3192" t="str">
            <v>RUB</v>
          </cell>
        </row>
        <row r="3193">
          <cell r="A3193" t="str">
            <v>НС-1689571</v>
          </cell>
          <cell r="C3193" t="str">
            <v>RCI-FC75HN/IN внутренний блок сплит-системы ROYAL CLIMA</v>
          </cell>
          <cell r="G3193" t="str">
            <v>шт</v>
          </cell>
          <cell r="H3193">
            <v>28</v>
          </cell>
          <cell r="I3193">
            <v>27100</v>
          </cell>
          <cell r="J3193" t="str">
            <v>RUB</v>
          </cell>
        </row>
        <row r="3194">
          <cell r="A3194" t="str">
            <v>НС-1689572</v>
          </cell>
          <cell r="C3194" t="str">
            <v>RCI-FC75HN/OUT наружный блок сплит-системы ROYAL CLIMA</v>
          </cell>
          <cell r="G3194" t="str">
            <v>шт</v>
          </cell>
          <cell r="H3194">
            <v>32</v>
          </cell>
          <cell r="I3194">
            <v>63090</v>
          </cell>
          <cell r="J3194" t="str">
            <v>RUB</v>
          </cell>
        </row>
        <row r="3195">
          <cell r="A3195" t="str">
            <v>яС-1193865</v>
          </cell>
          <cell r="C3195" t="str">
            <v>FELICITA Inverter  Wi-Fi 2026</v>
          </cell>
          <cell r="H3195" t="str">
            <v>больше 50</v>
          </cell>
          <cell r="I3195">
            <v>9700</v>
          </cell>
          <cell r="J3195" t="str">
            <v>RUB</v>
          </cell>
        </row>
        <row r="3196">
          <cell r="A3196" t="str">
            <v>НС-1759911</v>
          </cell>
          <cell r="C3196" t="str">
            <v>RCI-FCE24HN/IN внутренний блок сплит-системы ROYAL CLIMA</v>
          </cell>
          <cell r="G3196" t="str">
            <v>шт</v>
          </cell>
          <cell r="H3196" t="str">
            <v>больше 50</v>
          </cell>
          <cell r="I3196">
            <v>9700</v>
          </cell>
          <cell r="J3196" t="str">
            <v>RUB</v>
          </cell>
        </row>
        <row r="3197">
          <cell r="A3197" t="str">
            <v>НС-1759915</v>
          </cell>
          <cell r="C3197" t="str">
            <v>RCI-FCE24HN/OUT наружный блок сплит-системы ROYAL CLIMA</v>
          </cell>
          <cell r="G3197" t="str">
            <v>шт</v>
          </cell>
          <cell r="H3197" t="str">
            <v>больше 50</v>
          </cell>
          <cell r="I3197">
            <v>22490</v>
          </cell>
          <cell r="J3197" t="str">
            <v>RUB</v>
          </cell>
        </row>
        <row r="3198">
          <cell r="A3198" t="str">
            <v>НС-1759912</v>
          </cell>
          <cell r="C3198" t="str">
            <v>RCI-FCE30HN/IN внутренний блок сплит-системы ROYAL CLIMA</v>
          </cell>
          <cell r="G3198" t="str">
            <v>шт</v>
          </cell>
          <cell r="H3198" t="str">
            <v>больше 50</v>
          </cell>
          <cell r="I3198">
            <v>10600</v>
          </cell>
          <cell r="J3198" t="str">
            <v>RUB</v>
          </cell>
        </row>
        <row r="3199">
          <cell r="A3199" t="str">
            <v>НС-1759916</v>
          </cell>
          <cell r="C3199" t="str">
            <v>RCI-FCE30HN/OUT наружный блок сплит-системы ROYAL CLIMA</v>
          </cell>
          <cell r="G3199" t="str">
            <v>шт</v>
          </cell>
          <cell r="H3199" t="str">
            <v>больше 50</v>
          </cell>
          <cell r="I3199">
            <v>24890</v>
          </cell>
          <cell r="J3199" t="str">
            <v>RUB</v>
          </cell>
        </row>
        <row r="3200">
          <cell r="A3200" t="str">
            <v>НС-1759913</v>
          </cell>
          <cell r="C3200" t="str">
            <v>RCI-FCE35HN/IN внутренний блок сплит-системы ROYAL CLIMA</v>
          </cell>
          <cell r="G3200" t="str">
            <v>шт</v>
          </cell>
          <cell r="H3200" t="str">
            <v>больше 50</v>
          </cell>
          <cell r="I3200">
            <v>12900</v>
          </cell>
          <cell r="J3200" t="str">
            <v>RUB</v>
          </cell>
        </row>
        <row r="3201">
          <cell r="A3201" t="str">
            <v>НС-1759917</v>
          </cell>
          <cell r="C3201" t="str">
            <v>RCI-FCE35HN/OUT наружный блок сплит-системы ROYAL CLIMA</v>
          </cell>
          <cell r="G3201" t="str">
            <v>шт</v>
          </cell>
          <cell r="H3201" t="str">
            <v>больше 50</v>
          </cell>
          <cell r="I3201">
            <v>29990</v>
          </cell>
          <cell r="J3201" t="str">
            <v>RUB</v>
          </cell>
        </row>
        <row r="3202">
          <cell r="A3202" t="str">
            <v>яС-1169855</v>
          </cell>
          <cell r="C3202" t="str">
            <v>GLORIA INVERTER 2022</v>
          </cell>
          <cell r="H3202" t="str">
            <v>больше 50</v>
          </cell>
          <cell r="I3202">
            <v>9300</v>
          </cell>
          <cell r="J3202" t="str">
            <v>RUB</v>
          </cell>
        </row>
        <row r="3203">
          <cell r="A3203" t="str">
            <v>НС-1399449</v>
          </cell>
          <cell r="C3203" t="str">
            <v>RCI-GL22HN/IN внутренний блок сплит-системы ROYAL CLIMA</v>
          </cell>
          <cell r="G3203" t="str">
            <v>шт</v>
          </cell>
          <cell r="H3203" t="str">
            <v>больше 50</v>
          </cell>
          <cell r="I3203">
            <v>9300</v>
          </cell>
          <cell r="J3203" t="str">
            <v>RUB</v>
          </cell>
        </row>
        <row r="3204">
          <cell r="A3204" t="str">
            <v>НС-1399450</v>
          </cell>
          <cell r="C3204" t="str">
            <v>RCI-GL22HN/OUT наружный блок сплит-системы ROYAL CLIMA</v>
          </cell>
          <cell r="G3204" t="str">
            <v>шт</v>
          </cell>
          <cell r="H3204" t="str">
            <v>больше 50</v>
          </cell>
          <cell r="I3204">
            <v>21790</v>
          </cell>
          <cell r="J3204" t="str">
            <v>RUB</v>
          </cell>
        </row>
        <row r="3205">
          <cell r="A3205" t="str">
            <v>НС-1399455</v>
          </cell>
          <cell r="C3205" t="str">
            <v>RCI-GL28HN/IN внутренний блок сплит-системы ROYAL CLIMA</v>
          </cell>
          <cell r="G3205" t="str">
            <v>шт</v>
          </cell>
          <cell r="H3205" t="str">
            <v>больше 50</v>
          </cell>
          <cell r="I3205">
            <v>10100</v>
          </cell>
          <cell r="J3205" t="str">
            <v>RUB</v>
          </cell>
        </row>
        <row r="3206">
          <cell r="A3206" t="str">
            <v>НС-1399456</v>
          </cell>
          <cell r="C3206" t="str">
            <v>RCI-GL28HN/OUT наружный блок сплит-системы ROYAL CLIMA</v>
          </cell>
          <cell r="G3206" t="str">
            <v>шт</v>
          </cell>
          <cell r="H3206" t="str">
            <v>больше 50</v>
          </cell>
          <cell r="I3206">
            <v>23490</v>
          </cell>
          <cell r="J3206" t="str">
            <v>RUB</v>
          </cell>
        </row>
        <row r="3207">
          <cell r="A3207" t="str">
            <v>НС-1399457</v>
          </cell>
          <cell r="C3207" t="str">
            <v>RCI-GL35HN/IN внутренний блок сплит-системы ROYAL CLIMA</v>
          </cell>
          <cell r="G3207" t="str">
            <v>шт</v>
          </cell>
          <cell r="H3207">
            <v>37</v>
          </cell>
          <cell r="I3207">
            <v>12100</v>
          </cell>
          <cell r="J3207" t="str">
            <v>RUB</v>
          </cell>
        </row>
        <row r="3208">
          <cell r="A3208" t="str">
            <v>НС-1399460</v>
          </cell>
          <cell r="C3208" t="str">
            <v>RCI-GL35HN/OUT наружный блок сплит-системы ROYAL CLIMA</v>
          </cell>
          <cell r="G3208" t="str">
            <v>шт</v>
          </cell>
          <cell r="H3208">
            <v>43</v>
          </cell>
          <cell r="I3208">
            <v>28190</v>
          </cell>
          <cell r="J3208" t="str">
            <v>RUB</v>
          </cell>
        </row>
        <row r="3209">
          <cell r="A3209" t="str">
            <v>НС-1399474</v>
          </cell>
          <cell r="C3209" t="str">
            <v>RCI-GL55HN/OUT наружный блок сплит-системы ROYAL CLIMA</v>
          </cell>
          <cell r="G3209" t="str">
            <v>шт</v>
          </cell>
          <cell r="H3209">
            <v>0</v>
          </cell>
          <cell r="I3209">
            <v>48390</v>
          </cell>
          <cell r="J3209" t="str">
            <v>RUB</v>
          </cell>
        </row>
        <row r="3210">
          <cell r="A3210" t="str">
            <v>НС-1399477</v>
          </cell>
          <cell r="C3210" t="str">
            <v>RCI-GL70HN/OUT наружный блок сплит-системы ROYAL CLIMA</v>
          </cell>
          <cell r="G3210" t="str">
            <v>шт</v>
          </cell>
          <cell r="H3210">
            <v>3</v>
          </cell>
          <cell r="I3210">
            <v>59990</v>
          </cell>
          <cell r="J3210" t="str">
            <v>RUB</v>
          </cell>
        </row>
        <row r="3211">
          <cell r="A3211" t="str">
            <v>яС-1193863</v>
          </cell>
          <cell r="C3211" t="str">
            <v>GLORIA INVERTER 2026</v>
          </cell>
          <cell r="H3211" t="str">
            <v>больше 50</v>
          </cell>
          <cell r="I3211">
            <v>9400</v>
          </cell>
          <cell r="J3211" t="str">
            <v>RUB</v>
          </cell>
        </row>
        <row r="3212">
          <cell r="A3212" t="str">
            <v>НС-1759878</v>
          </cell>
          <cell r="C3212" t="str">
            <v>RCI-GLE22HN/IN внутренний блок сплит-системы ROYAL CLIMA</v>
          </cell>
          <cell r="G3212" t="str">
            <v>шт</v>
          </cell>
          <cell r="H3212">
            <v>1</v>
          </cell>
          <cell r="I3212">
            <v>9400</v>
          </cell>
          <cell r="J3212" t="str">
            <v>RUB</v>
          </cell>
        </row>
        <row r="3213">
          <cell r="A3213" t="str">
            <v>НС-1759884</v>
          </cell>
          <cell r="C3213" t="str">
            <v>RCI-GLE22HN/OUT наружный блок сплит-системы ROYAL CLIMA</v>
          </cell>
          <cell r="G3213" t="str">
            <v>шт</v>
          </cell>
          <cell r="H3213">
            <v>1</v>
          </cell>
          <cell r="I3213">
            <v>21790</v>
          </cell>
          <cell r="J3213" t="str">
            <v>RUB</v>
          </cell>
        </row>
        <row r="3214">
          <cell r="A3214" t="str">
            <v>НС-1759879</v>
          </cell>
          <cell r="C3214" t="str">
            <v>RCI-GLE28HN/IN внутренний блок сплит-системы ROYAL CLIMA</v>
          </cell>
          <cell r="G3214" t="str">
            <v>шт</v>
          </cell>
          <cell r="H3214">
            <v>4</v>
          </cell>
          <cell r="I3214">
            <v>10100</v>
          </cell>
          <cell r="J3214" t="str">
            <v>RUB</v>
          </cell>
        </row>
        <row r="3215">
          <cell r="A3215" t="str">
            <v>НС-1759887</v>
          </cell>
          <cell r="C3215" t="str">
            <v>RCI-GLE28HN/OUT наружный блок сплит-системы ROYAL CLIMA</v>
          </cell>
          <cell r="G3215" t="str">
            <v>шт</v>
          </cell>
          <cell r="H3215">
            <v>4</v>
          </cell>
          <cell r="I3215">
            <v>23690</v>
          </cell>
          <cell r="J3215" t="str">
            <v>RUB</v>
          </cell>
        </row>
        <row r="3216">
          <cell r="A3216" t="str">
            <v>НС-1759880</v>
          </cell>
          <cell r="C3216" t="str">
            <v>RCI-GLE35HN/IN внутренний блок сплит-системы ROYAL CLIMA</v>
          </cell>
          <cell r="G3216" t="str">
            <v>шт</v>
          </cell>
          <cell r="H3216">
            <v>5</v>
          </cell>
          <cell r="I3216">
            <v>12100</v>
          </cell>
          <cell r="J3216" t="str">
            <v>RUB</v>
          </cell>
        </row>
        <row r="3217">
          <cell r="A3217" t="str">
            <v>НС-1759889</v>
          </cell>
          <cell r="C3217" t="str">
            <v>RCI-GLE35HN/OUT наружный блок сплит-системы ROYAL CLIMA</v>
          </cell>
          <cell r="G3217" t="str">
            <v>шт</v>
          </cell>
          <cell r="H3217">
            <v>4</v>
          </cell>
          <cell r="I3217">
            <v>28390</v>
          </cell>
          <cell r="J3217" t="str">
            <v>RUB</v>
          </cell>
        </row>
        <row r="3218">
          <cell r="A3218" t="str">
            <v>НС-1759881</v>
          </cell>
          <cell r="C3218" t="str">
            <v>RCI-GLE55HN/IN внутренний блок сплит-системы ROYAL CLIMA</v>
          </cell>
          <cell r="G3218" t="str">
            <v>шт</v>
          </cell>
          <cell r="H3218">
            <v>12</v>
          </cell>
          <cell r="I3218">
            <v>20800</v>
          </cell>
          <cell r="J3218" t="str">
            <v>RUB</v>
          </cell>
        </row>
        <row r="3219">
          <cell r="A3219" t="str">
            <v>НС-1759892</v>
          </cell>
          <cell r="C3219" t="str">
            <v>RCI-GLE55HN/OUT наружный блок сплит-системы ROYAL CLIMA</v>
          </cell>
          <cell r="G3219" t="str">
            <v>шт</v>
          </cell>
          <cell r="H3219">
            <v>12</v>
          </cell>
          <cell r="I3219">
            <v>48490</v>
          </cell>
          <cell r="J3219" t="str">
            <v>RUB</v>
          </cell>
        </row>
        <row r="3220">
          <cell r="A3220" t="str">
            <v>НС-1759883</v>
          </cell>
          <cell r="C3220" t="str">
            <v>RCI-GLE70HN/IN внутренний блок сплит-системы ROYAL CLIMA</v>
          </cell>
          <cell r="G3220" t="str">
            <v>шт</v>
          </cell>
          <cell r="H3220">
            <v>23</v>
          </cell>
          <cell r="I3220">
            <v>25800</v>
          </cell>
          <cell r="J3220" t="str">
            <v>RUB</v>
          </cell>
        </row>
        <row r="3221">
          <cell r="A3221" t="str">
            <v>НС-1759893</v>
          </cell>
          <cell r="C3221" t="str">
            <v>RCI-GLE70HN/OUT наружный блок сплит-системы ROYAL CLIMA</v>
          </cell>
          <cell r="G3221" t="str">
            <v>шт</v>
          </cell>
          <cell r="H3221">
            <v>23</v>
          </cell>
          <cell r="I3221">
            <v>60090</v>
          </cell>
          <cell r="J3221" t="str">
            <v>RUB</v>
          </cell>
        </row>
        <row r="3222">
          <cell r="A3222" t="str">
            <v>яС-1171953</v>
          </cell>
          <cell r="C3222" t="str">
            <v>GRIDA INVERTER</v>
          </cell>
          <cell r="H3222" t="str">
            <v>больше 50</v>
          </cell>
          <cell r="I3222">
            <v>9400</v>
          </cell>
          <cell r="J3222" t="str">
            <v>RUB</v>
          </cell>
        </row>
        <row r="3223">
          <cell r="A3223" t="str">
            <v>НС-1447733</v>
          </cell>
          <cell r="C3223" t="str">
            <v>RCI-GR22HN/IN внутренний блок сплит-системы ROYAL CLIMA</v>
          </cell>
          <cell r="G3223" t="str">
            <v>шт</v>
          </cell>
          <cell r="H3223" t="str">
            <v>больше 50</v>
          </cell>
          <cell r="I3223">
            <v>9400</v>
          </cell>
          <cell r="J3223" t="str">
            <v>RUB</v>
          </cell>
        </row>
        <row r="3224">
          <cell r="A3224" t="str">
            <v>НС-1447735</v>
          </cell>
          <cell r="C3224" t="str">
            <v>RCI-GR22HN/OUT наружный блок сплит-системы ROYAL CLIMA</v>
          </cell>
          <cell r="G3224" t="str">
            <v>шт</v>
          </cell>
          <cell r="H3224" t="str">
            <v>больше 50</v>
          </cell>
          <cell r="I3224">
            <v>21910</v>
          </cell>
          <cell r="J3224" t="str">
            <v>RUB</v>
          </cell>
        </row>
        <row r="3225">
          <cell r="A3225" t="str">
            <v>НС-1447741</v>
          </cell>
          <cell r="C3225" t="str">
            <v>RCI-GR28HN/IN внутренний блок сплит-системы ROYAL CLIMA</v>
          </cell>
          <cell r="G3225" t="str">
            <v>шт</v>
          </cell>
          <cell r="H3225">
            <v>15</v>
          </cell>
          <cell r="I3225">
            <v>12200</v>
          </cell>
          <cell r="J3225" t="str">
            <v>RUB</v>
          </cell>
        </row>
        <row r="3226">
          <cell r="A3226" t="str">
            <v>НС-1447744</v>
          </cell>
          <cell r="C3226" t="str">
            <v>RCI-GR35HN/OUT наружный блок сплит-системы ROYAL CLIMA</v>
          </cell>
          <cell r="G3226" t="str">
            <v>шт</v>
          </cell>
          <cell r="H3226">
            <v>2</v>
          </cell>
          <cell r="I3226">
            <v>32690</v>
          </cell>
          <cell r="J3226" t="str">
            <v>RUB</v>
          </cell>
        </row>
        <row r="3227">
          <cell r="A3227" t="str">
            <v>НС-1447748</v>
          </cell>
          <cell r="C3227" t="str">
            <v>RCI-GR65HN/IN внутренний блок сплит-системы ROYAL CLIMA</v>
          </cell>
          <cell r="G3227" t="str">
            <v>шт</v>
          </cell>
          <cell r="H3227">
            <v>0</v>
          </cell>
          <cell r="I3227">
            <v>23800</v>
          </cell>
          <cell r="J3227" t="str">
            <v>RUB</v>
          </cell>
        </row>
        <row r="3228">
          <cell r="A3228" t="str">
            <v>НС-1447749</v>
          </cell>
          <cell r="C3228" t="str">
            <v>RCI-GR65HN/OUT наружный блок сплит-системы ROYAL CLIMA</v>
          </cell>
          <cell r="G3228" t="str">
            <v>шт</v>
          </cell>
          <cell r="H3228">
            <v>0</v>
          </cell>
          <cell r="I3228">
            <v>55550</v>
          </cell>
          <cell r="J3228" t="str">
            <v>RUB</v>
          </cell>
        </row>
        <row r="3229">
          <cell r="A3229" t="str">
            <v>НС-1647914</v>
          </cell>
          <cell r="C3229" t="str">
            <v>RCI-GRC28HN/IN внутренний блок сплит-системы ROYAL CLIMA</v>
          </cell>
          <cell r="G3229" t="str">
            <v>шт</v>
          </cell>
          <cell r="H3229" t="str">
            <v>больше 50</v>
          </cell>
          <cell r="I3229">
            <v>10500</v>
          </cell>
          <cell r="J3229" t="str">
            <v>RUB</v>
          </cell>
        </row>
        <row r="3230">
          <cell r="A3230" t="str">
            <v>НС-1647916</v>
          </cell>
          <cell r="C3230" t="str">
            <v>RCI-GRC28HN/OUT наружный блок сплит-системы ROYAL CLIMA</v>
          </cell>
          <cell r="G3230" t="str">
            <v>шт</v>
          </cell>
          <cell r="H3230" t="str">
            <v>больше 50</v>
          </cell>
          <cell r="I3230">
            <v>24380</v>
          </cell>
          <cell r="J3230" t="str">
            <v>RUB</v>
          </cell>
        </row>
        <row r="3231">
          <cell r="A3231" t="str">
            <v>НС-1647917</v>
          </cell>
          <cell r="C3231" t="str">
            <v>RCI-GRC35HN/IN внутренний блок сплит-системы ROYAL CLIMA</v>
          </cell>
          <cell r="G3231" t="str">
            <v>шт</v>
          </cell>
          <cell r="H3231">
            <v>1</v>
          </cell>
          <cell r="I3231">
            <v>12000</v>
          </cell>
          <cell r="J3231" t="str">
            <v>RUB</v>
          </cell>
        </row>
        <row r="3232">
          <cell r="A3232" t="str">
            <v>НС-1647918</v>
          </cell>
          <cell r="C3232" t="str">
            <v>RCI-GRC35HN/OUT наружный блок сплит-системы ROYAL CLIMA</v>
          </cell>
          <cell r="G3232" t="str">
            <v>шт</v>
          </cell>
          <cell r="H3232">
            <v>1</v>
          </cell>
          <cell r="I3232">
            <v>28110</v>
          </cell>
          <cell r="J3232" t="str">
            <v>RUB</v>
          </cell>
        </row>
        <row r="3233">
          <cell r="A3233" t="str">
            <v>яС-1180458</v>
          </cell>
          <cell r="C3233" t="str">
            <v>OPTIMUM DC Inverter</v>
          </cell>
          <cell r="H3233">
            <v>5</v>
          </cell>
          <cell r="I3233">
            <v>9600</v>
          </cell>
          <cell r="J3233" t="str">
            <v>RUB</v>
          </cell>
        </row>
        <row r="3234">
          <cell r="A3234" t="str">
            <v>НС-1616152</v>
          </cell>
          <cell r="C3234" t="str">
            <v>RCI-OM28HN/IN внутренний блок сплит-системы ROYAL CLIMA</v>
          </cell>
          <cell r="G3234" t="str">
            <v>шт</v>
          </cell>
          <cell r="H3234">
            <v>1</v>
          </cell>
          <cell r="I3234">
            <v>9600</v>
          </cell>
          <cell r="J3234" t="str">
            <v>RUB</v>
          </cell>
        </row>
        <row r="3235">
          <cell r="A3235" t="str">
            <v>НС-1616155</v>
          </cell>
          <cell r="C3235" t="str">
            <v>RCI-OM35HN/OUT наружный блок сплит-системы ROYAL CLIMA</v>
          </cell>
          <cell r="G3235" t="str">
            <v>шт</v>
          </cell>
          <cell r="H3235">
            <v>4</v>
          </cell>
          <cell r="I3235">
            <v>29890</v>
          </cell>
          <cell r="J3235" t="str">
            <v>RUB</v>
          </cell>
        </row>
        <row r="3236">
          <cell r="A3236" t="str">
            <v>яС-1194101</v>
          </cell>
          <cell r="C3236" t="str">
            <v>OPTIMUM DC Inverter 2.0</v>
          </cell>
          <cell r="H3236" t="str">
            <v>больше 50</v>
          </cell>
          <cell r="I3236">
            <v>8700</v>
          </cell>
          <cell r="J3236" t="str">
            <v>RUB</v>
          </cell>
        </row>
        <row r="3237">
          <cell r="A3237" t="str">
            <v>НС-1764771</v>
          </cell>
          <cell r="C3237" t="str">
            <v>RCI-OME22HN/IN внутренний блок сплит-системы ROYAL CLIMA</v>
          </cell>
          <cell r="G3237" t="str">
            <v>шт</v>
          </cell>
          <cell r="H3237">
            <v>0</v>
          </cell>
          <cell r="I3237">
            <v>8700</v>
          </cell>
          <cell r="J3237" t="str">
            <v>RUB</v>
          </cell>
        </row>
        <row r="3238">
          <cell r="A3238" t="str">
            <v>НС-1764775</v>
          </cell>
          <cell r="C3238" t="str">
            <v>RCI-OME22HN/OUT наружный блок сплит-системы ROYAL CLIMA</v>
          </cell>
          <cell r="G3238" t="str">
            <v>шт</v>
          </cell>
          <cell r="H3238">
            <v>0</v>
          </cell>
          <cell r="I3238">
            <v>20290</v>
          </cell>
          <cell r="J3238" t="str">
            <v>RUB</v>
          </cell>
        </row>
        <row r="3239">
          <cell r="A3239" t="str">
            <v>НС-1764772</v>
          </cell>
          <cell r="C3239" t="str">
            <v>RCI-OME28HN/IN внутренний блок сплит-системы ROYAL CLIMA</v>
          </cell>
          <cell r="G3239" t="str">
            <v>шт</v>
          </cell>
          <cell r="H3239" t="str">
            <v>больше 50</v>
          </cell>
          <cell r="I3239">
            <v>9700</v>
          </cell>
          <cell r="J3239" t="str">
            <v>RUB</v>
          </cell>
        </row>
        <row r="3240">
          <cell r="A3240" t="str">
            <v>НС-1764776</v>
          </cell>
          <cell r="C3240" t="str">
            <v>RCI-OME28HN/OUT наружный блок сплит-системы ROYAL CLIMA</v>
          </cell>
          <cell r="G3240" t="str">
            <v>шт</v>
          </cell>
          <cell r="H3240" t="str">
            <v>больше 50</v>
          </cell>
          <cell r="I3240">
            <v>22490</v>
          </cell>
          <cell r="J3240" t="str">
            <v>RUB</v>
          </cell>
        </row>
        <row r="3241">
          <cell r="A3241" t="str">
            <v>НС-1764773</v>
          </cell>
          <cell r="C3241" t="str">
            <v>RCI-OME35HN/IN внутренний блок сплит-системы ROYAL CLIMA</v>
          </cell>
          <cell r="G3241" t="str">
            <v>шт</v>
          </cell>
          <cell r="H3241" t="str">
            <v>больше 50</v>
          </cell>
          <cell r="I3241">
            <v>11400</v>
          </cell>
          <cell r="J3241" t="str">
            <v>RUB</v>
          </cell>
        </row>
        <row r="3242">
          <cell r="A3242" t="str">
            <v>НС-1764778</v>
          </cell>
          <cell r="C3242" t="str">
            <v>RCI-OME35HN/OUT наружный блок сплит-системы ROYAL CLIMA</v>
          </cell>
          <cell r="G3242" t="str">
            <v>шт</v>
          </cell>
          <cell r="H3242" t="str">
            <v>больше 50</v>
          </cell>
          <cell r="I3242">
            <v>26490</v>
          </cell>
          <cell r="J3242" t="str">
            <v>RUB</v>
          </cell>
        </row>
        <row r="3243">
          <cell r="A3243" t="str">
            <v>яС-1179272</v>
          </cell>
          <cell r="C3243" t="str">
            <v>PERFETTO DC EU INVERTER 2024</v>
          </cell>
          <cell r="H3243">
            <v>3</v>
          </cell>
          <cell r="I3243">
            <v>23800</v>
          </cell>
          <cell r="J3243" t="str">
            <v>RUB</v>
          </cell>
        </row>
        <row r="3244">
          <cell r="A3244" t="str">
            <v>НС-1598991</v>
          </cell>
          <cell r="C3244" t="str">
            <v>RCI-PFC30HN/OUT наружный блок сплит-системы ROYAL CLIMA</v>
          </cell>
          <cell r="G3244" t="str">
            <v>шт</v>
          </cell>
          <cell r="H3244">
            <v>3</v>
          </cell>
          <cell r="I3244">
            <v>23800</v>
          </cell>
          <cell r="J3244" t="str">
            <v>RUB</v>
          </cell>
        </row>
        <row r="3245">
          <cell r="A3245" t="str">
            <v>яС-1189844</v>
          </cell>
          <cell r="C3245" t="str">
            <v>PERFETTO DC EU Inverter Wi-Fi 2025</v>
          </cell>
          <cell r="H3245" t="str">
            <v>больше 50</v>
          </cell>
          <cell r="I3245">
            <v>10000</v>
          </cell>
          <cell r="J3245" t="str">
            <v>RUB</v>
          </cell>
        </row>
        <row r="3246">
          <cell r="A3246" t="str">
            <v>НС-1692156</v>
          </cell>
          <cell r="C3246" t="str">
            <v>RCI-PFD24HN/IN внутренний блок сплит-системы ROYAL CLIMA</v>
          </cell>
          <cell r="G3246" t="str">
            <v>шт</v>
          </cell>
          <cell r="H3246" t="str">
            <v>больше 50</v>
          </cell>
          <cell r="I3246">
            <v>10000</v>
          </cell>
          <cell r="J3246" t="str">
            <v>RUB</v>
          </cell>
        </row>
        <row r="3247">
          <cell r="A3247" t="str">
            <v>НС-1692157</v>
          </cell>
          <cell r="C3247" t="str">
            <v>RCI-PFD24HN/OUT наружный блок сплит-системы ROYAL CLIMA</v>
          </cell>
          <cell r="G3247" t="str">
            <v>шт</v>
          </cell>
          <cell r="H3247" t="str">
            <v>больше 50</v>
          </cell>
          <cell r="I3247">
            <v>23390</v>
          </cell>
          <cell r="J3247" t="str">
            <v>RUB</v>
          </cell>
        </row>
        <row r="3248">
          <cell r="A3248" t="str">
            <v>НС-1692158</v>
          </cell>
          <cell r="C3248" t="str">
            <v>RCI-PFD30HN/IN внутренний блок сплит-системы ROYAL CLIMA</v>
          </cell>
          <cell r="G3248" t="str">
            <v>шт</v>
          </cell>
          <cell r="H3248" t="str">
            <v>больше 50</v>
          </cell>
          <cell r="I3248">
            <v>11100</v>
          </cell>
          <cell r="J3248" t="str">
            <v>RUB</v>
          </cell>
        </row>
        <row r="3249">
          <cell r="A3249" t="str">
            <v>НС-1692159</v>
          </cell>
          <cell r="C3249" t="str">
            <v>RCI-PFD30HN/OUT наружный блок сплит-системы ROYAL CLIMA</v>
          </cell>
          <cell r="G3249" t="str">
            <v>шт</v>
          </cell>
          <cell r="H3249" t="str">
            <v>больше 50</v>
          </cell>
          <cell r="I3249">
            <v>25890</v>
          </cell>
          <cell r="J3249" t="str">
            <v>RUB</v>
          </cell>
        </row>
        <row r="3250">
          <cell r="A3250" t="str">
            <v>НС-1692160</v>
          </cell>
          <cell r="C3250" t="str">
            <v>RCI-PFD40HN/IN внутренний блок сплит-системы ROYAL CLIMA</v>
          </cell>
          <cell r="G3250" t="str">
            <v>шт</v>
          </cell>
          <cell r="H3250" t="str">
            <v>больше 50</v>
          </cell>
          <cell r="I3250">
            <v>13300</v>
          </cell>
          <cell r="J3250" t="str">
            <v>RUB</v>
          </cell>
        </row>
        <row r="3251">
          <cell r="A3251" t="str">
            <v>НС-1692162</v>
          </cell>
          <cell r="C3251" t="str">
            <v>RCI-PFD40HN/OUT наружный блок сплит-системы ROYAL CLIMA</v>
          </cell>
          <cell r="G3251" t="str">
            <v>шт</v>
          </cell>
          <cell r="H3251" t="str">
            <v>больше 50</v>
          </cell>
          <cell r="I3251">
            <v>30990</v>
          </cell>
          <cell r="J3251" t="str">
            <v>RUB</v>
          </cell>
        </row>
        <row r="3252">
          <cell r="A3252" t="str">
            <v>НС-1692164</v>
          </cell>
          <cell r="C3252" t="str">
            <v>RCI-PFD55HN/IN внутренний блок сплит-системы ROYAL CLIMA</v>
          </cell>
          <cell r="G3252" t="str">
            <v>шт</v>
          </cell>
          <cell r="H3252">
            <v>26</v>
          </cell>
          <cell r="I3252">
            <v>22000</v>
          </cell>
          <cell r="J3252" t="str">
            <v>RUB</v>
          </cell>
        </row>
        <row r="3253">
          <cell r="A3253" t="str">
            <v>НС-1692165</v>
          </cell>
          <cell r="C3253" t="str">
            <v>RCI-PFD55HN/OUT наружный блок сплит-системы ROYAL CLIMA</v>
          </cell>
          <cell r="G3253" t="str">
            <v>шт</v>
          </cell>
          <cell r="H3253">
            <v>27</v>
          </cell>
          <cell r="I3253">
            <v>51490</v>
          </cell>
          <cell r="J3253" t="str">
            <v>RUB</v>
          </cell>
        </row>
        <row r="3254">
          <cell r="A3254" t="str">
            <v>НС-1692166</v>
          </cell>
          <cell r="C3254" t="str">
            <v>RCI-PFD75HN/IN внутренний блок сплит-системы ROYAL CLIMA</v>
          </cell>
          <cell r="G3254" t="str">
            <v>шт</v>
          </cell>
          <cell r="H3254">
            <v>31</v>
          </cell>
          <cell r="I3254">
            <v>27300</v>
          </cell>
          <cell r="J3254" t="str">
            <v>RUB</v>
          </cell>
        </row>
        <row r="3255">
          <cell r="A3255" t="str">
            <v>НС-1692167</v>
          </cell>
          <cell r="C3255" t="str">
            <v>RCI-PFD75HN/OUT наружный блок сплит-системы ROYAL CLIMA</v>
          </cell>
          <cell r="G3255" t="str">
            <v>шт</v>
          </cell>
          <cell r="H3255">
            <v>31</v>
          </cell>
          <cell r="I3255">
            <v>63690</v>
          </cell>
          <cell r="J3255" t="str">
            <v>RUB</v>
          </cell>
        </row>
        <row r="3256">
          <cell r="A3256" t="str">
            <v>яС-1179349</v>
          </cell>
          <cell r="C3256" t="str">
            <v>RENAISSANCE INVERTER 2024</v>
          </cell>
          <cell r="H3256" t="str">
            <v>больше 50</v>
          </cell>
          <cell r="I3256">
            <v>11200</v>
          </cell>
          <cell r="J3256" t="str">
            <v>RUB</v>
          </cell>
        </row>
        <row r="3257">
          <cell r="A3257" t="str">
            <v>НС-1600948</v>
          </cell>
          <cell r="C3257" t="str">
            <v>RCI-RNC24HN/IN внутренний блок сплит-системы ROYAL CLIMA</v>
          </cell>
          <cell r="G3257" t="str">
            <v>шт</v>
          </cell>
          <cell r="H3257">
            <v>1</v>
          </cell>
          <cell r="I3257">
            <v>11200</v>
          </cell>
          <cell r="J3257" t="str">
            <v>RUB</v>
          </cell>
        </row>
        <row r="3258">
          <cell r="A3258" t="str">
            <v>НС-1600949</v>
          </cell>
          <cell r="C3258" t="str">
            <v>RCI-RNC24HN/OUT наружный блок сплит-системы ROYAL CLIMA</v>
          </cell>
          <cell r="G3258" t="str">
            <v>шт</v>
          </cell>
          <cell r="H3258">
            <v>1</v>
          </cell>
          <cell r="I3258">
            <v>30190</v>
          </cell>
          <cell r="J3258" t="str">
            <v>RUB</v>
          </cell>
        </row>
        <row r="3259">
          <cell r="A3259" t="str">
            <v>НС-1600952</v>
          </cell>
          <cell r="C3259" t="str">
            <v>RCI-RNC35HN/IN внутренний блок сплит-системы ROYAL CLIMA</v>
          </cell>
          <cell r="G3259" t="str">
            <v>шт</v>
          </cell>
          <cell r="H3259">
            <v>0</v>
          </cell>
          <cell r="I3259">
            <v>14300</v>
          </cell>
          <cell r="J3259" t="str">
            <v>RUB</v>
          </cell>
        </row>
        <row r="3260">
          <cell r="A3260" t="str">
            <v>НС-1648146</v>
          </cell>
          <cell r="C3260" t="str">
            <v>RCI-RND24HN/IN внутренний блок сплит-системы ROYAL CLIMA</v>
          </cell>
          <cell r="G3260" t="str">
            <v>шт</v>
          </cell>
          <cell r="H3260">
            <v>0</v>
          </cell>
          <cell r="I3260">
            <v>10800</v>
          </cell>
          <cell r="J3260" t="str">
            <v>RUB</v>
          </cell>
        </row>
        <row r="3261">
          <cell r="A3261" t="str">
            <v>НС-1648147</v>
          </cell>
          <cell r="C3261" t="str">
            <v>RCI-RND24HN/OUT наружный блок сплит-системы ROYAL CLIMA</v>
          </cell>
          <cell r="G3261" t="str">
            <v>шт</v>
          </cell>
          <cell r="H3261">
            <v>0</v>
          </cell>
          <cell r="I3261">
            <v>25190</v>
          </cell>
          <cell r="J3261" t="str">
            <v>RUB</v>
          </cell>
        </row>
        <row r="3262">
          <cell r="A3262" t="str">
            <v>НС-1648148</v>
          </cell>
          <cell r="C3262" t="str">
            <v>RCI-RND30HN/IN внутренний блок сплит-системы ROYAL CLIMA</v>
          </cell>
          <cell r="G3262" t="str">
            <v>шт</v>
          </cell>
          <cell r="H3262">
            <v>27</v>
          </cell>
          <cell r="I3262">
            <v>12100</v>
          </cell>
          <cell r="J3262" t="str">
            <v>RUB</v>
          </cell>
        </row>
        <row r="3263">
          <cell r="A3263" t="str">
            <v>НС-1648149</v>
          </cell>
          <cell r="C3263" t="str">
            <v>RCI-RND30HN/OUT наружный блок сплит-системы ROYAL CLIMA</v>
          </cell>
          <cell r="G3263" t="str">
            <v>шт</v>
          </cell>
          <cell r="H3263">
            <v>38</v>
          </cell>
          <cell r="I3263">
            <v>28390</v>
          </cell>
          <cell r="J3263" t="str">
            <v>RUB</v>
          </cell>
        </row>
        <row r="3264">
          <cell r="A3264" t="str">
            <v>яС-1180685</v>
          </cell>
          <cell r="C3264" t="str">
            <v>SUPREMO BLANCO FULL DC EU Inverter</v>
          </cell>
          <cell r="H3264" t="str">
            <v>больше 50</v>
          </cell>
          <cell r="I3264">
            <v>15300</v>
          </cell>
          <cell r="J3264" t="str">
            <v>RUB</v>
          </cell>
        </row>
        <row r="3265">
          <cell r="A3265" t="str">
            <v>НС-1619140</v>
          </cell>
          <cell r="C3265" t="str">
            <v>RCI-RSB30HN/IN внутренний блок сплит-системы ROYAL CLIMA</v>
          </cell>
          <cell r="G3265" t="str">
            <v>шт</v>
          </cell>
          <cell r="H3265" t="str">
            <v>больше 50</v>
          </cell>
          <cell r="I3265">
            <v>15300</v>
          </cell>
          <cell r="J3265" t="str">
            <v>RUB</v>
          </cell>
        </row>
        <row r="3266">
          <cell r="A3266" t="str">
            <v>НС-1619142</v>
          </cell>
          <cell r="C3266" t="str">
            <v>RCI-RSB30HN/OUT наружный блок сплит-системы ROYAL CLIMA</v>
          </cell>
          <cell r="G3266" t="str">
            <v>шт</v>
          </cell>
          <cell r="H3266" t="str">
            <v>больше 50</v>
          </cell>
          <cell r="I3266">
            <v>35590</v>
          </cell>
          <cell r="J3266" t="str">
            <v>RUB</v>
          </cell>
        </row>
        <row r="3267">
          <cell r="A3267" t="str">
            <v>НС-1619144</v>
          </cell>
          <cell r="C3267" t="str">
            <v>RCI-RSB40HN/IN внутренний блок сплит-системы ROYAL CLIMA</v>
          </cell>
          <cell r="G3267" t="str">
            <v>шт</v>
          </cell>
          <cell r="H3267" t="str">
            <v>больше 50</v>
          </cell>
          <cell r="I3267">
            <v>16600</v>
          </cell>
          <cell r="J3267" t="str">
            <v>RUB</v>
          </cell>
        </row>
        <row r="3268">
          <cell r="A3268" t="str">
            <v>НС-1619145</v>
          </cell>
          <cell r="C3268" t="str">
            <v>RCI-RSB40HN/OUT наружный блок сплит-системы ROYAL CLIMA</v>
          </cell>
          <cell r="G3268" t="str">
            <v>шт</v>
          </cell>
          <cell r="H3268" t="str">
            <v>больше 50</v>
          </cell>
          <cell r="I3268">
            <v>38590</v>
          </cell>
          <cell r="J3268" t="str">
            <v>RUB</v>
          </cell>
        </row>
        <row r="3269">
          <cell r="A3269" t="str">
            <v>НС-1630955</v>
          </cell>
          <cell r="C3269" t="str">
            <v>RCI-RSB55HN/IN внутренний блок сплит-системы ROYAL CLIMA</v>
          </cell>
          <cell r="G3269" t="str">
            <v>шт</v>
          </cell>
          <cell r="H3269">
            <v>49</v>
          </cell>
          <cell r="I3269">
            <v>26200</v>
          </cell>
          <cell r="J3269" t="str">
            <v>RUB</v>
          </cell>
        </row>
        <row r="3270">
          <cell r="A3270" t="str">
            <v>НС-1630957</v>
          </cell>
          <cell r="C3270" t="str">
            <v>RCI-RSB55HN/OUT наружный блок сплит-системы ROYAL CLIMA</v>
          </cell>
          <cell r="G3270" t="str">
            <v>шт</v>
          </cell>
          <cell r="H3270">
            <v>49</v>
          </cell>
          <cell r="I3270">
            <v>61090</v>
          </cell>
          <cell r="J3270" t="str">
            <v>RUB</v>
          </cell>
        </row>
        <row r="3271">
          <cell r="A3271" t="str">
            <v>НС-1630958</v>
          </cell>
          <cell r="C3271" t="str">
            <v>RCI-RSB75HN/IN внутренний блок сплит-системы ROYAL CLIMA</v>
          </cell>
          <cell r="G3271" t="str">
            <v>шт</v>
          </cell>
          <cell r="H3271">
            <v>45</v>
          </cell>
          <cell r="I3271">
            <v>32200</v>
          </cell>
          <cell r="J3271" t="str">
            <v>RUB</v>
          </cell>
        </row>
        <row r="3272">
          <cell r="A3272" t="str">
            <v>НС-1630959</v>
          </cell>
          <cell r="C3272" t="str">
            <v>RCI-RSB75HN/OUT наружный блок сплит-системы ROYAL CLIMA</v>
          </cell>
          <cell r="G3272" t="str">
            <v>шт</v>
          </cell>
          <cell r="H3272">
            <v>48</v>
          </cell>
          <cell r="I3272">
            <v>75190</v>
          </cell>
          <cell r="J3272" t="str">
            <v>RUB</v>
          </cell>
        </row>
        <row r="3273">
          <cell r="A3273" t="str">
            <v>яС-1180686</v>
          </cell>
          <cell r="C3273" t="str">
            <v>SUPREMO NERO FULL DC EU Inverter</v>
          </cell>
          <cell r="H3273" t="str">
            <v>больше 50</v>
          </cell>
          <cell r="I3273">
            <v>15800</v>
          </cell>
          <cell r="J3273" t="str">
            <v>RUB</v>
          </cell>
        </row>
        <row r="3274">
          <cell r="A3274" t="str">
            <v>НС-1619148</v>
          </cell>
          <cell r="C3274" t="str">
            <v>RCI-RSN30HN/IN внутренний блок сплит-системы ROYAL CLIMA</v>
          </cell>
          <cell r="G3274" t="str">
            <v>шт</v>
          </cell>
          <cell r="H3274" t="str">
            <v>больше 50</v>
          </cell>
          <cell r="I3274">
            <v>15800</v>
          </cell>
          <cell r="J3274" t="str">
            <v>RUB</v>
          </cell>
        </row>
        <row r="3275">
          <cell r="A3275" t="str">
            <v>НС-1619149</v>
          </cell>
          <cell r="C3275" t="str">
            <v>RCI-RSN30HN/OUT наружный блок сплит-системы ROYAL CLIMA</v>
          </cell>
          <cell r="G3275" t="str">
            <v>шт</v>
          </cell>
          <cell r="H3275" t="str">
            <v>больше 50</v>
          </cell>
          <cell r="I3275">
            <v>36990</v>
          </cell>
          <cell r="J3275" t="str">
            <v>RUB</v>
          </cell>
        </row>
        <row r="3276">
          <cell r="A3276" t="str">
            <v>НС-1619151</v>
          </cell>
          <cell r="C3276" t="str">
            <v>RCI-RSN40HN/IN внутренний блок сплит-системы ROYAL CLIMA</v>
          </cell>
          <cell r="G3276" t="str">
            <v>шт</v>
          </cell>
          <cell r="H3276" t="str">
            <v>больше 50</v>
          </cell>
          <cell r="I3276">
            <v>17200</v>
          </cell>
          <cell r="J3276" t="str">
            <v>RUB</v>
          </cell>
        </row>
        <row r="3277">
          <cell r="A3277" t="str">
            <v>НС-1619153</v>
          </cell>
          <cell r="C3277" t="str">
            <v>RCI-RSN40HN/OUT наружный блок сплит-системы ROYAL CLIMA</v>
          </cell>
          <cell r="G3277" t="str">
            <v>шт</v>
          </cell>
          <cell r="H3277" t="str">
            <v>больше 50</v>
          </cell>
          <cell r="I3277">
            <v>40090</v>
          </cell>
          <cell r="J3277" t="str">
            <v>RUB</v>
          </cell>
        </row>
        <row r="3278">
          <cell r="A3278" t="str">
            <v>НС-1630960</v>
          </cell>
          <cell r="C3278" t="str">
            <v>RCI-RSN55HN/IN внутренний блок сплит-системы ROYAL CLIMA</v>
          </cell>
          <cell r="G3278" t="str">
            <v>шт</v>
          </cell>
          <cell r="H3278">
            <v>33</v>
          </cell>
          <cell r="I3278">
            <v>27200</v>
          </cell>
          <cell r="J3278" t="str">
            <v>RUB</v>
          </cell>
        </row>
        <row r="3279">
          <cell r="A3279" t="str">
            <v>НС-1630961</v>
          </cell>
          <cell r="C3279" t="str">
            <v>RCI-RSN55HN/OUT наружный блок сплит-системы ROYAL CLIMA</v>
          </cell>
          <cell r="G3279" t="str">
            <v>шт</v>
          </cell>
          <cell r="H3279">
            <v>29</v>
          </cell>
          <cell r="I3279">
            <v>63390</v>
          </cell>
          <cell r="J3279" t="str">
            <v>RUB</v>
          </cell>
        </row>
        <row r="3280">
          <cell r="A3280" t="str">
            <v>НС-1630962</v>
          </cell>
          <cell r="C3280" t="str">
            <v>RCI-RSN75HN/IN внутренний блок сплит-системы ROYAL CLIMA</v>
          </cell>
          <cell r="G3280" t="str">
            <v>шт</v>
          </cell>
          <cell r="H3280">
            <v>15</v>
          </cell>
          <cell r="I3280">
            <v>33400</v>
          </cell>
          <cell r="J3280" t="str">
            <v>RUB</v>
          </cell>
        </row>
        <row r="3281">
          <cell r="A3281" t="str">
            <v>НС-1630964</v>
          </cell>
          <cell r="C3281" t="str">
            <v>RCI-RSN75HN/OUT наружный блок сплит-системы ROYAL CLIMA</v>
          </cell>
          <cell r="G3281" t="str">
            <v>шт</v>
          </cell>
          <cell r="H3281">
            <v>15</v>
          </cell>
          <cell r="I3281">
            <v>78090</v>
          </cell>
          <cell r="J3281" t="str">
            <v>RUB</v>
          </cell>
        </row>
        <row r="3282">
          <cell r="A3282" t="str">
            <v>яС-1179362</v>
          </cell>
          <cell r="C3282" t="str">
            <v>TRIUMPH Inverter 2024</v>
          </cell>
          <cell r="H3282">
            <v>4</v>
          </cell>
          <cell r="I3282">
            <v>10000</v>
          </cell>
          <cell r="J3282" t="str">
            <v>RUB</v>
          </cell>
        </row>
        <row r="3283">
          <cell r="A3283" t="str">
            <v>НС-1601199</v>
          </cell>
          <cell r="C3283" t="str">
            <v>RCI-TWC22HN/IN внутренний блок сплит-системы ROYAL CLIMA</v>
          </cell>
          <cell r="G3283" t="str">
            <v>шт</v>
          </cell>
          <cell r="H3283">
            <v>0</v>
          </cell>
          <cell r="I3283">
            <v>10000</v>
          </cell>
          <cell r="J3283" t="str">
            <v>RUB</v>
          </cell>
        </row>
        <row r="3284">
          <cell r="A3284" t="str">
            <v>НС-1601200</v>
          </cell>
          <cell r="C3284" t="str">
            <v>RCI-TWC22HN/OUT наружный блок сплит-системы ROYAL CLIMA</v>
          </cell>
          <cell r="G3284" t="str">
            <v>шт</v>
          </cell>
          <cell r="H3284">
            <v>2</v>
          </cell>
          <cell r="I3284">
            <v>23490</v>
          </cell>
          <cell r="J3284" t="str">
            <v>RUB</v>
          </cell>
        </row>
        <row r="3285">
          <cell r="A3285" t="str">
            <v>НС-1601203</v>
          </cell>
          <cell r="C3285" t="str">
            <v>RCI-TWC35HN/IN внутренний блок сплит-системы ROYAL CLIMA</v>
          </cell>
          <cell r="G3285" t="str">
            <v>шт</v>
          </cell>
          <cell r="H3285">
            <v>1</v>
          </cell>
          <cell r="I3285">
            <v>13100</v>
          </cell>
          <cell r="J3285" t="str">
            <v>RUB</v>
          </cell>
        </row>
        <row r="3286">
          <cell r="A3286" t="str">
            <v>НС-1601204</v>
          </cell>
          <cell r="C3286" t="str">
            <v>RCI-TWC35HN/OUT наружный блок сплит-системы ROYAL CLIMA</v>
          </cell>
          <cell r="G3286" t="str">
            <v>шт</v>
          </cell>
          <cell r="H3286">
            <v>1</v>
          </cell>
          <cell r="I3286">
            <v>30490</v>
          </cell>
          <cell r="J3286" t="str">
            <v>RUB</v>
          </cell>
        </row>
        <row r="3287">
          <cell r="A3287" t="str">
            <v>НС-1601205</v>
          </cell>
          <cell r="C3287" t="str">
            <v>RCI-TWC55HN/IN внутренний блок сплит-системы ROYAL CLIMA</v>
          </cell>
          <cell r="G3287" t="str">
            <v>шт</v>
          </cell>
          <cell r="H3287">
            <v>0</v>
          </cell>
          <cell r="I3287">
            <v>21700</v>
          </cell>
          <cell r="J3287" t="str">
            <v>RUB</v>
          </cell>
        </row>
        <row r="3288">
          <cell r="A3288" t="str">
            <v>яС-1189666</v>
          </cell>
          <cell r="C3288" t="str">
            <v>TRIUMPH LITE Inverter</v>
          </cell>
          <cell r="H3288" t="str">
            <v>больше 50</v>
          </cell>
          <cell r="I3288">
            <v>9200</v>
          </cell>
          <cell r="J3288" t="str">
            <v>RUB</v>
          </cell>
        </row>
        <row r="3289">
          <cell r="A3289" t="str">
            <v>НС-1689542</v>
          </cell>
          <cell r="C3289" t="str">
            <v>RCI-TWL22HN/IN внутренний блок сплит-системы ROYAL CLIMA</v>
          </cell>
          <cell r="G3289" t="str">
            <v>шт</v>
          </cell>
          <cell r="H3289">
            <v>18</v>
          </cell>
          <cell r="I3289">
            <v>9200</v>
          </cell>
          <cell r="J3289" t="str">
            <v>RUB</v>
          </cell>
        </row>
        <row r="3290">
          <cell r="A3290" t="str">
            <v>НС-1689543</v>
          </cell>
          <cell r="C3290" t="str">
            <v>RCI-TWL22HN/OUT наружный блок сплит-системы ROYAL CLIMA</v>
          </cell>
          <cell r="G3290" t="str">
            <v>шт</v>
          </cell>
          <cell r="H3290">
            <v>25</v>
          </cell>
          <cell r="I3290">
            <v>21490</v>
          </cell>
          <cell r="J3290" t="str">
            <v>RUB</v>
          </cell>
        </row>
        <row r="3291">
          <cell r="A3291" t="str">
            <v>НС-1689544</v>
          </cell>
          <cell r="C3291" t="str">
            <v>RCI-TWL28HN/IN внутренний блок сплит-системы ROYAL CLIMA</v>
          </cell>
          <cell r="G3291" t="str">
            <v>шт</v>
          </cell>
          <cell r="H3291">
            <v>10</v>
          </cell>
          <cell r="I3291">
            <v>10100</v>
          </cell>
          <cell r="J3291" t="str">
            <v>RUB</v>
          </cell>
        </row>
        <row r="3292">
          <cell r="A3292" t="str">
            <v>НС-1689546</v>
          </cell>
          <cell r="C3292" t="str">
            <v>RCI-TWL28HN/OUT наружный блок сплит-системы ROYAL CLIMA</v>
          </cell>
          <cell r="G3292" t="str">
            <v>шт</v>
          </cell>
          <cell r="H3292">
            <v>12</v>
          </cell>
          <cell r="I3292">
            <v>23690</v>
          </cell>
          <cell r="J3292" t="str">
            <v>RUB</v>
          </cell>
        </row>
        <row r="3293">
          <cell r="A3293" t="str">
            <v>НС-1689547</v>
          </cell>
          <cell r="C3293" t="str">
            <v>RCI-TWL35HN/IN внутренний блок сплит-системы ROYAL CLIMA</v>
          </cell>
          <cell r="G3293" t="str">
            <v>шт</v>
          </cell>
          <cell r="H3293">
            <v>44</v>
          </cell>
          <cell r="I3293">
            <v>12300</v>
          </cell>
          <cell r="J3293" t="str">
            <v>RUB</v>
          </cell>
        </row>
        <row r="3294">
          <cell r="A3294" t="str">
            <v>НС-1689548</v>
          </cell>
          <cell r="C3294" t="str">
            <v>RCI-TWL35HN/OUT наружный блок сплит-системы ROYAL CLIMA</v>
          </cell>
          <cell r="G3294" t="str">
            <v>шт</v>
          </cell>
          <cell r="H3294">
            <v>44</v>
          </cell>
          <cell r="I3294">
            <v>28690</v>
          </cell>
          <cell r="J3294" t="str">
            <v>RUB</v>
          </cell>
        </row>
        <row r="3295">
          <cell r="A3295" t="str">
            <v>яС-1170645</v>
          </cell>
          <cell r="C3295" t="str">
            <v>Инверторные сплит-системы + приточная вентиляция</v>
          </cell>
          <cell r="H3295" t="str">
            <v>больше 50</v>
          </cell>
          <cell r="I3295">
            <v>18000</v>
          </cell>
          <cell r="J3295" t="str">
            <v>RUB</v>
          </cell>
        </row>
        <row r="3296">
          <cell r="A3296" t="str">
            <v>яС-1173081</v>
          </cell>
          <cell r="C3296" t="str">
            <v>FRESH STANDARD</v>
          </cell>
          <cell r="H3296" t="str">
            <v>больше 50</v>
          </cell>
          <cell r="I3296">
            <v>18000</v>
          </cell>
          <cell r="J3296" t="str">
            <v>RUB</v>
          </cell>
        </row>
        <row r="3297">
          <cell r="A3297" t="str">
            <v>НС-1481558</v>
          </cell>
          <cell r="C3297" t="str">
            <v>RCI-RFS28HN/IN внутренний блок сплит-системы ROYAL CLIMA</v>
          </cell>
          <cell r="G3297" t="str">
            <v>шт</v>
          </cell>
          <cell r="H3297" t="str">
            <v>больше 50</v>
          </cell>
          <cell r="I3297">
            <v>18000</v>
          </cell>
          <cell r="J3297" t="str">
            <v>RUB</v>
          </cell>
        </row>
        <row r="3298">
          <cell r="A3298" t="str">
            <v>НС-1481559</v>
          </cell>
          <cell r="C3298" t="str">
            <v>RCI-RFS28HN/OUT наружный блок сплит-системы ROYAL CLIMA</v>
          </cell>
          <cell r="G3298" t="str">
            <v>шт</v>
          </cell>
          <cell r="H3298" t="str">
            <v>больше 50</v>
          </cell>
          <cell r="I3298">
            <v>41890</v>
          </cell>
          <cell r="J3298" t="str">
            <v>RUB</v>
          </cell>
        </row>
        <row r="3299">
          <cell r="A3299" t="str">
            <v>НС-1481560</v>
          </cell>
          <cell r="C3299" t="str">
            <v>RCI-RFS35HN/IN внутренний блок сплит-системы ROYAL CLIMA</v>
          </cell>
          <cell r="G3299" t="str">
            <v>шт</v>
          </cell>
          <cell r="H3299" t="str">
            <v>больше 50</v>
          </cell>
          <cell r="I3299">
            <v>18800</v>
          </cell>
          <cell r="J3299" t="str">
            <v>RUB</v>
          </cell>
        </row>
        <row r="3300">
          <cell r="A3300" t="str">
            <v>НС-1481561</v>
          </cell>
          <cell r="C3300" t="str">
            <v>RCI-RFS35HN/OUT наружный блок сплит-системы ROYAL CLIMA</v>
          </cell>
          <cell r="G3300" t="str">
            <v>шт</v>
          </cell>
          <cell r="H3300" t="str">
            <v>больше 50</v>
          </cell>
          <cell r="I3300">
            <v>43790</v>
          </cell>
          <cell r="J3300" t="str">
            <v>RUB</v>
          </cell>
        </row>
        <row r="3301">
          <cell r="A3301" t="str">
            <v>яС-1169851</v>
          </cell>
          <cell r="C3301" t="str">
            <v>ROYAL FRESH FULL DC EU Inverter</v>
          </cell>
          <cell r="H3301" t="str">
            <v>больше 50</v>
          </cell>
          <cell r="I3301">
            <v>19400</v>
          </cell>
          <cell r="J3301" t="str">
            <v>RUB</v>
          </cell>
        </row>
        <row r="3302">
          <cell r="A3302" t="str">
            <v>НС-1393052</v>
          </cell>
          <cell r="C3302" t="str">
            <v>RCI-RF30HN/IN внутренний блок сплит-системы ROYAL CLIMA</v>
          </cell>
          <cell r="G3302" t="str">
            <v>шт</v>
          </cell>
          <cell r="H3302">
            <v>3</v>
          </cell>
          <cell r="I3302">
            <v>19400</v>
          </cell>
          <cell r="J3302" t="str">
            <v>RUB</v>
          </cell>
        </row>
        <row r="3303">
          <cell r="A3303" t="str">
            <v>НС-1393055</v>
          </cell>
          <cell r="C3303" t="str">
            <v>RCI-RF30HN/OUT наружный блок сплит-системы ROYAL CLIMA</v>
          </cell>
          <cell r="G3303" t="str">
            <v>шт</v>
          </cell>
          <cell r="H3303">
            <v>3</v>
          </cell>
          <cell r="I3303">
            <v>45390</v>
          </cell>
          <cell r="J3303" t="str">
            <v>RUB</v>
          </cell>
        </row>
        <row r="3304">
          <cell r="A3304" t="str">
            <v>НС-1393056</v>
          </cell>
          <cell r="C3304" t="str">
            <v>RCI-RF40HN/IN внутренний блок сплит-системы ROYAL CLIMA</v>
          </cell>
          <cell r="G3304" t="str">
            <v>шт</v>
          </cell>
          <cell r="H3304">
            <v>45</v>
          </cell>
          <cell r="I3304">
            <v>20300</v>
          </cell>
          <cell r="J3304" t="str">
            <v>RUB</v>
          </cell>
        </row>
        <row r="3305">
          <cell r="A3305" t="str">
            <v>НС-1393057</v>
          </cell>
          <cell r="C3305" t="str">
            <v>RCI-RF40HN/OUT наружный блок сплит-системы ROYAL CLIMA</v>
          </cell>
          <cell r="G3305" t="str">
            <v>шт</v>
          </cell>
          <cell r="H3305">
            <v>37</v>
          </cell>
          <cell r="I3305">
            <v>47290</v>
          </cell>
          <cell r="J3305" t="str">
            <v>RUB</v>
          </cell>
        </row>
        <row r="3306">
          <cell r="A3306" t="str">
            <v>яС-1170669</v>
          </cell>
          <cell r="C3306" t="str">
            <v>Фильтры для ROYAL FRESH</v>
          </cell>
          <cell r="H3306" t="str">
            <v>больше 50</v>
          </cell>
          <cell r="I3306">
            <v>2770</v>
          </cell>
          <cell r="J3306" t="str">
            <v>RUB</v>
          </cell>
        </row>
        <row r="3307">
          <cell r="A3307" t="str">
            <v>НС-1414750</v>
          </cell>
          <cell r="C3307" t="str">
            <v>RCI-RF H11 Фильтр тонкой очистки H11 для сплит-системы ROYAL FRESH ROYAL CLIMA</v>
          </cell>
          <cell r="G3307" t="str">
            <v>шт</v>
          </cell>
          <cell r="H3307" t="str">
            <v>больше 50</v>
          </cell>
          <cell r="I3307">
            <v>2770</v>
          </cell>
          <cell r="J3307" t="str">
            <v>RUB</v>
          </cell>
        </row>
        <row r="3308">
          <cell r="A3308" t="str">
            <v>НС-1064034</v>
          </cell>
          <cell r="C3308" t="str">
            <v>Мобильные кондиционеры</v>
          </cell>
          <cell r="H3308" t="str">
            <v>больше 50</v>
          </cell>
          <cell r="I3308">
            <v>23990</v>
          </cell>
          <cell r="J3308" t="str">
            <v>RUB</v>
          </cell>
        </row>
        <row r="3309">
          <cell r="A3309" t="str">
            <v>яС-1167311</v>
          </cell>
          <cell r="C3309" t="str">
            <v>BUSTA</v>
          </cell>
          <cell r="H3309">
            <v>2</v>
          </cell>
          <cell r="I3309">
            <v>23990</v>
          </cell>
          <cell r="J3309" t="str">
            <v>RUB</v>
          </cell>
        </row>
        <row r="3310">
          <cell r="A3310" t="str">
            <v>НС-1291859</v>
          </cell>
          <cell r="C3310" t="str">
            <v>RM-BS22CH-E Мобильный кондиционер ROYAL Clima</v>
          </cell>
          <cell r="G3310" t="str">
            <v>шт</v>
          </cell>
          <cell r="H3310">
            <v>2</v>
          </cell>
          <cell r="I3310">
            <v>23990</v>
          </cell>
          <cell r="J3310" t="str">
            <v>RUB</v>
          </cell>
        </row>
        <row r="3311">
          <cell r="A3311" t="str">
            <v>яС-1180143</v>
          </cell>
          <cell r="C3311" t="str">
            <v>CARO</v>
          </cell>
          <cell r="H3311" t="str">
            <v>больше 50</v>
          </cell>
          <cell r="I3311">
            <v>44990</v>
          </cell>
          <cell r="J3311" t="str">
            <v>RUB</v>
          </cell>
        </row>
        <row r="3312">
          <cell r="A3312" t="str">
            <v>НС-1609752</v>
          </cell>
          <cell r="C3312" t="str">
            <v>RM-CR39HH-E Мобильный кондиционер ROYAL Clima</v>
          </cell>
          <cell r="G3312" t="str">
            <v>шт</v>
          </cell>
          <cell r="H3312" t="str">
            <v>больше 50</v>
          </cell>
          <cell r="I3312">
            <v>44990</v>
          </cell>
          <cell r="J3312" t="str">
            <v>RUB</v>
          </cell>
        </row>
        <row r="3313">
          <cell r="A3313" t="str">
            <v>яС-1180142</v>
          </cell>
          <cell r="C3313" t="str">
            <v>CUBO</v>
          </cell>
          <cell r="H3313" t="str">
            <v>больше 50</v>
          </cell>
          <cell r="I3313">
            <v>33990</v>
          </cell>
          <cell r="J3313" t="str">
            <v>RUB</v>
          </cell>
        </row>
        <row r="3314">
          <cell r="A3314" t="str">
            <v>НС-1609755</v>
          </cell>
          <cell r="C3314" t="str">
            <v>RM-CU30HH-E Мобильный кондиционер ROYAL Clima</v>
          </cell>
          <cell r="G3314" t="str">
            <v>шт</v>
          </cell>
          <cell r="H3314" t="str">
            <v>больше 50</v>
          </cell>
          <cell r="I3314">
            <v>33990</v>
          </cell>
          <cell r="J3314" t="str">
            <v>RUB</v>
          </cell>
        </row>
        <row r="3315">
          <cell r="A3315" t="str">
            <v>яС-1168473</v>
          </cell>
          <cell r="C3315" t="str">
            <v>EGOISTA</v>
          </cell>
          <cell r="H3315">
            <v>26</v>
          </cell>
          <cell r="I3315">
            <v>22990</v>
          </cell>
          <cell r="J3315" t="str">
            <v>RUB</v>
          </cell>
        </row>
        <row r="3316">
          <cell r="A3316" t="str">
            <v>НС-1294515</v>
          </cell>
          <cell r="C3316" t="str">
            <v>RM-EG17CH-E Мобильный кондиционер ROYAL Clima</v>
          </cell>
          <cell r="G3316" t="str">
            <v>шт</v>
          </cell>
          <cell r="H3316">
            <v>26</v>
          </cell>
          <cell r="I3316">
            <v>22990</v>
          </cell>
          <cell r="J3316" t="str">
            <v>RUB</v>
          </cell>
        </row>
        <row r="3317">
          <cell r="A3317" t="str">
            <v>яС-1173330</v>
          </cell>
          <cell r="C3317" t="str">
            <v>LARGO PRO</v>
          </cell>
          <cell r="H3317" t="str">
            <v>больше 50</v>
          </cell>
          <cell r="I3317">
            <v>49990</v>
          </cell>
          <cell r="J3317" t="str">
            <v>RUB</v>
          </cell>
        </row>
        <row r="3318">
          <cell r="A3318" t="str">
            <v>НС-1488387</v>
          </cell>
          <cell r="C3318" t="str">
            <v>RM-LP50CN-E Мобильный кондиционер ROYAL Clima</v>
          </cell>
          <cell r="G3318" t="str">
            <v>шт</v>
          </cell>
          <cell r="H3318" t="str">
            <v>больше 50</v>
          </cell>
          <cell r="I3318">
            <v>49990</v>
          </cell>
          <cell r="J3318" t="str">
            <v>RUB</v>
          </cell>
        </row>
        <row r="3319">
          <cell r="A3319" t="str">
            <v>НС-1488390</v>
          </cell>
          <cell r="C3319" t="str">
            <v>RM-LP60CN-E Мобильный кондиционер ROYAL Clima</v>
          </cell>
          <cell r="G3319" t="str">
            <v>шт</v>
          </cell>
          <cell r="H3319">
            <v>28</v>
          </cell>
          <cell r="I3319">
            <v>53990</v>
          </cell>
          <cell r="J3319" t="str">
            <v>RUB</v>
          </cell>
        </row>
        <row r="3320">
          <cell r="A3320" t="str">
            <v>яС-1190516</v>
          </cell>
          <cell r="C3320" t="str">
            <v>MAGNATE</v>
          </cell>
          <cell r="H3320" t="str">
            <v>больше 50</v>
          </cell>
          <cell r="I3320">
            <v>23990</v>
          </cell>
          <cell r="J3320" t="str">
            <v>RUB</v>
          </cell>
        </row>
        <row r="3321">
          <cell r="A3321" t="str">
            <v>НС-1698689</v>
          </cell>
          <cell r="C3321" t="str">
            <v>RM-MT22CH-E MAGNATE Мобильный кондиционер ROYAL CLIMA</v>
          </cell>
          <cell r="G3321" t="str">
            <v>шт</v>
          </cell>
          <cell r="H3321" t="str">
            <v>больше 50</v>
          </cell>
          <cell r="I3321">
            <v>23990</v>
          </cell>
          <cell r="J3321" t="str">
            <v>RUB</v>
          </cell>
        </row>
        <row r="3322">
          <cell r="A3322" t="str">
            <v>НС-1698690</v>
          </cell>
          <cell r="C3322" t="str">
            <v>RM-MT28CH-E MAGNATE Мобильный кондиционер ROYAL CLIMA</v>
          </cell>
          <cell r="G3322" t="str">
            <v>шт</v>
          </cell>
          <cell r="H3322" t="str">
            <v>больше 50</v>
          </cell>
          <cell r="I3322">
            <v>26990</v>
          </cell>
          <cell r="J3322" t="str">
            <v>RUB</v>
          </cell>
        </row>
        <row r="3323">
          <cell r="A3323" t="str">
            <v>яС-1170435</v>
          </cell>
          <cell r="C3323" t="str">
            <v>STRADA</v>
          </cell>
          <cell r="H3323">
            <v>19</v>
          </cell>
          <cell r="I3323">
            <v>37990</v>
          </cell>
          <cell r="J3323" t="str">
            <v>RUB</v>
          </cell>
        </row>
        <row r="3324">
          <cell r="A3324" t="str">
            <v>НС-1763790</v>
          </cell>
          <cell r="C3324" t="str">
            <v>RM-ST39CH-E2 STRADA Мобильный кондиционер ROYAL CLIMA</v>
          </cell>
          <cell r="G3324" t="str">
            <v>шт</v>
          </cell>
          <cell r="H3324">
            <v>19</v>
          </cell>
          <cell r="I3324">
            <v>37990</v>
          </cell>
          <cell r="J3324" t="str">
            <v>RUB</v>
          </cell>
        </row>
        <row r="3325">
          <cell r="A3325" t="str">
            <v>яС-1170434</v>
          </cell>
          <cell r="C3325" t="str">
            <v>TESORO</v>
          </cell>
          <cell r="H3325" t="str">
            <v>больше 50</v>
          </cell>
          <cell r="I3325">
            <v>21990</v>
          </cell>
          <cell r="J3325" t="str">
            <v>RUB</v>
          </cell>
        </row>
        <row r="3326">
          <cell r="A3326" t="str">
            <v>НС-1410146</v>
          </cell>
          <cell r="C3326" t="str">
            <v>RM-TS17CH-E Мобильный кондиционер ROYAL Clima</v>
          </cell>
          <cell r="G3326" t="str">
            <v>шт</v>
          </cell>
          <cell r="H3326" t="str">
            <v>больше 50</v>
          </cell>
          <cell r="I3326">
            <v>21990</v>
          </cell>
          <cell r="J3326" t="str">
            <v>RUB</v>
          </cell>
        </row>
        <row r="3327">
          <cell r="A3327" t="str">
            <v>НС-1410147</v>
          </cell>
          <cell r="C3327" t="str">
            <v>RM-TS22CH-E Мобильный кондиционер ROYAL Clima</v>
          </cell>
          <cell r="G3327" t="str">
            <v>шт</v>
          </cell>
          <cell r="H3327">
            <v>6</v>
          </cell>
          <cell r="I3327">
            <v>23490</v>
          </cell>
          <cell r="J3327" t="str">
            <v>RUB</v>
          </cell>
        </row>
        <row r="3328">
          <cell r="A3328" t="str">
            <v>НС-1763782</v>
          </cell>
          <cell r="C3328" t="str">
            <v>RM-TS22CH-E2 TESORO Мобильный кондиционер ROYAL CLIMA</v>
          </cell>
          <cell r="G3328" t="str">
            <v>шт</v>
          </cell>
          <cell r="H3328">
            <v>17</v>
          </cell>
          <cell r="I3328">
            <v>23490</v>
          </cell>
          <cell r="J3328" t="str">
            <v>RUB</v>
          </cell>
        </row>
        <row r="3329">
          <cell r="A3329" t="str">
            <v>НС-1410149</v>
          </cell>
          <cell r="C3329" t="str">
            <v>RM-TS28CH-E Мобильный кондиционер ROYAL Clima</v>
          </cell>
          <cell r="G3329" t="str">
            <v>шт</v>
          </cell>
          <cell r="H3329">
            <v>1</v>
          </cell>
          <cell r="I3329">
            <v>26490</v>
          </cell>
          <cell r="J3329" t="str">
            <v>RUB</v>
          </cell>
        </row>
        <row r="3330">
          <cell r="A3330" t="str">
            <v>НС-1763783</v>
          </cell>
          <cell r="C3330" t="str">
            <v>RM-TS28CH-E2 TESORO Мобильный кондиционер ROYAL CLIMA</v>
          </cell>
          <cell r="G3330" t="str">
            <v>шт</v>
          </cell>
          <cell r="H3330">
            <v>14</v>
          </cell>
          <cell r="I3330">
            <v>26490</v>
          </cell>
          <cell r="J3330" t="str">
            <v>RUB</v>
          </cell>
        </row>
        <row r="3331">
          <cell r="A3331" t="str">
            <v>яС-1173282</v>
          </cell>
          <cell r="C3331" t="str">
            <v>Мульти сплит-системы</v>
          </cell>
          <cell r="H3331" t="str">
            <v>больше 50</v>
          </cell>
          <cell r="I3331">
            <v>15190</v>
          </cell>
          <cell r="J3331" t="str">
            <v>RUB</v>
          </cell>
        </row>
        <row r="3332">
          <cell r="A3332" t="str">
            <v>яС-1166826</v>
          </cell>
          <cell r="C3332" t="str">
            <v>Мульти сплит-системы MULTI FLEXI</v>
          </cell>
          <cell r="H3332" t="str">
            <v>больше 50</v>
          </cell>
          <cell r="I3332">
            <v>15190</v>
          </cell>
          <cell r="J3332" t="str">
            <v>RUB</v>
          </cell>
        </row>
        <row r="3333">
          <cell r="A3333" t="str">
            <v>яС-1166833</v>
          </cell>
          <cell r="C3333" t="str">
            <v>PRESTIGIO EU ERP Inverter R32</v>
          </cell>
          <cell r="H3333">
            <v>21</v>
          </cell>
          <cell r="I3333">
            <v>15190</v>
          </cell>
          <cell r="J3333" t="str">
            <v>RUB</v>
          </cell>
        </row>
        <row r="3334">
          <cell r="A3334" t="str">
            <v>НС-1525701</v>
          </cell>
          <cell r="C3334" t="str">
            <v>RCI-PX12HN внутренний блок мульти сплит-системы ROYAL CLIMA</v>
          </cell>
          <cell r="G3334" t="str">
            <v>шт</v>
          </cell>
          <cell r="H3334">
            <v>16</v>
          </cell>
          <cell r="I3334">
            <v>15190</v>
          </cell>
          <cell r="J3334" t="str">
            <v>RUB</v>
          </cell>
        </row>
        <row r="3335">
          <cell r="A3335" t="str">
            <v>НС-1295102</v>
          </cell>
          <cell r="C3335" t="str">
            <v>RCI-PX32HN внутренний блок мульти сплит-системы ROYAL CLIMA</v>
          </cell>
          <cell r="G3335" t="str">
            <v>шт</v>
          </cell>
          <cell r="H3335">
            <v>5</v>
          </cell>
          <cell r="I3335">
            <v>15290</v>
          </cell>
          <cell r="J3335" t="str">
            <v>RUB</v>
          </cell>
        </row>
        <row r="3336">
          <cell r="A3336" t="str">
            <v>яС-1190577</v>
          </cell>
          <cell r="C3336" t="str">
            <v>Внутренние блоки FELICITA Inverter</v>
          </cell>
          <cell r="H3336">
            <v>0</v>
          </cell>
          <cell r="I3336">
            <v>18590</v>
          </cell>
          <cell r="J3336" t="str">
            <v>RUB</v>
          </cell>
        </row>
        <row r="3337">
          <cell r="A3337" t="str">
            <v>НС-1691575</v>
          </cell>
          <cell r="C3337" t="str">
            <v>RCI-FC09HN внутренний блок мульти сплит-системы ROYAL CLIMA</v>
          </cell>
          <cell r="G3337" t="str">
            <v>шт</v>
          </cell>
          <cell r="H3337">
            <v>0</v>
          </cell>
          <cell r="I3337">
            <v>18590</v>
          </cell>
          <cell r="J3337" t="str">
            <v>RUB</v>
          </cell>
        </row>
        <row r="3338">
          <cell r="A3338" t="str">
            <v>яС-1170397</v>
          </cell>
          <cell r="C3338" t="str">
            <v>Внутренние блоки TRIUMF Inverter 2022</v>
          </cell>
          <cell r="H3338" t="str">
            <v>больше 50</v>
          </cell>
          <cell r="I3338">
            <v>23590</v>
          </cell>
          <cell r="J3338" t="str">
            <v>RUB</v>
          </cell>
        </row>
        <row r="3339">
          <cell r="A3339" t="str">
            <v>НС-1154114</v>
          </cell>
          <cell r="C3339" t="str">
            <v>RCI-TM18HN внутренний блок мульти сплит-системы ROYAL CLIMA</v>
          </cell>
          <cell r="G3339" t="str">
            <v>шт</v>
          </cell>
          <cell r="H3339">
            <v>45</v>
          </cell>
          <cell r="I3339">
            <v>23590</v>
          </cell>
          <cell r="J3339" t="str">
            <v>RUB</v>
          </cell>
        </row>
        <row r="3340">
          <cell r="A3340" t="str">
            <v>НС-1481536</v>
          </cell>
          <cell r="C3340" t="str">
            <v>RCI-TMN07HN внутренний блок мульти сплит-системы ROYAL CLIMA</v>
          </cell>
          <cell r="G3340" t="str">
            <v>шт</v>
          </cell>
          <cell r="H3340" t="str">
            <v>больше 50</v>
          </cell>
          <cell r="I3340">
            <v>16890</v>
          </cell>
          <cell r="J3340" t="str">
            <v>RUB</v>
          </cell>
        </row>
        <row r="3341">
          <cell r="A3341" t="str">
            <v>НС-1409439</v>
          </cell>
          <cell r="C3341" t="str">
            <v>RCI-TMN09HN внутренний блок мульти сплит-системы ROYAL CLIMA</v>
          </cell>
          <cell r="G3341" t="str">
            <v>шт</v>
          </cell>
          <cell r="H3341">
            <v>40</v>
          </cell>
          <cell r="I3341">
            <v>17090</v>
          </cell>
          <cell r="J3341" t="str">
            <v>RUB</v>
          </cell>
        </row>
        <row r="3342">
          <cell r="A3342" t="str">
            <v>НС-1409378</v>
          </cell>
          <cell r="C3342" t="str">
            <v>RCI-TMN12HN внутренний блок мульти сплит-системы ROYAL CLIMA</v>
          </cell>
          <cell r="G3342" t="str">
            <v>шт</v>
          </cell>
          <cell r="H3342">
            <v>31</v>
          </cell>
          <cell r="I3342">
            <v>18290</v>
          </cell>
          <cell r="J3342" t="str">
            <v>RUB</v>
          </cell>
        </row>
        <row r="3343">
          <cell r="A3343" t="str">
            <v>яС-1190578</v>
          </cell>
          <cell r="C3343" t="str">
            <v>Внутренние блоки Venturo Nero Inverter</v>
          </cell>
          <cell r="H3343" t="str">
            <v>больше 50</v>
          </cell>
          <cell r="I3343">
            <v>19090</v>
          </cell>
          <cell r="J3343" t="str">
            <v>RUB</v>
          </cell>
        </row>
        <row r="3344">
          <cell r="A3344" t="str">
            <v>НС-1694081</v>
          </cell>
          <cell r="C3344" t="str">
            <v>RCI-VT09HN внутренний блок мульти сплит-системы ROYAL CLIMA</v>
          </cell>
          <cell r="G3344" t="str">
            <v>шт</v>
          </cell>
          <cell r="H3344" t="str">
            <v>больше 50</v>
          </cell>
          <cell r="I3344">
            <v>19090</v>
          </cell>
          <cell r="J3344" t="str">
            <v>RUB</v>
          </cell>
        </row>
        <row r="3345">
          <cell r="A3345" t="str">
            <v>НС-1694083</v>
          </cell>
          <cell r="C3345" t="str">
            <v>RCI-VT12HN внутренний блок мульти сплит-системы ROYAL CLIMA</v>
          </cell>
          <cell r="G3345" t="str">
            <v>шт</v>
          </cell>
          <cell r="H3345">
            <v>31</v>
          </cell>
          <cell r="I3345">
            <v>20490</v>
          </cell>
          <cell r="J3345" t="str">
            <v>RUB</v>
          </cell>
        </row>
        <row r="3346">
          <cell r="A3346" t="str">
            <v>яС-1158366</v>
          </cell>
          <cell r="C3346" t="str">
            <v>Внутренние блоки канального типа</v>
          </cell>
          <cell r="H3346" t="str">
            <v>больше 50</v>
          </cell>
          <cell r="I3346">
            <v>31690</v>
          </cell>
          <cell r="J3346" t="str">
            <v>RUB</v>
          </cell>
        </row>
        <row r="3347">
          <cell r="A3347" t="str">
            <v>НС-1694121</v>
          </cell>
          <cell r="C3347" t="str">
            <v>RCI-DMN09 внутренний блок канального типа мульти сплит-системы ROYAL CLIMA</v>
          </cell>
          <cell r="G3347" t="str">
            <v>шт</v>
          </cell>
          <cell r="H3347" t="str">
            <v>больше 50</v>
          </cell>
          <cell r="I3347">
            <v>31690</v>
          </cell>
          <cell r="J3347" t="str">
            <v>RUB</v>
          </cell>
        </row>
        <row r="3348">
          <cell r="A3348" t="str">
            <v>НС-1694077</v>
          </cell>
          <cell r="C3348" t="str">
            <v>RCI-DMN12 внутренний блок канального типа мульти сплит-системы ROYAL CLIMA</v>
          </cell>
          <cell r="G3348" t="str">
            <v>шт</v>
          </cell>
          <cell r="H3348">
            <v>16</v>
          </cell>
          <cell r="I3348">
            <v>32990</v>
          </cell>
          <cell r="J3348" t="str">
            <v>RUB</v>
          </cell>
        </row>
        <row r="3349">
          <cell r="A3349" t="str">
            <v>НС-1694079</v>
          </cell>
          <cell r="C3349" t="str">
            <v>RCI-DMN18 внутренний блок канального типа мульти сплит-системы ROYAL CLIMA</v>
          </cell>
          <cell r="G3349" t="str">
            <v>шт</v>
          </cell>
          <cell r="H3349">
            <v>6</v>
          </cell>
          <cell r="I3349">
            <v>38390</v>
          </cell>
          <cell r="J3349" t="str">
            <v>RUB</v>
          </cell>
        </row>
        <row r="3350">
          <cell r="A3350" t="str">
            <v>яС-1158365</v>
          </cell>
          <cell r="C3350" t="str">
            <v>Внутренние блоки кассетного типа</v>
          </cell>
          <cell r="H3350">
            <v>1</v>
          </cell>
          <cell r="I3350">
            <v>3900</v>
          </cell>
          <cell r="J3350" t="str">
            <v>RUB</v>
          </cell>
        </row>
        <row r="3351">
          <cell r="A3351" t="str">
            <v>НС-1201832</v>
          </cell>
          <cell r="C3351" t="str">
            <v>RCI-4C/pan панель декоративная для RCI-CM12/CM18</v>
          </cell>
          <cell r="G3351" t="str">
            <v>шт</v>
          </cell>
          <cell r="H3351">
            <v>1</v>
          </cell>
          <cell r="I3351">
            <v>3900</v>
          </cell>
          <cell r="J3351" t="str">
            <v>RUB</v>
          </cell>
        </row>
        <row r="3352">
          <cell r="A3352" t="str">
            <v>яС-1193939</v>
          </cell>
          <cell r="C3352" t="str">
            <v>Внутренние блоки кассетного типа 2026</v>
          </cell>
          <cell r="H3352">
            <v>37</v>
          </cell>
          <cell r="I3352">
            <v>3900</v>
          </cell>
          <cell r="J3352" t="str">
            <v>RUB</v>
          </cell>
        </row>
        <row r="3353">
          <cell r="A3353" t="str">
            <v>НС-1763934</v>
          </cell>
          <cell r="C3353" t="str">
            <v>RCI-4CM/pan панель декоративная для RCI-CME12/CME18</v>
          </cell>
          <cell r="G3353" t="str">
            <v>шт</v>
          </cell>
          <cell r="H3353">
            <v>18</v>
          </cell>
          <cell r="I3353">
            <v>3900</v>
          </cell>
          <cell r="J3353" t="str">
            <v>RUB</v>
          </cell>
        </row>
        <row r="3354">
          <cell r="A3354" t="str">
            <v>НС-1760707</v>
          </cell>
          <cell r="C3354" t="str">
            <v>RCI-CME12 внутренний блок кассетного типа мульти сплит-системы ROYAL CLIMA</v>
          </cell>
          <cell r="G3354" t="str">
            <v>шт</v>
          </cell>
          <cell r="H3354">
            <v>8</v>
          </cell>
          <cell r="I3354">
            <v>32790</v>
          </cell>
          <cell r="J3354" t="str">
            <v>RUB</v>
          </cell>
        </row>
        <row r="3355">
          <cell r="A3355" t="str">
            <v>НС-1760708</v>
          </cell>
          <cell r="C3355" t="str">
            <v>RCI-CME18 внутренний блок кассетного типа мульти сплит-системы ROYAL CLIMA</v>
          </cell>
          <cell r="G3355" t="str">
            <v>шт</v>
          </cell>
          <cell r="H3355">
            <v>11</v>
          </cell>
          <cell r="I3355">
            <v>34690</v>
          </cell>
          <cell r="J3355" t="str">
            <v>RUB</v>
          </cell>
        </row>
        <row r="3356">
          <cell r="A3356" t="str">
            <v>яС-1170398</v>
          </cell>
          <cell r="C3356" t="str">
            <v>Универсальные наружные блоки</v>
          </cell>
          <cell r="H3356">
            <v>25</v>
          </cell>
          <cell r="I3356">
            <v>66290</v>
          </cell>
          <cell r="J3356" t="str">
            <v>RUB</v>
          </cell>
        </row>
        <row r="3357">
          <cell r="A3357" t="str">
            <v>НС-1409381</v>
          </cell>
          <cell r="C3357" t="str">
            <v>2RMN-14HN/OUT наружный блок сплит-системы ROYAL CLIMA</v>
          </cell>
          <cell r="G3357" t="str">
            <v>шт</v>
          </cell>
          <cell r="H3357">
            <v>0</v>
          </cell>
          <cell r="I3357">
            <v>66290</v>
          </cell>
          <cell r="J3357" t="str">
            <v>RUB</v>
          </cell>
        </row>
        <row r="3358">
          <cell r="A3358" t="str">
            <v>НС-1409382</v>
          </cell>
          <cell r="C3358" t="str">
            <v>2RMN-18HN/OUT наружный блок сплит-системы ROYAL CLIMA</v>
          </cell>
          <cell r="G3358" t="str">
            <v>шт</v>
          </cell>
          <cell r="H3358">
            <v>0</v>
          </cell>
          <cell r="I3358">
            <v>70690</v>
          </cell>
          <cell r="J3358" t="str">
            <v>RUB</v>
          </cell>
        </row>
        <row r="3359">
          <cell r="A3359" t="str">
            <v>НС-1295067</v>
          </cell>
          <cell r="C3359" t="str">
            <v>4RMX-28HN/OUT наружный блок сплит-системы ROYAL CLIMA</v>
          </cell>
          <cell r="G3359" t="str">
            <v>шт</v>
          </cell>
          <cell r="H3359">
            <v>5</v>
          </cell>
          <cell r="I3359">
            <v>116890</v>
          </cell>
          <cell r="J3359" t="str">
            <v>RUB</v>
          </cell>
        </row>
        <row r="3360">
          <cell r="A3360" t="str">
            <v>НС-1295071</v>
          </cell>
          <cell r="C3360" t="str">
            <v>4RMX-36HN/OUT наружный блок сплит-системы ROYAL CLIMA</v>
          </cell>
          <cell r="G3360" t="str">
            <v>шт</v>
          </cell>
          <cell r="H3360">
            <v>20</v>
          </cell>
          <cell r="I3360">
            <v>160090</v>
          </cell>
          <cell r="J3360" t="str">
            <v>RUB</v>
          </cell>
        </row>
        <row r="3361">
          <cell r="A3361" t="str">
            <v>НС-1410348</v>
          </cell>
          <cell r="C3361" t="str">
            <v>5RMN-42HN/OUT наружный блок сплит-системы ROYAL CLIMA</v>
          </cell>
          <cell r="G3361" t="str">
            <v>шт</v>
          </cell>
          <cell r="H3361">
            <v>0</v>
          </cell>
          <cell r="I3361">
            <v>174390</v>
          </cell>
          <cell r="J3361" t="str">
            <v>RUB</v>
          </cell>
        </row>
        <row r="3362">
          <cell r="A3362" t="str">
            <v>яС-1178677</v>
          </cell>
          <cell r="C3362" t="str">
            <v>Мульти сплит-системы MULTI GAMMA</v>
          </cell>
          <cell r="H3362" t="str">
            <v>больше 50</v>
          </cell>
          <cell r="I3362">
            <v>19790</v>
          </cell>
          <cell r="J3362" t="str">
            <v>RUB</v>
          </cell>
        </row>
        <row r="3363">
          <cell r="A3363" t="str">
            <v>яС-1178681</v>
          </cell>
          <cell r="C3363" t="str">
            <v>Внутренние блоки GAMMA ATTICA NERO Inverter</v>
          </cell>
          <cell r="H3363">
            <v>11</v>
          </cell>
          <cell r="I3363">
            <v>19790</v>
          </cell>
          <cell r="J3363" t="str">
            <v>RUB</v>
          </cell>
        </row>
        <row r="3364">
          <cell r="A3364" t="str">
            <v>НС-1692392</v>
          </cell>
          <cell r="C3364" t="str">
            <v>RCI-AND09HN внутренний блок мульти сплит-системы ROYAL CLIMA</v>
          </cell>
          <cell r="G3364" t="str">
            <v>шт</v>
          </cell>
          <cell r="H3364">
            <v>7</v>
          </cell>
          <cell r="I3364">
            <v>19790</v>
          </cell>
          <cell r="J3364" t="str">
            <v>RUB</v>
          </cell>
        </row>
        <row r="3365">
          <cell r="A3365" t="str">
            <v>НС-1573612</v>
          </cell>
          <cell r="C3365" t="str">
            <v>RCI-ANF12HN внутренний блок мульти сплит-системы ROYAL CLIMA</v>
          </cell>
          <cell r="G3365" t="str">
            <v>шт</v>
          </cell>
          <cell r="H3365">
            <v>4</v>
          </cell>
          <cell r="I3365">
            <v>20290</v>
          </cell>
          <cell r="J3365" t="str">
            <v>RUB</v>
          </cell>
        </row>
        <row r="3366">
          <cell r="A3366" t="str">
            <v>яС-1178679</v>
          </cell>
          <cell r="C3366" t="str">
            <v>Внутренние блоки GAMMA GLORIA Inverter</v>
          </cell>
          <cell r="H3366" t="str">
            <v>больше 50</v>
          </cell>
          <cell r="I3366">
            <v>15890</v>
          </cell>
          <cell r="J3366" t="str">
            <v>RUB</v>
          </cell>
        </row>
        <row r="3367">
          <cell r="A3367" t="str">
            <v>НС-1692390</v>
          </cell>
          <cell r="C3367" t="str">
            <v>RCI-GLD07HN внутренний блок мульти сплит-системы ROYAL CLIMA</v>
          </cell>
          <cell r="G3367" t="str">
            <v>шт</v>
          </cell>
          <cell r="H3367" t="str">
            <v>больше 50</v>
          </cell>
          <cell r="I3367">
            <v>15890</v>
          </cell>
          <cell r="J3367" t="str">
            <v>RUB</v>
          </cell>
        </row>
        <row r="3368">
          <cell r="A3368" t="str">
            <v>НС-1692391</v>
          </cell>
          <cell r="C3368" t="str">
            <v>RCI-GLD09HN внутренний блок мульти сплит-системы ROYAL CLIMA</v>
          </cell>
          <cell r="G3368" t="str">
            <v>шт</v>
          </cell>
          <cell r="H3368" t="str">
            <v>больше 50</v>
          </cell>
          <cell r="I3368">
            <v>16390</v>
          </cell>
          <cell r="J3368" t="str">
            <v>RUB</v>
          </cell>
        </row>
        <row r="3369">
          <cell r="A3369" t="str">
            <v>НС-1573609</v>
          </cell>
          <cell r="C3369" t="str">
            <v>RCI-GLF09HN внутренний блок мульти сплит-системы ROYAL CLIMA</v>
          </cell>
          <cell r="G3369" t="str">
            <v>шт</v>
          </cell>
          <cell r="H3369">
            <v>1</v>
          </cell>
          <cell r="I3369">
            <v>15690</v>
          </cell>
          <cell r="J3369" t="str">
            <v>RUB</v>
          </cell>
        </row>
        <row r="3370">
          <cell r="A3370" t="str">
            <v>НС-1573610</v>
          </cell>
          <cell r="C3370" t="str">
            <v>RCI-GLF12HN внутренний блок мульти сплит-системы ROYAL CLIMA</v>
          </cell>
          <cell r="G3370" t="str">
            <v>шт</v>
          </cell>
          <cell r="H3370" t="str">
            <v>больше 50</v>
          </cell>
          <cell r="I3370">
            <v>17190</v>
          </cell>
          <cell r="J3370" t="str">
            <v>RUB</v>
          </cell>
        </row>
        <row r="3371">
          <cell r="A3371" t="str">
            <v>яС-1178680</v>
          </cell>
          <cell r="C3371" t="str">
            <v>Внутренние блоки GAMMA PERFETTO Inverter</v>
          </cell>
          <cell r="H3371">
            <v>43</v>
          </cell>
          <cell r="I3371">
            <v>18290</v>
          </cell>
          <cell r="J3371" t="str">
            <v>RUB</v>
          </cell>
        </row>
        <row r="3372">
          <cell r="A3372" t="str">
            <v>НС-1573614</v>
          </cell>
          <cell r="C3372" t="str">
            <v>RCI-PFF09HN внутренний блок мульти сплит-системы ROYAL CLIMA</v>
          </cell>
          <cell r="G3372" t="str">
            <v>шт</v>
          </cell>
          <cell r="H3372">
            <v>35</v>
          </cell>
          <cell r="I3372">
            <v>18290</v>
          </cell>
          <cell r="J3372" t="str">
            <v>RUB</v>
          </cell>
        </row>
        <row r="3373">
          <cell r="A3373" t="str">
            <v>НС-1573615</v>
          </cell>
          <cell r="C3373" t="str">
            <v>RCI-PFF12HN внутренний блок мульти сплит-системы ROYAL CLIMA</v>
          </cell>
          <cell r="G3373" t="str">
            <v>шт</v>
          </cell>
          <cell r="H3373">
            <v>8</v>
          </cell>
          <cell r="I3373">
            <v>19090</v>
          </cell>
          <cell r="J3373" t="str">
            <v>RUB</v>
          </cell>
        </row>
        <row r="3374">
          <cell r="A3374" t="str">
            <v>яС-1178678</v>
          </cell>
          <cell r="C3374" t="str">
            <v>Универсальные наружные блоки MULTI GAMMA</v>
          </cell>
          <cell r="H3374" t="str">
            <v>больше 50</v>
          </cell>
          <cell r="I3374">
            <v>64690</v>
          </cell>
          <cell r="J3374" t="str">
            <v>RUB</v>
          </cell>
        </row>
        <row r="3375">
          <cell r="A3375" t="str">
            <v>НС-1692389</v>
          </cell>
          <cell r="C3375" t="str">
            <v>2DFM-14HN/OUT наружный блок мульти сплит-системы ROYAL CLIMA</v>
          </cell>
          <cell r="G3375" t="str">
            <v>шт</v>
          </cell>
          <cell r="H3375" t="str">
            <v>больше 50</v>
          </cell>
          <cell r="I3375">
            <v>64690</v>
          </cell>
          <cell r="J3375" t="str">
            <v>RUB</v>
          </cell>
        </row>
        <row r="3376">
          <cell r="A3376" t="str">
            <v>НС-1573600</v>
          </cell>
          <cell r="C3376" t="str">
            <v>2TFM-17HN/OUT наружный блок мульти сплит-системы ROYAL CLIMA</v>
          </cell>
          <cell r="G3376" t="str">
            <v>шт</v>
          </cell>
          <cell r="H3376" t="str">
            <v>больше 50</v>
          </cell>
          <cell r="I3376">
            <v>68590</v>
          </cell>
          <cell r="J3376" t="str">
            <v>RUB</v>
          </cell>
        </row>
        <row r="3377">
          <cell r="A3377" t="str">
            <v>НС-1573601</v>
          </cell>
          <cell r="C3377" t="str">
            <v>3TFM-25HN/OUT наружный блок мульти сплит-системы ROYAL CLIMA</v>
          </cell>
          <cell r="G3377" t="str">
            <v>шт</v>
          </cell>
          <cell r="H3377">
            <v>50</v>
          </cell>
          <cell r="I3377">
            <v>89590</v>
          </cell>
          <cell r="J3377" t="str">
            <v>RUB</v>
          </cell>
        </row>
        <row r="3378">
          <cell r="A3378" t="str">
            <v>НС-1573604</v>
          </cell>
          <cell r="C3378" t="str">
            <v>4TFM-32HN/OUT наружный блок мульти сплит-системы ROYAL CLIMA</v>
          </cell>
          <cell r="G3378" t="str">
            <v>шт</v>
          </cell>
          <cell r="H3378">
            <v>16</v>
          </cell>
          <cell r="I3378">
            <v>135490</v>
          </cell>
          <cell r="J3378" t="str">
            <v>RUB</v>
          </cell>
        </row>
        <row r="3379">
          <cell r="A3379" t="str">
            <v>НС-1763739</v>
          </cell>
          <cell r="C3379" t="str">
            <v>4TFM-36HN/OUT наружный блок мульти сплит-системы ROYAL CLIMA</v>
          </cell>
          <cell r="G3379" t="str">
            <v>шт</v>
          </cell>
          <cell r="H3379">
            <v>20</v>
          </cell>
          <cell r="I3379">
            <v>142090</v>
          </cell>
          <cell r="J3379" t="str">
            <v>RUB</v>
          </cell>
        </row>
        <row r="3380">
          <cell r="A3380" t="str">
            <v>НС-1764595</v>
          </cell>
          <cell r="C3380" t="str">
            <v>5DFM-42HN/OUT наружный блок мульти сплит-системы ROYAL CLIMA</v>
          </cell>
          <cell r="G3380" t="str">
            <v>шт</v>
          </cell>
          <cell r="H3380">
            <v>37</v>
          </cell>
          <cell r="I3380">
            <v>169090</v>
          </cell>
          <cell r="J3380" t="str">
            <v>RUB</v>
          </cell>
        </row>
        <row r="3381">
          <cell r="A3381" t="str">
            <v>НС-1064064</v>
          </cell>
          <cell r="C3381" t="str">
            <v>Муляжи для продажи</v>
          </cell>
          <cell r="H3381" t="str">
            <v>больше 50</v>
          </cell>
        </row>
        <row r="3382">
          <cell r="A3382" t="str">
            <v>НС-1448604</v>
          </cell>
          <cell r="C3382" t="str">
            <v>Муляж RC-VX35HN/MU (VELA NOUVA) внутренний блок сплит-системы RoyalClima</v>
          </cell>
          <cell r="G3382" t="str">
            <v>шт</v>
          </cell>
          <cell r="H3382">
            <v>2</v>
          </cell>
        </row>
        <row r="3383">
          <cell r="A3383" t="str">
            <v>НС-1710857</v>
          </cell>
          <cell r="C3383" t="str">
            <v>Муляж RCI-FC22HN/MU (FELICITA Inverter ) внутренний блок сплит-системы ROYAL CLIMA</v>
          </cell>
          <cell r="G3383" t="str">
            <v>шт</v>
          </cell>
          <cell r="H3383">
            <v>1</v>
          </cell>
        </row>
        <row r="3384">
          <cell r="A3384" t="str">
            <v>НС-1765946</v>
          </cell>
          <cell r="C3384" t="str">
            <v>Муляж RCI-OME22HN/MU (OPTIMUM DC Inverter) внутренний блок сплит-системы ROYAL CLIMA</v>
          </cell>
          <cell r="G3384" t="str">
            <v>шт</v>
          </cell>
          <cell r="H3384">
            <v>12</v>
          </cell>
        </row>
        <row r="3385">
          <cell r="A3385" t="str">
            <v>НС-1504976</v>
          </cell>
          <cell r="C3385" t="str">
            <v>Муляж RCI-RFS28HN/MU (Royal FRESH STANDARD) внутренний блок сплит-системы ROYAL CLIMA</v>
          </cell>
          <cell r="G3385" t="str">
            <v>шт</v>
          </cell>
          <cell r="H3385">
            <v>1</v>
          </cell>
        </row>
        <row r="3386">
          <cell r="A3386" t="str">
            <v>НС-1630967</v>
          </cell>
          <cell r="C3386" t="str">
            <v>Муляж RCI-RSB30HN/MU (SUPREMO BLANCO) внутренний блок сплит-системы ROYAL CLIMA</v>
          </cell>
          <cell r="G3386" t="str">
            <v>шт</v>
          </cell>
          <cell r="H3386">
            <v>1</v>
          </cell>
        </row>
        <row r="3387">
          <cell r="A3387" t="str">
            <v>НС-1630968</v>
          </cell>
          <cell r="C3387" t="str">
            <v>Муляж RCI-RSN30HN/MU (SUPREMO NERO) внутренний блок сплит-системы ROYAL CLIMA</v>
          </cell>
          <cell r="G3387" t="str">
            <v>шт</v>
          </cell>
          <cell r="H3387">
            <v>0</v>
          </cell>
        </row>
        <row r="3388">
          <cell r="A3388" t="str">
            <v>НС-1282651</v>
          </cell>
          <cell r="C3388" t="str">
            <v>Пульт RG66A(B)/BGEF к образцу (муляжу) внутреннего блока ROYAL Clima</v>
          </cell>
          <cell r="G3388" t="str">
            <v>шт</v>
          </cell>
          <cell r="H3388" t="str">
            <v>больше 50</v>
          </cell>
        </row>
        <row r="3389">
          <cell r="A3389" t="str">
            <v>Ц-00039938</v>
          </cell>
          <cell r="C3389" t="str">
            <v>Опции</v>
          </cell>
          <cell r="H3389" t="str">
            <v>больше 50</v>
          </cell>
          <cell r="I3389">
            <v>3200</v>
          </cell>
          <cell r="J3389" t="str">
            <v>RUB</v>
          </cell>
        </row>
        <row r="3390">
          <cell r="A3390" t="str">
            <v>НС-1497257</v>
          </cell>
          <cell r="C3390" t="str">
            <v>OLC202 Wi-Fi модуль ROYAL CLIMA для Полупромышленных кондиционеров</v>
          </cell>
          <cell r="G3390" t="str">
            <v>шт</v>
          </cell>
          <cell r="H3390">
            <v>20</v>
          </cell>
          <cell r="I3390">
            <v>3200</v>
          </cell>
          <cell r="J3390" t="str">
            <v>RUB</v>
          </cell>
        </row>
        <row r="3391">
          <cell r="A3391" t="str">
            <v>НС-1154125</v>
          </cell>
          <cell r="C3391" t="str">
            <v>OSK102 Wi-Fi USB модуль ROYAL CLIMA для Полупромышленных кондиционеров</v>
          </cell>
          <cell r="G3391" t="str">
            <v>шт</v>
          </cell>
          <cell r="H3391">
            <v>2</v>
          </cell>
          <cell r="I3391">
            <v>2890</v>
          </cell>
          <cell r="J3391" t="str">
            <v>RUB</v>
          </cell>
        </row>
        <row r="3392">
          <cell r="A3392" t="str">
            <v>НС-1657291</v>
          </cell>
          <cell r="C3392" t="str">
            <v>OSK107 Wi-Fi модуль с Алисой (PERFETTO, ATTICA NERO, PANDORA, GLORIA, MULTI GAMMA) ROYAL CLIMA</v>
          </cell>
          <cell r="G3392" t="str">
            <v>шт</v>
          </cell>
          <cell r="H3392" t="str">
            <v>больше 50</v>
          </cell>
          <cell r="I3392">
            <v>3200</v>
          </cell>
          <cell r="J3392" t="str">
            <v>RUB</v>
          </cell>
        </row>
        <row r="3393">
          <cell r="A3393" t="str">
            <v>НС-1514591</v>
          </cell>
          <cell r="C3393" t="str">
            <v>OSK204 Wi-Fi USB модуль беспроводной передачи данных ROYAL CLIMA (RENAISSANCE)</v>
          </cell>
          <cell r="G3393" t="str">
            <v>шт</v>
          </cell>
          <cell r="H3393">
            <v>11</v>
          </cell>
          <cell r="I3393">
            <v>2590</v>
          </cell>
          <cell r="J3393" t="str">
            <v>RUB</v>
          </cell>
        </row>
        <row r="3394">
          <cell r="A3394" t="str">
            <v>НС-1514261</v>
          </cell>
          <cell r="C3394" t="str">
            <v>OSK302 Wi-Fi USB модуль беспроводной передачи данных ROYAL CLIMA (TRIUMPH)</v>
          </cell>
          <cell r="G3394" t="str">
            <v>шт</v>
          </cell>
          <cell r="H3394" t="str">
            <v>больше 50</v>
          </cell>
          <cell r="I3394">
            <v>3110</v>
          </cell>
          <cell r="J3394" t="str">
            <v>RUB</v>
          </cell>
        </row>
        <row r="3395">
          <cell r="A3395" t="str">
            <v>НС-1511465</v>
          </cell>
          <cell r="C3395" t="str">
            <v>RCI-RFS H11 Фильтр тонкой очистки H11 для сплит-системы ROYAL FRESH STANDARD ROYAL CLIMA</v>
          </cell>
          <cell r="G3395" t="str">
            <v>шт</v>
          </cell>
          <cell r="H3395" t="str">
            <v>больше 50</v>
          </cell>
          <cell r="I3395">
            <v>2850</v>
          </cell>
          <cell r="J3395" t="str">
            <v>RUB</v>
          </cell>
        </row>
        <row r="3396">
          <cell r="A3396" t="str">
            <v>НС-1630376</v>
          </cell>
          <cell r="C3396" t="str">
            <v>XK-06 Проводной пульт управления для полупромышленных сплит-систем ROYAL CLIMA</v>
          </cell>
          <cell r="G3396" t="str">
            <v>шт</v>
          </cell>
          <cell r="H3396">
            <v>21</v>
          </cell>
          <cell r="I3396">
            <v>9860</v>
          </cell>
          <cell r="J3396" t="str">
            <v>RUB</v>
          </cell>
        </row>
        <row r="3397">
          <cell r="A3397" t="str">
            <v>НС-1354830</v>
          </cell>
          <cell r="C3397" t="str">
            <v>Модуль подключения RC-KA01 ROYAl Clima</v>
          </cell>
          <cell r="G3397" t="str">
            <v>шт</v>
          </cell>
          <cell r="H3397">
            <v>1</v>
          </cell>
        </row>
        <row r="3398">
          <cell r="A3398" t="str">
            <v>НС-1602332</v>
          </cell>
          <cell r="C3398" t="str">
            <v>Модуль подключения RC-KA02 ROYAL Clima</v>
          </cell>
          <cell r="G3398" t="str">
            <v>шт</v>
          </cell>
          <cell r="H3398">
            <v>2</v>
          </cell>
          <cell r="J3398" t="str">
            <v>USD</v>
          </cell>
        </row>
        <row r="3399">
          <cell r="A3399" t="str">
            <v>НС-1064033</v>
          </cell>
          <cell r="C3399" t="str">
            <v>Полупромышленное оборудование</v>
          </cell>
          <cell r="H3399" t="str">
            <v>больше 50</v>
          </cell>
          <cell r="I3399">
            <v>6600</v>
          </cell>
          <cell r="J3399" t="str">
            <v>RUB</v>
          </cell>
        </row>
        <row r="3400">
          <cell r="A3400" t="str">
            <v>яС-1164653</v>
          </cell>
          <cell r="C3400" t="str">
            <v>CO-4C/pan  8D панель декоративная универсальная</v>
          </cell>
          <cell r="H3400" t="str">
            <v>больше 50</v>
          </cell>
          <cell r="I3400">
            <v>6600</v>
          </cell>
          <cell r="J3400" t="str">
            <v>RUB</v>
          </cell>
        </row>
        <row r="3401">
          <cell r="A3401" t="str">
            <v>НС-1233297</v>
          </cell>
          <cell r="C3401" t="str">
            <v>CO-4C/pan 8D1 панель декоративная универсальная для СО-4С 12/18</v>
          </cell>
          <cell r="G3401" t="str">
            <v>шт</v>
          </cell>
          <cell r="H3401" t="str">
            <v>больше 50</v>
          </cell>
          <cell r="I3401">
            <v>6600</v>
          </cell>
          <cell r="J3401" t="str">
            <v>RUB</v>
          </cell>
        </row>
        <row r="3402">
          <cell r="A3402" t="str">
            <v>НС-1233298</v>
          </cell>
          <cell r="C3402" t="str">
            <v>CO-4C/pan 8D2 панель декоративная универсальная для СО-4С 24/36/48/60</v>
          </cell>
          <cell r="G3402" t="str">
            <v>шт</v>
          </cell>
          <cell r="H3402" t="str">
            <v>больше 50</v>
          </cell>
          <cell r="I3402">
            <v>9400</v>
          </cell>
          <cell r="J3402" t="str">
            <v>RUB</v>
          </cell>
        </row>
        <row r="3403">
          <cell r="A3403" t="str">
            <v>яС-1189585</v>
          </cell>
          <cell r="C3403" t="str">
            <v>COMPETENZA DC Inverter 2025</v>
          </cell>
          <cell r="H3403" t="str">
            <v>больше 50</v>
          </cell>
          <cell r="I3403">
            <v>26590</v>
          </cell>
          <cell r="J3403" t="str">
            <v>RUB</v>
          </cell>
        </row>
        <row r="3404">
          <cell r="A3404" t="str">
            <v>яС-1189587</v>
          </cell>
          <cell r="C3404" t="str">
            <v>CO-4C кассетные блоки серии Competenza Inv</v>
          </cell>
          <cell r="H3404" t="str">
            <v>больше 50</v>
          </cell>
          <cell r="I3404">
            <v>26590</v>
          </cell>
          <cell r="J3404" t="str">
            <v>RUB</v>
          </cell>
        </row>
        <row r="3405">
          <cell r="A3405" t="str">
            <v>НС-1686823</v>
          </cell>
          <cell r="C3405" t="str">
            <v>CO-4C 12HNDI INVERTER внутренний блок сплит-системы кассетного типа ROYAL CLIMA</v>
          </cell>
          <cell r="G3405" t="str">
            <v>шт</v>
          </cell>
          <cell r="H3405">
            <v>31</v>
          </cell>
          <cell r="I3405">
            <v>26590</v>
          </cell>
          <cell r="J3405" t="str">
            <v>RUB</v>
          </cell>
        </row>
        <row r="3406">
          <cell r="A3406" t="str">
            <v>НС-1686824</v>
          </cell>
          <cell r="C3406" t="str">
            <v>CO-4C 18HNDI INVERTER внутренний блок сплит-системы кассетного типа ROYAL CLIMA</v>
          </cell>
          <cell r="G3406" t="str">
            <v>шт</v>
          </cell>
          <cell r="H3406">
            <v>39</v>
          </cell>
          <cell r="I3406">
            <v>30190</v>
          </cell>
          <cell r="J3406" t="str">
            <v>RUB</v>
          </cell>
        </row>
        <row r="3407">
          <cell r="A3407" t="str">
            <v>яС-1194056</v>
          </cell>
          <cell r="C3407" t="str">
            <v>CO-4C кассетные блоки серии Competenza Inv 2026</v>
          </cell>
          <cell r="H3407" t="str">
            <v>больше 50</v>
          </cell>
          <cell r="I3407">
            <v>34790</v>
          </cell>
          <cell r="J3407" t="str">
            <v>RUB</v>
          </cell>
        </row>
        <row r="3408">
          <cell r="A3408" t="str">
            <v>НС-1763588</v>
          </cell>
          <cell r="C3408" t="str">
            <v>CO-4C 24HNFI INVERTER внутренний блок сплит-системы кассетного типа ROYAL CLIMA</v>
          </cell>
          <cell r="G3408" t="str">
            <v>шт</v>
          </cell>
          <cell r="H3408" t="str">
            <v>больше 50</v>
          </cell>
          <cell r="I3408">
            <v>34790</v>
          </cell>
          <cell r="J3408" t="str">
            <v>RUB</v>
          </cell>
        </row>
        <row r="3409">
          <cell r="A3409" t="str">
            <v>НС-1763589</v>
          </cell>
          <cell r="C3409" t="str">
            <v>CO-4C 36HNFI INVERTER внутренний блок сплит-системы кассетного типа ROYAL CLIMA</v>
          </cell>
          <cell r="G3409" t="str">
            <v>шт</v>
          </cell>
          <cell r="H3409">
            <v>5</v>
          </cell>
          <cell r="I3409">
            <v>50190</v>
          </cell>
          <cell r="J3409" t="str">
            <v>RUB</v>
          </cell>
        </row>
        <row r="3410">
          <cell r="A3410" t="str">
            <v>НС-1763590</v>
          </cell>
          <cell r="C3410" t="str">
            <v>CO-4C 48HNFI INVERTER внутренний блок сплит-системы кассетного типа ROYAL CLIMA</v>
          </cell>
          <cell r="G3410" t="str">
            <v>шт</v>
          </cell>
          <cell r="H3410">
            <v>16</v>
          </cell>
          <cell r="I3410">
            <v>62990</v>
          </cell>
          <cell r="J3410" t="str">
            <v>RUB</v>
          </cell>
        </row>
        <row r="3411">
          <cell r="A3411" t="str">
            <v>НС-1763591</v>
          </cell>
          <cell r="C3411" t="str">
            <v>CO-4C 60HNFI INVERTER внутренний блок сплит-системы кассетного типа ROYAL CLIMA</v>
          </cell>
          <cell r="G3411" t="str">
            <v>шт</v>
          </cell>
          <cell r="H3411">
            <v>0</v>
          </cell>
          <cell r="I3411">
            <v>65090</v>
          </cell>
          <cell r="J3411" t="str">
            <v>RUB</v>
          </cell>
        </row>
        <row r="3412">
          <cell r="A3412" t="str">
            <v>НС-1763592</v>
          </cell>
          <cell r="C3412" t="str">
            <v>CO-4C/pan 8D3 панель декоративная универсальная для CO-4C 24/36/48/60HNFI</v>
          </cell>
          <cell r="G3412" t="str">
            <v>шт</v>
          </cell>
          <cell r="H3412">
            <v>14</v>
          </cell>
          <cell r="I3412">
            <v>11100</v>
          </cell>
          <cell r="J3412" t="str">
            <v>RUB</v>
          </cell>
        </row>
        <row r="3413">
          <cell r="A3413" t="str">
            <v>яС-1189335</v>
          </cell>
          <cell r="C3413" t="str">
            <v>CO-D высоконапорные канальные 2024</v>
          </cell>
          <cell r="H3413">
            <v>18</v>
          </cell>
          <cell r="I3413">
            <v>218990</v>
          </cell>
          <cell r="J3413" t="str">
            <v>RUB</v>
          </cell>
        </row>
        <row r="3414">
          <cell r="A3414" t="str">
            <v>НС-1658129</v>
          </cell>
          <cell r="C3414" t="str">
            <v>CO-D 96HNHI внутренний блок сплит-системы канального типа ROYAL CLIMA</v>
          </cell>
          <cell r="G3414" t="str">
            <v>шт</v>
          </cell>
          <cell r="H3414">
            <v>8</v>
          </cell>
          <cell r="I3414">
            <v>218990</v>
          </cell>
          <cell r="J3414" t="str">
            <v>RUB</v>
          </cell>
        </row>
        <row r="3415">
          <cell r="A3415" t="str">
            <v>НС-1658130</v>
          </cell>
          <cell r="C3415" t="str">
            <v>CO-E 96HNHI универсальный наружный блок сплит-системы ROYAL CLIMA</v>
          </cell>
          <cell r="G3415" t="str">
            <v>шт</v>
          </cell>
          <cell r="H3415">
            <v>10</v>
          </cell>
          <cell r="I3415">
            <v>328500</v>
          </cell>
          <cell r="J3415" t="str">
            <v>RUB</v>
          </cell>
        </row>
        <row r="3416">
          <cell r="A3416" t="str">
            <v>яС-1189588</v>
          </cell>
          <cell r="C3416" t="str">
            <v>CO-D канальные блоки серии Competenza Inv</v>
          </cell>
          <cell r="H3416" t="str">
            <v>больше 50</v>
          </cell>
          <cell r="I3416">
            <v>29590</v>
          </cell>
          <cell r="J3416" t="str">
            <v>RUB</v>
          </cell>
        </row>
        <row r="3417">
          <cell r="A3417" t="str">
            <v>НС-1686832</v>
          </cell>
          <cell r="C3417" t="str">
            <v>CO-D 18HNDI INVERTER внутренний блок сплит-системы канального типа ROYAL CLIMA</v>
          </cell>
          <cell r="G3417" t="str">
            <v>шт</v>
          </cell>
          <cell r="H3417">
            <v>15</v>
          </cell>
          <cell r="I3417">
            <v>29590</v>
          </cell>
          <cell r="J3417" t="str">
            <v>RUB</v>
          </cell>
        </row>
        <row r="3418">
          <cell r="A3418" t="str">
            <v>НС-1686833</v>
          </cell>
          <cell r="C3418" t="str">
            <v>CO-D 24HNDI INVERTER внутренний блок сплит-системы канального типа ROYAL CLIMA</v>
          </cell>
          <cell r="G3418" t="str">
            <v>шт</v>
          </cell>
          <cell r="H3418">
            <v>41</v>
          </cell>
          <cell r="I3418">
            <v>38690</v>
          </cell>
          <cell r="J3418" t="str">
            <v>RUB</v>
          </cell>
        </row>
        <row r="3419">
          <cell r="A3419" t="str">
            <v>НС-1686834</v>
          </cell>
          <cell r="C3419" t="str">
            <v>CO-D 36HNDI INVERTER внутренний блок сплит-системы канального типа ROYAL CLIMA</v>
          </cell>
          <cell r="G3419" t="str">
            <v>шт</v>
          </cell>
          <cell r="H3419">
            <v>0</v>
          </cell>
          <cell r="I3419">
            <v>63290</v>
          </cell>
          <cell r="J3419" t="str">
            <v>RUB</v>
          </cell>
        </row>
        <row r="3420">
          <cell r="A3420" t="str">
            <v>НС-1686835</v>
          </cell>
          <cell r="C3420" t="str">
            <v>CO-D 48HNDI INVERTER внутренний блок сплит-системы канального типа ROYAL CLIMA</v>
          </cell>
          <cell r="G3420" t="str">
            <v>шт</v>
          </cell>
          <cell r="H3420">
            <v>27</v>
          </cell>
          <cell r="I3420">
            <v>71990</v>
          </cell>
          <cell r="J3420" t="str">
            <v>RUB</v>
          </cell>
        </row>
        <row r="3421">
          <cell r="A3421" t="str">
            <v>НС-1686836</v>
          </cell>
          <cell r="C3421" t="str">
            <v>CO-D 60HNDI INVERTER внутренний блок сплит-системы канального типа ROYAL CLIMA</v>
          </cell>
          <cell r="G3421" t="str">
            <v>шт</v>
          </cell>
          <cell r="H3421">
            <v>27</v>
          </cell>
          <cell r="I3421">
            <v>86090</v>
          </cell>
          <cell r="J3421" t="str">
            <v>RUB</v>
          </cell>
        </row>
        <row r="3422">
          <cell r="A3422" t="str">
            <v>яС-1189591</v>
          </cell>
          <cell r="C3422" t="str">
            <v>CO-E универсальные наружные блоки серии Competenza Inv</v>
          </cell>
          <cell r="H3422" t="str">
            <v>больше 50</v>
          </cell>
          <cell r="I3422">
            <v>49800</v>
          </cell>
          <cell r="J3422" t="str">
            <v>RUB</v>
          </cell>
        </row>
        <row r="3423">
          <cell r="A3423" t="str">
            <v>НС-1686844</v>
          </cell>
          <cell r="C3423" t="str">
            <v>CO-E 12HNDI INVERTER универсальный наружный блок сплит-системы ROYAL CLIMA</v>
          </cell>
          <cell r="G3423" t="str">
            <v>шт</v>
          </cell>
          <cell r="H3423">
            <v>35</v>
          </cell>
          <cell r="I3423">
            <v>49800</v>
          </cell>
          <cell r="J3423" t="str">
            <v>RUB</v>
          </cell>
        </row>
        <row r="3424">
          <cell r="A3424" t="str">
            <v>НС-1686845</v>
          </cell>
          <cell r="C3424" t="str">
            <v>CO-E 18HNDI INVERTER универсальный наружный блок сплит-системы ROYAL CLIMA</v>
          </cell>
          <cell r="G3424" t="str">
            <v>шт</v>
          </cell>
          <cell r="H3424" t="str">
            <v>больше 50</v>
          </cell>
          <cell r="I3424">
            <v>55300</v>
          </cell>
          <cell r="J3424" t="str">
            <v>RUB</v>
          </cell>
        </row>
        <row r="3425">
          <cell r="A3425" t="str">
            <v>НС-1686846</v>
          </cell>
          <cell r="C3425" t="str">
            <v>CO-E 24HNDI INVERTER универсальный наружный блок сплит-системы ROYAL CLIMA</v>
          </cell>
          <cell r="G3425" t="str">
            <v>шт</v>
          </cell>
          <cell r="H3425" t="str">
            <v>больше 50</v>
          </cell>
          <cell r="I3425">
            <v>65300</v>
          </cell>
          <cell r="J3425" t="str">
            <v>RUB</v>
          </cell>
        </row>
        <row r="3426">
          <cell r="A3426" t="str">
            <v>НС-1686847</v>
          </cell>
          <cell r="C3426" t="str">
            <v>CO-E 36HNDI INVERTER универсальный наружный блок сплит-системы ROYAL CLIMA</v>
          </cell>
          <cell r="G3426" t="str">
            <v>шт</v>
          </cell>
          <cell r="H3426">
            <v>34</v>
          </cell>
          <cell r="I3426">
            <v>88700</v>
          </cell>
          <cell r="J3426" t="str">
            <v>RUB</v>
          </cell>
        </row>
        <row r="3427">
          <cell r="A3427" t="str">
            <v>НС-1686849</v>
          </cell>
          <cell r="C3427" t="str">
            <v>CO-E 48HNDI INVERTER универсальный наружный блок сплит-системы ROYAL CLIMA</v>
          </cell>
          <cell r="G3427" t="str">
            <v>шт</v>
          </cell>
          <cell r="H3427">
            <v>49</v>
          </cell>
          <cell r="I3427">
            <v>107600</v>
          </cell>
          <cell r="J3427" t="str">
            <v>RUB</v>
          </cell>
        </row>
        <row r="3428">
          <cell r="A3428" t="str">
            <v>НС-1686850</v>
          </cell>
          <cell r="C3428" t="str">
            <v>CO-E 60HNDI INVERTER универсальный наружный блок сплит-системы ROYAL CLIMA</v>
          </cell>
          <cell r="G3428" t="str">
            <v>шт</v>
          </cell>
          <cell r="H3428">
            <v>25</v>
          </cell>
          <cell r="I3428">
            <v>111000</v>
          </cell>
          <cell r="J3428" t="str">
            <v>RUB</v>
          </cell>
        </row>
        <row r="3429">
          <cell r="A3429" t="str">
            <v>яС-1189590</v>
          </cell>
          <cell r="C3429" t="str">
            <v>CO-F напольно-потолочные блоки серии Competenza Inv</v>
          </cell>
          <cell r="H3429" t="str">
            <v>больше 50</v>
          </cell>
          <cell r="I3429">
            <v>29490</v>
          </cell>
          <cell r="J3429" t="str">
            <v>RUB</v>
          </cell>
        </row>
        <row r="3430">
          <cell r="A3430" t="str">
            <v>НС-1686838</v>
          </cell>
          <cell r="C3430" t="str">
            <v>CO-F 18HNDI INVERTER внутренний блок сплит-системы напольно-потолочного типа ROYAL CLIMA</v>
          </cell>
          <cell r="G3430" t="str">
            <v>шт</v>
          </cell>
          <cell r="H3430">
            <v>34</v>
          </cell>
          <cell r="I3430">
            <v>29490</v>
          </cell>
          <cell r="J3430" t="str">
            <v>RUB</v>
          </cell>
        </row>
        <row r="3431">
          <cell r="A3431" t="str">
            <v>НС-1686839</v>
          </cell>
          <cell r="C3431" t="str">
            <v>CO-F 24HNDI INVERTER внутренний блок сплит-системы напольно-потолочного типа ROYAL CLIMA</v>
          </cell>
          <cell r="G3431" t="str">
            <v>шт</v>
          </cell>
          <cell r="H3431">
            <v>25</v>
          </cell>
          <cell r="I3431">
            <v>39690</v>
          </cell>
          <cell r="J3431" t="str">
            <v>RUB</v>
          </cell>
        </row>
        <row r="3432">
          <cell r="A3432" t="str">
            <v>НС-1686840</v>
          </cell>
          <cell r="C3432" t="str">
            <v>CO-F 36HNDI INVERTER внутренний блок сплит-системы напольно-потолочного типа ROYAL CLIMA</v>
          </cell>
          <cell r="G3432" t="str">
            <v>шт</v>
          </cell>
          <cell r="H3432">
            <v>32</v>
          </cell>
          <cell r="I3432">
            <v>58890</v>
          </cell>
          <cell r="J3432" t="str">
            <v>RUB</v>
          </cell>
        </row>
        <row r="3433">
          <cell r="A3433" t="str">
            <v>НС-1686841</v>
          </cell>
          <cell r="C3433" t="str">
            <v>CO-F 48HNDI INVERTER внутренний блок сплит-системы напольно-потолочного типа ROYAL CLIMA</v>
          </cell>
          <cell r="G3433" t="str">
            <v>шт</v>
          </cell>
          <cell r="H3433">
            <v>22</v>
          </cell>
          <cell r="I3433">
            <v>73790</v>
          </cell>
          <cell r="J3433" t="str">
            <v>RUB</v>
          </cell>
        </row>
        <row r="3434">
          <cell r="A3434" t="str">
            <v>НС-1686843</v>
          </cell>
          <cell r="C3434" t="str">
            <v>CO-F 60HNDI INVERTER внутренний блок сплит-системы напольно-потолочного типа ROYAL CLIMA</v>
          </cell>
          <cell r="G3434" t="str">
            <v>шт</v>
          </cell>
          <cell r="H3434">
            <v>20</v>
          </cell>
          <cell r="I3434">
            <v>74690</v>
          </cell>
          <cell r="J3434" t="str">
            <v>RUB</v>
          </cell>
        </row>
        <row r="3435">
          <cell r="A3435" t="str">
            <v>яС-1150516</v>
          </cell>
          <cell r="C3435" t="str">
            <v>COMPETENZA полупром INVERTER 2023</v>
          </cell>
          <cell r="H3435">
            <v>16</v>
          </cell>
          <cell r="I3435">
            <v>34690</v>
          </cell>
          <cell r="J3435" t="str">
            <v>RUB</v>
          </cell>
        </row>
        <row r="3436">
          <cell r="A3436" t="str">
            <v>яС-1172718</v>
          </cell>
          <cell r="C3436" t="str">
            <v>CO-4C кассетные блоки серии Competenza Inv</v>
          </cell>
          <cell r="H3436">
            <v>1</v>
          </cell>
          <cell r="I3436">
            <v>34690</v>
          </cell>
          <cell r="J3436" t="str">
            <v>RUB</v>
          </cell>
        </row>
        <row r="3437">
          <cell r="A3437" t="str">
            <v>НС-1475246</v>
          </cell>
          <cell r="C3437" t="str">
            <v>CO-4C 12HNBI EU INVERTER внутренний блок сплит-системы кассетного типа ROYAL CLIMA</v>
          </cell>
          <cell r="G3437" t="str">
            <v>шт</v>
          </cell>
          <cell r="H3437">
            <v>1</v>
          </cell>
          <cell r="I3437">
            <v>34690</v>
          </cell>
          <cell r="J3437" t="str">
            <v>RUB</v>
          </cell>
        </row>
        <row r="3438">
          <cell r="A3438" t="str">
            <v>яС-1172721</v>
          </cell>
          <cell r="C3438" t="str">
            <v>CO-E универсальные наружные блоки серии Competenza Inv</v>
          </cell>
          <cell r="H3438">
            <v>11</v>
          </cell>
          <cell r="I3438">
            <v>61600</v>
          </cell>
          <cell r="J3438" t="str">
            <v>RUB</v>
          </cell>
        </row>
        <row r="3439">
          <cell r="A3439" t="str">
            <v>НС-1475291</v>
          </cell>
          <cell r="C3439" t="str">
            <v>CO-E 12HNBI EU INVERTER универсальный наружный блок сплит-системы ROYAL CLIMA</v>
          </cell>
          <cell r="G3439" t="str">
            <v>шт</v>
          </cell>
          <cell r="H3439">
            <v>2</v>
          </cell>
          <cell r="I3439">
            <v>61600</v>
          </cell>
          <cell r="J3439" t="str">
            <v>RUB</v>
          </cell>
        </row>
        <row r="3440">
          <cell r="A3440" t="str">
            <v>НС-1475293</v>
          </cell>
          <cell r="C3440" t="str">
            <v>CO-E 24HNBI EU INVERTER универсальный наружный блок сплит-системы ROYAL CLIMA</v>
          </cell>
          <cell r="G3440" t="str">
            <v>шт</v>
          </cell>
          <cell r="H3440">
            <v>1</v>
          </cell>
          <cell r="I3440">
            <v>88000</v>
          </cell>
          <cell r="J3440" t="str">
            <v>RUB</v>
          </cell>
        </row>
        <row r="3441">
          <cell r="A3441" t="str">
            <v>НС-1475294</v>
          </cell>
          <cell r="C3441" t="str">
            <v>CO-E 36HNBI EU INVERTER универсальный наружный блок сплит-системы ROYAL CLIMA</v>
          </cell>
          <cell r="G3441" t="str">
            <v>шт</v>
          </cell>
          <cell r="H3441">
            <v>1</v>
          </cell>
          <cell r="I3441">
            <v>115900</v>
          </cell>
          <cell r="J3441" t="str">
            <v>RUB</v>
          </cell>
        </row>
        <row r="3442">
          <cell r="A3442" t="str">
            <v>НС-1475295</v>
          </cell>
          <cell r="C3442" t="str">
            <v>CO-E 48HNBI EU INVERTER универсальный наружный блок сплит-системы ROYAL CLIMA</v>
          </cell>
          <cell r="G3442" t="str">
            <v>шт</v>
          </cell>
          <cell r="H3442">
            <v>6</v>
          </cell>
          <cell r="I3442">
            <v>108690</v>
          </cell>
          <cell r="J3442" t="str">
            <v>RUB</v>
          </cell>
        </row>
        <row r="3443">
          <cell r="A3443" t="str">
            <v>НС-1475296</v>
          </cell>
          <cell r="C3443" t="str">
            <v>CO-E 60HNBI EU INVERTER универсальный наружный блок сплит-системы ROYAL CLIMA</v>
          </cell>
          <cell r="G3443" t="str">
            <v>шт</v>
          </cell>
          <cell r="H3443">
            <v>1</v>
          </cell>
          <cell r="I3443">
            <v>147700</v>
          </cell>
          <cell r="J3443" t="str">
            <v>RUB</v>
          </cell>
        </row>
        <row r="3444">
          <cell r="A3444" t="str">
            <v>яС-1172720</v>
          </cell>
          <cell r="C3444" t="str">
            <v>CO-F напольно-потолочные блоки серии Competenza Inv</v>
          </cell>
          <cell r="H3444">
            <v>4</v>
          </cell>
          <cell r="I3444">
            <v>48890</v>
          </cell>
          <cell r="J3444" t="str">
            <v>RUB</v>
          </cell>
        </row>
        <row r="3445">
          <cell r="A3445" t="str">
            <v>НС-1475286</v>
          </cell>
          <cell r="C3445" t="str">
            <v>CO-F 24HNBI EU INVERTER внутренний блок сплит-системы напольно-потолочного типа ROYAL CLIMA</v>
          </cell>
          <cell r="G3445" t="str">
            <v>шт</v>
          </cell>
          <cell r="H3445">
            <v>4</v>
          </cell>
          <cell r="I3445">
            <v>48890</v>
          </cell>
          <cell r="J3445" t="str">
            <v>RUB</v>
          </cell>
        </row>
        <row r="3446">
          <cell r="A3446" t="str">
            <v>яС-1179341</v>
          </cell>
          <cell r="C3446" t="str">
            <v>COMPETENZA полупром INVERTER 2024</v>
          </cell>
          <cell r="H3446">
            <v>18</v>
          </cell>
          <cell r="I3446">
            <v>90090</v>
          </cell>
          <cell r="J3446" t="str">
            <v>RUB</v>
          </cell>
        </row>
        <row r="3447">
          <cell r="A3447" t="str">
            <v>яС-1179342</v>
          </cell>
          <cell r="C3447" t="str">
            <v>CO-4C кассетные блоки серии Competenza Inv</v>
          </cell>
          <cell r="H3447">
            <v>11</v>
          </cell>
          <cell r="I3447">
            <v>90090</v>
          </cell>
          <cell r="J3447" t="str">
            <v>RUB</v>
          </cell>
        </row>
        <row r="3448">
          <cell r="A3448" t="str">
            <v>НС-1600830</v>
          </cell>
          <cell r="C3448" t="str">
            <v>CO-4C 48HNCI EU INVERTER внутренний блок сплит-системы кассетного типа ROYAL CLIMA</v>
          </cell>
          <cell r="G3448" t="str">
            <v>шт</v>
          </cell>
          <cell r="H3448">
            <v>1</v>
          </cell>
          <cell r="I3448">
            <v>90090</v>
          </cell>
          <cell r="J3448" t="str">
            <v>RUB</v>
          </cell>
        </row>
        <row r="3449">
          <cell r="A3449" t="str">
            <v>НС-1600835</v>
          </cell>
          <cell r="C3449" t="str">
            <v>CO-4C 60HNCI EU INVERTER внутренний блок сплит-системы кассетного типа ROYAL CLIMA</v>
          </cell>
          <cell r="G3449" t="str">
            <v>шт</v>
          </cell>
          <cell r="H3449">
            <v>10</v>
          </cell>
          <cell r="I3449">
            <v>94390</v>
          </cell>
          <cell r="J3449" t="str">
            <v>RUB</v>
          </cell>
        </row>
        <row r="3450">
          <cell r="A3450" t="str">
            <v>яС-1179345</v>
          </cell>
          <cell r="C3450" t="str">
            <v>CO-E универсальные наружные блоки серии Competenza Inv</v>
          </cell>
          <cell r="H3450">
            <v>1</v>
          </cell>
          <cell r="I3450">
            <v>121600</v>
          </cell>
          <cell r="J3450" t="str">
            <v>RUB</v>
          </cell>
        </row>
        <row r="3451">
          <cell r="A3451" t="str">
            <v>НС-1600871</v>
          </cell>
          <cell r="C3451" t="str">
            <v>CO-E 36HNCI EU INVERTER универсальный наружный блок сплит-системы ROYAL CLIMA</v>
          </cell>
          <cell r="G3451" t="str">
            <v>шт</v>
          </cell>
          <cell r="H3451">
            <v>1</v>
          </cell>
          <cell r="I3451">
            <v>121600</v>
          </cell>
          <cell r="J3451" t="str">
            <v>RUB</v>
          </cell>
        </row>
        <row r="3452">
          <cell r="A3452" t="str">
            <v>яС-1179344</v>
          </cell>
          <cell r="C3452" t="str">
            <v>CO-F напольно-потолочные блоки серии Competenza Inv</v>
          </cell>
          <cell r="H3452">
            <v>6</v>
          </cell>
          <cell r="I3452">
            <v>91790</v>
          </cell>
          <cell r="J3452" t="str">
            <v>RUB</v>
          </cell>
        </row>
        <row r="3453">
          <cell r="A3453" t="str">
            <v>НС-1600866</v>
          </cell>
          <cell r="C3453" t="str">
            <v>CO-F 48HNCI EU INVERTER внутренний блок сплит-системы напольно-потолочного типа ROYAL CLIMA</v>
          </cell>
          <cell r="G3453" t="str">
            <v>шт</v>
          </cell>
          <cell r="H3453">
            <v>6</v>
          </cell>
          <cell r="I3453">
            <v>91790</v>
          </cell>
          <cell r="J3453" t="str">
            <v>RUB</v>
          </cell>
        </row>
        <row r="3454">
          <cell r="A3454" t="str">
            <v>яС-1173365</v>
          </cell>
          <cell r="C3454" t="str">
            <v>COMPETENZA полупром ON/OFF 2023</v>
          </cell>
          <cell r="H3454" t="str">
            <v>больше 50</v>
          </cell>
          <cell r="I3454">
            <v>19790</v>
          </cell>
          <cell r="J3454" t="str">
            <v>RUB</v>
          </cell>
        </row>
        <row r="3455">
          <cell r="A3455" t="str">
            <v>яС-1173381</v>
          </cell>
          <cell r="C3455" t="str">
            <v>CO-4C кассетные блоки серии Cassette 2023</v>
          </cell>
          <cell r="H3455" t="str">
            <v>больше 50</v>
          </cell>
          <cell r="I3455">
            <v>19790</v>
          </cell>
          <cell r="J3455" t="str">
            <v>RUB</v>
          </cell>
        </row>
        <row r="3456">
          <cell r="A3456" t="str">
            <v>НС-1408687</v>
          </cell>
          <cell r="C3456" t="str">
            <v>CO-4C 12HNX внутренний блок сплит-системы кассетного типа ROYAL CLIMA</v>
          </cell>
          <cell r="G3456" t="str">
            <v>шт</v>
          </cell>
          <cell r="H3456">
            <v>49</v>
          </cell>
          <cell r="I3456">
            <v>19790</v>
          </cell>
          <cell r="J3456" t="str">
            <v>RUB</v>
          </cell>
        </row>
        <row r="3457">
          <cell r="A3457" t="str">
            <v>НС-1408688</v>
          </cell>
          <cell r="C3457" t="str">
            <v>CO-4C 18HNX внутренний блок сплит-системы кассетного типа ROYAL CLIMA</v>
          </cell>
          <cell r="G3457" t="str">
            <v>шт</v>
          </cell>
          <cell r="H3457">
            <v>8</v>
          </cell>
          <cell r="I3457">
            <v>21690</v>
          </cell>
          <cell r="J3457" t="str">
            <v>RUB</v>
          </cell>
        </row>
        <row r="3458">
          <cell r="A3458" t="str">
            <v>НС-1452856</v>
          </cell>
          <cell r="C3458" t="str">
            <v>CO-4C 24HNXA внутренний блок сплит-системы кассетного типа ROYAL CLIMA</v>
          </cell>
          <cell r="G3458" t="str">
            <v>шт</v>
          </cell>
          <cell r="H3458">
            <v>17</v>
          </cell>
          <cell r="I3458">
            <v>27990</v>
          </cell>
          <cell r="J3458" t="str">
            <v>RUB</v>
          </cell>
        </row>
        <row r="3459">
          <cell r="A3459" t="str">
            <v>НС-1452857</v>
          </cell>
          <cell r="C3459" t="str">
            <v>CO-4C 36HNXA внутренний блок сплит-системы кассетного типа ROYAL CLIMA</v>
          </cell>
          <cell r="G3459" t="str">
            <v>шт</v>
          </cell>
          <cell r="H3459" t="str">
            <v>больше 50</v>
          </cell>
          <cell r="I3459">
            <v>40390</v>
          </cell>
          <cell r="J3459" t="str">
            <v>RUB</v>
          </cell>
        </row>
        <row r="3460">
          <cell r="A3460" t="str">
            <v>НС-1452858</v>
          </cell>
          <cell r="C3460" t="str">
            <v>CO-4C 48HNXA внутренний блок сплит-системы кассетного типа ROYAL CLIMA</v>
          </cell>
          <cell r="G3460" t="str">
            <v>шт</v>
          </cell>
          <cell r="H3460" t="str">
            <v>больше 50</v>
          </cell>
          <cell r="I3460">
            <v>51490</v>
          </cell>
          <cell r="J3460" t="str">
            <v>RUB</v>
          </cell>
        </row>
        <row r="3461">
          <cell r="A3461" t="str">
            <v>НС-1452859</v>
          </cell>
          <cell r="C3461" t="str">
            <v>CO-4C 60HNXA внутренний блок сплит-системы кассетного типа ROYAL CLIMA</v>
          </cell>
          <cell r="G3461" t="str">
            <v>шт</v>
          </cell>
          <cell r="H3461">
            <v>11</v>
          </cell>
          <cell r="I3461">
            <v>54190</v>
          </cell>
          <cell r="J3461" t="str">
            <v>RUB</v>
          </cell>
        </row>
        <row r="3462">
          <cell r="A3462" t="str">
            <v>яС-1173391</v>
          </cell>
          <cell r="C3462" t="str">
            <v>CO-D канальные блоки серии Canalizzabili 2023</v>
          </cell>
          <cell r="H3462">
            <v>48</v>
          </cell>
          <cell r="I3462">
            <v>26290</v>
          </cell>
          <cell r="J3462" t="str">
            <v>RUB</v>
          </cell>
        </row>
        <row r="3463">
          <cell r="A3463" t="str">
            <v>НС-1596048</v>
          </cell>
          <cell r="C3463" t="str">
            <v>CO-D 12HNXA внутренний блок сплит-системы канального типа ROYAL CLIMA</v>
          </cell>
          <cell r="G3463" t="str">
            <v>шт</v>
          </cell>
          <cell r="H3463">
            <v>5</v>
          </cell>
          <cell r="I3463">
            <v>26290</v>
          </cell>
          <cell r="J3463" t="str">
            <v>RUB</v>
          </cell>
        </row>
        <row r="3464">
          <cell r="A3464" t="str">
            <v>НС-1453735</v>
          </cell>
          <cell r="C3464" t="str">
            <v>CO-D 18HNXA внутренний блок сплит-системы канального типа ROYAL CLIMA</v>
          </cell>
          <cell r="G3464" t="str">
            <v>шт</v>
          </cell>
          <cell r="H3464">
            <v>2</v>
          </cell>
          <cell r="I3464">
            <v>26790</v>
          </cell>
          <cell r="J3464" t="str">
            <v>RUB</v>
          </cell>
        </row>
        <row r="3465">
          <cell r="A3465" t="str">
            <v>НС-1453736</v>
          </cell>
          <cell r="C3465" t="str">
            <v>CO-D 24HNXA внутренний блок сплит-системы канального типа ROYAL CLIMA</v>
          </cell>
          <cell r="G3465" t="str">
            <v>шт</v>
          </cell>
          <cell r="H3465">
            <v>0</v>
          </cell>
          <cell r="I3465">
            <v>37390</v>
          </cell>
          <cell r="J3465" t="str">
            <v>RUB</v>
          </cell>
        </row>
        <row r="3466">
          <cell r="A3466" t="str">
            <v>НС-1453737</v>
          </cell>
          <cell r="C3466" t="str">
            <v>CO-D 36HNXA внутренний блок сплит-системы канального типа ROYAL CLIMA</v>
          </cell>
          <cell r="G3466" t="str">
            <v>шт</v>
          </cell>
          <cell r="H3466">
            <v>4</v>
          </cell>
          <cell r="I3466">
            <v>50390</v>
          </cell>
          <cell r="J3466" t="str">
            <v>RUB</v>
          </cell>
        </row>
        <row r="3467">
          <cell r="A3467" t="str">
            <v>НС-1453738</v>
          </cell>
          <cell r="C3467" t="str">
            <v>CO-D 48HNXA внутренний блок сплит-системы канального типа ROYAL CLIMA</v>
          </cell>
          <cell r="G3467" t="str">
            <v>шт</v>
          </cell>
          <cell r="H3467">
            <v>17</v>
          </cell>
          <cell r="I3467">
            <v>63290</v>
          </cell>
          <cell r="J3467" t="str">
            <v>RUB</v>
          </cell>
        </row>
        <row r="3468">
          <cell r="A3468" t="str">
            <v>НС-1452863</v>
          </cell>
          <cell r="C3468" t="str">
            <v>CO-D 60HNXA внутренний блок сплит-системы канального типа ROYAL CLIMA</v>
          </cell>
          <cell r="G3468" t="str">
            <v>шт</v>
          </cell>
          <cell r="H3468">
            <v>20</v>
          </cell>
          <cell r="I3468">
            <v>67690</v>
          </cell>
          <cell r="J3468" t="str">
            <v>RUB</v>
          </cell>
        </row>
        <row r="3469">
          <cell r="A3469" t="str">
            <v>яС-1173366</v>
          </cell>
          <cell r="C3469" t="str">
            <v>COF напольно-потолочные блоки серии Soffitto o pavimento 2023</v>
          </cell>
          <cell r="H3469" t="str">
            <v>больше 50</v>
          </cell>
          <cell r="I3469">
            <v>26190</v>
          </cell>
          <cell r="J3469" t="str">
            <v>RUB</v>
          </cell>
        </row>
        <row r="3470">
          <cell r="A3470" t="str">
            <v>НС-1408704</v>
          </cell>
          <cell r="C3470" t="str">
            <v>CO-F 18HNX внутренний блок сплит-системы напольно-потолочного типа ROYAL CLIMA</v>
          </cell>
          <cell r="G3470" t="str">
            <v>шт</v>
          </cell>
          <cell r="H3470" t="str">
            <v>больше 50</v>
          </cell>
          <cell r="I3470">
            <v>26190</v>
          </cell>
          <cell r="J3470" t="str">
            <v>RUB</v>
          </cell>
        </row>
        <row r="3471">
          <cell r="A3471" t="str">
            <v>НС-1452860</v>
          </cell>
          <cell r="C3471" t="str">
            <v>CO-F 24HNXA внутренний блок сплит-системы напольно-потолочного типа ROYAL CLIMA</v>
          </cell>
          <cell r="G3471" t="str">
            <v>шт</v>
          </cell>
          <cell r="H3471" t="str">
            <v>больше 50</v>
          </cell>
          <cell r="I3471">
            <v>29790</v>
          </cell>
          <cell r="J3471" t="str">
            <v>RUB</v>
          </cell>
        </row>
        <row r="3472">
          <cell r="A3472" t="str">
            <v>НС-1408706</v>
          </cell>
          <cell r="C3472" t="str">
            <v>CO-F 36HNX внутренний блок сплит-системы напольно-потолочного типа ROYAL CLIMA</v>
          </cell>
          <cell r="G3472" t="str">
            <v>шт</v>
          </cell>
          <cell r="H3472" t="str">
            <v>больше 50</v>
          </cell>
          <cell r="I3472">
            <v>49490</v>
          </cell>
          <cell r="J3472" t="str">
            <v>RUB</v>
          </cell>
        </row>
        <row r="3473">
          <cell r="A3473" t="str">
            <v>НС-1452862</v>
          </cell>
          <cell r="C3473" t="str">
            <v>CO-F 48HNXA внутренний блок сплит-системы напольно-потолочного типа ROYAL CLIMA</v>
          </cell>
          <cell r="G3473" t="str">
            <v>шт</v>
          </cell>
          <cell r="H3473">
            <v>23</v>
          </cell>
          <cell r="I3473">
            <v>62790</v>
          </cell>
          <cell r="J3473" t="str">
            <v>RUB</v>
          </cell>
        </row>
        <row r="3474">
          <cell r="A3474" t="str">
            <v>НС-1475419</v>
          </cell>
          <cell r="C3474" t="str">
            <v>CO-F 60HNXA внутренний блок сплит-системы напольно-потолочного типа ROYAL CLIMA</v>
          </cell>
          <cell r="G3474" t="str">
            <v>шт</v>
          </cell>
          <cell r="H3474" t="str">
            <v>больше 50</v>
          </cell>
          <cell r="I3474">
            <v>69590</v>
          </cell>
          <cell r="J3474" t="str">
            <v>RUB</v>
          </cell>
        </row>
        <row r="3475">
          <cell r="A3475" t="str">
            <v>яС-1173367</v>
          </cell>
          <cell r="C3475" t="str">
            <v>Универсальные наружные блоки 2023</v>
          </cell>
          <cell r="H3475" t="str">
            <v>больше 50</v>
          </cell>
          <cell r="I3475">
            <v>39600</v>
          </cell>
          <cell r="J3475" t="str">
            <v>RUB</v>
          </cell>
        </row>
        <row r="3476">
          <cell r="A3476" t="str">
            <v>НС-1408710</v>
          </cell>
          <cell r="C3476" t="str">
            <v>CO-E 12HNX универсальный наружный блок сплит-системы ROYAL CLIMA</v>
          </cell>
          <cell r="G3476" t="str">
            <v>шт</v>
          </cell>
          <cell r="H3476" t="str">
            <v>больше 50</v>
          </cell>
          <cell r="I3476">
            <v>39600</v>
          </cell>
          <cell r="J3476" t="str">
            <v>RUB</v>
          </cell>
        </row>
        <row r="3477">
          <cell r="A3477" t="str">
            <v>НС-1408711</v>
          </cell>
          <cell r="C3477" t="str">
            <v>CO-E 18HNX универсальный наружный блок сплит-системы ROYAL CLIMA</v>
          </cell>
          <cell r="G3477" t="str">
            <v>шт</v>
          </cell>
          <cell r="H3477" t="str">
            <v>больше 50</v>
          </cell>
          <cell r="I3477">
            <v>42400</v>
          </cell>
          <cell r="J3477" t="str">
            <v>RUB</v>
          </cell>
        </row>
        <row r="3478">
          <cell r="A3478" t="str">
            <v>НС-1452853</v>
          </cell>
          <cell r="C3478" t="str">
            <v>CO-E 24HNXA универсальный наружный блок сплит-системы ROYAL CLIMA</v>
          </cell>
          <cell r="G3478" t="str">
            <v>шт</v>
          </cell>
          <cell r="H3478" t="str">
            <v>больше 50</v>
          </cell>
          <cell r="I3478">
            <v>56200</v>
          </cell>
          <cell r="J3478" t="str">
            <v>RUB</v>
          </cell>
        </row>
        <row r="3479">
          <cell r="A3479" t="str">
            <v>НС-1408713</v>
          </cell>
          <cell r="C3479" t="str">
            <v>CO-E 36HNX универсальный наружный блок сплит-системы ROYAL CLIMA</v>
          </cell>
          <cell r="G3479" t="str">
            <v>шт</v>
          </cell>
          <cell r="H3479" t="str">
            <v>больше 50</v>
          </cell>
          <cell r="I3479">
            <v>74600</v>
          </cell>
          <cell r="J3479" t="str">
            <v>RUB</v>
          </cell>
        </row>
        <row r="3480">
          <cell r="A3480" t="str">
            <v>НС-1452854</v>
          </cell>
          <cell r="C3480" t="str">
            <v>CO-E 48HNXA универсальный наружный блок сплит-системы ROYAL CLIMA</v>
          </cell>
          <cell r="G3480" t="str">
            <v>шт</v>
          </cell>
          <cell r="H3480" t="str">
            <v>больше 50</v>
          </cell>
          <cell r="I3480">
            <v>91400</v>
          </cell>
          <cell r="J3480" t="str">
            <v>RUB</v>
          </cell>
        </row>
        <row r="3481">
          <cell r="A3481" t="str">
            <v>НС-1452855</v>
          </cell>
          <cell r="C3481" t="str">
            <v>CO-E 60HNXA универсальный наружный блок сплит-системы ROYAL CLIMA</v>
          </cell>
          <cell r="G3481" t="str">
            <v>шт</v>
          </cell>
          <cell r="H3481" t="str">
            <v>больше 50</v>
          </cell>
          <cell r="I3481">
            <v>95400</v>
          </cell>
          <cell r="J3481" t="str">
            <v>RUB</v>
          </cell>
        </row>
        <row r="3482">
          <cell r="A3482" t="str">
            <v>яС-1173483</v>
          </cell>
          <cell r="C3482" t="str">
            <v>ЗИМНИЙ КОМПЛЕКТ</v>
          </cell>
          <cell r="H3482">
            <v>0</v>
          </cell>
          <cell r="I3482">
            <v>54200</v>
          </cell>
          <cell r="J3482" t="str">
            <v>RUB</v>
          </cell>
        </row>
        <row r="3483">
          <cell r="A3483" t="str">
            <v>НС-1418065</v>
          </cell>
          <cell r="C3483" t="str">
            <v>CO-E 18HNX (ЗИМНИЙ КОМПЛЕКТ) универсальный наружный блок сплит-системы ROYAL CLIMA</v>
          </cell>
          <cell r="G3483" t="str">
            <v>шт</v>
          </cell>
          <cell r="H3483">
            <v>0</v>
          </cell>
          <cell r="I3483">
            <v>54200</v>
          </cell>
          <cell r="J3483" t="str">
            <v>RUB</v>
          </cell>
        </row>
        <row r="3484">
          <cell r="A3484" t="str">
            <v>НС-1492878</v>
          </cell>
          <cell r="C3484" t="str">
            <v>CO-E 24HNXA(ЗИМНИЙ КОМПЛЕКТ) универсальный наружный блок сплит-системы ROYAL CLIMA</v>
          </cell>
          <cell r="G3484" t="str">
            <v>шт</v>
          </cell>
          <cell r="H3484">
            <v>0</v>
          </cell>
          <cell r="I3484">
            <v>68000</v>
          </cell>
          <cell r="J3484" t="str">
            <v>RUB</v>
          </cell>
        </row>
        <row r="3485">
          <cell r="A3485" t="str">
            <v>НС-1492881</v>
          </cell>
          <cell r="C3485" t="str">
            <v>CO-E 60HNXA(ЗИМНИЙ КОМПЛЕКТ) универсальный наружный блок сплит-системы ROYAL CLIMA</v>
          </cell>
          <cell r="G3485" t="str">
            <v>шт</v>
          </cell>
          <cell r="H3485">
            <v>0</v>
          </cell>
          <cell r="I3485">
            <v>107200</v>
          </cell>
          <cell r="J3485" t="str">
            <v>RUB</v>
          </cell>
        </row>
        <row r="3486">
          <cell r="A3486" t="str">
            <v>яС-1170485</v>
          </cell>
          <cell r="C3486" t="str">
            <v>ESPERTO полупром 2022</v>
          </cell>
          <cell r="H3486">
            <v>8</v>
          </cell>
          <cell r="I3486">
            <v>37090</v>
          </cell>
          <cell r="J3486" t="str">
            <v>RUB</v>
          </cell>
        </row>
        <row r="3487">
          <cell r="A3487" t="str">
            <v>яС-1170488</v>
          </cell>
          <cell r="C3487" t="str">
            <v>ES-D  канальные блоки серии Esperto on/off</v>
          </cell>
          <cell r="H3487">
            <v>4</v>
          </cell>
          <cell r="I3487">
            <v>37090</v>
          </cell>
          <cell r="J3487" t="str">
            <v>RUB</v>
          </cell>
        </row>
        <row r="3488">
          <cell r="A3488" t="str">
            <v>НС-1294863</v>
          </cell>
          <cell r="C3488" t="str">
            <v>ES-D 24HWN внутренний блок сплит-системы канального типа ROYAL CLIMA</v>
          </cell>
          <cell r="G3488" t="str">
            <v>шт</v>
          </cell>
          <cell r="H3488">
            <v>4</v>
          </cell>
          <cell r="I3488">
            <v>37090</v>
          </cell>
          <cell r="J3488" t="str">
            <v>RUB</v>
          </cell>
        </row>
        <row r="3489">
          <cell r="A3489" t="str">
            <v>яС-1170490</v>
          </cell>
          <cell r="C3489" t="str">
            <v>ES-E  универсальные внешние блоки серии Esperto on/off</v>
          </cell>
          <cell r="H3489">
            <v>4</v>
          </cell>
          <cell r="I3489">
            <v>43600</v>
          </cell>
          <cell r="J3489" t="str">
            <v>RUB</v>
          </cell>
        </row>
        <row r="3490">
          <cell r="A3490" t="str">
            <v>НС-1411008</v>
          </cell>
          <cell r="C3490" t="str">
            <v>ES-E 12HX универсальный наружный блок сплит-системы ROYAL CLIMA</v>
          </cell>
          <cell r="G3490" t="str">
            <v>шт</v>
          </cell>
          <cell r="H3490">
            <v>4</v>
          </cell>
          <cell r="I3490">
            <v>43600</v>
          </cell>
          <cell r="J3490" t="str">
            <v>RUB</v>
          </cell>
        </row>
        <row r="3491">
          <cell r="A3491" t="str">
            <v>Ц-00043638</v>
          </cell>
          <cell r="C3491" t="str">
            <v>ESPERTO полупром 2023</v>
          </cell>
          <cell r="H3491">
            <v>1</v>
          </cell>
          <cell r="I3491">
            <v>39500</v>
          </cell>
          <cell r="J3491" t="str">
            <v>RUB</v>
          </cell>
        </row>
        <row r="3492">
          <cell r="A3492" t="str">
            <v>яС-1173154</v>
          </cell>
          <cell r="C3492" t="str">
            <v>ES-E универсальные внешние блоки серии Esperto</v>
          </cell>
          <cell r="H3492">
            <v>1</v>
          </cell>
          <cell r="I3492">
            <v>39500</v>
          </cell>
          <cell r="J3492" t="str">
            <v>RUB</v>
          </cell>
        </row>
        <row r="3493">
          <cell r="A3493" t="str">
            <v>НС-1484278</v>
          </cell>
          <cell r="C3493" t="str">
            <v>ES-E 12HXI универсальный наружный блок сплит-системы ROYAL CLIMA</v>
          </cell>
          <cell r="G3493" t="str">
            <v>шт</v>
          </cell>
          <cell r="H3493">
            <v>1</v>
          </cell>
          <cell r="I3493">
            <v>39500</v>
          </cell>
          <cell r="J3493" t="str">
            <v>RUB</v>
          </cell>
        </row>
        <row r="3494">
          <cell r="A3494" t="str">
            <v>яС-1179232</v>
          </cell>
          <cell r="C3494" t="str">
            <v>ESPERTO полупром 2024</v>
          </cell>
          <cell r="H3494" t="str">
            <v>больше 50</v>
          </cell>
          <cell r="I3494">
            <v>19490</v>
          </cell>
          <cell r="J3494" t="str">
            <v>RUB</v>
          </cell>
        </row>
        <row r="3495">
          <cell r="A3495" t="str">
            <v>яС-1179354</v>
          </cell>
          <cell r="C3495" t="str">
            <v>ES-C кассетные блоки серии Esperto</v>
          </cell>
          <cell r="H3495" t="str">
            <v>больше 50</v>
          </cell>
          <cell r="I3495">
            <v>19490</v>
          </cell>
          <cell r="J3495" t="str">
            <v>RUB</v>
          </cell>
        </row>
        <row r="3496">
          <cell r="A3496" t="str">
            <v>НС-1601017</v>
          </cell>
          <cell r="C3496" t="str">
            <v>ES-C 12HRCX внутренний блок сплит-системы кассетного типа ROYAL CLIMA</v>
          </cell>
          <cell r="G3496" t="str">
            <v>шт</v>
          </cell>
          <cell r="H3496">
            <v>14</v>
          </cell>
          <cell r="I3496">
            <v>19490</v>
          </cell>
          <cell r="J3496" t="str">
            <v>RUB</v>
          </cell>
        </row>
        <row r="3497">
          <cell r="A3497" t="str">
            <v>НС-1601018</v>
          </cell>
          <cell r="C3497" t="str">
            <v>ES-C 18HRCX внутренний блок сплит-системы кассетного типа ROYAL CLIMA</v>
          </cell>
          <cell r="G3497" t="str">
            <v>шт</v>
          </cell>
          <cell r="H3497">
            <v>30</v>
          </cell>
          <cell r="I3497">
            <v>21190</v>
          </cell>
          <cell r="J3497" t="str">
            <v>RUB</v>
          </cell>
        </row>
        <row r="3498">
          <cell r="A3498" t="str">
            <v>НС-1601019</v>
          </cell>
          <cell r="C3498" t="str">
            <v>ES-C 24HRCX внутренний блок сплит-системы кассетного типа ROYAL CLIMA</v>
          </cell>
          <cell r="G3498" t="str">
            <v>шт</v>
          </cell>
          <cell r="H3498">
            <v>0</v>
          </cell>
          <cell r="I3498">
            <v>27690</v>
          </cell>
          <cell r="J3498" t="str">
            <v>RUB</v>
          </cell>
        </row>
        <row r="3499">
          <cell r="A3499" t="str">
            <v>НС-1410971</v>
          </cell>
          <cell r="C3499" t="str">
            <v>ES-C 36HRX внутренний блок сплит-системы кассетного типа ROYAL CLIMA</v>
          </cell>
          <cell r="G3499" t="str">
            <v>шт</v>
          </cell>
          <cell r="H3499">
            <v>19</v>
          </cell>
          <cell r="I3499">
            <v>39990</v>
          </cell>
          <cell r="J3499" t="str">
            <v>RUB</v>
          </cell>
        </row>
        <row r="3500">
          <cell r="A3500" t="str">
            <v>НС-1410973</v>
          </cell>
          <cell r="C3500" t="str">
            <v>ES-C 48HRX внутренний блок сплит-системы кассетного типа ROYAL CLIMA</v>
          </cell>
          <cell r="G3500" t="str">
            <v>шт</v>
          </cell>
          <cell r="H3500">
            <v>0</v>
          </cell>
          <cell r="I3500">
            <v>52690</v>
          </cell>
          <cell r="J3500" t="str">
            <v>RUB</v>
          </cell>
        </row>
        <row r="3501">
          <cell r="A3501" t="str">
            <v>НС-1410975</v>
          </cell>
          <cell r="C3501" t="str">
            <v>ES-C 60HRX внутренний блок сплит-системы кассетного типа ROYAL CLIMA</v>
          </cell>
          <cell r="G3501" t="str">
            <v>шт</v>
          </cell>
          <cell r="H3501">
            <v>6</v>
          </cell>
          <cell r="I3501">
            <v>55090</v>
          </cell>
          <cell r="J3501" t="str">
            <v>RUB</v>
          </cell>
        </row>
        <row r="3502">
          <cell r="A3502" t="str">
            <v>НС-1410977</v>
          </cell>
          <cell r="C3502" t="str">
            <v>ES-C pan/1X панель декоративная универсальная для ES-С 12/18</v>
          </cell>
          <cell r="G3502" t="str">
            <v>шт</v>
          </cell>
          <cell r="H3502">
            <v>31</v>
          </cell>
          <cell r="I3502">
            <v>6500</v>
          </cell>
          <cell r="J3502" t="str">
            <v>RUB</v>
          </cell>
        </row>
        <row r="3503">
          <cell r="A3503" t="str">
            <v>НС-1410984</v>
          </cell>
          <cell r="C3503" t="str">
            <v>ES-C pan/2X панель декоративная универсальная для ES-С 24/36/48/60</v>
          </cell>
          <cell r="G3503" t="str">
            <v>шт</v>
          </cell>
          <cell r="H3503">
            <v>38</v>
          </cell>
          <cell r="I3503">
            <v>9300</v>
          </cell>
          <cell r="J3503" t="str">
            <v>RUB</v>
          </cell>
        </row>
        <row r="3504">
          <cell r="A3504" t="str">
            <v>яС-1179355</v>
          </cell>
          <cell r="C3504" t="str">
            <v>ES-D канальные блоки серии Esperto</v>
          </cell>
          <cell r="H3504">
            <v>50</v>
          </cell>
          <cell r="I3504">
            <v>27990</v>
          </cell>
          <cell r="J3504" t="str">
            <v>RUB</v>
          </cell>
        </row>
        <row r="3505">
          <cell r="A3505" t="str">
            <v>НС-1601022</v>
          </cell>
          <cell r="C3505" t="str">
            <v>ES-D 18HWCX внутренний блок сплит-системы канального типа ROYAL CLIMA</v>
          </cell>
          <cell r="G3505" t="str">
            <v>шт</v>
          </cell>
          <cell r="H3505">
            <v>21</v>
          </cell>
          <cell r="I3505">
            <v>27990</v>
          </cell>
          <cell r="J3505" t="str">
            <v>RUB</v>
          </cell>
        </row>
        <row r="3506">
          <cell r="A3506" t="str">
            <v>НС-1601023</v>
          </cell>
          <cell r="C3506" t="str">
            <v>ES-D 24HWCX внутренний блок сплит-системы канального типа ROYAL CLIMA</v>
          </cell>
          <cell r="G3506" t="str">
            <v>шт</v>
          </cell>
          <cell r="H3506">
            <v>9</v>
          </cell>
          <cell r="I3506">
            <v>37690</v>
          </cell>
          <cell r="J3506" t="str">
            <v>RUB</v>
          </cell>
        </row>
        <row r="3507">
          <cell r="A3507" t="str">
            <v>НС-1410996</v>
          </cell>
          <cell r="C3507" t="str">
            <v>ES-D 36HWX внутренний блок сплит-системы канального типа ROYAL CLIMA</v>
          </cell>
          <cell r="G3507" t="str">
            <v>шт</v>
          </cell>
          <cell r="H3507">
            <v>15</v>
          </cell>
          <cell r="I3507">
            <v>53190</v>
          </cell>
          <cell r="J3507" t="str">
            <v>RUB</v>
          </cell>
        </row>
        <row r="3508">
          <cell r="A3508" t="str">
            <v>НС-1410998</v>
          </cell>
          <cell r="C3508" t="str">
            <v>ES-D 60HWX внутренний блок сплит-системы канального типа ROYAL CLIMA</v>
          </cell>
          <cell r="G3508" t="str">
            <v>шт</v>
          </cell>
          <cell r="H3508">
            <v>5</v>
          </cell>
          <cell r="I3508">
            <v>66690</v>
          </cell>
          <cell r="J3508" t="str">
            <v>RUB</v>
          </cell>
        </row>
        <row r="3509">
          <cell r="A3509" t="str">
            <v>яС-1179353</v>
          </cell>
          <cell r="C3509" t="str">
            <v>ES-E универсальные наружные блоки серии Esperto</v>
          </cell>
          <cell r="H3509" t="str">
            <v>больше 50</v>
          </cell>
          <cell r="I3509">
            <v>39100</v>
          </cell>
          <cell r="J3509" t="str">
            <v>RUB</v>
          </cell>
        </row>
        <row r="3510">
          <cell r="A3510" t="str">
            <v>НС-1601040</v>
          </cell>
          <cell r="C3510" t="str">
            <v>ES-E 12HCX универсальный наружный блок сплит-системы ROYAL CLIMA</v>
          </cell>
          <cell r="G3510" t="str">
            <v>шт</v>
          </cell>
          <cell r="H3510">
            <v>9</v>
          </cell>
          <cell r="I3510">
            <v>39100</v>
          </cell>
          <cell r="J3510" t="str">
            <v>RUB</v>
          </cell>
        </row>
        <row r="3511">
          <cell r="A3511" t="str">
            <v>НС-1601041</v>
          </cell>
          <cell r="C3511" t="str">
            <v>ES-E 18HCX универсальный наружный блок сплит-системы ROYAL CLIMA</v>
          </cell>
          <cell r="G3511" t="str">
            <v>шт</v>
          </cell>
          <cell r="H3511">
            <v>30</v>
          </cell>
          <cell r="I3511">
            <v>41500</v>
          </cell>
          <cell r="J3511" t="str">
            <v>RUB</v>
          </cell>
        </row>
        <row r="3512">
          <cell r="A3512" t="str">
            <v>НС-1601042</v>
          </cell>
          <cell r="C3512" t="str">
            <v>ES-E 24HCX универсальный наружный блок сплит-системы ROYAL CLIMA</v>
          </cell>
          <cell r="G3512" t="str">
            <v>шт</v>
          </cell>
          <cell r="H3512">
            <v>8</v>
          </cell>
          <cell r="I3512">
            <v>55600</v>
          </cell>
          <cell r="J3512" t="str">
            <v>RUB</v>
          </cell>
        </row>
        <row r="3513">
          <cell r="A3513" t="str">
            <v>НС-1411012</v>
          </cell>
          <cell r="C3513" t="str">
            <v>ES-E 36HX универсальный наружный блок сплит-системы ROYAL CLIMA</v>
          </cell>
          <cell r="G3513" t="str">
            <v>шт</v>
          </cell>
          <cell r="H3513">
            <v>13</v>
          </cell>
          <cell r="I3513">
            <v>73900</v>
          </cell>
          <cell r="J3513" t="str">
            <v>RUB</v>
          </cell>
        </row>
        <row r="3514">
          <cell r="A3514" t="str">
            <v>НС-1411013</v>
          </cell>
          <cell r="C3514" t="str">
            <v>ES-E 48HX универсальный наружный блок сплит-системы ROYAL CLIMA</v>
          </cell>
          <cell r="G3514" t="str">
            <v>шт</v>
          </cell>
          <cell r="H3514">
            <v>12</v>
          </cell>
          <cell r="I3514">
            <v>93100</v>
          </cell>
          <cell r="J3514" t="str">
            <v>RUB</v>
          </cell>
        </row>
        <row r="3515">
          <cell r="A3515" t="str">
            <v>НС-1411014</v>
          </cell>
          <cell r="C3515" t="str">
            <v>ES-E 60HX универсальный наружный блок сплит-системы ROYAL CLIMA</v>
          </cell>
          <cell r="G3515" t="str">
            <v>шт</v>
          </cell>
          <cell r="H3515">
            <v>11</v>
          </cell>
          <cell r="I3515">
            <v>96700</v>
          </cell>
          <cell r="J3515" t="str">
            <v>RUB</v>
          </cell>
        </row>
        <row r="3516">
          <cell r="A3516" t="str">
            <v>яС-1181372</v>
          </cell>
          <cell r="C3516" t="str">
            <v>ЗИМНИЙ КОМПЛЕКТ</v>
          </cell>
          <cell r="H3516">
            <v>0</v>
          </cell>
          <cell r="I3516">
            <v>50900</v>
          </cell>
          <cell r="J3516" t="str">
            <v>RUB</v>
          </cell>
        </row>
        <row r="3517">
          <cell r="A3517" t="str">
            <v>НС-1638077</v>
          </cell>
          <cell r="C3517" t="str">
            <v>ES-E 12HCX (ЗИМНИЙ КОМПЛЕКТ) универсальный наружный блок сплит-системы ROYAL CLIMA</v>
          </cell>
          <cell r="G3517" t="str">
            <v>шт</v>
          </cell>
          <cell r="H3517">
            <v>0</v>
          </cell>
          <cell r="I3517">
            <v>50900</v>
          </cell>
          <cell r="J3517" t="str">
            <v>RUB</v>
          </cell>
        </row>
        <row r="3518">
          <cell r="A3518" t="str">
            <v>яС-1181749</v>
          </cell>
          <cell r="C3518" t="str">
            <v>ЗИМНИЙ КОМПЛЕКТ SD</v>
          </cell>
          <cell r="H3518">
            <v>0</v>
          </cell>
          <cell r="I3518">
            <v>85700</v>
          </cell>
          <cell r="J3518" t="str">
            <v>RUB</v>
          </cell>
        </row>
        <row r="3519">
          <cell r="A3519" t="str">
            <v>НС-1649061</v>
          </cell>
          <cell r="C3519" t="str">
            <v>ES-E 36HX (ЗИМНИЙ КОМПЛЕКТ SD) универсальный наружный блок сплит-системы ROYAL CLIMA</v>
          </cell>
          <cell r="G3519" t="str">
            <v>шт</v>
          </cell>
          <cell r="H3519">
            <v>0</v>
          </cell>
          <cell r="I3519">
            <v>85700</v>
          </cell>
          <cell r="J3519" t="str">
            <v>RUB</v>
          </cell>
        </row>
        <row r="3520">
          <cell r="A3520" t="str">
            <v>яС-1179356</v>
          </cell>
          <cell r="C3520" t="str">
            <v>ES-F напольно-потолочные внутренние блоки серии Esperto</v>
          </cell>
          <cell r="H3520">
            <v>20</v>
          </cell>
          <cell r="I3520">
            <v>29790</v>
          </cell>
          <cell r="J3520" t="str">
            <v>RUB</v>
          </cell>
        </row>
        <row r="3521">
          <cell r="A3521" t="str">
            <v>НС-1601032</v>
          </cell>
          <cell r="C3521" t="str">
            <v>ES-F 18HRCX внутренний блок сплит-системы напольно-потолочного типа ROYAL CLIMA</v>
          </cell>
          <cell r="G3521" t="str">
            <v>шт</v>
          </cell>
          <cell r="H3521">
            <v>4</v>
          </cell>
          <cell r="I3521">
            <v>29790</v>
          </cell>
          <cell r="J3521" t="str">
            <v>RUB</v>
          </cell>
        </row>
        <row r="3522">
          <cell r="A3522" t="str">
            <v>НС-1601034</v>
          </cell>
          <cell r="C3522" t="str">
            <v>ES-F 24HRCX внутренний блок сплит-системы напольно-потолочного типа ROYAL CLIMA</v>
          </cell>
          <cell r="G3522" t="str">
            <v>шт</v>
          </cell>
          <cell r="H3522">
            <v>7</v>
          </cell>
          <cell r="I3522">
            <v>30990</v>
          </cell>
          <cell r="J3522" t="str">
            <v>RUB</v>
          </cell>
        </row>
        <row r="3523">
          <cell r="A3523" t="str">
            <v>НС-1411004</v>
          </cell>
          <cell r="C3523" t="str">
            <v>ES-F 36HRX внутренний блок сплит-системы напольно-потолочного типа ROYAL CLIMA</v>
          </cell>
          <cell r="G3523" t="str">
            <v>шт</v>
          </cell>
          <cell r="H3523">
            <v>6</v>
          </cell>
          <cell r="I3523">
            <v>48790</v>
          </cell>
          <cell r="J3523" t="str">
            <v>RUB</v>
          </cell>
        </row>
        <row r="3524">
          <cell r="A3524" t="str">
            <v>НС-1411005</v>
          </cell>
          <cell r="C3524" t="str">
            <v>ES-F 48HRX внутренний блок сплит-системы напольно-потолочного типа ROYAL CLIMA</v>
          </cell>
          <cell r="G3524" t="str">
            <v>шт</v>
          </cell>
          <cell r="H3524">
            <v>2</v>
          </cell>
          <cell r="I3524">
            <v>58990</v>
          </cell>
          <cell r="J3524" t="str">
            <v>RUB</v>
          </cell>
        </row>
        <row r="3525">
          <cell r="A3525" t="str">
            <v>НС-1411006</v>
          </cell>
          <cell r="C3525" t="str">
            <v>ES-F 60HRX внутренний блок сплит-системы напольно-потолочного типа ROYAL CLIMA</v>
          </cell>
          <cell r="G3525" t="str">
            <v>шт</v>
          </cell>
          <cell r="H3525">
            <v>1</v>
          </cell>
          <cell r="I3525">
            <v>72690</v>
          </cell>
          <cell r="J3525" t="str">
            <v>RUB</v>
          </cell>
        </row>
        <row r="3526">
          <cell r="A3526" t="str">
            <v>яС-1179357</v>
          </cell>
          <cell r="C3526" t="str">
            <v>ES-S колонные блоки серии Esperto</v>
          </cell>
          <cell r="H3526" t="str">
            <v>больше 50</v>
          </cell>
          <cell r="I3526">
            <v>70000</v>
          </cell>
          <cell r="J3526" t="str">
            <v>RUB</v>
          </cell>
        </row>
        <row r="3527">
          <cell r="A3527" t="str">
            <v>НС-1601043</v>
          </cell>
          <cell r="C3527" t="str">
            <v>ES-E 24HSCX наружный блок сплит-системы колонного типа ROYAL CLIMA</v>
          </cell>
          <cell r="G3527" t="str">
            <v>шт</v>
          </cell>
          <cell r="H3527">
            <v>7</v>
          </cell>
          <cell r="I3527">
            <v>70000</v>
          </cell>
          <cell r="J3527" t="str">
            <v>RUB</v>
          </cell>
        </row>
        <row r="3528">
          <cell r="A3528" t="str">
            <v>НС-1601037</v>
          </cell>
          <cell r="C3528" t="str">
            <v>ES-S 24HRCX внутренний блок сплит-системы колонного типа ROYAL CLIMA</v>
          </cell>
          <cell r="G3528" t="str">
            <v>шт</v>
          </cell>
          <cell r="H3528">
            <v>9</v>
          </cell>
          <cell r="I3528">
            <v>46690</v>
          </cell>
          <cell r="J3528" t="str">
            <v>RUB</v>
          </cell>
        </row>
        <row r="3529">
          <cell r="A3529" t="str">
            <v>НС-1601038</v>
          </cell>
          <cell r="C3529" t="str">
            <v>ES-S 48HRCX внутренний блок сплит-системы колонного типа ROYAL CLIMA</v>
          </cell>
          <cell r="G3529" t="str">
            <v>шт</v>
          </cell>
          <cell r="H3529" t="str">
            <v>больше 50</v>
          </cell>
          <cell r="I3529">
            <v>85990</v>
          </cell>
          <cell r="J3529" t="str">
            <v>RUB</v>
          </cell>
        </row>
        <row r="3530">
          <cell r="A3530" t="str">
            <v>НС-1601039</v>
          </cell>
          <cell r="C3530" t="str">
            <v>ES-S 60HRCX внутренний блок сплит-системы колонного типа ROYAL CLIMA</v>
          </cell>
          <cell r="G3530" t="str">
            <v>шт</v>
          </cell>
          <cell r="H3530" t="str">
            <v>больше 50</v>
          </cell>
          <cell r="I3530">
            <v>133590</v>
          </cell>
          <cell r="J3530" t="str">
            <v>RUB</v>
          </cell>
        </row>
        <row r="3531">
          <cell r="A3531" t="str">
            <v>яС-1193928</v>
          </cell>
          <cell r="C3531" t="str">
            <v>ESPERTO полупром 2026</v>
          </cell>
          <cell r="H3531" t="str">
            <v>больше 50</v>
          </cell>
          <cell r="I3531">
            <v>53190</v>
          </cell>
          <cell r="J3531" t="str">
            <v>RUB</v>
          </cell>
        </row>
        <row r="3532">
          <cell r="A3532" t="str">
            <v>яС-1193929</v>
          </cell>
          <cell r="C3532" t="str">
            <v>ES-C кассетные блоки серии Esperto</v>
          </cell>
          <cell r="H3532">
            <v>31</v>
          </cell>
          <cell r="I3532">
            <v>53190</v>
          </cell>
          <cell r="J3532" t="str">
            <v>RUB</v>
          </cell>
        </row>
        <row r="3533">
          <cell r="A3533" t="str">
            <v>НС-1760652</v>
          </cell>
          <cell r="C3533" t="str">
            <v>ES-C 48HREX внутренний блок сплит-системы кассетного типа ROYAL CLIMA</v>
          </cell>
          <cell r="G3533" t="str">
            <v>шт</v>
          </cell>
          <cell r="H3533">
            <v>4</v>
          </cell>
          <cell r="I3533">
            <v>53190</v>
          </cell>
          <cell r="J3533" t="str">
            <v>RUB</v>
          </cell>
        </row>
        <row r="3534">
          <cell r="A3534" t="str">
            <v>НС-1760653</v>
          </cell>
          <cell r="C3534" t="str">
            <v>ES-C 60HREX внутренний блок сплит-системы кассетного типа ROYAL CLIMA</v>
          </cell>
          <cell r="G3534" t="str">
            <v>шт</v>
          </cell>
          <cell r="H3534">
            <v>27</v>
          </cell>
          <cell r="I3534">
            <v>55990</v>
          </cell>
          <cell r="J3534" t="str">
            <v>RUB</v>
          </cell>
        </row>
        <row r="3535">
          <cell r="A3535" t="str">
            <v>яС-1193930</v>
          </cell>
          <cell r="C3535" t="str">
            <v>ES-D канальные блоки серии Esperto</v>
          </cell>
          <cell r="H3535">
            <v>2</v>
          </cell>
          <cell r="I3535">
            <v>66890</v>
          </cell>
          <cell r="J3535" t="str">
            <v>RUB</v>
          </cell>
        </row>
        <row r="3536">
          <cell r="A3536" t="str">
            <v>НС-1760672</v>
          </cell>
          <cell r="C3536" t="str">
            <v>ES-D 60HWEX внутренний блок сплит-системы канального типа ROYAL CLIMA</v>
          </cell>
          <cell r="G3536" t="str">
            <v>шт</v>
          </cell>
          <cell r="H3536">
            <v>2</v>
          </cell>
          <cell r="I3536">
            <v>66890</v>
          </cell>
          <cell r="J3536" t="str">
            <v>RUB</v>
          </cell>
        </row>
        <row r="3537">
          <cell r="A3537" t="str">
            <v>яС-1193933</v>
          </cell>
          <cell r="C3537" t="str">
            <v>ES-E колонные наружные блоки серии Esperto FS</v>
          </cell>
          <cell r="H3537" t="str">
            <v>больше 50</v>
          </cell>
          <cell r="I3537">
            <v>98000</v>
          </cell>
          <cell r="J3537" t="str">
            <v>RUB</v>
          </cell>
        </row>
        <row r="3538">
          <cell r="A3538" t="str">
            <v>НС-1760702</v>
          </cell>
          <cell r="C3538" t="str">
            <v>ES-E 60HSCX наружный блок сплит-системы колонного типа ROYAL CLIMA</v>
          </cell>
          <cell r="G3538" t="str">
            <v>шт</v>
          </cell>
          <cell r="H3538" t="str">
            <v>больше 50</v>
          </cell>
          <cell r="I3538">
            <v>98000</v>
          </cell>
          <cell r="J3538" t="str">
            <v>RUB</v>
          </cell>
        </row>
        <row r="3539">
          <cell r="A3539" t="str">
            <v>яС-1193931</v>
          </cell>
          <cell r="C3539" t="str">
            <v>ES-E универсальные наружные блоки серии Esperto</v>
          </cell>
          <cell r="H3539" t="str">
            <v>больше 50</v>
          </cell>
          <cell r="I3539">
            <v>94000</v>
          </cell>
          <cell r="J3539" t="str">
            <v>RUB</v>
          </cell>
        </row>
        <row r="3540">
          <cell r="A3540" t="str">
            <v>НС-1760695</v>
          </cell>
          <cell r="C3540" t="str">
            <v>ES-E 48HEX универсальный наружный блок сплит-системы ROYAL CLIMA</v>
          </cell>
          <cell r="G3540" t="str">
            <v>шт</v>
          </cell>
          <cell r="H3540">
            <v>4</v>
          </cell>
          <cell r="I3540">
            <v>94000</v>
          </cell>
          <cell r="J3540" t="str">
            <v>RUB</v>
          </cell>
        </row>
        <row r="3541">
          <cell r="A3541" t="str">
            <v>НС-1760696</v>
          </cell>
          <cell r="C3541" t="str">
            <v>ES-E 60HEX универсальный наружный блок сплит-системы ROYAL CLIMA</v>
          </cell>
          <cell r="G3541" t="str">
            <v>шт</v>
          </cell>
          <cell r="H3541" t="str">
            <v>больше 50</v>
          </cell>
          <cell r="I3541">
            <v>98000</v>
          </cell>
          <cell r="J3541" t="str">
            <v>RUB</v>
          </cell>
        </row>
        <row r="3542">
          <cell r="A3542" t="str">
            <v>яС-1193932</v>
          </cell>
          <cell r="C3542" t="str">
            <v>ES-F напольно-потолочные внутренние блоки серии Esperto</v>
          </cell>
          <cell r="H3542" t="str">
            <v>больше 50</v>
          </cell>
          <cell r="I3542">
            <v>72890</v>
          </cell>
          <cell r="J3542" t="str">
            <v>RUB</v>
          </cell>
        </row>
        <row r="3543">
          <cell r="A3543" t="str">
            <v>НС-1760684</v>
          </cell>
          <cell r="C3543" t="str">
            <v>ES-F 60HREX внутренний блок сплит-системы напольно-потолочного типа ROYAL CLIMA</v>
          </cell>
          <cell r="G3543" t="str">
            <v>шт</v>
          </cell>
          <cell r="H3543" t="str">
            <v>больше 50</v>
          </cell>
          <cell r="I3543">
            <v>72890</v>
          </cell>
          <cell r="J3543" t="str">
            <v>RUB</v>
          </cell>
        </row>
        <row r="3544">
          <cell r="A3544" t="str">
            <v>яС-1174385</v>
          </cell>
          <cell r="C3544" t="str">
            <v>Колонные сплит-системы ALTO 2023</v>
          </cell>
          <cell r="H3544">
            <v>2</v>
          </cell>
          <cell r="I3544">
            <v>93790</v>
          </cell>
          <cell r="J3544" t="str">
            <v>RUB</v>
          </cell>
        </row>
        <row r="3545">
          <cell r="A3545" t="str">
            <v>НС-1450452</v>
          </cell>
          <cell r="C3545" t="str">
            <v>RC-AL60HN/IN внутренний блок сплит-системы колонного типа ROYAL CLIMA</v>
          </cell>
          <cell r="G3545" t="str">
            <v>шт</v>
          </cell>
          <cell r="H3545">
            <v>1</v>
          </cell>
          <cell r="I3545">
            <v>93790</v>
          </cell>
          <cell r="J3545" t="str">
            <v>RUB</v>
          </cell>
        </row>
        <row r="3546">
          <cell r="A3546" t="str">
            <v>НС-1450454</v>
          </cell>
          <cell r="C3546" t="str">
            <v>RC-AL60HN/OUT наружный блок сплит-системы колонного типа ROYAL CLIMA</v>
          </cell>
          <cell r="G3546" t="str">
            <v>шт</v>
          </cell>
          <cell r="H3546">
            <v>1</v>
          </cell>
          <cell r="I3546">
            <v>140700</v>
          </cell>
          <cell r="J3546" t="str">
            <v>RUB</v>
          </cell>
        </row>
        <row r="3547">
          <cell r="A3547" t="str">
            <v>НС-1068615</v>
          </cell>
          <cell r="C3547" t="str">
            <v>РАСПРОДАЖА</v>
          </cell>
          <cell r="H3547" t="str">
            <v>больше 50</v>
          </cell>
          <cell r="I3547">
            <v>31490</v>
          </cell>
          <cell r="J3547" t="str">
            <v>RUB</v>
          </cell>
        </row>
        <row r="3548">
          <cell r="A3548" t="str">
            <v>НС-1233242</v>
          </cell>
          <cell r="C3548" t="str">
            <v>CO-4C 12HNI EU INVERTER внутренний блок сплит-системы кассетного типа ROYAL CLIMA</v>
          </cell>
          <cell r="G3548" t="str">
            <v>шт</v>
          </cell>
          <cell r="H3548">
            <v>1</v>
          </cell>
          <cell r="I3548">
            <v>31490</v>
          </cell>
          <cell r="J3548" t="str">
            <v>RUB</v>
          </cell>
        </row>
        <row r="3549">
          <cell r="A3549" t="str">
            <v>НС-1192872</v>
          </cell>
          <cell r="C3549" t="str">
            <v>CO-4C/pan 2 панель декоративная для CO-4C 24HNR/36HNR/48HNR/60HNR</v>
          </cell>
          <cell r="G3549" t="str">
            <v>шт</v>
          </cell>
          <cell r="H3549">
            <v>40</v>
          </cell>
          <cell r="I3549">
            <v>5850</v>
          </cell>
          <cell r="J3549" t="str">
            <v>RUB</v>
          </cell>
        </row>
        <row r="3550">
          <cell r="A3550" t="str">
            <v>НС-1069511</v>
          </cell>
          <cell r="C3550" t="str">
            <v>CO-4C/pan2 панель декоративная для CO-4C 24H/36H/48H/60H</v>
          </cell>
          <cell r="G3550" t="str">
            <v>шт</v>
          </cell>
          <cell r="H3550">
            <v>6</v>
          </cell>
        </row>
        <row r="3551">
          <cell r="A3551" t="str">
            <v>НС-1422076</v>
          </cell>
          <cell r="C3551" t="str">
            <v>CO-D 76HNHP внутренний блок сплит-системы канального типа ROYAL CLIMA</v>
          </cell>
          <cell r="G3551" t="str">
            <v>шт</v>
          </cell>
          <cell r="H3551">
            <v>2</v>
          </cell>
          <cell r="I3551">
            <v>230290</v>
          </cell>
          <cell r="J3551" t="str">
            <v>RUB</v>
          </cell>
        </row>
        <row r="3552">
          <cell r="A3552" t="str">
            <v>НС-1294833</v>
          </cell>
          <cell r="C3552" t="str">
            <v>CO-F 48HNFI EU INVERTER внутренний блок сплит-системы напольно-потолочного типа ROYAL CLIMA</v>
          </cell>
          <cell r="G3552" t="str">
            <v>шт</v>
          </cell>
          <cell r="H3552">
            <v>1</v>
          </cell>
          <cell r="I3552">
            <v>80600</v>
          </cell>
          <cell r="J3552" t="str">
            <v>RUB</v>
          </cell>
        </row>
        <row r="3553">
          <cell r="A3553" t="str">
            <v>НС-1484219</v>
          </cell>
          <cell r="C3553" t="str">
            <v>ES-C 24HRI внутренний блок сплит-системы кассетного типа ROYAL CLIMA</v>
          </cell>
          <cell r="G3553" t="str">
            <v>шт</v>
          </cell>
          <cell r="H3553">
            <v>1</v>
          </cell>
          <cell r="I3553">
            <v>29090</v>
          </cell>
          <cell r="J3553" t="str">
            <v>RUB</v>
          </cell>
        </row>
        <row r="3554">
          <cell r="A3554" t="str">
            <v>НС-1294870</v>
          </cell>
          <cell r="C3554" t="str">
            <v>ES-F 18HRN внутренний блок сплит-системы напольно-потолочного типа ROYAL CLIMA</v>
          </cell>
          <cell r="G3554" t="str">
            <v>шт</v>
          </cell>
          <cell r="H3554">
            <v>1</v>
          </cell>
          <cell r="I3554">
            <v>36490</v>
          </cell>
          <cell r="J3554" t="str">
            <v>RUB</v>
          </cell>
        </row>
        <row r="3555">
          <cell r="A3555" t="str">
            <v>НС-1450450</v>
          </cell>
          <cell r="C3555" t="str">
            <v>RC-AL48HN/IN внутренний блок сплит-системы колонного типа ROYAL CLIMA</v>
          </cell>
          <cell r="G3555" t="str">
            <v>шт</v>
          </cell>
          <cell r="H3555">
            <v>2</v>
          </cell>
          <cell r="I3555">
            <v>84790</v>
          </cell>
          <cell r="J3555" t="str">
            <v>RUB</v>
          </cell>
        </row>
        <row r="3556">
          <cell r="A3556" t="str">
            <v>НС-1181072</v>
          </cell>
          <cell r="C3556" t="str">
            <v>RC-AT60HN/IN внутренний блок сплит-системы колонного типа ROYAL CLIMA</v>
          </cell>
          <cell r="G3556" t="str">
            <v>шт</v>
          </cell>
          <cell r="H3556">
            <v>2</v>
          </cell>
          <cell r="I3556">
            <v>72350</v>
          </cell>
          <cell r="J3556" t="str">
            <v>RUB</v>
          </cell>
        </row>
        <row r="3557">
          <cell r="A3557" t="str">
            <v>яС-1166848</v>
          </cell>
          <cell r="C3557" t="str">
            <v>STATUS for LIFE</v>
          </cell>
          <cell r="H3557">
            <v>19</v>
          </cell>
          <cell r="I3557">
            <v>8100</v>
          </cell>
          <cell r="J3557" t="str">
            <v>RUB</v>
          </cell>
        </row>
        <row r="3558">
          <cell r="A3558" t="str">
            <v>яС-1170550</v>
          </cell>
          <cell r="C3558" t="str">
            <v>On/Off сплит-системы</v>
          </cell>
          <cell r="H3558">
            <v>11</v>
          </cell>
          <cell r="I3558">
            <v>8100</v>
          </cell>
          <cell r="J3558" t="str">
            <v>RUB</v>
          </cell>
        </row>
        <row r="3559">
          <cell r="A3559" t="str">
            <v>НС-1406839</v>
          </cell>
          <cell r="C3559" t="str">
            <v>ST-SS12FL-IN внутренний блок сплит-системы STATUS for life</v>
          </cell>
          <cell r="G3559" t="str">
            <v>шт</v>
          </cell>
          <cell r="H3559">
            <v>8</v>
          </cell>
          <cell r="I3559">
            <v>8100</v>
          </cell>
          <cell r="J3559" t="str">
            <v>RUB</v>
          </cell>
        </row>
        <row r="3560">
          <cell r="A3560" t="str">
            <v>НС-1406847</v>
          </cell>
          <cell r="C3560" t="str">
            <v>ST-SS24FL-IN внутренний блок сплит-системы STATUS for life</v>
          </cell>
          <cell r="G3560" t="str">
            <v>шт</v>
          </cell>
          <cell r="H3560">
            <v>3</v>
          </cell>
          <cell r="I3560">
            <v>17000</v>
          </cell>
          <cell r="J3560" t="str">
            <v>RUB</v>
          </cell>
        </row>
        <row r="3561">
          <cell r="A3561" t="str">
            <v>яС-1170551</v>
          </cell>
          <cell r="C3561" t="str">
            <v>Инверторные сплит-системы</v>
          </cell>
          <cell r="H3561">
            <v>8</v>
          </cell>
          <cell r="I3561">
            <v>10500</v>
          </cell>
          <cell r="J3561" t="str">
            <v>RUB</v>
          </cell>
        </row>
        <row r="3562">
          <cell r="A3562" t="str">
            <v>НС-1406860</v>
          </cell>
          <cell r="C3562" t="str">
            <v>STI-SS12FL-IN внутренний блок сплит-системы STATUS for life</v>
          </cell>
          <cell r="G3562" t="str">
            <v>шт</v>
          </cell>
          <cell r="H3562">
            <v>1</v>
          </cell>
          <cell r="I3562">
            <v>10500</v>
          </cell>
          <cell r="J3562" t="str">
            <v>RUB</v>
          </cell>
        </row>
        <row r="3563">
          <cell r="A3563" t="str">
            <v>НС-1406864</v>
          </cell>
          <cell r="C3563" t="str">
            <v>STI-SS12FL-OUT наружный блок сплит-системы STATUS for life</v>
          </cell>
          <cell r="G3563" t="str">
            <v>шт</v>
          </cell>
          <cell r="H3563">
            <v>7</v>
          </cell>
          <cell r="I3563">
            <v>24490</v>
          </cell>
          <cell r="J3563" t="str">
            <v>RUB</v>
          </cell>
        </row>
        <row r="3564">
          <cell r="A3564" t="str">
            <v>яС-1170427</v>
          </cell>
          <cell r="C3564" t="str">
            <v>ULTIMA COMFORT</v>
          </cell>
          <cell r="H3564" t="str">
            <v>больше 50</v>
          </cell>
          <cell r="I3564">
            <v>5200</v>
          </cell>
          <cell r="J3564" t="str">
            <v>RUB</v>
          </cell>
        </row>
        <row r="3565">
          <cell r="A3565" t="str">
            <v>яС-1170026</v>
          </cell>
          <cell r="C3565" t="str">
            <v>On/off сплит-системы</v>
          </cell>
          <cell r="H3565" t="str">
            <v>больше 50</v>
          </cell>
          <cell r="I3565">
            <v>5200</v>
          </cell>
          <cell r="J3565" t="str">
            <v>RUB</v>
          </cell>
        </row>
        <row r="3566">
          <cell r="A3566" t="str">
            <v>яС-1170947</v>
          </cell>
          <cell r="C3566" t="str">
            <v>ECLIPSE 2024</v>
          </cell>
          <cell r="H3566" t="str">
            <v>больше 50</v>
          </cell>
          <cell r="I3566">
            <v>5200</v>
          </cell>
          <cell r="J3566" t="str">
            <v>RUB</v>
          </cell>
        </row>
        <row r="3567">
          <cell r="A3567" t="str">
            <v>НС-1596039</v>
          </cell>
          <cell r="C3567" t="str">
            <v>ECS-07PN-IN внутренний блок сплит-системы ULTIMA COMFORT</v>
          </cell>
          <cell r="G3567" t="str">
            <v>шт</v>
          </cell>
          <cell r="H3567">
            <v>3</v>
          </cell>
          <cell r="I3567">
            <v>5200</v>
          </cell>
          <cell r="J3567" t="str">
            <v>RUB</v>
          </cell>
        </row>
        <row r="3568">
          <cell r="A3568" t="str">
            <v>НС-1596042</v>
          </cell>
          <cell r="C3568" t="str">
            <v>ECS-09PN-IN внутренний блок сплит-системы ULTIMA COMFORT</v>
          </cell>
          <cell r="G3568" t="str">
            <v>шт</v>
          </cell>
          <cell r="H3568">
            <v>0</v>
          </cell>
          <cell r="I3568">
            <v>5700</v>
          </cell>
          <cell r="J3568" t="str">
            <v>RUB</v>
          </cell>
        </row>
        <row r="3569">
          <cell r="A3569" t="str">
            <v>НС-1596044</v>
          </cell>
          <cell r="C3569" t="str">
            <v>ECS-12PN-IN внутренний блок сплит-системы ULTIMA COMFORT</v>
          </cell>
          <cell r="G3569" t="str">
            <v>шт</v>
          </cell>
          <cell r="H3569" t="str">
            <v>больше 50</v>
          </cell>
          <cell r="I3569">
            <v>7900</v>
          </cell>
          <cell r="J3569" t="str">
            <v>RUB</v>
          </cell>
        </row>
        <row r="3570">
          <cell r="A3570" t="str">
            <v>НС-1596045</v>
          </cell>
          <cell r="C3570" t="str">
            <v>ECS-12PN-OUT наружный блок сплит-системы ULTIMA COMFORT</v>
          </cell>
          <cell r="G3570" t="str">
            <v>шт</v>
          </cell>
          <cell r="H3570">
            <v>50</v>
          </cell>
          <cell r="I3570">
            <v>18390</v>
          </cell>
          <cell r="J3570" t="str">
            <v>RUB</v>
          </cell>
        </row>
        <row r="3571">
          <cell r="A3571" t="str">
            <v>НС-1596046</v>
          </cell>
          <cell r="C3571" t="str">
            <v>ECS-18PN-IN внутренний блок сплит-системы ULTIMA COMFORT</v>
          </cell>
          <cell r="G3571" t="str">
            <v>шт</v>
          </cell>
          <cell r="H3571">
            <v>31</v>
          </cell>
          <cell r="I3571">
            <v>13300</v>
          </cell>
          <cell r="J3571" t="str">
            <v>RUB</v>
          </cell>
        </row>
        <row r="3572">
          <cell r="A3572" t="str">
            <v>НС-1596047</v>
          </cell>
          <cell r="C3572" t="str">
            <v>ECS-18PN-OUT наружный блок сплит-системы ULTIMA COMFORT</v>
          </cell>
          <cell r="G3572" t="str">
            <v>шт</v>
          </cell>
          <cell r="H3572">
            <v>30</v>
          </cell>
          <cell r="I3572">
            <v>30890</v>
          </cell>
          <cell r="J3572" t="str">
            <v>RUB</v>
          </cell>
        </row>
        <row r="3573">
          <cell r="A3573" t="str">
            <v>НС-1596049</v>
          </cell>
          <cell r="C3573" t="str">
            <v>ECS-24PN-IN внутренний блок сплит-системы ULTIMA COMFORT</v>
          </cell>
          <cell r="G3573" t="str">
            <v>шт</v>
          </cell>
          <cell r="H3573">
            <v>49</v>
          </cell>
          <cell r="I3573">
            <v>17300</v>
          </cell>
          <cell r="J3573" t="str">
            <v>RUB</v>
          </cell>
        </row>
        <row r="3574">
          <cell r="A3574" t="str">
            <v>НС-1596050</v>
          </cell>
          <cell r="C3574" t="str">
            <v>ECS-24PN-OUT наружный блок сплит-системы ULTIMA COMFORT</v>
          </cell>
          <cell r="G3574" t="str">
            <v>шт</v>
          </cell>
          <cell r="H3574">
            <v>45</v>
          </cell>
          <cell r="I3574">
            <v>40290</v>
          </cell>
          <cell r="J3574" t="str">
            <v>RUB</v>
          </cell>
        </row>
        <row r="3575">
          <cell r="A3575" t="str">
            <v>яС-1193875</v>
          </cell>
          <cell r="C3575" t="str">
            <v>ECLIPSE 2026</v>
          </cell>
          <cell r="H3575" t="str">
            <v>больше 50</v>
          </cell>
          <cell r="I3575">
            <v>5300</v>
          </cell>
          <cell r="J3575" t="str">
            <v>RUB</v>
          </cell>
        </row>
        <row r="3576">
          <cell r="A3576" t="str">
            <v>НС-1760237</v>
          </cell>
          <cell r="C3576" t="str">
            <v>ECP-07PN-IN внутренний блок сплит-системы ULTIMACOMFORT</v>
          </cell>
          <cell r="G3576" t="str">
            <v>шт</v>
          </cell>
          <cell r="H3576" t="str">
            <v>больше 50</v>
          </cell>
          <cell r="I3576">
            <v>5300</v>
          </cell>
          <cell r="J3576" t="str">
            <v>RUB</v>
          </cell>
        </row>
        <row r="3577">
          <cell r="A3577" t="str">
            <v>НС-1760242</v>
          </cell>
          <cell r="C3577" t="str">
            <v>ECP-07PN-OUT наружный блок сплит-системы ULTIMACOMFORT</v>
          </cell>
          <cell r="G3577" t="str">
            <v>шт</v>
          </cell>
          <cell r="H3577" t="str">
            <v>больше 50</v>
          </cell>
          <cell r="I3577">
            <v>12390</v>
          </cell>
          <cell r="J3577" t="str">
            <v>RUB</v>
          </cell>
        </row>
        <row r="3578">
          <cell r="A3578" t="str">
            <v>НС-1760238</v>
          </cell>
          <cell r="C3578" t="str">
            <v>ECP-09PN-IN внутренний блок сплит-системы ULTIMACOMFORT</v>
          </cell>
          <cell r="G3578" t="str">
            <v>шт</v>
          </cell>
          <cell r="H3578" t="str">
            <v>больше 50</v>
          </cell>
          <cell r="I3578">
            <v>5800</v>
          </cell>
          <cell r="J3578" t="str">
            <v>RUB</v>
          </cell>
        </row>
        <row r="3579">
          <cell r="A3579" t="str">
            <v>НС-1760243</v>
          </cell>
          <cell r="C3579" t="str">
            <v>ECP-09PN-OUT наружный блок сплит-системы ULTIMACOMFORT</v>
          </cell>
          <cell r="G3579" t="str">
            <v>шт</v>
          </cell>
          <cell r="H3579" t="str">
            <v>больше 50</v>
          </cell>
          <cell r="I3579">
            <v>13390</v>
          </cell>
          <cell r="J3579" t="str">
            <v>RUB</v>
          </cell>
        </row>
        <row r="3580">
          <cell r="A3580" t="str">
            <v>НС-1760239</v>
          </cell>
          <cell r="C3580" t="str">
            <v>ECP-12PN-IN внутренний блок сплит-системы ULTIMACOMFORT</v>
          </cell>
          <cell r="G3580" t="str">
            <v>шт</v>
          </cell>
          <cell r="H3580" t="str">
            <v>больше 50</v>
          </cell>
          <cell r="I3580">
            <v>8000</v>
          </cell>
          <cell r="J3580" t="str">
            <v>RUB</v>
          </cell>
        </row>
        <row r="3581">
          <cell r="A3581" t="str">
            <v>НС-1760244</v>
          </cell>
          <cell r="C3581" t="str">
            <v>ECP-12PN-OUT наружный блок сплит-системы ULTIMACOMFORT</v>
          </cell>
          <cell r="G3581" t="str">
            <v>шт</v>
          </cell>
          <cell r="H3581" t="str">
            <v>больше 50</v>
          </cell>
          <cell r="I3581">
            <v>18590</v>
          </cell>
          <cell r="J3581" t="str">
            <v>RUB</v>
          </cell>
        </row>
        <row r="3582">
          <cell r="A3582" t="str">
            <v>НС-1760240</v>
          </cell>
          <cell r="C3582" t="str">
            <v>ECP-18PN-IN внутренний блок сплит-системы ULTIMACOMFORT</v>
          </cell>
          <cell r="G3582" t="str">
            <v>шт</v>
          </cell>
          <cell r="H3582" t="str">
            <v>больше 50</v>
          </cell>
          <cell r="I3582">
            <v>13400</v>
          </cell>
          <cell r="J3582" t="str">
            <v>RUB</v>
          </cell>
        </row>
        <row r="3583">
          <cell r="A3583" t="str">
            <v>НС-1760245</v>
          </cell>
          <cell r="C3583" t="str">
            <v>ECP-18PN-OUT наружный блок сплит-системы ULTIMACOMFORT</v>
          </cell>
          <cell r="G3583" t="str">
            <v>шт</v>
          </cell>
          <cell r="H3583" t="str">
            <v>больше 50</v>
          </cell>
          <cell r="I3583">
            <v>31290</v>
          </cell>
          <cell r="J3583" t="str">
            <v>RUB</v>
          </cell>
        </row>
        <row r="3584">
          <cell r="A3584" t="str">
            <v>НС-1760241</v>
          </cell>
          <cell r="C3584" t="str">
            <v>ECP-24PN-IN внутренний блок сплит-системы ULTIMACOMFORT</v>
          </cell>
          <cell r="G3584" t="str">
            <v>шт</v>
          </cell>
          <cell r="H3584" t="str">
            <v>больше 50</v>
          </cell>
          <cell r="I3584">
            <v>17400</v>
          </cell>
          <cell r="J3584" t="str">
            <v>RUB</v>
          </cell>
        </row>
        <row r="3585">
          <cell r="A3585" t="str">
            <v>НС-1760247</v>
          </cell>
          <cell r="C3585" t="str">
            <v>ECP-24PN-OUT наружный блок сплит-системы ULTIMACOMFORT</v>
          </cell>
          <cell r="G3585" t="str">
            <v>шт</v>
          </cell>
          <cell r="H3585" t="str">
            <v>больше 50</v>
          </cell>
          <cell r="I3585">
            <v>40690</v>
          </cell>
          <cell r="J3585" t="str">
            <v>RUB</v>
          </cell>
        </row>
        <row r="3586">
          <cell r="A3586" t="str">
            <v>яС-1193876</v>
          </cell>
          <cell r="C3586" t="str">
            <v>ELYSIUM</v>
          </cell>
          <cell r="H3586" t="str">
            <v>больше 50</v>
          </cell>
          <cell r="I3586">
            <v>5700</v>
          </cell>
          <cell r="J3586" t="str">
            <v>RUB</v>
          </cell>
        </row>
        <row r="3587">
          <cell r="A3587" t="str">
            <v>НС-1760270</v>
          </cell>
          <cell r="C3587" t="str">
            <v>ELB-07PN-IN внутренний блок сплит-системы ULTIMACOMFORT</v>
          </cell>
          <cell r="G3587" t="str">
            <v>шт</v>
          </cell>
          <cell r="H3587" t="str">
            <v>больше 50</v>
          </cell>
          <cell r="I3587">
            <v>5700</v>
          </cell>
          <cell r="J3587" t="str">
            <v>RUB</v>
          </cell>
        </row>
        <row r="3588">
          <cell r="A3588" t="str">
            <v>НС-1760282</v>
          </cell>
          <cell r="C3588" t="str">
            <v>ELB-07PN-OUT наружный блок сплит-системы ULTIMACOMFORT</v>
          </cell>
          <cell r="G3588" t="str">
            <v>шт</v>
          </cell>
          <cell r="H3588" t="str">
            <v>больше 50</v>
          </cell>
          <cell r="I3588">
            <v>13190</v>
          </cell>
          <cell r="J3588" t="str">
            <v>RUB</v>
          </cell>
        </row>
        <row r="3589">
          <cell r="A3589" t="str">
            <v>НС-1760272</v>
          </cell>
          <cell r="C3589" t="str">
            <v>ELB-09PN-IN внутренний блок сплит-системы ULTIMACOMFORT</v>
          </cell>
          <cell r="G3589" t="str">
            <v>шт</v>
          </cell>
          <cell r="H3589" t="str">
            <v>больше 50</v>
          </cell>
          <cell r="I3589">
            <v>6100</v>
          </cell>
          <cell r="J3589" t="str">
            <v>RUB</v>
          </cell>
        </row>
        <row r="3590">
          <cell r="A3590" t="str">
            <v>НС-1760283</v>
          </cell>
          <cell r="C3590" t="str">
            <v>ELB-09PN-OUT наружный блок сплит-системы ULTIMACOMFORT</v>
          </cell>
          <cell r="G3590" t="str">
            <v>шт</v>
          </cell>
          <cell r="H3590" t="str">
            <v>больше 50</v>
          </cell>
          <cell r="I3590">
            <v>14290</v>
          </cell>
          <cell r="J3590" t="str">
            <v>RUB</v>
          </cell>
        </row>
        <row r="3591">
          <cell r="A3591" t="str">
            <v>НС-1760274</v>
          </cell>
          <cell r="C3591" t="str">
            <v>ELB-12PN-IN внутренний блок сплит-системы ULTIMACOMFORT</v>
          </cell>
          <cell r="G3591" t="str">
            <v>шт</v>
          </cell>
          <cell r="H3591" t="str">
            <v>больше 50</v>
          </cell>
          <cell r="I3591">
            <v>8400</v>
          </cell>
          <cell r="J3591" t="str">
            <v>RUB</v>
          </cell>
        </row>
        <row r="3592">
          <cell r="A3592" t="str">
            <v>НС-1760285</v>
          </cell>
          <cell r="C3592" t="str">
            <v>ELB-12PN-OUT наружный блок сплит-системы ULTIMACOMFORT</v>
          </cell>
          <cell r="G3592" t="str">
            <v>шт</v>
          </cell>
          <cell r="H3592" t="str">
            <v>больше 50</v>
          </cell>
          <cell r="I3592">
            <v>19690</v>
          </cell>
          <cell r="J3592" t="str">
            <v>RUB</v>
          </cell>
        </row>
        <row r="3593">
          <cell r="A3593" t="str">
            <v>НС-1760276</v>
          </cell>
          <cell r="C3593" t="str">
            <v>ELB-18PN-IN внутренний блок сплит-системы ULTIMACOMFORT</v>
          </cell>
          <cell r="G3593" t="str">
            <v>шт</v>
          </cell>
          <cell r="H3593" t="str">
            <v>больше 50</v>
          </cell>
          <cell r="I3593">
            <v>14000</v>
          </cell>
          <cell r="J3593" t="str">
            <v>RUB</v>
          </cell>
        </row>
        <row r="3594">
          <cell r="A3594" t="str">
            <v>НС-1760286</v>
          </cell>
          <cell r="C3594" t="str">
            <v>ELB-18PN-OUT наружный блок сплит-системы ULTIMACOMFORT</v>
          </cell>
          <cell r="G3594" t="str">
            <v>шт</v>
          </cell>
          <cell r="H3594" t="str">
            <v>больше 50</v>
          </cell>
          <cell r="I3594">
            <v>32690</v>
          </cell>
          <cell r="J3594" t="str">
            <v>RUB</v>
          </cell>
        </row>
        <row r="3595">
          <cell r="A3595" t="str">
            <v>НС-1760277</v>
          </cell>
          <cell r="C3595" t="str">
            <v>ELB-24PN-IN внутренний блок сплит-системы ULTIMACOMFORT</v>
          </cell>
          <cell r="G3595" t="str">
            <v>шт</v>
          </cell>
          <cell r="H3595" t="str">
            <v>больше 50</v>
          </cell>
          <cell r="I3595">
            <v>18200</v>
          </cell>
          <cell r="J3595" t="str">
            <v>RUB</v>
          </cell>
        </row>
        <row r="3596">
          <cell r="A3596" t="str">
            <v>НС-1760287</v>
          </cell>
          <cell r="C3596" t="str">
            <v>ELB-24PN-OUT наружный блок сплит-системы ULTIMACOMFORT</v>
          </cell>
          <cell r="G3596" t="str">
            <v>шт</v>
          </cell>
          <cell r="H3596" t="str">
            <v>больше 50</v>
          </cell>
          <cell r="I3596">
            <v>42390</v>
          </cell>
          <cell r="J3596" t="str">
            <v>RUB</v>
          </cell>
        </row>
        <row r="3597">
          <cell r="A3597" t="str">
            <v>яС-1193880</v>
          </cell>
          <cell r="C3597" t="str">
            <v>ELYSIUM NERO</v>
          </cell>
          <cell r="H3597" t="str">
            <v>больше 50</v>
          </cell>
          <cell r="I3597">
            <v>6400</v>
          </cell>
          <cell r="J3597" t="str">
            <v>RUB</v>
          </cell>
        </row>
        <row r="3598">
          <cell r="A3598" t="str">
            <v>НС-1760293</v>
          </cell>
          <cell r="C3598" t="str">
            <v>ELN-07PN-IN внутренний блок сплит-системы ULTIMACOMFORT</v>
          </cell>
          <cell r="G3598" t="str">
            <v>шт</v>
          </cell>
          <cell r="H3598" t="str">
            <v>больше 50</v>
          </cell>
          <cell r="I3598">
            <v>6400</v>
          </cell>
          <cell r="J3598" t="str">
            <v>RUB</v>
          </cell>
        </row>
        <row r="3599">
          <cell r="A3599" t="str">
            <v>НС-1760297</v>
          </cell>
          <cell r="C3599" t="str">
            <v>ELN-07PN-OUT наружный блок сплит-системы ULTIMACOMFORT</v>
          </cell>
          <cell r="G3599" t="str">
            <v>шт</v>
          </cell>
          <cell r="H3599" t="str">
            <v>больше 50</v>
          </cell>
          <cell r="I3599">
            <v>14990</v>
          </cell>
          <cell r="J3599" t="str">
            <v>RUB</v>
          </cell>
        </row>
        <row r="3600">
          <cell r="A3600" t="str">
            <v>НС-1760294</v>
          </cell>
          <cell r="C3600" t="str">
            <v>ELN-09PN-IN внутренний блок сплит-системы ULTIMACOMFORT</v>
          </cell>
          <cell r="G3600" t="str">
            <v>шт</v>
          </cell>
          <cell r="H3600" t="str">
            <v>больше 50</v>
          </cell>
          <cell r="I3600">
            <v>6900</v>
          </cell>
          <cell r="J3600" t="str">
            <v>RUB</v>
          </cell>
        </row>
        <row r="3601">
          <cell r="A3601" t="str">
            <v>НС-1760298</v>
          </cell>
          <cell r="C3601" t="str">
            <v>ELN-09PN-OUT наружный блок сплит-системы ULTIMACOMFORT</v>
          </cell>
          <cell r="G3601" t="str">
            <v>шт</v>
          </cell>
          <cell r="H3601" t="str">
            <v>больше 50</v>
          </cell>
          <cell r="I3601">
            <v>15990</v>
          </cell>
          <cell r="J3601" t="str">
            <v>RUB</v>
          </cell>
        </row>
        <row r="3602">
          <cell r="A3602" t="str">
            <v>НС-1760295</v>
          </cell>
          <cell r="C3602" t="str">
            <v>ELN-12PN-IN внутренний блок сплит-системы ULTIMACOMFORT</v>
          </cell>
          <cell r="G3602" t="str">
            <v>шт</v>
          </cell>
          <cell r="H3602" t="str">
            <v>больше 50</v>
          </cell>
          <cell r="I3602">
            <v>9200</v>
          </cell>
          <cell r="J3602" t="str">
            <v>RUB</v>
          </cell>
        </row>
        <row r="3603">
          <cell r="A3603" t="str">
            <v>НС-1760299</v>
          </cell>
          <cell r="C3603" t="str">
            <v>ELN-12PN-OUT наружный блок сплит-системы ULTIMACOMFORT</v>
          </cell>
          <cell r="G3603" t="str">
            <v>шт</v>
          </cell>
          <cell r="H3603" t="str">
            <v>больше 50</v>
          </cell>
          <cell r="I3603">
            <v>21390</v>
          </cell>
          <cell r="J3603" t="str">
            <v>RUB</v>
          </cell>
        </row>
        <row r="3604">
          <cell r="A3604" t="str">
            <v>яС-1190463</v>
          </cell>
          <cell r="C3604" t="str">
            <v>EXCEED</v>
          </cell>
          <cell r="H3604" t="str">
            <v>больше 50</v>
          </cell>
          <cell r="I3604">
            <v>5100</v>
          </cell>
          <cell r="J3604" t="str">
            <v>RUB</v>
          </cell>
        </row>
        <row r="3605">
          <cell r="A3605" t="str">
            <v>НС-1692578</v>
          </cell>
          <cell r="C3605" t="str">
            <v>EXD-07PN-IN внутренний блок сплит-системы ULTIMACOMFORT</v>
          </cell>
          <cell r="G3605" t="str">
            <v>шт</v>
          </cell>
          <cell r="H3605">
            <v>1</v>
          </cell>
          <cell r="I3605">
            <v>5100</v>
          </cell>
          <cell r="J3605" t="str">
            <v>RUB</v>
          </cell>
        </row>
        <row r="3606">
          <cell r="A3606" t="str">
            <v>НС-1692580</v>
          </cell>
          <cell r="C3606" t="str">
            <v>EXD-09PN-IN внутренний блок сплит-системы ULTIMACOMFORT</v>
          </cell>
          <cell r="G3606" t="str">
            <v>шт</v>
          </cell>
          <cell r="H3606">
            <v>3</v>
          </cell>
          <cell r="I3606">
            <v>5500</v>
          </cell>
          <cell r="J3606" t="str">
            <v>RUB</v>
          </cell>
        </row>
        <row r="3607">
          <cell r="A3607" t="str">
            <v>НС-1692582</v>
          </cell>
          <cell r="C3607" t="str">
            <v>EXD-12PN-IN внутренний блок сплит-системы ULTIMACOMFORT</v>
          </cell>
          <cell r="G3607" t="str">
            <v>шт</v>
          </cell>
          <cell r="H3607">
            <v>2</v>
          </cell>
          <cell r="I3607">
            <v>7700</v>
          </cell>
          <cell r="J3607" t="str">
            <v>RUB</v>
          </cell>
        </row>
        <row r="3608">
          <cell r="A3608" t="str">
            <v>НС-1692583</v>
          </cell>
          <cell r="C3608" t="str">
            <v>EXD-12PN-OUT наружный блок сплит-системы ULTIMACOMFORT</v>
          </cell>
          <cell r="G3608" t="str">
            <v>шт</v>
          </cell>
          <cell r="H3608">
            <v>1</v>
          </cell>
          <cell r="I3608">
            <v>17890</v>
          </cell>
          <cell r="J3608" t="str">
            <v>RUB</v>
          </cell>
        </row>
        <row r="3609">
          <cell r="A3609" t="str">
            <v>НС-1692585</v>
          </cell>
          <cell r="C3609" t="str">
            <v>EXD-18PN-IN внутренний блок сплит-системы ULTIMACOMFORT</v>
          </cell>
          <cell r="G3609" t="str">
            <v>шт</v>
          </cell>
          <cell r="H3609">
            <v>28</v>
          </cell>
          <cell r="I3609">
            <v>12900</v>
          </cell>
          <cell r="J3609" t="str">
            <v>RUB</v>
          </cell>
        </row>
        <row r="3610">
          <cell r="A3610" t="str">
            <v>НС-1692586</v>
          </cell>
          <cell r="C3610" t="str">
            <v>EXD-18PN-OUT наружный блок сплит-системы ULTIMACOMFORT</v>
          </cell>
          <cell r="G3610" t="str">
            <v>шт</v>
          </cell>
          <cell r="H3610">
            <v>32</v>
          </cell>
          <cell r="I3610">
            <v>29990</v>
          </cell>
          <cell r="J3610" t="str">
            <v>RUB</v>
          </cell>
        </row>
        <row r="3611">
          <cell r="A3611" t="str">
            <v>НС-1692587</v>
          </cell>
          <cell r="C3611" t="str">
            <v>EXD-24PN-IN внутренний блок сплит-системы ULTIMACOMFORT</v>
          </cell>
          <cell r="G3611" t="str">
            <v>шт</v>
          </cell>
          <cell r="H3611" t="str">
            <v>больше 50</v>
          </cell>
          <cell r="I3611">
            <v>16800</v>
          </cell>
          <cell r="J3611" t="str">
            <v>RUB</v>
          </cell>
        </row>
        <row r="3612">
          <cell r="A3612" t="str">
            <v>НС-1692588</v>
          </cell>
          <cell r="C3612" t="str">
            <v>EXD-24PN-OUT наружный блок сплит-системы ULTIMACOMFORT</v>
          </cell>
          <cell r="G3612" t="str">
            <v>шт</v>
          </cell>
          <cell r="H3612" t="str">
            <v>больше 50</v>
          </cell>
          <cell r="I3612">
            <v>39190</v>
          </cell>
          <cell r="J3612" t="str">
            <v>RUB</v>
          </cell>
        </row>
        <row r="3613">
          <cell r="A3613" t="str">
            <v>яС-1171752</v>
          </cell>
          <cell r="C3613" t="str">
            <v>EXPLORER</v>
          </cell>
          <cell r="H3613">
            <v>5</v>
          </cell>
          <cell r="I3613">
            <v>5000</v>
          </cell>
          <cell r="J3613" t="str">
            <v>RUB</v>
          </cell>
        </row>
        <row r="3614">
          <cell r="A3614" t="str">
            <v>НС-1445035</v>
          </cell>
          <cell r="C3614" t="str">
            <v>EXP-07PN-IN внутренний блок сплит-системы ULTIMA COMFORT</v>
          </cell>
          <cell r="G3614" t="str">
            <v>шт</v>
          </cell>
          <cell r="H3614">
            <v>2</v>
          </cell>
          <cell r="I3614">
            <v>5000</v>
          </cell>
          <cell r="J3614" t="str">
            <v>RUB</v>
          </cell>
        </row>
        <row r="3615">
          <cell r="A3615" t="str">
            <v>НС-1445048</v>
          </cell>
          <cell r="C3615" t="str">
            <v>EXP-30PN-IN внутренний блок сплит-системы ULTIMA COMFORT</v>
          </cell>
          <cell r="G3615" t="str">
            <v>шт</v>
          </cell>
          <cell r="H3615">
            <v>1</v>
          </cell>
          <cell r="I3615">
            <v>22800</v>
          </cell>
          <cell r="J3615" t="str">
            <v>RUB</v>
          </cell>
        </row>
        <row r="3616">
          <cell r="A3616" t="str">
            <v>яС-1178464</v>
          </cell>
          <cell r="C3616" t="str">
            <v>ЗИМНИЙ КОМПЛЕКТ</v>
          </cell>
          <cell r="H3616">
            <v>2</v>
          </cell>
          <cell r="J3616" t="str">
            <v>RUB</v>
          </cell>
        </row>
        <row r="3617">
          <cell r="A3617" t="str">
            <v>НС-1504730</v>
          </cell>
          <cell r="C3617" t="str">
            <v>EXP-09PN-OUT(ЗИМНИЙ КОМПЛЕКТ) наружный блок сплит-системы ULTIMA COMFORT</v>
          </cell>
          <cell r="G3617" t="str">
            <v>шт</v>
          </cell>
          <cell r="H3617">
            <v>1</v>
          </cell>
          <cell r="J3617" t="str">
            <v>RUB</v>
          </cell>
        </row>
        <row r="3618">
          <cell r="A3618" t="str">
            <v>НС-1504734</v>
          </cell>
          <cell r="C3618" t="str">
            <v>EXP-30PN-OUT(ЗИМНИЙ КОМПЛЕКТ) наружный блок сплит-системы ULTIMA COMFORT</v>
          </cell>
          <cell r="G3618" t="str">
            <v>шт</v>
          </cell>
          <cell r="H3618">
            <v>1</v>
          </cell>
          <cell r="J3618" t="str">
            <v>RUB</v>
          </cell>
        </row>
        <row r="3619">
          <cell r="A3619" t="str">
            <v>яС-1181087</v>
          </cell>
          <cell r="C3619" t="str">
            <v>IMPREZA</v>
          </cell>
          <cell r="H3619">
            <v>3</v>
          </cell>
          <cell r="I3619">
            <v>4700</v>
          </cell>
          <cell r="J3619" t="str">
            <v>RUB</v>
          </cell>
        </row>
        <row r="3620">
          <cell r="A3620" t="str">
            <v>НС-1661425</v>
          </cell>
          <cell r="C3620" t="str">
            <v>IMP-07PN-IN внутренний блок сплит-системы ULTIMACOMFORT</v>
          </cell>
          <cell r="G3620" t="str">
            <v>шт</v>
          </cell>
          <cell r="H3620">
            <v>1</v>
          </cell>
          <cell r="I3620">
            <v>4700</v>
          </cell>
          <cell r="J3620" t="str">
            <v>RUB</v>
          </cell>
        </row>
        <row r="3621">
          <cell r="A3621" t="str">
            <v>НС-1661429</v>
          </cell>
          <cell r="C3621" t="str">
            <v>IMP-09PN-IN внутренний блок сплит-системы ULTIMACOMFORT</v>
          </cell>
          <cell r="G3621" t="str">
            <v>шт</v>
          </cell>
          <cell r="H3621">
            <v>1</v>
          </cell>
          <cell r="I3621">
            <v>5200</v>
          </cell>
          <cell r="J3621" t="str">
            <v>RUB</v>
          </cell>
        </row>
        <row r="3622">
          <cell r="A3622" t="str">
            <v>НС-1661430</v>
          </cell>
          <cell r="C3622" t="str">
            <v>IMP-09PN-OUT наружный блок сплит-системы ULTIMACOMFORT</v>
          </cell>
          <cell r="G3622" t="str">
            <v>шт</v>
          </cell>
          <cell r="H3622">
            <v>0</v>
          </cell>
          <cell r="I3622">
            <v>12090</v>
          </cell>
          <cell r="J3622" t="str">
            <v>RUB</v>
          </cell>
        </row>
        <row r="3623">
          <cell r="A3623" t="str">
            <v>НС-1661437</v>
          </cell>
          <cell r="C3623" t="str">
            <v>IMP-24PN-OUT наружный блок сплит-системы ULTIMACOMFORT</v>
          </cell>
          <cell r="G3623" t="str">
            <v>шт</v>
          </cell>
          <cell r="H3623">
            <v>1</v>
          </cell>
          <cell r="I3623">
            <v>37090</v>
          </cell>
          <cell r="J3623" t="str">
            <v>RUB</v>
          </cell>
        </row>
        <row r="3624">
          <cell r="A3624" t="str">
            <v>яС-1170028</v>
          </cell>
          <cell r="C3624" t="str">
            <v>Инверторные сплит-системы</v>
          </cell>
          <cell r="H3624" t="str">
            <v>больше 50</v>
          </cell>
          <cell r="I3624">
            <v>7200</v>
          </cell>
          <cell r="J3624" t="str">
            <v>RUB</v>
          </cell>
        </row>
        <row r="3625">
          <cell r="A3625" t="str">
            <v>яС-1166894</v>
          </cell>
          <cell r="C3625" t="str">
            <v>ECLIPSE Inverter 2024</v>
          </cell>
          <cell r="H3625" t="str">
            <v>больше 50</v>
          </cell>
          <cell r="I3625">
            <v>7200</v>
          </cell>
          <cell r="J3625" t="str">
            <v>RUB</v>
          </cell>
        </row>
        <row r="3626">
          <cell r="A3626" t="str">
            <v>НС-1595961</v>
          </cell>
          <cell r="C3626" t="str">
            <v>ECS-I07PN-IN внутренний блок сплит-системы ULTIMA COMFORT</v>
          </cell>
          <cell r="G3626" t="str">
            <v>шт</v>
          </cell>
          <cell r="H3626">
            <v>10</v>
          </cell>
          <cell r="I3626">
            <v>7200</v>
          </cell>
          <cell r="J3626" t="str">
            <v>RUB</v>
          </cell>
        </row>
        <row r="3627">
          <cell r="A3627" t="str">
            <v>НС-1595962</v>
          </cell>
          <cell r="C3627" t="str">
            <v>ECS-I07PN-OUT наружный блок сплит-системы ULTIMA COMFORT</v>
          </cell>
          <cell r="G3627" t="str">
            <v>шт</v>
          </cell>
          <cell r="H3627">
            <v>2</v>
          </cell>
          <cell r="I3627">
            <v>16890</v>
          </cell>
          <cell r="J3627" t="str">
            <v>RUB</v>
          </cell>
        </row>
        <row r="3628">
          <cell r="A3628" t="str">
            <v>НС-1595963</v>
          </cell>
          <cell r="C3628" t="str">
            <v>ECS-I09PN-IN внутренний блок сплит-системы ULTIMA COMFORT</v>
          </cell>
          <cell r="G3628" t="str">
            <v>шт</v>
          </cell>
          <cell r="H3628">
            <v>1</v>
          </cell>
          <cell r="I3628">
            <v>7800</v>
          </cell>
          <cell r="J3628" t="str">
            <v>RUB</v>
          </cell>
        </row>
        <row r="3629">
          <cell r="A3629" t="str">
            <v>НС-1595964</v>
          </cell>
          <cell r="C3629" t="str">
            <v>ECS-I09PN-OUT наружный блок сплит-системы ULTIMA COMFORT</v>
          </cell>
          <cell r="G3629" t="str">
            <v>шт</v>
          </cell>
          <cell r="H3629">
            <v>0</v>
          </cell>
          <cell r="I3629">
            <v>18190</v>
          </cell>
          <cell r="J3629" t="str">
            <v>RUB</v>
          </cell>
        </row>
        <row r="3630">
          <cell r="A3630" t="str">
            <v>НС-1597529</v>
          </cell>
          <cell r="C3630" t="str">
            <v>ECS-I18PN-IN внутренний блок сплит-системы ULTIMA COMFORT</v>
          </cell>
          <cell r="G3630" t="str">
            <v>шт</v>
          </cell>
          <cell r="H3630">
            <v>4</v>
          </cell>
          <cell r="I3630">
            <v>16500</v>
          </cell>
          <cell r="J3630" t="str">
            <v>RUB</v>
          </cell>
        </row>
        <row r="3631">
          <cell r="A3631" t="str">
            <v>НС-1597530</v>
          </cell>
          <cell r="C3631" t="str">
            <v>ECS-I18PN-OUT наружный блок сплит-системы ULTIMA COMFORT</v>
          </cell>
          <cell r="G3631" t="str">
            <v>шт</v>
          </cell>
          <cell r="H3631">
            <v>3</v>
          </cell>
          <cell r="I3631">
            <v>38490</v>
          </cell>
          <cell r="J3631" t="str">
            <v>RUB</v>
          </cell>
        </row>
        <row r="3632">
          <cell r="A3632" t="str">
            <v>НС-1597532</v>
          </cell>
          <cell r="C3632" t="str">
            <v>ECS-I24PN-IN внутренний блок сплит-системы ULTIMA COMFORT</v>
          </cell>
          <cell r="G3632" t="str">
            <v>шт</v>
          </cell>
          <cell r="H3632">
            <v>37</v>
          </cell>
          <cell r="I3632">
            <v>20000</v>
          </cell>
          <cell r="J3632" t="str">
            <v>RUB</v>
          </cell>
        </row>
        <row r="3633">
          <cell r="A3633" t="str">
            <v>НС-1597533</v>
          </cell>
          <cell r="C3633" t="str">
            <v>ECS-I24PN-OUT наружный блок сплит-системы ULTIMA COMFORT</v>
          </cell>
          <cell r="G3633" t="str">
            <v>шт</v>
          </cell>
          <cell r="H3633">
            <v>38</v>
          </cell>
          <cell r="I3633">
            <v>46590</v>
          </cell>
          <cell r="J3633" t="str">
            <v>RUB</v>
          </cell>
        </row>
        <row r="3634">
          <cell r="A3634" t="str">
            <v>яС-1193882</v>
          </cell>
          <cell r="C3634" t="str">
            <v>ECLIPSE Inverter 2026</v>
          </cell>
          <cell r="H3634" t="str">
            <v>больше 50</v>
          </cell>
          <cell r="I3634">
            <v>7300</v>
          </cell>
          <cell r="J3634" t="str">
            <v>RUB</v>
          </cell>
        </row>
        <row r="3635">
          <cell r="A3635" t="str">
            <v>НС-1760379</v>
          </cell>
          <cell r="C3635" t="str">
            <v>ECP-I07PN-IN внутренний блок сплит-системы ULTIMACOMFORT</v>
          </cell>
          <cell r="G3635" t="str">
            <v>шт</v>
          </cell>
          <cell r="H3635">
            <v>28</v>
          </cell>
          <cell r="I3635">
            <v>7300</v>
          </cell>
          <cell r="J3635" t="str">
            <v>RUB</v>
          </cell>
        </row>
        <row r="3636">
          <cell r="A3636" t="str">
            <v>НС-1760398</v>
          </cell>
          <cell r="C3636" t="str">
            <v>ECP-I07PN-OUT наружный блок сплит-системы ULTIMACOMFORT</v>
          </cell>
          <cell r="G3636" t="str">
            <v>шт</v>
          </cell>
          <cell r="H3636">
            <v>28</v>
          </cell>
          <cell r="I3636">
            <v>17090</v>
          </cell>
          <cell r="J3636" t="str">
            <v>RUB</v>
          </cell>
        </row>
        <row r="3637">
          <cell r="A3637" t="str">
            <v>НС-1760382</v>
          </cell>
          <cell r="C3637" t="str">
            <v>ECP-I09PN-IN внутренний блок сплит-системы ULTIMACOMFORT</v>
          </cell>
          <cell r="G3637" t="str">
            <v>шт</v>
          </cell>
          <cell r="H3637" t="str">
            <v>больше 50</v>
          </cell>
          <cell r="I3637">
            <v>7900</v>
          </cell>
          <cell r="J3637" t="str">
            <v>RUB</v>
          </cell>
        </row>
        <row r="3638">
          <cell r="A3638" t="str">
            <v>НС-1760399</v>
          </cell>
          <cell r="C3638" t="str">
            <v>ECP-I09PN-OUT наружный блок сплит-системы ULTIMACOMFORT</v>
          </cell>
          <cell r="G3638" t="str">
            <v>шт</v>
          </cell>
          <cell r="H3638" t="str">
            <v>больше 50</v>
          </cell>
          <cell r="I3638">
            <v>18390</v>
          </cell>
          <cell r="J3638" t="str">
            <v>RUB</v>
          </cell>
        </row>
        <row r="3639">
          <cell r="A3639" t="str">
            <v>НС-1760384</v>
          </cell>
          <cell r="C3639" t="str">
            <v>ECP-I12PN-IN внутренний блок сплит-системы ULTIMACOMFORT</v>
          </cell>
          <cell r="G3639" t="str">
            <v>шт</v>
          </cell>
          <cell r="H3639" t="str">
            <v>больше 50</v>
          </cell>
          <cell r="I3639">
            <v>9200</v>
          </cell>
          <cell r="J3639" t="str">
            <v>RUB</v>
          </cell>
        </row>
        <row r="3640">
          <cell r="A3640" t="str">
            <v>НС-1760400</v>
          </cell>
          <cell r="C3640" t="str">
            <v>ECP-I12PN-OUT наружный блок сплит-системы ULTIMACOMFORT</v>
          </cell>
          <cell r="G3640" t="str">
            <v>шт</v>
          </cell>
          <cell r="H3640" t="str">
            <v>больше 50</v>
          </cell>
          <cell r="I3640">
            <v>21590</v>
          </cell>
          <cell r="J3640" t="str">
            <v>RUB</v>
          </cell>
        </row>
        <row r="3641">
          <cell r="A3641" t="str">
            <v>НС-1760396</v>
          </cell>
          <cell r="C3641" t="str">
            <v>ECP-I18PN-IN внутренний блок сплит-системы ULTIMACOMFORT</v>
          </cell>
          <cell r="G3641" t="str">
            <v>шт</v>
          </cell>
          <cell r="H3641">
            <v>30</v>
          </cell>
          <cell r="I3641">
            <v>16600</v>
          </cell>
          <cell r="J3641" t="str">
            <v>RUB</v>
          </cell>
        </row>
        <row r="3642">
          <cell r="A3642" t="str">
            <v>НС-1760401</v>
          </cell>
          <cell r="C3642" t="str">
            <v>ECP-I18PN-OUT наружный блок сплит-системы ULTIMACOMFORT</v>
          </cell>
          <cell r="G3642" t="str">
            <v>шт</v>
          </cell>
          <cell r="H3642">
            <v>26</v>
          </cell>
          <cell r="I3642">
            <v>38890</v>
          </cell>
          <cell r="J3642" t="str">
            <v>RUB</v>
          </cell>
        </row>
        <row r="3643">
          <cell r="A3643" t="str">
            <v>яС-1190571</v>
          </cell>
          <cell r="C3643" t="str">
            <v>ELYSIUM Inverter</v>
          </cell>
          <cell r="H3643" t="str">
            <v>больше 50</v>
          </cell>
          <cell r="I3643">
            <v>7500</v>
          </cell>
          <cell r="J3643" t="str">
            <v>RUB</v>
          </cell>
        </row>
        <row r="3644">
          <cell r="A3644" t="str">
            <v>НС-1696949</v>
          </cell>
          <cell r="C3644" t="str">
            <v>ELB-I07PN-IN внутренний блок сплит-системы ULTIMACOMFORT</v>
          </cell>
          <cell r="G3644" t="str">
            <v>шт</v>
          </cell>
          <cell r="H3644" t="str">
            <v>больше 50</v>
          </cell>
          <cell r="I3644">
            <v>7500</v>
          </cell>
          <cell r="J3644" t="str">
            <v>RUB</v>
          </cell>
        </row>
        <row r="3645">
          <cell r="A3645" t="str">
            <v>НС-1696958</v>
          </cell>
          <cell r="C3645" t="str">
            <v>ELB-I07PN-OUT наружный блок сплит-системы ULTIMACOMFORT</v>
          </cell>
          <cell r="G3645" t="str">
            <v>шт</v>
          </cell>
          <cell r="H3645" t="str">
            <v>больше 50</v>
          </cell>
          <cell r="I3645">
            <v>17390</v>
          </cell>
          <cell r="J3645" t="str">
            <v>RUB</v>
          </cell>
        </row>
        <row r="3646">
          <cell r="A3646" t="str">
            <v>НС-1696950</v>
          </cell>
          <cell r="C3646" t="str">
            <v>ELB-I09PN-IN внутренний блок сплит-системы ULTIMACOMFORT</v>
          </cell>
          <cell r="G3646" t="str">
            <v>шт</v>
          </cell>
          <cell r="H3646" t="str">
            <v>больше 50</v>
          </cell>
          <cell r="I3646">
            <v>8100</v>
          </cell>
          <cell r="J3646" t="str">
            <v>RUB</v>
          </cell>
        </row>
        <row r="3647">
          <cell r="A3647" t="str">
            <v>НС-1696962</v>
          </cell>
          <cell r="C3647" t="str">
            <v>ELB-I09PN-OUT наружный блок сплит-системы ULTIMACOMFORT</v>
          </cell>
          <cell r="G3647" t="str">
            <v>шт</v>
          </cell>
          <cell r="H3647" t="str">
            <v>больше 50</v>
          </cell>
          <cell r="I3647">
            <v>18890</v>
          </cell>
          <cell r="J3647" t="str">
            <v>RUB</v>
          </cell>
        </row>
        <row r="3648">
          <cell r="A3648" t="str">
            <v>НС-1696951</v>
          </cell>
          <cell r="C3648" t="str">
            <v>ELB-I12PN-IN внутренний блок сплит-системы ULTIMACOMFORT</v>
          </cell>
          <cell r="G3648" t="str">
            <v>шт</v>
          </cell>
          <cell r="H3648" t="str">
            <v>больше 50</v>
          </cell>
          <cell r="I3648">
            <v>9500</v>
          </cell>
          <cell r="J3648" t="str">
            <v>RUB</v>
          </cell>
        </row>
        <row r="3649">
          <cell r="A3649" t="str">
            <v>НС-1696963</v>
          </cell>
          <cell r="C3649" t="str">
            <v>ELB-I12PN-OUT наружный блок сплит-системы ULTIMACOMFORT</v>
          </cell>
          <cell r="G3649" t="str">
            <v>шт</v>
          </cell>
          <cell r="H3649" t="str">
            <v>больше 50</v>
          </cell>
          <cell r="I3649">
            <v>22190</v>
          </cell>
          <cell r="J3649" t="str">
            <v>RUB</v>
          </cell>
        </row>
        <row r="3650">
          <cell r="A3650" t="str">
            <v>НС-1696954</v>
          </cell>
          <cell r="C3650" t="str">
            <v>ELB-I18PN-IN внутренний блок сплит-системы ULTIMACOMFORT</v>
          </cell>
          <cell r="G3650" t="str">
            <v>шт</v>
          </cell>
          <cell r="H3650" t="str">
            <v>больше 50</v>
          </cell>
          <cell r="I3650">
            <v>16500</v>
          </cell>
          <cell r="J3650" t="str">
            <v>RUB</v>
          </cell>
        </row>
        <row r="3651">
          <cell r="A3651" t="str">
            <v>НС-1696964</v>
          </cell>
          <cell r="C3651" t="str">
            <v>ELB-I18PN-OUT наружный блок сплит-системы ULTIMACOMFORT</v>
          </cell>
          <cell r="G3651" t="str">
            <v>шт</v>
          </cell>
          <cell r="H3651" t="str">
            <v>больше 50</v>
          </cell>
          <cell r="I3651">
            <v>38490</v>
          </cell>
          <cell r="J3651" t="str">
            <v>RUB</v>
          </cell>
        </row>
        <row r="3652">
          <cell r="A3652" t="str">
            <v>НС-1696955</v>
          </cell>
          <cell r="C3652" t="str">
            <v>ELB-I24PN-IN внутренний блок сплит-системы ULTIMACOMFORT</v>
          </cell>
          <cell r="G3652" t="str">
            <v>шт</v>
          </cell>
          <cell r="H3652" t="str">
            <v>больше 50</v>
          </cell>
          <cell r="I3652">
            <v>19900</v>
          </cell>
          <cell r="J3652" t="str">
            <v>RUB</v>
          </cell>
        </row>
        <row r="3653">
          <cell r="A3653" t="str">
            <v>НС-1696968</v>
          </cell>
          <cell r="C3653" t="str">
            <v>ELB-I24PN-OUT наружный блок сплит-системы ULTIMACOMFORT</v>
          </cell>
          <cell r="G3653" t="str">
            <v>шт</v>
          </cell>
          <cell r="H3653" t="str">
            <v>больше 50</v>
          </cell>
          <cell r="I3653">
            <v>46290</v>
          </cell>
          <cell r="J3653" t="str">
            <v>RUB</v>
          </cell>
        </row>
        <row r="3654">
          <cell r="A3654" t="str">
            <v>НС-1696956</v>
          </cell>
          <cell r="C3654" t="str">
            <v>ELB-I30PN-IN внутренний блок сплит-системы ULTIMACOMFORT</v>
          </cell>
          <cell r="G3654" t="str">
            <v>шт</v>
          </cell>
          <cell r="H3654" t="str">
            <v>больше 50</v>
          </cell>
          <cell r="I3654">
            <v>25400</v>
          </cell>
          <cell r="J3654" t="str">
            <v>RUB</v>
          </cell>
        </row>
        <row r="3655">
          <cell r="A3655" t="str">
            <v>НС-1696970</v>
          </cell>
          <cell r="C3655" t="str">
            <v>ELB-I30PN-OUT наружный блок сплит-системы ULTIMACOMFORT</v>
          </cell>
          <cell r="G3655" t="str">
            <v>шт</v>
          </cell>
          <cell r="H3655" t="str">
            <v>больше 50</v>
          </cell>
          <cell r="I3655">
            <v>59190</v>
          </cell>
          <cell r="J3655" t="str">
            <v>RUB</v>
          </cell>
        </row>
        <row r="3656">
          <cell r="A3656" t="str">
            <v>НС-1696957</v>
          </cell>
          <cell r="C3656" t="str">
            <v>ELB-I36PN-IN внутренний блок сплит-системы ULTIMACOMFORT</v>
          </cell>
          <cell r="G3656" t="str">
            <v>шт</v>
          </cell>
          <cell r="H3656" t="str">
            <v>больше 50</v>
          </cell>
          <cell r="I3656">
            <v>31900</v>
          </cell>
          <cell r="J3656" t="str">
            <v>RUB</v>
          </cell>
        </row>
        <row r="3657">
          <cell r="A3657" t="str">
            <v>НС-1696971</v>
          </cell>
          <cell r="C3657" t="str">
            <v>ELB-I36PN-OUT наружный блок сплит-системы ULTIMACOMFORT</v>
          </cell>
          <cell r="G3657" t="str">
            <v>шт</v>
          </cell>
          <cell r="H3657" t="str">
            <v>больше 50</v>
          </cell>
          <cell r="I3657">
            <v>74290</v>
          </cell>
          <cell r="J3657" t="str">
            <v>RUB</v>
          </cell>
        </row>
        <row r="3658">
          <cell r="A3658" t="str">
            <v>яС-1190572</v>
          </cell>
          <cell r="C3658" t="str">
            <v>ELYSIUM NERO Inverter</v>
          </cell>
          <cell r="H3658" t="str">
            <v>больше 50</v>
          </cell>
          <cell r="I3658">
            <v>8200</v>
          </cell>
          <cell r="J3658" t="str">
            <v>RUB</v>
          </cell>
        </row>
        <row r="3659">
          <cell r="A3659" t="str">
            <v>НС-1691528</v>
          </cell>
          <cell r="C3659" t="str">
            <v>ELN-I07PN-IN внутренний блок сплит-системы ULTIMACOMFORT</v>
          </cell>
          <cell r="G3659" t="str">
            <v>шт</v>
          </cell>
          <cell r="H3659" t="str">
            <v>больше 50</v>
          </cell>
          <cell r="I3659">
            <v>8200</v>
          </cell>
          <cell r="J3659" t="str">
            <v>RUB</v>
          </cell>
        </row>
        <row r="3660">
          <cell r="A3660" t="str">
            <v>НС-1691530</v>
          </cell>
          <cell r="C3660" t="str">
            <v>ELN-I07PN-OUT наружный блок сплит-системы ULTIMACOMFORT</v>
          </cell>
          <cell r="G3660" t="str">
            <v>шт</v>
          </cell>
          <cell r="H3660" t="str">
            <v>больше 50</v>
          </cell>
          <cell r="I3660">
            <v>19190</v>
          </cell>
          <cell r="J3660" t="str">
            <v>RUB</v>
          </cell>
        </row>
        <row r="3661">
          <cell r="A3661" t="str">
            <v>НС-1691549</v>
          </cell>
          <cell r="C3661" t="str">
            <v>ELN-I09PN-IN внутренний блок сплит-системы ULTIMACOMFORT</v>
          </cell>
          <cell r="G3661" t="str">
            <v>шт</v>
          </cell>
          <cell r="H3661" t="str">
            <v>больше 50</v>
          </cell>
          <cell r="I3661">
            <v>8900</v>
          </cell>
          <cell r="J3661" t="str">
            <v>RUB</v>
          </cell>
        </row>
        <row r="3662">
          <cell r="A3662" t="str">
            <v>НС-1691552</v>
          </cell>
          <cell r="C3662" t="str">
            <v>ELN-I09PN-OUT наружный блок сплит-системы ULTIMACOMFORT</v>
          </cell>
          <cell r="G3662" t="str">
            <v>шт</v>
          </cell>
          <cell r="H3662" t="str">
            <v>больше 50</v>
          </cell>
          <cell r="I3662">
            <v>20690</v>
          </cell>
          <cell r="J3662" t="str">
            <v>RUB</v>
          </cell>
        </row>
        <row r="3663">
          <cell r="A3663" t="str">
            <v>НС-1691555</v>
          </cell>
          <cell r="C3663" t="str">
            <v>ELN-I12PN-IN внутренний блок сплит-системы ULTIMACOMFORT</v>
          </cell>
          <cell r="G3663" t="str">
            <v>шт</v>
          </cell>
          <cell r="H3663" t="str">
            <v>больше 50</v>
          </cell>
          <cell r="I3663">
            <v>10300</v>
          </cell>
          <cell r="J3663" t="str">
            <v>RUB</v>
          </cell>
        </row>
        <row r="3664">
          <cell r="A3664" t="str">
            <v>НС-1691559</v>
          </cell>
          <cell r="C3664" t="str">
            <v>ELN-I12PN-OUT наружный блок сплит-системы ULTIMACOMFORT</v>
          </cell>
          <cell r="G3664" t="str">
            <v>шт</v>
          </cell>
          <cell r="H3664" t="str">
            <v>больше 50</v>
          </cell>
          <cell r="I3664">
            <v>23890</v>
          </cell>
          <cell r="J3664" t="str">
            <v>RUB</v>
          </cell>
        </row>
        <row r="3665">
          <cell r="A3665" t="str">
            <v>яС-1190465</v>
          </cell>
          <cell r="C3665" t="str">
            <v>EXCEED Inverter</v>
          </cell>
          <cell r="H3665">
            <v>39</v>
          </cell>
          <cell r="I3665">
            <v>16490</v>
          </cell>
          <cell r="J3665" t="str">
            <v>RUB</v>
          </cell>
        </row>
        <row r="3666">
          <cell r="A3666" t="str">
            <v>НС-1692590</v>
          </cell>
          <cell r="C3666" t="str">
            <v>EXD-I07PN-OUT наружный блок сплит-системы ULTIMACOMFORT</v>
          </cell>
          <cell r="G3666" t="str">
            <v>шт</v>
          </cell>
          <cell r="H3666">
            <v>16</v>
          </cell>
          <cell r="I3666">
            <v>16490</v>
          </cell>
          <cell r="J3666" t="str">
            <v>RUB</v>
          </cell>
        </row>
        <row r="3667">
          <cell r="A3667" t="str">
            <v>НС-1692591</v>
          </cell>
          <cell r="C3667" t="str">
            <v>EXD-I09PN-IN внутренний блок сплит-системы ULTIMACOMFORT</v>
          </cell>
          <cell r="G3667" t="str">
            <v>шт</v>
          </cell>
          <cell r="H3667">
            <v>12</v>
          </cell>
          <cell r="I3667">
            <v>7600</v>
          </cell>
          <cell r="J3667" t="str">
            <v>RUB</v>
          </cell>
        </row>
        <row r="3668">
          <cell r="A3668" t="str">
            <v>НС-1692593</v>
          </cell>
          <cell r="C3668" t="str">
            <v>EXD-I12PN-IN внутренний блок сплит-системы ULTIMACOMFORT</v>
          </cell>
          <cell r="G3668" t="str">
            <v>шт</v>
          </cell>
          <cell r="H3668">
            <v>1</v>
          </cell>
          <cell r="I3668">
            <v>8900</v>
          </cell>
          <cell r="J3668" t="str">
            <v>RUB</v>
          </cell>
        </row>
        <row r="3669">
          <cell r="A3669" t="str">
            <v>НС-1692594</v>
          </cell>
          <cell r="C3669" t="str">
            <v>EXD-I12PN-OUT наружный блок сплит-системы ULTIMACOMFORT</v>
          </cell>
          <cell r="G3669" t="str">
            <v>шт</v>
          </cell>
          <cell r="H3669">
            <v>0</v>
          </cell>
          <cell r="I3669">
            <v>20790</v>
          </cell>
          <cell r="J3669" t="str">
            <v>RUB</v>
          </cell>
        </row>
        <row r="3670">
          <cell r="A3670" t="str">
            <v>НС-1692596</v>
          </cell>
          <cell r="C3670" t="str">
            <v>EXD-I18PN-OUT наружный блок сплит-системы ULTIMACOMFORT</v>
          </cell>
          <cell r="G3670" t="str">
            <v>шт</v>
          </cell>
          <cell r="H3670">
            <v>1</v>
          </cell>
          <cell r="I3670">
            <v>37390</v>
          </cell>
          <cell r="J3670" t="str">
            <v>RUB</v>
          </cell>
        </row>
        <row r="3671">
          <cell r="A3671" t="str">
            <v>НС-1692597</v>
          </cell>
          <cell r="C3671" t="str">
            <v>EXD-I24PN-IN внутренний блок сплит-системы ULTIMACOMFORT</v>
          </cell>
          <cell r="G3671" t="str">
            <v>шт</v>
          </cell>
          <cell r="H3671">
            <v>4</v>
          </cell>
          <cell r="I3671">
            <v>19400</v>
          </cell>
          <cell r="J3671" t="str">
            <v>RUB</v>
          </cell>
        </row>
        <row r="3672">
          <cell r="A3672" t="str">
            <v>НС-1692598</v>
          </cell>
          <cell r="C3672" t="str">
            <v>EXD-I24PN-OUT наружный блок сплит-системы ULTIMACOMFORT</v>
          </cell>
          <cell r="G3672" t="str">
            <v>шт</v>
          </cell>
          <cell r="H3672">
            <v>5</v>
          </cell>
          <cell r="I3672">
            <v>45290</v>
          </cell>
          <cell r="J3672" t="str">
            <v>RUB</v>
          </cell>
        </row>
        <row r="3673">
          <cell r="A3673" t="str">
            <v>яС-1173374</v>
          </cell>
          <cell r="C3673" t="str">
            <v>EXPLORER INVERTER</v>
          </cell>
          <cell r="H3673">
            <v>8</v>
          </cell>
          <cell r="I3673">
            <v>7300</v>
          </cell>
          <cell r="J3673" t="str">
            <v>RUB</v>
          </cell>
        </row>
        <row r="3674">
          <cell r="A3674" t="str">
            <v>НС-1445111</v>
          </cell>
          <cell r="C3674" t="str">
            <v>EXP-I07PN-IN внутренний блок сплит-системы ULTIMA COMFORT</v>
          </cell>
          <cell r="G3674" t="str">
            <v>шт</v>
          </cell>
          <cell r="H3674">
            <v>1</v>
          </cell>
          <cell r="I3674">
            <v>7300</v>
          </cell>
          <cell r="J3674" t="str">
            <v>RUB</v>
          </cell>
        </row>
        <row r="3675">
          <cell r="A3675" t="str">
            <v>НС-1445114</v>
          </cell>
          <cell r="C3675" t="str">
            <v>EXP-I09PN-IN внутренний блок сплит-системы ULTIMA COMFORT</v>
          </cell>
          <cell r="G3675" t="str">
            <v>шт</v>
          </cell>
          <cell r="H3675">
            <v>1</v>
          </cell>
          <cell r="I3675">
            <v>8000</v>
          </cell>
          <cell r="J3675" t="str">
            <v>RUB</v>
          </cell>
        </row>
        <row r="3676">
          <cell r="A3676" t="str">
            <v>НС-1445116</v>
          </cell>
          <cell r="C3676" t="str">
            <v>EXP-I12PN-IN внутренний блок сплит-системы ULTIMA COMFORT</v>
          </cell>
          <cell r="G3676" t="str">
            <v>шт</v>
          </cell>
          <cell r="H3676">
            <v>3</v>
          </cell>
          <cell r="I3676">
            <v>9300</v>
          </cell>
          <cell r="J3676" t="str">
            <v>RUB</v>
          </cell>
        </row>
        <row r="3677">
          <cell r="A3677" t="str">
            <v>НС-1445118</v>
          </cell>
          <cell r="C3677" t="str">
            <v>EXP-I18PN-IN внутренний блок сплит-системы ULTIMA COMFORT</v>
          </cell>
          <cell r="G3677" t="str">
            <v>шт</v>
          </cell>
          <cell r="H3677">
            <v>1</v>
          </cell>
          <cell r="I3677">
            <v>16700</v>
          </cell>
          <cell r="J3677" t="str">
            <v>RUB</v>
          </cell>
        </row>
        <row r="3678">
          <cell r="A3678" t="str">
            <v>НС-1445120</v>
          </cell>
          <cell r="C3678" t="str">
            <v>EXP-I24PN-IN внутренний блок сплит-системы ULTIMA COMFORT</v>
          </cell>
          <cell r="G3678" t="str">
            <v>шт</v>
          </cell>
          <cell r="H3678">
            <v>1</v>
          </cell>
          <cell r="I3678">
            <v>20700</v>
          </cell>
          <cell r="J3678" t="str">
            <v>RUB</v>
          </cell>
        </row>
        <row r="3679">
          <cell r="A3679" t="str">
            <v>НС-1445121</v>
          </cell>
          <cell r="C3679" t="str">
            <v>EXP-I24PN-OUT наружный блок сплит-системы ULTIMA COMFORT</v>
          </cell>
          <cell r="G3679" t="str">
            <v>шт</v>
          </cell>
          <cell r="H3679">
            <v>1</v>
          </cell>
          <cell r="I3679">
            <v>48190</v>
          </cell>
          <cell r="J3679" t="str">
            <v>RUB</v>
          </cell>
        </row>
        <row r="3680">
          <cell r="A3680" t="str">
            <v>яС-1170357</v>
          </cell>
          <cell r="C3680" t="str">
            <v>SIRIUS INVERTER</v>
          </cell>
          <cell r="H3680">
            <v>4</v>
          </cell>
          <cell r="I3680">
            <v>21690</v>
          </cell>
          <cell r="J3680" t="str">
            <v>RUB</v>
          </cell>
        </row>
        <row r="3681">
          <cell r="A3681" t="str">
            <v>НС-1521626</v>
          </cell>
          <cell r="C3681" t="str">
            <v>SIR-I12PN-OUT наружный блок сплит-системы ULTIMA COMFORT</v>
          </cell>
          <cell r="G3681" t="str">
            <v>шт</v>
          </cell>
          <cell r="H3681">
            <v>4</v>
          </cell>
          <cell r="I3681">
            <v>21690</v>
          </cell>
          <cell r="J3681" t="str">
            <v>RUB</v>
          </cell>
        </row>
        <row r="3682">
          <cell r="A3682" t="str">
            <v>яС-1170552</v>
          </cell>
          <cell r="C3682" t="str">
            <v>МУЛЬТИ СПЛИТ-СИСТЕМЫ</v>
          </cell>
          <cell r="H3682" t="str">
            <v>больше 50</v>
          </cell>
          <cell r="I3682">
            <v>57190</v>
          </cell>
          <cell r="J3682" t="str">
            <v>RUB</v>
          </cell>
        </row>
        <row r="3683">
          <cell r="A3683" t="str">
            <v>НС-1705832</v>
          </cell>
          <cell r="C3683" t="str">
            <v>UC-2FMA18-OUT наружный блок мульти сплит-системы ULTIMACOMFORT</v>
          </cell>
          <cell r="G3683" t="str">
            <v>шт</v>
          </cell>
          <cell r="H3683" t="str">
            <v>больше 50</v>
          </cell>
          <cell r="I3683">
            <v>57190</v>
          </cell>
          <cell r="J3683" t="str">
            <v>RUB</v>
          </cell>
        </row>
        <row r="3684">
          <cell r="A3684" t="str">
            <v>НС-1692386</v>
          </cell>
          <cell r="C3684" t="str">
            <v>UC-2FME14-OUT наружный блок мульти сплит-системы ULTIMACOMFORT</v>
          </cell>
          <cell r="G3684" t="str">
            <v>шт</v>
          </cell>
          <cell r="H3684">
            <v>8</v>
          </cell>
          <cell r="I3684">
            <v>50890</v>
          </cell>
          <cell r="J3684" t="str">
            <v>RUB</v>
          </cell>
        </row>
        <row r="3685">
          <cell r="A3685" t="str">
            <v>НС-1705834</v>
          </cell>
          <cell r="C3685" t="str">
            <v>UC-3FMA24-OUT наружный блок мульти сплит-системы ULTIMACOMFORT</v>
          </cell>
          <cell r="G3685" t="str">
            <v>шт</v>
          </cell>
          <cell r="H3685">
            <v>16</v>
          </cell>
          <cell r="I3685">
            <v>77790</v>
          </cell>
          <cell r="J3685" t="str">
            <v>RUB</v>
          </cell>
        </row>
        <row r="3686">
          <cell r="A3686" t="str">
            <v>НС-1412194</v>
          </cell>
          <cell r="C3686" t="str">
            <v>UC-ECM12PN внутренний блок мульти сплит-системы ULTIMA COMFORT</v>
          </cell>
          <cell r="G3686" t="str">
            <v>шт</v>
          </cell>
          <cell r="H3686">
            <v>6</v>
          </cell>
          <cell r="I3686">
            <v>12990</v>
          </cell>
          <cell r="J3686" t="str">
            <v>RUB</v>
          </cell>
        </row>
        <row r="3687">
          <cell r="A3687" t="str">
            <v>НС-1692387</v>
          </cell>
          <cell r="C3687" t="str">
            <v>UC-EMM09PN внутренний блок мульти сплит-системы ULTIMACOMFORT</v>
          </cell>
          <cell r="G3687" t="str">
            <v>шт</v>
          </cell>
          <cell r="H3687" t="str">
            <v>больше 50</v>
          </cell>
          <cell r="I3687">
            <v>14590</v>
          </cell>
          <cell r="J3687" t="str">
            <v>RUB</v>
          </cell>
        </row>
        <row r="3688">
          <cell r="A3688" t="str">
            <v>НС-1692388</v>
          </cell>
          <cell r="C3688" t="str">
            <v>UC-EMM12PN внутренний блок мульти сплит-системы ULTIMACOMFORT</v>
          </cell>
          <cell r="G3688" t="str">
            <v>шт</v>
          </cell>
          <cell r="H3688">
            <v>22</v>
          </cell>
          <cell r="I3688">
            <v>16490</v>
          </cell>
          <cell r="J3688" t="str">
            <v>RUB</v>
          </cell>
        </row>
        <row r="3689">
          <cell r="A3689" t="str">
            <v>яС-1180544</v>
          </cell>
          <cell r="C3689" t="str">
            <v>МОРОЗКО</v>
          </cell>
          <cell r="H3689">
            <v>15</v>
          </cell>
          <cell r="I3689">
            <v>9690</v>
          </cell>
          <cell r="J3689" t="str">
            <v>RUB</v>
          </cell>
        </row>
        <row r="3690">
          <cell r="A3690" t="str">
            <v>яС-1180545</v>
          </cell>
          <cell r="C3690" t="str">
            <v>On/Off сплит-системы</v>
          </cell>
          <cell r="H3690">
            <v>8</v>
          </cell>
          <cell r="I3690">
            <v>9690</v>
          </cell>
          <cell r="J3690" t="str">
            <v>RUB</v>
          </cell>
        </row>
        <row r="3691">
          <cell r="A3691" t="str">
            <v>яС-1179333</v>
          </cell>
          <cell r="C3691" t="str">
            <v>БАЙКАЛ</v>
          </cell>
          <cell r="H3691">
            <v>5</v>
          </cell>
          <cell r="I3691">
            <v>9690</v>
          </cell>
          <cell r="J3691" t="str">
            <v>RUB</v>
          </cell>
        </row>
        <row r="3692">
          <cell r="A3692" t="str">
            <v>НС-1600563</v>
          </cell>
          <cell r="C3692" t="str">
            <v>КНБ-БКЛ07ОН-НБ наружный блок сплит-системы МОРОЗКО</v>
          </cell>
          <cell r="G3692" t="str">
            <v>шт</v>
          </cell>
          <cell r="H3692">
            <v>1</v>
          </cell>
          <cell r="I3692">
            <v>9690</v>
          </cell>
          <cell r="J3692" t="str">
            <v>RUB</v>
          </cell>
        </row>
        <row r="3693">
          <cell r="A3693" t="str">
            <v>НС-1600565</v>
          </cell>
          <cell r="C3693" t="str">
            <v>КНБ-БКЛ09ОН-ВБ внутренний блок сплит-системы МОРОЗКО</v>
          </cell>
          <cell r="G3693" t="str">
            <v>шт</v>
          </cell>
          <cell r="H3693">
            <v>1</v>
          </cell>
          <cell r="I3693">
            <v>4500</v>
          </cell>
          <cell r="J3693" t="str">
            <v>RUB</v>
          </cell>
        </row>
        <row r="3694">
          <cell r="A3694" t="str">
            <v>НС-1600567</v>
          </cell>
          <cell r="C3694" t="str">
            <v>КНБ-БКЛ09ОН-НБ наружный блок сплит-системы МОРОЗКО</v>
          </cell>
          <cell r="G3694" t="str">
            <v>шт</v>
          </cell>
          <cell r="H3694">
            <v>2</v>
          </cell>
          <cell r="I3694">
            <v>10390</v>
          </cell>
          <cell r="J3694" t="str">
            <v>RUB</v>
          </cell>
        </row>
        <row r="3695">
          <cell r="A3695" t="str">
            <v>НС-1600569</v>
          </cell>
          <cell r="C3695" t="str">
            <v>КНБ-БКЛ12ОН-ВБ внутренний блок сплит-системы МОРОЗКО</v>
          </cell>
          <cell r="G3695" t="str">
            <v>шт</v>
          </cell>
          <cell r="H3695">
            <v>1</v>
          </cell>
          <cell r="I3695">
            <v>7300</v>
          </cell>
          <cell r="J3695" t="str">
            <v>RUB</v>
          </cell>
        </row>
        <row r="3696">
          <cell r="A3696" t="str">
            <v>яС-1189658</v>
          </cell>
          <cell r="C3696" t="str">
            <v>БАЙКАЛ 2025</v>
          </cell>
          <cell r="H3696">
            <v>3</v>
          </cell>
          <cell r="I3696">
            <v>5400</v>
          </cell>
          <cell r="J3696" t="str">
            <v>RUB</v>
          </cell>
        </row>
        <row r="3697">
          <cell r="A3697" t="str">
            <v>НС-1689326</v>
          </cell>
          <cell r="C3697" t="str">
            <v>КНБ-БКМ09ОН-ВБ внутренний блок сплит-системы МОРОЗКО</v>
          </cell>
          <cell r="G3697" t="str">
            <v>шт</v>
          </cell>
          <cell r="H3697">
            <v>2</v>
          </cell>
          <cell r="I3697">
            <v>5400</v>
          </cell>
          <cell r="J3697" t="str">
            <v>RUB</v>
          </cell>
        </row>
        <row r="3698">
          <cell r="A3698" t="str">
            <v>НС-1689327</v>
          </cell>
          <cell r="C3698" t="str">
            <v>КНБ-БКМ09ОН-НБ наружный блок сплит-системы МОРОЗКО</v>
          </cell>
          <cell r="G3698" t="str">
            <v>шт</v>
          </cell>
          <cell r="H3698">
            <v>1</v>
          </cell>
          <cell r="I3698">
            <v>12490</v>
          </cell>
          <cell r="J3698" t="str">
            <v>RUB</v>
          </cell>
        </row>
        <row r="3699">
          <cell r="A3699" t="str">
            <v>яС-1180546</v>
          </cell>
          <cell r="C3699" t="str">
            <v>Инверторные сплит-системы</v>
          </cell>
          <cell r="H3699">
            <v>7</v>
          </cell>
          <cell r="I3699">
            <v>6300</v>
          </cell>
          <cell r="J3699" t="str">
            <v>RUB</v>
          </cell>
        </row>
        <row r="3700">
          <cell r="A3700" t="str">
            <v>яС-1179199</v>
          </cell>
          <cell r="C3700" t="str">
            <v>БАЙКАЛ ИНВЕРТОР</v>
          </cell>
          <cell r="H3700">
            <v>7</v>
          </cell>
          <cell r="I3700">
            <v>6300</v>
          </cell>
          <cell r="J3700" t="str">
            <v>RUB</v>
          </cell>
        </row>
        <row r="3701">
          <cell r="A3701" t="str">
            <v>НС-1597680</v>
          </cell>
          <cell r="C3701" t="str">
            <v>КНБИ-БКЛ07ОН-ВБ внутренний блок сплит-системы МОРОЗКО</v>
          </cell>
          <cell r="G3701" t="str">
            <v>шт</v>
          </cell>
          <cell r="H3701">
            <v>1</v>
          </cell>
          <cell r="I3701">
            <v>6300</v>
          </cell>
          <cell r="J3701" t="str">
            <v>RUB</v>
          </cell>
        </row>
        <row r="3702">
          <cell r="A3702" t="str">
            <v>НС-1597681</v>
          </cell>
          <cell r="C3702" t="str">
            <v>КНБИ-БКЛ07ОН-НБ наружный блок сплит-системы МОРОЗКО</v>
          </cell>
          <cell r="G3702" t="str">
            <v>шт</v>
          </cell>
          <cell r="H3702">
            <v>0</v>
          </cell>
          <cell r="I3702">
            <v>14790</v>
          </cell>
          <cell r="J3702" t="str">
            <v>RUB</v>
          </cell>
        </row>
        <row r="3703">
          <cell r="A3703" t="str">
            <v>НС-1597691</v>
          </cell>
          <cell r="C3703" t="str">
            <v>КНБИ-БКЛ09ОН-ВБ внутренний блок сплит-системы МОРОЗКО</v>
          </cell>
          <cell r="G3703" t="str">
            <v>шт</v>
          </cell>
          <cell r="H3703">
            <v>1</v>
          </cell>
          <cell r="I3703">
            <v>7200</v>
          </cell>
          <cell r="J3703" t="str">
            <v>RUB</v>
          </cell>
        </row>
        <row r="3704">
          <cell r="A3704" t="str">
            <v>НС-1597693</v>
          </cell>
          <cell r="C3704" t="str">
            <v>КНБИ-БКЛ09ОН-НБ наружный блок сплит-системы МОРОЗКО</v>
          </cell>
          <cell r="G3704" t="str">
            <v>шт</v>
          </cell>
          <cell r="H3704">
            <v>0</v>
          </cell>
          <cell r="I3704">
            <v>16790</v>
          </cell>
          <cell r="J3704" t="str">
            <v>RUB</v>
          </cell>
        </row>
        <row r="3705">
          <cell r="A3705" t="str">
            <v>НС-1597694</v>
          </cell>
          <cell r="C3705" t="str">
            <v>КНБИ-БКЛ12ОН-ВБ внутренний блок сплит-системы МОРОЗКО</v>
          </cell>
          <cell r="G3705" t="str">
            <v>шт</v>
          </cell>
          <cell r="H3705">
            <v>2</v>
          </cell>
          <cell r="I3705">
            <v>8800</v>
          </cell>
          <cell r="J3705" t="str">
            <v>RUB</v>
          </cell>
        </row>
        <row r="3706">
          <cell r="A3706" t="str">
            <v>НС-1597695</v>
          </cell>
          <cell r="C3706" t="str">
            <v>КНБИ-БКЛ12ОН-НБ наружный блок сплит-системы МОРОЗКО</v>
          </cell>
          <cell r="G3706" t="str">
            <v>шт</v>
          </cell>
          <cell r="H3706">
            <v>3</v>
          </cell>
          <cell r="I3706">
            <v>20390</v>
          </cell>
          <cell r="J3706" t="str">
            <v>RUB</v>
          </cell>
        </row>
        <row r="3707">
          <cell r="A3707" t="str">
            <v>НС-1019856</v>
          </cell>
          <cell r="C3707" t="str">
            <v>Оборудование для контроля влажности</v>
          </cell>
          <cell r="H3707">
            <v>0</v>
          </cell>
          <cell r="J3707" t="str">
            <v>RUB</v>
          </cell>
        </row>
        <row r="3708">
          <cell r="A3708" t="str">
            <v>яС-1172232</v>
          </cell>
          <cell r="C3708" t="str">
            <v>ERACO Увлажнители</v>
          </cell>
          <cell r="H3708">
            <v>0</v>
          </cell>
          <cell r="J3708" t="str">
            <v>RUB</v>
          </cell>
        </row>
        <row r="3709">
          <cell r="A3709" t="str">
            <v>НС-1495579</v>
          </cell>
          <cell r="C3709" t="str">
            <v>7ERLAN25X200 Парораспределитель</v>
          </cell>
          <cell r="G3709" t="str">
            <v>шт</v>
          </cell>
          <cell r="H3709">
            <v>8</v>
          </cell>
        </row>
        <row r="3710">
          <cell r="A3710" t="str">
            <v>НС-1454326</v>
          </cell>
          <cell r="C3710" t="str">
            <v>7ERLAN25X350 Парораспределитель</v>
          </cell>
          <cell r="G3710" t="str">
            <v>шт</v>
          </cell>
          <cell r="H3710">
            <v>17</v>
          </cell>
        </row>
        <row r="3711">
          <cell r="A3711" t="str">
            <v>НС-1489198</v>
          </cell>
          <cell r="C3711" t="str">
            <v>7ERLAN25X500 Парораспределитель</v>
          </cell>
          <cell r="G3711" t="str">
            <v>шт</v>
          </cell>
          <cell r="H3711">
            <v>10</v>
          </cell>
        </row>
        <row r="3712">
          <cell r="A3712" t="str">
            <v>НС-1452501</v>
          </cell>
          <cell r="C3712" t="str">
            <v>7ERLAN40X1000 Парораспределитель</v>
          </cell>
          <cell r="G3712" t="str">
            <v>шт</v>
          </cell>
          <cell r="H3712">
            <v>19</v>
          </cell>
        </row>
        <row r="3713">
          <cell r="A3713" t="str">
            <v>НС-1476144</v>
          </cell>
          <cell r="C3713" t="str">
            <v>7ERLAN40X500 Парораспределитель</v>
          </cell>
          <cell r="G3713" t="str">
            <v>шт</v>
          </cell>
          <cell r="H3713">
            <v>7</v>
          </cell>
        </row>
        <row r="3714">
          <cell r="A3714" t="str">
            <v>НС-1489197</v>
          </cell>
          <cell r="C3714" t="str">
            <v>ES 12-N Пароувлажнитель электродный</v>
          </cell>
          <cell r="G3714" t="str">
            <v>шт</v>
          </cell>
          <cell r="H3714">
            <v>18</v>
          </cell>
        </row>
        <row r="3715">
          <cell r="A3715" t="str">
            <v>НС-1452499</v>
          </cell>
          <cell r="C3715" t="str">
            <v>ES 24-N Пароувлажнитель электродный</v>
          </cell>
          <cell r="G3715" t="str">
            <v>шт</v>
          </cell>
          <cell r="H3715">
            <v>0</v>
          </cell>
        </row>
        <row r="3716">
          <cell r="A3716" t="str">
            <v>НС-1495576</v>
          </cell>
          <cell r="C3716" t="str">
            <v>ES 3-M-MINI Пароувлажнитель электродный</v>
          </cell>
          <cell r="G3716" t="str">
            <v>шт</v>
          </cell>
          <cell r="H3716">
            <v>6</v>
          </cell>
        </row>
        <row r="3717">
          <cell r="A3717" t="str">
            <v>НС-1452497</v>
          </cell>
          <cell r="C3717" t="str">
            <v>ES 48-N Пароувлажнитель электродный</v>
          </cell>
          <cell r="G3717" t="str">
            <v>шт</v>
          </cell>
          <cell r="H3717">
            <v>1</v>
          </cell>
        </row>
        <row r="3718">
          <cell r="A3718" t="str">
            <v>НС-1454324</v>
          </cell>
          <cell r="C3718" t="str">
            <v>ES 6-MINI Пароувлажнитель электродный</v>
          </cell>
          <cell r="G3718" t="str">
            <v>шт</v>
          </cell>
          <cell r="H3718">
            <v>7</v>
          </cell>
        </row>
        <row r="3719">
          <cell r="A3719" t="str">
            <v>НС-1495610</v>
          </cell>
          <cell r="C3719" t="str">
            <v>FAN 80 Вентиляторный блок</v>
          </cell>
          <cell r="G3719" t="str">
            <v>шт</v>
          </cell>
          <cell r="H3719">
            <v>8</v>
          </cell>
        </row>
        <row r="3720">
          <cell r="A3720" t="str">
            <v>яС-1179031</v>
          </cell>
          <cell r="C3720" t="str">
            <v>Аксессуары</v>
          </cell>
          <cell r="H3720">
            <v>0</v>
          </cell>
          <cell r="J3720" t="str">
            <v>RUB</v>
          </cell>
        </row>
        <row r="3721">
          <cell r="A3721" t="str">
            <v>НС-1077064</v>
          </cell>
          <cell r="C3721" t="str">
            <v>DN 25X200 Парораспределитель</v>
          </cell>
          <cell r="G3721" t="str">
            <v>шт</v>
          </cell>
          <cell r="H3721" t="str">
            <v>больше 50</v>
          </cell>
          <cell r="J3721" t="str">
            <v>RUB</v>
          </cell>
        </row>
        <row r="3722">
          <cell r="A3722" t="str">
            <v>НС-1025231</v>
          </cell>
          <cell r="C3722" t="str">
            <v>DN 25X350 Парораспределитель</v>
          </cell>
          <cell r="G3722" t="str">
            <v>шт</v>
          </cell>
          <cell r="H3722" t="str">
            <v>больше 50</v>
          </cell>
          <cell r="I3722">
            <v>159</v>
          </cell>
          <cell r="J3722" t="str">
            <v>EUR</v>
          </cell>
        </row>
        <row r="3723">
          <cell r="A3723" t="str">
            <v>НС-1019675</v>
          </cell>
          <cell r="C3723" t="str">
            <v>DN 25X500 Парораспределитель</v>
          </cell>
          <cell r="G3723" t="str">
            <v>шт</v>
          </cell>
          <cell r="H3723">
            <v>43</v>
          </cell>
          <cell r="I3723">
            <v>166</v>
          </cell>
          <cell r="J3723" t="str">
            <v>EUR</v>
          </cell>
        </row>
        <row r="3724">
          <cell r="A3724" t="str">
            <v>НС-1019678</v>
          </cell>
          <cell r="C3724" t="str">
            <v>DN 40 Паровой шланг</v>
          </cell>
          <cell r="G3724" t="str">
            <v>м</v>
          </cell>
          <cell r="H3724" t="str">
            <v>больше 50</v>
          </cell>
          <cell r="J3724" t="str">
            <v>RUB</v>
          </cell>
        </row>
        <row r="3725">
          <cell r="A3725" t="str">
            <v>НС-1025239</v>
          </cell>
          <cell r="C3725" t="str">
            <v>DN 40X1000 Парораспределитель</v>
          </cell>
          <cell r="G3725" t="str">
            <v>шт</v>
          </cell>
          <cell r="H3725">
            <v>4</v>
          </cell>
          <cell r="J3725" t="str">
            <v>RUB</v>
          </cell>
        </row>
        <row r="3726">
          <cell r="A3726" t="str">
            <v>НС-1025238</v>
          </cell>
          <cell r="C3726" t="str">
            <v>DN 40X500 Парораспределитель</v>
          </cell>
          <cell r="G3726" t="str">
            <v>шт</v>
          </cell>
          <cell r="H3726">
            <v>33</v>
          </cell>
          <cell r="J3726" t="str">
            <v>RUB</v>
          </cell>
        </row>
        <row r="3727">
          <cell r="A3727" t="str">
            <v>НС-1019676</v>
          </cell>
          <cell r="C3727" t="str">
            <v>DN 40X800 Парораспределитель</v>
          </cell>
          <cell r="G3727" t="str">
            <v>шт</v>
          </cell>
          <cell r="H3727">
            <v>42</v>
          </cell>
        </row>
        <row r="3728">
          <cell r="A3728" t="str">
            <v>НС-1452503</v>
          </cell>
          <cell r="C3728" t="str">
            <v>Конденсатный шланг DN10 (цена за метр)</v>
          </cell>
          <cell r="G3728" t="str">
            <v>м</v>
          </cell>
          <cell r="H3728" t="str">
            <v>больше 50</v>
          </cell>
        </row>
        <row r="3729">
          <cell r="A3729" t="str">
            <v>НС-1454325</v>
          </cell>
          <cell r="C3729" t="str">
            <v>Паровой шланг DN25 (цена за метр)</v>
          </cell>
          <cell r="G3729" t="str">
            <v>м</v>
          </cell>
          <cell r="H3729" t="str">
            <v>больше 50</v>
          </cell>
        </row>
        <row r="3730">
          <cell r="A3730" t="str">
            <v>НС-1452502</v>
          </cell>
          <cell r="C3730" t="str">
            <v>Паровой шланг DN40 (цена за метр)</v>
          </cell>
          <cell r="G3730" t="str">
            <v>м</v>
          </cell>
          <cell r="H3730">
            <v>22.7</v>
          </cell>
        </row>
        <row r="3731">
          <cell r="A3731" t="str">
            <v>НС-1019572</v>
          </cell>
          <cell r="C3731" t="str">
            <v>ROYAL CLIMA Осушители</v>
          </cell>
          <cell r="H3731">
            <v>39</v>
          </cell>
          <cell r="I3731">
            <v>208930</v>
          </cell>
          <cell r="J3731" t="str">
            <v>RUB</v>
          </cell>
        </row>
        <row r="3732">
          <cell r="A3732" t="str">
            <v>НС-1018488</v>
          </cell>
          <cell r="C3732" t="str">
            <v>DAR 060 осушитель для бассейнов Royal Clima для настенной/напольной установки</v>
          </cell>
          <cell r="G3732" t="str">
            <v>шт</v>
          </cell>
          <cell r="H3732">
            <v>8</v>
          </cell>
          <cell r="I3732">
            <v>208930</v>
          </cell>
          <cell r="J3732" t="str">
            <v>RUB</v>
          </cell>
        </row>
        <row r="3733">
          <cell r="A3733" t="str">
            <v>НС-1018489</v>
          </cell>
          <cell r="C3733" t="str">
            <v>DAR 100 осушитель для бассейнов RoyalClima для настенной/напольной установки</v>
          </cell>
          <cell r="G3733" t="str">
            <v>шт</v>
          </cell>
          <cell r="H3733">
            <v>24</v>
          </cell>
          <cell r="I3733">
            <v>250570</v>
          </cell>
          <cell r="J3733" t="str">
            <v>RUB</v>
          </cell>
        </row>
        <row r="3734">
          <cell r="A3734" t="str">
            <v>НС-1018490</v>
          </cell>
          <cell r="C3734" t="str">
            <v>DAR 144 осушитель для бассейнов RoyalClima для настенной/напольной установки</v>
          </cell>
          <cell r="G3734" t="str">
            <v>шт</v>
          </cell>
          <cell r="H3734">
            <v>1</v>
          </cell>
          <cell r="I3734">
            <v>314340</v>
          </cell>
          <cell r="J3734" t="str">
            <v>RUB</v>
          </cell>
        </row>
        <row r="3735">
          <cell r="A3735" t="str">
            <v>НС-1018491</v>
          </cell>
          <cell r="C3735" t="str">
            <v>DAR 204 осушитель для бассейнов RoyalClima для настенной/напольной установки</v>
          </cell>
          <cell r="G3735" t="str">
            <v>шт</v>
          </cell>
          <cell r="H3735">
            <v>6</v>
          </cell>
          <cell r="I3735">
            <v>414550</v>
          </cell>
          <cell r="J3735" t="str">
            <v>RUB</v>
          </cell>
        </row>
        <row r="3736">
          <cell r="A3736" t="str">
            <v>НС-1019573</v>
          </cell>
          <cell r="C3736" t="str">
            <v>ROYAL CLIMA Увлажнители</v>
          </cell>
          <cell r="H3736">
            <v>13</v>
          </cell>
          <cell r="J3736" t="str">
            <v>RUB</v>
          </cell>
        </row>
        <row r="3737">
          <cell r="A3737" t="str">
            <v>яС-1175084</v>
          </cell>
          <cell r="C3737" t="str">
            <v>UAM Увлажнители</v>
          </cell>
          <cell r="H3737">
            <v>12</v>
          </cell>
          <cell r="J3737" t="str">
            <v>RUB</v>
          </cell>
        </row>
        <row r="3738">
          <cell r="A3738" t="str">
            <v>НС-1058997</v>
          </cell>
          <cell r="C3738" t="str">
            <v>FAN 150 Вентиляторный блок (для UAM 12D/24D/48D/96D)</v>
          </cell>
          <cell r="G3738" t="str">
            <v>шт</v>
          </cell>
          <cell r="H3738">
            <v>6</v>
          </cell>
          <cell r="J3738" t="str">
            <v>RUB</v>
          </cell>
        </row>
        <row r="3739">
          <cell r="A3739" t="str">
            <v>НС-1019585</v>
          </cell>
          <cell r="C3739" t="str">
            <v>UAM 48D Пароувлажнитель электродный RoyalClima</v>
          </cell>
          <cell r="G3739" t="str">
            <v>шт</v>
          </cell>
          <cell r="H3739">
            <v>6</v>
          </cell>
          <cell r="J3739" t="str">
            <v>RUB</v>
          </cell>
        </row>
        <row r="3740">
          <cell r="A3740" t="str">
            <v>НС-1025230</v>
          </cell>
          <cell r="C3740" t="str">
            <v>Аксессуары</v>
          </cell>
          <cell r="H3740">
            <v>1</v>
          </cell>
          <cell r="J3740" t="str">
            <v>RUB</v>
          </cell>
        </row>
        <row r="3741">
          <cell r="A3741" t="str">
            <v>НС-1514537</v>
          </cell>
          <cell r="C3741" t="str">
            <v>Канальный датчик влажности для увлажнителя RHE</v>
          </cell>
          <cell r="G3741" t="str">
            <v>шт</v>
          </cell>
          <cell r="H3741">
            <v>1</v>
          </cell>
          <cell r="J3741" t="str">
            <v>RUB</v>
          </cell>
        </row>
        <row r="3742">
          <cell r="A3742" t="str">
            <v>НС-1066209</v>
          </cell>
          <cell r="C3742" t="str">
            <v>Оборудование для обработки воздуха</v>
          </cell>
          <cell r="H3742" t="str">
            <v>больше 50</v>
          </cell>
          <cell r="I3742">
            <v>1730</v>
          </cell>
          <cell r="J3742" t="str">
            <v>RUB</v>
          </cell>
        </row>
        <row r="3743">
          <cell r="A3743" t="str">
            <v>яС-1166368</v>
          </cell>
          <cell r="C3743" t="str">
            <v>ECOSTAR Бытовые увлажнители</v>
          </cell>
          <cell r="H3743">
            <v>14</v>
          </cell>
          <cell r="I3743">
            <v>1730</v>
          </cell>
          <cell r="J3743" t="str">
            <v>RUB</v>
          </cell>
        </row>
        <row r="3744">
          <cell r="A3744" t="str">
            <v>НС-1281065</v>
          </cell>
          <cell r="C3744" t="str">
            <v>ESH-HP250/2,6M-BL EcoStar Ультразвуковой увлажнитель воздуха HAPPY</v>
          </cell>
          <cell r="G3744" t="str">
            <v>шт</v>
          </cell>
          <cell r="H3744">
            <v>2</v>
          </cell>
          <cell r="I3744">
            <v>1730</v>
          </cell>
          <cell r="J3744" t="str">
            <v>RUB</v>
          </cell>
        </row>
        <row r="3745">
          <cell r="A3745" t="str">
            <v>НС-1281064</v>
          </cell>
          <cell r="C3745" t="str">
            <v>ESH-HP250/2,6M-WT EcoStar Ультразвуковой увлажнитель воздуха HAPPY</v>
          </cell>
          <cell r="G3745" t="str">
            <v>шт</v>
          </cell>
          <cell r="H3745">
            <v>12</v>
          </cell>
          <cell r="I3745">
            <v>1730</v>
          </cell>
          <cell r="J3745" t="str">
            <v>RUB</v>
          </cell>
        </row>
        <row r="3746">
          <cell r="A3746" t="str">
            <v>яС-1165073</v>
          </cell>
          <cell r="C3746" t="str">
            <v>FUNAI Бытовые увлажнители</v>
          </cell>
          <cell r="H3746" t="str">
            <v>больше 50</v>
          </cell>
          <cell r="I3746">
            <v>7190</v>
          </cell>
          <cell r="J3746" t="str">
            <v>RUB</v>
          </cell>
        </row>
        <row r="3747">
          <cell r="A3747" t="str">
            <v>яС-1187613</v>
          </cell>
          <cell r="C3747" t="str">
            <v>HATAMOTO</v>
          </cell>
          <cell r="H3747">
            <v>7</v>
          </cell>
          <cell r="I3747">
            <v>7190</v>
          </cell>
          <cell r="J3747" t="str">
            <v>RUB</v>
          </cell>
        </row>
        <row r="3748">
          <cell r="A3748" t="str">
            <v>НС-1640641</v>
          </cell>
          <cell r="C3748" t="str">
            <v>FAW-HTE450/4.0(WT) FUNAI Мойка воздуха HATAMOTO</v>
          </cell>
          <cell r="G3748" t="str">
            <v>шт</v>
          </cell>
          <cell r="H3748">
            <v>7</v>
          </cell>
          <cell r="I3748">
            <v>7190</v>
          </cell>
          <cell r="J3748" t="str">
            <v>RUB</v>
          </cell>
        </row>
        <row r="3749">
          <cell r="A3749" t="str">
            <v>яС-1169452</v>
          </cell>
          <cell r="C3749" t="str">
            <v>TAIKO</v>
          </cell>
          <cell r="H3749">
            <v>17</v>
          </cell>
          <cell r="I3749">
            <v>4890</v>
          </cell>
          <cell r="J3749" t="str">
            <v>RUB</v>
          </cell>
        </row>
        <row r="3750">
          <cell r="A3750" t="str">
            <v>НС-1356561</v>
          </cell>
          <cell r="C3750" t="str">
            <v>Увлажнитель ультразвуковой FUNAI TAIKO USH-TKE7251WC</v>
          </cell>
          <cell r="G3750" t="str">
            <v>шт</v>
          </cell>
          <cell r="H3750">
            <v>17</v>
          </cell>
          <cell r="I3750">
            <v>4890</v>
          </cell>
          <cell r="J3750" t="str">
            <v>RUB</v>
          </cell>
        </row>
        <row r="3751">
          <cell r="A3751" t="str">
            <v>яС-1170190</v>
          </cell>
          <cell r="C3751" t="str">
            <v>Аксессуары</v>
          </cell>
          <cell r="H3751" t="str">
            <v>больше 50</v>
          </cell>
          <cell r="I3751">
            <v>1890</v>
          </cell>
          <cell r="J3751" t="str">
            <v>RUB</v>
          </cell>
        </row>
        <row r="3752">
          <cell r="A3752" t="str">
            <v>НС-1663124</v>
          </cell>
          <cell r="C3752" t="str">
            <v>FAF-HTE450/4.0 Фильтр для модели FAW-HTE450/4.0(WT) серии HATAMOTO</v>
          </cell>
          <cell r="G3752" t="str">
            <v>шт</v>
          </cell>
          <cell r="H3752" t="str">
            <v>больше 50</v>
          </cell>
          <cell r="I3752">
            <v>1890</v>
          </cell>
          <cell r="J3752" t="str">
            <v>RUB</v>
          </cell>
        </row>
        <row r="3753">
          <cell r="A3753" t="str">
            <v>яС-1172784</v>
          </cell>
          <cell r="C3753" t="str">
            <v>Образцы</v>
          </cell>
          <cell r="H3753">
            <v>1</v>
          </cell>
        </row>
        <row r="3754">
          <cell r="A3754" t="str">
            <v>НС-1249461</v>
          </cell>
          <cell r="C3754" t="str">
            <v>ОБРАЗЕЦ Увлажнитель ультразвуковой FUNAI TODAI USH-TE7251WC</v>
          </cell>
          <cell r="G3754" t="str">
            <v>шт</v>
          </cell>
          <cell r="H3754">
            <v>1</v>
          </cell>
        </row>
        <row r="3755">
          <cell r="A3755" t="str">
            <v>яС-1169527</v>
          </cell>
          <cell r="C3755" t="str">
            <v>FUNAI Климатические комплексы</v>
          </cell>
          <cell r="H3755">
            <v>39</v>
          </cell>
          <cell r="I3755">
            <v>21990</v>
          </cell>
          <cell r="J3755" t="str">
            <v>RUB</v>
          </cell>
        </row>
        <row r="3756">
          <cell r="A3756" t="str">
            <v>НС-1353848</v>
          </cell>
          <cell r="C3756" t="str">
            <v>CC-TRE600/6.0(GF) Климатический комплекс FUNAI TORII</v>
          </cell>
          <cell r="G3756" t="str">
            <v>шт</v>
          </cell>
          <cell r="H3756">
            <v>2</v>
          </cell>
          <cell r="I3756">
            <v>21990</v>
          </cell>
          <cell r="J3756" t="str">
            <v>RUB</v>
          </cell>
        </row>
        <row r="3757">
          <cell r="A3757" t="str">
            <v>яС-1170192</v>
          </cell>
          <cell r="C3757" t="str">
            <v>Аксессуары</v>
          </cell>
          <cell r="H3757">
            <v>37</v>
          </cell>
          <cell r="I3757">
            <v>1990</v>
          </cell>
          <cell r="J3757" t="str">
            <v>RUB</v>
          </cell>
        </row>
        <row r="3758">
          <cell r="A3758" t="str">
            <v>НС-1404132</v>
          </cell>
          <cell r="C3758" t="str">
            <v>FAF-TRE600/6.0_HEPA Фильтр для очистки воздуха для модели CC-TRE600/6.0(GF) серии TORII</v>
          </cell>
          <cell r="G3758" t="str">
            <v>шт</v>
          </cell>
          <cell r="H3758">
            <v>37</v>
          </cell>
          <cell r="I3758">
            <v>1990</v>
          </cell>
          <cell r="J3758" t="str">
            <v>RUB</v>
          </cell>
        </row>
        <row r="3759">
          <cell r="A3759" t="str">
            <v>яС-1165438</v>
          </cell>
          <cell r="C3759" t="str">
            <v>FUNAI осушители</v>
          </cell>
          <cell r="H3759" t="str">
            <v>больше 50</v>
          </cell>
          <cell r="I3759">
            <v>12990</v>
          </cell>
          <cell r="J3759" t="str">
            <v>RUB</v>
          </cell>
        </row>
        <row r="3760">
          <cell r="A3760" t="str">
            <v>НС-1614116</v>
          </cell>
          <cell r="C3760" t="str">
            <v>RAD-N10F3E осушитель воздуха FUNAI</v>
          </cell>
          <cell r="G3760" t="str">
            <v>шт</v>
          </cell>
          <cell r="H3760" t="str">
            <v>больше 50</v>
          </cell>
          <cell r="I3760">
            <v>12990</v>
          </cell>
          <cell r="J3760" t="str">
            <v>RUB</v>
          </cell>
        </row>
        <row r="3761">
          <cell r="A3761" t="str">
            <v>НС-1247999</v>
          </cell>
          <cell r="C3761" t="str">
            <v>RAD-N10T3E осушитель воздуха FUNAI</v>
          </cell>
          <cell r="G3761" t="str">
            <v>шт</v>
          </cell>
          <cell r="H3761">
            <v>1</v>
          </cell>
          <cell r="I3761">
            <v>12590</v>
          </cell>
          <cell r="J3761" t="str">
            <v>RUB</v>
          </cell>
        </row>
        <row r="3762">
          <cell r="A3762" t="str">
            <v>НС-1614131</v>
          </cell>
          <cell r="C3762" t="str">
            <v>RAD-N12F5E осушитель воздуха FUNAI</v>
          </cell>
          <cell r="G3762" t="str">
            <v>шт</v>
          </cell>
          <cell r="H3762">
            <v>4</v>
          </cell>
          <cell r="I3762">
            <v>13990</v>
          </cell>
          <cell r="J3762" t="str">
            <v>RUB</v>
          </cell>
        </row>
        <row r="3763">
          <cell r="A3763" t="str">
            <v>НС-1614132</v>
          </cell>
          <cell r="C3763" t="str">
            <v>RAD-N16F5E осушитель воздуха FUNAI</v>
          </cell>
          <cell r="G3763" t="str">
            <v>шт</v>
          </cell>
          <cell r="H3763">
            <v>3</v>
          </cell>
          <cell r="I3763">
            <v>17799</v>
          </cell>
          <cell r="J3763" t="str">
            <v>RUB</v>
          </cell>
        </row>
        <row r="3764">
          <cell r="A3764" t="str">
            <v>НС-1614134</v>
          </cell>
          <cell r="C3764" t="str">
            <v>RAD-N26F6E осушитель воздуха FUNAI</v>
          </cell>
          <cell r="G3764" t="str">
            <v>шт</v>
          </cell>
          <cell r="H3764">
            <v>1</v>
          </cell>
          <cell r="I3764">
            <v>24990</v>
          </cell>
          <cell r="J3764" t="str">
            <v>RUB</v>
          </cell>
        </row>
        <row r="3765">
          <cell r="A3765" t="str">
            <v>НС-1277028</v>
          </cell>
          <cell r="C3765" t="str">
            <v>RAD-Y120T7E осушитель воздуха FUNAI</v>
          </cell>
          <cell r="G3765" t="str">
            <v>шт</v>
          </cell>
          <cell r="H3765">
            <v>18</v>
          </cell>
          <cell r="I3765">
            <v>105050</v>
          </cell>
          <cell r="J3765" t="str">
            <v>RUB</v>
          </cell>
        </row>
        <row r="3766">
          <cell r="A3766" t="str">
            <v>НС-1696394</v>
          </cell>
          <cell r="C3766" t="str">
            <v>RAD-Y60F7E осушитель воздуха FUNAI</v>
          </cell>
          <cell r="G3766" t="str">
            <v>шт</v>
          </cell>
          <cell r="H3766">
            <v>6</v>
          </cell>
          <cell r="I3766">
            <v>47899</v>
          </cell>
          <cell r="J3766" t="str">
            <v>RUB</v>
          </cell>
        </row>
        <row r="3767">
          <cell r="A3767" t="str">
            <v>яС-1165505</v>
          </cell>
          <cell r="C3767" t="str">
            <v>FUNAI очистители</v>
          </cell>
          <cell r="H3767" t="str">
            <v>больше 50</v>
          </cell>
          <cell r="I3767">
            <v>12590</v>
          </cell>
          <cell r="J3767" t="str">
            <v>RUB</v>
          </cell>
        </row>
        <row r="3768">
          <cell r="A3768" t="str">
            <v>НС-1658927</v>
          </cell>
          <cell r="C3768" t="str">
            <v>HAP-Y230S01E YAKATA очиститель воздуха FUNAI</v>
          </cell>
          <cell r="G3768" t="str">
            <v>шт</v>
          </cell>
          <cell r="H3768">
            <v>5</v>
          </cell>
          <cell r="I3768">
            <v>12590</v>
          </cell>
          <cell r="J3768" t="str">
            <v>RUB</v>
          </cell>
        </row>
        <row r="3769">
          <cell r="A3769" t="str">
            <v>НС-1658928</v>
          </cell>
          <cell r="C3769" t="str">
            <v>HAP-Y300S01W YAKATA очиститель воздуха FUNAI</v>
          </cell>
          <cell r="G3769" t="str">
            <v>шт</v>
          </cell>
          <cell r="H3769" t="str">
            <v>больше 50</v>
          </cell>
          <cell r="I3769">
            <v>15590</v>
          </cell>
          <cell r="J3769" t="str">
            <v>RUB</v>
          </cell>
        </row>
        <row r="3770">
          <cell r="A3770" t="str">
            <v>яС-1171834</v>
          </cell>
          <cell r="C3770" t="str">
            <v>Аксессуары</v>
          </cell>
          <cell r="H3770">
            <v>10</v>
          </cell>
          <cell r="I3770">
            <v>3090</v>
          </cell>
          <cell r="J3770" t="str">
            <v>RUB</v>
          </cell>
        </row>
        <row r="3771">
          <cell r="A3771" t="str">
            <v>НС-1658929</v>
          </cell>
          <cell r="C3771" t="str">
            <v>HAP-RF210154 сменный фильтр FUNAI</v>
          </cell>
          <cell r="G3771" t="str">
            <v>шт</v>
          </cell>
          <cell r="H3771">
            <v>10</v>
          </cell>
          <cell r="I3771">
            <v>3090</v>
          </cell>
          <cell r="J3771" t="str">
            <v>RUB</v>
          </cell>
        </row>
        <row r="3772">
          <cell r="A3772" t="str">
            <v>НС-1066211</v>
          </cell>
          <cell r="C3772" t="str">
            <v>HISENSE  Осушители</v>
          </cell>
          <cell r="H3772" t="str">
            <v>больше 50</v>
          </cell>
          <cell r="I3772">
            <v>15990</v>
          </cell>
          <cell r="J3772" t="str">
            <v>RUB</v>
          </cell>
        </row>
        <row r="3773">
          <cell r="A3773" t="str">
            <v>НС-1614102</v>
          </cell>
          <cell r="C3773" t="str">
            <v>DH-12S4GLU00 Осушитель воздуха HISENSE</v>
          </cell>
          <cell r="G3773" t="str">
            <v>шт</v>
          </cell>
          <cell r="H3773" t="str">
            <v>больше 50</v>
          </cell>
          <cell r="I3773">
            <v>15990</v>
          </cell>
          <cell r="J3773" t="str">
            <v>RUB</v>
          </cell>
        </row>
        <row r="3774">
          <cell r="A3774" t="str">
            <v>НС-1066212</v>
          </cell>
          <cell r="C3774" t="str">
            <v>HISENSE Очистители</v>
          </cell>
          <cell r="H3774" t="str">
            <v>больше 50</v>
          </cell>
          <cell r="I3774">
            <v>4990</v>
          </cell>
          <cell r="J3774" t="str">
            <v>RUB</v>
          </cell>
        </row>
        <row r="3775">
          <cell r="A3775" t="str">
            <v>НС-1076501</v>
          </cell>
          <cell r="C3775" t="str">
            <v>Аксессуары</v>
          </cell>
          <cell r="H3775" t="str">
            <v>больше 50</v>
          </cell>
          <cell r="I3775">
            <v>4990</v>
          </cell>
          <cell r="J3775" t="str">
            <v>RUB</v>
          </cell>
        </row>
        <row r="3776">
          <cell r="A3776" t="str">
            <v>НС-1076491</v>
          </cell>
          <cell r="C3776" t="str">
            <v>DF-33R4B Фильтр для очистки воздуха дезодорирующий для моделей AE-33R4BNS, AE-33R4BFS cерии ECOLife</v>
          </cell>
          <cell r="G3776" t="str">
            <v>шт</v>
          </cell>
          <cell r="H3776" t="str">
            <v>больше 50</v>
          </cell>
          <cell r="I3776">
            <v>4990</v>
          </cell>
          <cell r="J3776" t="str">
            <v>RUB</v>
          </cell>
        </row>
        <row r="3777">
          <cell r="A3777" t="str">
            <v>НС-1075801</v>
          </cell>
          <cell r="C3777" t="str">
            <v>ROYAL CLIMA Бытовые увлажнители</v>
          </cell>
          <cell r="H3777" t="str">
            <v>больше 50</v>
          </cell>
          <cell r="I3777">
            <v>2890</v>
          </cell>
          <cell r="J3777" t="str">
            <v>RUB</v>
          </cell>
        </row>
        <row r="3778">
          <cell r="A3778" t="str">
            <v>яС-1168522</v>
          </cell>
          <cell r="C3778" t="str">
            <v>ACERRA</v>
          </cell>
          <cell r="H3778">
            <v>7</v>
          </cell>
          <cell r="I3778">
            <v>2890</v>
          </cell>
          <cell r="J3778" t="str">
            <v>RUB</v>
          </cell>
        </row>
        <row r="3779">
          <cell r="A3779" t="str">
            <v>НС-1344806</v>
          </cell>
          <cell r="C3779" t="str">
            <v>RUH-AC300/4.0M-WT ROYAL Clima Увлажнитель воздуха ACERRA</v>
          </cell>
          <cell r="G3779" t="str">
            <v>шт</v>
          </cell>
          <cell r="H3779">
            <v>7</v>
          </cell>
          <cell r="I3779">
            <v>2890</v>
          </cell>
          <cell r="J3779" t="str">
            <v>RUB</v>
          </cell>
        </row>
        <row r="3780">
          <cell r="A3780" t="str">
            <v>яС-1181668</v>
          </cell>
          <cell r="C3780" t="str">
            <v>AIROLE PRO</v>
          </cell>
          <cell r="H3780" t="str">
            <v>больше 50</v>
          </cell>
          <cell r="I3780">
            <v>5030</v>
          </cell>
          <cell r="J3780" t="str">
            <v>RUB</v>
          </cell>
        </row>
        <row r="3781">
          <cell r="A3781" t="str">
            <v>НС-1640945</v>
          </cell>
          <cell r="C3781" t="str">
            <v>RUH-ARP400/5.0E-WT ROYAL CLIMA Увлажнитель воздуха AIROLE PRO</v>
          </cell>
          <cell r="G3781" t="str">
            <v>шт</v>
          </cell>
          <cell r="H3781" t="str">
            <v>больше 50</v>
          </cell>
          <cell r="I3781">
            <v>5030</v>
          </cell>
          <cell r="J3781" t="str">
            <v>RUB</v>
          </cell>
        </row>
        <row r="3782">
          <cell r="A3782" t="str">
            <v>яС-1181666</v>
          </cell>
          <cell r="C3782" t="str">
            <v>ANTICA PRO</v>
          </cell>
          <cell r="H3782">
            <v>8</v>
          </cell>
          <cell r="I3782">
            <v>3490</v>
          </cell>
          <cell r="J3782" t="str">
            <v>RUB</v>
          </cell>
        </row>
        <row r="3783">
          <cell r="A3783" t="str">
            <v>НС-1640942</v>
          </cell>
          <cell r="C3783" t="str">
            <v>RUH-ANP300/4.3E-WT ROYAL CLIMA Увлажнитель воздуха ANTICA PRO</v>
          </cell>
          <cell r="G3783" t="str">
            <v>шт</v>
          </cell>
          <cell r="H3783">
            <v>8</v>
          </cell>
          <cell r="I3783">
            <v>3490</v>
          </cell>
          <cell r="J3783" t="str">
            <v>RUB</v>
          </cell>
        </row>
        <row r="3784">
          <cell r="A3784" t="str">
            <v>яС-1169572</v>
          </cell>
          <cell r="C3784" t="str">
            <v>ASTI</v>
          </cell>
          <cell r="H3784" t="str">
            <v>больше 50</v>
          </cell>
          <cell r="I3784">
            <v>6140</v>
          </cell>
          <cell r="J3784" t="str">
            <v>RUB</v>
          </cell>
        </row>
        <row r="3785">
          <cell r="A3785" t="str">
            <v>НС-1355434</v>
          </cell>
          <cell r="C3785" t="str">
            <v>RUH-AS450/5.0E-BL Royal Clima Увлажнитель воздуха ASTI</v>
          </cell>
          <cell r="G3785" t="str">
            <v>шт</v>
          </cell>
          <cell r="H3785" t="str">
            <v>больше 50</v>
          </cell>
          <cell r="I3785">
            <v>6140</v>
          </cell>
          <cell r="J3785" t="str">
            <v>RUB</v>
          </cell>
        </row>
        <row r="3786">
          <cell r="A3786" t="str">
            <v>яС-1178637</v>
          </cell>
          <cell r="C3786" t="str">
            <v>AURORA</v>
          </cell>
          <cell r="H3786" t="str">
            <v>больше 50</v>
          </cell>
          <cell r="I3786">
            <v>14990</v>
          </cell>
          <cell r="J3786" t="str">
            <v>RUB</v>
          </cell>
        </row>
        <row r="3787">
          <cell r="A3787" t="str">
            <v>НС-1573136</v>
          </cell>
          <cell r="C3787" t="str">
            <v>RAW-AU350/5EW-WT AURORA Мойка воздуха ROYAL Clima</v>
          </cell>
          <cell r="G3787" t="str">
            <v>шт</v>
          </cell>
          <cell r="H3787" t="str">
            <v>больше 50</v>
          </cell>
          <cell r="I3787">
            <v>14990</v>
          </cell>
          <cell r="J3787" t="str">
            <v>RUB</v>
          </cell>
        </row>
        <row r="3788">
          <cell r="A3788" t="str">
            <v>яС-1178316</v>
          </cell>
          <cell r="C3788" t="str">
            <v>Bellagio</v>
          </cell>
          <cell r="H3788">
            <v>9</v>
          </cell>
          <cell r="I3788">
            <v>2590</v>
          </cell>
          <cell r="J3788" t="str">
            <v>RUB</v>
          </cell>
        </row>
        <row r="3789">
          <cell r="A3789" t="str">
            <v>НС-1521897</v>
          </cell>
          <cell r="C3789" t="str">
            <v>RUH-BL300/3.5M-WT Bellagio Увлажнитель воздуха ROYAL Clima</v>
          </cell>
          <cell r="G3789" t="str">
            <v>шт</v>
          </cell>
          <cell r="H3789">
            <v>9</v>
          </cell>
          <cell r="I3789">
            <v>2590</v>
          </cell>
          <cell r="J3789" t="str">
            <v>RUB</v>
          </cell>
        </row>
        <row r="3790">
          <cell r="A3790" t="str">
            <v>яС-1175157</v>
          </cell>
          <cell r="C3790" t="str">
            <v>BIANCO</v>
          </cell>
          <cell r="H3790">
            <v>41</v>
          </cell>
          <cell r="I3790">
            <v>15790</v>
          </cell>
          <cell r="J3790" t="str">
            <v>RUB</v>
          </cell>
        </row>
        <row r="3791">
          <cell r="A3791" t="str">
            <v>НС-1515030</v>
          </cell>
          <cell r="C3791" t="str">
            <v>RAW-B350/4.2E-WT ROYAL Clima Мойка воздуха BIANCO</v>
          </cell>
          <cell r="G3791" t="str">
            <v>шт</v>
          </cell>
          <cell r="H3791">
            <v>26</v>
          </cell>
          <cell r="I3791">
            <v>15790</v>
          </cell>
          <cell r="J3791" t="str">
            <v>RUB</v>
          </cell>
        </row>
        <row r="3792">
          <cell r="A3792" t="str">
            <v>НС-1515029</v>
          </cell>
          <cell r="C3792" t="str">
            <v>RAW-IN150/2.2E-WT ROYAL Clima Мойка воздуха INCANTO</v>
          </cell>
          <cell r="G3792" t="str">
            <v>шт</v>
          </cell>
          <cell r="H3792">
            <v>15</v>
          </cell>
          <cell r="I3792">
            <v>12990</v>
          </cell>
          <cell r="J3792" t="str">
            <v>RUB</v>
          </cell>
        </row>
        <row r="3793">
          <cell r="A3793" t="str">
            <v>яС-1169343</v>
          </cell>
          <cell r="C3793" t="str">
            <v>FORIO</v>
          </cell>
          <cell r="H3793">
            <v>5</v>
          </cell>
        </row>
        <row r="3794">
          <cell r="A3794" t="str">
            <v>НС-1352064</v>
          </cell>
          <cell r="C3794" t="str">
            <v>RUH-FR250/2.5M-WT ROYAL Clima Увлажнитель воздуха FORIO</v>
          </cell>
          <cell r="G3794" t="str">
            <v>шт</v>
          </cell>
          <cell r="H3794">
            <v>5</v>
          </cell>
        </row>
        <row r="3795">
          <cell r="A3795" t="str">
            <v>яС-1158429</v>
          </cell>
          <cell r="C3795" t="str">
            <v>GENOVA</v>
          </cell>
          <cell r="H3795">
            <v>5</v>
          </cell>
          <cell r="I3795">
            <v>6990</v>
          </cell>
          <cell r="J3795" t="str">
            <v>RUB</v>
          </cell>
        </row>
        <row r="3796">
          <cell r="A3796" t="str">
            <v>НС-1205304</v>
          </cell>
          <cell r="C3796" t="str">
            <v>RUH-G450/5.5E-BL ROYAL Clima Ультразвуковой увлажнитель воздуха GENOVA</v>
          </cell>
          <cell r="G3796" t="str">
            <v>шт</v>
          </cell>
          <cell r="H3796">
            <v>5</v>
          </cell>
          <cell r="I3796">
            <v>6990</v>
          </cell>
          <cell r="J3796" t="str">
            <v>RUB</v>
          </cell>
        </row>
        <row r="3797">
          <cell r="A3797" t="str">
            <v>яС-1181664</v>
          </cell>
          <cell r="C3797" t="str">
            <v>IMPERO</v>
          </cell>
          <cell r="H3797" t="str">
            <v>больше 50</v>
          </cell>
          <cell r="I3797">
            <v>3190</v>
          </cell>
          <cell r="J3797" t="str">
            <v>RUB</v>
          </cell>
        </row>
        <row r="3798">
          <cell r="A3798" t="str">
            <v>НС-1640927</v>
          </cell>
          <cell r="C3798" t="str">
            <v>RUH-IM300/3.5E-WT ROYAL CLIMA Увлажнитель воздуха IMPERO</v>
          </cell>
          <cell r="G3798" t="str">
            <v>шт</v>
          </cell>
          <cell r="H3798" t="str">
            <v>больше 50</v>
          </cell>
          <cell r="I3798">
            <v>3190</v>
          </cell>
          <cell r="J3798" t="str">
            <v>RUB</v>
          </cell>
        </row>
        <row r="3799">
          <cell r="A3799" t="str">
            <v>Ц-00040773</v>
          </cell>
          <cell r="C3799" t="str">
            <v>LAURO</v>
          </cell>
          <cell r="H3799">
            <v>3</v>
          </cell>
          <cell r="I3799">
            <v>5590</v>
          </cell>
          <cell r="J3799" t="str">
            <v>RUB</v>
          </cell>
        </row>
        <row r="3800">
          <cell r="A3800" t="str">
            <v>НС-1162928</v>
          </cell>
          <cell r="C3800" t="str">
            <v>RUH-LR370/5.0E-WT Royal Clima Увлажнитель воздуха LAURO</v>
          </cell>
          <cell r="G3800" t="str">
            <v>шт</v>
          </cell>
          <cell r="H3800">
            <v>3</v>
          </cell>
          <cell r="I3800">
            <v>5590</v>
          </cell>
          <cell r="J3800" t="str">
            <v>RUB</v>
          </cell>
        </row>
        <row r="3801">
          <cell r="A3801" t="str">
            <v>яС-1181669</v>
          </cell>
          <cell r="C3801" t="str">
            <v>LAURO PRO</v>
          </cell>
          <cell r="H3801">
            <v>1</v>
          </cell>
          <cell r="I3801">
            <v>5690</v>
          </cell>
          <cell r="J3801" t="str">
            <v>RUB</v>
          </cell>
        </row>
        <row r="3802">
          <cell r="A3802" t="str">
            <v>НС-1640946</v>
          </cell>
          <cell r="C3802" t="str">
            <v>RUH-LRP320/3.7E-WT ROYAL CLIMA Увлажнитель воздуха LAURO PRO</v>
          </cell>
          <cell r="G3802" t="str">
            <v>шт</v>
          </cell>
          <cell r="H3802">
            <v>1</v>
          </cell>
          <cell r="I3802">
            <v>5690</v>
          </cell>
          <cell r="J3802" t="str">
            <v>RUB</v>
          </cell>
        </row>
        <row r="3803">
          <cell r="A3803" t="str">
            <v>яС-1171651</v>
          </cell>
          <cell r="C3803" t="str">
            <v>MIO</v>
          </cell>
          <cell r="H3803">
            <v>1</v>
          </cell>
          <cell r="I3803">
            <v>1800</v>
          </cell>
          <cell r="J3803" t="str">
            <v>RUB</v>
          </cell>
        </row>
        <row r="3804">
          <cell r="A3804" t="str">
            <v>НС-1444097</v>
          </cell>
          <cell r="C3804" t="str">
            <v>RUH-MO250/3.0M-WT Royal Clima Увлажнитель воздуха MIO</v>
          </cell>
          <cell r="G3804" t="str">
            <v>шт</v>
          </cell>
          <cell r="H3804">
            <v>1</v>
          </cell>
          <cell r="I3804">
            <v>1800</v>
          </cell>
          <cell r="J3804" t="str">
            <v>RUB</v>
          </cell>
        </row>
        <row r="3805">
          <cell r="A3805" t="str">
            <v>яС-1181665</v>
          </cell>
          <cell r="C3805" t="str">
            <v>NUVOLA</v>
          </cell>
          <cell r="H3805" t="str">
            <v>больше 50</v>
          </cell>
          <cell r="I3805">
            <v>4290</v>
          </cell>
          <cell r="J3805" t="str">
            <v>RUB</v>
          </cell>
        </row>
        <row r="3806">
          <cell r="A3806" t="str">
            <v>НС-1640937</v>
          </cell>
          <cell r="C3806" t="str">
            <v>RUH-NV350/5.0E-WT ROYAL CLIMA Увлажнитель воздуха NUVOLA</v>
          </cell>
          <cell r="G3806" t="str">
            <v>шт</v>
          </cell>
          <cell r="H3806" t="str">
            <v>больше 50</v>
          </cell>
          <cell r="I3806">
            <v>4290</v>
          </cell>
          <cell r="J3806" t="str">
            <v>RUB</v>
          </cell>
        </row>
        <row r="3807">
          <cell r="A3807" t="str">
            <v>яС-1178315</v>
          </cell>
          <cell r="C3807" t="str">
            <v>Primavera</v>
          </cell>
          <cell r="H3807" t="str">
            <v>больше 50</v>
          </cell>
          <cell r="I3807">
            <v>2790</v>
          </cell>
          <cell r="J3807" t="str">
            <v>RUB</v>
          </cell>
        </row>
        <row r="3808">
          <cell r="A3808" t="str">
            <v>НС-1521888</v>
          </cell>
          <cell r="C3808" t="str">
            <v>RUH-PV350/5.0E-WT Primavera Увлажнитель воздуха ROYAL Clima</v>
          </cell>
          <cell r="G3808" t="str">
            <v>шт</v>
          </cell>
          <cell r="H3808" t="str">
            <v>больше 50</v>
          </cell>
          <cell r="I3808">
            <v>2790</v>
          </cell>
          <cell r="J3808" t="str">
            <v>RUB</v>
          </cell>
        </row>
        <row r="3809">
          <cell r="A3809" t="str">
            <v>яС-1169337</v>
          </cell>
          <cell r="C3809" t="str">
            <v>RIVA</v>
          </cell>
          <cell r="H3809" t="str">
            <v>больше 50</v>
          </cell>
          <cell r="I3809">
            <v>6070</v>
          </cell>
          <cell r="J3809" t="str">
            <v>RUB</v>
          </cell>
        </row>
        <row r="3810">
          <cell r="A3810" t="str">
            <v>НС-1351961</v>
          </cell>
          <cell r="C3810" t="str">
            <v>RUH-RV300/8.0E-WT ROYAL Clima Увлажнитель воздуха RIVA</v>
          </cell>
          <cell r="G3810" t="str">
            <v>шт</v>
          </cell>
          <cell r="H3810" t="str">
            <v>больше 50</v>
          </cell>
          <cell r="I3810">
            <v>6070</v>
          </cell>
          <cell r="J3810" t="str">
            <v>RUB</v>
          </cell>
        </row>
        <row r="3811">
          <cell r="A3811" t="str">
            <v>яС-1173310</v>
          </cell>
          <cell r="C3811" t="str">
            <v>SANREMO ALTO</v>
          </cell>
          <cell r="H3811">
            <v>1</v>
          </cell>
          <cell r="I3811">
            <v>2750</v>
          </cell>
          <cell r="J3811" t="str">
            <v>RUB</v>
          </cell>
        </row>
        <row r="3812">
          <cell r="A3812" t="str">
            <v>НС-1640549</v>
          </cell>
          <cell r="C3812" t="str">
            <v>RUH-SA300/4.0M-WT ROYAL CLIMA Увлажнитель воздуха SANREMO ALTO</v>
          </cell>
          <cell r="G3812" t="str">
            <v>шт</v>
          </cell>
          <cell r="H3812">
            <v>1</v>
          </cell>
          <cell r="I3812">
            <v>2750</v>
          </cell>
          <cell r="J3812" t="str">
            <v>RUB</v>
          </cell>
        </row>
        <row r="3813">
          <cell r="A3813" t="str">
            <v>яС-1152372</v>
          </cell>
          <cell r="C3813" t="str">
            <v>TEANO</v>
          </cell>
          <cell r="H3813">
            <v>15</v>
          </cell>
          <cell r="I3813">
            <v>5330</v>
          </cell>
          <cell r="J3813" t="str">
            <v>RUB</v>
          </cell>
        </row>
        <row r="3814">
          <cell r="A3814" t="str">
            <v>НС-1205123</v>
          </cell>
          <cell r="C3814" t="str">
            <v>RUH-T300/5.7E-WT ROYAL Clima Ультразвуковой увлажнитель воздуха TEANO</v>
          </cell>
          <cell r="G3814" t="str">
            <v>шт</v>
          </cell>
          <cell r="H3814">
            <v>15</v>
          </cell>
          <cell r="I3814">
            <v>5330</v>
          </cell>
          <cell r="J3814" t="str">
            <v>RUB</v>
          </cell>
        </row>
        <row r="3815">
          <cell r="A3815" t="str">
            <v>яС-1168490</v>
          </cell>
          <cell r="C3815" t="str">
            <v>VENETO</v>
          </cell>
          <cell r="H3815">
            <v>12</v>
          </cell>
          <cell r="I3815">
            <v>2090</v>
          </cell>
          <cell r="J3815" t="str">
            <v>RUB</v>
          </cell>
        </row>
        <row r="3816">
          <cell r="A3816" t="str">
            <v>НС-1343663</v>
          </cell>
          <cell r="C3816" t="str">
            <v>RUH-V300/2.5M-WT Royal Clima Увлажнитель воздуха VENETO</v>
          </cell>
          <cell r="G3816" t="str">
            <v>шт</v>
          </cell>
          <cell r="H3816">
            <v>12</v>
          </cell>
          <cell r="I3816">
            <v>2090</v>
          </cell>
          <cell r="J3816" t="str">
            <v>RUB</v>
          </cell>
        </row>
        <row r="3817">
          <cell r="A3817" t="str">
            <v>яС-1181817</v>
          </cell>
          <cell r="C3817" t="str">
            <v>VOLPE</v>
          </cell>
          <cell r="H3817" t="str">
            <v>больше 50</v>
          </cell>
          <cell r="I3817">
            <v>6950</v>
          </cell>
          <cell r="J3817" t="str">
            <v>RUB</v>
          </cell>
        </row>
        <row r="3818">
          <cell r="A3818" t="str">
            <v>НС-1651006</v>
          </cell>
          <cell r="C3818" t="str">
            <v>RUH-VP270/6.5E-WT ROYAL CLIMA Увлажнитель воздуха VOLPE</v>
          </cell>
          <cell r="G3818" t="str">
            <v>шт</v>
          </cell>
          <cell r="H3818" t="str">
            <v>больше 50</v>
          </cell>
          <cell r="I3818">
            <v>6950</v>
          </cell>
          <cell r="J3818" t="str">
            <v>RUB</v>
          </cell>
        </row>
        <row r="3819">
          <cell r="A3819" t="str">
            <v>НС-1651007</v>
          </cell>
          <cell r="C3819" t="str">
            <v>RUH-VP500/6.5E-BL ROYAL CLIMA Увлажнитель воздуха VOLPE</v>
          </cell>
          <cell r="G3819" t="str">
            <v>шт</v>
          </cell>
          <cell r="H3819">
            <v>2</v>
          </cell>
          <cell r="I3819">
            <v>7190</v>
          </cell>
          <cell r="J3819" t="str">
            <v>RUB</v>
          </cell>
        </row>
        <row r="3820">
          <cell r="A3820" t="str">
            <v>НС-1076500</v>
          </cell>
          <cell r="C3820" t="str">
            <v>Аксессуары</v>
          </cell>
          <cell r="H3820" t="str">
            <v>больше 50</v>
          </cell>
          <cell r="I3820">
            <v>290</v>
          </cell>
          <cell r="J3820" t="str">
            <v>RUB</v>
          </cell>
        </row>
        <row r="3821">
          <cell r="A3821" t="str">
            <v>НС-1274225</v>
          </cell>
          <cell r="C3821" t="str">
            <v>CWF-5U Комплект универсальных угольных фильтров для очистки воды для увлажнителей воздуха</v>
          </cell>
          <cell r="G3821" t="str">
            <v>шт</v>
          </cell>
          <cell r="H3821">
            <v>1</v>
          </cell>
          <cell r="I3821">
            <v>290</v>
          </cell>
          <cell r="J3821" t="str">
            <v>RUB</v>
          </cell>
        </row>
        <row r="3822">
          <cell r="A3822" t="str">
            <v>НС-1103039</v>
          </cell>
          <cell r="C3822" t="str">
            <v>RWF-G300/4.0M Фильтр для очистки воды для моделей RUH-G300/4.0M-WT, RUH-G300/4.0M-GN cерии Garda</v>
          </cell>
          <cell r="G3822" t="str">
            <v>шт</v>
          </cell>
          <cell r="H3822">
            <v>2</v>
          </cell>
          <cell r="I3822">
            <v>390</v>
          </cell>
          <cell r="J3822" t="str">
            <v>RUB</v>
          </cell>
        </row>
        <row r="3823">
          <cell r="A3823" t="str">
            <v>НС-1076489</v>
          </cell>
          <cell r="C3823" t="str">
            <v>RWF-M300/4.0M Фильтр для очистки воды для моделей RUH-R320/5.0E-BU, RUH-R320/5.0E-WT серии Rimini, R</v>
          </cell>
          <cell r="G3823" t="str">
            <v>шт</v>
          </cell>
          <cell r="H3823">
            <v>6</v>
          </cell>
          <cell r="I3823">
            <v>390</v>
          </cell>
          <cell r="J3823" t="str">
            <v>RUB</v>
          </cell>
        </row>
        <row r="3824">
          <cell r="A3824" t="str">
            <v>НС-1416998</v>
          </cell>
          <cell r="C3824" t="str">
            <v>RWF-UTF1 Фильтр для очистки воды универсальный для моделей TOP FILLING</v>
          </cell>
          <cell r="G3824" t="str">
            <v>шт</v>
          </cell>
          <cell r="H3824" t="str">
            <v>больше 50</v>
          </cell>
          <cell r="I3824">
            <v>390</v>
          </cell>
          <cell r="J3824" t="str">
            <v>RUB</v>
          </cell>
        </row>
        <row r="3825">
          <cell r="A3825" t="str">
            <v>Ц-00038094</v>
          </cell>
          <cell r="C3825" t="str">
            <v>МУРРРЗИО</v>
          </cell>
          <cell r="H3825">
            <v>1</v>
          </cell>
          <cell r="I3825">
            <v>3750</v>
          </cell>
          <cell r="J3825" t="str">
            <v>RUB</v>
          </cell>
        </row>
        <row r="3826">
          <cell r="A3826" t="str">
            <v>НС-1161533</v>
          </cell>
          <cell r="C3826" t="str">
            <v>RUH-MR200/1.5M-GR Ультразвуковой увлажнитель воздуха Мурррзио</v>
          </cell>
          <cell r="G3826" t="str">
            <v>шт</v>
          </cell>
          <cell r="H3826">
            <v>1</v>
          </cell>
          <cell r="I3826">
            <v>3750</v>
          </cell>
          <cell r="J3826" t="str">
            <v>RUB</v>
          </cell>
        </row>
        <row r="3827">
          <cell r="A3827" t="str">
            <v>яС-1150810</v>
          </cell>
          <cell r="C3827" t="str">
            <v>ROYAL CLIMA Осушители</v>
          </cell>
          <cell r="H3827" t="str">
            <v>больше 50</v>
          </cell>
          <cell r="I3827">
            <v>17990</v>
          </cell>
          <cell r="J3827" t="str">
            <v>RUB</v>
          </cell>
        </row>
        <row r="3828">
          <cell r="A3828" t="str">
            <v>НС-1337568</v>
          </cell>
          <cell r="C3828" t="str">
            <v>RD-CR20-E Осушитель воздуха ROYAL Clima</v>
          </cell>
          <cell r="G3828" t="str">
            <v>шт</v>
          </cell>
          <cell r="H3828">
            <v>2</v>
          </cell>
          <cell r="I3828">
            <v>17990</v>
          </cell>
          <cell r="J3828" t="str">
            <v>RUB</v>
          </cell>
        </row>
        <row r="3829">
          <cell r="A3829" t="str">
            <v>НС-1337569</v>
          </cell>
          <cell r="C3829" t="str">
            <v>RD-CR30-E Осушитель воздуха ROYAL Clima</v>
          </cell>
          <cell r="G3829" t="str">
            <v>шт</v>
          </cell>
          <cell r="H3829">
            <v>2</v>
          </cell>
          <cell r="I3829">
            <v>21990</v>
          </cell>
          <cell r="J3829" t="str">
            <v>RUB</v>
          </cell>
        </row>
        <row r="3830">
          <cell r="A3830" t="str">
            <v>НС-1337570</v>
          </cell>
          <cell r="C3830" t="str">
            <v>RD-CR40-E Осушитель воздуха ROYAL Clima</v>
          </cell>
          <cell r="G3830" t="str">
            <v>шт</v>
          </cell>
          <cell r="H3830">
            <v>1</v>
          </cell>
          <cell r="I3830">
            <v>26990</v>
          </cell>
          <cell r="J3830" t="str">
            <v>RUB</v>
          </cell>
        </row>
        <row r="3831">
          <cell r="A3831" t="str">
            <v>НС-1700188</v>
          </cell>
          <cell r="C3831" t="str">
            <v>RD-PC12-EW PACIFIC Осушитель воздуха ROYAL CLIMA</v>
          </cell>
          <cell r="G3831" t="str">
            <v>шт</v>
          </cell>
          <cell r="H3831" t="str">
            <v>больше 50</v>
          </cell>
          <cell r="I3831">
            <v>13490</v>
          </cell>
          <cell r="J3831" t="str">
            <v>RUB</v>
          </cell>
        </row>
        <row r="3832">
          <cell r="A3832" t="str">
            <v>НС-1615595</v>
          </cell>
          <cell r="C3832" t="str">
            <v>RD-PC16-E PACIFIC Осушитель воздуха ROYAL Clima</v>
          </cell>
          <cell r="G3832" t="str">
            <v>шт</v>
          </cell>
          <cell r="H3832" t="str">
            <v>больше 50</v>
          </cell>
          <cell r="I3832">
            <v>16990</v>
          </cell>
          <cell r="J3832" t="str">
            <v>RUB</v>
          </cell>
        </row>
        <row r="3833">
          <cell r="A3833" t="str">
            <v>НС-1615600</v>
          </cell>
          <cell r="C3833" t="str">
            <v>RD-PC25-E PACIFIC Осушитель воздуха ROYAL Clima</v>
          </cell>
          <cell r="G3833" t="str">
            <v>шт</v>
          </cell>
          <cell r="H3833" t="str">
            <v>больше 50</v>
          </cell>
          <cell r="I3833">
            <v>19990</v>
          </cell>
          <cell r="J3833" t="str">
            <v>RUB</v>
          </cell>
        </row>
        <row r="3834">
          <cell r="A3834" t="str">
            <v>НС-1615602</v>
          </cell>
          <cell r="C3834" t="str">
            <v>RD-PC40-E PACIFIC Осушитель воздуха ROYAL Clima</v>
          </cell>
          <cell r="G3834" t="str">
            <v>шт</v>
          </cell>
          <cell r="H3834" t="str">
            <v>больше 50</v>
          </cell>
          <cell r="I3834">
            <v>26990</v>
          </cell>
          <cell r="J3834" t="str">
            <v>RUB</v>
          </cell>
        </row>
        <row r="3835">
          <cell r="A3835" t="str">
            <v>НС-1700187</v>
          </cell>
          <cell r="C3835" t="str">
            <v>RD-PC70-E PACIFIC Осушитель воздуха ROYAL CLIMA</v>
          </cell>
          <cell r="G3835" t="str">
            <v>шт</v>
          </cell>
          <cell r="H3835" t="str">
            <v>больше 50</v>
          </cell>
          <cell r="I3835">
            <v>35990</v>
          </cell>
          <cell r="J3835" t="str">
            <v>RUB</v>
          </cell>
        </row>
        <row r="3836">
          <cell r="A3836" t="str">
            <v>яС-1169147</v>
          </cell>
          <cell r="C3836" t="str">
            <v>STATUS for life Бытовые увлажнители</v>
          </cell>
          <cell r="H3836">
            <v>46</v>
          </cell>
          <cell r="I3836">
            <v>1850</v>
          </cell>
          <cell r="J3836" t="str">
            <v>RUB</v>
          </cell>
        </row>
        <row r="3837">
          <cell r="A3837" t="str">
            <v>НС-1352795</v>
          </cell>
          <cell r="C3837" t="str">
            <v>HHF-2035 HI Ультразвуковой увлажнитель воздуха</v>
          </cell>
          <cell r="G3837" t="str">
            <v>шт</v>
          </cell>
          <cell r="H3837">
            <v>9</v>
          </cell>
        </row>
        <row r="3838">
          <cell r="A3838" t="str">
            <v>НС-1352790</v>
          </cell>
          <cell r="C3838" t="str">
            <v>NHF-3020 NOVEX Ультразвуковой увлажнитель воздуха</v>
          </cell>
          <cell r="G3838" t="str">
            <v>шт</v>
          </cell>
          <cell r="H3838">
            <v>3</v>
          </cell>
        </row>
        <row r="3839">
          <cell r="A3839" t="str">
            <v>НС-1348139</v>
          </cell>
          <cell r="C3839" t="str">
            <v>ST-UH-B250M(WT) STATUS for life Ультразвуковой увлажнитель воздуха</v>
          </cell>
          <cell r="G3839" t="str">
            <v>шт</v>
          </cell>
          <cell r="H3839">
            <v>34</v>
          </cell>
          <cell r="I3839">
            <v>1850</v>
          </cell>
          <cell r="J3839" t="str">
            <v>RUB</v>
          </cell>
        </row>
        <row r="3840">
          <cell r="A3840" t="str">
            <v>яС-1181051</v>
          </cell>
          <cell r="C3840" t="str">
            <v>STEELBERG Осушители</v>
          </cell>
          <cell r="H3840">
            <v>1</v>
          </cell>
          <cell r="I3840">
            <v>18399</v>
          </cell>
          <cell r="J3840" t="str">
            <v>RUB</v>
          </cell>
        </row>
        <row r="3841">
          <cell r="A3841" t="str">
            <v>НС-1711181</v>
          </cell>
          <cell r="C3841" t="str">
            <v>STL-DH-FC16AA FORCE Осушитель воздуха STEELBERG</v>
          </cell>
          <cell r="G3841" t="str">
            <v>шт</v>
          </cell>
          <cell r="H3841">
            <v>1</v>
          </cell>
          <cell r="I3841">
            <v>18399</v>
          </cell>
          <cell r="J3841" t="str">
            <v>RUB</v>
          </cell>
        </row>
        <row r="3842">
          <cell r="A3842" t="str">
            <v>яС-1181515</v>
          </cell>
          <cell r="C3842" t="str">
            <v>STEELBERG увлажнители</v>
          </cell>
          <cell r="H3842">
            <v>12</v>
          </cell>
          <cell r="I3842">
            <v>1890</v>
          </cell>
          <cell r="J3842" t="str">
            <v>RUB</v>
          </cell>
        </row>
        <row r="3843">
          <cell r="A3843" t="str">
            <v>яС-1187649</v>
          </cell>
          <cell r="C3843" t="str">
            <v xml:space="preserve"> Аксессуары</v>
          </cell>
          <cell r="H3843">
            <v>5</v>
          </cell>
          <cell r="I3843">
            <v>1890</v>
          </cell>
          <cell r="J3843" t="str">
            <v>RUB</v>
          </cell>
        </row>
        <row r="3844">
          <cell r="A3844" t="str">
            <v>НС-1663127</v>
          </cell>
          <cell r="C3844" t="str">
            <v>STL-AF-SA400/5.0 Фильтр для модели STL-SA400/5.0E-WT</v>
          </cell>
          <cell r="G3844" t="str">
            <v>шт</v>
          </cell>
          <cell r="H3844">
            <v>5</v>
          </cell>
          <cell r="I3844">
            <v>1890</v>
          </cell>
          <cell r="J3844" t="str">
            <v>RUB</v>
          </cell>
        </row>
        <row r="3845">
          <cell r="A3845" t="str">
            <v>НС-1640948</v>
          </cell>
          <cell r="C3845" t="str">
            <v>STL-CH300/2.2M-WT Увлажнитель воздуха STEELBERG</v>
          </cell>
          <cell r="G3845" t="str">
            <v>шт</v>
          </cell>
          <cell r="H3845">
            <v>7</v>
          </cell>
          <cell r="I3845">
            <v>1990</v>
          </cell>
          <cell r="J3845" t="str">
            <v>RUB</v>
          </cell>
        </row>
        <row r="3846">
          <cell r="A3846" t="str">
            <v>яС-1166939</v>
          </cell>
          <cell r="C3846" t="str">
            <v>Бытовые вентиляторы</v>
          </cell>
          <cell r="H3846" t="str">
            <v>больше 50</v>
          </cell>
          <cell r="I3846">
            <v>1390</v>
          </cell>
          <cell r="J3846" t="str">
            <v>RUB</v>
          </cell>
        </row>
        <row r="3847">
          <cell r="A3847" t="str">
            <v>яС-1190766</v>
          </cell>
          <cell r="C3847" t="str">
            <v>ATLAS</v>
          </cell>
          <cell r="H3847" t="str">
            <v>больше 50</v>
          </cell>
          <cell r="I3847">
            <v>1390</v>
          </cell>
          <cell r="J3847" t="str">
            <v>RUB</v>
          </cell>
        </row>
        <row r="3848">
          <cell r="A3848" t="str">
            <v>НС-1702459</v>
          </cell>
          <cell r="C3848" t="str">
            <v>AT-SF-0601M(WT) Вентилятор бытовой осевой ATLAS</v>
          </cell>
          <cell r="G3848" t="str">
            <v>шт</v>
          </cell>
          <cell r="H3848" t="str">
            <v>больше 50</v>
          </cell>
          <cell r="I3848">
            <v>1390</v>
          </cell>
          <cell r="J3848" t="str">
            <v>RUB</v>
          </cell>
        </row>
        <row r="3849">
          <cell r="A3849" t="str">
            <v>яС-1173257</v>
          </cell>
          <cell r="C3849" t="str">
            <v>FUNAI</v>
          </cell>
          <cell r="H3849" t="str">
            <v>больше 50</v>
          </cell>
          <cell r="I3849">
            <v>7499</v>
          </cell>
          <cell r="J3849" t="str">
            <v>RUB</v>
          </cell>
        </row>
        <row r="3850">
          <cell r="A3850" t="str">
            <v>яС-1173302</v>
          </cell>
          <cell r="C3850" t="str">
            <v>DANSEN</v>
          </cell>
          <cell r="H3850">
            <v>16</v>
          </cell>
          <cell r="I3850">
            <v>7499</v>
          </cell>
          <cell r="J3850" t="str">
            <v>RUB</v>
          </cell>
        </row>
        <row r="3851">
          <cell r="A3851" t="str">
            <v>НС-1487705</v>
          </cell>
          <cell r="C3851" t="str">
            <v>FSF-161E-WT DANSEN Бытовой вентилятор FUNAI</v>
          </cell>
          <cell r="G3851" t="str">
            <v>шт</v>
          </cell>
          <cell r="H3851">
            <v>16</v>
          </cell>
          <cell r="I3851">
            <v>7499</v>
          </cell>
          <cell r="J3851" t="str">
            <v>RUB</v>
          </cell>
        </row>
        <row r="3852">
          <cell r="A3852" t="str">
            <v>яС-1173258</v>
          </cell>
          <cell r="C3852" t="str">
            <v>KOGARASHI</v>
          </cell>
          <cell r="H3852">
            <v>1</v>
          </cell>
        </row>
        <row r="3853">
          <cell r="A3853" t="str">
            <v>НС-1486825</v>
          </cell>
          <cell r="C3853" t="str">
            <v>FSF-181E-WT KOGARASHI Бытовой вентилятор FUNAI</v>
          </cell>
          <cell r="G3853" t="str">
            <v>шт</v>
          </cell>
          <cell r="H3853">
            <v>1</v>
          </cell>
        </row>
        <row r="3854">
          <cell r="A3854" t="str">
            <v>яС-1179581</v>
          </cell>
          <cell r="C3854" t="str">
            <v>TOZAMA</v>
          </cell>
          <cell r="H3854">
            <v>50</v>
          </cell>
          <cell r="I3854">
            <v>1490</v>
          </cell>
          <cell r="J3854" t="str">
            <v>RUB</v>
          </cell>
        </row>
        <row r="3855">
          <cell r="A3855" t="str">
            <v>НС-1605333</v>
          </cell>
          <cell r="C3855" t="str">
            <v>FAF-FBP-95E-HC Фильтр 2в1 HEPA13 и угольный для FBP-95E-GR</v>
          </cell>
          <cell r="G3855" t="str">
            <v>шт</v>
          </cell>
          <cell r="H3855">
            <v>13</v>
          </cell>
          <cell r="I3855">
            <v>1490</v>
          </cell>
          <cell r="J3855" t="str">
            <v>RUB</v>
          </cell>
        </row>
        <row r="3856">
          <cell r="A3856" t="str">
            <v>НС-1605331</v>
          </cell>
          <cell r="C3856" t="str">
            <v>FBP-95E-GR TOZAMA Безлопастный вентилятор-очиститель воздуха FUNAI</v>
          </cell>
          <cell r="G3856" t="str">
            <v>шт</v>
          </cell>
          <cell r="H3856">
            <v>33</v>
          </cell>
          <cell r="I3856">
            <v>16190</v>
          </cell>
          <cell r="J3856" t="str">
            <v>RUB</v>
          </cell>
        </row>
        <row r="3857">
          <cell r="A3857" t="str">
            <v>НС-1702463</v>
          </cell>
          <cell r="C3857" t="str">
            <v>FBP-95E-SG TOZAMA Безлопастный вентилятор-очиститель воздуха FUNAI</v>
          </cell>
          <cell r="G3857" t="str">
            <v>шт</v>
          </cell>
          <cell r="H3857">
            <v>4</v>
          </cell>
          <cell r="I3857">
            <v>16190</v>
          </cell>
          <cell r="J3857" t="str">
            <v>RUB</v>
          </cell>
        </row>
        <row r="3858">
          <cell r="A3858" t="str">
            <v>яС-1166941</v>
          </cell>
          <cell r="C3858" t="str">
            <v>ROYAL CLIMA</v>
          </cell>
          <cell r="H3858" t="str">
            <v>больше 50</v>
          </cell>
          <cell r="I3858">
            <v>8990</v>
          </cell>
          <cell r="J3858" t="str">
            <v>RUB</v>
          </cell>
        </row>
        <row r="3859">
          <cell r="A3859" t="str">
            <v>НС-1702464</v>
          </cell>
          <cell r="C3859" t="str">
            <v>RBF-1001E-WT Вентилятор бытовой колонный ROYAL CLIMA</v>
          </cell>
          <cell r="G3859" t="str">
            <v>шт</v>
          </cell>
          <cell r="H3859">
            <v>49</v>
          </cell>
          <cell r="I3859">
            <v>8990</v>
          </cell>
          <cell r="J3859" t="str">
            <v>RUB</v>
          </cell>
        </row>
        <row r="3860">
          <cell r="A3860" t="str">
            <v>НС-1691760</v>
          </cell>
          <cell r="C3860" t="str">
            <v>RBF-801E-WT Вентилятор бытовой колонный ROYAL CLIMA</v>
          </cell>
          <cell r="G3860" t="str">
            <v>шт</v>
          </cell>
          <cell r="H3860" t="str">
            <v>больше 50</v>
          </cell>
          <cell r="I3860">
            <v>4250</v>
          </cell>
          <cell r="J3860" t="str">
            <v>RUB</v>
          </cell>
        </row>
        <row r="3861">
          <cell r="A3861" t="str">
            <v>НС-1691761</v>
          </cell>
          <cell r="C3861" t="str">
            <v>RBF-801M-BL Вентилятор бытовой колонный ROYAL CLIMA</v>
          </cell>
          <cell r="G3861" t="str">
            <v>шт</v>
          </cell>
          <cell r="H3861">
            <v>4</v>
          </cell>
          <cell r="I3861">
            <v>3750</v>
          </cell>
          <cell r="J3861" t="str">
            <v>RUB</v>
          </cell>
        </row>
        <row r="3862">
          <cell r="A3862" t="str">
            <v>НС-1605330</v>
          </cell>
          <cell r="C3862" t="str">
            <v>RBF-901E-BL Вентилятор бытовой колонный ROYAL Clima</v>
          </cell>
          <cell r="G3862" t="str">
            <v>шт</v>
          </cell>
          <cell r="H3862">
            <v>8</v>
          </cell>
          <cell r="I3862">
            <v>8990</v>
          </cell>
          <cell r="J3862" t="str">
            <v>RUB</v>
          </cell>
        </row>
        <row r="3863">
          <cell r="A3863" t="str">
            <v>НС-1691753</v>
          </cell>
          <cell r="C3863" t="str">
            <v>RSF-0401M-WT Вентилятор бытовой осевой ROYAL CLIMA</v>
          </cell>
          <cell r="G3863" t="str">
            <v>шт</v>
          </cell>
          <cell r="H3863" t="str">
            <v>больше 50</v>
          </cell>
          <cell r="I3863">
            <v>999</v>
          </cell>
          <cell r="J3863" t="str">
            <v>RUB</v>
          </cell>
        </row>
        <row r="3864">
          <cell r="A3864" t="str">
            <v>НС-1691758</v>
          </cell>
          <cell r="C3864" t="str">
            <v>RSF-0701E-WT Вентилятор бытовой осевой ROYAL CLIMA</v>
          </cell>
          <cell r="G3864" t="str">
            <v>шт</v>
          </cell>
          <cell r="H3864" t="str">
            <v>больше 50</v>
          </cell>
          <cell r="I3864">
            <v>2750</v>
          </cell>
          <cell r="J3864" t="str">
            <v>RUB</v>
          </cell>
        </row>
        <row r="3865">
          <cell r="A3865" t="str">
            <v>НС-1608895</v>
          </cell>
          <cell r="C3865" t="str">
            <v>RSF-1401E-WT Вентилятор бытовой осевой ROYAL Clima</v>
          </cell>
          <cell r="G3865" t="str">
            <v>шт</v>
          </cell>
          <cell r="H3865" t="str">
            <v>больше 50</v>
          </cell>
          <cell r="I3865">
            <v>5330</v>
          </cell>
          <cell r="J3865" t="str">
            <v>RUB</v>
          </cell>
        </row>
        <row r="3866">
          <cell r="A3866" t="str">
            <v>НС-1691880</v>
          </cell>
          <cell r="C3866" t="str">
            <v>RSF-1601M-WT Вентилятор бытовой осевой ROYAL CLIMA</v>
          </cell>
          <cell r="G3866" t="str">
            <v>шт</v>
          </cell>
          <cell r="H3866" t="str">
            <v>больше 50</v>
          </cell>
          <cell r="I3866">
            <v>2450</v>
          </cell>
          <cell r="J3866" t="str">
            <v>RUB</v>
          </cell>
        </row>
        <row r="3867">
          <cell r="A3867" t="str">
            <v>НС-1691881</v>
          </cell>
          <cell r="C3867" t="str">
            <v>RSF-1602M-WT Вентилятор бытовой осевой ROYAL CLIMA</v>
          </cell>
          <cell r="G3867" t="str">
            <v>шт</v>
          </cell>
          <cell r="H3867" t="str">
            <v>больше 50</v>
          </cell>
          <cell r="I3867">
            <v>2850</v>
          </cell>
          <cell r="J3867" t="str">
            <v>RUB</v>
          </cell>
        </row>
        <row r="3868">
          <cell r="A3868" t="str">
            <v>НС-1417935</v>
          </cell>
          <cell r="C3868" t="str">
            <v>RSF-161M-WT Вентилятор бытовой осевой ROYAL Clima</v>
          </cell>
          <cell r="G3868" t="str">
            <v>шт</v>
          </cell>
          <cell r="H3868">
            <v>2</v>
          </cell>
          <cell r="I3868">
            <v>2190</v>
          </cell>
          <cell r="J3868" t="str">
            <v>RUB</v>
          </cell>
        </row>
        <row r="3869">
          <cell r="A3869" t="str">
            <v>НС-1299847</v>
          </cell>
          <cell r="C3869" t="str">
            <v>RSF-162M-WT Вентилятор бытовой осевой ROYAL Clima</v>
          </cell>
          <cell r="G3869" t="str">
            <v>шт</v>
          </cell>
          <cell r="H3869">
            <v>1</v>
          </cell>
          <cell r="I3869">
            <v>7999</v>
          </cell>
          <cell r="J3869" t="str">
            <v>RUB</v>
          </cell>
        </row>
        <row r="3870">
          <cell r="A3870" t="str">
            <v>яС-1166940</v>
          </cell>
          <cell r="C3870" t="str">
            <v>STATUS for life</v>
          </cell>
          <cell r="H3870" t="str">
            <v>больше 50</v>
          </cell>
          <cell r="I3870">
            <v>590</v>
          </cell>
          <cell r="J3870" t="str">
            <v>RUB</v>
          </cell>
        </row>
        <row r="3871">
          <cell r="A3871" t="str">
            <v>НС-1410423</v>
          </cell>
          <cell r="C3871" t="str">
            <v>ST-SF-040M(BL) Вентилятор бытовой осевой STATUS for life</v>
          </cell>
          <cell r="G3871" t="str">
            <v>шт</v>
          </cell>
          <cell r="H3871" t="str">
            <v>больше 50</v>
          </cell>
          <cell r="I3871">
            <v>590</v>
          </cell>
          <cell r="J3871" t="str">
            <v>RUB</v>
          </cell>
        </row>
        <row r="3872">
          <cell r="A3872" t="str">
            <v>НС-1702456</v>
          </cell>
          <cell r="C3872" t="str">
            <v>ST-SF-041E(WT) Вентилятор бытовой осевой STATUS for life</v>
          </cell>
          <cell r="G3872" t="str">
            <v>шт</v>
          </cell>
          <cell r="H3872">
            <v>1</v>
          </cell>
          <cell r="I3872">
            <v>590</v>
          </cell>
          <cell r="J3872" t="str">
            <v>RUB</v>
          </cell>
        </row>
        <row r="3873">
          <cell r="A3873" t="str">
            <v>НС-1410426</v>
          </cell>
          <cell r="C3873" t="str">
            <v>ST-SF-050M(WT) Вентилятор бытовой осевой STATUS for life</v>
          </cell>
          <cell r="G3873" t="str">
            <v>шт</v>
          </cell>
          <cell r="H3873" t="str">
            <v>больше 50</v>
          </cell>
          <cell r="I3873">
            <v>890</v>
          </cell>
          <cell r="J3873" t="str">
            <v>RUB</v>
          </cell>
        </row>
        <row r="3874">
          <cell r="A3874" t="str">
            <v>яС-1179919</v>
          </cell>
          <cell r="C3874" t="str">
            <v>STEELBERG</v>
          </cell>
          <cell r="H3874">
            <v>12</v>
          </cell>
          <cell r="I3874">
            <v>1750</v>
          </cell>
          <cell r="J3874" t="str">
            <v>RUB</v>
          </cell>
        </row>
        <row r="3875">
          <cell r="A3875" t="str">
            <v>НС-1691884</v>
          </cell>
          <cell r="C3875" t="str">
            <v>STL-SF0601M-BL Вентилятор бытовой осевой STEELBERG</v>
          </cell>
          <cell r="G3875" t="str">
            <v>шт</v>
          </cell>
          <cell r="H3875">
            <v>1</v>
          </cell>
          <cell r="I3875">
            <v>1750</v>
          </cell>
          <cell r="J3875" t="str">
            <v>RUB</v>
          </cell>
        </row>
        <row r="3876">
          <cell r="A3876" t="str">
            <v>НС-1691885</v>
          </cell>
          <cell r="C3876" t="str">
            <v>STL-SF0601M-PN Вентилятор бытовой осевой STEELBERG</v>
          </cell>
          <cell r="G3876" t="str">
            <v>шт</v>
          </cell>
          <cell r="H3876">
            <v>4</v>
          </cell>
          <cell r="I3876">
            <v>1750</v>
          </cell>
          <cell r="J3876" t="str">
            <v>RUB</v>
          </cell>
        </row>
        <row r="3877">
          <cell r="A3877" t="str">
            <v>НС-1608893</v>
          </cell>
          <cell r="C3877" t="str">
            <v>STL-SF0601M-WT Вентилятор бытовой осевой STEELBERG</v>
          </cell>
          <cell r="G3877" t="str">
            <v>шт</v>
          </cell>
          <cell r="H3877">
            <v>7</v>
          </cell>
          <cell r="I3877">
            <v>1750</v>
          </cell>
          <cell r="J3877" t="str">
            <v>RUB</v>
          </cell>
        </row>
        <row r="3878">
          <cell r="A3878" t="str">
            <v>яС-1170447</v>
          </cell>
          <cell r="C3878" t="str">
            <v>УМНЫЙ ВЫБОР</v>
          </cell>
          <cell r="H3878" t="str">
            <v>больше 50</v>
          </cell>
          <cell r="I3878">
            <v>2190</v>
          </cell>
          <cell r="J3878" t="str">
            <v>RUB</v>
          </cell>
        </row>
        <row r="3879">
          <cell r="A3879" t="str">
            <v>НС-1410445</v>
          </cell>
          <cell r="C3879" t="str">
            <v>УВО-A16М-С-1 Вентилятор бытовой осевой УМНЫЙ ВЫБОР</v>
          </cell>
          <cell r="G3879" t="str">
            <v>шт</v>
          </cell>
          <cell r="H3879">
            <v>10</v>
          </cell>
          <cell r="I3879">
            <v>2190</v>
          </cell>
          <cell r="J3879" t="str">
            <v>RUB</v>
          </cell>
        </row>
        <row r="3880">
          <cell r="A3880" t="str">
            <v>НС-1440413</v>
          </cell>
          <cell r="C3880" t="str">
            <v>УВО-A16М-С-2 Вентилятор бытовой осевой УМНЫЙ ВЫБОР</v>
          </cell>
          <cell r="G3880" t="str">
            <v>шт</v>
          </cell>
          <cell r="H3880">
            <v>42</v>
          </cell>
          <cell r="I3880">
            <v>3910</v>
          </cell>
          <cell r="J3880" t="str">
            <v>RUB</v>
          </cell>
        </row>
        <row r="3881">
          <cell r="A3881" t="str">
            <v>яС-1175020</v>
          </cell>
          <cell r="C3881" t="str">
            <v>Промышленные вентиляторы</v>
          </cell>
          <cell r="H3881" t="str">
            <v>больше 50</v>
          </cell>
          <cell r="I3881">
            <v>4340</v>
          </cell>
          <cell r="J3881" t="str">
            <v>RUB</v>
          </cell>
        </row>
        <row r="3882">
          <cell r="A3882" t="str">
            <v>яС-1180277</v>
          </cell>
          <cell r="C3882" t="str">
            <v>Ecostar</v>
          </cell>
          <cell r="H3882" t="str">
            <v>больше 50</v>
          </cell>
          <cell r="I3882">
            <v>4340</v>
          </cell>
          <cell r="J3882" t="str">
            <v>RUB</v>
          </cell>
        </row>
        <row r="3883">
          <cell r="A3883" t="str">
            <v>НС-1612155</v>
          </cell>
          <cell r="C3883" t="str">
            <v>ESF-140M-ST Вентилятор промышленный осевой Ecostar</v>
          </cell>
          <cell r="G3883" t="str">
            <v>шт</v>
          </cell>
          <cell r="H3883">
            <v>0</v>
          </cell>
          <cell r="I3883">
            <v>4340</v>
          </cell>
          <cell r="J3883" t="str">
            <v>RUB</v>
          </cell>
        </row>
        <row r="3884">
          <cell r="A3884" t="str">
            <v>НС-1612156</v>
          </cell>
          <cell r="C3884" t="str">
            <v>ESF-200M-ST Вентилятор промышленный осевой Ecostar</v>
          </cell>
          <cell r="G3884" t="str">
            <v>шт</v>
          </cell>
          <cell r="H3884" t="str">
            <v>больше 50</v>
          </cell>
          <cell r="I3884">
            <v>6230</v>
          </cell>
          <cell r="J3884" t="str">
            <v>RUB</v>
          </cell>
        </row>
        <row r="3885">
          <cell r="A3885" t="str">
            <v>яС-1175040</v>
          </cell>
          <cell r="C3885" t="str">
            <v>ROYAL Clima</v>
          </cell>
          <cell r="H3885" t="str">
            <v>больше 50</v>
          </cell>
          <cell r="I3885">
            <v>4070</v>
          </cell>
          <cell r="J3885" t="str">
            <v>RUB</v>
          </cell>
        </row>
        <row r="3886">
          <cell r="A3886" t="str">
            <v>НС-1511188</v>
          </cell>
          <cell r="C3886" t="str">
            <v>RSF-140M-BL Вентилятор промышленный осевой ROYAL Clima</v>
          </cell>
          <cell r="G3886" t="str">
            <v>шт</v>
          </cell>
          <cell r="H3886" t="str">
            <v>больше 50</v>
          </cell>
          <cell r="I3886">
            <v>4070</v>
          </cell>
          <cell r="J3886" t="str">
            <v>RUB</v>
          </cell>
        </row>
        <row r="3887">
          <cell r="A3887" t="str">
            <v>НС-1511190</v>
          </cell>
          <cell r="C3887" t="str">
            <v>RSF-200M-BL Вентилятор промышленный осевой ROYAL Clima</v>
          </cell>
          <cell r="G3887" t="str">
            <v>шт</v>
          </cell>
          <cell r="H3887" t="str">
            <v>больше 50</v>
          </cell>
          <cell r="I3887">
            <v>5920</v>
          </cell>
          <cell r="J3887" t="str">
            <v>RUB</v>
          </cell>
        </row>
        <row r="3888">
          <cell r="A3888" t="str">
            <v>НС-1612152</v>
          </cell>
          <cell r="C3888" t="str">
            <v>RSF-240M-BL Вентилятор промышленный осевой ROYAL Clima</v>
          </cell>
          <cell r="G3888" t="str">
            <v>шт</v>
          </cell>
          <cell r="H3888" t="str">
            <v>больше 50</v>
          </cell>
          <cell r="I3888">
            <v>17910</v>
          </cell>
          <cell r="J3888" t="str">
            <v>RUB</v>
          </cell>
        </row>
        <row r="3889">
          <cell r="A3889" t="str">
            <v>НС-1612153</v>
          </cell>
          <cell r="C3889" t="str">
            <v>RSF-360M-BL Вентилятор промышленный осевой ROYAL Clima</v>
          </cell>
          <cell r="G3889" t="str">
            <v>шт</v>
          </cell>
          <cell r="H3889" t="str">
            <v>больше 50</v>
          </cell>
          <cell r="I3889">
            <v>29950</v>
          </cell>
          <cell r="J3889" t="str">
            <v>RUB</v>
          </cell>
        </row>
        <row r="3890">
          <cell r="A3890" t="str">
            <v>Ц-00004116</v>
          </cell>
          <cell r="C3890" t="str">
            <v>Расходные материалы</v>
          </cell>
          <cell r="H3890" t="str">
            <v>больше 50</v>
          </cell>
          <cell r="I3890">
            <v>7240</v>
          </cell>
          <cell r="J3890" t="str">
            <v>RUB</v>
          </cell>
        </row>
        <row r="3891">
          <cell r="A3891" t="str">
            <v>яС-1170150</v>
          </cell>
          <cell r="C3891" t="str">
            <v>Инструмент универсальный</v>
          </cell>
          <cell r="H3891" t="str">
            <v>больше 50</v>
          </cell>
          <cell r="I3891">
            <v>7240</v>
          </cell>
          <cell r="J3891" t="str">
            <v>RUB</v>
          </cell>
        </row>
        <row r="3892">
          <cell r="A3892" t="str">
            <v>НС-1612973</v>
          </cell>
          <cell r="C3892" t="str">
            <v>LP100-01RES Весы платформенные до 100кг LAMPRECHT</v>
          </cell>
          <cell r="G3892" t="str">
            <v>шт</v>
          </cell>
          <cell r="H3892" t="str">
            <v>больше 50</v>
          </cell>
          <cell r="I3892">
            <v>7240</v>
          </cell>
          <cell r="J3892" t="str">
            <v>RUB</v>
          </cell>
        </row>
        <row r="3893">
          <cell r="A3893" t="str">
            <v>НС-1612974</v>
          </cell>
          <cell r="C3893" t="str">
            <v>LP100-32RCV Весы платф. с прерыв. до 100кг LAMPRECHT</v>
          </cell>
          <cell r="G3893" t="str">
            <v>шт</v>
          </cell>
          <cell r="H3893" t="str">
            <v>больше 50</v>
          </cell>
          <cell r="I3893">
            <v>13640</v>
          </cell>
          <cell r="J3893" t="str">
            <v>RUB</v>
          </cell>
        </row>
        <row r="3894">
          <cell r="A3894" t="str">
            <v>НС-1608305</v>
          </cell>
          <cell r="C3894" t="str">
            <v>LT-1MGL-01 Маном. коллектор (1-вент, R22/R32/R134/R410, F1/4, без шлангов) LAMPRECHT</v>
          </cell>
          <cell r="G3894" t="str">
            <v>шт</v>
          </cell>
          <cell r="H3894" t="str">
            <v>больше 50</v>
          </cell>
          <cell r="I3894">
            <v>1060</v>
          </cell>
          <cell r="J3894" t="str">
            <v>RUB</v>
          </cell>
        </row>
        <row r="3895">
          <cell r="A3895" t="str">
            <v>НС-1608310</v>
          </cell>
          <cell r="C3895" t="str">
            <v>LT-1MGL-03 Маном. коллектор (1-вент, R22/R32/R134/R410, F1/4, без шлангов) LAMPRECHT</v>
          </cell>
          <cell r="G3895" t="str">
            <v>шт</v>
          </cell>
          <cell r="H3895" t="str">
            <v>больше 50</v>
          </cell>
          <cell r="I3895">
            <v>1790</v>
          </cell>
          <cell r="J3895" t="str">
            <v>RUB</v>
          </cell>
        </row>
        <row r="3896">
          <cell r="A3896" t="str">
            <v>НС-1680155</v>
          </cell>
          <cell r="C3896" t="str">
            <v>LT-3HS120 Шланги зарядные (3х120см, красный/синий 1/4х5/16, желтый 1/4х1/4, 55 bar) LAMPRECHT</v>
          </cell>
          <cell r="G3896" t="str">
            <v>шт</v>
          </cell>
          <cell r="H3896" t="str">
            <v>больше 50</v>
          </cell>
          <cell r="I3896">
            <v>1540</v>
          </cell>
          <cell r="J3896" t="str">
            <v>RUB</v>
          </cell>
        </row>
        <row r="3897">
          <cell r="A3897" t="str">
            <v>НС-1608316</v>
          </cell>
          <cell r="C3897" t="str">
            <v>LT-3HS200 Шланги зарядные (3х200см, красный/синий 1/4х5/16, желтый 1/4х1/4, 55 bar) LAMPRECHT</v>
          </cell>
          <cell r="G3897" t="str">
            <v>шт</v>
          </cell>
          <cell r="H3897">
            <v>47</v>
          </cell>
          <cell r="I3897">
            <v>2470</v>
          </cell>
          <cell r="J3897" t="str">
            <v>RUB</v>
          </cell>
        </row>
        <row r="3898">
          <cell r="A3898" t="str">
            <v>НС-1608327</v>
          </cell>
          <cell r="C3898" t="str">
            <v>LT-3HS300 Шланги зарядные (3х300см, красный/синий 1/4х5/16, желтый 1/4х1/4, 55 bar) LAMPRECHT</v>
          </cell>
          <cell r="G3898" t="str">
            <v>шт</v>
          </cell>
          <cell r="H3898">
            <v>21</v>
          </cell>
          <cell r="I3898">
            <v>3710</v>
          </cell>
          <cell r="J3898" t="str">
            <v>RUB</v>
          </cell>
        </row>
        <row r="3899">
          <cell r="A3899" t="str">
            <v>НС-1701403</v>
          </cell>
          <cell r="C3899" t="str">
            <v>LT-AD78 Переходник (угловой 90 5/16"Mх1/4"F, с R410А на R22, упак. 2 шт. ) LAMPRECHT</v>
          </cell>
          <cell r="G3899" t="str">
            <v>шт</v>
          </cell>
          <cell r="H3899">
            <v>32</v>
          </cell>
          <cell r="I3899">
            <v>390</v>
          </cell>
          <cell r="J3899" t="str">
            <v>RUB</v>
          </cell>
        </row>
        <row r="3900">
          <cell r="A3900" t="str">
            <v>НС-1612989</v>
          </cell>
          <cell r="C3900" t="str">
            <v>LT-BT900F Биты для вальцовки труб 1/4, 3/8, 1/2, 5/8, 3/4, компл. LAMPRECHT</v>
          </cell>
          <cell r="G3900" t="str">
            <v>шт</v>
          </cell>
          <cell r="H3900" t="str">
            <v>больше 50</v>
          </cell>
          <cell r="I3900">
            <v>1470</v>
          </cell>
          <cell r="J3900" t="str">
            <v>RUB</v>
          </cell>
        </row>
        <row r="3901">
          <cell r="A3901" t="str">
            <v>НС-1612987</v>
          </cell>
          <cell r="C3901" t="str">
            <v>LT-BT900SA Биты для расширения труб 1/4, 5/16, 3/8, 1/2, 5/8, 3/4, 7/8, компл. LAMPRECHT</v>
          </cell>
          <cell r="G3901" t="str">
            <v>шт</v>
          </cell>
          <cell r="H3901" t="str">
            <v>больше 50</v>
          </cell>
          <cell r="I3901">
            <v>1600</v>
          </cell>
          <cell r="J3901" t="str">
            <v>RUB</v>
          </cell>
        </row>
        <row r="3902">
          <cell r="A3902" t="str">
            <v>НС-1608443</v>
          </cell>
          <cell r="C3902" t="str">
            <v>LT-DT207-01 Риммер-ручка алюм., 1 лезвие LAMPRECHT</v>
          </cell>
          <cell r="G3902" t="str">
            <v>шт</v>
          </cell>
          <cell r="H3902">
            <v>1</v>
          </cell>
          <cell r="I3902">
            <v>590</v>
          </cell>
          <cell r="J3902" t="str">
            <v>RUB</v>
          </cell>
        </row>
        <row r="3903">
          <cell r="A3903" t="str">
            <v>НС-1608434</v>
          </cell>
          <cell r="C3903" t="str">
            <v>LT-FT808-01 Развальцовка эксцентриковая 1/4, 5/16, 3/8, 1/2, 5/8, 3/4 LAMPRECHT</v>
          </cell>
          <cell r="G3903" t="str">
            <v>шт</v>
          </cell>
          <cell r="H3903" t="str">
            <v>больше 50</v>
          </cell>
          <cell r="I3903">
            <v>3240</v>
          </cell>
          <cell r="J3903" t="str">
            <v>RUB</v>
          </cell>
        </row>
        <row r="3904">
          <cell r="A3904" t="str">
            <v>НС-1608436</v>
          </cell>
          <cell r="C3904" t="str">
            <v>LT-FT809-01 Развальцовка эксц. с трещ. 1/4, 5/16, 3/8, 1/2, 5/8, 3/4 LAMPRECHT</v>
          </cell>
          <cell r="G3904" t="str">
            <v>шт</v>
          </cell>
          <cell r="H3904" t="str">
            <v>больше 50</v>
          </cell>
          <cell r="I3904">
            <v>4390</v>
          </cell>
          <cell r="J3904" t="str">
            <v>RUB</v>
          </cell>
        </row>
        <row r="3905">
          <cell r="A3905" t="str">
            <v>НС-1680156</v>
          </cell>
          <cell r="C3905" t="str">
            <v>LT-SP102-01 Набор трубогибов пружинных 1/4, 5/16, 3/8, 1/2, 5/8 LAMPRECHT</v>
          </cell>
          <cell r="G3905" t="str">
            <v>шт</v>
          </cell>
          <cell r="H3905" t="str">
            <v>больше 50</v>
          </cell>
          <cell r="I3905">
            <v>360</v>
          </cell>
          <cell r="J3905" t="str">
            <v>RUB</v>
          </cell>
        </row>
        <row r="3906">
          <cell r="A3906" t="str">
            <v>НС-1702314</v>
          </cell>
          <cell r="C3906" t="str">
            <v>LT-SV-1/4 Адаптер с нажимом на ниппель, диаметр 1/4" LAMPRECHT</v>
          </cell>
          <cell r="G3906" t="str">
            <v>шт</v>
          </cell>
          <cell r="H3906" t="str">
            <v>больше 50</v>
          </cell>
          <cell r="I3906">
            <v>990</v>
          </cell>
          <cell r="J3906" t="str">
            <v>RUB</v>
          </cell>
        </row>
        <row r="3907">
          <cell r="A3907" t="str">
            <v>НС-1608440</v>
          </cell>
          <cell r="C3907" t="str">
            <v>LT-TC032-01 Труборез 1/4 - 1-1/8 LAMPRECHT</v>
          </cell>
          <cell r="G3907" t="str">
            <v>шт</v>
          </cell>
          <cell r="H3907" t="str">
            <v>больше 50</v>
          </cell>
          <cell r="I3907">
            <v>1230</v>
          </cell>
          <cell r="J3907" t="str">
            <v>RUB</v>
          </cell>
        </row>
        <row r="3908">
          <cell r="A3908" t="str">
            <v>НС-1680157</v>
          </cell>
          <cell r="C3908" t="str">
            <v>LT-TE023-01 Труборасширитель экспанд. 1/4, 5/16, 3/8, 1/2, 5/8, 3/4, 7/8 LAMPRECHT</v>
          </cell>
          <cell r="G3908" t="str">
            <v>шт</v>
          </cell>
          <cell r="H3908" t="str">
            <v>больше 50</v>
          </cell>
          <cell r="I3908">
            <v>1550</v>
          </cell>
          <cell r="J3908" t="str">
            <v>RUB</v>
          </cell>
        </row>
        <row r="3909">
          <cell r="A3909" t="str">
            <v>НС-1650354</v>
          </cell>
          <cell r="C3909" t="str">
            <v>LT-VP120-R410 Насос вакуумный (1-ступ., 60л/мин, 60 microns, 1/4 SAE) LAMPRECHT</v>
          </cell>
          <cell r="G3909" t="str">
            <v>шт</v>
          </cell>
          <cell r="H3909" t="str">
            <v>больше 50</v>
          </cell>
          <cell r="I3909">
            <v>6710</v>
          </cell>
          <cell r="J3909" t="str">
            <v>RUB</v>
          </cell>
        </row>
        <row r="3910">
          <cell r="A3910" t="str">
            <v>НС-1667267</v>
          </cell>
          <cell r="C3910" t="str">
            <v>LT-VP220-R32 Насос вакуумный (2-ступ., 60л/мин, 15 microns, 1/4 SAE) LAMPRECHT</v>
          </cell>
          <cell r="G3910" t="str">
            <v>шт</v>
          </cell>
          <cell r="H3910" t="str">
            <v>больше 50</v>
          </cell>
          <cell r="I3910">
            <v>13380</v>
          </cell>
          <cell r="J3910" t="str">
            <v>RUB</v>
          </cell>
        </row>
        <row r="3911">
          <cell r="A3911" t="str">
            <v>НС-1667265</v>
          </cell>
          <cell r="C3911" t="str">
            <v>LT-VP220-R410 Насос вакуумный (2-ступ., 60л/мин, 15 microns, 1/4 SAE) LAMPRECHT</v>
          </cell>
          <cell r="G3911" t="str">
            <v>шт</v>
          </cell>
          <cell r="H3911" t="str">
            <v>больше 50</v>
          </cell>
          <cell r="I3911">
            <v>12690</v>
          </cell>
          <cell r="J3911" t="str">
            <v>RUB</v>
          </cell>
        </row>
        <row r="3912">
          <cell r="A3912" t="str">
            <v>НС-1489119</v>
          </cell>
          <cell r="C3912" t="str">
            <v>RT-BL032-N01 Ролик режущий для трубореза RT-TC032-N01, компл. 6шт ROYAL Clima</v>
          </cell>
          <cell r="G3912" t="str">
            <v>шт</v>
          </cell>
          <cell r="H3912" t="str">
            <v>больше 50</v>
          </cell>
          <cell r="I3912">
            <v>1040</v>
          </cell>
          <cell r="J3912" t="str">
            <v>RUB</v>
          </cell>
        </row>
        <row r="3913">
          <cell r="A3913" t="str">
            <v>НС-1609711</v>
          </cell>
          <cell r="C3913" t="str">
            <v>STL-10TG1/4 Прокладки тефлоновые (компл. 10шт, сменные, для шлангов 1/4) STEELBERG</v>
          </cell>
          <cell r="G3913" t="str">
            <v>шт</v>
          </cell>
          <cell r="H3913">
            <v>15</v>
          </cell>
          <cell r="I3913">
            <v>80</v>
          </cell>
          <cell r="J3913" t="str">
            <v>RUB</v>
          </cell>
        </row>
        <row r="3914">
          <cell r="A3914" t="str">
            <v>НС-1609712</v>
          </cell>
          <cell r="C3914" t="str">
            <v>STL-10TG5/16 Прокладки тефлоновые (компл. 10шт, сменные, для шлангов 5/16) STEELBERG</v>
          </cell>
          <cell r="G3914" t="str">
            <v>шт</v>
          </cell>
          <cell r="H3914" t="str">
            <v>больше 50</v>
          </cell>
          <cell r="I3914">
            <v>130</v>
          </cell>
          <cell r="J3914" t="str">
            <v>RUB</v>
          </cell>
        </row>
        <row r="3915">
          <cell r="A3915" t="str">
            <v>НС-1609703</v>
          </cell>
          <cell r="C3915" t="str">
            <v>STL-3HS-120 Шланги зарядные (3х120см, красный/синий 1/4х5/16, желтый 1/4х1/4, 55 bar) STEELBERG</v>
          </cell>
          <cell r="G3915" t="str">
            <v>шт</v>
          </cell>
          <cell r="H3915">
            <v>42</v>
          </cell>
          <cell r="I3915">
            <v>1550</v>
          </cell>
          <cell r="J3915" t="str">
            <v>RUB</v>
          </cell>
        </row>
        <row r="3916">
          <cell r="A3916" t="str">
            <v>НС-1697703</v>
          </cell>
          <cell r="C3916" t="str">
            <v>STL-E-MGL-01 Маном. коллектор (1-вент, 9 видов фреона, 1/4SAE, без шлангов) STEELBERG</v>
          </cell>
          <cell r="G3916" t="str">
            <v>шт</v>
          </cell>
          <cell r="H3916">
            <v>2</v>
          </cell>
          <cell r="I3916">
            <v>5350</v>
          </cell>
          <cell r="J3916" t="str">
            <v>RUB</v>
          </cell>
        </row>
        <row r="3917">
          <cell r="A3917" t="str">
            <v>НС-1609678</v>
          </cell>
          <cell r="C3917" t="str">
            <v>STL-MGL-01 Маном. коллектор (1-вент, R22/R32/R134/R410, F1/4, без шлангов) STEELBERG</v>
          </cell>
          <cell r="G3917" t="str">
            <v>шт</v>
          </cell>
          <cell r="H3917">
            <v>1</v>
          </cell>
          <cell r="I3917">
            <v>1010</v>
          </cell>
          <cell r="J3917" t="str">
            <v>RUB</v>
          </cell>
        </row>
        <row r="3918">
          <cell r="A3918" t="str">
            <v>НС-1432745</v>
          </cell>
          <cell r="C3918" t="str">
            <v>Маном. коллектор RT-MG20BL-R410 (2-вент, 3 штуц., R22/R32/R134/R410, М1/4", без шлангов) ROYAL Clima</v>
          </cell>
          <cell r="G3918" t="str">
            <v>шт</v>
          </cell>
          <cell r="H3918" t="str">
            <v>больше 50</v>
          </cell>
          <cell r="I3918">
            <v>2650</v>
          </cell>
          <cell r="J3918" t="str">
            <v>RUB</v>
          </cell>
        </row>
        <row r="3919">
          <cell r="A3919" t="str">
            <v>НС-1432743</v>
          </cell>
          <cell r="C3919" t="str">
            <v>Маном. коллектор RT-MG20BR-R410 (2-вент, 3 штуц., R22/R32/R134/R410, М1/4", без шлангов) ROYAL Clima</v>
          </cell>
          <cell r="G3919" t="str">
            <v>шт</v>
          </cell>
          <cell r="H3919" t="str">
            <v>больше 50</v>
          </cell>
          <cell r="I3919">
            <v>2100</v>
          </cell>
          <cell r="J3919" t="str">
            <v>RUB</v>
          </cell>
        </row>
        <row r="3920">
          <cell r="A3920" t="str">
            <v>НС-1432744</v>
          </cell>
          <cell r="C3920" t="str">
            <v>Маном. коллектор RT-MG20BU-R410 (2-вент, 3 штуц., R22/R32/R134/R410, М1/4", без шлангов) ROYAL Clima</v>
          </cell>
          <cell r="G3920" t="str">
            <v>шт</v>
          </cell>
          <cell r="H3920">
            <v>48</v>
          </cell>
          <cell r="I3920">
            <v>2200</v>
          </cell>
          <cell r="J3920" t="str">
            <v>RUB</v>
          </cell>
        </row>
        <row r="3921">
          <cell r="A3921" t="str">
            <v>НС-1594224</v>
          </cell>
          <cell r="C3921" t="str">
            <v>Масло компрессорное минеральное VG-46 1,0л LAMPRECHT</v>
          </cell>
          <cell r="G3921" t="str">
            <v>шт</v>
          </cell>
          <cell r="H3921" t="str">
            <v>больше 50</v>
          </cell>
          <cell r="I3921">
            <v>322</v>
          </cell>
          <cell r="J3921" t="str">
            <v>RUB</v>
          </cell>
        </row>
        <row r="3922">
          <cell r="A3922" t="str">
            <v>НС-1431748</v>
          </cell>
          <cell r="C3922" t="str">
            <v>Насос вакуумный RT-VP220-R32 (2-ступ., 60л/мин, 15 microns, 1/4"SAE, R32) ROYAL Clima</v>
          </cell>
          <cell r="G3922" t="str">
            <v>шт</v>
          </cell>
          <cell r="H3922">
            <v>1</v>
          </cell>
          <cell r="I3922">
            <v>11890</v>
          </cell>
          <cell r="J3922" t="str">
            <v>RUB</v>
          </cell>
        </row>
        <row r="3923">
          <cell r="A3923" t="str">
            <v>НС-1402981</v>
          </cell>
          <cell r="C3923" t="str">
            <v>Нож складной с трапециевидным лезвием ROYAL Clima</v>
          </cell>
          <cell r="G3923" t="str">
            <v>шт</v>
          </cell>
          <cell r="H3923" t="str">
            <v>больше 50</v>
          </cell>
          <cell r="I3923">
            <v>590</v>
          </cell>
          <cell r="J3923" t="str">
            <v>RUB</v>
          </cell>
        </row>
        <row r="3924">
          <cell r="A3924" t="str">
            <v>НС-1432750</v>
          </cell>
          <cell r="C3924" t="str">
            <v>Переходник RT-AD78 (угловой 90°; 5/16"Mх1/4"F, с R410А на R22, упак. 2 шт. ) ROYAL Clima</v>
          </cell>
          <cell r="G3924" t="str">
            <v>шт</v>
          </cell>
          <cell r="H3924">
            <v>1</v>
          </cell>
          <cell r="I3924">
            <v>370</v>
          </cell>
          <cell r="J3924" t="str">
            <v>RUB</v>
          </cell>
        </row>
        <row r="3925">
          <cell r="A3925" t="str">
            <v>НС-1432746</v>
          </cell>
          <cell r="C3925" t="str">
            <v>Шланги зарядные RT-HS-3/90 (3х90см, красный/синий 1/4х5/16"; желтый: 1/4х1/4", 55 bar) ROYAL Clima</v>
          </cell>
          <cell r="G3925" t="str">
            <v>шт</v>
          </cell>
          <cell r="H3925" t="str">
            <v>больше 50</v>
          </cell>
          <cell r="I3925">
            <v>1090</v>
          </cell>
          <cell r="J3925" t="str">
            <v>RUB</v>
          </cell>
        </row>
        <row r="3926">
          <cell r="A3926" t="str">
            <v>яС-1174176</v>
          </cell>
          <cell r="C3926" t="str">
            <v>Кабель-каналы</v>
          </cell>
          <cell r="H3926" t="str">
            <v>больше 50</v>
          </cell>
          <cell r="I3926">
            <v>370</v>
          </cell>
          <cell r="J3926" t="str">
            <v>RUB</v>
          </cell>
        </row>
        <row r="3927">
          <cell r="A3927" t="str">
            <v>НС-1263310</v>
          </cell>
          <cell r="C3927" t="str">
            <v>Ввод в строение для РКК-74х55 (белый)</v>
          </cell>
          <cell r="G3927" t="str">
            <v>шт</v>
          </cell>
          <cell r="H3927">
            <v>37</v>
          </cell>
          <cell r="I3927">
            <v>370</v>
          </cell>
          <cell r="J3927" t="str">
            <v>RUB</v>
          </cell>
        </row>
        <row r="3928">
          <cell r="A3928" t="str">
            <v>НС-1263323</v>
          </cell>
          <cell r="C3928" t="str">
            <v>Заглушка для РКК-74х55 (белая)</v>
          </cell>
          <cell r="G3928" t="str">
            <v>шт</v>
          </cell>
          <cell r="H3928" t="str">
            <v>больше 50</v>
          </cell>
          <cell r="I3928">
            <v>170</v>
          </cell>
          <cell r="J3928" t="str">
            <v>RUB</v>
          </cell>
        </row>
        <row r="3929">
          <cell r="A3929" t="str">
            <v>НС-1263281</v>
          </cell>
          <cell r="C3929" t="str">
            <v>Кабель-канал "РУВИНИЛ" 74х55х2000мм (белый) "АРКТИКА"</v>
          </cell>
          <cell r="G3929" t="str">
            <v>шт</v>
          </cell>
          <cell r="H3929" t="str">
            <v>больше 50</v>
          </cell>
          <cell r="I3929">
            <v>800</v>
          </cell>
          <cell r="J3929" t="str">
            <v>RUB</v>
          </cell>
        </row>
        <row r="3930">
          <cell r="A3930" t="str">
            <v>НС-1263320</v>
          </cell>
          <cell r="C3930" t="str">
            <v>Переходник для РКК-74х55 соединительный (белый)</v>
          </cell>
          <cell r="G3930" t="str">
            <v>шт</v>
          </cell>
          <cell r="H3930" t="str">
            <v>больше 50</v>
          </cell>
          <cell r="I3930">
            <v>60</v>
          </cell>
          <cell r="J3930" t="str">
            <v>RUB</v>
          </cell>
        </row>
        <row r="3931">
          <cell r="A3931" t="str">
            <v>НС-1263294</v>
          </cell>
          <cell r="C3931" t="str">
            <v>Поворот на 90 град. для РКК-74х55 (белый)</v>
          </cell>
          <cell r="G3931" t="str">
            <v>шт</v>
          </cell>
          <cell r="H3931" t="str">
            <v>больше 50</v>
          </cell>
          <cell r="I3931">
            <v>320</v>
          </cell>
          <cell r="J3931" t="str">
            <v>RUB</v>
          </cell>
        </row>
        <row r="3932">
          <cell r="A3932" t="str">
            <v>НС-1263302</v>
          </cell>
          <cell r="C3932" t="str">
            <v>Прямой ввод в стену 74х55 мм.</v>
          </cell>
          <cell r="G3932" t="str">
            <v>шт</v>
          </cell>
          <cell r="H3932" t="str">
            <v>больше 50</v>
          </cell>
          <cell r="I3932">
            <v>220</v>
          </cell>
          <cell r="J3932" t="str">
            <v>RUB</v>
          </cell>
        </row>
        <row r="3933">
          <cell r="A3933" t="str">
            <v>НС-1263286</v>
          </cell>
          <cell r="C3933" t="str">
            <v>Угол внешний для РКК-74х55 (белый)</v>
          </cell>
          <cell r="G3933" t="str">
            <v>шт</v>
          </cell>
          <cell r="H3933" t="str">
            <v>больше 50</v>
          </cell>
          <cell r="I3933">
            <v>210</v>
          </cell>
          <cell r="J3933" t="str">
            <v>RUB</v>
          </cell>
        </row>
        <row r="3934">
          <cell r="A3934" t="str">
            <v>НС-1263283</v>
          </cell>
          <cell r="C3934" t="str">
            <v>Угол внутренний для РКК-74х55 (белый)</v>
          </cell>
          <cell r="G3934" t="str">
            <v>шт</v>
          </cell>
          <cell r="H3934" t="str">
            <v>больше 50</v>
          </cell>
          <cell r="I3934">
            <v>210</v>
          </cell>
          <cell r="J3934" t="str">
            <v>RUB</v>
          </cell>
        </row>
        <row r="3935">
          <cell r="A3935" t="str">
            <v>яС-1178999</v>
          </cell>
          <cell r="C3935" t="str">
            <v>Комплекты для монтажа</v>
          </cell>
          <cell r="H3935" t="str">
            <v>больше 50</v>
          </cell>
          <cell r="I3935">
            <v>293</v>
          </cell>
          <cell r="J3935" t="str">
            <v>RUB</v>
          </cell>
        </row>
        <row r="3936">
          <cell r="A3936" t="str">
            <v>НС-1447064</v>
          </cell>
          <cell r="C3936" t="str">
            <v>Болт Tech-krep DIN933 оцинкованный М 8х40 (уп. 25 шт.)</v>
          </cell>
          <cell r="G3936" t="str">
            <v>шт</v>
          </cell>
          <cell r="H3936">
            <v>3</v>
          </cell>
          <cell r="I3936">
            <v>293</v>
          </cell>
          <cell r="J3936" t="str">
            <v>RUB</v>
          </cell>
        </row>
        <row r="3937">
          <cell r="A3937" t="str">
            <v>НС-1629716</v>
          </cell>
          <cell r="C3937" t="str">
            <v>Комплект для монтажа кондиционера LT-01 LAMPRECHT</v>
          </cell>
          <cell r="G3937" t="str">
            <v>шт</v>
          </cell>
          <cell r="H3937" t="str">
            <v>больше 50</v>
          </cell>
          <cell r="I3937">
            <v>4650</v>
          </cell>
          <cell r="J3937" t="str">
            <v>RUB</v>
          </cell>
        </row>
        <row r="3938">
          <cell r="A3938" t="str">
            <v>НС-1591575</v>
          </cell>
          <cell r="C3938" t="str">
            <v>Провод ПВС 3х1.5 380В Ч (уп.100м) ГОСТ 7399-97</v>
          </cell>
          <cell r="G3938" t="str">
            <v>шт</v>
          </cell>
          <cell r="H3938">
            <v>1</v>
          </cell>
          <cell r="I3938">
            <v>7979</v>
          </cell>
          <cell r="J3938" t="str">
            <v>RUB</v>
          </cell>
        </row>
        <row r="3939">
          <cell r="A3939" t="str">
            <v>НС-1591574</v>
          </cell>
          <cell r="C3939" t="str">
            <v>Провод ПВС 5х1.5 380В Б (уп.100м) ГОСТ 7399-97</v>
          </cell>
          <cell r="G3939" t="str">
            <v>шт</v>
          </cell>
          <cell r="H3939">
            <v>3</v>
          </cell>
          <cell r="I3939">
            <v>13445</v>
          </cell>
          <cell r="J3939" t="str">
            <v>RUB</v>
          </cell>
        </row>
        <row r="3940">
          <cell r="A3940" t="str">
            <v>Ц-00004154</v>
          </cell>
          <cell r="C3940" t="str">
            <v>Кронштейны</v>
          </cell>
          <cell r="H3940" t="str">
            <v>больше 50</v>
          </cell>
          <cell r="I3940">
            <v>3180</v>
          </cell>
          <cell r="J3940" t="str">
            <v>RUB</v>
          </cell>
        </row>
        <row r="3941">
          <cell r="A3941" t="str">
            <v>НС-1404973</v>
          </cell>
          <cell r="C3941" t="str">
            <v>Козырек 900x500мм</v>
          </cell>
          <cell r="G3941" t="str">
            <v>шт</v>
          </cell>
          <cell r="H3941">
            <v>7</v>
          </cell>
          <cell r="I3941">
            <v>3180</v>
          </cell>
          <cell r="J3941" t="str">
            <v>RUB</v>
          </cell>
        </row>
        <row r="3942">
          <cell r="A3942" t="str">
            <v>НС-1251853</v>
          </cell>
          <cell r="C3942" t="str">
            <v>Кронштейн 1200x1000мм, S-3,0мм, (нагрузка 200 кг), пара</v>
          </cell>
          <cell r="G3942" t="str">
            <v>шт</v>
          </cell>
          <cell r="H3942">
            <v>34</v>
          </cell>
          <cell r="I3942">
            <v>4080</v>
          </cell>
          <cell r="J3942" t="str">
            <v>RUB</v>
          </cell>
        </row>
        <row r="3943">
          <cell r="A3943" t="str">
            <v>НС-1714182</v>
          </cell>
          <cell r="C3943" t="str">
            <v>Кронштейн 410х450, S 2,0мм, (нагрузка 50 кг), пара</v>
          </cell>
          <cell r="G3943" t="str">
            <v>шт</v>
          </cell>
          <cell r="H3943" t="str">
            <v>больше 50</v>
          </cell>
          <cell r="I3943">
            <v>560</v>
          </cell>
          <cell r="J3943" t="str">
            <v>RUB</v>
          </cell>
        </row>
        <row r="3944">
          <cell r="A3944" t="str">
            <v>НС-1711102</v>
          </cell>
          <cell r="C3944" t="str">
            <v>Кронштейн 410х450, S 2,0мм, (нагрузка 80 кг), пара J</v>
          </cell>
          <cell r="G3944" t="str">
            <v>шт</v>
          </cell>
          <cell r="H3944">
            <v>2</v>
          </cell>
          <cell r="I3944">
            <v>544</v>
          </cell>
          <cell r="J3944" t="str">
            <v>RUB</v>
          </cell>
        </row>
        <row r="3945">
          <cell r="A3945" t="str">
            <v>НС-1251845</v>
          </cell>
          <cell r="C3945" t="str">
            <v>Кронштейн 420x450мм, S 1,5мм, (нагрузка 40 кг), пара</v>
          </cell>
          <cell r="G3945" t="str">
            <v>шт</v>
          </cell>
          <cell r="H3945" t="str">
            <v>больше 50</v>
          </cell>
          <cell r="I3945">
            <v>490</v>
          </cell>
          <cell r="J3945" t="str">
            <v>RUB</v>
          </cell>
        </row>
        <row r="3946">
          <cell r="A3946" t="str">
            <v>НС-1251847</v>
          </cell>
          <cell r="C3946" t="str">
            <v>Кронштейн 420x450мм, S 2,0мм, (нагрузка 50 кг), пара</v>
          </cell>
          <cell r="G3946" t="str">
            <v>шт</v>
          </cell>
          <cell r="H3946" t="str">
            <v>больше 50</v>
          </cell>
          <cell r="I3946">
            <v>570</v>
          </cell>
          <cell r="J3946" t="str">
            <v>RUB</v>
          </cell>
        </row>
        <row r="3947">
          <cell r="A3947" t="str">
            <v>НС-1251848</v>
          </cell>
          <cell r="C3947" t="str">
            <v>Кронштейн 500x600мм, S-2,0мм, (нагрузка 75 кг), пара</v>
          </cell>
          <cell r="G3947" t="str">
            <v>шт</v>
          </cell>
          <cell r="H3947" t="str">
            <v>больше 50</v>
          </cell>
          <cell r="I3947">
            <v>840</v>
          </cell>
          <cell r="J3947" t="str">
            <v>RUB</v>
          </cell>
        </row>
        <row r="3948">
          <cell r="A3948" t="str">
            <v>НС-1251850</v>
          </cell>
          <cell r="C3948" t="str">
            <v>Кронштейн 500x600мм, S-2,5мм, (нагрузка 100 кг), пара</v>
          </cell>
          <cell r="G3948" t="str">
            <v>шт</v>
          </cell>
          <cell r="H3948" t="str">
            <v>больше 50</v>
          </cell>
          <cell r="I3948">
            <v>950</v>
          </cell>
          <cell r="J3948" t="str">
            <v>RUB</v>
          </cell>
        </row>
        <row r="3949">
          <cell r="A3949" t="str">
            <v>НС-1251851</v>
          </cell>
          <cell r="C3949" t="str">
            <v>Кронштейн 830x677мм, S-3,0мм, (нагрузка 150 кг), пара</v>
          </cell>
          <cell r="G3949" t="str">
            <v>шт</v>
          </cell>
          <cell r="H3949">
            <v>25</v>
          </cell>
          <cell r="I3949">
            <v>2210</v>
          </cell>
          <cell r="J3949" t="str">
            <v>RUB</v>
          </cell>
        </row>
        <row r="3950">
          <cell r="A3950" t="str">
            <v>НС-1404972</v>
          </cell>
          <cell r="C3950" t="str">
            <v>Ограждение разборное 500x1000x600мм</v>
          </cell>
          <cell r="G3950" t="str">
            <v>шт</v>
          </cell>
          <cell r="H3950">
            <v>9</v>
          </cell>
          <cell r="I3950">
            <v>7120</v>
          </cell>
          <cell r="J3950" t="str">
            <v>RUB</v>
          </cell>
        </row>
        <row r="3951">
          <cell r="A3951" t="str">
            <v>НС-1404971</v>
          </cell>
          <cell r="C3951" t="str">
            <v>Ограждение разборное 500x800x600мм</v>
          </cell>
          <cell r="G3951" t="str">
            <v>шт</v>
          </cell>
          <cell r="H3951">
            <v>5</v>
          </cell>
          <cell r="I3951">
            <v>6690</v>
          </cell>
          <cell r="J3951" t="str">
            <v>RUB</v>
          </cell>
        </row>
        <row r="3952">
          <cell r="A3952" t="str">
            <v>НС-1285580</v>
          </cell>
          <cell r="C3952" t="str">
            <v>Подставка металлическая разборная 925х530х312мм</v>
          </cell>
          <cell r="G3952" t="str">
            <v>шт</v>
          </cell>
          <cell r="H3952" t="str">
            <v>больше 50</v>
          </cell>
          <cell r="I3952">
            <v>3240</v>
          </cell>
          <cell r="J3952" t="str">
            <v>RUB</v>
          </cell>
        </row>
        <row r="3953">
          <cell r="A3953" t="str">
            <v>Ц-00007023</v>
          </cell>
          <cell r="C3953" t="str">
            <v>Насос дренажный</v>
          </cell>
          <cell r="H3953" t="str">
            <v>больше 50</v>
          </cell>
          <cell r="I3953">
            <v>5040</v>
          </cell>
          <cell r="J3953" t="str">
            <v>RUB</v>
          </cell>
        </row>
        <row r="3954">
          <cell r="A3954" t="str">
            <v>НС-1703122</v>
          </cell>
          <cell r="C3954" t="str">
            <v>LP010-20CS Насос дренажный с распылителем (10 л/ч, 20м, накоп., емк. 0,3л) LAMPRECHT</v>
          </cell>
          <cell r="G3954" t="str">
            <v>шт</v>
          </cell>
          <cell r="H3954">
            <v>6</v>
          </cell>
          <cell r="I3954">
            <v>5040</v>
          </cell>
          <cell r="J3954" t="str">
            <v>RUB</v>
          </cell>
        </row>
        <row r="3955">
          <cell r="A3955" t="str">
            <v>НС-1703123</v>
          </cell>
          <cell r="C3955" t="str">
            <v>LP015-60CS Насос дренажный с распылителем (15 л/ч, 60м, проточный) LAMPRECHT</v>
          </cell>
          <cell r="G3955" t="str">
            <v>шт</v>
          </cell>
          <cell r="H3955" t="str">
            <v>больше 50</v>
          </cell>
          <cell r="I3955">
            <v>9260</v>
          </cell>
          <cell r="J3955" t="str">
            <v>RUB</v>
          </cell>
        </row>
        <row r="3956">
          <cell r="A3956" t="str">
            <v>НС-1250696</v>
          </cell>
          <cell r="C3956" t="str">
            <v>Насос дренажный Aspen Mini Aqua (проточный, 12 л/ч) / AA Mini Lift Pump</v>
          </cell>
          <cell r="G3956" t="str">
            <v>шт</v>
          </cell>
          <cell r="H3956">
            <v>4</v>
          </cell>
          <cell r="I3956">
            <v>19290</v>
          </cell>
          <cell r="J3956" t="str">
            <v>RUB</v>
          </cell>
        </row>
        <row r="3957">
          <cell r="A3957" t="str">
            <v>НС-1489615</v>
          </cell>
          <cell r="C3957" t="str">
            <v>Насос дренажный LP015-15FL (15 л/ч, 15м, проточный) LAMPRECHT</v>
          </cell>
          <cell r="G3957" t="str">
            <v>шт</v>
          </cell>
          <cell r="H3957" t="str">
            <v>больше 50</v>
          </cell>
          <cell r="I3957">
            <v>3280</v>
          </cell>
          <cell r="J3957" t="str">
            <v>RUB</v>
          </cell>
        </row>
        <row r="3958">
          <cell r="A3958" t="str">
            <v>НС-1514830</v>
          </cell>
          <cell r="C3958" t="str">
            <v>Насос дренажный LP020-15FL (20 л/ч, 15м, проточный) LAMPRECHT</v>
          </cell>
          <cell r="G3958" t="str">
            <v>шт</v>
          </cell>
          <cell r="H3958" t="str">
            <v>больше 50</v>
          </cell>
          <cell r="I3958">
            <v>4040</v>
          </cell>
          <cell r="J3958" t="str">
            <v>RUB</v>
          </cell>
        </row>
        <row r="3959">
          <cell r="A3959" t="str">
            <v>НС-1514832</v>
          </cell>
          <cell r="C3959" t="str">
            <v>Насос дренажный LP020-15WA (20 л/ч, 15м, накоп., емк.0,3л) LAMPRECHT</v>
          </cell>
          <cell r="G3959" t="str">
            <v>шт</v>
          </cell>
          <cell r="H3959" t="str">
            <v>больше 50</v>
          </cell>
          <cell r="I3959">
            <v>4040</v>
          </cell>
          <cell r="J3959" t="str">
            <v>RUB</v>
          </cell>
        </row>
        <row r="3960">
          <cell r="A3960" t="str">
            <v>НС-1514831</v>
          </cell>
          <cell r="C3960" t="str">
            <v>Насос дренажный LP038-20FL (38 л/ч, 20м, проточный) LAMPRECHT</v>
          </cell>
          <cell r="G3960" t="str">
            <v>шт</v>
          </cell>
          <cell r="H3960" t="str">
            <v>больше 50</v>
          </cell>
          <cell r="I3960">
            <v>4290</v>
          </cell>
          <cell r="J3960" t="str">
            <v>RUB</v>
          </cell>
        </row>
        <row r="3961">
          <cell r="A3961" t="str">
            <v>НС-1514833</v>
          </cell>
          <cell r="C3961" t="str">
            <v>Насос дренажный LP038-20WA (38 л/ч, 20м, накоп., емк.0,3л) LAMPRECHT</v>
          </cell>
          <cell r="G3961" t="str">
            <v>шт</v>
          </cell>
          <cell r="H3961" t="str">
            <v>больше 50</v>
          </cell>
          <cell r="I3961">
            <v>4540</v>
          </cell>
          <cell r="J3961" t="str">
            <v>RUB</v>
          </cell>
        </row>
        <row r="3962">
          <cell r="A3962" t="str">
            <v>НС-1489617</v>
          </cell>
          <cell r="C3962" t="str">
            <v>Насос дренажный LP500-08TN (500 л/ч, 8м, накоп., емк.2,3л) LAMPRECHT</v>
          </cell>
          <cell r="G3962" t="str">
            <v>шт</v>
          </cell>
          <cell r="H3962" t="str">
            <v>больше 50</v>
          </cell>
          <cell r="I3962">
            <v>4470</v>
          </cell>
          <cell r="J3962" t="str">
            <v>RUB</v>
          </cell>
        </row>
        <row r="3963">
          <cell r="A3963" t="str">
            <v>яС-1175150</v>
          </cell>
          <cell r="C3963" t="str">
            <v>Сифоны для сбора конденсата</v>
          </cell>
          <cell r="H3963" t="str">
            <v>больше 50</v>
          </cell>
          <cell r="I3963">
            <v>930</v>
          </cell>
          <cell r="J3963" t="str">
            <v>RUB</v>
          </cell>
        </row>
        <row r="3964">
          <cell r="A3964" t="str">
            <v>НС-1484029</v>
          </cell>
          <cell r="C3964" t="str">
            <v>Сифон RexFaber G-33 (прозрачный)</v>
          </cell>
          <cell r="G3964" t="str">
            <v>шт</v>
          </cell>
          <cell r="H3964" t="str">
            <v>больше 50</v>
          </cell>
          <cell r="I3964">
            <v>930</v>
          </cell>
          <cell r="J3964" t="str">
            <v>RUB</v>
          </cell>
        </row>
        <row r="3965">
          <cell r="A3965" t="str">
            <v>НС-1346962</v>
          </cell>
          <cell r="C3965" t="str">
            <v>Сифон RexFaber G-35 Mini</v>
          </cell>
          <cell r="G3965" t="str">
            <v>шт</v>
          </cell>
          <cell r="H3965" t="str">
            <v>больше 50</v>
          </cell>
          <cell r="I3965">
            <v>1130</v>
          </cell>
          <cell r="J3965" t="str">
            <v>RUB</v>
          </cell>
        </row>
        <row r="3966">
          <cell r="A3966" t="str">
            <v>Ц-00004117</v>
          </cell>
          <cell r="C3966" t="str">
            <v>Теплоизоляция</v>
          </cell>
          <cell r="H3966" t="str">
            <v>больше 50</v>
          </cell>
          <cell r="I3966">
            <v>430</v>
          </cell>
          <cell r="J3966" t="str">
            <v>RUB</v>
          </cell>
        </row>
        <row r="3967">
          <cell r="A3967" t="str">
            <v>яС-1164445</v>
          </cell>
          <cell r="C3967" t="str">
            <v>К-Флекс</v>
          </cell>
          <cell r="H3967" t="str">
            <v>больше 50</v>
          </cell>
          <cell r="I3967">
            <v>430</v>
          </cell>
          <cell r="J3967" t="str">
            <v>RUB</v>
          </cell>
        </row>
        <row r="3968">
          <cell r="A3968" t="str">
            <v>НС-1438489</v>
          </cell>
          <cell r="C3968" t="str">
            <v>Лента алюм. 50мм 50м ALU CP K-FLEX</v>
          </cell>
          <cell r="G3968" t="str">
            <v>шт</v>
          </cell>
          <cell r="H3968" t="str">
            <v>больше 50</v>
          </cell>
          <cell r="I3968">
            <v>430</v>
          </cell>
          <cell r="J3968" t="str">
            <v>RUB</v>
          </cell>
        </row>
        <row r="3969">
          <cell r="A3969" t="str">
            <v>НС-1404952</v>
          </cell>
          <cell r="C3969" t="str">
            <v>Лента виниловая K-FLEX 100-025 белая</v>
          </cell>
          <cell r="G3969" t="str">
            <v>шт</v>
          </cell>
          <cell r="H3969" t="str">
            <v>больше 50</v>
          </cell>
          <cell r="I3969">
            <v>420</v>
          </cell>
          <cell r="J3969" t="str">
            <v>RUB</v>
          </cell>
        </row>
        <row r="3970">
          <cell r="A3970" t="str">
            <v>НС-1438486</v>
          </cell>
          <cell r="C3970" t="str">
            <v>Лента ТПЛ серая 48мм 50м DUCT 1604H silver K-FLEX</v>
          </cell>
          <cell r="G3970" t="str">
            <v>шт</v>
          </cell>
          <cell r="H3970" t="str">
            <v>больше 50</v>
          </cell>
          <cell r="I3970">
            <v>480</v>
          </cell>
          <cell r="J3970" t="str">
            <v>RUB</v>
          </cell>
        </row>
        <row r="3971">
          <cell r="A3971" t="str">
            <v>НС-1247430</v>
          </cell>
          <cell r="C3971" t="str">
            <v>Трубка K-FLEX 06x006-2 ST</v>
          </cell>
          <cell r="G3971" t="str">
            <v>шт</v>
          </cell>
          <cell r="H3971" t="str">
            <v>больше 50</v>
          </cell>
          <cell r="I3971">
            <v>90</v>
          </cell>
          <cell r="J3971" t="str">
            <v>RUB</v>
          </cell>
        </row>
        <row r="3972">
          <cell r="A3972" t="str">
            <v>НС-1247432</v>
          </cell>
          <cell r="C3972" t="str">
            <v>Трубка K-FLEX 06x010-2 ST</v>
          </cell>
          <cell r="G3972" t="str">
            <v>шт</v>
          </cell>
          <cell r="H3972" t="str">
            <v>больше 50</v>
          </cell>
          <cell r="I3972">
            <v>110</v>
          </cell>
          <cell r="J3972" t="str">
            <v>RUB</v>
          </cell>
        </row>
        <row r="3973">
          <cell r="A3973" t="str">
            <v>НС-1247439</v>
          </cell>
          <cell r="C3973" t="str">
            <v>Трубка K-FLEX 06x012-2 ST</v>
          </cell>
          <cell r="G3973" t="str">
            <v>шт</v>
          </cell>
          <cell r="H3973" t="str">
            <v>больше 50</v>
          </cell>
          <cell r="I3973">
            <v>120</v>
          </cell>
          <cell r="J3973" t="str">
            <v>RUB</v>
          </cell>
        </row>
        <row r="3974">
          <cell r="A3974" t="str">
            <v>НС-1241045</v>
          </cell>
          <cell r="C3974" t="str">
            <v>Трубка K-FLEX PE FRIGO 06/6 (1/4”), 2м (полиэтилен)</v>
          </cell>
          <cell r="G3974" t="str">
            <v>шт</v>
          </cell>
          <cell r="H3974" t="str">
            <v>больше 50</v>
          </cell>
          <cell r="I3974">
            <v>20</v>
          </cell>
          <cell r="J3974" t="str">
            <v>RUB</v>
          </cell>
        </row>
        <row r="3975">
          <cell r="A3975" t="str">
            <v>НС-1241063</v>
          </cell>
          <cell r="C3975" t="str">
            <v>Трубка K-FLEX PE FRIGO 10/6 (3/8”), 2м (полиэтилен)</v>
          </cell>
          <cell r="G3975" t="str">
            <v>шт</v>
          </cell>
          <cell r="H3975" t="str">
            <v>больше 50</v>
          </cell>
          <cell r="I3975">
            <v>30</v>
          </cell>
          <cell r="J3975" t="str">
            <v>RUB</v>
          </cell>
        </row>
        <row r="3976">
          <cell r="A3976" t="str">
            <v>НС-1241067</v>
          </cell>
          <cell r="C3976" t="str">
            <v>Трубка K-FLEX PE FRIGO 12/6 (1/2”), 2м (полиэтилен)</v>
          </cell>
          <cell r="G3976" t="str">
            <v>шт</v>
          </cell>
          <cell r="H3976" t="str">
            <v>больше 50</v>
          </cell>
          <cell r="I3976">
            <v>30</v>
          </cell>
          <cell r="J3976" t="str">
            <v>RUB</v>
          </cell>
        </row>
        <row r="3977">
          <cell r="A3977" t="str">
            <v>НС-1241076</v>
          </cell>
          <cell r="C3977" t="str">
            <v>Трубка K-FLEX PE FRIGO 15/6 (5/8”), 2м (полиэтилен)</v>
          </cell>
          <cell r="G3977" t="str">
            <v>шт</v>
          </cell>
          <cell r="H3977" t="str">
            <v>больше 50</v>
          </cell>
          <cell r="I3977">
            <v>40</v>
          </cell>
          <cell r="J3977" t="str">
            <v>RUB</v>
          </cell>
        </row>
        <row r="3978">
          <cell r="A3978" t="str">
            <v>НС-1241080</v>
          </cell>
          <cell r="C3978" t="str">
            <v>Трубка K-FLEX PE FRIGO 18/6 (3/4”), 2м (полиэтилен)</v>
          </cell>
          <cell r="G3978" t="str">
            <v>шт</v>
          </cell>
          <cell r="H3978" t="str">
            <v>больше 50</v>
          </cell>
          <cell r="I3978">
            <v>40</v>
          </cell>
          <cell r="J3978" t="str">
            <v>RUB</v>
          </cell>
        </row>
        <row r="3979">
          <cell r="A3979" t="str">
            <v>НС-1241086</v>
          </cell>
          <cell r="C3979" t="str">
            <v>Трубка K-FLEX PE FRIGO 28/6 (1-1/8”), 2м (полиэтилен)</v>
          </cell>
          <cell r="G3979" t="str">
            <v>шт</v>
          </cell>
          <cell r="H3979" t="str">
            <v>больше 50</v>
          </cell>
          <cell r="I3979">
            <v>60</v>
          </cell>
          <cell r="J3979" t="str">
            <v>RUB</v>
          </cell>
        </row>
        <row r="3980">
          <cell r="A3980" t="str">
            <v>Ц-00004156</v>
          </cell>
          <cell r="C3980" t="str">
            <v>Труба медная</v>
          </cell>
          <cell r="H3980" t="str">
            <v>больше 50</v>
          </cell>
          <cell r="I3980">
            <v>2773</v>
          </cell>
          <cell r="J3980" t="str">
            <v>RUB</v>
          </cell>
        </row>
        <row r="3981">
          <cell r="A3981" t="str">
            <v>яС-1165831</v>
          </cell>
          <cell r="C3981" t="str">
            <v>Refpipe</v>
          </cell>
          <cell r="H3981" t="str">
            <v>больше 50</v>
          </cell>
          <cell r="I3981">
            <v>2773</v>
          </cell>
          <cell r="J3981" t="str">
            <v>RUB</v>
          </cell>
        </row>
        <row r="3982">
          <cell r="A3982" t="str">
            <v>НС-1251634</v>
          </cell>
          <cell r="C3982" t="str">
            <v>Труба медная 06,35x0,61x15000мм (1/4"х0,024") Refpipe Master</v>
          </cell>
          <cell r="G3982" t="str">
            <v>шт</v>
          </cell>
          <cell r="H3982">
            <v>48</v>
          </cell>
          <cell r="I3982">
            <v>2773</v>
          </cell>
          <cell r="J3982" t="str">
            <v>RUB</v>
          </cell>
        </row>
        <row r="3983">
          <cell r="A3983" t="str">
            <v>НС-1263163</v>
          </cell>
          <cell r="C3983" t="str">
            <v>Труба медная 06,35x0,61x50000мм (1/4"х0,024") Refpipe Master</v>
          </cell>
          <cell r="G3983" t="str">
            <v>шт</v>
          </cell>
          <cell r="H3983">
            <v>9</v>
          </cell>
          <cell r="I3983">
            <v>9367</v>
          </cell>
          <cell r="J3983" t="str">
            <v>RUB</v>
          </cell>
        </row>
        <row r="3984">
          <cell r="A3984" t="str">
            <v>НС-1263158</v>
          </cell>
          <cell r="C3984" t="str">
            <v>Труба медная 06,35x0,76x50000мм (1/4"х0,030") Refpipe Strong</v>
          </cell>
          <cell r="G3984" t="str">
            <v>шт</v>
          </cell>
          <cell r="H3984">
            <v>7</v>
          </cell>
          <cell r="I3984">
            <v>11224</v>
          </cell>
          <cell r="J3984" t="str">
            <v>RUB</v>
          </cell>
        </row>
        <row r="3985">
          <cell r="A3985" t="str">
            <v>НС-1251636</v>
          </cell>
          <cell r="C3985" t="str">
            <v>Труба медная 09,52x0,65x15000мм (3/8"х0,026") Refpipe Master</v>
          </cell>
          <cell r="G3985" t="str">
            <v>шт</v>
          </cell>
          <cell r="H3985" t="str">
            <v>больше 50</v>
          </cell>
          <cell r="I3985">
            <v>4520</v>
          </cell>
          <cell r="J3985" t="str">
            <v>RUB</v>
          </cell>
        </row>
        <row r="3986">
          <cell r="A3986" t="str">
            <v>НС-1263164</v>
          </cell>
          <cell r="C3986" t="str">
            <v>Труба медная 09,52x0,65x50000мм (3/8"х0,026") Refpipe Master</v>
          </cell>
          <cell r="G3986" t="str">
            <v>шт</v>
          </cell>
          <cell r="H3986">
            <v>10</v>
          </cell>
          <cell r="I3986">
            <v>15477</v>
          </cell>
          <cell r="J3986" t="str">
            <v>RUB</v>
          </cell>
        </row>
        <row r="3987">
          <cell r="A3987" t="str">
            <v>НС-1263159</v>
          </cell>
          <cell r="C3987" t="str">
            <v>Труба медная 09,52x0,81x50000мм (3/8"х0,032") Refpipe Strong</v>
          </cell>
          <cell r="G3987" t="str">
            <v>шт</v>
          </cell>
          <cell r="H3987">
            <v>17</v>
          </cell>
          <cell r="I3987">
            <v>18705</v>
          </cell>
          <cell r="J3987" t="str">
            <v>RUB</v>
          </cell>
        </row>
        <row r="3988">
          <cell r="A3988" t="str">
            <v>НС-1251640</v>
          </cell>
          <cell r="C3988" t="str">
            <v>Труба медная 15,88x0,75x15000мм (5/8"х0,030") Refpipe Master</v>
          </cell>
          <cell r="G3988" t="str">
            <v>шт</v>
          </cell>
          <cell r="H3988">
            <v>2</v>
          </cell>
          <cell r="I3988">
            <v>10081</v>
          </cell>
          <cell r="J3988" t="str">
            <v>RUB</v>
          </cell>
        </row>
        <row r="3989">
          <cell r="A3989" t="str">
            <v>НС-1251643</v>
          </cell>
          <cell r="C3989" t="str">
            <v>Труба медная 19,05x0,81x15000мм (3/4"х0,032") Refpipe Master</v>
          </cell>
          <cell r="G3989" t="str">
            <v>шт</v>
          </cell>
          <cell r="H3989">
            <v>22</v>
          </cell>
          <cell r="I3989">
            <v>11853</v>
          </cell>
          <cell r="J3989" t="str">
            <v>RUB</v>
          </cell>
        </row>
        <row r="3990">
          <cell r="A3990" t="str">
            <v>яС-1164877</v>
          </cell>
          <cell r="C3990" t="str">
            <v>Устройства зимнего пуска</v>
          </cell>
          <cell r="H3990" t="str">
            <v>больше 50</v>
          </cell>
          <cell r="I3990">
            <v>4090</v>
          </cell>
          <cell r="J3990" t="str">
            <v>RUB</v>
          </cell>
        </row>
        <row r="3991">
          <cell r="A3991" t="str">
            <v>НС-1725244</v>
          </cell>
          <cell r="C3991" t="str">
            <v>LA3-SD30 Зимний комплект до -30С LAMPRECHT</v>
          </cell>
          <cell r="G3991" t="str">
            <v>шт</v>
          </cell>
          <cell r="H3991" t="str">
            <v>больше 50</v>
          </cell>
          <cell r="I3991">
            <v>4090</v>
          </cell>
          <cell r="J3991" t="str">
            <v>RUB</v>
          </cell>
        </row>
        <row r="3992">
          <cell r="A3992" t="str">
            <v>НС-1725246</v>
          </cell>
          <cell r="C3992" t="str">
            <v>LA4-SD40 Зимний комплект до -40С LAMPRECHT</v>
          </cell>
          <cell r="G3992" t="str">
            <v>шт</v>
          </cell>
          <cell r="H3992" t="str">
            <v>больше 50</v>
          </cell>
          <cell r="I3992">
            <v>4600</v>
          </cell>
          <cell r="J3992" t="str">
            <v>RUB</v>
          </cell>
        </row>
        <row r="3993">
          <cell r="A3993" t="str">
            <v>НС-1077764</v>
          </cell>
          <cell r="C3993" t="str">
            <v>Блок ротации исполнительный БИС-1M</v>
          </cell>
          <cell r="G3993" t="str">
            <v>шт</v>
          </cell>
          <cell r="H3993" t="str">
            <v>больше 50</v>
          </cell>
          <cell r="I3993">
            <v>2620</v>
          </cell>
          <cell r="J3993" t="str">
            <v>RUB</v>
          </cell>
        </row>
        <row r="3994">
          <cell r="A3994" t="str">
            <v>НС-1542644</v>
          </cell>
          <cell r="C3994" t="str">
            <v>Блок управления ротацией и резерв. БУРР-2М (проводной)</v>
          </cell>
          <cell r="G3994" t="str">
            <v>шт</v>
          </cell>
          <cell r="H3994">
            <v>3</v>
          </cell>
          <cell r="I3994">
            <v>11040</v>
          </cell>
          <cell r="J3994" t="str">
            <v>RUB</v>
          </cell>
        </row>
        <row r="3995">
          <cell r="A3995" t="str">
            <v>НС-1436481</v>
          </cell>
          <cell r="C3995" t="str">
            <v>Модуль датчика температуры СРК-М2-ДТ</v>
          </cell>
          <cell r="G3995" t="str">
            <v>шт</v>
          </cell>
          <cell r="H3995">
            <v>7</v>
          </cell>
          <cell r="I3995">
            <v>6620</v>
          </cell>
          <cell r="J3995" t="str">
            <v>RUB</v>
          </cell>
        </row>
        <row r="3996">
          <cell r="A3996" t="str">
            <v>НС-1436475</v>
          </cell>
          <cell r="C3996" t="str">
            <v>Модуль ИК управления СРК-М2-ИК</v>
          </cell>
          <cell r="G3996" t="str">
            <v>шт</v>
          </cell>
          <cell r="H3996">
            <v>14</v>
          </cell>
          <cell r="I3996">
            <v>7560</v>
          </cell>
          <cell r="J3996" t="str">
            <v>RUB</v>
          </cell>
        </row>
        <row r="3997">
          <cell r="A3997" t="str">
            <v>НС-1757920</v>
          </cell>
          <cell r="C3997" t="str">
            <v>СРК-М2-СК Модуль</v>
          </cell>
          <cell r="G3997" t="str">
            <v>шт</v>
          </cell>
          <cell r="H3997">
            <v>4</v>
          </cell>
          <cell r="I3997">
            <v>6740</v>
          </cell>
          <cell r="J3997" t="str">
            <v>RUB</v>
          </cell>
        </row>
        <row r="3998">
          <cell r="A3998" t="str">
            <v>НС-1420567</v>
          </cell>
          <cell r="C3998" t="str">
            <v>Термостат F-2000 (-35... +35, трубка 1,5м, 250В, 16А, перекидной)</v>
          </cell>
          <cell r="G3998" t="str">
            <v>шт</v>
          </cell>
          <cell r="H3998" t="str">
            <v>больше 50</v>
          </cell>
          <cell r="I3998">
            <v>970</v>
          </cell>
          <cell r="J3998" t="str">
            <v>RUB</v>
          </cell>
        </row>
        <row r="3999">
          <cell r="A3999" t="str">
            <v>НС-1077763</v>
          </cell>
          <cell r="C3999" t="str">
            <v>Управляющий Блок Ротации БУРР-1M</v>
          </cell>
          <cell r="G3999" t="str">
            <v>шт</v>
          </cell>
          <cell r="H3999" t="str">
            <v>больше 50</v>
          </cell>
          <cell r="I3999">
            <v>7330</v>
          </cell>
          <cell r="J3999" t="str">
            <v>RUB</v>
          </cell>
        </row>
        <row r="4000">
          <cell r="A4000" t="str">
            <v>НС-1436474</v>
          </cell>
          <cell r="C4000" t="str">
            <v>Управляющий модуль в боксе IP65 шириной 12 стандартных модулей для монтажа на стену СРК-М2-У-01</v>
          </cell>
          <cell r="G4000" t="str">
            <v>шт</v>
          </cell>
          <cell r="H4000">
            <v>1</v>
          </cell>
          <cell r="I4000">
            <v>57840</v>
          </cell>
          <cell r="J4000" t="str">
            <v>RUB</v>
          </cell>
        </row>
        <row r="4001">
          <cell r="A4001" t="str">
            <v>яС-1165238</v>
          </cell>
          <cell r="C4001" t="str">
            <v>Фильтры универсальные для сплит-систем</v>
          </cell>
          <cell r="H4001" t="str">
            <v>больше 50</v>
          </cell>
          <cell r="I4001">
            <v>290</v>
          </cell>
          <cell r="J4001" t="str">
            <v>RUB</v>
          </cell>
        </row>
        <row r="4002">
          <cell r="A4002" t="str">
            <v>НС-1592851</v>
          </cell>
          <cell r="C4002" t="str">
            <v>LP-BSH Фильтр Bio-sterilizing сменный для сплит-систем 50x217x5мм LAMPRECHT</v>
          </cell>
          <cell r="G4002" t="str">
            <v>шт</v>
          </cell>
          <cell r="H4002" t="str">
            <v>больше 50</v>
          </cell>
          <cell r="I4002">
            <v>290</v>
          </cell>
          <cell r="J4002" t="str">
            <v>RUB</v>
          </cell>
        </row>
        <row r="4003">
          <cell r="A4003" t="str">
            <v>НС-1592848</v>
          </cell>
          <cell r="C4003" t="str">
            <v>LP-CSF Фильтр угольный сменный для сплит-систем 50x217x5мм LAMPRECHT</v>
          </cell>
          <cell r="G4003" t="str">
            <v>шт</v>
          </cell>
          <cell r="H4003" t="str">
            <v>больше 50</v>
          </cell>
          <cell r="I4003">
            <v>160</v>
          </cell>
          <cell r="J4003" t="str">
            <v>RUB</v>
          </cell>
        </row>
        <row r="4004">
          <cell r="A4004" t="str">
            <v>НС-1592850</v>
          </cell>
          <cell r="C4004" t="str">
            <v>LP-SIF Фильтр с ионами серебра сменный для сплит-систем 50x217x5мм LAMPRECHT</v>
          </cell>
          <cell r="G4004" t="str">
            <v>шт</v>
          </cell>
          <cell r="H4004" t="str">
            <v>больше 50</v>
          </cell>
          <cell r="I4004">
            <v>200</v>
          </cell>
          <cell r="J4004" t="str">
            <v>RUB</v>
          </cell>
        </row>
        <row r="4005">
          <cell r="A4005" t="str">
            <v>Ц-00006824</v>
          </cell>
          <cell r="C4005" t="str">
            <v>Фреон</v>
          </cell>
          <cell r="H4005" t="str">
            <v>больше 50</v>
          </cell>
          <cell r="I4005">
            <v>16630</v>
          </cell>
          <cell r="J4005" t="str">
            <v>RUB</v>
          </cell>
        </row>
        <row r="4006">
          <cell r="A4006" t="str">
            <v>НС-1734597</v>
          </cell>
          <cell r="C4006" t="str">
            <v>Хладон (фреон) R410А, 11,3кг FLYER</v>
          </cell>
          <cell r="G4006" t="str">
            <v>шт</v>
          </cell>
          <cell r="H4006" t="str">
            <v>больше 50</v>
          </cell>
          <cell r="I4006">
            <v>16630</v>
          </cell>
          <cell r="J4006" t="str">
            <v>RUB</v>
          </cell>
        </row>
        <row r="4007">
          <cell r="A4007" t="str">
            <v>Ц-00006859</v>
          </cell>
          <cell r="C4007" t="str">
            <v>Шланг дренажный</v>
          </cell>
          <cell r="H4007">
            <v>32</v>
          </cell>
          <cell r="I4007">
            <v>1230</v>
          </cell>
          <cell r="J4007" t="str">
            <v>RUB</v>
          </cell>
        </row>
        <row r="4008">
          <cell r="A4008" t="str">
            <v>НС-1234657</v>
          </cell>
          <cell r="C4008" t="str">
            <v>Шланг дренажный 6x9мм (бухта 50 м) ПВХ прозрачный</v>
          </cell>
          <cell r="G4008" t="str">
            <v>шт</v>
          </cell>
          <cell r="H4008">
            <v>3</v>
          </cell>
          <cell r="I4008">
            <v>1230</v>
          </cell>
          <cell r="J4008" t="str">
            <v>RUB</v>
          </cell>
        </row>
        <row r="4009">
          <cell r="A4009" t="str">
            <v>НС-1276876</v>
          </cell>
          <cell r="C4009" t="str">
            <v>Шланг дренажный Ruvinil 16мм х 30м, бухта</v>
          </cell>
          <cell r="G4009" t="str">
            <v>шт</v>
          </cell>
          <cell r="H4009">
            <v>9</v>
          </cell>
          <cell r="I4009">
            <v>1080</v>
          </cell>
          <cell r="J4009" t="str">
            <v>RUB</v>
          </cell>
        </row>
        <row r="4010">
          <cell r="A4010" t="str">
            <v>НС-1276878</v>
          </cell>
          <cell r="C4010" t="str">
            <v>Шланг дренажный Ruvinil 20мм х 30м, бухта</v>
          </cell>
          <cell r="G4010" t="str">
            <v>шт</v>
          </cell>
          <cell r="H4010">
            <v>20</v>
          </cell>
          <cell r="I4010">
            <v>2010</v>
          </cell>
          <cell r="J4010" t="str">
            <v>RUB</v>
          </cell>
        </row>
        <row r="4011">
          <cell r="A4011" t="str">
            <v>яС-1165047</v>
          </cell>
          <cell r="C4011" t="str">
            <v>Экраны-отражатели для сплит-систем</v>
          </cell>
          <cell r="H4011" t="str">
            <v>больше 50</v>
          </cell>
          <cell r="I4011">
            <v>3020</v>
          </cell>
          <cell r="J4011" t="str">
            <v>RUB</v>
          </cell>
        </row>
        <row r="4012">
          <cell r="A4012" t="str">
            <v>НС-1609758</v>
          </cell>
          <cell r="C4012" t="str">
            <v>LA-NW1200-SS Экран-отражатель для настенного блока сплит-системы LAMPRECHT</v>
          </cell>
          <cell r="G4012" t="str">
            <v>шт</v>
          </cell>
          <cell r="H4012" t="str">
            <v>больше 50</v>
          </cell>
          <cell r="I4012">
            <v>3020</v>
          </cell>
          <cell r="J4012" t="str">
            <v>RUB</v>
          </cell>
        </row>
        <row r="4013">
          <cell r="A4013" t="str">
            <v>НС-1609759</v>
          </cell>
          <cell r="C4013" t="str">
            <v>LA-NW400-CA Экран-отражатель для кассетного блока сплит-системы LAMPRECHT</v>
          </cell>
          <cell r="G4013" t="str">
            <v>шт</v>
          </cell>
          <cell r="H4013" t="str">
            <v>больше 50</v>
          </cell>
          <cell r="I4013">
            <v>2230</v>
          </cell>
          <cell r="J4013" t="str">
            <v>RUB</v>
          </cell>
        </row>
        <row r="4014">
          <cell r="A4014" t="str">
            <v>НС-1609760</v>
          </cell>
          <cell r="C4014" t="str">
            <v>LA-NW600-CA Экран-отражатель для кассетного блока сплит-системы LAMPRECHT</v>
          </cell>
          <cell r="G4014" t="str">
            <v>шт</v>
          </cell>
          <cell r="H4014" t="str">
            <v>больше 50</v>
          </cell>
          <cell r="I4014">
            <v>2270</v>
          </cell>
          <cell r="J4014" t="str">
            <v>RUB</v>
          </cell>
        </row>
        <row r="4015">
          <cell r="A4015" t="str">
            <v>НС-1609753</v>
          </cell>
          <cell r="C4015" t="str">
            <v>LA-NW840-SS Экран-отражатель для настенного блока сплит-системы LAMPRECHT</v>
          </cell>
          <cell r="G4015" t="str">
            <v>шт</v>
          </cell>
          <cell r="H4015" t="str">
            <v>больше 50</v>
          </cell>
          <cell r="I4015">
            <v>2280</v>
          </cell>
          <cell r="J4015" t="str">
            <v>RUB</v>
          </cell>
        </row>
        <row r="4016">
          <cell r="A4016" t="str">
            <v>яС-1171606</v>
          </cell>
          <cell r="C4016" t="str">
            <v>Системы водоочистки</v>
          </cell>
          <cell r="H4016" t="str">
            <v>больше 50</v>
          </cell>
          <cell r="I4016">
            <v>14940</v>
          </cell>
          <cell r="J4016" t="str">
            <v>RUB</v>
          </cell>
        </row>
        <row r="4017">
          <cell r="A4017" t="str">
            <v>яС-1171607</v>
          </cell>
          <cell r="C4017" t="str">
            <v>PHILIPS системы фильтрации</v>
          </cell>
          <cell r="H4017" t="str">
            <v>больше 50</v>
          </cell>
          <cell r="I4017">
            <v>14940</v>
          </cell>
          <cell r="J4017" t="str">
            <v>RUB</v>
          </cell>
        </row>
        <row r="4018">
          <cell r="A4018" t="str">
            <v>НС-1440750</v>
          </cell>
          <cell r="C4018" t="str">
            <v>AUT3234/10 PHILIPS Система многоступенчатой ультрафильтрации</v>
          </cell>
          <cell r="G4018" t="str">
            <v>шт</v>
          </cell>
          <cell r="H4018">
            <v>3</v>
          </cell>
          <cell r="I4018">
            <v>14940</v>
          </cell>
          <cell r="J4018" t="str">
            <v>RUB</v>
          </cell>
        </row>
        <row r="4019">
          <cell r="A4019" t="str">
            <v>НС-1542890</v>
          </cell>
          <cell r="C4019" t="str">
            <v>AUT4030R400/10 PHILIPS Обратноосмотическая система фильтрации проточная (400GPD)</v>
          </cell>
          <cell r="G4019" t="str">
            <v>шт</v>
          </cell>
          <cell r="H4019">
            <v>26</v>
          </cell>
          <cell r="I4019">
            <v>37790</v>
          </cell>
          <cell r="J4019" t="str">
            <v>RUB</v>
          </cell>
        </row>
        <row r="4020">
          <cell r="A4020" t="str">
            <v>НС-1440762</v>
          </cell>
          <cell r="C4020" t="str">
            <v>AUT7006/10 PHILIPS Обратноосмотическая система фильтрации проточная (800GPD)</v>
          </cell>
          <cell r="G4020" t="str">
            <v>шт</v>
          </cell>
          <cell r="H4020" t="str">
            <v>больше 50</v>
          </cell>
          <cell r="I4020">
            <v>58490</v>
          </cell>
          <cell r="J4020" t="str">
            <v>RUB</v>
          </cell>
        </row>
        <row r="4021">
          <cell r="A4021" t="str">
            <v>яС-1171608</v>
          </cell>
          <cell r="C4021" t="str">
            <v>Аксессуары</v>
          </cell>
          <cell r="H4021" t="str">
            <v>больше 50</v>
          </cell>
          <cell r="I4021">
            <v>6890</v>
          </cell>
          <cell r="J4021" t="str">
            <v>RUB</v>
          </cell>
        </row>
        <row r="4022">
          <cell r="A4022" t="str">
            <v>НС-1440765</v>
          </cell>
          <cell r="C4022" t="str">
            <v>AUT728/10 PHILIPS Сменный модуль 4в1 для системы AUT7006/10</v>
          </cell>
          <cell r="G4022" t="str">
            <v>шт</v>
          </cell>
          <cell r="H4022">
            <v>15</v>
          </cell>
          <cell r="I4022">
            <v>6890</v>
          </cell>
          <cell r="J4022" t="str">
            <v>RUB</v>
          </cell>
        </row>
        <row r="4023">
          <cell r="A4023" t="str">
            <v>НС-1440751</v>
          </cell>
          <cell r="C4023" t="str">
            <v>AUT805/10 PHILIPS Сменный модуль 2в1 для системы AUT3234/10</v>
          </cell>
          <cell r="G4023" t="str">
            <v>шт</v>
          </cell>
          <cell r="H4023">
            <v>14</v>
          </cell>
          <cell r="I4023">
            <v>6490</v>
          </cell>
          <cell r="J4023" t="str">
            <v>RUB</v>
          </cell>
        </row>
        <row r="4024">
          <cell r="A4024" t="str">
            <v>НС-1440752</v>
          </cell>
          <cell r="C4024" t="str">
            <v>AUT806/10 PHILIPS Сменный модуль угольный для системы AUT3234/10</v>
          </cell>
          <cell r="G4024" t="str">
            <v>шт</v>
          </cell>
          <cell r="H4024">
            <v>22</v>
          </cell>
          <cell r="I4024">
            <v>5990</v>
          </cell>
          <cell r="J4024" t="str">
            <v>RUB</v>
          </cell>
        </row>
        <row r="4025">
          <cell r="A4025" t="str">
            <v>НС-1440753</v>
          </cell>
          <cell r="C4025" t="str">
            <v>AUT825/10 PHILIPS Сменный модуль ультрафильтрации для системы AUT3234/10</v>
          </cell>
          <cell r="G4025" t="str">
            <v>шт</v>
          </cell>
          <cell r="H4025">
            <v>32</v>
          </cell>
          <cell r="I4025">
            <v>6490</v>
          </cell>
          <cell r="J4025" t="str">
            <v>RUB</v>
          </cell>
        </row>
        <row r="4026">
          <cell r="A4026" t="str">
            <v>Ц-00004072</v>
          </cell>
          <cell r="C4026" t="str">
            <v>Тепловое оборудование</v>
          </cell>
          <cell r="H4026" t="str">
            <v>больше 50</v>
          </cell>
          <cell r="I4026">
            <v>12990</v>
          </cell>
          <cell r="J4026" t="str">
            <v>RUB</v>
          </cell>
        </row>
        <row r="4027">
          <cell r="A4027" t="str">
            <v>яС-1169152</v>
          </cell>
          <cell r="C4027" t="str">
            <v>FUNAI</v>
          </cell>
          <cell r="H4027" t="str">
            <v>больше 50</v>
          </cell>
          <cell r="I4027">
            <v>12990</v>
          </cell>
          <cell r="J4027" t="str">
            <v>RUB</v>
          </cell>
        </row>
        <row r="4028">
          <cell r="A4028" t="str">
            <v>яС-1169153</v>
          </cell>
          <cell r="C4028" t="str">
            <v>Бытовые конвекторы</v>
          </cell>
          <cell r="H4028" t="str">
            <v>больше 50</v>
          </cell>
          <cell r="I4028">
            <v>12990</v>
          </cell>
          <cell r="J4028" t="str">
            <v>RUB</v>
          </cell>
        </row>
        <row r="4029">
          <cell r="A4029" t="str">
            <v>яС-1181701</v>
          </cell>
          <cell r="C4029" t="str">
            <v>CHIKARA</v>
          </cell>
          <cell r="H4029" t="str">
            <v>больше 50</v>
          </cell>
          <cell r="I4029">
            <v>12990</v>
          </cell>
          <cell r="J4029" t="str">
            <v>RUB</v>
          </cell>
        </row>
        <row r="4030">
          <cell r="A4030" t="str">
            <v>НС-1648558</v>
          </cell>
          <cell r="C4030" t="str">
            <v>ECH-CHE1500WT FUNAI Электрический конвектор</v>
          </cell>
          <cell r="G4030" t="str">
            <v>шт</v>
          </cell>
          <cell r="H4030">
            <v>1</v>
          </cell>
          <cell r="I4030">
            <v>12990</v>
          </cell>
          <cell r="J4030" t="str">
            <v>RUB</v>
          </cell>
        </row>
        <row r="4031">
          <cell r="A4031" t="str">
            <v>НС-1648559</v>
          </cell>
          <cell r="C4031" t="str">
            <v>ECH-CHE2000WT FUNAI Электрический конвектор</v>
          </cell>
          <cell r="G4031" t="str">
            <v>шт</v>
          </cell>
          <cell r="H4031" t="str">
            <v>больше 50</v>
          </cell>
          <cell r="I4031">
            <v>13990</v>
          </cell>
          <cell r="J4031" t="str">
            <v>RUB</v>
          </cell>
        </row>
        <row r="4032">
          <cell r="A4032" t="str">
            <v>яС-1181700</v>
          </cell>
          <cell r="C4032" t="str">
            <v>KAWAII</v>
          </cell>
          <cell r="H4032">
            <v>16</v>
          </cell>
          <cell r="I4032">
            <v>14990</v>
          </cell>
          <cell r="J4032" t="str">
            <v>RUB</v>
          </cell>
        </row>
        <row r="4033">
          <cell r="A4033" t="str">
            <v>НС-1648554</v>
          </cell>
          <cell r="C4033" t="str">
            <v>ECH-KAE2000WT FUNAI Микатермический конвектор</v>
          </cell>
          <cell r="G4033" t="str">
            <v>шт</v>
          </cell>
          <cell r="H4033">
            <v>16</v>
          </cell>
          <cell r="I4033">
            <v>14990</v>
          </cell>
          <cell r="J4033" t="str">
            <v>RUB</v>
          </cell>
        </row>
        <row r="4034">
          <cell r="A4034" t="str">
            <v>НС-1021422</v>
          </cell>
          <cell r="C4034" t="str">
            <v>POWERAIR by ZILON</v>
          </cell>
          <cell r="H4034" t="str">
            <v>больше 50</v>
          </cell>
          <cell r="I4034">
            <v>81990</v>
          </cell>
          <cell r="J4034" t="str">
            <v>RUB</v>
          </cell>
        </row>
        <row r="4035">
          <cell r="A4035" t="str">
            <v>Б-00001333</v>
          </cell>
          <cell r="C4035" t="str">
            <v>Водяные завесы</v>
          </cell>
          <cell r="H4035">
            <v>37</v>
          </cell>
          <cell r="I4035">
            <v>81990</v>
          </cell>
          <cell r="J4035" t="str">
            <v>RUB</v>
          </cell>
        </row>
        <row r="4036">
          <cell r="A4036" t="str">
            <v>яС-1172137</v>
          </cell>
          <cell r="C4036" t="str">
            <v>Гольфстрим</v>
          </cell>
          <cell r="H4036">
            <v>37</v>
          </cell>
          <cell r="I4036">
            <v>81990</v>
          </cell>
          <cell r="J4036" t="str">
            <v>RUB</v>
          </cell>
        </row>
        <row r="4037">
          <cell r="A4037" t="str">
            <v>НС-1031047</v>
          </cell>
          <cell r="C4037" t="str">
            <v>Водяная завеса ZVV-1.5W25</v>
          </cell>
          <cell r="G4037" t="str">
            <v>шт</v>
          </cell>
          <cell r="H4037">
            <v>22</v>
          </cell>
          <cell r="I4037">
            <v>81990</v>
          </cell>
          <cell r="J4037" t="str">
            <v>RUB</v>
          </cell>
        </row>
        <row r="4038">
          <cell r="A4038" t="str">
            <v>НС-1031044</v>
          </cell>
          <cell r="C4038" t="str">
            <v>Водяная завеса ZVV-1W10</v>
          </cell>
          <cell r="G4038" t="str">
            <v>шт</v>
          </cell>
          <cell r="H4038">
            <v>6</v>
          </cell>
          <cell r="I4038">
            <v>50990</v>
          </cell>
          <cell r="J4038" t="str">
            <v>RUB</v>
          </cell>
        </row>
        <row r="4039">
          <cell r="A4039" t="str">
            <v>НС-1053771</v>
          </cell>
          <cell r="C4039" t="str">
            <v>Водяная завеса ZVV-1W15</v>
          </cell>
          <cell r="G4039" t="str">
            <v>шт</v>
          </cell>
          <cell r="H4039">
            <v>1</v>
          </cell>
          <cell r="I4039">
            <v>64990</v>
          </cell>
          <cell r="J4039" t="str">
            <v>RUB</v>
          </cell>
        </row>
        <row r="4040">
          <cell r="A4040" t="str">
            <v>НС-1034777</v>
          </cell>
          <cell r="C4040" t="str">
            <v>Водяная завеса ZVV-2W25</v>
          </cell>
          <cell r="G4040" t="str">
            <v>шт</v>
          </cell>
          <cell r="H4040">
            <v>5</v>
          </cell>
          <cell r="I4040">
            <v>77990</v>
          </cell>
          <cell r="J4040" t="str">
            <v>RUB</v>
          </cell>
        </row>
        <row r="4041">
          <cell r="A4041" t="str">
            <v>НС-1031048</v>
          </cell>
          <cell r="C4041" t="str">
            <v>Водяная завеса ZVV-2W40</v>
          </cell>
          <cell r="G4041" t="str">
            <v>шт</v>
          </cell>
          <cell r="H4041">
            <v>3</v>
          </cell>
          <cell r="I4041">
            <v>88990</v>
          </cell>
          <cell r="J4041" t="str">
            <v>RUB</v>
          </cell>
        </row>
        <row r="4042">
          <cell r="A4042" t="str">
            <v>НС-1067263</v>
          </cell>
          <cell r="C4042" t="str">
            <v>Воздушно-отопительные агрегаты</v>
          </cell>
          <cell r="H4042" t="str">
            <v>больше 50</v>
          </cell>
          <cell r="I4042">
            <v>1780</v>
          </cell>
          <cell r="J4042" t="str">
            <v>RUB</v>
          </cell>
        </row>
        <row r="4043">
          <cell r="A4043" t="str">
            <v>яС-1172138</v>
          </cell>
          <cell r="C4043" t="str">
            <v>Аксессуары</v>
          </cell>
          <cell r="H4043">
            <v>16</v>
          </cell>
          <cell r="I4043">
            <v>1780</v>
          </cell>
          <cell r="J4043" t="str">
            <v>RUB</v>
          </cell>
        </row>
        <row r="4044">
          <cell r="A4044" t="str">
            <v>НС-1077268</v>
          </cell>
          <cell r="C4044" t="str">
            <v>HР-С кронштейн для монтажа водяных тепловентиляторов</v>
          </cell>
          <cell r="G4044" t="str">
            <v>шт</v>
          </cell>
          <cell r="H4044">
            <v>16</v>
          </cell>
          <cell r="I4044">
            <v>1780</v>
          </cell>
          <cell r="J4044" t="str">
            <v>RUB</v>
          </cell>
        </row>
        <row r="4045">
          <cell r="A4045" t="str">
            <v>яС-1172139</v>
          </cell>
          <cell r="C4045" t="str">
            <v>Экватор</v>
          </cell>
          <cell r="H4045" t="str">
            <v>больше 50</v>
          </cell>
          <cell r="I4045">
            <v>33990</v>
          </cell>
          <cell r="J4045" t="str">
            <v>RUB</v>
          </cell>
        </row>
        <row r="4046">
          <cell r="A4046" t="str">
            <v>НС-1696396</v>
          </cell>
          <cell r="C4046" t="str">
            <v>HB-20W Водяной тепловентилятор</v>
          </cell>
          <cell r="G4046" t="str">
            <v>шт</v>
          </cell>
          <cell r="H4046">
            <v>16</v>
          </cell>
          <cell r="I4046">
            <v>33990</v>
          </cell>
          <cell r="J4046" t="str">
            <v>RUB</v>
          </cell>
        </row>
        <row r="4047">
          <cell r="A4047" t="str">
            <v>НС-1696397</v>
          </cell>
          <cell r="C4047" t="str">
            <v>HB-35W Водяной тепловентилятор</v>
          </cell>
          <cell r="G4047" t="str">
            <v>шт</v>
          </cell>
          <cell r="H4047">
            <v>21</v>
          </cell>
          <cell r="I4047">
            <v>40490</v>
          </cell>
          <cell r="J4047" t="str">
            <v>RUB</v>
          </cell>
        </row>
        <row r="4048">
          <cell r="A4048" t="str">
            <v>НС-1709919</v>
          </cell>
          <cell r="C4048" t="str">
            <v>HD-5C10 Дестратификатор</v>
          </cell>
          <cell r="G4048" t="str">
            <v>шт</v>
          </cell>
          <cell r="H4048">
            <v>16</v>
          </cell>
          <cell r="I4048">
            <v>19990</v>
          </cell>
          <cell r="J4048" t="str">
            <v>RUB</v>
          </cell>
        </row>
        <row r="4049">
          <cell r="A4049" t="str">
            <v>НС-1167080</v>
          </cell>
          <cell r="C4049" t="str">
            <v>HP-30.003W Водяной тепловентилятор</v>
          </cell>
          <cell r="G4049" t="str">
            <v>шт</v>
          </cell>
          <cell r="H4049">
            <v>3</v>
          </cell>
          <cell r="I4049">
            <v>46350</v>
          </cell>
          <cell r="J4049" t="str">
            <v>RUB</v>
          </cell>
        </row>
        <row r="4050">
          <cell r="A4050" t="str">
            <v>НС-1685312</v>
          </cell>
          <cell r="C4050" t="str">
            <v>HS-25W Водяной тепловентилятор</v>
          </cell>
          <cell r="G4050" t="str">
            <v>шт</v>
          </cell>
          <cell r="H4050">
            <v>11</v>
          </cell>
          <cell r="I4050">
            <v>37990</v>
          </cell>
          <cell r="J4050" t="str">
            <v>RUB</v>
          </cell>
        </row>
        <row r="4051">
          <cell r="A4051" t="str">
            <v>НС-1167081</v>
          </cell>
          <cell r="C4051" t="str">
            <v>HР-60.003W Водяной тепловентилятор</v>
          </cell>
          <cell r="G4051" t="str">
            <v>шт</v>
          </cell>
          <cell r="H4051">
            <v>10</v>
          </cell>
          <cell r="I4051">
            <v>56900</v>
          </cell>
          <cell r="J4051" t="str">
            <v>RUB</v>
          </cell>
        </row>
        <row r="4052">
          <cell r="A4052" t="str">
            <v>НС-1167091</v>
          </cell>
          <cell r="C4052" t="str">
            <v>HР-80.003W Водяной тепловентилятор</v>
          </cell>
          <cell r="G4052" t="str">
            <v>шт</v>
          </cell>
          <cell r="H4052">
            <v>4</v>
          </cell>
          <cell r="I4052">
            <v>69950</v>
          </cell>
          <cell r="J4052" t="str">
            <v>RUB</v>
          </cell>
        </row>
        <row r="4053">
          <cell r="A4053" t="str">
            <v>Б-00001334</v>
          </cell>
          <cell r="C4053" t="str">
            <v>Инфракрасные обогреватели</v>
          </cell>
          <cell r="H4053" t="str">
            <v>больше 50</v>
          </cell>
          <cell r="I4053">
            <v>310</v>
          </cell>
          <cell r="J4053" t="str">
            <v>RUB</v>
          </cell>
        </row>
        <row r="4054">
          <cell r="A4054" t="str">
            <v>яС-1172136</v>
          </cell>
          <cell r="C4054" t="str">
            <v>Аксессуары</v>
          </cell>
          <cell r="H4054" t="str">
            <v>больше 50</v>
          </cell>
          <cell r="I4054">
            <v>310</v>
          </cell>
          <cell r="J4054" t="str">
            <v>RUB</v>
          </cell>
        </row>
        <row r="4055">
          <cell r="A4055" t="str">
            <v>НС-1032545</v>
          </cell>
          <cell r="C4055" t="str">
            <v>Комплект МКО-1</v>
          </cell>
          <cell r="G4055" t="str">
            <v>шт</v>
          </cell>
          <cell r="H4055" t="str">
            <v>больше 50</v>
          </cell>
          <cell r="I4055">
            <v>310</v>
          </cell>
          <cell r="J4055" t="str">
            <v>RUB</v>
          </cell>
        </row>
        <row r="4056">
          <cell r="A4056" t="str">
            <v>НС-1032546</v>
          </cell>
          <cell r="C4056" t="str">
            <v>Комплект МКО-2</v>
          </cell>
          <cell r="G4056" t="str">
            <v>шт</v>
          </cell>
          <cell r="H4056">
            <v>37</v>
          </cell>
          <cell r="I4056">
            <v>390</v>
          </cell>
          <cell r="J4056" t="str">
            <v>RUB</v>
          </cell>
        </row>
        <row r="4057">
          <cell r="A4057" t="str">
            <v>яС-1172140</v>
          </cell>
          <cell r="C4057" t="str">
            <v>Гелиос</v>
          </cell>
          <cell r="H4057" t="str">
            <v>больше 50</v>
          </cell>
          <cell r="I4057">
            <v>2990</v>
          </cell>
          <cell r="J4057" t="str">
            <v>RUB</v>
          </cell>
        </row>
        <row r="4058">
          <cell r="A4058" t="str">
            <v>НС-1167076</v>
          </cell>
          <cell r="C4058" t="str">
            <v>IR-0.6SN3 Инфракрасный обогреватель</v>
          </cell>
          <cell r="G4058" t="str">
            <v>шт</v>
          </cell>
          <cell r="H4058">
            <v>1</v>
          </cell>
          <cell r="I4058">
            <v>2990</v>
          </cell>
          <cell r="J4058" t="str">
            <v>RUB</v>
          </cell>
        </row>
        <row r="4059">
          <cell r="A4059" t="str">
            <v>НС-1586486</v>
          </cell>
          <cell r="C4059" t="str">
            <v>IR-0.6SN4 ZILON Инфракрасный обогреватель ГЕЛИОС</v>
          </cell>
          <cell r="G4059" t="str">
            <v>шт</v>
          </cell>
          <cell r="H4059">
            <v>22</v>
          </cell>
          <cell r="I4059">
            <v>3190</v>
          </cell>
          <cell r="J4059" t="str">
            <v>RUB</v>
          </cell>
        </row>
        <row r="4060">
          <cell r="A4060" t="str">
            <v>НС-1140767</v>
          </cell>
          <cell r="C4060" t="str">
            <v>IR-0.8SN3 Инфракрасный обогреватель</v>
          </cell>
          <cell r="G4060" t="str">
            <v>шт</v>
          </cell>
          <cell r="H4060">
            <v>4</v>
          </cell>
          <cell r="I4060">
            <v>3120</v>
          </cell>
          <cell r="J4060" t="str">
            <v>RUB</v>
          </cell>
        </row>
        <row r="4061">
          <cell r="A4061" t="str">
            <v>НС-1586488</v>
          </cell>
          <cell r="C4061" t="str">
            <v>IR-0.8SN4 ZILON Инфракрасный обогреватель ГЕЛИОС</v>
          </cell>
          <cell r="G4061" t="str">
            <v>шт</v>
          </cell>
          <cell r="H4061">
            <v>10</v>
          </cell>
          <cell r="I4061">
            <v>3390</v>
          </cell>
          <cell r="J4061" t="str">
            <v>RUB</v>
          </cell>
        </row>
        <row r="4062">
          <cell r="A4062" t="str">
            <v>НС-1140769</v>
          </cell>
          <cell r="C4062" t="str">
            <v>IR-1,4SN3 Инфракрасный обогреватель</v>
          </cell>
          <cell r="G4062" t="str">
            <v>шт</v>
          </cell>
          <cell r="H4062">
            <v>1</v>
          </cell>
          <cell r="I4062">
            <v>4840</v>
          </cell>
          <cell r="J4062" t="str">
            <v>RUB</v>
          </cell>
        </row>
        <row r="4063">
          <cell r="A4063" t="str">
            <v>НС-1140770</v>
          </cell>
          <cell r="C4063" t="str">
            <v>IR-1,5EN3 Инфракрасный обогреватель</v>
          </cell>
          <cell r="G4063" t="str">
            <v>шт</v>
          </cell>
          <cell r="H4063">
            <v>1</v>
          </cell>
          <cell r="I4063">
            <v>5940</v>
          </cell>
          <cell r="J4063" t="str">
            <v>RUB</v>
          </cell>
        </row>
        <row r="4064">
          <cell r="A4064" t="str">
            <v>НС-1167078</v>
          </cell>
          <cell r="C4064" t="str">
            <v>IR-1,5SN3 Инфракрасный обогреватель</v>
          </cell>
          <cell r="G4064" t="str">
            <v>шт</v>
          </cell>
          <cell r="H4064">
            <v>2</v>
          </cell>
          <cell r="I4064">
            <v>5500</v>
          </cell>
          <cell r="J4064" t="str">
            <v>RUB</v>
          </cell>
        </row>
        <row r="4065">
          <cell r="A4065" t="str">
            <v>НС-1586489</v>
          </cell>
          <cell r="C4065" t="str">
            <v>IR-1.0SN4 ZILON Инфракрасный обогреватель ГЕЛИОС</v>
          </cell>
          <cell r="G4065" t="str">
            <v>шт</v>
          </cell>
          <cell r="H4065">
            <v>2</v>
          </cell>
          <cell r="I4065">
            <v>4290</v>
          </cell>
          <cell r="J4065" t="str">
            <v>RUB</v>
          </cell>
        </row>
        <row r="4066">
          <cell r="A4066" t="str">
            <v>НС-1586490</v>
          </cell>
          <cell r="C4066" t="str">
            <v>IR-1.4SN4 ZILON Инфракрасный обогреватель ГЕЛИОС</v>
          </cell>
          <cell r="G4066" t="str">
            <v>шт</v>
          </cell>
          <cell r="H4066">
            <v>4</v>
          </cell>
          <cell r="I4066">
            <v>5150</v>
          </cell>
          <cell r="J4066" t="str">
            <v>RUB</v>
          </cell>
        </row>
        <row r="4067">
          <cell r="A4067" t="str">
            <v>НС-1586491</v>
          </cell>
          <cell r="C4067" t="str">
            <v>IR-1.5EN4 ZILON Инфракрасный обогреватель ГЕЛИОС</v>
          </cell>
          <cell r="G4067" t="str">
            <v>шт</v>
          </cell>
          <cell r="H4067">
            <v>2</v>
          </cell>
          <cell r="I4067">
            <v>6250</v>
          </cell>
          <cell r="J4067" t="str">
            <v>RUB</v>
          </cell>
        </row>
        <row r="4068">
          <cell r="A4068" t="str">
            <v>НС-1586492</v>
          </cell>
          <cell r="C4068" t="str">
            <v>IR-1.5SN4 ZILON Инфракрасный обогреватель ГЕЛИОС</v>
          </cell>
          <cell r="G4068" t="str">
            <v>шт</v>
          </cell>
          <cell r="H4068">
            <v>5</v>
          </cell>
          <cell r="I4068">
            <v>5590</v>
          </cell>
          <cell r="J4068" t="str">
            <v>RUB</v>
          </cell>
        </row>
        <row r="4069">
          <cell r="A4069" t="str">
            <v>НС-1586493</v>
          </cell>
          <cell r="C4069" t="str">
            <v>IR-2.0EN4 ZILON Инфракрасный обогреватель ГЕЛИОС</v>
          </cell>
          <cell r="G4069" t="str">
            <v>шт</v>
          </cell>
          <cell r="H4069">
            <v>10</v>
          </cell>
          <cell r="I4069">
            <v>7590</v>
          </cell>
          <cell r="J4069" t="str">
            <v>RUB</v>
          </cell>
        </row>
        <row r="4070">
          <cell r="A4070" t="str">
            <v>НС-1586494</v>
          </cell>
          <cell r="C4070" t="str">
            <v>IR-3.0EN4 ZILON Инфракрасный обогреватель ГЕЛИОС</v>
          </cell>
          <cell r="G4070" t="str">
            <v>шт</v>
          </cell>
          <cell r="H4070">
            <v>18</v>
          </cell>
          <cell r="I4070">
            <v>9590</v>
          </cell>
          <cell r="J4070" t="str">
            <v>RUB</v>
          </cell>
        </row>
        <row r="4071">
          <cell r="A4071" t="str">
            <v>яС-1164534</v>
          </cell>
          <cell r="C4071" t="str">
            <v>Термостаты ZA</v>
          </cell>
          <cell r="H4071" t="str">
            <v>больше 50</v>
          </cell>
          <cell r="I4071">
            <v>890</v>
          </cell>
          <cell r="J4071" t="str">
            <v>RUB</v>
          </cell>
        </row>
        <row r="4072">
          <cell r="A4072" t="str">
            <v>НС-1029623</v>
          </cell>
          <cell r="C4072" t="str">
            <v>ZA-1 Комнатный термостат</v>
          </cell>
          <cell r="G4072" t="str">
            <v>шт</v>
          </cell>
          <cell r="H4072" t="str">
            <v>больше 50</v>
          </cell>
          <cell r="I4072">
            <v>890</v>
          </cell>
          <cell r="J4072" t="str">
            <v>RUB</v>
          </cell>
        </row>
        <row r="4073">
          <cell r="A4073" t="str">
            <v>НС-1029624</v>
          </cell>
          <cell r="C4073" t="str">
            <v>ZA-2 Комнатный термостат</v>
          </cell>
          <cell r="G4073" t="str">
            <v>шт</v>
          </cell>
          <cell r="H4073">
            <v>3</v>
          </cell>
          <cell r="I4073">
            <v>1640</v>
          </cell>
          <cell r="J4073" t="str">
            <v>RUB</v>
          </cell>
        </row>
        <row r="4074">
          <cell r="A4074" t="str">
            <v>Б-00001340</v>
          </cell>
          <cell r="C4074" t="str">
            <v>Электрические завесы</v>
          </cell>
          <cell r="H4074" t="str">
            <v>больше 50</v>
          </cell>
          <cell r="I4074">
            <v>67990</v>
          </cell>
          <cell r="J4074" t="str">
            <v>RUB</v>
          </cell>
        </row>
        <row r="4075">
          <cell r="A4075" t="str">
            <v>НС-1055871</v>
          </cell>
          <cell r="C4075" t="str">
            <v>Серия Заслон</v>
          </cell>
          <cell r="H4075">
            <v>11</v>
          </cell>
          <cell r="I4075">
            <v>67990</v>
          </cell>
          <cell r="J4075" t="str">
            <v>RUB</v>
          </cell>
        </row>
        <row r="4076">
          <cell r="A4076" t="str">
            <v>НС-1052349</v>
          </cell>
          <cell r="C4076" t="str">
            <v>Электрическая завеса ZVV-1.5E18HP</v>
          </cell>
          <cell r="G4076" t="str">
            <v>шт</v>
          </cell>
          <cell r="H4076">
            <v>7</v>
          </cell>
          <cell r="I4076">
            <v>67990</v>
          </cell>
          <cell r="J4076" t="str">
            <v>RUB</v>
          </cell>
        </row>
        <row r="4077">
          <cell r="A4077" t="str">
            <v>НС-1052383</v>
          </cell>
          <cell r="C4077" t="str">
            <v>Электрическая завеса ZVV-2E24HP</v>
          </cell>
          <cell r="G4077" t="str">
            <v>шт</v>
          </cell>
          <cell r="H4077">
            <v>3</v>
          </cell>
          <cell r="I4077">
            <v>77990</v>
          </cell>
          <cell r="J4077" t="str">
            <v>RUB</v>
          </cell>
        </row>
        <row r="4078">
          <cell r="A4078" t="str">
            <v>НС-1052367</v>
          </cell>
          <cell r="C4078" t="str">
            <v>Электрическая завеса ZVV-2E36HP</v>
          </cell>
          <cell r="G4078" t="str">
            <v>шт</v>
          </cell>
          <cell r="H4078">
            <v>1</v>
          </cell>
          <cell r="I4078">
            <v>86990</v>
          </cell>
          <cell r="J4078" t="str">
            <v>RUB</v>
          </cell>
        </row>
        <row r="4079">
          <cell r="A4079" t="str">
            <v>НС-1052332</v>
          </cell>
          <cell r="C4079" t="str">
            <v>Серия Мастер</v>
          </cell>
          <cell r="H4079" t="str">
            <v>больше 50</v>
          </cell>
          <cell r="I4079">
            <v>47990</v>
          </cell>
          <cell r="J4079" t="str">
            <v>RUB</v>
          </cell>
        </row>
        <row r="4080">
          <cell r="A4080" t="str">
            <v>НС-1698846</v>
          </cell>
          <cell r="C4080" t="str">
            <v>Электрическая завеса ZVV-1.5E9T 4.0 в исполнении RAL 7016</v>
          </cell>
          <cell r="G4080" t="str">
            <v>шт</v>
          </cell>
          <cell r="H4080">
            <v>5</v>
          </cell>
          <cell r="I4080">
            <v>47990</v>
          </cell>
          <cell r="J4080" t="str">
            <v>RUB</v>
          </cell>
        </row>
        <row r="4081">
          <cell r="A4081" t="str">
            <v>НС-1052342</v>
          </cell>
          <cell r="C4081" t="str">
            <v>Электрическая завеса ZVV-1.5Е9T</v>
          </cell>
          <cell r="G4081" t="str">
            <v>шт</v>
          </cell>
          <cell r="H4081">
            <v>16</v>
          </cell>
          <cell r="I4081">
            <v>47990</v>
          </cell>
          <cell r="J4081" t="str">
            <v>RUB</v>
          </cell>
        </row>
        <row r="4082">
          <cell r="A4082" t="str">
            <v>НС-1052333</v>
          </cell>
          <cell r="C4082" t="str">
            <v>Электрическая завеса ZVV-1E6T</v>
          </cell>
          <cell r="G4082" t="str">
            <v>шт</v>
          </cell>
          <cell r="H4082">
            <v>10</v>
          </cell>
          <cell r="I4082">
            <v>35490</v>
          </cell>
          <cell r="J4082" t="str">
            <v>RUB</v>
          </cell>
        </row>
        <row r="4083">
          <cell r="A4083" t="str">
            <v>НС-1698842</v>
          </cell>
          <cell r="C4083" t="str">
            <v>Электрическая завеса ZVV-1E6T 4.0 в исполнении RAL 7016</v>
          </cell>
          <cell r="G4083" t="str">
            <v>шт</v>
          </cell>
          <cell r="H4083">
            <v>0</v>
          </cell>
          <cell r="I4083">
            <v>35490</v>
          </cell>
          <cell r="J4083" t="str">
            <v>RUB</v>
          </cell>
        </row>
        <row r="4084">
          <cell r="A4084" t="str">
            <v>НС-1698850</v>
          </cell>
          <cell r="C4084" t="str">
            <v>Электрическая завеса ZVV-2E18T 4.0 в исполнении RAL 7016</v>
          </cell>
          <cell r="G4084" t="str">
            <v>шт</v>
          </cell>
          <cell r="H4084">
            <v>1</v>
          </cell>
          <cell r="I4084">
            <v>60990</v>
          </cell>
          <cell r="J4084" t="str">
            <v>RUB</v>
          </cell>
        </row>
        <row r="4085">
          <cell r="A4085" t="str">
            <v>НС-1698851</v>
          </cell>
          <cell r="C4085" t="str">
            <v>Электрическая завеса ZVV-2E24T 4.0 в исполнении RAL 7016</v>
          </cell>
          <cell r="G4085" t="str">
            <v>шт</v>
          </cell>
          <cell r="H4085">
            <v>7</v>
          </cell>
          <cell r="I4085">
            <v>64990</v>
          </cell>
          <cell r="J4085" t="str">
            <v>RUB</v>
          </cell>
        </row>
        <row r="4086">
          <cell r="A4086" t="str">
            <v>НС-1052344</v>
          </cell>
          <cell r="C4086" t="str">
            <v>Электрическая завеса ZVV-2Е12T</v>
          </cell>
          <cell r="G4086" t="str">
            <v>шт</v>
          </cell>
          <cell r="H4086">
            <v>9</v>
          </cell>
          <cell r="I4086">
            <v>54490</v>
          </cell>
          <cell r="J4086" t="str">
            <v>RUB</v>
          </cell>
        </row>
        <row r="4087">
          <cell r="A4087" t="str">
            <v>НС-1052346</v>
          </cell>
          <cell r="C4087" t="str">
            <v>Электрическая завеса ZVV-2Е18T</v>
          </cell>
          <cell r="G4087" t="str">
            <v>шт</v>
          </cell>
          <cell r="H4087">
            <v>14</v>
          </cell>
          <cell r="I4087">
            <v>60990</v>
          </cell>
          <cell r="J4087" t="str">
            <v>RUB</v>
          </cell>
        </row>
        <row r="4088">
          <cell r="A4088" t="str">
            <v>НС-1052347</v>
          </cell>
          <cell r="C4088" t="str">
            <v>Электрическая завеса ZVV-2Е24T</v>
          </cell>
          <cell r="G4088" t="str">
            <v>шт</v>
          </cell>
          <cell r="H4088">
            <v>2</v>
          </cell>
          <cell r="I4088">
            <v>64990</v>
          </cell>
          <cell r="J4088" t="str">
            <v>RUB</v>
          </cell>
        </row>
        <row r="4089">
          <cell r="A4089" t="str">
            <v>НС-1104719</v>
          </cell>
          <cell r="C4089" t="str">
            <v>Электрическая завеса ZVV-9T (1м.)</v>
          </cell>
          <cell r="G4089" t="str">
            <v>шт</v>
          </cell>
          <cell r="H4089">
            <v>3</v>
          </cell>
          <cell r="I4089">
            <v>35990</v>
          </cell>
          <cell r="J4089" t="str">
            <v>RUB</v>
          </cell>
        </row>
        <row r="4090">
          <cell r="A4090" t="str">
            <v>яС-1165033</v>
          </cell>
          <cell r="C4090" t="str">
            <v>Серия Мастер (без нагрева)</v>
          </cell>
          <cell r="H4090">
            <v>20</v>
          </cell>
          <cell r="I4090">
            <v>46840</v>
          </cell>
          <cell r="J4090" t="str">
            <v>RUB</v>
          </cell>
        </row>
        <row r="4091">
          <cell r="A4091" t="str">
            <v>НС-1242185</v>
          </cell>
          <cell r="C4091" t="str">
            <v>Электрическая завеса ZVV-1,5В</v>
          </cell>
          <cell r="G4091" t="str">
            <v>шт</v>
          </cell>
          <cell r="H4091">
            <v>1</v>
          </cell>
          <cell r="I4091">
            <v>46840</v>
          </cell>
          <cell r="J4091" t="str">
            <v>RUB</v>
          </cell>
        </row>
        <row r="4092">
          <cell r="A4092" t="str">
            <v>НС-1293882</v>
          </cell>
          <cell r="C4092" t="str">
            <v>Электрическая завеса ZVV-1В</v>
          </cell>
          <cell r="G4092" t="str">
            <v>шт</v>
          </cell>
          <cell r="H4092">
            <v>18</v>
          </cell>
          <cell r="I4092">
            <v>32990</v>
          </cell>
          <cell r="J4092" t="str">
            <v>RUB</v>
          </cell>
        </row>
        <row r="4093">
          <cell r="A4093" t="str">
            <v>НС-1242187</v>
          </cell>
          <cell r="C4093" t="str">
            <v>Электрическая завеса ZVV-2В</v>
          </cell>
          <cell r="G4093" t="str">
            <v>шт</v>
          </cell>
          <cell r="H4093">
            <v>1</v>
          </cell>
          <cell r="I4093">
            <v>51490</v>
          </cell>
          <cell r="J4093" t="str">
            <v>RUB</v>
          </cell>
        </row>
        <row r="4094">
          <cell r="A4094" t="str">
            <v>НС-1052313</v>
          </cell>
          <cell r="C4094" t="str">
            <v>Серия Привратник</v>
          </cell>
          <cell r="H4094" t="str">
            <v>больше 50</v>
          </cell>
          <cell r="I4094">
            <v>8990</v>
          </cell>
          <cell r="J4094" t="str">
            <v>RUB</v>
          </cell>
        </row>
        <row r="4095">
          <cell r="A4095" t="str">
            <v>НС-1052314</v>
          </cell>
          <cell r="C4095" t="str">
            <v>Электрическая завеса ZVV-0.6E3M</v>
          </cell>
          <cell r="G4095" t="str">
            <v>шт</v>
          </cell>
          <cell r="H4095">
            <v>6</v>
          </cell>
          <cell r="I4095">
            <v>8990</v>
          </cell>
          <cell r="J4095" t="str">
            <v>RUB</v>
          </cell>
        </row>
        <row r="4096">
          <cell r="A4096" t="str">
            <v>НС-1052308</v>
          </cell>
          <cell r="C4096" t="str">
            <v>Электрическая завеса ZVV-0.8E5M</v>
          </cell>
          <cell r="G4096" t="str">
            <v>шт</v>
          </cell>
          <cell r="H4096">
            <v>47</v>
          </cell>
          <cell r="I4096">
            <v>12990</v>
          </cell>
          <cell r="J4096" t="str">
            <v>RUB</v>
          </cell>
        </row>
        <row r="4097">
          <cell r="A4097" t="str">
            <v>НС-1052312</v>
          </cell>
          <cell r="C4097" t="str">
            <v>Электрическая завеса ZVV-1.0E6S</v>
          </cell>
          <cell r="G4097" t="str">
            <v>шт</v>
          </cell>
          <cell r="H4097">
            <v>50</v>
          </cell>
          <cell r="I4097">
            <v>18450</v>
          </cell>
          <cell r="J4097" t="str">
            <v>RUB</v>
          </cell>
        </row>
        <row r="4098">
          <cell r="A4098" t="str">
            <v>НС-1052306</v>
          </cell>
          <cell r="C4098" t="str">
            <v>Электрическая завеса ZVV-1.5E9S</v>
          </cell>
          <cell r="G4098" t="str">
            <v>шт</v>
          </cell>
          <cell r="H4098">
            <v>11</v>
          </cell>
          <cell r="I4098">
            <v>26450</v>
          </cell>
          <cell r="J4098" t="str">
            <v>RUB</v>
          </cell>
        </row>
        <row r="4099">
          <cell r="A4099" t="str">
            <v>НС-1064242</v>
          </cell>
          <cell r="C4099" t="str">
            <v>Серия Привратник ГРАФИТ</v>
          </cell>
          <cell r="H4099">
            <v>30</v>
          </cell>
          <cell r="I4099">
            <v>9450</v>
          </cell>
          <cell r="J4099" t="str">
            <v>RUB</v>
          </cell>
        </row>
        <row r="4100">
          <cell r="A4100" t="str">
            <v>НС-1052406</v>
          </cell>
          <cell r="C4100" t="str">
            <v>Электрическая завеса ZVV-0.6E3MG</v>
          </cell>
          <cell r="G4100" t="str">
            <v>шт</v>
          </cell>
          <cell r="H4100">
            <v>2</v>
          </cell>
          <cell r="I4100">
            <v>9450</v>
          </cell>
          <cell r="J4100" t="str">
            <v>RUB</v>
          </cell>
        </row>
        <row r="4101">
          <cell r="A4101" t="str">
            <v>НС-1052315</v>
          </cell>
          <cell r="C4101" t="str">
            <v>Электрическая завеса ZVV-0.8E5MG</v>
          </cell>
          <cell r="G4101" t="str">
            <v>шт</v>
          </cell>
          <cell r="H4101">
            <v>9</v>
          </cell>
          <cell r="I4101">
            <v>13490</v>
          </cell>
          <cell r="J4101" t="str">
            <v>RUB</v>
          </cell>
        </row>
        <row r="4102">
          <cell r="A4102" t="str">
            <v>НС-1052330</v>
          </cell>
          <cell r="C4102" t="str">
            <v>Электрическая завеса ZVV-1.0E6SG</v>
          </cell>
          <cell r="G4102" t="str">
            <v>шт</v>
          </cell>
          <cell r="H4102">
            <v>18</v>
          </cell>
          <cell r="I4102">
            <v>19250</v>
          </cell>
          <cell r="J4102" t="str">
            <v>RUB</v>
          </cell>
        </row>
        <row r="4103">
          <cell r="A4103" t="str">
            <v>НС-1052331</v>
          </cell>
          <cell r="C4103" t="str">
            <v>Электрическая завеса ZVV-1.5E9SG</v>
          </cell>
          <cell r="G4103" t="str">
            <v>шт</v>
          </cell>
          <cell r="H4103">
            <v>1</v>
          </cell>
          <cell r="I4103">
            <v>27450</v>
          </cell>
          <cell r="J4103" t="str">
            <v>RUB</v>
          </cell>
        </row>
        <row r="4104">
          <cell r="A4104" t="str">
            <v>Б-00001323</v>
          </cell>
          <cell r="C4104" t="str">
            <v>Электрические пушки</v>
          </cell>
          <cell r="H4104" t="str">
            <v>больше 50</v>
          </cell>
          <cell r="I4104">
            <v>20990</v>
          </cell>
          <cell r="J4104" t="str">
            <v>RUB</v>
          </cell>
        </row>
        <row r="4105">
          <cell r="A4105" t="str">
            <v>НС-1076678</v>
          </cell>
          <cell r="C4105" t="str">
            <v>БОГАТЫРЬ</v>
          </cell>
          <cell r="H4105" t="str">
            <v>больше 50</v>
          </cell>
          <cell r="I4105">
            <v>20990</v>
          </cell>
          <cell r="J4105" t="str">
            <v>RUB</v>
          </cell>
        </row>
        <row r="4106">
          <cell r="A4106" t="str">
            <v>Б-00001313</v>
          </cell>
          <cell r="C4106" t="str">
            <v>Электрическая пушка ZTV-15</v>
          </cell>
          <cell r="G4106" t="str">
            <v>шт</v>
          </cell>
          <cell r="H4106" t="str">
            <v>больше 50</v>
          </cell>
          <cell r="I4106">
            <v>20990</v>
          </cell>
          <cell r="J4106" t="str">
            <v>RUB</v>
          </cell>
        </row>
        <row r="4107">
          <cell r="A4107" t="str">
            <v>Б-00001314</v>
          </cell>
          <cell r="C4107" t="str">
            <v>Электрическая пушка ZTV-24</v>
          </cell>
          <cell r="G4107" t="str">
            <v>шт</v>
          </cell>
          <cell r="H4107">
            <v>50</v>
          </cell>
          <cell r="I4107">
            <v>28590</v>
          </cell>
          <cell r="J4107" t="str">
            <v>RUB</v>
          </cell>
        </row>
        <row r="4108">
          <cell r="A4108" t="str">
            <v>Б-00001312</v>
          </cell>
          <cell r="C4108" t="str">
            <v>Электрическая пушка ZTV-9</v>
          </cell>
          <cell r="G4108" t="str">
            <v>шт</v>
          </cell>
          <cell r="H4108" t="str">
            <v>больше 50</v>
          </cell>
          <cell r="I4108">
            <v>11390</v>
          </cell>
          <cell r="J4108" t="str">
            <v>RUB</v>
          </cell>
        </row>
        <row r="4109">
          <cell r="A4109" t="str">
            <v>яС-1171748</v>
          </cell>
          <cell r="C4109" t="str">
            <v>БОГАТЫРЬ ЭКО</v>
          </cell>
          <cell r="H4109" t="str">
            <v>больше 50</v>
          </cell>
          <cell r="I4109">
            <v>17990</v>
          </cell>
          <cell r="J4109" t="str">
            <v>RUB</v>
          </cell>
        </row>
        <row r="4110">
          <cell r="A4110" t="str">
            <v>НС-1444926</v>
          </cell>
          <cell r="C4110" t="str">
            <v>ZTV-15 N1 Электрическая пушка</v>
          </cell>
          <cell r="G4110" t="str">
            <v>шт</v>
          </cell>
          <cell r="H4110">
            <v>3</v>
          </cell>
          <cell r="I4110">
            <v>17990</v>
          </cell>
          <cell r="J4110" t="str">
            <v>RUB</v>
          </cell>
        </row>
        <row r="4111">
          <cell r="A4111" t="str">
            <v>НС-1444923</v>
          </cell>
          <cell r="C4111" t="str">
            <v>ZTV-3 N1 Электрическая пушка</v>
          </cell>
          <cell r="G4111" t="str">
            <v>шт</v>
          </cell>
          <cell r="H4111">
            <v>16</v>
          </cell>
          <cell r="I4111">
            <v>3990</v>
          </cell>
          <cell r="J4111" t="str">
            <v>RUB</v>
          </cell>
        </row>
        <row r="4112">
          <cell r="A4112" t="str">
            <v>НС-1444924</v>
          </cell>
          <cell r="C4112" t="str">
            <v>ZTV-5 N1 Электрическая пушка</v>
          </cell>
          <cell r="G4112" t="str">
            <v>шт</v>
          </cell>
          <cell r="H4112">
            <v>9</v>
          </cell>
          <cell r="I4112">
            <v>6790</v>
          </cell>
          <cell r="J4112" t="str">
            <v>RUB</v>
          </cell>
        </row>
        <row r="4113">
          <cell r="A4113" t="str">
            <v>НС-1444925</v>
          </cell>
          <cell r="C4113" t="str">
            <v>ZTV-9 N1 Электрическая пушка</v>
          </cell>
          <cell r="G4113" t="str">
            <v>шт</v>
          </cell>
          <cell r="H4113" t="str">
            <v>больше 50</v>
          </cell>
          <cell r="I4113">
            <v>9590</v>
          </cell>
          <cell r="J4113" t="str">
            <v>RUB</v>
          </cell>
        </row>
        <row r="4114">
          <cell r="A4114" t="str">
            <v>НС-1076679</v>
          </cell>
          <cell r="C4114" t="str">
            <v>МИНИ</v>
          </cell>
          <cell r="H4114">
            <v>29</v>
          </cell>
          <cell r="I4114">
            <v>3290</v>
          </cell>
          <cell r="J4114" t="str">
            <v>RUB</v>
          </cell>
        </row>
        <row r="4115">
          <cell r="A4115" t="str">
            <v>НС-1076686</v>
          </cell>
          <cell r="C4115" t="str">
            <v>ZTV-2 N1 Электрическая пушка</v>
          </cell>
          <cell r="G4115" t="str">
            <v>шт</v>
          </cell>
          <cell r="H4115">
            <v>24</v>
          </cell>
          <cell r="I4115">
            <v>3290</v>
          </cell>
          <cell r="J4115" t="str">
            <v>RUB</v>
          </cell>
        </row>
        <row r="4116">
          <cell r="A4116" t="str">
            <v>НС-1076687</v>
          </cell>
          <cell r="C4116" t="str">
            <v>ZTV-2C N1 Электрическая цилиндрическая пушка</v>
          </cell>
          <cell r="G4116" t="str">
            <v>шт</v>
          </cell>
          <cell r="H4116">
            <v>5</v>
          </cell>
          <cell r="I4116">
            <v>3490</v>
          </cell>
          <cell r="J4116" t="str">
            <v>RUB</v>
          </cell>
        </row>
        <row r="4117">
          <cell r="A4117" t="str">
            <v>НС-1710666</v>
          </cell>
          <cell r="C4117" t="str">
            <v>Образец HE-15T Электротепловентилятор</v>
          </cell>
          <cell r="G4117" t="str">
            <v>шт</v>
          </cell>
          <cell r="H4117">
            <v>1</v>
          </cell>
        </row>
        <row r="4118">
          <cell r="A4118" t="str">
            <v>НС-1076677</v>
          </cell>
          <cell r="C4118" t="str">
            <v>СУХОВЕЙ</v>
          </cell>
          <cell r="H4118" t="str">
            <v>больше 50</v>
          </cell>
          <cell r="I4118">
            <v>5590</v>
          </cell>
          <cell r="J4118" t="str">
            <v>RUB</v>
          </cell>
        </row>
        <row r="4119">
          <cell r="A4119" t="str">
            <v>НС-1031291</v>
          </cell>
          <cell r="C4119" t="str">
            <v>Электрическая пушка ZTV-3C</v>
          </cell>
          <cell r="G4119" t="str">
            <v>шт</v>
          </cell>
          <cell r="H4119" t="str">
            <v>больше 50</v>
          </cell>
          <cell r="I4119">
            <v>5590</v>
          </cell>
          <cell r="J4119" t="str">
            <v>RUB</v>
          </cell>
        </row>
        <row r="4120">
          <cell r="A4120" t="str">
            <v>НС-1031071</v>
          </cell>
          <cell r="C4120" t="str">
            <v>Электрическая пушка ZTV-5C</v>
          </cell>
          <cell r="G4120" t="str">
            <v>шт</v>
          </cell>
          <cell r="H4120">
            <v>48</v>
          </cell>
          <cell r="I4120">
            <v>7890</v>
          </cell>
          <cell r="J4120" t="str">
            <v>RUB</v>
          </cell>
        </row>
        <row r="4121">
          <cell r="A4121" t="str">
            <v>Б-00001325</v>
          </cell>
          <cell r="C4121" t="str">
            <v>Электрическая пушка ZTV-6C</v>
          </cell>
          <cell r="G4121" t="str">
            <v>шт</v>
          </cell>
          <cell r="H4121" t="str">
            <v>больше 50</v>
          </cell>
          <cell r="I4121">
            <v>10490</v>
          </cell>
          <cell r="J4121" t="str">
            <v>RUB</v>
          </cell>
        </row>
        <row r="4122">
          <cell r="A4122" t="str">
            <v>Б-00001326</v>
          </cell>
          <cell r="C4122" t="str">
            <v>Электрическая пушка ZTV-9C</v>
          </cell>
          <cell r="G4122" t="str">
            <v>шт</v>
          </cell>
          <cell r="H4122" t="str">
            <v>больше 50</v>
          </cell>
          <cell r="I4122">
            <v>11390</v>
          </cell>
          <cell r="J4122" t="str">
            <v>RUB</v>
          </cell>
        </row>
        <row r="4123">
          <cell r="A4123" t="str">
            <v>яС-1171749</v>
          </cell>
          <cell r="C4123" t="str">
            <v>СУХОВЕЙ ЭКО</v>
          </cell>
          <cell r="H4123">
            <v>11</v>
          </cell>
          <cell r="I4123">
            <v>3990</v>
          </cell>
          <cell r="J4123" t="str">
            <v>RUB</v>
          </cell>
        </row>
        <row r="4124">
          <cell r="A4124" t="str">
            <v>НС-1076688</v>
          </cell>
          <cell r="C4124" t="str">
            <v>ZTV-3C N1 Электрическая цилиндрическая пушка</v>
          </cell>
          <cell r="G4124" t="str">
            <v>шт</v>
          </cell>
          <cell r="H4124">
            <v>5</v>
          </cell>
          <cell r="I4124">
            <v>3990</v>
          </cell>
          <cell r="J4124" t="str">
            <v>RUB</v>
          </cell>
        </row>
        <row r="4125">
          <cell r="A4125" t="str">
            <v>НС-1444927</v>
          </cell>
          <cell r="C4125" t="str">
            <v>ZTV-5C N1 Электрическая пушка</v>
          </cell>
          <cell r="G4125" t="str">
            <v>шт</v>
          </cell>
          <cell r="H4125">
            <v>6</v>
          </cell>
          <cell r="I4125">
            <v>5990</v>
          </cell>
          <cell r="J4125" t="str">
            <v>RUB</v>
          </cell>
        </row>
        <row r="4126">
          <cell r="A4126" t="str">
            <v>Б-00000606</v>
          </cell>
          <cell r="C4126" t="str">
            <v>Электроконвекторы</v>
          </cell>
          <cell r="H4126" t="str">
            <v>больше 50</v>
          </cell>
          <cell r="I4126">
            <v>3440</v>
          </cell>
          <cell r="J4126" t="str">
            <v>RUB</v>
          </cell>
        </row>
        <row r="4127">
          <cell r="A4127" t="str">
            <v>яС-1166155</v>
          </cell>
          <cell r="C4127" t="str">
            <v>АТЛЕТ 2.0</v>
          </cell>
          <cell r="H4127" t="str">
            <v>больше 50</v>
          </cell>
          <cell r="I4127">
            <v>3440</v>
          </cell>
          <cell r="J4127" t="str">
            <v>RUB</v>
          </cell>
        </row>
        <row r="4128">
          <cell r="A4128" t="str">
            <v>НС-1277496</v>
          </cell>
          <cell r="C4128" t="str">
            <v>ZHC-1000 A2.0 Электрический конвектор</v>
          </cell>
          <cell r="G4128" t="str">
            <v>шт</v>
          </cell>
          <cell r="H4128" t="str">
            <v>больше 50</v>
          </cell>
          <cell r="I4128">
            <v>3440</v>
          </cell>
          <cell r="J4128" t="str">
            <v>RUB</v>
          </cell>
        </row>
        <row r="4129">
          <cell r="A4129" t="str">
            <v>НС-1277498</v>
          </cell>
          <cell r="C4129" t="str">
            <v>ZHC-1500 A2.0 Электрический конвектор</v>
          </cell>
          <cell r="G4129" t="str">
            <v>шт</v>
          </cell>
          <cell r="H4129" t="str">
            <v>больше 50</v>
          </cell>
          <cell r="I4129">
            <v>4190</v>
          </cell>
          <cell r="J4129" t="str">
            <v>RUB</v>
          </cell>
        </row>
        <row r="4130">
          <cell r="A4130" t="str">
            <v>НС-1277500</v>
          </cell>
          <cell r="C4130" t="str">
            <v>ZHC-2000 A2.0 Электрический конвектор</v>
          </cell>
          <cell r="G4130" t="str">
            <v>шт</v>
          </cell>
          <cell r="H4130" t="str">
            <v>больше 50</v>
          </cell>
          <cell r="I4130">
            <v>5190</v>
          </cell>
          <cell r="J4130" t="str">
            <v>RUB</v>
          </cell>
        </row>
        <row r="4131">
          <cell r="A4131" t="str">
            <v>яС-1172143</v>
          </cell>
          <cell r="C4131" t="str">
            <v>КОМФОРТ SR3.0</v>
          </cell>
          <cell r="H4131" t="str">
            <v>больше 50</v>
          </cell>
          <cell r="I4131">
            <v>4490</v>
          </cell>
          <cell r="J4131" t="str">
            <v>RUB</v>
          </cell>
        </row>
        <row r="4132">
          <cell r="A4132" t="str">
            <v>НС-1103079</v>
          </cell>
          <cell r="C4132" t="str">
            <v>Электрический конвектор ZHC-1000 SR3.0</v>
          </cell>
          <cell r="G4132" t="str">
            <v>шт</v>
          </cell>
          <cell r="H4132" t="str">
            <v>больше 50</v>
          </cell>
          <cell r="I4132">
            <v>4490</v>
          </cell>
          <cell r="J4132" t="str">
            <v>RUB</v>
          </cell>
        </row>
        <row r="4133">
          <cell r="A4133" t="str">
            <v>НС-1103083</v>
          </cell>
          <cell r="C4133" t="str">
            <v>Электрический конвектор ZHC-2000 SR3.0</v>
          </cell>
          <cell r="G4133" t="str">
            <v>шт</v>
          </cell>
          <cell r="H4133" t="str">
            <v>больше 50</v>
          </cell>
          <cell r="I4133">
            <v>6490</v>
          </cell>
          <cell r="J4133" t="str">
            <v>RUB</v>
          </cell>
        </row>
        <row r="4134">
          <cell r="A4134" t="str">
            <v>яС-1172144</v>
          </cell>
          <cell r="C4134" t="str">
            <v>КОМФОРТ Е3.0</v>
          </cell>
          <cell r="H4134" t="str">
            <v>больше 50</v>
          </cell>
          <cell r="I4134">
            <v>5790</v>
          </cell>
          <cell r="J4134" t="str">
            <v>RUB</v>
          </cell>
        </row>
        <row r="4135">
          <cell r="A4135" t="str">
            <v>НС-1103078</v>
          </cell>
          <cell r="C4135" t="str">
            <v>Электрический конвектор ZHC-1000 E3.0</v>
          </cell>
          <cell r="G4135" t="str">
            <v>шт</v>
          </cell>
          <cell r="H4135">
            <v>38</v>
          </cell>
          <cell r="I4135">
            <v>5790</v>
          </cell>
          <cell r="J4135" t="str">
            <v>RUB</v>
          </cell>
        </row>
        <row r="4136">
          <cell r="A4136" t="str">
            <v>НС-1103081</v>
          </cell>
          <cell r="C4136" t="str">
            <v>Электрический конвектор ZHC-1500 Е3.0</v>
          </cell>
          <cell r="G4136" t="str">
            <v>шт</v>
          </cell>
          <cell r="H4136" t="str">
            <v>больше 50</v>
          </cell>
          <cell r="I4136">
            <v>6640</v>
          </cell>
          <cell r="J4136" t="str">
            <v>RUB</v>
          </cell>
        </row>
        <row r="4137">
          <cell r="A4137" t="str">
            <v>НС-1103082</v>
          </cell>
          <cell r="C4137" t="str">
            <v>Электрический конвектор ZHC-2000 E3.0</v>
          </cell>
          <cell r="G4137" t="str">
            <v>шт</v>
          </cell>
          <cell r="H4137" t="str">
            <v>больше 50</v>
          </cell>
          <cell r="I4137">
            <v>6880</v>
          </cell>
          <cell r="J4137" t="str">
            <v>RUB</v>
          </cell>
        </row>
        <row r="4138">
          <cell r="A4138" t="str">
            <v>яС-1166154</v>
          </cell>
          <cell r="C4138" t="str">
            <v>УЮТ</v>
          </cell>
          <cell r="H4138" t="str">
            <v>больше 50</v>
          </cell>
          <cell r="I4138">
            <v>3590</v>
          </cell>
          <cell r="J4138" t="str">
            <v>RUB</v>
          </cell>
        </row>
        <row r="4139">
          <cell r="A4139" t="str">
            <v>НС-1277492</v>
          </cell>
          <cell r="C4139" t="str">
            <v>ZHC-1000 SR3.0 ECO Электрический конвектор</v>
          </cell>
          <cell r="G4139" t="str">
            <v>шт</v>
          </cell>
          <cell r="H4139" t="str">
            <v>больше 50</v>
          </cell>
          <cell r="I4139">
            <v>3590</v>
          </cell>
          <cell r="J4139" t="str">
            <v>RUB</v>
          </cell>
        </row>
        <row r="4140">
          <cell r="A4140" t="str">
            <v>НС-1277493</v>
          </cell>
          <cell r="C4140" t="str">
            <v>ZHC-1500 SR3.0 ECO Электрический конвектор</v>
          </cell>
          <cell r="G4140" t="str">
            <v>шт</v>
          </cell>
          <cell r="H4140">
            <v>26</v>
          </cell>
          <cell r="I4140">
            <v>4990</v>
          </cell>
          <cell r="J4140" t="str">
            <v>RUB</v>
          </cell>
        </row>
        <row r="4141">
          <cell r="A4141" t="str">
            <v>НС-1277494</v>
          </cell>
          <cell r="C4141" t="str">
            <v>ZHC-2000 SR3.0 ECO Электрический конвектор</v>
          </cell>
          <cell r="G4141" t="str">
            <v>шт</v>
          </cell>
          <cell r="H4141">
            <v>1</v>
          </cell>
          <cell r="I4141">
            <v>5890</v>
          </cell>
          <cell r="J4141" t="str">
            <v>RUB</v>
          </cell>
        </row>
        <row r="4142">
          <cell r="A4142" t="str">
            <v>НС-1019397</v>
          </cell>
          <cell r="C4142" t="str">
            <v>ROYAL CLIMA</v>
          </cell>
          <cell r="H4142" t="str">
            <v>больше 50</v>
          </cell>
          <cell r="I4142">
            <v>5990</v>
          </cell>
          <cell r="J4142" t="str">
            <v>RUB</v>
          </cell>
        </row>
        <row r="4143">
          <cell r="A4143" t="str">
            <v>Ц-00025060</v>
          </cell>
          <cell r="C4143" t="str">
            <v>Бытовые конвекторы</v>
          </cell>
          <cell r="H4143" t="str">
            <v>больше 50</v>
          </cell>
          <cell r="I4143">
            <v>5990</v>
          </cell>
          <cell r="J4143" t="str">
            <v>RUB</v>
          </cell>
        </row>
        <row r="4144">
          <cell r="A4144" t="str">
            <v>яС-1189322</v>
          </cell>
          <cell r="C4144" t="str">
            <v>ARBENA Plinth</v>
          </cell>
          <cell r="H4144">
            <v>12</v>
          </cell>
          <cell r="I4144">
            <v>5990</v>
          </cell>
          <cell r="J4144" t="str">
            <v>RUB</v>
          </cell>
        </row>
        <row r="4145">
          <cell r="A4145" t="str">
            <v>НС-1737044</v>
          </cell>
          <cell r="C4145" t="str">
            <v>REC-ARBE1000M Электрический конвектор плинтусный ROYAL CLIMA</v>
          </cell>
          <cell r="G4145" t="str">
            <v>шт</v>
          </cell>
          <cell r="H4145">
            <v>12</v>
          </cell>
          <cell r="I4145">
            <v>5990</v>
          </cell>
          <cell r="J4145" t="str">
            <v>RUB</v>
          </cell>
        </row>
        <row r="4146">
          <cell r="A4146" t="str">
            <v>яС-1178490</v>
          </cell>
          <cell r="C4146" t="str">
            <v>ASTORIA Elettronico</v>
          </cell>
          <cell r="H4146">
            <v>43</v>
          </cell>
          <cell r="I4146">
            <v>5890</v>
          </cell>
          <cell r="J4146" t="str">
            <v>RUB</v>
          </cell>
        </row>
        <row r="4147">
          <cell r="A4147" t="str">
            <v>НС-1535495</v>
          </cell>
          <cell r="C4147" t="str">
            <v>REC-AT1000E ROYAL Clima Электрический конвектор</v>
          </cell>
          <cell r="G4147" t="str">
            <v>шт</v>
          </cell>
          <cell r="H4147">
            <v>0</v>
          </cell>
          <cell r="I4147">
            <v>5890</v>
          </cell>
          <cell r="J4147" t="str">
            <v>RUB</v>
          </cell>
        </row>
        <row r="4148">
          <cell r="A4148" t="str">
            <v>НС-1535497</v>
          </cell>
          <cell r="C4148" t="str">
            <v>REC-AT1500E ROYAL Clima Электрический конвектор</v>
          </cell>
          <cell r="G4148" t="str">
            <v>шт</v>
          </cell>
          <cell r="H4148">
            <v>43</v>
          </cell>
          <cell r="I4148">
            <v>6890</v>
          </cell>
          <cell r="J4148" t="str">
            <v>RUB</v>
          </cell>
        </row>
        <row r="4149">
          <cell r="A4149" t="str">
            <v>яС-1178489</v>
          </cell>
          <cell r="C4149" t="str">
            <v>ASTORIA Meccanico</v>
          </cell>
          <cell r="H4149" t="str">
            <v>больше 50</v>
          </cell>
          <cell r="I4149">
            <v>4690</v>
          </cell>
          <cell r="J4149" t="str">
            <v>RUB</v>
          </cell>
        </row>
        <row r="4150">
          <cell r="A4150" t="str">
            <v>НС-1535499</v>
          </cell>
          <cell r="C4150" t="str">
            <v>REC-AT1000M ROYAL Clima Электрический конвектор</v>
          </cell>
          <cell r="G4150" t="str">
            <v>шт</v>
          </cell>
          <cell r="H4150" t="str">
            <v>больше 50</v>
          </cell>
          <cell r="I4150">
            <v>4690</v>
          </cell>
          <cell r="J4150" t="str">
            <v>RUB</v>
          </cell>
        </row>
        <row r="4151">
          <cell r="A4151" t="str">
            <v>НС-1535500</v>
          </cell>
          <cell r="C4151" t="str">
            <v>REC-AT1500M ROYAL Clima Электрический конвектор</v>
          </cell>
          <cell r="G4151" t="str">
            <v>шт</v>
          </cell>
          <cell r="H4151" t="str">
            <v>больше 50</v>
          </cell>
          <cell r="I4151">
            <v>5590</v>
          </cell>
          <cell r="J4151" t="str">
            <v>RUB</v>
          </cell>
        </row>
        <row r="4152">
          <cell r="A4152" t="str">
            <v>НС-1535501</v>
          </cell>
          <cell r="C4152" t="str">
            <v>REC-AT2000M ROYAL Clima Электрический конвектор</v>
          </cell>
          <cell r="G4152" t="str">
            <v>шт</v>
          </cell>
          <cell r="H4152">
            <v>38</v>
          </cell>
          <cell r="I4152">
            <v>6390</v>
          </cell>
          <cell r="J4152" t="str">
            <v>RUB</v>
          </cell>
        </row>
        <row r="4153">
          <cell r="A4153" t="str">
            <v>яС-1172863</v>
          </cell>
          <cell r="C4153" t="str">
            <v>ATRI Econo</v>
          </cell>
          <cell r="H4153" t="str">
            <v>больше 50</v>
          </cell>
          <cell r="I4153">
            <v>3190</v>
          </cell>
          <cell r="J4153" t="str">
            <v>RUB</v>
          </cell>
        </row>
        <row r="4154">
          <cell r="A4154" t="str">
            <v>НС-1480812</v>
          </cell>
          <cell r="C4154" t="str">
            <v>REC-AE1000M ROYAL Clima Электрический конвектор</v>
          </cell>
          <cell r="G4154" t="str">
            <v>шт</v>
          </cell>
          <cell r="H4154" t="str">
            <v>больше 50</v>
          </cell>
          <cell r="I4154">
            <v>3190</v>
          </cell>
          <cell r="J4154" t="str">
            <v>RUB</v>
          </cell>
        </row>
        <row r="4155">
          <cell r="A4155" t="str">
            <v>НС-1480813</v>
          </cell>
          <cell r="C4155" t="str">
            <v>REC-AE1500M ROYAL Clima Электрический конвектор</v>
          </cell>
          <cell r="G4155" t="str">
            <v>шт</v>
          </cell>
          <cell r="H4155" t="str">
            <v>больше 50</v>
          </cell>
          <cell r="I4155">
            <v>3990</v>
          </cell>
          <cell r="J4155" t="str">
            <v>RUB</v>
          </cell>
        </row>
        <row r="4156">
          <cell r="A4156" t="str">
            <v>НС-1480814</v>
          </cell>
          <cell r="C4156" t="str">
            <v>REC-AE2000M ROYAL Clima Электрический конвектор</v>
          </cell>
          <cell r="G4156" t="str">
            <v>шт</v>
          </cell>
          <cell r="H4156">
            <v>1</v>
          </cell>
          <cell r="I4156">
            <v>4490</v>
          </cell>
          <cell r="J4156" t="str">
            <v>RUB</v>
          </cell>
        </row>
        <row r="4157">
          <cell r="A4157" t="str">
            <v>яС-1172797</v>
          </cell>
          <cell r="C4157" t="str">
            <v>ATRI Meccanico</v>
          </cell>
          <cell r="H4157" t="str">
            <v>больше 50</v>
          </cell>
          <cell r="I4157">
            <v>3790</v>
          </cell>
          <cell r="J4157" t="str">
            <v>RUB</v>
          </cell>
        </row>
        <row r="4158">
          <cell r="A4158" t="str">
            <v>НС-1480807</v>
          </cell>
          <cell r="C4158" t="str">
            <v>REC-A1000M ROYAL Clima Электрический конвектор</v>
          </cell>
          <cell r="G4158" t="str">
            <v>шт</v>
          </cell>
          <cell r="H4158" t="str">
            <v>больше 50</v>
          </cell>
          <cell r="I4158">
            <v>3790</v>
          </cell>
          <cell r="J4158" t="str">
            <v>RUB</v>
          </cell>
        </row>
        <row r="4159">
          <cell r="A4159" t="str">
            <v>НС-1480809</v>
          </cell>
          <cell r="C4159" t="str">
            <v>REC-A1500M ROYAL Clima Электрический конвектор</v>
          </cell>
          <cell r="G4159" t="str">
            <v>шт</v>
          </cell>
          <cell r="H4159">
            <v>3</v>
          </cell>
          <cell r="I4159">
            <v>4260</v>
          </cell>
          <cell r="J4159" t="str">
            <v>RUB</v>
          </cell>
        </row>
        <row r="4160">
          <cell r="A4160" t="str">
            <v>НС-1480810</v>
          </cell>
          <cell r="C4160" t="str">
            <v>REC-A2000M ROYAL Clima Электрический конвектор</v>
          </cell>
          <cell r="G4160" t="str">
            <v>шт</v>
          </cell>
          <cell r="H4160">
            <v>10</v>
          </cell>
          <cell r="I4160">
            <v>5020</v>
          </cell>
          <cell r="J4160" t="str">
            <v>RUB</v>
          </cell>
        </row>
        <row r="4161">
          <cell r="A4161" t="str">
            <v>яС-1189320</v>
          </cell>
          <cell r="C4161" t="str">
            <v>CORSO  Meccanico</v>
          </cell>
          <cell r="H4161" t="str">
            <v>больше 50</v>
          </cell>
          <cell r="I4161">
            <v>3790</v>
          </cell>
          <cell r="J4161" t="str">
            <v>RUB</v>
          </cell>
        </row>
        <row r="4162">
          <cell r="A4162" t="str">
            <v>НС-1680547</v>
          </cell>
          <cell r="C4162" t="str">
            <v>REC-C1000M ROYAL CLIMA Электрический конвектор</v>
          </cell>
          <cell r="G4162" t="str">
            <v>шт</v>
          </cell>
          <cell r="H4162" t="str">
            <v>больше 50</v>
          </cell>
          <cell r="I4162">
            <v>3790</v>
          </cell>
          <cell r="J4162" t="str">
            <v>RUB</v>
          </cell>
        </row>
        <row r="4163">
          <cell r="A4163" t="str">
            <v>НС-1680548</v>
          </cell>
          <cell r="C4163" t="str">
            <v>REC-C1500M ROYAL CLIMA Электрический конвектор</v>
          </cell>
          <cell r="G4163" t="str">
            <v>шт</v>
          </cell>
          <cell r="H4163" t="str">
            <v>больше 50</v>
          </cell>
          <cell r="I4163">
            <v>4260</v>
          </cell>
          <cell r="J4163" t="str">
            <v>RUB</v>
          </cell>
        </row>
        <row r="4164">
          <cell r="A4164" t="str">
            <v>НС-1680549</v>
          </cell>
          <cell r="C4164" t="str">
            <v>REC-C2000M ROYAL CLIMA Электрический конвектор</v>
          </cell>
          <cell r="G4164" t="str">
            <v>шт</v>
          </cell>
          <cell r="H4164">
            <v>8</v>
          </cell>
          <cell r="I4164">
            <v>5020</v>
          </cell>
          <cell r="J4164" t="str">
            <v>RUB</v>
          </cell>
        </row>
        <row r="4165">
          <cell r="A4165" t="str">
            <v>яС-1172911</v>
          </cell>
          <cell r="C4165" t="str">
            <v>FIORI Meccanico</v>
          </cell>
          <cell r="H4165">
            <v>8</v>
          </cell>
          <cell r="I4165">
            <v>4490</v>
          </cell>
          <cell r="J4165" t="str">
            <v>RUB</v>
          </cell>
        </row>
        <row r="4166">
          <cell r="A4166" t="str">
            <v>НС-1515485</v>
          </cell>
          <cell r="C4166" t="str">
            <v>REC-FRWG1000M ROYAL Clima Электрический конвектор с подсветкой</v>
          </cell>
          <cell r="G4166" t="str">
            <v>шт</v>
          </cell>
          <cell r="H4166">
            <v>8</v>
          </cell>
          <cell r="I4166">
            <v>4490</v>
          </cell>
          <cell r="J4166" t="str">
            <v>RUB</v>
          </cell>
        </row>
        <row r="4167">
          <cell r="A4167" t="str">
            <v>яС-1188283</v>
          </cell>
          <cell r="C4167" t="str">
            <v>LUMINO Meccanico</v>
          </cell>
          <cell r="H4167" t="str">
            <v>больше 50</v>
          </cell>
          <cell r="I4167">
            <v>4490</v>
          </cell>
          <cell r="J4167" t="str">
            <v>RUB</v>
          </cell>
        </row>
        <row r="4168">
          <cell r="A4168" t="str">
            <v>НС-1665282</v>
          </cell>
          <cell r="C4168" t="str">
            <v>REC-LUB1000M ROYAL CLIMA Электрический конвектор</v>
          </cell>
          <cell r="G4168" t="str">
            <v>шт</v>
          </cell>
          <cell r="H4168">
            <v>34</v>
          </cell>
          <cell r="I4168">
            <v>4490</v>
          </cell>
          <cell r="J4168" t="str">
            <v>RUB</v>
          </cell>
        </row>
        <row r="4169">
          <cell r="A4169" t="str">
            <v>НС-1665283</v>
          </cell>
          <cell r="C4169" t="str">
            <v>REC-LUB1500M ROYAL CLIMA Электрический конвектор</v>
          </cell>
          <cell r="G4169" t="str">
            <v>шт</v>
          </cell>
          <cell r="H4169">
            <v>41</v>
          </cell>
          <cell r="I4169">
            <v>4990</v>
          </cell>
          <cell r="J4169" t="str">
            <v>RUB</v>
          </cell>
        </row>
        <row r="4170">
          <cell r="A4170" t="str">
            <v>НС-1665284</v>
          </cell>
          <cell r="C4170" t="str">
            <v>REC-LUB2000M ROYAL CLIMA Электрический конвектор</v>
          </cell>
          <cell r="G4170" t="str">
            <v>шт</v>
          </cell>
          <cell r="H4170">
            <v>19</v>
          </cell>
          <cell r="I4170">
            <v>5990</v>
          </cell>
          <cell r="J4170" t="str">
            <v>RUB</v>
          </cell>
        </row>
        <row r="4171">
          <cell r="A4171" t="str">
            <v>НС-1665278</v>
          </cell>
          <cell r="C4171" t="str">
            <v>REC-LUW1000M ROYAL CLIMA Электрический конвектор</v>
          </cell>
          <cell r="G4171" t="str">
            <v>шт</v>
          </cell>
          <cell r="H4171" t="str">
            <v>больше 50</v>
          </cell>
          <cell r="I4171">
            <v>4490</v>
          </cell>
          <cell r="J4171" t="str">
            <v>RUB</v>
          </cell>
        </row>
        <row r="4172">
          <cell r="A4172" t="str">
            <v>НС-1665279</v>
          </cell>
          <cell r="C4172" t="str">
            <v>REC-LUW1500M ROYAL CLIMA Электрический конвектор</v>
          </cell>
          <cell r="G4172" t="str">
            <v>шт</v>
          </cell>
          <cell r="H4172">
            <v>43</v>
          </cell>
          <cell r="I4172">
            <v>4990</v>
          </cell>
          <cell r="J4172" t="str">
            <v>RUB</v>
          </cell>
        </row>
        <row r="4173">
          <cell r="A4173" t="str">
            <v>НС-1665281</v>
          </cell>
          <cell r="C4173" t="str">
            <v>REC-LUW2000M ROYAL CLIMA Электрический конвектор</v>
          </cell>
          <cell r="G4173" t="str">
            <v>шт</v>
          </cell>
          <cell r="H4173">
            <v>15</v>
          </cell>
          <cell r="I4173">
            <v>5990</v>
          </cell>
          <cell r="J4173" t="str">
            <v>RUB</v>
          </cell>
        </row>
        <row r="4174">
          <cell r="A4174" t="str">
            <v>яС-1192435</v>
          </cell>
          <cell r="C4174" t="str">
            <v>MAGRO Панельные</v>
          </cell>
          <cell r="H4174" t="str">
            <v>больше 50</v>
          </cell>
          <cell r="I4174">
            <v>14990</v>
          </cell>
          <cell r="J4174" t="str">
            <v>RUB</v>
          </cell>
        </row>
        <row r="4175">
          <cell r="A4175" t="str">
            <v>НС-1737043</v>
          </cell>
          <cell r="C4175" t="str">
            <v>REC-MG750E MAGRO Электрический конвектор панельный ROYAL CLIMA</v>
          </cell>
          <cell r="G4175" t="str">
            <v>шт</v>
          </cell>
          <cell r="H4175" t="str">
            <v>больше 50</v>
          </cell>
          <cell r="I4175">
            <v>14990</v>
          </cell>
          <cell r="J4175" t="str">
            <v>RUB</v>
          </cell>
        </row>
        <row r="4176">
          <cell r="A4176" t="str">
            <v>яС-1181651</v>
          </cell>
          <cell r="C4176" t="str">
            <v>MIVENTO Econo</v>
          </cell>
          <cell r="H4176">
            <v>8</v>
          </cell>
          <cell r="I4176">
            <v>3490</v>
          </cell>
          <cell r="J4176" t="str">
            <v>RUB</v>
          </cell>
        </row>
        <row r="4177">
          <cell r="A4177" t="str">
            <v>НС-1646654</v>
          </cell>
          <cell r="C4177" t="str">
            <v>REC-MIE1000M ROYAL CLIMA Электрический конвектор</v>
          </cell>
          <cell r="G4177" t="str">
            <v>шт</v>
          </cell>
          <cell r="H4177">
            <v>2</v>
          </cell>
          <cell r="I4177">
            <v>3490</v>
          </cell>
          <cell r="J4177" t="str">
            <v>RUB</v>
          </cell>
        </row>
        <row r="4178">
          <cell r="A4178" t="str">
            <v>НС-1646667</v>
          </cell>
          <cell r="C4178" t="str">
            <v>REC-MIE1500M ROYAL CLIMA Электрический конвектор</v>
          </cell>
          <cell r="G4178" t="str">
            <v>шт</v>
          </cell>
          <cell r="H4178">
            <v>6</v>
          </cell>
          <cell r="I4178">
            <v>3990</v>
          </cell>
          <cell r="J4178" t="str">
            <v>RUB</v>
          </cell>
        </row>
        <row r="4179">
          <cell r="A4179" t="str">
            <v>яС-1166005</v>
          </cell>
          <cell r="C4179" t="str">
            <v>SORENTO</v>
          </cell>
          <cell r="H4179">
            <v>5</v>
          </cell>
          <cell r="I4179">
            <v>5190</v>
          </cell>
          <cell r="J4179" t="str">
            <v>RUB</v>
          </cell>
        </row>
        <row r="4180">
          <cell r="A4180" t="str">
            <v>НС-1272241</v>
          </cell>
          <cell r="C4180" t="str">
            <v>REC-S1000E ROYAL Clima Электрический конвектор</v>
          </cell>
          <cell r="G4180" t="str">
            <v>шт</v>
          </cell>
          <cell r="H4180">
            <v>3</v>
          </cell>
          <cell r="I4180">
            <v>5190</v>
          </cell>
          <cell r="J4180" t="str">
            <v>RUB</v>
          </cell>
        </row>
        <row r="4181">
          <cell r="A4181" t="str">
            <v>НС-1272242</v>
          </cell>
          <cell r="C4181" t="str">
            <v>REC-S1500E ROYAL Clima Электрический конвектор</v>
          </cell>
          <cell r="G4181" t="str">
            <v>шт</v>
          </cell>
          <cell r="H4181">
            <v>2</v>
          </cell>
          <cell r="I4181">
            <v>5940</v>
          </cell>
          <cell r="J4181" t="str">
            <v>RUB</v>
          </cell>
        </row>
        <row r="4182">
          <cell r="A4182" t="str">
            <v>яС-1168484</v>
          </cell>
          <cell r="C4182" t="str">
            <v>VERONA Econo</v>
          </cell>
          <cell r="H4182">
            <v>0</v>
          </cell>
          <cell r="I4182">
            <v>2610</v>
          </cell>
          <cell r="J4182" t="str">
            <v>RUB</v>
          </cell>
        </row>
        <row r="4183">
          <cell r="A4183" t="str">
            <v>НС-1343537</v>
          </cell>
          <cell r="C4183" t="str">
            <v>REC-VE1000M ROYAL Clima Электрический конвектор</v>
          </cell>
          <cell r="G4183" t="str">
            <v>шт</v>
          </cell>
          <cell r="H4183">
            <v>0</v>
          </cell>
          <cell r="I4183">
            <v>2610</v>
          </cell>
          <cell r="J4183" t="str">
            <v>RUB</v>
          </cell>
        </row>
        <row r="4184">
          <cell r="A4184" t="str">
            <v>яС-1168485</v>
          </cell>
          <cell r="C4184" t="str">
            <v>VERONA Meccanico</v>
          </cell>
          <cell r="H4184">
            <v>1</v>
          </cell>
          <cell r="I4184">
            <v>3100</v>
          </cell>
          <cell r="J4184" t="str">
            <v>RUB</v>
          </cell>
        </row>
        <row r="4185">
          <cell r="A4185" t="str">
            <v>НС-1343540</v>
          </cell>
          <cell r="C4185" t="str">
            <v>REC-V1000M ROYAL Clima Электрический конвектор</v>
          </cell>
          <cell r="G4185" t="str">
            <v>шт</v>
          </cell>
          <cell r="H4185">
            <v>1</v>
          </cell>
          <cell r="I4185">
            <v>3100</v>
          </cell>
          <cell r="J4185" t="str">
            <v>RUB</v>
          </cell>
        </row>
        <row r="4186">
          <cell r="A4186" t="str">
            <v>Ц-00025061</v>
          </cell>
          <cell r="C4186" t="str">
            <v>Бытовые тепловентиляторы</v>
          </cell>
          <cell r="H4186">
            <v>29</v>
          </cell>
          <cell r="I4186">
            <v>3990</v>
          </cell>
          <cell r="J4186" t="str">
            <v>RUB</v>
          </cell>
        </row>
        <row r="4187">
          <cell r="A4187" t="str">
            <v>НС-1737196</v>
          </cell>
          <cell r="C4187" t="str">
            <v>RFH-C2000DC-W COLONNATO Электрический тепловентилятор ROYAL CLIMA</v>
          </cell>
          <cell r="G4187" t="str">
            <v>шт</v>
          </cell>
          <cell r="H4187">
            <v>9</v>
          </cell>
          <cell r="I4187">
            <v>3990</v>
          </cell>
          <cell r="J4187" t="str">
            <v>RUB</v>
          </cell>
        </row>
        <row r="4188">
          <cell r="A4188" t="str">
            <v>НС-1442236</v>
          </cell>
          <cell r="C4188" t="str">
            <v>RFH-CM500DC-BL ROYAL Clima Электрический тепловентилятор COMO</v>
          </cell>
          <cell r="G4188" t="str">
            <v>шт</v>
          </cell>
          <cell r="H4188">
            <v>9</v>
          </cell>
          <cell r="I4188">
            <v>1390</v>
          </cell>
          <cell r="J4188" t="str">
            <v>RUB</v>
          </cell>
        </row>
        <row r="4189">
          <cell r="A4189" t="str">
            <v>НС-1517390</v>
          </cell>
          <cell r="C4189" t="str">
            <v>RFH-N1500DC-BL ROYAL Clima Электрический тепловентилятор NOTTE</v>
          </cell>
          <cell r="G4189" t="str">
            <v>шт</v>
          </cell>
          <cell r="H4189">
            <v>11</v>
          </cell>
          <cell r="I4189">
            <v>2190</v>
          </cell>
          <cell r="J4189" t="str">
            <v>RUB</v>
          </cell>
        </row>
        <row r="4190">
          <cell r="A4190" t="str">
            <v>НС-1075354</v>
          </cell>
          <cell r="C4190" t="str">
            <v>ИК обогреватели серии Raggio</v>
          </cell>
          <cell r="H4190" t="str">
            <v>больше 50</v>
          </cell>
          <cell r="I4190">
            <v>4290</v>
          </cell>
          <cell r="J4190" t="str">
            <v>RUB</v>
          </cell>
        </row>
        <row r="4191">
          <cell r="A4191" t="str">
            <v>НС-1586498</v>
          </cell>
          <cell r="C4191" t="str">
            <v>RIH-R1000S/II ROYAL Clima Инфракрасный обогреватель RAGGIO</v>
          </cell>
          <cell r="G4191" t="str">
            <v>шт</v>
          </cell>
          <cell r="H4191">
            <v>38</v>
          </cell>
          <cell r="I4191">
            <v>4290</v>
          </cell>
          <cell r="J4191" t="str">
            <v>RUB</v>
          </cell>
        </row>
        <row r="4192">
          <cell r="A4192" t="str">
            <v>НС-1757433</v>
          </cell>
          <cell r="C4192" t="str">
            <v>RIH-R1000SA RAGGIO Инфракрасный обогреватель ROYAL CLIMA</v>
          </cell>
          <cell r="G4192" t="str">
            <v>шт</v>
          </cell>
          <cell r="H4192">
            <v>30</v>
          </cell>
          <cell r="I4192">
            <v>3950</v>
          </cell>
          <cell r="J4192" t="str">
            <v>RUB</v>
          </cell>
        </row>
        <row r="4193">
          <cell r="A4193" t="str">
            <v>НС-1757434</v>
          </cell>
          <cell r="C4193" t="str">
            <v>RIH-R1400SA RAGGIO Инфракрасный обогреватель ROYAL CLIMA</v>
          </cell>
          <cell r="G4193" t="str">
            <v>шт</v>
          </cell>
          <cell r="H4193" t="str">
            <v>больше 50</v>
          </cell>
          <cell r="I4193">
            <v>5150</v>
          </cell>
          <cell r="J4193" t="str">
            <v>RUB</v>
          </cell>
        </row>
        <row r="4194">
          <cell r="A4194" t="str">
            <v>НС-1757435</v>
          </cell>
          <cell r="C4194" t="str">
            <v>RIH-R1500SA RAGGIO Инфракрасный обогреватель ROYAL CLIMA</v>
          </cell>
          <cell r="G4194" t="str">
            <v>шт</v>
          </cell>
          <cell r="H4194" t="str">
            <v>больше 50</v>
          </cell>
          <cell r="I4194">
            <v>5590</v>
          </cell>
          <cell r="J4194" t="str">
            <v>RUB</v>
          </cell>
        </row>
        <row r="4195">
          <cell r="A4195" t="str">
            <v>НС-1757437</v>
          </cell>
          <cell r="C4195" t="str">
            <v>RIH-R2000EA RAGGIO Инфракрасный обогреватель ROYAL CLIMA</v>
          </cell>
          <cell r="G4195" t="str">
            <v>шт</v>
          </cell>
          <cell r="H4195">
            <v>6</v>
          </cell>
          <cell r="I4195">
            <v>7155</v>
          </cell>
          <cell r="J4195" t="str">
            <v>RUB</v>
          </cell>
        </row>
        <row r="4196">
          <cell r="A4196" t="str">
            <v>НС-1586499</v>
          </cell>
          <cell r="C4196" t="str">
            <v>RIH-R2000S/II ROYAL Clima Инфракрасный обогреватель RAGGIO</v>
          </cell>
          <cell r="G4196" t="str">
            <v>шт</v>
          </cell>
          <cell r="H4196">
            <v>7</v>
          </cell>
          <cell r="I4196">
            <v>7590</v>
          </cell>
          <cell r="J4196" t="str">
            <v>RUB</v>
          </cell>
        </row>
        <row r="4197">
          <cell r="A4197" t="str">
            <v>НС-1757412</v>
          </cell>
          <cell r="C4197" t="str">
            <v>RIH-R600SA RAGGIO Инфракрасный обогреватель ROYAL CLIMA</v>
          </cell>
          <cell r="G4197" t="str">
            <v>шт</v>
          </cell>
          <cell r="H4197" t="str">
            <v>больше 50</v>
          </cell>
          <cell r="I4197">
            <v>3190</v>
          </cell>
          <cell r="J4197" t="str">
            <v>RUB</v>
          </cell>
        </row>
        <row r="4198">
          <cell r="A4198" t="str">
            <v>НС-1586497</v>
          </cell>
          <cell r="C4198" t="str">
            <v>RIH-R800S/II ROYAL Clima Инфракрасный обогреватель RAGGIO</v>
          </cell>
          <cell r="G4198" t="str">
            <v>шт</v>
          </cell>
          <cell r="H4198">
            <v>8</v>
          </cell>
          <cell r="I4198">
            <v>3390</v>
          </cell>
          <cell r="J4198" t="str">
            <v>RUB</v>
          </cell>
        </row>
        <row r="4199">
          <cell r="A4199" t="str">
            <v>НС-1757431</v>
          </cell>
          <cell r="C4199" t="str">
            <v>RIH-R800SA RAGGIO Инфракрасный обогреватель ROYAL CLIMA</v>
          </cell>
          <cell r="G4199" t="str">
            <v>шт</v>
          </cell>
          <cell r="H4199" t="str">
            <v>больше 50</v>
          </cell>
          <cell r="I4199">
            <v>3120</v>
          </cell>
          <cell r="J4199" t="str">
            <v>RUB</v>
          </cell>
        </row>
        <row r="4200">
          <cell r="A4200" t="str">
            <v>НС-1166651</v>
          </cell>
          <cell r="C4200" t="str">
            <v>Инфракрасный обогреватель RIH-R800S</v>
          </cell>
          <cell r="G4200" t="str">
            <v>шт</v>
          </cell>
          <cell r="H4200">
            <v>2</v>
          </cell>
          <cell r="I4200">
            <v>3240</v>
          </cell>
          <cell r="J4200" t="str">
            <v>RUB</v>
          </cell>
        </row>
        <row r="4201">
          <cell r="A4201" t="str">
            <v>Ц-00026182</v>
          </cell>
          <cell r="C4201" t="str">
            <v>Масляные радиаторы</v>
          </cell>
          <cell r="H4201" t="str">
            <v>больше 50</v>
          </cell>
          <cell r="I4201">
            <v>4050</v>
          </cell>
          <cell r="J4201" t="str">
            <v>RUB</v>
          </cell>
        </row>
        <row r="4202">
          <cell r="A4202" t="str">
            <v>яС-1178438</v>
          </cell>
          <cell r="C4202" t="str">
            <v>FRESCO</v>
          </cell>
          <cell r="H4202" t="str">
            <v>больше 50</v>
          </cell>
          <cell r="I4202">
            <v>4050</v>
          </cell>
          <cell r="J4202" t="str">
            <v>RUB</v>
          </cell>
        </row>
        <row r="4203">
          <cell r="A4203" t="str">
            <v>НС-1533039</v>
          </cell>
          <cell r="C4203" t="str">
            <v>ROR-FR5-1000M ROYAL Clima Масляный радиатор</v>
          </cell>
          <cell r="G4203" t="str">
            <v>шт</v>
          </cell>
          <cell r="H4203" t="str">
            <v>больше 50</v>
          </cell>
          <cell r="I4203">
            <v>4050</v>
          </cell>
          <cell r="J4203" t="str">
            <v>RUB</v>
          </cell>
        </row>
        <row r="4204">
          <cell r="A4204" t="str">
            <v>НС-1533196</v>
          </cell>
          <cell r="C4204" t="str">
            <v>ROR-FR7-1500M ROYAL Clima Масляный радиатор</v>
          </cell>
          <cell r="G4204" t="str">
            <v>шт</v>
          </cell>
          <cell r="H4204">
            <v>42</v>
          </cell>
          <cell r="I4204">
            <v>4790</v>
          </cell>
          <cell r="J4204" t="str">
            <v>RUB</v>
          </cell>
        </row>
        <row r="4205">
          <cell r="A4205" t="str">
            <v>НС-1533197</v>
          </cell>
          <cell r="C4205" t="str">
            <v>ROR-FR9-2000M ROYAL Clima Масляный радиатор</v>
          </cell>
          <cell r="G4205" t="str">
            <v>шт</v>
          </cell>
          <cell r="H4205" t="str">
            <v>больше 50</v>
          </cell>
          <cell r="I4205">
            <v>5710</v>
          </cell>
          <cell r="J4205" t="str">
            <v>RUB</v>
          </cell>
        </row>
        <row r="4206">
          <cell r="A4206" t="str">
            <v>яС-1181657</v>
          </cell>
          <cell r="C4206" t="str">
            <v>Guarda</v>
          </cell>
          <cell r="H4206" t="str">
            <v>больше 50</v>
          </cell>
          <cell r="I4206">
            <v>6290</v>
          </cell>
          <cell r="J4206" t="str">
            <v>RUB</v>
          </cell>
        </row>
        <row r="4207">
          <cell r="A4207" t="str">
            <v>НС-1646677</v>
          </cell>
          <cell r="C4207" t="str">
            <v>ROR-GU11-2500M ROYAL CLIMA Масляный радиатор</v>
          </cell>
          <cell r="G4207" t="str">
            <v>шт</v>
          </cell>
          <cell r="H4207" t="str">
            <v>больше 50</v>
          </cell>
          <cell r="I4207">
            <v>6290</v>
          </cell>
          <cell r="J4207" t="str">
            <v>RUB</v>
          </cell>
        </row>
        <row r="4208">
          <cell r="A4208" t="str">
            <v>НС-1646673</v>
          </cell>
          <cell r="C4208" t="str">
            <v>ROR-GU5-1000M ROYAL CLIMA Масляный радиатор</v>
          </cell>
          <cell r="G4208" t="str">
            <v>шт</v>
          </cell>
          <cell r="H4208" t="str">
            <v>больше 50</v>
          </cell>
          <cell r="I4208">
            <v>4050</v>
          </cell>
          <cell r="J4208" t="str">
            <v>RUB</v>
          </cell>
        </row>
        <row r="4209">
          <cell r="A4209" t="str">
            <v>НС-1646674</v>
          </cell>
          <cell r="C4209" t="str">
            <v>ROR-GU7-1500M ROYAL CLIMA Масляный радиатор</v>
          </cell>
          <cell r="G4209" t="str">
            <v>шт</v>
          </cell>
          <cell r="H4209" t="str">
            <v>больше 50</v>
          </cell>
          <cell r="I4209">
            <v>4790</v>
          </cell>
          <cell r="J4209" t="str">
            <v>RUB</v>
          </cell>
        </row>
        <row r="4210">
          <cell r="A4210" t="str">
            <v>НС-1646675</v>
          </cell>
          <cell r="C4210" t="str">
            <v>ROR-GU9-2000M ROYAL CLIMA Масляный радиатор</v>
          </cell>
          <cell r="G4210" t="str">
            <v>шт</v>
          </cell>
          <cell r="H4210" t="str">
            <v>больше 50</v>
          </cell>
          <cell r="I4210">
            <v>5710</v>
          </cell>
          <cell r="J4210" t="str">
            <v>RUB</v>
          </cell>
        </row>
        <row r="4211">
          <cell r="A4211" t="str">
            <v>яС-1181702</v>
          </cell>
          <cell r="C4211" t="str">
            <v>LAGGIO NERO</v>
          </cell>
          <cell r="H4211" t="str">
            <v>больше 50</v>
          </cell>
          <cell r="I4211">
            <v>7990</v>
          </cell>
          <cell r="J4211" t="str">
            <v>RUB</v>
          </cell>
        </row>
        <row r="4212">
          <cell r="A4212" t="str">
            <v>НС-1648560</v>
          </cell>
          <cell r="C4212" t="str">
            <v>ROR-LN7-1500M ROYAL CLIMA Масляный радиатор</v>
          </cell>
          <cell r="G4212" t="str">
            <v>шт</v>
          </cell>
          <cell r="H4212" t="str">
            <v>больше 50</v>
          </cell>
          <cell r="I4212">
            <v>7990</v>
          </cell>
          <cell r="J4212" t="str">
            <v>RUB</v>
          </cell>
        </row>
        <row r="4213">
          <cell r="A4213" t="str">
            <v>НС-1648563</v>
          </cell>
          <cell r="C4213" t="str">
            <v>ROR-LN9-2000M ROYAL CLIMA Масляный радиатор</v>
          </cell>
          <cell r="G4213" t="str">
            <v>шт</v>
          </cell>
          <cell r="H4213">
            <v>7</v>
          </cell>
          <cell r="I4213">
            <v>8990</v>
          </cell>
          <cell r="J4213" t="str">
            <v>RUB</v>
          </cell>
        </row>
        <row r="4214">
          <cell r="A4214" t="str">
            <v>яС-1171365</v>
          </cell>
          <cell r="C4214" t="str">
            <v>PARMA</v>
          </cell>
          <cell r="H4214" t="str">
            <v>больше 50</v>
          </cell>
          <cell r="I4214">
            <v>6270</v>
          </cell>
          <cell r="J4214" t="str">
            <v>RUB</v>
          </cell>
        </row>
        <row r="4215">
          <cell r="A4215" t="str">
            <v>НС-1434922</v>
          </cell>
          <cell r="C4215" t="str">
            <v>ROR-PR11-2500M ROYAL Clima Масляный радиатор</v>
          </cell>
          <cell r="G4215" t="str">
            <v>шт</v>
          </cell>
          <cell r="H4215">
            <v>0</v>
          </cell>
          <cell r="I4215">
            <v>6270</v>
          </cell>
          <cell r="J4215" t="str">
            <v>RUB</v>
          </cell>
        </row>
        <row r="4216">
          <cell r="A4216" t="str">
            <v>НС-1434919</v>
          </cell>
          <cell r="C4216" t="str">
            <v>ROR-PR5-1000M ROYAL Clima Масляный радиатор</v>
          </cell>
          <cell r="G4216" t="str">
            <v>шт</v>
          </cell>
          <cell r="H4216" t="str">
            <v>больше 50</v>
          </cell>
          <cell r="I4216">
            <v>4280</v>
          </cell>
          <cell r="J4216" t="str">
            <v>RUB</v>
          </cell>
        </row>
        <row r="4217">
          <cell r="A4217" t="str">
            <v>НС-1434920</v>
          </cell>
          <cell r="C4217" t="str">
            <v>ROR-PR7-1500M ROYAL Clima Масляный радиатор</v>
          </cell>
          <cell r="G4217" t="str">
            <v>шт</v>
          </cell>
          <cell r="H4217" t="str">
            <v>больше 50</v>
          </cell>
          <cell r="I4217">
            <v>4940</v>
          </cell>
          <cell r="J4217" t="str">
            <v>RUB</v>
          </cell>
        </row>
        <row r="4218">
          <cell r="A4218" t="str">
            <v>яС-1168463</v>
          </cell>
          <cell r="C4218" t="str">
            <v>PIEMONTE</v>
          </cell>
          <cell r="H4218" t="str">
            <v>больше 50</v>
          </cell>
          <cell r="I4218">
            <v>6290</v>
          </cell>
          <cell r="J4218" t="str">
            <v>RUB</v>
          </cell>
        </row>
        <row r="4219">
          <cell r="A4219" t="str">
            <v>НС-1342357</v>
          </cell>
          <cell r="C4219" t="str">
            <v>ROR- P11-2500M ROYAL Clima Масляный радиатор</v>
          </cell>
          <cell r="G4219" t="str">
            <v>шт</v>
          </cell>
          <cell r="H4219">
            <v>1</v>
          </cell>
          <cell r="I4219">
            <v>6290</v>
          </cell>
          <cell r="J4219" t="str">
            <v>RUB</v>
          </cell>
        </row>
        <row r="4220">
          <cell r="A4220" t="str">
            <v>НС-1342355</v>
          </cell>
          <cell r="C4220" t="str">
            <v>ROR- P9-2000M ROYAL Clima Масляный радиатор</v>
          </cell>
          <cell r="G4220" t="str">
            <v>шт</v>
          </cell>
          <cell r="H4220" t="str">
            <v>больше 50</v>
          </cell>
          <cell r="I4220">
            <v>5710</v>
          </cell>
          <cell r="J4220" t="str">
            <v>RUB</v>
          </cell>
        </row>
        <row r="4221">
          <cell r="A4221" t="str">
            <v>НС-1342353</v>
          </cell>
          <cell r="C4221" t="str">
            <v>ROR-P5-1000M ROYAL Clima Масляный радиатор</v>
          </cell>
          <cell r="G4221" t="str">
            <v>шт</v>
          </cell>
          <cell r="H4221">
            <v>5</v>
          </cell>
          <cell r="I4221">
            <v>4050</v>
          </cell>
          <cell r="J4221" t="str">
            <v>RUB</v>
          </cell>
        </row>
        <row r="4222">
          <cell r="A4222" t="str">
            <v>НС-1342354</v>
          </cell>
          <cell r="C4222" t="str">
            <v>ROR-P7-1500M ROYAL Clima Масляный радиатор</v>
          </cell>
          <cell r="G4222" t="str">
            <v>шт</v>
          </cell>
          <cell r="H4222">
            <v>6</v>
          </cell>
          <cell r="I4222">
            <v>4790</v>
          </cell>
          <cell r="J4222" t="str">
            <v>RUB</v>
          </cell>
        </row>
        <row r="4223">
          <cell r="A4223" t="str">
            <v>яС-1168462</v>
          </cell>
          <cell r="C4223" t="str">
            <v>SIENA</v>
          </cell>
          <cell r="H4223">
            <v>49</v>
          </cell>
          <cell r="I4223">
            <v>3990</v>
          </cell>
          <cell r="J4223" t="str">
            <v>RUB</v>
          </cell>
        </row>
        <row r="4224">
          <cell r="A4224" t="str">
            <v>НС-1342347</v>
          </cell>
          <cell r="C4224" t="str">
            <v>ROR-S5-1000M ROYAL Clima Масляный радиатор</v>
          </cell>
          <cell r="G4224" t="str">
            <v>шт</v>
          </cell>
          <cell r="H4224">
            <v>6</v>
          </cell>
          <cell r="I4224">
            <v>3990</v>
          </cell>
          <cell r="J4224" t="str">
            <v>RUB</v>
          </cell>
        </row>
        <row r="4225">
          <cell r="A4225" t="str">
            <v>НС-1342348</v>
          </cell>
          <cell r="C4225" t="str">
            <v>ROR-S7-1500M ROYAL Clima Масляный радиатор</v>
          </cell>
          <cell r="G4225" t="str">
            <v>шт</v>
          </cell>
          <cell r="H4225">
            <v>6</v>
          </cell>
          <cell r="I4225">
            <v>4750</v>
          </cell>
          <cell r="J4225" t="str">
            <v>RUB</v>
          </cell>
        </row>
        <row r="4226">
          <cell r="A4226" t="str">
            <v>НС-1342349</v>
          </cell>
          <cell r="C4226" t="str">
            <v>ROR-S9-2000M ROYAL Clima Масляный радиатор</v>
          </cell>
          <cell r="G4226" t="str">
            <v>шт</v>
          </cell>
          <cell r="H4226">
            <v>37</v>
          </cell>
          <cell r="I4226">
            <v>5690</v>
          </cell>
          <cell r="J4226" t="str">
            <v>RUB</v>
          </cell>
        </row>
        <row r="4227">
          <cell r="A4227" t="str">
            <v>яС-1172001</v>
          </cell>
          <cell r="C4227" t="str">
            <v>Электрические завесы</v>
          </cell>
          <cell r="H4227">
            <v>16</v>
          </cell>
          <cell r="I4227">
            <v>6850</v>
          </cell>
          <cell r="J4227" t="str">
            <v>RUB</v>
          </cell>
        </row>
        <row r="4228">
          <cell r="A4228" t="str">
            <v>яС-1172131</v>
          </cell>
          <cell r="C4228" t="str">
            <v>HEATGUARD</v>
          </cell>
          <cell r="H4228">
            <v>16</v>
          </cell>
          <cell r="I4228">
            <v>6850</v>
          </cell>
          <cell r="J4228" t="str">
            <v>RUB</v>
          </cell>
        </row>
        <row r="4229">
          <cell r="A4229" t="str">
            <v>НС-1447597</v>
          </cell>
          <cell r="C4229" t="str">
            <v>RAH-HG0.6E3M ROYAL Clima Электрическая завеса</v>
          </cell>
          <cell r="G4229" t="str">
            <v>шт</v>
          </cell>
          <cell r="H4229">
            <v>14</v>
          </cell>
          <cell r="I4229">
            <v>6850</v>
          </cell>
          <cell r="J4229" t="str">
            <v>RUB</v>
          </cell>
        </row>
        <row r="4230">
          <cell r="A4230" t="str">
            <v>НС-1523452</v>
          </cell>
          <cell r="C4230" t="str">
            <v>RAH-HG1.0E6M ROYAL Clima Электрическая завеса</v>
          </cell>
          <cell r="G4230" t="str">
            <v>шт</v>
          </cell>
          <cell r="H4230">
            <v>2</v>
          </cell>
          <cell r="I4230">
            <v>17490</v>
          </cell>
          <cell r="J4230" t="str">
            <v>RUB</v>
          </cell>
        </row>
        <row r="4231">
          <cell r="A4231" t="str">
            <v>яС-1171543</v>
          </cell>
          <cell r="C4231" t="str">
            <v>Электрические пушки</v>
          </cell>
          <cell r="H4231" t="str">
            <v>больше 50</v>
          </cell>
          <cell r="I4231">
            <v>2190</v>
          </cell>
          <cell r="J4231" t="str">
            <v>RUB</v>
          </cell>
        </row>
        <row r="4232">
          <cell r="A4232" t="str">
            <v>яС-1171544</v>
          </cell>
          <cell r="C4232" t="str">
            <v>HEATBOX</v>
          </cell>
          <cell r="H4232" t="str">
            <v>больше 50</v>
          </cell>
          <cell r="I4232">
            <v>2190</v>
          </cell>
          <cell r="J4232" t="str">
            <v>RUB</v>
          </cell>
        </row>
        <row r="4233">
          <cell r="A4233" t="str">
            <v>НС-1439472</v>
          </cell>
          <cell r="C4233" t="str">
            <v>RHB-C2 ROYAL Clima Электрическая пушка</v>
          </cell>
          <cell r="G4233" t="str">
            <v>шт</v>
          </cell>
          <cell r="H4233">
            <v>5</v>
          </cell>
          <cell r="I4233">
            <v>2190</v>
          </cell>
          <cell r="J4233" t="str">
            <v>RUB</v>
          </cell>
        </row>
        <row r="4234">
          <cell r="A4234" t="str">
            <v>НС-1439473</v>
          </cell>
          <cell r="C4234" t="str">
            <v>RHB-C3 ROYAL Clima Электрическая пушка</v>
          </cell>
          <cell r="G4234" t="str">
            <v>шт</v>
          </cell>
          <cell r="H4234" t="str">
            <v>больше 50</v>
          </cell>
          <cell r="I4234">
            <v>3490</v>
          </cell>
          <cell r="J4234" t="str">
            <v>RUB</v>
          </cell>
        </row>
        <row r="4235">
          <cell r="A4235" t="str">
            <v>НС-1528782</v>
          </cell>
          <cell r="C4235" t="str">
            <v>RHB-CM2 ROYAL Clima Электрическая пушка</v>
          </cell>
          <cell r="G4235" t="str">
            <v>шт</v>
          </cell>
          <cell r="H4235">
            <v>4</v>
          </cell>
          <cell r="I4235">
            <v>1790</v>
          </cell>
          <cell r="J4235" t="str">
            <v>RUB</v>
          </cell>
        </row>
        <row r="4236">
          <cell r="A4236" t="str">
            <v>НС-1528783</v>
          </cell>
          <cell r="C4236" t="str">
            <v>RHB-CM3 ROYAL Clima Электрическая пушка</v>
          </cell>
          <cell r="G4236" t="str">
            <v>шт</v>
          </cell>
          <cell r="H4236">
            <v>29</v>
          </cell>
          <cell r="I4236">
            <v>2990</v>
          </cell>
          <cell r="J4236" t="str">
            <v>RUB</v>
          </cell>
        </row>
        <row r="4237">
          <cell r="A4237" t="str">
            <v>яС-1168481</v>
          </cell>
          <cell r="C4237" t="str">
            <v>STATUS for life</v>
          </cell>
          <cell r="H4237">
            <v>7</v>
          </cell>
          <cell r="I4237">
            <v>2390</v>
          </cell>
          <cell r="J4237" t="str">
            <v>RUB</v>
          </cell>
        </row>
        <row r="4238">
          <cell r="A4238" t="str">
            <v>яС-1168483</v>
          </cell>
          <cell r="C4238" t="str">
            <v>Бытовые конвекторы</v>
          </cell>
          <cell r="H4238">
            <v>7</v>
          </cell>
          <cell r="I4238">
            <v>2390</v>
          </cell>
          <cell r="J4238" t="str">
            <v>RUB</v>
          </cell>
        </row>
        <row r="4239">
          <cell r="A4239" t="str">
            <v>яС-1172141</v>
          </cell>
          <cell r="C4239" t="str">
            <v>Серия A</v>
          </cell>
          <cell r="H4239">
            <v>4</v>
          </cell>
        </row>
        <row r="4240">
          <cell r="A4240" t="str">
            <v>НС-1343535</v>
          </cell>
          <cell r="C4240" t="str">
            <v>ST-EC-A2000(М)-S STATUS for life Электрический конвектор</v>
          </cell>
          <cell r="G4240" t="str">
            <v>шт</v>
          </cell>
          <cell r="H4240">
            <v>4</v>
          </cell>
        </row>
        <row r="4241">
          <cell r="A4241" t="str">
            <v>яС-1181748</v>
          </cell>
          <cell r="C4241" t="str">
            <v>Серия D</v>
          </cell>
          <cell r="H4241">
            <v>3</v>
          </cell>
          <cell r="I4241">
            <v>2390</v>
          </cell>
          <cell r="J4241" t="str">
            <v>RUB</v>
          </cell>
        </row>
        <row r="4242">
          <cell r="A4242" t="str">
            <v>НС-1649060</v>
          </cell>
          <cell r="C4242" t="str">
            <v>ST-EC-D2000(M)-S STATUS for life Электрический конвектор</v>
          </cell>
          <cell r="G4242" t="str">
            <v>шт</v>
          </cell>
          <cell r="H4242">
            <v>3</v>
          </cell>
          <cell r="I4242">
            <v>2390</v>
          </cell>
          <cell r="J4242" t="str">
            <v>RUB</v>
          </cell>
        </row>
        <row r="4243">
          <cell r="A4243" t="str">
            <v>яС-1178743</v>
          </cell>
          <cell r="C4243" t="str">
            <v>STEELBERG</v>
          </cell>
          <cell r="H4243" t="str">
            <v>больше 50</v>
          </cell>
          <cell r="I4243">
            <v>4290</v>
          </cell>
          <cell r="J4243" t="str">
            <v>RUB</v>
          </cell>
        </row>
        <row r="4244">
          <cell r="A4244" t="str">
            <v>яС-1193388</v>
          </cell>
          <cell r="C4244" t="str">
            <v>Инфракрасные обогреватели</v>
          </cell>
          <cell r="H4244" t="str">
            <v>больше 50</v>
          </cell>
          <cell r="I4244">
            <v>4290</v>
          </cell>
          <cell r="J4244" t="str">
            <v>RUB</v>
          </cell>
        </row>
        <row r="4245">
          <cell r="A4245" t="str">
            <v>НС-1752143</v>
          </cell>
          <cell r="C4245" t="str">
            <v>SIH-1000S ECLIPSE Инфракрасный обогреватель STEELBERG</v>
          </cell>
          <cell r="G4245" t="str">
            <v>шт</v>
          </cell>
          <cell r="H4245" t="str">
            <v>больше 50</v>
          </cell>
          <cell r="I4245">
            <v>4290</v>
          </cell>
          <cell r="J4245" t="str">
            <v>RUB</v>
          </cell>
        </row>
        <row r="4246">
          <cell r="A4246" t="str">
            <v>НС-1752144</v>
          </cell>
          <cell r="C4246" t="str">
            <v>SIH-1500S ECLIPSE Инфракрасный обогреватель STEELBERG</v>
          </cell>
          <cell r="G4246" t="str">
            <v>шт</v>
          </cell>
          <cell r="H4246" t="str">
            <v>больше 50</v>
          </cell>
          <cell r="I4246">
            <v>5590</v>
          </cell>
          <cell r="J4246" t="str">
            <v>RUB</v>
          </cell>
        </row>
        <row r="4247">
          <cell r="A4247" t="str">
            <v>НС-1752141</v>
          </cell>
          <cell r="C4247" t="str">
            <v>SIH-800S ECLIPSE Инфракрасный обогреватель STEELBERG</v>
          </cell>
          <cell r="G4247" t="str">
            <v>шт</v>
          </cell>
          <cell r="H4247" t="str">
            <v>больше 50</v>
          </cell>
          <cell r="I4247">
            <v>3390</v>
          </cell>
          <cell r="J4247" t="str">
            <v>RUB</v>
          </cell>
        </row>
        <row r="4248">
          <cell r="A4248" t="str">
            <v>яС-1193951</v>
          </cell>
          <cell r="C4248" t="str">
            <v>Электрические пушки</v>
          </cell>
          <cell r="H4248" t="str">
            <v>больше 50</v>
          </cell>
          <cell r="I4248">
            <v>3490</v>
          </cell>
          <cell r="J4248" t="str">
            <v>RUB</v>
          </cell>
        </row>
        <row r="4249">
          <cell r="A4249" t="str">
            <v>НС-1760921</v>
          </cell>
          <cell r="C4249" t="str">
            <v>SHB-2C HEAT Электрическая пушка STEELBERG</v>
          </cell>
          <cell r="G4249" t="str">
            <v>шт</v>
          </cell>
          <cell r="H4249">
            <v>41</v>
          </cell>
          <cell r="I4249">
            <v>3490</v>
          </cell>
          <cell r="J4249" t="str">
            <v>RUB</v>
          </cell>
        </row>
        <row r="4250">
          <cell r="A4250" t="str">
            <v>НС-1760975</v>
          </cell>
          <cell r="C4250" t="str">
            <v>SHB-5C HEAT Электрическая пушка STEELBERG</v>
          </cell>
          <cell r="G4250" t="str">
            <v>шт</v>
          </cell>
          <cell r="H4250">
            <v>32</v>
          </cell>
          <cell r="I4250">
            <v>5990</v>
          </cell>
          <cell r="J4250" t="str">
            <v>RUB</v>
          </cell>
        </row>
        <row r="4251">
          <cell r="A4251" t="str">
            <v>яС-1192765</v>
          </cell>
          <cell r="C4251" t="str">
            <v>Бытовые конвекторы Electrostar</v>
          </cell>
          <cell r="H4251">
            <v>10</v>
          </cell>
          <cell r="I4251">
            <v>13990</v>
          </cell>
          <cell r="J4251" t="str">
            <v>RUB</v>
          </cell>
        </row>
        <row r="4252">
          <cell r="A4252" t="str">
            <v>НС-1755727</v>
          </cell>
          <cell r="C4252" t="str">
            <v>CEL-20PXMGR Pafos Электрический конвектор Electrostar</v>
          </cell>
          <cell r="G4252" t="str">
            <v>шт</v>
          </cell>
          <cell r="H4252">
            <v>10</v>
          </cell>
          <cell r="I4252">
            <v>13990</v>
          </cell>
          <cell r="J4252" t="str">
            <v>RUB</v>
          </cell>
        </row>
        <row r="4253">
          <cell r="A4253" t="str">
            <v>Итого</v>
          </cell>
          <cell r="H4253">
            <v>0</v>
          </cell>
          <cell r="I4253">
            <v>39000</v>
          </cell>
          <cell r="J4253" t="str">
            <v>RUB</v>
          </cell>
        </row>
      </sheetData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лупром. кондиционеры DC"/>
      <sheetName val="SUPER_MATCH ERP R32"/>
    </sheetNames>
    <sheetDataSet>
      <sheetData sheetId="0"/>
      <sheetData sheetId="1">
        <row r="1">
          <cell r="A1"/>
          <cell r="B1"/>
          <cell r="C1"/>
          <cell r="D1"/>
          <cell r="E1"/>
          <cell r="F1"/>
          <cell r="G1"/>
        </row>
        <row r="2">
          <cell r="A2"/>
          <cell r="B2"/>
          <cell r="C2"/>
          <cell r="D2"/>
          <cell r="E2"/>
          <cell r="F2"/>
          <cell r="G2"/>
        </row>
        <row r="3">
          <cell r="A3" t="str">
            <v>МОДЕЛЬ</v>
          </cell>
          <cell r="B3"/>
          <cell r="C3" t="str">
            <v>МОЩНОСТЬ, кВт</v>
          </cell>
          <cell r="D3"/>
          <cell r="E3" t="str">
            <v>РАЗМЕР, мм</v>
          </cell>
          <cell r="F3" t="str">
            <v>ВЕС, кг</v>
          </cell>
          <cell r="G3" t="str">
            <v>РИЦ
РУБ.</v>
          </cell>
          <cell r="H3" t="str">
            <v>ЦЕНА КЛИЕНТА</v>
          </cell>
        </row>
        <row r="4">
          <cell r="A4"/>
          <cell r="B4"/>
          <cell r="C4" t="str">
            <v>ХОЛОД</v>
          </cell>
          <cell r="D4" t="str">
            <v>ТЕПЛО</v>
          </cell>
          <cell r="E4"/>
          <cell r="F4"/>
          <cell r="G4"/>
          <cell r="H4"/>
        </row>
        <row r="5">
          <cell r="A5"/>
          <cell r="B5"/>
          <cell r="C5"/>
          <cell r="D5"/>
          <cell r="E5"/>
          <cell r="F5"/>
          <cell r="G5"/>
          <cell r="H5"/>
        </row>
        <row r="6">
          <cell r="A6" t="str">
            <v>EACS/I-07 HMB FMI/N8_ERP/in</v>
          </cell>
          <cell r="B6" t="str">
            <v>НС-1481091</v>
          </cell>
          <cell r="C6">
            <v>2.2000000000000002</v>
          </cell>
          <cell r="D6">
            <v>2.4</v>
          </cell>
          <cell r="E6" t="str">
            <v>708×260×185</v>
          </cell>
          <cell r="F6">
            <v>7</v>
          </cell>
          <cell r="G6">
            <v>24300</v>
          </cell>
          <cell r="H6">
            <v>15066</v>
          </cell>
        </row>
        <row r="7">
          <cell r="A7" t="str">
            <v>EACS/I-09 HMB FMI/N8_ERP/in</v>
          </cell>
          <cell r="B7" t="str">
            <v>НС-1381366</v>
          </cell>
          <cell r="C7">
            <v>2.5</v>
          </cell>
          <cell r="D7">
            <v>2.8</v>
          </cell>
          <cell r="E7" t="str">
            <v>708×260×185</v>
          </cell>
          <cell r="F7">
            <v>7</v>
          </cell>
          <cell r="G7">
            <v>25500</v>
          </cell>
          <cell r="H7">
            <v>15810</v>
          </cell>
        </row>
        <row r="8">
          <cell r="A8" t="str">
            <v>EACS/I-12 HMB FMI/N8_ERP/in</v>
          </cell>
          <cell r="B8" t="str">
            <v>НС-1381367</v>
          </cell>
          <cell r="C8">
            <v>3.2</v>
          </cell>
          <cell r="D8">
            <v>3.4</v>
          </cell>
          <cell r="E8" t="str">
            <v>708×260×185</v>
          </cell>
          <cell r="F8">
            <v>8</v>
          </cell>
          <cell r="G8">
            <v>31700</v>
          </cell>
          <cell r="H8">
            <v>19654</v>
          </cell>
        </row>
        <row r="9">
          <cell r="A9" t="str">
            <v>EACS/I-18 HMB FMI/N8_ERP/in</v>
          </cell>
          <cell r="B9" t="str">
            <v>НС-1481127</v>
          </cell>
          <cell r="C9">
            <v>4.5999999999999996</v>
          </cell>
          <cell r="D9">
            <v>5.2</v>
          </cell>
          <cell r="E9" t="str">
            <v>943×333×246</v>
          </cell>
          <cell r="F9">
            <v>9</v>
          </cell>
          <cell r="G9">
            <v>39600</v>
          </cell>
          <cell r="H9">
            <v>24552</v>
          </cell>
        </row>
        <row r="10">
          <cell r="A10"/>
          <cell r="B10"/>
          <cell r="C10"/>
          <cell r="D10"/>
          <cell r="E10"/>
          <cell r="F10"/>
          <cell r="G10"/>
          <cell r="H10"/>
        </row>
        <row r="11">
          <cell r="A11" t="str">
            <v>EACS/I-09 HEN FMI/N8_ERP/in</v>
          </cell>
          <cell r="B11" t="str">
            <v>НС-1381368</v>
          </cell>
          <cell r="C11">
            <v>2.7</v>
          </cell>
          <cell r="D11">
            <v>3</v>
          </cell>
          <cell r="E11" t="str">
            <v>837×293×200</v>
          </cell>
          <cell r="F11">
            <v>9.5</v>
          </cell>
          <cell r="G11">
            <v>31500</v>
          </cell>
          <cell r="H11">
            <v>19530</v>
          </cell>
        </row>
        <row r="12">
          <cell r="A12" t="str">
            <v>EACS/I-12 HEN FMI/N8_ERP/in</v>
          </cell>
          <cell r="B12" t="str">
            <v>НС-1381369</v>
          </cell>
          <cell r="C12">
            <v>3.5</v>
          </cell>
          <cell r="D12">
            <v>3.8</v>
          </cell>
          <cell r="E12" t="str">
            <v>837×293×200</v>
          </cell>
          <cell r="F12">
            <v>9.5</v>
          </cell>
          <cell r="G12">
            <v>34900</v>
          </cell>
          <cell r="H12">
            <v>21638</v>
          </cell>
        </row>
        <row r="13">
          <cell r="A13" t="str">
            <v>EACS/I-18 HEN FMI/N8_ERP/in</v>
          </cell>
          <cell r="B13" t="str">
            <v>НС-1381370</v>
          </cell>
          <cell r="C13">
            <v>5.3</v>
          </cell>
          <cell r="D13">
            <v>5.3</v>
          </cell>
          <cell r="E13" t="str">
            <v>993×311×222</v>
          </cell>
          <cell r="F13">
            <v>12.5</v>
          </cell>
          <cell r="G13">
            <v>42100</v>
          </cell>
          <cell r="H13">
            <v>26102</v>
          </cell>
        </row>
        <row r="14">
          <cell r="A14"/>
          <cell r="B14"/>
          <cell r="C14"/>
          <cell r="D14"/>
          <cell r="E14"/>
          <cell r="F14"/>
          <cell r="G14"/>
          <cell r="H14"/>
        </row>
        <row r="15">
          <cell r="A15" t="str">
            <v>EACS/I-09 HEN FMI/N8_ERP_WT/in</v>
          </cell>
          <cell r="B15" t="str">
            <v>НС-1602065</v>
          </cell>
          <cell r="C15">
            <v>2.7</v>
          </cell>
          <cell r="D15">
            <v>3</v>
          </cell>
          <cell r="E15" t="str">
            <v>837×293×200</v>
          </cell>
          <cell r="F15">
            <v>9.5</v>
          </cell>
          <cell r="G15">
            <v>31500</v>
          </cell>
          <cell r="H15">
            <v>19530</v>
          </cell>
        </row>
        <row r="16">
          <cell r="A16" t="str">
            <v>EACS/I-12 HEN FMI/N8_ERP_WT/in</v>
          </cell>
          <cell r="B16" t="str">
            <v>НС-1602071</v>
          </cell>
          <cell r="C16">
            <v>3.5</v>
          </cell>
          <cell r="D16">
            <v>3.8</v>
          </cell>
          <cell r="E16" t="str">
            <v>837×293×200</v>
          </cell>
          <cell r="F16">
            <v>9.5</v>
          </cell>
          <cell r="G16">
            <v>34900</v>
          </cell>
          <cell r="H16">
            <v>21638</v>
          </cell>
        </row>
        <row r="17">
          <cell r="A17" t="str">
            <v>EACS/I-18 HEN FMI/N8_ERP_WT/in</v>
          </cell>
          <cell r="B17" t="str">
            <v>НС-1602076</v>
          </cell>
          <cell r="C17">
            <v>5.3</v>
          </cell>
          <cell r="D17">
            <v>5.3</v>
          </cell>
          <cell r="E17" t="str">
            <v>993×311×222</v>
          </cell>
          <cell r="F17">
            <v>12.5</v>
          </cell>
          <cell r="G17">
            <v>42100</v>
          </cell>
          <cell r="H17">
            <v>26102</v>
          </cell>
        </row>
        <row r="18">
          <cell r="A18"/>
          <cell r="B18"/>
          <cell r="C18"/>
          <cell r="D18"/>
          <cell r="E18"/>
          <cell r="F18"/>
          <cell r="G18"/>
          <cell r="H18"/>
        </row>
        <row r="19">
          <cell r="A19" t="str">
            <v>EACС/I-12 FMI/N8_ERP + панель</v>
          </cell>
          <cell r="B19" t="str">
            <v>НС-1194465</v>
          </cell>
          <cell r="C19">
            <v>3.5</v>
          </cell>
          <cell r="D19">
            <v>4</v>
          </cell>
          <cell r="E19" t="str">
            <v>570x570x230</v>
          </cell>
          <cell r="F19">
            <v>18</v>
          </cell>
          <cell r="G19">
            <v>57300</v>
          </cell>
          <cell r="H19">
            <v>35526</v>
          </cell>
        </row>
        <row r="20">
          <cell r="A20" t="str">
            <v>EACС/I-18 FMI/N8_ERP + панель</v>
          </cell>
          <cell r="B20" t="str">
            <v>НС-1194516</v>
          </cell>
          <cell r="C20">
            <v>4.5</v>
          </cell>
          <cell r="D20">
            <v>5</v>
          </cell>
          <cell r="E20" t="str">
            <v>570x570x230</v>
          </cell>
          <cell r="F20">
            <v>18</v>
          </cell>
          <cell r="G20">
            <v>66600</v>
          </cell>
          <cell r="H20">
            <v>41292</v>
          </cell>
        </row>
        <row r="21">
          <cell r="A21" t="str">
            <v>EACС/I-24 FMI/N8_ERP + панель</v>
          </cell>
          <cell r="B21" t="str">
            <v>НС-1194518</v>
          </cell>
          <cell r="C21">
            <v>7.1</v>
          </cell>
          <cell r="D21">
            <v>8</v>
          </cell>
          <cell r="E21" t="str">
            <v>840×840×240</v>
          </cell>
          <cell r="F21">
            <v>28</v>
          </cell>
          <cell r="G21">
            <v>78900</v>
          </cell>
          <cell r="H21">
            <v>48918</v>
          </cell>
        </row>
        <row r="22">
          <cell r="A22"/>
          <cell r="B22"/>
          <cell r="C22"/>
          <cell r="D22"/>
          <cell r="E22"/>
          <cell r="F22"/>
          <cell r="G22"/>
          <cell r="H22"/>
        </row>
        <row r="23">
          <cell r="A23" t="str">
            <v>EACD/I-09 FMI/N8_ERP</v>
          </cell>
          <cell r="B23" t="str">
            <v>НС-1194528</v>
          </cell>
          <cell r="C23">
            <v>2.5</v>
          </cell>
          <cell r="D23">
            <v>2.8</v>
          </cell>
          <cell r="E23" t="str">
            <v>700×200×615</v>
          </cell>
          <cell r="F23">
            <v>22</v>
          </cell>
          <cell r="G23">
            <v>47700</v>
          </cell>
          <cell r="H23">
            <v>29574</v>
          </cell>
        </row>
        <row r="24">
          <cell r="A24" t="str">
            <v>EACD/I-12 FMI/N8_ERP</v>
          </cell>
          <cell r="B24" t="str">
            <v>НС-1194535</v>
          </cell>
          <cell r="C24">
            <v>3.5</v>
          </cell>
          <cell r="D24">
            <v>3.9</v>
          </cell>
          <cell r="E24" t="str">
            <v>700×200×615</v>
          </cell>
          <cell r="F24">
            <v>23</v>
          </cell>
          <cell r="G24">
            <v>52100</v>
          </cell>
          <cell r="H24">
            <v>32302</v>
          </cell>
        </row>
        <row r="25">
          <cell r="A25" t="str">
            <v>EACD/I-18 FMI/N8_ERP</v>
          </cell>
          <cell r="B25" t="str">
            <v>НС-1194536</v>
          </cell>
          <cell r="C25">
            <v>5</v>
          </cell>
          <cell r="D25">
            <v>5.5</v>
          </cell>
          <cell r="E25" t="str">
            <v>900×200×615</v>
          </cell>
          <cell r="F25">
            <v>27</v>
          </cell>
          <cell r="G25">
            <v>61600</v>
          </cell>
          <cell r="H25">
            <v>38192</v>
          </cell>
        </row>
        <row r="26">
          <cell r="A26" t="str">
            <v>EACD/I-24 FMI/N8_ERP</v>
          </cell>
          <cell r="B26" t="str">
            <v>НС-1194537</v>
          </cell>
          <cell r="C26">
            <v>7.1</v>
          </cell>
          <cell r="D26">
            <v>8</v>
          </cell>
          <cell r="E26" t="str">
            <v>1100×200×615</v>
          </cell>
          <cell r="F26">
            <v>31</v>
          </cell>
          <cell r="G26">
            <v>81900</v>
          </cell>
          <cell r="H26">
            <v>50778</v>
          </cell>
        </row>
        <row r="27">
          <cell r="A27"/>
          <cell r="B27"/>
          <cell r="C27"/>
          <cell r="D27"/>
          <cell r="E27"/>
          <cell r="F27"/>
          <cell r="G27"/>
          <cell r="H27"/>
        </row>
        <row r="28">
          <cell r="A28" t="str">
            <v>EACW/I-09 FMI/N8_ERP</v>
          </cell>
          <cell r="B28" t="str">
            <v>НС-1381342</v>
          </cell>
          <cell r="C28">
            <v>2.7</v>
          </cell>
          <cell r="D28">
            <v>2.8</v>
          </cell>
          <cell r="E28" t="str">
            <v>700×600×215</v>
          </cell>
          <cell r="F28">
            <v>15.5</v>
          </cell>
          <cell r="G28">
            <v>46900</v>
          </cell>
          <cell r="H28">
            <v>29078</v>
          </cell>
        </row>
        <row r="29">
          <cell r="A29" t="str">
            <v>EACW/I-12 FMI/N8_ERP</v>
          </cell>
          <cell r="B29" t="str">
            <v>НС-1381364</v>
          </cell>
          <cell r="C29">
            <v>3.5</v>
          </cell>
          <cell r="D29">
            <v>3.8</v>
          </cell>
          <cell r="E29" t="str">
            <v>700×600×215</v>
          </cell>
          <cell r="F29">
            <v>15.5</v>
          </cell>
          <cell r="G29">
            <v>51300</v>
          </cell>
          <cell r="H29">
            <v>31806</v>
          </cell>
        </row>
        <row r="30">
          <cell r="A30" t="str">
            <v>EACW/I-18 FMI/N8_ERP</v>
          </cell>
          <cell r="B30" t="str">
            <v>НС-1381365</v>
          </cell>
          <cell r="C30">
            <v>5.2</v>
          </cell>
          <cell r="D30">
            <v>5.3</v>
          </cell>
          <cell r="E30" t="str">
            <v>700×600×215</v>
          </cell>
          <cell r="F30">
            <v>15.5</v>
          </cell>
          <cell r="G30">
            <v>63400</v>
          </cell>
          <cell r="H30">
            <v>39308</v>
          </cell>
        </row>
        <row r="31">
          <cell r="A31"/>
          <cell r="B31"/>
          <cell r="C31"/>
          <cell r="D31"/>
          <cell r="E31"/>
          <cell r="F31"/>
          <cell r="G31"/>
          <cell r="H31"/>
        </row>
        <row r="32">
          <cell r="A32" t="str">
            <v>EACO/I-14 FMI-2/N8_ERP</v>
          </cell>
          <cell r="B32" t="str">
            <v>НС-1194630</v>
          </cell>
          <cell r="C32" t="str">
            <v>4,1 (2,1-4,4)</v>
          </cell>
          <cell r="D32" t="str">
            <v>4,4 (2,5-5,4)</v>
          </cell>
          <cell r="E32" t="str">
            <v>899×596×378</v>
          </cell>
          <cell r="F32">
            <v>43</v>
          </cell>
          <cell r="G32">
            <v>92800</v>
          </cell>
          <cell r="H32">
            <v>57536</v>
          </cell>
        </row>
        <row r="33">
          <cell r="A33" t="str">
            <v>EACO/I-18 FMI-2/N8_ERP</v>
          </cell>
          <cell r="B33" t="str">
            <v>НС-1194443</v>
          </cell>
          <cell r="C33" t="str">
            <v>5,2 (2,1-5,8)</v>
          </cell>
          <cell r="D33" t="str">
            <v>5,4 (2,6-6,0)</v>
          </cell>
          <cell r="E33" t="str">
            <v>955×700×396</v>
          </cell>
          <cell r="F33">
            <v>51</v>
          </cell>
          <cell r="G33">
            <v>102900</v>
          </cell>
          <cell r="H33">
            <v>63798</v>
          </cell>
        </row>
        <row r="34">
          <cell r="A34" t="str">
            <v>EACO/I-24 FMI-3/N8_ERP</v>
          </cell>
          <cell r="B34" t="str">
            <v>НС-1273406</v>
          </cell>
          <cell r="C34" t="str">
            <v>7,1 (2,3-8,5)</v>
          </cell>
          <cell r="D34" t="str">
            <v>8,5 (3,7-8,8)</v>
          </cell>
          <cell r="E34" t="str">
            <v>980×790×427</v>
          </cell>
          <cell r="F34">
            <v>68</v>
          </cell>
          <cell r="G34">
            <v>137900</v>
          </cell>
          <cell r="H34">
            <v>85498</v>
          </cell>
        </row>
        <row r="35">
          <cell r="A35" t="str">
            <v>EACO/I-28 FMI-4/N8_ERP</v>
          </cell>
          <cell r="B35" t="str">
            <v>НС-1194446</v>
          </cell>
          <cell r="C35" t="str">
            <v>8,0 (2,3-10,2)</v>
          </cell>
          <cell r="D35" t="str">
            <v>9,3 (3,7-10,3)</v>
          </cell>
          <cell r="E35" t="str">
            <v>980×790×427</v>
          </cell>
          <cell r="F35">
            <v>69</v>
          </cell>
          <cell r="G35">
            <v>155400</v>
          </cell>
          <cell r="H35">
            <v>96348</v>
          </cell>
        </row>
        <row r="36">
          <cell r="A36" t="str">
            <v>EACO/I-36 FMI-4/N8_ERP</v>
          </cell>
          <cell r="B36" t="str">
            <v>НС-1273407</v>
          </cell>
          <cell r="C36" t="str">
            <v>10,5 (2,1-11,0)</v>
          </cell>
          <cell r="D36" t="str">
            <v>12,0 (2,6-13,0)</v>
          </cell>
          <cell r="E36" t="str">
            <v>1015×1103×440</v>
          </cell>
          <cell r="F36">
            <v>94</v>
          </cell>
          <cell r="G36">
            <v>224600</v>
          </cell>
          <cell r="H36">
            <v>139252</v>
          </cell>
        </row>
        <row r="37">
          <cell r="A37" t="str">
            <v>EACO/I-42 FMI-5/N8_ERP</v>
          </cell>
          <cell r="B37" t="str">
            <v>НС-1194448</v>
          </cell>
          <cell r="C37" t="str">
            <v>12,1 (2,1-13,6)</v>
          </cell>
          <cell r="D37" t="str">
            <v>13,0 (2,6-14,0)</v>
          </cell>
          <cell r="E37" t="str">
            <v>1015×1103×440</v>
          </cell>
          <cell r="F37">
            <v>102</v>
          </cell>
          <cell r="G37">
            <v>248500</v>
          </cell>
          <cell r="H37">
            <v>154070</v>
          </cell>
        </row>
        <row r="38">
          <cell r="A38"/>
          <cell r="B38"/>
          <cell r="C38"/>
          <cell r="D38"/>
          <cell r="E38"/>
          <cell r="F38"/>
          <cell r="G38"/>
        </row>
        <row r="39">
          <cell r="A39"/>
          <cell r="B39"/>
          <cell r="C39"/>
          <cell r="D39"/>
          <cell r="E39"/>
          <cell r="F39"/>
          <cell r="G39"/>
        </row>
        <row r="40">
          <cell r="A40"/>
          <cell r="B40"/>
          <cell r="C40"/>
          <cell r="D40"/>
          <cell r="E40"/>
          <cell r="F40"/>
          <cell r="G40"/>
        </row>
        <row r="41">
          <cell r="A41"/>
          <cell r="B41"/>
          <cell r="C41"/>
          <cell r="D41"/>
          <cell r="E41"/>
          <cell r="F41"/>
          <cell r="G41"/>
        </row>
        <row r="42">
          <cell r="A42"/>
          <cell r="B42"/>
          <cell r="C42"/>
          <cell r="D42"/>
          <cell r="E42"/>
          <cell r="F42"/>
          <cell r="G42"/>
        </row>
        <row r="43">
          <cell r="A43"/>
          <cell r="B43"/>
          <cell r="C43"/>
          <cell r="D43"/>
          <cell r="E43"/>
          <cell r="F43"/>
          <cell r="G43"/>
        </row>
        <row r="44">
          <cell r="A44"/>
          <cell r="B44"/>
          <cell r="C44"/>
          <cell r="D44"/>
          <cell r="E44"/>
          <cell r="F44"/>
          <cell r="G44"/>
        </row>
        <row r="45">
          <cell r="A45"/>
          <cell r="B45"/>
          <cell r="C45"/>
          <cell r="D45"/>
          <cell r="E45"/>
          <cell r="F45"/>
          <cell r="G45"/>
        </row>
        <row r="46">
          <cell r="A46"/>
          <cell r="B46"/>
          <cell r="C46"/>
          <cell r="D46"/>
          <cell r="E46"/>
          <cell r="F46"/>
          <cell r="G46"/>
        </row>
        <row r="47">
          <cell r="A47"/>
          <cell r="B47"/>
          <cell r="C47"/>
          <cell r="D47"/>
          <cell r="E47"/>
          <cell r="F47"/>
          <cell r="G47"/>
        </row>
        <row r="48">
          <cell r="A48"/>
          <cell r="B48"/>
          <cell r="C48"/>
          <cell r="D48"/>
          <cell r="E48"/>
          <cell r="F48"/>
          <cell r="G48"/>
        </row>
        <row r="49">
          <cell r="A49"/>
          <cell r="B49"/>
          <cell r="C49"/>
          <cell r="D49"/>
          <cell r="E49"/>
          <cell r="F49"/>
          <cell r="G49"/>
        </row>
        <row r="50">
          <cell r="A50"/>
          <cell r="B50"/>
          <cell r="C50"/>
          <cell r="D50"/>
          <cell r="E50"/>
          <cell r="F50"/>
          <cell r="G50"/>
        </row>
        <row r="51">
          <cell r="A51"/>
          <cell r="B51"/>
          <cell r="C51"/>
          <cell r="D51"/>
          <cell r="E51"/>
          <cell r="F51"/>
          <cell r="G51"/>
        </row>
        <row r="52">
          <cell r="A52"/>
          <cell r="B52"/>
          <cell r="C52"/>
          <cell r="D52"/>
          <cell r="E52"/>
          <cell r="F52"/>
          <cell r="G52"/>
        </row>
        <row r="53">
          <cell r="A53"/>
          <cell r="B53"/>
          <cell r="C53"/>
          <cell r="D53"/>
          <cell r="E53"/>
          <cell r="F53"/>
          <cell r="G53"/>
        </row>
      </sheetData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DSheet"/>
    </sheetNames>
    <sheetDataSet>
      <sheetData sheetId="0">
        <row r="2">
          <cell r="A2" t="str">
            <v>Отбор:</v>
          </cell>
          <cell r="B2" t="str">
            <v xml:space="preserve">Номенклатура В группе из списка "10100 RAC ENERGOLUX; 11100 PAC ENERGOLUX; 12100 Multi ENERGOLUX; 15100 VRF-системы ENERGOL...; 10200 RAC FeRRUM; 11200 PAC FeRRUM; 16200 CHILLER FeRRUM; 21210 Дренажные насосы Fe..." </v>
          </cell>
          <cell r="C2"/>
          <cell r="D2"/>
          <cell r="E2"/>
          <cell r="F2"/>
          <cell r="G2"/>
          <cell r="H2"/>
          <cell r="I2"/>
          <cell r="J2"/>
          <cell r="K2"/>
          <cell r="L2"/>
          <cell r="M2"/>
          <cell r="N2"/>
          <cell r="O2"/>
        </row>
        <row r="4">
          <cell r="A4" t="str">
            <v>Склад</v>
          </cell>
          <cell r="B4"/>
          <cell r="C4"/>
          <cell r="D4"/>
          <cell r="E4" t="str">
            <v>Итого</v>
          </cell>
        </row>
        <row r="5">
          <cell r="A5" t="str">
            <v>Номенклатура</v>
          </cell>
          <cell r="B5"/>
          <cell r="C5"/>
          <cell r="D5"/>
          <cell r="E5" t="str">
            <v>Свободный остаток</v>
          </cell>
        </row>
        <row r="6">
          <cell r="A6" t="str">
            <v>10000 RAC (Бытовые сплит-системы)</v>
          </cell>
          <cell r="B6"/>
          <cell r="C6"/>
          <cell r="D6"/>
          <cell r="E6">
            <v>28781</v>
          </cell>
          <cell r="Q6"/>
          <cell r="R6" t="str">
            <v>Нет на складе</v>
          </cell>
        </row>
        <row r="7">
          <cell r="A7" t="str">
            <v>10100 RAC ENERGOLUX</v>
          </cell>
          <cell r="B7"/>
          <cell r="C7"/>
          <cell r="D7"/>
          <cell r="E7">
            <v>21076</v>
          </cell>
          <cell r="Q7"/>
          <cell r="R7" t="str">
            <v>Менее 20-ти комплектов</v>
          </cell>
        </row>
        <row r="8">
          <cell r="A8" t="str">
            <v>10110 RAC inverter ENERGOLUX</v>
          </cell>
          <cell r="B8"/>
          <cell r="C8"/>
          <cell r="D8"/>
          <cell r="E8">
            <v>6686</v>
          </cell>
          <cell r="Q8"/>
          <cell r="R8" t="str">
            <v>Более 20-ти комплектов</v>
          </cell>
        </row>
        <row r="9">
          <cell r="A9" t="str">
            <v>BERN LE DC</v>
          </cell>
          <cell r="B9"/>
          <cell r="C9"/>
          <cell r="D9"/>
          <cell r="E9">
            <v>415</v>
          </cell>
        </row>
        <row r="10">
          <cell r="A10" t="str">
            <v>BERN 1</v>
          </cell>
          <cell r="B10"/>
          <cell r="C10"/>
          <cell r="D10"/>
          <cell r="E10">
            <v>7</v>
          </cell>
        </row>
        <row r="11">
          <cell r="A11" t="str">
            <v>Блок наружный SAU09BN1-AI сплит-системы настенного типа,Energolux</v>
          </cell>
          <cell r="B11"/>
          <cell r="C11"/>
          <cell r="D11"/>
          <cell r="E11">
            <v>4</v>
          </cell>
        </row>
        <row r="12">
          <cell r="A12" t="str">
            <v>Блок наружный SAU09BN1-AI-LE сплит-системы настенного типа,Energolux</v>
          </cell>
          <cell r="B12"/>
          <cell r="C12"/>
          <cell r="D12"/>
          <cell r="E12">
            <v>1</v>
          </cell>
        </row>
        <row r="13">
          <cell r="A13" t="str">
            <v>Блок наружный SAU12BN1-AI сплит-системы настенного типа,Energolux</v>
          </cell>
          <cell r="B13"/>
          <cell r="C13"/>
          <cell r="D13"/>
          <cell r="E13">
            <v>1</v>
          </cell>
        </row>
        <row r="14">
          <cell r="A14" t="str">
            <v>Блок наружный SAU24BN1-AI-LE сплит-системы настенного типа,Energolux</v>
          </cell>
          <cell r="B14"/>
          <cell r="C14"/>
          <cell r="D14"/>
          <cell r="E14">
            <v>1</v>
          </cell>
        </row>
        <row r="15">
          <cell r="A15" t="str">
            <v>BERN LE 2</v>
          </cell>
          <cell r="B15"/>
          <cell r="C15"/>
          <cell r="D15"/>
          <cell r="E15">
            <v>108</v>
          </cell>
        </row>
        <row r="16">
          <cell r="A16" t="str">
            <v>Блок внутренний SAS07BN2-AI сплит-системы настенного типа,Energolux</v>
          </cell>
          <cell r="B16"/>
          <cell r="C16"/>
          <cell r="D16"/>
          <cell r="E16">
            <v>51</v>
          </cell>
        </row>
        <row r="17">
          <cell r="A17" t="str">
            <v>Блок наружный SAU07BN2-AI-LE сплит-системы настенного типа,Energolux</v>
          </cell>
          <cell r="B17"/>
          <cell r="C17"/>
          <cell r="D17"/>
          <cell r="E17">
            <v>57</v>
          </cell>
        </row>
        <row r="18">
          <cell r="A18" t="str">
            <v>BERN LE 3</v>
          </cell>
          <cell r="B18"/>
          <cell r="C18"/>
          <cell r="D18"/>
          <cell r="E18">
            <v>300</v>
          </cell>
        </row>
        <row r="19">
          <cell r="A19" t="str">
            <v>Блок внутренний SAS18BN3-AI сплит-системы настенного типа,Energolux</v>
          </cell>
          <cell r="B19"/>
          <cell r="C19"/>
          <cell r="D19"/>
          <cell r="E19">
            <v>1</v>
          </cell>
        </row>
        <row r="20">
          <cell r="A20" t="str">
            <v>Блок внутренний SAS24BN3-AI сплит-системы настенного типа,Energolux</v>
          </cell>
          <cell r="B20"/>
          <cell r="C20"/>
          <cell r="D20"/>
          <cell r="E20">
            <v>148</v>
          </cell>
        </row>
        <row r="21">
          <cell r="A21" t="str">
            <v>Блок наружный SAU09BN3-AI-LE сплит-системы настенного типа,Energolux</v>
          </cell>
          <cell r="B21"/>
          <cell r="C21"/>
          <cell r="D21"/>
          <cell r="E21">
            <v>3</v>
          </cell>
        </row>
        <row r="22">
          <cell r="A22" t="str">
            <v>Блок наружный SAU24BN3-AI-LE сплит-системы настенного типа,Energolux</v>
          </cell>
          <cell r="B22"/>
          <cell r="C22"/>
          <cell r="D22"/>
          <cell r="E22">
            <v>148</v>
          </cell>
        </row>
        <row r="23">
          <cell r="A23" t="str">
            <v>CHAMPERY DC</v>
          </cell>
          <cell r="B23"/>
          <cell r="C23"/>
          <cell r="D23"/>
          <cell r="E23">
            <v>611</v>
          </cell>
        </row>
        <row r="24">
          <cell r="A24" t="str">
            <v>CHAMPERY 1 DC</v>
          </cell>
          <cell r="B24"/>
          <cell r="C24"/>
          <cell r="D24"/>
          <cell r="E24">
            <v>539</v>
          </cell>
        </row>
        <row r="25">
          <cell r="A25" t="str">
            <v>Блок внутренний SAS07CH1-AI сплит-системы настенного типа, Energolux</v>
          </cell>
          <cell r="B25"/>
          <cell r="C25"/>
          <cell r="D25"/>
          <cell r="E25">
            <v>260</v>
          </cell>
        </row>
        <row r="26">
          <cell r="A26" t="str">
            <v>Блок внутренний SAS09CH1-AI сплит-системы настенного типа, Energolux</v>
          </cell>
          <cell r="B26"/>
          <cell r="C26"/>
          <cell r="D26"/>
          <cell r="E26">
            <v>8</v>
          </cell>
        </row>
        <row r="27">
          <cell r="A27" t="str">
            <v>Блок внутренний SAS12CH1-AI сплит-системы настенного типа, Energolux</v>
          </cell>
          <cell r="B27"/>
          <cell r="C27"/>
          <cell r="D27"/>
          <cell r="E27"/>
        </row>
        <row r="28">
          <cell r="A28" t="str">
            <v>Блок внутренний SAS24CH1-AI сплит-системы настенного типа, Energolux</v>
          </cell>
          <cell r="B28"/>
          <cell r="C28"/>
          <cell r="D28"/>
          <cell r="E28">
            <v>1</v>
          </cell>
        </row>
        <row r="29">
          <cell r="A29" t="str">
            <v>Блок наружный SAU07CH1-AI сплит-системы настенного типа, Energolux</v>
          </cell>
          <cell r="B29"/>
          <cell r="C29"/>
          <cell r="D29"/>
          <cell r="E29">
            <v>260</v>
          </cell>
        </row>
        <row r="30">
          <cell r="A30" t="str">
            <v>Блок наружный SAU09CH1-AI сплит-системы настенного типа, Energolux</v>
          </cell>
          <cell r="B30"/>
          <cell r="C30"/>
          <cell r="D30"/>
          <cell r="E30">
            <v>8</v>
          </cell>
        </row>
        <row r="31">
          <cell r="A31" t="str">
            <v>Блок наружный SAU12CH1-AI сплит-системы настенного типа, Energolux</v>
          </cell>
          <cell r="B31"/>
          <cell r="C31"/>
          <cell r="D31"/>
          <cell r="E31">
            <v>2</v>
          </cell>
        </row>
        <row r="32">
          <cell r="A32" t="str">
            <v>CHAMPERY 2 HP</v>
          </cell>
          <cell r="B32"/>
          <cell r="C32"/>
          <cell r="D32"/>
          <cell r="E32">
            <v>72</v>
          </cell>
        </row>
        <row r="33">
          <cell r="A33" t="str">
            <v>Блок внутренний SAS09CH2-AI сплит-системы настенного типа, Energolux</v>
          </cell>
          <cell r="B33"/>
          <cell r="C33"/>
          <cell r="D33"/>
          <cell r="E33">
            <v>8</v>
          </cell>
        </row>
        <row r="34">
          <cell r="A34" t="str">
            <v>Блок внутренний SAS12CH2-AI сплит-системы настенного типа, Energolux</v>
          </cell>
          <cell r="B34"/>
          <cell r="C34"/>
          <cell r="D34"/>
          <cell r="E34">
            <v>23</v>
          </cell>
        </row>
        <row r="35">
          <cell r="A35" t="str">
            <v>Блок внутренний SAS18CH2-AI сплит-системы настенного типа, Energolux</v>
          </cell>
          <cell r="B35"/>
          <cell r="C35"/>
          <cell r="D35"/>
          <cell r="E35">
            <v>3</v>
          </cell>
        </row>
        <row r="36">
          <cell r="A36" t="str">
            <v>Блок внутренний SAS24CH2-AI сплит-системы настенного типа, Energolux</v>
          </cell>
          <cell r="B36"/>
          <cell r="C36"/>
          <cell r="D36"/>
          <cell r="E36">
            <v>2</v>
          </cell>
        </row>
        <row r="37">
          <cell r="A37" t="str">
            <v>Блок наружный SAU09CH2-AI сплит-системы настенного типа, Energolux</v>
          </cell>
          <cell r="B37"/>
          <cell r="C37"/>
          <cell r="D37"/>
          <cell r="E37">
            <v>8</v>
          </cell>
        </row>
        <row r="38">
          <cell r="A38" t="str">
            <v>Блок наружный SAU12CH2-AI сплит-системы настенного типа, Energolux</v>
          </cell>
          <cell r="B38"/>
          <cell r="C38"/>
          <cell r="D38"/>
          <cell r="E38">
            <v>23</v>
          </cell>
        </row>
        <row r="39">
          <cell r="A39" t="str">
            <v>Блок наружный SAU18CH2-AI сплит-системы настенного типа, Energolux</v>
          </cell>
          <cell r="B39"/>
          <cell r="C39"/>
          <cell r="D39"/>
          <cell r="E39">
            <v>3</v>
          </cell>
        </row>
        <row r="40">
          <cell r="A40" t="str">
            <v>Блок наружный SAU24CH2-AI сплит-системы настенного типа, Energolux</v>
          </cell>
          <cell r="B40"/>
          <cell r="C40"/>
          <cell r="D40"/>
          <cell r="E40">
            <v>2</v>
          </cell>
        </row>
        <row r="41">
          <cell r="A41" t="str">
            <v>DAVOS DC</v>
          </cell>
          <cell r="B41"/>
          <cell r="C41"/>
          <cell r="D41"/>
          <cell r="E41">
            <v>844</v>
          </cell>
        </row>
        <row r="42">
          <cell r="A42" t="str">
            <v>DAVOS 2025</v>
          </cell>
          <cell r="B42"/>
          <cell r="C42"/>
          <cell r="D42"/>
          <cell r="E42">
            <v>89</v>
          </cell>
        </row>
        <row r="43">
          <cell r="A43" t="str">
            <v>Блок внутренний SAS07R1-AI сплит-системы настенного типа, Energolux</v>
          </cell>
          <cell r="B43"/>
          <cell r="C43"/>
          <cell r="D43"/>
          <cell r="E43">
            <v>10</v>
          </cell>
        </row>
        <row r="44">
          <cell r="A44" t="str">
            <v>Блок внутренний SAS09R1-AI сплит-системы настенного типа, Energolux</v>
          </cell>
          <cell r="B44"/>
          <cell r="C44"/>
          <cell r="D44"/>
          <cell r="E44">
            <v>32</v>
          </cell>
        </row>
        <row r="45">
          <cell r="A45" t="str">
            <v>Блок внутренний SAS12R1-AI сплит-системы настенного типа, Energolux</v>
          </cell>
          <cell r="B45"/>
          <cell r="C45"/>
          <cell r="D45"/>
          <cell r="E45"/>
        </row>
        <row r="46">
          <cell r="A46" t="str">
            <v>Блок наружный SAU07R1-AI сплит-системы настенного типа, Energolux</v>
          </cell>
          <cell r="B46"/>
          <cell r="C46"/>
          <cell r="D46"/>
          <cell r="E46">
            <v>9</v>
          </cell>
        </row>
        <row r="47">
          <cell r="A47" t="str">
            <v>Блок наружный SAU09R1-AI сплит-системы настенного типа, Energolux</v>
          </cell>
          <cell r="B47"/>
          <cell r="C47"/>
          <cell r="D47"/>
          <cell r="E47">
            <v>32</v>
          </cell>
        </row>
        <row r="48">
          <cell r="A48" t="str">
            <v>Блок наружный SAU12R1-AI сплит-системы настенного типа, Energolux</v>
          </cell>
          <cell r="B48"/>
          <cell r="C48"/>
          <cell r="D48"/>
          <cell r="E48">
            <v>6</v>
          </cell>
        </row>
        <row r="49">
          <cell r="A49" t="str">
            <v>DAVOS PRO</v>
          </cell>
          <cell r="B49"/>
          <cell r="C49"/>
          <cell r="D49"/>
          <cell r="E49">
            <v>755</v>
          </cell>
        </row>
        <row r="50">
          <cell r="A50" t="str">
            <v>Блок внутренний Energolux SAS07R2-AI сплит-системы серия Davos Pro</v>
          </cell>
          <cell r="B50"/>
          <cell r="C50"/>
          <cell r="D50"/>
          <cell r="E50">
            <v>266</v>
          </cell>
        </row>
        <row r="51">
          <cell r="A51" t="str">
            <v>Блок внутренний Energolux SAS09R2-AI сплит-системы  серия Davos Pro</v>
          </cell>
          <cell r="B51"/>
          <cell r="C51"/>
          <cell r="D51"/>
          <cell r="E51">
            <v>87</v>
          </cell>
        </row>
        <row r="52">
          <cell r="A52" t="str">
            <v>Блок внутренний Energolux SAS12R2-AI сплит-системы серия Davos Pro</v>
          </cell>
          <cell r="B52"/>
          <cell r="C52"/>
          <cell r="D52"/>
          <cell r="E52">
            <v>6</v>
          </cell>
        </row>
        <row r="53">
          <cell r="A53" t="str">
            <v>Блок внутренний Energolux SAS18R2-AI сплит-системы  серия Davos Pro</v>
          </cell>
          <cell r="B53"/>
          <cell r="C53"/>
          <cell r="D53"/>
          <cell r="E53">
            <v>9</v>
          </cell>
        </row>
        <row r="54">
          <cell r="A54" t="str">
            <v>Блок внутренний Energolux SAS24R2-AI сплит-системы серия Davos Pro</v>
          </cell>
          <cell r="B54"/>
          <cell r="C54"/>
          <cell r="D54"/>
          <cell r="E54">
            <v>10</v>
          </cell>
        </row>
        <row r="55">
          <cell r="A55" t="str">
            <v>Блок наружный Energolux SAU07R2-AI сплит-системы серия Davos Pro</v>
          </cell>
          <cell r="B55"/>
          <cell r="C55"/>
          <cell r="D55"/>
          <cell r="E55">
            <v>266</v>
          </cell>
        </row>
        <row r="56">
          <cell r="A56" t="str">
            <v>Блок наружный Energolux SAU09R2-AI сплит-системы серия Davos Pro</v>
          </cell>
          <cell r="B56"/>
          <cell r="C56"/>
          <cell r="D56"/>
          <cell r="E56">
            <v>86</v>
          </cell>
        </row>
        <row r="57">
          <cell r="A57" t="str">
            <v>Блок наружный Energolux SAU12R2-AI сплит-системы серия Davos Pro</v>
          </cell>
          <cell r="B57"/>
          <cell r="C57"/>
          <cell r="D57"/>
          <cell r="E57">
            <v>6</v>
          </cell>
        </row>
        <row r="58">
          <cell r="A58" t="str">
            <v>Блок наружный Energolux SAU18R2-AI сплит-системы серия Davos Pro</v>
          </cell>
          <cell r="B58"/>
          <cell r="C58"/>
          <cell r="D58"/>
          <cell r="E58">
            <v>9</v>
          </cell>
        </row>
        <row r="59">
          <cell r="A59" t="str">
            <v>Блок наружный Energolux SAU24R2-AI сплит-системы серия Davos Pro</v>
          </cell>
          <cell r="B59"/>
          <cell r="C59"/>
          <cell r="D59"/>
          <cell r="E59">
            <v>10</v>
          </cell>
        </row>
        <row r="60">
          <cell r="A60" t="str">
            <v>GENEVA DC</v>
          </cell>
          <cell r="B60"/>
          <cell r="C60"/>
          <cell r="D60"/>
          <cell r="E60">
            <v>1385</v>
          </cell>
        </row>
        <row r="61">
          <cell r="A61" t="str">
            <v>GENEVA G3</v>
          </cell>
          <cell r="B61"/>
          <cell r="C61"/>
          <cell r="D61"/>
          <cell r="E61">
            <v>4</v>
          </cell>
        </row>
        <row r="62">
          <cell r="A62" t="str">
            <v>Блок внутренний SAS09G3-AI сплит-системы, настенного типа, Energolux</v>
          </cell>
          <cell r="B62"/>
          <cell r="C62"/>
          <cell r="D62"/>
          <cell r="E62">
            <v>2</v>
          </cell>
        </row>
        <row r="63">
          <cell r="A63" t="str">
            <v>Блок наружный SAU07G3-AI сплит-системы настенного типа, Energolux</v>
          </cell>
          <cell r="B63"/>
          <cell r="C63"/>
          <cell r="D63"/>
          <cell r="E63">
            <v>2</v>
          </cell>
        </row>
        <row r="64">
          <cell r="A64" t="str">
            <v>GENEVA G4</v>
          </cell>
          <cell r="B64"/>
          <cell r="C64"/>
          <cell r="D64"/>
          <cell r="E64">
            <v>1087</v>
          </cell>
        </row>
        <row r="65">
          <cell r="A65" t="str">
            <v>Блок внутренний SAS07G4-AI сплит-системы, настенного типа, Energolux</v>
          </cell>
          <cell r="B65"/>
          <cell r="C65"/>
          <cell r="D65"/>
          <cell r="E65">
            <v>205</v>
          </cell>
        </row>
        <row r="66">
          <cell r="A66" t="str">
            <v>Блок внутренний SAS09G4-AI сплит-системы, настенного типа, Energolux</v>
          </cell>
          <cell r="B66"/>
          <cell r="C66"/>
          <cell r="D66"/>
          <cell r="E66">
            <v>95</v>
          </cell>
        </row>
        <row r="67">
          <cell r="A67" t="str">
            <v>Блок внутренний SAS12G4-AI сплит-системы, настенного типа, Energolux</v>
          </cell>
          <cell r="B67"/>
          <cell r="C67"/>
          <cell r="D67"/>
          <cell r="E67">
            <v>220</v>
          </cell>
        </row>
        <row r="68">
          <cell r="A68" t="str">
            <v>Блок внутренний SAS18G4-AI сплит-системы, настенного типа, Energolux</v>
          </cell>
          <cell r="B68"/>
          <cell r="C68"/>
          <cell r="D68"/>
          <cell r="E68">
            <v>1</v>
          </cell>
        </row>
        <row r="69">
          <cell r="A69" t="str">
            <v>Блок внутренний SAS24G4-AI сплит-системы, настенного типа, Energolux</v>
          </cell>
          <cell r="B69"/>
          <cell r="C69"/>
          <cell r="D69"/>
          <cell r="E69">
            <v>23</v>
          </cell>
        </row>
        <row r="70">
          <cell r="A70" t="str">
            <v>Блок наружный SAU07G4-AI сплит-системы настенного типа, Energolux</v>
          </cell>
          <cell r="B70"/>
          <cell r="C70"/>
          <cell r="D70"/>
          <cell r="E70">
            <v>205</v>
          </cell>
        </row>
        <row r="71">
          <cell r="A71" t="str">
            <v>Блок наружный SAU09G4-AI сплит-системы настенного типа, Energolux</v>
          </cell>
          <cell r="B71"/>
          <cell r="C71"/>
          <cell r="D71"/>
          <cell r="E71">
            <v>93</v>
          </cell>
        </row>
        <row r="72">
          <cell r="A72" t="str">
            <v>Блок наружный SAU12G4-AI сплит-системы настенного типа, Energolux</v>
          </cell>
          <cell r="B72"/>
          <cell r="C72"/>
          <cell r="D72"/>
          <cell r="E72">
            <v>222</v>
          </cell>
        </row>
        <row r="73">
          <cell r="A73" t="str">
            <v>Блок наружный SAU24G4-AI сплит-системы настенного типа, Energolux</v>
          </cell>
          <cell r="B73"/>
          <cell r="C73"/>
          <cell r="D73"/>
          <cell r="E73">
            <v>23</v>
          </cell>
        </row>
        <row r="74">
          <cell r="A74" t="str">
            <v>GENEVA LE</v>
          </cell>
          <cell r="B74"/>
          <cell r="C74"/>
          <cell r="D74"/>
          <cell r="E74">
            <v>294</v>
          </cell>
        </row>
        <row r="75">
          <cell r="A75" t="str">
            <v>Блок внутренний Energolux SAS07G5-AI сплит-системы серия GENEVA LE</v>
          </cell>
          <cell r="B75"/>
          <cell r="C75"/>
          <cell r="D75"/>
          <cell r="E75">
            <v>59</v>
          </cell>
        </row>
        <row r="76">
          <cell r="A76" t="str">
            <v>Блок внутренний Energolux SAS09G5-AI сплит-системы серия GENEVA LE</v>
          </cell>
          <cell r="B76"/>
          <cell r="C76"/>
          <cell r="D76"/>
          <cell r="E76">
            <v>30</v>
          </cell>
        </row>
        <row r="77">
          <cell r="A77" t="str">
            <v>Блок внутренний Energolux SAS18G5-AI сплит-системы серия GENEVA LE</v>
          </cell>
          <cell r="B77"/>
          <cell r="C77"/>
          <cell r="D77"/>
          <cell r="E77">
            <v>58</v>
          </cell>
        </row>
        <row r="78">
          <cell r="A78" t="str">
            <v>Блок наружный Energolux SAU07G5-AI сплит-системы серия GENEVA LE</v>
          </cell>
          <cell r="B78"/>
          <cell r="C78"/>
          <cell r="D78"/>
          <cell r="E78">
            <v>59</v>
          </cell>
        </row>
        <row r="79">
          <cell r="A79" t="str">
            <v>Блок наружный Energolux SAU09G5-AI сплит-системы серия GENEVA LE</v>
          </cell>
          <cell r="B79"/>
          <cell r="C79"/>
          <cell r="D79"/>
          <cell r="E79">
            <v>30</v>
          </cell>
        </row>
        <row r="80">
          <cell r="A80" t="str">
            <v>Блок наружный Energolux SAU18G5-AI сплит-системы серия GENEVA LE</v>
          </cell>
          <cell r="B80"/>
          <cell r="C80"/>
          <cell r="D80"/>
          <cell r="E80">
            <v>58</v>
          </cell>
        </row>
        <row r="81">
          <cell r="A81" t="str">
            <v>GLARUS DC</v>
          </cell>
          <cell r="B81"/>
          <cell r="C81"/>
          <cell r="D81"/>
          <cell r="E81">
            <v>90</v>
          </cell>
        </row>
        <row r="82">
          <cell r="A82" t="str">
            <v>Блок внутренний Energolux ESAS07GL1_HDC сплит-системы, серия Glarus DC</v>
          </cell>
          <cell r="B82"/>
          <cell r="C82"/>
          <cell r="D82"/>
          <cell r="E82">
            <v>15</v>
          </cell>
        </row>
        <row r="83">
          <cell r="A83" t="str">
            <v>Блок внутренний Energolux ESAS09GL1_HDC сплит-системы, серия Glarus DC</v>
          </cell>
          <cell r="B83"/>
          <cell r="C83"/>
          <cell r="D83"/>
          <cell r="E83">
            <v>13</v>
          </cell>
        </row>
        <row r="84">
          <cell r="A84" t="str">
            <v>Блок внутренний Energolux ESAS12GL1_HDC сплит-системы, серия Glarus DC</v>
          </cell>
          <cell r="B84"/>
          <cell r="C84"/>
          <cell r="D84"/>
          <cell r="E84"/>
        </row>
        <row r="85">
          <cell r="A85" t="str">
            <v>Блок внутренний Energolux ESAS18GL1_HDC сплит-системы, серия Glarus DC</v>
          </cell>
          <cell r="B85"/>
          <cell r="C85"/>
          <cell r="D85"/>
          <cell r="E85">
            <v>15</v>
          </cell>
        </row>
        <row r="86">
          <cell r="A86" t="str">
            <v>Блок внутренний Energolux ESAS24GL1_HDC сплит-системы, серия Glarus DC</v>
          </cell>
          <cell r="B86"/>
          <cell r="C86"/>
          <cell r="D86"/>
          <cell r="E86">
            <v>2</v>
          </cell>
        </row>
        <row r="87">
          <cell r="A87" t="str">
            <v>Блок наружный Energolux ESAU07GL1_HDC сплит-системы, серия Glarus DC</v>
          </cell>
          <cell r="B87"/>
          <cell r="C87"/>
          <cell r="D87"/>
          <cell r="E87">
            <v>15</v>
          </cell>
        </row>
        <row r="88">
          <cell r="A88" t="str">
            <v>Блок наружный Energolux ESAU09GL1_HDC сплит-системы, серия Glarus DC</v>
          </cell>
          <cell r="B88"/>
          <cell r="C88"/>
          <cell r="D88"/>
          <cell r="E88">
            <v>13</v>
          </cell>
        </row>
        <row r="89">
          <cell r="A89" t="str">
            <v>Блок наружный Energolux ESAU12GL1_HDC сплит-системы, серия Glarus DC</v>
          </cell>
          <cell r="B89"/>
          <cell r="C89"/>
          <cell r="D89"/>
          <cell r="E89"/>
        </row>
        <row r="90">
          <cell r="A90" t="str">
            <v>Блок наружный Energolux ESAU18GL1_HDC сплит-системы, серия Glarus DC</v>
          </cell>
          <cell r="B90"/>
          <cell r="C90"/>
          <cell r="D90"/>
          <cell r="E90">
            <v>15</v>
          </cell>
        </row>
        <row r="91">
          <cell r="A91" t="str">
            <v>Блок наружный Energolux ESAU24GL1_HDC сплит-системы, серия Glarus DC</v>
          </cell>
          <cell r="B91"/>
          <cell r="C91"/>
          <cell r="D91"/>
          <cell r="E91">
            <v>2</v>
          </cell>
        </row>
        <row r="92">
          <cell r="A92" t="str">
            <v>Lugano DC</v>
          </cell>
          <cell r="B92"/>
          <cell r="C92"/>
          <cell r="D92"/>
          <cell r="E92">
            <v>71</v>
          </cell>
        </row>
        <row r="93">
          <cell r="A93" t="str">
            <v>Блок внутренний SAS09DL1-AI сплит-системы настенного типа, Energolux</v>
          </cell>
          <cell r="B93"/>
          <cell r="C93"/>
          <cell r="D93"/>
          <cell r="E93">
            <v>35</v>
          </cell>
        </row>
        <row r="94">
          <cell r="A94" t="str">
            <v>Блок наружный SAU09DL1-AI сплит-системы настенного типа, Energolux</v>
          </cell>
          <cell r="B94"/>
          <cell r="C94"/>
          <cell r="D94"/>
          <cell r="E94">
            <v>36</v>
          </cell>
        </row>
        <row r="95">
          <cell r="A95" t="str">
            <v>Lugano PRO Line HP</v>
          </cell>
          <cell r="B95"/>
          <cell r="C95"/>
          <cell r="D95"/>
          <cell r="E95">
            <v>25</v>
          </cell>
        </row>
        <row r="96">
          <cell r="A96" t="str">
            <v>Блок внутренний SAS09DL2-AI сплит-системы настенного типа, Energolux</v>
          </cell>
          <cell r="B96"/>
          <cell r="C96"/>
          <cell r="D96"/>
          <cell r="E96">
            <v>13</v>
          </cell>
        </row>
        <row r="97">
          <cell r="A97" t="str">
            <v>Блок наружный SAU09DL2-AI сплит-системы настенного типа, Energolux</v>
          </cell>
          <cell r="B97"/>
          <cell r="C97"/>
          <cell r="D97"/>
          <cell r="E97">
            <v>12</v>
          </cell>
        </row>
        <row r="98">
          <cell r="A98" t="str">
            <v>MURREN BLACK DC</v>
          </cell>
          <cell r="B98"/>
          <cell r="C98"/>
          <cell r="D98"/>
          <cell r="E98">
            <v>1063</v>
          </cell>
        </row>
        <row r="99">
          <cell r="A99" t="str">
            <v>Блок внутренний SAS09M1-AIB сплит-системы настенного типа, Energolux</v>
          </cell>
          <cell r="B99"/>
          <cell r="C99"/>
          <cell r="D99"/>
          <cell r="E99">
            <v>268</v>
          </cell>
        </row>
        <row r="100">
          <cell r="A100" t="str">
            <v>Блок внутренний SAS12M1-AIB сплит-системы настенного типа, Energolux</v>
          </cell>
          <cell r="B100"/>
          <cell r="C100"/>
          <cell r="D100"/>
          <cell r="E100">
            <v>177</v>
          </cell>
        </row>
        <row r="101">
          <cell r="A101" t="str">
            <v>Блок внутренний SAS18M1-AIB сплит-системы настенного типа, Energolux</v>
          </cell>
          <cell r="B101"/>
          <cell r="C101"/>
          <cell r="D101"/>
          <cell r="E101">
            <v>43</v>
          </cell>
        </row>
        <row r="102">
          <cell r="A102" t="str">
            <v>Блок внутренний SAS24M1-AIB сплит-системы настенного типа, Energolux</v>
          </cell>
          <cell r="B102"/>
          <cell r="C102"/>
          <cell r="D102"/>
          <cell r="E102">
            <v>43</v>
          </cell>
        </row>
        <row r="103">
          <cell r="A103" t="str">
            <v>Блок наружный SAU09M1-AIB сплит-системы настенного типа, Energolux</v>
          </cell>
          <cell r="B103"/>
          <cell r="C103"/>
          <cell r="D103"/>
          <cell r="E103">
            <v>270</v>
          </cell>
        </row>
        <row r="104">
          <cell r="A104" t="str">
            <v>Блок наружный SAU12M1-AIB сплит-системы настенного типа, Energolux</v>
          </cell>
          <cell r="B104"/>
          <cell r="C104"/>
          <cell r="D104"/>
          <cell r="E104">
            <v>177</v>
          </cell>
        </row>
        <row r="105">
          <cell r="A105" t="str">
            <v>Блок наружный SAU18M1-AIB сплит-системы настенного типа, Energolux</v>
          </cell>
          <cell r="B105"/>
          <cell r="C105"/>
          <cell r="D105"/>
          <cell r="E105">
            <v>42</v>
          </cell>
        </row>
        <row r="106">
          <cell r="A106" t="str">
            <v>Блок наружный SAU24M1-AIB сплит-системы настенного типа, Energolux</v>
          </cell>
          <cell r="B106"/>
          <cell r="C106"/>
          <cell r="D106"/>
          <cell r="E106">
            <v>43</v>
          </cell>
        </row>
        <row r="107">
          <cell r="A107" t="str">
            <v>NYON DC</v>
          </cell>
          <cell r="B107"/>
          <cell r="C107"/>
          <cell r="D107"/>
          <cell r="E107">
            <v>1580</v>
          </cell>
        </row>
        <row r="108">
          <cell r="A108" t="str">
            <v>Блок внутренний Energolux SAS07IL1-AI сплит-системы серия NYON</v>
          </cell>
          <cell r="B108"/>
          <cell r="C108"/>
          <cell r="D108"/>
          <cell r="E108">
            <v>266</v>
          </cell>
        </row>
        <row r="109">
          <cell r="A109" t="str">
            <v>Блок внутренний Energolux SAS09IL1-AI сплит-системы  серия NYON</v>
          </cell>
          <cell r="B109"/>
          <cell r="C109"/>
          <cell r="D109"/>
          <cell r="E109">
            <v>300</v>
          </cell>
        </row>
        <row r="110">
          <cell r="A110" t="str">
            <v>Блок внутренний Energolux SAS12IL1-AI сплит-системы серия NYON</v>
          </cell>
          <cell r="B110"/>
          <cell r="C110"/>
          <cell r="D110"/>
          <cell r="E110">
            <v>48</v>
          </cell>
        </row>
        <row r="111">
          <cell r="A111" t="str">
            <v>Блок внутренний Energolux SAS18IL1-AI сплит-системы серия NYON</v>
          </cell>
          <cell r="B111"/>
          <cell r="C111"/>
          <cell r="D111"/>
          <cell r="E111">
            <v>110</v>
          </cell>
        </row>
        <row r="112">
          <cell r="A112" t="str">
            <v>Блок внутренний Energolux SAS24IL1-AI сплит-системы серия NYON</v>
          </cell>
          <cell r="B112"/>
          <cell r="C112"/>
          <cell r="D112"/>
          <cell r="E112">
            <v>66</v>
          </cell>
        </row>
        <row r="113">
          <cell r="A113" t="str">
            <v>Блок наружный Energolux SAU07IL1-AI сплит-системы серия NYON</v>
          </cell>
          <cell r="B113"/>
          <cell r="C113"/>
          <cell r="D113"/>
          <cell r="E113">
            <v>266</v>
          </cell>
        </row>
        <row r="114">
          <cell r="A114" t="str">
            <v>Блок наружный Energolux SAU09IL1-AI сплит-системы серия NYON</v>
          </cell>
          <cell r="B114"/>
          <cell r="C114"/>
          <cell r="D114"/>
          <cell r="E114">
            <v>300</v>
          </cell>
        </row>
        <row r="115">
          <cell r="A115" t="str">
            <v>Блок наружный Energolux SAU12IL1-AI сплит-системы  серия NYON</v>
          </cell>
          <cell r="B115"/>
          <cell r="C115"/>
          <cell r="D115"/>
          <cell r="E115">
            <v>48</v>
          </cell>
        </row>
        <row r="116">
          <cell r="A116" t="str">
            <v>Блок наружный Energolux SAU18IL1-AI сплит-системы серия NYON</v>
          </cell>
          <cell r="B116"/>
          <cell r="C116"/>
          <cell r="D116"/>
          <cell r="E116">
            <v>110</v>
          </cell>
        </row>
        <row r="117">
          <cell r="A117" t="str">
            <v>Блок наружный Energolux SAU24IL1-AI сплит-системы серия NYON</v>
          </cell>
          <cell r="B117"/>
          <cell r="C117"/>
          <cell r="D117"/>
          <cell r="E117">
            <v>66</v>
          </cell>
        </row>
        <row r="118">
          <cell r="A118" t="str">
            <v>WINTERTHUR HP</v>
          </cell>
          <cell r="B118"/>
          <cell r="C118"/>
          <cell r="D118"/>
          <cell r="E118">
            <v>390</v>
          </cell>
        </row>
        <row r="119">
          <cell r="A119" t="str">
            <v>Блок внутренний Energolux SAS09EW1-AI сплит-системы серия Winterthur</v>
          </cell>
          <cell r="B119"/>
          <cell r="C119"/>
          <cell r="D119"/>
          <cell r="E119">
            <v>42</v>
          </cell>
        </row>
        <row r="120">
          <cell r="A120" t="str">
            <v>Блок внутренний Energolux SAS12EW1-AI сплит-системы серия Winterthur</v>
          </cell>
          <cell r="B120"/>
          <cell r="C120"/>
          <cell r="D120"/>
          <cell r="E120">
            <v>63</v>
          </cell>
        </row>
        <row r="121">
          <cell r="A121" t="str">
            <v>Блок внутренний Energolux SAS18EW1-AI сплит-системы серия Winterthur</v>
          </cell>
          <cell r="B121"/>
          <cell r="C121"/>
          <cell r="D121"/>
          <cell r="E121">
            <v>44</v>
          </cell>
        </row>
        <row r="122">
          <cell r="A122" t="str">
            <v>Блок внутренний Energolux SAS24EW1-AI сплит-системы серия Winterthur</v>
          </cell>
          <cell r="B122"/>
          <cell r="C122"/>
          <cell r="D122"/>
          <cell r="E122">
            <v>46</v>
          </cell>
        </row>
        <row r="123">
          <cell r="A123" t="str">
            <v>Блок наружный Energolux SAU09EW1-AI сплит-системы серия Winterthur</v>
          </cell>
          <cell r="B123"/>
          <cell r="C123"/>
          <cell r="D123"/>
          <cell r="E123">
            <v>42</v>
          </cell>
        </row>
        <row r="124">
          <cell r="A124" t="str">
            <v>Блок наружный Energolux SAU12EW1-AI сплит-системы  серия Winterthur</v>
          </cell>
          <cell r="B124"/>
          <cell r="C124"/>
          <cell r="D124"/>
          <cell r="E124">
            <v>63</v>
          </cell>
        </row>
        <row r="125">
          <cell r="A125" t="str">
            <v>Блок наружный Energolux SAU18EW1-AI сплит-системы серия Winterthur</v>
          </cell>
          <cell r="B125"/>
          <cell r="C125"/>
          <cell r="D125"/>
          <cell r="E125">
            <v>44</v>
          </cell>
        </row>
        <row r="126">
          <cell r="A126" t="str">
            <v>Блок наружный Energolux SAU24EW1-AI сплит-системы серия Winterthur</v>
          </cell>
          <cell r="B126"/>
          <cell r="C126"/>
          <cell r="D126"/>
          <cell r="E126">
            <v>46</v>
          </cell>
        </row>
        <row r="127">
          <cell r="A127" t="str">
            <v>ZURICH DC</v>
          </cell>
          <cell r="B127"/>
          <cell r="C127"/>
          <cell r="D127"/>
          <cell r="E127">
            <v>212</v>
          </cell>
        </row>
        <row r="128">
          <cell r="A128" t="str">
            <v>ZURICH 4</v>
          </cell>
          <cell r="B128"/>
          <cell r="C128"/>
          <cell r="D128"/>
          <cell r="E128">
            <v>2</v>
          </cell>
        </row>
        <row r="129">
          <cell r="A129" t="str">
            <v>Блок внутренний SAS18Z4-AI сплит-системы настенного типа, Energolux</v>
          </cell>
          <cell r="B129"/>
          <cell r="C129"/>
          <cell r="D129"/>
          <cell r="E129">
            <v>2</v>
          </cell>
        </row>
        <row r="130">
          <cell r="A130" t="str">
            <v>Блок наружный SAU18Z4-AI сплит-системы настенного типа, Energolux</v>
          </cell>
          <cell r="B130"/>
          <cell r="C130"/>
          <cell r="D130"/>
          <cell r="E130"/>
        </row>
        <row r="131">
          <cell r="A131" t="str">
            <v>ZURICH 5</v>
          </cell>
          <cell r="B131"/>
          <cell r="C131"/>
          <cell r="D131"/>
          <cell r="E131">
            <v>88</v>
          </cell>
        </row>
        <row r="132">
          <cell r="A132" t="str">
            <v>Блок внутренний SAS12Z5-AI сплит-системы настенного типа, Energolux</v>
          </cell>
          <cell r="B132"/>
          <cell r="C132"/>
          <cell r="D132"/>
          <cell r="E132"/>
        </row>
        <row r="133">
          <cell r="A133" t="str">
            <v>Блок внутренний SAS18Z5-AI сплит-системы настенного типа, Energolux</v>
          </cell>
          <cell r="B133"/>
          <cell r="C133"/>
          <cell r="D133"/>
          <cell r="E133">
            <v>36</v>
          </cell>
        </row>
        <row r="134">
          <cell r="A134" t="str">
            <v>Блок внутренний SAS24Z5-AI сплит-системы настенного типа, Energolux</v>
          </cell>
          <cell r="B134"/>
          <cell r="C134"/>
          <cell r="D134"/>
          <cell r="E134">
            <v>7</v>
          </cell>
        </row>
        <row r="135">
          <cell r="A135" t="str">
            <v>Блок наружный SAU07Z5-AI сплит-системы настенного типа, Energolux</v>
          </cell>
          <cell r="B135"/>
          <cell r="C135"/>
          <cell r="D135"/>
          <cell r="E135">
            <v>2</v>
          </cell>
        </row>
        <row r="136">
          <cell r="A136" t="str">
            <v>Блок наружный SAU12Z5-AI сплит-системы настенного типа, Energolux</v>
          </cell>
          <cell r="B136"/>
          <cell r="C136"/>
          <cell r="D136"/>
          <cell r="E136"/>
        </row>
        <row r="137">
          <cell r="A137" t="str">
            <v>Блок наружный SAU18Z5-AI сплит-системы настенного типа, Energolux</v>
          </cell>
          <cell r="B137"/>
          <cell r="C137"/>
          <cell r="D137"/>
          <cell r="E137">
            <v>35</v>
          </cell>
        </row>
        <row r="138">
          <cell r="A138" t="str">
            <v>Блок наружный SAU24Z5-AI сплит-системы настенного типа, Energolux</v>
          </cell>
          <cell r="B138"/>
          <cell r="C138"/>
          <cell r="D138"/>
          <cell r="E138">
            <v>8</v>
          </cell>
        </row>
        <row r="139">
          <cell r="A139" t="str">
            <v>ZURICH 6</v>
          </cell>
          <cell r="B139"/>
          <cell r="C139"/>
          <cell r="D139"/>
          <cell r="E139">
            <v>122</v>
          </cell>
        </row>
        <row r="140">
          <cell r="A140" t="str">
            <v>Блок внутренний Energolux SAS07Z6-AI сплит-системы  6-я серия ZURICH</v>
          </cell>
          <cell r="B140"/>
          <cell r="C140"/>
          <cell r="D140"/>
          <cell r="E140">
            <v>15</v>
          </cell>
        </row>
        <row r="141">
          <cell r="A141" t="str">
            <v>Блок внутренний Energolux SAS09Z6-AI сплит-системы 6-я серия ZURICH</v>
          </cell>
          <cell r="B141"/>
          <cell r="C141"/>
          <cell r="D141"/>
          <cell r="E141">
            <v>46</v>
          </cell>
        </row>
        <row r="142">
          <cell r="A142" t="str">
            <v>Блок внутренний Energolux SAS12Z6-AI сплит-системы 6-я серия ZURICH</v>
          </cell>
          <cell r="B142"/>
          <cell r="C142"/>
          <cell r="D142"/>
          <cell r="E142"/>
        </row>
        <row r="143">
          <cell r="A143" t="str">
            <v>Блок наружный Energolux SAU07Z6-AI сплит-системы 6-я серия ZURICH</v>
          </cell>
          <cell r="B143"/>
          <cell r="C143"/>
          <cell r="D143"/>
          <cell r="E143">
            <v>15</v>
          </cell>
        </row>
        <row r="144">
          <cell r="A144" t="str">
            <v>Блок наружный Energolux SAU09Z6-AI сплит-системы 6-я серия ZURICH</v>
          </cell>
          <cell r="B144"/>
          <cell r="C144"/>
          <cell r="D144"/>
          <cell r="E144">
            <v>46</v>
          </cell>
        </row>
        <row r="145">
          <cell r="A145" t="str">
            <v>Блок наружный Energolux SAU12Z6-AI сплит-системы 6-я серия ZURICH</v>
          </cell>
          <cell r="B145"/>
          <cell r="C145"/>
          <cell r="D145"/>
          <cell r="E145"/>
        </row>
        <row r="146">
          <cell r="A146" t="str">
            <v>10120 RAC on/off ENERGOLUX</v>
          </cell>
          <cell r="B146"/>
          <cell r="C146"/>
          <cell r="D146"/>
          <cell r="E146">
            <v>5400</v>
          </cell>
        </row>
        <row r="147">
          <cell r="A147" t="str">
            <v>BADEN</v>
          </cell>
          <cell r="B147"/>
          <cell r="C147"/>
          <cell r="D147"/>
          <cell r="E147">
            <v>44</v>
          </cell>
        </row>
        <row r="148">
          <cell r="A148" t="str">
            <v>BADEN 1</v>
          </cell>
          <cell r="B148"/>
          <cell r="C148"/>
          <cell r="D148"/>
          <cell r="E148">
            <v>44</v>
          </cell>
        </row>
        <row r="149">
          <cell r="A149" t="str">
            <v>BADEN 1 WS40</v>
          </cell>
          <cell r="B149"/>
          <cell r="C149"/>
          <cell r="D149"/>
          <cell r="E149">
            <v>7</v>
          </cell>
        </row>
        <row r="150">
          <cell r="A150" t="str">
            <v>Блок наружный с зимним комплектом SAU07BD1-A-WS40 сплит-системы настенного типа, Energolux</v>
          </cell>
          <cell r="B150"/>
          <cell r="C150"/>
          <cell r="D150"/>
          <cell r="E150">
            <v>4</v>
          </cell>
        </row>
        <row r="151">
          <cell r="A151" t="str">
            <v>Блок наружный с зимним комплектом SAU12BD1-A-WS40 сплит-системы настенного типа, Energolux</v>
          </cell>
          <cell r="B151"/>
          <cell r="C151"/>
          <cell r="D151"/>
          <cell r="E151">
            <v>3</v>
          </cell>
        </row>
        <row r="152">
          <cell r="A152" t="str">
            <v>Блок внутренний SAS07BD1-A сплит-системы, настенного типа, Energolux</v>
          </cell>
          <cell r="B152"/>
          <cell r="C152"/>
          <cell r="D152"/>
          <cell r="E152">
            <v>1</v>
          </cell>
        </row>
        <row r="153">
          <cell r="A153" t="str">
            <v>Блок внутренний SAS18BD1-A сплит-системы, настенного типа, Energolux</v>
          </cell>
          <cell r="B153"/>
          <cell r="C153"/>
          <cell r="D153"/>
          <cell r="E153">
            <v>1</v>
          </cell>
        </row>
        <row r="154">
          <cell r="A154" t="str">
            <v>Блок внутренний SAS28BD1-A сплит-системы, настенного типа, Energolux</v>
          </cell>
          <cell r="B154"/>
          <cell r="C154"/>
          <cell r="D154"/>
          <cell r="E154">
            <v>20</v>
          </cell>
        </row>
        <row r="155">
          <cell r="A155" t="str">
            <v>Блок наружный SAU24BD1-A сплит-системы, настенного типа, Energolux</v>
          </cell>
          <cell r="B155"/>
          <cell r="C155"/>
          <cell r="D155"/>
          <cell r="E155">
            <v>1</v>
          </cell>
        </row>
        <row r="156">
          <cell r="A156" t="str">
            <v>Блок наружный SAU28BD1-A сплит-системы, настенного типа, Energolux</v>
          </cell>
          <cell r="B156"/>
          <cell r="C156"/>
          <cell r="D156"/>
          <cell r="E156">
            <v>14</v>
          </cell>
        </row>
        <row r="157">
          <cell r="A157" t="str">
            <v>BASEL</v>
          </cell>
          <cell r="B157"/>
          <cell r="C157"/>
          <cell r="D157"/>
          <cell r="E157">
            <v>2321</v>
          </cell>
        </row>
        <row r="158">
          <cell r="A158" t="str">
            <v>BASEL B3</v>
          </cell>
          <cell r="B158"/>
          <cell r="C158"/>
          <cell r="D158"/>
          <cell r="E158">
            <v>5</v>
          </cell>
        </row>
        <row r="159">
          <cell r="A159" t="str">
            <v>BASEL B3 WS30</v>
          </cell>
          <cell r="B159"/>
          <cell r="C159"/>
          <cell r="D159"/>
          <cell r="E159">
            <v>1</v>
          </cell>
        </row>
        <row r="160">
          <cell r="A160" t="str">
            <v>Блок наружный с зимним комплектом SAU07B3-A-WS30 сплит-системы настенного типа, Energolux</v>
          </cell>
          <cell r="B160"/>
          <cell r="C160"/>
          <cell r="D160"/>
          <cell r="E160">
            <v>1</v>
          </cell>
        </row>
        <row r="161">
          <cell r="A161" t="str">
            <v>Блок внутренний SAS24B3-A сплит-системы, настенного типа, Energolux</v>
          </cell>
          <cell r="B161"/>
          <cell r="C161"/>
          <cell r="D161"/>
          <cell r="E161">
            <v>2</v>
          </cell>
        </row>
        <row r="162">
          <cell r="A162" t="str">
            <v>Блок внутренний SAS36B3-A сплит-системы, настенного типа, Energolux</v>
          </cell>
          <cell r="B162"/>
          <cell r="C162"/>
          <cell r="D162"/>
          <cell r="E162">
            <v>1</v>
          </cell>
        </row>
        <row r="163">
          <cell r="A163" t="str">
            <v>Блок наружный SAU07B3-A сплит-системы, настенного типа, Energolux</v>
          </cell>
          <cell r="B163"/>
          <cell r="C163"/>
          <cell r="D163"/>
          <cell r="E163">
            <v>1</v>
          </cell>
        </row>
        <row r="164">
          <cell r="A164" t="str">
            <v>BASEL B4</v>
          </cell>
          <cell r="B164"/>
          <cell r="C164"/>
          <cell r="D164"/>
          <cell r="E164">
            <v>1138</v>
          </cell>
        </row>
        <row r="165">
          <cell r="A165" t="str">
            <v>BASEL B4 WS30</v>
          </cell>
          <cell r="B165"/>
          <cell r="C165"/>
          <cell r="D165"/>
          <cell r="E165"/>
        </row>
        <row r="166">
          <cell r="A166" t="str">
            <v>Блок наружный SAU07B4-A-WS30 сплит-системы, настенного типа, Energolux</v>
          </cell>
          <cell r="B166"/>
          <cell r="C166"/>
          <cell r="D166"/>
          <cell r="E166"/>
        </row>
        <row r="167">
          <cell r="A167" t="str">
            <v>Блок наружный SAU18B4-A-WS30 сплит-системы, настенного типа, Energolux</v>
          </cell>
          <cell r="B167"/>
          <cell r="C167"/>
          <cell r="D167"/>
          <cell r="E167"/>
        </row>
        <row r="168">
          <cell r="A168" t="str">
            <v>BASEL B4 WS40</v>
          </cell>
          <cell r="B168"/>
          <cell r="C168"/>
          <cell r="D168"/>
          <cell r="E168"/>
        </row>
        <row r="169">
          <cell r="A169" t="str">
            <v>Блок наружный SAU09B4-A-WS40 сплит-системы, настенного типа, Energolux</v>
          </cell>
          <cell r="B169"/>
          <cell r="C169"/>
          <cell r="D169"/>
          <cell r="E169"/>
        </row>
        <row r="170">
          <cell r="A170" t="str">
            <v>Блок наружный SAU18B4-A-WS40 сплит-системы, настенного типа, Energolux</v>
          </cell>
          <cell r="B170"/>
          <cell r="C170"/>
          <cell r="D170"/>
          <cell r="E170"/>
        </row>
        <row r="171">
          <cell r="A171" t="str">
            <v>Блок внутренний SAS07B4-A сплит-системы, настенного типа, Energolux</v>
          </cell>
          <cell r="B171"/>
          <cell r="C171"/>
          <cell r="D171"/>
          <cell r="E171"/>
        </row>
        <row r="172">
          <cell r="A172" t="str">
            <v>Блок внутренний SAS09B4-A сплит-системы, настенного типа, Energolux</v>
          </cell>
          <cell r="B172"/>
          <cell r="C172"/>
          <cell r="D172"/>
          <cell r="E172">
            <v>37</v>
          </cell>
        </row>
        <row r="173">
          <cell r="A173" t="str">
            <v>Блок внутренний SAS12B4-A сплит-системы, настенного типа, Energolux</v>
          </cell>
          <cell r="B173"/>
          <cell r="C173"/>
          <cell r="D173"/>
          <cell r="E173">
            <v>102</v>
          </cell>
        </row>
        <row r="174">
          <cell r="A174" t="str">
            <v>Блок внутренний SAS18B4-A сплит-системы, настенного типа, Energolux</v>
          </cell>
          <cell r="B174"/>
          <cell r="C174"/>
          <cell r="D174"/>
          <cell r="E174">
            <v>140</v>
          </cell>
        </row>
        <row r="175">
          <cell r="A175" t="str">
            <v>Блок внутренний SAS30B4-A сплит-системы, настенного типа, Energolux</v>
          </cell>
          <cell r="B175"/>
          <cell r="C175"/>
          <cell r="D175"/>
          <cell r="E175">
            <v>285</v>
          </cell>
        </row>
        <row r="176">
          <cell r="A176" t="str">
            <v>Блок наружный SAU09B4-A сплит-системы, настенного типа, Energolux</v>
          </cell>
          <cell r="B176"/>
          <cell r="C176"/>
          <cell r="D176"/>
          <cell r="E176">
            <v>37</v>
          </cell>
        </row>
        <row r="177">
          <cell r="A177" t="str">
            <v>Блок наружный SAU12B4-A сплит-системы, настенного типа, Energolux</v>
          </cell>
          <cell r="B177"/>
          <cell r="C177"/>
          <cell r="D177"/>
          <cell r="E177">
            <v>110</v>
          </cell>
        </row>
        <row r="178">
          <cell r="A178" t="str">
            <v>Блок наружный SAU18B4-A сплит-системы, настенного типа, Energolux</v>
          </cell>
          <cell r="B178"/>
          <cell r="C178"/>
          <cell r="D178"/>
          <cell r="E178">
            <v>142</v>
          </cell>
        </row>
        <row r="179">
          <cell r="A179" t="str">
            <v>Блок наружный SAU30B4-A сплит-системы, настенного типа, Energolux</v>
          </cell>
          <cell r="B179"/>
          <cell r="C179"/>
          <cell r="D179"/>
          <cell r="E179">
            <v>285</v>
          </cell>
        </row>
        <row r="180">
          <cell r="A180" t="str">
            <v>BASEL B5</v>
          </cell>
          <cell r="B180"/>
          <cell r="C180"/>
          <cell r="D180"/>
          <cell r="E180">
            <v>1178</v>
          </cell>
        </row>
        <row r="181">
          <cell r="A181" t="str">
            <v>BASEL B5 WS30</v>
          </cell>
          <cell r="B181"/>
          <cell r="C181"/>
          <cell r="D181"/>
          <cell r="E181"/>
        </row>
        <row r="182">
          <cell r="A182" t="str">
            <v>Блок наружный SAU07B5-A-WS30 сплит-системы, настенного типа, Energolux</v>
          </cell>
          <cell r="B182"/>
          <cell r="C182"/>
          <cell r="D182"/>
          <cell r="E182"/>
        </row>
        <row r="183">
          <cell r="A183" t="str">
            <v>Блок наружный SAU24B5-A-WS30 сплит-системы, настенного типа, Energolux</v>
          </cell>
          <cell r="B183"/>
          <cell r="C183"/>
          <cell r="D183"/>
          <cell r="E183"/>
        </row>
        <row r="184">
          <cell r="A184" t="str">
            <v>Блок внутренний Energolux SAS07B5-A сплит-системы серия BASEL B5</v>
          </cell>
          <cell r="B184"/>
          <cell r="C184"/>
          <cell r="D184"/>
          <cell r="E184">
            <v>169</v>
          </cell>
        </row>
        <row r="185">
          <cell r="A185" t="str">
            <v>Блок внутренний Energolux SAS09B5-A сплит-системы серия BASEL B5</v>
          </cell>
          <cell r="B185"/>
          <cell r="C185"/>
          <cell r="D185"/>
          <cell r="E185">
            <v>213</v>
          </cell>
        </row>
        <row r="186">
          <cell r="A186" t="str">
            <v>Блок внутренний Energolux SAS24B5-A сплит-системы серия BASEL B5</v>
          </cell>
          <cell r="B186"/>
          <cell r="C186"/>
          <cell r="D186"/>
          <cell r="E186">
            <v>119</v>
          </cell>
        </row>
        <row r="187">
          <cell r="A187" t="str">
            <v>Блок внутренний Energolux SAS36B5-A сплит-системы  серия BASEL B5</v>
          </cell>
          <cell r="B187"/>
          <cell r="C187"/>
          <cell r="D187"/>
          <cell r="E187">
            <v>88</v>
          </cell>
        </row>
        <row r="188">
          <cell r="A188" t="str">
            <v>Блок наружный Energolux SAU07B5-A сплит-системы серия BASEL B5</v>
          </cell>
          <cell r="B188"/>
          <cell r="C188"/>
          <cell r="D188"/>
          <cell r="E188">
            <v>169</v>
          </cell>
        </row>
        <row r="189">
          <cell r="A189" t="str">
            <v>Блок наружный Energolux SAU09B5-A сплит-системы серия BASEL B5</v>
          </cell>
          <cell r="B189"/>
          <cell r="C189"/>
          <cell r="D189"/>
          <cell r="E189">
            <v>214</v>
          </cell>
        </row>
        <row r="190">
          <cell r="A190" t="str">
            <v>Блок наружный Energolux SAU24B5-A сплит-системы серия BASEL B5</v>
          </cell>
          <cell r="B190"/>
          <cell r="C190"/>
          <cell r="D190"/>
          <cell r="E190">
            <v>120</v>
          </cell>
        </row>
        <row r="191">
          <cell r="A191" t="str">
            <v>Блок наружный Energolux SAU36B5-A сплит-системы серия BASEL B5</v>
          </cell>
          <cell r="B191"/>
          <cell r="C191"/>
          <cell r="D191"/>
          <cell r="E191">
            <v>86</v>
          </cell>
        </row>
        <row r="192">
          <cell r="A192" t="str">
            <v>GLARUS</v>
          </cell>
          <cell r="B192"/>
          <cell r="C192"/>
          <cell r="D192"/>
          <cell r="E192">
            <v>98</v>
          </cell>
        </row>
        <row r="193">
          <cell r="A193" t="str">
            <v>Блок внутренний Energolux ESAS07GL1_Hсплит-системы, серия Glarus</v>
          </cell>
          <cell r="B193"/>
          <cell r="C193"/>
          <cell r="D193"/>
          <cell r="E193">
            <v>22</v>
          </cell>
        </row>
        <row r="194">
          <cell r="A194" t="str">
            <v>Блок внутренний Energolux ESAS09GL1_H сплит-системы, серия Glarus</v>
          </cell>
          <cell r="B194"/>
          <cell r="C194"/>
          <cell r="D194"/>
          <cell r="E194">
            <v>5</v>
          </cell>
        </row>
        <row r="195">
          <cell r="A195" t="str">
            <v>Блок внутренний Energolux ESAS12GL1_H сплит-системы,серия Glarus</v>
          </cell>
          <cell r="B195"/>
          <cell r="C195"/>
          <cell r="D195"/>
          <cell r="E195">
            <v>14</v>
          </cell>
        </row>
        <row r="196">
          <cell r="A196" t="str">
            <v>Блок внутренний Energolux ESAS18GL1_H сплит-системы,серия Glarus</v>
          </cell>
          <cell r="B196"/>
          <cell r="C196"/>
          <cell r="D196"/>
          <cell r="E196">
            <v>3</v>
          </cell>
        </row>
        <row r="197">
          <cell r="A197" t="str">
            <v>Блок внутренний Energolux ESAS24GL1_H сплит-системы,серия Glarus</v>
          </cell>
          <cell r="B197"/>
          <cell r="C197"/>
          <cell r="D197"/>
          <cell r="E197">
            <v>5</v>
          </cell>
        </row>
        <row r="198">
          <cell r="A198" t="str">
            <v>Блок наружный Energolux ESAU07GL1_H сплит-системы, серия Glarus</v>
          </cell>
          <cell r="B198"/>
          <cell r="C198"/>
          <cell r="D198"/>
          <cell r="E198">
            <v>22</v>
          </cell>
        </row>
        <row r="199">
          <cell r="A199" t="str">
            <v>Блок наружный Energolux ESAU09GL1_H сплит-системы, серия Glarus</v>
          </cell>
          <cell r="B199"/>
          <cell r="C199"/>
          <cell r="D199"/>
          <cell r="E199">
            <v>5</v>
          </cell>
        </row>
        <row r="200">
          <cell r="A200" t="str">
            <v>Блок наружный Energolux ESAU12GL1_H сплит-системы, серия Glarus</v>
          </cell>
          <cell r="B200"/>
          <cell r="C200"/>
          <cell r="D200"/>
          <cell r="E200">
            <v>14</v>
          </cell>
        </row>
        <row r="201">
          <cell r="A201" t="str">
            <v>Блок наружный Energolux ESAU18GL1_H сплит-системы ,серия Glarus</v>
          </cell>
          <cell r="B201"/>
          <cell r="C201"/>
          <cell r="D201"/>
          <cell r="E201">
            <v>3</v>
          </cell>
        </row>
        <row r="202">
          <cell r="A202" t="str">
            <v>Блок наружный Energolux ESAU24GL1_H сплит-системы,серия Glarus</v>
          </cell>
          <cell r="B202"/>
          <cell r="C202"/>
          <cell r="D202"/>
          <cell r="E202">
            <v>5</v>
          </cell>
        </row>
        <row r="203">
          <cell r="A203" t="str">
            <v>LAUSANNE</v>
          </cell>
          <cell r="B203"/>
          <cell r="C203"/>
          <cell r="D203"/>
          <cell r="E203">
            <v>2803</v>
          </cell>
        </row>
        <row r="204">
          <cell r="A204" t="str">
            <v>LAUSANNE 2025</v>
          </cell>
          <cell r="B204"/>
          <cell r="C204"/>
          <cell r="D204"/>
          <cell r="E204">
            <v>2612</v>
          </cell>
        </row>
        <row r="205">
          <cell r="A205" t="str">
            <v>NEW LAUSANNE 2025 WS30</v>
          </cell>
          <cell r="B205"/>
          <cell r="C205"/>
          <cell r="D205"/>
          <cell r="E205"/>
        </row>
        <row r="206">
          <cell r="A206" t="str">
            <v>Блок наружный SAU12AR1-A-WS30 сплит-системы настенного типа, Energolux</v>
          </cell>
          <cell r="B206"/>
          <cell r="C206"/>
          <cell r="D206"/>
          <cell r="E206"/>
        </row>
        <row r="207">
          <cell r="A207" t="str">
            <v>NEW LAUSANNE 2025 WS40</v>
          </cell>
          <cell r="B207"/>
          <cell r="C207"/>
          <cell r="D207"/>
          <cell r="E207"/>
        </row>
        <row r="208">
          <cell r="A208" t="str">
            <v>Блок наружный SAU12AR1-A-WS40 сплит-системы настенного типа, Energolux</v>
          </cell>
          <cell r="B208"/>
          <cell r="C208"/>
          <cell r="D208"/>
          <cell r="E208"/>
        </row>
        <row r="209">
          <cell r="A209" t="str">
            <v>Блок внутренний SAS07AR1-A сплит-системы настенного типа, Energolux</v>
          </cell>
          <cell r="B209"/>
          <cell r="C209"/>
          <cell r="D209"/>
          <cell r="E209">
            <v>14</v>
          </cell>
        </row>
        <row r="210">
          <cell r="A210" t="str">
            <v>Блок внутренний SAS09AR1-A сплит-системы настенного типа, Energolux</v>
          </cell>
          <cell r="B210"/>
          <cell r="C210"/>
          <cell r="D210"/>
          <cell r="E210">
            <v>823</v>
          </cell>
        </row>
        <row r="211">
          <cell r="A211" t="str">
            <v>Блок внутренний SAS12AR1-A сплит-системы настенного типа, Energolux</v>
          </cell>
          <cell r="B211"/>
          <cell r="C211"/>
          <cell r="D211"/>
          <cell r="E211">
            <v>427</v>
          </cell>
        </row>
        <row r="212">
          <cell r="A212" t="str">
            <v>Блок внутренний SAS18AR1-A сплит-системы настенного типа, Energolux</v>
          </cell>
          <cell r="B212"/>
          <cell r="C212"/>
          <cell r="D212"/>
          <cell r="E212">
            <v>3</v>
          </cell>
        </row>
        <row r="213">
          <cell r="A213" t="str">
            <v>Блок внутренний SAS24AR1-A сплит-системы настенного типа, Energolux</v>
          </cell>
          <cell r="B213"/>
          <cell r="C213"/>
          <cell r="D213"/>
          <cell r="E213">
            <v>51</v>
          </cell>
        </row>
        <row r="214">
          <cell r="A214" t="str">
            <v>Блок наружный SAU07AR1-A сплит-системы настенного типа, Energolux</v>
          </cell>
          <cell r="B214"/>
          <cell r="C214"/>
          <cell r="D214"/>
          <cell r="E214">
            <v>12</v>
          </cell>
        </row>
        <row r="215">
          <cell r="A215" t="str">
            <v>Блок наружный SAU09AR1-A сплит-системы настенного типа, Energolux</v>
          </cell>
          <cell r="B215"/>
          <cell r="C215"/>
          <cell r="D215"/>
          <cell r="E215">
            <v>821</v>
          </cell>
        </row>
        <row r="216">
          <cell r="A216" t="str">
            <v>Блок наружный SAU12AR1-A сплит-системы настенного типа, Energolux</v>
          </cell>
          <cell r="B216"/>
          <cell r="C216"/>
          <cell r="D216"/>
          <cell r="E216">
            <v>411</v>
          </cell>
        </row>
        <row r="217">
          <cell r="A217" t="str">
            <v>Блок наружный SAU18AR1-A сплит-системы настенного типа, Energolux</v>
          </cell>
          <cell r="B217"/>
          <cell r="C217"/>
          <cell r="D217"/>
          <cell r="E217"/>
        </row>
        <row r="218">
          <cell r="A218" t="str">
            <v>Блок наружный SAU24AR1-A сплит-системы настенного типа, Energolux</v>
          </cell>
          <cell r="B218"/>
          <cell r="C218"/>
          <cell r="D218"/>
          <cell r="E218">
            <v>50</v>
          </cell>
        </row>
        <row r="219">
          <cell r="A219" t="str">
            <v>LAUSANNE L4</v>
          </cell>
          <cell r="B219"/>
          <cell r="C219"/>
          <cell r="D219"/>
          <cell r="E219">
            <v>68</v>
          </cell>
        </row>
        <row r="220">
          <cell r="A220" t="str">
            <v>Блок внутренний SAS12L4-A сплит-системы настенного типа, Energolux</v>
          </cell>
          <cell r="B220"/>
          <cell r="C220"/>
          <cell r="D220"/>
          <cell r="E220">
            <v>30</v>
          </cell>
        </row>
        <row r="221">
          <cell r="A221" t="str">
            <v>Блок внутренний SAS18L4-A сплит-системы настенного типа, Energolux</v>
          </cell>
          <cell r="B221"/>
          <cell r="C221"/>
          <cell r="D221"/>
          <cell r="E221">
            <v>13</v>
          </cell>
        </row>
        <row r="222">
          <cell r="A222" t="str">
            <v>Блок внутренний SAS24L4-A сплит-системы настенного типа  Energolux</v>
          </cell>
          <cell r="B222"/>
          <cell r="C222"/>
          <cell r="D222"/>
          <cell r="E222">
            <v>9</v>
          </cell>
        </row>
        <row r="223">
          <cell r="A223" t="str">
            <v>Блок внутренний SAS36L4-A сплит-системы настенного типа, Energolux</v>
          </cell>
          <cell r="B223"/>
          <cell r="C223"/>
          <cell r="D223"/>
          <cell r="E223">
            <v>16</v>
          </cell>
        </row>
        <row r="224">
          <cell r="A224" t="str">
            <v>Блок наружный SAU18L4-A сплит-системы настенного типа, Energolux</v>
          </cell>
          <cell r="B224"/>
          <cell r="C224"/>
          <cell r="D224"/>
          <cell r="E224"/>
        </row>
        <row r="225">
          <cell r="A225" t="str">
            <v>LAUSANNE PRO</v>
          </cell>
          <cell r="B225"/>
          <cell r="C225"/>
          <cell r="D225"/>
          <cell r="E225">
            <v>123</v>
          </cell>
        </row>
        <row r="226">
          <cell r="A226" t="str">
            <v>Блок внутренний Energolux SAS07AR2-A сплит-системы серия LAUSANNE PRO</v>
          </cell>
          <cell r="B226"/>
          <cell r="C226"/>
          <cell r="D226"/>
          <cell r="E226">
            <v>62</v>
          </cell>
        </row>
        <row r="227">
          <cell r="A227" t="str">
            <v>Блок внутренний Energolux SAS09AR2-A сплит-системы  серия LAUSANNE PRO</v>
          </cell>
          <cell r="B227"/>
          <cell r="C227"/>
          <cell r="D227"/>
          <cell r="E227"/>
        </row>
        <row r="228">
          <cell r="A228" t="str">
            <v>Блок внутренний Energolux SAS12AR2-A сплит-системы серия LAUSANNE PRO</v>
          </cell>
          <cell r="B228"/>
          <cell r="C228"/>
          <cell r="D228"/>
          <cell r="E228"/>
        </row>
        <row r="229">
          <cell r="A229" t="str">
            <v>Блок наружный Energolux SAU07AR2-A сплит-системы серия LAUSANNE PRO</v>
          </cell>
          <cell r="B229"/>
          <cell r="C229"/>
          <cell r="D229"/>
          <cell r="E229">
            <v>61</v>
          </cell>
        </row>
        <row r="230">
          <cell r="A230" t="str">
            <v>Блок наружный Energolux SAU09AR2-A сплит-системы  серия LAUSANNE PRO</v>
          </cell>
          <cell r="B230"/>
          <cell r="C230"/>
          <cell r="D230"/>
          <cell r="E230"/>
        </row>
        <row r="231">
          <cell r="A231" t="str">
            <v>Блок наружный Energolux SAU12AR2-A сплит-системы серия LAUSANNE PRO</v>
          </cell>
          <cell r="B231"/>
          <cell r="C231"/>
          <cell r="D231"/>
          <cell r="E231"/>
        </row>
        <row r="232">
          <cell r="A232" t="str">
            <v>MURREN WHITE</v>
          </cell>
          <cell r="B232"/>
          <cell r="C232"/>
          <cell r="D232"/>
          <cell r="E232">
            <v>134</v>
          </cell>
        </row>
        <row r="233">
          <cell r="A233" t="str">
            <v>Блок внутренний SAS12MR1-A сплит-системы настенного типа, Energolux</v>
          </cell>
          <cell r="B233"/>
          <cell r="C233"/>
          <cell r="D233"/>
          <cell r="E233">
            <v>66</v>
          </cell>
        </row>
        <row r="234">
          <cell r="A234" t="str">
            <v>Блок внутренний SAS18MR1-A сплит-системы настенного типа, Energolux</v>
          </cell>
          <cell r="B234"/>
          <cell r="C234"/>
          <cell r="D234"/>
          <cell r="E234"/>
        </row>
        <row r="235">
          <cell r="A235" t="str">
            <v>Блок внутренний SAS24MR2-A сплит-системы настенного типа, Energolux</v>
          </cell>
          <cell r="B235"/>
          <cell r="C235"/>
          <cell r="D235"/>
          <cell r="E235"/>
        </row>
        <row r="236">
          <cell r="A236" t="str">
            <v>Блок наружный SAU09MR1-A сплит-системы настенного типа, Energolux</v>
          </cell>
          <cell r="B236"/>
          <cell r="C236"/>
          <cell r="D236"/>
          <cell r="E236">
            <v>1</v>
          </cell>
        </row>
        <row r="237">
          <cell r="A237" t="str">
            <v>Блок наружный SAU12MR1-A сплит-системы настенного типа, Energolux</v>
          </cell>
          <cell r="B237"/>
          <cell r="C237"/>
          <cell r="D237"/>
          <cell r="E237">
            <v>66</v>
          </cell>
        </row>
        <row r="238">
          <cell r="A238" t="str">
            <v>Блок наружный SAU18MR1-A сплит-системы настенного типа, Energolux</v>
          </cell>
          <cell r="B238"/>
          <cell r="C238"/>
          <cell r="D238"/>
          <cell r="E238"/>
        </row>
        <row r="239">
          <cell r="A239" t="str">
            <v>Блок наружный SAU24MR2-A сплит-системы настенного типа, Energolux</v>
          </cell>
          <cell r="B239"/>
          <cell r="C239"/>
          <cell r="D239"/>
          <cell r="E239">
            <v>1</v>
          </cell>
        </row>
        <row r="240">
          <cell r="A240" t="str">
            <v>10190 RAC Acc. ENERGOLUX</v>
          </cell>
          <cell r="B240"/>
          <cell r="C240"/>
          <cell r="D240"/>
          <cell r="E240">
            <v>8990</v>
          </cell>
        </row>
        <row r="241">
          <cell r="A241" t="str">
            <v>Wi-Fi адаптер</v>
          </cell>
          <cell r="B241"/>
          <cell r="C241"/>
          <cell r="D241"/>
          <cell r="E241">
            <v>3173</v>
          </cell>
        </row>
        <row r="242">
          <cell r="A242" t="str">
            <v>SIW02A1 USB Wi-Fi адаптер  (11222062000017), Energolux</v>
          </cell>
          <cell r="B242"/>
          <cell r="C242"/>
          <cell r="D242"/>
          <cell r="E242">
            <v>113</v>
          </cell>
        </row>
        <row r="243">
          <cell r="A243" t="str">
            <v>SIW03A1 USB WiFI адаптер, Energolux</v>
          </cell>
          <cell r="B243"/>
          <cell r="C243"/>
          <cell r="D243"/>
          <cell r="E243">
            <v>60</v>
          </cell>
        </row>
        <row r="244">
          <cell r="A244" t="str">
            <v>SIW18.24G2 Wi-Fi адаптер 18.24K (gree)</v>
          </cell>
          <cell r="B244"/>
          <cell r="C244"/>
          <cell r="D244"/>
          <cell r="E244">
            <v>176</v>
          </cell>
        </row>
        <row r="245">
          <cell r="A245" t="str">
            <v>SIW7.9.12G1 Wi-Fi адаптер 7.9.12K (gree)</v>
          </cell>
          <cell r="B245"/>
          <cell r="C245"/>
          <cell r="D245"/>
          <cell r="E245">
            <v>887</v>
          </cell>
        </row>
        <row r="246">
          <cell r="A246" t="str">
            <v>SIW7.9.12G2 Wi-Fi адаптер 7.9.12K (gree)</v>
          </cell>
          <cell r="B246"/>
          <cell r="C246"/>
          <cell r="D246"/>
          <cell r="E246">
            <v>1</v>
          </cell>
        </row>
        <row r="247">
          <cell r="A247" t="str">
            <v>Wi-Fi адаптер для бытовых кондиционеров 9-12 BTU серии CHAMPERY, Energolux</v>
          </cell>
          <cell r="B247"/>
          <cell r="C247"/>
          <cell r="D247"/>
          <cell r="E247">
            <v>6</v>
          </cell>
        </row>
        <row r="248">
          <cell r="A248" t="str">
            <v>Адаптер WiFi Energolux , SIW01B1</v>
          </cell>
          <cell r="B248"/>
          <cell r="C248"/>
          <cell r="D248"/>
          <cell r="E248">
            <v>1930</v>
          </cell>
        </row>
        <row r="249">
          <cell r="A249" t="str">
            <v>Пульт</v>
          </cell>
          <cell r="B249"/>
          <cell r="C249"/>
          <cell r="D249"/>
          <cell r="E249">
            <v>5794</v>
          </cell>
        </row>
        <row r="250">
          <cell r="A250" t="str">
            <v>Держатель пульта для внутренних блоков 11320015000066, Energolux</v>
          </cell>
          <cell r="B250"/>
          <cell r="C250"/>
          <cell r="D250"/>
          <cell r="E250">
            <v>3946</v>
          </cell>
        </row>
        <row r="251">
          <cell r="A251" t="str">
            <v>Пульт ENERGOLUX-R51/E SFW, SFC, 17317000A45241 Мидея</v>
          </cell>
          <cell r="B251"/>
          <cell r="C251"/>
          <cell r="D251"/>
          <cell r="E251">
            <v>4</v>
          </cell>
        </row>
        <row r="252">
          <cell r="A252" t="str">
            <v>Пульт YKR-H/102E 13222001000227 AUX Energolux</v>
          </cell>
          <cell r="B252"/>
          <cell r="C252"/>
          <cell r="D252"/>
          <cell r="E252">
            <v>10</v>
          </cell>
        </row>
        <row r="253">
          <cell r="A253" t="str">
            <v>Пульт YKR-P/002E AUX</v>
          </cell>
          <cell r="B253"/>
          <cell r="C253"/>
          <cell r="D253"/>
          <cell r="E253">
            <v>7</v>
          </cell>
        </row>
        <row r="254">
          <cell r="A254" t="str">
            <v>Пульт YKR-T/121E AUX</v>
          </cell>
          <cell r="B254"/>
          <cell r="C254"/>
          <cell r="D254"/>
          <cell r="E254">
            <v>1784</v>
          </cell>
        </row>
        <row r="255">
          <cell r="A255" t="str">
            <v>Пульт дистанционного управления CITY_12_18, MÜRREN_07_09_12_18_24MR2 (G0401-110138)</v>
          </cell>
          <cell r="B255"/>
          <cell r="C255"/>
          <cell r="D255"/>
          <cell r="E255">
            <v>5</v>
          </cell>
        </row>
        <row r="256">
          <cell r="A256" t="str">
            <v>Пульт дистанционного управления MÜRREN_09_12_18_24B (22013-006891)</v>
          </cell>
          <cell r="B256"/>
          <cell r="C256"/>
          <cell r="D256"/>
          <cell r="E256">
            <v>2</v>
          </cell>
        </row>
        <row r="257">
          <cell r="A257" t="str">
            <v>Пульт управления BADEN 305001000009 GREE YAW1F Energolux</v>
          </cell>
          <cell r="B257"/>
          <cell r="C257"/>
          <cell r="D257"/>
          <cell r="E257">
            <v>5</v>
          </cell>
        </row>
        <row r="258">
          <cell r="A258" t="str">
            <v>Пульт управления YKR-P/002E SAS07G2-AI SAS25Bn1-AI 13222001001766 Energolux</v>
          </cell>
          <cell r="B258"/>
          <cell r="C258"/>
          <cell r="D258"/>
          <cell r="E258">
            <v>31</v>
          </cell>
        </row>
        <row r="259">
          <cell r="A259" t="str">
            <v>Фильтр</v>
          </cell>
          <cell r="B259"/>
          <cell r="C259"/>
          <cell r="D259"/>
          <cell r="E259">
            <v>23</v>
          </cell>
        </row>
        <row r="260">
          <cell r="A260" t="str">
            <v>Антибактериальный воздушный фильтр 11220507000019, Energolux</v>
          </cell>
          <cell r="B260"/>
          <cell r="C260"/>
          <cell r="D260"/>
          <cell r="E260">
            <v>2</v>
          </cell>
        </row>
        <row r="261">
          <cell r="A261" t="str">
            <v>Воздушный фильтр  11220507000024, Energolux</v>
          </cell>
          <cell r="B261"/>
          <cell r="C261"/>
          <cell r="D261"/>
          <cell r="E261">
            <v>5</v>
          </cell>
        </row>
        <row r="262">
          <cell r="A262" t="str">
            <v>Воздушный фильтр Vitamin C 11320025000050, Energolux</v>
          </cell>
          <cell r="B262"/>
          <cell r="C262"/>
          <cell r="D262"/>
          <cell r="E262">
            <v>8</v>
          </cell>
        </row>
        <row r="263">
          <cell r="A263" t="str">
            <v>Воздушный фильтр с активированным углем 11320025000055, Energolux</v>
          </cell>
          <cell r="B263"/>
          <cell r="C263"/>
          <cell r="D263"/>
          <cell r="E263">
            <v>8</v>
          </cell>
        </row>
        <row r="264">
          <cell r="A264" t="str">
            <v>10200 RAC FeRRUM</v>
          </cell>
          <cell r="B264"/>
          <cell r="C264"/>
          <cell r="D264"/>
          <cell r="E264">
            <v>7705</v>
          </cell>
        </row>
        <row r="265">
          <cell r="A265" t="str">
            <v>10210 RAC inverter FeRRUM</v>
          </cell>
          <cell r="B265"/>
          <cell r="C265"/>
          <cell r="D265"/>
          <cell r="E265">
            <v>2993</v>
          </cell>
        </row>
        <row r="266">
          <cell r="A266" t="str">
            <v>FORCE DC</v>
          </cell>
          <cell r="B266"/>
          <cell r="C266"/>
          <cell r="D266"/>
          <cell r="E266">
            <v>882</v>
          </cell>
        </row>
        <row r="267">
          <cell r="A267" t="str">
            <v>Force F2 DC</v>
          </cell>
          <cell r="B267"/>
          <cell r="C267"/>
          <cell r="D267"/>
          <cell r="E267">
            <v>2</v>
          </cell>
        </row>
        <row r="268">
          <cell r="A268" t="str">
            <v>Блок наружный iFOS09F2С сплит-системы настенного типа, Ferrum</v>
          </cell>
          <cell r="B268"/>
          <cell r="C268"/>
          <cell r="D268"/>
          <cell r="E268">
            <v>1</v>
          </cell>
        </row>
        <row r="269">
          <cell r="A269" t="str">
            <v>Блок наружный iFOS18F2С сплит-системы настенного типа, Ferrum</v>
          </cell>
          <cell r="B269"/>
          <cell r="C269"/>
          <cell r="D269"/>
          <cell r="E269">
            <v>1</v>
          </cell>
        </row>
        <row r="270">
          <cell r="A270" t="str">
            <v>FORCE PRO DC</v>
          </cell>
          <cell r="B270"/>
          <cell r="C270"/>
          <cell r="D270"/>
          <cell r="E270">
            <v>880</v>
          </cell>
        </row>
        <row r="271">
          <cell r="A271" t="str">
            <v>Блок внутренний FeRRUM iFIS07F3C сплит-системы серия Force Pro DC</v>
          </cell>
          <cell r="B271"/>
          <cell r="C271"/>
          <cell r="D271"/>
          <cell r="E271">
            <v>144</v>
          </cell>
        </row>
        <row r="272">
          <cell r="A272" t="str">
            <v>Блок внутренний FeRRUM iFIS09F3C сплит-системы серия Force Pro DC</v>
          </cell>
          <cell r="B272"/>
          <cell r="C272"/>
          <cell r="D272"/>
          <cell r="E272">
            <v>214</v>
          </cell>
        </row>
        <row r="273">
          <cell r="A273" t="str">
            <v>Блок внутренний FeRRUM iFIS12F3C сплит-системы серия Force Pro DC</v>
          </cell>
          <cell r="B273"/>
          <cell r="C273"/>
          <cell r="D273"/>
          <cell r="E273">
            <v>56</v>
          </cell>
        </row>
        <row r="274">
          <cell r="A274" t="str">
            <v>Блок внутренний FeRRUM iFIS18F3C сплит-системы серия Force Pro DC</v>
          </cell>
          <cell r="B274"/>
          <cell r="C274"/>
          <cell r="D274"/>
          <cell r="E274">
            <v>18</v>
          </cell>
        </row>
        <row r="275">
          <cell r="A275" t="str">
            <v>Блок внутренний FeRRUM iFIS24F3C сплит-системы серия Force Pro DC</v>
          </cell>
          <cell r="B275"/>
          <cell r="C275"/>
          <cell r="D275"/>
          <cell r="E275">
            <v>8</v>
          </cell>
        </row>
        <row r="276">
          <cell r="A276" t="str">
            <v>Блок наружный FeRRUM iFOS07F3C сплит-системы  серия Force Pro DC</v>
          </cell>
          <cell r="B276"/>
          <cell r="C276"/>
          <cell r="D276"/>
          <cell r="E276">
            <v>144</v>
          </cell>
        </row>
        <row r="277">
          <cell r="A277" t="str">
            <v>Блок наружный FeRRUM iFOS09F3C сплит-системы серия Force Pro DC</v>
          </cell>
          <cell r="B277"/>
          <cell r="C277"/>
          <cell r="D277"/>
          <cell r="E277">
            <v>214</v>
          </cell>
        </row>
        <row r="278">
          <cell r="A278" t="str">
            <v>Блок наружный FeRRUM iFOS12F3C сплит-системы серия Force Pro DC</v>
          </cell>
          <cell r="B278"/>
          <cell r="C278"/>
          <cell r="D278"/>
          <cell r="E278">
            <v>56</v>
          </cell>
        </row>
        <row r="279">
          <cell r="A279" t="str">
            <v>Блок наружный FeRRUM iFOS18F3C сплит-системы серия Force Pro DC</v>
          </cell>
          <cell r="B279"/>
          <cell r="C279"/>
          <cell r="D279"/>
          <cell r="E279">
            <v>18</v>
          </cell>
        </row>
        <row r="280">
          <cell r="A280" t="str">
            <v>Блок наружный FeRRUM iFOS24F3C сплит-системы серия Force Pro DC</v>
          </cell>
          <cell r="B280"/>
          <cell r="C280"/>
          <cell r="D280"/>
          <cell r="E280">
            <v>8</v>
          </cell>
        </row>
        <row r="281">
          <cell r="A281" t="str">
            <v>TITAN DC LE</v>
          </cell>
          <cell r="B281"/>
          <cell r="C281"/>
          <cell r="D281"/>
          <cell r="E281">
            <v>2100</v>
          </cell>
        </row>
        <row r="282">
          <cell r="A282" t="str">
            <v>Блок внутренний iFIS07VR1 сплит системы настенного типа, Ferrum</v>
          </cell>
          <cell r="B282"/>
          <cell r="C282"/>
          <cell r="D282"/>
          <cell r="E282">
            <v>239</v>
          </cell>
        </row>
        <row r="283">
          <cell r="A283" t="str">
            <v>Блок внутренний iFIS09VR1 сплит системы настенного типа, Ferrum</v>
          </cell>
          <cell r="B283"/>
          <cell r="C283"/>
          <cell r="D283"/>
          <cell r="E283">
            <v>378</v>
          </cell>
        </row>
        <row r="284">
          <cell r="A284" t="str">
            <v>Блок внутренний iFIS12VR1 сплит системы настенного типа, Ferrum</v>
          </cell>
          <cell r="B284"/>
          <cell r="C284"/>
          <cell r="D284"/>
          <cell r="E284">
            <v>550</v>
          </cell>
        </row>
        <row r="285">
          <cell r="A285" t="str">
            <v>Блок внутренний iFIS18VR1 сплит системы настенного типа, Ferrum</v>
          </cell>
          <cell r="B285"/>
          <cell r="C285"/>
          <cell r="D285"/>
          <cell r="E285">
            <v>48</v>
          </cell>
        </row>
        <row r="286">
          <cell r="A286" t="str">
            <v>Блок внутренний iFIS24VR1 сплит системы настенного типа, Ferrum</v>
          </cell>
          <cell r="B286"/>
          <cell r="C286"/>
          <cell r="D286"/>
          <cell r="E286">
            <v>38</v>
          </cell>
        </row>
        <row r="287">
          <cell r="A287" t="str">
            <v>Блок наружный iFOS07VR1 сплит-системы настенного типа, Ferrum</v>
          </cell>
          <cell r="B287"/>
          <cell r="C287"/>
          <cell r="D287"/>
          <cell r="E287">
            <v>239</v>
          </cell>
        </row>
        <row r="288">
          <cell r="A288" t="str">
            <v>Блок наружный iFOS09VR1 сплит-системы настенного типа, Ferrum</v>
          </cell>
          <cell r="B288"/>
          <cell r="C288"/>
          <cell r="D288"/>
          <cell r="E288">
            <v>406</v>
          </cell>
        </row>
        <row r="289">
          <cell r="A289" t="str">
            <v>Блок наружный iFOS12VR1 сплит-системы настенного типа, Ferrum</v>
          </cell>
          <cell r="B289"/>
          <cell r="C289"/>
          <cell r="D289"/>
          <cell r="E289">
            <v>120</v>
          </cell>
        </row>
        <row r="290">
          <cell r="A290" t="str">
            <v>Блок наружный iFOS12VR1-LE сплит-системы настенного типа, Ferrum</v>
          </cell>
          <cell r="B290"/>
          <cell r="C290"/>
          <cell r="D290"/>
          <cell r="E290"/>
        </row>
        <row r="291">
          <cell r="A291" t="str">
            <v>Блок наружный iFOS18VR1 сплит-системы настенного типа, Ferrum</v>
          </cell>
          <cell r="B291"/>
          <cell r="C291"/>
          <cell r="D291"/>
          <cell r="E291">
            <v>48</v>
          </cell>
        </row>
        <row r="292">
          <cell r="A292" t="str">
            <v>Блок наружный iFOS24VR1 сплит-системы настенного типа, Ferrum</v>
          </cell>
          <cell r="B292"/>
          <cell r="C292"/>
          <cell r="D292"/>
          <cell r="E292">
            <v>34</v>
          </cell>
        </row>
        <row r="293">
          <cell r="A293" t="str">
            <v>Архив FeRRUM inverter</v>
          </cell>
          <cell r="B293"/>
          <cell r="C293"/>
          <cell r="D293"/>
          <cell r="E293">
            <v>11</v>
          </cell>
        </row>
        <row r="294">
          <cell r="A294" t="str">
            <v>Trust inv</v>
          </cell>
          <cell r="B294"/>
          <cell r="C294"/>
          <cell r="D294"/>
          <cell r="E294">
            <v>4</v>
          </cell>
        </row>
        <row r="295">
          <cell r="A295" t="str">
            <v>Блок внутренний iFIS12A3 сплит системы настенного типа, Ferrum</v>
          </cell>
          <cell r="B295"/>
          <cell r="C295"/>
          <cell r="D295"/>
          <cell r="E295">
            <v>1</v>
          </cell>
        </row>
        <row r="296">
          <cell r="A296" t="str">
            <v>Блок внутренний iFIS18A3 сплит системы настенного типа, Ferrum</v>
          </cell>
          <cell r="B296"/>
          <cell r="C296"/>
          <cell r="D296"/>
          <cell r="E296">
            <v>1</v>
          </cell>
        </row>
        <row r="297">
          <cell r="A297" t="str">
            <v>Блок наружный iFOS12A3 сплит-системы настенного типа, Ferrum</v>
          </cell>
          <cell r="B297"/>
          <cell r="C297"/>
          <cell r="D297"/>
          <cell r="E297">
            <v>1</v>
          </cell>
        </row>
        <row r="298">
          <cell r="A298" t="str">
            <v>Блок наружный iFOS18A3 сплит-системы настенного типа, Ferrum</v>
          </cell>
          <cell r="B298"/>
          <cell r="C298"/>
          <cell r="D298"/>
          <cell r="E298">
            <v>1</v>
          </cell>
        </row>
        <row r="299">
          <cell r="A299" t="str">
            <v>Серия A1</v>
          </cell>
          <cell r="B299"/>
          <cell r="C299"/>
          <cell r="D299"/>
          <cell r="E299">
            <v>1</v>
          </cell>
        </row>
        <row r="300">
          <cell r="A300" t="str">
            <v>Блок внутренний iFIS18A1 сплит системы настенного типа, Ferrum</v>
          </cell>
          <cell r="B300"/>
          <cell r="C300"/>
          <cell r="D300"/>
          <cell r="E300">
            <v>1</v>
          </cell>
        </row>
        <row r="301">
          <cell r="A301" t="str">
            <v>Серия A1 WS30</v>
          </cell>
          <cell r="B301"/>
          <cell r="C301"/>
          <cell r="D301"/>
          <cell r="E301">
            <v>1</v>
          </cell>
        </row>
        <row r="302">
          <cell r="A302" t="str">
            <v>Блок наружный iFOS18A1 сплит-системы настенного типа с низкотемпературным комплектом -30, Ferrum</v>
          </cell>
          <cell r="B302"/>
          <cell r="C302"/>
          <cell r="D302"/>
          <cell r="E302">
            <v>1</v>
          </cell>
        </row>
        <row r="303">
          <cell r="A303" t="str">
            <v>Серия iF1</v>
          </cell>
          <cell r="B303"/>
          <cell r="C303"/>
          <cell r="D303"/>
          <cell r="E303">
            <v>5</v>
          </cell>
        </row>
        <row r="304">
          <cell r="A304" t="str">
            <v>Блок наружный iFOS12F1 сплит-системы настенного типа, Ferrum</v>
          </cell>
          <cell r="B304"/>
          <cell r="C304"/>
          <cell r="D304"/>
          <cell r="E304">
            <v>4</v>
          </cell>
        </row>
        <row r="305">
          <cell r="A305" t="str">
            <v>Блок наружный iFOS24F1 сплит-системы настенного типа, Ferrum</v>
          </cell>
          <cell r="B305"/>
          <cell r="C305"/>
          <cell r="D305"/>
          <cell r="E305">
            <v>1</v>
          </cell>
        </row>
        <row r="306">
          <cell r="A306" t="str">
            <v>10220 RAC on/off FeRRUM</v>
          </cell>
          <cell r="B306"/>
          <cell r="C306"/>
          <cell r="D306"/>
          <cell r="E306">
            <v>4692</v>
          </cell>
        </row>
        <row r="307">
          <cell r="A307" t="str">
            <v>FORCE</v>
          </cell>
          <cell r="B307"/>
          <cell r="C307"/>
          <cell r="D307"/>
          <cell r="E307">
            <v>2756</v>
          </cell>
        </row>
        <row r="308">
          <cell r="A308" t="str">
            <v>Force F2</v>
          </cell>
          <cell r="B308"/>
          <cell r="C308"/>
          <cell r="D308"/>
          <cell r="E308">
            <v>2646</v>
          </cell>
        </row>
        <row r="309">
          <cell r="A309" t="str">
            <v>Блок внутренний FIS07F2 сплит системы настенного типа, Ferrum</v>
          </cell>
          <cell r="B309"/>
          <cell r="C309"/>
          <cell r="D309"/>
          <cell r="E309">
            <v>477</v>
          </cell>
        </row>
        <row r="310">
          <cell r="A310" t="str">
            <v>Блок внутренний FIS09F2 сплит системы настенного типа, Ferrum</v>
          </cell>
          <cell r="B310"/>
          <cell r="C310"/>
          <cell r="D310"/>
          <cell r="E310">
            <v>726</v>
          </cell>
        </row>
        <row r="311">
          <cell r="A311" t="str">
            <v>Блок внутренний FIS12F2 сплит системы настенного типа, Ferrum</v>
          </cell>
          <cell r="B311"/>
          <cell r="C311"/>
          <cell r="D311"/>
          <cell r="E311">
            <v>106</v>
          </cell>
        </row>
        <row r="312">
          <cell r="A312" t="str">
            <v>Блок внутренний FIS18F2 сплит системы настенного типа, Ferrum</v>
          </cell>
          <cell r="B312"/>
          <cell r="C312"/>
          <cell r="D312"/>
          <cell r="E312">
            <v>1</v>
          </cell>
        </row>
        <row r="313">
          <cell r="A313" t="str">
            <v>Блок внутренний FIS24F2 сплит системы настенного типа, Ferrum</v>
          </cell>
          <cell r="B313"/>
          <cell r="C313"/>
          <cell r="D313"/>
          <cell r="E313">
            <v>3</v>
          </cell>
        </row>
        <row r="314">
          <cell r="A314" t="str">
            <v>Блок наружный FOS07F2 сплит-системы настенного типа, Ferrum</v>
          </cell>
          <cell r="B314"/>
          <cell r="C314"/>
          <cell r="D314"/>
          <cell r="E314">
            <v>481</v>
          </cell>
        </row>
        <row r="315">
          <cell r="A315" t="str">
            <v>Блок наружный FOS09F2 сплит-системы настенного типа, Ferrum</v>
          </cell>
          <cell r="B315"/>
          <cell r="C315"/>
          <cell r="D315"/>
          <cell r="E315">
            <v>745</v>
          </cell>
        </row>
        <row r="316">
          <cell r="A316" t="str">
            <v>Блок наружный FOS12F2 сплит-системы настенного типа, Ferrum</v>
          </cell>
          <cell r="B316"/>
          <cell r="C316"/>
          <cell r="D316"/>
          <cell r="E316">
            <v>106</v>
          </cell>
        </row>
        <row r="317">
          <cell r="A317" t="str">
            <v>Блок наружный FOS24F2 сплит-системы настенного типа, Ferrum</v>
          </cell>
          <cell r="B317"/>
          <cell r="C317"/>
          <cell r="D317"/>
          <cell r="E317">
            <v>1</v>
          </cell>
        </row>
        <row r="318">
          <cell r="A318" t="str">
            <v>Force Pro</v>
          </cell>
          <cell r="B318"/>
          <cell r="C318"/>
          <cell r="D318"/>
          <cell r="E318">
            <v>102</v>
          </cell>
        </row>
        <row r="319">
          <cell r="A319" t="str">
            <v>Блок внутренний FeRRUM FIS07F3 сплит-системы серия Force Pro</v>
          </cell>
          <cell r="B319"/>
          <cell r="C319"/>
          <cell r="D319"/>
          <cell r="E319">
            <v>16</v>
          </cell>
        </row>
        <row r="320">
          <cell r="A320" t="str">
            <v>Блок внутренний FeRRUM FIS09F3 сплит-системы серия Force Pro</v>
          </cell>
          <cell r="B320"/>
          <cell r="C320"/>
          <cell r="D320"/>
          <cell r="E320">
            <v>35</v>
          </cell>
        </row>
        <row r="321">
          <cell r="A321" t="str">
            <v>Блок внутренний FeRRUM FIS18F3 сплит-системы  серия Force Pro</v>
          </cell>
          <cell r="B321"/>
          <cell r="C321"/>
          <cell r="D321"/>
          <cell r="E321"/>
        </row>
        <row r="322">
          <cell r="A322" t="str">
            <v>Блок внутренний FeRRUM FIS24F3 сплит-системы серия Force Pro</v>
          </cell>
          <cell r="B322"/>
          <cell r="C322"/>
          <cell r="D322"/>
          <cell r="E322"/>
        </row>
        <row r="323">
          <cell r="A323" t="str">
            <v>Блок наружный FeRRUM FOS07F3 сплит-системы серия Force Pro</v>
          </cell>
          <cell r="B323"/>
          <cell r="C323"/>
          <cell r="D323"/>
          <cell r="E323">
            <v>16</v>
          </cell>
        </row>
        <row r="324">
          <cell r="A324" t="str">
            <v>Блок наружный FeRRUM FOS09F3 сплит-системы  серия Force Pro</v>
          </cell>
          <cell r="B324"/>
          <cell r="C324"/>
          <cell r="D324"/>
          <cell r="E324">
            <v>35</v>
          </cell>
        </row>
        <row r="325">
          <cell r="A325" t="str">
            <v>Блок наружный FeRRUM FOS18F3 сплит-системы серия Force Pro</v>
          </cell>
          <cell r="B325"/>
          <cell r="C325"/>
          <cell r="D325"/>
          <cell r="E325"/>
        </row>
        <row r="326">
          <cell r="A326" t="str">
            <v>Блок наружный FeRRUM FOS24F3 сплит-системы серия Force Pro</v>
          </cell>
          <cell r="B326"/>
          <cell r="C326"/>
          <cell r="D326"/>
          <cell r="E326"/>
        </row>
        <row r="327">
          <cell r="A327" t="str">
            <v>Архив FORCE</v>
          </cell>
          <cell r="B327"/>
          <cell r="C327"/>
          <cell r="D327"/>
          <cell r="E327">
            <v>8</v>
          </cell>
        </row>
        <row r="328">
          <cell r="A328" t="str">
            <v>Серия F2</v>
          </cell>
          <cell r="B328"/>
          <cell r="C328"/>
          <cell r="D328"/>
          <cell r="E328">
            <v>8</v>
          </cell>
        </row>
        <row r="329">
          <cell r="A329" t="str">
            <v>Блок внутренний FIS07F2_ сплит системы настенного типа, Ferrum</v>
          </cell>
          <cell r="B329"/>
          <cell r="C329"/>
          <cell r="D329"/>
          <cell r="E329">
            <v>8</v>
          </cell>
        </row>
        <row r="330">
          <cell r="A330" t="str">
            <v>TITAN</v>
          </cell>
          <cell r="B330"/>
          <cell r="C330"/>
          <cell r="D330"/>
          <cell r="E330">
            <v>1922</v>
          </cell>
        </row>
        <row r="331">
          <cell r="A331" t="str">
            <v>Блок внутренний FIS07VR1 сплит системы настенного типа, Ferrum</v>
          </cell>
          <cell r="B331"/>
          <cell r="C331"/>
          <cell r="D331"/>
          <cell r="E331">
            <v>293</v>
          </cell>
        </row>
        <row r="332">
          <cell r="A332" t="str">
            <v>Блок внутренний FIS09VR1 сплит системы настенного типа, Ferrum</v>
          </cell>
          <cell r="B332"/>
          <cell r="C332"/>
          <cell r="D332"/>
          <cell r="E332">
            <v>233</v>
          </cell>
        </row>
        <row r="333">
          <cell r="A333" t="str">
            <v>Блок внутренний FIS12VR1 сплит системы настенного типа, Ferrum</v>
          </cell>
          <cell r="B333"/>
          <cell r="C333"/>
          <cell r="D333"/>
          <cell r="E333">
            <v>237</v>
          </cell>
        </row>
        <row r="334">
          <cell r="A334" t="str">
            <v>Блок внутренний FIS18VR1 сплит системы настенного типа, Ferrum</v>
          </cell>
          <cell r="B334"/>
          <cell r="C334"/>
          <cell r="D334"/>
          <cell r="E334">
            <v>126</v>
          </cell>
        </row>
        <row r="335">
          <cell r="A335" t="str">
            <v>Блок внутренний FIS24VR1 сплит системы настенного типа, Ferrum</v>
          </cell>
          <cell r="B335"/>
          <cell r="C335"/>
          <cell r="D335"/>
          <cell r="E335">
            <v>124</v>
          </cell>
        </row>
        <row r="336">
          <cell r="A336" t="str">
            <v>Блок внутренний FIS36VR1 сплит системы настенного типа, Ferrum</v>
          </cell>
          <cell r="B336"/>
          <cell r="C336"/>
          <cell r="D336"/>
          <cell r="E336">
            <v>1</v>
          </cell>
        </row>
        <row r="337">
          <cell r="A337" t="str">
            <v>Блок наружный FOS07VR1 сплит-системы настенного типа, Ferrum</v>
          </cell>
          <cell r="B337"/>
          <cell r="C337"/>
          <cell r="D337"/>
          <cell r="E337">
            <v>296</v>
          </cell>
        </row>
        <row r="338">
          <cell r="A338" t="str">
            <v>Блок наружный FOS09VR1 сплит-системы настенного типа, Ferrum</v>
          </cell>
          <cell r="B338"/>
          <cell r="C338"/>
          <cell r="D338"/>
          <cell r="E338">
            <v>235</v>
          </cell>
        </row>
        <row r="339">
          <cell r="A339" t="str">
            <v>Блок наружный FOS12VR1 сплит-системы настенного типа, Ferrum</v>
          </cell>
          <cell r="B339"/>
          <cell r="C339"/>
          <cell r="D339"/>
          <cell r="E339">
            <v>227</v>
          </cell>
        </row>
        <row r="340">
          <cell r="A340" t="str">
            <v>Блок наружный FOS18VR1 сплит-системы настенного типа, Ferrum</v>
          </cell>
          <cell r="B340"/>
          <cell r="C340"/>
          <cell r="D340"/>
          <cell r="E340">
            <v>26</v>
          </cell>
        </row>
        <row r="341">
          <cell r="A341" t="str">
            <v>Блок наружный FOS24VR1 сплит-системы настенного типа, Ferrum</v>
          </cell>
          <cell r="B341"/>
          <cell r="C341"/>
          <cell r="D341"/>
          <cell r="E341">
            <v>124</v>
          </cell>
        </row>
        <row r="342">
          <cell r="A342" t="str">
            <v>TRUST</v>
          </cell>
          <cell r="B342"/>
          <cell r="C342"/>
          <cell r="D342"/>
          <cell r="E342">
            <v>1</v>
          </cell>
        </row>
        <row r="343">
          <cell r="A343" t="str">
            <v>Блок наружный FOS09A3 сплит-системы настенного типа, Ferrum</v>
          </cell>
          <cell r="B343"/>
          <cell r="C343"/>
          <cell r="D343"/>
          <cell r="E343">
            <v>1</v>
          </cell>
        </row>
        <row r="344">
          <cell r="A344" t="str">
            <v>Архив FeRRUM on/off</v>
          </cell>
          <cell r="B344"/>
          <cell r="C344"/>
          <cell r="D344"/>
          <cell r="E344">
            <v>13</v>
          </cell>
        </row>
        <row r="345">
          <cell r="A345" t="str">
            <v>Серия А</v>
          </cell>
          <cell r="B345"/>
          <cell r="C345"/>
          <cell r="D345"/>
          <cell r="E345">
            <v>13</v>
          </cell>
        </row>
        <row r="346">
          <cell r="A346" t="str">
            <v>Серия А WS30</v>
          </cell>
          <cell r="B346"/>
          <cell r="C346"/>
          <cell r="D346"/>
          <cell r="E346">
            <v>13</v>
          </cell>
        </row>
        <row r="347">
          <cell r="A347" t="str">
            <v>Блок наружный FOS09A1 сплит-системы настенного типа с низкотемпературным комплектом -30, Ferrum,</v>
          </cell>
          <cell r="B347"/>
          <cell r="C347"/>
          <cell r="D347"/>
          <cell r="E347">
            <v>12</v>
          </cell>
        </row>
        <row r="348">
          <cell r="A348" t="str">
            <v>Блок наружный FOS36A1 сплит-системы настенного типа с низкотемпературным комплектом -30, Ferrum</v>
          </cell>
          <cell r="B348"/>
          <cell r="C348"/>
          <cell r="D348"/>
          <cell r="E348">
            <v>1</v>
          </cell>
        </row>
        <row r="349">
          <cell r="A349" t="str">
            <v>10290 RAC Acc. FeRRUM</v>
          </cell>
          <cell r="B349"/>
          <cell r="C349"/>
          <cell r="D349"/>
          <cell r="E349">
            <v>20</v>
          </cell>
        </row>
        <row r="350">
          <cell r="A350" t="str">
            <v>Пульт</v>
          </cell>
          <cell r="B350"/>
          <cell r="C350"/>
          <cell r="D350"/>
          <cell r="E350">
            <v>20</v>
          </cell>
        </row>
        <row r="351">
          <cell r="A351" t="str">
            <v>8033P3000016 пульт Ferrum F1</v>
          </cell>
          <cell r="B351"/>
          <cell r="C351"/>
          <cell r="D351"/>
          <cell r="E351">
            <v>19</v>
          </cell>
        </row>
        <row r="352">
          <cell r="A352" t="str">
            <v>Пульт управления RG57B FIS, 17317000A56696 Midea FeRRUM ( 17317000A31480) on/off</v>
          </cell>
          <cell r="B352"/>
          <cell r="C352"/>
          <cell r="D352"/>
          <cell r="E352">
            <v>1</v>
          </cell>
        </row>
        <row r="353">
          <cell r="A353" t="str">
            <v>11000 PAC (Полупромышленные сплит-системы)</v>
          </cell>
          <cell r="B353"/>
          <cell r="C353"/>
          <cell r="D353"/>
          <cell r="E353">
            <v>3729</v>
          </cell>
        </row>
        <row r="354">
          <cell r="A354" t="str">
            <v>11100 PAC ENERGOLUX</v>
          </cell>
          <cell r="B354"/>
          <cell r="C354"/>
          <cell r="D354"/>
          <cell r="E354">
            <v>2292</v>
          </cell>
        </row>
        <row r="355">
          <cell r="A355" t="str">
            <v>11110 PAC on/off ENERGOLUX</v>
          </cell>
          <cell r="B355"/>
          <cell r="C355"/>
          <cell r="D355"/>
          <cell r="E355">
            <v>1032</v>
          </cell>
        </row>
        <row r="356">
          <cell r="A356" t="str">
            <v>1-я серия</v>
          </cell>
          <cell r="B356"/>
          <cell r="C356"/>
          <cell r="D356"/>
          <cell r="E356">
            <v>2</v>
          </cell>
        </row>
        <row r="357">
          <cell r="A357" t="str">
            <v>Внутренние блоки</v>
          </cell>
          <cell r="B357"/>
          <cell r="C357"/>
          <cell r="D357"/>
          <cell r="E357">
            <v>2</v>
          </cell>
        </row>
        <row r="358">
          <cell r="A358" t="str">
            <v>Канальные внутренние блоки</v>
          </cell>
          <cell r="B358"/>
          <cell r="C358"/>
          <cell r="D358"/>
          <cell r="E358">
            <v>1</v>
          </cell>
        </row>
        <row r="359">
          <cell r="A359" t="str">
            <v>Блок внутренний SAD18D1-A сплит-системы, канального типа,Energolux</v>
          </cell>
          <cell r="B359"/>
          <cell r="C359"/>
          <cell r="D359"/>
          <cell r="E359">
            <v>1</v>
          </cell>
        </row>
        <row r="360">
          <cell r="A360" t="str">
            <v>Кассетные внутренние блоки</v>
          </cell>
          <cell r="B360"/>
          <cell r="C360"/>
          <cell r="D360"/>
          <cell r="E360">
            <v>1</v>
          </cell>
        </row>
        <row r="361">
          <cell r="A361" t="str">
            <v>Блок внутренний SAC24C1-A сплит-системы, кассетного типа,Energolux</v>
          </cell>
          <cell r="B361"/>
          <cell r="C361"/>
          <cell r="D361"/>
          <cell r="E361">
            <v>1</v>
          </cell>
        </row>
        <row r="362">
          <cell r="A362" t="str">
            <v>2-я серия</v>
          </cell>
          <cell r="B362"/>
          <cell r="C362"/>
          <cell r="D362"/>
          <cell r="E362">
            <v>1</v>
          </cell>
        </row>
        <row r="363">
          <cell r="A363" t="str">
            <v>Внутренние блоки</v>
          </cell>
          <cell r="B363"/>
          <cell r="C363"/>
          <cell r="D363"/>
          <cell r="E363">
            <v>1</v>
          </cell>
        </row>
        <row r="364">
          <cell r="A364" t="str">
            <v>Кассетные внутренние блоки</v>
          </cell>
          <cell r="B364"/>
          <cell r="C364"/>
          <cell r="D364"/>
          <cell r="E364">
            <v>1</v>
          </cell>
        </row>
        <row r="365">
          <cell r="A365" t="str">
            <v>Блок внутренний SAC12C2-A сплит-системы, кассетного типа,Energolux</v>
          </cell>
          <cell r="B365"/>
          <cell r="C365"/>
          <cell r="D365"/>
          <cell r="E365">
            <v>1</v>
          </cell>
        </row>
        <row r="366">
          <cell r="A366" t="str">
            <v>3-я серия</v>
          </cell>
          <cell r="B366"/>
          <cell r="C366"/>
          <cell r="D366"/>
          <cell r="E366">
            <v>23</v>
          </cell>
        </row>
        <row r="367">
          <cell r="A367" t="str">
            <v>Внутренние блоки</v>
          </cell>
          <cell r="B367"/>
          <cell r="C367"/>
          <cell r="D367"/>
          <cell r="E367">
            <v>20</v>
          </cell>
        </row>
        <row r="368">
          <cell r="A368" t="str">
            <v>Канальные высоконапорные внутренние блоки</v>
          </cell>
          <cell r="B368"/>
          <cell r="C368"/>
          <cell r="D368"/>
          <cell r="E368">
            <v>20</v>
          </cell>
        </row>
        <row r="369">
          <cell r="A369" t="str">
            <v>Блок внутренний SAD48HD3-A сплит-системы, канального типа,Energolux</v>
          </cell>
          <cell r="B369"/>
          <cell r="C369"/>
          <cell r="D369"/>
          <cell r="E369">
            <v>20</v>
          </cell>
        </row>
        <row r="370">
          <cell r="A370" t="str">
            <v>Наружные блоки</v>
          </cell>
          <cell r="B370"/>
          <cell r="C370"/>
          <cell r="D370"/>
          <cell r="E370">
            <v>1</v>
          </cell>
        </row>
        <row r="371">
          <cell r="A371" t="str">
            <v>Универсальные наружные блоки</v>
          </cell>
          <cell r="B371"/>
          <cell r="C371"/>
          <cell r="D371"/>
          <cell r="E371">
            <v>1</v>
          </cell>
        </row>
        <row r="372">
          <cell r="A372" t="str">
            <v>Блок наружный SAU12U3-A сплит-системы, Energolux</v>
          </cell>
          <cell r="B372"/>
          <cell r="C372"/>
          <cell r="D372"/>
          <cell r="E372">
            <v>1</v>
          </cell>
        </row>
        <row r="373">
          <cell r="A373" t="str">
            <v>Наружные блоки с низкотемпературным комплектом</v>
          </cell>
          <cell r="B373"/>
          <cell r="C373"/>
          <cell r="D373"/>
          <cell r="E373">
            <v>2</v>
          </cell>
        </row>
        <row r="374">
          <cell r="A374" t="str">
            <v>Универсальные наружные блоки</v>
          </cell>
          <cell r="B374"/>
          <cell r="C374"/>
          <cell r="D374"/>
          <cell r="E374">
            <v>2</v>
          </cell>
        </row>
        <row r="375">
          <cell r="A375" t="str">
            <v>Блок наружный SAU100U3-A с низкотемпературным комплектом -30,Energolux</v>
          </cell>
          <cell r="B375"/>
          <cell r="C375"/>
          <cell r="D375"/>
          <cell r="E375"/>
        </row>
        <row r="376">
          <cell r="A376" t="str">
            <v>Блок наружный SAU24U3-A с низкотемпературным комплектом -30,Energolux</v>
          </cell>
          <cell r="B376"/>
          <cell r="C376"/>
          <cell r="D376"/>
          <cell r="E376">
            <v>1</v>
          </cell>
        </row>
        <row r="377">
          <cell r="A377" t="str">
            <v>Блок наружный SAU48U3-A с низкотемпературным комплектом-30,Energolux</v>
          </cell>
          <cell r="B377"/>
          <cell r="C377"/>
          <cell r="D377"/>
          <cell r="E377">
            <v>1</v>
          </cell>
        </row>
        <row r="378">
          <cell r="A378" t="str">
            <v>4-я серия</v>
          </cell>
          <cell r="B378"/>
          <cell r="C378"/>
          <cell r="D378"/>
          <cell r="E378">
            <v>1</v>
          </cell>
        </row>
        <row r="379">
          <cell r="A379" t="str">
            <v>Внутренние блоки</v>
          </cell>
          <cell r="B379"/>
          <cell r="C379"/>
          <cell r="D379"/>
          <cell r="E379">
            <v>1</v>
          </cell>
        </row>
        <row r="380">
          <cell r="A380" t="str">
            <v>Напольно-потолочные внутренние блоки</v>
          </cell>
          <cell r="B380"/>
          <cell r="C380"/>
          <cell r="D380"/>
          <cell r="E380">
            <v>1</v>
          </cell>
        </row>
        <row r="381">
          <cell r="A381" t="str">
            <v>Блок внутренний SACF36D4-A сплит-системы, напольно-потолочного типа, Energolux</v>
          </cell>
          <cell r="B381"/>
          <cell r="C381"/>
          <cell r="D381"/>
          <cell r="E381">
            <v>1</v>
          </cell>
        </row>
        <row r="382">
          <cell r="A382" t="str">
            <v>5-я серия</v>
          </cell>
          <cell r="B382"/>
          <cell r="C382"/>
          <cell r="D382"/>
          <cell r="E382">
            <v>81</v>
          </cell>
        </row>
        <row r="383">
          <cell r="A383" t="str">
            <v>Внутренние блоки</v>
          </cell>
          <cell r="B383"/>
          <cell r="C383"/>
          <cell r="D383"/>
          <cell r="E383">
            <v>11</v>
          </cell>
        </row>
        <row r="384">
          <cell r="A384" t="str">
            <v>Канальные внутренние блоки</v>
          </cell>
          <cell r="B384"/>
          <cell r="C384"/>
          <cell r="D384"/>
          <cell r="E384">
            <v>5</v>
          </cell>
        </row>
        <row r="385">
          <cell r="A385" t="str">
            <v>Блок внутренний SAD36D5-A сплит-системы, канального типа, Energolux</v>
          </cell>
          <cell r="B385"/>
          <cell r="C385"/>
          <cell r="D385"/>
          <cell r="E385">
            <v>4</v>
          </cell>
        </row>
        <row r="386">
          <cell r="A386" t="str">
            <v>Блок внутренний SAD48D5-A сплит-системы, канального типа, Energolux</v>
          </cell>
          <cell r="B386"/>
          <cell r="C386"/>
          <cell r="D386"/>
          <cell r="E386">
            <v>1</v>
          </cell>
        </row>
        <row r="387">
          <cell r="A387" t="str">
            <v>Напольно-потолочные внутренние блоки</v>
          </cell>
          <cell r="B387"/>
          <cell r="C387"/>
          <cell r="D387"/>
          <cell r="E387">
            <v>6</v>
          </cell>
        </row>
        <row r="388">
          <cell r="A388" t="str">
            <v>Блок внутренний SACF18D5-A сплит-системы, напольно-потолочного типа, Energolux</v>
          </cell>
          <cell r="B388"/>
          <cell r="C388"/>
          <cell r="D388"/>
          <cell r="E388">
            <v>5</v>
          </cell>
        </row>
        <row r="389">
          <cell r="A389" t="str">
            <v>Блок внутренний SACF24D5-A сплит-системы, напольно-потолочного типа, Energolux</v>
          </cell>
          <cell r="B389"/>
          <cell r="C389"/>
          <cell r="D389"/>
          <cell r="E389">
            <v>1</v>
          </cell>
        </row>
        <row r="390">
          <cell r="A390" t="str">
            <v>Внутренние и Наружные блоки (Россия)</v>
          </cell>
          <cell r="B390"/>
          <cell r="C390"/>
          <cell r="D390"/>
          <cell r="E390">
            <v>49</v>
          </cell>
        </row>
        <row r="391">
          <cell r="A391" t="str">
            <v>Напольно-потолочные внутренние блоки (Россия)</v>
          </cell>
          <cell r="B391"/>
          <cell r="C391"/>
          <cell r="D391"/>
          <cell r="E391">
            <v>29</v>
          </cell>
        </row>
        <row r="392">
          <cell r="A392" t="str">
            <v>Блок внутренний SACF18D5-AR сплит-системы, напольно-потолочного типа, Energolux</v>
          </cell>
          <cell r="B392"/>
          <cell r="C392"/>
          <cell r="D392"/>
          <cell r="E392">
            <v>10</v>
          </cell>
        </row>
        <row r="393">
          <cell r="A393" t="str">
            <v>Блок внутренний SACF24D5-AR сплит-системы, напольно-потолочного типа, Energolux</v>
          </cell>
          <cell r="B393"/>
          <cell r="C393"/>
          <cell r="D393"/>
          <cell r="E393">
            <v>15</v>
          </cell>
        </row>
        <row r="394">
          <cell r="A394" t="str">
            <v>Блок внутренний SACF36D5-AR сплит-системы, напольно-потолочного типа, Energolux</v>
          </cell>
          <cell r="B394"/>
          <cell r="C394"/>
          <cell r="D394"/>
          <cell r="E394">
            <v>4</v>
          </cell>
        </row>
        <row r="395">
          <cell r="A395" t="str">
            <v>Универсальные наружные блоки</v>
          </cell>
          <cell r="B395"/>
          <cell r="C395"/>
          <cell r="D395"/>
          <cell r="E395">
            <v>20</v>
          </cell>
        </row>
        <row r="396">
          <cell r="A396" t="str">
            <v>Блок наружный SAU18U5-AR сплит-системы, Energolux</v>
          </cell>
          <cell r="B396"/>
          <cell r="C396"/>
          <cell r="D396"/>
          <cell r="E396">
            <v>11</v>
          </cell>
        </row>
        <row r="397">
          <cell r="A397" t="str">
            <v>Блок наружный SAU24U5-AR сплит-системы, Energolux</v>
          </cell>
          <cell r="B397"/>
          <cell r="C397"/>
          <cell r="D397"/>
          <cell r="E397">
            <v>9</v>
          </cell>
        </row>
        <row r="398">
          <cell r="A398" t="str">
            <v>Наружные блоки</v>
          </cell>
          <cell r="B398"/>
          <cell r="C398"/>
          <cell r="D398"/>
          <cell r="E398">
            <v>17</v>
          </cell>
        </row>
        <row r="399">
          <cell r="A399" t="str">
            <v>Универсальные наружные блоки</v>
          </cell>
          <cell r="B399"/>
          <cell r="C399"/>
          <cell r="D399"/>
          <cell r="E399">
            <v>17</v>
          </cell>
        </row>
        <row r="400">
          <cell r="A400" t="str">
            <v>Блок наружный SAU12U5-A сплит-системы, Energolux</v>
          </cell>
          <cell r="B400"/>
          <cell r="C400"/>
          <cell r="D400"/>
          <cell r="E400">
            <v>1</v>
          </cell>
        </row>
        <row r="401">
          <cell r="A401" t="str">
            <v>Блок наружный SAU18U5-A сплит-системы, Energolux</v>
          </cell>
          <cell r="B401"/>
          <cell r="C401"/>
          <cell r="D401"/>
          <cell r="E401"/>
        </row>
        <row r="402">
          <cell r="A402" t="str">
            <v>Блок наружный SAU24U5-A сплит-системы, Energolux</v>
          </cell>
          <cell r="B402"/>
          <cell r="C402"/>
          <cell r="D402"/>
          <cell r="E402">
            <v>1</v>
          </cell>
        </row>
        <row r="403">
          <cell r="A403" t="str">
            <v>Блок наружный SAU48U5-A сплит-системы, Energolux</v>
          </cell>
          <cell r="B403"/>
          <cell r="C403"/>
          <cell r="D403"/>
          <cell r="E403">
            <v>15</v>
          </cell>
        </row>
        <row r="404">
          <cell r="A404" t="str">
            <v>Наружные блоки с низкотемпературным комплектом</v>
          </cell>
          <cell r="B404"/>
          <cell r="C404"/>
          <cell r="D404"/>
          <cell r="E404">
            <v>4</v>
          </cell>
        </row>
        <row r="405">
          <cell r="A405" t="str">
            <v>Универсальные наружные блоки</v>
          </cell>
          <cell r="B405"/>
          <cell r="C405"/>
          <cell r="D405"/>
          <cell r="E405">
            <v>4</v>
          </cell>
        </row>
        <row r="406">
          <cell r="A406" t="str">
            <v>Блок наружный SAU18U5-A с низкотемпературным комплектом -30,Energolux</v>
          </cell>
          <cell r="B406"/>
          <cell r="C406"/>
          <cell r="D406"/>
          <cell r="E406">
            <v>4</v>
          </cell>
        </row>
        <row r="407">
          <cell r="A407" t="str">
            <v>6-я серия</v>
          </cell>
          <cell r="B407"/>
          <cell r="C407"/>
          <cell r="D407"/>
          <cell r="E407">
            <v>610</v>
          </cell>
        </row>
        <row r="408">
          <cell r="A408" t="str">
            <v>Внутренние блоки</v>
          </cell>
          <cell r="B408"/>
          <cell r="C408"/>
          <cell r="D408"/>
          <cell r="E408">
            <v>306</v>
          </cell>
        </row>
        <row r="409">
          <cell r="A409" t="str">
            <v>Канальные внутренние блоки</v>
          </cell>
          <cell r="B409"/>
          <cell r="C409"/>
          <cell r="D409"/>
          <cell r="E409">
            <v>71</v>
          </cell>
        </row>
        <row r="410">
          <cell r="A410" t="str">
            <v>Блок внутренний SAD18D6-A сплит-системы, канального типа, Energolux</v>
          </cell>
          <cell r="B410"/>
          <cell r="C410"/>
          <cell r="D410"/>
          <cell r="E410">
            <v>10</v>
          </cell>
        </row>
        <row r="411">
          <cell r="A411" t="str">
            <v>Блок внутренний SAD24D6-A сплит-системы, канального типа, Energolux</v>
          </cell>
          <cell r="B411"/>
          <cell r="C411"/>
          <cell r="D411"/>
          <cell r="E411">
            <v>11</v>
          </cell>
        </row>
        <row r="412">
          <cell r="A412" t="str">
            <v>Блок внутренний SAD36D6-A сплит-системы, канального типа, Energolux</v>
          </cell>
          <cell r="B412"/>
          <cell r="C412"/>
          <cell r="D412"/>
          <cell r="E412">
            <v>13</v>
          </cell>
        </row>
        <row r="413">
          <cell r="A413" t="str">
            <v>Блок внутренний SAD48D6-A сплит-системы, канального типа, Energolux</v>
          </cell>
          <cell r="B413"/>
          <cell r="C413"/>
          <cell r="D413"/>
          <cell r="E413">
            <v>24</v>
          </cell>
        </row>
        <row r="414">
          <cell r="A414" t="str">
            <v>Блок внутренний SAD60D6-A сплит-системы, канального типа, Energolux</v>
          </cell>
          <cell r="B414"/>
          <cell r="C414"/>
          <cell r="D414"/>
          <cell r="E414">
            <v>13</v>
          </cell>
        </row>
        <row r="415">
          <cell r="A415" t="str">
            <v>Канальные высоконапорные внутренние блоки</v>
          </cell>
          <cell r="B415"/>
          <cell r="C415"/>
          <cell r="D415"/>
          <cell r="E415">
            <v>11</v>
          </cell>
        </row>
        <row r="416">
          <cell r="A416" t="str">
            <v>Блок внутренний SAD48HD6-A сплит-системы, канального типа, Energolux</v>
          </cell>
          <cell r="B416"/>
          <cell r="C416"/>
          <cell r="D416"/>
          <cell r="E416">
            <v>6</v>
          </cell>
        </row>
        <row r="417">
          <cell r="A417" t="str">
            <v>Блок внутренний SAD60HD6-A сплит-системы, канального типа, Energolux</v>
          </cell>
          <cell r="B417"/>
          <cell r="C417"/>
          <cell r="D417"/>
          <cell r="E417">
            <v>5</v>
          </cell>
        </row>
        <row r="418">
          <cell r="A418" t="str">
            <v>Кассетные внутренние блоки</v>
          </cell>
          <cell r="B418"/>
          <cell r="C418"/>
          <cell r="D418"/>
          <cell r="E418">
            <v>85</v>
          </cell>
        </row>
        <row r="419">
          <cell r="A419" t="str">
            <v>Блок внутренний SAC12C6-A сплит-системы, кассетного типа, Energolux</v>
          </cell>
          <cell r="B419"/>
          <cell r="C419"/>
          <cell r="D419"/>
          <cell r="E419">
            <v>1</v>
          </cell>
        </row>
        <row r="420">
          <cell r="A420" t="str">
            <v>Блок внутренний SAC18C6-A сплит-системы, кассетного типа, Energolux</v>
          </cell>
          <cell r="B420"/>
          <cell r="C420"/>
          <cell r="D420"/>
          <cell r="E420">
            <v>1</v>
          </cell>
        </row>
        <row r="421">
          <cell r="A421" t="str">
            <v>Блок внутренний SAC24C6-A сплит-системы, кассетного типа, Energolux</v>
          </cell>
          <cell r="B421"/>
          <cell r="C421"/>
          <cell r="D421"/>
          <cell r="E421">
            <v>1</v>
          </cell>
        </row>
        <row r="422">
          <cell r="A422" t="str">
            <v>Блок внутренний SAC36C6-A сплит-системы, кассетного типа, Energolux</v>
          </cell>
          <cell r="B422"/>
          <cell r="C422"/>
          <cell r="D422"/>
          <cell r="E422">
            <v>39</v>
          </cell>
        </row>
        <row r="423">
          <cell r="A423" t="str">
            <v>Блок внутренний SAC48C6-A сплит-системы, кассетного типа, Energolux</v>
          </cell>
          <cell r="B423"/>
          <cell r="C423"/>
          <cell r="D423"/>
          <cell r="E423">
            <v>43</v>
          </cell>
        </row>
        <row r="424">
          <cell r="A424" t="str">
            <v>Колонные внутренние блоки</v>
          </cell>
          <cell r="B424"/>
          <cell r="C424"/>
          <cell r="D424"/>
          <cell r="E424">
            <v>7</v>
          </cell>
        </row>
        <row r="425">
          <cell r="A425" t="str">
            <v>Блок внутренний SAP48P6-A сплит-системы, колонного типа, Energolux</v>
          </cell>
          <cell r="B425"/>
          <cell r="C425"/>
          <cell r="D425"/>
          <cell r="E425">
            <v>7</v>
          </cell>
        </row>
        <row r="426">
          <cell r="A426" t="str">
            <v>Напольно-потолочные внутренние блоки</v>
          </cell>
          <cell r="B426"/>
          <cell r="C426"/>
          <cell r="D426"/>
          <cell r="E426">
            <v>132</v>
          </cell>
        </row>
        <row r="427">
          <cell r="A427" t="str">
            <v>Блок внутренний SACF18D6-A сплит-сиcтемы, напольно-потолочного типа, Energolux</v>
          </cell>
          <cell r="B427"/>
          <cell r="C427"/>
          <cell r="D427"/>
          <cell r="E427">
            <v>83</v>
          </cell>
        </row>
        <row r="428">
          <cell r="A428" t="str">
            <v>Блок внутренний SACF24D6-A сплит-сиcтемы, напольно-потолочного типа, Energolux</v>
          </cell>
          <cell r="B428"/>
          <cell r="C428"/>
          <cell r="D428"/>
          <cell r="E428">
            <v>41</v>
          </cell>
        </row>
        <row r="429">
          <cell r="A429" t="str">
            <v>Блок внутренний SACF36D6-A сплит-сиcтемы, напольно-потолочного типа, Energolux</v>
          </cell>
          <cell r="B429"/>
          <cell r="C429"/>
          <cell r="D429"/>
          <cell r="E429">
            <v>8</v>
          </cell>
        </row>
        <row r="430">
          <cell r="A430" t="str">
            <v>Блок внутренний SACF48D6-A сплит-сиcтемы, напольно-потолочного типа, Energolux</v>
          </cell>
          <cell r="B430"/>
          <cell r="C430"/>
          <cell r="D430"/>
          <cell r="E430"/>
        </row>
        <row r="431">
          <cell r="A431" t="str">
            <v>Блок внутренний SACF60D6-A сплит-сиcтемы, напольно-потолочного типа, Energolux</v>
          </cell>
          <cell r="B431"/>
          <cell r="C431"/>
          <cell r="D431"/>
          <cell r="E431"/>
        </row>
        <row r="432">
          <cell r="A432" t="str">
            <v>Наружные блоки</v>
          </cell>
          <cell r="B432"/>
          <cell r="C432"/>
          <cell r="D432"/>
          <cell r="E432">
            <v>304</v>
          </cell>
        </row>
        <row r="433">
          <cell r="A433" t="str">
            <v>Универсальные наружные блоки</v>
          </cell>
          <cell r="B433"/>
          <cell r="C433"/>
          <cell r="D433"/>
          <cell r="E433">
            <v>304</v>
          </cell>
        </row>
        <row r="434">
          <cell r="A434" t="str">
            <v>Блок наружный SAU12U6-A сплит-системы Energolux</v>
          </cell>
          <cell r="B434"/>
          <cell r="C434"/>
          <cell r="D434"/>
          <cell r="E434">
            <v>3</v>
          </cell>
        </row>
        <row r="435">
          <cell r="A435" t="str">
            <v>Блок наружный SAU18U6-A сплит-системы Energolux</v>
          </cell>
          <cell r="B435"/>
          <cell r="C435"/>
          <cell r="D435"/>
          <cell r="E435">
            <v>96</v>
          </cell>
        </row>
        <row r="436">
          <cell r="A436" t="str">
            <v>Блок наружный SAU24U6-A сплит-системы Energolux</v>
          </cell>
          <cell r="B436"/>
          <cell r="C436"/>
          <cell r="D436"/>
          <cell r="E436">
            <v>56</v>
          </cell>
        </row>
        <row r="437">
          <cell r="A437" t="str">
            <v>Блок наружный SAU36U6-A сплит-системы Energolux</v>
          </cell>
          <cell r="B437"/>
          <cell r="C437"/>
          <cell r="D437"/>
          <cell r="E437">
            <v>59</v>
          </cell>
        </row>
        <row r="438">
          <cell r="A438" t="str">
            <v>Блок наружный SAU48U6-A сплит-системы Energolux</v>
          </cell>
          <cell r="B438"/>
          <cell r="C438"/>
          <cell r="D438"/>
          <cell r="E438">
            <v>82</v>
          </cell>
        </row>
        <row r="439">
          <cell r="A439" t="str">
            <v>Блок наружный SAU60U6-A сплит-системы Energolux</v>
          </cell>
          <cell r="B439"/>
          <cell r="C439"/>
          <cell r="D439"/>
          <cell r="E439">
            <v>8</v>
          </cell>
        </row>
        <row r="440">
          <cell r="A440" t="str">
            <v>Наружные блоки с низкотемпературным комплектом</v>
          </cell>
          <cell r="B440"/>
          <cell r="C440"/>
          <cell r="D440"/>
          <cell r="E440"/>
        </row>
        <row r="441">
          <cell r="A441" t="str">
            <v>Универсальные наружные блоки</v>
          </cell>
          <cell r="B441"/>
          <cell r="C441"/>
          <cell r="D441"/>
          <cell r="E441"/>
        </row>
        <row r="442">
          <cell r="A442" t="str">
            <v>Блок наружный SAU48U6-A с низкотемпературным комплектом-30,Energolux</v>
          </cell>
          <cell r="B442"/>
          <cell r="C442"/>
          <cell r="D442"/>
          <cell r="E442"/>
        </row>
        <row r="443">
          <cell r="A443" t="str">
            <v>7-я серия</v>
          </cell>
          <cell r="B443"/>
          <cell r="C443"/>
          <cell r="D443"/>
          <cell r="E443">
            <v>314</v>
          </cell>
        </row>
        <row r="444">
          <cell r="A444" t="str">
            <v>Внутренние блоки</v>
          </cell>
          <cell r="B444"/>
          <cell r="C444"/>
          <cell r="D444"/>
          <cell r="E444">
            <v>173</v>
          </cell>
        </row>
        <row r="445">
          <cell r="A445" t="str">
            <v>Канальные внутренние блоки</v>
          </cell>
          <cell r="B445"/>
          <cell r="C445"/>
          <cell r="D445"/>
          <cell r="E445">
            <v>64</v>
          </cell>
        </row>
        <row r="446">
          <cell r="A446" t="str">
            <v>Блок внутренний Energolux ESAD18D7_AR1 сплит-системы, канального типа, 7-серия</v>
          </cell>
          <cell r="B446"/>
          <cell r="C446"/>
          <cell r="D446"/>
          <cell r="E446">
            <v>20</v>
          </cell>
        </row>
        <row r="447">
          <cell r="A447" t="str">
            <v>Блок внутренний Energolux ESAD36D7_AR1 сплит-системы, канального типа, 7-серия</v>
          </cell>
          <cell r="B447"/>
          <cell r="C447"/>
          <cell r="D447"/>
          <cell r="E447">
            <v>20</v>
          </cell>
        </row>
        <row r="448">
          <cell r="A448" t="str">
            <v>Блок внутренний Energolux ESAD48D7_AR1 сплит-системы, канального типа, 7-серия</v>
          </cell>
          <cell r="B448"/>
          <cell r="C448"/>
          <cell r="D448"/>
          <cell r="E448">
            <v>4</v>
          </cell>
        </row>
        <row r="449">
          <cell r="A449" t="str">
            <v>Блок внутренний Energolux ESAD60D7_AR1 сплит-системы, канального типа, 7-серия</v>
          </cell>
          <cell r="B449"/>
          <cell r="C449"/>
          <cell r="D449"/>
          <cell r="E449">
            <v>20</v>
          </cell>
        </row>
        <row r="450">
          <cell r="A450" t="str">
            <v>Канальные высоконапорные внутренние блоки</v>
          </cell>
          <cell r="B450"/>
          <cell r="C450"/>
          <cell r="D450"/>
          <cell r="E450">
            <v>7</v>
          </cell>
        </row>
        <row r="451">
          <cell r="A451" t="str">
            <v>Блок внутренний Energolux ESAD60HD7_AR1 сплит-системы, канального типа, 7-серия</v>
          </cell>
          <cell r="B451"/>
          <cell r="C451"/>
          <cell r="D451"/>
          <cell r="E451">
            <v>7</v>
          </cell>
        </row>
        <row r="452">
          <cell r="A452" t="str">
            <v>Кассетные внутренние блоки</v>
          </cell>
          <cell r="B452"/>
          <cell r="C452"/>
          <cell r="D452"/>
          <cell r="E452">
            <v>78</v>
          </cell>
        </row>
        <row r="453">
          <cell r="A453" t="str">
            <v>Блок внутренний  Energolux ESAC12C7_AR1 сплит-системы, кассетного типа, 7-серия</v>
          </cell>
          <cell r="B453"/>
          <cell r="C453"/>
          <cell r="D453"/>
          <cell r="E453">
            <v>6</v>
          </cell>
        </row>
        <row r="454">
          <cell r="A454" t="str">
            <v>Блок внутренний  Energolux ESAC18C7_AR1 сплит-системы, кассетного типа, 7-серия</v>
          </cell>
          <cell r="B454"/>
          <cell r="C454"/>
          <cell r="D454"/>
          <cell r="E454">
            <v>14</v>
          </cell>
        </row>
        <row r="455">
          <cell r="A455" t="str">
            <v>Блок внутренний Energolux ESAC24C7_AR1 сплит-системы, кассетного типа, 7-серия</v>
          </cell>
          <cell r="B455"/>
          <cell r="C455"/>
          <cell r="D455"/>
          <cell r="E455">
            <v>27</v>
          </cell>
        </row>
        <row r="456">
          <cell r="A456" t="str">
            <v>Блок внутренний Energolux ESAC36C7_AR1 сплит-системы, кассетного типа, 7-серия</v>
          </cell>
          <cell r="B456"/>
          <cell r="C456"/>
          <cell r="D456"/>
          <cell r="E456">
            <v>14</v>
          </cell>
        </row>
        <row r="457">
          <cell r="A457" t="str">
            <v>Блок внутренний Energolux ESAC48C7_AR1 сплит-системы, кассетного типа, 7-серия</v>
          </cell>
          <cell r="B457"/>
          <cell r="C457"/>
          <cell r="D457"/>
          <cell r="E457">
            <v>14</v>
          </cell>
        </row>
        <row r="458">
          <cell r="A458" t="str">
            <v>Блок внутренний Energolux ESAC60C7_AR1 сплит-системы, кассетного типа, 7-серия</v>
          </cell>
          <cell r="B458"/>
          <cell r="C458"/>
          <cell r="D458"/>
          <cell r="E458">
            <v>3</v>
          </cell>
        </row>
        <row r="459">
          <cell r="A459" t="str">
            <v>Колонные внутренние блоки</v>
          </cell>
          <cell r="B459"/>
          <cell r="C459"/>
          <cell r="D459"/>
          <cell r="E459">
            <v>2</v>
          </cell>
        </row>
        <row r="460">
          <cell r="A460" t="str">
            <v>Блок внутренний колонного типа Energolux ESAP24P7_HR2 сплит-системы, 7 серия</v>
          </cell>
          <cell r="B460"/>
          <cell r="C460"/>
          <cell r="D460"/>
          <cell r="E460">
            <v>2</v>
          </cell>
        </row>
        <row r="461">
          <cell r="A461" t="str">
            <v>Блок внутренний колонного типа Energolux ESAP60P7_HR2 сплит-системы, 7 серия</v>
          </cell>
          <cell r="B461"/>
          <cell r="C461"/>
          <cell r="D461"/>
          <cell r="E461"/>
        </row>
        <row r="462">
          <cell r="A462" t="str">
            <v>Напольно-потолочные внутренние блоки</v>
          </cell>
          <cell r="B462"/>
          <cell r="C462"/>
          <cell r="D462"/>
          <cell r="E462">
            <v>22</v>
          </cell>
        </row>
        <row r="463">
          <cell r="A463" t="str">
            <v>Блок внутренний Energolux ESACF24D7_AR1 сплит-сиcтемы, напольно-потолочного типа, 7-серия</v>
          </cell>
          <cell r="B463"/>
          <cell r="C463"/>
          <cell r="D463"/>
          <cell r="E463">
            <v>5</v>
          </cell>
        </row>
        <row r="464">
          <cell r="A464" t="str">
            <v>Блок внутренний Energolux ESACF36D7_AR1 сплит-сиcтемы, напольно-потолочного типа, 7-серия</v>
          </cell>
          <cell r="B464"/>
          <cell r="C464"/>
          <cell r="D464"/>
          <cell r="E464">
            <v>7</v>
          </cell>
        </row>
        <row r="465">
          <cell r="A465" t="str">
            <v>Блок внутренний Energolux ESACF48D7_AR1 сплит-сиcтемы, напольно-потолочного типа, 7-серия</v>
          </cell>
          <cell r="B465"/>
          <cell r="C465"/>
          <cell r="D465"/>
          <cell r="E465">
            <v>4</v>
          </cell>
        </row>
        <row r="466">
          <cell r="A466" t="str">
            <v>Блок внутренний Energolux ESACF60D7_AR1 сплит-сиcтемы, напольно-потолочного типа, 7-серия</v>
          </cell>
          <cell r="B466"/>
          <cell r="C466"/>
          <cell r="D466"/>
          <cell r="E466">
            <v>6</v>
          </cell>
        </row>
        <row r="467">
          <cell r="A467" t="str">
            <v>Наружные блоки</v>
          </cell>
          <cell r="B467"/>
          <cell r="C467"/>
          <cell r="D467"/>
          <cell r="E467">
            <v>141</v>
          </cell>
        </row>
        <row r="468">
          <cell r="A468" t="str">
            <v>Колонные наружные блоки</v>
          </cell>
          <cell r="B468"/>
          <cell r="C468"/>
          <cell r="D468"/>
          <cell r="E468">
            <v>2</v>
          </cell>
        </row>
        <row r="469">
          <cell r="A469" t="str">
            <v>Блок наружный Energolux ESAU24P7_HR2 сплит-системы, 7 серия</v>
          </cell>
          <cell r="B469"/>
          <cell r="C469"/>
          <cell r="D469"/>
          <cell r="E469">
            <v>2</v>
          </cell>
        </row>
        <row r="470">
          <cell r="A470" t="str">
            <v>Блок наружный Energolux ESAU60P7_HR2 сплит-системы, 7 серия</v>
          </cell>
          <cell r="B470"/>
          <cell r="C470"/>
          <cell r="D470"/>
          <cell r="E470"/>
        </row>
        <row r="471">
          <cell r="A471" t="str">
            <v>Универсальные наружные блоки</v>
          </cell>
          <cell r="B471"/>
          <cell r="C471"/>
          <cell r="D471"/>
          <cell r="E471">
            <v>139</v>
          </cell>
        </row>
        <row r="472">
          <cell r="A472" t="str">
            <v>Блок наружный Energolux ESAU12U7_AR1 сплит-системы, 7-серия</v>
          </cell>
          <cell r="B472"/>
          <cell r="C472"/>
          <cell r="D472"/>
          <cell r="E472">
            <v>11</v>
          </cell>
        </row>
        <row r="473">
          <cell r="A473" t="str">
            <v>Блок наружный Energolux ESAU18U7_AR1 сплит-системы, 7-серия</v>
          </cell>
          <cell r="B473"/>
          <cell r="C473"/>
          <cell r="D473"/>
          <cell r="E473">
            <v>18</v>
          </cell>
        </row>
        <row r="474">
          <cell r="A474" t="str">
            <v>Блок наружный Energolux ESAU24U7_AR1 сплит-системы, 7-серия</v>
          </cell>
          <cell r="B474"/>
          <cell r="C474"/>
          <cell r="D474"/>
          <cell r="E474">
            <v>26</v>
          </cell>
        </row>
        <row r="475">
          <cell r="A475" t="str">
            <v>Блок наружный Energolux ESAU36U7_AR1 сплит-системы, 7-серия</v>
          </cell>
          <cell r="B475"/>
          <cell r="C475"/>
          <cell r="D475"/>
          <cell r="E475">
            <v>34</v>
          </cell>
        </row>
        <row r="476">
          <cell r="A476" t="str">
            <v>Блок наружный Energolux ESAU48U7_AR1 сплит-системы, 7-серия</v>
          </cell>
          <cell r="B476"/>
          <cell r="C476"/>
          <cell r="D476"/>
          <cell r="E476">
            <v>17</v>
          </cell>
        </row>
        <row r="477">
          <cell r="A477" t="str">
            <v>Блок наружный Energolux ESAU60U7_AR1 сплит-системы, 7-серия</v>
          </cell>
          <cell r="B477"/>
          <cell r="C477"/>
          <cell r="D477"/>
          <cell r="E477">
            <v>33</v>
          </cell>
        </row>
        <row r="478">
          <cell r="A478" t="str">
            <v>11120 PAC Inverter ENERGOLUX</v>
          </cell>
          <cell r="B478"/>
          <cell r="C478"/>
          <cell r="D478"/>
          <cell r="E478">
            <v>522</v>
          </cell>
        </row>
        <row r="479">
          <cell r="A479" t="str">
            <v>1-я серия</v>
          </cell>
          <cell r="B479"/>
          <cell r="C479"/>
          <cell r="D479"/>
          <cell r="E479">
            <v>522</v>
          </cell>
        </row>
        <row r="480">
          <cell r="A480" t="str">
            <v>Внутренние блоки</v>
          </cell>
          <cell r="B480"/>
          <cell r="C480"/>
          <cell r="D480"/>
          <cell r="E480">
            <v>261</v>
          </cell>
        </row>
        <row r="481">
          <cell r="A481" t="str">
            <v>Канальные внутренние блоки</v>
          </cell>
          <cell r="B481"/>
          <cell r="C481"/>
          <cell r="D481"/>
          <cell r="E481">
            <v>103</v>
          </cell>
        </row>
        <row r="482">
          <cell r="A482" t="str">
            <v>Блок внутренний Energolux ESAD12D1_WF_AR2_DC сплит-системы, канального типа, 1-серия</v>
          </cell>
          <cell r="B482"/>
          <cell r="C482"/>
          <cell r="D482"/>
          <cell r="E482">
            <v>11</v>
          </cell>
        </row>
        <row r="483">
          <cell r="A483" t="str">
            <v>Блок внутренний Energolux ESAD18D1_WF_AR2_DC сплит-системы, канального типа, 1-серия</v>
          </cell>
          <cell r="B483"/>
          <cell r="C483"/>
          <cell r="D483"/>
          <cell r="E483">
            <v>16</v>
          </cell>
        </row>
        <row r="484">
          <cell r="A484" t="str">
            <v>Блок внутренний Energolux ESAD24D1_WF_AR2_DC сплит-системы, канального типа, 1-серия</v>
          </cell>
          <cell r="B484"/>
          <cell r="C484"/>
          <cell r="D484"/>
          <cell r="E484">
            <v>22</v>
          </cell>
        </row>
        <row r="485">
          <cell r="A485" t="str">
            <v>Блок внутренний Energolux ESAD36D1_WF_AR2_DC сплит-системы, канального типа, 1-серия</v>
          </cell>
          <cell r="B485"/>
          <cell r="C485"/>
          <cell r="D485"/>
          <cell r="E485">
            <v>19</v>
          </cell>
        </row>
        <row r="486">
          <cell r="A486" t="str">
            <v>Блок внутренний Energolux ESAD48D1_WF_AR2_DC сплит-системы, канального типа, 1-серия</v>
          </cell>
          <cell r="B486"/>
          <cell r="C486"/>
          <cell r="D486"/>
          <cell r="E486">
            <v>17</v>
          </cell>
        </row>
        <row r="487">
          <cell r="A487" t="str">
            <v>Блок внутренний Energolux ESAD60D1_WF_AR2_DC сплит-системы, канального типа, 1-серия</v>
          </cell>
          <cell r="B487"/>
          <cell r="C487"/>
          <cell r="D487"/>
          <cell r="E487">
            <v>18</v>
          </cell>
        </row>
        <row r="488">
          <cell r="A488" t="str">
            <v>Кассетные внутренние блоки</v>
          </cell>
          <cell r="B488"/>
          <cell r="C488"/>
          <cell r="D488"/>
          <cell r="E488">
            <v>74</v>
          </cell>
        </row>
        <row r="489">
          <cell r="A489" t="str">
            <v>Блок внутренний Energolux ESAC12C1_WF_AR2_DC сплит-системы, кассетного типа, 1-я серия</v>
          </cell>
          <cell r="B489"/>
          <cell r="C489"/>
          <cell r="D489"/>
          <cell r="E489">
            <v>7</v>
          </cell>
        </row>
        <row r="490">
          <cell r="A490" t="str">
            <v>Блок внутренний Energolux ESAC18C1_WF_AR2_DC сплит-системы, кассетного типа, 1-я серия</v>
          </cell>
          <cell r="B490"/>
          <cell r="C490"/>
          <cell r="D490"/>
          <cell r="E490">
            <v>2</v>
          </cell>
        </row>
        <row r="491">
          <cell r="A491" t="str">
            <v>Блок внутренний Energolux ESAC24C1_WF_AR2_DC сплит-системы, кассетного типа, 1-я серия</v>
          </cell>
          <cell r="B491"/>
          <cell r="C491"/>
          <cell r="D491"/>
          <cell r="E491">
            <v>6</v>
          </cell>
        </row>
        <row r="492">
          <cell r="A492" t="str">
            <v>Блок внутренний Energolux ESAC36C1_WF_AR2_DC сплит-системы, кассетного типа, 1-я серия</v>
          </cell>
          <cell r="B492"/>
          <cell r="C492"/>
          <cell r="D492"/>
          <cell r="E492">
            <v>33</v>
          </cell>
        </row>
        <row r="493">
          <cell r="A493" t="str">
            <v>Блок внутренний Energolux ESAC48C1_WF_AR2_DC сплит-системы, кассетного типа, 1-я серия</v>
          </cell>
          <cell r="B493"/>
          <cell r="C493"/>
          <cell r="D493"/>
          <cell r="E493">
            <v>16</v>
          </cell>
        </row>
        <row r="494">
          <cell r="A494" t="str">
            <v>Блок внутренний Energolux ESAC60C1_WF_AR2_DC сплит-системы, кассетного типа, 1-я серия</v>
          </cell>
          <cell r="B494"/>
          <cell r="C494"/>
          <cell r="D494"/>
          <cell r="E494">
            <v>10</v>
          </cell>
        </row>
        <row r="495">
          <cell r="A495" t="str">
            <v>Напольно-потолочные внутренние блоки</v>
          </cell>
          <cell r="B495"/>
          <cell r="C495"/>
          <cell r="D495"/>
          <cell r="E495">
            <v>84</v>
          </cell>
        </row>
        <row r="496">
          <cell r="A496" t="str">
            <v>Блок внутренний Energolux ESACF18D1_WF_AR2_DC сплит-сиcтемы, напольно-потолочного типа, 1-я серия</v>
          </cell>
          <cell r="B496"/>
          <cell r="C496"/>
          <cell r="D496"/>
          <cell r="E496">
            <v>15</v>
          </cell>
        </row>
        <row r="497">
          <cell r="A497" t="str">
            <v>Блок внутренний Energolux ESACF24D1_WF_AR2_DC сплит-сиcтемы, напольно-потолочного типа, 1-я серия</v>
          </cell>
          <cell r="B497"/>
          <cell r="C497"/>
          <cell r="D497"/>
          <cell r="E497">
            <v>23</v>
          </cell>
        </row>
        <row r="498">
          <cell r="A498" t="str">
            <v>Блок внутренний Energolux ESACF36D1_WF_AR2_DC сплит-сиcтемы, напольно-потолочного типа, 1-я серия</v>
          </cell>
          <cell r="B498"/>
          <cell r="C498"/>
          <cell r="D498"/>
          <cell r="E498">
            <v>19</v>
          </cell>
        </row>
        <row r="499">
          <cell r="A499" t="str">
            <v>Блок внутренний Energolux ESACF48D1_WF_AR2_DC сплит-сиcтемы, напольно-потолочного типа, 1-я серия</v>
          </cell>
          <cell r="B499"/>
          <cell r="C499"/>
          <cell r="D499"/>
          <cell r="E499">
            <v>16</v>
          </cell>
        </row>
        <row r="500">
          <cell r="A500" t="str">
            <v>Блок внутренний Energolux ESACF60D1_WF_AR2_DC сплит-сиcтемы, напольно-потолочного типа, 1-я серия</v>
          </cell>
          <cell r="B500"/>
          <cell r="C500"/>
          <cell r="D500"/>
          <cell r="E500">
            <v>11</v>
          </cell>
        </row>
        <row r="501">
          <cell r="A501" t="str">
            <v>Наружные блоки</v>
          </cell>
          <cell r="B501"/>
          <cell r="C501"/>
          <cell r="D501"/>
          <cell r="E501">
            <v>261</v>
          </cell>
        </row>
        <row r="502">
          <cell r="A502" t="str">
            <v>Универсальные наружные блоки</v>
          </cell>
          <cell r="B502"/>
          <cell r="C502"/>
          <cell r="D502"/>
          <cell r="E502">
            <v>261</v>
          </cell>
        </row>
        <row r="503">
          <cell r="A503" t="str">
            <v>Блок наружный Energolux ESAU12U1_AR2_DC сплит-системы, 1-серия</v>
          </cell>
          <cell r="B503"/>
          <cell r="C503"/>
          <cell r="D503"/>
          <cell r="E503">
            <v>18</v>
          </cell>
        </row>
        <row r="504">
          <cell r="A504" t="str">
            <v>Блок наружный Energolux ESAU18U1_AR2_DC сплит-системы, 1-серия</v>
          </cell>
          <cell r="B504"/>
          <cell r="C504"/>
          <cell r="D504"/>
          <cell r="E504">
            <v>33</v>
          </cell>
        </row>
        <row r="505">
          <cell r="A505" t="str">
            <v>Блок наружный Energolux ESAU24U1_AR2_DC сплит-системы, 1-серия</v>
          </cell>
          <cell r="B505"/>
          <cell r="C505"/>
          <cell r="D505"/>
          <cell r="E505">
            <v>51</v>
          </cell>
        </row>
        <row r="506">
          <cell r="A506" t="str">
            <v>Блок наружный Energolux ESAU36U1_AR2_DC сплит-системы, 1-серия</v>
          </cell>
          <cell r="B506"/>
          <cell r="C506"/>
          <cell r="D506"/>
          <cell r="E506">
            <v>70</v>
          </cell>
        </row>
        <row r="507">
          <cell r="A507" t="str">
            <v>Блок наружный Energolux ESAU48U1_AR2_DC сплит-системы, 1-серия</v>
          </cell>
          <cell r="B507"/>
          <cell r="C507"/>
          <cell r="D507"/>
          <cell r="E507">
            <v>50</v>
          </cell>
        </row>
        <row r="508">
          <cell r="A508" t="str">
            <v>Блок наружный Energolux ESAU60U1_AR2_DC сплит-системы, 1-серия</v>
          </cell>
          <cell r="B508"/>
          <cell r="C508"/>
          <cell r="D508"/>
          <cell r="E508">
            <v>39</v>
          </cell>
        </row>
        <row r="509">
          <cell r="A509" t="str">
            <v>11190 PAC Acc. ENERGOLUX</v>
          </cell>
          <cell r="B509"/>
          <cell r="C509"/>
          <cell r="D509"/>
          <cell r="E509">
            <v>738</v>
          </cell>
        </row>
        <row r="510">
          <cell r="A510" t="str">
            <v>Адаптеры</v>
          </cell>
          <cell r="B510"/>
          <cell r="C510"/>
          <cell r="D510"/>
          <cell r="E510">
            <v>21</v>
          </cell>
        </row>
        <row r="511">
          <cell r="A511" t="str">
            <v>OSK102 Wi-Fi USB модуль RoyalClima для Полупромышленных кондиционеров</v>
          </cell>
          <cell r="B511"/>
          <cell r="C511"/>
          <cell r="D511"/>
          <cell r="E511">
            <v>2</v>
          </cell>
        </row>
        <row r="512">
          <cell r="A512" t="str">
            <v>Wi Fi адаптер для полупромышленной серии SIW01A1 (16322004000191), Energolux</v>
          </cell>
          <cell r="B512"/>
          <cell r="C512"/>
          <cell r="D512"/>
          <cell r="E512">
            <v>13</v>
          </cell>
        </row>
        <row r="513">
          <cell r="A513" t="str">
            <v>Адаптер для подключения ЦПУ SIA01A1,Energolux</v>
          </cell>
          <cell r="B513"/>
          <cell r="C513"/>
          <cell r="D513"/>
          <cell r="E513">
            <v>6</v>
          </cell>
        </row>
        <row r="514">
          <cell r="A514" t="str">
            <v>Декоративные панели</v>
          </cell>
          <cell r="B514"/>
          <cell r="C514"/>
          <cell r="D514"/>
          <cell r="E514">
            <v>485</v>
          </cell>
        </row>
        <row r="515">
          <cell r="A515" t="str">
            <v>Декоративная панель  Energolux ESCP21A1 ,7-я серия</v>
          </cell>
          <cell r="B515"/>
          <cell r="C515"/>
          <cell r="D515"/>
          <cell r="E515">
            <v>17</v>
          </cell>
        </row>
        <row r="516">
          <cell r="A516" t="str">
            <v>Декоративная панель Energolux ESCP22A1 ,7-я серия</v>
          </cell>
          <cell r="B516"/>
          <cell r="C516"/>
          <cell r="D516"/>
          <cell r="E516">
            <v>36</v>
          </cell>
        </row>
        <row r="517">
          <cell r="A517" t="str">
            <v>Декоративная панель Energolux ESCP24A1,1-я серия</v>
          </cell>
          <cell r="B517"/>
          <cell r="C517"/>
          <cell r="D517"/>
          <cell r="E517">
            <v>17</v>
          </cell>
        </row>
        <row r="518">
          <cell r="A518" t="str">
            <v>Декоративная панель Energolux ESCP25A1, 1-я серия</v>
          </cell>
          <cell r="B518"/>
          <cell r="C518"/>
          <cell r="D518"/>
          <cell r="E518">
            <v>54</v>
          </cell>
        </row>
        <row r="519">
          <cell r="A519" t="str">
            <v>Декоративная панель SCP12A3, Energolux</v>
          </cell>
          <cell r="B519"/>
          <cell r="C519"/>
          <cell r="D519"/>
          <cell r="E519">
            <v>25</v>
          </cell>
        </row>
        <row r="520">
          <cell r="A520" t="str">
            <v>Декоративная панель SCP12A5_, Energolux</v>
          </cell>
          <cell r="B520"/>
          <cell r="C520"/>
          <cell r="D520"/>
          <cell r="E520">
            <v>4</v>
          </cell>
        </row>
        <row r="521">
          <cell r="A521" t="str">
            <v>Декоративная панель SCP12A5, Energolux</v>
          </cell>
          <cell r="B521"/>
          <cell r="C521"/>
          <cell r="D521"/>
          <cell r="E521">
            <v>128</v>
          </cell>
        </row>
        <row r="522">
          <cell r="A522" t="str">
            <v>Декоративная панель SCP13A2,Energolux</v>
          </cell>
          <cell r="B522"/>
          <cell r="C522"/>
          <cell r="D522"/>
          <cell r="E522">
            <v>24</v>
          </cell>
        </row>
        <row r="523">
          <cell r="A523" t="str">
            <v>Декоративная панель SCP13A3, Energolux</v>
          </cell>
          <cell r="B523"/>
          <cell r="C523"/>
          <cell r="D523"/>
          <cell r="E523">
            <v>5</v>
          </cell>
        </row>
        <row r="524">
          <cell r="A524" t="str">
            <v>Декоративная панель SCP13A5, Energolux</v>
          </cell>
          <cell r="B524"/>
          <cell r="C524"/>
          <cell r="D524"/>
          <cell r="E524">
            <v>5</v>
          </cell>
        </row>
        <row r="525">
          <cell r="A525" t="str">
            <v>Декоративная панель SCP15A1, Energolux</v>
          </cell>
          <cell r="B525"/>
          <cell r="C525"/>
          <cell r="D525"/>
          <cell r="E525">
            <v>42</v>
          </cell>
        </row>
        <row r="526">
          <cell r="A526" t="str">
            <v>Декоративная панель SCP16A1, Energolux</v>
          </cell>
          <cell r="B526"/>
          <cell r="C526"/>
          <cell r="D526"/>
          <cell r="E526">
            <v>128</v>
          </cell>
        </row>
        <row r="527">
          <cell r="A527" t="str">
            <v>Прочее</v>
          </cell>
          <cell r="B527"/>
          <cell r="C527"/>
          <cell r="D527"/>
          <cell r="E527">
            <v>73</v>
          </cell>
        </row>
        <row r="528">
          <cell r="A528" t="str">
            <v>Сетевой шлюз Modbus SIU42A1, Energolux</v>
          </cell>
          <cell r="B528"/>
          <cell r="C528"/>
          <cell r="D528"/>
          <cell r="E528">
            <v>36</v>
          </cell>
        </row>
        <row r="529">
          <cell r="A529" t="str">
            <v>Фильтр для канальной сплит-системы SF02A1, Energolux (12123000000982)</v>
          </cell>
          <cell r="B529"/>
          <cell r="C529"/>
          <cell r="D529"/>
          <cell r="E529">
            <v>1</v>
          </cell>
        </row>
        <row r="530">
          <cell r="A530" t="str">
            <v>Центральный пульт управления для полупромышленной серии SCC07A1,Energolux</v>
          </cell>
          <cell r="B530"/>
          <cell r="C530"/>
          <cell r="D530"/>
          <cell r="E530">
            <v>24</v>
          </cell>
        </row>
        <row r="531">
          <cell r="A531" t="str">
            <v>Центральный пульт управления для полупромышленной серии SCC70A1,Energolux</v>
          </cell>
          <cell r="B531"/>
          <cell r="C531"/>
          <cell r="D531"/>
          <cell r="E531">
            <v>12</v>
          </cell>
        </row>
        <row r="532">
          <cell r="A532" t="str">
            <v>Пульты</v>
          </cell>
          <cell r="B532"/>
          <cell r="C532"/>
          <cell r="D532"/>
          <cell r="E532">
            <v>159</v>
          </cell>
        </row>
        <row r="533">
          <cell r="A533" t="str">
            <v>Беспроводной пульт управления RG51F/EF</v>
          </cell>
          <cell r="B533"/>
          <cell r="C533"/>
          <cell r="D533"/>
          <cell r="E533">
            <v>16</v>
          </cell>
        </row>
        <row r="534">
          <cell r="A534" t="str">
            <v>Беспроводной пульт управления RG51F4/E</v>
          </cell>
          <cell r="B534"/>
          <cell r="C534"/>
          <cell r="D534"/>
          <cell r="E534">
            <v>15</v>
          </cell>
        </row>
        <row r="535">
          <cell r="A535" t="str">
            <v>Проводной пульт управления KJR-120N(X4)/BGEF</v>
          </cell>
          <cell r="B535"/>
          <cell r="C535"/>
          <cell r="D535"/>
          <cell r="E535">
            <v>1</v>
          </cell>
        </row>
        <row r="536">
          <cell r="A536" t="str">
            <v>Пульт дистанционного управления SAC12_18_24_36_48_60C6-A (17317000A68012)</v>
          </cell>
          <cell r="B536"/>
          <cell r="C536"/>
          <cell r="D536"/>
          <cell r="E536">
            <v>10</v>
          </cell>
        </row>
        <row r="537">
          <cell r="A537" t="str">
            <v>Пульт П/П сплит-систем SIC01A1, (YKR-L/101E AUX 17401007000042, Energolux</v>
          </cell>
          <cell r="B537"/>
          <cell r="C537"/>
          <cell r="D537"/>
          <cell r="E537">
            <v>80</v>
          </cell>
        </row>
        <row r="538">
          <cell r="A538" t="str">
            <v>Пульт управления (проводной) SAD18_24_36_48_60D6-A, SAD48_60HD6-A (17317100A38507)</v>
          </cell>
          <cell r="B538"/>
          <cell r="C538"/>
          <cell r="D538"/>
          <cell r="E538">
            <v>6</v>
          </cell>
        </row>
        <row r="539">
          <cell r="A539" t="str">
            <v>Пульт управления для полупромышленной серии SWC06A1,Energolux</v>
          </cell>
          <cell r="B539"/>
          <cell r="C539"/>
          <cell r="D539"/>
          <cell r="E539">
            <v>17</v>
          </cell>
        </row>
        <row r="540">
          <cell r="A540" t="str">
            <v>Пульт управления для полупромышленной серии SWC07A1, ( XK-05-DY ) Energolux</v>
          </cell>
          <cell r="B540"/>
          <cell r="C540"/>
          <cell r="D540"/>
          <cell r="E540">
            <v>14</v>
          </cell>
        </row>
        <row r="541">
          <cell r="A541" t="str">
            <v>11200 PAC FeRRUM</v>
          </cell>
          <cell r="B541"/>
          <cell r="C541"/>
          <cell r="D541"/>
          <cell r="E541">
            <v>1437</v>
          </cell>
        </row>
        <row r="542">
          <cell r="A542" t="str">
            <v>11210 PAC on/off FeRRUM</v>
          </cell>
          <cell r="B542"/>
          <cell r="C542"/>
          <cell r="D542"/>
          <cell r="E542">
            <v>980</v>
          </cell>
        </row>
        <row r="543">
          <cell r="A543" t="str">
            <v>1-я серия</v>
          </cell>
          <cell r="B543"/>
          <cell r="C543"/>
          <cell r="D543"/>
          <cell r="E543">
            <v>769</v>
          </cell>
        </row>
        <row r="544">
          <cell r="A544" t="str">
            <v>Внутренние блоки</v>
          </cell>
          <cell r="B544"/>
          <cell r="C544"/>
          <cell r="D544"/>
          <cell r="E544">
            <v>432</v>
          </cell>
        </row>
        <row r="545">
          <cell r="A545" t="str">
            <v>Канальные внутренние блоки</v>
          </cell>
          <cell r="B545"/>
          <cell r="C545"/>
          <cell r="D545"/>
          <cell r="E545">
            <v>207</v>
          </cell>
        </row>
        <row r="546">
          <cell r="A546" t="str">
            <v>Блок внутренний LCAD18D1-A сплит-системы, канального типа, Ferrum</v>
          </cell>
          <cell r="B546"/>
          <cell r="C546"/>
          <cell r="D546"/>
          <cell r="E546">
            <v>36</v>
          </cell>
        </row>
        <row r="547">
          <cell r="A547" t="str">
            <v>Блок внутренний LCAD24D1-A сплит-системы, канального типа, Ferrum</v>
          </cell>
          <cell r="B547"/>
          <cell r="C547"/>
          <cell r="D547"/>
          <cell r="E547">
            <v>43</v>
          </cell>
        </row>
        <row r="548">
          <cell r="A548" t="str">
            <v>Блок внутренний LCAD24P1-AR сплит-системы, канального типа, Ferrum</v>
          </cell>
          <cell r="B548"/>
          <cell r="C548"/>
          <cell r="D548"/>
          <cell r="E548">
            <v>2</v>
          </cell>
        </row>
        <row r="549">
          <cell r="A549" t="str">
            <v>Блок внутренний LCAD36D1-A сплит-системы, канального типа, Ferrum</v>
          </cell>
          <cell r="B549"/>
          <cell r="C549"/>
          <cell r="D549"/>
          <cell r="E549">
            <v>38</v>
          </cell>
        </row>
        <row r="550">
          <cell r="A550" t="str">
            <v>Блок внутренний LCAD48D1-A сплит-системы, канального типа, Ferrum</v>
          </cell>
          <cell r="B550"/>
          <cell r="C550"/>
          <cell r="D550"/>
          <cell r="E550">
            <v>52</v>
          </cell>
        </row>
        <row r="551">
          <cell r="A551" t="str">
            <v>Блок внутренний LCAD48P1-AR сплит-системы, канального типа, Ferrum</v>
          </cell>
          <cell r="B551"/>
          <cell r="C551"/>
          <cell r="D551"/>
          <cell r="E551">
            <v>7</v>
          </cell>
        </row>
        <row r="552">
          <cell r="A552" t="str">
            <v>Блок внутренний LCAD60D1-A сплит-системы, канального типа, Ferrum</v>
          </cell>
          <cell r="B552"/>
          <cell r="C552"/>
          <cell r="D552"/>
          <cell r="E552">
            <v>29</v>
          </cell>
        </row>
        <row r="553">
          <cell r="A553" t="str">
            <v>Кассетные внутренние блоки</v>
          </cell>
          <cell r="B553"/>
          <cell r="C553"/>
          <cell r="D553"/>
          <cell r="E553">
            <v>175</v>
          </cell>
        </row>
        <row r="554">
          <cell r="A554" t="str">
            <v>Блок внутренний LCAC12C1-A сплит-сиcтемы, кассетного типа, Ferrum</v>
          </cell>
          <cell r="B554"/>
          <cell r="C554"/>
          <cell r="D554"/>
          <cell r="E554">
            <v>48</v>
          </cell>
        </row>
        <row r="555">
          <cell r="A555" t="str">
            <v>Блок внутренний LCAC18C1-A сплит-сиcтемы, кассетного типа, Ferrum</v>
          </cell>
          <cell r="B555"/>
          <cell r="C555"/>
          <cell r="D555"/>
          <cell r="E555">
            <v>4</v>
          </cell>
        </row>
        <row r="556">
          <cell r="A556" t="str">
            <v>Блок внутренний LCAC24C1-A сплит-сиcтемы, кассетного типа, Ferrum</v>
          </cell>
          <cell r="B556"/>
          <cell r="C556"/>
          <cell r="D556"/>
          <cell r="E556">
            <v>22</v>
          </cell>
        </row>
        <row r="557">
          <cell r="A557" t="str">
            <v>Блок внутренний LCAC36C1-A сплит-сиcтемы, кассетного типа, Ferrum</v>
          </cell>
          <cell r="B557"/>
          <cell r="C557"/>
          <cell r="D557"/>
          <cell r="E557">
            <v>40</v>
          </cell>
        </row>
        <row r="558">
          <cell r="A558" t="str">
            <v>Блок внутренний LCAC48C1-A сплит-сиcтемы, кассетного типа, Ferrum</v>
          </cell>
          <cell r="B558"/>
          <cell r="C558"/>
          <cell r="D558"/>
          <cell r="E558">
            <v>42</v>
          </cell>
        </row>
        <row r="559">
          <cell r="A559" t="str">
            <v>Блок внутренний LCAC60C1-A сплит-сиcтемы, кассетного типа, Ferrum</v>
          </cell>
          <cell r="B559"/>
          <cell r="C559"/>
          <cell r="D559"/>
          <cell r="E559">
            <v>19</v>
          </cell>
        </row>
        <row r="560">
          <cell r="A560" t="str">
            <v>Напольно-потолочные внутренние блоки</v>
          </cell>
          <cell r="B560"/>
          <cell r="C560"/>
          <cell r="D560"/>
          <cell r="E560">
            <v>50</v>
          </cell>
        </row>
        <row r="561">
          <cell r="A561" t="str">
            <v>Блок внутренний LCACF18D1-A сплит-системы, напольно-потолочного типа, Ferrum</v>
          </cell>
          <cell r="B561"/>
          <cell r="C561"/>
          <cell r="D561"/>
          <cell r="E561">
            <v>29</v>
          </cell>
        </row>
        <row r="562">
          <cell r="A562" t="str">
            <v>Блок внутренний LCACF36D1-A сплит-системы, напольно-потолочного типа, Ferrum</v>
          </cell>
          <cell r="B562"/>
          <cell r="C562"/>
          <cell r="D562"/>
          <cell r="E562">
            <v>4</v>
          </cell>
        </row>
        <row r="563">
          <cell r="A563" t="str">
            <v>Блок внутренний LCACF48D1-A сплит-системы, напольно-потолочного типа, Ferrum</v>
          </cell>
          <cell r="B563"/>
          <cell r="C563"/>
          <cell r="D563"/>
          <cell r="E563">
            <v>7</v>
          </cell>
        </row>
        <row r="564">
          <cell r="A564" t="str">
            <v>Блок внутренний LCACF60D1-A сплит-системы, напольно-потолочного типа, Ferrum</v>
          </cell>
          <cell r="B564"/>
          <cell r="C564"/>
          <cell r="D564"/>
          <cell r="E564">
            <v>10</v>
          </cell>
        </row>
        <row r="565">
          <cell r="A565" t="str">
            <v>Наружные блоки</v>
          </cell>
          <cell r="B565"/>
          <cell r="C565"/>
          <cell r="D565"/>
          <cell r="E565">
            <v>337</v>
          </cell>
        </row>
        <row r="566">
          <cell r="A566" t="str">
            <v>Колонные наружные блоки</v>
          </cell>
          <cell r="B566"/>
          <cell r="C566"/>
          <cell r="D566"/>
          <cell r="E566">
            <v>2</v>
          </cell>
        </row>
        <row r="567">
          <cell r="A567" t="str">
            <v>Блок наружный LCAU24P1-AR сплит-сиcтемы, Ferrum</v>
          </cell>
          <cell r="B567"/>
          <cell r="C567"/>
          <cell r="D567"/>
          <cell r="E567">
            <v>2</v>
          </cell>
        </row>
        <row r="568">
          <cell r="A568" t="str">
            <v>Универсальные наружные блоки</v>
          </cell>
          <cell r="B568"/>
          <cell r="C568"/>
          <cell r="D568"/>
          <cell r="E568">
            <v>335</v>
          </cell>
        </row>
        <row r="569">
          <cell r="A569" t="str">
            <v>Блок наружный LCAU12U1-A сплит-сиcтемы, Ferrum</v>
          </cell>
          <cell r="B569"/>
          <cell r="C569"/>
          <cell r="D569"/>
          <cell r="E569">
            <v>49</v>
          </cell>
        </row>
        <row r="570">
          <cell r="A570" t="str">
            <v>Блок наружный LCAU18U1-A сплит-сиcтемы, Ferrum</v>
          </cell>
          <cell r="B570"/>
          <cell r="C570"/>
          <cell r="D570"/>
          <cell r="E570">
            <v>68</v>
          </cell>
        </row>
        <row r="571">
          <cell r="A571" t="str">
            <v>Блок наружный LCAU24U1-A сплит-сиcтемы, Ferrum</v>
          </cell>
          <cell r="B571"/>
          <cell r="C571"/>
          <cell r="D571"/>
          <cell r="E571">
            <v>64</v>
          </cell>
        </row>
        <row r="572">
          <cell r="A572" t="str">
            <v>Блок наружный LCAU36U1-A сплит-сиcтемы, Ferrum</v>
          </cell>
          <cell r="B572"/>
          <cell r="C572"/>
          <cell r="D572"/>
          <cell r="E572">
            <v>81</v>
          </cell>
        </row>
        <row r="573">
          <cell r="A573" t="str">
            <v>Блок наружный LCAU48U1-A сплит-сиcтемы, Ferrum</v>
          </cell>
          <cell r="B573"/>
          <cell r="C573"/>
          <cell r="D573"/>
          <cell r="E573">
            <v>70</v>
          </cell>
        </row>
        <row r="574">
          <cell r="A574" t="str">
            <v>Блок наружный LCAU60U1-A сплит-сиcтемы, Ferrum</v>
          </cell>
          <cell r="B574"/>
          <cell r="C574"/>
          <cell r="D574"/>
          <cell r="E574">
            <v>3</v>
          </cell>
        </row>
        <row r="575">
          <cell r="A575" t="str">
            <v>2-я серия</v>
          </cell>
          <cell r="B575"/>
          <cell r="C575"/>
          <cell r="D575"/>
          <cell r="E575">
            <v>211</v>
          </cell>
        </row>
        <row r="576">
          <cell r="A576" t="str">
            <v>Внутренние блоки</v>
          </cell>
          <cell r="B576"/>
          <cell r="C576"/>
          <cell r="D576"/>
          <cell r="E576">
            <v>103</v>
          </cell>
        </row>
        <row r="577">
          <cell r="A577" t="str">
            <v>Кассетные внутренние блоки</v>
          </cell>
          <cell r="B577"/>
          <cell r="C577"/>
          <cell r="D577"/>
          <cell r="E577">
            <v>55</v>
          </cell>
        </row>
        <row r="578">
          <cell r="A578" t="str">
            <v>Блок внутренний FeRRUM FLCAC18C2_MR1 сплит-системы кассетного типа 2 серия</v>
          </cell>
          <cell r="B578"/>
          <cell r="C578"/>
          <cell r="D578"/>
          <cell r="E578">
            <v>8</v>
          </cell>
        </row>
        <row r="579">
          <cell r="A579" t="str">
            <v>Блок внутренний FeRRUM FLCAC24C2_MR1 сплит-системы кассетного типа 2 серия</v>
          </cell>
          <cell r="B579"/>
          <cell r="C579"/>
          <cell r="D579"/>
          <cell r="E579">
            <v>5</v>
          </cell>
        </row>
        <row r="580">
          <cell r="A580" t="str">
            <v>Блок внутренний FeRRUM FLCAC36C2_MR1 сплит-системы кассетного типа 2 серия</v>
          </cell>
          <cell r="B580"/>
          <cell r="C580"/>
          <cell r="D580"/>
          <cell r="E580">
            <v>11</v>
          </cell>
        </row>
        <row r="581">
          <cell r="A581" t="str">
            <v>Блок внутренний FeRRUM FLCAC48C2_MR1 сплит-системы кассетного типа 2 серия</v>
          </cell>
          <cell r="B581"/>
          <cell r="C581"/>
          <cell r="D581"/>
          <cell r="E581">
            <v>18</v>
          </cell>
        </row>
        <row r="582">
          <cell r="A582" t="str">
            <v>Блок внутренний FeRRUM FLCAC60C2_MR1 сплит-системы кассетного типа 2 серия</v>
          </cell>
          <cell r="B582"/>
          <cell r="C582"/>
          <cell r="D582"/>
          <cell r="E582">
            <v>13</v>
          </cell>
        </row>
        <row r="583">
          <cell r="A583" t="str">
            <v>Напольно-потолочные внутренние блоки</v>
          </cell>
          <cell r="B583"/>
          <cell r="C583"/>
          <cell r="D583"/>
          <cell r="E583">
            <v>48</v>
          </cell>
        </row>
        <row r="584">
          <cell r="A584" t="str">
            <v>Блок внутренний FeRRUM FLCACF24D2_MR1 сплит-сиcтемы напольно-потолочного типа 2 серия</v>
          </cell>
          <cell r="B584"/>
          <cell r="C584"/>
          <cell r="D584"/>
          <cell r="E584">
            <v>21</v>
          </cell>
        </row>
        <row r="585">
          <cell r="A585" t="str">
            <v>Блок внутренний FeRRUM FLCACF36D2_MR1 сплит-сиcтемы напольно-потолочного типа 2 серия</v>
          </cell>
          <cell r="B585"/>
          <cell r="C585"/>
          <cell r="D585"/>
          <cell r="E585">
            <v>27</v>
          </cell>
        </row>
        <row r="586">
          <cell r="A586" t="str">
            <v>Блок внутренний FeRRUM FLCACF60D2_MR1 сплит-сиcтемы напольно-потолочного типа 2 серия</v>
          </cell>
          <cell r="B586"/>
          <cell r="C586"/>
          <cell r="D586"/>
          <cell r="E586"/>
        </row>
        <row r="587">
          <cell r="A587" t="str">
            <v>Наружные блоки</v>
          </cell>
          <cell r="B587"/>
          <cell r="C587"/>
          <cell r="D587"/>
          <cell r="E587">
            <v>108</v>
          </cell>
        </row>
        <row r="588">
          <cell r="A588" t="str">
            <v>Универсальные наружные блоки</v>
          </cell>
          <cell r="B588"/>
          <cell r="C588"/>
          <cell r="D588"/>
          <cell r="E588">
            <v>108</v>
          </cell>
        </row>
        <row r="589">
          <cell r="A589" t="str">
            <v>Блок наружный FeRRUM FLCAU18U2_MR1 сплит-системы 2 серия</v>
          </cell>
          <cell r="B589"/>
          <cell r="C589"/>
          <cell r="D589"/>
          <cell r="E589">
            <v>8</v>
          </cell>
        </row>
        <row r="590">
          <cell r="A590" t="str">
            <v>Блок наружный FeRRUM FLCAU24U2_MR1 сплит-системы 2 серия</v>
          </cell>
          <cell r="B590"/>
          <cell r="C590"/>
          <cell r="D590"/>
          <cell r="E590">
            <v>27</v>
          </cell>
        </row>
        <row r="591">
          <cell r="A591" t="str">
            <v>Блок наружный FeRRUM FLCAU36U2_MR1 сплит-системы 2 серия</v>
          </cell>
          <cell r="B591"/>
          <cell r="C591"/>
          <cell r="D591"/>
          <cell r="E591">
            <v>39</v>
          </cell>
        </row>
        <row r="592">
          <cell r="A592" t="str">
            <v>Блок наружный FeRRUM FLCAU48U2_MR1 сплит-системы 2 серия</v>
          </cell>
          <cell r="B592"/>
          <cell r="C592"/>
          <cell r="D592"/>
          <cell r="E592">
            <v>18</v>
          </cell>
        </row>
        <row r="593">
          <cell r="A593" t="str">
            <v>Блок наружный FeRRUM FLCAU60U2_MR1 сплит-системы 2 серия</v>
          </cell>
          <cell r="B593"/>
          <cell r="C593"/>
          <cell r="D593"/>
          <cell r="E593">
            <v>16</v>
          </cell>
        </row>
        <row r="594">
          <cell r="A594" t="str">
            <v>11220 PAC Inverter FeRRUM</v>
          </cell>
          <cell r="B594"/>
          <cell r="C594"/>
          <cell r="D594"/>
          <cell r="E594">
            <v>171</v>
          </cell>
        </row>
        <row r="595">
          <cell r="A595" t="str">
            <v>1-я серия</v>
          </cell>
          <cell r="B595"/>
          <cell r="C595"/>
          <cell r="D595"/>
          <cell r="E595">
            <v>171</v>
          </cell>
        </row>
        <row r="596">
          <cell r="A596" t="str">
            <v>Внутренние блоки</v>
          </cell>
          <cell r="B596"/>
          <cell r="C596"/>
          <cell r="D596"/>
          <cell r="E596">
            <v>86</v>
          </cell>
        </row>
        <row r="597">
          <cell r="A597" t="str">
            <v>Канальные внутренние блоки</v>
          </cell>
          <cell r="B597"/>
          <cell r="C597"/>
          <cell r="D597"/>
          <cell r="E597">
            <v>27</v>
          </cell>
        </row>
        <row r="598">
          <cell r="A598" t="str">
            <v>Блок внутренний LCAD18D3-AI сплит-системы, канального типа, Ferrum</v>
          </cell>
          <cell r="B598"/>
          <cell r="C598"/>
          <cell r="D598"/>
          <cell r="E598">
            <v>6</v>
          </cell>
        </row>
        <row r="599">
          <cell r="A599" t="str">
            <v>Блок внутренний LCAD24D3-AI сплит-системы, канального типа, Ferrum</v>
          </cell>
          <cell r="B599"/>
          <cell r="C599"/>
          <cell r="D599"/>
          <cell r="E599">
            <v>2</v>
          </cell>
        </row>
        <row r="600">
          <cell r="A600" t="str">
            <v>Блок внутренний LCAD36D3-AI сплит-системы, канального типа, Ferrum</v>
          </cell>
          <cell r="B600"/>
          <cell r="C600"/>
          <cell r="D600"/>
          <cell r="E600">
            <v>7</v>
          </cell>
        </row>
        <row r="601">
          <cell r="A601" t="str">
            <v>Блок внутренний LCAD48D3-AI сплит-системы, канального типа, Ferrum</v>
          </cell>
          <cell r="B601"/>
          <cell r="C601"/>
          <cell r="D601"/>
          <cell r="E601">
            <v>12</v>
          </cell>
        </row>
        <row r="602">
          <cell r="A602" t="str">
            <v>Канальные высоконапорные блоки</v>
          </cell>
          <cell r="B602"/>
          <cell r="C602"/>
          <cell r="D602"/>
          <cell r="E602">
            <v>20</v>
          </cell>
        </row>
        <row r="603">
          <cell r="A603" t="str">
            <v>Блок внутренний LCAD100HD3-AI сплит-системы, канального типа, Ferrum</v>
          </cell>
          <cell r="B603"/>
          <cell r="C603"/>
          <cell r="D603"/>
          <cell r="E603">
            <v>20</v>
          </cell>
        </row>
        <row r="604">
          <cell r="A604" t="str">
            <v>Кассетные внутренние блоки</v>
          </cell>
          <cell r="B604"/>
          <cell r="C604"/>
          <cell r="D604"/>
          <cell r="E604">
            <v>1</v>
          </cell>
        </row>
        <row r="605">
          <cell r="A605" t="str">
            <v>Блок внутренний LCAC24C3-AI сплит-системы, кассетного типа, Ferrum</v>
          </cell>
          <cell r="B605"/>
          <cell r="C605"/>
          <cell r="D605"/>
          <cell r="E605">
            <v>1</v>
          </cell>
        </row>
        <row r="606">
          <cell r="A606" t="str">
            <v>Напольно-потолочные внутренние блоки</v>
          </cell>
          <cell r="B606"/>
          <cell r="C606"/>
          <cell r="D606"/>
          <cell r="E606">
            <v>38</v>
          </cell>
        </row>
        <row r="607">
          <cell r="A607" t="str">
            <v>Блок внутренний LCACF18D3-AI сплит-системы, напольно-потолочного типа, Ferrum</v>
          </cell>
          <cell r="B607"/>
          <cell r="C607"/>
          <cell r="D607"/>
          <cell r="E607">
            <v>17</v>
          </cell>
        </row>
        <row r="608">
          <cell r="A608" t="str">
            <v>Блок внутренний LCACF24D3-AI сплит-системы, напольно-потолочного типа, Ferrum</v>
          </cell>
          <cell r="B608"/>
          <cell r="C608"/>
          <cell r="D608"/>
          <cell r="E608">
            <v>19</v>
          </cell>
        </row>
        <row r="609">
          <cell r="A609" t="str">
            <v>Блок внутренний LCACF36D3-AI сплит-системы, напольно-потолочного типа, Ferrum</v>
          </cell>
          <cell r="B609"/>
          <cell r="C609"/>
          <cell r="D609"/>
          <cell r="E609">
            <v>1</v>
          </cell>
        </row>
        <row r="610">
          <cell r="A610" t="str">
            <v>Блок внутренний LCACF48D3-AI сплит-системы, напольно-потолочного типа, Ferrum</v>
          </cell>
          <cell r="B610"/>
          <cell r="C610"/>
          <cell r="D610"/>
          <cell r="E610">
            <v>1</v>
          </cell>
        </row>
        <row r="611">
          <cell r="A611" t="str">
            <v>Наружные блоки</v>
          </cell>
          <cell r="B611"/>
          <cell r="C611"/>
          <cell r="D611"/>
          <cell r="E611">
            <v>85</v>
          </cell>
        </row>
        <row r="612">
          <cell r="A612" t="str">
            <v>Универсальные наружные блоки</v>
          </cell>
          <cell r="B612"/>
          <cell r="C612"/>
          <cell r="D612"/>
          <cell r="E612">
            <v>85</v>
          </cell>
        </row>
        <row r="613">
          <cell r="A613" t="str">
            <v>Блок наружный LCAU100U3-AI сплит-сиcтемы, Ferrum</v>
          </cell>
          <cell r="B613"/>
          <cell r="C613"/>
          <cell r="D613"/>
          <cell r="E613">
            <v>21</v>
          </cell>
        </row>
        <row r="614">
          <cell r="A614" t="str">
            <v>Блок наружный LCAU18U3-AI сплит-сиcтемы, Ferrum</v>
          </cell>
          <cell r="B614"/>
          <cell r="C614"/>
          <cell r="D614"/>
          <cell r="E614">
            <v>23</v>
          </cell>
        </row>
        <row r="615">
          <cell r="A615" t="str">
            <v>Блок наружный LCAU24U3-AIсплит-сиcтемы, Ferrum</v>
          </cell>
          <cell r="B615"/>
          <cell r="C615"/>
          <cell r="D615"/>
          <cell r="E615">
            <v>21</v>
          </cell>
        </row>
        <row r="616">
          <cell r="A616" t="str">
            <v>Блок наружный LCAU36U3-AI сплит-сиcтемы, Ferrum</v>
          </cell>
          <cell r="B616"/>
          <cell r="C616"/>
          <cell r="D616"/>
          <cell r="E616">
            <v>8</v>
          </cell>
        </row>
        <row r="617">
          <cell r="A617" t="str">
            <v>Блок наружный LCAU48U3-AIсплит-сиcтемы, Ferrum</v>
          </cell>
          <cell r="B617"/>
          <cell r="C617"/>
          <cell r="D617"/>
          <cell r="E617">
            <v>12</v>
          </cell>
        </row>
        <row r="618">
          <cell r="A618" t="str">
            <v>11290 PAC Acc. FeRRUM</v>
          </cell>
          <cell r="B618"/>
          <cell r="C618"/>
          <cell r="D618"/>
          <cell r="E618">
            <v>286</v>
          </cell>
        </row>
        <row r="619">
          <cell r="A619" t="str">
            <v>Адаптеры</v>
          </cell>
          <cell r="B619"/>
          <cell r="C619"/>
          <cell r="D619"/>
          <cell r="E619">
            <v>14</v>
          </cell>
        </row>
        <row r="620">
          <cell r="A620" t="str">
            <v>Wi Fi адаптер для полупромышленной серии SIW05A1, Ferrum</v>
          </cell>
          <cell r="B620"/>
          <cell r="C620"/>
          <cell r="D620"/>
          <cell r="E620">
            <v>14</v>
          </cell>
        </row>
        <row r="621">
          <cell r="A621" t="str">
            <v>Декоративные панели</v>
          </cell>
          <cell r="B621"/>
          <cell r="C621"/>
          <cell r="D621"/>
          <cell r="E621">
            <v>243</v>
          </cell>
        </row>
        <row r="622">
          <cell r="A622" t="str">
            <v>Декоративная панель FeRRUM FSCP26A1  2 серия</v>
          </cell>
          <cell r="B622"/>
          <cell r="C622"/>
          <cell r="D622"/>
          <cell r="E622">
            <v>28</v>
          </cell>
        </row>
        <row r="623">
          <cell r="A623" t="str">
            <v>Декоративная панель FeRRUM FSCP27A1  2 серия</v>
          </cell>
          <cell r="B623"/>
          <cell r="C623"/>
          <cell r="D623"/>
          <cell r="E623">
            <v>32</v>
          </cell>
        </row>
        <row r="624">
          <cell r="A624" t="str">
            <v>Декоративная панель SCP17A1, Ferrum</v>
          </cell>
          <cell r="B624"/>
          <cell r="C624"/>
          <cell r="D624"/>
          <cell r="E624">
            <v>62</v>
          </cell>
        </row>
        <row r="625">
          <cell r="A625" t="str">
            <v>Декоративная панель SCP18A1, Ferrum</v>
          </cell>
          <cell r="B625"/>
          <cell r="C625"/>
          <cell r="D625"/>
          <cell r="E625">
            <v>121</v>
          </cell>
        </row>
        <row r="626">
          <cell r="A626" t="str">
            <v>Пульты</v>
          </cell>
          <cell r="B626"/>
          <cell r="C626"/>
          <cell r="D626"/>
          <cell r="E626">
            <v>29</v>
          </cell>
        </row>
        <row r="627">
          <cell r="A627" t="str">
            <v>Пульт управления для полупромышленной серии SWC09A1-R, Ferrum</v>
          </cell>
          <cell r="B627"/>
          <cell r="C627"/>
          <cell r="D627"/>
          <cell r="E627">
            <v>1</v>
          </cell>
        </row>
        <row r="628">
          <cell r="A628" t="str">
            <v>Пульт управления для полупромышленной серии SWC09A1, Ferrum</v>
          </cell>
          <cell r="B628"/>
          <cell r="C628"/>
          <cell r="D628"/>
          <cell r="E628">
            <v>28</v>
          </cell>
        </row>
        <row r="629">
          <cell r="A629" t="str">
            <v>12000 Multi (Мульти сплит-системы)</v>
          </cell>
          <cell r="B629"/>
          <cell r="C629"/>
          <cell r="D629"/>
          <cell r="E629">
            <v>1489</v>
          </cell>
        </row>
        <row r="630">
          <cell r="A630" t="str">
            <v>12100 Multi ENERGOLUX</v>
          </cell>
          <cell r="B630"/>
          <cell r="C630"/>
          <cell r="D630"/>
          <cell r="E630">
            <v>1489</v>
          </cell>
        </row>
        <row r="631">
          <cell r="A631" t="str">
            <v>12110 SMART MULTI ENERGOLUX</v>
          </cell>
          <cell r="B631"/>
          <cell r="C631"/>
          <cell r="D631"/>
          <cell r="E631">
            <v>932</v>
          </cell>
        </row>
        <row r="632">
          <cell r="A632" t="str">
            <v>Внутренние блоки</v>
          </cell>
          <cell r="B632"/>
          <cell r="C632"/>
          <cell r="D632"/>
          <cell r="E632">
            <v>587</v>
          </cell>
        </row>
        <row r="633">
          <cell r="A633" t="str">
            <v>Канальные внутренние блоки</v>
          </cell>
          <cell r="B633"/>
          <cell r="C633"/>
          <cell r="D633"/>
          <cell r="E633">
            <v>60</v>
          </cell>
        </row>
        <row r="634">
          <cell r="A634">
            <v>2025</v>
          </cell>
          <cell r="B634"/>
          <cell r="C634"/>
          <cell r="D634"/>
          <cell r="E634">
            <v>30</v>
          </cell>
        </row>
        <row r="635">
          <cell r="A635" t="str">
            <v>Блок внутренний SAD07M1-AI мультисплит-системы,канального типа,Energolux</v>
          </cell>
          <cell r="B635"/>
          <cell r="C635"/>
          <cell r="D635"/>
          <cell r="E635">
            <v>9</v>
          </cell>
        </row>
        <row r="636">
          <cell r="A636" t="str">
            <v>Блок внутренний SAD09M1-AI мультисплит-системы,канального типа,Energolux</v>
          </cell>
          <cell r="B636"/>
          <cell r="C636"/>
          <cell r="D636"/>
          <cell r="E636"/>
        </row>
        <row r="637">
          <cell r="A637" t="str">
            <v>Блок внутренний SAD12M5-AI мультисплит-системы, канального типа, Energolux</v>
          </cell>
          <cell r="B637"/>
          <cell r="C637"/>
          <cell r="D637"/>
          <cell r="E637">
            <v>8</v>
          </cell>
        </row>
        <row r="638">
          <cell r="A638" t="str">
            <v>Блок внутренний SAD18M5-AI мультисплит-системы, канального типа, Energolux</v>
          </cell>
          <cell r="B638"/>
          <cell r="C638"/>
          <cell r="D638"/>
          <cell r="E638">
            <v>13</v>
          </cell>
        </row>
        <row r="639">
          <cell r="A639">
            <v>2026</v>
          </cell>
          <cell r="B639"/>
          <cell r="C639"/>
          <cell r="D639"/>
          <cell r="E639">
            <v>30</v>
          </cell>
        </row>
        <row r="640">
          <cell r="A640" t="str">
            <v>Блок внутренний Energolux ESAD07M1_WF_AR2_DC мультисплит-системы,канального типа, серия SMART MULTI</v>
          </cell>
          <cell r="B640"/>
          <cell r="C640"/>
          <cell r="D640"/>
          <cell r="E640">
            <v>5</v>
          </cell>
        </row>
        <row r="641">
          <cell r="A641" t="str">
            <v>Блок внутренний Energolux ESAD09M1_WF_AR2_DC мультисплит-системы,канального типа, серия SMART MULTI</v>
          </cell>
          <cell r="B641"/>
          <cell r="C641"/>
          <cell r="D641"/>
          <cell r="E641"/>
        </row>
        <row r="642">
          <cell r="A642" t="str">
            <v>Блок внутренний Energolux ESAD12M5_WF_AR2_DC мультисплит-системы,канального типа, серия SMART MULTI</v>
          </cell>
          <cell r="B642"/>
          <cell r="C642"/>
          <cell r="D642"/>
          <cell r="E642">
            <v>25</v>
          </cell>
        </row>
        <row r="643">
          <cell r="A643" t="str">
            <v>Кассетные внутренние блоки</v>
          </cell>
          <cell r="B643"/>
          <cell r="C643"/>
          <cell r="D643"/>
          <cell r="E643">
            <v>43</v>
          </cell>
        </row>
        <row r="644">
          <cell r="A644">
            <v>2025</v>
          </cell>
          <cell r="B644"/>
          <cell r="C644"/>
          <cell r="D644"/>
          <cell r="E644">
            <v>16</v>
          </cell>
        </row>
        <row r="645">
          <cell r="A645" t="str">
            <v>Блок внутренний SAC09M2-AI мультисплит-системы, кассетного типа,Energolux</v>
          </cell>
          <cell r="B645"/>
          <cell r="C645"/>
          <cell r="D645"/>
          <cell r="E645">
            <v>5</v>
          </cell>
        </row>
        <row r="646">
          <cell r="A646" t="str">
            <v>Блок внутренний SAC12M2-AI мультисплит-системы,кассетного типа,Energolux</v>
          </cell>
          <cell r="B646"/>
          <cell r="C646"/>
          <cell r="D646"/>
          <cell r="E646">
            <v>11</v>
          </cell>
        </row>
        <row r="647">
          <cell r="A647">
            <v>2026</v>
          </cell>
          <cell r="B647"/>
          <cell r="C647"/>
          <cell r="D647"/>
          <cell r="E647">
            <v>27</v>
          </cell>
        </row>
        <row r="648">
          <cell r="A648" t="str">
            <v>Блок внутренний Energolux ESAC12M2_WF_AR2_DC мультисплит-системы, кассетного типа, серия SMART MULTI</v>
          </cell>
          <cell r="B648"/>
          <cell r="C648"/>
          <cell r="D648"/>
          <cell r="E648">
            <v>25</v>
          </cell>
        </row>
        <row r="649">
          <cell r="A649" t="str">
            <v>Блок внутренний Energolux ESAC18M2_WF_AR2_DC мультисплит-системы, кассетного типа, серия SMART MULTI</v>
          </cell>
          <cell r="B649"/>
          <cell r="C649"/>
          <cell r="D649"/>
          <cell r="E649">
            <v>2</v>
          </cell>
        </row>
        <row r="650">
          <cell r="A650" t="str">
            <v>Настенные внутренние блоки</v>
          </cell>
          <cell r="B650"/>
          <cell r="C650"/>
          <cell r="D650"/>
          <cell r="E650">
            <v>484</v>
          </cell>
        </row>
        <row r="651">
          <cell r="A651" t="str">
            <v>GENEVA BLACK 1</v>
          </cell>
          <cell r="B651"/>
          <cell r="C651"/>
          <cell r="D651"/>
          <cell r="E651">
            <v>7</v>
          </cell>
        </row>
        <row r="652">
          <cell r="A652" t="str">
            <v>Блок внутренний SAS09M3-AIB мультисплит-системы, настенного типа, Energolux</v>
          </cell>
          <cell r="B652"/>
          <cell r="C652"/>
          <cell r="D652"/>
          <cell r="E652">
            <v>4</v>
          </cell>
        </row>
        <row r="653">
          <cell r="A653" t="str">
            <v>Блок внутренний SAS18M3-AIB мультисплит-системы, настенного типа, Energolux</v>
          </cell>
          <cell r="B653"/>
          <cell r="C653"/>
          <cell r="D653"/>
          <cell r="E653">
            <v>3</v>
          </cell>
        </row>
        <row r="654">
          <cell r="A654" t="str">
            <v>GENEVA BLACK 2</v>
          </cell>
          <cell r="B654"/>
          <cell r="C654"/>
          <cell r="D654"/>
          <cell r="E654">
            <v>62</v>
          </cell>
        </row>
        <row r="655">
          <cell r="A655" t="str">
            <v>Блок внутренний Energolux ESAS07M3_WFB_AR2_DC мультисплит-системы,настенного типа, серия SMART MULTI</v>
          </cell>
          <cell r="B655"/>
          <cell r="C655"/>
          <cell r="D655"/>
          <cell r="E655">
            <v>24</v>
          </cell>
        </row>
        <row r="656">
          <cell r="A656" t="str">
            <v>Блок внутренний Energolux ESAS09M3_WFB_AR2_DC мультисплит-системы,настенного типа, серия SMART MULTI</v>
          </cell>
          <cell r="B656"/>
          <cell r="C656"/>
          <cell r="D656"/>
          <cell r="E656">
            <v>22</v>
          </cell>
        </row>
        <row r="657">
          <cell r="A657" t="str">
            <v>Блок внутренний Energolux ESAS12M3_WFB_AR2_DC мультисплит-системы,настенного типа, серия SMART MULTI</v>
          </cell>
          <cell r="B657"/>
          <cell r="C657"/>
          <cell r="D657"/>
          <cell r="E657">
            <v>14</v>
          </cell>
        </row>
        <row r="658">
          <cell r="A658" t="str">
            <v>Блок внутренний Energolux ESAS18M3_WFB_AR2_DC мультисплит-системы,настенного типа, серия SMART MULTI</v>
          </cell>
          <cell r="B658"/>
          <cell r="C658"/>
          <cell r="D658"/>
          <cell r="E658">
            <v>2</v>
          </cell>
        </row>
        <row r="659">
          <cell r="A659" t="str">
            <v>GENEVA WHITE 1</v>
          </cell>
          <cell r="B659"/>
          <cell r="C659"/>
          <cell r="D659"/>
          <cell r="E659">
            <v>174</v>
          </cell>
        </row>
        <row r="660">
          <cell r="A660" t="str">
            <v>Блок внутренний SAS07M3-AI мультисплит-системы, настенного типа, Energolux</v>
          </cell>
          <cell r="B660"/>
          <cell r="C660"/>
          <cell r="D660"/>
          <cell r="E660">
            <v>55</v>
          </cell>
        </row>
        <row r="661">
          <cell r="A661" t="str">
            <v>Блок внутренний SAS09M3-AI мультисплит-системы, настенного типа, Energolux</v>
          </cell>
          <cell r="B661"/>
          <cell r="C661"/>
          <cell r="D661"/>
          <cell r="E661">
            <v>1</v>
          </cell>
        </row>
        <row r="662">
          <cell r="A662" t="str">
            <v>Блок внутренний SAS18M2-AI мультисплит-системы, настенного типа, Energolux</v>
          </cell>
          <cell r="B662"/>
          <cell r="C662"/>
          <cell r="D662"/>
          <cell r="E662">
            <v>24</v>
          </cell>
        </row>
        <row r="663">
          <cell r="A663" t="str">
            <v>Блок внутренний SAS18M2-AIS мультисплит-системы, настенного типа, Energolux</v>
          </cell>
          <cell r="B663"/>
          <cell r="C663"/>
          <cell r="D663"/>
          <cell r="E663">
            <v>36</v>
          </cell>
        </row>
        <row r="664">
          <cell r="A664" t="str">
            <v>Блок внутренний SAS24M3-AI мультисплит-системы, настенного типа, Energolux</v>
          </cell>
          <cell r="B664"/>
          <cell r="C664"/>
          <cell r="D664"/>
          <cell r="E664">
            <v>58</v>
          </cell>
        </row>
        <row r="665">
          <cell r="A665" t="str">
            <v>GENEVA WHITE 2</v>
          </cell>
          <cell r="B665"/>
          <cell r="C665"/>
          <cell r="D665"/>
          <cell r="E665">
            <v>164</v>
          </cell>
        </row>
        <row r="666">
          <cell r="A666" t="str">
            <v>Блок внутренний Energolux ESAS07M3_WF_AR2_DC мультисплит-системы,настенного типа, серия SMART MULTI</v>
          </cell>
          <cell r="B666"/>
          <cell r="C666"/>
          <cell r="D666"/>
          <cell r="E666">
            <v>100</v>
          </cell>
        </row>
        <row r="667">
          <cell r="A667" t="str">
            <v>Блок внутренний Energolux ESAS09M3_WF_AR2_DC мультисплит-системы,настенного типа, серия SMART MULTI</v>
          </cell>
          <cell r="B667"/>
          <cell r="C667"/>
          <cell r="D667"/>
          <cell r="E667">
            <v>44</v>
          </cell>
        </row>
        <row r="668">
          <cell r="A668" t="str">
            <v>Блок внутренний Energolux ESAS12M3_WF_AR2_DC мультисплит-системы,настенного типа, серия SMART MULTI</v>
          </cell>
          <cell r="B668"/>
          <cell r="C668"/>
          <cell r="D668"/>
          <cell r="E668">
            <v>5</v>
          </cell>
        </row>
        <row r="669">
          <cell r="A669" t="str">
            <v>Блок внутренний Energolux ESAS18M3_WF_AR2_DC мультисплит-системы,настенного типа, серия SMART MULTI</v>
          </cell>
          <cell r="B669"/>
          <cell r="C669"/>
          <cell r="D669"/>
          <cell r="E669">
            <v>15</v>
          </cell>
        </row>
        <row r="670">
          <cell r="A670" t="str">
            <v>NYON</v>
          </cell>
          <cell r="B670"/>
          <cell r="C670"/>
          <cell r="D670"/>
          <cell r="E670">
            <v>52</v>
          </cell>
        </row>
        <row r="671">
          <cell r="A671" t="str">
            <v>Блок внутренний Energolux ESAS07M6_WF_AR2_DC мультисплит-системы,настенного типа, серия SMART MULTI</v>
          </cell>
          <cell r="B671"/>
          <cell r="C671"/>
          <cell r="D671"/>
          <cell r="E671">
            <v>11</v>
          </cell>
        </row>
        <row r="672">
          <cell r="A672" t="str">
            <v>Блок внутренний Energolux ESAS09M6_WF_AR2_DC мультисплит-системы,настенного типа, серия SMART MULTI</v>
          </cell>
          <cell r="B672"/>
          <cell r="C672"/>
          <cell r="D672"/>
          <cell r="E672">
            <v>5</v>
          </cell>
        </row>
        <row r="673">
          <cell r="A673" t="str">
            <v>Блок внутренний Energolux ESAS12M6_WF_AR2_DC мультисплит-системы,настенного типа, серия SMART MULTI</v>
          </cell>
          <cell r="B673"/>
          <cell r="C673"/>
          <cell r="D673"/>
          <cell r="E673">
            <v>18</v>
          </cell>
        </row>
        <row r="674">
          <cell r="A674" t="str">
            <v>Блок внутренний Energolux ESAS18M6_WF_AR2_DC мультисплит-системы,настенного типа, серия SMART MULTI</v>
          </cell>
          <cell r="B674"/>
          <cell r="C674"/>
          <cell r="D674"/>
          <cell r="E674">
            <v>18</v>
          </cell>
        </row>
        <row r="675">
          <cell r="A675" t="str">
            <v>ZURICH 1</v>
          </cell>
          <cell r="B675"/>
          <cell r="C675"/>
          <cell r="D675"/>
          <cell r="E675">
            <v>25</v>
          </cell>
        </row>
        <row r="676">
          <cell r="A676" t="str">
            <v>Блок внутренний SAS18M5-AI мультисплит-системы, настенного типа, Energolux</v>
          </cell>
          <cell r="B676"/>
          <cell r="C676"/>
          <cell r="D676"/>
          <cell r="E676">
            <v>5</v>
          </cell>
        </row>
        <row r="677">
          <cell r="A677" t="str">
            <v>Блок внутренний SAS24M5-AI мультисплит-системы, настенного типа, Energolux</v>
          </cell>
          <cell r="B677"/>
          <cell r="C677"/>
          <cell r="D677"/>
          <cell r="E677">
            <v>20</v>
          </cell>
        </row>
        <row r="678">
          <cell r="A678" t="str">
            <v>Наружные блоки</v>
          </cell>
          <cell r="B678"/>
          <cell r="C678"/>
          <cell r="D678"/>
          <cell r="E678">
            <v>345</v>
          </cell>
        </row>
        <row r="679">
          <cell r="A679">
            <v>2025</v>
          </cell>
          <cell r="B679"/>
          <cell r="C679"/>
          <cell r="D679"/>
          <cell r="E679">
            <v>27</v>
          </cell>
        </row>
        <row r="680">
          <cell r="A680" t="str">
            <v>Блок наружный SAM42M2-AI/5 мультисплит-системы, Energolux</v>
          </cell>
          <cell r="B680"/>
          <cell r="C680"/>
          <cell r="D680"/>
          <cell r="E680">
            <v>27</v>
          </cell>
        </row>
        <row r="681">
          <cell r="A681">
            <v>2026</v>
          </cell>
          <cell r="B681"/>
          <cell r="C681"/>
          <cell r="D681"/>
          <cell r="E681">
            <v>318</v>
          </cell>
        </row>
        <row r="682">
          <cell r="A682" t="str">
            <v>Блок наружный Energolux ESAM14M2_AR2_DC2 мультисплит-системы, серия SMART MULTI</v>
          </cell>
          <cell r="B682"/>
          <cell r="C682"/>
          <cell r="D682"/>
          <cell r="E682">
            <v>118</v>
          </cell>
        </row>
        <row r="683">
          <cell r="A683" t="str">
            <v>Блок наружный Energolux ESAM18M2_AR2_DC2 мультисплит-системы, серия SMART MULTI</v>
          </cell>
          <cell r="B683"/>
          <cell r="C683"/>
          <cell r="D683"/>
          <cell r="E683">
            <v>10</v>
          </cell>
        </row>
        <row r="684">
          <cell r="A684" t="str">
            <v>Блок наружный Energolux ESAM21M2_AR2_DC3 мультисплит-системы, серия SMART MULTI</v>
          </cell>
          <cell r="B684"/>
          <cell r="C684"/>
          <cell r="D684"/>
          <cell r="E684">
            <v>17</v>
          </cell>
        </row>
        <row r="685">
          <cell r="A685" t="str">
            <v>Блок наружный Energolux ESAM27M2_AR2_DC3 мультисплит-системы, серия SMART MULTI</v>
          </cell>
          <cell r="B685"/>
          <cell r="C685"/>
          <cell r="D685"/>
          <cell r="E685">
            <v>122</v>
          </cell>
        </row>
        <row r="686">
          <cell r="A686" t="str">
            <v>Блок наружный Energolux ESAM28M2_AR2_DC4 мультисплит-системы, серия SMART MULTI</v>
          </cell>
          <cell r="B686"/>
          <cell r="C686"/>
          <cell r="D686"/>
          <cell r="E686">
            <v>13</v>
          </cell>
        </row>
        <row r="687">
          <cell r="A687" t="str">
            <v>Блок наружный Energolux ESAM36M2_AR2_DC4 мультисплит-системы, серия SMART MULTI</v>
          </cell>
          <cell r="B687"/>
          <cell r="C687"/>
          <cell r="D687"/>
          <cell r="E687">
            <v>36</v>
          </cell>
        </row>
        <row r="688">
          <cell r="A688" t="str">
            <v>Блок наружный Energolux ESAM42M2_AR2_DC5 мультисплит-системы, серия SMART MULTI</v>
          </cell>
          <cell r="B688"/>
          <cell r="C688"/>
          <cell r="D688"/>
          <cell r="E688">
            <v>2</v>
          </cell>
        </row>
        <row r="689">
          <cell r="A689" t="str">
            <v>12120 BIG MULTI ENERGOLUX</v>
          </cell>
          <cell r="B689"/>
          <cell r="C689"/>
          <cell r="D689"/>
          <cell r="E689">
            <v>291</v>
          </cell>
        </row>
        <row r="690">
          <cell r="A690" t="str">
            <v>Внутренние блоки</v>
          </cell>
          <cell r="B690"/>
          <cell r="C690"/>
          <cell r="D690"/>
          <cell r="E690">
            <v>188</v>
          </cell>
        </row>
        <row r="691">
          <cell r="A691" t="str">
            <v>Настенные блоки</v>
          </cell>
          <cell r="B691"/>
          <cell r="C691"/>
          <cell r="D691"/>
          <cell r="E691">
            <v>188</v>
          </cell>
        </row>
        <row r="692">
          <cell r="A692" t="str">
            <v>Baden</v>
          </cell>
          <cell r="B692"/>
          <cell r="C692"/>
          <cell r="D692"/>
          <cell r="E692">
            <v>166</v>
          </cell>
        </row>
        <row r="693">
          <cell r="A693" t="str">
            <v>Блок внутренний SAS07M3-GI мультисплит-системы,настенного типа, Energolux</v>
          </cell>
          <cell r="B693"/>
          <cell r="C693"/>
          <cell r="D693"/>
          <cell r="E693">
            <v>118</v>
          </cell>
        </row>
        <row r="694">
          <cell r="A694" t="str">
            <v>Блок внутренний SAS18M3-GI мультисплит-системы,настенного типа, Energolux</v>
          </cell>
          <cell r="B694"/>
          <cell r="C694"/>
          <cell r="D694"/>
          <cell r="E694">
            <v>48</v>
          </cell>
        </row>
        <row r="695">
          <cell r="A695" t="str">
            <v>Champery 1</v>
          </cell>
          <cell r="B695"/>
          <cell r="C695"/>
          <cell r="D695"/>
          <cell r="E695">
            <v>22</v>
          </cell>
        </row>
        <row r="696">
          <cell r="A696" t="str">
            <v>Блок внутренний SAS07CH3-AI мультисплит-системы, настенного типа, Energolux</v>
          </cell>
          <cell r="B696"/>
          <cell r="C696"/>
          <cell r="D696"/>
          <cell r="E696">
            <v>21</v>
          </cell>
        </row>
        <row r="697">
          <cell r="A697" t="str">
            <v>Блок внутренний SAS09CH3-AI мультисплит-системы, настенного типа, Energolux</v>
          </cell>
          <cell r="B697"/>
          <cell r="C697"/>
          <cell r="D697"/>
          <cell r="E697">
            <v>1</v>
          </cell>
        </row>
        <row r="698">
          <cell r="A698" t="str">
            <v>Наружные блоки</v>
          </cell>
          <cell r="B698"/>
          <cell r="C698"/>
          <cell r="D698"/>
          <cell r="E698">
            <v>103</v>
          </cell>
        </row>
        <row r="699">
          <cell r="A699" t="str">
            <v>Блок наружный SAM14M3-GI/2 мультисплит-системы, Energolux</v>
          </cell>
          <cell r="B699"/>
          <cell r="C699"/>
          <cell r="D699"/>
          <cell r="E699">
            <v>93</v>
          </cell>
        </row>
        <row r="700">
          <cell r="A700" t="str">
            <v>Блок наружный SAM18M3-GI/2 мультисплит-системы, Energolux</v>
          </cell>
          <cell r="B700"/>
          <cell r="C700"/>
          <cell r="D700"/>
          <cell r="E700">
            <v>10</v>
          </cell>
        </row>
        <row r="701">
          <cell r="A701" t="str">
            <v>12130 Multi Acc. ENERGOLUX</v>
          </cell>
          <cell r="B701"/>
          <cell r="C701"/>
          <cell r="D701"/>
          <cell r="E701">
            <v>266</v>
          </cell>
        </row>
        <row r="702">
          <cell r="A702" t="str">
            <v>Декоративная панель Energolux ESCP23A1,серия SMART MULTI</v>
          </cell>
          <cell r="B702"/>
          <cell r="C702"/>
          <cell r="D702"/>
          <cell r="E702">
            <v>22</v>
          </cell>
        </row>
        <row r="703">
          <cell r="A703" t="str">
            <v>Декоративная панель SCP13A1,Energolux</v>
          </cell>
          <cell r="B703"/>
          <cell r="C703"/>
          <cell r="D703"/>
          <cell r="E703">
            <v>20</v>
          </cell>
        </row>
        <row r="704">
          <cell r="A704" t="str">
            <v>Декоративная панель для SAS07/09/12M2-AI (11220502004504), Energolux</v>
          </cell>
          <cell r="B704"/>
          <cell r="C704"/>
          <cell r="D704"/>
          <cell r="E704">
            <v>192</v>
          </cell>
        </row>
        <row r="705">
          <cell r="A705" t="str">
            <v>Декоративная панель для SAS18M2-AI (13320003007990), Energolux</v>
          </cell>
          <cell r="B705"/>
          <cell r="C705"/>
          <cell r="D705"/>
          <cell r="E705">
            <v>18</v>
          </cell>
        </row>
        <row r="706">
          <cell r="A706" t="str">
            <v>Пульт проводной для мульти XK-04-DY-E1 11222020000036  Energolux</v>
          </cell>
          <cell r="B706"/>
          <cell r="C706"/>
          <cell r="D706"/>
          <cell r="E706">
            <v>14</v>
          </cell>
        </row>
        <row r="707">
          <cell r="A707" t="str">
            <v>15000 VRF</v>
          </cell>
          <cell r="B707"/>
          <cell r="C707"/>
          <cell r="D707"/>
          <cell r="E707">
            <v>3633</v>
          </cell>
        </row>
        <row r="708">
          <cell r="A708" t="str">
            <v>15100 VRF-системы ENERGOLUX</v>
          </cell>
          <cell r="B708"/>
          <cell r="C708"/>
          <cell r="D708"/>
          <cell r="E708">
            <v>3633</v>
          </cell>
        </row>
        <row r="709">
          <cell r="A709" t="str">
            <v>15110 VRF ENERGOLUX</v>
          </cell>
          <cell r="B709"/>
          <cell r="C709"/>
          <cell r="D709"/>
          <cell r="E709">
            <v>1391</v>
          </cell>
        </row>
        <row r="710">
          <cell r="A710" t="str">
            <v>VRF-системы (Китай)</v>
          </cell>
          <cell r="B710"/>
          <cell r="C710"/>
          <cell r="D710"/>
          <cell r="E710">
            <v>1391</v>
          </cell>
        </row>
        <row r="711">
          <cell r="A711" t="str">
            <v>Внутренние блоки канального типа VRF-систем</v>
          </cell>
          <cell r="B711"/>
          <cell r="C711"/>
          <cell r="D711"/>
          <cell r="E711">
            <v>272</v>
          </cell>
        </row>
        <row r="712">
          <cell r="A712" t="str">
            <v>Канальные (SMZD...V2AI) внутренние блоки VRF (SMZ II)</v>
          </cell>
          <cell r="B712"/>
          <cell r="C712"/>
          <cell r="D712"/>
          <cell r="E712">
            <v>1</v>
          </cell>
        </row>
        <row r="713">
          <cell r="A713" t="str">
            <v>Блок внутренний SMZD18V2AI мультизональной системы,канального типа (30 Па),Energolux</v>
          </cell>
          <cell r="B713"/>
          <cell r="C713"/>
          <cell r="D713"/>
          <cell r="E713">
            <v>1</v>
          </cell>
        </row>
        <row r="714">
          <cell r="A714" t="str">
            <v>Канальные (SMZD...V3AI) внутренние блоки VRF (SMZ III)</v>
          </cell>
          <cell r="B714"/>
          <cell r="C714"/>
          <cell r="D714"/>
          <cell r="E714">
            <v>169</v>
          </cell>
        </row>
        <row r="715">
          <cell r="A715" t="str">
            <v>SMZD07V3AI Низконапорный (30Па) вн. блок канального типа мультизональной системы Energolux</v>
          </cell>
          <cell r="B715"/>
          <cell r="C715"/>
          <cell r="D715"/>
          <cell r="E715">
            <v>4</v>
          </cell>
        </row>
        <row r="716">
          <cell r="A716" t="str">
            <v>SMZD09V3AI Низконапорный (30Па) вн. блок канального типа мультизональной системы Energolux</v>
          </cell>
          <cell r="B716"/>
          <cell r="C716"/>
          <cell r="D716"/>
          <cell r="E716">
            <v>42</v>
          </cell>
        </row>
        <row r="717">
          <cell r="A717" t="str">
            <v>SMZD12V3AI Низконапорный (30Па) вн. блок канального типа мультизональной системы Energolux</v>
          </cell>
          <cell r="B717"/>
          <cell r="C717"/>
          <cell r="D717"/>
          <cell r="E717">
            <v>11</v>
          </cell>
        </row>
        <row r="718">
          <cell r="A718" t="str">
            <v>SMZD16V3AI Низконапорный (30Па) вн. блок канального типа мультизональной системы Energolux</v>
          </cell>
          <cell r="B718"/>
          <cell r="C718"/>
          <cell r="D718"/>
          <cell r="E718">
            <v>39</v>
          </cell>
        </row>
        <row r="719">
          <cell r="A719" t="str">
            <v>SMZD18V3AI Низконапорный (30Па) вн. блок канального типа мультизональной системы Energolux</v>
          </cell>
          <cell r="B719"/>
          <cell r="C719"/>
          <cell r="D719"/>
          <cell r="E719">
            <v>41</v>
          </cell>
        </row>
        <row r="720">
          <cell r="A720" t="str">
            <v>SMZD24V3AI Низконапорный (30Па) вн. блок канального типа мультизональной системы Energolux</v>
          </cell>
          <cell r="B720"/>
          <cell r="C720"/>
          <cell r="D720"/>
          <cell r="E720">
            <v>32</v>
          </cell>
        </row>
        <row r="721">
          <cell r="A721" t="str">
            <v>Канальные (SMZDH...V3AI) внутренние блоки (SMZ III)</v>
          </cell>
          <cell r="B721"/>
          <cell r="C721"/>
          <cell r="D721"/>
          <cell r="E721">
            <v>100</v>
          </cell>
        </row>
        <row r="722">
          <cell r="A722" t="str">
            <v>SMZDH07V3AI Высоконапорный (80Па) вн. блок канального типа мультизональной системы Energolux</v>
          </cell>
          <cell r="B722"/>
          <cell r="C722"/>
          <cell r="D722"/>
          <cell r="E722">
            <v>17</v>
          </cell>
        </row>
        <row r="723">
          <cell r="A723" t="str">
            <v>SMZDH09V3AI Высоконапорный (80Па) вн. блок канального типа мультизональной системы Energolux</v>
          </cell>
          <cell r="B723"/>
          <cell r="C723"/>
          <cell r="D723"/>
          <cell r="E723">
            <v>4</v>
          </cell>
        </row>
        <row r="724">
          <cell r="A724" t="str">
            <v>SMZDH12V3AI Высоконапорный (80Па) вн. блок канального типа мультизональной системы Energolux</v>
          </cell>
          <cell r="B724"/>
          <cell r="C724"/>
          <cell r="D724"/>
          <cell r="E724">
            <v>4</v>
          </cell>
        </row>
        <row r="725">
          <cell r="A725" t="str">
            <v>SMZDH16V3AI Высоконапорный (80Па) вн. блок канального типа мультизональной системы Energolux</v>
          </cell>
          <cell r="B725"/>
          <cell r="C725"/>
          <cell r="D725"/>
          <cell r="E725">
            <v>10</v>
          </cell>
        </row>
        <row r="726">
          <cell r="A726" t="str">
            <v>SMZDH24V3AI Высоконапорный (200Па) вн. блок канального типа мультизональной системы Energolux</v>
          </cell>
          <cell r="B726"/>
          <cell r="C726"/>
          <cell r="D726"/>
          <cell r="E726">
            <v>19</v>
          </cell>
        </row>
        <row r="727">
          <cell r="A727" t="str">
            <v>SMZDH31V3AI Высоконапорный (200Па) вн. блок канального типа мультизональной системы Energolux</v>
          </cell>
          <cell r="B727"/>
          <cell r="C727"/>
          <cell r="D727"/>
          <cell r="E727">
            <v>17</v>
          </cell>
        </row>
        <row r="728">
          <cell r="A728" t="str">
            <v>SMZDH36V3AI Высоконапорный (200Па) вн. блок канального типа мультизональной системы Energolux</v>
          </cell>
          <cell r="B728"/>
          <cell r="C728"/>
          <cell r="D728"/>
          <cell r="E728">
            <v>7</v>
          </cell>
        </row>
        <row r="729">
          <cell r="A729" t="str">
            <v>SMZDH42V3AI Высоконапорный (200Па) вн. блок канального типа мультизональной системы Energolux</v>
          </cell>
          <cell r="B729"/>
          <cell r="C729"/>
          <cell r="D729"/>
          <cell r="E729">
            <v>6</v>
          </cell>
        </row>
        <row r="730">
          <cell r="A730" t="str">
            <v>SMZDH48V3AI Высоконапорный (200Па) вн. блок канального типа мультизональной системы Energolux</v>
          </cell>
          <cell r="B730"/>
          <cell r="C730"/>
          <cell r="D730"/>
          <cell r="E730">
            <v>3</v>
          </cell>
        </row>
        <row r="731">
          <cell r="A731" t="str">
            <v>SMZDH60V3AI Высоконапорный (200Па) вн. блок канального типа мультизональной системы Energolux</v>
          </cell>
          <cell r="B731"/>
          <cell r="C731"/>
          <cell r="D731"/>
          <cell r="E731">
            <v>4</v>
          </cell>
        </row>
        <row r="732">
          <cell r="A732" t="str">
            <v>SMZDH65V3AI Высоконапорный (170Па) вн. блок канального типа мультизональной системы Energolux</v>
          </cell>
          <cell r="B732"/>
          <cell r="C732"/>
          <cell r="D732"/>
          <cell r="E732">
            <v>9</v>
          </cell>
        </row>
        <row r="733">
          <cell r="A733" t="str">
            <v>Канальные (SMZН...V2AI) внутренние блоки VRF (SMZ II)</v>
          </cell>
          <cell r="B733"/>
          <cell r="C733"/>
          <cell r="D733"/>
          <cell r="E733">
            <v>2</v>
          </cell>
        </row>
        <row r="734">
          <cell r="A734" t="str">
            <v>Блок внутренний SMZH31V2AI мультизональной системы,канального типа (100/200 Па),Energolux</v>
          </cell>
          <cell r="B734"/>
          <cell r="C734"/>
          <cell r="D734"/>
          <cell r="E734">
            <v>2</v>
          </cell>
        </row>
        <row r="735">
          <cell r="A735" t="str">
            <v>Блок внутренний SMZH96V2AI мультизональной системы,канального типа (100/200 Па),Energolux</v>
          </cell>
          <cell r="B735"/>
          <cell r="C735"/>
          <cell r="D735"/>
          <cell r="E735"/>
        </row>
        <row r="736">
          <cell r="A736" t="str">
            <v>Внутренние блоки кассетного типа VRF-систем</v>
          </cell>
          <cell r="B736"/>
          <cell r="C736"/>
          <cell r="D736"/>
          <cell r="E736">
            <v>305</v>
          </cell>
        </row>
        <row r="737">
          <cell r="A737" t="str">
            <v>Кассетные 1-о поточные (SMZ1C...V2AI) внутренние блоки VRF (SMZ II)</v>
          </cell>
          <cell r="B737"/>
          <cell r="C737"/>
          <cell r="D737"/>
          <cell r="E737">
            <v>1</v>
          </cell>
        </row>
        <row r="738">
          <cell r="A738" t="str">
            <v>Блок внутренний SMZ1C12V2AI мультизональной системы,кассетного типа (1-поточный)Energolux</v>
          </cell>
          <cell r="B738"/>
          <cell r="C738"/>
          <cell r="D738"/>
          <cell r="E738">
            <v>1</v>
          </cell>
        </row>
        <row r="739">
          <cell r="A739" t="str">
            <v>Кассетные 4-х поточные (SMZC...V2AI) внутренние блоки VRF (SMZ II)</v>
          </cell>
          <cell r="B739"/>
          <cell r="C739"/>
          <cell r="D739"/>
          <cell r="E739">
            <v>1</v>
          </cell>
        </row>
        <row r="740">
          <cell r="A740" t="str">
            <v>Блок внутренний SMZCC16V2AIRмультизональной системы,кассетного типа(компактный,4- поточный)Energolux</v>
          </cell>
          <cell r="B740"/>
          <cell r="C740"/>
          <cell r="D740"/>
          <cell r="E740">
            <v>1</v>
          </cell>
        </row>
        <row r="741">
          <cell r="A741" t="str">
            <v>Кассетные 4-х поточные (SMZC...V3AI) внутренние блоки VRF (SMZ III)</v>
          </cell>
          <cell r="B741"/>
          <cell r="C741"/>
          <cell r="D741"/>
          <cell r="E741">
            <v>303</v>
          </cell>
        </row>
        <row r="742">
          <cell r="A742" t="str">
            <v>SMZC24V3AI Вн. блок кассетного типа мультизональной системы Energolux</v>
          </cell>
          <cell r="B742"/>
          <cell r="C742"/>
          <cell r="D742"/>
          <cell r="E742"/>
        </row>
        <row r="743">
          <cell r="A743" t="str">
            <v>SMZC30V3AI Вн. блок кассетного типа мультизональной системы Energolux</v>
          </cell>
          <cell r="B743"/>
          <cell r="C743"/>
          <cell r="D743"/>
          <cell r="E743">
            <v>5</v>
          </cell>
        </row>
        <row r="744">
          <cell r="A744" t="str">
            <v>SMZC34V3AI Вн. блок кассетного типа мультизональной системы Energolux</v>
          </cell>
          <cell r="B744"/>
          <cell r="C744"/>
          <cell r="D744"/>
          <cell r="E744">
            <v>9</v>
          </cell>
        </row>
        <row r="745">
          <cell r="A745" t="str">
            <v>SMZC36V3AI Вн. блок кассетного типа мультизональной системы Energolux</v>
          </cell>
          <cell r="B745"/>
          <cell r="C745"/>
          <cell r="D745"/>
          <cell r="E745">
            <v>1</v>
          </cell>
        </row>
        <row r="746">
          <cell r="A746" t="str">
            <v>SMZC48V3AI Вн. блок кассетного типа мультизональной системы Energolux</v>
          </cell>
          <cell r="B746"/>
          <cell r="C746"/>
          <cell r="D746"/>
          <cell r="E746">
            <v>8</v>
          </cell>
        </row>
        <row r="747">
          <cell r="A747" t="str">
            <v>SMZC60V3AI Вн. блок кассетного типа мультизональной системы Energolux</v>
          </cell>
          <cell r="B747"/>
          <cell r="C747"/>
          <cell r="D747"/>
          <cell r="E747">
            <v>32</v>
          </cell>
        </row>
        <row r="748">
          <cell r="A748" t="str">
            <v>SMZCC07V3AI Компактный вн. блок кассетного типа мультизональной системы Energolux</v>
          </cell>
          <cell r="B748"/>
          <cell r="C748"/>
          <cell r="D748"/>
          <cell r="E748">
            <v>1</v>
          </cell>
        </row>
        <row r="749">
          <cell r="A749" t="str">
            <v>SMZCC09V3AI Компактный вн. блок кассетного типа мультизональной системы Energolux</v>
          </cell>
          <cell r="B749"/>
          <cell r="C749"/>
          <cell r="D749"/>
          <cell r="E749">
            <v>71</v>
          </cell>
        </row>
        <row r="750">
          <cell r="A750" t="str">
            <v>SMZCC12V3AI Компактный вн. блок кассетного типа мультизональной системы Energolux</v>
          </cell>
          <cell r="B750"/>
          <cell r="C750"/>
          <cell r="D750"/>
          <cell r="E750">
            <v>53</v>
          </cell>
        </row>
        <row r="751">
          <cell r="A751" t="str">
            <v>SMZCC16V3AI Компактный вн. блок кассетного типа мультизональной системы Energolux</v>
          </cell>
          <cell r="B751"/>
          <cell r="C751"/>
          <cell r="D751"/>
          <cell r="E751">
            <v>40</v>
          </cell>
        </row>
        <row r="752">
          <cell r="A752" t="str">
            <v>SMZCC18V3AI Компактный вн. блок кассетного типа мультизональной системы Energolux</v>
          </cell>
          <cell r="B752"/>
          <cell r="C752"/>
          <cell r="D752"/>
          <cell r="E752">
            <v>83</v>
          </cell>
        </row>
        <row r="753">
          <cell r="A753" t="str">
            <v>Внутренние блоки напольно-потолочного типа VRF-систем</v>
          </cell>
          <cell r="B753"/>
          <cell r="C753"/>
          <cell r="D753"/>
          <cell r="E753">
            <v>45</v>
          </cell>
        </row>
        <row r="754">
          <cell r="A754" t="str">
            <v>Напольно-потолочные (SMZCF...V2AI) внутренние блоки VRF (SMZ II)</v>
          </cell>
          <cell r="B754"/>
          <cell r="C754"/>
          <cell r="D754"/>
          <cell r="E754">
            <v>1</v>
          </cell>
        </row>
        <row r="755">
          <cell r="A755" t="str">
            <v>Блок внутренний SMZCF24V2AI мультизональной системы,напольно-потолочного типа,Energolux</v>
          </cell>
          <cell r="B755"/>
          <cell r="C755"/>
          <cell r="D755"/>
          <cell r="E755">
            <v>1</v>
          </cell>
        </row>
        <row r="756">
          <cell r="A756" t="str">
            <v>Напольно-потолочные (SMZCF...V3AI) внутренние блоки VRF (SMZ III)</v>
          </cell>
          <cell r="B756"/>
          <cell r="C756"/>
          <cell r="D756"/>
          <cell r="E756">
            <v>44</v>
          </cell>
        </row>
        <row r="757">
          <cell r="A757" t="str">
            <v>Блок внутренний SMZCF17V3AI мультизональной системы,напольно-потолочного типа,Energolux</v>
          </cell>
          <cell r="B757"/>
          <cell r="C757"/>
          <cell r="D757"/>
          <cell r="E757">
            <v>1</v>
          </cell>
        </row>
        <row r="758">
          <cell r="A758" t="str">
            <v>Блок внутренний SMZCF18V3AI мультизональной системы,напольно-потолочного типа,Energolux</v>
          </cell>
          <cell r="B758"/>
          <cell r="C758"/>
          <cell r="D758"/>
          <cell r="E758">
            <v>6</v>
          </cell>
        </row>
        <row r="759">
          <cell r="A759" t="str">
            <v>Блок внутренний SMZCF24V3AI мультизональной системы,напольно-потолочного типа,Energolux</v>
          </cell>
          <cell r="B759"/>
          <cell r="C759"/>
          <cell r="D759"/>
          <cell r="E759">
            <v>10</v>
          </cell>
        </row>
        <row r="760">
          <cell r="A760" t="str">
            <v>Блок внутренний SMZCF48V3AI мультизональной системы,напольно-потолочного типа,Energolux</v>
          </cell>
          <cell r="B760"/>
          <cell r="C760"/>
          <cell r="D760"/>
          <cell r="E760">
            <v>13</v>
          </cell>
        </row>
        <row r="761">
          <cell r="A761" t="str">
            <v>Блок внутренний SMZCF60V3AI мультизональной системы,напольно-потолочного типа,Energolux</v>
          </cell>
          <cell r="B761"/>
          <cell r="C761"/>
          <cell r="D761"/>
          <cell r="E761">
            <v>14</v>
          </cell>
        </row>
        <row r="762">
          <cell r="A762" t="str">
            <v>Внутренние блоки напольного типа VRF-систем</v>
          </cell>
          <cell r="B762"/>
          <cell r="C762"/>
          <cell r="D762"/>
          <cell r="E762">
            <v>5</v>
          </cell>
        </row>
        <row r="763">
          <cell r="A763" t="str">
            <v>Блок внутренний SMZF09V2AI мультизональной системы,напольного типа,Energolux</v>
          </cell>
          <cell r="B763"/>
          <cell r="C763"/>
          <cell r="D763"/>
          <cell r="E763">
            <v>4</v>
          </cell>
        </row>
        <row r="764">
          <cell r="A764" t="str">
            <v>Блок внутренний SMZF16V2AI мультизональной системы,напольного типа,Energolux</v>
          </cell>
          <cell r="B764"/>
          <cell r="C764"/>
          <cell r="D764"/>
          <cell r="E764">
            <v>1</v>
          </cell>
        </row>
        <row r="765">
          <cell r="A765" t="str">
            <v>Внутренние блоки настенного типа VRF-систем</v>
          </cell>
          <cell r="B765"/>
          <cell r="C765"/>
          <cell r="D765"/>
          <cell r="E765">
            <v>437</v>
          </cell>
        </row>
        <row r="766">
          <cell r="A766" t="str">
            <v>Настенные (SMZS...V2AI) внутренние блоки VRF (SMZ II)</v>
          </cell>
          <cell r="B766"/>
          <cell r="C766"/>
          <cell r="D766"/>
          <cell r="E766">
            <v>1</v>
          </cell>
        </row>
        <row r="767">
          <cell r="A767" t="str">
            <v>Блок внутренний SMZS18V2AIR мультизональной системы, Energolux</v>
          </cell>
          <cell r="B767"/>
          <cell r="C767"/>
          <cell r="D767"/>
          <cell r="E767">
            <v>1</v>
          </cell>
        </row>
        <row r="768">
          <cell r="A768" t="str">
            <v>Настенные (SMZS...V3AI) внутренние блоки VRF (SMZ III)</v>
          </cell>
          <cell r="B768"/>
          <cell r="C768"/>
          <cell r="D768"/>
          <cell r="E768">
            <v>436</v>
          </cell>
        </row>
        <row r="769">
          <cell r="A769" t="str">
            <v>SMZS07V3AI Вн. блок настенного типа мультизональной системы Energolux</v>
          </cell>
          <cell r="B769"/>
          <cell r="C769"/>
          <cell r="D769"/>
          <cell r="E769">
            <v>61</v>
          </cell>
        </row>
        <row r="770">
          <cell r="A770" t="str">
            <v>SMZS09V3AI Вн. блок настенного типа мультизональной системы Energolux</v>
          </cell>
          <cell r="B770"/>
          <cell r="C770"/>
          <cell r="D770"/>
          <cell r="E770">
            <v>115</v>
          </cell>
        </row>
        <row r="771">
          <cell r="A771" t="str">
            <v>SMZS12V3AI Вн. блок настенного типа мультизональной системы Energolux</v>
          </cell>
          <cell r="B771"/>
          <cell r="C771"/>
          <cell r="D771"/>
          <cell r="E771">
            <v>94</v>
          </cell>
        </row>
        <row r="772">
          <cell r="A772" t="str">
            <v>SMZS16V3AI Вн. блок настенного типа мультизональной системы Energolux</v>
          </cell>
          <cell r="B772"/>
          <cell r="C772"/>
          <cell r="D772"/>
          <cell r="E772">
            <v>27</v>
          </cell>
        </row>
        <row r="773">
          <cell r="A773" t="str">
            <v>SMZS18V3AI Вн. блок настенного типа мультизональной системы Energolux</v>
          </cell>
          <cell r="B773"/>
          <cell r="C773"/>
          <cell r="D773"/>
          <cell r="E773">
            <v>33</v>
          </cell>
        </row>
        <row r="774">
          <cell r="A774" t="str">
            <v>SMZS24V3AI Вн. блок настенного типа мультизональной системы Energolux</v>
          </cell>
          <cell r="B774"/>
          <cell r="C774"/>
          <cell r="D774"/>
          <cell r="E774">
            <v>38</v>
          </cell>
        </row>
        <row r="775">
          <cell r="A775" t="str">
            <v>SMZS32V3AI Вн. блок настенного типа мультизональной системы Energolux</v>
          </cell>
          <cell r="B775"/>
          <cell r="C775"/>
          <cell r="D775"/>
          <cell r="E775">
            <v>68</v>
          </cell>
        </row>
        <row r="776">
          <cell r="A776" t="str">
            <v>Наружные блоки Mini-VRF-систем</v>
          </cell>
          <cell r="B776"/>
          <cell r="C776"/>
          <cell r="D776"/>
          <cell r="E776">
            <v>143</v>
          </cell>
        </row>
        <row r="777">
          <cell r="A777" t="str">
            <v>Наружные блоки Mini-VRF (SMZ II)</v>
          </cell>
          <cell r="B777"/>
          <cell r="C777"/>
          <cell r="D777"/>
          <cell r="E777">
            <v>77</v>
          </cell>
        </row>
        <row r="778">
          <cell r="A778" t="str">
            <v>Блок наружный Mini-VRF SMZ1U30V2AI мультизональной системы,Energolux</v>
          </cell>
          <cell r="B778"/>
          <cell r="C778"/>
          <cell r="D778"/>
          <cell r="E778">
            <v>12</v>
          </cell>
        </row>
        <row r="779">
          <cell r="A779" t="str">
            <v>Блок наружный Mini-VRF SMZ1U36V2AI мультизональной системы,Energolux</v>
          </cell>
          <cell r="B779"/>
          <cell r="C779"/>
          <cell r="D779"/>
          <cell r="E779">
            <v>6</v>
          </cell>
        </row>
        <row r="780">
          <cell r="A780" t="str">
            <v>Блок наружный Mini-VRF SMZ1U60V2AI мультизональной системы,Energolux</v>
          </cell>
          <cell r="B780"/>
          <cell r="C780"/>
          <cell r="D780"/>
          <cell r="E780">
            <v>2</v>
          </cell>
        </row>
        <row r="781">
          <cell r="A781" t="str">
            <v>Блок наружный Mini-VRF SMZ3U45V2AI мультизональной системы,Energolux</v>
          </cell>
          <cell r="B781"/>
          <cell r="C781"/>
          <cell r="D781"/>
          <cell r="E781">
            <v>16</v>
          </cell>
        </row>
        <row r="782">
          <cell r="A782" t="str">
            <v>Блок наружный Mini-VRF SMZ3U54V2AI мультизональной системы,Energolux</v>
          </cell>
          <cell r="B782"/>
          <cell r="C782"/>
          <cell r="D782"/>
          <cell r="E782">
            <v>9</v>
          </cell>
        </row>
        <row r="783">
          <cell r="A783" t="str">
            <v>Блок наружный Mini-VRF SMZ3U60V2AI мультизональной системы,Energolux</v>
          </cell>
          <cell r="B783"/>
          <cell r="C783"/>
          <cell r="D783"/>
          <cell r="E783">
            <v>3</v>
          </cell>
        </row>
        <row r="784">
          <cell r="A784" t="str">
            <v>Блок наружный SMZUi120V2AI Slim мультизональной системы,Energolux</v>
          </cell>
          <cell r="B784"/>
          <cell r="C784"/>
          <cell r="D784"/>
          <cell r="E784"/>
        </row>
        <row r="785">
          <cell r="A785" t="str">
            <v>Блок наружный SMZUi75V2AI Slim мультизональной системы,Energolux</v>
          </cell>
          <cell r="B785"/>
          <cell r="C785"/>
          <cell r="D785"/>
          <cell r="E785">
            <v>25</v>
          </cell>
        </row>
        <row r="786">
          <cell r="A786" t="str">
            <v>Блок наружный SMZUi96V2AI Slim мультизональной системы,Energolux</v>
          </cell>
          <cell r="B786"/>
          <cell r="C786"/>
          <cell r="D786"/>
          <cell r="E786">
            <v>4</v>
          </cell>
        </row>
        <row r="787">
          <cell r="A787" t="str">
            <v>Наружные блоки Mini-VRF (SMZ III)</v>
          </cell>
          <cell r="B787"/>
          <cell r="C787"/>
          <cell r="D787"/>
          <cell r="E787">
            <v>22</v>
          </cell>
        </row>
        <row r="788">
          <cell r="A788" t="str">
            <v>SMZ1U45V3AI Наружный блок мультизональной системы Energolux</v>
          </cell>
          <cell r="B788"/>
          <cell r="C788"/>
          <cell r="D788"/>
          <cell r="E788">
            <v>20</v>
          </cell>
        </row>
        <row r="789">
          <cell r="A789" t="str">
            <v>SMZ1U54V3AI Наружный блок мультизональной системы Energolux</v>
          </cell>
          <cell r="B789"/>
          <cell r="C789"/>
          <cell r="D789"/>
          <cell r="E789">
            <v>2</v>
          </cell>
        </row>
        <row r="790">
          <cell r="A790" t="str">
            <v>Наружные блоки Mini-VRF-систем (SMZ CE) только холод</v>
          </cell>
          <cell r="B790"/>
          <cell r="C790"/>
          <cell r="D790"/>
          <cell r="E790">
            <v>44</v>
          </cell>
        </row>
        <row r="791">
          <cell r="A791" t="str">
            <v>Блок наружный Mini-VRF SMZ1U30CEBI мультизональной системы,Energolux</v>
          </cell>
          <cell r="B791"/>
          <cell r="C791"/>
          <cell r="D791"/>
          <cell r="E791">
            <v>9</v>
          </cell>
        </row>
        <row r="792">
          <cell r="A792" t="str">
            <v>Блок наружный Mini-VRF SMZ1U36CEBI мультизональной системы,Energolux</v>
          </cell>
          <cell r="B792"/>
          <cell r="C792"/>
          <cell r="D792"/>
          <cell r="E792">
            <v>10</v>
          </cell>
        </row>
        <row r="793">
          <cell r="A793" t="str">
            <v>Блок наружный Mini-VRF SMZ1U45CEBI мультизональной системы,Energolux</v>
          </cell>
          <cell r="B793"/>
          <cell r="C793"/>
          <cell r="D793"/>
          <cell r="E793">
            <v>6</v>
          </cell>
        </row>
        <row r="794">
          <cell r="A794" t="str">
            <v>Блок наружный Mini-VRF SMZ1U54CEBI мультизональной системы,Energolux</v>
          </cell>
          <cell r="B794"/>
          <cell r="C794"/>
          <cell r="D794"/>
          <cell r="E794">
            <v>6</v>
          </cell>
        </row>
        <row r="795">
          <cell r="A795" t="str">
            <v>Блок наружный Mini-VRF SMZ1U60CEBI мультизональной системы,Energolux</v>
          </cell>
          <cell r="B795"/>
          <cell r="C795"/>
          <cell r="D795"/>
          <cell r="E795">
            <v>5</v>
          </cell>
        </row>
        <row r="796">
          <cell r="A796" t="str">
            <v>Блок наружный Mini-VRF SMZ1U65CEBI мультизональной системы,Energolux</v>
          </cell>
          <cell r="B796"/>
          <cell r="C796"/>
          <cell r="D796"/>
          <cell r="E796">
            <v>8</v>
          </cell>
        </row>
        <row r="797">
          <cell r="A797" t="str">
            <v>Наружные блоки полноразмерные 2-х и 3-х трубные VRF-системы</v>
          </cell>
          <cell r="B797"/>
          <cell r="C797"/>
          <cell r="D797"/>
          <cell r="E797">
            <v>184</v>
          </cell>
        </row>
        <row r="798">
          <cell r="A798" t="str">
            <v>Наружные блоки модульные 2-х трубные VRF-систем</v>
          </cell>
          <cell r="B798"/>
          <cell r="C798"/>
          <cell r="D798"/>
          <cell r="E798">
            <v>129</v>
          </cell>
        </row>
        <row r="799">
          <cell r="A799" t="str">
            <v>Наружные модульные блоки VRF (SMZ CE) только холод 2-х трубная система</v>
          </cell>
          <cell r="B799"/>
          <cell r="C799"/>
          <cell r="D799"/>
          <cell r="E799">
            <v>17</v>
          </cell>
        </row>
        <row r="800">
          <cell r="A800" t="str">
            <v>SMZU120CEBI Наружный блок мультизональной системы Energolux</v>
          </cell>
          <cell r="B800"/>
          <cell r="C800"/>
          <cell r="D800"/>
          <cell r="E800"/>
        </row>
        <row r="801">
          <cell r="A801" t="str">
            <v>SMZU135CEBI Наружный блок мультизональной системы Energolux</v>
          </cell>
          <cell r="B801"/>
          <cell r="C801"/>
          <cell r="D801"/>
          <cell r="E801"/>
        </row>
        <row r="802">
          <cell r="A802" t="str">
            <v>SMZU175CEBI Наружный блок мультизональной системы Energolux</v>
          </cell>
          <cell r="B802"/>
          <cell r="C802"/>
          <cell r="D802"/>
          <cell r="E802"/>
        </row>
        <row r="803">
          <cell r="A803" t="str">
            <v>SMZU190CEBI Наружный блок мультизональной системы Energolux</v>
          </cell>
          <cell r="B803"/>
          <cell r="C803"/>
          <cell r="D803"/>
          <cell r="E803"/>
        </row>
        <row r="804">
          <cell r="A804" t="str">
            <v>SMZU215CEBI Наружный блок мультизональной системы Energolux</v>
          </cell>
          <cell r="B804"/>
          <cell r="C804"/>
          <cell r="D804"/>
          <cell r="E804">
            <v>2</v>
          </cell>
        </row>
        <row r="805">
          <cell r="A805" t="str">
            <v>SMZU232CEBI Наружный блок мультизональной системы Energolux</v>
          </cell>
          <cell r="B805"/>
          <cell r="C805"/>
          <cell r="D805"/>
          <cell r="E805">
            <v>3</v>
          </cell>
        </row>
        <row r="806">
          <cell r="A806" t="str">
            <v>SMZU255CEBI Наружный блок мультизональной системы Energolux</v>
          </cell>
          <cell r="B806"/>
          <cell r="C806"/>
          <cell r="D806"/>
          <cell r="E806">
            <v>2</v>
          </cell>
        </row>
        <row r="807">
          <cell r="A807" t="str">
            <v>SMZU271CEBI Наружный блок мультизональной системы Energolux</v>
          </cell>
          <cell r="B807"/>
          <cell r="C807"/>
          <cell r="D807"/>
          <cell r="E807"/>
        </row>
        <row r="808">
          <cell r="A808" t="str">
            <v>SMZU300CEBI Наружный блок мультизональной системы Energolux</v>
          </cell>
          <cell r="B808"/>
          <cell r="C808"/>
          <cell r="D808"/>
          <cell r="E808">
            <v>8</v>
          </cell>
        </row>
        <row r="809">
          <cell r="A809" t="str">
            <v>SMZU311CEBI Наружный блок мультизональной системы Energolux</v>
          </cell>
          <cell r="B809"/>
          <cell r="C809"/>
          <cell r="D809"/>
          <cell r="E809">
            <v>2</v>
          </cell>
        </row>
        <row r="810">
          <cell r="A810" t="str">
            <v>SMZU335CEBI Наружный блок мультизональной системы Energolux</v>
          </cell>
          <cell r="B810"/>
          <cell r="C810"/>
          <cell r="D810"/>
          <cell r="E810"/>
        </row>
        <row r="811">
          <cell r="A811" t="str">
            <v>SMZU350CEBI Наружный блок мультизональной системы Energolux</v>
          </cell>
          <cell r="B811"/>
          <cell r="C811"/>
          <cell r="D811"/>
          <cell r="E811"/>
        </row>
        <row r="812">
          <cell r="A812" t="str">
            <v>SMZU96CEBI Наружный блок мультизональной системы Energolux</v>
          </cell>
          <cell r="B812"/>
          <cell r="C812"/>
          <cell r="D812"/>
          <cell r="E812"/>
        </row>
        <row r="813">
          <cell r="A813" t="str">
            <v>Наружные модульные блоки VRF (SMZ IV) 2-х трубная система</v>
          </cell>
          <cell r="B813"/>
          <cell r="C813"/>
          <cell r="D813"/>
          <cell r="E813">
            <v>20</v>
          </cell>
        </row>
        <row r="814">
          <cell r="A814" t="str">
            <v>SMZU120V4AI Наружный блок мультизональной системы Energolux</v>
          </cell>
          <cell r="B814"/>
          <cell r="C814"/>
          <cell r="D814"/>
          <cell r="E814">
            <v>7</v>
          </cell>
        </row>
        <row r="815">
          <cell r="A815" t="str">
            <v>SMZU232V4AI Наружный блок мультизональной системы Energolux</v>
          </cell>
          <cell r="B815"/>
          <cell r="C815"/>
          <cell r="D815"/>
          <cell r="E815">
            <v>4</v>
          </cell>
        </row>
        <row r="816">
          <cell r="A816" t="str">
            <v>SMZU75V4AI Наружный блок мультизональной системы Energolux</v>
          </cell>
          <cell r="B816"/>
          <cell r="C816"/>
          <cell r="D816"/>
          <cell r="E816">
            <v>8</v>
          </cell>
        </row>
        <row r="817">
          <cell r="A817" t="str">
            <v>SMZU96V4AI Наружный блок мультизональной системы Energolux</v>
          </cell>
          <cell r="B817"/>
          <cell r="C817"/>
          <cell r="D817"/>
          <cell r="E817">
            <v>1</v>
          </cell>
        </row>
        <row r="818">
          <cell r="A818" t="str">
            <v>Наружные модульные блоки VRF (SMZ V) 2-х трубная система</v>
          </cell>
          <cell r="B818"/>
          <cell r="C818"/>
          <cell r="D818"/>
          <cell r="E818">
            <v>92</v>
          </cell>
        </row>
        <row r="819">
          <cell r="A819" t="str">
            <v>SMZU120V5AI Наружный блок мультизональной системы Energolux</v>
          </cell>
          <cell r="B819"/>
          <cell r="C819"/>
          <cell r="D819"/>
          <cell r="E819">
            <v>17</v>
          </cell>
        </row>
        <row r="820">
          <cell r="A820" t="str">
            <v>SMZU135V5AI Наружный блок мультизональной системы Energolux</v>
          </cell>
          <cell r="B820"/>
          <cell r="C820"/>
          <cell r="D820"/>
          <cell r="E820">
            <v>7</v>
          </cell>
        </row>
        <row r="821">
          <cell r="A821" t="str">
            <v>SMZU150V5AI Наружный блок мультизональной системы Energolux</v>
          </cell>
          <cell r="B821"/>
          <cell r="C821"/>
          <cell r="D821"/>
          <cell r="E821">
            <v>14</v>
          </cell>
        </row>
        <row r="822">
          <cell r="A822" t="str">
            <v>SMZU175V5AI Наружный блок мультизональной системы Energolux</v>
          </cell>
          <cell r="B822"/>
          <cell r="C822"/>
          <cell r="D822"/>
          <cell r="E822">
            <v>6</v>
          </cell>
        </row>
        <row r="823">
          <cell r="A823" t="str">
            <v>SMZU190V5AI Наружный блок мультизональной системы Energolux</v>
          </cell>
          <cell r="B823"/>
          <cell r="C823"/>
          <cell r="D823"/>
          <cell r="E823">
            <v>1</v>
          </cell>
        </row>
        <row r="824">
          <cell r="A824" t="str">
            <v>SMZU215V5AI Наружный блок мультизональной системы Energolux</v>
          </cell>
          <cell r="B824"/>
          <cell r="C824"/>
          <cell r="D824"/>
          <cell r="E824">
            <v>3</v>
          </cell>
        </row>
        <row r="825">
          <cell r="A825" t="str">
            <v>SMZU232V5AI Наружный блок мультизональной системы Energolux</v>
          </cell>
          <cell r="B825"/>
          <cell r="C825"/>
          <cell r="D825"/>
          <cell r="E825">
            <v>13</v>
          </cell>
        </row>
        <row r="826">
          <cell r="A826" t="str">
            <v>SMZU255V5AI Наружный блок мультизональной системы Energolux</v>
          </cell>
          <cell r="B826"/>
          <cell r="C826"/>
          <cell r="D826"/>
          <cell r="E826">
            <v>6</v>
          </cell>
        </row>
        <row r="827">
          <cell r="A827" t="str">
            <v>SMZU271V5AI Наружный блок мультизональной системы Energolux</v>
          </cell>
          <cell r="B827"/>
          <cell r="C827"/>
          <cell r="D827"/>
          <cell r="E827">
            <v>1</v>
          </cell>
        </row>
        <row r="828">
          <cell r="A828" t="str">
            <v>SMZU300V5AI Наружный блок мультизональной системы Energolux</v>
          </cell>
          <cell r="B828"/>
          <cell r="C828"/>
          <cell r="D828"/>
          <cell r="E828"/>
        </row>
        <row r="829">
          <cell r="A829" t="str">
            <v>SMZU311V5AI Наружный блок мультизональной системы Energolux</v>
          </cell>
          <cell r="B829"/>
          <cell r="C829"/>
          <cell r="D829"/>
          <cell r="E829">
            <v>10</v>
          </cell>
        </row>
        <row r="830">
          <cell r="A830" t="str">
            <v>SMZU335V5AI Наружный блок мультизональной системы Energolux</v>
          </cell>
          <cell r="B830"/>
          <cell r="C830"/>
          <cell r="D830"/>
          <cell r="E830">
            <v>5</v>
          </cell>
        </row>
        <row r="831">
          <cell r="A831" t="str">
            <v>SMZU350V5AI Наружный блок мультизональной системы Energolux</v>
          </cell>
          <cell r="B831"/>
          <cell r="C831"/>
          <cell r="D831"/>
          <cell r="E831">
            <v>3</v>
          </cell>
        </row>
        <row r="832">
          <cell r="A832" t="str">
            <v>SMZU75V5AI Наружный блок мультизональной системы Energolux</v>
          </cell>
          <cell r="B832"/>
          <cell r="C832"/>
          <cell r="D832"/>
          <cell r="E832">
            <v>2</v>
          </cell>
        </row>
        <row r="833">
          <cell r="A833" t="str">
            <v>SMZU96V5AI Наружный блок мультизональной системы Energolux</v>
          </cell>
          <cell r="B833"/>
          <cell r="C833"/>
          <cell r="D833"/>
          <cell r="E833">
            <v>4</v>
          </cell>
        </row>
        <row r="834">
          <cell r="A834" t="str">
            <v>Наружные блоки модульные 3-х трубные VRF-систем</v>
          </cell>
          <cell r="B834"/>
          <cell r="C834"/>
          <cell r="D834"/>
          <cell r="E834">
            <v>55</v>
          </cell>
        </row>
        <row r="835">
          <cell r="A835" t="str">
            <v>Наружные модульные блоки VRF (SMZ IV) 3-х трубная система</v>
          </cell>
          <cell r="B835"/>
          <cell r="C835"/>
          <cell r="D835"/>
          <cell r="E835">
            <v>55</v>
          </cell>
        </row>
        <row r="836">
          <cell r="A836" t="str">
            <v>SMZUR120V4AI Наружный блок мультизональной системы Energolux</v>
          </cell>
          <cell r="B836"/>
          <cell r="C836"/>
          <cell r="D836"/>
          <cell r="E836">
            <v>1</v>
          </cell>
        </row>
        <row r="837">
          <cell r="A837" t="str">
            <v>SMZUR135V4AI Наружный блок мультизональной системы Energolux</v>
          </cell>
          <cell r="B837"/>
          <cell r="C837"/>
          <cell r="D837"/>
          <cell r="E837">
            <v>15</v>
          </cell>
        </row>
        <row r="838">
          <cell r="A838" t="str">
            <v>SMZUR150V4AI Наружный блок мультизональной системы Energolux</v>
          </cell>
          <cell r="B838"/>
          <cell r="C838"/>
          <cell r="D838"/>
          <cell r="E838"/>
        </row>
        <row r="839">
          <cell r="A839" t="str">
            <v>SMZUR175V4AI Наружный блок мультизональной системы Energolux</v>
          </cell>
          <cell r="B839"/>
          <cell r="C839"/>
          <cell r="D839"/>
          <cell r="E839">
            <v>16</v>
          </cell>
        </row>
        <row r="840">
          <cell r="A840" t="str">
            <v>SMZUR190V4AI Наружный блок мультизональной системы Energolux</v>
          </cell>
          <cell r="B840"/>
          <cell r="C840"/>
          <cell r="D840"/>
          <cell r="E840"/>
        </row>
        <row r="841">
          <cell r="A841" t="str">
            <v>SMZUR215V4AI Наружный блок мультизональной системы Energolux</v>
          </cell>
          <cell r="B841"/>
          <cell r="C841"/>
          <cell r="D841"/>
          <cell r="E841">
            <v>3</v>
          </cell>
        </row>
        <row r="842">
          <cell r="A842" t="str">
            <v>SMZUR75V4AI Наружный блок мультизональной системы Energolux</v>
          </cell>
          <cell r="B842"/>
          <cell r="C842"/>
          <cell r="D842"/>
          <cell r="E842">
            <v>15</v>
          </cell>
        </row>
        <row r="843">
          <cell r="A843" t="str">
            <v>SMZUR96V4AI Наружный блок мультизональной системы Energolux</v>
          </cell>
          <cell r="B843"/>
          <cell r="C843"/>
          <cell r="D843"/>
          <cell r="E843">
            <v>5</v>
          </cell>
        </row>
        <row r="844">
          <cell r="A844" t="str">
            <v>15190 VRF Acc. ENERGOLUX</v>
          </cell>
          <cell r="B844"/>
          <cell r="C844"/>
          <cell r="D844"/>
          <cell r="E844">
            <v>2242</v>
          </cell>
        </row>
        <row r="845">
          <cell r="A845" t="str">
            <v>Прочее для VRF-Китай (аксессуары)</v>
          </cell>
          <cell r="B845"/>
          <cell r="C845"/>
          <cell r="D845"/>
          <cell r="E845">
            <v>2241</v>
          </cell>
        </row>
        <row r="846">
          <cell r="A846" t="str">
            <v>DX-KIT для VRF-систем</v>
          </cell>
          <cell r="B846"/>
          <cell r="C846"/>
          <cell r="D846"/>
          <cell r="E846">
            <v>17</v>
          </cell>
        </row>
        <row r="847">
          <cell r="A847" t="str">
            <v>Комплект для подключения испарителя (DX-Kit); 2,8/3,6 кВт SDX36G2 Energolux</v>
          </cell>
          <cell r="B847"/>
          <cell r="C847"/>
          <cell r="D847"/>
          <cell r="E847">
            <v>14</v>
          </cell>
        </row>
        <row r="848">
          <cell r="A848" t="str">
            <v>Комплект для подключения испарителя (DX-Kit); 22,4/28/33,5/40/45 кВт SDX280G2 Energolux</v>
          </cell>
          <cell r="B848"/>
          <cell r="C848"/>
          <cell r="D848"/>
          <cell r="E848"/>
        </row>
        <row r="849">
          <cell r="A849" t="str">
            <v>Комплект для подключения испарителя (DX-Kit); 4,5/5,6/7,1 кВт SDX71G2 Energolux</v>
          </cell>
          <cell r="B849"/>
          <cell r="C849"/>
          <cell r="D849"/>
          <cell r="E849">
            <v>2</v>
          </cell>
        </row>
        <row r="850">
          <cell r="A850" t="str">
            <v>Комплект для подключения испарителя (DX-Kit); 50,4/56/84 кВт SDX560G2 Energolux</v>
          </cell>
          <cell r="B850"/>
          <cell r="C850"/>
          <cell r="D850"/>
          <cell r="E850">
            <v>1</v>
          </cell>
        </row>
        <row r="851">
          <cell r="A851" t="str">
            <v>Комплект для подключения испарителя (DX-Kit); 9/11,2/14 кВт SDX140G2 Energolux</v>
          </cell>
          <cell r="B851"/>
          <cell r="C851"/>
          <cell r="D851"/>
          <cell r="E851"/>
        </row>
        <row r="852">
          <cell r="A852" t="str">
            <v>Блоки рекуперации для 3-х трубных VRF-систем</v>
          </cell>
          <cell r="B852"/>
          <cell r="C852"/>
          <cell r="D852"/>
          <cell r="E852">
            <v>300</v>
          </cell>
        </row>
        <row r="853">
          <cell r="A853" t="str">
            <v>Блок рекуперации SMZBB1C2 для модульных наружных блоков VRF,Energolux</v>
          </cell>
          <cell r="B853"/>
          <cell r="C853"/>
          <cell r="D853"/>
          <cell r="E853">
            <v>264</v>
          </cell>
        </row>
        <row r="854">
          <cell r="A854" t="str">
            <v>Блок рекуперации SMZBB2C2 для модульных наружных блоков VRF,Energolux</v>
          </cell>
          <cell r="B854"/>
          <cell r="C854"/>
          <cell r="D854"/>
          <cell r="E854">
            <v>18</v>
          </cell>
        </row>
        <row r="855">
          <cell r="A855" t="str">
            <v>Блок рекуперации SMZBB4C2 для модульных наружных блоков VRF,Energolux</v>
          </cell>
          <cell r="B855"/>
          <cell r="C855"/>
          <cell r="D855"/>
          <cell r="E855">
            <v>9</v>
          </cell>
        </row>
        <row r="856">
          <cell r="A856" t="str">
            <v>Блок рекуперации SMZBB8C2 для модульных наружных блоков VRF,Energolux</v>
          </cell>
          <cell r="B856"/>
          <cell r="C856"/>
          <cell r="D856"/>
          <cell r="E856">
            <v>9</v>
          </cell>
        </row>
        <row r="857">
          <cell r="A857" t="str">
            <v>Бустерные блоки для 3-х трубных VRF-систем</v>
          </cell>
          <cell r="B857"/>
          <cell r="C857"/>
          <cell r="D857"/>
          <cell r="E857">
            <v>1</v>
          </cell>
        </row>
        <row r="858">
          <cell r="A858" t="str">
            <v>Бустерный блок SMZGMR02C для модульных наружных блоков VRF,Energolux</v>
          </cell>
          <cell r="B858"/>
          <cell r="C858"/>
          <cell r="D858"/>
          <cell r="E858">
            <v>1</v>
          </cell>
        </row>
        <row r="859">
          <cell r="A859" t="str">
            <v>Декоративные панели для VRF-систем (SMZ II)</v>
          </cell>
          <cell r="B859"/>
          <cell r="C859"/>
          <cell r="D859"/>
          <cell r="E859">
            <v>62</v>
          </cell>
        </row>
        <row r="860">
          <cell r="A860" t="str">
            <v>Декоративная панель SCP16G1 (компактная панель для кассет SMZСC-V2AI Energolux)</v>
          </cell>
          <cell r="B860"/>
          <cell r="C860"/>
          <cell r="D860"/>
          <cell r="E860">
            <v>7</v>
          </cell>
        </row>
        <row r="861">
          <cell r="A861" t="str">
            <v>Декоративная панель SCP16G1R (компактная панель для кассет), Energolux</v>
          </cell>
          <cell r="B861"/>
          <cell r="C861"/>
          <cell r="D861"/>
          <cell r="E861">
            <v>11</v>
          </cell>
        </row>
        <row r="862">
          <cell r="A862" t="str">
            <v>Декоративная панель SCP17G1 (полноразмерная панель для кассет SMZС-V2AI Energolux)</v>
          </cell>
          <cell r="B862"/>
          <cell r="C862"/>
          <cell r="D862"/>
          <cell r="E862">
            <v>35</v>
          </cell>
        </row>
        <row r="863">
          <cell r="A863" t="str">
            <v>Декоративная панель SCP17G1R (полноразмерная панель для кассет), Energolux</v>
          </cell>
          <cell r="B863"/>
          <cell r="C863"/>
          <cell r="D863"/>
          <cell r="E863">
            <v>1</v>
          </cell>
        </row>
        <row r="864">
          <cell r="A864" t="str">
            <v>Декоративная панель SCP17G3R (полноразмерная панель для кассет), Energolux</v>
          </cell>
          <cell r="B864"/>
          <cell r="C864"/>
          <cell r="D864"/>
          <cell r="E864">
            <v>5</v>
          </cell>
        </row>
        <row r="865">
          <cell r="A865" t="str">
            <v>Декоративная панель SCP19G1 (для кассет SMZ2C12V2Al Energolux)</v>
          </cell>
          <cell r="B865"/>
          <cell r="C865"/>
          <cell r="D865"/>
          <cell r="E865">
            <v>2</v>
          </cell>
        </row>
        <row r="866">
          <cell r="A866" t="str">
            <v>Декоративная панель SCP20G1 (для кассет SMZ1C-V2AI Energolux)</v>
          </cell>
          <cell r="B866"/>
          <cell r="C866"/>
          <cell r="D866"/>
          <cell r="E866">
            <v>1</v>
          </cell>
        </row>
        <row r="867">
          <cell r="A867" t="str">
            <v>Декоративные панели для VRF-систем (SMZ III)</v>
          </cell>
          <cell r="B867"/>
          <cell r="C867"/>
          <cell r="D867"/>
          <cell r="E867">
            <v>512</v>
          </cell>
        </row>
        <row r="868">
          <cell r="A868" t="str">
            <v>SCP16G3 Декор. панель 620х620 для SMZCC-V3AI мультизональной системы Energolux</v>
          </cell>
          <cell r="B868"/>
          <cell r="C868"/>
          <cell r="D868"/>
          <cell r="E868">
            <v>312</v>
          </cell>
        </row>
        <row r="869">
          <cell r="A869" t="str">
            <v>SCP17G3 Декор. панель 950х950 для SMZC-V3AI мультизональной системы Energolux</v>
          </cell>
          <cell r="B869"/>
          <cell r="C869"/>
          <cell r="D869"/>
          <cell r="E869">
            <v>200</v>
          </cell>
        </row>
        <row r="870">
          <cell r="A870" t="str">
            <v>Прочие аксессуары для VRF-систем</v>
          </cell>
          <cell r="B870"/>
          <cell r="C870"/>
          <cell r="D870"/>
          <cell r="E870">
            <v>892</v>
          </cell>
        </row>
        <row r="871">
          <cell r="A871" t="str">
            <v>SIW04G1 Wi-Fi адаптер для VRF-систем Energolux</v>
          </cell>
          <cell r="B871"/>
          <cell r="C871"/>
          <cell r="D871"/>
          <cell r="E871">
            <v>15</v>
          </cell>
        </row>
        <row r="872">
          <cell r="A872" t="str">
            <v>Инфракрасный приёмник JS05</v>
          </cell>
          <cell r="B872"/>
          <cell r="C872"/>
          <cell r="D872"/>
          <cell r="E872">
            <v>9</v>
          </cell>
        </row>
        <row r="873">
          <cell r="A873" t="str">
            <v>Инфракрасный пульт управления SIC01MZ2 (YAP1F),Energolux</v>
          </cell>
          <cell r="B873"/>
          <cell r="C873"/>
          <cell r="D873"/>
          <cell r="E873">
            <v>136</v>
          </cell>
        </row>
        <row r="874">
          <cell r="A874" t="str">
            <v>Переходник для цифровой передачи данных GD02, Energolux</v>
          </cell>
          <cell r="B874"/>
          <cell r="C874"/>
          <cell r="D874"/>
          <cell r="E874">
            <v>1</v>
          </cell>
        </row>
        <row r="875">
          <cell r="A875" t="str">
            <v>Проводной пульт управления SWC46MZ2,Energolux</v>
          </cell>
          <cell r="B875"/>
          <cell r="C875"/>
          <cell r="D875"/>
          <cell r="E875">
            <v>531</v>
          </cell>
        </row>
        <row r="876">
          <cell r="A876" t="str">
            <v>Проводной пульт управления SWC73MZ3WF,Energolux WI-FI</v>
          </cell>
          <cell r="B876"/>
          <cell r="C876"/>
          <cell r="D876"/>
          <cell r="E876">
            <v>3</v>
          </cell>
        </row>
        <row r="877">
          <cell r="A877" t="str">
            <v>Проводной пульт управления SWC79MZ2,Energolux</v>
          </cell>
          <cell r="B877"/>
          <cell r="C877"/>
          <cell r="D877"/>
          <cell r="E877">
            <v>170</v>
          </cell>
        </row>
        <row r="878">
          <cell r="A878" t="str">
            <v>Ретранслятор RS485-W, Energolux</v>
          </cell>
          <cell r="B878"/>
          <cell r="C878"/>
          <cell r="D878"/>
          <cell r="E878">
            <v>1</v>
          </cell>
        </row>
        <row r="879">
          <cell r="A879" t="str">
            <v>Сетевой шлюз Modbus SIU40G1, Energolux</v>
          </cell>
          <cell r="B879"/>
          <cell r="C879"/>
          <cell r="D879"/>
          <cell r="E879">
            <v>25</v>
          </cell>
        </row>
        <row r="880">
          <cell r="A880" t="str">
            <v>Центральный пульт управления с сенсорным дисплеем SCC52G1</v>
          </cell>
          <cell r="B880"/>
          <cell r="C880"/>
          <cell r="D880"/>
          <cell r="E880"/>
        </row>
        <row r="881">
          <cell r="A881" t="str">
            <v>Центральный пульт управления с сенсорным дисплеем SCC54G1</v>
          </cell>
          <cell r="B881"/>
          <cell r="C881"/>
          <cell r="D881"/>
          <cell r="E881"/>
        </row>
        <row r="882">
          <cell r="A882" t="str">
            <v>Центральный пульт управления с сенсорным дисплеем SCC58G1</v>
          </cell>
          <cell r="B882"/>
          <cell r="C882"/>
          <cell r="D882"/>
          <cell r="E882">
            <v>1</v>
          </cell>
        </row>
        <row r="883">
          <cell r="A883" t="str">
            <v>Рефнеты для 2-х трубных VRF-систем</v>
          </cell>
          <cell r="B883"/>
          <cell r="C883"/>
          <cell r="D883"/>
          <cell r="E883">
            <v>340</v>
          </cell>
        </row>
        <row r="884">
          <cell r="A884" t="str">
            <v>Разветвитель (для наружных блоков) Energolux</v>
          </cell>
          <cell r="B884"/>
          <cell r="C884"/>
          <cell r="D884"/>
          <cell r="E884">
            <v>1</v>
          </cell>
        </row>
        <row r="885">
          <cell r="A885" t="str">
            <v>Разветвитель универсальный (до 135 кВт)</v>
          </cell>
          <cell r="B885"/>
          <cell r="C885"/>
          <cell r="D885"/>
          <cell r="E885">
            <v>3</v>
          </cell>
        </row>
        <row r="886">
          <cell r="A886" t="str">
            <v>Разветвитель универсальный (до 20 кВт)</v>
          </cell>
          <cell r="B886"/>
          <cell r="C886"/>
          <cell r="D886"/>
          <cell r="E886">
            <v>12</v>
          </cell>
        </row>
        <row r="887">
          <cell r="A887" t="str">
            <v>Разветвитель универсальный (до 30 кВт)</v>
          </cell>
          <cell r="B887"/>
          <cell r="C887"/>
          <cell r="D887"/>
          <cell r="E887">
            <v>62</v>
          </cell>
        </row>
        <row r="888">
          <cell r="A888" t="str">
            <v>Разветвитель универсальный (до 70 кВт)</v>
          </cell>
          <cell r="B888"/>
          <cell r="C888"/>
          <cell r="D888"/>
          <cell r="E888">
            <v>1</v>
          </cell>
        </row>
        <row r="889">
          <cell r="A889" t="str">
            <v>Разветвитель универсальный (от 135 кВт)</v>
          </cell>
          <cell r="B889"/>
          <cell r="C889"/>
          <cell r="D889"/>
          <cell r="E889">
            <v>8</v>
          </cell>
        </row>
        <row r="890">
          <cell r="A890" t="str">
            <v>Разветвитель универсальный Y2</v>
          </cell>
          <cell r="B890"/>
          <cell r="C890"/>
          <cell r="D890"/>
          <cell r="E890">
            <v>4</v>
          </cell>
        </row>
        <row r="891">
          <cell r="A891" t="str">
            <v>Разветвитель универсальный с изоляцией (до 20 кВт)</v>
          </cell>
          <cell r="B891"/>
          <cell r="C891"/>
          <cell r="D891"/>
          <cell r="E891">
            <v>156</v>
          </cell>
        </row>
        <row r="892">
          <cell r="A892" t="str">
            <v>Разветвитель универсальный с изоляцией (до 30 кВт)</v>
          </cell>
          <cell r="B892"/>
          <cell r="C892"/>
          <cell r="D892"/>
          <cell r="E892">
            <v>39</v>
          </cell>
        </row>
        <row r="893">
          <cell r="A893" t="str">
            <v>Разветвитель универсальный с изоляцией (до 70 кВт)</v>
          </cell>
          <cell r="B893"/>
          <cell r="C893"/>
          <cell r="D893"/>
          <cell r="E893">
            <v>54</v>
          </cell>
        </row>
        <row r="894">
          <cell r="A894" t="str">
            <v>Разветвитель универсальный с изоляцией (от 135 кВт)</v>
          </cell>
          <cell r="B894"/>
          <cell r="C894"/>
          <cell r="D894"/>
          <cell r="E894"/>
        </row>
        <row r="895">
          <cell r="A895" t="str">
            <v>Рефнеты для 3-х трубных VRF-систем</v>
          </cell>
          <cell r="B895"/>
          <cell r="C895"/>
          <cell r="D895"/>
          <cell r="E895">
            <v>117</v>
          </cell>
        </row>
        <row r="896">
          <cell r="A896" t="str">
            <v>Разветвитель универсальный до 22 кВт FQ02Na/A</v>
          </cell>
          <cell r="B896"/>
          <cell r="C896"/>
          <cell r="D896"/>
          <cell r="E896">
            <v>12</v>
          </cell>
        </row>
        <row r="897">
          <cell r="A897" t="str">
            <v>Разветвитель универсальный до 30 кВт FQ03Na/A</v>
          </cell>
          <cell r="B897"/>
          <cell r="C897"/>
          <cell r="D897"/>
          <cell r="E897">
            <v>50</v>
          </cell>
        </row>
        <row r="898">
          <cell r="A898" t="str">
            <v>Разветвитель универсальный до 5,6 кВт FQ01Na/A</v>
          </cell>
          <cell r="B898"/>
          <cell r="C898"/>
          <cell r="D898"/>
          <cell r="E898">
            <v>32</v>
          </cell>
        </row>
        <row r="899">
          <cell r="A899" t="str">
            <v>Разветвитель универсальный до 68 кВт FQ04Na/A</v>
          </cell>
          <cell r="B899"/>
          <cell r="C899"/>
          <cell r="D899"/>
          <cell r="E899">
            <v>20</v>
          </cell>
        </row>
        <row r="900">
          <cell r="A900" t="str">
            <v>Разветвитель универсальный до 96 кВт FQ05Na/A</v>
          </cell>
          <cell r="B900"/>
          <cell r="C900"/>
          <cell r="D900"/>
          <cell r="E900">
            <v>3</v>
          </cell>
        </row>
        <row r="901">
          <cell r="A901" t="str">
            <v>Прочее для VRF-Россия (аксессуары)</v>
          </cell>
          <cell r="B901"/>
          <cell r="C901"/>
          <cell r="D901"/>
          <cell r="E901">
            <v>1</v>
          </cell>
        </row>
        <row r="902">
          <cell r="A902" t="str">
            <v>Декоративная панель SCP18G1R (полноразмерная панель для кассет), Energolux</v>
          </cell>
          <cell r="B902"/>
          <cell r="C902"/>
          <cell r="D902"/>
          <cell r="E902">
            <v>1</v>
          </cell>
        </row>
        <row r="903">
          <cell r="A903" t="str">
            <v>ФРЦ Киржач (LV)</v>
          </cell>
          <cell r="B903"/>
          <cell r="C903"/>
          <cell r="D903"/>
          <cell r="E903">
            <v>20152</v>
          </cell>
        </row>
        <row r="904">
          <cell r="A904" t="str">
            <v>10000 RAC (Бытовые сплит-системы)</v>
          </cell>
          <cell r="B904"/>
          <cell r="C904"/>
          <cell r="D904"/>
          <cell r="E904">
            <v>15725</v>
          </cell>
        </row>
        <row r="905">
          <cell r="A905" t="str">
            <v>10100 RAC ENERGOLUX</v>
          </cell>
          <cell r="B905"/>
          <cell r="C905"/>
          <cell r="D905"/>
          <cell r="E905">
            <v>8696</v>
          </cell>
        </row>
        <row r="906">
          <cell r="A906" t="str">
            <v>10110 RAC inverter ENERGOLUX</v>
          </cell>
          <cell r="B906"/>
          <cell r="C906"/>
          <cell r="D906"/>
          <cell r="E906">
            <v>4210</v>
          </cell>
        </row>
        <row r="907">
          <cell r="A907" t="str">
            <v>CHAMPERY DC</v>
          </cell>
          <cell r="B907"/>
          <cell r="C907"/>
          <cell r="D907"/>
          <cell r="E907">
            <v>200</v>
          </cell>
        </row>
        <row r="908">
          <cell r="A908" t="str">
            <v>CHAMPERY 1 DC</v>
          </cell>
          <cell r="B908"/>
          <cell r="C908"/>
          <cell r="D908"/>
          <cell r="E908">
            <v>200</v>
          </cell>
        </row>
        <row r="909">
          <cell r="A909" t="str">
            <v>Блок внутренний SAS07CH1-AI сплит-системы настенного типа, Energolux</v>
          </cell>
          <cell r="B909"/>
          <cell r="C909"/>
          <cell r="D909"/>
          <cell r="E909">
            <v>100</v>
          </cell>
        </row>
        <row r="910">
          <cell r="A910" t="str">
            <v>Блок наружный SAU07CH1-AI сплит-системы настенного типа, Energolux</v>
          </cell>
          <cell r="B910"/>
          <cell r="C910"/>
          <cell r="D910"/>
          <cell r="E910">
            <v>100</v>
          </cell>
        </row>
        <row r="911">
          <cell r="A911" t="str">
            <v>DAVOS DC</v>
          </cell>
          <cell r="B911"/>
          <cell r="C911"/>
          <cell r="D911"/>
          <cell r="E911">
            <v>272</v>
          </cell>
        </row>
        <row r="912">
          <cell r="A912" t="str">
            <v>DAVOS PRO</v>
          </cell>
          <cell r="B912"/>
          <cell r="C912"/>
          <cell r="D912"/>
          <cell r="E912">
            <v>272</v>
          </cell>
        </row>
        <row r="913">
          <cell r="A913" t="str">
            <v>Блок внутренний Energolux SAS07R2-AI сплит-системы серия Davos Pro</v>
          </cell>
          <cell r="B913"/>
          <cell r="C913"/>
          <cell r="D913"/>
          <cell r="E913">
            <v>6</v>
          </cell>
        </row>
        <row r="914">
          <cell r="A914" t="str">
            <v>Блок внутренний Energolux SAS09R2-AI сплит-системы  серия Davos Pro</v>
          </cell>
          <cell r="B914"/>
          <cell r="C914"/>
          <cell r="D914"/>
          <cell r="E914">
            <v>106</v>
          </cell>
        </row>
        <row r="915">
          <cell r="A915" t="str">
            <v>Блок внутренний Energolux SAS12R2-AI сплит-системы серия Davos Pro</v>
          </cell>
          <cell r="B915"/>
          <cell r="C915"/>
          <cell r="D915"/>
          <cell r="E915">
            <v>24</v>
          </cell>
        </row>
        <row r="916">
          <cell r="A916" t="str">
            <v>Блок наружный Energolux SAU07R2-AI сплит-системы серия Davos Pro</v>
          </cell>
          <cell r="B916"/>
          <cell r="C916"/>
          <cell r="D916"/>
          <cell r="E916">
            <v>6</v>
          </cell>
        </row>
        <row r="917">
          <cell r="A917" t="str">
            <v>Блок наружный Energolux SAU09R2-AI сплит-системы серия Davos Pro</v>
          </cell>
          <cell r="B917"/>
          <cell r="C917"/>
          <cell r="D917"/>
          <cell r="E917">
            <v>106</v>
          </cell>
        </row>
        <row r="918">
          <cell r="A918" t="str">
            <v>Блок наружный Energolux SAU12R2-AI сплит-системы серия Davos Pro</v>
          </cell>
          <cell r="B918"/>
          <cell r="C918"/>
          <cell r="D918"/>
          <cell r="E918">
            <v>24</v>
          </cell>
        </row>
        <row r="919">
          <cell r="A919" t="str">
            <v>GENEVA DC</v>
          </cell>
          <cell r="B919"/>
          <cell r="C919"/>
          <cell r="D919"/>
          <cell r="E919">
            <v>1040</v>
          </cell>
        </row>
        <row r="920">
          <cell r="A920" t="str">
            <v>GENEVA G4</v>
          </cell>
          <cell r="B920"/>
          <cell r="C920"/>
          <cell r="D920"/>
          <cell r="E920">
            <v>900</v>
          </cell>
        </row>
        <row r="921">
          <cell r="A921" t="str">
            <v>Блок внутренний SAS07G4-AI сплит-системы, настенного типа, Energolux</v>
          </cell>
          <cell r="B921"/>
          <cell r="C921"/>
          <cell r="D921"/>
          <cell r="E921">
            <v>200</v>
          </cell>
        </row>
        <row r="922">
          <cell r="A922" t="str">
            <v>Блок внутренний SAS09G4-AI сплит-системы, настенного типа, Energolux</v>
          </cell>
          <cell r="B922"/>
          <cell r="C922"/>
          <cell r="D922"/>
          <cell r="E922">
            <v>250</v>
          </cell>
        </row>
        <row r="923">
          <cell r="A923" t="str">
            <v>Блок наружный SAU07G4-AI сплит-системы настенного типа, Energolux</v>
          </cell>
          <cell r="B923"/>
          <cell r="C923"/>
          <cell r="D923"/>
          <cell r="E923">
            <v>200</v>
          </cell>
        </row>
        <row r="924">
          <cell r="A924" t="str">
            <v>Блок наружный SAU09G4-AI сплит-системы настенного типа, Energolux</v>
          </cell>
          <cell r="B924"/>
          <cell r="C924"/>
          <cell r="D924"/>
          <cell r="E924">
            <v>250</v>
          </cell>
        </row>
        <row r="925">
          <cell r="A925" t="str">
            <v>GENEVA LE</v>
          </cell>
          <cell r="B925"/>
          <cell r="C925"/>
          <cell r="D925"/>
          <cell r="E925">
            <v>140</v>
          </cell>
        </row>
        <row r="926">
          <cell r="A926" t="str">
            <v>Блок внутренний Energolux SAS07G5-AI сплит-системы серия GENEVA LE</v>
          </cell>
          <cell r="B926"/>
          <cell r="C926"/>
          <cell r="D926"/>
          <cell r="E926">
            <v>70</v>
          </cell>
        </row>
        <row r="927">
          <cell r="A927" t="str">
            <v>Блок наружный Energolux SAU07G5-AI сплит-системы серия GENEVA LE</v>
          </cell>
          <cell r="B927"/>
          <cell r="C927"/>
          <cell r="D927"/>
          <cell r="E927">
            <v>70</v>
          </cell>
        </row>
        <row r="928">
          <cell r="A928" t="str">
            <v>GLARUS DC</v>
          </cell>
          <cell r="B928"/>
          <cell r="C928"/>
          <cell r="D928"/>
          <cell r="E928">
            <v>10</v>
          </cell>
        </row>
        <row r="929">
          <cell r="A929" t="str">
            <v>Блок внутренний Energolux ESAS07GL1_HDC сплит-системы, серия Glarus DC</v>
          </cell>
          <cell r="B929"/>
          <cell r="C929"/>
          <cell r="D929"/>
          <cell r="E929"/>
        </row>
        <row r="930">
          <cell r="A930" t="str">
            <v>Блок внутренний Energolux ESAS09GL1_HDC сплит-системы, серия Glarus DC</v>
          </cell>
          <cell r="B930"/>
          <cell r="C930"/>
          <cell r="D930"/>
          <cell r="E930"/>
        </row>
        <row r="931">
          <cell r="A931" t="str">
            <v>Блок внутренний Energolux ESAS12GL1_HDC сплит-системы, серия Glarus DC</v>
          </cell>
          <cell r="B931"/>
          <cell r="C931"/>
          <cell r="D931"/>
          <cell r="E931"/>
        </row>
        <row r="932">
          <cell r="A932" t="str">
            <v>Блок внутренний Energolux ESAS18GL1_HDC сплит-системы, серия Glarus DC</v>
          </cell>
          <cell r="B932"/>
          <cell r="C932"/>
          <cell r="D932"/>
          <cell r="E932">
            <v>5</v>
          </cell>
        </row>
        <row r="933">
          <cell r="A933" t="str">
            <v>Блок внутренний Energolux ESAS24GL1_HDC сплит-системы, серия Glarus DC</v>
          </cell>
          <cell r="B933"/>
          <cell r="C933"/>
          <cell r="D933"/>
          <cell r="E933"/>
        </row>
        <row r="934">
          <cell r="A934" t="str">
            <v>Блок наружный Energolux ESAU07GL1_HDC сплит-системы, серия Glarus DC</v>
          </cell>
          <cell r="B934"/>
          <cell r="C934"/>
          <cell r="D934"/>
          <cell r="E934"/>
        </row>
        <row r="935">
          <cell r="A935" t="str">
            <v>Блок наружный Energolux ESAU09GL1_HDC сплит-системы, серия Glarus DC</v>
          </cell>
          <cell r="B935"/>
          <cell r="C935"/>
          <cell r="D935"/>
          <cell r="E935"/>
        </row>
        <row r="936">
          <cell r="A936" t="str">
            <v>Блок наружный Energolux ESAU12GL1_HDC сплит-системы, серия Glarus DC</v>
          </cell>
          <cell r="B936"/>
          <cell r="C936"/>
          <cell r="D936"/>
          <cell r="E936"/>
        </row>
        <row r="937">
          <cell r="A937" t="str">
            <v>Блок наружный Energolux ESAU18GL1_HDC сплит-системы, серия Glarus DC</v>
          </cell>
          <cell r="B937"/>
          <cell r="C937"/>
          <cell r="D937"/>
          <cell r="E937">
            <v>5</v>
          </cell>
        </row>
        <row r="938">
          <cell r="A938" t="str">
            <v>Блок наружный Energolux ESAU24GL1_HDC сплит-системы, серия Glarus DC</v>
          </cell>
          <cell r="B938"/>
          <cell r="C938"/>
          <cell r="D938"/>
          <cell r="E938"/>
        </row>
        <row r="939">
          <cell r="A939" t="str">
            <v>MURREN BLACK DC</v>
          </cell>
          <cell r="B939"/>
          <cell r="C939"/>
          <cell r="D939"/>
          <cell r="E939">
            <v>10</v>
          </cell>
        </row>
        <row r="940">
          <cell r="A940" t="str">
            <v>Блок внутренний SAS24M1-AIB сплит-системы настенного типа, Energolux</v>
          </cell>
          <cell r="B940"/>
          <cell r="C940"/>
          <cell r="D940"/>
          <cell r="E940">
            <v>5</v>
          </cell>
        </row>
        <row r="941">
          <cell r="A941" t="str">
            <v>Блок наружный SAU24M1-AIB сплит-системы настенного типа, Energolux</v>
          </cell>
          <cell r="B941"/>
          <cell r="C941"/>
          <cell r="D941"/>
          <cell r="E941">
            <v>5</v>
          </cell>
        </row>
        <row r="942">
          <cell r="A942" t="str">
            <v>NYON DC</v>
          </cell>
          <cell r="B942"/>
          <cell r="C942"/>
          <cell r="D942"/>
          <cell r="E942">
            <v>2618</v>
          </cell>
        </row>
        <row r="943">
          <cell r="A943" t="str">
            <v>Блок внутренний Energolux SAS07IL1-AI сплит-системы серия NYON</v>
          </cell>
          <cell r="B943"/>
          <cell r="C943"/>
          <cell r="D943"/>
          <cell r="E943">
            <v>239</v>
          </cell>
        </row>
        <row r="944">
          <cell r="A944" t="str">
            <v>Блок внутренний Energolux SAS09IL1-AI сплит-системы  серия NYON</v>
          </cell>
          <cell r="B944"/>
          <cell r="C944"/>
          <cell r="D944"/>
          <cell r="E944">
            <v>680</v>
          </cell>
        </row>
        <row r="945">
          <cell r="A945" t="str">
            <v>Блок внутренний Energolux SAS12IL1-AI сплит-системы серия NYON</v>
          </cell>
          <cell r="B945"/>
          <cell r="C945"/>
          <cell r="D945"/>
          <cell r="E945">
            <v>315</v>
          </cell>
        </row>
        <row r="946">
          <cell r="A946" t="str">
            <v>Блок внутренний Energolux SAS18IL1-AI сплит-системы серия NYON</v>
          </cell>
          <cell r="B946"/>
          <cell r="C946"/>
          <cell r="D946"/>
          <cell r="E946">
            <v>55</v>
          </cell>
        </row>
        <row r="947">
          <cell r="A947" t="str">
            <v>Блок внутренний Energolux SAS24IL1-AI сплит-системы серия NYON</v>
          </cell>
          <cell r="B947"/>
          <cell r="C947"/>
          <cell r="D947"/>
          <cell r="E947">
            <v>20</v>
          </cell>
        </row>
        <row r="948">
          <cell r="A948" t="str">
            <v>Блок наружный Energolux SAU07IL1-AI сплит-системы серия NYON</v>
          </cell>
          <cell r="B948"/>
          <cell r="C948"/>
          <cell r="D948"/>
          <cell r="E948">
            <v>239</v>
          </cell>
        </row>
        <row r="949">
          <cell r="A949" t="str">
            <v>Блок наружный Energolux SAU09IL1-AI сплит-системы серия NYON</v>
          </cell>
          <cell r="B949"/>
          <cell r="C949"/>
          <cell r="D949"/>
          <cell r="E949">
            <v>680</v>
          </cell>
        </row>
        <row r="950">
          <cell r="A950" t="str">
            <v>Блок наружный Energolux SAU12IL1-AI сплит-системы  серия NYON</v>
          </cell>
          <cell r="B950"/>
          <cell r="C950"/>
          <cell r="D950"/>
          <cell r="E950">
            <v>315</v>
          </cell>
        </row>
        <row r="951">
          <cell r="A951" t="str">
            <v>Блок наружный Energolux SAU18IL1-AI сплит-системы серия NYON</v>
          </cell>
          <cell r="B951"/>
          <cell r="C951"/>
          <cell r="D951"/>
          <cell r="E951">
            <v>55</v>
          </cell>
        </row>
        <row r="952">
          <cell r="A952" t="str">
            <v>Блок наружный Energolux SAU24IL1-AI сплит-системы серия NYON</v>
          </cell>
          <cell r="B952"/>
          <cell r="C952"/>
          <cell r="D952"/>
          <cell r="E952">
            <v>20</v>
          </cell>
        </row>
        <row r="953">
          <cell r="A953" t="str">
            <v>WINTERTHUR HP</v>
          </cell>
          <cell r="B953"/>
          <cell r="C953"/>
          <cell r="D953"/>
          <cell r="E953">
            <v>60</v>
          </cell>
        </row>
        <row r="954">
          <cell r="A954" t="str">
            <v>Блок внутренний Energolux SAS09EW1-AI сплит-системы серия Winterthur</v>
          </cell>
          <cell r="B954"/>
          <cell r="C954"/>
          <cell r="D954"/>
          <cell r="E954">
            <v>20</v>
          </cell>
        </row>
        <row r="955">
          <cell r="A955" t="str">
            <v>Блок внутренний Energolux SAS12EW1-AI сплит-системы серия Winterthur</v>
          </cell>
          <cell r="B955"/>
          <cell r="C955"/>
          <cell r="D955"/>
          <cell r="E955">
            <v>10</v>
          </cell>
        </row>
        <row r="956">
          <cell r="A956" t="str">
            <v>Блок наружный Energolux SAU09EW1-AI сплит-системы серия Winterthur</v>
          </cell>
          <cell r="B956"/>
          <cell r="C956"/>
          <cell r="D956"/>
          <cell r="E956">
            <v>20</v>
          </cell>
        </row>
        <row r="957">
          <cell r="A957" t="str">
            <v>Блок наружный Energolux SAU12EW1-AI сплит-системы  серия Winterthur</v>
          </cell>
          <cell r="B957"/>
          <cell r="C957"/>
          <cell r="D957"/>
          <cell r="E957">
            <v>10</v>
          </cell>
        </row>
        <row r="958">
          <cell r="A958" t="str">
            <v>ZURICH DC</v>
          </cell>
          <cell r="B958"/>
          <cell r="C958"/>
          <cell r="D958"/>
          <cell r="E958"/>
        </row>
        <row r="959">
          <cell r="A959" t="str">
            <v>ZURICH 6</v>
          </cell>
          <cell r="B959"/>
          <cell r="C959"/>
          <cell r="D959"/>
          <cell r="E959"/>
        </row>
        <row r="960">
          <cell r="A960" t="str">
            <v>Блок внутренний Energolux SAS09Z6-AI сплит-системы 6-я серия ZURICH</v>
          </cell>
          <cell r="B960"/>
          <cell r="C960"/>
          <cell r="D960"/>
          <cell r="E960"/>
        </row>
        <row r="961">
          <cell r="A961" t="str">
            <v>Блок наружный Energolux SAU09Z6-AI сплит-системы 6-я серия ZURICH</v>
          </cell>
          <cell r="B961"/>
          <cell r="C961"/>
          <cell r="D961"/>
          <cell r="E961"/>
        </row>
        <row r="962">
          <cell r="A962" t="str">
            <v>10120 RAC on/off ENERGOLUX</v>
          </cell>
          <cell r="B962"/>
          <cell r="C962"/>
          <cell r="D962"/>
          <cell r="E962">
            <v>4486</v>
          </cell>
        </row>
        <row r="963">
          <cell r="A963" t="str">
            <v>BASEL</v>
          </cell>
          <cell r="B963"/>
          <cell r="C963"/>
          <cell r="D963"/>
          <cell r="E963">
            <v>1500</v>
          </cell>
        </row>
        <row r="964">
          <cell r="A964" t="str">
            <v>BASEL B5</v>
          </cell>
          <cell r="B964"/>
          <cell r="C964"/>
          <cell r="D964"/>
          <cell r="E964">
            <v>1500</v>
          </cell>
        </row>
        <row r="965">
          <cell r="A965" t="str">
            <v>Блок внутренний Energolux SAS09B5-A сплит-системы серия BASEL B5</v>
          </cell>
          <cell r="B965"/>
          <cell r="C965"/>
          <cell r="D965"/>
          <cell r="E965">
            <v>710</v>
          </cell>
        </row>
        <row r="966">
          <cell r="A966" t="str">
            <v>Блок внутренний Energolux SAS36B5-A сплит-системы  серия BASEL B5</v>
          </cell>
          <cell r="B966"/>
          <cell r="C966"/>
          <cell r="D966"/>
          <cell r="E966">
            <v>40</v>
          </cell>
        </row>
        <row r="967">
          <cell r="A967" t="str">
            <v>Блок наружный Energolux SAU09B5-A сплит-системы серия BASEL B5</v>
          </cell>
          <cell r="B967"/>
          <cell r="C967"/>
          <cell r="D967"/>
          <cell r="E967">
            <v>710</v>
          </cell>
        </row>
        <row r="968">
          <cell r="A968" t="str">
            <v>Блок наружный Energolux SAU36B5-A сплит-системы серия BASEL B5</v>
          </cell>
          <cell r="B968"/>
          <cell r="C968"/>
          <cell r="D968"/>
          <cell r="E968">
            <v>40</v>
          </cell>
        </row>
        <row r="969">
          <cell r="A969" t="str">
            <v>GLARUS</v>
          </cell>
          <cell r="B969"/>
          <cell r="C969"/>
          <cell r="D969"/>
          <cell r="E969">
            <v>352</v>
          </cell>
        </row>
        <row r="970">
          <cell r="A970" t="str">
            <v>Блок внутренний Energolux ESAS07GL1_Hсплит-системы, серия Glarus</v>
          </cell>
          <cell r="B970"/>
          <cell r="C970"/>
          <cell r="D970"/>
          <cell r="E970">
            <v>39</v>
          </cell>
        </row>
        <row r="971">
          <cell r="A971" t="str">
            <v>Блок внутренний Energolux ESAS09GL1_H сплит-системы, серия Glarus</v>
          </cell>
          <cell r="B971"/>
          <cell r="C971"/>
          <cell r="D971"/>
          <cell r="E971">
            <v>52</v>
          </cell>
        </row>
        <row r="972">
          <cell r="A972" t="str">
            <v>Блок внутренний Energolux ESAS12GL1_H сплит-системы,серия Glarus</v>
          </cell>
          <cell r="B972"/>
          <cell r="C972"/>
          <cell r="D972"/>
          <cell r="E972">
            <v>35</v>
          </cell>
        </row>
        <row r="973">
          <cell r="A973" t="str">
            <v>Блок внутренний Energolux ESAS18GL1_H сплит-системы,серия Glarus</v>
          </cell>
          <cell r="B973"/>
          <cell r="C973"/>
          <cell r="D973"/>
          <cell r="E973">
            <v>25</v>
          </cell>
        </row>
        <row r="974">
          <cell r="A974" t="str">
            <v>Блок внутренний Energolux ESAS24GL1_H сплит-системы,серия Glarus</v>
          </cell>
          <cell r="B974"/>
          <cell r="C974"/>
          <cell r="D974"/>
          <cell r="E974">
            <v>25</v>
          </cell>
        </row>
        <row r="975">
          <cell r="A975" t="str">
            <v>Блок наружный Energolux ESAU07GL1_H сплит-системы, серия Glarus</v>
          </cell>
          <cell r="B975"/>
          <cell r="C975"/>
          <cell r="D975"/>
          <cell r="E975">
            <v>39</v>
          </cell>
        </row>
        <row r="976">
          <cell r="A976" t="str">
            <v>Блок наружный Energolux ESAU09GL1_H сплит-системы, серия Glarus</v>
          </cell>
          <cell r="B976"/>
          <cell r="C976"/>
          <cell r="D976"/>
          <cell r="E976">
            <v>52</v>
          </cell>
        </row>
        <row r="977">
          <cell r="A977" t="str">
            <v>Блок наружный Energolux ESAU12GL1_H сплит-системы, серия Glarus</v>
          </cell>
          <cell r="B977"/>
          <cell r="C977"/>
          <cell r="D977"/>
          <cell r="E977">
            <v>35</v>
          </cell>
        </row>
        <row r="978">
          <cell r="A978" t="str">
            <v>Блок наружный Energolux ESAU18GL1_H сплит-системы ,серия Glarus</v>
          </cell>
          <cell r="B978"/>
          <cell r="C978"/>
          <cell r="D978"/>
          <cell r="E978">
            <v>25</v>
          </cell>
        </row>
        <row r="979">
          <cell r="A979" t="str">
            <v>Блок наружный Energolux ESAU24GL1_H сплит-системы,серия Glarus</v>
          </cell>
          <cell r="B979"/>
          <cell r="C979"/>
          <cell r="D979"/>
          <cell r="E979">
            <v>25</v>
          </cell>
        </row>
        <row r="980">
          <cell r="A980" t="str">
            <v>LAUSANNE</v>
          </cell>
          <cell r="B980"/>
          <cell r="C980"/>
          <cell r="D980"/>
          <cell r="E980">
            <v>2474</v>
          </cell>
        </row>
        <row r="981">
          <cell r="A981" t="str">
            <v>LAUSANNE 2025</v>
          </cell>
          <cell r="B981"/>
          <cell r="C981"/>
          <cell r="D981"/>
          <cell r="E981">
            <v>800</v>
          </cell>
        </row>
        <row r="982">
          <cell r="A982" t="str">
            <v>Блок внутренний SAS09AR1-A сплит-системы настенного типа, Energolux</v>
          </cell>
          <cell r="B982"/>
          <cell r="C982"/>
          <cell r="D982"/>
          <cell r="E982">
            <v>400</v>
          </cell>
        </row>
        <row r="983">
          <cell r="A983" t="str">
            <v>Блок наружный SAU09AR1-A сплит-системы настенного типа, Energolux</v>
          </cell>
          <cell r="B983"/>
          <cell r="C983"/>
          <cell r="D983"/>
          <cell r="E983">
            <v>400</v>
          </cell>
        </row>
        <row r="984">
          <cell r="A984" t="str">
            <v>LAUSANNE PRO</v>
          </cell>
          <cell r="B984"/>
          <cell r="C984"/>
          <cell r="D984"/>
          <cell r="E984">
            <v>1674</v>
          </cell>
        </row>
        <row r="985">
          <cell r="A985" t="str">
            <v>Блок внутренний Energolux SAS07AR2-A сплит-системы серия LAUSANNE PRO</v>
          </cell>
          <cell r="B985"/>
          <cell r="C985"/>
          <cell r="D985"/>
          <cell r="E985">
            <v>817</v>
          </cell>
        </row>
        <row r="986">
          <cell r="A986" t="str">
            <v>Блок внутренний Energolux SAS12AR2-A сплит-системы серия LAUSANNE PRO</v>
          </cell>
          <cell r="B986"/>
          <cell r="C986"/>
          <cell r="D986"/>
          <cell r="E986">
            <v>20</v>
          </cell>
        </row>
        <row r="987">
          <cell r="A987" t="str">
            <v>Блок наружный Energolux SAU07AR2-A сплит-системы серия LAUSANNE PRO</v>
          </cell>
          <cell r="B987"/>
          <cell r="C987"/>
          <cell r="D987"/>
          <cell r="E987">
            <v>817</v>
          </cell>
        </row>
        <row r="988">
          <cell r="A988" t="str">
            <v>Блок наружный Energolux SAU12AR2-A сплит-системы серия LAUSANNE PRO</v>
          </cell>
          <cell r="B988"/>
          <cell r="C988"/>
          <cell r="D988"/>
          <cell r="E988">
            <v>20</v>
          </cell>
        </row>
        <row r="989">
          <cell r="A989" t="str">
            <v>MURREN WHITE</v>
          </cell>
          <cell r="B989"/>
          <cell r="C989"/>
          <cell r="D989"/>
          <cell r="E989">
            <v>160</v>
          </cell>
        </row>
        <row r="990">
          <cell r="A990" t="str">
            <v>Блок внутренний SAS12MR1-A сплит-системы настенного типа, Energolux</v>
          </cell>
          <cell r="B990"/>
          <cell r="C990"/>
          <cell r="D990"/>
          <cell r="E990">
            <v>80</v>
          </cell>
        </row>
        <row r="991">
          <cell r="A991" t="str">
            <v>Блок наружный SAU12MR1-A сплит-системы настенного типа, Energolux</v>
          </cell>
          <cell r="B991"/>
          <cell r="C991"/>
          <cell r="D991"/>
          <cell r="E991">
            <v>80</v>
          </cell>
        </row>
        <row r="992">
          <cell r="A992" t="str">
            <v>10200 RAC FeRRUM</v>
          </cell>
          <cell r="B992"/>
          <cell r="C992"/>
          <cell r="D992"/>
          <cell r="E992">
            <v>7029</v>
          </cell>
        </row>
        <row r="993">
          <cell r="A993" t="str">
            <v>10210 RAC inverter FeRRUM</v>
          </cell>
          <cell r="B993"/>
          <cell r="C993"/>
          <cell r="D993"/>
          <cell r="E993">
            <v>3682</v>
          </cell>
        </row>
        <row r="994">
          <cell r="A994" t="str">
            <v>TITAN DC LE</v>
          </cell>
          <cell r="B994"/>
          <cell r="C994"/>
          <cell r="D994"/>
          <cell r="E994">
            <v>3682</v>
          </cell>
        </row>
        <row r="995">
          <cell r="A995" t="str">
            <v>Блок внутренний iFIS07VR1 сплит системы настенного типа, Ferrum</v>
          </cell>
          <cell r="B995"/>
          <cell r="C995"/>
          <cell r="D995"/>
          <cell r="E995">
            <v>540</v>
          </cell>
        </row>
        <row r="996">
          <cell r="A996" t="str">
            <v>Блок внутренний iFIS09VR1 сплит системы настенного типа, Ferrum</v>
          </cell>
          <cell r="B996"/>
          <cell r="C996"/>
          <cell r="D996"/>
          <cell r="E996">
            <v>880</v>
          </cell>
        </row>
        <row r="997">
          <cell r="A997" t="str">
            <v>Блок внутренний iFIS12VR1 сплит системы настенного типа, Ferrum</v>
          </cell>
          <cell r="B997"/>
          <cell r="C997"/>
          <cell r="D997"/>
          <cell r="E997">
            <v>250</v>
          </cell>
        </row>
        <row r="998">
          <cell r="A998" t="str">
            <v>Блок внутренний iFIS24VR1 сплит системы настенного типа, Ferrum</v>
          </cell>
          <cell r="B998"/>
          <cell r="C998"/>
          <cell r="D998"/>
          <cell r="E998">
            <v>182</v>
          </cell>
        </row>
        <row r="999">
          <cell r="A999" t="str">
            <v>Блок наружный iFOS07VR1 сплит-системы настенного типа, Ferrum</v>
          </cell>
          <cell r="B999"/>
          <cell r="C999"/>
          <cell r="D999"/>
          <cell r="E999">
            <v>540</v>
          </cell>
        </row>
        <row r="1000">
          <cell r="A1000" t="str">
            <v>Блок наружный iFOS09VR1 сплит-системы настенного типа, Ferrum</v>
          </cell>
          <cell r="B1000"/>
          <cell r="C1000"/>
          <cell r="D1000"/>
          <cell r="E1000">
            <v>854</v>
          </cell>
        </row>
        <row r="1001">
          <cell r="A1001" t="str">
            <v>Блок наружный iFOS12VR1 сплит-системы настенного типа, Ferrum</v>
          </cell>
          <cell r="B1001"/>
          <cell r="C1001"/>
          <cell r="D1001"/>
          <cell r="E1001">
            <v>250</v>
          </cell>
        </row>
        <row r="1002">
          <cell r="A1002" t="str">
            <v>Блок наружный iFOS24VR1 сплит-системы настенного типа, Ferrum</v>
          </cell>
          <cell r="B1002"/>
          <cell r="C1002"/>
          <cell r="D1002"/>
          <cell r="E1002">
            <v>186</v>
          </cell>
        </row>
        <row r="1003">
          <cell r="A1003" t="str">
            <v>10220 RAC on/off FeRRUM</v>
          </cell>
          <cell r="B1003"/>
          <cell r="C1003"/>
          <cell r="D1003"/>
          <cell r="E1003">
            <v>3347</v>
          </cell>
        </row>
        <row r="1004">
          <cell r="A1004" t="str">
            <v>FORCE</v>
          </cell>
          <cell r="B1004"/>
          <cell r="C1004"/>
          <cell r="D1004"/>
          <cell r="E1004">
            <v>667</v>
          </cell>
        </row>
        <row r="1005">
          <cell r="A1005" t="str">
            <v>Force F2</v>
          </cell>
          <cell r="B1005"/>
          <cell r="C1005"/>
          <cell r="D1005"/>
          <cell r="E1005">
            <v>96</v>
          </cell>
        </row>
        <row r="1006">
          <cell r="A1006" t="str">
            <v>Блок внутренний FIS09F2 сплит системы настенного типа, Ferrum</v>
          </cell>
          <cell r="B1006"/>
          <cell r="C1006"/>
          <cell r="D1006"/>
          <cell r="E1006">
            <v>48</v>
          </cell>
        </row>
        <row r="1007">
          <cell r="A1007" t="str">
            <v>Блок наружный FOS09F2 сплит-системы настенного типа, Ferrum</v>
          </cell>
          <cell r="B1007"/>
          <cell r="C1007"/>
          <cell r="D1007"/>
          <cell r="E1007">
            <v>48</v>
          </cell>
        </row>
        <row r="1008">
          <cell r="A1008" t="str">
            <v>Force Pro</v>
          </cell>
          <cell r="B1008"/>
          <cell r="C1008"/>
          <cell r="D1008"/>
          <cell r="E1008">
            <v>571</v>
          </cell>
        </row>
        <row r="1009">
          <cell r="A1009" t="str">
            <v>Блок внутренний FeRRUM FIS09F3 сплит-системы серия Force Pro</v>
          </cell>
          <cell r="B1009"/>
          <cell r="C1009"/>
          <cell r="D1009"/>
          <cell r="E1009">
            <v>176</v>
          </cell>
        </row>
        <row r="1010">
          <cell r="A1010" t="str">
            <v>Блок внутренний FeRRUM FIS18F3 сплит-системы  серия Force Pro</v>
          </cell>
          <cell r="B1010"/>
          <cell r="C1010"/>
          <cell r="D1010"/>
          <cell r="E1010">
            <v>109</v>
          </cell>
        </row>
        <row r="1011">
          <cell r="A1011" t="str">
            <v>Блок наружный FeRRUM FOS09F3 сплит-системы  серия Force Pro</v>
          </cell>
          <cell r="B1011"/>
          <cell r="C1011"/>
          <cell r="D1011"/>
          <cell r="E1011">
            <v>176</v>
          </cell>
        </row>
        <row r="1012">
          <cell r="A1012" t="str">
            <v>Блок наружный FeRRUM FOS18F3 сплит-системы серия Force Pro</v>
          </cell>
          <cell r="B1012"/>
          <cell r="C1012"/>
          <cell r="D1012"/>
          <cell r="E1012">
            <v>109</v>
          </cell>
        </row>
        <row r="1013">
          <cell r="A1013" t="str">
            <v>Блок наружный FeRRUM FOS24F3 сплит-системы серия Force Pro</v>
          </cell>
          <cell r="B1013"/>
          <cell r="C1013"/>
          <cell r="D1013"/>
          <cell r="E1013">
            <v>1</v>
          </cell>
        </row>
        <row r="1014">
          <cell r="A1014" t="str">
            <v>TITAN</v>
          </cell>
          <cell r="B1014"/>
          <cell r="C1014"/>
          <cell r="D1014"/>
          <cell r="E1014">
            <v>2680</v>
          </cell>
        </row>
        <row r="1015">
          <cell r="A1015" t="str">
            <v>Блок внутренний FIS07VR1 сплит системы настенного типа, Ferrum</v>
          </cell>
          <cell r="B1015"/>
          <cell r="C1015"/>
          <cell r="D1015"/>
          <cell r="E1015">
            <v>120</v>
          </cell>
        </row>
        <row r="1016">
          <cell r="A1016" t="str">
            <v>Блок внутренний FIS09VR1 сплит системы настенного типа, Ferrum</v>
          </cell>
          <cell r="B1016"/>
          <cell r="C1016"/>
          <cell r="D1016"/>
          <cell r="E1016">
            <v>800</v>
          </cell>
        </row>
        <row r="1017">
          <cell r="A1017" t="str">
            <v>Блок внутренний FIS12VR1 сплит системы настенного типа, Ferrum</v>
          </cell>
          <cell r="B1017"/>
          <cell r="C1017"/>
          <cell r="D1017"/>
          <cell r="E1017">
            <v>250</v>
          </cell>
        </row>
        <row r="1018">
          <cell r="A1018" t="str">
            <v>Блок внутренний FIS18VR1 сплит системы настенного типа, Ferrum</v>
          </cell>
          <cell r="B1018"/>
          <cell r="C1018"/>
          <cell r="D1018"/>
          <cell r="E1018">
            <v>15</v>
          </cell>
        </row>
        <row r="1019">
          <cell r="A1019" t="str">
            <v>Блок внутренний FIS24VR1 сплит системы настенного типа, Ferrum</v>
          </cell>
          <cell r="B1019"/>
          <cell r="C1019"/>
          <cell r="D1019"/>
          <cell r="E1019">
            <v>155</v>
          </cell>
        </row>
        <row r="1020">
          <cell r="A1020" t="str">
            <v>Блок наружный FOS07VR1 сплит-системы настенного типа, Ferrum</v>
          </cell>
          <cell r="B1020"/>
          <cell r="C1020"/>
          <cell r="D1020"/>
          <cell r="E1020">
            <v>120</v>
          </cell>
        </row>
        <row r="1021">
          <cell r="A1021" t="str">
            <v>Блок наружный FOS09VR1 сплит-системы настенного типа, Ferrum</v>
          </cell>
          <cell r="B1021"/>
          <cell r="C1021"/>
          <cell r="D1021"/>
          <cell r="E1021">
            <v>800</v>
          </cell>
        </row>
        <row r="1022">
          <cell r="A1022" t="str">
            <v>Блок наружный FOS12VR1 сплит-системы настенного типа, Ferrum</v>
          </cell>
          <cell r="B1022"/>
          <cell r="C1022"/>
          <cell r="D1022"/>
          <cell r="E1022">
            <v>250</v>
          </cell>
        </row>
        <row r="1023">
          <cell r="A1023" t="str">
            <v>Блок наружный FOS18VR1 сплит-системы настенного типа, Ferrum</v>
          </cell>
          <cell r="B1023"/>
          <cell r="C1023"/>
          <cell r="D1023"/>
          <cell r="E1023">
            <v>15</v>
          </cell>
        </row>
        <row r="1024">
          <cell r="A1024" t="str">
            <v>Блок наружный FOS24VR1 сплит-системы настенного типа, Ferrum</v>
          </cell>
          <cell r="B1024"/>
          <cell r="C1024"/>
          <cell r="D1024"/>
          <cell r="E1024">
            <v>155</v>
          </cell>
        </row>
        <row r="1025">
          <cell r="A1025" t="str">
            <v>11000 PAC (Полупромышленные сплит-системы)</v>
          </cell>
          <cell r="B1025"/>
          <cell r="C1025"/>
          <cell r="D1025"/>
          <cell r="E1025">
            <v>2234</v>
          </cell>
        </row>
        <row r="1026">
          <cell r="A1026" t="str">
            <v>11100 PAC ENERGOLUX</v>
          </cell>
          <cell r="B1026"/>
          <cell r="C1026"/>
          <cell r="D1026"/>
          <cell r="E1026">
            <v>1833</v>
          </cell>
        </row>
        <row r="1027">
          <cell r="A1027" t="str">
            <v>11110 PAC on/off ENERGOLUX</v>
          </cell>
          <cell r="B1027"/>
          <cell r="C1027"/>
          <cell r="D1027"/>
          <cell r="E1027">
            <v>1265</v>
          </cell>
        </row>
        <row r="1028">
          <cell r="A1028" t="str">
            <v>7-я серия</v>
          </cell>
          <cell r="B1028"/>
          <cell r="C1028"/>
          <cell r="D1028"/>
          <cell r="E1028">
            <v>1265</v>
          </cell>
        </row>
        <row r="1029">
          <cell r="A1029" t="str">
            <v>Внутренние блоки</v>
          </cell>
          <cell r="B1029"/>
          <cell r="C1029"/>
          <cell r="D1029"/>
          <cell r="E1029">
            <v>637</v>
          </cell>
        </row>
        <row r="1030">
          <cell r="A1030" t="str">
            <v>Канальные внутренние блоки</v>
          </cell>
          <cell r="B1030"/>
          <cell r="C1030"/>
          <cell r="D1030"/>
          <cell r="E1030">
            <v>35</v>
          </cell>
        </row>
        <row r="1031">
          <cell r="A1031" t="str">
            <v>Блок внутренний Energolux ESAD48D7_AR1 сплит-системы, канального типа, 7-серия</v>
          </cell>
          <cell r="B1031"/>
          <cell r="C1031"/>
          <cell r="D1031"/>
          <cell r="E1031">
            <v>15</v>
          </cell>
        </row>
        <row r="1032">
          <cell r="A1032" t="str">
            <v>Блок внутренний Energolux ESAD60D7_AR1 сплит-системы, канального типа, 7-серия</v>
          </cell>
          <cell r="B1032"/>
          <cell r="C1032"/>
          <cell r="D1032"/>
          <cell r="E1032">
            <v>20</v>
          </cell>
        </row>
        <row r="1033">
          <cell r="A1033" t="str">
            <v>Кассетные внутренние блоки</v>
          </cell>
          <cell r="B1033"/>
          <cell r="C1033"/>
          <cell r="D1033"/>
          <cell r="E1033">
            <v>381</v>
          </cell>
        </row>
        <row r="1034">
          <cell r="A1034" t="str">
            <v>Блок внутренний  Energolux ESAC12C7_AR1 сплит-системы, кассетного типа, 7-серия</v>
          </cell>
          <cell r="B1034"/>
          <cell r="C1034"/>
          <cell r="D1034"/>
          <cell r="E1034">
            <v>34</v>
          </cell>
        </row>
        <row r="1035">
          <cell r="A1035" t="str">
            <v>Блок внутренний  Energolux ESAC18C7_AR1 сплит-системы, кассетного типа, 7-серия</v>
          </cell>
          <cell r="B1035"/>
          <cell r="C1035"/>
          <cell r="D1035"/>
          <cell r="E1035">
            <v>115</v>
          </cell>
        </row>
        <row r="1036">
          <cell r="A1036" t="str">
            <v>Блок внутренний Energolux ESAC24C7_AR1 сплит-системы, кассетного типа, 7-серия</v>
          </cell>
          <cell r="B1036"/>
          <cell r="C1036"/>
          <cell r="D1036"/>
          <cell r="E1036">
            <v>41</v>
          </cell>
        </row>
        <row r="1037">
          <cell r="A1037" t="str">
            <v>Блок внутренний Energolux ESAC36C7_AR1 сплит-системы, кассетного типа, 7-серия</v>
          </cell>
          <cell r="B1037"/>
          <cell r="C1037"/>
          <cell r="D1037"/>
          <cell r="E1037">
            <v>110</v>
          </cell>
        </row>
        <row r="1038">
          <cell r="A1038" t="str">
            <v>Блок внутренний Energolux ESAC60C7_AR1 сплит-системы, кассетного типа, 7-серия</v>
          </cell>
          <cell r="B1038"/>
          <cell r="C1038"/>
          <cell r="D1038"/>
          <cell r="E1038">
            <v>81</v>
          </cell>
        </row>
        <row r="1039">
          <cell r="A1039" t="str">
            <v>Колонные внутренние блоки</v>
          </cell>
          <cell r="B1039"/>
          <cell r="C1039"/>
          <cell r="D1039"/>
          <cell r="E1039">
            <v>77</v>
          </cell>
        </row>
        <row r="1040">
          <cell r="A1040" t="str">
            <v>Блок внутренний колонного типа Energolux ESAP24P7_HR2 сплит-системы, 7 серия</v>
          </cell>
          <cell r="B1040"/>
          <cell r="C1040"/>
          <cell r="D1040"/>
          <cell r="E1040">
            <v>23</v>
          </cell>
        </row>
        <row r="1041">
          <cell r="A1041" t="str">
            <v>Блок внутренний колонного типа Energolux ESAP60P7_HR2 сплит-системы, 7 серия</v>
          </cell>
          <cell r="B1041"/>
          <cell r="C1041"/>
          <cell r="D1041"/>
          <cell r="E1041">
            <v>54</v>
          </cell>
        </row>
        <row r="1042">
          <cell r="A1042" t="str">
            <v>Напольно-потолочные внутренние блоки</v>
          </cell>
          <cell r="B1042"/>
          <cell r="C1042"/>
          <cell r="D1042"/>
          <cell r="E1042">
            <v>144</v>
          </cell>
        </row>
        <row r="1043">
          <cell r="A1043" t="str">
            <v>Блок внутренний Energolux ESACF24D7_AR1 сплит-сиcтемы, напольно-потолочного типа, 7-серия</v>
          </cell>
          <cell r="B1043"/>
          <cell r="C1043"/>
          <cell r="D1043"/>
          <cell r="E1043">
            <v>18</v>
          </cell>
        </row>
        <row r="1044">
          <cell r="A1044" t="str">
            <v>Блок внутренний Energolux ESACF36D7_AR1 сплит-сиcтемы, напольно-потолочного типа, 7-серия</v>
          </cell>
          <cell r="B1044"/>
          <cell r="C1044"/>
          <cell r="D1044"/>
          <cell r="E1044">
            <v>53</v>
          </cell>
        </row>
        <row r="1045">
          <cell r="A1045" t="str">
            <v>Блок внутренний Energolux ESACF48D7_AR1 сплит-сиcтемы, напольно-потолочного типа, 7-серия</v>
          </cell>
          <cell r="B1045"/>
          <cell r="C1045"/>
          <cell r="D1045"/>
          <cell r="E1045">
            <v>30</v>
          </cell>
        </row>
        <row r="1046">
          <cell r="A1046" t="str">
            <v>Блок внутренний Energolux ESACF60D7_AR1 сплит-сиcтемы, напольно-потолочного типа, 7-серия</v>
          </cell>
          <cell r="B1046"/>
          <cell r="C1046"/>
          <cell r="D1046"/>
          <cell r="E1046">
            <v>43</v>
          </cell>
        </row>
        <row r="1047">
          <cell r="A1047" t="str">
            <v>Наружные блоки</v>
          </cell>
          <cell r="B1047"/>
          <cell r="C1047"/>
          <cell r="D1047"/>
          <cell r="E1047">
            <v>628</v>
          </cell>
        </row>
        <row r="1048">
          <cell r="A1048" t="str">
            <v>Колонные наружные блоки</v>
          </cell>
          <cell r="B1048"/>
          <cell r="C1048"/>
          <cell r="D1048"/>
          <cell r="E1048">
            <v>60</v>
          </cell>
        </row>
        <row r="1049">
          <cell r="A1049" t="str">
            <v>Блок наружный Energolux ESAU24P7_HR2 сплит-системы, 7 серия</v>
          </cell>
          <cell r="B1049"/>
          <cell r="C1049"/>
          <cell r="D1049"/>
          <cell r="E1049">
            <v>23</v>
          </cell>
        </row>
        <row r="1050">
          <cell r="A1050" t="str">
            <v>Блок наружный Energolux ESAU60P7_HR2 сплит-системы, 7 серия</v>
          </cell>
          <cell r="B1050"/>
          <cell r="C1050"/>
          <cell r="D1050"/>
          <cell r="E1050">
            <v>37</v>
          </cell>
        </row>
        <row r="1051">
          <cell r="A1051" t="str">
            <v>Универсальные наружные блоки</v>
          </cell>
          <cell r="B1051"/>
          <cell r="C1051"/>
          <cell r="D1051"/>
          <cell r="E1051">
            <v>568</v>
          </cell>
        </row>
        <row r="1052">
          <cell r="A1052" t="str">
            <v>Блок наружный Energolux ESAU12U7_AR1 сплит-системы, 7-серия</v>
          </cell>
          <cell r="B1052"/>
          <cell r="C1052"/>
          <cell r="D1052"/>
          <cell r="E1052">
            <v>29</v>
          </cell>
        </row>
        <row r="1053">
          <cell r="A1053" t="str">
            <v>Блок наружный Energolux ESAU18U7_AR1 сплит-системы, 7-серия</v>
          </cell>
          <cell r="B1053"/>
          <cell r="C1053"/>
          <cell r="D1053"/>
          <cell r="E1053">
            <v>120</v>
          </cell>
        </row>
        <row r="1054">
          <cell r="A1054" t="str">
            <v>Блок наружный Energolux ESAU24U7_AR1 сплит-системы, 7-серия</v>
          </cell>
          <cell r="B1054"/>
          <cell r="C1054"/>
          <cell r="D1054"/>
          <cell r="E1054">
            <v>67</v>
          </cell>
        </row>
        <row r="1055">
          <cell r="A1055" t="str">
            <v>Блок наружный Energolux ESAU36U7_AR1 сплит-системы, 7-серия</v>
          </cell>
          <cell r="B1055"/>
          <cell r="C1055"/>
          <cell r="D1055"/>
          <cell r="E1055">
            <v>173</v>
          </cell>
        </row>
        <row r="1056">
          <cell r="A1056" t="str">
            <v>Блок наружный Energolux ESAU48U7_AR1 сплит-системы, 7-серия</v>
          </cell>
          <cell r="B1056"/>
          <cell r="C1056"/>
          <cell r="D1056"/>
          <cell r="E1056">
            <v>50</v>
          </cell>
        </row>
        <row r="1057">
          <cell r="A1057" t="str">
            <v>Блок наружный Energolux ESAU60U7_AR1 сплит-системы, 7-серия</v>
          </cell>
          <cell r="B1057"/>
          <cell r="C1057"/>
          <cell r="D1057"/>
          <cell r="E1057">
            <v>129</v>
          </cell>
        </row>
        <row r="1058">
          <cell r="A1058" t="str">
            <v>11120 PAC Inverter ENERGOLUX</v>
          </cell>
          <cell r="B1058"/>
          <cell r="C1058"/>
          <cell r="D1058"/>
          <cell r="E1058">
            <v>154</v>
          </cell>
        </row>
        <row r="1059">
          <cell r="A1059" t="str">
            <v>1-я серия</v>
          </cell>
          <cell r="B1059"/>
          <cell r="C1059"/>
          <cell r="D1059"/>
          <cell r="E1059">
            <v>154</v>
          </cell>
        </row>
        <row r="1060">
          <cell r="A1060" t="str">
            <v>Внутренние блоки</v>
          </cell>
          <cell r="B1060"/>
          <cell r="C1060"/>
          <cell r="D1060"/>
          <cell r="E1060">
            <v>77</v>
          </cell>
        </row>
        <row r="1061">
          <cell r="A1061" t="str">
            <v>Кассетные внутренние блоки</v>
          </cell>
          <cell r="B1061"/>
          <cell r="C1061"/>
          <cell r="D1061"/>
          <cell r="E1061">
            <v>77</v>
          </cell>
        </row>
        <row r="1062">
          <cell r="A1062" t="str">
            <v>Блок внутренний Energolux ESAC18C1_WF_AR2_DC сплит-системы, кассетного типа, 1-я серия</v>
          </cell>
          <cell r="B1062"/>
          <cell r="C1062"/>
          <cell r="D1062"/>
          <cell r="E1062">
            <v>19</v>
          </cell>
        </row>
        <row r="1063">
          <cell r="A1063" t="str">
            <v>Блок внутренний Energolux ESAC24C1_WF_AR2_DC сплит-системы, кассетного типа, 1-я серия</v>
          </cell>
          <cell r="B1063"/>
          <cell r="C1063"/>
          <cell r="D1063"/>
          <cell r="E1063">
            <v>21</v>
          </cell>
        </row>
        <row r="1064">
          <cell r="A1064" t="str">
            <v>Блок внутренний Energolux ESAC48C1_WF_AR2_DC сплит-системы, кассетного типа, 1-я серия</v>
          </cell>
          <cell r="B1064"/>
          <cell r="C1064"/>
          <cell r="D1064"/>
          <cell r="E1064">
            <v>16</v>
          </cell>
        </row>
        <row r="1065">
          <cell r="A1065" t="str">
            <v>Блок внутренний Energolux ESAC60C1_WF_AR2_DC сплит-системы, кассетного типа, 1-я серия</v>
          </cell>
          <cell r="B1065"/>
          <cell r="C1065"/>
          <cell r="D1065"/>
          <cell r="E1065">
            <v>21</v>
          </cell>
        </row>
        <row r="1066">
          <cell r="A1066" t="str">
            <v>Наружные блоки</v>
          </cell>
          <cell r="B1066"/>
          <cell r="C1066"/>
          <cell r="D1066"/>
          <cell r="E1066">
            <v>77</v>
          </cell>
        </row>
        <row r="1067">
          <cell r="A1067" t="str">
            <v>Универсальные наружные блоки</v>
          </cell>
          <cell r="B1067"/>
          <cell r="C1067"/>
          <cell r="D1067"/>
          <cell r="E1067">
            <v>77</v>
          </cell>
        </row>
        <row r="1068">
          <cell r="A1068" t="str">
            <v>Блок наружный Energolux ESAU18U1_AR2_DC сплит-системы, 1-серия</v>
          </cell>
          <cell r="B1068"/>
          <cell r="C1068"/>
          <cell r="D1068"/>
          <cell r="E1068">
            <v>19</v>
          </cell>
        </row>
        <row r="1069">
          <cell r="A1069" t="str">
            <v>Блок наружный Energolux ESAU24U1_AR2_DC сплит-системы, 1-серия</v>
          </cell>
          <cell r="B1069"/>
          <cell r="C1069"/>
          <cell r="D1069"/>
          <cell r="E1069">
            <v>21</v>
          </cell>
        </row>
        <row r="1070">
          <cell r="A1070" t="str">
            <v>Блок наружный Energolux ESAU48U1_AR2_DC сплит-системы, 1-серия</v>
          </cell>
          <cell r="B1070"/>
          <cell r="C1070"/>
          <cell r="D1070"/>
          <cell r="E1070">
            <v>16</v>
          </cell>
        </row>
        <row r="1071">
          <cell r="A1071" t="str">
            <v>Блок наружный Energolux ESAU60U1_AR2_DC сплит-системы, 1-серия</v>
          </cell>
          <cell r="B1071"/>
          <cell r="C1071"/>
          <cell r="D1071"/>
          <cell r="E1071">
            <v>21</v>
          </cell>
        </row>
        <row r="1072">
          <cell r="A1072" t="str">
            <v>11190 PAC Acc. ENERGOLUX</v>
          </cell>
          <cell r="B1072"/>
          <cell r="C1072"/>
          <cell r="D1072"/>
          <cell r="E1072">
            <v>414</v>
          </cell>
        </row>
        <row r="1073">
          <cell r="A1073" t="str">
            <v>Декоративные панели</v>
          </cell>
          <cell r="B1073"/>
          <cell r="C1073"/>
          <cell r="D1073"/>
          <cell r="E1073">
            <v>414</v>
          </cell>
        </row>
        <row r="1074">
          <cell r="A1074" t="str">
            <v>Декоративная панель  Energolux ESCP21A1 ,7-я серия</v>
          </cell>
          <cell r="B1074"/>
          <cell r="C1074"/>
          <cell r="D1074"/>
          <cell r="E1074">
            <v>134</v>
          </cell>
        </row>
        <row r="1075">
          <cell r="A1075" t="str">
            <v>Декоративная панель Energolux ESCP22A1 ,7-я серия</v>
          </cell>
          <cell r="B1075"/>
          <cell r="C1075"/>
          <cell r="D1075"/>
          <cell r="E1075">
            <v>201</v>
          </cell>
        </row>
        <row r="1076">
          <cell r="A1076" t="str">
            <v>Декоративная панель Energolux ESCP24A1,1-я серия</v>
          </cell>
          <cell r="B1076"/>
          <cell r="C1076"/>
          <cell r="D1076"/>
          <cell r="E1076">
            <v>11</v>
          </cell>
        </row>
        <row r="1077">
          <cell r="A1077" t="str">
            <v>Декоративная панель Energolux ESCP25A1, 1-я серия</v>
          </cell>
          <cell r="B1077"/>
          <cell r="C1077"/>
          <cell r="D1077"/>
          <cell r="E1077">
            <v>68</v>
          </cell>
        </row>
        <row r="1078">
          <cell r="A1078" t="str">
            <v>11200 PAC FeRRUM</v>
          </cell>
          <cell r="B1078"/>
          <cell r="C1078"/>
          <cell r="D1078"/>
          <cell r="E1078">
            <v>401</v>
          </cell>
        </row>
        <row r="1079">
          <cell r="A1079" t="str">
            <v>11210 PAC on/off FeRRUM</v>
          </cell>
          <cell r="B1079"/>
          <cell r="C1079"/>
          <cell r="D1079"/>
          <cell r="E1079">
            <v>314</v>
          </cell>
        </row>
        <row r="1080">
          <cell r="A1080" t="str">
            <v>2-я серия</v>
          </cell>
          <cell r="B1080"/>
          <cell r="C1080"/>
          <cell r="D1080"/>
          <cell r="E1080">
            <v>314</v>
          </cell>
        </row>
        <row r="1081">
          <cell r="A1081" t="str">
            <v>Внутренние блоки</v>
          </cell>
          <cell r="B1081"/>
          <cell r="C1081"/>
          <cell r="D1081"/>
          <cell r="E1081">
            <v>157</v>
          </cell>
        </row>
        <row r="1082">
          <cell r="A1082" t="str">
            <v>Кассетные внутренние блоки</v>
          </cell>
          <cell r="B1082"/>
          <cell r="C1082"/>
          <cell r="D1082"/>
          <cell r="E1082">
            <v>89</v>
          </cell>
        </row>
        <row r="1083">
          <cell r="A1083" t="str">
            <v>Блок внутренний FeRRUM FLCAC18C2_MR1 сплит-системы кассетного типа 2 серия</v>
          </cell>
          <cell r="B1083"/>
          <cell r="C1083"/>
          <cell r="D1083"/>
          <cell r="E1083">
            <v>33</v>
          </cell>
        </row>
        <row r="1084">
          <cell r="A1084" t="str">
            <v>Блок внутренний FeRRUM FLCAC24C2_MR1 сплит-системы кассетного типа 2 серия</v>
          </cell>
          <cell r="B1084"/>
          <cell r="C1084"/>
          <cell r="D1084"/>
          <cell r="E1084">
            <v>30</v>
          </cell>
        </row>
        <row r="1085">
          <cell r="A1085" t="str">
            <v>Блок внутренний FeRRUM FLCAC36C2_MR1 сплит-системы кассетного типа 2 серия</v>
          </cell>
          <cell r="B1085"/>
          <cell r="C1085"/>
          <cell r="D1085"/>
          <cell r="E1085">
            <v>16</v>
          </cell>
        </row>
        <row r="1086">
          <cell r="A1086" t="str">
            <v>Блок внутренний FeRRUM FLCAC48C2_MR1 сплит-системы кассетного типа 2 серия</v>
          </cell>
          <cell r="B1086"/>
          <cell r="C1086"/>
          <cell r="D1086"/>
          <cell r="E1086">
            <v>1</v>
          </cell>
        </row>
        <row r="1087">
          <cell r="A1087" t="str">
            <v>Блок внутренний FeRRUM FLCAC60C2_MR1 сплит-системы кассетного типа 2 серия</v>
          </cell>
          <cell r="B1087"/>
          <cell r="C1087"/>
          <cell r="D1087"/>
          <cell r="E1087">
            <v>9</v>
          </cell>
        </row>
        <row r="1088">
          <cell r="A1088" t="str">
            <v>Напольно-потолочные внутренние блоки</v>
          </cell>
          <cell r="B1088"/>
          <cell r="C1088"/>
          <cell r="D1088"/>
          <cell r="E1088">
            <v>68</v>
          </cell>
        </row>
        <row r="1089">
          <cell r="A1089" t="str">
            <v>Блок внутренний FeRRUM FLCACF24D2_MR1 сплит-сиcтемы напольно-потолочного типа 2 серия</v>
          </cell>
          <cell r="B1089"/>
          <cell r="C1089"/>
          <cell r="D1089"/>
          <cell r="E1089">
            <v>17</v>
          </cell>
        </row>
        <row r="1090">
          <cell r="A1090" t="str">
            <v>Блок внутренний FeRRUM FLCACF36D2_MR1 сплит-сиcтемы напольно-потолочного типа 2 серия</v>
          </cell>
          <cell r="B1090"/>
          <cell r="C1090"/>
          <cell r="D1090"/>
          <cell r="E1090">
            <v>7</v>
          </cell>
        </row>
        <row r="1091">
          <cell r="A1091" t="str">
            <v>Блок внутренний FeRRUM FLCACF60D2_MR1 сплит-сиcтемы напольно-потолочного типа 2 серия</v>
          </cell>
          <cell r="B1091"/>
          <cell r="C1091"/>
          <cell r="D1091"/>
          <cell r="E1091">
            <v>44</v>
          </cell>
        </row>
        <row r="1092">
          <cell r="A1092" t="str">
            <v>Наружные блоки</v>
          </cell>
          <cell r="B1092"/>
          <cell r="C1092"/>
          <cell r="D1092"/>
          <cell r="E1092">
            <v>157</v>
          </cell>
        </row>
        <row r="1093">
          <cell r="A1093" t="str">
            <v>Универсальные наружные блоки</v>
          </cell>
          <cell r="B1093"/>
          <cell r="C1093"/>
          <cell r="D1093"/>
          <cell r="E1093">
            <v>157</v>
          </cell>
        </row>
        <row r="1094">
          <cell r="A1094" t="str">
            <v>Блок наружный FeRRUM FLCAU18U2_MR1 сплит-системы 2 серия</v>
          </cell>
          <cell r="B1094"/>
          <cell r="C1094"/>
          <cell r="D1094"/>
          <cell r="E1094">
            <v>33</v>
          </cell>
        </row>
        <row r="1095">
          <cell r="A1095" t="str">
            <v>Блок наружный FeRRUM FLCAU24U2_MR1 сплит-системы 2 серия</v>
          </cell>
          <cell r="B1095"/>
          <cell r="C1095"/>
          <cell r="D1095"/>
          <cell r="E1095">
            <v>47</v>
          </cell>
        </row>
        <row r="1096">
          <cell r="A1096" t="str">
            <v>Блок наружный FeRRUM FLCAU36U2_MR1 сплит-системы 2 серия</v>
          </cell>
          <cell r="B1096"/>
          <cell r="C1096"/>
          <cell r="D1096"/>
          <cell r="E1096">
            <v>23</v>
          </cell>
        </row>
        <row r="1097">
          <cell r="A1097" t="str">
            <v>Блок наружный FeRRUM FLCAU48U2_MR1 сплит-системы 2 серия</v>
          </cell>
          <cell r="B1097"/>
          <cell r="C1097"/>
          <cell r="D1097"/>
          <cell r="E1097">
            <v>1</v>
          </cell>
        </row>
        <row r="1098">
          <cell r="A1098" t="str">
            <v>Блок наружный FeRRUM FLCAU60U2_MR1 сплит-системы 2 серия</v>
          </cell>
          <cell r="B1098"/>
          <cell r="C1098"/>
          <cell r="D1098"/>
          <cell r="E1098">
            <v>53</v>
          </cell>
        </row>
        <row r="1099">
          <cell r="A1099" t="str">
            <v>11290 PAC Acc. FeRRUM</v>
          </cell>
          <cell r="B1099"/>
          <cell r="C1099"/>
          <cell r="D1099"/>
          <cell r="E1099">
            <v>87</v>
          </cell>
        </row>
        <row r="1100">
          <cell r="A1100" t="str">
            <v>Декоративные панели</v>
          </cell>
          <cell r="B1100"/>
          <cell r="C1100"/>
          <cell r="D1100"/>
          <cell r="E1100">
            <v>87</v>
          </cell>
        </row>
        <row r="1101">
          <cell r="A1101" t="str">
            <v>Декоративная панель FeRRUM FSCP26A1  2 серия</v>
          </cell>
          <cell r="B1101"/>
          <cell r="C1101"/>
          <cell r="D1101"/>
          <cell r="E1101">
            <v>13</v>
          </cell>
        </row>
        <row r="1102">
          <cell r="A1102" t="str">
            <v>Декоративная панель FeRRUM FSCP27A1  2 серия</v>
          </cell>
          <cell r="B1102"/>
          <cell r="C1102"/>
          <cell r="D1102"/>
          <cell r="E1102">
            <v>74</v>
          </cell>
        </row>
        <row r="1103">
          <cell r="A1103" t="str">
            <v>12000 Multi (Мульти сплит-системы)</v>
          </cell>
          <cell r="B1103"/>
          <cell r="C1103"/>
          <cell r="D1103"/>
          <cell r="E1103">
            <v>1555</v>
          </cell>
        </row>
        <row r="1104">
          <cell r="A1104" t="str">
            <v>12100 Multi ENERGOLUX</v>
          </cell>
          <cell r="B1104"/>
          <cell r="C1104"/>
          <cell r="D1104"/>
          <cell r="E1104">
            <v>1555</v>
          </cell>
        </row>
        <row r="1105">
          <cell r="A1105" t="str">
            <v>12110 SMART MULTI ENERGOLUX</v>
          </cell>
          <cell r="B1105"/>
          <cell r="C1105"/>
          <cell r="D1105"/>
          <cell r="E1105">
            <v>1529</v>
          </cell>
        </row>
        <row r="1106">
          <cell r="A1106" t="str">
            <v>Внутренние блоки</v>
          </cell>
          <cell r="B1106"/>
          <cell r="C1106"/>
          <cell r="D1106"/>
          <cell r="E1106">
            <v>1251</v>
          </cell>
        </row>
        <row r="1107">
          <cell r="A1107" t="str">
            <v>Канальные внутренние блоки</v>
          </cell>
          <cell r="B1107"/>
          <cell r="C1107"/>
          <cell r="D1107"/>
          <cell r="E1107">
            <v>16</v>
          </cell>
        </row>
        <row r="1108">
          <cell r="A1108">
            <v>2026</v>
          </cell>
          <cell r="B1108"/>
          <cell r="C1108"/>
          <cell r="D1108"/>
          <cell r="E1108">
            <v>16</v>
          </cell>
        </row>
        <row r="1109">
          <cell r="A1109" t="str">
            <v>Блок внутренний Energolux ESAD07M1_WF_AR2_DC мультисплит-системы,канального типа, серия SMART MULTI</v>
          </cell>
          <cell r="B1109"/>
          <cell r="C1109"/>
          <cell r="D1109"/>
          <cell r="E1109">
            <v>8</v>
          </cell>
        </row>
        <row r="1110">
          <cell r="A1110" t="str">
            <v>Блок внутренний Energolux ESAD09M1_WF_AR2_DC мультисплит-системы,канального типа, серия SMART MULTI</v>
          </cell>
          <cell r="B1110"/>
          <cell r="C1110"/>
          <cell r="D1110"/>
          <cell r="E1110">
            <v>8</v>
          </cell>
        </row>
        <row r="1111">
          <cell r="A1111" t="str">
            <v>Кассетные внутренние блоки</v>
          </cell>
          <cell r="B1111"/>
          <cell r="C1111"/>
          <cell r="D1111"/>
          <cell r="E1111">
            <v>16</v>
          </cell>
        </row>
        <row r="1112">
          <cell r="A1112">
            <v>2026</v>
          </cell>
          <cell r="B1112"/>
          <cell r="C1112"/>
          <cell r="D1112"/>
          <cell r="E1112">
            <v>16</v>
          </cell>
        </row>
        <row r="1113">
          <cell r="A1113" t="str">
            <v>Блок внутренний Energolux ESAC18M2_WF_AR2_DC мультисплит-системы, кассетного типа, серия SMART MULTI</v>
          </cell>
          <cell r="B1113"/>
          <cell r="C1113"/>
          <cell r="D1113"/>
          <cell r="E1113">
            <v>16</v>
          </cell>
        </row>
        <row r="1114">
          <cell r="A1114" t="str">
            <v>Настенные внутренние блоки</v>
          </cell>
          <cell r="B1114"/>
          <cell r="C1114"/>
          <cell r="D1114"/>
          <cell r="E1114">
            <v>1219</v>
          </cell>
        </row>
        <row r="1115">
          <cell r="A1115" t="str">
            <v>GENEVA BLACK 2</v>
          </cell>
          <cell r="B1115"/>
          <cell r="C1115"/>
          <cell r="D1115"/>
          <cell r="E1115">
            <v>50</v>
          </cell>
        </row>
        <row r="1116">
          <cell r="A1116" t="str">
            <v>Блок внутренний Energolux ESAS07M3_WFB_AR2_DC мультисплит-системы,настенного типа, серия SMART MULTI</v>
          </cell>
          <cell r="B1116"/>
          <cell r="C1116"/>
          <cell r="D1116"/>
          <cell r="E1116">
            <v>15</v>
          </cell>
        </row>
        <row r="1117">
          <cell r="A1117" t="str">
            <v>Блок внутренний Energolux ESAS09M3_WFB_AR2_DC мультисплит-системы,настенного типа, серия SMART MULTI</v>
          </cell>
          <cell r="B1117"/>
          <cell r="C1117"/>
          <cell r="D1117"/>
          <cell r="E1117">
            <v>11</v>
          </cell>
        </row>
        <row r="1118">
          <cell r="A1118" t="str">
            <v>Блок внутренний Energolux ESAS12M3_WFB_AR2_DC мультисплит-системы,настенного типа, серия SMART MULTI</v>
          </cell>
          <cell r="B1118"/>
          <cell r="C1118"/>
          <cell r="D1118"/>
          <cell r="E1118">
            <v>12</v>
          </cell>
        </row>
        <row r="1119">
          <cell r="A1119" t="str">
            <v>Блок внутренний Energolux ESAS18M3_WFB_AR2_DC мультисплит-системы,настенного типа, серия SMART MULTI</v>
          </cell>
          <cell r="B1119"/>
          <cell r="C1119"/>
          <cell r="D1119"/>
          <cell r="E1119">
            <v>12</v>
          </cell>
        </row>
        <row r="1120">
          <cell r="A1120" t="str">
            <v>GENEVA WHITE 2</v>
          </cell>
          <cell r="B1120"/>
          <cell r="C1120"/>
          <cell r="D1120"/>
          <cell r="E1120">
            <v>1169</v>
          </cell>
        </row>
        <row r="1121">
          <cell r="A1121" t="str">
            <v>Блок внутренний Energolux ESAS07M3_WF_AR2_DC мультисплит-системы,настенного типа, серия SMART MULTI</v>
          </cell>
          <cell r="B1121"/>
          <cell r="C1121"/>
          <cell r="D1121"/>
          <cell r="E1121">
            <v>595</v>
          </cell>
        </row>
        <row r="1122">
          <cell r="A1122" t="str">
            <v>Блок внутренний Energolux ESAS09M3_WF_AR2_DC мультисплит-системы,настенного типа, серия SMART MULTI</v>
          </cell>
          <cell r="B1122"/>
          <cell r="C1122"/>
          <cell r="D1122"/>
          <cell r="E1122">
            <v>506</v>
          </cell>
        </row>
        <row r="1123">
          <cell r="A1123" t="str">
            <v>Блок внутренний Energolux ESAS12M3_WF_AR2_DC мультисплит-системы,настенного типа, серия SMART MULTI</v>
          </cell>
          <cell r="B1123"/>
          <cell r="C1123"/>
          <cell r="D1123"/>
          <cell r="E1123">
            <v>34</v>
          </cell>
        </row>
        <row r="1124">
          <cell r="A1124" t="str">
            <v>Блок внутренний Energolux ESAS18M3_WF_AR2_DC мультисплит-системы,настенного типа, серия SMART MULTI</v>
          </cell>
          <cell r="B1124"/>
          <cell r="C1124"/>
          <cell r="D1124"/>
          <cell r="E1124">
            <v>34</v>
          </cell>
        </row>
        <row r="1125">
          <cell r="A1125" t="str">
            <v>NYON</v>
          </cell>
          <cell r="B1125"/>
          <cell r="C1125"/>
          <cell r="D1125"/>
          <cell r="E1125"/>
        </row>
        <row r="1126">
          <cell r="A1126" t="str">
            <v>Блок внутренний Energolux ESAS07M6_WF_AR2_DC мультисплит-системы,настенного типа, серия SMART MULTI</v>
          </cell>
          <cell r="B1126"/>
          <cell r="C1126"/>
          <cell r="D1126"/>
          <cell r="E1126"/>
        </row>
        <row r="1127">
          <cell r="A1127" t="str">
            <v>Блок внутренний Energolux ESAS09M6_WF_AR2_DC мультисплит-системы,настенного типа, серия SMART MULTI</v>
          </cell>
          <cell r="B1127"/>
          <cell r="C1127"/>
          <cell r="D1127"/>
          <cell r="E1127"/>
        </row>
        <row r="1128">
          <cell r="A1128" t="str">
            <v>Блок внутренний Energolux ESAS12M6_WF_AR2_DC мультисплит-системы,настенного типа, серия SMART MULTI</v>
          </cell>
          <cell r="B1128"/>
          <cell r="C1128"/>
          <cell r="D1128"/>
          <cell r="E1128"/>
        </row>
        <row r="1129">
          <cell r="A1129" t="str">
            <v>Наружные блоки</v>
          </cell>
          <cell r="B1129"/>
          <cell r="C1129"/>
          <cell r="D1129"/>
          <cell r="E1129">
            <v>278</v>
          </cell>
        </row>
        <row r="1130">
          <cell r="A1130">
            <v>2026</v>
          </cell>
          <cell r="B1130"/>
          <cell r="C1130"/>
          <cell r="D1130"/>
          <cell r="E1130">
            <v>278</v>
          </cell>
        </row>
        <row r="1131">
          <cell r="A1131" t="str">
            <v>Блок наружный Energolux ESAM14M2_AR2_DC2 мультисплит-системы, серия SMART MULTI</v>
          </cell>
          <cell r="B1131"/>
          <cell r="C1131"/>
          <cell r="D1131"/>
          <cell r="E1131">
            <v>165</v>
          </cell>
        </row>
        <row r="1132">
          <cell r="A1132" t="str">
            <v>Блок наружный Energolux ESAM18M2_AR2_DC2 мультисплит-системы, серия SMART MULTI</v>
          </cell>
          <cell r="B1132"/>
          <cell r="C1132"/>
          <cell r="D1132"/>
          <cell r="E1132">
            <v>30</v>
          </cell>
        </row>
        <row r="1133">
          <cell r="A1133" t="str">
            <v>Блок наружный Energolux ESAM21M2_AR2_DC3 мультисплит-системы, серия SMART MULTI</v>
          </cell>
          <cell r="B1133"/>
          <cell r="C1133"/>
          <cell r="D1133"/>
          <cell r="E1133">
            <v>39</v>
          </cell>
        </row>
        <row r="1134">
          <cell r="A1134" t="str">
            <v>Блок наружный Energolux ESAM27M2_AR2_DC3 мультисплит-системы, серия SMART MULTI</v>
          </cell>
          <cell r="B1134"/>
          <cell r="C1134"/>
          <cell r="D1134"/>
          <cell r="E1134">
            <v>24</v>
          </cell>
        </row>
        <row r="1135">
          <cell r="A1135" t="str">
            <v>Блок наружный Energolux ESAM42M2_AR2_DC5 мультисплит-системы, серия SMART MULTI</v>
          </cell>
          <cell r="B1135"/>
          <cell r="C1135"/>
          <cell r="D1135"/>
          <cell r="E1135">
            <v>20</v>
          </cell>
        </row>
        <row r="1136">
          <cell r="A1136" t="str">
            <v>12130 Multi Acc. ENERGOLUX</v>
          </cell>
          <cell r="B1136"/>
          <cell r="C1136"/>
          <cell r="D1136"/>
          <cell r="E1136">
            <v>26</v>
          </cell>
        </row>
        <row r="1137">
          <cell r="A1137" t="str">
            <v>Декоративная панель Energolux ESCP23A1,серия SMART MULTI</v>
          </cell>
          <cell r="B1137"/>
          <cell r="C1137"/>
          <cell r="D1137"/>
          <cell r="E1137">
            <v>26</v>
          </cell>
        </row>
        <row r="1138">
          <cell r="A1138" t="str">
            <v>15000 VRF</v>
          </cell>
          <cell r="B1138"/>
          <cell r="C1138"/>
          <cell r="D1138"/>
          <cell r="E1138">
            <v>638</v>
          </cell>
        </row>
        <row r="1139">
          <cell r="A1139" t="str">
            <v>15100 VRF-системы ENERGOLUX</v>
          </cell>
          <cell r="B1139"/>
          <cell r="C1139"/>
          <cell r="D1139"/>
          <cell r="E1139">
            <v>638</v>
          </cell>
        </row>
        <row r="1140">
          <cell r="A1140" t="str">
            <v>15110 VRF ENERGOLUX</v>
          </cell>
          <cell r="B1140"/>
          <cell r="C1140"/>
          <cell r="D1140"/>
          <cell r="E1140">
            <v>588</v>
          </cell>
        </row>
        <row r="1141">
          <cell r="A1141" t="str">
            <v>VRF-системы (Китай)</v>
          </cell>
          <cell r="B1141"/>
          <cell r="C1141"/>
          <cell r="D1141"/>
          <cell r="E1141">
            <v>588</v>
          </cell>
        </row>
        <row r="1142">
          <cell r="A1142" t="str">
            <v>Внутренние блоки канального типа VRF-систем</v>
          </cell>
          <cell r="B1142"/>
          <cell r="C1142"/>
          <cell r="D1142"/>
          <cell r="E1142">
            <v>194</v>
          </cell>
        </row>
        <row r="1143">
          <cell r="A1143" t="str">
            <v>Канальные (SMZD...V3AI) внутренние блоки VRF (SMZ III)</v>
          </cell>
          <cell r="B1143"/>
          <cell r="C1143"/>
          <cell r="D1143"/>
          <cell r="E1143">
            <v>110</v>
          </cell>
        </row>
        <row r="1144">
          <cell r="A1144" t="str">
            <v>SMZD09V3AI Низконапорный (30Па) вн. блок канального типа мультизональной системы Energolux</v>
          </cell>
          <cell r="B1144"/>
          <cell r="C1144"/>
          <cell r="D1144"/>
          <cell r="E1144">
            <v>30</v>
          </cell>
        </row>
        <row r="1145">
          <cell r="A1145" t="str">
            <v>SMZD12V3AI Низконапорный (30Па) вн. блок канального типа мультизональной системы Energolux</v>
          </cell>
          <cell r="B1145"/>
          <cell r="C1145"/>
          <cell r="D1145"/>
          <cell r="E1145">
            <v>30</v>
          </cell>
        </row>
        <row r="1146">
          <cell r="A1146" t="str">
            <v>SMZD16V3AI Низконапорный (30Па) вн. блок канального типа мультизональной системы Energolux</v>
          </cell>
          <cell r="B1146"/>
          <cell r="C1146"/>
          <cell r="D1146"/>
          <cell r="E1146">
            <v>30</v>
          </cell>
        </row>
        <row r="1147">
          <cell r="A1147" t="str">
            <v>SMZD18V3AI Низконапорный (30Па) вн. блок канального типа мультизональной системы Energolux</v>
          </cell>
          <cell r="B1147"/>
          <cell r="C1147"/>
          <cell r="D1147"/>
          <cell r="E1147">
            <v>10</v>
          </cell>
        </row>
        <row r="1148">
          <cell r="A1148" t="str">
            <v>SMZD24V3AI Низконапорный (30Па) вн. блок канального типа мультизональной системы Energolux</v>
          </cell>
          <cell r="B1148"/>
          <cell r="C1148"/>
          <cell r="D1148"/>
          <cell r="E1148">
            <v>10</v>
          </cell>
        </row>
        <row r="1149">
          <cell r="A1149" t="str">
            <v>Канальные (SMZDH...V3AI) внутренние блоки (SMZ III)</v>
          </cell>
          <cell r="B1149"/>
          <cell r="C1149"/>
          <cell r="D1149"/>
          <cell r="E1149">
            <v>70</v>
          </cell>
        </row>
        <row r="1150">
          <cell r="A1150" t="str">
            <v>SMZDH07V3AI Высоконапорный (80Па) вн. блок канального типа мультизональной системы Energolux</v>
          </cell>
          <cell r="B1150"/>
          <cell r="C1150"/>
          <cell r="D1150"/>
          <cell r="E1150">
            <v>10</v>
          </cell>
        </row>
        <row r="1151">
          <cell r="A1151" t="str">
            <v>SMZDH31V3AI Высоконапорный (200Па) вн. блок канального типа мультизональной системы Energolux</v>
          </cell>
          <cell r="B1151"/>
          <cell r="C1151"/>
          <cell r="D1151"/>
          <cell r="E1151">
            <v>10</v>
          </cell>
        </row>
        <row r="1152">
          <cell r="A1152" t="str">
            <v>SMZDH42V3AI Высоконапорный (200Па) вн. блок канального типа мультизональной системы Energolux</v>
          </cell>
          <cell r="B1152"/>
          <cell r="C1152"/>
          <cell r="D1152"/>
          <cell r="E1152">
            <v>10</v>
          </cell>
        </row>
        <row r="1153">
          <cell r="A1153" t="str">
            <v>SMZDH48V3AI Высоконапорный (200Па) вн. блок канального типа мультизональной системы Energolux</v>
          </cell>
          <cell r="B1153"/>
          <cell r="C1153"/>
          <cell r="D1153"/>
          <cell r="E1153">
            <v>20</v>
          </cell>
        </row>
        <row r="1154">
          <cell r="A1154" t="str">
            <v>SMZDH60V3AI Высоконапорный (200Па) вн. блок канального типа мультизональной системы Energolux</v>
          </cell>
          <cell r="B1154"/>
          <cell r="C1154"/>
          <cell r="D1154"/>
          <cell r="E1154">
            <v>5</v>
          </cell>
        </row>
        <row r="1155">
          <cell r="A1155" t="str">
            <v>SMZDH65V3AI Высоконапорный (170Па) вн. блок канального типа мультизональной системы Energolux</v>
          </cell>
          <cell r="B1155"/>
          <cell r="C1155"/>
          <cell r="D1155"/>
          <cell r="E1155">
            <v>15</v>
          </cell>
        </row>
        <row r="1156">
          <cell r="A1156" t="str">
            <v>Канальные (SMZН...V2AI) внутренние блоки VRF (SMZ II)</v>
          </cell>
          <cell r="B1156"/>
          <cell r="C1156"/>
          <cell r="D1156"/>
          <cell r="E1156">
            <v>14</v>
          </cell>
        </row>
        <row r="1157">
          <cell r="A1157" t="str">
            <v>Блок внутренний SMZH72V2AI мультизональной системы,канального типа (100/200 Па),Energolux</v>
          </cell>
          <cell r="B1157"/>
          <cell r="C1157"/>
          <cell r="D1157"/>
          <cell r="E1157">
            <v>9</v>
          </cell>
        </row>
        <row r="1158">
          <cell r="A1158" t="str">
            <v>Блок внутренний SMZH96V2AI мультизональной системы,канального типа (100/200 Па),Energolux</v>
          </cell>
          <cell r="B1158"/>
          <cell r="C1158"/>
          <cell r="D1158"/>
          <cell r="E1158">
            <v>5</v>
          </cell>
        </row>
        <row r="1159">
          <cell r="A1159" t="str">
            <v>Внутренние блоки кассетного типа VRF-систем</v>
          </cell>
          <cell r="B1159"/>
          <cell r="C1159"/>
          <cell r="D1159"/>
          <cell r="E1159">
            <v>99</v>
          </cell>
        </row>
        <row r="1160">
          <cell r="A1160" t="str">
            <v>Кассетные 4-х поточные (SMZC...V3AI) внутренние блоки VRF (SMZ III)</v>
          </cell>
          <cell r="B1160"/>
          <cell r="C1160"/>
          <cell r="D1160"/>
          <cell r="E1160">
            <v>99</v>
          </cell>
        </row>
        <row r="1161">
          <cell r="A1161" t="str">
            <v>SMZC60V3AI Вн. блок кассетного типа мультизональной системы Energolux</v>
          </cell>
          <cell r="B1161"/>
          <cell r="C1161"/>
          <cell r="D1161"/>
          <cell r="E1161">
            <v>60</v>
          </cell>
        </row>
        <row r="1162">
          <cell r="A1162" t="str">
            <v>SMZCC07V3AI Компактный вн. блок кассетного типа мультизональной системы Energolux</v>
          </cell>
          <cell r="B1162"/>
          <cell r="C1162"/>
          <cell r="D1162"/>
          <cell r="E1162">
            <v>39</v>
          </cell>
        </row>
        <row r="1163">
          <cell r="A1163" t="str">
            <v>Внутренние блоки настенного типа VRF-систем</v>
          </cell>
          <cell r="B1163"/>
          <cell r="C1163"/>
          <cell r="D1163"/>
          <cell r="E1163">
            <v>285</v>
          </cell>
        </row>
        <row r="1164">
          <cell r="A1164" t="str">
            <v>Настенные (SMZS...V3AI) внутренние блоки VRF (SMZ III)</v>
          </cell>
          <cell r="B1164"/>
          <cell r="C1164"/>
          <cell r="D1164"/>
          <cell r="E1164">
            <v>285</v>
          </cell>
        </row>
        <row r="1165">
          <cell r="A1165" t="str">
            <v>SMZS07V3AI Вн. блок настенного типа мультизональной системы Energolux</v>
          </cell>
          <cell r="B1165"/>
          <cell r="C1165"/>
          <cell r="D1165"/>
          <cell r="E1165">
            <v>50</v>
          </cell>
        </row>
        <row r="1166">
          <cell r="A1166" t="str">
            <v>SMZS09V3AI Вн. блок настенного типа мультизональной системы Energolux</v>
          </cell>
          <cell r="B1166"/>
          <cell r="C1166"/>
          <cell r="D1166"/>
          <cell r="E1166">
            <v>50</v>
          </cell>
        </row>
        <row r="1167">
          <cell r="A1167" t="str">
            <v>SMZS12V3AI Вн. блок настенного типа мультизональной системы Energolux</v>
          </cell>
          <cell r="B1167"/>
          <cell r="C1167"/>
          <cell r="D1167"/>
          <cell r="E1167">
            <v>80</v>
          </cell>
        </row>
        <row r="1168">
          <cell r="A1168" t="str">
            <v>SMZS16V3AI Вн. блок настенного типа мультизональной системы Energolux</v>
          </cell>
          <cell r="B1168"/>
          <cell r="C1168"/>
          <cell r="D1168"/>
          <cell r="E1168">
            <v>70</v>
          </cell>
        </row>
        <row r="1169">
          <cell r="A1169" t="str">
            <v>SMZS18V3AI Вн. блок настенного типа мультизональной системы Energolux</v>
          </cell>
          <cell r="B1169"/>
          <cell r="C1169"/>
          <cell r="D1169"/>
          <cell r="E1169">
            <v>30</v>
          </cell>
        </row>
        <row r="1170">
          <cell r="A1170" t="str">
            <v>SMZS32V3AI Вн. блок настенного типа мультизональной системы Energolux</v>
          </cell>
          <cell r="B1170"/>
          <cell r="C1170"/>
          <cell r="D1170"/>
          <cell r="E1170">
            <v>5</v>
          </cell>
        </row>
        <row r="1171">
          <cell r="A1171" t="str">
            <v>Наружные блоки Mini-VRF-систем</v>
          </cell>
          <cell r="B1171"/>
          <cell r="C1171"/>
          <cell r="D1171"/>
          <cell r="E1171">
            <v>10</v>
          </cell>
        </row>
        <row r="1172">
          <cell r="A1172" t="str">
            <v>Наружные блоки Mini-VRF (SMZ II)</v>
          </cell>
          <cell r="B1172"/>
          <cell r="C1172"/>
          <cell r="D1172"/>
          <cell r="E1172">
            <v>10</v>
          </cell>
        </row>
        <row r="1173">
          <cell r="A1173" t="str">
            <v>Блок наружный SMZUi75V2AI Slim мультизональной системы,Energolux</v>
          </cell>
          <cell r="B1173"/>
          <cell r="C1173"/>
          <cell r="D1173"/>
          <cell r="E1173">
            <v>10</v>
          </cell>
        </row>
        <row r="1174">
          <cell r="A1174" t="str">
            <v>15190 VRF Acc. ENERGOLUX</v>
          </cell>
          <cell r="B1174"/>
          <cell r="C1174"/>
          <cell r="D1174"/>
          <cell r="E1174">
            <v>50</v>
          </cell>
        </row>
        <row r="1175">
          <cell r="A1175" t="str">
            <v>Прочее для VRF-Китай (аксессуары)</v>
          </cell>
          <cell r="B1175"/>
          <cell r="C1175"/>
          <cell r="D1175"/>
          <cell r="E1175">
            <v>50</v>
          </cell>
        </row>
        <row r="1176">
          <cell r="A1176" t="str">
            <v>Декоративные панели для VRF-систем (SMZ III)</v>
          </cell>
          <cell r="B1176"/>
          <cell r="C1176"/>
          <cell r="D1176"/>
          <cell r="E1176">
            <v>50</v>
          </cell>
        </row>
        <row r="1177">
          <cell r="A1177" t="str">
            <v>SCP16G3 Декор. панель 620х620 для SMZCC-V3AI мультизональной системы Energolux</v>
          </cell>
          <cell r="B1177"/>
          <cell r="C1177"/>
          <cell r="D1177"/>
          <cell r="E1177">
            <v>50</v>
          </cell>
        </row>
        <row r="1178">
          <cell r="A1178"/>
          <cell r="B1178"/>
          <cell r="C1178"/>
          <cell r="D1178"/>
          <cell r="E1178"/>
        </row>
      </sheetData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МЕНЮ"/>
      <sheetName val="RAC DC бытовые "/>
      <sheetName val="RAC ON-OFF бытовые "/>
      <sheetName val="RAC бытовые сплит-системы LT"/>
      <sheetName val="SMART MULTI"/>
      <sheetName val="BIG MULTI"/>
      <sheetName val="PAC Полупром INVERTER"/>
      <sheetName val="PAC полупром"/>
      <sheetName val="PAC зимние комплекты"/>
      <sheetName val="Расходные материалы РАСПРОДАЖА"/>
      <sheetName val="CЕРТИФИКАТ"/>
    </sheetNames>
    <sheetDataSet>
      <sheetData sheetId="0"/>
      <sheetData sheetId="1"/>
      <sheetData sheetId="2"/>
      <sheetData sheetId="3"/>
      <sheetData sheetId="4">
        <row r="4">
          <cell r="A4"/>
          <cell r="B4"/>
          <cell r="C4"/>
          <cell r="D4"/>
          <cell r="E4"/>
          <cell r="F4"/>
          <cell r="G4"/>
          <cell r="H4"/>
          <cell r="I4"/>
          <cell r="J4"/>
          <cell r="K4"/>
        </row>
        <row r="5">
          <cell r="B5"/>
          <cell r="C5"/>
          <cell r="D5"/>
          <cell r="E5"/>
          <cell r="F5"/>
          <cell r="G5"/>
          <cell r="H5"/>
          <cell r="I5"/>
          <cell r="J5"/>
          <cell r="K5"/>
        </row>
        <row r="6">
          <cell r="B6"/>
          <cell r="C6"/>
          <cell r="D6"/>
          <cell r="E6"/>
          <cell r="F6"/>
          <cell r="G6"/>
          <cell r="H6"/>
          <cell r="I6"/>
          <cell r="J6"/>
          <cell r="K6"/>
        </row>
        <row r="7">
          <cell r="A7" t="str">
            <v>Код</v>
          </cell>
          <cell r="B7" t="str">
            <v>Модель</v>
          </cell>
          <cell r="C7"/>
          <cell r="D7" t="str">
            <v>Основные преимущества</v>
          </cell>
          <cell r="E7" t="str">
            <v>Мощность, кВт</v>
          </cell>
          <cell r="F7"/>
          <cell r="G7" t="str">
            <v xml:space="preserve">Размер блока (ШхВхГ), мм </v>
          </cell>
          <cell r="H7" t="str">
            <v>Вес нетто, кг</v>
          </cell>
          <cell r="I7" t="str">
            <v>МРЦ, руб.</v>
          </cell>
          <cell r="J7" t="str">
            <v>Дилер, руб.</v>
          </cell>
          <cell r="K7" t="str">
            <v>Ваша специальная цена</v>
          </cell>
        </row>
        <row r="8">
          <cell r="A8"/>
          <cell r="B8"/>
          <cell r="C8"/>
          <cell r="D8"/>
          <cell r="E8" t="str">
            <v>Холод</v>
          </cell>
          <cell r="F8" t="str">
            <v>Тепло</v>
          </cell>
          <cell r="G8"/>
          <cell r="H8"/>
          <cell r="I8"/>
          <cell r="J8"/>
          <cell r="K8"/>
        </row>
        <row r="9">
          <cell r="B9"/>
          <cell r="C9"/>
          <cell r="D9"/>
          <cell r="E9"/>
          <cell r="F9"/>
          <cell r="G9"/>
          <cell r="H9"/>
          <cell r="I9"/>
          <cell r="J9"/>
          <cell r="K9"/>
        </row>
        <row r="10">
          <cell r="A10"/>
          <cell r="B10" t="str">
            <v xml:space="preserve"> НАРУЖНЫЕ БЛОКИ</v>
          </cell>
          <cell r="C10"/>
          <cell r="D10"/>
          <cell r="E10"/>
          <cell r="F10"/>
          <cell r="G10"/>
          <cell r="H10"/>
          <cell r="I10"/>
          <cell r="J10"/>
          <cell r="K10"/>
        </row>
        <row r="11">
          <cell r="A11" t="str">
            <v>СК00021013</v>
          </cell>
          <cell r="B11"/>
          <cell r="C11" t="str">
            <v>ESAM14M2_AR2_DC2</v>
          </cell>
          <cell r="D11" t="str">
            <v xml:space="preserve">• Высокий класс энергоэффективности А++
• Антикоррозийное покрытие Golden Fin
• Низкий уровень шума
• Программа для сервисной диагностики
• Эффективная работа на обогрев при -15°C
• Подключение от 2 до 5 внутренних блоков                              • Фреон R32 
• Гарантия 3 года </v>
          </cell>
          <cell r="E11" t="str">
            <v>4,1 (1,8-4,51)</v>
          </cell>
          <cell r="F11" t="str">
            <v>4,5 (2,05-5,28)</v>
          </cell>
          <cell r="G11" t="str">
            <v>785×300×555</v>
          </cell>
          <cell r="H11">
            <v>30</v>
          </cell>
          <cell r="I11">
            <v>69400</v>
          </cell>
          <cell r="J11">
            <v>45110</v>
          </cell>
          <cell r="K11">
            <v>38343.5</v>
          </cell>
        </row>
        <row r="12">
          <cell r="A12" t="str">
            <v>СК00021014</v>
          </cell>
          <cell r="B12"/>
          <cell r="C12" t="str">
            <v>ESAM18M2_AR2_DC2</v>
          </cell>
          <cell r="D12"/>
          <cell r="E12" t="str">
            <v>5,3 (2,05-5,83)</v>
          </cell>
          <cell r="F12" t="str">
            <v>5,6 (2,21-6,16)</v>
          </cell>
          <cell r="G12" t="str">
            <v>785×300×555</v>
          </cell>
          <cell r="H12">
            <v>30.5</v>
          </cell>
          <cell r="I12">
            <v>73600</v>
          </cell>
          <cell r="J12">
            <v>47840</v>
          </cell>
          <cell r="K12">
            <v>40664</v>
          </cell>
        </row>
        <row r="13">
          <cell r="A13" t="str">
            <v>СК00021015</v>
          </cell>
          <cell r="B13"/>
          <cell r="C13" t="str">
            <v>ESAM21M2_AR2_DC3</v>
          </cell>
          <cell r="D13"/>
          <cell r="E13" t="str">
            <v>6,2 (2,20-6,71)</v>
          </cell>
          <cell r="F13" t="str">
            <v>6,6 (2,39-7,26)</v>
          </cell>
          <cell r="G13" t="str">
            <v>900×360×700</v>
          </cell>
          <cell r="H13">
            <v>41.5</v>
          </cell>
          <cell r="I13">
            <v>90900</v>
          </cell>
          <cell r="J13">
            <v>59085</v>
          </cell>
          <cell r="K13">
            <v>50222.25</v>
          </cell>
        </row>
        <row r="14">
          <cell r="A14" t="str">
            <v>СК00021016</v>
          </cell>
          <cell r="B14"/>
          <cell r="C14" t="str">
            <v>ESAM27M2_AR2_DC3</v>
          </cell>
          <cell r="D14"/>
          <cell r="E14" t="str">
            <v>7,9 (2,30-8,69)</v>
          </cell>
          <cell r="F14" t="str">
            <v>8,2 (2,45-9,02)</v>
          </cell>
          <cell r="G14" t="str">
            <v>900×360×700</v>
          </cell>
          <cell r="H14">
            <v>41.5</v>
          </cell>
          <cell r="I14">
            <v>97600</v>
          </cell>
          <cell r="J14">
            <v>63440</v>
          </cell>
          <cell r="K14">
            <v>53924</v>
          </cell>
        </row>
        <row r="15">
          <cell r="A15" t="str">
            <v>СК00021017</v>
          </cell>
          <cell r="B15"/>
          <cell r="C15" t="str">
            <v>ESAM28M2_AR2_DC4</v>
          </cell>
          <cell r="D15"/>
          <cell r="E15" t="str">
            <v>8,0 (2,5-9,80)</v>
          </cell>
          <cell r="F15" t="str">
            <v>9,4 (2,67-10,14)</v>
          </cell>
          <cell r="G15" t="str">
            <v>970×395×803</v>
          </cell>
          <cell r="H15">
            <v>59</v>
          </cell>
          <cell r="I15">
            <v>140700</v>
          </cell>
          <cell r="J15">
            <v>91455</v>
          </cell>
          <cell r="K15">
            <v>77736.75</v>
          </cell>
        </row>
        <row r="16">
          <cell r="A16" t="str">
            <v>СК00021018</v>
          </cell>
          <cell r="B16"/>
          <cell r="C16" t="str">
            <v>ESAM36M2_AR2_DC4</v>
          </cell>
          <cell r="D16"/>
          <cell r="E16" t="str">
            <v>10,6 (2,5-11,0)</v>
          </cell>
          <cell r="F16" t="str">
            <v>11,0 (2,67-11,2)</v>
          </cell>
          <cell r="G16" t="str">
            <v>970×395×803</v>
          </cell>
          <cell r="H16">
            <v>63.5</v>
          </cell>
          <cell r="I16">
            <v>174800</v>
          </cell>
          <cell r="J16">
            <v>113620</v>
          </cell>
          <cell r="K16">
            <v>96577</v>
          </cell>
        </row>
        <row r="17">
          <cell r="A17" t="str">
            <v>СК00021022</v>
          </cell>
          <cell r="B17"/>
          <cell r="C17" t="str">
            <v>ESAM42M2_AR2_DC5</v>
          </cell>
          <cell r="D17"/>
          <cell r="E17" t="str">
            <v>12,0 (2,77-12,7)</v>
          </cell>
          <cell r="F17" t="str">
            <v>13,0 (2,96-13,1)</v>
          </cell>
          <cell r="G17" t="str">
            <v>970×395×803</v>
          </cell>
          <cell r="H17">
            <v>75</v>
          </cell>
          <cell r="I17">
            <v>181400</v>
          </cell>
          <cell r="J17">
            <v>117910</v>
          </cell>
          <cell r="K17">
            <v>100223.5</v>
          </cell>
        </row>
        <row r="18">
          <cell r="A18"/>
          <cell r="B18" t="str">
            <v xml:space="preserve"> НАСТЕННЫЕ ВНУТРЕННИЕ БЛОКИ СЕРИЯ GENEVA</v>
          </cell>
          <cell r="C18"/>
          <cell r="D18"/>
          <cell r="E18"/>
          <cell r="F18"/>
          <cell r="G18"/>
          <cell r="H18"/>
          <cell r="I18"/>
          <cell r="J18"/>
          <cell r="K18"/>
        </row>
        <row r="19">
          <cell r="A19" t="str">
            <v>СК00020991</v>
          </cell>
          <cell r="B19"/>
          <cell r="C19" t="str">
            <v>ESAS07M3_WF_AR2_DC</v>
          </cell>
          <cell r="D19" t="str">
            <v>• Панель White\Black Mirror (Белое\Черное зеркало) 
• Антикоррозийное покрытие Golden Fin
• Авторестарт
• Защита от утечки хладагента  
• Функция персонального комфорта I FEEL
• 24-ти часовой таймер
• Турборежим
• USB Wi-Fi адаптер в комплекте
• Работает с голосовым помошником
• Беспроводной пульт в комплекте
• Гарантия 3 года</v>
          </cell>
          <cell r="E19" t="str">
            <v>2,05 (1,13-2,70)</v>
          </cell>
          <cell r="F19" t="str">
            <v>2,35 (0,98-2,50)</v>
          </cell>
          <cell r="G19" t="str">
            <v>788х292х198</v>
          </cell>
          <cell r="H19">
            <v>8</v>
          </cell>
          <cell r="I19">
            <v>18400</v>
          </cell>
          <cell r="J19">
            <v>11960</v>
          </cell>
          <cell r="K19">
            <v>10166</v>
          </cell>
        </row>
        <row r="20">
          <cell r="A20" t="str">
            <v>СК00020992</v>
          </cell>
          <cell r="B20"/>
          <cell r="C20" t="str">
            <v>ESAS09M3_WF_AR2_DC</v>
          </cell>
          <cell r="D20"/>
          <cell r="E20" t="str">
            <v>2,64 (1,40-3,30)</v>
          </cell>
          <cell r="F20" t="str">
            <v>2,93 (1,20-3,00)</v>
          </cell>
          <cell r="G20" t="str">
            <v>788х292х198</v>
          </cell>
          <cell r="H20">
            <v>8</v>
          </cell>
          <cell r="I20">
            <v>19000</v>
          </cell>
          <cell r="J20">
            <v>12350</v>
          </cell>
          <cell r="K20">
            <v>10497.5</v>
          </cell>
        </row>
        <row r="21">
          <cell r="A21" t="str">
            <v>СК00020993</v>
          </cell>
          <cell r="B21"/>
          <cell r="C21" t="str">
            <v>ESAS12M3_WF_AR2_DC</v>
          </cell>
          <cell r="D21"/>
          <cell r="E21" t="str">
            <v>3,52 (1,70-3,70)</v>
          </cell>
          <cell r="F21" t="str">
            <v>3,81 (2,03-4,42)</v>
          </cell>
          <cell r="G21" t="str">
            <v>788х292х198</v>
          </cell>
          <cell r="H21">
            <v>8</v>
          </cell>
          <cell r="I21">
            <v>19900</v>
          </cell>
          <cell r="J21">
            <v>12935</v>
          </cell>
          <cell r="K21">
            <v>10994.75</v>
          </cell>
        </row>
        <row r="22">
          <cell r="A22" t="str">
            <v>СК00020994</v>
          </cell>
          <cell r="B22"/>
          <cell r="C22" t="str">
            <v>ESAS18M3_WF_AR2_DC</v>
          </cell>
          <cell r="D22"/>
          <cell r="E22" t="str">
            <v>5,27 (2,50-5,80)</v>
          </cell>
          <cell r="F22" t="str">
            <v>5,38 (2,25-5,80)</v>
          </cell>
          <cell r="G22" t="str">
            <v>936х316х221</v>
          </cell>
          <cell r="H22">
            <v>10.5</v>
          </cell>
          <cell r="I22">
            <v>26900</v>
          </cell>
          <cell r="J22">
            <v>17485</v>
          </cell>
          <cell r="K22">
            <v>14862.25</v>
          </cell>
        </row>
        <row r="23">
          <cell r="A23" t="str">
            <v>СК00020995</v>
          </cell>
          <cell r="B23"/>
          <cell r="C23" t="str">
            <v>ESAS24M3_WF_AR2_DC</v>
          </cell>
          <cell r="D23"/>
          <cell r="E23" t="str">
            <v>6,90 (2,90-7,30)</v>
          </cell>
          <cell r="F23" t="str">
            <v>7,05 (2,10-8,00)</v>
          </cell>
          <cell r="G23" t="str">
            <v>1121×329×231</v>
          </cell>
          <cell r="H23">
            <v>15</v>
          </cell>
          <cell r="I23">
            <v>35600</v>
          </cell>
          <cell r="J23">
            <v>23140</v>
          </cell>
          <cell r="K23">
            <v>19669</v>
          </cell>
        </row>
        <row r="24">
          <cell r="A24" t="str">
            <v>СК00020996</v>
          </cell>
          <cell r="B24"/>
          <cell r="C24" t="str">
            <v>ESAS07M3_WFB_AR2_DC</v>
          </cell>
          <cell r="D24"/>
          <cell r="E24" t="str">
            <v>2,05 (1,13-2,70)</v>
          </cell>
          <cell r="F24" t="str">
            <v>2,35 (0,98-2,50)</v>
          </cell>
          <cell r="G24" t="str">
            <v>788х292х198</v>
          </cell>
          <cell r="H24">
            <v>8</v>
          </cell>
          <cell r="I24">
            <v>19700</v>
          </cell>
          <cell r="J24">
            <v>12805</v>
          </cell>
          <cell r="K24">
            <v>10884.25</v>
          </cell>
        </row>
        <row r="25">
          <cell r="A25" t="str">
            <v>СК00020997</v>
          </cell>
          <cell r="B25"/>
          <cell r="C25" t="str">
            <v>ESAS09M3_WFB_AR2_DC</v>
          </cell>
          <cell r="D25"/>
          <cell r="E25" t="str">
            <v>2,64 (1,40-3,30)</v>
          </cell>
          <cell r="F25" t="str">
            <v>2,93 (1,20-3,00)</v>
          </cell>
          <cell r="G25" t="str">
            <v>788х292х198</v>
          </cell>
          <cell r="H25">
            <v>8</v>
          </cell>
          <cell r="I25">
            <v>22500</v>
          </cell>
          <cell r="J25">
            <v>14625</v>
          </cell>
          <cell r="K25">
            <v>12431.25</v>
          </cell>
        </row>
        <row r="26">
          <cell r="A26" t="str">
            <v>СК00020998</v>
          </cell>
          <cell r="B26"/>
          <cell r="C26" t="str">
            <v>ESAS12M3_WFB_AR2_DC</v>
          </cell>
          <cell r="D26"/>
          <cell r="E26" t="str">
            <v>3,52 (1,70~3,70)</v>
          </cell>
          <cell r="F26" t="str">
            <v>3,81 (2,03-4,42)</v>
          </cell>
          <cell r="G26" t="str">
            <v>788х292х198</v>
          </cell>
          <cell r="H26">
            <v>8</v>
          </cell>
          <cell r="I26">
            <v>23100</v>
          </cell>
          <cell r="J26">
            <v>15015</v>
          </cell>
          <cell r="K26">
            <v>12762.75</v>
          </cell>
        </row>
        <row r="27">
          <cell r="A27" t="str">
            <v>СК00020999</v>
          </cell>
          <cell r="B27"/>
          <cell r="C27" t="str">
            <v>ESAS18M3_WFB_AR2_DC</v>
          </cell>
          <cell r="D27"/>
          <cell r="E27" t="str">
            <v>5,27 (2,50-5,80)</v>
          </cell>
          <cell r="F27" t="str">
            <v>5,38 (2,25-5,80)</v>
          </cell>
          <cell r="G27" t="str">
            <v>936х316х221</v>
          </cell>
          <cell r="H27">
            <v>10.5</v>
          </cell>
          <cell r="I27">
            <v>28100</v>
          </cell>
          <cell r="J27">
            <v>18265</v>
          </cell>
          <cell r="K27">
            <v>15525.25</v>
          </cell>
        </row>
        <row r="28">
          <cell r="A28"/>
          <cell r="B28" t="str">
            <v xml:space="preserve"> НАСТЕННЫЕ ВНУТРЕННИЕ БЛОКИ СЕРИЯ NYON</v>
          </cell>
          <cell r="C28"/>
          <cell r="D28"/>
          <cell r="E28"/>
          <cell r="F28"/>
          <cell r="G28"/>
          <cell r="H28"/>
          <cell r="I28"/>
          <cell r="J28"/>
          <cell r="K28"/>
        </row>
        <row r="29">
          <cell r="A29" t="str">
            <v>СК00021000</v>
          </cell>
          <cell r="B29"/>
          <cell r="C29" t="str">
            <v>ESAS07M6_WF_AR2_DC</v>
          </cell>
          <cell r="D29" t="str">
            <v>• Белая матовая панель
• Антикоррозийное покрытие Golden Fin
• Ночной режим
• Авторестарт
• Защита от утечки хладагента  
• Функция персонального комфорта I FEEL
• 24-ти часовой таймер
• Турборежим
• USB Wi-Fi адаптер в комплекте
• Работает с голосовым помошником
• Беспроводной пульт в комплекте
• Гарантия 3 года</v>
          </cell>
          <cell r="E29" t="str">
            <v>2,05 (1,13-2,70)</v>
          </cell>
          <cell r="F29" t="str">
            <v>2,35 (0,98-2,50)</v>
          </cell>
          <cell r="G29" t="str">
            <v>768х299х201</v>
          </cell>
          <cell r="H29">
            <v>7</v>
          </cell>
          <cell r="I29">
            <v>17500</v>
          </cell>
          <cell r="J29">
            <v>11375</v>
          </cell>
          <cell r="K29">
            <v>9668.75</v>
          </cell>
        </row>
        <row r="30">
          <cell r="A30" t="str">
            <v>СК00021001</v>
          </cell>
          <cell r="B30"/>
          <cell r="C30" t="str">
            <v>ESAS09M6_WF_AR2_DC</v>
          </cell>
          <cell r="D30"/>
          <cell r="E30" t="str">
            <v>2,64 (1,40-3,30)</v>
          </cell>
          <cell r="F30" t="str">
            <v>2,93 (1,2-3,00)</v>
          </cell>
          <cell r="G30" t="str">
            <v>768х299х201</v>
          </cell>
          <cell r="H30">
            <v>7</v>
          </cell>
          <cell r="I30">
            <v>18100</v>
          </cell>
          <cell r="J30">
            <v>11765</v>
          </cell>
          <cell r="K30">
            <v>10000.25</v>
          </cell>
        </row>
        <row r="31">
          <cell r="A31" t="str">
            <v>СК00021002</v>
          </cell>
          <cell r="B31"/>
          <cell r="C31" t="str">
            <v>ESAS12M6_WF_AR2_DC</v>
          </cell>
          <cell r="D31"/>
          <cell r="E31" t="str">
            <v>3,52 (1,70-3,70)</v>
          </cell>
          <cell r="F31" t="str">
            <v>3,81 (2,03-4,42)</v>
          </cell>
          <cell r="G31" t="str">
            <v>768х299х201</v>
          </cell>
          <cell r="H31">
            <v>7.5</v>
          </cell>
          <cell r="I31">
            <v>19000</v>
          </cell>
          <cell r="J31">
            <v>12350</v>
          </cell>
          <cell r="K31">
            <v>10497.5</v>
          </cell>
        </row>
        <row r="32">
          <cell r="A32" t="str">
            <v>СК00021003</v>
          </cell>
          <cell r="B32"/>
          <cell r="C32" t="str">
            <v>ESAS18M6_WF_AR2_DC</v>
          </cell>
          <cell r="D32"/>
          <cell r="E32" t="str">
            <v>5,27 (2,50-5,80)</v>
          </cell>
          <cell r="F32" t="str">
            <v>5,38 (2,25-5,80)</v>
          </cell>
          <cell r="G32" t="str">
            <v>1004х320х223</v>
          </cell>
          <cell r="H32">
            <v>11</v>
          </cell>
          <cell r="I32">
            <v>25700</v>
          </cell>
          <cell r="J32">
            <v>16705</v>
          </cell>
          <cell r="K32">
            <v>14199.25</v>
          </cell>
        </row>
        <row r="33">
          <cell r="A33" t="str">
            <v>СК00021004</v>
          </cell>
          <cell r="B33"/>
          <cell r="C33" t="str">
            <v>ESAS24M6_WF_AR2_DC</v>
          </cell>
          <cell r="D33"/>
          <cell r="E33" t="str">
            <v>6,90 (2,90-7,30)</v>
          </cell>
          <cell r="F33" t="str">
            <v>7,05 (2,10-8,00)</v>
          </cell>
          <cell r="G33" t="str">
            <v>1140х332х230</v>
          </cell>
          <cell r="H33">
            <v>13</v>
          </cell>
          <cell r="I33">
            <v>36900</v>
          </cell>
          <cell r="J33">
            <v>23985</v>
          </cell>
          <cell r="K33">
            <v>20387.25</v>
          </cell>
        </row>
        <row r="34">
          <cell r="B34" t="str">
            <v xml:space="preserve"> КАССЕТНЫЕ ВНУТРЕННИЕ БЛОКИ</v>
          </cell>
          <cell r="C34"/>
          <cell r="D34"/>
          <cell r="E34"/>
          <cell r="F34"/>
          <cell r="G34"/>
          <cell r="H34"/>
          <cell r="I34"/>
          <cell r="J34"/>
          <cell r="K34"/>
        </row>
        <row r="35">
          <cell r="A35" t="str">
            <v>СК00021005</v>
          </cell>
          <cell r="B35"/>
          <cell r="C35" t="str">
            <v>ESAC09M2_WF_AR2_DC</v>
          </cell>
          <cell r="D35" t="str">
            <v>• Компактные размеры 
• Низкий уровень шума
• Воздушный фильтр в комплекте
• Авторестарт
• Информативный LED дисплей
• USB Wi-Fi адаптер в комплекте
• Работает с голосовым помошником
• Беспроводной пульт в комплекте
• Гарантия 3 года</v>
          </cell>
          <cell r="E35" t="str">
            <v>2,80 (1,50-3,55)</v>
          </cell>
          <cell r="F35" t="str">
            <v>3,00 (1,60-3,81)</v>
          </cell>
          <cell r="G35" t="str">
            <v>570×570×260</v>
          </cell>
          <cell r="H35">
            <v>14.5</v>
          </cell>
          <cell r="I35">
            <v>35700</v>
          </cell>
          <cell r="J35">
            <v>23205</v>
          </cell>
          <cell r="K35">
            <v>19724.25</v>
          </cell>
        </row>
        <row r="36">
          <cell r="A36" t="str">
            <v>СК00021006</v>
          </cell>
          <cell r="B36"/>
          <cell r="C36" t="str">
            <v>ESAC12M2_WF_AR2_DC</v>
          </cell>
          <cell r="D36"/>
          <cell r="E36" t="str">
            <v>3,52 (1,70-3,70)</v>
          </cell>
          <cell r="F36" t="str">
            <v>3,81 (2,03-4,42)</v>
          </cell>
          <cell r="G36" t="str">
            <v>570×570×260</v>
          </cell>
          <cell r="H36">
            <v>14.5</v>
          </cell>
          <cell r="I36">
            <v>36000</v>
          </cell>
          <cell r="J36">
            <v>23400</v>
          </cell>
          <cell r="K36">
            <v>19890</v>
          </cell>
        </row>
        <row r="37">
          <cell r="A37" t="str">
            <v>СК00021007</v>
          </cell>
          <cell r="B37"/>
          <cell r="C37" t="str">
            <v>ESAC18M2_WF_AR2_DC</v>
          </cell>
          <cell r="D37"/>
          <cell r="E37" t="str">
            <v>5,28 (2,50-5,6)</v>
          </cell>
          <cell r="F37" t="str">
            <v>5,60 (3,03-7,03)</v>
          </cell>
          <cell r="G37" t="str">
            <v>570×570×260</v>
          </cell>
          <cell r="H37">
            <v>15</v>
          </cell>
          <cell r="I37">
            <v>38600</v>
          </cell>
          <cell r="J37">
            <v>25090</v>
          </cell>
          <cell r="K37">
            <v>21326.5</v>
          </cell>
        </row>
        <row r="38">
          <cell r="A38" t="str">
            <v>СК00021019</v>
          </cell>
          <cell r="B38"/>
          <cell r="C38" t="str">
            <v>ESCP23A1</v>
          </cell>
          <cell r="D38"/>
          <cell r="E38" t="str">
            <v>-</v>
          </cell>
          <cell r="F38" t="str">
            <v>-</v>
          </cell>
          <cell r="G38" t="str">
            <v>650х650х55</v>
          </cell>
          <cell r="H38">
            <v>3</v>
          </cell>
          <cell r="I38">
            <v>5400</v>
          </cell>
          <cell r="J38">
            <v>3510</v>
          </cell>
          <cell r="K38">
            <v>2983.5</v>
          </cell>
        </row>
        <row r="39">
          <cell r="B39"/>
          <cell r="C39"/>
          <cell r="D39"/>
          <cell r="E39"/>
          <cell r="F39"/>
          <cell r="G39"/>
          <cell r="H39"/>
          <cell r="I39"/>
          <cell r="J39"/>
          <cell r="K39"/>
        </row>
        <row r="40">
          <cell r="A40" t="str">
            <v>СК00021008</v>
          </cell>
          <cell r="B40"/>
          <cell r="C40" t="str">
            <v>ESAD07M1_WF_AR2_DC</v>
          </cell>
          <cell r="D40" t="str">
            <v>• Компактные размеры 
• Воздушные фильтры в комплекте
• Статический напор 30 Па
•  USB Wi-Fi адаптер в комплекте
• Работает с голосовым помошником
• Проводной пульт в комплекте
• Гарантия 3 года</v>
          </cell>
          <cell r="E40" t="str">
            <v>2,20 (1,13-2,70)</v>
          </cell>
          <cell r="F40" t="str">
            <v>2,50 (1,34-3,17)</v>
          </cell>
          <cell r="G40" t="str">
            <v>700×470×200</v>
          </cell>
          <cell r="H40">
            <v>18.5</v>
          </cell>
          <cell r="I40">
            <v>33800</v>
          </cell>
          <cell r="J40">
            <v>21970</v>
          </cell>
          <cell r="K40">
            <v>18674.5</v>
          </cell>
        </row>
        <row r="41">
          <cell r="A41" t="str">
            <v>СК00021009</v>
          </cell>
          <cell r="B41"/>
          <cell r="C41" t="str">
            <v>ESAD09M1_WF_AR2_DC</v>
          </cell>
          <cell r="D41"/>
          <cell r="E41" t="str">
            <v>2,60 (1,50-3,55)</v>
          </cell>
          <cell r="F41" t="str">
            <v>2,90 (1,70-3,65)</v>
          </cell>
          <cell r="G41" t="str">
            <v>700×470×200</v>
          </cell>
          <cell r="H41">
            <v>18.5</v>
          </cell>
          <cell r="I41">
            <v>35900</v>
          </cell>
          <cell r="J41">
            <v>23335</v>
          </cell>
          <cell r="K41">
            <v>19834.75</v>
          </cell>
        </row>
        <row r="42">
          <cell r="A42" t="str">
            <v>СК00021010</v>
          </cell>
          <cell r="B42"/>
          <cell r="C42" t="str">
            <v>ESAD12M5_WF_AR2_DC</v>
          </cell>
          <cell r="D42"/>
          <cell r="E42" t="str">
            <v>3,52 (1,35-4,40)</v>
          </cell>
          <cell r="F42" t="str">
            <v>3,81 (1,24-5,30)</v>
          </cell>
          <cell r="G42" t="str">
            <v>700x700x245</v>
          </cell>
          <cell r="H42">
            <v>21</v>
          </cell>
          <cell r="I42">
            <v>37400</v>
          </cell>
          <cell r="J42">
            <v>24310</v>
          </cell>
          <cell r="K42">
            <v>20663.5</v>
          </cell>
        </row>
        <row r="43">
          <cell r="A43" t="str">
            <v>СК00021011</v>
          </cell>
          <cell r="B43"/>
          <cell r="C43" t="str">
            <v>ESAD18M5_WF_AR2_DC</v>
          </cell>
          <cell r="D43"/>
          <cell r="E43" t="str">
            <v>5,28 (1,53-5,60)</v>
          </cell>
          <cell r="F43" t="str">
            <v>5,60 (1,40-6,20)</v>
          </cell>
          <cell r="G43" t="str">
            <v>700x700x245</v>
          </cell>
          <cell r="H43">
            <v>22</v>
          </cell>
          <cell r="I43">
            <v>43500</v>
          </cell>
          <cell r="J43">
            <v>28275</v>
          </cell>
          <cell r="K43">
            <v>24033.75</v>
          </cell>
        </row>
        <row r="44">
          <cell r="B44"/>
          <cell r="C44"/>
          <cell r="D44"/>
          <cell r="E44"/>
          <cell r="F44"/>
          <cell r="G44"/>
          <cell r="H44"/>
          <cell r="I44"/>
          <cell r="J44"/>
          <cell r="K44"/>
        </row>
        <row r="45">
          <cell r="B45" t="str">
            <v xml:space="preserve"> НАРУЖНЫЕ БЛОКИ</v>
          </cell>
          <cell r="C45"/>
          <cell r="D45"/>
          <cell r="E45"/>
          <cell r="F45"/>
          <cell r="G45"/>
          <cell r="H45"/>
          <cell r="I45"/>
          <cell r="J45"/>
          <cell r="K45"/>
        </row>
        <row r="46">
          <cell r="A46" t="str">
            <v>СК00017589</v>
          </cell>
          <cell r="B46"/>
          <cell r="C46" t="str">
            <v>SAM14M2-AI/2</v>
          </cell>
          <cell r="D46" t="str">
            <v>• Высокий класс энергоэффективности А++
• Антикоррозийное покрытие теплообменника
• Низкий уровень шума
• Программа для сервисной диагностики
• Эффективная работа на обогрев при -15°C
• Подключение от 2 до 5 внутренних блоков
• Гарантия 3 года</v>
          </cell>
          <cell r="E46" t="str">
            <v>4,1 (2,05~4,72)</v>
          </cell>
          <cell r="F46" t="str">
            <v>4,4 (2,34~5,46)</v>
          </cell>
          <cell r="G46" t="str">
            <v>785х555х300</v>
          </cell>
          <cell r="H46">
            <v>31</v>
          </cell>
          <cell r="I46">
            <v>67400</v>
          </cell>
          <cell r="J46">
            <v>43810</v>
          </cell>
          <cell r="K46">
            <v>37238.5</v>
          </cell>
        </row>
        <row r="47">
          <cell r="A47" t="str">
            <v>СК00017590</v>
          </cell>
          <cell r="B47"/>
          <cell r="C47" t="str">
            <v>SAM18M2-AI/2</v>
          </cell>
          <cell r="D47"/>
          <cell r="E47" t="str">
            <v>5,3 (2,05~5,50)</v>
          </cell>
          <cell r="F47" t="str">
            <v>5,6 (2,34~5,90)</v>
          </cell>
          <cell r="G47" t="str">
            <v>785х555х300</v>
          </cell>
          <cell r="H47">
            <v>31</v>
          </cell>
          <cell r="I47">
            <v>71400</v>
          </cell>
          <cell r="J47">
            <v>46410</v>
          </cell>
          <cell r="K47">
            <v>39448.5</v>
          </cell>
        </row>
        <row r="48">
          <cell r="A48" t="str">
            <v>СК00004912</v>
          </cell>
          <cell r="B48"/>
          <cell r="C48" t="str">
            <v>SAM36M2-AI/4</v>
          </cell>
          <cell r="D48"/>
          <cell r="E48" t="str">
            <v>10,5 (2,5~11,0)</v>
          </cell>
          <cell r="F48" t="str">
            <v>11,0 (2,67~11,2)</v>
          </cell>
          <cell r="G48" t="str">
            <v>985х808х395</v>
          </cell>
          <cell r="H48">
            <v>76.5</v>
          </cell>
          <cell r="I48">
            <v>169600</v>
          </cell>
          <cell r="J48">
            <v>110240</v>
          </cell>
          <cell r="K48">
            <v>93704</v>
          </cell>
        </row>
        <row r="49">
          <cell r="A49" t="str">
            <v>СК00004913</v>
          </cell>
          <cell r="B49"/>
          <cell r="C49" t="str">
            <v>SAM42M2-AI/5</v>
          </cell>
          <cell r="D49"/>
          <cell r="E49" t="str">
            <v>12,1 (2,77~12,8)</v>
          </cell>
          <cell r="F49" t="str">
            <v>13,0 (2,96~13,1)</v>
          </cell>
          <cell r="G49" t="str">
            <v>985х808х395</v>
          </cell>
          <cell r="H49">
            <v>78.5</v>
          </cell>
          <cell r="I49">
            <v>175900</v>
          </cell>
          <cell r="J49">
            <v>114335</v>
          </cell>
          <cell r="K49">
            <v>97184.75</v>
          </cell>
        </row>
        <row r="50">
          <cell r="A50"/>
          <cell r="B50" t="str">
            <v xml:space="preserve"> НАСТЕННЫЕ ВНУТРЕННИЕ БЛОКИ СЕРИЯ GENEVA</v>
          </cell>
          <cell r="C50"/>
          <cell r="D50"/>
          <cell r="E50"/>
          <cell r="F50"/>
          <cell r="G50"/>
          <cell r="H50"/>
          <cell r="I50"/>
          <cell r="J50"/>
          <cell r="K50"/>
        </row>
        <row r="51">
          <cell r="A51" t="str">
            <v>СК00009642</v>
          </cell>
          <cell r="B51"/>
          <cell r="C51" t="str">
            <v>SAS07M3-AI</v>
          </cell>
          <cell r="D51" t="str">
            <v>• Панель White Mirror (Белое зеркало) 
• Антикоррозийное покрытие Blue Fin
• Антизамерзание: поддержание температуры +8°C
• Защита от утечки хладагента  
• Функция персонального комфорта I FEEL
• 24-ти часовой таймер
• Турборежим
• Управление через Wi-Fi (опция)
• Беспроводной пульт в комплекте
• Гарантия 3 года</v>
          </cell>
          <cell r="E51">
            <v>2.0499999999999998</v>
          </cell>
          <cell r="F51">
            <v>2.35</v>
          </cell>
          <cell r="G51" t="str">
            <v>788x292x198</v>
          </cell>
          <cell r="H51">
            <v>8</v>
          </cell>
          <cell r="I51">
            <v>16300</v>
          </cell>
          <cell r="J51">
            <v>10595</v>
          </cell>
          <cell r="K51">
            <v>9005.75</v>
          </cell>
        </row>
        <row r="52">
          <cell r="A52" t="str">
            <v>СК00009643</v>
          </cell>
          <cell r="B52"/>
          <cell r="C52" t="str">
            <v>SAS09M3-AI</v>
          </cell>
          <cell r="D52"/>
          <cell r="E52">
            <v>2.64</v>
          </cell>
          <cell r="F52">
            <v>2.93</v>
          </cell>
          <cell r="G52" t="str">
            <v>788x292x198</v>
          </cell>
          <cell r="H52">
            <v>8</v>
          </cell>
          <cell r="I52">
            <v>16900</v>
          </cell>
          <cell r="J52">
            <v>10985</v>
          </cell>
          <cell r="K52">
            <v>9337.25</v>
          </cell>
        </row>
        <row r="53">
          <cell r="A53" t="str">
            <v>СК00009644</v>
          </cell>
          <cell r="B53"/>
          <cell r="C53" t="str">
            <v>SAS12M3-AI</v>
          </cell>
          <cell r="D53"/>
          <cell r="E53">
            <v>3.52</v>
          </cell>
          <cell r="F53">
            <v>3.81</v>
          </cell>
          <cell r="G53" t="str">
            <v>788x292x198</v>
          </cell>
          <cell r="H53">
            <v>8</v>
          </cell>
          <cell r="I53">
            <v>17800</v>
          </cell>
          <cell r="J53">
            <v>11570</v>
          </cell>
          <cell r="K53">
            <v>9834.5</v>
          </cell>
        </row>
        <row r="54">
          <cell r="A54" t="str">
            <v>СК00009645</v>
          </cell>
          <cell r="B54"/>
          <cell r="C54" t="str">
            <v>SAS18M3-AI</v>
          </cell>
          <cell r="D54"/>
          <cell r="E54">
            <v>5.27</v>
          </cell>
          <cell r="F54">
            <v>5.38</v>
          </cell>
          <cell r="G54" t="str">
            <v>936x316x221</v>
          </cell>
          <cell r="H54">
            <v>10.5</v>
          </cell>
          <cell r="I54">
            <v>24600</v>
          </cell>
          <cell r="J54">
            <v>15990</v>
          </cell>
          <cell r="K54">
            <v>13591.5</v>
          </cell>
        </row>
        <row r="55">
          <cell r="A55" t="str">
            <v>СК00015712</v>
          </cell>
          <cell r="B55"/>
          <cell r="C55" t="str">
            <v>SAS24M3-AI</v>
          </cell>
          <cell r="D55"/>
          <cell r="E55">
            <v>6.9</v>
          </cell>
          <cell r="F55">
            <v>7.05</v>
          </cell>
          <cell r="G55" t="str">
            <v>1121×329×231</v>
          </cell>
          <cell r="H55">
            <v>15</v>
          </cell>
          <cell r="I55">
            <v>33100</v>
          </cell>
          <cell r="J55">
            <v>21515</v>
          </cell>
          <cell r="K55">
            <v>18287.75</v>
          </cell>
        </row>
        <row r="56">
          <cell r="A56" t="str">
            <v>СК00012139</v>
          </cell>
          <cell r="B56"/>
          <cell r="C56" t="str">
            <v>SAS09M3-AIB</v>
          </cell>
          <cell r="D56"/>
          <cell r="E56">
            <v>2.64</v>
          </cell>
          <cell r="F56">
            <v>2.93</v>
          </cell>
          <cell r="G56" t="str">
            <v>788x292x198</v>
          </cell>
          <cell r="H56">
            <v>8</v>
          </cell>
          <cell r="I56">
            <v>20300</v>
          </cell>
          <cell r="J56">
            <v>13195</v>
          </cell>
          <cell r="K56">
            <v>11215.75</v>
          </cell>
        </row>
        <row r="57">
          <cell r="A57" t="str">
            <v>СК00012140</v>
          </cell>
          <cell r="B57"/>
          <cell r="C57" t="str">
            <v>SAS12M3-AIB</v>
          </cell>
          <cell r="D57"/>
          <cell r="E57">
            <v>3.52</v>
          </cell>
          <cell r="F57">
            <v>3.81</v>
          </cell>
          <cell r="G57" t="str">
            <v>788x292x198</v>
          </cell>
          <cell r="H57">
            <v>8</v>
          </cell>
          <cell r="I57">
            <v>20900</v>
          </cell>
          <cell r="J57">
            <v>13585</v>
          </cell>
          <cell r="K57">
            <v>11547.25</v>
          </cell>
        </row>
        <row r="58">
          <cell r="A58" t="str">
            <v>СК00012141</v>
          </cell>
          <cell r="B58"/>
          <cell r="C58" t="str">
            <v>SAS18M3-AIB</v>
          </cell>
          <cell r="D58"/>
          <cell r="E58">
            <v>5.27</v>
          </cell>
          <cell r="F58">
            <v>5.38</v>
          </cell>
          <cell r="G58" t="str">
            <v>936x316x221</v>
          </cell>
          <cell r="H58">
            <v>10.5</v>
          </cell>
          <cell r="I58">
            <v>25800</v>
          </cell>
          <cell r="J58">
            <v>16770</v>
          </cell>
          <cell r="K58">
            <v>14254.5</v>
          </cell>
        </row>
        <row r="59">
          <cell r="A59"/>
          <cell r="B59" t="str">
            <v xml:space="preserve"> НАСТЕННЫЕ ВНУТРЕННИЕ БЛОКИ</v>
          </cell>
          <cell r="C59"/>
          <cell r="D59"/>
          <cell r="E59"/>
          <cell r="F59"/>
          <cell r="G59"/>
          <cell r="H59"/>
          <cell r="I59">
            <v>35800</v>
          </cell>
          <cell r="J59"/>
          <cell r="K59"/>
        </row>
        <row r="60">
          <cell r="A60" t="str">
            <v>СК00018355</v>
          </cell>
          <cell r="B60"/>
          <cell r="C60" t="str">
            <v>SAS18M5-AI</v>
          </cell>
          <cell r="D60"/>
          <cell r="E60">
            <v>5.27</v>
          </cell>
          <cell r="F60">
            <v>5.38</v>
          </cell>
          <cell r="G60" t="str">
            <v>960х316х222</v>
          </cell>
          <cell r="H60">
            <v>11</v>
          </cell>
          <cell r="I60">
            <v>23900</v>
          </cell>
          <cell r="J60">
            <v>15535</v>
          </cell>
          <cell r="K60">
            <v>13204.75</v>
          </cell>
        </row>
        <row r="61">
          <cell r="A61" t="str">
            <v>СК00018356</v>
          </cell>
          <cell r="B61"/>
          <cell r="C61" t="str">
            <v>SAS24M5-AI</v>
          </cell>
          <cell r="D61"/>
          <cell r="E61">
            <v>6.9</v>
          </cell>
          <cell r="F61">
            <v>7.05</v>
          </cell>
          <cell r="G61" t="str">
            <v>1089х328х227</v>
          </cell>
          <cell r="H61">
            <v>12.5</v>
          </cell>
          <cell r="I61">
            <v>34800</v>
          </cell>
          <cell r="J61">
            <v>22620</v>
          </cell>
          <cell r="K61">
            <v>19227</v>
          </cell>
        </row>
        <row r="62">
          <cell r="A62"/>
          <cell r="B62" t="str">
            <v xml:space="preserve"> НАСТЕННЫЕ ВНУТРЕННИЕ БЛОКИ</v>
          </cell>
          <cell r="D62"/>
          <cell r="E62"/>
          <cell r="F62"/>
          <cell r="G62"/>
          <cell r="H62"/>
          <cell r="I62"/>
          <cell r="J62"/>
          <cell r="K62"/>
        </row>
        <row r="63">
          <cell r="A63" t="str">
            <v>СК00002227</v>
          </cell>
          <cell r="B63"/>
          <cell r="C63" t="str">
            <v>SAS18M2-AI</v>
          </cell>
          <cell r="D63" t="str">
            <v>• Угольный фильтр
• Антибактериальный фильтр
• Ионизатор воздуха
• 3D распределение воздушных масс</v>
          </cell>
          <cell r="E63">
            <v>5.2</v>
          </cell>
          <cell r="F63">
            <v>5</v>
          </cell>
          <cell r="G63" t="str">
            <v>315х970х235</v>
          </cell>
          <cell r="H63">
            <v>13</v>
          </cell>
          <cell r="I63">
            <v>10000</v>
          </cell>
          <cell r="J63">
            <v>8500</v>
          </cell>
          <cell r="K63">
            <v>8500</v>
          </cell>
        </row>
        <row r="64">
          <cell r="A64" t="str">
            <v>СК00003056</v>
          </cell>
          <cell r="B64"/>
          <cell r="C64" t="str">
            <v>SAS18M2-AIS</v>
          </cell>
          <cell r="D64"/>
          <cell r="E64">
            <v>5.2</v>
          </cell>
          <cell r="F64">
            <v>5</v>
          </cell>
          <cell r="G64" t="str">
            <v>315×970×235</v>
          </cell>
          <cell r="H64">
            <v>13</v>
          </cell>
          <cell r="I64">
            <v>12500</v>
          </cell>
          <cell r="J64">
            <v>10500</v>
          </cell>
          <cell r="K64">
            <v>10500</v>
          </cell>
        </row>
        <row r="65">
          <cell r="A65"/>
          <cell r="B65" t="str">
            <v xml:space="preserve"> КАССЕТНЫЕ ВНУТРЕННИЕ БЛОКИ</v>
          </cell>
          <cell r="D65"/>
          <cell r="E65"/>
          <cell r="F65"/>
          <cell r="G65"/>
          <cell r="H65"/>
          <cell r="I65"/>
          <cell r="J65"/>
          <cell r="K65"/>
        </row>
        <row r="66">
          <cell r="A66" t="str">
            <v>СК00015851</v>
          </cell>
          <cell r="B66"/>
          <cell r="C66" t="str">
            <v>SAC09M2-AI</v>
          </cell>
          <cell r="D66" t="str">
            <v>• Компактные размеры 
• Низкий уровень шума
• Воздушный фильтр в комплекте
• Встроенный дренажный насос (подъем 1200 мм)
• Информативный LED дисплей
• Управление через Wi-Fi (опция)
• Беспроводной пульт в комплекте
• Гарантия 3 года</v>
          </cell>
          <cell r="E66">
            <v>2.8</v>
          </cell>
          <cell r="F66">
            <v>3</v>
          </cell>
          <cell r="G66" t="str">
            <v>570×570×260</v>
          </cell>
          <cell r="H66">
            <v>14.5</v>
          </cell>
          <cell r="I66">
            <v>32100</v>
          </cell>
          <cell r="J66">
            <v>20865</v>
          </cell>
          <cell r="K66">
            <v>17735.25</v>
          </cell>
        </row>
        <row r="67">
          <cell r="A67" t="str">
            <v>СК00015852</v>
          </cell>
          <cell r="B67"/>
          <cell r="C67" t="str">
            <v>SAC12M2-AI</v>
          </cell>
          <cell r="D67"/>
          <cell r="E67">
            <v>3.52</v>
          </cell>
          <cell r="F67">
            <v>3.81</v>
          </cell>
          <cell r="G67" t="str">
            <v>570×570×260</v>
          </cell>
          <cell r="H67">
            <v>14.5</v>
          </cell>
          <cell r="I67">
            <v>33900</v>
          </cell>
          <cell r="J67">
            <v>22035</v>
          </cell>
          <cell r="K67">
            <v>18729.75</v>
          </cell>
        </row>
        <row r="68">
          <cell r="A68" t="str">
            <v>СК00015853</v>
          </cell>
          <cell r="B68"/>
          <cell r="C68" t="str">
            <v>SAC18M2-AI</v>
          </cell>
          <cell r="D68"/>
          <cell r="E68">
            <v>5.28</v>
          </cell>
          <cell r="F68">
            <v>5.6</v>
          </cell>
          <cell r="G68" t="str">
            <v>570×570×260</v>
          </cell>
          <cell r="H68">
            <v>16</v>
          </cell>
          <cell r="I68">
            <v>36100</v>
          </cell>
          <cell r="J68">
            <v>23465</v>
          </cell>
          <cell r="K68">
            <v>19945.25</v>
          </cell>
        </row>
        <row r="69">
          <cell r="A69" t="str">
            <v>СК00000016</v>
          </cell>
          <cell r="B69"/>
          <cell r="C69" t="str">
            <v xml:space="preserve"> SCP13A1 панель</v>
          </cell>
          <cell r="D69"/>
          <cell r="E69" t="str">
            <v>-</v>
          </cell>
          <cell r="F69" t="str">
            <v>-</v>
          </cell>
          <cell r="G69" t="str">
            <v>650х650х55</v>
          </cell>
          <cell r="H69">
            <v>3</v>
          </cell>
          <cell r="I69">
            <v>7800</v>
          </cell>
          <cell r="J69">
            <v>5070</v>
          </cell>
          <cell r="K69">
            <v>4309.5</v>
          </cell>
        </row>
        <row r="70">
          <cell r="A70"/>
          <cell r="B70" t="str">
            <v>КАНАЛЬНЫЕ ВНУТРЕННИЕ БЛОКИ</v>
          </cell>
          <cell r="D70"/>
          <cell r="E70"/>
          <cell r="F70"/>
          <cell r="G70"/>
          <cell r="H70"/>
          <cell r="I70"/>
          <cell r="J70"/>
          <cell r="K70"/>
        </row>
        <row r="71">
          <cell r="A71" t="str">
            <v>СК00000099</v>
          </cell>
          <cell r="B71"/>
          <cell r="C71" t="str">
            <v>SAD07M1-AI</v>
          </cell>
          <cell r="D71" t="str">
            <v>• Компактные размеры 
• Воздушные фильтры в комплекте
• Статический напор 30 Па
• Управление через Wi-Fi (опция)
• Проводной пульт в комплекте
• Гарантия 3 года</v>
          </cell>
          <cell r="E71">
            <v>2.2000000000000002</v>
          </cell>
          <cell r="F71">
            <v>2.5</v>
          </cell>
          <cell r="G71" t="str">
            <v>700х200х470</v>
          </cell>
          <cell r="H71">
            <v>18.5</v>
          </cell>
          <cell r="I71">
            <v>32800</v>
          </cell>
          <cell r="J71">
            <v>21320</v>
          </cell>
          <cell r="K71">
            <v>18122</v>
          </cell>
        </row>
        <row r="72">
          <cell r="A72" t="str">
            <v>СК00000100</v>
          </cell>
          <cell r="B72"/>
          <cell r="C72" t="str">
            <v>SAD09M1-AI</v>
          </cell>
          <cell r="D72"/>
          <cell r="E72">
            <v>2.6</v>
          </cell>
          <cell r="F72">
            <v>2.9</v>
          </cell>
          <cell r="G72" t="str">
            <v>700х200х470</v>
          </cell>
          <cell r="H72">
            <v>18.5</v>
          </cell>
          <cell r="I72">
            <v>34900</v>
          </cell>
          <cell r="J72">
            <v>22685</v>
          </cell>
          <cell r="K72">
            <v>19282.25</v>
          </cell>
        </row>
        <row r="73">
          <cell r="A73" t="str">
            <v>СК00018243</v>
          </cell>
          <cell r="B73"/>
          <cell r="C73" t="str">
            <v>SAD12M5-AI</v>
          </cell>
          <cell r="D73"/>
          <cell r="E73">
            <v>3.52</v>
          </cell>
          <cell r="F73">
            <v>3.81</v>
          </cell>
          <cell r="G73" t="str">
            <v>700х245х700</v>
          </cell>
          <cell r="H73">
            <v>21</v>
          </cell>
          <cell r="I73">
            <v>36300</v>
          </cell>
          <cell r="J73">
            <v>23595</v>
          </cell>
          <cell r="K73">
            <v>20055.75</v>
          </cell>
        </row>
        <row r="74">
          <cell r="A74" t="str">
            <v>СК00018282</v>
          </cell>
          <cell r="B74"/>
          <cell r="C74" t="str">
            <v>SAD18M5-AI</v>
          </cell>
          <cell r="D74"/>
          <cell r="E74">
            <v>5.28</v>
          </cell>
          <cell r="F74">
            <v>5.6</v>
          </cell>
          <cell r="G74" t="str">
            <v>700х245х700</v>
          </cell>
          <cell r="H74">
            <v>22</v>
          </cell>
          <cell r="I74">
            <v>42300</v>
          </cell>
          <cell r="J74">
            <v>27495</v>
          </cell>
          <cell r="K74">
            <v>23370.75</v>
          </cell>
        </row>
        <row r="75">
          <cell r="B75" t="str">
            <v>АКСЕССУАРЫ</v>
          </cell>
          <cell r="C75"/>
          <cell r="D75"/>
          <cell r="E75"/>
          <cell r="F75"/>
          <cell r="G75"/>
          <cell r="H75"/>
          <cell r="I75"/>
          <cell r="J75"/>
          <cell r="K75"/>
        </row>
        <row r="76">
          <cell r="A76"/>
          <cell r="B76" t="str">
            <v>Модель</v>
          </cell>
          <cell r="C76"/>
          <cell r="D76" t="str">
            <v>Описание</v>
          </cell>
          <cell r="E76"/>
          <cell r="F76"/>
          <cell r="G76"/>
          <cell r="H76"/>
          <cell r="I76" t="str">
            <v>РРЦ, руб.</v>
          </cell>
          <cell r="J76" t="str">
            <v>Дилер, руб.</v>
          </cell>
          <cell r="K76" t="str">
            <v>Ваша специальная цена</v>
          </cell>
        </row>
        <row r="77">
          <cell r="A77" t="str">
            <v>СК00003448</v>
          </cell>
          <cell r="B77"/>
          <cell r="C77" t="str">
            <v>SIW01A1</v>
          </cell>
          <cell r="D77" t="str">
            <v>Wi-Fi адаптер для кассетных, канальных, потолочных блоков серии SMART MULTI , Energolux</v>
          </cell>
          <cell r="E77"/>
          <cell r="F77"/>
          <cell r="G77"/>
          <cell r="H77"/>
          <cell r="I77">
            <v>3700</v>
          </cell>
          <cell r="J77">
            <v>2405</v>
          </cell>
          <cell r="K77">
            <v>2044.25</v>
          </cell>
        </row>
        <row r="78">
          <cell r="A78" t="str">
            <v>СК00015427</v>
          </cell>
          <cell r="B78"/>
          <cell r="C78" t="str">
            <v>SIW03A1</v>
          </cell>
          <cell r="D78" t="str">
            <v>USB Wi-Fi адаптер для настенных блоков серии SMART MULTI , Energolux</v>
          </cell>
          <cell r="E78"/>
          <cell r="F78"/>
          <cell r="G78"/>
          <cell r="H78"/>
          <cell r="I78">
            <v>2990</v>
          </cell>
          <cell r="J78">
            <v>2033</v>
          </cell>
          <cell r="K78">
            <v>1728.05</v>
          </cell>
        </row>
        <row r="79">
          <cell r="K79"/>
        </row>
        <row r="80">
          <cell r="K80"/>
        </row>
      </sheetData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Меню "/>
      <sheetName val="RAC бытовые сплит-системы"/>
      <sheetName val="RAC Бытовые сплит-системы LT"/>
      <sheetName val="Мульти сплит-системы"/>
      <sheetName val="PAC Полупромышленные INVERTER"/>
      <sheetName val="PAC Полупромышленные ON-OFF"/>
      <sheetName val="PAC Полупромышленные (WS)"/>
    </sheetNames>
    <sheetDataSet>
      <sheetData sheetId="0"/>
      <sheetData sheetId="1"/>
      <sheetData sheetId="2"/>
      <sheetData sheetId="3">
        <row r="1">
          <cell r="A1" t="str">
            <v xml:space="preserve">       Действителен с 25.02.2026</v>
          </cell>
          <cell r="B1"/>
          <cell r="C1" t="str">
            <v>Генеральный дистрибьютор климатического оборудования Ferrum на территории РФ – компания  «СЕВЕРКОН».    8 495 252-08-28     www.severcon.ru</v>
          </cell>
          <cell r="D1"/>
          <cell r="E1"/>
          <cell r="F1"/>
          <cell r="G1"/>
          <cell r="H1"/>
          <cell r="I1"/>
          <cell r="J1"/>
          <cell r="K1"/>
          <cell r="L1"/>
        </row>
        <row r="2">
          <cell r="A2"/>
          <cell r="B2"/>
          <cell r="C2"/>
          <cell r="D2"/>
          <cell r="E2" t="str">
            <v>МУЛЬТИ СПЛИТ-СИСТЕМЫ</v>
          </cell>
          <cell r="F2"/>
          <cell r="G2"/>
          <cell r="H2"/>
          <cell r="I2"/>
          <cell r="J2"/>
          <cell r="K2"/>
          <cell r="L2"/>
        </row>
        <row r="3">
          <cell r="A3"/>
          <cell r="B3"/>
          <cell r="C3"/>
          <cell r="D3"/>
          <cell r="E3"/>
          <cell r="F3"/>
          <cell r="G3"/>
          <cell r="H3"/>
          <cell r="I3"/>
          <cell r="J3"/>
          <cell r="K3"/>
          <cell r="L3"/>
        </row>
        <row r="4">
          <cell r="A4"/>
          <cell r="B4" t="str">
            <v xml:space="preserve">
</v>
          </cell>
          <cell r="C4"/>
          <cell r="D4"/>
          <cell r="E4" t="str">
            <v>Железные правила комфорта</v>
          </cell>
          <cell r="F4"/>
          <cell r="G4"/>
          <cell r="H4"/>
          <cell r="I4"/>
          <cell r="J4"/>
          <cell r="K4"/>
          <cell r="L4"/>
        </row>
        <row r="5">
          <cell r="A5"/>
          <cell r="B5"/>
          <cell r="C5"/>
          <cell r="D5"/>
          <cell r="E5"/>
          <cell r="F5"/>
          <cell r="G5"/>
          <cell r="H5"/>
          <cell r="I5"/>
          <cell r="J5"/>
          <cell r="K5"/>
          <cell r="L5"/>
        </row>
        <row r="6">
          <cell r="A6" t="str">
            <v>Код</v>
          </cell>
          <cell r="B6" t="str">
            <v>МОДЕЛЬ</v>
          </cell>
          <cell r="C6"/>
          <cell r="D6" t="str">
            <v>кол-во</v>
          </cell>
          <cell r="E6" t="str">
            <v>ОСНОВНЫЕ ПРЕИМУЩЕСТВА</v>
          </cell>
          <cell r="F6" t="str">
            <v>Мощность, кВт</v>
          </cell>
          <cell r="G6"/>
          <cell r="H6" t="str">
            <v xml:space="preserve">РАЗМЕР БЛОКА, мм </v>
          </cell>
          <cell r="I6" t="str">
            <v>ВЕС НЕТТО, кг</v>
          </cell>
          <cell r="J6" t="str">
            <v>МРЦ, руб.</v>
          </cell>
          <cell r="K6" t="str">
            <v>Дилерская цена</v>
          </cell>
          <cell r="L6" t="str">
            <v>Ваша специальная цена</v>
          </cell>
        </row>
        <row r="7">
          <cell r="A7"/>
          <cell r="B7"/>
          <cell r="C7"/>
          <cell r="D7" t="str">
            <v>вн. бл.</v>
          </cell>
          <cell r="E7"/>
          <cell r="F7" t="str">
            <v>ХОЛОД</v>
          </cell>
          <cell r="G7" t="str">
            <v>ТЕПЛО</v>
          </cell>
          <cell r="H7"/>
          <cell r="I7"/>
          <cell r="J7"/>
          <cell r="K7"/>
          <cell r="L7"/>
        </row>
        <row r="8">
          <cell r="A8"/>
          <cell r="B8" t="str">
            <v>серия FORCE PRO (FULL DC Inverter)</v>
          </cell>
          <cell r="C8" t="str">
            <v>Рабочий хладагент R32, класс энергоэффективности А++</v>
          </cell>
          <cell r="D8"/>
          <cell r="E8"/>
          <cell r="F8"/>
          <cell r="G8"/>
          <cell r="H8"/>
          <cell r="I8"/>
          <cell r="J8"/>
          <cell r="K8"/>
          <cell r="L8"/>
        </row>
        <row r="9">
          <cell r="A9"/>
          <cell r="B9" t="str">
            <v>NEW</v>
          </cell>
          <cell r="C9"/>
          <cell r="D9"/>
          <cell r="E9"/>
          <cell r="F9"/>
          <cell r="G9"/>
          <cell r="H9"/>
          <cell r="I9"/>
          <cell r="J9"/>
          <cell r="K9"/>
          <cell r="L9"/>
        </row>
        <row r="10">
          <cell r="A10" t="str">
            <v>СК00021180</v>
          </cell>
          <cell r="B10"/>
          <cell r="C10" t="str">
            <v>FIS07F3_MR2_DC</v>
          </cell>
          <cell r="D10" t="str">
            <v>-</v>
          </cell>
          <cell r="E10" t="str">
            <v xml:space="preserve">- Высокий класс энергоэффективности А++
- Уровень шума от: 18дБ
- Датчик температуры в пульте ДУ (I FEEL)
- USB WiFi подготовка (WiFi ready)
- Объемное распределение воздушного потока (4D Air Flow)
- Защита от утечки хладагента 
- Самоочистка внутреннего блока (Self-cleaning)
- Пять скоростей вентилятора
- Таймер
- Турборежим
- Пылевой фильтр грубой очистки - стандарт
- Cold Catalist фильтр
- Держатель пульта
- Диапазон рабочих температур на охлаждение: -15~50℃
- Диапазон рабочих температур на обогрев: -15~24℃"
</v>
          </cell>
          <cell r="F10">
            <v>2.0527859237536656</v>
          </cell>
          <cell r="G10">
            <v>2.3460410557184752</v>
          </cell>
          <cell r="H10" t="str">
            <v>723х199х286</v>
          </cell>
          <cell r="I10">
            <v>6.9</v>
          </cell>
          <cell r="J10">
            <v>17300</v>
          </cell>
          <cell r="K10">
            <v>12110</v>
          </cell>
          <cell r="L10">
            <v>10293.5</v>
          </cell>
        </row>
        <row r="11">
          <cell r="A11" t="str">
            <v>СК00021176</v>
          </cell>
          <cell r="B11"/>
          <cell r="C11" t="str">
            <v>FIS09F3_MR2_DC</v>
          </cell>
          <cell r="D11" t="str">
            <v>-</v>
          </cell>
          <cell r="E11"/>
          <cell r="F11">
            <v>2.6392961876832843</v>
          </cell>
          <cell r="G11">
            <v>2.9325513196480939</v>
          </cell>
          <cell r="H11" t="str">
            <v>723х199х286</v>
          </cell>
          <cell r="I11">
            <v>7.5</v>
          </cell>
          <cell r="J11">
            <v>17500</v>
          </cell>
          <cell r="K11">
            <v>12250</v>
          </cell>
          <cell r="L11">
            <v>10412.5</v>
          </cell>
        </row>
        <row r="12">
          <cell r="A12" t="str">
            <v>СК00021177</v>
          </cell>
          <cell r="B12"/>
          <cell r="C12" t="str">
            <v>FIS12F3_MR2_DC</v>
          </cell>
          <cell r="D12" t="str">
            <v>-</v>
          </cell>
          <cell r="E12"/>
          <cell r="F12">
            <v>3.5190615835777126</v>
          </cell>
          <cell r="G12">
            <v>3.8123167155425217</v>
          </cell>
          <cell r="H12" t="str">
            <v>813х201х289</v>
          </cell>
          <cell r="I12">
            <v>8</v>
          </cell>
          <cell r="J12">
            <v>18800</v>
          </cell>
          <cell r="K12">
            <v>13160</v>
          </cell>
          <cell r="L12">
            <v>11186</v>
          </cell>
        </row>
        <row r="13">
          <cell r="A13" t="str">
            <v>СК00021178</v>
          </cell>
          <cell r="B13"/>
          <cell r="C13" t="str">
            <v>FIS18F3_MR2_DC</v>
          </cell>
          <cell r="D13" t="str">
            <v>-</v>
          </cell>
          <cell r="E13"/>
          <cell r="F13">
            <v>5.2785923753665687</v>
          </cell>
          <cell r="G13">
            <v>5.3958944281524932</v>
          </cell>
          <cell r="H13" t="str">
            <v>975х218х308</v>
          </cell>
          <cell r="I13">
            <v>10.199999999999999</v>
          </cell>
          <cell r="J13">
            <v>24100</v>
          </cell>
          <cell r="K13">
            <v>16870</v>
          </cell>
          <cell r="L13">
            <v>14339.5</v>
          </cell>
        </row>
        <row r="14">
          <cell r="A14" t="str">
            <v>СК00021179</v>
          </cell>
          <cell r="B14"/>
          <cell r="C14" t="str">
            <v>FIS24F3_MR2_DC</v>
          </cell>
          <cell r="D14" t="str">
            <v>-</v>
          </cell>
          <cell r="E14"/>
          <cell r="F14">
            <v>7.0381231671554252</v>
          </cell>
          <cell r="G14">
            <v>7.3313782991202343</v>
          </cell>
          <cell r="H14" t="str">
            <v>1055х231х330</v>
          </cell>
          <cell r="I14">
            <v>13</v>
          </cell>
          <cell r="J14">
            <v>30700</v>
          </cell>
          <cell r="K14">
            <v>21490</v>
          </cell>
          <cell r="L14">
            <v>18266.5</v>
          </cell>
        </row>
        <row r="15">
          <cell r="A15" t="str">
            <v>СК00021170</v>
          </cell>
          <cell r="B15"/>
          <cell r="C15" t="str">
            <v>FOS14F3_MR2_DC2</v>
          </cell>
          <cell r="D15">
            <v>2</v>
          </cell>
          <cell r="E15"/>
          <cell r="F15" t="str">
            <v>4,1（1,5~5,0)</v>
          </cell>
          <cell r="G15" t="str">
            <v>4,4（1,6~4,8)</v>
          </cell>
          <cell r="H15" t="str">
            <v>805х330х554</v>
          </cell>
          <cell r="I15">
            <v>31.6</v>
          </cell>
          <cell r="J15">
            <v>67500</v>
          </cell>
          <cell r="K15">
            <v>47250</v>
          </cell>
          <cell r="L15">
            <v>40162.5</v>
          </cell>
        </row>
        <row r="16">
          <cell r="A16" t="str">
            <v>СК00021171</v>
          </cell>
          <cell r="B16"/>
          <cell r="C16" t="str">
            <v>FOS18F3_MR2_DC2</v>
          </cell>
          <cell r="D16">
            <v>2</v>
          </cell>
          <cell r="E16"/>
          <cell r="F16" t="str">
            <v>5,3（2,2~5,6)</v>
          </cell>
          <cell r="G16" t="str">
            <v>5,6（2,3~5,6)</v>
          </cell>
          <cell r="H16" t="str">
            <v>805х330х554</v>
          </cell>
          <cell r="I16">
            <v>35</v>
          </cell>
          <cell r="J16">
            <v>71700</v>
          </cell>
          <cell r="K16">
            <v>50190</v>
          </cell>
          <cell r="L16">
            <v>42661.5</v>
          </cell>
        </row>
        <row r="17">
          <cell r="A17" t="str">
            <v>СК00021172</v>
          </cell>
          <cell r="B17"/>
          <cell r="C17" t="str">
            <v>FOS24F3_MR2_DC3</v>
          </cell>
          <cell r="D17">
            <v>3</v>
          </cell>
          <cell r="E17"/>
          <cell r="F17" t="str">
            <v>6,2（2,0~6,6)</v>
          </cell>
          <cell r="G17" t="str">
            <v>6,5（2,0~6,7)</v>
          </cell>
          <cell r="H17" t="str">
            <v>890х342х673</v>
          </cell>
          <cell r="I17">
            <v>43.3</v>
          </cell>
          <cell r="J17">
            <v>92500</v>
          </cell>
          <cell r="K17">
            <v>64750</v>
          </cell>
          <cell r="L17">
            <v>55037.5</v>
          </cell>
        </row>
        <row r="18">
          <cell r="A18" t="str">
            <v>СК00021173</v>
          </cell>
          <cell r="B18"/>
          <cell r="C18" t="str">
            <v>FOS27F3_MR2_DC3</v>
          </cell>
          <cell r="D18">
            <v>3</v>
          </cell>
          <cell r="E18"/>
          <cell r="F18" t="str">
            <v>7,9（3,0~8,5)</v>
          </cell>
          <cell r="G18" t="str">
            <v>8,2（2,2~8,5)</v>
          </cell>
          <cell r="H18" t="str">
            <v>890х342х673</v>
          </cell>
          <cell r="I18">
            <v>48</v>
          </cell>
          <cell r="J18">
            <v>102700</v>
          </cell>
          <cell r="K18">
            <v>71890</v>
          </cell>
          <cell r="L18">
            <v>61106.5</v>
          </cell>
        </row>
        <row r="19">
          <cell r="A19" t="str">
            <v>СК00021174</v>
          </cell>
          <cell r="B19"/>
          <cell r="C19" t="str">
            <v>FOS36F3_MR2_DC4</v>
          </cell>
          <cell r="D19">
            <v>4</v>
          </cell>
          <cell r="E19"/>
          <cell r="F19" t="str">
            <v>10,6（2,7~11,3)</v>
          </cell>
          <cell r="G19" t="str">
            <v>10,6（3,6~10,8)</v>
          </cell>
          <cell r="H19" t="str">
            <v>946х410Х810</v>
          </cell>
          <cell r="I19">
            <v>68.8</v>
          </cell>
          <cell r="J19">
            <v>180800</v>
          </cell>
          <cell r="K19">
            <v>126560</v>
          </cell>
          <cell r="L19">
            <v>107576</v>
          </cell>
        </row>
        <row r="20">
          <cell r="A20" t="str">
            <v>СК00021175</v>
          </cell>
          <cell r="B20"/>
          <cell r="C20" t="str">
            <v>FOS42F3_MR2_DC5</v>
          </cell>
          <cell r="D20">
            <v>5</v>
          </cell>
          <cell r="E20"/>
          <cell r="F20" t="str">
            <v>12,3（3,7~12,5)</v>
          </cell>
          <cell r="G20" t="str">
            <v>12,3（3,7~12,3)</v>
          </cell>
          <cell r="H20" t="str">
            <v>946х410Х810</v>
          </cell>
          <cell r="I20">
            <v>72.900000000000006</v>
          </cell>
          <cell r="J20">
            <v>192900</v>
          </cell>
          <cell r="K20">
            <v>135030</v>
          </cell>
          <cell r="L20">
            <v>114775.5</v>
          </cell>
        </row>
        <row r="21">
          <cell r="A21"/>
          <cell r="C21"/>
          <cell r="D21"/>
          <cell r="E21"/>
          <cell r="F21"/>
          <cell r="G21"/>
          <cell r="J21"/>
          <cell r="K21"/>
          <cell r="L21"/>
        </row>
        <row r="22">
          <cell r="A22"/>
          <cell r="B22" t="str">
            <v>серия FORCE (FULL DC Inverter)</v>
          </cell>
          <cell r="C22" t="str">
            <v>Рабочий хладагент R32, класс энергоэффективности А++</v>
          </cell>
          <cell r="D22"/>
          <cell r="E22"/>
          <cell r="F22"/>
          <cell r="G22"/>
          <cell r="H22"/>
          <cell r="I22"/>
          <cell r="J22"/>
          <cell r="K22"/>
          <cell r="L22"/>
        </row>
        <row r="23">
          <cell r="A23" t="str">
            <v>СК00018410</v>
          </cell>
          <cell r="B23"/>
          <cell r="C23" t="str">
            <v>iFIS09F3С</v>
          </cell>
          <cell r="D23" t="str">
            <v>-</v>
          </cell>
          <cell r="E23" t="str">
            <v>- Уровень шума от: 23дБ
- Датчик температуры в пульте ДУ (I FEEL)
- USB WiFi подготовка (WiFi ready)
- Объемное распределение воздушного потока (4D Air Flow)
- Защита от утечки хладагента 
- Самоочистка внутреннего блока (Self-cleaning)
- Пять скоростей вентилятора
- Таймер
- Турборежим
- Пылевой фильтр грубой очистки - стандарт
- Антибактериальный фильтр
- Держатель пульта
- Пульт ДУ с русским переводом
- Диапазон рабочих температур на охлаждение: -15~48℃
- Диапазон рабочих температур на обогрев: -15~32℃</v>
          </cell>
          <cell r="F23">
            <v>2.64</v>
          </cell>
          <cell r="G23">
            <v>2.78</v>
          </cell>
          <cell r="H23" t="str">
            <v>722x290x187</v>
          </cell>
          <cell r="I23">
            <v>7.3</v>
          </cell>
          <cell r="J23">
            <v>17200</v>
          </cell>
          <cell r="K23">
            <v>12040</v>
          </cell>
          <cell r="L23">
            <v>10234</v>
          </cell>
        </row>
        <row r="24">
          <cell r="A24" t="str">
            <v>СК00018411</v>
          </cell>
          <cell r="B24"/>
          <cell r="C24" t="str">
            <v>iFIS12F3С</v>
          </cell>
          <cell r="D24" t="str">
            <v>-</v>
          </cell>
          <cell r="E24"/>
          <cell r="F24">
            <v>3.52</v>
          </cell>
          <cell r="G24">
            <v>3.81</v>
          </cell>
          <cell r="H24" t="str">
            <v>802x297x189</v>
          </cell>
          <cell r="I24">
            <v>8.6</v>
          </cell>
          <cell r="J24">
            <v>18400</v>
          </cell>
          <cell r="K24">
            <v>12880</v>
          </cell>
          <cell r="L24">
            <v>10948</v>
          </cell>
        </row>
        <row r="25">
          <cell r="A25" t="str">
            <v>СК00018412</v>
          </cell>
          <cell r="B25"/>
          <cell r="C25" t="str">
            <v>iFIS18F3С</v>
          </cell>
          <cell r="D25" t="str">
            <v>-</v>
          </cell>
          <cell r="E25"/>
          <cell r="F25">
            <v>5.27</v>
          </cell>
          <cell r="G25">
            <v>5.57</v>
          </cell>
          <cell r="H25" t="str">
            <v>965x319x215</v>
          </cell>
          <cell r="I25">
            <v>10.9</v>
          </cell>
          <cell r="J25">
            <v>23600</v>
          </cell>
          <cell r="K25">
            <v>16520</v>
          </cell>
          <cell r="L25">
            <v>14042</v>
          </cell>
        </row>
        <row r="26">
          <cell r="A26" t="str">
            <v>СК00018413</v>
          </cell>
          <cell r="B26"/>
          <cell r="C26" t="str">
            <v>iFIS24F3С</v>
          </cell>
          <cell r="D26" t="str">
            <v>-</v>
          </cell>
          <cell r="E26"/>
          <cell r="F26">
            <v>7.33</v>
          </cell>
          <cell r="G26">
            <v>7.33</v>
          </cell>
          <cell r="H26" t="str">
            <v>1080x335x226</v>
          </cell>
          <cell r="I26">
            <v>13.7</v>
          </cell>
          <cell r="J26">
            <v>30100</v>
          </cell>
          <cell r="K26">
            <v>21070</v>
          </cell>
          <cell r="L26">
            <v>17909.5</v>
          </cell>
        </row>
        <row r="27">
          <cell r="A27" t="str">
            <v>СК00018346</v>
          </cell>
          <cell r="B27"/>
          <cell r="C27" t="str">
            <v>iFOS14FM1A</v>
          </cell>
          <cell r="D27">
            <v>2</v>
          </cell>
          <cell r="E27"/>
          <cell r="F27" t="str">
            <v>4,1（1,5~5,0)</v>
          </cell>
          <cell r="G27" t="str">
            <v>4,4（1,6~4,8)</v>
          </cell>
          <cell r="H27" t="str">
            <v>805x554x330</v>
          </cell>
          <cell r="I27">
            <v>31.6</v>
          </cell>
          <cell r="J27">
            <v>66100</v>
          </cell>
          <cell r="K27">
            <v>46270</v>
          </cell>
          <cell r="L27">
            <v>39329.5</v>
          </cell>
        </row>
        <row r="28">
          <cell r="A28" t="str">
            <v>СК00018347</v>
          </cell>
          <cell r="B28"/>
          <cell r="C28" t="str">
            <v>iFOS18FM1A</v>
          </cell>
          <cell r="D28">
            <v>2</v>
          </cell>
          <cell r="E28"/>
          <cell r="F28">
            <v>5.27</v>
          </cell>
          <cell r="G28">
            <v>5.57</v>
          </cell>
          <cell r="H28" t="str">
            <v>805x554x330</v>
          </cell>
          <cell r="I28">
            <v>35</v>
          </cell>
          <cell r="J28">
            <v>70200</v>
          </cell>
          <cell r="K28">
            <v>49140</v>
          </cell>
          <cell r="L28">
            <v>41769</v>
          </cell>
        </row>
        <row r="29">
          <cell r="A29" t="str">
            <v>СК00018805</v>
          </cell>
          <cell r="B29"/>
          <cell r="C29" t="str">
            <v>iFOS24FM1A</v>
          </cell>
          <cell r="D29">
            <v>3</v>
          </cell>
          <cell r="E29"/>
          <cell r="F29">
            <v>6.15</v>
          </cell>
          <cell r="G29">
            <v>6.45</v>
          </cell>
          <cell r="H29" t="str">
            <v>890x673x342</v>
          </cell>
          <cell r="I29">
            <v>43.3</v>
          </cell>
          <cell r="J29">
            <v>90700</v>
          </cell>
          <cell r="K29">
            <v>63490</v>
          </cell>
          <cell r="L29">
            <v>53966.5</v>
          </cell>
        </row>
        <row r="30">
          <cell r="A30" t="str">
            <v>СК00018350</v>
          </cell>
          <cell r="B30"/>
          <cell r="C30" t="str">
            <v>iFOS36FM1A</v>
          </cell>
          <cell r="D30">
            <v>4</v>
          </cell>
          <cell r="E30"/>
          <cell r="F30" t="str">
            <v>10,6（2,7~11,3)</v>
          </cell>
          <cell r="G30" t="str">
            <v>10,6（3,6~10,8)</v>
          </cell>
          <cell r="H30" t="str">
            <v>946x810x410</v>
          </cell>
          <cell r="I30">
            <v>68.8</v>
          </cell>
          <cell r="J30">
            <v>177100</v>
          </cell>
          <cell r="K30">
            <v>123970</v>
          </cell>
          <cell r="L30">
            <v>105374.5</v>
          </cell>
        </row>
        <row r="31">
          <cell r="A31" t="str">
            <v>СК00018351</v>
          </cell>
          <cell r="B31"/>
          <cell r="C31" t="str">
            <v>iFOS42FM1A</v>
          </cell>
          <cell r="D31">
            <v>5</v>
          </cell>
          <cell r="E31"/>
          <cell r="F31" t="str">
            <v>12,3（3,7~12,5)</v>
          </cell>
          <cell r="G31" t="str">
            <v>12,3（3,7~12,3)</v>
          </cell>
          <cell r="H31" t="str">
            <v>946x810x410</v>
          </cell>
          <cell r="I31">
            <v>74.099999999999994</v>
          </cell>
          <cell r="J31">
            <v>189000</v>
          </cell>
          <cell r="K31">
            <v>132300</v>
          </cell>
          <cell r="L31">
            <v>112455</v>
          </cell>
        </row>
        <row r="32">
          <cell r="A32"/>
          <cell r="B32" t="str">
            <v>Аксессуары: USB  Wi-Fi  модуль</v>
          </cell>
          <cell r="C32"/>
          <cell r="D32"/>
          <cell r="E32"/>
          <cell r="F32"/>
          <cell r="G32"/>
          <cell r="H32"/>
          <cell r="I32"/>
          <cell r="J32"/>
          <cell r="K32"/>
          <cell r="L32"/>
        </row>
        <row r="33">
          <cell r="A33" t="str">
            <v>СК00016600</v>
          </cell>
          <cell r="B33"/>
          <cell r="C33" t="str">
            <v>SIW01MID</v>
          </cell>
          <cell r="D33" t="str">
            <v>USB Wi-Fi адаптер  для  мульти сплит-систем серии FORCE, FeRRUM</v>
          </cell>
          <cell r="E33"/>
          <cell r="F33"/>
          <cell r="G33"/>
          <cell r="H33"/>
          <cell r="I33"/>
          <cell r="J33">
            <v>2990</v>
          </cell>
          <cell r="K33">
            <v>2033</v>
          </cell>
          <cell r="L33">
            <v>1728.05</v>
          </cell>
        </row>
        <row r="34">
          <cell r="B34"/>
          <cell r="C34"/>
          <cell r="D34"/>
          <cell r="E34"/>
          <cell r="F34"/>
          <cell r="G34"/>
          <cell r="H34"/>
          <cell r="I34"/>
          <cell r="J34"/>
          <cell r="K34"/>
          <cell r="L34"/>
        </row>
        <row r="35">
          <cell r="A35"/>
          <cell r="B35"/>
          <cell r="C35"/>
          <cell r="D35"/>
          <cell r="E35"/>
          <cell r="F35"/>
          <cell r="G35"/>
          <cell r="H35"/>
          <cell r="I35"/>
          <cell r="J35"/>
          <cell r="K35"/>
          <cell r="L35"/>
        </row>
        <row r="36">
          <cell r="B36"/>
          <cell r="C36"/>
          <cell r="D36"/>
          <cell r="E36"/>
          <cell r="F36"/>
          <cell r="G36"/>
          <cell r="H36"/>
          <cell r="I36"/>
          <cell r="J36"/>
          <cell r="K36"/>
          <cell r="L36"/>
        </row>
        <row r="37">
          <cell r="J37"/>
        </row>
        <row r="38">
          <cell r="J38"/>
        </row>
        <row r="39">
          <cell r="J39"/>
        </row>
        <row r="40">
          <cell r="J40"/>
        </row>
        <row r="41">
          <cell r="J41"/>
        </row>
      </sheetData>
      <sheetData sheetId="4"/>
      <sheetData sheetId="5"/>
      <sheetData sheetId="6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UNAI ассортимент"/>
      <sheetName val="КРАТКИЙ ПРАЙС_СПЛИТЫ"/>
      <sheetName val="СПЛИТ_СИСТЕМЫ_INVERTER "/>
      <sheetName val="INVERTER+ПРИТОК+ОЧИСТИТЕЛЬ"/>
      <sheetName val="ТЕПЛОВЫЕ НАСОСЫ ВОЗДУХ-ВОЗДУХ"/>
      <sheetName val="СПЛИТ_СИСТЕМЫ_ON-OFF"/>
      <sheetName val="СПЛИТ_СИСТЕМЫ_ON-OFF_ЗИМНИЙ_К-Т"/>
      <sheetName val="Полупромышленные СС"/>
      <sheetName val="МУЛЬТИ СПЛИТ-СИСТЕМЫ"/>
      <sheetName val="МОБИЛЬНЫЕ КОНДИЦИОНЕРЫ"/>
      <sheetName val="Аксессуары для МК"/>
      <sheetName val="БЫТОВЫЕ ОСУШИТЕЛИ"/>
      <sheetName val="БЫТОВЫЕ ОЧИСТИТЕЛИ"/>
      <sheetName val="БЫТОВЫЕ УВЛАЖНИТЕЛИ"/>
      <sheetName val="БЫТОВЫЕ ВЕНТИЛЯТОРЫ"/>
      <sheetName val="ВЕНТИЛЯЦИОННОЕ ОБОРУДОВАНИЕ"/>
    </sheetNames>
    <sheetDataSet>
      <sheetData sheetId="0"/>
      <sheetData sheetId="1"/>
      <sheetData sheetId="2"/>
      <sheetData sheetId="3">
        <row r="1">
          <cell r="A1"/>
          <cell r="B1"/>
          <cell r="C1"/>
          <cell r="D1"/>
          <cell r="E1"/>
          <cell r="F1"/>
          <cell r="G1"/>
          <cell r="H1"/>
          <cell r="I1"/>
          <cell r="J1"/>
          <cell r="K1"/>
          <cell r="L1"/>
          <cell r="M1"/>
          <cell r="N1"/>
          <cell r="O1"/>
        </row>
        <row r="2">
          <cell r="A2"/>
          <cell r="B2"/>
          <cell r="C2" t="str">
            <v>ПРАЙС-ЛИСТ действителен с 06.04.2026</v>
          </cell>
          <cell r="D2"/>
          <cell r="E2"/>
          <cell r="F2"/>
          <cell r="G2"/>
          <cell r="H2"/>
          <cell r="I2"/>
          <cell r="J2"/>
          <cell r="K2"/>
          <cell r="L2"/>
          <cell r="M2"/>
          <cell r="N2"/>
          <cell r="O2">
            <v>0.14000000000000001</v>
          </cell>
        </row>
        <row r="3">
          <cell r="A3"/>
          <cell r="B3"/>
          <cell r="C3"/>
          <cell r="D3"/>
          <cell r="E3"/>
          <cell r="F3"/>
          <cell r="G3"/>
          <cell r="H3"/>
          <cell r="I3"/>
          <cell r="J3"/>
          <cell r="K3"/>
          <cell r="L3"/>
          <cell r="M3"/>
          <cell r="N3"/>
          <cell r="O3"/>
        </row>
        <row r="4">
          <cell r="A4"/>
          <cell r="B4"/>
          <cell r="C4"/>
          <cell r="D4"/>
          <cell r="E4"/>
          <cell r="F4"/>
          <cell r="G4"/>
          <cell r="H4"/>
          <cell r="I4"/>
          <cell r="J4"/>
          <cell r="K4"/>
          <cell r="L4"/>
          <cell r="M4"/>
          <cell r="N4"/>
          <cell r="O4"/>
        </row>
        <row r="5">
          <cell r="A5"/>
          <cell r="B5"/>
          <cell r="C5"/>
          <cell r="D5"/>
          <cell r="E5"/>
          <cell r="F5"/>
          <cell r="G5"/>
          <cell r="H5"/>
          <cell r="I5"/>
          <cell r="J5"/>
          <cell r="K5"/>
          <cell r="L5"/>
          <cell r="M5"/>
          <cell r="N5"/>
          <cell r="O5"/>
        </row>
        <row r="6">
          <cell r="A6"/>
          <cell r="B6"/>
          <cell r="C6"/>
          <cell r="D6"/>
          <cell r="E6"/>
          <cell r="F6"/>
          <cell r="G6"/>
          <cell r="H6"/>
          <cell r="I6"/>
          <cell r="J6"/>
          <cell r="K6"/>
          <cell r="L6"/>
          <cell r="M6"/>
          <cell r="N6"/>
          <cell r="O6"/>
        </row>
        <row r="7">
          <cell r="A7"/>
          <cell r="B7"/>
          <cell r="C7"/>
          <cell r="D7"/>
          <cell r="E7"/>
          <cell r="F7"/>
          <cell r="G7"/>
          <cell r="H7"/>
          <cell r="I7"/>
          <cell r="J7"/>
          <cell r="K7"/>
          <cell r="L7"/>
          <cell r="M7"/>
          <cell r="N7"/>
          <cell r="O7"/>
        </row>
        <row r="8">
          <cell r="A8"/>
          <cell r="B8"/>
          <cell r="C8"/>
          <cell r="D8"/>
          <cell r="E8"/>
          <cell r="F8"/>
          <cell r="G8"/>
          <cell r="H8"/>
          <cell r="I8"/>
          <cell r="J8"/>
          <cell r="K8"/>
          <cell r="L8"/>
          <cell r="M8"/>
          <cell r="N8"/>
          <cell r="O8"/>
        </row>
        <row r="9">
          <cell r="A9"/>
          <cell r="B9"/>
          <cell r="C9"/>
          <cell r="D9"/>
          <cell r="E9"/>
          <cell r="F9"/>
          <cell r="G9"/>
          <cell r="H9"/>
          <cell r="I9"/>
          <cell r="J9"/>
          <cell r="K9"/>
          <cell r="L9"/>
          <cell r="M9"/>
          <cell r="N9"/>
          <cell r="O9"/>
        </row>
        <row r="10">
          <cell r="A10"/>
          <cell r="B10"/>
          <cell r="C10"/>
          <cell r="D10"/>
          <cell r="E10"/>
          <cell r="F10"/>
          <cell r="G10"/>
          <cell r="H10"/>
          <cell r="I10"/>
          <cell r="J10"/>
          <cell r="K10"/>
          <cell r="L10"/>
          <cell r="M10"/>
          <cell r="N10"/>
          <cell r="O10"/>
        </row>
        <row r="11">
          <cell r="A11"/>
          <cell r="B11"/>
          <cell r="C11"/>
          <cell r="D11"/>
          <cell r="E11"/>
          <cell r="F11"/>
          <cell r="G11"/>
          <cell r="H11"/>
          <cell r="I11"/>
          <cell r="J11"/>
          <cell r="K11"/>
          <cell r="L11"/>
          <cell r="M11"/>
          <cell r="N11"/>
          <cell r="O11"/>
        </row>
        <row r="12">
          <cell r="A12"/>
          <cell r="B12"/>
          <cell r="C12"/>
          <cell r="D12"/>
          <cell r="E12"/>
          <cell r="F12"/>
          <cell r="G12"/>
          <cell r="H12"/>
          <cell r="I12"/>
          <cell r="J12"/>
          <cell r="K12"/>
          <cell r="L12"/>
          <cell r="M12"/>
          <cell r="N12"/>
          <cell r="O12"/>
        </row>
        <row r="13">
          <cell r="A13"/>
          <cell r="B13"/>
          <cell r="C13"/>
          <cell r="D13"/>
          <cell r="E13"/>
          <cell r="F13"/>
          <cell r="G13"/>
          <cell r="H13"/>
          <cell r="I13"/>
          <cell r="J13"/>
          <cell r="K13"/>
          <cell r="L13"/>
          <cell r="M13"/>
          <cell r="N13"/>
          <cell r="O13"/>
        </row>
        <row r="14">
          <cell r="A14"/>
          <cell r="B14"/>
          <cell r="C14"/>
          <cell r="D14"/>
          <cell r="E14"/>
          <cell r="F14"/>
          <cell r="G14"/>
          <cell r="H14"/>
          <cell r="I14"/>
          <cell r="J14"/>
          <cell r="K14"/>
          <cell r="L14"/>
          <cell r="M14"/>
          <cell r="N14"/>
          <cell r="O14"/>
        </row>
        <row r="15">
          <cell r="A15"/>
          <cell r="B15"/>
          <cell r="C15"/>
          <cell r="D15"/>
          <cell r="E15"/>
          <cell r="F15"/>
          <cell r="G15"/>
          <cell r="H15"/>
          <cell r="I15"/>
          <cell r="J15"/>
          <cell r="K15"/>
          <cell r="L15"/>
          <cell r="M15"/>
          <cell r="N15"/>
          <cell r="O15"/>
        </row>
        <row r="16">
          <cell r="A16"/>
          <cell r="B16"/>
          <cell r="C16" t="str">
            <v xml:space="preserve">ИНВЕРТОРНЫЕ СПЛИТ-СИСТЕМЫ + БРИЗЕР ЦЕНЫ </v>
          </cell>
          <cell r="D16"/>
          <cell r="E16"/>
          <cell r="F16"/>
          <cell r="G16"/>
          <cell r="H16"/>
          <cell r="I16"/>
          <cell r="J16"/>
          <cell r="K16"/>
          <cell r="L16"/>
          <cell r="M16"/>
          <cell r="N16"/>
          <cell r="O16"/>
        </row>
        <row r="17">
          <cell r="A17" t="str">
            <v>НС-код</v>
          </cell>
          <cell r="B17" t="str">
            <v>Код</v>
          </cell>
          <cell r="C17" t="str">
            <v>Артикул</v>
          </cell>
          <cell r="D17" t="str">
            <v xml:space="preserve">Модель  </v>
          </cell>
          <cell r="E17" t="str">
            <v>Мощность, кВт</v>
          </cell>
          <cell r="F17" t="str">
            <v>Мощность, кВт</v>
          </cell>
          <cell r="G17" t="str">
            <v>Уровень шума внутреннего блока Дб(А)</v>
          </cell>
          <cell r="H17" t="str">
            <v>Класс энергоэффективности (охлажд)</v>
          </cell>
          <cell r="I17" t="str">
            <v>Габариты прибора (ШхВхГ), мм</v>
          </cell>
          <cell r="J17" t="str">
            <v>Вес нетто, кг</v>
          </cell>
          <cell r="K17" t="str">
            <v>РИЦ, руб</v>
          </cell>
          <cell r="L17" t="str">
            <v>Дилерская цена, руб.</v>
          </cell>
          <cell r="M17" t="str">
            <v>РИЦ, руб</v>
          </cell>
          <cell r="N17" t="str">
            <v>Дилерская цена, руб.</v>
          </cell>
          <cell r="O17" t="str">
            <v>Ваша цена, руб</v>
          </cell>
        </row>
        <row r="18">
          <cell r="A18" t="str">
            <v>Комплект</v>
          </cell>
          <cell r="B18" t="str">
            <v>Блок</v>
          </cell>
          <cell r="C18" t="str">
            <v>Блок</v>
          </cell>
          <cell r="D18" t="str">
            <v>Комплект</v>
          </cell>
          <cell r="E18" t="str">
            <v>охл.</v>
          </cell>
          <cell r="F18" t="str">
            <v>нагрев.</v>
          </cell>
          <cell r="G18"/>
          <cell r="H18"/>
          <cell r="I18"/>
          <cell r="J18"/>
          <cell r="K18" t="str">
            <v>Блок</v>
          </cell>
          <cell r="L18" t="str">
            <v>Блок</v>
          </cell>
          <cell r="M18" t="str">
            <v xml:space="preserve">Комплект </v>
          </cell>
          <cell r="N18" t="str">
            <v xml:space="preserve">Комплект </v>
          </cell>
          <cell r="O18"/>
        </row>
        <row r="19">
          <cell r="A19"/>
          <cell r="B19"/>
          <cell r="C19" t="str">
            <v xml:space="preserve"> 
</v>
          </cell>
          <cell r="D19"/>
          <cell r="E19"/>
          <cell r="F19"/>
          <cell r="G19"/>
          <cell r="H19"/>
          <cell r="I19"/>
          <cell r="J19"/>
          <cell r="K19"/>
          <cell r="L19"/>
          <cell r="M19"/>
          <cell r="N19"/>
          <cell r="O19"/>
        </row>
        <row r="20">
          <cell r="A20"/>
          <cell r="B20"/>
          <cell r="C20"/>
          <cell r="D20"/>
          <cell r="E20"/>
          <cell r="F20"/>
          <cell r="G20"/>
          <cell r="H20"/>
          <cell r="I20"/>
          <cell r="J20"/>
          <cell r="K20"/>
          <cell r="L20"/>
          <cell r="M20"/>
          <cell r="N20"/>
          <cell r="O20"/>
        </row>
        <row r="21">
          <cell r="A21"/>
          <cell r="B21"/>
          <cell r="C21"/>
          <cell r="D21"/>
          <cell r="E21"/>
          <cell r="F21"/>
          <cell r="G21"/>
          <cell r="H21"/>
          <cell r="I21"/>
          <cell r="J21"/>
          <cell r="K21"/>
          <cell r="L21"/>
          <cell r="M21"/>
          <cell r="N21"/>
          <cell r="O21"/>
        </row>
        <row r="22">
          <cell r="A22"/>
          <cell r="B22"/>
          <cell r="C22"/>
          <cell r="D22"/>
          <cell r="E22"/>
          <cell r="F22"/>
          <cell r="G22"/>
          <cell r="H22"/>
          <cell r="I22"/>
          <cell r="J22"/>
          <cell r="K22"/>
          <cell r="L22"/>
          <cell r="M22"/>
          <cell r="N22"/>
          <cell r="O22"/>
        </row>
        <row r="23">
          <cell r="A23"/>
          <cell r="B23"/>
          <cell r="C23"/>
          <cell r="D23"/>
          <cell r="E23"/>
          <cell r="F23"/>
          <cell r="G23"/>
          <cell r="H23"/>
          <cell r="I23"/>
          <cell r="J23"/>
          <cell r="K23"/>
          <cell r="L23"/>
          <cell r="M23"/>
          <cell r="N23"/>
          <cell r="O23"/>
        </row>
        <row r="24">
          <cell r="A24"/>
          <cell r="B24"/>
          <cell r="C24"/>
          <cell r="D24"/>
          <cell r="E24"/>
          <cell r="F24"/>
          <cell r="G24"/>
          <cell r="H24"/>
          <cell r="I24"/>
          <cell r="J24"/>
          <cell r="K24"/>
          <cell r="L24"/>
          <cell r="M24"/>
          <cell r="N24"/>
          <cell r="O24"/>
        </row>
        <row r="25">
          <cell r="A25"/>
          <cell r="B25"/>
          <cell r="C25"/>
          <cell r="D25"/>
          <cell r="E25"/>
          <cell r="F25"/>
          <cell r="G25"/>
          <cell r="H25"/>
          <cell r="I25"/>
          <cell r="J25"/>
          <cell r="K25"/>
          <cell r="L25"/>
          <cell r="M25"/>
          <cell r="N25"/>
          <cell r="O25"/>
        </row>
        <row r="26">
          <cell r="A26"/>
          <cell r="B26"/>
          <cell r="C26"/>
          <cell r="D26"/>
          <cell r="E26"/>
          <cell r="F26"/>
          <cell r="G26"/>
          <cell r="H26"/>
          <cell r="I26"/>
          <cell r="J26"/>
          <cell r="K26"/>
          <cell r="L26"/>
          <cell r="M26"/>
          <cell r="N26"/>
          <cell r="O26"/>
        </row>
        <row r="27">
          <cell r="A27"/>
          <cell r="B27"/>
          <cell r="C27"/>
          <cell r="D27"/>
          <cell r="E27"/>
          <cell r="F27"/>
          <cell r="G27"/>
          <cell r="H27"/>
          <cell r="I27"/>
          <cell r="J27"/>
          <cell r="K27"/>
          <cell r="L27"/>
          <cell r="M27"/>
          <cell r="N27"/>
          <cell r="O27"/>
        </row>
        <row r="28">
          <cell r="A28"/>
          <cell r="B28"/>
          <cell r="C28"/>
          <cell r="D28"/>
          <cell r="E28"/>
          <cell r="F28"/>
          <cell r="G28"/>
          <cell r="H28"/>
          <cell r="I28"/>
          <cell r="J28"/>
          <cell r="K28"/>
          <cell r="L28"/>
          <cell r="M28"/>
          <cell r="N28"/>
          <cell r="O28"/>
        </row>
        <row r="29">
          <cell r="A29"/>
          <cell r="B29"/>
          <cell r="C29"/>
          <cell r="D29"/>
          <cell r="E29"/>
          <cell r="F29"/>
          <cell r="G29"/>
          <cell r="H29"/>
          <cell r="I29"/>
          <cell r="J29"/>
          <cell r="K29"/>
          <cell r="L29"/>
          <cell r="M29"/>
          <cell r="N29"/>
          <cell r="O29"/>
        </row>
        <row r="30">
          <cell r="A30" t="str">
            <v>НС-1696929</v>
          </cell>
          <cell r="B30" t="str">
            <v>НС-1696922</v>
          </cell>
          <cell r="C30" t="str">
            <v>RAC-I-SZ30HP.D01/S</v>
          </cell>
          <cell r="D30" t="str">
            <v>RAC-I-SZ30HP.D01</v>
          </cell>
          <cell r="E30" t="str">
            <v>2,80 (0,15-4,00)</v>
          </cell>
          <cell r="F30" t="str">
            <v>3,60 (0,15-5,00)</v>
          </cell>
          <cell r="G30" t="str">
            <v>18,5/25/29/32/35/38/40</v>
          </cell>
          <cell r="H30" t="str">
            <v>A+++/8,50</v>
          </cell>
          <cell r="I30" t="str">
            <v>920×313×208</v>
          </cell>
          <cell r="J30" t="str">
            <v>11,0/23,5</v>
          </cell>
          <cell r="K30">
            <v>20200</v>
          </cell>
          <cell r="L30">
            <v>14200</v>
          </cell>
          <cell r="M30">
            <v>67390</v>
          </cell>
          <cell r="N30">
            <v>47400</v>
          </cell>
          <cell r="O30">
            <v>40764</v>
          </cell>
        </row>
        <row r="31">
          <cell r="A31"/>
          <cell r="B31" t="str">
            <v>НС-1696925</v>
          </cell>
          <cell r="C31" t="str">
            <v>RAC-I-SZ30HP.D01/U</v>
          </cell>
          <cell r="D31"/>
          <cell r="E31"/>
          <cell r="F31"/>
          <cell r="G31"/>
          <cell r="H31"/>
          <cell r="I31" t="str">
            <v>795×549×305</v>
          </cell>
          <cell r="J31"/>
          <cell r="K31">
            <v>47190</v>
          </cell>
          <cell r="L31">
            <v>33200</v>
          </cell>
          <cell r="M31"/>
          <cell r="N31"/>
          <cell r="O31"/>
        </row>
        <row r="32">
          <cell r="A32" t="str">
            <v>НС-1696931</v>
          </cell>
          <cell r="B32" t="str">
            <v>НС-1696923</v>
          </cell>
          <cell r="C32" t="str">
            <v>RAC-I-SZ35HP.D01/S</v>
          </cell>
          <cell r="D32" t="str">
            <v>RAC-I-SZ35HP.D01</v>
          </cell>
          <cell r="E32" t="str">
            <v>3,75 (0,15-4,20)</v>
          </cell>
          <cell r="F32" t="str">
            <v>3,90 (0,15-5,20)</v>
          </cell>
          <cell r="G32" t="str">
            <v>18,5/25/29/32/35/38/40</v>
          </cell>
          <cell r="H32" t="str">
            <v>A+++/8,50</v>
          </cell>
          <cell r="I32" t="str">
            <v>920×313×208</v>
          </cell>
          <cell r="J32" t="str">
            <v>11,0/23,5</v>
          </cell>
          <cell r="K32">
            <v>21500</v>
          </cell>
          <cell r="L32">
            <v>14900</v>
          </cell>
          <cell r="M32">
            <v>71690</v>
          </cell>
          <cell r="N32">
            <v>49700</v>
          </cell>
          <cell r="O32">
            <v>42742</v>
          </cell>
        </row>
        <row r="33">
          <cell r="A33"/>
          <cell r="B33" t="str">
            <v>НС-1696927</v>
          </cell>
          <cell r="C33" t="str">
            <v>RAC-I-SZ35HP.D01/U</v>
          </cell>
          <cell r="D33"/>
          <cell r="E33"/>
          <cell r="F33"/>
          <cell r="G33"/>
          <cell r="H33"/>
          <cell r="I33" t="str">
            <v>795×549×305</v>
          </cell>
          <cell r="J33"/>
          <cell r="K33">
            <v>50190</v>
          </cell>
          <cell r="L33">
            <v>34800</v>
          </cell>
          <cell r="M33"/>
          <cell r="N33"/>
          <cell r="O33"/>
        </row>
        <row r="34">
          <cell r="A34"/>
          <cell r="B34"/>
          <cell r="C34"/>
          <cell r="D34"/>
          <cell r="E34"/>
          <cell r="F34"/>
          <cell r="G34"/>
          <cell r="H34"/>
          <cell r="I34"/>
          <cell r="J34"/>
          <cell r="K34"/>
          <cell r="L34"/>
          <cell r="M34"/>
          <cell r="N34"/>
          <cell r="O34"/>
        </row>
        <row r="35">
          <cell r="C35"/>
          <cell r="D35"/>
          <cell r="E35"/>
          <cell r="F35"/>
          <cell r="G35"/>
          <cell r="H35"/>
          <cell r="I35"/>
          <cell r="J35"/>
          <cell r="K35"/>
          <cell r="L35"/>
          <cell r="M35"/>
          <cell r="N35"/>
          <cell r="O35"/>
        </row>
        <row r="36">
          <cell r="C36"/>
          <cell r="D36"/>
          <cell r="E36"/>
          <cell r="F36"/>
          <cell r="G36"/>
          <cell r="H36"/>
          <cell r="I36"/>
          <cell r="J36"/>
          <cell r="K36"/>
          <cell r="L36"/>
          <cell r="M36"/>
          <cell r="N36"/>
          <cell r="O36"/>
        </row>
        <row r="37">
          <cell r="C37"/>
          <cell r="D37"/>
          <cell r="E37"/>
          <cell r="F37"/>
          <cell r="G37"/>
          <cell r="H37"/>
          <cell r="I37"/>
          <cell r="J37"/>
          <cell r="K37"/>
          <cell r="L37"/>
          <cell r="M37"/>
          <cell r="N37"/>
          <cell r="O37"/>
        </row>
        <row r="38">
          <cell r="C38"/>
          <cell r="D38"/>
          <cell r="E38"/>
          <cell r="F38"/>
          <cell r="G38"/>
          <cell r="H38"/>
          <cell r="I38"/>
          <cell r="J38"/>
          <cell r="K38"/>
          <cell r="L38"/>
          <cell r="M38"/>
          <cell r="N38"/>
          <cell r="O38"/>
        </row>
      </sheetData>
      <sheetData sheetId="4">
        <row r="1">
          <cell r="A1"/>
          <cell r="B1"/>
          <cell r="C1"/>
          <cell r="D1"/>
          <cell r="E1"/>
          <cell r="F1"/>
          <cell r="G1"/>
          <cell r="H1"/>
          <cell r="I1"/>
          <cell r="J1"/>
          <cell r="K1"/>
          <cell r="L1"/>
          <cell r="M1"/>
          <cell r="N1"/>
          <cell r="O1"/>
        </row>
        <row r="2">
          <cell r="A2"/>
          <cell r="B2"/>
          <cell r="C2" t="str">
            <v>ПРАЙС-ЛИСТ действителен с 06.04.2026</v>
          </cell>
          <cell r="D2"/>
          <cell r="E2"/>
          <cell r="F2"/>
          <cell r="G2"/>
          <cell r="H2"/>
          <cell r="I2"/>
          <cell r="J2"/>
          <cell r="K2"/>
          <cell r="L2"/>
          <cell r="M2"/>
          <cell r="N2"/>
          <cell r="O2">
            <v>0.14000000000000001</v>
          </cell>
        </row>
        <row r="3">
          <cell r="A3"/>
          <cell r="B3"/>
          <cell r="C3" t="str">
            <v xml:space="preserve">ТЕПЛОВЫЕ НАСОСЫ ЦЕНЫ </v>
          </cell>
          <cell r="D3"/>
          <cell r="E3"/>
          <cell r="F3"/>
          <cell r="G3"/>
          <cell r="H3"/>
          <cell r="I3"/>
          <cell r="J3"/>
          <cell r="K3"/>
          <cell r="L3"/>
          <cell r="M3"/>
          <cell r="N3"/>
          <cell r="O3"/>
        </row>
        <row r="4">
          <cell r="A4" t="str">
            <v>НС-код</v>
          </cell>
          <cell r="B4" t="str">
            <v>Код</v>
          </cell>
          <cell r="C4" t="str">
            <v>Артикул</v>
          </cell>
          <cell r="D4" t="str">
            <v xml:space="preserve">Модель  </v>
          </cell>
          <cell r="E4" t="str">
            <v>Мощность, кВт</v>
          </cell>
          <cell r="F4" t="str">
            <v>Мощность, кВт</v>
          </cell>
          <cell r="G4" t="str">
            <v>Уровень шума внутреннего блока Дб(А)</v>
          </cell>
          <cell r="H4" t="str">
            <v>Класс энергоэффективности (охлажд)</v>
          </cell>
          <cell r="I4" t="str">
            <v>Габариты прибора (ШхВхГ), мм</v>
          </cell>
          <cell r="J4" t="str">
            <v>Вес нетто, кг</v>
          </cell>
          <cell r="K4" t="str">
            <v>РИЦ, руб</v>
          </cell>
          <cell r="L4" t="str">
            <v>Дилерская цена, руб.</v>
          </cell>
          <cell r="M4" t="str">
            <v>РИЦ, руб</v>
          </cell>
          <cell r="N4" t="str">
            <v>Дилерская цена, руб.</v>
          </cell>
          <cell r="O4" t="str">
            <v>Ваша цена, руб</v>
          </cell>
        </row>
        <row r="5">
          <cell r="A5" t="str">
            <v>Комплект</v>
          </cell>
          <cell r="B5" t="str">
            <v>Блок</v>
          </cell>
          <cell r="C5" t="str">
            <v>Блок</v>
          </cell>
          <cell r="D5" t="str">
            <v>Комплект</v>
          </cell>
          <cell r="E5" t="str">
            <v>охл.</v>
          </cell>
          <cell r="F5" t="str">
            <v>нагрев.</v>
          </cell>
          <cell r="G5"/>
          <cell r="H5"/>
          <cell r="I5"/>
          <cell r="J5"/>
          <cell r="K5" t="str">
            <v>Блок</v>
          </cell>
          <cell r="L5" t="str">
            <v>Блок</v>
          </cell>
          <cell r="M5" t="str">
            <v xml:space="preserve">Комплект </v>
          </cell>
          <cell r="N5" t="str">
            <v xml:space="preserve">Комплект </v>
          </cell>
          <cell r="O5"/>
        </row>
        <row r="6">
          <cell r="A6"/>
          <cell r="B6"/>
          <cell r="C6" t="str">
            <v>ТЕПЛОВЫЕ НАСОСЫ ВОЗДУХ-ВОЗДУХ ДЛЯ ПОСТОЯННОГО ПРОЖИВАНИЯ</v>
          </cell>
          <cell r="D6"/>
          <cell r="E6"/>
          <cell r="F6"/>
          <cell r="G6"/>
          <cell r="H6"/>
          <cell r="I6"/>
          <cell r="J6"/>
          <cell r="K6"/>
          <cell r="L6"/>
          <cell r="M6"/>
          <cell r="N6"/>
          <cell r="O6"/>
        </row>
        <row r="7">
          <cell r="A7"/>
          <cell r="B7"/>
          <cell r="C7"/>
          <cell r="D7"/>
          <cell r="E7"/>
          <cell r="F7"/>
          <cell r="G7"/>
          <cell r="H7"/>
          <cell r="I7"/>
          <cell r="J7"/>
          <cell r="K7"/>
          <cell r="L7"/>
          <cell r="M7"/>
          <cell r="N7"/>
          <cell r="O7"/>
        </row>
        <row r="8">
          <cell r="A8"/>
          <cell r="B8"/>
          <cell r="C8"/>
          <cell r="D8"/>
          <cell r="E8"/>
          <cell r="F8"/>
          <cell r="G8"/>
          <cell r="H8"/>
          <cell r="I8"/>
          <cell r="J8"/>
          <cell r="K8"/>
          <cell r="L8"/>
          <cell r="M8"/>
          <cell r="N8"/>
          <cell r="O8"/>
        </row>
        <row r="9">
          <cell r="A9"/>
          <cell r="B9"/>
          <cell r="C9"/>
          <cell r="D9"/>
          <cell r="E9"/>
          <cell r="F9"/>
          <cell r="G9"/>
          <cell r="H9"/>
          <cell r="I9"/>
          <cell r="J9"/>
          <cell r="K9"/>
          <cell r="L9"/>
          <cell r="M9"/>
          <cell r="N9"/>
          <cell r="O9"/>
        </row>
        <row r="10">
          <cell r="A10"/>
          <cell r="B10"/>
          <cell r="C10"/>
          <cell r="D10"/>
          <cell r="E10"/>
          <cell r="F10"/>
          <cell r="G10"/>
          <cell r="H10"/>
          <cell r="I10"/>
          <cell r="J10"/>
          <cell r="K10"/>
          <cell r="L10"/>
          <cell r="M10"/>
          <cell r="N10"/>
          <cell r="O10"/>
        </row>
        <row r="11">
          <cell r="A11"/>
          <cell r="B11"/>
          <cell r="C11"/>
          <cell r="D11"/>
          <cell r="E11"/>
          <cell r="F11"/>
          <cell r="G11"/>
          <cell r="H11"/>
          <cell r="I11"/>
          <cell r="J11"/>
          <cell r="K11"/>
          <cell r="L11"/>
          <cell r="M11"/>
          <cell r="N11"/>
          <cell r="O11"/>
        </row>
        <row r="12">
          <cell r="A12"/>
          <cell r="B12"/>
          <cell r="C12"/>
          <cell r="D12"/>
          <cell r="E12"/>
          <cell r="F12"/>
          <cell r="G12"/>
          <cell r="H12"/>
          <cell r="I12"/>
          <cell r="J12"/>
          <cell r="K12"/>
          <cell r="L12"/>
          <cell r="M12"/>
          <cell r="N12"/>
          <cell r="O12"/>
        </row>
        <row r="13">
          <cell r="A13"/>
          <cell r="B13"/>
          <cell r="C13"/>
          <cell r="D13"/>
          <cell r="E13"/>
          <cell r="F13"/>
          <cell r="G13"/>
          <cell r="H13"/>
          <cell r="I13"/>
          <cell r="J13"/>
          <cell r="K13"/>
          <cell r="L13"/>
          <cell r="M13"/>
          <cell r="N13"/>
          <cell r="O13"/>
        </row>
        <row r="14">
          <cell r="A14"/>
          <cell r="B14"/>
          <cell r="C14"/>
          <cell r="D14"/>
          <cell r="E14"/>
          <cell r="F14"/>
          <cell r="G14"/>
          <cell r="H14"/>
          <cell r="I14"/>
          <cell r="J14"/>
          <cell r="K14"/>
          <cell r="L14"/>
          <cell r="M14"/>
          <cell r="N14"/>
          <cell r="O14"/>
        </row>
        <row r="15">
          <cell r="A15"/>
          <cell r="B15"/>
          <cell r="C15"/>
          <cell r="D15"/>
          <cell r="E15"/>
          <cell r="F15"/>
          <cell r="G15"/>
          <cell r="H15"/>
          <cell r="I15"/>
          <cell r="J15"/>
          <cell r="K15"/>
          <cell r="L15"/>
          <cell r="M15"/>
          <cell r="N15"/>
          <cell r="O15"/>
        </row>
        <row r="16">
          <cell r="A16"/>
          <cell r="B16"/>
          <cell r="C16"/>
          <cell r="D16"/>
          <cell r="E16"/>
          <cell r="F16"/>
          <cell r="G16"/>
          <cell r="H16"/>
          <cell r="I16"/>
          <cell r="J16"/>
          <cell r="K16"/>
          <cell r="L16"/>
          <cell r="M16"/>
          <cell r="N16"/>
          <cell r="O16"/>
        </row>
        <row r="17">
          <cell r="A17"/>
          <cell r="B17"/>
          <cell r="C17"/>
          <cell r="D17"/>
          <cell r="E17"/>
          <cell r="F17"/>
          <cell r="G17"/>
          <cell r="H17"/>
          <cell r="I17"/>
          <cell r="J17"/>
          <cell r="K17"/>
          <cell r="L17"/>
          <cell r="M17"/>
          <cell r="N17"/>
          <cell r="O17"/>
        </row>
        <row r="18">
          <cell r="A18"/>
          <cell r="B18"/>
          <cell r="C18"/>
          <cell r="D18"/>
          <cell r="E18"/>
          <cell r="F18"/>
          <cell r="G18"/>
          <cell r="H18"/>
          <cell r="I18"/>
          <cell r="J18"/>
          <cell r="K18"/>
          <cell r="L18"/>
          <cell r="M18"/>
          <cell r="N18"/>
          <cell r="O18"/>
        </row>
        <row r="19">
          <cell r="A19"/>
          <cell r="B19"/>
          <cell r="C19"/>
          <cell r="D19"/>
          <cell r="E19"/>
          <cell r="F19"/>
          <cell r="G19"/>
          <cell r="H19"/>
          <cell r="I19"/>
          <cell r="J19"/>
          <cell r="K19"/>
          <cell r="L19"/>
          <cell r="M19"/>
          <cell r="N19"/>
          <cell r="O19"/>
        </row>
        <row r="20">
          <cell r="A20"/>
          <cell r="B20"/>
          <cell r="C20" t="str">
            <v xml:space="preserve"> 
</v>
          </cell>
          <cell r="D20"/>
          <cell r="E20"/>
          <cell r="F20"/>
          <cell r="G20"/>
          <cell r="H20"/>
          <cell r="I20"/>
          <cell r="J20"/>
          <cell r="K20"/>
          <cell r="L20"/>
          <cell r="M20"/>
          <cell r="N20"/>
          <cell r="O20"/>
        </row>
        <row r="21">
          <cell r="A21"/>
          <cell r="B21"/>
          <cell r="C21"/>
          <cell r="D21"/>
          <cell r="E21"/>
          <cell r="F21"/>
          <cell r="G21"/>
          <cell r="H21"/>
          <cell r="I21"/>
          <cell r="J21"/>
          <cell r="K21"/>
          <cell r="L21"/>
          <cell r="M21"/>
          <cell r="N21"/>
          <cell r="O21"/>
        </row>
        <row r="22">
          <cell r="A22"/>
          <cell r="B22"/>
          <cell r="C22"/>
          <cell r="D22"/>
          <cell r="E22"/>
          <cell r="F22"/>
          <cell r="G22"/>
          <cell r="H22"/>
          <cell r="I22"/>
          <cell r="J22"/>
          <cell r="K22"/>
          <cell r="L22"/>
          <cell r="M22"/>
          <cell r="N22"/>
          <cell r="O22"/>
        </row>
        <row r="23">
          <cell r="A23"/>
          <cell r="B23"/>
          <cell r="C23"/>
          <cell r="D23"/>
          <cell r="E23"/>
          <cell r="F23"/>
          <cell r="G23"/>
          <cell r="H23"/>
          <cell r="I23"/>
          <cell r="J23"/>
          <cell r="K23"/>
          <cell r="L23"/>
          <cell r="M23"/>
          <cell r="N23"/>
          <cell r="O23"/>
        </row>
        <row r="24">
          <cell r="A24"/>
          <cell r="B24"/>
          <cell r="C24"/>
          <cell r="D24"/>
          <cell r="E24"/>
          <cell r="F24"/>
          <cell r="G24"/>
          <cell r="H24"/>
          <cell r="I24"/>
          <cell r="J24"/>
          <cell r="K24"/>
          <cell r="L24"/>
          <cell r="M24"/>
          <cell r="N24"/>
          <cell r="O24"/>
        </row>
        <row r="25">
          <cell r="A25"/>
          <cell r="B25"/>
          <cell r="C25"/>
          <cell r="D25"/>
          <cell r="E25"/>
          <cell r="F25"/>
          <cell r="G25"/>
          <cell r="H25"/>
          <cell r="I25"/>
          <cell r="J25"/>
          <cell r="K25"/>
          <cell r="L25"/>
          <cell r="M25"/>
          <cell r="N25"/>
          <cell r="O25"/>
        </row>
        <row r="26">
          <cell r="A26"/>
          <cell r="B26"/>
          <cell r="C26"/>
          <cell r="D26"/>
          <cell r="E26"/>
          <cell r="F26"/>
          <cell r="G26"/>
          <cell r="H26"/>
          <cell r="I26"/>
          <cell r="J26"/>
          <cell r="K26"/>
          <cell r="L26"/>
          <cell r="M26"/>
          <cell r="N26"/>
          <cell r="O26"/>
        </row>
        <row r="27">
          <cell r="A27"/>
          <cell r="B27"/>
          <cell r="C27"/>
          <cell r="D27"/>
          <cell r="E27"/>
          <cell r="F27"/>
          <cell r="G27"/>
          <cell r="H27"/>
          <cell r="I27"/>
          <cell r="J27"/>
          <cell r="K27"/>
          <cell r="L27"/>
          <cell r="M27"/>
          <cell r="N27"/>
          <cell r="O27"/>
        </row>
        <row r="28">
          <cell r="A28"/>
          <cell r="B28"/>
          <cell r="C28"/>
          <cell r="D28"/>
          <cell r="E28"/>
          <cell r="F28"/>
          <cell r="G28"/>
          <cell r="H28"/>
          <cell r="I28"/>
          <cell r="J28"/>
          <cell r="K28"/>
          <cell r="L28"/>
          <cell r="M28"/>
          <cell r="N28"/>
          <cell r="O28"/>
        </row>
        <row r="29">
          <cell r="A29"/>
          <cell r="B29"/>
          <cell r="C29"/>
          <cell r="D29"/>
          <cell r="E29"/>
          <cell r="F29"/>
          <cell r="G29"/>
          <cell r="H29"/>
          <cell r="I29"/>
          <cell r="J29"/>
          <cell r="K29"/>
          <cell r="L29"/>
          <cell r="M29"/>
          <cell r="N29"/>
          <cell r="O29"/>
        </row>
        <row r="30">
          <cell r="A30"/>
          <cell r="B30"/>
          <cell r="C30"/>
          <cell r="D30"/>
          <cell r="E30"/>
          <cell r="F30"/>
          <cell r="G30"/>
          <cell r="H30"/>
          <cell r="I30"/>
          <cell r="J30"/>
          <cell r="K30"/>
          <cell r="L30"/>
          <cell r="M30"/>
          <cell r="N30"/>
          <cell r="O30"/>
        </row>
        <row r="31">
          <cell r="A31" t="str">
            <v>НС-1648594</v>
          </cell>
          <cell r="B31" t="str">
            <v>НС-1648526</v>
          </cell>
          <cell r="C31" t="str">
            <v>RAC-I-ON30HP.D01/S</v>
          </cell>
          <cell r="D31" t="str">
            <v>RAC-I-ON30HP.D01</v>
          </cell>
          <cell r="E31" t="str">
            <v>2,70 (0,70-5,00)</v>
          </cell>
          <cell r="F31" t="str">
            <v>3,50 (0,70-6,50)</v>
          </cell>
          <cell r="G31" t="str">
            <v>18/22/24/31/36/38/43/44</v>
          </cell>
          <cell r="H31" t="str">
            <v>A+++/8,50</v>
          </cell>
          <cell r="I31" t="str">
            <v>996×301×225</v>
          </cell>
          <cell r="J31" t="str">
            <v>13/44,5</v>
          </cell>
          <cell r="K31">
            <v>36200</v>
          </cell>
          <cell r="L31">
            <v>27800</v>
          </cell>
          <cell r="M31">
            <v>120690</v>
          </cell>
          <cell r="N31">
            <v>92700</v>
          </cell>
          <cell r="O31">
            <v>79722</v>
          </cell>
        </row>
        <row r="32">
          <cell r="A32"/>
          <cell r="B32" t="str">
            <v>НС-1648527</v>
          </cell>
          <cell r="C32" t="str">
            <v>RAC-I-ON30HP.D01/U</v>
          </cell>
          <cell r="D32"/>
          <cell r="E32"/>
          <cell r="F32"/>
          <cell r="G32"/>
          <cell r="H32"/>
          <cell r="I32" t="str">
            <v>899×596×378</v>
          </cell>
          <cell r="J32"/>
          <cell r="K32">
            <v>84490</v>
          </cell>
          <cell r="L32">
            <v>64900</v>
          </cell>
          <cell r="M32"/>
          <cell r="N32"/>
          <cell r="O32"/>
        </row>
        <row r="33">
          <cell r="A33" t="str">
            <v>НС-1648595</v>
          </cell>
          <cell r="B33" t="str">
            <v>НС-1648528</v>
          </cell>
          <cell r="C33" t="str">
            <v>RAC-I-ON35HP.D01/S</v>
          </cell>
          <cell r="D33" t="str">
            <v>RAC-I-ON35HP.D01</v>
          </cell>
          <cell r="E33" t="str">
            <v>3,53 (0,85-5,00)</v>
          </cell>
          <cell r="F33" t="str">
            <v>4,20 (0,88-7,20)</v>
          </cell>
          <cell r="G33" t="str">
            <v>20/22/24/31/36/38/43/44</v>
          </cell>
          <cell r="H33" t="str">
            <v>A+++/8,50</v>
          </cell>
          <cell r="I33" t="str">
            <v>996×301×225</v>
          </cell>
          <cell r="J33" t="str">
            <v>13,5/45,5</v>
          </cell>
          <cell r="K33">
            <v>40200</v>
          </cell>
          <cell r="L33">
            <v>29700</v>
          </cell>
          <cell r="M33">
            <v>133890</v>
          </cell>
          <cell r="N33">
            <v>98900</v>
          </cell>
          <cell r="O33">
            <v>85054</v>
          </cell>
        </row>
        <row r="34">
          <cell r="A34"/>
          <cell r="B34" t="str">
            <v>НС-1648530</v>
          </cell>
          <cell r="C34" t="str">
            <v>RAC-I-ON35HP.D01/U</v>
          </cell>
          <cell r="D34"/>
          <cell r="E34"/>
          <cell r="F34"/>
          <cell r="G34"/>
          <cell r="H34"/>
          <cell r="I34" t="str">
            <v>899×596×378</v>
          </cell>
          <cell r="J34"/>
          <cell r="K34">
            <v>93690</v>
          </cell>
          <cell r="L34">
            <v>69200</v>
          </cell>
          <cell r="M34"/>
          <cell r="N34"/>
          <cell r="O34"/>
        </row>
        <row r="35">
          <cell r="A35" t="str">
            <v>НС-1648597</v>
          </cell>
          <cell r="B35" t="str">
            <v>НС-1648531</v>
          </cell>
          <cell r="C35" t="str">
            <v>RAC-I-ON55HP.D01/S</v>
          </cell>
          <cell r="D35" t="str">
            <v>RAC-I-ON55HP.D01</v>
          </cell>
          <cell r="E35" t="str">
            <v>5,30 (1,20-7,20)</v>
          </cell>
          <cell r="F35" t="str">
            <v>5,57 (1,20-9,20)</v>
          </cell>
          <cell r="G35" t="str">
            <v>26/33/35/37/40/43/45/48</v>
          </cell>
          <cell r="H35" t="str">
            <v>A++/6,60</v>
          </cell>
          <cell r="I35" t="str">
            <v>1101×327×249</v>
          </cell>
          <cell r="J35" t="str">
            <v>16,5/62,5</v>
          </cell>
          <cell r="K35">
            <v>49700</v>
          </cell>
          <cell r="L35">
            <v>37700</v>
          </cell>
          <cell r="M35">
            <v>165690</v>
          </cell>
          <cell r="N35">
            <v>125700</v>
          </cell>
          <cell r="O35">
            <v>108102</v>
          </cell>
        </row>
        <row r="36">
          <cell r="A36"/>
          <cell r="B36" t="str">
            <v>НС-1648533</v>
          </cell>
          <cell r="C36" t="str">
            <v>RAC-I-ON55HP.D01/U</v>
          </cell>
          <cell r="D36"/>
          <cell r="E36"/>
          <cell r="F36"/>
          <cell r="G36"/>
          <cell r="H36"/>
          <cell r="I36" t="str">
            <v>980×790×427</v>
          </cell>
          <cell r="J36"/>
          <cell r="K36">
            <v>115990</v>
          </cell>
          <cell r="L36">
            <v>88000</v>
          </cell>
          <cell r="M36"/>
          <cell r="N36"/>
          <cell r="O36"/>
        </row>
        <row r="37">
          <cell r="A37" t="str">
            <v>НС-1648598</v>
          </cell>
          <cell r="B37" t="str">
            <v>НС-1648534</v>
          </cell>
          <cell r="C37" t="str">
            <v>RAC-I-ON70HP.D01/S</v>
          </cell>
          <cell r="D37" t="str">
            <v>RAC-I-ON70HP.D01</v>
          </cell>
          <cell r="E37" t="str">
            <v>7,03 (0,20-9,00)</v>
          </cell>
          <cell r="F37" t="str">
            <v>7,03 (0,20-9,50)</v>
          </cell>
          <cell r="G37" t="str">
            <v>27/35/37/39/41/43/46/50</v>
          </cell>
          <cell r="H37" t="str">
            <v>A++/6,50</v>
          </cell>
          <cell r="I37" t="str">
            <v>1101×327×249</v>
          </cell>
          <cell r="J37" t="str">
            <v>16,5/65</v>
          </cell>
          <cell r="K37">
            <v>54600</v>
          </cell>
          <cell r="L37">
            <v>41100</v>
          </cell>
          <cell r="M37">
            <v>181990</v>
          </cell>
          <cell r="N37">
            <v>137000</v>
          </cell>
          <cell r="O37">
            <v>117820</v>
          </cell>
        </row>
        <row r="38">
          <cell r="A38"/>
          <cell r="B38" t="str">
            <v>НС-1648535</v>
          </cell>
          <cell r="C38" t="str">
            <v>RAC-I-ON70HP.D01/U</v>
          </cell>
          <cell r="D38"/>
          <cell r="E38"/>
          <cell r="F38"/>
          <cell r="G38"/>
          <cell r="H38"/>
          <cell r="I38" t="str">
            <v>980×790×427</v>
          </cell>
          <cell r="J38"/>
          <cell r="K38">
            <v>127390</v>
          </cell>
          <cell r="L38">
            <v>95900</v>
          </cell>
          <cell r="M38"/>
          <cell r="N38"/>
          <cell r="O38"/>
        </row>
        <row r="39">
          <cell r="A39"/>
          <cell r="B39"/>
          <cell r="C39" t="str">
            <v>ОПЦИИ</v>
          </cell>
          <cell r="D39"/>
          <cell r="E39"/>
          <cell r="F39"/>
          <cell r="G39"/>
          <cell r="H39"/>
          <cell r="I39"/>
          <cell r="J39"/>
          <cell r="K39"/>
          <cell r="L39"/>
          <cell r="M39"/>
          <cell r="N39"/>
          <cell r="O39"/>
        </row>
        <row r="40">
          <cell r="A40"/>
          <cell r="B40" t="str">
            <v>НС-1686580</v>
          </cell>
          <cell r="C40" t="str">
            <v>Проводной пульт для управления RWG-04 для тепловых насосов ONSEN FULL DC Inverter, сплит-систем DAIJIN Inverter и внутренних блоков настенного типа DAIJIN мульти сплит-систем KIRIGAMI</v>
          </cell>
          <cell r="D40"/>
          <cell r="E40"/>
          <cell r="F40"/>
          <cell r="G40"/>
          <cell r="H40"/>
          <cell r="I40"/>
          <cell r="J40"/>
          <cell r="K40"/>
          <cell r="L40"/>
          <cell r="M40">
            <v>10540</v>
          </cell>
          <cell r="N40">
            <v>6700</v>
          </cell>
          <cell r="O40">
            <v>5762</v>
          </cell>
        </row>
        <row r="41">
          <cell r="A41"/>
          <cell r="B41" t="str">
            <v/>
          </cell>
          <cell r="C41" t="str">
            <v>ТЕПЛОВЫЕ НАСОСЫ ВОЗДУХ-ВОЗДУХ ДЛЯ ВРЕМЕННОГО ПРОЖИВАНИЯ КОМПЛЕКТАЦИЯ ПОД ЗАКАЗ</v>
          </cell>
          <cell r="D41"/>
          <cell r="E41"/>
          <cell r="F41"/>
          <cell r="G41"/>
          <cell r="H41"/>
          <cell r="I41"/>
          <cell r="J41"/>
          <cell r="K41"/>
          <cell r="L41"/>
          <cell r="M41"/>
          <cell r="N41"/>
          <cell r="O41"/>
        </row>
        <row r="42">
          <cell r="A42"/>
          <cell r="B42" t="str">
            <v/>
          </cell>
          <cell r="C42"/>
          <cell r="D42"/>
          <cell r="E42"/>
          <cell r="F42"/>
          <cell r="G42"/>
          <cell r="H42"/>
          <cell r="I42"/>
          <cell r="J42"/>
          <cell r="K42"/>
          <cell r="L42"/>
          <cell r="M42"/>
          <cell r="N42"/>
          <cell r="O42"/>
        </row>
        <row r="43">
          <cell r="A43"/>
          <cell r="B43" t="str">
            <v/>
          </cell>
          <cell r="C43"/>
          <cell r="D43"/>
          <cell r="E43"/>
          <cell r="F43"/>
          <cell r="G43"/>
          <cell r="H43"/>
          <cell r="I43"/>
          <cell r="J43"/>
          <cell r="K43"/>
          <cell r="L43"/>
          <cell r="M43"/>
          <cell r="N43"/>
          <cell r="O43"/>
        </row>
        <row r="44">
          <cell r="A44"/>
          <cell r="B44" t="str">
            <v/>
          </cell>
          <cell r="C44"/>
          <cell r="D44"/>
          <cell r="E44"/>
          <cell r="F44"/>
          <cell r="G44"/>
          <cell r="H44"/>
          <cell r="I44"/>
          <cell r="J44"/>
          <cell r="K44"/>
          <cell r="L44"/>
          <cell r="M44"/>
          <cell r="N44"/>
          <cell r="O44"/>
        </row>
        <row r="45">
          <cell r="A45"/>
          <cell r="B45" t="str">
            <v/>
          </cell>
          <cell r="C45"/>
          <cell r="D45"/>
          <cell r="E45"/>
          <cell r="F45"/>
          <cell r="G45"/>
          <cell r="H45"/>
          <cell r="I45"/>
          <cell r="J45"/>
          <cell r="K45"/>
          <cell r="L45"/>
          <cell r="M45"/>
          <cell r="N45"/>
          <cell r="O45"/>
        </row>
        <row r="46">
          <cell r="A46"/>
          <cell r="B46" t="str">
            <v/>
          </cell>
          <cell r="C46"/>
          <cell r="D46"/>
          <cell r="E46"/>
          <cell r="F46"/>
          <cell r="G46"/>
          <cell r="H46"/>
          <cell r="I46"/>
          <cell r="J46"/>
          <cell r="K46"/>
          <cell r="L46"/>
          <cell r="M46"/>
          <cell r="N46"/>
          <cell r="O46"/>
        </row>
        <row r="47">
          <cell r="A47"/>
          <cell r="B47" t="str">
            <v/>
          </cell>
          <cell r="C47"/>
          <cell r="D47"/>
          <cell r="E47"/>
          <cell r="F47"/>
          <cell r="G47"/>
          <cell r="H47"/>
          <cell r="I47"/>
          <cell r="J47"/>
          <cell r="K47"/>
          <cell r="L47"/>
          <cell r="M47"/>
          <cell r="N47"/>
          <cell r="O47"/>
        </row>
        <row r="48">
          <cell r="A48"/>
          <cell r="B48" t="str">
            <v/>
          </cell>
          <cell r="C48"/>
          <cell r="D48"/>
          <cell r="E48"/>
          <cell r="F48"/>
          <cell r="G48"/>
          <cell r="H48"/>
          <cell r="I48"/>
          <cell r="J48"/>
          <cell r="K48"/>
          <cell r="L48"/>
          <cell r="M48"/>
          <cell r="N48"/>
          <cell r="O48"/>
        </row>
        <row r="49">
          <cell r="A49"/>
          <cell r="B49" t="str">
            <v/>
          </cell>
          <cell r="C49"/>
          <cell r="D49"/>
          <cell r="E49"/>
          <cell r="F49"/>
          <cell r="G49"/>
          <cell r="H49"/>
          <cell r="I49"/>
          <cell r="J49"/>
          <cell r="K49"/>
          <cell r="L49"/>
          <cell r="M49"/>
          <cell r="N49"/>
          <cell r="O49"/>
        </row>
        <row r="50">
          <cell r="A50"/>
          <cell r="B50" t="str">
            <v/>
          </cell>
          <cell r="C50"/>
          <cell r="D50"/>
          <cell r="E50"/>
          <cell r="F50"/>
          <cell r="G50"/>
          <cell r="H50"/>
          <cell r="I50"/>
          <cell r="J50"/>
          <cell r="K50"/>
          <cell r="L50"/>
          <cell r="M50"/>
          <cell r="N50"/>
          <cell r="O50"/>
        </row>
        <row r="51">
          <cell r="A51"/>
          <cell r="B51" t="str">
            <v/>
          </cell>
          <cell r="C51"/>
          <cell r="D51"/>
          <cell r="E51"/>
          <cell r="F51"/>
          <cell r="G51"/>
          <cell r="H51"/>
          <cell r="I51"/>
          <cell r="J51"/>
          <cell r="K51"/>
          <cell r="L51"/>
          <cell r="M51"/>
          <cell r="N51"/>
          <cell r="O51"/>
        </row>
        <row r="52">
          <cell r="A52"/>
          <cell r="B52" t="str">
            <v/>
          </cell>
          <cell r="C52"/>
          <cell r="D52"/>
          <cell r="E52"/>
          <cell r="F52"/>
          <cell r="G52"/>
          <cell r="H52"/>
          <cell r="I52"/>
          <cell r="J52"/>
          <cell r="K52"/>
          <cell r="L52"/>
          <cell r="M52"/>
          <cell r="N52"/>
          <cell r="O52"/>
        </row>
        <row r="53">
          <cell r="A53"/>
          <cell r="B53" t="str">
            <v/>
          </cell>
          <cell r="C53"/>
          <cell r="D53"/>
          <cell r="E53"/>
          <cell r="F53"/>
          <cell r="G53"/>
          <cell r="H53"/>
          <cell r="I53"/>
          <cell r="J53"/>
          <cell r="K53"/>
          <cell r="L53"/>
          <cell r="M53"/>
          <cell r="N53"/>
          <cell r="O53"/>
        </row>
        <row r="54">
          <cell r="A54"/>
          <cell r="B54" t="str">
            <v/>
          </cell>
          <cell r="C54"/>
          <cell r="D54"/>
          <cell r="E54"/>
          <cell r="F54"/>
          <cell r="G54"/>
          <cell r="H54"/>
          <cell r="I54"/>
          <cell r="J54"/>
          <cell r="K54"/>
          <cell r="L54"/>
          <cell r="M54"/>
          <cell r="N54"/>
          <cell r="O54"/>
        </row>
        <row r="55">
          <cell r="A55"/>
          <cell r="B55"/>
          <cell r="C55" t="str">
            <v xml:space="preserve"> 
</v>
          </cell>
          <cell r="D55"/>
          <cell r="E55"/>
          <cell r="F55"/>
          <cell r="G55"/>
          <cell r="H55"/>
          <cell r="I55"/>
          <cell r="J55"/>
          <cell r="K55"/>
          <cell r="L55"/>
          <cell r="M55"/>
          <cell r="N55"/>
          <cell r="O55"/>
        </row>
        <row r="56">
          <cell r="A56"/>
          <cell r="B56"/>
          <cell r="C56"/>
          <cell r="D56"/>
          <cell r="E56"/>
          <cell r="F56"/>
          <cell r="G56"/>
          <cell r="H56"/>
          <cell r="I56"/>
          <cell r="J56"/>
          <cell r="K56"/>
          <cell r="L56"/>
          <cell r="M56"/>
          <cell r="N56"/>
          <cell r="O56"/>
        </row>
        <row r="57">
          <cell r="A57"/>
          <cell r="B57"/>
          <cell r="C57"/>
          <cell r="D57"/>
          <cell r="E57"/>
          <cell r="F57"/>
          <cell r="G57"/>
          <cell r="H57"/>
          <cell r="I57"/>
          <cell r="J57"/>
          <cell r="K57"/>
          <cell r="L57"/>
          <cell r="M57"/>
          <cell r="N57"/>
          <cell r="O57"/>
        </row>
        <row r="58">
          <cell r="A58"/>
          <cell r="B58"/>
          <cell r="C58"/>
          <cell r="D58"/>
          <cell r="E58"/>
          <cell r="F58"/>
          <cell r="G58"/>
          <cell r="H58"/>
          <cell r="I58"/>
          <cell r="J58"/>
          <cell r="K58"/>
          <cell r="L58"/>
          <cell r="M58"/>
          <cell r="N58"/>
          <cell r="O58"/>
        </row>
        <row r="59">
          <cell r="A59"/>
          <cell r="B59"/>
          <cell r="C59"/>
          <cell r="D59"/>
          <cell r="E59"/>
          <cell r="F59"/>
          <cell r="G59"/>
          <cell r="H59"/>
          <cell r="I59"/>
          <cell r="J59"/>
          <cell r="K59"/>
          <cell r="L59"/>
          <cell r="M59"/>
          <cell r="N59"/>
          <cell r="O59"/>
        </row>
        <row r="60">
          <cell r="A60"/>
          <cell r="B60"/>
          <cell r="C60"/>
          <cell r="D60"/>
          <cell r="E60"/>
          <cell r="F60"/>
          <cell r="G60"/>
          <cell r="H60"/>
          <cell r="I60"/>
          <cell r="J60"/>
          <cell r="K60"/>
          <cell r="L60"/>
          <cell r="M60"/>
          <cell r="N60"/>
          <cell r="O60"/>
        </row>
        <row r="61">
          <cell r="A61"/>
          <cell r="B61"/>
          <cell r="C61"/>
          <cell r="D61"/>
          <cell r="E61"/>
          <cell r="F61"/>
          <cell r="G61"/>
          <cell r="H61"/>
          <cell r="I61"/>
          <cell r="J61"/>
          <cell r="K61"/>
          <cell r="L61"/>
          <cell r="M61"/>
          <cell r="N61"/>
          <cell r="O61"/>
        </row>
        <row r="62">
          <cell r="A62"/>
          <cell r="B62"/>
          <cell r="C62"/>
          <cell r="D62"/>
          <cell r="E62"/>
          <cell r="F62"/>
          <cell r="G62"/>
          <cell r="H62"/>
          <cell r="I62"/>
          <cell r="J62"/>
          <cell r="K62"/>
          <cell r="L62"/>
          <cell r="M62"/>
          <cell r="N62"/>
          <cell r="O62"/>
        </row>
        <row r="63">
          <cell r="A63"/>
          <cell r="B63"/>
          <cell r="C63"/>
          <cell r="D63"/>
          <cell r="E63"/>
          <cell r="F63"/>
          <cell r="G63"/>
          <cell r="H63"/>
          <cell r="I63"/>
          <cell r="J63"/>
          <cell r="K63"/>
          <cell r="L63"/>
          <cell r="M63"/>
          <cell r="N63"/>
          <cell r="O63"/>
        </row>
        <row r="64">
          <cell r="A64"/>
          <cell r="B64"/>
          <cell r="C64"/>
          <cell r="D64"/>
          <cell r="E64"/>
          <cell r="F64"/>
          <cell r="G64"/>
          <cell r="H64"/>
          <cell r="I64"/>
          <cell r="J64"/>
          <cell r="K64"/>
          <cell r="L64"/>
          <cell r="M64"/>
          <cell r="N64"/>
          <cell r="O64"/>
        </row>
        <row r="65">
          <cell r="A65"/>
          <cell r="B65"/>
          <cell r="C65"/>
          <cell r="D65"/>
          <cell r="E65"/>
          <cell r="F65"/>
          <cell r="G65"/>
          <cell r="H65"/>
          <cell r="I65"/>
          <cell r="J65"/>
          <cell r="K65"/>
          <cell r="L65"/>
          <cell r="M65"/>
          <cell r="N65"/>
          <cell r="O65"/>
        </row>
        <row r="66">
          <cell r="A66" t="str">
            <v>НС-1757483</v>
          </cell>
          <cell r="B66" t="str">
            <v>НС-1447279</v>
          </cell>
          <cell r="C66" t="str">
            <v>RACI-EM25HP.D04/S</v>
          </cell>
          <cell r="D66" t="str">
            <v>RACI-EM25HP.D04 (ТЕПЛ НАСОС)</v>
          </cell>
          <cell r="E66" t="str">
            <v>2,60 (1,00-4,00)</v>
          </cell>
          <cell r="F66" t="str">
            <v>3,20 (1,60-4,20)</v>
          </cell>
          <cell r="G66" t="str">
            <v>18/20/22/27/30/31/33</v>
          </cell>
          <cell r="H66" t="str">
            <v>A+++/8,80</v>
          </cell>
          <cell r="I66" t="str">
            <v>883×305×198</v>
          </cell>
          <cell r="J66" t="str">
            <v>10,4/33,5</v>
          </cell>
          <cell r="K66">
            <v>23200</v>
          </cell>
          <cell r="L66">
            <v>16600</v>
          </cell>
          <cell r="M66">
            <v>80390</v>
          </cell>
          <cell r="N66">
            <v>58400</v>
          </cell>
          <cell r="O66">
            <v>53724</v>
          </cell>
        </row>
        <row r="67">
          <cell r="A67"/>
          <cell r="B67" t="str">
            <v>НС-1697955</v>
          </cell>
          <cell r="C67" t="str">
            <v>RAC-I-EM25HP.D04H/U (ТЕПЛ НАСОС)</v>
          </cell>
          <cell r="D67"/>
          <cell r="E67"/>
          <cell r="F67"/>
          <cell r="G67"/>
          <cell r="H67"/>
          <cell r="I67" t="str">
            <v>810×585×280</v>
          </cell>
          <cell r="J67"/>
          <cell r="K67">
            <v>57190</v>
          </cell>
          <cell r="L67">
            <v>41800</v>
          </cell>
          <cell r="M67"/>
          <cell r="N67"/>
          <cell r="O67"/>
        </row>
        <row r="68">
          <cell r="A68"/>
          <cell r="B68"/>
          <cell r="C68" t="str">
            <v xml:space="preserve"> 
</v>
          </cell>
          <cell r="D68"/>
          <cell r="E68"/>
          <cell r="F68"/>
          <cell r="G68"/>
          <cell r="H68"/>
          <cell r="I68"/>
          <cell r="J68"/>
          <cell r="K68"/>
          <cell r="L68"/>
          <cell r="M68"/>
          <cell r="N68"/>
          <cell r="O68"/>
        </row>
        <row r="69">
          <cell r="A69"/>
          <cell r="B69"/>
          <cell r="C69"/>
          <cell r="D69"/>
          <cell r="E69"/>
          <cell r="F69"/>
          <cell r="G69"/>
          <cell r="H69"/>
          <cell r="I69"/>
          <cell r="J69"/>
          <cell r="K69"/>
          <cell r="L69"/>
          <cell r="M69"/>
          <cell r="N69"/>
          <cell r="O69"/>
        </row>
        <row r="70">
          <cell r="A70"/>
          <cell r="B70"/>
          <cell r="C70"/>
          <cell r="D70"/>
          <cell r="E70"/>
          <cell r="F70"/>
          <cell r="G70"/>
          <cell r="H70"/>
          <cell r="I70"/>
          <cell r="J70"/>
          <cell r="K70"/>
          <cell r="L70"/>
          <cell r="M70"/>
          <cell r="N70"/>
          <cell r="O70"/>
        </row>
        <row r="71">
          <cell r="A71"/>
          <cell r="B71"/>
          <cell r="C71"/>
          <cell r="D71"/>
          <cell r="E71"/>
          <cell r="F71"/>
          <cell r="G71"/>
          <cell r="H71"/>
          <cell r="I71"/>
          <cell r="J71"/>
          <cell r="K71"/>
          <cell r="L71"/>
          <cell r="M71"/>
          <cell r="N71"/>
          <cell r="O71"/>
        </row>
        <row r="72">
          <cell r="A72"/>
          <cell r="B72"/>
          <cell r="C72"/>
          <cell r="D72"/>
          <cell r="E72"/>
          <cell r="F72"/>
          <cell r="G72"/>
          <cell r="H72"/>
          <cell r="I72"/>
          <cell r="J72"/>
          <cell r="K72"/>
          <cell r="L72"/>
          <cell r="M72"/>
          <cell r="N72"/>
          <cell r="O72"/>
        </row>
        <row r="73">
          <cell r="A73"/>
          <cell r="B73"/>
          <cell r="C73"/>
          <cell r="D73"/>
          <cell r="E73"/>
          <cell r="F73"/>
          <cell r="G73"/>
          <cell r="H73"/>
          <cell r="I73"/>
          <cell r="J73"/>
          <cell r="K73"/>
          <cell r="L73"/>
          <cell r="M73"/>
          <cell r="N73"/>
          <cell r="O73"/>
        </row>
        <row r="74">
          <cell r="A74"/>
          <cell r="B74"/>
          <cell r="C74"/>
          <cell r="D74"/>
          <cell r="E74"/>
          <cell r="F74"/>
          <cell r="G74"/>
          <cell r="H74"/>
          <cell r="I74"/>
          <cell r="J74"/>
          <cell r="K74"/>
          <cell r="L74"/>
          <cell r="M74"/>
          <cell r="N74"/>
          <cell r="O74"/>
        </row>
        <row r="75">
          <cell r="A75"/>
          <cell r="B75"/>
          <cell r="C75"/>
          <cell r="D75"/>
          <cell r="E75"/>
          <cell r="F75"/>
          <cell r="G75"/>
          <cell r="H75"/>
          <cell r="I75"/>
          <cell r="J75"/>
          <cell r="K75"/>
          <cell r="L75"/>
          <cell r="M75"/>
          <cell r="N75"/>
          <cell r="O75"/>
        </row>
        <row r="76">
          <cell r="A76"/>
          <cell r="B76"/>
          <cell r="C76"/>
          <cell r="D76"/>
          <cell r="E76"/>
          <cell r="F76"/>
          <cell r="G76"/>
          <cell r="H76"/>
          <cell r="I76"/>
          <cell r="J76"/>
          <cell r="K76"/>
          <cell r="L76"/>
          <cell r="M76"/>
          <cell r="N76"/>
          <cell r="O76"/>
        </row>
        <row r="77">
          <cell r="A77"/>
          <cell r="B77"/>
          <cell r="C77"/>
          <cell r="D77"/>
          <cell r="E77"/>
          <cell r="F77"/>
          <cell r="G77"/>
          <cell r="H77"/>
          <cell r="I77"/>
          <cell r="J77"/>
          <cell r="K77"/>
          <cell r="L77"/>
          <cell r="M77"/>
          <cell r="N77"/>
          <cell r="O77"/>
        </row>
        <row r="78">
          <cell r="A78"/>
          <cell r="B78"/>
          <cell r="C78"/>
          <cell r="D78"/>
          <cell r="E78"/>
          <cell r="F78"/>
          <cell r="G78"/>
          <cell r="H78"/>
          <cell r="I78"/>
          <cell r="J78"/>
          <cell r="K78"/>
          <cell r="L78"/>
          <cell r="M78"/>
          <cell r="N78"/>
          <cell r="O78"/>
        </row>
        <row r="79">
          <cell r="A79" t="str">
            <v>НС-1757499</v>
          </cell>
          <cell r="B79" t="str">
            <v>НС-1693816</v>
          </cell>
          <cell r="C79" t="str">
            <v>RAC-I-EU25HP.D01/S</v>
          </cell>
          <cell r="D79" t="str">
            <v>RAC-I-EU25HP.D01 (ТЕПЛ НАСОС)</v>
          </cell>
          <cell r="E79" t="str">
            <v>2,60 (1,00-4,00)</v>
          </cell>
          <cell r="F79" t="str">
            <v>3,20 (1,60-4,20)</v>
          </cell>
          <cell r="G79" t="str">
            <v>18/20/22/27/30/31/33</v>
          </cell>
          <cell r="H79" t="str">
            <v>A+++/8,80</v>
          </cell>
          <cell r="I79" t="str">
            <v>883×305×198</v>
          </cell>
          <cell r="J79" t="str">
            <v>10/33</v>
          </cell>
          <cell r="K79">
            <v>23500</v>
          </cell>
          <cell r="L79">
            <v>16900</v>
          </cell>
          <cell r="M79">
            <v>81390</v>
          </cell>
          <cell r="N79">
            <v>59400</v>
          </cell>
          <cell r="O79">
            <v>54724</v>
          </cell>
        </row>
        <row r="80">
          <cell r="A80"/>
          <cell r="B80" t="str">
            <v>НС-1721115</v>
          </cell>
          <cell r="C80" t="str">
            <v>RAC-I-EU25HP.D01H/U (ТЕПЛ НАСОС)</v>
          </cell>
          <cell r="D80"/>
          <cell r="E80"/>
          <cell r="F80"/>
          <cell r="G80"/>
          <cell r="H80"/>
          <cell r="I80" t="str">
            <v>810×585×280</v>
          </cell>
          <cell r="J80"/>
          <cell r="K80">
            <v>57890</v>
          </cell>
          <cell r="L80">
            <v>42500</v>
          </cell>
          <cell r="M80"/>
          <cell r="N80"/>
          <cell r="O80"/>
        </row>
        <row r="81">
          <cell r="A81"/>
          <cell r="B81"/>
          <cell r="C81" t="str">
            <v>ОПЦИИ</v>
          </cell>
          <cell r="D81"/>
          <cell r="E81"/>
          <cell r="F81"/>
          <cell r="G81"/>
          <cell r="H81"/>
          <cell r="I81"/>
          <cell r="J81"/>
          <cell r="K81"/>
          <cell r="L81"/>
          <cell r="M81"/>
          <cell r="N81"/>
          <cell r="O81"/>
        </row>
        <row r="82">
          <cell r="A82"/>
          <cell r="B82" t="str">
            <v>НС-1614770</v>
          </cell>
          <cell r="C82" t="str">
            <v>Проводной пульт для  управления RWH-01 для сплит-систем EMPEROR/EMPEROR UP и внутренних блоков мульти сплит-систем ORIGAMI</v>
          </cell>
          <cell r="D82"/>
          <cell r="E82"/>
          <cell r="F82"/>
          <cell r="G82"/>
          <cell r="H82"/>
          <cell r="I82"/>
          <cell r="J82"/>
          <cell r="K82"/>
          <cell r="L82"/>
          <cell r="M82">
            <v>9100</v>
          </cell>
          <cell r="N82">
            <v>9100</v>
          </cell>
          <cell r="O82">
            <v>7826</v>
          </cell>
        </row>
        <row r="83">
          <cell r="A83"/>
          <cell r="B83"/>
          <cell r="C83"/>
          <cell r="D83"/>
          <cell r="E83"/>
          <cell r="F83"/>
          <cell r="G83"/>
          <cell r="H83"/>
          <cell r="I83"/>
          <cell r="J83"/>
          <cell r="K83"/>
          <cell r="L83"/>
          <cell r="M83"/>
          <cell r="N83"/>
          <cell r="O83"/>
        </row>
        <row r="84">
          <cell r="A84"/>
          <cell r="B84"/>
          <cell r="C84"/>
          <cell r="D84"/>
          <cell r="E84"/>
          <cell r="F84"/>
          <cell r="G84"/>
          <cell r="H84"/>
          <cell r="I84"/>
          <cell r="J84"/>
          <cell r="K84"/>
          <cell r="L84"/>
          <cell r="M84"/>
          <cell r="N84"/>
          <cell r="O84"/>
        </row>
        <row r="85">
          <cell r="A85"/>
          <cell r="B85"/>
          <cell r="C85"/>
          <cell r="D85"/>
          <cell r="E85"/>
          <cell r="F85"/>
          <cell r="G85"/>
          <cell r="H85"/>
          <cell r="I85"/>
          <cell r="J85"/>
          <cell r="K85"/>
          <cell r="L85"/>
          <cell r="M85"/>
          <cell r="N85"/>
          <cell r="O85"/>
        </row>
        <row r="86">
          <cell r="A86"/>
          <cell r="B86"/>
          <cell r="C86"/>
          <cell r="D86"/>
          <cell r="E86"/>
          <cell r="F86"/>
          <cell r="G86"/>
          <cell r="H86"/>
          <cell r="I86"/>
          <cell r="J86"/>
          <cell r="K86"/>
          <cell r="L86"/>
          <cell r="M86"/>
          <cell r="N86"/>
          <cell r="O86"/>
        </row>
        <row r="87">
          <cell r="A87"/>
          <cell r="B87"/>
          <cell r="C87"/>
          <cell r="D87"/>
          <cell r="E87"/>
          <cell r="F87"/>
          <cell r="G87"/>
          <cell r="H87"/>
          <cell r="I87"/>
          <cell r="J87"/>
          <cell r="K87"/>
          <cell r="L87"/>
          <cell r="M87"/>
          <cell r="N87"/>
          <cell r="O87"/>
        </row>
        <row r="88">
          <cell r="A88"/>
          <cell r="B88"/>
          <cell r="C88"/>
          <cell r="D88"/>
          <cell r="E88"/>
          <cell r="F88"/>
          <cell r="G88"/>
          <cell r="H88"/>
          <cell r="I88"/>
          <cell r="J88"/>
          <cell r="K88"/>
          <cell r="L88"/>
          <cell r="M88"/>
          <cell r="N88"/>
          <cell r="O88"/>
        </row>
        <row r="89">
          <cell r="A89"/>
          <cell r="B89"/>
          <cell r="C89"/>
          <cell r="D89"/>
          <cell r="E89"/>
          <cell r="F89"/>
          <cell r="G89"/>
          <cell r="H89"/>
          <cell r="I89"/>
          <cell r="J89"/>
          <cell r="K89"/>
          <cell r="L89"/>
          <cell r="M89"/>
          <cell r="N89"/>
          <cell r="O89"/>
        </row>
        <row r="90">
          <cell r="A90"/>
          <cell r="B90"/>
          <cell r="C90"/>
          <cell r="D90"/>
          <cell r="E90"/>
          <cell r="F90"/>
          <cell r="G90"/>
          <cell r="H90"/>
          <cell r="I90"/>
          <cell r="J90"/>
          <cell r="K90"/>
          <cell r="L90"/>
          <cell r="M90"/>
          <cell r="N90"/>
          <cell r="O90"/>
        </row>
        <row r="91">
          <cell r="A91"/>
          <cell r="B91"/>
          <cell r="C91"/>
          <cell r="D91"/>
          <cell r="E91"/>
          <cell r="F91"/>
          <cell r="G91"/>
          <cell r="H91"/>
          <cell r="I91"/>
          <cell r="J91"/>
          <cell r="K91"/>
          <cell r="L91"/>
          <cell r="M91"/>
          <cell r="N91"/>
          <cell r="O91"/>
        </row>
        <row r="92">
          <cell r="A92"/>
          <cell r="B92"/>
          <cell r="C92"/>
          <cell r="D92"/>
          <cell r="E92"/>
          <cell r="F92"/>
          <cell r="G92"/>
          <cell r="H92"/>
          <cell r="I92"/>
          <cell r="J92"/>
          <cell r="K92"/>
          <cell r="L92"/>
          <cell r="M92"/>
          <cell r="N92"/>
          <cell r="O92"/>
        </row>
        <row r="93">
          <cell r="A93"/>
          <cell r="B93"/>
          <cell r="C93"/>
          <cell r="D93"/>
          <cell r="E93"/>
          <cell r="F93"/>
          <cell r="G93"/>
          <cell r="H93"/>
          <cell r="I93"/>
          <cell r="J93"/>
          <cell r="K93"/>
          <cell r="L93"/>
          <cell r="M93"/>
          <cell r="N93"/>
          <cell r="O93"/>
        </row>
        <row r="94">
          <cell r="A94" t="str">
            <v>НС-1757528</v>
          </cell>
          <cell r="B94" t="str">
            <v>НС-1690674</v>
          </cell>
          <cell r="C94" t="str">
            <v>RAC-I-SG25HP.D04/S</v>
          </cell>
          <cell r="D94" t="str">
            <v>RAC-I-SG25HP.D04 (ТЕПЛ НАСОС)</v>
          </cell>
          <cell r="E94" t="str">
            <v>2,55 (0,60-3,80)</v>
          </cell>
          <cell r="F94" t="str">
            <v>2,70 (0,80-4,20)</v>
          </cell>
          <cell r="G94" t="str">
            <v>19/23/26/33/38</v>
          </cell>
          <cell r="H94" t="str">
            <v>A++/6,20</v>
          </cell>
          <cell r="I94" t="str">
            <v>761×296×199</v>
          </cell>
          <cell r="J94" t="str">
            <v>7,5/22,5</v>
          </cell>
          <cell r="K94">
            <v>13600</v>
          </cell>
          <cell r="L94">
            <v>9100</v>
          </cell>
          <cell r="M94">
            <v>48390</v>
          </cell>
          <cell r="N94">
            <v>33400</v>
          </cell>
          <cell r="O94">
            <v>28724</v>
          </cell>
        </row>
        <row r="95">
          <cell r="A95"/>
          <cell r="B95" t="str">
            <v>НС-1721117</v>
          </cell>
          <cell r="C95" t="str">
            <v>RAC-I-SG25HP.D04H/U (ТЕПЛ НАСОС)</v>
          </cell>
          <cell r="D95"/>
          <cell r="E95"/>
          <cell r="F95"/>
          <cell r="G95"/>
          <cell r="H95"/>
          <cell r="I95" t="str">
            <v>705×530×280</v>
          </cell>
          <cell r="J95"/>
          <cell r="K95">
            <v>34790</v>
          </cell>
          <cell r="L95">
            <v>24300</v>
          </cell>
          <cell r="M95"/>
          <cell r="N95"/>
          <cell r="O95"/>
        </row>
        <row r="96">
          <cell r="A96" t="str">
            <v>НС-1757536</v>
          </cell>
          <cell r="B96" t="str">
            <v>НС-1690676</v>
          </cell>
          <cell r="C96" t="str">
            <v>RAC-I-SG30HP.D04/S</v>
          </cell>
          <cell r="D96" t="str">
            <v>RAC-I-SG30HP.D04 (ТЕПЛ НАСОС)</v>
          </cell>
          <cell r="E96" t="str">
            <v>2,95 (0,60-3,80)</v>
          </cell>
          <cell r="F96" t="str">
            <v>3,05 (0,80-4,20)</v>
          </cell>
          <cell r="G96" t="str">
            <v>19/23/26/33/38</v>
          </cell>
          <cell r="H96" t="str">
            <v>A++/6,20</v>
          </cell>
          <cell r="I96" t="str">
            <v>761×296×199</v>
          </cell>
          <cell r="J96" t="str">
            <v>7,5/22,5</v>
          </cell>
          <cell r="K96">
            <v>14700</v>
          </cell>
          <cell r="L96">
            <v>9900</v>
          </cell>
          <cell r="M96">
            <v>51990</v>
          </cell>
          <cell r="N96">
            <v>36000</v>
          </cell>
          <cell r="O96">
            <v>30960</v>
          </cell>
        </row>
        <row r="97">
          <cell r="A97"/>
          <cell r="B97" t="str">
            <v>НС-1721118</v>
          </cell>
          <cell r="C97" t="str">
            <v>RAC-I-SG30HP.D04H/U (ТЕПЛ НАСОС)</v>
          </cell>
          <cell r="D97"/>
          <cell r="E97"/>
          <cell r="F97"/>
          <cell r="G97"/>
          <cell r="H97"/>
          <cell r="I97" t="str">
            <v>705×530×280</v>
          </cell>
          <cell r="J97"/>
          <cell r="K97">
            <v>37290</v>
          </cell>
          <cell r="L97">
            <v>26100</v>
          </cell>
          <cell r="M97"/>
          <cell r="N97"/>
          <cell r="O97"/>
        </row>
        <row r="98">
          <cell r="A98" t="str">
            <v>НС-1769168</v>
          </cell>
          <cell r="B98" t="str">
            <v>НС-1769125</v>
          </cell>
          <cell r="C98" t="str">
            <v>RAC-I-SG35HP.D05/S</v>
          </cell>
          <cell r="D98" t="str">
            <v>RAC-I-SG35HP.D05 (ТЕПЛ НАСОС)</v>
          </cell>
          <cell r="E98" t="str">
            <v>3,65 (0,80-4,10)</v>
          </cell>
          <cell r="F98" t="str">
            <v>4,00 (1,00-4,20)</v>
          </cell>
          <cell r="G98" t="str">
            <v>19/23/26/33/38</v>
          </cell>
          <cell r="H98" t="str">
            <v xml:space="preserve"> A++/6,10</v>
          </cell>
          <cell r="I98" t="str">
            <v>761×296×199</v>
          </cell>
          <cell r="J98" t="str">
            <v>7,5/22,5</v>
          </cell>
          <cell r="K98">
            <v>17100</v>
          </cell>
          <cell r="L98">
            <v>11800</v>
          </cell>
          <cell r="M98">
            <v>59890</v>
          </cell>
          <cell r="N98">
            <v>42400</v>
          </cell>
          <cell r="O98">
            <v>36464</v>
          </cell>
        </row>
        <row r="99">
          <cell r="A99"/>
          <cell r="B99" t="str">
            <v>НС-1792760</v>
          </cell>
          <cell r="C99" t="str">
            <v>RAC-I-SG35HP.D04H/U (ТЕПЛ НАСОС)</v>
          </cell>
          <cell r="D99"/>
          <cell r="E99"/>
          <cell r="F99"/>
          <cell r="G99"/>
          <cell r="H99"/>
          <cell r="I99" t="str">
            <v>708×530×258</v>
          </cell>
          <cell r="J99"/>
          <cell r="K99">
            <v>42790</v>
          </cell>
          <cell r="L99">
            <v>30600</v>
          </cell>
          <cell r="M99"/>
          <cell r="N99"/>
          <cell r="O99"/>
        </row>
        <row r="100">
          <cell r="A100" t="str">
            <v>НС-1757538</v>
          </cell>
          <cell r="B100" t="str">
            <v>НС-1690805</v>
          </cell>
          <cell r="C100" t="str">
            <v>RAC-I-SG55HP.D04/S</v>
          </cell>
          <cell r="D100" t="str">
            <v>RAC-I-SG55HP.D04 (ТЕПЛ НАСОС)</v>
          </cell>
          <cell r="E100" t="str">
            <v>5,40 (1,30-5,70)</v>
          </cell>
          <cell r="F100" t="str">
            <v>5,50 (1,30-5,55)</v>
          </cell>
          <cell r="G100" t="str">
            <v>21/25/29/35/39</v>
          </cell>
          <cell r="H100" t="str">
            <v>A++/6,80</v>
          </cell>
          <cell r="I100" t="str">
            <v>960×315×221</v>
          </cell>
          <cell r="J100" t="str">
            <v>11,5/27</v>
          </cell>
          <cell r="K100">
            <v>26700</v>
          </cell>
          <cell r="L100">
            <v>19300</v>
          </cell>
          <cell r="M100">
            <v>91890</v>
          </cell>
          <cell r="N100">
            <v>67400</v>
          </cell>
          <cell r="O100">
            <v>57964</v>
          </cell>
        </row>
        <row r="101">
          <cell r="A101"/>
          <cell r="B101" t="str">
            <v>НС-1721121</v>
          </cell>
          <cell r="C101" t="str">
            <v>RAC-I-SG55HP.D04H/U (ТЕПЛ НАСОС)</v>
          </cell>
          <cell r="D101"/>
          <cell r="E101"/>
          <cell r="F101"/>
          <cell r="G101"/>
          <cell r="H101"/>
          <cell r="I101" t="str">
            <v>785×555×300</v>
          </cell>
          <cell r="J101"/>
          <cell r="K101">
            <v>65190</v>
          </cell>
          <cell r="L101">
            <v>48100</v>
          </cell>
          <cell r="M101"/>
          <cell r="N101"/>
          <cell r="O101"/>
        </row>
        <row r="102">
          <cell r="A102" t="str">
            <v>НС-1769170</v>
          </cell>
          <cell r="B102" t="str">
            <v>НС-1769126</v>
          </cell>
          <cell r="C102" t="str">
            <v>RAC-I-SG75HP.D05/S</v>
          </cell>
          <cell r="D102" t="str">
            <v>RAC-I-SG75HP.D05 (ТЕПЛ НАСОС)</v>
          </cell>
          <cell r="E102" t="str">
            <v>7,30 (1,80-7,40)</v>
          </cell>
          <cell r="F102" t="str">
            <v>7,35 (1,80-8,00)</v>
          </cell>
          <cell r="G102" t="str">
            <v>23/27/32/37/42</v>
          </cell>
          <cell r="H102" t="str">
            <v xml:space="preserve"> A++/6,10</v>
          </cell>
          <cell r="I102" t="str">
            <v>1089×328×227</v>
          </cell>
          <cell r="J102" t="str">
            <v>13,0/32,0</v>
          </cell>
          <cell r="K102">
            <v>32700</v>
          </cell>
          <cell r="L102">
            <v>24400</v>
          </cell>
          <cell r="M102">
            <v>111890</v>
          </cell>
          <cell r="N102">
            <v>84400</v>
          </cell>
          <cell r="O102">
            <v>72584</v>
          </cell>
        </row>
        <row r="103">
          <cell r="A103"/>
          <cell r="B103" t="str">
            <v>НС-1792770</v>
          </cell>
          <cell r="C103" t="str">
            <v>RAC-I-SG75HP.D05H/U (ТЕПЛ НАСОС)</v>
          </cell>
          <cell r="D103"/>
          <cell r="E103"/>
          <cell r="F103"/>
          <cell r="G103"/>
          <cell r="H103"/>
          <cell r="I103" t="str">
            <v>900x700x350</v>
          </cell>
          <cell r="J103"/>
          <cell r="K103">
            <v>79190</v>
          </cell>
          <cell r="L103">
            <v>60000</v>
          </cell>
          <cell r="M103"/>
          <cell r="N103"/>
          <cell r="O103"/>
        </row>
        <row r="104">
          <cell r="A104"/>
          <cell r="B104"/>
          <cell r="C104" t="str">
            <v xml:space="preserve">            </v>
          </cell>
          <cell r="D104"/>
          <cell r="E104"/>
          <cell r="F104"/>
          <cell r="G104"/>
          <cell r="H104"/>
          <cell r="I104"/>
          <cell r="J104"/>
          <cell r="K104"/>
          <cell r="L104"/>
          <cell r="M104"/>
          <cell r="N104"/>
          <cell r="O104"/>
        </row>
        <row r="105">
          <cell r="A105"/>
          <cell r="B105"/>
          <cell r="C105"/>
          <cell r="D105"/>
          <cell r="E105"/>
          <cell r="F105"/>
          <cell r="G105"/>
          <cell r="H105"/>
          <cell r="I105"/>
          <cell r="J105"/>
          <cell r="K105"/>
          <cell r="L105"/>
          <cell r="M105"/>
          <cell r="N105"/>
          <cell r="O105"/>
        </row>
        <row r="106">
          <cell r="A106"/>
          <cell r="B106"/>
          <cell r="C106"/>
          <cell r="D106"/>
          <cell r="E106"/>
          <cell r="F106"/>
          <cell r="G106"/>
          <cell r="H106"/>
          <cell r="I106"/>
          <cell r="J106"/>
          <cell r="K106"/>
          <cell r="L106"/>
          <cell r="M106"/>
          <cell r="N106"/>
          <cell r="O106"/>
        </row>
        <row r="107">
          <cell r="A107"/>
          <cell r="B107"/>
          <cell r="C107"/>
          <cell r="D107"/>
          <cell r="E107"/>
          <cell r="F107"/>
          <cell r="G107"/>
          <cell r="H107"/>
          <cell r="I107"/>
          <cell r="J107"/>
          <cell r="K107"/>
          <cell r="L107"/>
          <cell r="M107"/>
          <cell r="N107"/>
          <cell r="O107"/>
        </row>
        <row r="108">
          <cell r="A108"/>
          <cell r="B108"/>
          <cell r="C108"/>
          <cell r="D108"/>
          <cell r="E108"/>
          <cell r="F108"/>
          <cell r="G108"/>
          <cell r="H108"/>
          <cell r="I108"/>
          <cell r="J108"/>
          <cell r="K108"/>
          <cell r="L108"/>
          <cell r="M108"/>
          <cell r="N108"/>
          <cell r="O108"/>
        </row>
        <row r="109">
          <cell r="A109"/>
          <cell r="B109"/>
          <cell r="C109"/>
          <cell r="D109"/>
          <cell r="E109"/>
          <cell r="F109"/>
          <cell r="G109"/>
          <cell r="H109"/>
          <cell r="I109"/>
          <cell r="J109"/>
          <cell r="K109"/>
          <cell r="L109"/>
          <cell r="M109"/>
          <cell r="N109"/>
          <cell r="O109"/>
        </row>
        <row r="110">
          <cell r="A110"/>
          <cell r="B110"/>
          <cell r="C110"/>
          <cell r="D110"/>
          <cell r="E110"/>
          <cell r="F110"/>
          <cell r="G110"/>
          <cell r="H110"/>
          <cell r="I110"/>
          <cell r="J110"/>
          <cell r="K110"/>
          <cell r="L110"/>
          <cell r="M110"/>
          <cell r="N110"/>
          <cell r="O110"/>
        </row>
        <row r="111">
          <cell r="A111"/>
          <cell r="B111"/>
          <cell r="C111"/>
          <cell r="D111"/>
          <cell r="E111"/>
          <cell r="F111"/>
          <cell r="G111"/>
          <cell r="H111"/>
          <cell r="I111"/>
          <cell r="J111"/>
          <cell r="K111"/>
          <cell r="L111"/>
          <cell r="M111"/>
          <cell r="N111"/>
          <cell r="O111"/>
        </row>
        <row r="112">
          <cell r="A112"/>
          <cell r="B112"/>
          <cell r="C112"/>
          <cell r="D112"/>
          <cell r="E112"/>
          <cell r="F112"/>
          <cell r="G112"/>
          <cell r="H112"/>
          <cell r="I112"/>
          <cell r="J112"/>
          <cell r="K112"/>
          <cell r="L112"/>
          <cell r="M112"/>
          <cell r="N112"/>
          <cell r="O112"/>
        </row>
        <row r="113">
          <cell r="A113"/>
          <cell r="B113"/>
          <cell r="C113"/>
          <cell r="D113"/>
          <cell r="E113"/>
          <cell r="F113"/>
          <cell r="G113"/>
          <cell r="H113"/>
          <cell r="I113"/>
          <cell r="J113"/>
          <cell r="K113"/>
          <cell r="L113"/>
          <cell r="M113"/>
          <cell r="N113"/>
          <cell r="O113"/>
        </row>
        <row r="114">
          <cell r="A114" t="str">
            <v>НС-1757548</v>
          </cell>
          <cell r="B114" t="str">
            <v>НС-1691989</v>
          </cell>
          <cell r="C114" t="str">
            <v>RAC-I-KD25HP.D03/S</v>
          </cell>
          <cell r="D114" t="str">
            <v>RAC-I-KD25HP.D03 (ТЕПЛ НАСОС)</v>
          </cell>
          <cell r="E114" t="str">
            <v>2,40 (0,94-3,30)</v>
          </cell>
          <cell r="F114" t="str">
            <v>2,65 (0,94-3,36)</v>
          </cell>
          <cell r="G114" t="str">
            <v>20/22,5/27/29/31/33/36</v>
          </cell>
          <cell r="H114" t="str">
            <v>A++ / 6,10</v>
          </cell>
          <cell r="I114" t="str">
            <v>811×278×198</v>
          </cell>
          <cell r="J114" t="str">
            <v>7,5/22,0</v>
          </cell>
          <cell r="K114">
            <v>12200</v>
          </cell>
          <cell r="L114">
            <v>8000</v>
          </cell>
          <cell r="M114">
            <v>43790</v>
          </cell>
          <cell r="N114">
            <v>29800</v>
          </cell>
          <cell r="O114">
            <v>29800</v>
          </cell>
        </row>
        <row r="115">
          <cell r="A115"/>
          <cell r="B115" t="str">
            <v>НС-1721125</v>
          </cell>
          <cell r="C115" t="str">
            <v>RAC-I-KD25HP.D03H/U (ТЕПЛ НАСОС)</v>
          </cell>
          <cell r="D115"/>
          <cell r="E115"/>
          <cell r="F115"/>
          <cell r="G115"/>
          <cell r="H115"/>
          <cell r="I115" t="str">
            <v>712×459×276</v>
          </cell>
          <cell r="J115"/>
          <cell r="K115">
            <v>31590</v>
          </cell>
          <cell r="L115">
            <v>21800</v>
          </cell>
          <cell r="M115"/>
          <cell r="N115"/>
          <cell r="O115"/>
        </row>
        <row r="116">
          <cell r="A116" t="str">
            <v>НС-1757549</v>
          </cell>
          <cell r="B116" t="str">
            <v>НС-1692034</v>
          </cell>
          <cell r="C116" t="str">
            <v>RAC-I-KD30HP.D03/S</v>
          </cell>
          <cell r="D116" t="str">
            <v>RAC-I-KD30HP.D03 (ТЕПЛ НАСОС)</v>
          </cell>
          <cell r="E116" t="str">
            <v>2,80 (0,94-3,30)</v>
          </cell>
          <cell r="F116" t="str">
            <v>2,96 (0,94-3,36)</v>
          </cell>
          <cell r="G116" t="str">
            <v>20/22,5/27/29/31/33/37</v>
          </cell>
          <cell r="H116" t="str">
            <v>A++ / 6,10</v>
          </cell>
          <cell r="I116" t="str">
            <v>811×278×198</v>
          </cell>
          <cell r="J116" t="str">
            <v>7,5/22,0</v>
          </cell>
          <cell r="K116">
            <v>13300</v>
          </cell>
          <cell r="L116">
            <v>8800</v>
          </cell>
          <cell r="M116">
            <v>47390</v>
          </cell>
          <cell r="N116">
            <v>32400</v>
          </cell>
          <cell r="O116">
            <v>27724</v>
          </cell>
        </row>
        <row r="117">
          <cell r="A117"/>
          <cell r="B117" t="str">
            <v>НС-1721127</v>
          </cell>
          <cell r="C117" t="str">
            <v>RAC-I-KD30HP.D03H/U (ТЕПЛ НАСОС)</v>
          </cell>
          <cell r="D117"/>
          <cell r="E117"/>
          <cell r="F117"/>
          <cell r="G117"/>
          <cell r="H117"/>
          <cell r="I117" t="str">
            <v>712×459×276</v>
          </cell>
          <cell r="J117"/>
          <cell r="K117">
            <v>34090</v>
          </cell>
          <cell r="L117">
            <v>23600</v>
          </cell>
          <cell r="M117"/>
          <cell r="N117"/>
          <cell r="O117"/>
        </row>
        <row r="118">
          <cell r="A118" t="str">
            <v>НС-1757570</v>
          </cell>
          <cell r="B118" t="str">
            <v>НС-1692037</v>
          </cell>
          <cell r="C118" t="str">
            <v>RAC-I-KD35HP.D03/S</v>
          </cell>
          <cell r="D118" t="str">
            <v>RAC-I-KD35HP.D03 (ТЕПЛ НАСОС)</v>
          </cell>
          <cell r="E118" t="str">
            <v>3,80 (1,00-3,97)</v>
          </cell>
          <cell r="F118" t="str">
            <v>3,95 (1,00-4,11)</v>
          </cell>
          <cell r="G118" t="str">
            <v>20,5/23/27/30/32/34/37</v>
          </cell>
          <cell r="H118" t="str">
            <v>A++ / 6,10</v>
          </cell>
          <cell r="I118" t="str">
            <v>811×278×198</v>
          </cell>
          <cell r="J118" t="str">
            <v>7,5/22,0</v>
          </cell>
          <cell r="K118">
            <v>15400</v>
          </cell>
          <cell r="L118">
            <v>10400</v>
          </cell>
          <cell r="M118">
            <v>37800</v>
          </cell>
          <cell r="N118">
            <v>37800</v>
          </cell>
          <cell r="O118">
            <v>32760</v>
          </cell>
        </row>
        <row r="119">
          <cell r="A119"/>
          <cell r="B119" t="str">
            <v>НС-1721128</v>
          </cell>
          <cell r="C119" t="str">
            <v>RAC-I-KD35HP.D03H/U (ТЕПЛ НАСОС)</v>
          </cell>
          <cell r="D119"/>
          <cell r="E119"/>
          <cell r="F119"/>
          <cell r="G119"/>
          <cell r="H119"/>
          <cell r="I119" t="str">
            <v>712×459×276</v>
          </cell>
          <cell r="J119"/>
          <cell r="K119">
            <v>22400</v>
          </cell>
          <cell r="L119">
            <v>27400</v>
          </cell>
          <cell r="M119"/>
          <cell r="N119"/>
          <cell r="O119"/>
        </row>
        <row r="120">
          <cell r="A120" t="str">
            <v>НС-1757572</v>
          </cell>
          <cell r="B120" t="str">
            <v>НС-1692039</v>
          </cell>
          <cell r="C120" t="str">
            <v>RAC-I-KD55HP.D03/S</v>
          </cell>
          <cell r="D120" t="str">
            <v>RAC-I-KD55HP.D03 (ТЕПЛ НАСОС)</v>
          </cell>
          <cell r="E120" t="str">
            <v>5,40 (1,25-5,92)</v>
          </cell>
          <cell r="F120" t="str">
            <v>5,45 (1,25-6,09)</v>
          </cell>
          <cell r="G120" t="str">
            <v>23,5/28/31/33/37/39/42</v>
          </cell>
          <cell r="H120" t="str">
            <v>A++ / 6,40</v>
          </cell>
          <cell r="I120" t="str">
            <v>1015×313×221</v>
          </cell>
          <cell r="J120" t="str">
            <v>11,5/31,0</v>
          </cell>
          <cell r="K120">
            <v>25000</v>
          </cell>
          <cell r="L120">
            <v>18200</v>
          </cell>
          <cell r="M120">
            <v>86490</v>
          </cell>
          <cell r="N120">
            <v>63500</v>
          </cell>
          <cell r="O120">
            <v>57564</v>
          </cell>
        </row>
        <row r="121">
          <cell r="A121"/>
          <cell r="B121" t="str">
            <v>НС-1721138</v>
          </cell>
          <cell r="C121" t="str">
            <v>RAC-I-KD55HP.D03H/U (ТЕПЛ НАСОС)</v>
          </cell>
          <cell r="D121"/>
          <cell r="E121"/>
          <cell r="F121"/>
          <cell r="G121"/>
          <cell r="H121"/>
          <cell r="I121" t="str">
            <v>853×602×349</v>
          </cell>
          <cell r="J121"/>
          <cell r="K121">
            <v>61490</v>
          </cell>
          <cell r="L121">
            <v>45300</v>
          </cell>
          <cell r="M121"/>
          <cell r="N121"/>
          <cell r="O121"/>
        </row>
        <row r="122">
          <cell r="C122"/>
          <cell r="D122"/>
          <cell r="E122"/>
          <cell r="F122"/>
          <cell r="G122"/>
          <cell r="H122"/>
          <cell r="I122"/>
          <cell r="J122"/>
          <cell r="K122"/>
          <cell r="L122"/>
          <cell r="M122"/>
          <cell r="N122"/>
          <cell r="O122"/>
        </row>
        <row r="123">
          <cell r="C123"/>
          <cell r="D123"/>
          <cell r="E123"/>
          <cell r="F123"/>
          <cell r="G123"/>
          <cell r="H123"/>
          <cell r="I123"/>
          <cell r="J123"/>
          <cell r="K123"/>
          <cell r="L123"/>
          <cell r="M123"/>
          <cell r="N123"/>
          <cell r="O123"/>
        </row>
        <row r="124">
          <cell r="C124"/>
          <cell r="D124"/>
          <cell r="E124"/>
          <cell r="F124"/>
          <cell r="G124"/>
          <cell r="H124"/>
          <cell r="I124"/>
          <cell r="J124"/>
          <cell r="K124"/>
          <cell r="L124"/>
          <cell r="M124"/>
          <cell r="N124"/>
          <cell r="O124"/>
        </row>
        <row r="125">
          <cell r="C125"/>
          <cell r="D125"/>
          <cell r="E125"/>
          <cell r="F125"/>
          <cell r="G125"/>
          <cell r="H125"/>
          <cell r="I125"/>
          <cell r="J125"/>
          <cell r="K125"/>
          <cell r="L125"/>
          <cell r="M125"/>
          <cell r="N125"/>
          <cell r="O125"/>
        </row>
        <row r="126">
          <cell r="C126"/>
          <cell r="D126"/>
          <cell r="E126"/>
          <cell r="F126"/>
          <cell r="G126"/>
          <cell r="H126"/>
          <cell r="I126"/>
          <cell r="J126"/>
          <cell r="K126"/>
          <cell r="L126"/>
          <cell r="M126"/>
          <cell r="N126"/>
          <cell r="O126"/>
        </row>
        <row r="127">
          <cell r="C127"/>
          <cell r="D127"/>
          <cell r="E127"/>
          <cell r="F127"/>
          <cell r="G127"/>
          <cell r="H127"/>
          <cell r="I127"/>
          <cell r="J127"/>
          <cell r="K127"/>
          <cell r="L127"/>
          <cell r="M127"/>
          <cell r="N127"/>
          <cell r="O127"/>
        </row>
        <row r="128">
          <cell r="C128"/>
          <cell r="D128"/>
          <cell r="E128"/>
          <cell r="F128"/>
          <cell r="G128"/>
          <cell r="H128"/>
          <cell r="I128"/>
          <cell r="J128"/>
          <cell r="K128"/>
          <cell r="L128"/>
          <cell r="M128"/>
          <cell r="N128"/>
          <cell r="O128"/>
        </row>
        <row r="135">
          <cell r="G135"/>
        </row>
      </sheetData>
      <sheetData sheetId="5"/>
      <sheetData sheetId="6"/>
      <sheetData sheetId="7"/>
      <sheetData sheetId="8">
        <row r="1">
          <cell r="A1"/>
          <cell r="B1"/>
          <cell r="C1"/>
          <cell r="D1"/>
          <cell r="E1"/>
          <cell r="F1"/>
          <cell r="G1"/>
          <cell r="H1"/>
          <cell r="I1"/>
          <cell r="J1"/>
          <cell r="K1"/>
          <cell r="L1"/>
          <cell r="M1"/>
        </row>
        <row r="2">
          <cell r="A2"/>
          <cell r="B2"/>
          <cell r="C2" t="str">
            <v>ПРАЙС-ЛИСТ действителен с 06.04.2026</v>
          </cell>
          <cell r="D2"/>
          <cell r="E2"/>
          <cell r="F2"/>
          <cell r="G2"/>
          <cell r="H2"/>
          <cell r="I2"/>
          <cell r="J2"/>
          <cell r="K2"/>
          <cell r="L2"/>
          <cell r="M2">
            <v>0.16</v>
          </cell>
        </row>
        <row r="3">
          <cell r="A3" t="str">
            <v>НС-комплекта</v>
          </cell>
          <cell r="B3" t="str">
            <v>Код</v>
          </cell>
          <cell r="C3" t="str">
            <v>Артикул</v>
          </cell>
          <cell r="D3" t="str">
            <v xml:space="preserve">Модель  </v>
          </cell>
          <cell r="E3" t="str">
            <v>Мощность, кВт</v>
          </cell>
          <cell r="F3"/>
          <cell r="G3" t="str">
            <v>Уровень шума Дб(А)</v>
          </cell>
          <cell r="H3" t="str">
            <v>Габариты прибора (ШхВхГ), мм</v>
          </cell>
          <cell r="I3"/>
          <cell r="J3" t="str">
            <v>Вес нетто, кг</v>
          </cell>
          <cell r="K3" t="str">
            <v>РИЦ, руб</v>
          </cell>
          <cell r="L3" t="str">
            <v>Дилерская цена, руб.</v>
          </cell>
          <cell r="M3" t="str">
            <v>Ваша цена, руб</v>
          </cell>
        </row>
        <row r="4">
          <cell r="A4"/>
          <cell r="B4"/>
          <cell r="C4"/>
          <cell r="D4"/>
          <cell r="E4" t="str">
            <v>охл.</v>
          </cell>
          <cell r="F4" t="str">
            <v>нагрев.</v>
          </cell>
          <cell r="G4"/>
          <cell r="H4"/>
          <cell r="I4"/>
          <cell r="J4"/>
          <cell r="K4"/>
          <cell r="L4"/>
          <cell r="M4"/>
        </row>
        <row r="5">
          <cell r="A5"/>
          <cell r="B5"/>
          <cell r="C5" t="str">
            <v>МУЛЬТИ СПЛИТ-СИСТЕМЫ СЕРИИ SHINKIRIGAMI NEW 2026</v>
          </cell>
          <cell r="D5"/>
          <cell r="E5"/>
          <cell r="F5"/>
          <cell r="G5"/>
          <cell r="H5"/>
          <cell r="I5"/>
          <cell r="J5"/>
          <cell r="K5"/>
          <cell r="L5"/>
          <cell r="M5"/>
        </row>
        <row r="6">
          <cell r="A6"/>
          <cell r="B6"/>
          <cell r="C6" t="str">
            <v>НАРУЖНЫЕ БЛОКИ
SHINKIRIGAMI</v>
          </cell>
          <cell r="D6"/>
          <cell r="E6"/>
          <cell r="F6"/>
          <cell r="G6"/>
          <cell r="H6" t="str">
            <v>• EU А++/А+  Супер Энергоэффективность</v>
          </cell>
          <cell r="I6" t="str">
            <v>EU А++/А+  Супер Энергоэффективность</v>
          </cell>
          <cell r="J6" t="str">
            <v>EU А++/А+  Супер Энергоэффективность</v>
          </cell>
          <cell r="K6" t="str">
            <v>• Blue Fin - антикоррозийная обработка теплообменников</v>
          </cell>
          <cell r="L6"/>
          <cell r="M6"/>
        </row>
        <row r="7">
          <cell r="A7"/>
          <cell r="B7"/>
          <cell r="C7"/>
          <cell r="D7"/>
          <cell r="E7"/>
          <cell r="F7"/>
          <cell r="G7"/>
          <cell r="H7" t="str">
            <v>• до -15°С охлаждение / до -20°С нагрев Эффективная работа при низких температурах</v>
          </cell>
          <cell r="I7"/>
          <cell r="J7"/>
          <cell r="K7"/>
          <cell r="L7"/>
          <cell r="M7"/>
        </row>
        <row r="8">
          <cell r="A8"/>
          <cell r="B8"/>
          <cell r="C8"/>
          <cell r="D8"/>
          <cell r="E8"/>
          <cell r="F8"/>
          <cell r="G8"/>
          <cell r="H8"/>
          <cell r="I8"/>
          <cell r="J8"/>
          <cell r="K8" t="str">
            <v>• Суммарная длина трассы до 90 м</v>
          </cell>
          <cell r="L8"/>
          <cell r="M8"/>
        </row>
        <row r="9">
          <cell r="A9"/>
          <cell r="B9"/>
          <cell r="C9"/>
          <cell r="D9"/>
          <cell r="E9"/>
          <cell r="F9"/>
          <cell r="G9"/>
          <cell r="H9" t="str">
            <v>• 3 дизайна внутренних блоков</v>
          </cell>
          <cell r="I9"/>
          <cell r="J9"/>
          <cell r="K9" t="str">
            <v>• Вибропопоры в комплекте на модели с индексов 40/50/80</v>
          </cell>
          <cell r="L9"/>
          <cell r="M9"/>
        </row>
        <row r="10">
          <cell r="A10"/>
          <cell r="B10"/>
          <cell r="C10"/>
          <cell r="D10"/>
          <cell r="E10"/>
          <cell r="F10"/>
          <cell r="G10"/>
          <cell r="H10" t="str">
            <v>• Защитная накладка на вентили внеш. блока</v>
          </cell>
          <cell r="I10"/>
          <cell r="J10"/>
          <cell r="K10"/>
          <cell r="L10"/>
          <cell r="M10"/>
        </row>
        <row r="11">
          <cell r="A11" t="str">
            <v>НС-1765233</v>
          </cell>
          <cell r="B11" t="str">
            <v>НС-1765233</v>
          </cell>
          <cell r="C11" t="str">
            <v>RAM-I-2SKG40HP.02/U</v>
          </cell>
          <cell r="D11" t="str">
            <v>RAM-I-2SKG40HP.02/U</v>
          </cell>
          <cell r="E11" t="str">
            <v>4,10 (1,20-4,85)</v>
          </cell>
          <cell r="F11" t="str">
            <v>4,50 (1,25-5,20)</v>
          </cell>
          <cell r="G11">
            <v>54</v>
          </cell>
          <cell r="H11" t="str">
            <v>853×602×349</v>
          </cell>
          <cell r="I11"/>
          <cell r="J11" t="str">
            <v>29,0</v>
          </cell>
          <cell r="K11">
            <v>68990</v>
          </cell>
          <cell r="L11">
            <v>51100</v>
          </cell>
          <cell r="M11">
            <v>42924</v>
          </cell>
        </row>
        <row r="12">
          <cell r="A12" t="str">
            <v>НС-1765232</v>
          </cell>
          <cell r="B12" t="str">
            <v>НС-1765232</v>
          </cell>
          <cell r="C12" t="str">
            <v>RAM-I-2SKG50HP.02/U</v>
          </cell>
          <cell r="D12" t="str">
            <v>RAM-I-2SKG50HP.02/U</v>
          </cell>
          <cell r="E12" t="str">
            <v>4,80 (1,23-5,40)</v>
          </cell>
          <cell r="F12" t="str">
            <v>4,90 (1,29-5,55)</v>
          </cell>
          <cell r="G12">
            <v>55</v>
          </cell>
          <cell r="H12" t="str">
            <v>853×602×349</v>
          </cell>
          <cell r="I12"/>
          <cell r="J12" t="str">
            <v>31,0</v>
          </cell>
          <cell r="K12">
            <v>72890</v>
          </cell>
          <cell r="L12">
            <v>54000</v>
          </cell>
          <cell r="M12">
            <v>45360</v>
          </cell>
        </row>
        <row r="13">
          <cell r="A13" t="str">
            <v>НС-1765234</v>
          </cell>
          <cell r="B13" t="str">
            <v>НС-1765234</v>
          </cell>
          <cell r="C13" t="str">
            <v>RAM-I-3SKG80HP.02/U</v>
          </cell>
          <cell r="D13" t="str">
            <v>RAM-I-3SKG80HP.02/U</v>
          </cell>
          <cell r="E13" t="str">
            <v>7,90 (2,80-8,80)</v>
          </cell>
          <cell r="F13" t="str">
            <v>7,96 (2,45-8,80)</v>
          </cell>
          <cell r="G13">
            <v>57</v>
          </cell>
          <cell r="H13" t="str">
            <v>920×699×380</v>
          </cell>
          <cell r="I13"/>
          <cell r="J13" t="str">
            <v>42,0</v>
          </cell>
          <cell r="K13">
            <v>103490</v>
          </cell>
          <cell r="L13">
            <v>76700</v>
          </cell>
          <cell r="M13">
            <v>64428</v>
          </cell>
        </row>
        <row r="14">
          <cell r="A14" t="str">
            <v>НС-1765235</v>
          </cell>
          <cell r="B14" t="str">
            <v>НС-1765235</v>
          </cell>
          <cell r="C14" t="str">
            <v>RAM-I-4SKG105HP.02/U</v>
          </cell>
          <cell r="D14" t="str">
            <v>RAM-I-4SKG105HP.02/U</v>
          </cell>
          <cell r="E14" t="str">
            <v>10,70 (2,00-11,50)</v>
          </cell>
          <cell r="F14" t="str">
            <v>10,70 (2,00-12,00)</v>
          </cell>
          <cell r="G14">
            <v>63</v>
          </cell>
          <cell r="H14" t="str">
            <v>1089×858×494</v>
          </cell>
          <cell r="I14"/>
          <cell r="J14" t="str">
            <v>67,5</v>
          </cell>
          <cell r="K14">
            <v>164390</v>
          </cell>
          <cell r="L14">
            <v>121800</v>
          </cell>
          <cell r="M14">
            <v>102312</v>
          </cell>
        </row>
        <row r="15">
          <cell r="A15" t="str">
            <v>НС-1765237</v>
          </cell>
          <cell r="B15" t="str">
            <v>НС-1765237</v>
          </cell>
          <cell r="C15" t="str">
            <v>RAM-I-5SKG125HP.02/U</v>
          </cell>
          <cell r="D15" t="str">
            <v>RAM-I-5SKG125HP.02/U</v>
          </cell>
          <cell r="E15" t="str">
            <v>12,30 (2,00-13,10)</v>
          </cell>
          <cell r="F15" t="str">
            <v>13,20 (2,00-14,00)</v>
          </cell>
          <cell r="G15">
            <v>63</v>
          </cell>
          <cell r="H15" t="str">
            <v>1089×858×494</v>
          </cell>
          <cell r="I15"/>
          <cell r="J15" t="str">
            <v>69,0</v>
          </cell>
          <cell r="K15">
            <v>181790</v>
          </cell>
          <cell r="L15">
            <v>134700</v>
          </cell>
          <cell r="M15">
            <v>113148</v>
          </cell>
        </row>
        <row r="16">
          <cell r="A16"/>
          <cell r="B16"/>
          <cell r="C16" t="str">
            <v>НАСТЕННЫЕ ВНУТРЕННИЕ БЛОКИ KADZOKU</v>
          </cell>
          <cell r="D16"/>
          <cell r="E16"/>
          <cell r="F16"/>
          <cell r="G16"/>
          <cell r="H16" t="str">
            <v>• от 20,5 дБ(А)  низкий уровень шума</v>
          </cell>
          <cell r="I16"/>
          <cell r="J16"/>
          <cell r="K16" t="str">
            <v xml:space="preserve">• Wi-fi  - установленный Вай фай модуль   </v>
          </cell>
          <cell r="L16"/>
          <cell r="M16"/>
        </row>
        <row r="17">
          <cell r="A17"/>
          <cell r="B17"/>
          <cell r="C17"/>
          <cell r="D17"/>
          <cell r="E17"/>
          <cell r="F17"/>
          <cell r="G17"/>
          <cell r="H17" t="str">
            <v>• R32 озонобезопасный, высокоэффективный хладагент</v>
          </cell>
          <cell r="I17"/>
          <cell r="J17"/>
          <cell r="K17"/>
          <cell r="L17"/>
          <cell r="M17"/>
        </row>
        <row r="18">
          <cell r="A18"/>
          <cell r="B18"/>
          <cell r="C18"/>
          <cell r="D18"/>
          <cell r="E18"/>
          <cell r="F18"/>
          <cell r="G18"/>
          <cell r="H18"/>
          <cell r="I18"/>
          <cell r="J18"/>
          <cell r="K18" t="str">
            <v xml:space="preserve">• 4х SMART Ion 4 доп.фильтра  в комплекте </v>
          </cell>
          <cell r="L18"/>
          <cell r="M18"/>
        </row>
        <row r="19">
          <cell r="A19"/>
          <cell r="B19"/>
          <cell r="C19"/>
          <cell r="D19"/>
          <cell r="E19"/>
          <cell r="F19"/>
          <cell r="G19"/>
          <cell r="H19" t="str">
            <v xml:space="preserve">• SMART Air - Автоматическое управление потоком воздуха в 4-х направлениях </v>
          </cell>
          <cell r="I19"/>
          <cell r="J19"/>
          <cell r="K19" t="str">
            <v>• SMART Feel отслеживание температуры с ПДУ</v>
          </cell>
          <cell r="L19"/>
          <cell r="M19"/>
        </row>
        <row r="20">
          <cell r="A20"/>
          <cell r="B20"/>
          <cell r="C20"/>
          <cell r="D20"/>
          <cell r="E20"/>
          <cell r="F20"/>
          <cell r="G20"/>
          <cell r="H20"/>
          <cell r="I20"/>
          <cell r="J20"/>
          <cell r="K20" t="str">
            <v>• Golden Fin - антикоррозийная обработка теплообменников</v>
          </cell>
          <cell r="L20"/>
          <cell r="M20"/>
        </row>
        <row r="21">
          <cell r="A21"/>
          <cell r="B21"/>
          <cell r="C21"/>
          <cell r="D21"/>
          <cell r="E21"/>
          <cell r="F21"/>
          <cell r="G21"/>
          <cell r="H21" t="str">
            <v xml:space="preserve">• SMART Sleep  режим комфортного сна  </v>
          </cell>
          <cell r="I21"/>
          <cell r="J21"/>
          <cell r="K21"/>
          <cell r="L21"/>
          <cell r="M21"/>
        </row>
        <row r="22">
          <cell r="A22" t="str">
            <v>НС-1765242 </v>
          </cell>
          <cell r="B22" t="str">
            <v>НС-1765242 </v>
          </cell>
          <cell r="C22" t="str">
            <v>RAM-I-KD30HP.W02/S</v>
          </cell>
          <cell r="D22" t="str">
            <v>RAM-I-KD30HP.W02/S</v>
          </cell>
          <cell r="E22" t="str">
            <v>2,64</v>
          </cell>
          <cell r="F22" t="str">
            <v>2,64</v>
          </cell>
          <cell r="G22" t="str">
            <v>20,5/23/25/27/30/32/34</v>
          </cell>
          <cell r="H22" t="str">
            <v>811×278×198</v>
          </cell>
          <cell r="I22"/>
          <cell r="J22" t="str">
            <v>8,0</v>
          </cell>
          <cell r="K22">
            <v>18090</v>
          </cell>
          <cell r="L22">
            <v>13400</v>
          </cell>
          <cell r="M22">
            <v>11256</v>
          </cell>
        </row>
        <row r="23">
          <cell r="A23" t="str">
            <v>НС-1765243 </v>
          </cell>
          <cell r="B23" t="str">
            <v>НС-1765243 </v>
          </cell>
          <cell r="C23" t="str">
            <v>RAM-I-KD35HP.W02/S</v>
          </cell>
          <cell r="D23" t="str">
            <v>RAM-I-KD35HP.W02/S</v>
          </cell>
          <cell r="E23" t="str">
            <v>3,52</v>
          </cell>
          <cell r="F23" t="str">
            <v>3,52</v>
          </cell>
          <cell r="G23" t="str">
            <v>20,5/23/25/27/30/32/34</v>
          </cell>
          <cell r="H23" t="str">
            <v>811×278×198</v>
          </cell>
          <cell r="I23"/>
          <cell r="J23" t="str">
            <v>8,0</v>
          </cell>
          <cell r="K23">
            <v>19290</v>
          </cell>
          <cell r="L23">
            <v>14300</v>
          </cell>
          <cell r="M23">
            <v>12012</v>
          </cell>
        </row>
        <row r="24">
          <cell r="A24"/>
          <cell r="B24"/>
          <cell r="C24" t="str">
            <v>НАСТЕННЫЕ ВНУТРЕННИЕ БЛОКИ SENSEI</v>
          </cell>
          <cell r="D24"/>
          <cell r="E24"/>
          <cell r="F24"/>
          <cell r="G24"/>
          <cell r="H24" t="str">
            <v>• от 20,5 дБ(А)  низкий уровень шума</v>
          </cell>
          <cell r="I24"/>
          <cell r="J24"/>
          <cell r="K24" t="str">
            <v xml:space="preserve">• Wi-fi  - установленный Вай фай модуль   </v>
          </cell>
          <cell r="L24"/>
          <cell r="M24"/>
        </row>
        <row r="25">
          <cell r="A25"/>
          <cell r="B25"/>
          <cell r="C25"/>
          <cell r="D25"/>
          <cell r="E25"/>
          <cell r="F25"/>
          <cell r="G25"/>
          <cell r="H25" t="str">
            <v>• R32 озонобезопасный, высокоэффективный хладагент</v>
          </cell>
          <cell r="I25"/>
          <cell r="J25"/>
          <cell r="K25"/>
          <cell r="L25"/>
          <cell r="M25"/>
        </row>
        <row r="26">
          <cell r="A26"/>
          <cell r="B26"/>
          <cell r="C26"/>
          <cell r="D26"/>
          <cell r="E26"/>
          <cell r="F26"/>
          <cell r="G26"/>
          <cell r="H26"/>
          <cell r="I26"/>
          <cell r="J26"/>
          <cell r="K26" t="str">
            <v xml:space="preserve">• 4х SMART Ion 4 доп.фильтра  в комплекте </v>
          </cell>
          <cell r="L26"/>
          <cell r="M26"/>
        </row>
        <row r="27">
          <cell r="A27"/>
          <cell r="B27"/>
          <cell r="C27"/>
          <cell r="D27"/>
          <cell r="E27"/>
          <cell r="F27"/>
          <cell r="G27"/>
          <cell r="H27" t="str">
            <v xml:space="preserve">• SMART Air - Автоматическое управление потоком воздуха в 4-х направлениях </v>
          </cell>
          <cell r="I27"/>
          <cell r="J27"/>
          <cell r="K27" t="str">
            <v>• SMART Feel отслеживание температуры с ПДУ</v>
          </cell>
          <cell r="L27"/>
          <cell r="M27"/>
        </row>
        <row r="28">
          <cell r="A28"/>
          <cell r="B28"/>
          <cell r="C28"/>
          <cell r="D28"/>
          <cell r="E28"/>
          <cell r="F28"/>
          <cell r="G28"/>
          <cell r="H28"/>
          <cell r="I28"/>
          <cell r="J28"/>
          <cell r="K28" t="str">
            <v>• Golden Fin - антикоррозийная обработка теплообменников</v>
          </cell>
          <cell r="L28"/>
          <cell r="M28"/>
        </row>
        <row r="29">
          <cell r="A29"/>
          <cell r="B29"/>
          <cell r="C29"/>
          <cell r="D29"/>
          <cell r="E29"/>
          <cell r="F29"/>
          <cell r="G29"/>
          <cell r="H29" t="str">
            <v xml:space="preserve">• SMART Sleep  режим комфортного сна  </v>
          </cell>
          <cell r="I29"/>
          <cell r="J29"/>
          <cell r="K29"/>
          <cell r="L29"/>
          <cell r="M29"/>
        </row>
        <row r="30">
          <cell r="A30" t="str">
            <v>НС-1765240 </v>
          </cell>
          <cell r="B30" t="str">
            <v>НС-1765240 </v>
          </cell>
          <cell r="C30" t="str">
            <v>RAM-I-SN30HP.W02/S</v>
          </cell>
          <cell r="D30" t="str">
            <v>RAM-I-SN30HP.W02/S</v>
          </cell>
          <cell r="E30" t="str">
            <v>2,64</v>
          </cell>
          <cell r="F30" t="str">
            <v>2,64</v>
          </cell>
          <cell r="G30" t="str">
            <v>21/24/28/32/34/36/38</v>
          </cell>
          <cell r="H30" t="str">
            <v>778×272×192</v>
          </cell>
          <cell r="I30"/>
          <cell r="J30">
            <v>7.3</v>
          </cell>
          <cell r="K30">
            <v>19390</v>
          </cell>
          <cell r="L30">
            <v>14400</v>
          </cell>
          <cell r="M30">
            <v>12096</v>
          </cell>
        </row>
        <row r="31">
          <cell r="A31" t="str">
            <v>НС-1765241 </v>
          </cell>
          <cell r="B31" t="str">
            <v>НС-1765241 </v>
          </cell>
          <cell r="C31" t="str">
            <v>RAM-I-SN35HP.W02/S</v>
          </cell>
          <cell r="D31" t="str">
            <v>RAM-I-SN35HP.W02/S</v>
          </cell>
          <cell r="E31" t="str">
            <v>3,52</v>
          </cell>
          <cell r="F31" t="str">
            <v>3,52</v>
          </cell>
          <cell r="G31" t="str">
            <v>22/26/29/31/33/35/37</v>
          </cell>
          <cell r="H31" t="str">
            <v>778×272×192</v>
          </cell>
          <cell r="I31"/>
          <cell r="J31">
            <v>7.3</v>
          </cell>
          <cell r="K31">
            <v>20490</v>
          </cell>
          <cell r="L31">
            <v>15200</v>
          </cell>
          <cell r="M31">
            <v>12768</v>
          </cell>
        </row>
        <row r="32">
          <cell r="A32"/>
          <cell r="B32"/>
          <cell r="C32" t="str">
            <v>НАСТЕННЫЕ ВНУТРЕННИЕ БЛОКИ SENSEI NERO</v>
          </cell>
          <cell r="D32"/>
          <cell r="E32"/>
          <cell r="F32"/>
          <cell r="G32"/>
          <cell r="H32" t="str">
            <v>• от 20,5 дБ(А)  низкий уровень шума</v>
          </cell>
          <cell r="I32"/>
          <cell r="J32"/>
          <cell r="K32" t="str">
            <v xml:space="preserve">• Wi-fi  - установленный Вай фай модуль   </v>
          </cell>
          <cell r="L32"/>
          <cell r="M32"/>
        </row>
        <row r="33">
          <cell r="A33"/>
          <cell r="B33"/>
          <cell r="C33"/>
          <cell r="D33"/>
          <cell r="E33"/>
          <cell r="F33"/>
          <cell r="G33"/>
          <cell r="H33" t="str">
            <v>• R32 озонобезопасный, высокоэффективный хладагент</v>
          </cell>
          <cell r="I33"/>
          <cell r="J33"/>
          <cell r="K33"/>
          <cell r="L33"/>
          <cell r="M33"/>
        </row>
        <row r="34">
          <cell r="A34"/>
          <cell r="B34"/>
          <cell r="C34"/>
          <cell r="D34"/>
          <cell r="E34"/>
          <cell r="F34"/>
          <cell r="G34"/>
          <cell r="H34"/>
          <cell r="I34"/>
          <cell r="J34"/>
          <cell r="K34" t="str">
            <v xml:space="preserve">• 4х SMART Ion 4 доп.фильтра  в комплекте </v>
          </cell>
          <cell r="L34"/>
          <cell r="M34"/>
        </row>
        <row r="35">
          <cell r="A35"/>
          <cell r="B35"/>
          <cell r="C35"/>
          <cell r="D35"/>
          <cell r="E35"/>
          <cell r="F35"/>
          <cell r="G35"/>
          <cell r="H35" t="str">
            <v xml:space="preserve">• SMART Air - Автоматическое управление потоком воздуха в 4-х направлениях </v>
          </cell>
          <cell r="I35"/>
          <cell r="J35"/>
          <cell r="K35" t="str">
            <v>• SMART Feel отслеживание температуры с ПДУ</v>
          </cell>
          <cell r="L35"/>
          <cell r="M35"/>
        </row>
        <row r="36">
          <cell r="A36"/>
          <cell r="B36"/>
          <cell r="C36"/>
          <cell r="D36"/>
          <cell r="E36"/>
          <cell r="F36"/>
          <cell r="G36"/>
          <cell r="H36"/>
          <cell r="I36"/>
          <cell r="J36"/>
          <cell r="K36" t="str">
            <v>• Golden Fin - антикоррозийная обработка теплообменников</v>
          </cell>
          <cell r="L36"/>
          <cell r="M36"/>
        </row>
        <row r="37">
          <cell r="A37"/>
          <cell r="B37"/>
          <cell r="C37"/>
          <cell r="D37"/>
          <cell r="E37"/>
          <cell r="F37"/>
          <cell r="G37"/>
          <cell r="H37" t="str">
            <v xml:space="preserve">• SMART Sleep  режим комфортного сна  </v>
          </cell>
          <cell r="I37"/>
          <cell r="J37"/>
          <cell r="K37"/>
          <cell r="L37"/>
          <cell r="M37"/>
        </row>
        <row r="38">
          <cell r="A38" t="str">
            <v>НС-1765244 </v>
          </cell>
          <cell r="B38" t="str">
            <v>НС-1765244 </v>
          </cell>
          <cell r="C38" t="str">
            <v>RAM-I-SNN30HP.W02/S</v>
          </cell>
          <cell r="D38" t="str">
            <v>RAM-I-SNN30HP.W02/S</v>
          </cell>
          <cell r="E38" t="str">
            <v>2,64</v>
          </cell>
          <cell r="F38" t="str">
            <v>2,64</v>
          </cell>
          <cell r="G38" t="str">
            <v>21/24/28/32/34/36/38</v>
          </cell>
          <cell r="H38" t="str">
            <v>778×272×192</v>
          </cell>
          <cell r="I38"/>
          <cell r="J38">
            <v>7.3</v>
          </cell>
          <cell r="K38">
            <v>20490</v>
          </cell>
          <cell r="L38">
            <v>15200</v>
          </cell>
          <cell r="M38">
            <v>12768</v>
          </cell>
        </row>
        <row r="39">
          <cell r="A39" t="str">
            <v>НС-1765245 </v>
          </cell>
          <cell r="B39" t="str">
            <v>НС-1765245 </v>
          </cell>
          <cell r="C39" t="str">
            <v>RAM-I-SNN35HP.W02/S</v>
          </cell>
          <cell r="D39" t="str">
            <v>RAM-I-SNN35HP.W02/S</v>
          </cell>
          <cell r="E39" t="str">
            <v>3,52</v>
          </cell>
          <cell r="F39" t="str">
            <v>3,52</v>
          </cell>
          <cell r="G39" t="str">
            <v>22/26/29/31/33/35/37</v>
          </cell>
          <cell r="H39" t="str">
            <v>778×272×192</v>
          </cell>
          <cell r="I39"/>
          <cell r="J39">
            <v>7.3</v>
          </cell>
          <cell r="K39">
            <v>21690</v>
          </cell>
          <cell r="L39">
            <v>16100</v>
          </cell>
          <cell r="M39">
            <v>13524</v>
          </cell>
        </row>
        <row r="40">
          <cell r="A40"/>
          <cell r="B40"/>
          <cell r="C40" t="str">
            <v xml:space="preserve">МУЛЬТИ СПЛИТ-СИСТЕМЫ СЕРИИ ORIGAMI KODO </v>
          </cell>
          <cell r="D40"/>
          <cell r="E40"/>
          <cell r="F40"/>
          <cell r="G40"/>
          <cell r="H40"/>
          <cell r="I40"/>
          <cell r="J40"/>
          <cell r="K40"/>
          <cell r="L40"/>
          <cell r="M40"/>
        </row>
        <row r="41">
          <cell r="A41"/>
          <cell r="B41"/>
          <cell r="C41" t="str">
            <v>НАРУЖНЫЕ БЛОКИ
ORIGAMI KODO</v>
          </cell>
          <cell r="D41"/>
          <cell r="E41"/>
          <cell r="F41"/>
          <cell r="G41"/>
          <cell r="H41" t="str">
            <v>• EU А++/А+  Супер Энергоэффективность</v>
          </cell>
          <cell r="I41" t="str">
            <v>EU А++/А+  Супер Энергоэффективность</v>
          </cell>
          <cell r="J41" t="str">
            <v>EU А++/А+  Супер Энергоэффективность</v>
          </cell>
          <cell r="K41" t="str">
            <v>• Возможность подключения до 5 внутренних блоков</v>
          </cell>
          <cell r="L41"/>
          <cell r="M41"/>
        </row>
        <row r="42">
          <cell r="A42"/>
          <cell r="B42"/>
          <cell r="C42"/>
          <cell r="D42"/>
          <cell r="E42"/>
          <cell r="F42"/>
          <cell r="G42"/>
          <cell r="H42" t="str">
            <v>• до -15 °С нагрев/охлаждение Эффективная работа при низких температурах</v>
          </cell>
          <cell r="I42"/>
          <cell r="J42"/>
          <cell r="K42"/>
          <cell r="L42"/>
          <cell r="M42"/>
        </row>
        <row r="43">
          <cell r="A43"/>
          <cell r="B43"/>
          <cell r="C43"/>
          <cell r="D43"/>
          <cell r="E43"/>
          <cell r="F43"/>
          <cell r="G43"/>
          <cell r="H43"/>
          <cell r="I43"/>
          <cell r="J43"/>
          <cell r="K43" t="str">
            <v>• Защитная накладка на вентили внеш. блока</v>
          </cell>
          <cell r="L43"/>
          <cell r="M43"/>
        </row>
        <row r="44">
          <cell r="A44"/>
          <cell r="B44"/>
          <cell r="C44"/>
          <cell r="D44"/>
          <cell r="E44"/>
          <cell r="F44"/>
          <cell r="G44"/>
          <cell r="H44" t="str">
            <v>• R32 озонобезопасный, высокоэффективный хладагент</v>
          </cell>
          <cell r="I44"/>
          <cell r="J44"/>
          <cell r="K44" t="str">
            <v>• Суммарная длина трассы до 80 м</v>
          </cell>
          <cell r="L44"/>
          <cell r="M44"/>
        </row>
        <row r="45">
          <cell r="A45"/>
          <cell r="B45"/>
          <cell r="C45"/>
          <cell r="D45"/>
          <cell r="E45"/>
          <cell r="F45"/>
          <cell r="G45"/>
          <cell r="H45"/>
          <cell r="I45"/>
          <cell r="J45"/>
          <cell r="K45" t="str">
            <v>• Вибропопоры в комплекте</v>
          </cell>
          <cell r="L45"/>
          <cell r="M45"/>
        </row>
        <row r="46">
          <cell r="A46" t="str">
            <v>НС-1487632</v>
          </cell>
          <cell r="B46" t="str">
            <v>НС-1487632</v>
          </cell>
          <cell r="C46" t="str">
            <v>RAM-I-2OK40HP.01/U</v>
          </cell>
          <cell r="D46" t="str">
            <v>RAM-I-2OK40HP.01/U</v>
          </cell>
          <cell r="E46" t="str">
            <v>4,10 (1,80-4,51)</v>
          </cell>
          <cell r="F46" t="str">
            <v>4,50 (2,05-5,28)</v>
          </cell>
          <cell r="G46">
            <v>53</v>
          </cell>
          <cell r="H46" t="str">
            <v>785×555×300</v>
          </cell>
          <cell r="I46"/>
          <cell r="J46">
            <v>30</v>
          </cell>
          <cell r="K46">
            <v>73690</v>
          </cell>
          <cell r="L46">
            <v>54600</v>
          </cell>
          <cell r="M46">
            <v>45864</v>
          </cell>
        </row>
        <row r="47">
          <cell r="A47" t="str">
            <v>НС-1487636</v>
          </cell>
          <cell r="B47" t="str">
            <v>НС-1487636</v>
          </cell>
          <cell r="C47" t="str">
            <v>RAM-I-2OK55HP.01/U</v>
          </cell>
          <cell r="D47" t="str">
            <v>RAM-I-2OK55HP.01/U</v>
          </cell>
          <cell r="E47" t="str">
            <v>5,30 (2,00-5,83)</v>
          </cell>
          <cell r="F47" t="str">
            <v>5,60 (2,21-6,16)</v>
          </cell>
          <cell r="G47">
            <v>54</v>
          </cell>
          <cell r="H47" t="str">
            <v>785×555×300</v>
          </cell>
          <cell r="I47"/>
          <cell r="J47">
            <v>30</v>
          </cell>
          <cell r="K47">
            <v>75590</v>
          </cell>
          <cell r="L47">
            <v>56000</v>
          </cell>
          <cell r="M47">
            <v>47040</v>
          </cell>
        </row>
        <row r="48">
          <cell r="A48" t="str">
            <v>НС-1765360</v>
          </cell>
          <cell r="B48" t="str">
            <v>НС-1765360</v>
          </cell>
          <cell r="C48" t="str">
            <v>RAM-I-2OK55HP.02/U</v>
          </cell>
          <cell r="D48" t="str">
            <v>RAM-I-2OK55HP.02/U</v>
          </cell>
          <cell r="E48" t="str">
            <v>5,30 (2,00-5,83)</v>
          </cell>
          <cell r="F48" t="str">
            <v>5,60 (2,21-6,16)</v>
          </cell>
          <cell r="G48">
            <v>54</v>
          </cell>
          <cell r="H48" t="str">
            <v>785×555×300</v>
          </cell>
          <cell r="I48"/>
          <cell r="J48" t="str">
            <v>30,5</v>
          </cell>
          <cell r="K48">
            <v>76990</v>
          </cell>
          <cell r="L48">
            <v>57000</v>
          </cell>
          <cell r="M48">
            <v>47880</v>
          </cell>
        </row>
        <row r="49">
          <cell r="A49" t="str">
            <v>НС-1487640</v>
          </cell>
          <cell r="B49" t="str">
            <v>НС-1487640</v>
          </cell>
          <cell r="C49" t="str">
            <v>RAM-I-3OK60HP.01/U</v>
          </cell>
          <cell r="D49" t="str">
            <v>RAM-I-3OK60HP.01/U</v>
          </cell>
          <cell r="E49" t="str">
            <v>6,20 (2,20-6,71)</v>
          </cell>
          <cell r="F49" t="str">
            <v>6,60 (2,39-7,26)</v>
          </cell>
          <cell r="G49">
            <v>56</v>
          </cell>
          <cell r="H49" t="str">
            <v>900×700×350</v>
          </cell>
          <cell r="I49"/>
          <cell r="J49">
            <v>41.5</v>
          </cell>
          <cell r="K49">
            <v>99190</v>
          </cell>
          <cell r="L49">
            <v>73500</v>
          </cell>
          <cell r="M49">
            <v>61740</v>
          </cell>
        </row>
        <row r="50">
          <cell r="A50" t="str">
            <v>НС-1487642</v>
          </cell>
          <cell r="B50" t="str">
            <v>НС-1487642</v>
          </cell>
          <cell r="C50" t="str">
            <v>RAM-I-3OK80HP.01/U</v>
          </cell>
          <cell r="D50" t="str">
            <v>RAM-I-3OK80HP.01/U</v>
          </cell>
          <cell r="E50" t="str">
            <v>7,90 (2,30-8,69)</v>
          </cell>
          <cell r="F50" t="str">
            <v>8,20 (2,45-9,02)</v>
          </cell>
          <cell r="G50">
            <v>57</v>
          </cell>
          <cell r="H50" t="str">
            <v>900×700×350</v>
          </cell>
          <cell r="I50"/>
          <cell r="J50">
            <v>44.5</v>
          </cell>
          <cell r="K50">
            <v>105590</v>
          </cell>
          <cell r="L50">
            <v>78200</v>
          </cell>
          <cell r="M50">
            <v>65688</v>
          </cell>
        </row>
        <row r="51">
          <cell r="A51" t="str">
            <v>НС-1765362</v>
          </cell>
          <cell r="B51" t="str">
            <v>НС-1765362</v>
          </cell>
          <cell r="C51" t="str">
            <v>RAM-I-3OK80HP.02/U</v>
          </cell>
          <cell r="D51" t="str">
            <v>RAM-I-3OK80HP.02/U</v>
          </cell>
          <cell r="E51" t="str">
            <v>7,91 (2,30-8,69)</v>
          </cell>
          <cell r="F51" t="str">
            <v>8,21 (2,45-9,02)</v>
          </cell>
          <cell r="G51">
            <v>57</v>
          </cell>
          <cell r="H51" t="str">
            <v>900×700×360</v>
          </cell>
          <cell r="I51"/>
          <cell r="J51" t="str">
            <v>41,5</v>
          </cell>
          <cell r="K51">
            <v>106890</v>
          </cell>
          <cell r="L51">
            <v>79200</v>
          </cell>
          <cell r="M51">
            <v>66528</v>
          </cell>
        </row>
        <row r="52">
          <cell r="A52" t="str">
            <v>НС-1633603</v>
          </cell>
          <cell r="B52" t="str">
            <v>НС-1633603</v>
          </cell>
          <cell r="C52" t="str">
            <v>RAM-I-4OK85HP.01/U</v>
          </cell>
          <cell r="D52" t="str">
            <v>RAM-I-4OK85HP.01/U</v>
          </cell>
          <cell r="E52" t="str">
            <v>8,20 (2,50-10,26)</v>
          </cell>
          <cell r="F52" t="str">
            <v>8,79 (2,67-10,14)</v>
          </cell>
          <cell r="G52">
            <v>59</v>
          </cell>
          <cell r="H52" t="str">
            <v>985×808×395</v>
          </cell>
          <cell r="I52"/>
          <cell r="J52">
            <v>65.5</v>
          </cell>
          <cell r="K52">
            <v>121990</v>
          </cell>
          <cell r="L52">
            <v>90400</v>
          </cell>
          <cell r="M52">
            <v>75936</v>
          </cell>
        </row>
        <row r="53">
          <cell r="A53" t="str">
            <v>НС-1487643</v>
          </cell>
          <cell r="B53" t="str">
            <v>НС-1487643</v>
          </cell>
          <cell r="C53" t="str">
            <v>RAM-I-4OK105HP.01/U</v>
          </cell>
          <cell r="D53" t="str">
            <v>RAM-I-4OK105HP.01/U</v>
          </cell>
          <cell r="E53" t="str">
            <v>10,50 (2,50-11,00)</v>
          </cell>
          <cell r="F53" t="str">
            <v>11,00 (2,67-11,20)</v>
          </cell>
          <cell r="G53">
            <v>61</v>
          </cell>
          <cell r="H53" t="str">
            <v>985×808×395</v>
          </cell>
          <cell r="I53"/>
          <cell r="J53">
            <v>74</v>
          </cell>
          <cell r="K53">
            <v>165790</v>
          </cell>
          <cell r="L53">
            <v>122800</v>
          </cell>
          <cell r="M53">
            <v>103152</v>
          </cell>
        </row>
        <row r="54">
          <cell r="A54" t="str">
            <v>НС-1765363</v>
          </cell>
          <cell r="B54" t="str">
            <v>НС-1765363</v>
          </cell>
          <cell r="C54" t="str">
            <v>RAM-I-4OK105HP.02/U</v>
          </cell>
          <cell r="D54" t="str">
            <v>RAM-I-4OK105HP.02/U</v>
          </cell>
          <cell r="E54" t="str">
            <v>10,55 (2,50-11,00)</v>
          </cell>
          <cell r="F54" t="str">
            <v>11,00 (2,67-11,20)</v>
          </cell>
          <cell r="G54">
            <v>60</v>
          </cell>
          <cell r="H54" t="str">
            <v>970×803×395</v>
          </cell>
          <cell r="I54"/>
          <cell r="J54" t="str">
            <v>63,5</v>
          </cell>
          <cell r="K54">
            <v>167790</v>
          </cell>
          <cell r="L54">
            <v>124300</v>
          </cell>
          <cell r="M54">
            <v>104412</v>
          </cell>
        </row>
        <row r="55">
          <cell r="A55" t="str">
            <v>НС-1487644</v>
          </cell>
          <cell r="B55" t="str">
            <v>НС-1487644</v>
          </cell>
          <cell r="C55" t="str">
            <v>RAM-I-5OK120HP.01/U</v>
          </cell>
          <cell r="D55" t="str">
            <v>RAM-I-5OK120HP.01/U</v>
          </cell>
          <cell r="E55" t="str">
            <v>12,00 (2,77-12,70)</v>
          </cell>
          <cell r="F55" t="str">
            <v>13,00 (2,96-13,10)</v>
          </cell>
          <cell r="G55">
            <v>61</v>
          </cell>
          <cell r="H55" t="str">
            <v>985×808×395</v>
          </cell>
          <cell r="I55"/>
          <cell r="J55">
            <v>75</v>
          </cell>
          <cell r="K55">
            <v>183190</v>
          </cell>
          <cell r="L55">
            <v>135700</v>
          </cell>
          <cell r="M55">
            <v>113988</v>
          </cell>
        </row>
        <row r="56">
          <cell r="A56"/>
          <cell r="B56"/>
          <cell r="C56" t="str">
            <v>НАСТЕННЫЕ ВНУТРЕННИЕ БЛОКИ SHOGUN</v>
          </cell>
          <cell r="D56"/>
          <cell r="E56"/>
          <cell r="F56"/>
          <cell r="G56"/>
          <cell r="H56" t="str">
            <v>• от 19 дБ(А)  низкий уровень шума</v>
          </cell>
          <cell r="I56"/>
          <cell r="J56"/>
          <cell r="K56" t="str">
            <v xml:space="preserve">• Wi-fi  - установленный Вай фай модуль   </v>
          </cell>
          <cell r="L56"/>
          <cell r="M56"/>
        </row>
        <row r="57">
          <cell r="A57"/>
          <cell r="B57"/>
          <cell r="C57"/>
          <cell r="D57"/>
          <cell r="E57"/>
          <cell r="F57"/>
          <cell r="G57"/>
          <cell r="H57" t="str">
            <v>• R32 озонобезопасный, высокоэффективный хладагент</v>
          </cell>
          <cell r="I57"/>
          <cell r="J57"/>
          <cell r="K57"/>
          <cell r="L57"/>
          <cell r="M57"/>
        </row>
        <row r="58">
          <cell r="A58"/>
          <cell r="B58"/>
          <cell r="C58"/>
          <cell r="D58"/>
          <cell r="E58"/>
          <cell r="F58"/>
          <cell r="G58"/>
          <cell r="H58"/>
          <cell r="I58"/>
          <cell r="J58"/>
          <cell r="K58" t="str">
            <v xml:space="preserve">• 4х SMART Ion 4 доп.фильтра  в комплекте </v>
          </cell>
          <cell r="L58"/>
          <cell r="M58"/>
        </row>
        <row r="59">
          <cell r="A59"/>
          <cell r="B59"/>
          <cell r="C59"/>
          <cell r="D59"/>
          <cell r="E59"/>
          <cell r="F59"/>
          <cell r="G59"/>
          <cell r="H59" t="str">
            <v xml:space="preserve">• SMART Air - Автоматическое управление потоком воздуха в 4-х направлениях </v>
          </cell>
          <cell r="I59"/>
          <cell r="J59"/>
          <cell r="K59" t="str">
            <v>• SMART Feel отслеживание температуры с ПДУ</v>
          </cell>
          <cell r="L59"/>
          <cell r="M59"/>
        </row>
        <row r="60">
          <cell r="A60"/>
          <cell r="B60"/>
          <cell r="C60"/>
          <cell r="D60"/>
          <cell r="E60"/>
          <cell r="F60"/>
          <cell r="G60"/>
          <cell r="H60"/>
          <cell r="I60"/>
          <cell r="J60"/>
          <cell r="K60"/>
          <cell r="L60"/>
          <cell r="M60"/>
        </row>
        <row r="61">
          <cell r="A61"/>
          <cell r="B61"/>
          <cell r="C61"/>
          <cell r="D61"/>
          <cell r="E61"/>
          <cell r="F61"/>
          <cell r="G61"/>
          <cell r="H61" t="str">
            <v xml:space="preserve">• SMART Sleep  режим комфортного сна  </v>
          </cell>
          <cell r="I61"/>
          <cell r="J61"/>
          <cell r="K61"/>
          <cell r="L61"/>
          <cell r="M61"/>
        </row>
        <row r="62">
          <cell r="A62" t="str">
            <v>НС-1706890</v>
          </cell>
          <cell r="B62" t="str">
            <v>НС-1706890</v>
          </cell>
          <cell r="C62" t="str">
            <v>RAM-I-SG25HP.W03/S</v>
          </cell>
          <cell r="D62" t="str">
            <v>RAM-I-SG25HP.W03/S</v>
          </cell>
          <cell r="E62" t="str">
            <v>2,05 (1,13-2,70)</v>
          </cell>
          <cell r="F62" t="str">
            <v>2,15 (0,98-2,50)</v>
          </cell>
          <cell r="G62" t="str">
            <v>19/23/26/33/38</v>
          </cell>
          <cell r="H62" t="str">
            <v>708×282×193</v>
          </cell>
          <cell r="I62"/>
          <cell r="J62">
            <v>7</v>
          </cell>
          <cell r="K62">
            <v>18790</v>
          </cell>
          <cell r="L62">
            <v>13900</v>
          </cell>
          <cell r="M62">
            <v>11676</v>
          </cell>
        </row>
        <row r="63">
          <cell r="A63" t="str">
            <v>НС-1706891</v>
          </cell>
          <cell r="B63" t="str">
            <v>НС-1706891</v>
          </cell>
          <cell r="C63" t="str">
            <v>RAM-I-SG30HP.W03/S</v>
          </cell>
          <cell r="D63" t="str">
            <v>RAM-I-SG30HP.W03/S</v>
          </cell>
          <cell r="E63" t="str">
            <v>2,60 (1,40-3,30)</v>
          </cell>
          <cell r="F63" t="str">
            <v>2,93 (1,20-3,00)</v>
          </cell>
          <cell r="G63" t="str">
            <v>19/23/26/33/38</v>
          </cell>
          <cell r="H63" t="str">
            <v>708×282×193</v>
          </cell>
          <cell r="I63"/>
          <cell r="J63">
            <v>7</v>
          </cell>
          <cell r="K63">
            <v>19190</v>
          </cell>
          <cell r="L63">
            <v>14200</v>
          </cell>
          <cell r="M63">
            <v>11928</v>
          </cell>
        </row>
        <row r="64">
          <cell r="A64" t="str">
            <v>НС-1706893</v>
          </cell>
          <cell r="B64" t="str">
            <v>НС-1706893</v>
          </cell>
          <cell r="C64" t="str">
            <v>RAM-I-SG35HP.W03/S</v>
          </cell>
          <cell r="D64" t="str">
            <v>RAM-I-SG35HP.W03/S</v>
          </cell>
          <cell r="E64" t="str">
            <v>3,52 (1,70-3,70)</v>
          </cell>
          <cell r="F64" t="str">
            <v>3,80 (1,80-3,90)</v>
          </cell>
          <cell r="G64" t="str">
            <v>19/23/26/33/38</v>
          </cell>
          <cell r="H64" t="str">
            <v>761×295×200</v>
          </cell>
          <cell r="I64"/>
          <cell r="J64">
            <v>8</v>
          </cell>
          <cell r="K64">
            <v>20090</v>
          </cell>
          <cell r="L64">
            <v>14900</v>
          </cell>
          <cell r="M64">
            <v>12516</v>
          </cell>
        </row>
        <row r="65">
          <cell r="A65" t="str">
            <v>НС-1706894</v>
          </cell>
          <cell r="B65" t="str">
            <v>НС-1706894</v>
          </cell>
          <cell r="C65" t="str">
            <v>RAM-I-SG55HP.W03/S</v>
          </cell>
          <cell r="D65" t="str">
            <v>RAM-I-SG55HP.W03/S</v>
          </cell>
          <cell r="E65" t="str">
            <v>5,28 (2,50-5,80)</v>
          </cell>
          <cell r="F65" t="str">
            <v>5,37 (2,25-5,80)</v>
          </cell>
          <cell r="G65" t="str">
            <v>21/25/29/35/39</v>
          </cell>
          <cell r="H65" t="str">
            <v>960×316×212</v>
          </cell>
          <cell r="I65"/>
          <cell r="J65">
            <v>11</v>
          </cell>
          <cell r="K65">
            <v>25790</v>
          </cell>
          <cell r="L65">
            <v>19100</v>
          </cell>
          <cell r="M65">
            <v>16044</v>
          </cell>
        </row>
        <row r="66">
          <cell r="A66"/>
          <cell r="B66"/>
          <cell r="C66" t="str">
            <v>НАСТЕННЫЕ ВНУТРЕННИЕ БЛОКИ KAGAMI SHIRO</v>
          </cell>
          <cell r="D66"/>
          <cell r="E66"/>
          <cell r="F66"/>
          <cell r="G66"/>
          <cell r="H66" t="str">
            <v>• от 19 дБ(А)  низкий уровень шума</v>
          </cell>
          <cell r="I66"/>
          <cell r="J66"/>
          <cell r="K66" t="str">
            <v xml:space="preserve">• SMART Soft Breeze - Внешние жалюзи особой формы с перфорацией создают деликатный обдув для максимального комфорта пользователя </v>
          </cell>
          <cell r="L66"/>
          <cell r="M66"/>
        </row>
        <row r="67">
          <cell r="A67"/>
          <cell r="B67"/>
          <cell r="C67"/>
          <cell r="D67"/>
          <cell r="E67"/>
          <cell r="F67"/>
          <cell r="G67"/>
          <cell r="H67" t="str">
            <v>• R32 озонобезопасный, высокоэффективный хладагент</v>
          </cell>
          <cell r="I67"/>
          <cell r="J67"/>
          <cell r="K67"/>
          <cell r="L67"/>
          <cell r="M67"/>
        </row>
        <row r="68">
          <cell r="A68"/>
          <cell r="B68"/>
          <cell r="C68"/>
          <cell r="D68"/>
          <cell r="E68"/>
          <cell r="F68"/>
          <cell r="G68"/>
          <cell r="H68"/>
          <cell r="I68"/>
          <cell r="J68"/>
          <cell r="K68" t="str">
            <v>• SMART Clean высушивание испарителя после выключения</v>
          </cell>
          <cell r="L68"/>
          <cell r="M68"/>
        </row>
        <row r="69">
          <cell r="A69"/>
          <cell r="B69"/>
          <cell r="C69"/>
          <cell r="D69"/>
          <cell r="E69"/>
          <cell r="F69"/>
          <cell r="G69"/>
          <cell r="H69" t="str">
            <v xml:space="preserve">• SMART Air - Автоматическое управление потоком воздуха в 4-х направлениях </v>
          </cell>
          <cell r="I69"/>
          <cell r="J69"/>
          <cell r="K69" t="str">
            <v>• SMART Feel отслеживание температуры с ПДУ</v>
          </cell>
          <cell r="L69"/>
          <cell r="M69"/>
        </row>
        <row r="70">
          <cell r="A70"/>
          <cell r="B70"/>
          <cell r="C70"/>
          <cell r="D70"/>
          <cell r="E70"/>
          <cell r="F70"/>
          <cell r="G70"/>
          <cell r="H70"/>
          <cell r="I70"/>
          <cell r="J70"/>
          <cell r="K70" t="str">
            <v xml:space="preserve">• SMART Sleep  режим комфортного сна   </v>
          </cell>
          <cell r="L70"/>
          <cell r="M70"/>
        </row>
        <row r="71">
          <cell r="A71"/>
          <cell r="B71"/>
          <cell r="C71"/>
          <cell r="D71"/>
          <cell r="E71"/>
          <cell r="F71"/>
          <cell r="G71"/>
          <cell r="H71" t="str">
            <v xml:space="preserve">• Wi-fi  - установленный Вай фай модуль   </v>
          </cell>
          <cell r="I71"/>
          <cell r="J71"/>
          <cell r="K71" t="str">
            <v xml:space="preserve">• 5 скоростей вентилятора  </v>
          </cell>
          <cell r="L71"/>
          <cell r="M71"/>
        </row>
        <row r="72">
          <cell r="A72" t="str">
            <v>НС-1690065</v>
          </cell>
          <cell r="B72" t="str">
            <v>НС-1690065</v>
          </cell>
          <cell r="C72" t="str">
            <v>RAM-I-KMS25HP.W01/S</v>
          </cell>
          <cell r="D72" t="str">
            <v>RAM-I-KMS25HP.W01/S</v>
          </cell>
          <cell r="E72" t="str">
            <v>2,05 (1,13-2,70)</v>
          </cell>
          <cell r="F72" t="str">
            <v>2,35 (0,98-2,50)</v>
          </cell>
          <cell r="G72" t="str">
            <v>19/23/26/33/38</v>
          </cell>
          <cell r="H72" t="str">
            <v>768×299×201</v>
          </cell>
          <cell r="I72"/>
          <cell r="J72">
            <v>7</v>
          </cell>
          <cell r="K72">
            <v>20090</v>
          </cell>
          <cell r="L72">
            <v>14900</v>
          </cell>
          <cell r="M72">
            <v>12516</v>
          </cell>
        </row>
        <row r="73">
          <cell r="A73" t="str">
            <v>НС-1690067</v>
          </cell>
          <cell r="B73" t="str">
            <v>НС-1690067</v>
          </cell>
          <cell r="C73" t="str">
            <v>RAM-I-KMS30HP.W01/S</v>
          </cell>
          <cell r="D73" t="str">
            <v>RAM-I-KMS30HP.W01/S</v>
          </cell>
          <cell r="E73" t="str">
            <v>2,64 (1,40-3,30)</v>
          </cell>
          <cell r="F73" t="str">
            <v>2,93 (1,20-3,00)</v>
          </cell>
          <cell r="G73" t="str">
            <v>19/23/26/33/38</v>
          </cell>
          <cell r="H73" t="str">
            <v>768×299×201</v>
          </cell>
          <cell r="I73"/>
          <cell r="J73">
            <v>7</v>
          </cell>
          <cell r="K73">
            <v>20490</v>
          </cell>
          <cell r="L73">
            <v>15200</v>
          </cell>
          <cell r="M73">
            <v>12768</v>
          </cell>
        </row>
        <row r="74">
          <cell r="A74" t="str">
            <v>НС-1690068</v>
          </cell>
          <cell r="B74" t="str">
            <v>НС-1690068</v>
          </cell>
          <cell r="C74" t="str">
            <v>RAM-I-KMS35HP.W01/S</v>
          </cell>
          <cell r="D74" t="str">
            <v>RAM-I-KMS35HP.W01/S</v>
          </cell>
          <cell r="E74" t="str">
            <v>3,52 (1,70-3,70)</v>
          </cell>
          <cell r="F74" t="str">
            <v>3,81 (2,03-4,42)</v>
          </cell>
          <cell r="G74" t="str">
            <v>19/23/26/33/38</v>
          </cell>
          <cell r="H74" t="str">
            <v>768×299×201</v>
          </cell>
          <cell r="I74"/>
          <cell r="J74">
            <v>7.5</v>
          </cell>
          <cell r="K74">
            <v>21290</v>
          </cell>
          <cell r="L74">
            <v>15800</v>
          </cell>
          <cell r="M74">
            <v>13272</v>
          </cell>
        </row>
        <row r="75">
          <cell r="A75" t="str">
            <v>НС-1690069</v>
          </cell>
          <cell r="B75" t="str">
            <v>НС-1690069</v>
          </cell>
          <cell r="C75" t="str">
            <v>RAM-I-KMS50HP.W01/S</v>
          </cell>
          <cell r="D75" t="str">
            <v>RAM-I-KMS50HP.W01/S</v>
          </cell>
          <cell r="E75" t="str">
            <v>5,27 (2,50-5,80)</v>
          </cell>
          <cell r="F75" t="str">
            <v>5,38 (2,25-5,80)</v>
          </cell>
          <cell r="G75" t="str">
            <v>21/25/29/35/39</v>
          </cell>
          <cell r="H75" t="str">
            <v>1004×320×223</v>
          </cell>
          <cell r="I75"/>
          <cell r="J75">
            <v>11</v>
          </cell>
          <cell r="K75">
            <v>26890</v>
          </cell>
          <cell r="L75">
            <v>19900</v>
          </cell>
          <cell r="M75">
            <v>16716</v>
          </cell>
        </row>
        <row r="76">
          <cell r="A76"/>
          <cell r="B76"/>
          <cell r="C76" t="str">
            <v>НАСТЕННЫЕ ВНУТРЕННИЕ БЛОКИ KAGAMI</v>
          </cell>
          <cell r="D76"/>
          <cell r="E76"/>
          <cell r="F76"/>
          <cell r="G76"/>
          <cell r="H76" t="str">
            <v>• от 19 дБ(А)  низкий уровень шума</v>
          </cell>
          <cell r="I76"/>
          <cell r="J76"/>
          <cell r="K76" t="str">
            <v xml:space="preserve">• SMART Soft Breeze - Внешние жалюзи особой формы с перфорацией создают деликатный обдув для максимального комфорта пользователя </v>
          </cell>
          <cell r="L76"/>
          <cell r="M76"/>
        </row>
        <row r="77">
          <cell r="B77"/>
          <cell r="C77"/>
          <cell r="D77"/>
          <cell r="E77"/>
          <cell r="F77"/>
          <cell r="G77"/>
          <cell r="H77" t="str">
            <v>• R32 озонобезопасный, высокоэффективный хладагент</v>
          </cell>
          <cell r="I77"/>
          <cell r="J77"/>
          <cell r="K77"/>
          <cell r="L77"/>
          <cell r="M77"/>
        </row>
        <row r="78">
          <cell r="B78"/>
          <cell r="C78"/>
          <cell r="D78"/>
          <cell r="E78"/>
          <cell r="F78"/>
          <cell r="G78"/>
          <cell r="H78"/>
          <cell r="I78"/>
          <cell r="J78"/>
          <cell r="K78" t="str">
            <v>• SMART Clean высушивание испарителя после выключения</v>
          </cell>
          <cell r="L78"/>
          <cell r="M78"/>
        </row>
        <row r="79">
          <cell r="B79"/>
          <cell r="C79"/>
          <cell r="D79"/>
          <cell r="E79"/>
          <cell r="F79"/>
          <cell r="G79"/>
          <cell r="H79" t="str">
            <v xml:space="preserve">• SMART Air - Автоматическое управление потоком воздуха в 4-х направлениях </v>
          </cell>
          <cell r="I79"/>
          <cell r="J79"/>
          <cell r="K79" t="str">
            <v>• SMART Feel отслеживание температуры с ПДУ</v>
          </cell>
          <cell r="L79"/>
          <cell r="M79"/>
        </row>
        <row r="80">
          <cell r="B80"/>
          <cell r="C80"/>
          <cell r="D80"/>
          <cell r="E80"/>
          <cell r="F80"/>
          <cell r="G80"/>
          <cell r="H80"/>
          <cell r="I80"/>
          <cell r="J80"/>
          <cell r="K80" t="str">
            <v xml:space="preserve">• SMART Sleep  режим комфортного сна   </v>
          </cell>
          <cell r="L80"/>
          <cell r="M80"/>
        </row>
        <row r="81">
          <cell r="A81"/>
          <cell r="B81"/>
          <cell r="C81"/>
          <cell r="D81"/>
          <cell r="E81"/>
          <cell r="F81"/>
          <cell r="G81"/>
          <cell r="H81" t="str">
            <v xml:space="preserve">• Wi-fi  - установленный Вай фай модуль   </v>
          </cell>
          <cell r="I81"/>
          <cell r="J81"/>
          <cell r="K81" t="str">
            <v xml:space="preserve">• 5 скоростей вентилятора  </v>
          </cell>
          <cell r="L81"/>
          <cell r="M81"/>
        </row>
        <row r="82">
          <cell r="A82" t="str">
            <v>НС-1690057</v>
          </cell>
          <cell r="B82" t="str">
            <v>НС-1690057</v>
          </cell>
          <cell r="C82" t="str">
            <v>RAM-I-KM25HP.W01/S</v>
          </cell>
          <cell r="D82" t="str">
            <v>RAM-I-KM25HP.W01/S</v>
          </cell>
          <cell r="E82" t="str">
            <v>2,05 (1,13-2,70)</v>
          </cell>
          <cell r="F82" t="str">
            <v>2,35 (0,98-2,50)</v>
          </cell>
          <cell r="G82" t="str">
            <v>19/23/26/33/38</v>
          </cell>
          <cell r="H82" t="str">
            <v>768×299×201</v>
          </cell>
          <cell r="I82"/>
          <cell r="J82">
            <v>7</v>
          </cell>
          <cell r="K82">
            <v>21090</v>
          </cell>
          <cell r="L82">
            <v>15600</v>
          </cell>
          <cell r="M82">
            <v>13104</v>
          </cell>
        </row>
        <row r="83">
          <cell r="A83" t="str">
            <v>НС-1690060</v>
          </cell>
          <cell r="B83" t="str">
            <v>НС-1690060</v>
          </cell>
          <cell r="C83" t="str">
            <v>RAM-I-KM30HP.W01/S</v>
          </cell>
          <cell r="D83" t="str">
            <v>RAM-I-KM30HP.W01/S</v>
          </cell>
          <cell r="E83" t="str">
            <v>2,64 (1,40-3,30)</v>
          </cell>
          <cell r="F83" t="str">
            <v>2,93 (1,20-3,00)</v>
          </cell>
          <cell r="G83" t="str">
            <v>19/23/26/33/38</v>
          </cell>
          <cell r="H83" t="str">
            <v>768×299×201</v>
          </cell>
          <cell r="I83"/>
          <cell r="J83">
            <v>7</v>
          </cell>
          <cell r="K83">
            <v>21490</v>
          </cell>
          <cell r="L83">
            <v>15900</v>
          </cell>
          <cell r="M83">
            <v>13356</v>
          </cell>
        </row>
        <row r="84">
          <cell r="A84" t="str">
            <v>НС-1690061</v>
          </cell>
          <cell r="B84" t="str">
            <v>НС-1690061</v>
          </cell>
          <cell r="C84" t="str">
            <v>RAM-I-KM35HP.W01/S</v>
          </cell>
          <cell r="D84" t="str">
            <v>RAM-I-KM35HP.W01/S</v>
          </cell>
          <cell r="E84" t="str">
            <v>3,52 (1,70-3,70)</v>
          </cell>
          <cell r="F84" t="str">
            <v>3,81 (2,03-4,42)</v>
          </cell>
          <cell r="G84" t="str">
            <v>19/23/26/33/38</v>
          </cell>
          <cell r="H84" t="str">
            <v>768×299×201</v>
          </cell>
          <cell r="I84"/>
          <cell r="J84">
            <v>7.5</v>
          </cell>
          <cell r="K84">
            <v>22390</v>
          </cell>
          <cell r="L84">
            <v>16600</v>
          </cell>
          <cell r="M84">
            <v>13944</v>
          </cell>
        </row>
        <row r="85">
          <cell r="A85" t="str">
            <v>НС-1690063</v>
          </cell>
          <cell r="B85" t="str">
            <v>НС-1690063</v>
          </cell>
          <cell r="C85" t="str">
            <v>RAM-I-KM50HP.W01/S</v>
          </cell>
          <cell r="D85" t="str">
            <v>RAM-I-KM50HP.W01/S</v>
          </cell>
          <cell r="E85" t="str">
            <v>5,27 (2,50-5,80)</v>
          </cell>
          <cell r="F85" t="str">
            <v>5,38 (2,25-5,80)</v>
          </cell>
          <cell r="G85" t="str">
            <v>21/25/29/35/39</v>
          </cell>
          <cell r="H85" t="str">
            <v>1004×320×223</v>
          </cell>
          <cell r="I85"/>
          <cell r="J85">
            <v>11</v>
          </cell>
          <cell r="K85">
            <v>27090</v>
          </cell>
          <cell r="L85">
            <v>20100</v>
          </cell>
          <cell r="M85">
            <v>16884</v>
          </cell>
        </row>
        <row r="86">
          <cell r="A86"/>
          <cell r="B86"/>
          <cell r="C86" t="str">
            <v>КАССЕТНЫЕ БЛОКИ
ORIGAMI KODO</v>
          </cell>
          <cell r="D86" t="str">
            <v>* опционально</v>
          </cell>
          <cell r="E86"/>
          <cell r="F86"/>
          <cell r="G86"/>
          <cell r="H86" t="str">
            <v>• Флокированное покрытие жалюзи исключает образование на них конденсата</v>
          </cell>
          <cell r="I86"/>
          <cell r="J86"/>
          <cell r="K86" t="str">
            <v>• Встроенный дренажный насос (до 700 мм)</v>
          </cell>
          <cell r="L86"/>
          <cell r="M86"/>
        </row>
        <row r="87">
          <cell r="A87"/>
          <cell r="B87"/>
          <cell r="C87"/>
          <cell r="D87"/>
          <cell r="E87"/>
          <cell r="F87"/>
          <cell r="G87"/>
          <cell r="H87"/>
          <cell r="I87"/>
          <cell r="J87"/>
          <cell r="K87" t="str">
            <v>• Круговая раздача воздуха</v>
          </cell>
          <cell r="L87"/>
          <cell r="M87"/>
        </row>
        <row r="88">
          <cell r="A88"/>
          <cell r="B88"/>
          <cell r="C88"/>
          <cell r="D88"/>
          <cell r="E88"/>
          <cell r="F88"/>
          <cell r="G88"/>
          <cell r="H88" t="str">
            <v>• R32 озонобезопасный, высокоэффективный хладагент</v>
          </cell>
          <cell r="I88"/>
          <cell r="J88"/>
          <cell r="K88" t="str">
            <v>• SMART Feel отслеживание температуры с ПДУ</v>
          </cell>
          <cell r="L88"/>
          <cell r="M88"/>
        </row>
        <row r="89">
          <cell r="A89"/>
          <cell r="B89"/>
          <cell r="C89"/>
          <cell r="D89"/>
          <cell r="E89"/>
          <cell r="F89"/>
          <cell r="G89"/>
          <cell r="H89"/>
          <cell r="I89"/>
          <cell r="J89"/>
          <cell r="K89" t="str">
            <v>• Удобный доступ к блоку электроники</v>
          </cell>
          <cell r="L89"/>
          <cell r="M89"/>
        </row>
        <row r="90">
          <cell r="A90"/>
          <cell r="B90"/>
          <cell r="C90"/>
          <cell r="D90"/>
          <cell r="E90"/>
          <cell r="F90"/>
          <cell r="G90"/>
          <cell r="H90" t="str">
            <v>• Wi-fi Ready
Подготовлен для подключения модуля Wi-Fi</v>
          </cell>
          <cell r="I90"/>
          <cell r="J90"/>
          <cell r="K90" t="str">
            <v>• ИК–пульт в комплекте</v>
          </cell>
          <cell r="L90"/>
          <cell r="M90"/>
        </row>
        <row r="91">
          <cell r="A91"/>
          <cell r="B91"/>
          <cell r="C91"/>
          <cell r="D91"/>
          <cell r="E91"/>
          <cell r="F91"/>
          <cell r="G91"/>
          <cell r="H91"/>
          <cell r="I91"/>
          <cell r="J91"/>
          <cell r="K91" t="str">
            <v>• Проводной пульт RW-02 (опция)</v>
          </cell>
          <cell r="L91"/>
          <cell r="M91"/>
        </row>
        <row r="92">
          <cell r="A92" t="str">
            <v>НС-1631498</v>
          </cell>
          <cell r="B92" t="str">
            <v>НС-1601371</v>
          </cell>
          <cell r="C92" t="str">
            <v>RAM-I-OK35HP.C02/S</v>
          </cell>
          <cell r="D92" t="str">
            <v>RAM-I-OK35HP.C02/S | Pan OK-4RA</v>
          </cell>
          <cell r="E92" t="str">
            <v>3,52 (1,70 - 3,70)</v>
          </cell>
          <cell r="F92" t="str">
            <v>3,81 (2,03 - 4,42)</v>
          </cell>
          <cell r="G92" t="str">
            <v>32/36/42</v>
          </cell>
          <cell r="H92" t="str">
            <v>570×260×570 / 650×55×650</v>
          </cell>
          <cell r="I92"/>
          <cell r="J92" t="str">
            <v>14,5 / 2,2</v>
          </cell>
          <cell r="K92">
            <v>37790</v>
          </cell>
          <cell r="L92">
            <v>28000</v>
          </cell>
          <cell r="M92">
            <v>23520</v>
          </cell>
        </row>
        <row r="93">
          <cell r="A93"/>
          <cell r="B93" t="str">
            <v>НС-1487931</v>
          </cell>
          <cell r="C93" t="str">
            <v>Pan OK-4RA</v>
          </cell>
          <cell r="D93" t="e">
            <v>#N/A</v>
          </cell>
          <cell r="E93" t="e">
            <v>#N/A</v>
          </cell>
          <cell r="F93" t="e">
            <v>#N/A</v>
          </cell>
          <cell r="G93" t="e">
            <v>#N/A</v>
          </cell>
          <cell r="H93"/>
          <cell r="I93"/>
          <cell r="J93" t="e">
            <v>#N/A</v>
          </cell>
          <cell r="K93"/>
          <cell r="L93"/>
          <cell r="M93"/>
        </row>
        <row r="94">
          <cell r="A94" t="str">
            <v>НС-1631499</v>
          </cell>
          <cell r="B94" t="str">
            <v>НС-1601373</v>
          </cell>
          <cell r="C94" t="str">
            <v>RAM-I-OK55HP.C02/S</v>
          </cell>
          <cell r="D94" t="str">
            <v>RAM-I-OK55HP.C02/S | Pan OK-4RA</v>
          </cell>
          <cell r="E94" t="str">
            <v>5,28 (2,50 - 5,60)</v>
          </cell>
          <cell r="F94" t="str">
            <v>5,60 (3,03 - 7,03)</v>
          </cell>
          <cell r="G94" t="str">
            <v>38/40/45</v>
          </cell>
          <cell r="H94" t="str">
            <v>570×260×570 / 650×55×650</v>
          </cell>
          <cell r="I94"/>
          <cell r="J94" t="str">
            <v>15,0 / 2,2</v>
          </cell>
          <cell r="K94">
            <v>38590</v>
          </cell>
          <cell r="L94">
            <v>28600</v>
          </cell>
          <cell r="M94">
            <v>24024</v>
          </cell>
        </row>
        <row r="95">
          <cell r="A95"/>
          <cell r="B95" t="str">
            <v>НС-1487931</v>
          </cell>
          <cell r="C95" t="str">
            <v>Pan OK-4RA</v>
          </cell>
          <cell r="D95" t="e">
            <v>#N/A</v>
          </cell>
          <cell r="E95" t="e">
            <v>#N/A</v>
          </cell>
          <cell r="F95" t="e">
            <v>#N/A</v>
          </cell>
          <cell r="G95" t="e">
            <v>#N/A</v>
          </cell>
          <cell r="H95"/>
          <cell r="I95"/>
          <cell r="J95" t="e">
            <v>#N/A</v>
          </cell>
          <cell r="K95"/>
          <cell r="L95"/>
          <cell r="M95"/>
        </row>
        <row r="96">
          <cell r="A96"/>
          <cell r="B96"/>
          <cell r="C96" t="str">
            <v xml:space="preserve">КАНАЛЬНЫЕ БЛОКИ
ORIGAMI KODO
</v>
          </cell>
          <cell r="D96" t="str">
            <v>* опционально</v>
          </cell>
          <cell r="E96"/>
          <cell r="F96"/>
          <cell r="G96"/>
          <cell r="H96" t="str">
            <v>• Компактный внутренний блок,
    высота всего 200мм!</v>
          </cell>
          <cell r="I96"/>
          <cell r="J96"/>
          <cell r="K96" t="str">
            <v>• SMART Feel отслеживание температуры с ПДУ</v>
          </cell>
          <cell r="L96"/>
          <cell r="M96"/>
        </row>
        <row r="97">
          <cell r="A97"/>
          <cell r="B97"/>
          <cell r="C97"/>
          <cell r="D97"/>
          <cell r="E97"/>
          <cell r="F97"/>
          <cell r="G97"/>
          <cell r="H97"/>
          <cell r="I97"/>
          <cell r="J97"/>
          <cell r="K97"/>
          <cell r="L97"/>
          <cell r="M97"/>
        </row>
        <row r="98">
          <cell r="A98"/>
          <cell r="B98"/>
          <cell r="C98"/>
          <cell r="D98"/>
          <cell r="E98"/>
          <cell r="F98"/>
          <cell r="G98"/>
          <cell r="H98" t="str">
            <v>• Противопылевой фильтр в комплекте</v>
          </cell>
          <cell r="I98"/>
          <cell r="J98"/>
          <cell r="K98" t="str">
            <v>• Проводной пульт управления в комплекте, ИК–пульт опция</v>
          </cell>
          <cell r="L98"/>
          <cell r="M98"/>
        </row>
        <row r="99">
          <cell r="A99"/>
          <cell r="B99"/>
          <cell r="C99"/>
          <cell r="D99"/>
          <cell r="E99"/>
          <cell r="F99"/>
          <cell r="G99"/>
          <cell r="H99" t="str">
            <v>• Забор воздуха снизу / сзади</v>
          </cell>
          <cell r="I99"/>
          <cell r="J99"/>
          <cell r="K99"/>
          <cell r="L99"/>
          <cell r="M99"/>
        </row>
        <row r="100">
          <cell r="A100"/>
          <cell r="B100"/>
          <cell r="C100"/>
          <cell r="D100"/>
          <cell r="E100"/>
          <cell r="F100"/>
          <cell r="G100"/>
          <cell r="H100" t="str">
            <v>• Wi-fi Ready 
Подготовлен для подключения модуля Wi-Fi</v>
          </cell>
          <cell r="I100"/>
          <cell r="J100"/>
          <cell r="K100" t="str">
            <v>• Возможность подключения воздуховода чистого воздуха</v>
          </cell>
          <cell r="L100"/>
          <cell r="M100"/>
        </row>
        <row r="101">
          <cell r="A101"/>
          <cell r="B101"/>
          <cell r="C101"/>
          <cell r="D101"/>
          <cell r="E101"/>
          <cell r="F101"/>
          <cell r="G101"/>
          <cell r="H101"/>
          <cell r="I101"/>
          <cell r="J101"/>
          <cell r="K101"/>
          <cell r="L101"/>
          <cell r="M101"/>
        </row>
        <row r="102">
          <cell r="A102" t="str">
            <v>НС-1487865</v>
          </cell>
          <cell r="B102" t="str">
            <v>НС-1487865</v>
          </cell>
          <cell r="C102" t="str">
            <v>RAM-I-OK30HP.D01/S</v>
          </cell>
          <cell r="D102" t="str">
            <v>RAM-I-OK30HP.D01/S</v>
          </cell>
          <cell r="E102" t="str">
            <v>2,60 (1,50 - 3,55)</v>
          </cell>
          <cell r="F102" t="str">
            <v>2,90 (1,70 - 3,65)</v>
          </cell>
          <cell r="G102" t="str">
            <v>30/33/37</v>
          </cell>
          <cell r="H102" t="str">
            <v>700×200×470</v>
          </cell>
          <cell r="I102"/>
          <cell r="J102">
            <v>18.5</v>
          </cell>
          <cell r="K102">
            <v>32090</v>
          </cell>
          <cell r="L102">
            <v>23800</v>
          </cell>
          <cell r="M102">
            <v>19992</v>
          </cell>
        </row>
        <row r="103">
          <cell r="A103" t="str">
            <v>НС-1699446</v>
          </cell>
          <cell r="B103" t="str">
            <v>НС-1699446</v>
          </cell>
          <cell r="C103" t="str">
            <v>RAM-I-OK35HP.D02/S</v>
          </cell>
          <cell r="D103" t="str">
            <v>RAM-I-OK35HP.D02/S</v>
          </cell>
          <cell r="E103" t="str">
            <v>3,52 (1,35 - 4,40)</v>
          </cell>
          <cell r="F103" t="str">
            <v>3,81 (1,24 - 5,30)</v>
          </cell>
          <cell r="G103" t="str">
            <v>32/34/36</v>
          </cell>
          <cell r="H103" t="str">
            <v>700×245×700</v>
          </cell>
          <cell r="I103"/>
          <cell r="J103">
            <v>21</v>
          </cell>
          <cell r="K103">
            <v>33490</v>
          </cell>
          <cell r="L103">
            <v>24800</v>
          </cell>
          <cell r="M103">
            <v>20832</v>
          </cell>
        </row>
        <row r="104">
          <cell r="A104" t="str">
            <v>НС-1699449</v>
          </cell>
          <cell r="B104" t="str">
            <v>НС-1699449</v>
          </cell>
          <cell r="C104" t="str">
            <v>RAM-I-OK55HP.D02/S</v>
          </cell>
          <cell r="D104" t="str">
            <v>RAM-I-OK55HP.D02/S</v>
          </cell>
          <cell r="E104" t="str">
            <v>5,28 (1,53 - 5,60)</v>
          </cell>
          <cell r="F104" t="str">
            <v>5,60 (1,40 - 6,20)</v>
          </cell>
          <cell r="G104" t="str">
            <v>34/37/41</v>
          </cell>
          <cell r="H104" t="str">
            <v>700×245×700</v>
          </cell>
          <cell r="I104"/>
          <cell r="J104">
            <v>22</v>
          </cell>
          <cell r="K104">
            <v>35990</v>
          </cell>
          <cell r="L104">
            <v>26700</v>
          </cell>
          <cell r="M104">
            <v>22428</v>
          </cell>
        </row>
        <row r="105">
          <cell r="A105"/>
          <cell r="B105"/>
          <cell r="C105" t="str">
            <v>МУЛЬТИ СПЛИТ СИСТЕМЫ СЕРИИ KIRIGAMI</v>
          </cell>
          <cell r="D105"/>
          <cell r="E105"/>
          <cell r="F105"/>
          <cell r="G105"/>
          <cell r="H105"/>
          <cell r="I105"/>
          <cell r="J105"/>
          <cell r="K105"/>
          <cell r="L105"/>
          <cell r="M105"/>
        </row>
        <row r="106">
          <cell r="A106"/>
          <cell r="B106"/>
          <cell r="C106" t="str">
            <v>НАРУЖНЫЕ БЛОКИ KIRIGAMI</v>
          </cell>
          <cell r="D106"/>
          <cell r="E106"/>
          <cell r="F106"/>
          <cell r="G106"/>
          <cell r="H106" t="str">
            <v>• А++  Класс энергоэффективности</v>
          </cell>
          <cell r="I106" t="str">
            <v>EU А++/А+  Супер Энергоэффективность</v>
          </cell>
          <cell r="J106" t="str">
            <v>EU А++/А+  Супер Энергоэффективность</v>
          </cell>
          <cell r="K106" t="str">
            <v>• до 100 м максимальная длина труб</v>
          </cell>
          <cell r="L106"/>
          <cell r="M106"/>
        </row>
        <row r="107">
          <cell r="A107"/>
          <cell r="B107"/>
          <cell r="C107"/>
          <cell r="D107"/>
          <cell r="E107"/>
          <cell r="F107"/>
          <cell r="G107"/>
          <cell r="H107" t="str">
            <v>• до -15°С охлаждение / до -22°С нагрев</v>
          </cell>
          <cell r="I107" t="str">
            <v>до -150С нагрев/охлаждение Эффективная работа при низких температурах</v>
          </cell>
          <cell r="J107" t="str">
            <v>до -150С нагрев/охлаждение Эффективная работа при низких температурах</v>
          </cell>
          <cell r="K107" t="str">
            <v>• 25 м максимальный перепад высот</v>
          </cell>
          <cell r="L107"/>
          <cell r="M107"/>
        </row>
        <row r="108">
          <cell r="A108"/>
          <cell r="B108"/>
          <cell r="C108"/>
          <cell r="D108"/>
          <cell r="E108"/>
          <cell r="F108"/>
          <cell r="G108"/>
          <cell r="H108" t="str">
            <v>• R32 эффективный и экологичный  хладагент</v>
          </cell>
          <cell r="I108"/>
          <cell r="J108"/>
          <cell r="K108" t="str">
            <v>• Расширенная гарантия 3 года + 2 года сервиса с бесплатными ЗЧ</v>
          </cell>
          <cell r="L108"/>
          <cell r="M108"/>
        </row>
        <row r="109">
          <cell r="A109"/>
          <cell r="B109"/>
          <cell r="C109"/>
          <cell r="D109"/>
          <cell r="E109"/>
          <cell r="F109"/>
          <cell r="G109"/>
          <cell r="H109" t="str">
            <v>• Подключение до 5 внутр. блоков</v>
          </cell>
          <cell r="I109" t="str">
            <v>Защитная накладка на вентили внешнего блока</v>
          </cell>
          <cell r="J109" t="str">
            <v>Защитная накладка на вентили внешнего блока</v>
          </cell>
          <cell r="K109"/>
          <cell r="L109"/>
          <cell r="M109"/>
        </row>
        <row r="110">
          <cell r="A110"/>
          <cell r="B110"/>
          <cell r="C110"/>
          <cell r="D110"/>
          <cell r="E110"/>
          <cell r="F110"/>
          <cell r="G110"/>
          <cell r="H110" t="str">
            <v>• Blue Fin антикоррозийное покрытие</v>
          </cell>
          <cell r="I110"/>
          <cell r="J110"/>
          <cell r="K110"/>
          <cell r="L110"/>
          <cell r="M110"/>
        </row>
        <row r="111">
          <cell r="A111"/>
          <cell r="B111"/>
          <cell r="C111"/>
          <cell r="D111"/>
          <cell r="E111"/>
          <cell r="F111"/>
          <cell r="G111"/>
          <cell r="H111" t="str">
            <v>• Шумоизоляция компрессора</v>
          </cell>
          <cell r="I111"/>
          <cell r="J111"/>
          <cell r="K111"/>
          <cell r="L111"/>
          <cell r="M111"/>
        </row>
        <row r="112">
          <cell r="A112" t="str">
            <v>НС-1532383</v>
          </cell>
          <cell r="B112" t="str">
            <v>НС-1532383</v>
          </cell>
          <cell r="C112" t="str">
            <v>RAM-I-2KG40HP.01/U</v>
          </cell>
          <cell r="D112" t="str">
            <v>RAM-I-2KG40HP.01/U</v>
          </cell>
          <cell r="E112" t="str">
            <v>4,10 (2,05-5,00)</v>
          </cell>
          <cell r="F112" t="str">
            <v>4,40 (2,49-5,40)</v>
          </cell>
          <cell r="G112">
            <v>50</v>
          </cell>
          <cell r="H112" t="str">
            <v>822×550×352</v>
          </cell>
          <cell r="I112"/>
          <cell r="J112">
            <v>30</v>
          </cell>
          <cell r="K112">
            <v>82990</v>
          </cell>
          <cell r="L112">
            <v>61500</v>
          </cell>
          <cell r="M112">
            <v>51660</v>
          </cell>
        </row>
        <row r="113">
          <cell r="A113" t="str">
            <v>НС-1531370</v>
          </cell>
          <cell r="B113" t="str">
            <v>НС-1531370</v>
          </cell>
          <cell r="C113" t="str">
            <v>RAM-I-2KG55HP.01/U</v>
          </cell>
          <cell r="D113" t="str">
            <v>RAM-I-2KG55HP.01/U</v>
          </cell>
          <cell r="E113" t="str">
            <v>5,30 (2,14-5,80)</v>
          </cell>
          <cell r="F113" t="str">
            <v>5,65 (2,58-6,50)</v>
          </cell>
          <cell r="G113">
            <v>50</v>
          </cell>
          <cell r="H113" t="str">
            <v>822×550×352</v>
          </cell>
          <cell r="I113"/>
          <cell r="J113">
            <v>32</v>
          </cell>
          <cell r="K113">
            <v>92090</v>
          </cell>
          <cell r="L113">
            <v>68200</v>
          </cell>
          <cell r="M113">
            <v>57288</v>
          </cell>
        </row>
        <row r="114">
          <cell r="A114" t="str">
            <v>НС-1532964</v>
          </cell>
          <cell r="B114" t="str">
            <v>НС-1532964</v>
          </cell>
          <cell r="C114" t="str">
            <v>RAM-I-3KG70HP.01/U</v>
          </cell>
          <cell r="D114" t="str">
            <v>RAM-I-3KG70HP.01/U</v>
          </cell>
          <cell r="E114" t="str">
            <v>7,10 (2,30-9,20)</v>
          </cell>
          <cell r="F114" t="str">
            <v>8,60 (2,80-9,20)</v>
          </cell>
          <cell r="G114">
            <v>58</v>
          </cell>
          <cell r="H114" t="str">
            <v>964×660×402</v>
          </cell>
          <cell r="I114"/>
          <cell r="J114">
            <v>47.5</v>
          </cell>
          <cell r="K114">
            <v>123090</v>
          </cell>
          <cell r="L114">
            <v>91200</v>
          </cell>
          <cell r="M114">
            <v>76608</v>
          </cell>
        </row>
        <row r="115">
          <cell r="A115" t="str">
            <v>НС-1532966</v>
          </cell>
          <cell r="B115" t="str">
            <v>НС-1532966</v>
          </cell>
          <cell r="C115" t="str">
            <v>RAM-I-4KG80HP.01/U</v>
          </cell>
          <cell r="D115" t="str">
            <v>RAM-I-4KG80HP.01/U</v>
          </cell>
          <cell r="E115" t="str">
            <v>8,00 (2,30-11,00)</v>
          </cell>
          <cell r="F115" t="str">
            <v>9,50 (2,80-10,25)</v>
          </cell>
          <cell r="G115">
            <v>58</v>
          </cell>
          <cell r="H115" t="str">
            <v>964×660×402</v>
          </cell>
          <cell r="I115"/>
          <cell r="J115">
            <v>51</v>
          </cell>
          <cell r="K115">
            <v>134890</v>
          </cell>
          <cell r="L115">
            <v>99900</v>
          </cell>
          <cell r="M115">
            <v>83916</v>
          </cell>
        </row>
        <row r="116">
          <cell r="A116" t="str">
            <v>НС-1532968</v>
          </cell>
          <cell r="B116" t="str">
            <v>НС-1532968</v>
          </cell>
          <cell r="C116" t="str">
            <v>RAM-I-4KG105HP.01/U</v>
          </cell>
          <cell r="D116" t="str">
            <v>RAM-I-4KG105HP.01/U</v>
          </cell>
          <cell r="E116" t="str">
            <v>10,60 (2,60-12,00)</v>
          </cell>
          <cell r="F116" t="str">
            <v>12,00 (3,00-14,00)</v>
          </cell>
          <cell r="G116">
            <v>60</v>
          </cell>
          <cell r="H116" t="str">
            <v>1020×826×427</v>
          </cell>
          <cell r="I116"/>
          <cell r="J116">
            <v>72</v>
          </cell>
          <cell r="K116">
            <v>205590</v>
          </cell>
          <cell r="L116">
            <v>152300</v>
          </cell>
          <cell r="M116">
            <v>127932</v>
          </cell>
        </row>
        <row r="117">
          <cell r="A117" t="str">
            <v>НС-1532971</v>
          </cell>
          <cell r="B117" t="str">
            <v>НС-1532971</v>
          </cell>
          <cell r="C117" t="str">
            <v>RAM-I-5KG120HP.01/U</v>
          </cell>
          <cell r="D117" t="str">
            <v>RAM-I-5KG120HP.01/U</v>
          </cell>
          <cell r="E117" t="str">
            <v>12,10 (2,60-15,20)</v>
          </cell>
          <cell r="F117" t="str">
            <v>13,00 (3,00-15,50)</v>
          </cell>
          <cell r="G117">
            <v>60</v>
          </cell>
          <cell r="H117" t="str">
            <v>1020×826×427</v>
          </cell>
          <cell r="I117"/>
          <cell r="J117">
            <v>73</v>
          </cell>
          <cell r="K117">
            <v>227490</v>
          </cell>
          <cell r="L117">
            <v>168500</v>
          </cell>
          <cell r="M117">
            <v>141540</v>
          </cell>
        </row>
        <row r="118">
          <cell r="A118"/>
          <cell r="B118"/>
          <cell r="C118" t="str">
            <v>НАСТЕННЫЕ ВНУТРЕННИЕ БЛОКИ DAIJIN</v>
          </cell>
          <cell r="D118"/>
          <cell r="E118"/>
          <cell r="F118"/>
          <cell r="G118"/>
          <cell r="H118" t="str">
            <v>• А++  Класс энергоэффективности</v>
          </cell>
          <cell r="I118" t="str">
            <v>EU А++/А+  Супер Энергоэффективность</v>
          </cell>
          <cell r="J118" t="str">
            <v>EU А++/А+  Супер Энергоэффективность</v>
          </cell>
          <cell r="K118" t="str">
            <v>• SMART Feel отслеживание температуры с ПДУ</v>
          </cell>
          <cell r="L118"/>
          <cell r="M118"/>
        </row>
        <row r="119">
          <cell r="A119"/>
          <cell r="B119"/>
          <cell r="C119"/>
          <cell r="D119"/>
          <cell r="E119"/>
          <cell r="F119"/>
          <cell r="G119"/>
          <cell r="H119" t="str">
            <v>• до -15°С охлаждение / до -22°С нагрев</v>
          </cell>
          <cell r="I119" t="str">
            <v>до -150С нагрев/охлаждение Эффективная работа при низких температурах</v>
          </cell>
          <cell r="J119" t="str">
            <v>до -150С нагрев/охлаждение Эффективная работа при низких температурах</v>
          </cell>
          <cell r="K119" t="str">
            <v xml:space="preserve">• SMART Sleep  режим комфортного сна  </v>
          </cell>
          <cell r="L119"/>
          <cell r="M119"/>
        </row>
        <row r="120">
          <cell r="A120"/>
          <cell r="B120"/>
          <cell r="C120"/>
          <cell r="D120"/>
          <cell r="E120"/>
          <cell r="F120"/>
          <cell r="G120"/>
          <cell r="H120" t="str">
            <v>• R32 эффективный и экологичный  хладагент</v>
          </cell>
          <cell r="I120"/>
          <cell r="J120"/>
          <cell r="K120" t="str">
            <v>• Plasma SMART  функция ионизации</v>
          </cell>
          <cell r="L120"/>
          <cell r="M120"/>
        </row>
        <row r="121">
          <cell r="A121"/>
          <cell r="B121"/>
          <cell r="C121"/>
          <cell r="D121"/>
          <cell r="E121"/>
          <cell r="F121"/>
          <cell r="G121"/>
          <cell r="H121" t="str">
            <v>• Wi-fi Standard Встроенный Wi-Fi модуль</v>
          </cell>
          <cell r="I121"/>
          <cell r="J121"/>
          <cell r="K121" t="str">
            <v>• SMART Ion  4 фильтра тонкой очистки в комплекте</v>
          </cell>
          <cell r="L121"/>
          <cell r="M121"/>
        </row>
        <row r="122">
          <cell r="A122"/>
          <cell r="B122"/>
          <cell r="C122"/>
          <cell r="D122"/>
          <cell r="E122"/>
          <cell r="F122"/>
          <cell r="G122"/>
          <cell r="H122" t="str">
            <v>• Blue Fin антикоррозийное покрытие</v>
          </cell>
          <cell r="I122"/>
          <cell r="J122"/>
          <cell r="K122" t="str">
            <v>• Бесшумная работа на низких скоростях</v>
          </cell>
          <cell r="L122"/>
          <cell r="M122"/>
        </row>
        <row r="123">
          <cell r="A123"/>
          <cell r="B123"/>
          <cell r="C123"/>
          <cell r="D123"/>
          <cell r="E123"/>
          <cell r="F123"/>
          <cell r="G123"/>
          <cell r="H123" t="str">
            <v>• 7 скоростей вентилятора</v>
          </cell>
          <cell r="I123"/>
          <cell r="J123"/>
          <cell r="K123" t="str">
            <v>• Автоматическая работа горизонт. жалюзи</v>
          </cell>
          <cell r="L123"/>
          <cell r="M123"/>
        </row>
        <row r="124">
          <cell r="A124" t="str">
            <v>НС-1532986</v>
          </cell>
          <cell r="B124" t="str">
            <v>НС-1532986</v>
          </cell>
          <cell r="C124" t="str">
            <v>RAM-I-DA25HP.W01/S</v>
          </cell>
          <cell r="D124" t="str">
            <v>RAM-I-DA25HP.W01/S</v>
          </cell>
          <cell r="E124">
            <v>2.2000000000000002</v>
          </cell>
          <cell r="F124">
            <v>2.4</v>
          </cell>
          <cell r="G124" t="str">
            <v>22/25/29/33/34/36/39</v>
          </cell>
          <cell r="H124" t="str">
            <v>708×260×185</v>
          </cell>
          <cell r="I124"/>
          <cell r="J124">
            <v>7</v>
          </cell>
          <cell r="K124">
            <v>19690</v>
          </cell>
          <cell r="L124">
            <v>14600</v>
          </cell>
          <cell r="M124">
            <v>12264</v>
          </cell>
        </row>
        <row r="125">
          <cell r="A125" t="str">
            <v>НС-1532989</v>
          </cell>
          <cell r="B125" t="str">
            <v>НС-1532989</v>
          </cell>
          <cell r="C125" t="str">
            <v>RAM-I-DA30HP.W01/S</v>
          </cell>
          <cell r="D125" t="str">
            <v>RAM-I-DA30HP.W01/S</v>
          </cell>
          <cell r="E125">
            <v>2.5</v>
          </cell>
          <cell r="F125">
            <v>2.8</v>
          </cell>
          <cell r="G125" t="str">
            <v>22/25/28/32/34/36/38</v>
          </cell>
          <cell r="H125" t="str">
            <v>708×260×185</v>
          </cell>
          <cell r="I125"/>
          <cell r="J125">
            <v>7</v>
          </cell>
          <cell r="K125">
            <v>20690</v>
          </cell>
          <cell r="L125">
            <v>15300</v>
          </cell>
          <cell r="M125">
            <v>12852</v>
          </cell>
        </row>
        <row r="126">
          <cell r="A126" t="str">
            <v>НС-1532990</v>
          </cell>
          <cell r="B126" t="str">
            <v>НС-1532990</v>
          </cell>
          <cell r="C126" t="str">
            <v>RAM-I-DA35HP.W01/S</v>
          </cell>
          <cell r="D126" t="str">
            <v>RAM-I-DA35HP.W01/S</v>
          </cell>
          <cell r="E126">
            <v>3.2</v>
          </cell>
          <cell r="F126">
            <v>3.4</v>
          </cell>
          <cell r="G126" t="str">
            <v>24/26/30/33/35/37/41</v>
          </cell>
          <cell r="H126" t="str">
            <v>783×260×185</v>
          </cell>
          <cell r="I126"/>
          <cell r="J126">
            <v>8</v>
          </cell>
          <cell r="K126">
            <v>26090</v>
          </cell>
          <cell r="L126">
            <v>19300</v>
          </cell>
          <cell r="M126">
            <v>16212</v>
          </cell>
        </row>
        <row r="127">
          <cell r="A127" t="str">
            <v>НС-1532991</v>
          </cell>
          <cell r="B127" t="str">
            <v>НС-1532991</v>
          </cell>
          <cell r="C127" t="str">
            <v>RAM-I-DA50HP.W01/S</v>
          </cell>
          <cell r="D127" t="str">
            <v>RAM-I-DA50HP.W01/S</v>
          </cell>
          <cell r="E127">
            <v>4.5999999999999996</v>
          </cell>
          <cell r="F127">
            <v>5.2</v>
          </cell>
          <cell r="G127" t="str">
            <v>28/30/35/41/43/45/47</v>
          </cell>
          <cell r="H127" t="str">
            <v>943x333x246</v>
          </cell>
          <cell r="I127"/>
          <cell r="J127">
            <v>13</v>
          </cell>
          <cell r="K127">
            <v>31490</v>
          </cell>
          <cell r="L127">
            <v>23300</v>
          </cell>
          <cell r="M127">
            <v>19572</v>
          </cell>
        </row>
        <row r="128">
          <cell r="A128"/>
          <cell r="B128"/>
          <cell r="C128" t="str">
            <v>КАНАЛЬНЫЕ БЛОКИ НИЗКОНАПОРНЫЕ KIRIGAMI</v>
          </cell>
          <cell r="D128"/>
          <cell r="E128"/>
          <cell r="F128"/>
          <cell r="G128"/>
          <cell r="H128" t="str">
            <v>• А++  Класс энергоэффективности</v>
          </cell>
          <cell r="I128" t="str">
            <v>EU А++/А+  Супер Энергоэффективность</v>
          </cell>
          <cell r="J128" t="str">
            <v>EU А++/А+  Супер Энергоэффективность</v>
          </cell>
          <cell r="K128" t="str">
            <v>• Противопылевой фильтр высокой плотности в комплекте</v>
          </cell>
          <cell r="L128"/>
          <cell r="M128"/>
        </row>
        <row r="129">
          <cell r="A129"/>
          <cell r="B129"/>
          <cell r="C129"/>
          <cell r="D129"/>
          <cell r="E129"/>
          <cell r="F129"/>
          <cell r="G129"/>
          <cell r="H129" t="str">
            <v>• до -15°С охлаждение / до -22°С нагрев</v>
          </cell>
          <cell r="I129" t="str">
            <v>до -150С нагрев/охлаждение Эффективная работа при низких температурах</v>
          </cell>
          <cell r="J129" t="str">
            <v>до -150С нагрев/охлаждение Эффективная работа при низких температурах</v>
          </cell>
          <cell r="K129" t="str">
            <v xml:space="preserve">• SMART Sleep  режим комфортного сна  </v>
          </cell>
          <cell r="L129"/>
          <cell r="M129"/>
        </row>
        <row r="130">
          <cell r="A130"/>
          <cell r="B130"/>
          <cell r="C130"/>
          <cell r="D130"/>
          <cell r="E130"/>
          <cell r="F130"/>
          <cell r="G130"/>
          <cell r="H130" t="str">
            <v>• R32 эффективный и экологичный  хладагент</v>
          </cell>
          <cell r="I130"/>
          <cell r="J130"/>
          <cell r="K130" t="str">
            <v>• SMART Clean  высушивание испарителя после выключения</v>
          </cell>
          <cell r="L130"/>
          <cell r="M130"/>
        </row>
        <row r="131">
          <cell r="A131"/>
          <cell r="B131"/>
          <cell r="C131"/>
          <cell r="D131"/>
          <cell r="E131"/>
          <cell r="F131"/>
          <cell r="G131"/>
          <cell r="H131" t="str">
            <v>• Wi-fi Standard Встроенный Wi-Fi модуль</v>
          </cell>
          <cell r="I131"/>
          <cell r="J131"/>
          <cell r="K131" t="str">
            <v xml:space="preserve">• Дежурный нагрев  +8°С </v>
          </cell>
          <cell r="L131"/>
          <cell r="M131"/>
        </row>
        <row r="132">
          <cell r="A132"/>
          <cell r="B132"/>
          <cell r="C132"/>
          <cell r="D132"/>
          <cell r="E132"/>
          <cell r="F132"/>
          <cell r="G132"/>
          <cell r="H132" t="str">
            <v>• Blue Fin антикоррозийное покрытие</v>
          </cell>
          <cell r="I132"/>
          <cell r="J132"/>
          <cell r="K132" t="str">
            <v>• ESP 0(10) Па  низконапорный</v>
          </cell>
          <cell r="L132"/>
          <cell r="M132"/>
        </row>
        <row r="133">
          <cell r="A133"/>
          <cell r="B133"/>
          <cell r="C133"/>
          <cell r="D133"/>
          <cell r="E133"/>
          <cell r="F133"/>
          <cell r="G133"/>
          <cell r="H133" t="str">
            <v>• 4 скорости вентилятора</v>
          </cell>
          <cell r="I133"/>
          <cell r="J133"/>
          <cell r="K133" t="str">
            <v>• Встроенный дренажный насос (1000 мм)</v>
          </cell>
          <cell r="L133"/>
          <cell r="M133"/>
        </row>
        <row r="134">
          <cell r="A134" t="str">
            <v>НС-1532984</v>
          </cell>
          <cell r="B134" t="str">
            <v>НС-1532984</v>
          </cell>
          <cell r="C134" t="str">
            <v>RAM-I-KG30HP.L01/S</v>
          </cell>
          <cell r="D134" t="str">
            <v>RAM-I-KG30HP.L01/S</v>
          </cell>
          <cell r="E134">
            <v>2.62</v>
          </cell>
          <cell r="F134">
            <v>2.8</v>
          </cell>
          <cell r="G134" t="str">
            <v>22/25/28/32</v>
          </cell>
          <cell r="H134" t="str">
            <v>710×200×450</v>
          </cell>
          <cell r="I134"/>
          <cell r="J134">
            <v>18.5</v>
          </cell>
          <cell r="K134">
            <v>28490</v>
          </cell>
          <cell r="L134">
            <v>21100</v>
          </cell>
          <cell r="M134">
            <v>17724</v>
          </cell>
        </row>
        <row r="135">
          <cell r="A135" t="str">
            <v>НС-1532985</v>
          </cell>
          <cell r="B135" t="str">
            <v>НС-1532985</v>
          </cell>
          <cell r="C135" t="str">
            <v>RAM-I-KG35HP.L01/S</v>
          </cell>
          <cell r="D135" t="str">
            <v>RAM-I-KG35HP.L01/S</v>
          </cell>
          <cell r="E135">
            <v>3.5</v>
          </cell>
          <cell r="F135">
            <v>4</v>
          </cell>
          <cell r="G135" t="str">
            <v>27/31/34/36</v>
          </cell>
          <cell r="H135" t="str">
            <v>710×200×450</v>
          </cell>
          <cell r="I135"/>
          <cell r="J135">
            <v>19</v>
          </cell>
          <cell r="K135">
            <v>30390</v>
          </cell>
          <cell r="L135">
            <v>22500</v>
          </cell>
          <cell r="M135">
            <v>18900</v>
          </cell>
        </row>
        <row r="136">
          <cell r="A136"/>
          <cell r="B136"/>
          <cell r="C136" t="str">
            <v>КАНАЛЬНЫЕ БЛОКИ СРЕДНЕНАПОРНЫЕ KIRIGAMI</v>
          </cell>
          <cell r="D136"/>
          <cell r="E136"/>
          <cell r="F136"/>
          <cell r="G136"/>
          <cell r="H136" t="str">
            <v>• А++  Класс энергоэффективности</v>
          </cell>
          <cell r="I136" t="str">
            <v>EU А++/А+  Супер Энергоэффективность</v>
          </cell>
          <cell r="J136" t="str">
            <v>EU А++/А+  Супер Энергоэффективность</v>
          </cell>
          <cell r="K136" t="str">
            <v>• Противопылевой фильтр высокой плотности в комплекте</v>
          </cell>
          <cell r="L136"/>
          <cell r="M136"/>
        </row>
        <row r="137">
          <cell r="A137"/>
          <cell r="B137"/>
          <cell r="C137"/>
          <cell r="D137"/>
          <cell r="E137"/>
          <cell r="F137"/>
          <cell r="G137"/>
          <cell r="H137" t="str">
            <v>• до -15°С охлаждение / до -22°С нагрев</v>
          </cell>
          <cell r="I137" t="str">
            <v>до -150С нагрев/охлаждение Эффективная работа при низких температурах</v>
          </cell>
          <cell r="J137" t="str">
            <v>до -150С нагрев/охлаждение Эффективная работа при низких температурах</v>
          </cell>
          <cell r="K137" t="str">
            <v xml:space="preserve">• SMART Sleep  режим комфортного сна  </v>
          </cell>
          <cell r="L137"/>
          <cell r="M137"/>
        </row>
        <row r="138">
          <cell r="A138"/>
          <cell r="B138"/>
          <cell r="C138"/>
          <cell r="D138"/>
          <cell r="E138"/>
          <cell r="F138"/>
          <cell r="G138"/>
          <cell r="H138" t="str">
            <v>• Забор воздуха снизу / сзади</v>
          </cell>
          <cell r="I138"/>
          <cell r="J138"/>
          <cell r="K138" t="str">
            <v>• SMART Clean  высушивание испарителя после выключения</v>
          </cell>
          <cell r="L138"/>
          <cell r="M138"/>
        </row>
        <row r="139">
          <cell r="A139"/>
          <cell r="B139"/>
          <cell r="C139"/>
          <cell r="D139"/>
          <cell r="E139"/>
          <cell r="F139"/>
          <cell r="G139"/>
          <cell r="H139" t="str">
            <v>• Wi-fi Standard Встроенный Wi-Fi модуль</v>
          </cell>
          <cell r="I139"/>
          <cell r="J139"/>
          <cell r="K139" t="str">
            <v xml:space="preserve">• Дежурный нагрев  +8°С </v>
          </cell>
          <cell r="L139"/>
          <cell r="M139"/>
        </row>
        <row r="140">
          <cell r="A140"/>
          <cell r="B140"/>
          <cell r="C140"/>
          <cell r="D140"/>
          <cell r="E140"/>
          <cell r="F140"/>
          <cell r="G140"/>
          <cell r="H140" t="str">
            <v>• Blue Fin антикоррозийное покрытие</v>
          </cell>
          <cell r="I140"/>
          <cell r="J140"/>
          <cell r="K140" t="str">
            <v>• ESP 25(60) Па средненапорный</v>
          </cell>
          <cell r="L140"/>
          <cell r="M140"/>
        </row>
        <row r="141">
          <cell r="A141"/>
          <cell r="B141"/>
          <cell r="C141"/>
          <cell r="D141"/>
          <cell r="E141"/>
          <cell r="F141"/>
          <cell r="G141"/>
          <cell r="H141" t="str">
            <v>• 7 скоростей вентилятора</v>
          </cell>
          <cell r="I141"/>
          <cell r="J141"/>
          <cell r="K141" t="str">
            <v>• Встроенный дренажный насос (до 1000 мм)</v>
          </cell>
          <cell r="L141"/>
          <cell r="M141"/>
        </row>
        <row r="142">
          <cell r="A142" t="str">
            <v>НС-1532981</v>
          </cell>
          <cell r="B142" t="str">
            <v>НС-1532981</v>
          </cell>
          <cell r="C142" t="str">
            <v>RAM-I-KG30HP.D01/S</v>
          </cell>
          <cell r="D142" t="str">
            <v>RAM-I-KG30HP.D01/S</v>
          </cell>
          <cell r="E142">
            <v>2.65</v>
          </cell>
          <cell r="F142">
            <v>2.8</v>
          </cell>
          <cell r="G142" t="str">
            <v>34/35/36/37/38/39/41</v>
          </cell>
          <cell r="H142" t="str">
            <v>710×200×450</v>
          </cell>
          <cell r="I142"/>
          <cell r="J142">
            <v>18.5</v>
          </cell>
          <cell r="K142">
            <v>34690</v>
          </cell>
          <cell r="L142">
            <v>25700</v>
          </cell>
          <cell r="M142">
            <v>21588</v>
          </cell>
        </row>
        <row r="143">
          <cell r="A143" t="str">
            <v>НС-1532982</v>
          </cell>
          <cell r="B143" t="str">
            <v>НС-1532982</v>
          </cell>
          <cell r="C143" t="str">
            <v>RAM-I-KG35HP.D01/S</v>
          </cell>
          <cell r="D143" t="str">
            <v>RAM-I-KG35HP.D01/S</v>
          </cell>
          <cell r="E143">
            <v>3.5</v>
          </cell>
          <cell r="F143">
            <v>4</v>
          </cell>
          <cell r="G143" t="str">
            <v>32/33/34/35/36/37/39</v>
          </cell>
          <cell r="H143" t="str">
            <v>710×200×450</v>
          </cell>
          <cell r="I143"/>
          <cell r="J143">
            <v>19</v>
          </cell>
          <cell r="K143">
            <v>38690</v>
          </cell>
          <cell r="L143">
            <v>28700</v>
          </cell>
          <cell r="M143">
            <v>24108</v>
          </cell>
        </row>
        <row r="144">
          <cell r="A144" t="str">
            <v>НС-1532983</v>
          </cell>
          <cell r="B144" t="str">
            <v>НС-1532983</v>
          </cell>
          <cell r="C144" t="str">
            <v>RAM-I-KG50HP.D01/S</v>
          </cell>
          <cell r="D144" t="str">
            <v>RAM-I-KG50HP.D01/S</v>
          </cell>
          <cell r="E144">
            <v>5</v>
          </cell>
          <cell r="F144">
            <v>5.5</v>
          </cell>
          <cell r="G144" t="str">
            <v>34/37/38/38/39/39/41</v>
          </cell>
          <cell r="H144" t="str">
            <v>1010×200×450</v>
          </cell>
          <cell r="I144"/>
          <cell r="J144">
            <v>25</v>
          </cell>
          <cell r="K144">
            <v>42890</v>
          </cell>
          <cell r="L144">
            <v>31800</v>
          </cell>
          <cell r="M144">
            <v>26712</v>
          </cell>
        </row>
        <row r="145">
          <cell r="B145"/>
          <cell r="C145" t="str">
            <v>ОПЦИИ</v>
          </cell>
          <cell r="D145"/>
          <cell r="E145"/>
          <cell r="F145"/>
          <cell r="G145"/>
          <cell r="H145"/>
          <cell r="I145"/>
          <cell r="J145"/>
          <cell r="K145"/>
          <cell r="L145"/>
          <cell r="M145"/>
        </row>
        <row r="146">
          <cell r="A146" t="str">
            <v>НС-1614770</v>
          </cell>
          <cell r="B146" t="str">
            <v>НС-1614770</v>
          </cell>
          <cell r="C146" t="str">
            <v>Проводной пульт для  управления RWH-01 для сплит-систем EMPEROR и внутренних блоков мульти сплит-систем ORIGAMI</v>
          </cell>
          <cell r="D146"/>
          <cell r="E146"/>
          <cell r="F146"/>
          <cell r="G146"/>
          <cell r="H146"/>
          <cell r="I146"/>
          <cell r="J146"/>
          <cell r="K146">
            <v>12640</v>
          </cell>
          <cell r="L146">
            <v>9100</v>
          </cell>
          <cell r="M146">
            <v>7644</v>
          </cell>
        </row>
        <row r="147">
          <cell r="A147" t="str">
            <v>НС-1686580</v>
          </cell>
          <cell r="B147" t="str">
            <v>НС-1686580</v>
          </cell>
          <cell r="C147" t="str">
            <v>Проводной пульт для управления RWG-04 для тепловых насосов ONSEN FULL DC Inverter, сплит-систем DAIJIN Inverter и внутренних блоков настенного типа DAIJIN мульти сплит-систем KIRIGAMI</v>
          </cell>
          <cell r="D147"/>
          <cell r="E147"/>
          <cell r="F147"/>
          <cell r="G147"/>
          <cell r="H147"/>
          <cell r="I147"/>
          <cell r="J147"/>
          <cell r="K147">
            <v>10540</v>
          </cell>
          <cell r="L147">
            <v>6700</v>
          </cell>
          <cell r="M147">
            <v>5628</v>
          </cell>
        </row>
        <row r="148">
          <cell r="A148" t="str">
            <v>НС-1496754</v>
          </cell>
          <cell r="B148" t="str">
            <v>НС-1496754</v>
          </cell>
          <cell r="C148" t="str">
            <v>ИК пульт RC-01 (Для полупромышленной сплит-системы Dragon и мульти сплит-системы Origami Kodo)</v>
          </cell>
          <cell r="D148"/>
          <cell r="E148"/>
          <cell r="F148"/>
          <cell r="G148"/>
          <cell r="H148"/>
          <cell r="I148"/>
          <cell r="J148"/>
          <cell r="K148">
            <v>2090</v>
          </cell>
          <cell r="L148">
            <v>1400</v>
          </cell>
          <cell r="M148">
            <v>1176</v>
          </cell>
        </row>
        <row r="149">
          <cell r="A149" t="str">
            <v>НС-1496753</v>
          </cell>
          <cell r="B149" t="str">
            <v>НС-1496753</v>
          </cell>
          <cell r="C149" t="str">
            <v>Проводной пульт для  управления RW-02 (Для полупромышленной сплит-системы Dragon и мульти сплит-системы Origami Kodo)</v>
          </cell>
          <cell r="D149"/>
          <cell r="E149"/>
          <cell r="F149"/>
          <cell r="G149"/>
          <cell r="H149"/>
          <cell r="I149"/>
          <cell r="J149"/>
          <cell r="K149">
            <v>7280</v>
          </cell>
          <cell r="L149">
            <v>4600</v>
          </cell>
          <cell r="M149">
            <v>3864</v>
          </cell>
        </row>
        <row r="150">
          <cell r="A150" t="str">
            <v>НС-1498093</v>
          </cell>
          <cell r="B150" t="str">
            <v>НС-1498093</v>
          </cell>
          <cell r="C150" t="str">
            <v>Wi-Fi модуль FUNAI, модель ALC-W4G1F (Для полупромышленной сплит-системы Dragon и внутр. канальных и кассетных блоков мульти сплит-системы Origami Kodo)</v>
          </cell>
          <cell r="D150"/>
          <cell r="E150"/>
          <cell r="F150"/>
          <cell r="G150"/>
          <cell r="H150"/>
          <cell r="I150"/>
          <cell r="J150"/>
          <cell r="K150">
            <v>4190</v>
          </cell>
          <cell r="L150">
            <v>3000</v>
          </cell>
          <cell r="M150">
            <v>2520</v>
          </cell>
        </row>
        <row r="151">
          <cell r="A151" t="str">
            <v>НС-1606443</v>
          </cell>
          <cell r="B151" t="str">
            <v>НС-1606443</v>
          </cell>
          <cell r="C151" t="str">
            <v>Wi-Fi модуль FUNAI, модель AEX-W4G1F (Для сплит-систем Bushido, Shogun и внутренних настенных блоков мульти сплит-системы Origami Kodo)</v>
          </cell>
          <cell r="D151"/>
          <cell r="E151"/>
          <cell r="F151"/>
          <cell r="G151"/>
          <cell r="H151"/>
          <cell r="I151"/>
          <cell r="J151"/>
          <cell r="K151">
            <v>4190</v>
          </cell>
          <cell r="L151">
            <v>3000</v>
          </cell>
          <cell r="M151">
            <v>2520</v>
          </cell>
        </row>
        <row r="152">
          <cell r="B152"/>
          <cell r="C152"/>
          <cell r="D152"/>
          <cell r="E152"/>
          <cell r="F152"/>
          <cell r="G152"/>
          <cell r="H152"/>
          <cell r="I152"/>
          <cell r="J152"/>
          <cell r="K152"/>
          <cell r="L152"/>
          <cell r="M152"/>
        </row>
        <row r="153">
          <cell r="C153"/>
          <cell r="D153"/>
          <cell r="E153"/>
          <cell r="F153"/>
          <cell r="G153"/>
          <cell r="H153"/>
          <cell r="I153"/>
          <cell r="J153"/>
          <cell r="K153"/>
          <cell r="L153"/>
          <cell r="M153"/>
        </row>
        <row r="154">
          <cell r="C154"/>
          <cell r="D154"/>
          <cell r="E154"/>
          <cell r="F154"/>
          <cell r="G154"/>
          <cell r="H154"/>
          <cell r="I154"/>
          <cell r="J154"/>
          <cell r="K154"/>
          <cell r="L154"/>
          <cell r="M154"/>
        </row>
      </sheetData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кидка "/>
      <sheetName val="КРАТКИЙ ПРАЙС СПЛИТЫ"/>
      <sheetName val="RAC INVERTER"/>
      <sheetName val="RAC ON-OFF"/>
      <sheetName val="LCAC ON-OFF"/>
      <sheetName val="LCAC INVERTER"/>
      <sheetName val="FREE MATCH"/>
      <sheetName val="АКСЕССУАРЫ RAC&amp;LCAC&amp;FM"/>
      <sheetName val="PORTABLE"/>
      <sheetName val="Аксессуары для МК"/>
      <sheetName val="Осушители"/>
    </sheetNames>
    <sheetDataSet>
      <sheetData sheetId="0"/>
      <sheetData sheetId="1">
        <row r="1">
          <cell r="A1"/>
          <cell r="B1"/>
          <cell r="C1"/>
          <cell r="D1"/>
          <cell r="E1"/>
          <cell r="F1"/>
          <cell r="G1"/>
          <cell r="H1"/>
          <cell r="I1"/>
          <cell r="J1"/>
          <cell r="K1"/>
          <cell r="L1"/>
        </row>
        <row r="2">
          <cell r="A2"/>
          <cell r="B2" t="str">
            <v>ПРАЙС-ЛИСТ ДЕЙСТВИТЕЛЕН С 06.04.2026</v>
          </cell>
          <cell r="C2"/>
          <cell r="D2"/>
          <cell r="E2"/>
          <cell r="F2"/>
          <cell r="G2"/>
          <cell r="H2"/>
          <cell r="I2"/>
          <cell r="J2"/>
          <cell r="K2"/>
          <cell r="L2"/>
        </row>
        <row r="3">
          <cell r="A3" t="str">
            <v>НС-комплекта</v>
          </cell>
          <cell r="B3" t="str">
            <v>Модель</v>
          </cell>
          <cell r="C3" t="str">
            <v>Мощность,кВт</v>
          </cell>
          <cell r="D3"/>
          <cell r="E3" t="str">
            <v>Класс энергоэф-фективности</v>
          </cell>
          <cell r="F3" t="str">
            <v>Уров.
Шума внутреннего блока
ДБ(A)</v>
          </cell>
          <cell r="G3" t="str">
            <v>Габариты блока
(ДхВхГ),мм</v>
          </cell>
          <cell r="H3"/>
          <cell r="I3" t="str">
            <v>Вес нетто,
внутр / наруж., кг</v>
          </cell>
          <cell r="J3" t="str">
            <v>РИЦ,руб.</v>
          </cell>
          <cell r="K3" t="str">
            <v>Дилерская
цена,руб.</v>
          </cell>
          <cell r="L3" t="str">
            <v>Ваша
Спец цена,руб</v>
          </cell>
        </row>
        <row r="4">
          <cell r="A4"/>
          <cell r="B4"/>
          <cell r="C4" t="str">
            <v>охл.</v>
          </cell>
          <cell r="D4" t="str">
            <v>нагр.</v>
          </cell>
          <cell r="E4"/>
          <cell r="F4"/>
          <cell r="G4" t="str">
            <v>Внутренний</v>
          </cell>
          <cell r="H4" t="str">
            <v>Наружный</v>
          </cell>
          <cell r="I4"/>
          <cell r="J4" t="str">
            <v>Комплект</v>
          </cell>
          <cell r="K4" t="str">
            <v>Комплект</v>
          </cell>
          <cell r="L4" t="str">
            <v>Комплект</v>
          </cell>
        </row>
        <row r="5">
          <cell r="A5"/>
          <cell r="B5" t="str">
            <v>СПЛИТ-СИСТЕМЫ ИНВЕРТОРНОГО ТИПА</v>
          </cell>
          <cell r="C5"/>
          <cell r="D5"/>
          <cell r="E5"/>
          <cell r="F5"/>
          <cell r="G5"/>
          <cell r="H5"/>
          <cell r="I5"/>
          <cell r="J5"/>
          <cell r="K5"/>
          <cell r="L5"/>
        </row>
        <row r="6">
          <cell r="A6"/>
          <cell r="B6" t="str">
            <v xml:space="preserve">VISION PRO 2.0 SUPERIOR DC Inverter 2026 Wi-Fi </v>
          </cell>
          <cell r="C6"/>
          <cell r="D6"/>
          <cell r="E6"/>
          <cell r="F6"/>
          <cell r="G6"/>
          <cell r="H6"/>
          <cell r="I6"/>
          <cell r="J6"/>
          <cell r="K6" t="str">
            <v>УЗНАТЬ БОЛЬШЕ</v>
          </cell>
          <cell r="L6"/>
        </row>
        <row r="7">
          <cell r="A7" t="str">
            <v>НС-1761739</v>
          </cell>
          <cell r="B7" t="str">
            <v>AS-10UW4RXVQH01A</v>
          </cell>
          <cell r="C7" t="str">
            <v>2,80 (1,00-4,00)</v>
          </cell>
          <cell r="D7" t="str">
            <v>3,50 (1,60-4,20)</v>
          </cell>
          <cell r="E7" t="str">
            <v>A+++/A+++</v>
          </cell>
          <cell r="F7" t="str">
            <v>18/20/22/27/30/31/33</v>
          </cell>
          <cell r="G7" t="str">
            <v>877×301×194</v>
          </cell>
          <cell r="H7" t="str">
            <v>810×585×280</v>
          </cell>
          <cell r="I7" t="str">
            <v>10/33</v>
          </cell>
          <cell r="J7">
            <v>84490</v>
          </cell>
          <cell r="K7">
            <v>64900</v>
          </cell>
          <cell r="L7">
            <v>58410</v>
          </cell>
        </row>
        <row r="8">
          <cell r="A8" t="str">
            <v>НС-1761741</v>
          </cell>
          <cell r="B8" t="str">
            <v>AS-13UW4RXVQH02</v>
          </cell>
          <cell r="C8" t="str">
            <v>3,75 (1,00-4,40)</v>
          </cell>
          <cell r="D8" t="str">
            <v>4,30 (1,60-4,80)</v>
          </cell>
          <cell r="E8" t="str">
            <v>A+++/A+++</v>
          </cell>
          <cell r="F8" t="str">
            <v>18/20/22/27/30/31/33</v>
          </cell>
          <cell r="G8" t="str">
            <v>877×301×194</v>
          </cell>
          <cell r="H8" t="str">
            <v>810×585×280</v>
          </cell>
          <cell r="I8" t="str">
            <v>10/33</v>
          </cell>
          <cell r="J8">
            <v>91890</v>
          </cell>
          <cell r="K8">
            <v>69900</v>
          </cell>
          <cell r="L8">
            <v>62910</v>
          </cell>
        </row>
        <row r="9">
          <cell r="A9" t="str">
            <v>НС-1761742</v>
          </cell>
          <cell r="B9" t="str">
            <v>AS-18UW4RBVQH01</v>
          </cell>
          <cell r="C9" t="str">
            <v>5,70 (1,50-5,80)</v>
          </cell>
          <cell r="D9" t="str">
            <v>5,75 (1,60-6,00)</v>
          </cell>
          <cell r="E9" t="str">
            <v>A++/A++</v>
          </cell>
          <cell r="F9" t="str">
            <v>23/27/31/34/37/39/42</v>
          </cell>
          <cell r="G9" t="str">
            <v>877×301×194</v>
          </cell>
          <cell r="H9" t="str">
            <v>860×667×310</v>
          </cell>
          <cell r="I9" t="str">
            <v>10/39</v>
          </cell>
          <cell r="J9">
            <v>133890</v>
          </cell>
          <cell r="K9">
            <v>107000</v>
          </cell>
          <cell r="L9">
            <v>96300</v>
          </cell>
        </row>
        <row r="10">
          <cell r="A10"/>
          <cell r="B10" t="str">
            <v xml:space="preserve">VISION PRO 2.0 CARBON SUPERIOR DC Inverter 2026 Wi-Fi </v>
          </cell>
          <cell r="C10"/>
          <cell r="D10"/>
          <cell r="E10"/>
          <cell r="F10"/>
          <cell r="G10"/>
          <cell r="H10"/>
          <cell r="I10"/>
          <cell r="J10"/>
          <cell r="K10" t="str">
            <v>УЗНАТЬ БОЛЬШЕ</v>
          </cell>
          <cell r="L10"/>
        </row>
        <row r="11">
          <cell r="A11" t="str">
            <v>НС-1761744</v>
          </cell>
          <cell r="B11" t="str">
            <v>AS-10UW4RXVQH01A(B)</v>
          </cell>
          <cell r="C11" t="str">
            <v>2,80 (1,00-4,00)</v>
          </cell>
          <cell r="D11" t="str">
            <v>3,50 (1,60-4,20)</v>
          </cell>
          <cell r="E11" t="str">
            <v>A+++/A+++</v>
          </cell>
          <cell r="F11" t="str">
            <v>18/20/22/27/30/31/33</v>
          </cell>
          <cell r="G11" t="str">
            <v>877×301×194</v>
          </cell>
          <cell r="H11" t="str">
            <v>810×585×280</v>
          </cell>
          <cell r="I11" t="str">
            <v>10/33</v>
          </cell>
          <cell r="J11">
            <v>95990</v>
          </cell>
          <cell r="K11">
            <v>75300</v>
          </cell>
          <cell r="L11">
            <v>67770</v>
          </cell>
        </row>
        <row r="12">
          <cell r="A12" t="str">
            <v>НС-1761745</v>
          </cell>
          <cell r="B12" t="str">
            <v>AS-13UW4RXVQH02(B)</v>
          </cell>
          <cell r="C12" t="str">
            <v>3,75 (1,00-4,40)</v>
          </cell>
          <cell r="D12" t="str">
            <v>4,30 (1,60-4,80)</v>
          </cell>
          <cell r="E12" t="str">
            <v>A+++/A+++</v>
          </cell>
          <cell r="F12" t="str">
            <v>18/20/22/27/30/31/33</v>
          </cell>
          <cell r="G12" t="str">
            <v>877×301×194</v>
          </cell>
          <cell r="H12" t="str">
            <v>810×585×280</v>
          </cell>
          <cell r="I12" t="str">
            <v>10/33</v>
          </cell>
          <cell r="J12">
            <v>105990</v>
          </cell>
          <cell r="K12">
            <v>82400</v>
          </cell>
          <cell r="L12">
            <v>74160</v>
          </cell>
        </row>
        <row r="13">
          <cell r="A13"/>
          <cell r="B13" t="str">
            <v>PREMIUM Design SUPER DC Inverter 2025 Wi-Fi</v>
          </cell>
          <cell r="C13"/>
          <cell r="D13"/>
          <cell r="E13"/>
          <cell r="F13"/>
          <cell r="G13"/>
          <cell r="H13"/>
          <cell r="I13"/>
          <cell r="J13"/>
          <cell r="K13" t="str">
            <v>УЗНАТЬ БОЛЬШЕ</v>
          </cell>
          <cell r="L13"/>
        </row>
        <row r="14">
          <cell r="A14" t="str">
            <v>НС-1692504</v>
          </cell>
          <cell r="B14" t="str">
            <v>AS-10UW4RVETG01 WI-FI</v>
          </cell>
          <cell r="C14" t="str">
            <v>2,6(0,8-3,5)</v>
          </cell>
          <cell r="D14" t="str">
            <v>2,8(0,8-3,5)</v>
          </cell>
          <cell r="E14" t="str">
            <v>А++/А+</v>
          </cell>
          <cell r="F14" t="str">
            <v>22/27,5/29/30,5/32,5/35,5/38</v>
          </cell>
          <cell r="G14" t="str">
            <v>950x272x207</v>
          </cell>
          <cell r="H14" t="str">
            <v>715×486×240</v>
          </cell>
          <cell r="I14" t="str">
            <v>9,1/24,3</v>
          </cell>
          <cell r="J14">
            <v>44490</v>
          </cell>
          <cell r="K14">
            <v>32400</v>
          </cell>
          <cell r="L14">
            <v>29160</v>
          </cell>
        </row>
        <row r="15">
          <cell r="A15" t="str">
            <v>НС-1692506</v>
          </cell>
          <cell r="B15" t="str">
            <v>AS-13UW4RVETG01 WI-FI</v>
          </cell>
          <cell r="C15" t="str">
            <v>3,5(1,2-4,1)</v>
          </cell>
          <cell r="D15" t="str">
            <v>4,0(1,6-4,3)</v>
          </cell>
          <cell r="E15" t="str">
            <v>А++/А+</v>
          </cell>
          <cell r="F15" t="str">
            <v>23/27,5/29/32/34/36,5/40,5</v>
          </cell>
          <cell r="G15" t="str">
            <v>950x272x207</v>
          </cell>
          <cell r="H15" t="str">
            <v>715×486×240</v>
          </cell>
          <cell r="I15" t="str">
            <v>9,1/25,2</v>
          </cell>
          <cell r="J15">
            <v>52990</v>
          </cell>
          <cell r="K15">
            <v>38700</v>
          </cell>
          <cell r="L15">
            <v>34830</v>
          </cell>
        </row>
        <row r="16">
          <cell r="A16" t="str">
            <v>НС-1692510</v>
          </cell>
          <cell r="B16" t="str">
            <v>AS-18UW4RXATG03 WI-FI</v>
          </cell>
          <cell r="C16" t="str">
            <v>5,0(1,0-6,0)</v>
          </cell>
          <cell r="D16" t="str">
            <v>5,6(1,6-6,25)</v>
          </cell>
          <cell r="E16" t="str">
            <v>А++/А+</v>
          </cell>
          <cell r="F16" t="str">
            <v>29/33,5/36/38/40/42,5/43,5</v>
          </cell>
          <cell r="G16" t="str">
            <v>1050x320x235</v>
          </cell>
          <cell r="H16" t="str">
            <v>810x585x280</v>
          </cell>
          <cell r="I16" t="str">
            <v>12,7/33</v>
          </cell>
          <cell r="J16">
            <v>89990</v>
          </cell>
          <cell r="K16">
            <v>66600</v>
          </cell>
          <cell r="L16">
            <v>59940</v>
          </cell>
        </row>
        <row r="17">
          <cell r="A17"/>
          <cell r="B17" t="str">
            <v>CHAMPAGNE CRYSTAL SUPER DC Inverter 2025 Wi-Fi</v>
          </cell>
          <cell r="C17"/>
          <cell r="D17"/>
          <cell r="E17"/>
          <cell r="F17"/>
          <cell r="G17"/>
          <cell r="H17"/>
          <cell r="I17"/>
          <cell r="J17"/>
          <cell r="K17" t="str">
            <v>УЗНАТЬ БОЛЬШЕ</v>
          </cell>
          <cell r="L17"/>
        </row>
        <row r="18">
          <cell r="A18" t="str">
            <v>НС-1694109</v>
          </cell>
          <cell r="B18" t="str">
            <v>AS-10UW4RVETG01(C) WI-FI</v>
          </cell>
          <cell r="C18" t="str">
            <v>2,6(0,8-3,5)</v>
          </cell>
          <cell r="D18" t="str">
            <v>2,8(0,8-3,5)</v>
          </cell>
          <cell r="E18" t="str">
            <v>А++/А+</v>
          </cell>
          <cell r="F18" t="str">
            <v>22/27,5/29/30,5/32,5/35,5/38</v>
          </cell>
          <cell r="G18" t="str">
            <v>950x272x207</v>
          </cell>
          <cell r="H18" t="str">
            <v>715×486×240</v>
          </cell>
          <cell r="I18" t="str">
            <v>9,8/24</v>
          </cell>
          <cell r="J18">
            <v>48590</v>
          </cell>
          <cell r="K18">
            <v>35500</v>
          </cell>
          <cell r="L18">
            <v>31950</v>
          </cell>
        </row>
        <row r="19">
          <cell r="A19" t="str">
            <v>НС-1694110</v>
          </cell>
          <cell r="B19" t="str">
            <v>AS-13UW4RVETG01(C) WI-FI</v>
          </cell>
          <cell r="C19" t="str">
            <v>3,5(1,2-4,1)</v>
          </cell>
          <cell r="D19" t="str">
            <v>4,0(1,6-4,3)</v>
          </cell>
          <cell r="E19" t="str">
            <v>А++/А+</v>
          </cell>
          <cell r="F19" t="str">
            <v>23/27,5/29/32/34/36,5/40,5</v>
          </cell>
          <cell r="G19" t="str">
            <v>950x272x207</v>
          </cell>
          <cell r="H19" t="str">
            <v>715×486×240</v>
          </cell>
          <cell r="I19" t="str">
            <v>9,8/25</v>
          </cell>
          <cell r="J19">
            <v>53990</v>
          </cell>
          <cell r="K19">
            <v>38700</v>
          </cell>
          <cell r="L19">
            <v>34830</v>
          </cell>
        </row>
        <row r="20">
          <cell r="A20"/>
          <cell r="B20" t="str">
            <v>BLACK CRYSTAL Super DC Inverter 2025 Wi-Fi</v>
          </cell>
          <cell r="C20"/>
          <cell r="D20"/>
          <cell r="E20"/>
          <cell r="F20"/>
          <cell r="G20"/>
          <cell r="H20"/>
          <cell r="I20"/>
          <cell r="J20"/>
          <cell r="K20" t="str">
            <v>УЗНАТЬ БОЛЬШЕ</v>
          </cell>
          <cell r="L20"/>
        </row>
        <row r="21">
          <cell r="A21" t="str">
            <v>НС-1694123</v>
          </cell>
          <cell r="B21" t="str">
            <v>AS-10UW4RVETG01(B) WI-FI</v>
          </cell>
          <cell r="C21" t="str">
            <v>2,8(1,6-3,3)</v>
          </cell>
          <cell r="D21" t="str">
            <v>2,8(1,6-3,0)</v>
          </cell>
          <cell r="E21" t="str">
            <v>А++/А+</v>
          </cell>
          <cell r="F21" t="str">
            <v>22/27,5/29/30,5/32,5/35,5/38</v>
          </cell>
          <cell r="G21" t="str">
            <v>950x272x207</v>
          </cell>
          <cell r="H21" t="str">
            <v>715×486×240</v>
          </cell>
          <cell r="I21" t="str">
            <v>9,8/24</v>
          </cell>
          <cell r="J21">
            <v>48590</v>
          </cell>
          <cell r="K21">
            <v>35500</v>
          </cell>
          <cell r="L21">
            <v>31950</v>
          </cell>
        </row>
        <row r="22">
          <cell r="A22" t="str">
            <v>НС-1694125</v>
          </cell>
          <cell r="B22" t="str">
            <v>AS-13UW4RVETG01(B) WI-FI</v>
          </cell>
          <cell r="C22" t="str">
            <v>3,75(1,0-4,0)</v>
          </cell>
          <cell r="D22" t="str">
            <v>3,9(1,2-4,1)</v>
          </cell>
          <cell r="E22" t="str">
            <v>А++/А+</v>
          </cell>
          <cell r="F22" t="str">
            <v>23/27,5/29/32/34/36,5/40,5</v>
          </cell>
          <cell r="G22" t="str">
            <v>950x272x207</v>
          </cell>
          <cell r="H22" t="str">
            <v>715×486×240</v>
          </cell>
          <cell r="I22" t="str">
            <v>9,8/25</v>
          </cell>
          <cell r="J22">
            <v>53990</v>
          </cell>
          <cell r="K22">
            <v>38700</v>
          </cell>
          <cell r="L22">
            <v>34830</v>
          </cell>
        </row>
        <row r="23">
          <cell r="A23"/>
          <cell r="B23" t="str">
            <v>SILVER CRYSTAL Super DC Inverter 2025 Wi-Fi</v>
          </cell>
          <cell r="C23"/>
          <cell r="D23"/>
          <cell r="E23"/>
          <cell r="F23"/>
          <cell r="G23"/>
          <cell r="H23"/>
          <cell r="I23"/>
          <cell r="J23"/>
          <cell r="K23" t="str">
            <v>УЗНАТЬ БОЛЬШЕ</v>
          </cell>
          <cell r="L23"/>
        </row>
        <row r="24">
          <cell r="A24" t="str">
            <v>НС-1694111</v>
          </cell>
          <cell r="B24" t="str">
            <v>AS-10UW4RVETG01(S) WI-FI</v>
          </cell>
          <cell r="C24" t="str">
            <v>2,8(1,6-3,3)</v>
          </cell>
          <cell r="D24" t="str">
            <v>2,8(1,6-3,0)</v>
          </cell>
          <cell r="E24" t="str">
            <v>А++/А+</v>
          </cell>
          <cell r="F24" t="str">
            <v>22/27,5/29/30,5/32,5/35,5/38</v>
          </cell>
          <cell r="G24" t="str">
            <v>950x272x207</v>
          </cell>
          <cell r="H24" t="str">
            <v>715×486×240</v>
          </cell>
          <cell r="I24" t="str">
            <v>9,8/24</v>
          </cell>
          <cell r="J24">
            <v>48590</v>
          </cell>
          <cell r="K24">
            <v>35500</v>
          </cell>
          <cell r="L24">
            <v>31950</v>
          </cell>
        </row>
        <row r="25">
          <cell r="A25" t="str">
            <v>НС-1694112</v>
          </cell>
          <cell r="B25" t="str">
            <v>AS-13UW4RVETG01(S) WI-FI</v>
          </cell>
          <cell r="C25" t="str">
            <v>3,75(1,0-4,0)</v>
          </cell>
          <cell r="D25" t="str">
            <v>3,9(1,2-4,1)</v>
          </cell>
          <cell r="E25" t="str">
            <v>А++/А+</v>
          </cell>
          <cell r="F25" t="str">
            <v>23/27,5/29/32/34/36,5/40,5</v>
          </cell>
          <cell r="G25" t="str">
            <v>950x272x207</v>
          </cell>
          <cell r="H25" t="str">
            <v>715×486×240</v>
          </cell>
          <cell r="I25" t="str">
            <v>9,8/25</v>
          </cell>
          <cell r="J25">
            <v>53990</v>
          </cell>
          <cell r="K25">
            <v>38700</v>
          </cell>
          <cell r="L25">
            <v>34830</v>
          </cell>
        </row>
        <row r="26">
          <cell r="A26"/>
          <cell r="B26" t="str">
            <v xml:space="preserve">VIBE PRO EU DC Inverter NEW 2026 Wi-Fi </v>
          </cell>
          <cell r="C26"/>
          <cell r="D26"/>
          <cell r="E26"/>
          <cell r="F26"/>
          <cell r="G26"/>
          <cell r="H26"/>
          <cell r="I26"/>
          <cell r="J26"/>
          <cell r="K26" t="str">
            <v>УЗНАТЬ БОЛЬШЕ</v>
          </cell>
          <cell r="L26"/>
        </row>
        <row r="27">
          <cell r="A27" t="str">
            <v>НС-1768379</v>
          </cell>
          <cell r="B27" t="str">
            <v>AS-10UW4RLCHB00(B)</v>
          </cell>
          <cell r="C27" t="str">
            <v>2,75 (1,00-3,00)</v>
          </cell>
          <cell r="D27" t="str">
            <v>2,80 (1,00-3,00)</v>
          </cell>
          <cell r="E27" t="str">
            <v>A++/A+</v>
          </cell>
          <cell r="F27" t="str">
            <v>21/23/25/27/29/32/35</v>
          </cell>
          <cell r="G27" t="str">
            <v>812×270×204</v>
          </cell>
          <cell r="H27" t="str">
            <v>660×482×240</v>
          </cell>
          <cell r="I27" t="str">
            <v>8,3/19,5</v>
          </cell>
          <cell r="J27">
            <v>49290</v>
          </cell>
          <cell r="K27">
            <v>36000</v>
          </cell>
          <cell r="L27">
            <v>32400</v>
          </cell>
        </row>
        <row r="28">
          <cell r="A28" t="str">
            <v>НС-1768382</v>
          </cell>
          <cell r="B28" t="str">
            <v>AS-13UW4RLCHB00(B)</v>
          </cell>
          <cell r="C28" t="str">
            <v>3,70 (1,00-4,00)</v>
          </cell>
          <cell r="D28" t="str">
            <v>3,80 (1,00-4,00)</v>
          </cell>
          <cell r="E28" t="str">
            <v>A++/A+</v>
          </cell>
          <cell r="F28" t="str">
            <v>21,5/24/26/28/30/33/36</v>
          </cell>
          <cell r="G28" t="str">
            <v>812×270×204</v>
          </cell>
          <cell r="H28" t="str">
            <v>660×482×240</v>
          </cell>
          <cell r="I28" t="str">
            <v>8,5/20,0</v>
          </cell>
          <cell r="J28">
            <v>58990</v>
          </cell>
          <cell r="K28">
            <v>43500</v>
          </cell>
          <cell r="L28">
            <v>39150</v>
          </cell>
        </row>
        <row r="29">
          <cell r="A29" t="str">
            <v>НС-1768384</v>
          </cell>
          <cell r="B29" t="str">
            <v>AS-18UW4RXPHB00(B)</v>
          </cell>
          <cell r="C29" t="str">
            <v>5,85 (1,00-6,00)</v>
          </cell>
          <cell r="D29" t="str">
            <v>6,05 (1,60-6,25)</v>
          </cell>
          <cell r="E29" t="str">
            <v>A++/A+</v>
          </cell>
          <cell r="F29" t="str">
            <v>24/31/33/36/38/40/42</v>
          </cell>
          <cell r="G29" t="str">
            <v>986×301×228</v>
          </cell>
          <cell r="H29" t="str">
            <v>810x585x280</v>
          </cell>
          <cell r="I29" t="str">
            <v>11,5/30,0</v>
          </cell>
          <cell r="J29">
            <v>91990</v>
          </cell>
          <cell r="K29">
            <v>67600</v>
          </cell>
          <cell r="L29">
            <v>60840</v>
          </cell>
        </row>
        <row r="30">
          <cell r="A30" t="str">
            <v>НС-1760786</v>
          </cell>
          <cell r="B30" t="str">
            <v>AS-10UW4RLCHD00(S)</v>
          </cell>
          <cell r="C30" t="str">
            <v>2,75 (1,00-3,00)</v>
          </cell>
          <cell r="D30" t="str">
            <v>2,80 (1,00-3,00)</v>
          </cell>
          <cell r="E30" t="str">
            <v>A++/A+</v>
          </cell>
          <cell r="F30" t="str">
            <v>21/23/25/27/29/32/35</v>
          </cell>
          <cell r="G30" t="str">
            <v>812×270×204</v>
          </cell>
          <cell r="H30" t="str">
            <v>660×482×240</v>
          </cell>
          <cell r="I30" t="str">
            <v>8,3/19,5</v>
          </cell>
          <cell r="J30">
            <v>49290</v>
          </cell>
          <cell r="K30">
            <v>36000</v>
          </cell>
          <cell r="L30">
            <v>32400</v>
          </cell>
        </row>
        <row r="31">
          <cell r="A31" t="str">
            <v>НС-1760788</v>
          </cell>
          <cell r="B31" t="str">
            <v>AS-13UW4RLCHD00(S)</v>
          </cell>
          <cell r="C31" t="str">
            <v>3,70 (1,00-4,00)</v>
          </cell>
          <cell r="D31" t="str">
            <v>3,80 (1,00-4,00)</v>
          </cell>
          <cell r="E31" t="str">
            <v>A++/A+</v>
          </cell>
          <cell r="F31" t="str">
            <v>21,5/24/26/28/30/33/36</v>
          </cell>
          <cell r="G31" t="str">
            <v>812×270×204</v>
          </cell>
          <cell r="H31" t="str">
            <v>660×482×240</v>
          </cell>
          <cell r="I31" t="str">
            <v>8,5/20,0</v>
          </cell>
          <cell r="J31">
            <v>58990</v>
          </cell>
          <cell r="K31">
            <v>43500</v>
          </cell>
          <cell r="L31">
            <v>39150</v>
          </cell>
        </row>
        <row r="32">
          <cell r="A32" t="str">
            <v>НС-1760791</v>
          </cell>
          <cell r="B32" t="str">
            <v>AS-10UW4RLCHD00(C)</v>
          </cell>
          <cell r="C32" t="str">
            <v>2,75 (1,00-3,00)</v>
          </cell>
          <cell r="D32" t="str">
            <v>2,80 (1,00-3,00)</v>
          </cell>
          <cell r="E32" t="str">
            <v>A++/A+</v>
          </cell>
          <cell r="F32" t="str">
            <v>21/23/25/27/29/32/35</v>
          </cell>
          <cell r="G32" t="str">
            <v>812×270×204</v>
          </cell>
          <cell r="H32" t="str">
            <v>660×482×240</v>
          </cell>
          <cell r="I32" t="str">
            <v>8,3/19,5</v>
          </cell>
          <cell r="J32">
            <v>49290</v>
          </cell>
          <cell r="K32">
            <v>36000</v>
          </cell>
          <cell r="L32">
            <v>32400</v>
          </cell>
        </row>
        <row r="33">
          <cell r="A33" t="str">
            <v>НС-1760793</v>
          </cell>
          <cell r="B33" t="str">
            <v>AS-13UW4RLCHD00(C)</v>
          </cell>
          <cell r="C33" t="str">
            <v>3,70 (1,00-4,00)</v>
          </cell>
          <cell r="D33" t="str">
            <v>3,80 (1,00-4,00)</v>
          </cell>
          <cell r="E33" t="str">
            <v>A++/A+</v>
          </cell>
          <cell r="F33" t="str">
            <v>21,5/24/26/28/30/33/36</v>
          </cell>
          <cell r="G33" t="str">
            <v>812×270×204</v>
          </cell>
          <cell r="H33" t="str">
            <v>660×482×240</v>
          </cell>
          <cell r="I33" t="str">
            <v>8,5/20,0</v>
          </cell>
          <cell r="J33">
            <v>58990</v>
          </cell>
          <cell r="K33">
            <v>43500</v>
          </cell>
          <cell r="L33">
            <v>39150</v>
          </cell>
        </row>
        <row r="34">
          <cell r="A34"/>
          <cell r="B34" t="str">
            <v xml:space="preserve">EXPERT PRO 2.0 EU DC Inverter NEW 2026 Wi-Fi </v>
          </cell>
          <cell r="C34"/>
          <cell r="D34"/>
          <cell r="E34"/>
          <cell r="F34"/>
          <cell r="G34"/>
          <cell r="H34"/>
          <cell r="I34"/>
          <cell r="J34"/>
          <cell r="K34" t="str">
            <v>УЗНАТЬ БОЛЬШЕ</v>
          </cell>
          <cell r="L34"/>
        </row>
        <row r="35">
          <cell r="A35" t="str">
            <v>НС-1760625</v>
          </cell>
          <cell r="B35" t="str">
            <v>AS-07UW4RLCHC01</v>
          </cell>
          <cell r="C35" t="str">
            <v>2,50 (0,90-2,70)</v>
          </cell>
          <cell r="D35" t="str">
            <v>2,55 (0,90-2,70)</v>
          </cell>
          <cell r="E35" t="str">
            <v>A++/A+</v>
          </cell>
          <cell r="F35" t="str">
            <v>20,5/23/25/27/29/32/35</v>
          </cell>
          <cell r="G35" t="str">
            <v>812×270×204</v>
          </cell>
          <cell r="H35" t="str">
            <v>660×482×240</v>
          </cell>
          <cell r="I35" t="str">
            <v>8,3/19,5</v>
          </cell>
          <cell r="J35">
            <v>37690</v>
          </cell>
          <cell r="K35">
            <v>26200</v>
          </cell>
          <cell r="L35">
            <v>23580</v>
          </cell>
        </row>
        <row r="36">
          <cell r="A36" t="str">
            <v>НС-1760626</v>
          </cell>
          <cell r="B36" t="str">
            <v>AS-10UW4RLCHC00</v>
          </cell>
          <cell r="C36" t="str">
            <v>2,75 (1,00-3,00)</v>
          </cell>
          <cell r="D36" t="str">
            <v>2,80 (1,00-3,00)</v>
          </cell>
          <cell r="E36" t="str">
            <v>A++/A+</v>
          </cell>
          <cell r="F36" t="str">
            <v>21/23/25/27/29/32/35</v>
          </cell>
          <cell r="G36" t="str">
            <v>812×270×204</v>
          </cell>
          <cell r="H36" t="str">
            <v>660×482×240</v>
          </cell>
          <cell r="I36" t="str">
            <v>8,3/19,5</v>
          </cell>
          <cell r="J36">
            <v>40990</v>
          </cell>
          <cell r="K36">
            <v>28800</v>
          </cell>
          <cell r="L36">
            <v>25920</v>
          </cell>
        </row>
        <row r="37">
          <cell r="A37" t="str">
            <v>НС-1760627</v>
          </cell>
          <cell r="B37" t="str">
            <v>AS-13UW4RLCHC00</v>
          </cell>
          <cell r="C37" t="str">
            <v>3,70 (1,00-4,00)</v>
          </cell>
          <cell r="D37" t="str">
            <v>3,80 (1,00-4,00)</v>
          </cell>
          <cell r="E37" t="str">
            <v>A++/A+</v>
          </cell>
          <cell r="F37" t="str">
            <v>21,5/24/26/28/30/33/36</v>
          </cell>
          <cell r="G37" t="str">
            <v>812×270×204</v>
          </cell>
          <cell r="H37" t="str">
            <v>660×482×240</v>
          </cell>
          <cell r="I37" t="str">
            <v>8,5/20,0</v>
          </cell>
          <cell r="J37">
            <v>49490</v>
          </cell>
          <cell r="K37">
            <v>34900</v>
          </cell>
          <cell r="L37">
            <v>31410</v>
          </cell>
        </row>
        <row r="38">
          <cell r="A38" t="str">
            <v>НС-1760628</v>
          </cell>
          <cell r="B38" t="str">
            <v>AS-18UW4RXPHC00</v>
          </cell>
          <cell r="C38" t="str">
            <v>5,85 (1,00-6,00)</v>
          </cell>
          <cell r="D38" t="str">
            <v>6,05 (1,60-6,25)</v>
          </cell>
          <cell r="E38" t="str">
            <v>A++/A+</v>
          </cell>
          <cell r="F38" t="str">
            <v>24/31/33/36/38/40/42</v>
          </cell>
          <cell r="G38" t="str">
            <v>986×301×228</v>
          </cell>
          <cell r="H38" t="str">
            <v>810x585x280</v>
          </cell>
          <cell r="I38" t="str">
            <v>11,5/30,0</v>
          </cell>
          <cell r="J38">
            <v>83490</v>
          </cell>
          <cell r="K38">
            <v>60200</v>
          </cell>
          <cell r="L38">
            <v>54180</v>
          </cell>
        </row>
        <row r="39">
          <cell r="A39" t="str">
            <v>НС-1760629</v>
          </cell>
          <cell r="B39" t="str">
            <v>AS-24UW4RFWHC00</v>
          </cell>
          <cell r="C39" t="str">
            <v>7,60 (2,00-7,50)</v>
          </cell>
          <cell r="D39" t="str">
            <v>7,70 (2,00-7,80)</v>
          </cell>
          <cell r="E39" t="str">
            <v>A++/A+</v>
          </cell>
          <cell r="F39" t="str">
            <v>25/32/34/37/39/42/44</v>
          </cell>
          <cell r="G39" t="str">
            <v>1086×320×232</v>
          </cell>
          <cell r="H39" t="str">
            <v>860×649×310</v>
          </cell>
          <cell r="I39" t="str">
            <v>13,0/39,5</v>
          </cell>
          <cell r="J39">
            <v>101990</v>
          </cell>
          <cell r="K39">
            <v>75100</v>
          </cell>
          <cell r="L39">
            <v>67590</v>
          </cell>
        </row>
        <row r="40">
          <cell r="A40"/>
          <cell r="B40" t="str">
            <v xml:space="preserve">VIBE DC Inverter NEW 2026 Wi-Fi </v>
          </cell>
          <cell r="C40"/>
          <cell r="D40"/>
          <cell r="E40"/>
          <cell r="F40"/>
          <cell r="G40"/>
          <cell r="H40"/>
          <cell r="I40"/>
          <cell r="J40"/>
          <cell r="K40" t="str">
            <v>УЗНАТЬ БОЛЬШЕ</v>
          </cell>
          <cell r="L40"/>
        </row>
        <row r="41">
          <cell r="A41" t="str">
            <v>НС-1760590</v>
          </cell>
          <cell r="B41" t="str">
            <v>AS-07UW4RYRHB00</v>
          </cell>
          <cell r="C41" t="str">
            <v>2,35 (0,65-2,60)</v>
          </cell>
          <cell r="D41" t="str">
            <v>2,35 (0,70-2,80)</v>
          </cell>
          <cell r="E41" t="str">
            <v>А/А</v>
          </cell>
          <cell r="F41" t="str">
            <v>21,5/23/25/27/30/33/35</v>
          </cell>
          <cell r="G41" t="str">
            <v>816×272×208</v>
          </cell>
          <cell r="H41" t="str">
            <v>660×482×240</v>
          </cell>
          <cell r="I41" t="str">
            <v>7,3/20,5</v>
          </cell>
          <cell r="J41">
            <v>34490</v>
          </cell>
          <cell r="K41">
            <v>25000</v>
          </cell>
          <cell r="L41">
            <v>22500</v>
          </cell>
        </row>
        <row r="42">
          <cell r="A42" t="str">
            <v>НС-1760591</v>
          </cell>
          <cell r="B42" t="str">
            <v>AS-10UW4RYRHB05</v>
          </cell>
          <cell r="C42" t="str">
            <v>2,72 (0,60-3,10)</v>
          </cell>
          <cell r="D42" t="str">
            <v>2,75 (0,50-3,10)</v>
          </cell>
          <cell r="E42" t="str">
            <v>А/А</v>
          </cell>
          <cell r="F42" t="str">
            <v>21,5/23/25/27/30/33/35</v>
          </cell>
          <cell r="G42" t="str">
            <v>816×272×208</v>
          </cell>
          <cell r="H42" t="str">
            <v>660×482×240</v>
          </cell>
          <cell r="I42" t="str">
            <v>7,8/20,6</v>
          </cell>
          <cell r="J42">
            <v>37890</v>
          </cell>
          <cell r="K42">
            <v>27600</v>
          </cell>
          <cell r="L42">
            <v>24840</v>
          </cell>
        </row>
        <row r="43">
          <cell r="A43" t="str">
            <v>НС-1760592</v>
          </cell>
          <cell r="B43" t="str">
            <v>AS-13UW4RYRHB04</v>
          </cell>
          <cell r="C43" t="str">
            <v>3,70 (1,00-3,90)</v>
          </cell>
          <cell r="D43" t="str">
            <v>3,75 (0,90-4,00)</v>
          </cell>
          <cell r="E43" t="str">
            <v>А/А</v>
          </cell>
          <cell r="F43" t="str">
            <v>22/24/25/28/32/34/36</v>
          </cell>
          <cell r="G43" t="str">
            <v>816×272×208</v>
          </cell>
          <cell r="H43" t="str">
            <v>660×482×240</v>
          </cell>
          <cell r="I43" t="str">
            <v>8,0/22,0</v>
          </cell>
          <cell r="J43">
            <v>45890</v>
          </cell>
          <cell r="K43">
            <v>33400</v>
          </cell>
          <cell r="L43">
            <v>30060</v>
          </cell>
        </row>
        <row r="44">
          <cell r="A44" t="str">
            <v>НС-1760594</v>
          </cell>
          <cell r="B44" t="str">
            <v>AS-18UW4RMSHB01</v>
          </cell>
          <cell r="C44" t="str">
            <v>5,80 (1,00-6,00)</v>
          </cell>
          <cell r="D44" t="str">
            <v>6,00 (1,60-6,25)</v>
          </cell>
          <cell r="E44" t="str">
            <v>А++/А+</v>
          </cell>
          <cell r="F44" t="str">
            <v>24/31/33/36/38/40/42</v>
          </cell>
          <cell r="G44" t="str">
            <v>986×301×228</v>
          </cell>
          <cell r="H44" t="str">
            <v>810x585x280</v>
          </cell>
          <cell r="I44" t="str">
            <v>11,5/30,0</v>
          </cell>
          <cell r="J44">
            <v>77090</v>
          </cell>
          <cell r="K44">
            <v>57600</v>
          </cell>
          <cell r="L44">
            <v>51840</v>
          </cell>
        </row>
        <row r="45">
          <cell r="A45" t="str">
            <v>НС-1760595</v>
          </cell>
          <cell r="B45" t="str">
            <v>AS-24UW4RBTHB00</v>
          </cell>
          <cell r="C45" t="str">
            <v>7,50 (2,00-7,50)</v>
          </cell>
          <cell r="D45" t="str">
            <v>7,60 (2,00-7,80)</v>
          </cell>
          <cell r="E45" t="str">
            <v>А++/А+</v>
          </cell>
          <cell r="F45" t="str">
            <v>25/32/34/37/39/42/44</v>
          </cell>
          <cell r="G45" t="str">
            <v>1086×320×232</v>
          </cell>
          <cell r="H45" t="str">
            <v>860×649×310</v>
          </cell>
          <cell r="I45" t="str">
            <v>13,0/39,5</v>
          </cell>
          <cell r="J45">
            <v>95290</v>
          </cell>
          <cell r="K45">
            <v>71800</v>
          </cell>
          <cell r="L45">
            <v>64620</v>
          </cell>
        </row>
        <row r="46">
          <cell r="A46"/>
          <cell r="B46" t="str">
            <v xml:space="preserve">GOAL 2.0 DC Inverter NEW 2026 Wi-Fi </v>
          </cell>
          <cell r="C46"/>
          <cell r="D46"/>
          <cell r="E46"/>
          <cell r="F46"/>
          <cell r="G46"/>
          <cell r="H46"/>
          <cell r="I46"/>
          <cell r="J46"/>
          <cell r="K46" t="str">
            <v>УЗНАТЬ БОЛЬШЕ</v>
          </cell>
          <cell r="L46"/>
        </row>
        <row r="47">
          <cell r="A47" t="str">
            <v>НС-1760717</v>
          </cell>
          <cell r="B47" t="str">
            <v>AS-07UW4RYRKJ00</v>
          </cell>
          <cell r="C47" t="str">
            <v>2,30 (0,65-2,60)</v>
          </cell>
          <cell r="D47" t="str">
            <v>2,30 (0,70-2,80)</v>
          </cell>
          <cell r="E47" t="str">
            <v>А/А</v>
          </cell>
          <cell r="F47" t="str">
            <v>22,5/25/27/30/33</v>
          </cell>
          <cell r="G47" t="str">
            <v>798х256х193</v>
          </cell>
          <cell r="H47" t="str">
            <v>660×482×240</v>
          </cell>
          <cell r="I47" t="str">
            <v>7,0 / 21,0</v>
          </cell>
          <cell r="J47">
            <v>33990</v>
          </cell>
          <cell r="K47">
            <v>24500</v>
          </cell>
          <cell r="L47">
            <v>22050</v>
          </cell>
        </row>
        <row r="48">
          <cell r="A48" t="str">
            <v>НС-1760718</v>
          </cell>
          <cell r="B48" t="str">
            <v>AS-09UW4RYRKJ05</v>
          </cell>
          <cell r="C48" t="str">
            <v>2,72 (0,60-3,10)</v>
          </cell>
          <cell r="D48" t="str">
            <v>2,75 (0,50-3,10)</v>
          </cell>
          <cell r="E48" t="str">
            <v>А/А</v>
          </cell>
          <cell r="F48" t="str">
            <v>22,5/28/30/32,5/37,5</v>
          </cell>
          <cell r="G48" t="str">
            <v>798х256х193</v>
          </cell>
          <cell r="H48" t="str">
            <v>660×482×240</v>
          </cell>
          <cell r="I48" t="str">
            <v>7,5 / 21,0</v>
          </cell>
          <cell r="J48">
            <v>37290</v>
          </cell>
          <cell r="K48">
            <v>27000</v>
          </cell>
          <cell r="L48">
            <v>24300</v>
          </cell>
        </row>
        <row r="49">
          <cell r="A49" t="str">
            <v>НС-1760720</v>
          </cell>
          <cell r="B49" t="str">
            <v>AS-13UW4RYRKJ04</v>
          </cell>
          <cell r="C49" t="str">
            <v>3,70 (1,00-3,90)</v>
          </cell>
          <cell r="D49" t="str">
            <v>3,75 (0,90-4,00)</v>
          </cell>
          <cell r="E49" t="str">
            <v>А/А</v>
          </cell>
          <cell r="F49" t="str">
            <v>23/28/30/35/39</v>
          </cell>
          <cell r="G49" t="str">
            <v>798х256х193</v>
          </cell>
          <cell r="H49" t="str">
            <v>660×482×240</v>
          </cell>
          <cell r="I49" t="str">
            <v>7,5 / 22,0</v>
          </cell>
          <cell r="J49">
            <v>45290</v>
          </cell>
          <cell r="K49">
            <v>32800</v>
          </cell>
          <cell r="L49">
            <v>29520</v>
          </cell>
        </row>
        <row r="50">
          <cell r="A50" t="str">
            <v>НС-1760726</v>
          </cell>
          <cell r="B50" t="str">
            <v>AS-18UW4RMSKJ01</v>
          </cell>
          <cell r="C50" t="str">
            <v>5,65 (1,50-5,80)</v>
          </cell>
          <cell r="D50" t="str">
            <v>5,75 (1,40-5,90)</v>
          </cell>
          <cell r="E50" t="str">
            <v>А/А</v>
          </cell>
          <cell r="F50" t="str">
            <v>27/33/37/40/43</v>
          </cell>
          <cell r="G50" t="str">
            <v>897х300х218</v>
          </cell>
          <cell r="H50" t="str">
            <v>780×540×260</v>
          </cell>
          <cell r="I50" t="str">
            <v>10,5 / 29,0</v>
          </cell>
          <cell r="J50">
            <v>75990</v>
          </cell>
          <cell r="K50">
            <v>56500</v>
          </cell>
          <cell r="L50">
            <v>50850</v>
          </cell>
        </row>
        <row r="51">
          <cell r="A51" t="str">
            <v>НС-1760753</v>
          </cell>
          <cell r="B51" t="str">
            <v>AS-24UW4RBTKJ00</v>
          </cell>
          <cell r="C51" t="str">
            <v>7,55 (1,65-7,70)</v>
          </cell>
          <cell r="D51" t="str">
            <v>7,53 (1,30-7,60)</v>
          </cell>
          <cell r="E51" t="str">
            <v>А/А</v>
          </cell>
          <cell r="F51" t="str">
            <v>31/34,5/36/39/43</v>
          </cell>
          <cell r="G51" t="str">
            <v>897х300х218</v>
          </cell>
          <cell r="H51" t="str">
            <v>860×667×310</v>
          </cell>
          <cell r="I51" t="str">
            <v>10,5 / 38,5</v>
          </cell>
          <cell r="J51">
            <v>93890</v>
          </cell>
          <cell r="K51">
            <v>70400</v>
          </cell>
          <cell r="L51">
            <v>63360</v>
          </cell>
        </row>
        <row r="52">
          <cell r="A52"/>
          <cell r="B52" t="str">
            <v xml:space="preserve">SMART DC Inverter Wi-Fi ready </v>
          </cell>
          <cell r="C52"/>
          <cell r="D52"/>
          <cell r="E52"/>
          <cell r="F52"/>
          <cell r="G52"/>
          <cell r="H52"/>
          <cell r="I52"/>
          <cell r="J52"/>
          <cell r="K52" t="str">
            <v>УЗНАТЬ БОЛЬШЕ</v>
          </cell>
          <cell r="L52"/>
        </row>
        <row r="53">
          <cell r="A53" t="str">
            <v>НС-1414382</v>
          </cell>
          <cell r="B53" t="str">
            <v>AS-07UW4RYDDB00</v>
          </cell>
          <cell r="C53" t="str">
            <v>2,15(0,65-2,5)</v>
          </cell>
          <cell r="D53" t="str">
            <v>2,15(0,65-2,5)</v>
          </cell>
          <cell r="E53" t="str">
            <v>А/А</v>
          </cell>
          <cell r="F53" t="str">
            <v>23,5/27/30/33/40,5</v>
          </cell>
          <cell r="G53" t="str">
            <v>745×270×214</v>
          </cell>
          <cell r="H53" t="str">
            <v>660x482x240</v>
          </cell>
          <cell r="I53" t="str">
            <v>7,0/20,5</v>
          </cell>
          <cell r="J53">
            <v>31790</v>
          </cell>
          <cell r="K53">
            <v>23100</v>
          </cell>
          <cell r="L53">
            <v>20790</v>
          </cell>
        </row>
        <row r="54">
          <cell r="A54" t="str">
            <v>НС-1414384</v>
          </cell>
          <cell r="B54" t="str">
            <v>AS-09UW4RYDDB05</v>
          </cell>
          <cell r="C54" t="str">
            <v>2,7(0,5-2,9)</v>
          </cell>
          <cell r="D54" t="str">
            <v>2,7(0,43-2,95)</v>
          </cell>
          <cell r="E54" t="str">
            <v>А/А</v>
          </cell>
          <cell r="F54" t="str">
            <v>23,5/27/30/33/40,5</v>
          </cell>
          <cell r="G54" t="str">
            <v>745×270×214</v>
          </cell>
          <cell r="H54" t="str">
            <v>660x482x240</v>
          </cell>
          <cell r="I54" t="str">
            <v>7,7/20,5</v>
          </cell>
          <cell r="J54">
            <v>34890</v>
          </cell>
          <cell r="K54">
            <v>25300</v>
          </cell>
          <cell r="L54">
            <v>22770</v>
          </cell>
        </row>
        <row r="55">
          <cell r="A55" t="str">
            <v>НС-1414385</v>
          </cell>
          <cell r="B55" t="str">
            <v>AS-11UW4RYDDB02</v>
          </cell>
          <cell r="C55" t="str">
            <v>3,3(1,0-3,7)</v>
          </cell>
          <cell r="D55" t="str">
            <v>3,3(0,9-3,7)</v>
          </cell>
          <cell r="E55" t="str">
            <v>А/А</v>
          </cell>
          <cell r="F55" t="str">
            <v>23,5/27/32,5/37,5/41</v>
          </cell>
          <cell r="G55" t="str">
            <v>745×270×214</v>
          </cell>
          <cell r="H55" t="str">
            <v>660x482x240</v>
          </cell>
          <cell r="I55" t="str">
            <v>7,9/22</v>
          </cell>
          <cell r="J55">
            <v>40190</v>
          </cell>
          <cell r="K55">
            <v>29200</v>
          </cell>
          <cell r="L55">
            <v>26280</v>
          </cell>
        </row>
        <row r="56">
          <cell r="A56" t="str">
            <v>НС-1414387</v>
          </cell>
          <cell r="B56" t="str">
            <v>AS-13UW4RYDDB03</v>
          </cell>
          <cell r="C56" t="str">
            <v>3,6(0,65-3,66)</v>
          </cell>
          <cell r="D56" t="str">
            <v>3,9(0,65-3,94)</v>
          </cell>
          <cell r="E56" t="str">
            <v>А/А</v>
          </cell>
          <cell r="F56" t="str">
            <v>23,5/27/32,5/37,5/38</v>
          </cell>
          <cell r="G56" t="str">
            <v>745×270×214</v>
          </cell>
          <cell r="H56" t="str">
            <v>660×486×240</v>
          </cell>
          <cell r="I56" t="str">
            <v>8,5/22,5</v>
          </cell>
          <cell r="J56">
            <v>41990</v>
          </cell>
          <cell r="K56">
            <v>30700</v>
          </cell>
          <cell r="L56">
            <v>27630</v>
          </cell>
        </row>
        <row r="57">
          <cell r="A57" t="str">
            <v>НС-1414388</v>
          </cell>
          <cell r="B57" t="str">
            <v>AS-18UW4RMADB02</v>
          </cell>
          <cell r="C57" t="str">
            <v>5,65(1,8-5,9)</v>
          </cell>
          <cell r="D57" t="str">
            <v>5,95(1,5-6,3)</v>
          </cell>
          <cell r="E57" t="str">
            <v>А/А</v>
          </cell>
          <cell r="F57" t="str">
            <v>28/31/36,5/41,5/45</v>
          </cell>
          <cell r="G57" t="str">
            <v>915×315×236 </v>
          </cell>
          <cell r="H57" t="str">
            <v>780×540×260</v>
          </cell>
          <cell r="I57" t="str">
            <v>12,0/29,5</v>
          </cell>
          <cell r="J57">
            <v>70200</v>
          </cell>
          <cell r="K57">
            <v>52700</v>
          </cell>
          <cell r="L57">
            <v>47430</v>
          </cell>
        </row>
        <row r="58">
          <cell r="A58" t="str">
            <v>НС-1414390</v>
          </cell>
          <cell r="B58" t="str">
            <v>AS-24UW4RFBDB00</v>
          </cell>
          <cell r="C58" t="str">
            <v>7,0(1,8-7,5)</v>
          </cell>
          <cell r="D58" t="str">
            <v>7,0(1,9-7,5)</v>
          </cell>
          <cell r="E58" t="str">
            <v>А/А</v>
          </cell>
          <cell r="F58" t="str">
            <v>29,5/31/36,5/41,5/43</v>
          </cell>
          <cell r="G58" t="str">
            <v>1085×315×236</v>
          </cell>
          <cell r="H58" t="str">
            <v>860×650×310</v>
          </cell>
          <cell r="I58" t="str">
            <v>15/39</v>
          </cell>
          <cell r="J58">
            <v>87890</v>
          </cell>
          <cell r="K58">
            <v>65700</v>
          </cell>
          <cell r="L58">
            <v>59130</v>
          </cell>
        </row>
        <row r="59">
          <cell r="A59"/>
          <cell r="B59" t="str">
            <v xml:space="preserve">CITY DC Inverter Wi-Fi ready </v>
          </cell>
          <cell r="C59"/>
          <cell r="D59"/>
          <cell r="E59"/>
          <cell r="F59"/>
          <cell r="G59"/>
          <cell r="H59"/>
          <cell r="I59"/>
          <cell r="J59"/>
          <cell r="K59" t="str">
            <v>УЗНАТЬ БОЛЬШЕ</v>
          </cell>
          <cell r="L59"/>
        </row>
        <row r="60">
          <cell r="A60" t="str">
            <v>НС-1688268</v>
          </cell>
          <cell r="B60" t="str">
            <v>AS-07UW4RYRCM00</v>
          </cell>
          <cell r="C60" t="str">
            <v>2,3(0,65-2,6)</v>
          </cell>
          <cell r="D60" t="str">
            <v>2,3(0,7-2,8)</v>
          </cell>
          <cell r="E60" t="str">
            <v>А/А</v>
          </cell>
          <cell r="F60" t="str">
            <v>22,5/25/27/30/33</v>
          </cell>
          <cell r="G60" t="str">
            <v>790×255×202</v>
          </cell>
          <cell r="H60" t="str">
            <v>660×482×240</v>
          </cell>
          <cell r="I60" t="str">
            <v>7,2/21</v>
          </cell>
          <cell r="J60">
            <v>31790</v>
          </cell>
          <cell r="K60">
            <v>23100</v>
          </cell>
          <cell r="L60">
            <v>20790</v>
          </cell>
        </row>
        <row r="61">
          <cell r="A61" t="str">
            <v>НС-1688269</v>
          </cell>
          <cell r="B61" t="str">
            <v>AS-09UW4RYRCM05</v>
          </cell>
          <cell r="C61" t="str">
            <v>2,75(0,6-3,1)</v>
          </cell>
          <cell r="D61" t="str">
            <v>2,75(0,5-3,1)</v>
          </cell>
          <cell r="E61" t="str">
            <v>А/А</v>
          </cell>
          <cell r="F61" t="str">
            <v>22,5/28/30/32,5/37,5</v>
          </cell>
          <cell r="G61" t="str">
            <v>790×255×202</v>
          </cell>
          <cell r="H61" t="str">
            <v>660×482×240</v>
          </cell>
          <cell r="I61" t="str">
            <v>7,8/21</v>
          </cell>
          <cell r="J61">
            <v>34890</v>
          </cell>
          <cell r="K61">
            <v>25300</v>
          </cell>
          <cell r="L61">
            <v>22770</v>
          </cell>
        </row>
        <row r="62">
          <cell r="A62" t="str">
            <v>НС-1688270</v>
          </cell>
          <cell r="B62" t="str">
            <v>AS-13UW4RYRCM04</v>
          </cell>
          <cell r="C62" t="str">
            <v>3,7(1,0-3,9)</v>
          </cell>
          <cell r="D62" t="str">
            <v>3,75(0,9-4,0)</v>
          </cell>
          <cell r="E62" t="str">
            <v>А/А</v>
          </cell>
          <cell r="F62" t="str">
            <v>23/28/30/35/39</v>
          </cell>
          <cell r="G62" t="str">
            <v>790×255×202</v>
          </cell>
          <cell r="H62" t="str">
            <v>660×482×240</v>
          </cell>
          <cell r="I62" t="str">
            <v>7,9/22</v>
          </cell>
          <cell r="J62">
            <v>41990</v>
          </cell>
          <cell r="K62">
            <v>30700</v>
          </cell>
          <cell r="L62">
            <v>27630</v>
          </cell>
        </row>
        <row r="63">
          <cell r="A63" t="str">
            <v>НС-1688271</v>
          </cell>
          <cell r="B63" t="str">
            <v>AS-18UW4RMSCM01</v>
          </cell>
          <cell r="C63" t="str">
            <v>5,65(1,5-5,8)</v>
          </cell>
          <cell r="D63" t="str">
            <v>5,75(1,4-5,9)</v>
          </cell>
          <cell r="E63" t="str">
            <v>А/А</v>
          </cell>
          <cell r="F63" t="str">
            <v>27/33/37/40/43</v>
          </cell>
          <cell r="G63" t="str">
            <v>890×300×224</v>
          </cell>
          <cell r="H63" t="str">
            <v>780×540×260</v>
          </cell>
          <cell r="I63" t="str">
            <v>10,9/29</v>
          </cell>
          <cell r="J63">
            <v>70200</v>
          </cell>
          <cell r="K63">
            <v>52700</v>
          </cell>
          <cell r="L63">
            <v>47430</v>
          </cell>
        </row>
        <row r="64">
          <cell r="A64" t="str">
            <v>НС-1688272</v>
          </cell>
          <cell r="B64" t="str">
            <v>AS-24UW4RBTCM00</v>
          </cell>
          <cell r="C64" t="str">
            <v>7,55(1,65-7,7)</v>
          </cell>
          <cell r="D64" t="str">
            <v>7,53(1,3-7,6)</v>
          </cell>
          <cell r="E64" t="str">
            <v>А/А</v>
          </cell>
          <cell r="F64" t="str">
            <v>31/34,5/36/39/43</v>
          </cell>
          <cell r="G64" t="str">
            <v>998×325×226</v>
          </cell>
          <cell r="H64" t="str">
            <v>860x667x310</v>
          </cell>
          <cell r="I64" t="str">
            <v>13,2/38,5</v>
          </cell>
          <cell r="J64">
            <v>87890</v>
          </cell>
          <cell r="K64">
            <v>65700</v>
          </cell>
          <cell r="L64">
            <v>59130</v>
          </cell>
        </row>
        <row r="65">
          <cell r="A65"/>
          <cell r="B65" t="str">
            <v>CITY 2.0 DC Inverter NEW 2026 Wi-Fi</v>
          </cell>
          <cell r="C65"/>
          <cell r="D65"/>
          <cell r="E65"/>
          <cell r="F65"/>
          <cell r="G65"/>
          <cell r="H65"/>
          <cell r="I65"/>
          <cell r="J65"/>
          <cell r="K65" t="str">
            <v>УЗНАТЬ БОЛЬШЕ</v>
          </cell>
          <cell r="L65"/>
        </row>
        <row r="66">
          <cell r="A66" t="str">
            <v>НС-1760581</v>
          </cell>
          <cell r="B66" t="str">
            <v>AS-07UW4RYRKA01</v>
          </cell>
          <cell r="C66" t="str">
            <v>2,30 (0,65-2,60)</v>
          </cell>
          <cell r="D66" t="str">
            <v>2,30 (0,70-2,80)</v>
          </cell>
          <cell r="E66" t="str">
            <v>А/А</v>
          </cell>
          <cell r="F66" t="str">
            <v>22,5/25/27/30/33</v>
          </cell>
          <cell r="G66" t="str">
            <v>798x256x191</v>
          </cell>
          <cell r="H66" t="str">
            <v>660×482×240</v>
          </cell>
          <cell r="I66" t="str">
            <v>7,2/21</v>
          </cell>
          <cell r="J66">
            <v>32490</v>
          </cell>
          <cell r="K66">
            <v>23800</v>
          </cell>
          <cell r="L66">
            <v>21420</v>
          </cell>
        </row>
        <row r="67">
          <cell r="A67" t="str">
            <v>НС-1760583</v>
          </cell>
          <cell r="B67" t="str">
            <v>AS-09UW4RYRKA06</v>
          </cell>
          <cell r="C67" t="str">
            <v>2,72 (0,60-3,10)</v>
          </cell>
          <cell r="D67" t="str">
            <v>2,75 (0,50-3,10)</v>
          </cell>
          <cell r="E67" t="str">
            <v>А/А</v>
          </cell>
          <cell r="F67" t="str">
            <v>22,5/28/30/32,5/37,5</v>
          </cell>
          <cell r="G67" t="str">
            <v>798x256x191</v>
          </cell>
          <cell r="H67" t="str">
            <v>660×482×240</v>
          </cell>
          <cell r="I67" t="str">
            <v>7,8/21</v>
          </cell>
          <cell r="J67">
            <v>35690</v>
          </cell>
          <cell r="K67">
            <v>26100</v>
          </cell>
          <cell r="L67">
            <v>23490</v>
          </cell>
        </row>
        <row r="68">
          <cell r="A68" t="str">
            <v>НС-1760584</v>
          </cell>
          <cell r="B68" t="str">
            <v>AS-13UW4RYRKA05</v>
          </cell>
          <cell r="C68" t="str">
            <v>3,70 (1,00-3,90)</v>
          </cell>
          <cell r="D68" t="str">
            <v>3,75 (0,90-4,00)</v>
          </cell>
          <cell r="E68" t="str">
            <v>А/А</v>
          </cell>
          <cell r="F68" t="str">
            <v>23/28/30/35/39</v>
          </cell>
          <cell r="G68" t="str">
            <v>798x256x191</v>
          </cell>
          <cell r="H68" t="str">
            <v>660×482×240</v>
          </cell>
          <cell r="I68" t="str">
            <v>7,9/22</v>
          </cell>
          <cell r="J68">
            <v>42890</v>
          </cell>
          <cell r="K68">
            <v>31600</v>
          </cell>
          <cell r="L68">
            <v>28440</v>
          </cell>
        </row>
        <row r="69">
          <cell r="A69" t="str">
            <v>НС-1760585</v>
          </cell>
          <cell r="B69" t="str">
            <v>AS-18UW4RMSKA01</v>
          </cell>
          <cell r="C69" t="str">
            <v>5,65 (1,50-5,80)</v>
          </cell>
          <cell r="D69" t="str">
            <v>5,75 (1,40-5,90)</v>
          </cell>
          <cell r="E69" t="str">
            <v>А/А</v>
          </cell>
          <cell r="F69" t="str">
            <v>27/33/37/40/43</v>
          </cell>
          <cell r="G69" t="str">
            <v>896x300x214</v>
          </cell>
          <cell r="H69" t="str">
            <v>780×540×260</v>
          </cell>
          <cell r="I69" t="str">
            <v>10,9/29</v>
          </cell>
          <cell r="J69">
            <v>71790</v>
          </cell>
          <cell r="K69">
            <v>54300</v>
          </cell>
          <cell r="L69">
            <v>48870</v>
          </cell>
        </row>
        <row r="70">
          <cell r="A70" t="str">
            <v>НС-1760586</v>
          </cell>
          <cell r="B70" t="str">
            <v>AS-24UW4RBTKA00</v>
          </cell>
          <cell r="C70" t="str">
            <v>7,55 (1,65-7,70)</v>
          </cell>
          <cell r="D70" t="str">
            <v>7,53 (1,30-7,60)</v>
          </cell>
          <cell r="E70" t="str">
            <v>А/А</v>
          </cell>
          <cell r="F70" t="str">
            <v>31/34,5/36/39/43</v>
          </cell>
          <cell r="G70" t="str">
            <v>896x300x214</v>
          </cell>
          <cell r="H70" t="str">
            <v>860x650x310</v>
          </cell>
          <cell r="I70" t="str">
            <v>13,2/38,5</v>
          </cell>
          <cell r="J70">
            <v>89790</v>
          </cell>
          <cell r="K70">
            <v>67600</v>
          </cell>
          <cell r="L70">
            <v>60840</v>
          </cell>
        </row>
        <row r="71">
          <cell r="A71"/>
          <cell r="B71" t="str">
            <v xml:space="preserve">GOAL DC Inverter Wi-Fi </v>
          </cell>
          <cell r="C71"/>
          <cell r="D71"/>
          <cell r="E71"/>
          <cell r="F71"/>
          <cell r="G71"/>
          <cell r="H71"/>
          <cell r="I71"/>
          <cell r="J71"/>
          <cell r="K71" t="str">
            <v>УЗНАТЬ БОЛЬШЕ</v>
          </cell>
          <cell r="L71"/>
        </row>
        <row r="72">
          <cell r="A72" t="str">
            <v>НС-1692488</v>
          </cell>
          <cell r="B72" t="str">
            <v>AS-07UW4RYRCA00 WI-FI</v>
          </cell>
          <cell r="C72" t="str">
            <v>2,30 (0,65-2,60)</v>
          </cell>
          <cell r="D72" t="str">
            <v>2,30 (0,70-2,80)</v>
          </cell>
          <cell r="E72" t="str">
            <v>А/А</v>
          </cell>
          <cell r="F72" t="str">
            <v>22,5/25/27/30/33</v>
          </cell>
          <cell r="G72" t="str">
            <v>790×255×200</v>
          </cell>
          <cell r="H72" t="str">
            <v>660×482×240</v>
          </cell>
          <cell r="I72" t="str">
            <v>7,3/21,0</v>
          </cell>
          <cell r="J72">
            <v>30490</v>
          </cell>
          <cell r="K72">
            <v>23000</v>
          </cell>
          <cell r="L72">
            <v>20700</v>
          </cell>
        </row>
        <row r="73">
          <cell r="A73" t="str">
            <v>НС-1692489</v>
          </cell>
          <cell r="B73" t="str">
            <v>AS-09UW4RYRCA05 WI-FI</v>
          </cell>
          <cell r="C73" t="str">
            <v>2,75 (0,60-3,10)</v>
          </cell>
          <cell r="D73" t="str">
            <v>2,75 (0,50-3,10)</v>
          </cell>
          <cell r="E73" t="str">
            <v>А/А</v>
          </cell>
          <cell r="F73" t="str">
            <v>22,5/28/30/32,5/37,5</v>
          </cell>
          <cell r="G73" t="str">
            <v>790×255×200</v>
          </cell>
          <cell r="H73" t="str">
            <v>660×482×240</v>
          </cell>
          <cell r="I73" t="str">
            <v>7,8/21,0</v>
          </cell>
          <cell r="J73">
            <v>34290</v>
          </cell>
          <cell r="K73">
            <v>25300</v>
          </cell>
          <cell r="L73">
            <v>22770</v>
          </cell>
        </row>
        <row r="74">
          <cell r="A74" t="str">
            <v>НС-1692490</v>
          </cell>
          <cell r="B74" t="str">
            <v>AS-13UW4RYRCA04 WI-FI</v>
          </cell>
          <cell r="C74" t="str">
            <v>3,70 (1,00-3,90)</v>
          </cell>
          <cell r="D74" t="str">
            <v>3,75 (0,90-4,00)</v>
          </cell>
          <cell r="E74" t="str">
            <v>А/А</v>
          </cell>
          <cell r="F74" t="str">
            <v>23/28/30/35/39</v>
          </cell>
          <cell r="G74" t="str">
            <v>790×255×200</v>
          </cell>
          <cell r="H74" t="str">
            <v>660×482×240</v>
          </cell>
          <cell r="I74" t="str">
            <v>8/22,0</v>
          </cell>
          <cell r="J74">
            <v>42190</v>
          </cell>
          <cell r="K74">
            <v>30900</v>
          </cell>
          <cell r="L74">
            <v>27810</v>
          </cell>
        </row>
        <row r="75">
          <cell r="A75" t="str">
            <v>НС-1692491</v>
          </cell>
          <cell r="B75" t="str">
            <v>AS-18UW4RMSCA01 WI-FI</v>
          </cell>
          <cell r="C75" t="str">
            <v>5,65 (1,50-5,80)</v>
          </cell>
          <cell r="D75" t="str">
            <v>5,75 (1,40-5,90)</v>
          </cell>
          <cell r="E75" t="str">
            <v>А/А</v>
          </cell>
          <cell r="F75" t="str">
            <v>27/33/37/40/43</v>
          </cell>
          <cell r="G75" t="str">
            <v>890×300×220</v>
          </cell>
          <cell r="H75" t="str">
            <v>780×540×260</v>
          </cell>
          <cell r="I75" t="str">
            <v>11,5/29,0</v>
          </cell>
          <cell r="J75">
            <v>70790</v>
          </cell>
          <cell r="K75">
            <v>53800</v>
          </cell>
          <cell r="L75">
            <v>48420</v>
          </cell>
        </row>
        <row r="76">
          <cell r="A76" t="str">
            <v>НС-1692493</v>
          </cell>
          <cell r="B76" t="str">
            <v>AS-24UW4RBTCA00 WI-FI</v>
          </cell>
          <cell r="C76" t="str">
            <v>7,55 (1,65-7,70)</v>
          </cell>
          <cell r="D76" t="str">
            <v>7,53 (1,30-7,60)</v>
          </cell>
          <cell r="E76" t="str">
            <v>А/А</v>
          </cell>
          <cell r="F76" t="str">
            <v>31/34,5/36/39/43</v>
          </cell>
          <cell r="G76" t="str">
            <v>998×325×225</v>
          </cell>
          <cell r="H76" t="str">
            <v>860×667×310</v>
          </cell>
          <cell r="I76" t="str">
            <v>12,5/38,5</v>
          </cell>
          <cell r="J76">
            <v>88190</v>
          </cell>
          <cell r="K76">
            <v>67200</v>
          </cell>
          <cell r="L76">
            <v>60480</v>
          </cell>
        </row>
        <row r="77">
          <cell r="A77"/>
          <cell r="B77" t="str">
            <v xml:space="preserve">ZOOM DC Inverter Wi-Fi </v>
          </cell>
          <cell r="C77"/>
          <cell r="D77"/>
          <cell r="E77"/>
          <cell r="F77"/>
          <cell r="G77"/>
          <cell r="H77"/>
          <cell r="I77"/>
          <cell r="J77"/>
          <cell r="K77" t="str">
            <v>УЗНАТЬ БОЛЬШЕ</v>
          </cell>
          <cell r="L77"/>
        </row>
        <row r="78">
          <cell r="A78" t="str">
            <v>НС-1692515</v>
          </cell>
          <cell r="B78" t="str">
            <v>AS-07UW4RYRKB00 WI-FI</v>
          </cell>
          <cell r="C78" t="str">
            <v>2,3(0,65-2,6)</v>
          </cell>
          <cell r="D78" t="str">
            <v>2,3(0,7-2,8)</v>
          </cell>
          <cell r="E78" t="str">
            <v>А/А</v>
          </cell>
          <cell r="F78" t="str">
            <v>22,5/25/27/30/33</v>
          </cell>
          <cell r="G78" t="str">
            <v>832×256×203</v>
          </cell>
          <cell r="H78" t="str">
            <v>660×482×240</v>
          </cell>
          <cell r="I78" t="str">
            <v>7,7 / 21,0</v>
          </cell>
          <cell r="J78">
            <v>29490</v>
          </cell>
          <cell r="K78">
            <v>22000</v>
          </cell>
          <cell r="L78">
            <v>19800</v>
          </cell>
        </row>
        <row r="79">
          <cell r="A79"/>
          <cell r="B79" t="str">
            <v xml:space="preserve">ZOOM 2.0 DC Inverter NEW 2026 Wi-Fi </v>
          </cell>
          <cell r="C79"/>
          <cell r="D79"/>
          <cell r="E79"/>
          <cell r="F79"/>
          <cell r="G79"/>
          <cell r="H79"/>
          <cell r="I79"/>
          <cell r="J79"/>
          <cell r="K79" t="str">
            <v>УЗНАТЬ БОЛЬШЕ</v>
          </cell>
          <cell r="L79"/>
        </row>
        <row r="80">
          <cell r="A80" t="str">
            <v>НС-1760820</v>
          </cell>
          <cell r="B80" t="str">
            <v>AS-07UW4RYRKB01</v>
          </cell>
          <cell r="C80" t="str">
            <v>2,30 (0,65-2,60)</v>
          </cell>
          <cell r="D80" t="str">
            <v>2,30 (0,70-2,80)</v>
          </cell>
          <cell r="E80" t="str">
            <v>А/А</v>
          </cell>
          <cell r="F80" t="str">
            <v>22,5/25/27/30/33</v>
          </cell>
          <cell r="G80" t="str">
            <v>832×256×203</v>
          </cell>
          <cell r="H80" t="str">
            <v>660×482×240</v>
          </cell>
          <cell r="I80" t="str">
            <v>7,7 / 21,0</v>
          </cell>
          <cell r="J80">
            <v>30490</v>
          </cell>
          <cell r="K80">
            <v>23000</v>
          </cell>
          <cell r="L80">
            <v>20700</v>
          </cell>
        </row>
        <row r="81">
          <cell r="A81" t="str">
            <v>НС-1760834</v>
          </cell>
          <cell r="B81" t="str">
            <v>AS-09UW4RYRKB06</v>
          </cell>
          <cell r="C81" t="str">
            <v>2,72 (0,60-3,10)</v>
          </cell>
          <cell r="D81" t="str">
            <v>2,75 (0,50-3,10)</v>
          </cell>
          <cell r="E81" t="str">
            <v>А/А</v>
          </cell>
          <cell r="F81" t="str">
            <v>22,5/28/30/32,5/37,5</v>
          </cell>
          <cell r="G81" t="str">
            <v>832×256×203</v>
          </cell>
          <cell r="H81" t="str">
            <v>660×482×240</v>
          </cell>
          <cell r="I81" t="str">
            <v>8,4 / 21,0</v>
          </cell>
          <cell r="J81">
            <v>34290</v>
          </cell>
          <cell r="K81">
            <v>25300</v>
          </cell>
          <cell r="L81">
            <v>22770</v>
          </cell>
        </row>
        <row r="82">
          <cell r="A82" t="str">
            <v>НС-1760847</v>
          </cell>
          <cell r="B82" t="str">
            <v>AS-13UW4RYRKB05</v>
          </cell>
          <cell r="C82" t="str">
            <v>3,70 (1,00-3,90)</v>
          </cell>
          <cell r="D82" t="str">
            <v>3,75 (0,90-4,00)</v>
          </cell>
          <cell r="E82" t="str">
            <v>А/А</v>
          </cell>
          <cell r="F82" t="str">
            <v>23/28/30/35/39</v>
          </cell>
          <cell r="G82" t="str">
            <v>832×256×203</v>
          </cell>
          <cell r="H82" t="str">
            <v>660×482×240</v>
          </cell>
          <cell r="I82" t="str">
            <v>8,4 / 22,0</v>
          </cell>
          <cell r="J82">
            <v>42190</v>
          </cell>
          <cell r="K82">
            <v>30900</v>
          </cell>
          <cell r="L82">
            <v>27810</v>
          </cell>
        </row>
        <row r="83">
          <cell r="A83" t="str">
            <v>НС-1760863</v>
          </cell>
          <cell r="B83" t="str">
            <v>AS-18UW4RMSKB02</v>
          </cell>
          <cell r="C83" t="str">
            <v>5,65 (1,50-5,80)</v>
          </cell>
          <cell r="D83" t="str">
            <v>5,75 (1,40-5,90)</v>
          </cell>
          <cell r="E83" t="str">
            <v>А/А</v>
          </cell>
          <cell r="F83" t="str">
            <v>27/33/37/40/43</v>
          </cell>
          <cell r="G83" t="str">
            <v>943×300×245</v>
          </cell>
          <cell r="H83" t="str">
            <v>780×540×260</v>
          </cell>
          <cell r="I83" t="str">
            <v>11,5 / 29,0</v>
          </cell>
          <cell r="J83">
            <v>70790</v>
          </cell>
          <cell r="K83">
            <v>53800</v>
          </cell>
          <cell r="L83">
            <v>48420</v>
          </cell>
        </row>
        <row r="84">
          <cell r="A84" t="str">
            <v>НС-1760875</v>
          </cell>
          <cell r="B84" t="str">
            <v>AS-24UW4RBTKB01</v>
          </cell>
          <cell r="C84" t="str">
            <v>7,55 (1,65-7,70)</v>
          </cell>
          <cell r="D84" t="str">
            <v>7,53 (1,30-7,60)</v>
          </cell>
          <cell r="E84" t="str">
            <v>А/А</v>
          </cell>
          <cell r="F84" t="str">
            <v>31/34,5/36/39/43</v>
          </cell>
          <cell r="G84" t="str">
            <v>1039×325×237</v>
          </cell>
          <cell r="H84" t="str">
            <v>860x650x310</v>
          </cell>
          <cell r="I84" t="str">
            <v>12,5 / 38,5</v>
          </cell>
          <cell r="J84">
            <v>88190</v>
          </cell>
          <cell r="K84">
            <v>67200</v>
          </cell>
          <cell r="L84">
            <v>60480</v>
          </cell>
        </row>
        <row r="85">
          <cell r="A85"/>
          <cell r="B85" t="str">
            <v xml:space="preserve">ZOOM 2.0 DC Inverter NEW 2026 Wi-Fi С Доработкой зимним комплектом </v>
          </cell>
          <cell r="C85"/>
          <cell r="D85"/>
          <cell r="E85"/>
          <cell r="F85"/>
          <cell r="G85"/>
          <cell r="H85"/>
          <cell r="I85"/>
          <cell r="J85"/>
          <cell r="K85" t="str">
            <v>УЗНАТЬ БОЛЬШЕ</v>
          </cell>
          <cell r="L85"/>
        </row>
        <row r="86">
          <cell r="A86" t="str">
            <v>BR-00176664</v>
          </cell>
          <cell r="B86" t="str">
            <v xml:space="preserve">AS-07UW4RYRKB01 с Зимним комплектом </v>
          </cell>
          <cell r="C86" t="str">
            <v>2,30 (0,65-2,60)</v>
          </cell>
          <cell r="D86" t="str">
            <v>2,30 (0,70-2,80)</v>
          </cell>
          <cell r="E86" t="str">
            <v>А/А</v>
          </cell>
          <cell r="F86" t="str">
            <v>22,5/25/27/30/33</v>
          </cell>
          <cell r="G86" t="str">
            <v>832×256×203</v>
          </cell>
          <cell r="H86" t="str">
            <v>660×482×240</v>
          </cell>
          <cell r="I86" t="str">
            <v>7,7 / 21,0</v>
          </cell>
          <cell r="J86">
            <v>45390</v>
          </cell>
          <cell r="K86">
            <v>31800</v>
          </cell>
          <cell r="L86">
            <v>28620</v>
          </cell>
        </row>
        <row r="87">
          <cell r="A87" t="str">
            <v>BR-00176665</v>
          </cell>
          <cell r="B87" t="str">
            <v xml:space="preserve">AS-09UW4RYRKB06 с Зимним комплектом </v>
          </cell>
          <cell r="C87" t="str">
            <v>2,72 (0,60-3,10)</v>
          </cell>
          <cell r="D87" t="str">
            <v>2,75 (0,50-3,10)</v>
          </cell>
          <cell r="E87" t="str">
            <v>А/А</v>
          </cell>
          <cell r="F87" t="str">
            <v>22,5/28/30/32,5/37,5</v>
          </cell>
          <cell r="G87" t="str">
            <v>832×256×203</v>
          </cell>
          <cell r="H87" t="str">
            <v>660×482×240</v>
          </cell>
          <cell r="I87" t="str">
            <v>8,4 / 21,0</v>
          </cell>
          <cell r="J87">
            <v>49190</v>
          </cell>
          <cell r="K87">
            <v>34100</v>
          </cell>
          <cell r="L87">
            <v>30690</v>
          </cell>
        </row>
        <row r="88">
          <cell r="A88" t="str">
            <v>BR-00176666</v>
          </cell>
          <cell r="B88" t="str">
            <v xml:space="preserve">AS-13UW4RYRKB05 с Зимним комплектом </v>
          </cell>
          <cell r="C88" t="str">
            <v>3,70 (1,00-3,90)</v>
          </cell>
          <cell r="D88" t="str">
            <v>3,75 (0,90-4,00)</v>
          </cell>
          <cell r="E88" t="str">
            <v>А/А</v>
          </cell>
          <cell r="F88" t="str">
            <v>23/28/30/35/39</v>
          </cell>
          <cell r="G88" t="str">
            <v>832×256×203</v>
          </cell>
          <cell r="H88" t="str">
            <v>660×482×240</v>
          </cell>
          <cell r="I88" t="str">
            <v>8,4 / 22,0</v>
          </cell>
          <cell r="J88">
            <v>57090</v>
          </cell>
          <cell r="K88">
            <v>39700</v>
          </cell>
          <cell r="L88">
            <v>35730</v>
          </cell>
        </row>
        <row r="89">
          <cell r="A89" t="str">
            <v>BR-00176667</v>
          </cell>
          <cell r="B89" t="str">
            <v xml:space="preserve">AS-24UW4RBTKB01 с Зимним комплектом </v>
          </cell>
          <cell r="C89" t="str">
            <v>7,55 (1,65-7,70)</v>
          </cell>
          <cell r="D89" t="str">
            <v>7,53 (1,30-7,60)</v>
          </cell>
          <cell r="E89" t="str">
            <v>А/А</v>
          </cell>
          <cell r="F89" t="str">
            <v>31/34,5/36/39/43</v>
          </cell>
          <cell r="G89" t="str">
            <v>1039×325×237</v>
          </cell>
          <cell r="H89" t="str">
            <v>860x650x310</v>
          </cell>
          <cell r="I89" t="str">
            <v>12,5 / 38,5</v>
          </cell>
          <cell r="J89">
            <v>103090</v>
          </cell>
          <cell r="K89">
            <v>76000</v>
          </cell>
          <cell r="L89">
            <v>68400</v>
          </cell>
        </row>
        <row r="90">
          <cell r="A90"/>
          <cell r="B90" t="str">
            <v xml:space="preserve">СПЛИТ-СИСТЕМЫ КЛАССИЧЕСКОГО ТИПА </v>
          </cell>
          <cell r="C90"/>
          <cell r="D90"/>
          <cell r="E90"/>
          <cell r="F90"/>
          <cell r="G90"/>
          <cell r="H90"/>
          <cell r="I90"/>
          <cell r="J90"/>
          <cell r="K90"/>
          <cell r="L90"/>
        </row>
        <row r="91">
          <cell r="A91"/>
          <cell r="B91" t="str">
            <v xml:space="preserve">VIBE Classic A NEW 2026 Wi-Fi </v>
          </cell>
          <cell r="C91"/>
          <cell r="D91"/>
          <cell r="E91"/>
          <cell r="F91"/>
          <cell r="G91"/>
          <cell r="H91"/>
          <cell r="I91"/>
          <cell r="J91"/>
          <cell r="K91" t="str">
            <v>УЗНАТЬ БОЛЬШЕ</v>
          </cell>
          <cell r="L91"/>
        </row>
        <row r="92">
          <cell r="A92" t="str">
            <v>НС-1760777</v>
          </cell>
          <cell r="B92" t="str">
            <v>AS-07HW4RLCHA00</v>
          </cell>
          <cell r="C92">
            <v>2.4</v>
          </cell>
          <cell r="D92">
            <v>2.5499999999999998</v>
          </cell>
          <cell r="E92" t="str">
            <v>А/А</v>
          </cell>
          <cell r="F92" t="str">
            <v>23/25/27/29/30/32/34</v>
          </cell>
          <cell r="G92" t="str">
            <v>800×272×203</v>
          </cell>
          <cell r="H92" t="str">
            <v>660x482x240</v>
          </cell>
          <cell r="I92" t="str">
            <v>7,9/23,1</v>
          </cell>
          <cell r="J92">
            <v>27990</v>
          </cell>
          <cell r="K92">
            <v>20900</v>
          </cell>
          <cell r="L92">
            <v>18810</v>
          </cell>
        </row>
        <row r="93">
          <cell r="A93" t="str">
            <v>НС-1760778</v>
          </cell>
          <cell r="B93" t="str">
            <v>AS-09HW4RLCHA01</v>
          </cell>
          <cell r="C93">
            <v>2.7</v>
          </cell>
          <cell r="D93">
            <v>2.7</v>
          </cell>
          <cell r="E93" t="str">
            <v>А/А</v>
          </cell>
          <cell r="F93" t="str">
            <v>23/25/27/29/30/32/34</v>
          </cell>
          <cell r="G93" t="str">
            <v>800×272×203</v>
          </cell>
          <cell r="H93" t="str">
            <v>660x482x240</v>
          </cell>
          <cell r="I93" t="str">
            <v>8,4/23,1</v>
          </cell>
          <cell r="J93">
            <v>30360</v>
          </cell>
          <cell r="K93">
            <v>22600</v>
          </cell>
          <cell r="L93">
            <v>20340</v>
          </cell>
        </row>
        <row r="94">
          <cell r="A94" t="str">
            <v>НС-1760781</v>
          </cell>
          <cell r="B94" t="str">
            <v>AS-12HW4RGUHA00</v>
          </cell>
          <cell r="C94">
            <v>3.6</v>
          </cell>
          <cell r="D94">
            <v>3.75</v>
          </cell>
          <cell r="E94" t="str">
            <v>А/А</v>
          </cell>
          <cell r="F94" t="str">
            <v>24,5/27/28/30/32/34/36</v>
          </cell>
          <cell r="G94" t="str">
            <v>800×272×203</v>
          </cell>
          <cell r="H94" t="str">
            <v>715×540×240</v>
          </cell>
          <cell r="I94" t="str">
            <v>9,5/24,5</v>
          </cell>
          <cell r="J94">
            <v>40990</v>
          </cell>
          <cell r="K94">
            <v>30700</v>
          </cell>
          <cell r="L94">
            <v>27630</v>
          </cell>
        </row>
        <row r="95">
          <cell r="A95" t="str">
            <v>НС-1760783</v>
          </cell>
          <cell r="B95" t="str">
            <v>AS-18HW4RMPHA00</v>
          </cell>
          <cell r="C95">
            <v>5.6</v>
          </cell>
          <cell r="D95">
            <v>5.75</v>
          </cell>
          <cell r="E95" t="str">
            <v>А/А</v>
          </cell>
          <cell r="F95" t="str">
            <v>30/32/34/36/37/39/41</v>
          </cell>
          <cell r="G95" t="str">
            <v>973×303×227</v>
          </cell>
          <cell r="H95" t="str">
            <v>780×540×260</v>
          </cell>
          <cell r="I95" t="str">
            <v>11,6/36</v>
          </cell>
          <cell r="J95">
            <v>66290</v>
          </cell>
          <cell r="K95">
            <v>51300</v>
          </cell>
          <cell r="L95">
            <v>46170</v>
          </cell>
        </row>
        <row r="96">
          <cell r="A96" t="str">
            <v>НС-1760784</v>
          </cell>
          <cell r="B96" t="str">
            <v>AS-24HW4RFWHA00</v>
          </cell>
          <cell r="C96">
            <v>7.3</v>
          </cell>
          <cell r="D96">
            <v>7.5</v>
          </cell>
          <cell r="E96" t="str">
            <v>А/А</v>
          </cell>
          <cell r="F96" t="str">
            <v>32/34/36/39/40/43/45</v>
          </cell>
          <cell r="G96" t="str">
            <v>1070x322x232</v>
          </cell>
          <cell r="H96" t="str">
            <v>860×649×310</v>
          </cell>
          <cell r="I96" t="str">
            <v>13,0/38,5</v>
          </cell>
          <cell r="J96">
            <v>82490</v>
          </cell>
          <cell r="K96">
            <v>64800</v>
          </cell>
          <cell r="L96">
            <v>58320</v>
          </cell>
        </row>
        <row r="97">
          <cell r="A97"/>
          <cell r="B97" t="str">
            <v xml:space="preserve">STRONG VIBE Classic A Wi-Fi </v>
          </cell>
          <cell r="C97"/>
          <cell r="D97"/>
          <cell r="E97"/>
          <cell r="F97"/>
          <cell r="G97"/>
          <cell r="H97"/>
          <cell r="I97"/>
          <cell r="J97"/>
          <cell r="K97" t="str">
            <v>УЗНАТЬ БОЛЬШЕ</v>
          </cell>
          <cell r="L97"/>
        </row>
        <row r="98">
          <cell r="A98" t="str">
            <v>НС-1714463</v>
          </cell>
          <cell r="B98" t="str">
            <v>AS-36HW4RKZHB</v>
          </cell>
          <cell r="C98">
            <v>10</v>
          </cell>
          <cell r="D98">
            <v>10.5</v>
          </cell>
          <cell r="E98" t="str">
            <v>A/A</v>
          </cell>
          <cell r="F98" t="str">
            <v>38/44/49</v>
          </cell>
          <cell r="G98" t="str">
            <v>1330×363×274</v>
          </cell>
          <cell r="H98" t="str">
            <v>1425×460×395</v>
          </cell>
          <cell r="I98" t="str">
            <v>18,5/58,9</v>
          </cell>
          <cell r="J98">
            <v>133990</v>
          </cell>
          <cell r="K98">
            <v>101000</v>
          </cell>
          <cell r="L98">
            <v>90900</v>
          </cell>
        </row>
        <row r="99">
          <cell r="A99"/>
          <cell r="B99" t="str">
            <v xml:space="preserve">NEO Premium Classic A Wi-Fi </v>
          </cell>
          <cell r="C99"/>
          <cell r="D99"/>
          <cell r="E99"/>
          <cell r="F99"/>
          <cell r="G99"/>
          <cell r="H99"/>
          <cell r="I99"/>
          <cell r="J99"/>
          <cell r="K99" t="str">
            <v>УЗНАТЬ БОЛЬШЕ</v>
          </cell>
          <cell r="L99"/>
        </row>
        <row r="100">
          <cell r="A100" t="str">
            <v>НС-1691535</v>
          </cell>
          <cell r="B100" t="str">
            <v>AS-07HW4SYDTG035 WI-FI</v>
          </cell>
          <cell r="C100">
            <v>2.1</v>
          </cell>
          <cell r="D100">
            <v>2.2000000000000002</v>
          </cell>
          <cell r="E100" t="str">
            <v>А/А</v>
          </cell>
          <cell r="F100" t="str">
            <v>26/26,5/29/33/36</v>
          </cell>
          <cell r="G100" t="str">
            <v>880x275x207</v>
          </cell>
          <cell r="H100" t="str">
            <v>660x482x240</v>
          </cell>
          <cell r="I100" t="str">
            <v>7/21,5</v>
          </cell>
          <cell r="J100">
            <v>27090</v>
          </cell>
          <cell r="K100">
            <v>20000</v>
          </cell>
          <cell r="L100">
            <v>18000</v>
          </cell>
        </row>
        <row r="101">
          <cell r="A101" t="str">
            <v>НС-1692478</v>
          </cell>
          <cell r="B101" t="str">
            <v>AS-10HW4SYDTG5 WI-FI</v>
          </cell>
          <cell r="C101">
            <v>2.7</v>
          </cell>
          <cell r="D101">
            <v>2.75</v>
          </cell>
          <cell r="E101" t="str">
            <v>А/А</v>
          </cell>
          <cell r="F101" t="str">
            <v>31/31,5/34/37/37,5</v>
          </cell>
          <cell r="G101" t="str">
            <v>880x275x207</v>
          </cell>
          <cell r="H101" t="str">
            <v>660x482x240</v>
          </cell>
          <cell r="I101" t="str">
            <v>8/24</v>
          </cell>
          <cell r="J101">
            <v>29260</v>
          </cell>
          <cell r="K101">
            <v>21500</v>
          </cell>
          <cell r="L101">
            <v>19350</v>
          </cell>
        </row>
        <row r="102">
          <cell r="A102" t="str">
            <v>НС-1692479</v>
          </cell>
          <cell r="B102" t="str">
            <v>AS-13HW4SVDTG5 WI-FI</v>
          </cell>
          <cell r="C102">
            <v>3.7</v>
          </cell>
          <cell r="D102">
            <v>3.75</v>
          </cell>
          <cell r="E102" t="str">
            <v>А/А</v>
          </cell>
          <cell r="F102" t="str">
            <v>32/32,5/34/36,5/37</v>
          </cell>
          <cell r="G102" t="str">
            <v>880x275x207</v>
          </cell>
          <cell r="H102" t="str">
            <v>715x482x240</v>
          </cell>
          <cell r="I102" t="str">
            <v>8,4/27</v>
          </cell>
          <cell r="J102">
            <v>39600</v>
          </cell>
          <cell r="K102">
            <v>29300</v>
          </cell>
          <cell r="L102">
            <v>26370</v>
          </cell>
        </row>
        <row r="103">
          <cell r="A103" t="str">
            <v>НС-1692481</v>
          </cell>
          <cell r="B103" t="str">
            <v>AS-18HW4SMATG015 WI-FI</v>
          </cell>
          <cell r="C103">
            <v>5.3</v>
          </cell>
          <cell r="D103">
            <v>5.35</v>
          </cell>
          <cell r="E103" t="str">
            <v>А/А</v>
          </cell>
          <cell r="F103" t="str">
            <v>34,5/35/39/44/45</v>
          </cell>
          <cell r="G103" t="str">
            <v>1050x320x235</v>
          </cell>
          <cell r="H103" t="str">
            <v>780×540×260</v>
          </cell>
          <cell r="I103" t="str">
            <v>12/38</v>
          </cell>
          <cell r="J103">
            <v>64010</v>
          </cell>
          <cell r="K103">
            <v>49000</v>
          </cell>
          <cell r="L103">
            <v>44100</v>
          </cell>
        </row>
        <row r="104">
          <cell r="A104" t="str">
            <v>НС-1692483</v>
          </cell>
          <cell r="B104" t="str">
            <v>AS-24HW4SBATG005 WI-FI</v>
          </cell>
          <cell r="C104">
            <v>7.2</v>
          </cell>
          <cell r="D104">
            <v>7.4</v>
          </cell>
          <cell r="E104" t="str">
            <v>А/А</v>
          </cell>
          <cell r="F104" t="str">
            <v>35/35,5/40/44,5/45,5</v>
          </cell>
          <cell r="G104" t="str">
            <v>1050x320x235</v>
          </cell>
          <cell r="H104" t="str">
            <v>860x650x310</v>
          </cell>
          <cell r="I104" t="str">
            <v>14,5/45</v>
          </cell>
          <cell r="J104">
            <v>79660</v>
          </cell>
          <cell r="K104">
            <v>61900</v>
          </cell>
          <cell r="L104">
            <v>55710</v>
          </cell>
        </row>
        <row r="105">
          <cell r="A105"/>
          <cell r="B105" t="str">
            <v>STRONG NEO Premium Classic A</v>
          </cell>
          <cell r="C105"/>
          <cell r="D105"/>
          <cell r="E105"/>
          <cell r="F105"/>
          <cell r="G105"/>
          <cell r="H105"/>
          <cell r="I105"/>
          <cell r="J105"/>
          <cell r="K105" t="str">
            <v>УЗНАТЬ БОЛЬШЕ</v>
          </cell>
          <cell r="L105"/>
        </row>
        <row r="106">
          <cell r="A106" t="str">
            <v>НС-1276593</v>
          </cell>
          <cell r="B106" t="str">
            <v>AS-36HR4SDKVT</v>
          </cell>
          <cell r="C106">
            <v>9.4</v>
          </cell>
          <cell r="D106">
            <v>9.6</v>
          </cell>
          <cell r="E106" t="str">
            <v>C/C</v>
          </cell>
          <cell r="F106" t="str">
            <v>37/44/50</v>
          </cell>
          <cell r="G106" t="str">
            <v>1280×345×250</v>
          </cell>
          <cell r="H106" t="str">
            <v>885x795x366</v>
          </cell>
          <cell r="I106" t="str">
            <v>19,5/60</v>
          </cell>
          <cell r="J106">
            <v>123490</v>
          </cell>
          <cell r="K106">
            <v>93200</v>
          </cell>
          <cell r="L106">
            <v>83880</v>
          </cell>
        </row>
        <row r="107">
          <cell r="A107"/>
          <cell r="B107" t="str">
            <v>BLACK CRYSTAL Classic A Wi-Fi ready</v>
          </cell>
          <cell r="C107"/>
          <cell r="D107"/>
          <cell r="E107"/>
          <cell r="F107"/>
          <cell r="G107"/>
          <cell r="H107"/>
          <cell r="I107"/>
          <cell r="J107"/>
          <cell r="K107" t="str">
            <v>УЗНАТЬ БОЛЬШЕ</v>
          </cell>
          <cell r="L107"/>
        </row>
        <row r="108">
          <cell r="A108" t="str">
            <v>НС-1414392</v>
          </cell>
          <cell r="B108" t="str">
            <v>AS-07HW4SYDTG035В</v>
          </cell>
          <cell r="C108">
            <v>2.1</v>
          </cell>
          <cell r="D108">
            <v>2.1</v>
          </cell>
          <cell r="E108" t="str">
            <v>A/A</v>
          </cell>
          <cell r="F108" t="str">
            <v>26/26,5/29/33/36</v>
          </cell>
          <cell r="G108" t="str">
            <v>930×260×335</v>
          </cell>
          <cell r="H108" t="str">
            <v>660x482x240</v>
          </cell>
          <cell r="I108" t="str">
            <v>7/21,5</v>
          </cell>
          <cell r="J108">
            <v>30090</v>
          </cell>
          <cell r="K108">
            <v>22500</v>
          </cell>
          <cell r="L108">
            <v>20250</v>
          </cell>
        </row>
        <row r="109">
          <cell r="A109" t="str">
            <v>НС-1414394</v>
          </cell>
          <cell r="B109" t="str">
            <v>AS-10HW4SYDTG5B</v>
          </cell>
          <cell r="C109">
            <v>2.7</v>
          </cell>
          <cell r="D109">
            <v>2.75</v>
          </cell>
          <cell r="E109" t="str">
            <v>A/A</v>
          </cell>
          <cell r="F109" t="str">
            <v>31/31,5/34/37/37,5</v>
          </cell>
          <cell r="G109" t="str">
            <v>930×260×335</v>
          </cell>
          <cell r="H109" t="str">
            <v>660x482x240</v>
          </cell>
          <cell r="I109" t="str">
            <v>8/24</v>
          </cell>
          <cell r="J109">
            <v>35790</v>
          </cell>
          <cell r="K109">
            <v>26700</v>
          </cell>
          <cell r="L109">
            <v>24030</v>
          </cell>
        </row>
        <row r="110">
          <cell r="A110" t="str">
            <v>НС-1414401</v>
          </cell>
          <cell r="B110" t="str">
            <v>AS-13HW4SVDTG5В</v>
          </cell>
          <cell r="C110">
            <v>3.7</v>
          </cell>
          <cell r="D110">
            <v>3.75</v>
          </cell>
          <cell r="E110" t="str">
            <v>A/A</v>
          </cell>
          <cell r="F110" t="str">
            <v>32/32,5/34/36,5/37</v>
          </cell>
          <cell r="G110" t="str">
            <v>930×260×335</v>
          </cell>
          <cell r="H110" t="str">
            <v>715x482x240</v>
          </cell>
          <cell r="I110" t="str">
            <v>8,4/27</v>
          </cell>
          <cell r="J110">
            <v>41490</v>
          </cell>
          <cell r="K110">
            <v>31000</v>
          </cell>
          <cell r="L110">
            <v>27900</v>
          </cell>
        </row>
        <row r="111">
          <cell r="A111"/>
          <cell r="B111" t="str">
            <v xml:space="preserve">GOAL 2.0 Classic A NEW 2026 Wi-Fi  </v>
          </cell>
          <cell r="C111"/>
          <cell r="D111"/>
          <cell r="E111"/>
          <cell r="F111"/>
          <cell r="G111"/>
          <cell r="H111"/>
          <cell r="I111"/>
          <cell r="J111"/>
          <cell r="K111" t="str">
            <v>УЗНАТЬ БОЛЬШЕ</v>
          </cell>
          <cell r="L111"/>
        </row>
        <row r="112">
          <cell r="A112" t="str">
            <v>НС-1760630</v>
          </cell>
          <cell r="B112" t="str">
            <v>AS-07HW4RLRKJ00A</v>
          </cell>
          <cell r="C112">
            <v>2.4</v>
          </cell>
          <cell r="D112">
            <v>2.5</v>
          </cell>
          <cell r="E112" t="str">
            <v>А/А</v>
          </cell>
          <cell r="F112" t="str">
            <v>23,5/25/28/30/31,5</v>
          </cell>
          <cell r="G112" t="str">
            <v>798×256×193</v>
          </cell>
          <cell r="H112" t="str">
            <v>660×482×240</v>
          </cell>
          <cell r="I112" t="str">
            <v>7,5/23</v>
          </cell>
          <cell r="J112">
            <v>27490</v>
          </cell>
          <cell r="K112">
            <v>20500</v>
          </cell>
          <cell r="L112">
            <v>18450</v>
          </cell>
        </row>
        <row r="113">
          <cell r="A113" t="str">
            <v>НС-1760631</v>
          </cell>
          <cell r="B113" t="str">
            <v>AS-09HW4RLRKJ01A</v>
          </cell>
          <cell r="C113">
            <v>2.7</v>
          </cell>
          <cell r="D113">
            <v>2.7</v>
          </cell>
          <cell r="E113" t="str">
            <v>А/А</v>
          </cell>
          <cell r="F113" t="str">
            <v>23,5/25/28/30/31,5</v>
          </cell>
          <cell r="G113" t="str">
            <v>798×256×193</v>
          </cell>
          <cell r="H113" t="str">
            <v>660×482×240</v>
          </cell>
          <cell r="I113" t="str">
            <v>7,5/23</v>
          </cell>
          <cell r="J113">
            <v>29790</v>
          </cell>
          <cell r="K113">
            <v>22100</v>
          </cell>
          <cell r="L113">
            <v>19890</v>
          </cell>
        </row>
        <row r="114">
          <cell r="A114" t="str">
            <v>НС-1760632</v>
          </cell>
          <cell r="B114" t="str">
            <v>AS-12HW4RLRKJ01A</v>
          </cell>
          <cell r="C114">
            <v>3.45</v>
          </cell>
          <cell r="D114">
            <v>3.55</v>
          </cell>
          <cell r="E114" t="str">
            <v>А/А</v>
          </cell>
          <cell r="F114" t="str">
            <v>27,5/30/31,5/33/34</v>
          </cell>
          <cell r="G114" t="str">
            <v>798×256×193</v>
          </cell>
          <cell r="H114" t="str">
            <v>660×482×240</v>
          </cell>
          <cell r="I114" t="str">
            <v>7,5/24</v>
          </cell>
          <cell r="J114">
            <v>40390</v>
          </cell>
          <cell r="K114">
            <v>30100</v>
          </cell>
          <cell r="L114">
            <v>27090</v>
          </cell>
        </row>
        <row r="115">
          <cell r="A115" t="str">
            <v>НС-1760633</v>
          </cell>
          <cell r="B115" t="str">
            <v>AS-18HW4RMSKJ00</v>
          </cell>
          <cell r="C115">
            <v>5.5</v>
          </cell>
          <cell r="D115">
            <v>5.7</v>
          </cell>
          <cell r="E115" t="str">
            <v>А/А</v>
          </cell>
          <cell r="F115" t="str">
            <v>33,5/36/38/40/42</v>
          </cell>
          <cell r="G115" t="str">
            <v>897×300×218</v>
          </cell>
          <cell r="H115" t="str">
            <v>780×540×260</v>
          </cell>
          <cell r="I115" t="str">
            <v>10,5/35,5</v>
          </cell>
          <cell r="J115">
            <v>65290</v>
          </cell>
          <cell r="K115">
            <v>50300</v>
          </cell>
          <cell r="L115">
            <v>45270</v>
          </cell>
        </row>
        <row r="116">
          <cell r="A116" t="str">
            <v>НС-1760634</v>
          </cell>
          <cell r="B116" t="str">
            <v>AS-24HW4RBSKJ00</v>
          </cell>
          <cell r="C116">
            <v>7</v>
          </cell>
          <cell r="D116">
            <v>7.1</v>
          </cell>
          <cell r="E116" t="str">
            <v>А/B</v>
          </cell>
          <cell r="F116" t="str">
            <v>33,5/37/39/41/43</v>
          </cell>
          <cell r="G116" t="str">
            <v>897×300×218</v>
          </cell>
          <cell r="H116" t="str">
            <v>860×667×310</v>
          </cell>
          <cell r="I116" t="str">
            <v>10,5/46,0</v>
          </cell>
          <cell r="J116">
            <v>81190</v>
          </cell>
          <cell r="K116">
            <v>63500</v>
          </cell>
          <cell r="L116">
            <v>57150</v>
          </cell>
        </row>
        <row r="117">
          <cell r="A117"/>
          <cell r="B117" t="str">
            <v>NEO Classic A R32</v>
          </cell>
          <cell r="C117"/>
          <cell r="D117"/>
          <cell r="E117"/>
          <cell r="F117"/>
          <cell r="G117"/>
          <cell r="H117"/>
          <cell r="I117"/>
          <cell r="J117"/>
          <cell r="K117" t="str">
            <v>УЗНАТЬ БОЛЬШЕ</v>
          </cell>
          <cell r="L117"/>
        </row>
        <row r="118">
          <cell r="A118" t="str">
            <v>НС-1414413</v>
          </cell>
          <cell r="B118" t="str">
            <v>AS-07HR4RYDDC00</v>
          </cell>
          <cell r="C118">
            <v>2.25</v>
          </cell>
          <cell r="D118">
            <v>2.4</v>
          </cell>
          <cell r="E118" t="str">
            <v>А/А</v>
          </cell>
          <cell r="F118" t="str">
            <v>23,5/25/28,5/30/32</v>
          </cell>
          <cell r="G118" t="str">
            <v>800x270x214</v>
          </cell>
          <cell r="H118" t="str">
            <v>660×482×240</v>
          </cell>
          <cell r="I118" t="str">
            <v>7,0/21</v>
          </cell>
          <cell r="J118">
            <v>24490</v>
          </cell>
          <cell r="K118">
            <v>18200</v>
          </cell>
          <cell r="L118">
            <v>16380</v>
          </cell>
        </row>
        <row r="119">
          <cell r="A119" t="str">
            <v>НС-1414414</v>
          </cell>
          <cell r="B119" t="str">
            <v>AS-09HR4RYDDC00</v>
          </cell>
          <cell r="C119">
            <v>2.5499999999999998</v>
          </cell>
          <cell r="D119">
            <v>2.6</v>
          </cell>
          <cell r="E119" t="str">
            <v>А/А</v>
          </cell>
          <cell r="F119" t="str">
            <v>23,5/25/28,5/30/32</v>
          </cell>
          <cell r="G119" t="str">
            <v>800x270x214</v>
          </cell>
          <cell r="H119" t="str">
            <v>660×482×240</v>
          </cell>
          <cell r="I119" t="str">
            <v>7,0/21,3</v>
          </cell>
          <cell r="J119">
            <v>26790</v>
          </cell>
          <cell r="K119">
            <v>19900</v>
          </cell>
          <cell r="L119">
            <v>17910</v>
          </cell>
        </row>
        <row r="120">
          <cell r="A120" t="str">
            <v>НС-1414415</v>
          </cell>
          <cell r="B120" t="str">
            <v>AS-12HR4RYDDC00</v>
          </cell>
          <cell r="C120">
            <v>3.2</v>
          </cell>
          <cell r="D120">
            <v>3.2</v>
          </cell>
          <cell r="E120" t="str">
            <v>А/А</v>
          </cell>
          <cell r="F120" t="str">
            <v>27,5/30/32,5/33,5/35</v>
          </cell>
          <cell r="G120" t="str">
            <v>800x270x214</v>
          </cell>
          <cell r="H120" t="str">
            <v>660×482×240</v>
          </cell>
          <cell r="I120" t="str">
            <v>8,0/22,5</v>
          </cell>
          <cell r="J120">
            <v>36390</v>
          </cell>
          <cell r="K120">
            <v>26900</v>
          </cell>
          <cell r="L120">
            <v>24210</v>
          </cell>
        </row>
        <row r="121">
          <cell r="A121" t="str">
            <v>НС-1414416</v>
          </cell>
          <cell r="B121" t="str">
            <v>AS-18HR4RMADC00</v>
          </cell>
          <cell r="C121">
            <v>5.2</v>
          </cell>
          <cell r="D121">
            <v>5.2</v>
          </cell>
          <cell r="E121" t="str">
            <v>А/А</v>
          </cell>
          <cell r="F121" t="str">
            <v>33,5/36/38,5/40/41,5</v>
          </cell>
          <cell r="G121" t="str">
            <v>977×315×235</v>
          </cell>
          <cell r="H121" t="str">
            <v>780x540x260</v>
          </cell>
          <cell r="I121" t="str">
            <v>12,5/34,0</v>
          </cell>
          <cell r="J121">
            <v>59690</v>
          </cell>
          <cell r="K121">
            <v>45100</v>
          </cell>
          <cell r="L121">
            <v>40590</v>
          </cell>
        </row>
        <row r="122">
          <cell r="A122" t="str">
            <v>НС-1414417</v>
          </cell>
          <cell r="B122" t="str">
            <v>AS-24HR4RBADC00</v>
          </cell>
          <cell r="C122">
            <v>7</v>
          </cell>
          <cell r="D122">
            <v>7</v>
          </cell>
          <cell r="E122" t="str">
            <v>А/А</v>
          </cell>
          <cell r="F122" t="str">
            <v>33,5/36/38,5/40/41,5</v>
          </cell>
          <cell r="G122" t="str">
            <v>977×315×235</v>
          </cell>
          <cell r="H122" t="str">
            <v>860×667×310</v>
          </cell>
          <cell r="I122" t="str">
            <v>12,5/46,5</v>
          </cell>
          <cell r="J122">
            <v>75790</v>
          </cell>
          <cell r="K122">
            <v>57000</v>
          </cell>
          <cell r="L122">
            <v>51300</v>
          </cell>
        </row>
        <row r="123">
          <cell r="A123"/>
          <cell r="B123" t="str">
            <v xml:space="preserve">CITY 2.0 Classic A NEW 2026 Wi-Fi   </v>
          </cell>
          <cell r="C123"/>
          <cell r="D123"/>
          <cell r="E123"/>
          <cell r="F123"/>
          <cell r="G123"/>
          <cell r="H123"/>
          <cell r="I123"/>
          <cell r="J123"/>
          <cell r="K123" t="str">
            <v>УЗНАТЬ БОЛЬШЕ</v>
          </cell>
          <cell r="L123"/>
        </row>
        <row r="124">
          <cell r="A124" t="str">
            <v>НС-1760566</v>
          </cell>
          <cell r="B124" t="str">
            <v>AS-07HW4RLRKA00</v>
          </cell>
          <cell r="C124">
            <v>2.35</v>
          </cell>
          <cell r="D124">
            <v>2.4500000000000002</v>
          </cell>
          <cell r="E124" t="str">
            <v>А/А</v>
          </cell>
          <cell r="F124" t="str">
            <v>23,5/25/28,5/30/32</v>
          </cell>
          <cell r="G124" t="str">
            <v>790×255×200</v>
          </cell>
          <cell r="H124" t="str">
            <v>660×482×240</v>
          </cell>
          <cell r="I124" t="str">
            <v>7,2/21,4</v>
          </cell>
          <cell r="J124">
            <v>25390</v>
          </cell>
          <cell r="K124">
            <v>19100</v>
          </cell>
          <cell r="L124">
            <v>17190</v>
          </cell>
        </row>
        <row r="125">
          <cell r="A125" t="str">
            <v>НС-1760567</v>
          </cell>
          <cell r="B125" t="str">
            <v>AS-09HW4RLRKA01</v>
          </cell>
          <cell r="C125">
            <v>2.6</v>
          </cell>
          <cell r="D125">
            <v>2.6</v>
          </cell>
          <cell r="E125" t="str">
            <v>А/А</v>
          </cell>
          <cell r="F125" t="str">
            <v>23,5/25/28,5/30/32</v>
          </cell>
          <cell r="G125" t="str">
            <v>790×255×200</v>
          </cell>
          <cell r="H125" t="str">
            <v>660×482×240</v>
          </cell>
          <cell r="I125" t="str">
            <v>7,8/21,5</v>
          </cell>
          <cell r="J125">
            <v>27790</v>
          </cell>
          <cell r="K125">
            <v>20900</v>
          </cell>
          <cell r="L125">
            <v>18810</v>
          </cell>
        </row>
        <row r="126">
          <cell r="A126" t="str">
            <v>НС-1760568</v>
          </cell>
          <cell r="B126" t="str">
            <v>AS-12HW4RLRKA01</v>
          </cell>
          <cell r="C126">
            <v>3.4</v>
          </cell>
          <cell r="D126">
            <v>3.4</v>
          </cell>
          <cell r="E126" t="str">
            <v>А/А</v>
          </cell>
          <cell r="F126" t="str">
            <v>27,5/30/32,5/33,5/35</v>
          </cell>
          <cell r="G126" t="str">
            <v>790×255×200</v>
          </cell>
          <cell r="H126" t="str">
            <v>660×482×240</v>
          </cell>
          <cell r="I126" t="str">
            <v>8,0/24,5</v>
          </cell>
          <cell r="J126">
            <v>37790</v>
          </cell>
          <cell r="K126">
            <v>28300</v>
          </cell>
          <cell r="L126">
            <v>25470</v>
          </cell>
        </row>
        <row r="127">
          <cell r="B127" t="str">
            <v xml:space="preserve">ERA Classic A UPGRADE 2025 WI-FI </v>
          </cell>
          <cell r="C127"/>
          <cell r="D127"/>
          <cell r="E127"/>
          <cell r="F127"/>
          <cell r="G127"/>
          <cell r="H127"/>
          <cell r="I127"/>
          <cell r="J127"/>
          <cell r="K127" t="str">
            <v>УЗНАТЬ БОЛЬШЕ</v>
          </cell>
          <cell r="L127"/>
        </row>
        <row r="128">
          <cell r="A128" t="str">
            <v>НС-1691685</v>
          </cell>
          <cell r="B128" t="str">
            <v>AS-07HW4RLRKC00A</v>
          </cell>
          <cell r="C128">
            <v>2.4</v>
          </cell>
          <cell r="D128">
            <v>2.5</v>
          </cell>
          <cell r="E128" t="str">
            <v>А/А</v>
          </cell>
          <cell r="F128" t="str">
            <v>23,5/25/28/30/31,5</v>
          </cell>
          <cell r="G128" t="str">
            <v>822×258×203</v>
          </cell>
          <cell r="H128" t="str">
            <v>660×482×240</v>
          </cell>
          <cell r="I128" t="str">
            <v>7,6/23</v>
          </cell>
          <cell r="J128">
            <v>23490</v>
          </cell>
          <cell r="K128">
            <v>17500</v>
          </cell>
          <cell r="L128">
            <v>17500</v>
          </cell>
        </row>
        <row r="129">
          <cell r="A129" t="str">
            <v>НС-1691687</v>
          </cell>
          <cell r="B129" t="str">
            <v>AS-09HW4RLRKC01A</v>
          </cell>
          <cell r="C129">
            <v>2.7</v>
          </cell>
          <cell r="D129">
            <v>2.7</v>
          </cell>
          <cell r="E129" t="str">
            <v>А/А</v>
          </cell>
          <cell r="F129" t="str">
            <v>23,5/25/28/30/31,5</v>
          </cell>
          <cell r="G129" t="str">
            <v>822×258×203</v>
          </cell>
          <cell r="H129" t="str">
            <v>660×482×240</v>
          </cell>
          <cell r="I129" t="str">
            <v>8,0/23</v>
          </cell>
          <cell r="J129">
            <v>25590</v>
          </cell>
          <cell r="K129">
            <v>19100</v>
          </cell>
          <cell r="L129">
            <v>19100</v>
          </cell>
        </row>
        <row r="130">
          <cell r="A130" t="str">
            <v>НС-1691689</v>
          </cell>
          <cell r="B130" t="str">
            <v>AS-12HW4RLRKC01A</v>
          </cell>
          <cell r="C130">
            <v>3.45</v>
          </cell>
          <cell r="D130">
            <v>3.55</v>
          </cell>
          <cell r="E130" t="str">
            <v>А/А</v>
          </cell>
          <cell r="F130" t="str">
            <v>27,5/30/31,5/33/34</v>
          </cell>
          <cell r="G130" t="str">
            <v>822×258×203</v>
          </cell>
          <cell r="H130" t="str">
            <v>660×482×240</v>
          </cell>
          <cell r="I130" t="str">
            <v>8,0/24</v>
          </cell>
          <cell r="J130">
            <v>34990</v>
          </cell>
          <cell r="K130">
            <v>26000</v>
          </cell>
          <cell r="L130">
            <v>26000</v>
          </cell>
        </row>
        <row r="131">
          <cell r="A131" t="str">
            <v>НС-1691691</v>
          </cell>
          <cell r="B131" t="str">
            <v>AS-18HW4RMSKC00</v>
          </cell>
          <cell r="C131">
            <v>5.5</v>
          </cell>
          <cell r="D131">
            <v>5.7</v>
          </cell>
          <cell r="E131" t="str">
            <v>А/А</v>
          </cell>
          <cell r="F131" t="str">
            <v>33,5/36/38/40/42</v>
          </cell>
          <cell r="G131" t="str">
            <v>920×300×227</v>
          </cell>
          <cell r="H131" t="str">
            <v>780×540×260</v>
          </cell>
          <cell r="I131" t="str">
            <v>10,5/35,5</v>
          </cell>
          <cell r="J131">
            <v>57590</v>
          </cell>
          <cell r="K131">
            <v>43600</v>
          </cell>
          <cell r="L131">
            <v>43600</v>
          </cell>
        </row>
        <row r="132">
          <cell r="A132" t="str">
            <v>НС-1691692</v>
          </cell>
          <cell r="B132" t="str">
            <v>AS-24HW4RBSKC00</v>
          </cell>
          <cell r="C132">
            <v>7</v>
          </cell>
          <cell r="D132">
            <v>7.1</v>
          </cell>
          <cell r="E132" t="str">
            <v>А/А</v>
          </cell>
          <cell r="F132" t="str">
            <v>33,5/37/39/41/43</v>
          </cell>
          <cell r="G132" t="str">
            <v>920×300×227</v>
          </cell>
          <cell r="H132" t="str">
            <v>860×667×310</v>
          </cell>
          <cell r="I132" t="str">
            <v>10,5/46</v>
          </cell>
          <cell r="J132">
            <v>72990</v>
          </cell>
          <cell r="K132">
            <v>55000</v>
          </cell>
          <cell r="L132">
            <v>55000</v>
          </cell>
        </row>
        <row r="133">
          <cell r="B133" t="str">
            <v xml:space="preserve">ERA Classic A UPGRADE 2025 WI-FI С Доработкой зимним комплектом </v>
          </cell>
          <cell r="C133"/>
          <cell r="D133"/>
          <cell r="E133"/>
          <cell r="F133"/>
          <cell r="G133"/>
          <cell r="H133"/>
          <cell r="I133"/>
          <cell r="J133"/>
          <cell r="K133" t="str">
            <v>УЗНАТЬ БОЛЬШЕ</v>
          </cell>
          <cell r="L133"/>
        </row>
        <row r="134">
          <cell r="A134" t="str">
            <v>BR-00176659</v>
          </cell>
          <cell r="B134" t="str">
            <v>AS-07HW4RLRKC00A</v>
          </cell>
          <cell r="C134">
            <v>2.4</v>
          </cell>
          <cell r="D134">
            <v>2.5</v>
          </cell>
          <cell r="E134" t="str">
            <v>А/А</v>
          </cell>
          <cell r="F134" t="str">
            <v>23,5/25/28/30/31,5</v>
          </cell>
          <cell r="G134" t="str">
            <v>822×258×203</v>
          </cell>
          <cell r="H134" t="str">
            <v>660×482×240</v>
          </cell>
          <cell r="I134" t="str">
            <v>7,6/23</v>
          </cell>
          <cell r="J134">
            <v>35290</v>
          </cell>
          <cell r="K134">
            <v>24600</v>
          </cell>
          <cell r="L134">
            <v>24600</v>
          </cell>
        </row>
        <row r="135">
          <cell r="A135" t="str">
            <v>BR-00176660</v>
          </cell>
          <cell r="B135" t="str">
            <v>AS-09HW4RLRKC01A</v>
          </cell>
          <cell r="C135">
            <v>2.7</v>
          </cell>
          <cell r="D135">
            <v>2.7</v>
          </cell>
          <cell r="E135" t="str">
            <v>А/А</v>
          </cell>
          <cell r="F135" t="str">
            <v>23,5/25/28/30/31,5</v>
          </cell>
          <cell r="G135" t="str">
            <v>822×258×203</v>
          </cell>
          <cell r="H135" t="str">
            <v>660×482×240</v>
          </cell>
          <cell r="I135" t="str">
            <v>8,0/23</v>
          </cell>
          <cell r="J135">
            <v>37390</v>
          </cell>
          <cell r="K135">
            <v>26200</v>
          </cell>
          <cell r="L135">
            <v>26200</v>
          </cell>
        </row>
        <row r="136">
          <cell r="A136" t="str">
            <v>BR-00176661</v>
          </cell>
          <cell r="B136" t="str">
            <v>AS-12HW4RLRKC01A</v>
          </cell>
          <cell r="C136">
            <v>3.45</v>
          </cell>
          <cell r="D136">
            <v>3.55</v>
          </cell>
          <cell r="E136" t="str">
            <v>А/А</v>
          </cell>
          <cell r="F136" t="str">
            <v>27,5/30/31,5/33/34</v>
          </cell>
          <cell r="G136" t="str">
            <v>822×258×203</v>
          </cell>
          <cell r="H136" t="str">
            <v>660×482×240</v>
          </cell>
          <cell r="I136" t="str">
            <v>8,0/24</v>
          </cell>
          <cell r="J136">
            <v>46790</v>
          </cell>
          <cell r="K136">
            <v>33100</v>
          </cell>
          <cell r="L136">
            <v>33100</v>
          </cell>
        </row>
        <row r="137">
          <cell r="A137" t="str">
            <v>BR-00176662</v>
          </cell>
          <cell r="B137" t="str">
            <v>AS-18HW4RMSKC00</v>
          </cell>
          <cell r="C137">
            <v>5.5</v>
          </cell>
          <cell r="D137">
            <v>5.7</v>
          </cell>
          <cell r="E137" t="str">
            <v>А/А</v>
          </cell>
          <cell r="F137" t="str">
            <v>33,5/36/38/40/42</v>
          </cell>
          <cell r="G137" t="str">
            <v>920×300×227</v>
          </cell>
          <cell r="H137" t="str">
            <v>780×540×260</v>
          </cell>
          <cell r="I137" t="str">
            <v>10,5/35,5</v>
          </cell>
          <cell r="J137">
            <v>69390</v>
          </cell>
          <cell r="K137">
            <v>50700</v>
          </cell>
          <cell r="L137">
            <v>50700</v>
          </cell>
        </row>
        <row r="138">
          <cell r="A138" t="str">
            <v>BR-00176663</v>
          </cell>
          <cell r="B138" t="str">
            <v>AS-24HW4RBSKC00</v>
          </cell>
          <cell r="C138">
            <v>7</v>
          </cell>
          <cell r="D138">
            <v>7.1</v>
          </cell>
          <cell r="E138" t="str">
            <v>А/А</v>
          </cell>
          <cell r="F138" t="str">
            <v>33,5/37/39/41/43</v>
          </cell>
          <cell r="G138" t="str">
            <v>920×300×227</v>
          </cell>
          <cell r="H138" t="str">
            <v>860×667×310</v>
          </cell>
          <cell r="I138" t="str">
            <v>10,5/46</v>
          </cell>
          <cell r="J138">
            <v>84790</v>
          </cell>
          <cell r="K138">
            <v>62100</v>
          </cell>
          <cell r="L138">
            <v>62100</v>
          </cell>
        </row>
        <row r="139">
          <cell r="A139"/>
          <cell r="B139" t="str">
            <v xml:space="preserve">GOAL Classic A Wi-Fi </v>
          </cell>
          <cell r="C139"/>
          <cell r="D139"/>
          <cell r="E139"/>
          <cell r="F139"/>
          <cell r="G139"/>
          <cell r="H139"/>
          <cell r="I139"/>
          <cell r="J139"/>
          <cell r="K139" t="str">
            <v>УЗНАТЬ БОЛЬШЕ</v>
          </cell>
          <cell r="L139"/>
        </row>
        <row r="140">
          <cell r="A140" t="str">
            <v>НС-1691938</v>
          </cell>
          <cell r="B140" t="str">
            <v>AS-07HW4RLRCA00A</v>
          </cell>
          <cell r="C140">
            <v>2.4</v>
          </cell>
          <cell r="D140">
            <v>2.5</v>
          </cell>
          <cell r="E140" t="str">
            <v>А/А</v>
          </cell>
          <cell r="F140" t="str">
            <v>23,5/25/28/30/31,5</v>
          </cell>
          <cell r="G140" t="str">
            <v>790×255×200</v>
          </cell>
          <cell r="H140" t="str">
            <v>660×482×240</v>
          </cell>
          <cell r="I140" t="str">
            <v>7,0/23</v>
          </cell>
          <cell r="J140">
            <v>23490</v>
          </cell>
          <cell r="K140">
            <v>17500</v>
          </cell>
          <cell r="L140">
            <v>17500</v>
          </cell>
        </row>
        <row r="141">
          <cell r="A141" t="str">
            <v>НС-1691940</v>
          </cell>
          <cell r="B141" t="str">
            <v>AS-09HW4RLRCA01A</v>
          </cell>
          <cell r="C141">
            <v>2.7</v>
          </cell>
          <cell r="D141">
            <v>2.7</v>
          </cell>
          <cell r="E141" t="str">
            <v>А/А</v>
          </cell>
          <cell r="F141" t="str">
            <v>23,5/25/28/30/31,5</v>
          </cell>
          <cell r="G141" t="str">
            <v>790×255×200</v>
          </cell>
          <cell r="H141" t="str">
            <v>660×482×240</v>
          </cell>
          <cell r="I141" t="str">
            <v>7,5/23</v>
          </cell>
          <cell r="J141">
            <v>25590</v>
          </cell>
          <cell r="K141">
            <v>19100</v>
          </cell>
          <cell r="L141">
            <v>19100</v>
          </cell>
        </row>
        <row r="142">
          <cell r="A142" t="str">
            <v>НС-1691941</v>
          </cell>
          <cell r="B142" t="str">
            <v>AS-12HW4RLRCA01A</v>
          </cell>
          <cell r="C142">
            <v>3.45</v>
          </cell>
          <cell r="D142">
            <v>3.55</v>
          </cell>
          <cell r="E142" t="str">
            <v>А/А</v>
          </cell>
          <cell r="F142" t="str">
            <v>27,5/30/31,5/33/34</v>
          </cell>
          <cell r="G142" t="str">
            <v>790×255×200</v>
          </cell>
          <cell r="H142" t="str">
            <v>660×482×240</v>
          </cell>
          <cell r="I142" t="str">
            <v>7,5/24</v>
          </cell>
          <cell r="J142">
            <v>34990</v>
          </cell>
          <cell r="K142">
            <v>26000</v>
          </cell>
          <cell r="L142">
            <v>26000</v>
          </cell>
        </row>
        <row r="143">
          <cell r="A143" t="str">
            <v>НС-1691942</v>
          </cell>
          <cell r="B143" t="str">
            <v>AS-18HW4RMSCA00</v>
          </cell>
          <cell r="C143">
            <v>5.5</v>
          </cell>
          <cell r="D143">
            <v>5.7</v>
          </cell>
          <cell r="E143" t="str">
            <v>А/А</v>
          </cell>
          <cell r="F143" t="str">
            <v>33,5/36/38/40/42</v>
          </cell>
          <cell r="G143" t="str">
            <v>890×300×220</v>
          </cell>
          <cell r="H143" t="str">
            <v>780×540×260</v>
          </cell>
          <cell r="I143" t="str">
            <v>10,5/35,5</v>
          </cell>
          <cell r="J143">
            <v>57590</v>
          </cell>
          <cell r="K143">
            <v>43600</v>
          </cell>
          <cell r="L143">
            <v>43600</v>
          </cell>
        </row>
        <row r="144">
          <cell r="A144" t="str">
            <v>НС-1691943</v>
          </cell>
          <cell r="B144" t="str">
            <v>AS-24HW4RBSCA00</v>
          </cell>
          <cell r="C144">
            <v>7</v>
          </cell>
          <cell r="D144">
            <v>7.1</v>
          </cell>
          <cell r="E144" t="str">
            <v>A/B</v>
          </cell>
          <cell r="F144" t="str">
            <v>33,5/37/39/41/43</v>
          </cell>
          <cell r="G144" t="str">
            <v>890×300×220</v>
          </cell>
          <cell r="H144" t="str">
            <v>860×667×310</v>
          </cell>
          <cell r="I144" t="str">
            <v>10,5/46,0</v>
          </cell>
          <cell r="J144">
            <v>72990</v>
          </cell>
          <cell r="K144">
            <v>55000</v>
          </cell>
          <cell r="L144">
            <v>55000</v>
          </cell>
        </row>
        <row r="145">
          <cell r="A145" t="str">
            <v>НС-1618301</v>
          </cell>
          <cell r="B145" t="str">
            <v>AS-30HR4RBFCA00</v>
          </cell>
          <cell r="C145">
            <v>8.81</v>
          </cell>
          <cell r="D145">
            <v>8.5500000000000007</v>
          </cell>
          <cell r="E145" t="str">
            <v>A/A</v>
          </cell>
          <cell r="F145" t="str">
            <v>33,5/37/39/41/43</v>
          </cell>
          <cell r="G145" t="str">
            <v>1173×325×228</v>
          </cell>
          <cell r="H145" t="str">
            <v>860×667×310</v>
          </cell>
          <cell r="I145" t="str">
            <v>14,5/54,0</v>
          </cell>
          <cell r="J145">
            <v>85390</v>
          </cell>
          <cell r="K145">
            <v>63400</v>
          </cell>
          <cell r="L145">
            <v>63400</v>
          </cell>
        </row>
        <row r="146">
          <cell r="A146"/>
          <cell r="B146" t="str">
            <v>EASY Classic A</v>
          </cell>
          <cell r="C146"/>
          <cell r="D146"/>
          <cell r="E146"/>
          <cell r="F146"/>
          <cell r="G146"/>
          <cell r="H146"/>
          <cell r="I146"/>
          <cell r="J146"/>
          <cell r="K146" t="str">
            <v>УЗНАТЬ БОЛЬШЕ</v>
          </cell>
          <cell r="L146"/>
        </row>
        <row r="147">
          <cell r="A147" t="str">
            <v>НС-1594842</v>
          </cell>
          <cell r="B147" t="str">
            <v>AS-07HR4RYDDJ00</v>
          </cell>
          <cell r="C147">
            <v>2.25</v>
          </cell>
          <cell r="D147" t="str">
            <v>2,40</v>
          </cell>
          <cell r="E147" t="str">
            <v>А/А</v>
          </cell>
          <cell r="F147" t="str">
            <v>23,5/25/28,5/30/32</v>
          </cell>
          <cell r="G147" t="str">
            <v>745×270×208</v>
          </cell>
          <cell r="H147" t="str">
            <v>660×482×240</v>
          </cell>
          <cell r="I147" t="str">
            <v>7,2/21,0</v>
          </cell>
          <cell r="J147">
            <v>22690</v>
          </cell>
          <cell r="K147">
            <v>16700</v>
          </cell>
          <cell r="L147">
            <v>16700</v>
          </cell>
        </row>
        <row r="148">
          <cell r="A148" t="str">
            <v>НС-1594843</v>
          </cell>
          <cell r="B148" t="str">
            <v>AS-09HR4RYDDJ00</v>
          </cell>
          <cell r="C148">
            <v>2.5499999999999998</v>
          </cell>
          <cell r="D148" t="str">
            <v>2,60</v>
          </cell>
          <cell r="E148" t="str">
            <v>А/А</v>
          </cell>
          <cell r="F148" t="str">
            <v>23,5/25/28,5/30/32</v>
          </cell>
          <cell r="G148" t="str">
            <v>745×270×208</v>
          </cell>
          <cell r="H148" t="str">
            <v>660×482×240</v>
          </cell>
          <cell r="I148" t="str">
            <v>7,7/21,7</v>
          </cell>
          <cell r="J148">
            <v>24690</v>
          </cell>
          <cell r="K148">
            <v>18200</v>
          </cell>
          <cell r="L148">
            <v>18200</v>
          </cell>
        </row>
        <row r="149">
          <cell r="A149" t="str">
            <v>НС-1594849</v>
          </cell>
          <cell r="B149" t="str">
            <v>AS-12HR4RYDDJ00</v>
          </cell>
          <cell r="C149" t="str">
            <v>3,20</v>
          </cell>
          <cell r="D149" t="str">
            <v>3,20</v>
          </cell>
          <cell r="E149" t="str">
            <v>А/А</v>
          </cell>
          <cell r="F149" t="str">
            <v>27,5/30/32,5/33,5/35</v>
          </cell>
          <cell r="G149" t="str">
            <v>745×270×208</v>
          </cell>
          <cell r="H149" t="str">
            <v>660×482×240</v>
          </cell>
          <cell r="I149" t="str">
            <v>8,0/22,5</v>
          </cell>
          <cell r="J149">
            <v>33790</v>
          </cell>
          <cell r="K149">
            <v>24800</v>
          </cell>
          <cell r="L149">
            <v>24800</v>
          </cell>
        </row>
        <row r="150">
          <cell r="A150" t="str">
            <v>НС-1594850</v>
          </cell>
          <cell r="B150" t="str">
            <v>AS-18HR4RMADJ00</v>
          </cell>
          <cell r="C150" t="str">
            <v>5,20</v>
          </cell>
          <cell r="D150" t="str">
            <v>5,20</v>
          </cell>
          <cell r="E150" t="str">
            <v>А/А</v>
          </cell>
          <cell r="F150" t="str">
            <v>33,5/36/38,5/40/41,5</v>
          </cell>
          <cell r="G150" t="str">
            <v>915×315×229</v>
          </cell>
          <cell r="H150" t="str">
            <v>780×540×260</v>
          </cell>
          <cell r="I150" t="str">
            <v>12,0/34,0</v>
          </cell>
          <cell r="J150">
            <v>55490</v>
          </cell>
          <cell r="K150">
            <v>41500</v>
          </cell>
          <cell r="L150">
            <v>41500</v>
          </cell>
        </row>
        <row r="151">
          <cell r="A151" t="str">
            <v>НС-1594851</v>
          </cell>
          <cell r="B151" t="str">
            <v>AS-24HR4RBADJ00</v>
          </cell>
          <cell r="C151" t="str">
            <v>7,00</v>
          </cell>
          <cell r="D151" t="str">
            <v>7,30</v>
          </cell>
          <cell r="E151" t="str">
            <v>А/А</v>
          </cell>
          <cell r="F151" t="str">
            <v>33,5/36/38,5/40/41,5</v>
          </cell>
          <cell r="G151" t="str">
            <v>915×315×229</v>
          </cell>
          <cell r="H151" t="str">
            <v>860×667×310</v>
          </cell>
          <cell r="I151" t="str">
            <v>12,5/45,0</v>
          </cell>
          <cell r="J151">
            <v>70390</v>
          </cell>
          <cell r="K151">
            <v>52400</v>
          </cell>
          <cell r="L151">
            <v>52400</v>
          </cell>
        </row>
        <row r="152">
          <cell r="A152"/>
          <cell r="B152" t="str">
            <v xml:space="preserve">ZOOM 2.0 Classic A NEW 2026 Wi-Fi </v>
          </cell>
          <cell r="C152"/>
          <cell r="D152"/>
          <cell r="E152"/>
          <cell r="F152"/>
          <cell r="G152"/>
          <cell r="H152"/>
          <cell r="I152"/>
          <cell r="J152"/>
          <cell r="K152" t="str">
            <v>УЗНАТЬ БОЛЬШЕ</v>
          </cell>
          <cell r="L152"/>
        </row>
        <row r="153">
          <cell r="A153" t="str">
            <v>НС-1760879</v>
          </cell>
          <cell r="B153" t="str">
            <v>AS-07HW4RLRKB00</v>
          </cell>
          <cell r="C153">
            <v>2.35</v>
          </cell>
          <cell r="D153">
            <v>2.4500000000000002</v>
          </cell>
          <cell r="E153" t="str">
            <v>А/А</v>
          </cell>
          <cell r="F153" t="str">
            <v>23,5/25/28,5/30/32</v>
          </cell>
          <cell r="G153" t="str">
            <v>832×256×203</v>
          </cell>
          <cell r="H153" t="str">
            <v>660×482×240</v>
          </cell>
          <cell r="I153" t="str">
            <v>7,6/23</v>
          </cell>
          <cell r="J153">
            <v>23490</v>
          </cell>
          <cell r="K153">
            <v>17500</v>
          </cell>
          <cell r="L153">
            <v>17500</v>
          </cell>
        </row>
        <row r="154">
          <cell r="A154" t="str">
            <v>НС-1760880</v>
          </cell>
          <cell r="B154" t="str">
            <v>AS-09HW4RLRKB01</v>
          </cell>
          <cell r="C154">
            <v>2.6</v>
          </cell>
          <cell r="D154" t="str">
            <v>2,60</v>
          </cell>
          <cell r="E154" t="str">
            <v>А/А</v>
          </cell>
          <cell r="F154" t="str">
            <v>23,5/25/28,5/30/32</v>
          </cell>
          <cell r="G154" t="str">
            <v>832×256×203</v>
          </cell>
          <cell r="H154" t="str">
            <v>660×482×240</v>
          </cell>
          <cell r="I154" t="str">
            <v>8,0/23</v>
          </cell>
          <cell r="J154">
            <v>25590</v>
          </cell>
          <cell r="K154">
            <v>19100</v>
          </cell>
          <cell r="L154">
            <v>19100</v>
          </cell>
        </row>
        <row r="155">
          <cell r="A155" t="str">
            <v>НС-1760881</v>
          </cell>
          <cell r="B155" t="str">
            <v>AS-12HW4RLRKB01</v>
          </cell>
          <cell r="C155">
            <v>3.4</v>
          </cell>
          <cell r="D155">
            <v>3.4</v>
          </cell>
          <cell r="E155" t="str">
            <v>А/А</v>
          </cell>
          <cell r="F155" t="str">
            <v>27,5/30/32,5/33,5/35</v>
          </cell>
          <cell r="G155" t="str">
            <v>832×256×203</v>
          </cell>
          <cell r="H155" t="str">
            <v>660×482×240</v>
          </cell>
          <cell r="I155" t="str">
            <v>8,0/24</v>
          </cell>
          <cell r="J155">
            <v>34990</v>
          </cell>
          <cell r="K155">
            <v>26000</v>
          </cell>
          <cell r="L155">
            <v>26000</v>
          </cell>
        </row>
        <row r="156">
          <cell r="A156" t="str">
            <v>НС-1760882</v>
          </cell>
          <cell r="B156" t="str">
            <v>AS-18HW4RMSKB00</v>
          </cell>
          <cell r="C156">
            <v>5.5</v>
          </cell>
          <cell r="D156">
            <v>5.7</v>
          </cell>
          <cell r="E156" t="str">
            <v>А/А</v>
          </cell>
          <cell r="F156" t="str">
            <v>33,5/36/38/40/42</v>
          </cell>
          <cell r="G156" t="str">
            <v>943×300×245</v>
          </cell>
          <cell r="H156" t="str">
            <v>780×540×260</v>
          </cell>
          <cell r="I156" t="str">
            <v>11,5/35,5</v>
          </cell>
          <cell r="J156">
            <v>57590</v>
          </cell>
          <cell r="K156">
            <v>43600</v>
          </cell>
          <cell r="L156">
            <v>43600</v>
          </cell>
        </row>
        <row r="157">
          <cell r="A157" t="str">
            <v>НС-1760883</v>
          </cell>
          <cell r="B157" t="str">
            <v>AS-24HW4RBSKB00</v>
          </cell>
          <cell r="C157" t="str">
            <v>7,00</v>
          </cell>
          <cell r="D157">
            <v>7.1</v>
          </cell>
          <cell r="E157" t="str">
            <v>А/B</v>
          </cell>
          <cell r="F157" t="str">
            <v>33,5/37/39/41/43</v>
          </cell>
          <cell r="G157" t="str">
            <v>943×300×245</v>
          </cell>
          <cell r="H157" t="str">
            <v>860×667×310</v>
          </cell>
          <cell r="I157" t="str">
            <v>11,0/46,0</v>
          </cell>
          <cell r="J157">
            <v>72990</v>
          </cell>
          <cell r="K157">
            <v>55000</v>
          </cell>
          <cell r="L157">
            <v>55000</v>
          </cell>
        </row>
        <row r="158">
          <cell r="A158" t="str">
            <v>НС-1760884</v>
          </cell>
          <cell r="B158" t="str">
            <v>AS-30HR4RBFKB00</v>
          </cell>
          <cell r="C158">
            <v>8.81</v>
          </cell>
          <cell r="D158">
            <v>8.5500000000000007</v>
          </cell>
          <cell r="E158" t="str">
            <v>А/А</v>
          </cell>
          <cell r="F158" t="str">
            <v>35/37/41/45/49</v>
          </cell>
          <cell r="G158" t="str">
            <v>1173×325×228</v>
          </cell>
          <cell r="H158" t="str">
            <v>860×667×310</v>
          </cell>
          <cell r="I158" t="str">
            <v>14/52</v>
          </cell>
          <cell r="J158">
            <v>85390</v>
          </cell>
          <cell r="K158">
            <v>63400</v>
          </cell>
          <cell r="L158">
            <v>63400</v>
          </cell>
        </row>
        <row r="159">
          <cell r="A159"/>
          <cell r="B159" t="str">
            <v xml:space="preserve">ZOOM 2.0 Classic A NEW 2026 Wi-Fi С Доработкой зимним комплектом </v>
          </cell>
          <cell r="C159"/>
          <cell r="D159"/>
          <cell r="E159"/>
          <cell r="F159"/>
          <cell r="G159"/>
          <cell r="H159"/>
          <cell r="I159"/>
          <cell r="J159"/>
          <cell r="K159" t="str">
            <v>УЗНАТЬ БОЛЬШЕ</v>
          </cell>
          <cell r="L159"/>
        </row>
        <row r="160">
          <cell r="A160" t="str">
            <v>BR-00176626</v>
          </cell>
          <cell r="B160" t="str">
            <v>AS-07HW4RLRKB00</v>
          </cell>
          <cell r="C160">
            <v>2.35</v>
          </cell>
          <cell r="D160">
            <v>2.4500000000000002</v>
          </cell>
          <cell r="E160" t="str">
            <v>А/А</v>
          </cell>
          <cell r="F160" t="str">
            <v>23,5/25/28,5/30/32</v>
          </cell>
          <cell r="G160" t="str">
            <v>832×256×203</v>
          </cell>
          <cell r="H160" t="str">
            <v>660×482×240</v>
          </cell>
          <cell r="I160" t="str">
            <v>7,6/23</v>
          </cell>
          <cell r="J160">
            <v>35290</v>
          </cell>
          <cell r="K160">
            <v>24600</v>
          </cell>
          <cell r="L160">
            <v>24600</v>
          </cell>
        </row>
        <row r="161">
          <cell r="A161" t="str">
            <v>BR-00176628</v>
          </cell>
          <cell r="B161" t="str">
            <v>AS-09HW4RLRKB01</v>
          </cell>
          <cell r="C161">
            <v>2.6</v>
          </cell>
          <cell r="D161" t="str">
            <v>2,60</v>
          </cell>
          <cell r="E161" t="str">
            <v>А/А</v>
          </cell>
          <cell r="F161" t="str">
            <v>23,5/25/28,5/30/32</v>
          </cell>
          <cell r="G161" t="str">
            <v>832×256×203</v>
          </cell>
          <cell r="H161" t="str">
            <v>660×482×240</v>
          </cell>
          <cell r="I161" t="str">
            <v>8,0/23</v>
          </cell>
          <cell r="J161">
            <v>37390</v>
          </cell>
          <cell r="K161">
            <v>26200</v>
          </cell>
          <cell r="L161">
            <v>26200</v>
          </cell>
        </row>
        <row r="162">
          <cell r="A162" t="str">
            <v>BR-00176629</v>
          </cell>
          <cell r="B162" t="str">
            <v>AS-12HW4RLRKB01</v>
          </cell>
          <cell r="C162">
            <v>3.4</v>
          </cell>
          <cell r="D162">
            <v>3.4</v>
          </cell>
          <cell r="E162" t="str">
            <v>А/А</v>
          </cell>
          <cell r="F162" t="str">
            <v>27,5/30/32,5/33,5/35</v>
          </cell>
          <cell r="G162" t="str">
            <v>832×256×203</v>
          </cell>
          <cell r="H162" t="str">
            <v>660×482×240</v>
          </cell>
          <cell r="I162" t="str">
            <v>8,0/24</v>
          </cell>
          <cell r="J162">
            <v>46790</v>
          </cell>
          <cell r="K162">
            <v>33100</v>
          </cell>
          <cell r="L162">
            <v>33100</v>
          </cell>
        </row>
        <row r="163">
          <cell r="A163" t="str">
            <v>BR-00176630</v>
          </cell>
          <cell r="B163" t="str">
            <v>AS-18HW4RMSKB00</v>
          </cell>
          <cell r="C163">
            <v>5.5</v>
          </cell>
          <cell r="D163">
            <v>5.7</v>
          </cell>
          <cell r="E163" t="str">
            <v>А/А</v>
          </cell>
          <cell r="F163" t="str">
            <v>33,5/36/38/40/42</v>
          </cell>
          <cell r="G163" t="str">
            <v>943×300×245</v>
          </cell>
          <cell r="H163" t="str">
            <v>780×540×260</v>
          </cell>
          <cell r="I163" t="str">
            <v>11,5/35,5</v>
          </cell>
          <cell r="J163">
            <v>69390</v>
          </cell>
          <cell r="K163">
            <v>50700</v>
          </cell>
          <cell r="L163">
            <v>50700</v>
          </cell>
        </row>
        <row r="164">
          <cell r="A164" t="str">
            <v>BR-00176631</v>
          </cell>
          <cell r="B164" t="str">
            <v>AS-24HW4RBSKB00</v>
          </cell>
          <cell r="C164" t="str">
            <v>7,00</v>
          </cell>
          <cell r="D164">
            <v>7.1</v>
          </cell>
          <cell r="E164" t="str">
            <v>А/B</v>
          </cell>
          <cell r="F164" t="str">
            <v>33,5/37/39/41/43</v>
          </cell>
          <cell r="G164" t="str">
            <v>943×300×245</v>
          </cell>
          <cell r="H164" t="str">
            <v>860×667×310</v>
          </cell>
          <cell r="I164" t="str">
            <v>11,0/46,0</v>
          </cell>
          <cell r="J164">
            <v>84790</v>
          </cell>
          <cell r="K164">
            <v>62100</v>
          </cell>
          <cell r="L164">
            <v>62100</v>
          </cell>
        </row>
        <row r="165">
          <cell r="A165" t="str">
            <v>BR-00176632</v>
          </cell>
          <cell r="B165" t="str">
            <v>AS-30HR4RBFKB00</v>
          </cell>
          <cell r="C165">
            <v>8.81</v>
          </cell>
          <cell r="D165">
            <v>8.5500000000000007</v>
          </cell>
          <cell r="E165" t="str">
            <v>А/А</v>
          </cell>
          <cell r="F165" t="str">
            <v>35/37/41/45/49</v>
          </cell>
          <cell r="G165" t="str">
            <v>1173×325×228</v>
          </cell>
          <cell r="H165" t="str">
            <v>860×667×310</v>
          </cell>
          <cell r="I165" t="str">
            <v>14/52</v>
          </cell>
          <cell r="J165">
            <v>97190</v>
          </cell>
          <cell r="K165">
            <v>70500</v>
          </cell>
          <cell r="L165">
            <v>70500</v>
          </cell>
        </row>
        <row r="166">
          <cell r="A166"/>
          <cell r="B166" t="str">
            <v>ПОЛУПРОМЫШЛЕННЫЕ СПЛИТ-СИСТЕМЫ КЛАССИЧЕСКОГО ТИПА HEAVY Classic</v>
          </cell>
          <cell r="C166"/>
          <cell r="D166"/>
          <cell r="E166"/>
          <cell r="F166"/>
          <cell r="G166"/>
          <cell r="H166"/>
          <cell r="I166"/>
          <cell r="J166"/>
          <cell r="K166"/>
          <cell r="L166"/>
        </row>
        <row r="167">
          <cell r="A167"/>
          <cell r="B167" t="str">
            <v xml:space="preserve">СПЛИТ-СИСТЕМЫ КАССЕТНОГО ТИПА </v>
          </cell>
          <cell r="C167"/>
          <cell r="D167"/>
          <cell r="E167"/>
          <cell r="F167"/>
          <cell r="G167"/>
          <cell r="H167"/>
          <cell r="I167"/>
          <cell r="J167"/>
          <cell r="K167"/>
          <cell r="L167"/>
        </row>
        <row r="168">
          <cell r="A168" t="str">
            <v>НС-1187852</v>
          </cell>
          <cell r="B168" t="str">
            <v>AUC-12HR4SAA | AUC-650 | AUW-12H4SV</v>
          </cell>
          <cell r="C168">
            <v>3.55</v>
          </cell>
          <cell r="D168">
            <v>3.81</v>
          </cell>
          <cell r="E168" t="str">
            <v>А/А</v>
          </cell>
          <cell r="F168" t="str">
            <v>36/40/42</v>
          </cell>
          <cell r="G168" t="str">
            <v>650x270x570 (650x30x650)</v>
          </cell>
          <cell r="H168" t="str">
            <v>715×482×240</v>
          </cell>
          <cell r="I168" t="str">
            <v>19(2,4)/28</v>
          </cell>
          <cell r="J168">
            <v>75090</v>
          </cell>
          <cell r="K168">
            <v>49400</v>
          </cell>
          <cell r="L168">
            <v>43472</v>
          </cell>
        </row>
        <row r="169">
          <cell r="A169" t="str">
            <v>НС-1187854</v>
          </cell>
          <cell r="B169" t="str">
            <v>AUC-18HR4SAA1 | AUC-650 | AUW-18H4SS</v>
          </cell>
          <cell r="C169">
            <v>5</v>
          </cell>
          <cell r="D169">
            <v>5.8</v>
          </cell>
          <cell r="E169" t="str">
            <v>С/А</v>
          </cell>
          <cell r="F169" t="str">
            <v>42/44/46</v>
          </cell>
          <cell r="G169" t="str">
            <v xml:space="preserve">650x270x570 (650x30x650) </v>
          </cell>
          <cell r="H169" t="str">
            <v>810×280×585</v>
          </cell>
          <cell r="I169" t="str">
            <v>20(2,4)/42</v>
          </cell>
          <cell r="J169">
            <v>85290</v>
          </cell>
          <cell r="K169">
            <v>56100</v>
          </cell>
          <cell r="L169">
            <v>49368</v>
          </cell>
        </row>
        <row r="170">
          <cell r="A170" t="str">
            <v>НС-1413682</v>
          </cell>
          <cell r="B170" t="str">
            <v>AUC-24HR4SJA | AUC-950R | AUW-24H4SF</v>
          </cell>
          <cell r="C170">
            <v>7.3</v>
          </cell>
          <cell r="D170">
            <v>8</v>
          </cell>
          <cell r="E170" t="str">
            <v>A/A</v>
          </cell>
          <cell r="F170" t="str">
            <v>40/42/45</v>
          </cell>
          <cell r="G170" t="str">
            <v>840×236×840 (950×50×950)</v>
          </cell>
          <cell r="H170" t="str">
            <v>860x665x310</v>
          </cell>
          <cell r="I170" t="str">
            <v>23,5(6,5)/51</v>
          </cell>
          <cell r="J170">
            <v>111090</v>
          </cell>
          <cell r="K170">
            <v>73100</v>
          </cell>
          <cell r="L170">
            <v>64328</v>
          </cell>
        </row>
        <row r="171">
          <cell r="A171" t="str">
            <v>НС-1413686</v>
          </cell>
          <cell r="B171" t="str">
            <v>AUC-36HR4SKA | AUC-950R | AUW-36H6SD</v>
          </cell>
          <cell r="C171">
            <v>11</v>
          </cell>
          <cell r="D171">
            <v>11.5</v>
          </cell>
          <cell r="E171" t="str">
            <v>A/A</v>
          </cell>
          <cell r="F171" t="str">
            <v>45/48/50</v>
          </cell>
          <cell r="G171" t="str">
            <v>840×272×840 (950×50×950)</v>
          </cell>
          <cell r="H171" t="str">
            <v>885×795×366</v>
          </cell>
          <cell r="I171" t="str">
            <v>28,0(6,5)/67</v>
          </cell>
          <cell r="J171">
            <v>145490</v>
          </cell>
          <cell r="K171">
            <v>95700</v>
          </cell>
          <cell r="L171">
            <v>84216</v>
          </cell>
        </row>
        <row r="172">
          <cell r="A172" t="str">
            <v>НС-1413687</v>
          </cell>
          <cell r="B172" t="str">
            <v>AUC-48HR4SKA | AUC-950R | AUW-48H6SE1</v>
          </cell>
          <cell r="C172">
            <v>14</v>
          </cell>
          <cell r="D172">
            <v>15</v>
          </cell>
          <cell r="E172" t="str">
            <v>A/A</v>
          </cell>
          <cell r="F172" t="str">
            <v>50/53/55</v>
          </cell>
          <cell r="G172" t="str">
            <v>840×272×840 (950×50×950)</v>
          </cell>
          <cell r="H172" t="str">
            <v>950x1050x340</v>
          </cell>
          <cell r="I172" t="str">
            <v>28,0(6,5)/96</v>
          </cell>
          <cell r="J172">
            <v>172490</v>
          </cell>
          <cell r="K172">
            <v>113500</v>
          </cell>
          <cell r="L172">
            <v>99880</v>
          </cell>
        </row>
        <row r="173">
          <cell r="A173" t="str">
            <v>НС-1413689</v>
          </cell>
          <cell r="B173" t="str">
            <v>AUC-60HR4SKA | AUC-950R | AUW-60H6SP1</v>
          </cell>
          <cell r="C173">
            <v>16</v>
          </cell>
          <cell r="D173">
            <v>17.5</v>
          </cell>
          <cell r="E173" t="str">
            <v>A/C</v>
          </cell>
          <cell r="F173" t="str">
            <v>50/53/55</v>
          </cell>
          <cell r="G173" t="str">
            <v>840×272×840 (950×50×950)</v>
          </cell>
          <cell r="H173" t="str">
            <v>950x1386x340</v>
          </cell>
          <cell r="I173" t="str">
            <v>28,0(6,5)/106</v>
          </cell>
          <cell r="J173">
            <v>193990</v>
          </cell>
          <cell r="K173">
            <v>127600</v>
          </cell>
          <cell r="L173">
            <v>112288</v>
          </cell>
        </row>
        <row r="174">
          <cell r="A174"/>
          <cell r="B174" t="str">
            <v xml:space="preserve">СПЛИТ-СИСТЕМЫ НАПОЛЬНО-ПОТОЛОЧНОГО ТИПА </v>
          </cell>
          <cell r="C174"/>
          <cell r="D174"/>
          <cell r="E174"/>
          <cell r="F174"/>
          <cell r="G174"/>
          <cell r="H174"/>
          <cell r="I174"/>
          <cell r="J174"/>
          <cell r="K174"/>
          <cell r="L174"/>
        </row>
        <row r="175">
          <cell r="A175" t="str">
            <v>НС-1187871</v>
          </cell>
          <cell r="B175" t="str">
            <v>AUV-18HR4SA1/AUW-18H4SS</v>
          </cell>
          <cell r="C175">
            <v>5</v>
          </cell>
          <cell r="D175">
            <v>5.5</v>
          </cell>
          <cell r="E175" t="str">
            <v>C/D</v>
          </cell>
          <cell r="F175" t="str">
            <v>36/38/41</v>
          </cell>
          <cell r="G175" t="str">
            <v>990x680x230</v>
          </cell>
          <cell r="H175" t="str">
            <v>810×280×585</v>
          </cell>
          <cell r="I175" t="str">
            <v>27/42</v>
          </cell>
          <cell r="J175">
            <v>89390</v>
          </cell>
          <cell r="K175">
            <v>58800</v>
          </cell>
          <cell r="L175">
            <v>51744</v>
          </cell>
        </row>
        <row r="176">
          <cell r="A176" t="str">
            <v>НС-1187872</v>
          </cell>
          <cell r="B176" t="str">
            <v>AUV-24HR4SA1/AUW-24H4SF</v>
          </cell>
          <cell r="C176">
            <v>7.03</v>
          </cell>
          <cell r="D176">
            <v>7.6</v>
          </cell>
          <cell r="E176" t="str">
            <v>В/C</v>
          </cell>
          <cell r="F176" t="str">
            <v>46/50/52</v>
          </cell>
          <cell r="G176" t="str">
            <v>990x680x230</v>
          </cell>
          <cell r="H176" t="str">
            <v>860x665x310</v>
          </cell>
          <cell r="I176" t="str">
            <v>30/51</v>
          </cell>
          <cell r="J176">
            <v>107590</v>
          </cell>
          <cell r="K176">
            <v>70800</v>
          </cell>
          <cell r="L176">
            <v>62304</v>
          </cell>
        </row>
        <row r="177">
          <cell r="A177" t="str">
            <v>НС-1187873</v>
          </cell>
          <cell r="B177" t="str">
            <v>AUV-36HR4SB1/AUW-36H6SD</v>
          </cell>
          <cell r="C177">
            <v>10.55</v>
          </cell>
          <cell r="D177">
            <v>11.25</v>
          </cell>
          <cell r="E177" t="str">
            <v>B/B</v>
          </cell>
          <cell r="F177" t="str">
            <v>52/54/57</v>
          </cell>
          <cell r="G177" t="str">
            <v>1285×680×230</v>
          </cell>
          <cell r="H177" t="str">
            <v>885×795×366</v>
          </cell>
          <cell r="I177" t="str">
            <v>40/67</v>
          </cell>
          <cell r="J177">
            <v>143490</v>
          </cell>
          <cell r="K177">
            <v>94400</v>
          </cell>
          <cell r="L177">
            <v>83072</v>
          </cell>
        </row>
        <row r="178">
          <cell r="A178" t="str">
            <v>НС-1187874</v>
          </cell>
          <cell r="B178" t="str">
            <v>AUV-48HR4SC/AUW-48H6SE1</v>
          </cell>
          <cell r="C178">
            <v>14</v>
          </cell>
          <cell r="D178">
            <v>16</v>
          </cell>
          <cell r="E178" t="str">
            <v>B/B</v>
          </cell>
          <cell r="F178" t="str">
            <v>50/52/53</v>
          </cell>
          <cell r="G178" t="str">
            <v>1580x680x230</v>
          </cell>
          <cell r="H178" t="str">
            <v>950x1050x340</v>
          </cell>
          <cell r="I178" t="str">
            <v>47/96</v>
          </cell>
          <cell r="J178">
            <v>181190</v>
          </cell>
          <cell r="K178">
            <v>119200</v>
          </cell>
          <cell r="L178">
            <v>104896</v>
          </cell>
        </row>
        <row r="179">
          <cell r="A179" t="str">
            <v>НС-1187875</v>
          </cell>
          <cell r="B179" t="str">
            <v>AUV-60HR4SC/AUW-60H6SP1</v>
          </cell>
          <cell r="C179">
            <v>16</v>
          </cell>
          <cell r="D179">
            <v>18</v>
          </cell>
          <cell r="E179" t="str">
            <v>C/D</v>
          </cell>
          <cell r="F179" t="str">
            <v>50/52/53</v>
          </cell>
          <cell r="G179" t="str">
            <v>1580x680x230</v>
          </cell>
          <cell r="H179" t="str">
            <v>950x1386x340</v>
          </cell>
          <cell r="I179" t="str">
            <v>47/106</v>
          </cell>
          <cell r="J179">
            <v>188890</v>
          </cell>
          <cell r="K179">
            <v>124300</v>
          </cell>
          <cell r="L179">
            <v>109384</v>
          </cell>
        </row>
        <row r="180">
          <cell r="A180"/>
          <cell r="B180" t="str">
            <v xml:space="preserve">СПЛИТ-СИСТЕМЫ КАНАЛЬНОГО ТИПА </v>
          </cell>
          <cell r="C180"/>
          <cell r="D180"/>
          <cell r="E180"/>
          <cell r="F180"/>
          <cell r="G180"/>
          <cell r="H180"/>
          <cell r="I180"/>
          <cell r="J180"/>
          <cell r="K180"/>
          <cell r="L180"/>
        </row>
        <row r="181">
          <cell r="A181" t="str">
            <v>НС-1187863</v>
          </cell>
          <cell r="B181" t="str">
            <v>AUD-12HX4SNL/AUW-12H4SV</v>
          </cell>
          <cell r="C181">
            <v>3.52</v>
          </cell>
          <cell r="D181">
            <v>3.69</v>
          </cell>
          <cell r="E181" t="str">
            <v>В/А</v>
          </cell>
          <cell r="F181" t="str">
            <v>29/31/34</v>
          </cell>
          <cell r="G181" t="str">
            <v>900×190×447</v>
          </cell>
          <cell r="H181" t="str">
            <v>715×482×240</v>
          </cell>
          <cell r="I181" t="str">
            <v>19/28</v>
          </cell>
          <cell r="J181">
            <v>77090</v>
          </cell>
          <cell r="K181">
            <v>50700</v>
          </cell>
          <cell r="L181">
            <v>44616</v>
          </cell>
        </row>
        <row r="182">
          <cell r="A182" t="str">
            <v>НС-1187865</v>
          </cell>
          <cell r="B182" t="str">
            <v>AUD-18HX4SNL1/AUW-18H4SS</v>
          </cell>
          <cell r="C182">
            <v>5</v>
          </cell>
          <cell r="D182">
            <v>5.7</v>
          </cell>
          <cell r="E182" t="str">
            <v>С/В</v>
          </cell>
          <cell r="F182" t="str">
            <v>35/36/38</v>
          </cell>
          <cell r="G182" t="str">
            <v>900×190×447</v>
          </cell>
          <cell r="H182" t="str">
            <v>810×280×585</v>
          </cell>
          <cell r="I182" t="str">
            <v>19/42</v>
          </cell>
          <cell r="J182">
            <v>85390</v>
          </cell>
          <cell r="K182">
            <v>56200</v>
          </cell>
          <cell r="L182">
            <v>49456</v>
          </cell>
        </row>
        <row r="183">
          <cell r="A183" t="str">
            <v>НС-1187867</v>
          </cell>
          <cell r="B183" t="str">
            <v>AUD-24HX4SLH1/AUW-24H4SF</v>
          </cell>
          <cell r="C183">
            <v>7.05</v>
          </cell>
          <cell r="D183">
            <v>8</v>
          </cell>
          <cell r="E183" t="str">
            <v>В/А</v>
          </cell>
          <cell r="F183" t="str">
            <v>38/40/42</v>
          </cell>
          <cell r="G183" t="str">
            <v>900×270×720</v>
          </cell>
          <cell r="H183" t="str">
            <v>860x665x310</v>
          </cell>
          <cell r="I183" t="str">
            <v>30/51</v>
          </cell>
          <cell r="J183">
            <v>111590</v>
          </cell>
          <cell r="K183">
            <v>73400</v>
          </cell>
          <cell r="L183">
            <v>64592</v>
          </cell>
        </row>
        <row r="184">
          <cell r="A184" t="str">
            <v>НС-1187868</v>
          </cell>
          <cell r="B184" t="str">
            <v>AUD-36HX4SHH1/AUW-36H6SD</v>
          </cell>
          <cell r="C184">
            <v>10.55</v>
          </cell>
          <cell r="D184">
            <v>11.25</v>
          </cell>
          <cell r="E184" t="str">
            <v>В/А</v>
          </cell>
          <cell r="F184" t="str">
            <v>37/38/40</v>
          </cell>
          <cell r="G184" t="str">
            <v>1386×350×800</v>
          </cell>
          <cell r="H184" t="str">
            <v>885×795×366</v>
          </cell>
          <cell r="I184" t="str">
            <v>54/67</v>
          </cell>
          <cell r="J184">
            <v>151690</v>
          </cell>
          <cell r="K184">
            <v>99800</v>
          </cell>
          <cell r="L184">
            <v>87824</v>
          </cell>
        </row>
        <row r="185">
          <cell r="A185" t="str">
            <v>НС-1187869</v>
          </cell>
          <cell r="B185" t="str">
            <v>AUD-48HX4SHH/AUW-48H6SE1</v>
          </cell>
          <cell r="C185">
            <v>14</v>
          </cell>
          <cell r="D185">
            <v>15</v>
          </cell>
          <cell r="E185" t="str">
            <v>B/C</v>
          </cell>
          <cell r="F185" t="str">
            <v>42/44/46</v>
          </cell>
          <cell r="G185" t="str">
            <v>1386×350×800</v>
          </cell>
          <cell r="H185" t="str">
            <v>950x1050x340</v>
          </cell>
          <cell r="I185" t="str">
            <v>54/96</v>
          </cell>
          <cell r="J185">
            <v>188790</v>
          </cell>
          <cell r="K185">
            <v>124200</v>
          </cell>
          <cell r="L185">
            <v>109296</v>
          </cell>
        </row>
        <row r="186">
          <cell r="A186" t="str">
            <v>НС-1187870</v>
          </cell>
          <cell r="B186" t="str">
            <v>AUD-60HX4SHH/AUW-60H6SP1</v>
          </cell>
          <cell r="C186">
            <v>16</v>
          </cell>
          <cell r="D186">
            <v>17.5</v>
          </cell>
          <cell r="E186" t="str">
            <v>C/D</v>
          </cell>
          <cell r="F186" t="str">
            <v>42/44/46</v>
          </cell>
          <cell r="G186" t="str">
            <v>1386×350×800</v>
          </cell>
          <cell r="H186" t="str">
            <v>950x1386x340</v>
          </cell>
          <cell r="I186" t="str">
            <v>54/106</v>
          </cell>
          <cell r="J186">
            <v>202590</v>
          </cell>
          <cell r="K186">
            <v>133300</v>
          </cell>
          <cell r="L186">
            <v>117304</v>
          </cell>
        </row>
        <row r="187">
          <cell r="A187"/>
          <cell r="B187" t="str">
            <v>СПЛИТ-СИСТЕМЫ КОЛОННОГО ТИПА</v>
          </cell>
          <cell r="C187"/>
          <cell r="D187"/>
          <cell r="E187"/>
          <cell r="F187"/>
          <cell r="G187"/>
          <cell r="H187"/>
          <cell r="I187"/>
          <cell r="J187"/>
          <cell r="K187"/>
          <cell r="L187"/>
        </row>
        <row r="188">
          <cell r="A188" t="str">
            <v>НС-1349686</v>
          </cell>
          <cell r="B188" t="str">
            <v>AUF-24ER4SCPA/AUW-24H4SB</v>
          </cell>
          <cell r="C188">
            <v>7.2</v>
          </cell>
          <cell r="D188" t="str">
            <v>8,12 + 2,5</v>
          </cell>
          <cell r="E188" t="str">
            <v>А/A</v>
          </cell>
          <cell r="F188" t="str">
            <v>42/44/46</v>
          </cell>
          <cell r="G188" t="str">
            <v>500×1760×280</v>
          </cell>
          <cell r="H188" t="str">
            <v>860×670×310</v>
          </cell>
          <cell r="I188" t="str">
            <v>37/51</v>
          </cell>
          <cell r="J188">
            <v>133790</v>
          </cell>
          <cell r="K188">
            <v>88000</v>
          </cell>
          <cell r="L188">
            <v>77440</v>
          </cell>
        </row>
        <row r="189">
          <cell r="A189" t="str">
            <v>НС-1187876</v>
          </cell>
          <cell r="B189" t="str">
            <v>AUF-48ER6SM/AUW-48H6SE1</v>
          </cell>
          <cell r="C189">
            <v>14</v>
          </cell>
          <cell r="D189" t="str">
            <v>15,0+3,6</v>
          </cell>
          <cell r="E189" t="str">
            <v>B/B</v>
          </cell>
          <cell r="F189" t="str">
            <v>48/50/52</v>
          </cell>
          <cell r="G189" t="str">
            <v xml:space="preserve">580x1870x380 </v>
          </cell>
          <cell r="H189" t="str">
            <v>950x1050x340</v>
          </cell>
          <cell r="I189" t="str">
            <v>55/96</v>
          </cell>
          <cell r="J189">
            <v>213890</v>
          </cell>
          <cell r="K189">
            <v>140700</v>
          </cell>
          <cell r="L189">
            <v>123816</v>
          </cell>
        </row>
        <row r="190">
          <cell r="A190" t="str">
            <v>НС-1187877</v>
          </cell>
          <cell r="B190" t="str">
            <v>AUF-60ER6SM/AUW-60H6SP1</v>
          </cell>
          <cell r="C190">
            <v>16</v>
          </cell>
          <cell r="D190" t="str">
            <v>17,0+3,6</v>
          </cell>
          <cell r="E190" t="str">
            <v>B/D</v>
          </cell>
          <cell r="F190" t="str">
            <v>48/50/52</v>
          </cell>
          <cell r="G190" t="str">
            <v xml:space="preserve">580x1870x380 </v>
          </cell>
          <cell r="H190" t="str">
            <v>950x1386x340</v>
          </cell>
          <cell r="I190" t="str">
            <v>55/106</v>
          </cell>
          <cell r="J190">
            <v>258190</v>
          </cell>
          <cell r="K190">
            <v>169900</v>
          </cell>
          <cell r="L190">
            <v>149512</v>
          </cell>
        </row>
        <row r="191">
          <cell r="A191"/>
          <cell r="B191" t="str">
            <v>ПОЛУПРОМЫШЛЕННЫЕ СПЛИТ-СИСТЕМЫ КЛАССИЧЕСКОГО ТИПА HEAVY 2.0 Classic NEW 2026</v>
          </cell>
          <cell r="C191"/>
          <cell r="D191"/>
          <cell r="E191"/>
          <cell r="F191"/>
          <cell r="G191"/>
          <cell r="H191"/>
          <cell r="I191"/>
          <cell r="J191"/>
          <cell r="K191"/>
          <cell r="L191"/>
        </row>
        <row r="192">
          <cell r="A192"/>
          <cell r="B192" t="str">
            <v>СПЛИТ-СИСТЕМЫ КАССЕТНОГО ТИПА</v>
          </cell>
          <cell r="C192"/>
          <cell r="D192"/>
          <cell r="E192"/>
          <cell r="F192"/>
          <cell r="G192"/>
          <cell r="H192"/>
          <cell r="I192"/>
          <cell r="J192"/>
          <cell r="K192"/>
          <cell r="L192"/>
        </row>
        <row r="193">
          <cell r="A193" t="str">
            <v>НС-1766427</v>
          </cell>
          <cell r="B193" t="str">
            <v>AUC-18HR4RCC2 | PE-QEA/LD | AUW-18H4RS2</v>
          </cell>
          <cell r="C193">
            <v>5.3</v>
          </cell>
          <cell r="D193">
            <v>5.8</v>
          </cell>
          <cell r="E193" t="str">
            <v>А/A</v>
          </cell>
          <cell r="F193" t="str">
            <v>38/43/46</v>
          </cell>
          <cell r="G193" t="str">
            <v>570×215×570 (620×40×620)</v>
          </cell>
          <cell r="H193" t="str">
            <v>810×580×280</v>
          </cell>
          <cell r="I193" t="str">
            <v>15,5(2,6)/39,0</v>
          </cell>
          <cell r="J193">
            <v>86790</v>
          </cell>
          <cell r="K193">
            <v>57100</v>
          </cell>
          <cell r="L193">
            <v>50248</v>
          </cell>
        </row>
        <row r="194">
          <cell r="A194" t="str">
            <v>НС-1766428</v>
          </cell>
          <cell r="B194" t="str">
            <v>AUC-24HR4RJC2 | PE-QFA/CD | AUW-24H4RF2</v>
          </cell>
          <cell r="C194">
            <v>7.4</v>
          </cell>
          <cell r="D194">
            <v>8</v>
          </cell>
          <cell r="E194" t="str">
            <v>А/A</v>
          </cell>
          <cell r="F194" t="str">
            <v>36/38/41</v>
          </cell>
          <cell r="G194" t="str">
            <v>840×236×840 (950×50×950)</v>
          </cell>
          <cell r="H194" t="str">
            <v>860×665×310</v>
          </cell>
          <cell r="I194" t="str">
            <v>23,0(6,5)/50,0</v>
          </cell>
          <cell r="J194">
            <v>112590</v>
          </cell>
          <cell r="K194">
            <v>74100</v>
          </cell>
          <cell r="L194">
            <v>65208</v>
          </cell>
        </row>
        <row r="195">
          <cell r="A195" t="str">
            <v>НС-1766429</v>
          </cell>
          <cell r="B195" t="str">
            <v>AUC-36HR4RKC2 | PE-QFA/CD | AUW-36H6RK2</v>
          </cell>
          <cell r="C195">
            <v>11.1</v>
          </cell>
          <cell r="D195">
            <v>11.5</v>
          </cell>
          <cell r="E195" t="str">
            <v>А/A</v>
          </cell>
          <cell r="F195" t="str">
            <v>44/48/50</v>
          </cell>
          <cell r="G195" t="str">
            <v>840×272×840 (950×50×950)</v>
          </cell>
          <cell r="H195" t="str">
            <v>900×750×340</v>
          </cell>
          <cell r="I195" t="str">
            <v>25,0(6,5)/63,0</v>
          </cell>
          <cell r="J195">
            <v>146990</v>
          </cell>
          <cell r="K195">
            <v>96700</v>
          </cell>
          <cell r="L195">
            <v>85096</v>
          </cell>
        </row>
        <row r="196">
          <cell r="A196" t="str">
            <v>НС-1766430</v>
          </cell>
          <cell r="B196" t="str">
            <v>AUC-48HR4RKC2 | PE-QFA/CD | AUW-48H6RQ2</v>
          </cell>
          <cell r="C196">
            <v>14.6</v>
          </cell>
          <cell r="D196">
            <v>15.5</v>
          </cell>
          <cell r="E196" t="str">
            <v>А/A</v>
          </cell>
          <cell r="F196" t="str">
            <v>47/49/53</v>
          </cell>
          <cell r="G196" t="str">
            <v>840×272×840 (950×50×950)</v>
          </cell>
          <cell r="H196" t="str">
            <v>975×835×360</v>
          </cell>
          <cell r="I196" t="str">
            <v>27,5(6,5)/74,5</v>
          </cell>
          <cell r="J196">
            <v>174790</v>
          </cell>
          <cell r="K196">
            <v>115000</v>
          </cell>
          <cell r="L196">
            <v>101200</v>
          </cell>
        </row>
        <row r="197">
          <cell r="A197" t="str">
            <v>НС-1766431</v>
          </cell>
          <cell r="B197" t="str">
            <v>AUC-60HR4RKC2 | PE-QFA/CD | AUW-60H6RN2</v>
          </cell>
          <cell r="C197">
            <v>17</v>
          </cell>
          <cell r="D197">
            <v>17.600000000000001</v>
          </cell>
          <cell r="E197" t="str">
            <v>А/A</v>
          </cell>
          <cell r="F197" t="str">
            <v>47/51/53</v>
          </cell>
          <cell r="G197" t="str">
            <v>840×272×840 (950×50×950)</v>
          </cell>
          <cell r="H197" t="str">
            <v>900×1170×320</v>
          </cell>
          <cell r="I197" t="str">
            <v>27,5(6,5)/85,0</v>
          </cell>
          <cell r="J197">
            <v>196190</v>
          </cell>
          <cell r="K197">
            <v>129100</v>
          </cell>
          <cell r="L197">
            <v>113608</v>
          </cell>
        </row>
        <row r="198">
          <cell r="A198"/>
          <cell r="B198" t="str">
            <v>СПЛИТ-СИСТЕМЫ НАПОЛЬНО-ПОТОЛОЧНОГО ТИПА</v>
          </cell>
          <cell r="C198"/>
          <cell r="D198"/>
          <cell r="E198"/>
          <cell r="F198"/>
          <cell r="G198"/>
          <cell r="H198"/>
          <cell r="I198"/>
          <cell r="J198"/>
          <cell r="K198"/>
          <cell r="L198"/>
        </row>
        <row r="199">
          <cell r="A199" t="str">
            <v>НС-1766436</v>
          </cell>
          <cell r="B199" t="str">
            <v>AUV-18HR4RE2/AUW-18H4RS2</v>
          </cell>
          <cell r="C199">
            <v>5.2</v>
          </cell>
          <cell r="D199">
            <v>5.6</v>
          </cell>
          <cell r="E199" t="str">
            <v>A/A</v>
          </cell>
          <cell r="F199" t="str">
            <v>31/35/41</v>
          </cell>
          <cell r="G199" t="str">
            <v>1320×680×230</v>
          </cell>
          <cell r="H199" t="str">
            <v>810×580×280</v>
          </cell>
          <cell r="I199" t="str">
            <v>32,6/39,0</v>
          </cell>
          <cell r="J199">
            <v>90890</v>
          </cell>
          <cell r="K199">
            <v>59800</v>
          </cell>
          <cell r="L199">
            <v>52624</v>
          </cell>
        </row>
        <row r="200">
          <cell r="A200" t="str">
            <v>НС-1766437</v>
          </cell>
          <cell r="B200" t="str">
            <v>AUV-24HR4RE2/AUW-24H4RF2</v>
          </cell>
          <cell r="C200">
            <v>7.35</v>
          </cell>
          <cell r="D200">
            <v>8</v>
          </cell>
          <cell r="E200" t="str">
            <v>A/A</v>
          </cell>
          <cell r="F200" t="str">
            <v>37/41/43</v>
          </cell>
          <cell r="G200" t="str">
            <v>1320×680×230</v>
          </cell>
          <cell r="H200" t="str">
            <v>860×665×310</v>
          </cell>
          <cell r="I200" t="str">
            <v>34,5/50,0</v>
          </cell>
          <cell r="J200">
            <v>109890</v>
          </cell>
          <cell r="K200">
            <v>72300</v>
          </cell>
          <cell r="L200">
            <v>63624</v>
          </cell>
        </row>
        <row r="201">
          <cell r="A201" t="str">
            <v>НС-1766438</v>
          </cell>
          <cell r="B201" t="str">
            <v>AUV-36HR4RE2/AUW-36H6RK2</v>
          </cell>
          <cell r="C201">
            <v>11.1</v>
          </cell>
          <cell r="D201">
            <v>11.5</v>
          </cell>
          <cell r="E201" t="str">
            <v>A/A</v>
          </cell>
          <cell r="F201" t="str">
            <v>42/47/51</v>
          </cell>
          <cell r="G201" t="str">
            <v>1320×680×230</v>
          </cell>
          <cell r="H201" t="str">
            <v>900×750×340</v>
          </cell>
          <cell r="I201" t="str">
            <v>36,5/63,0</v>
          </cell>
          <cell r="J201">
            <v>145790</v>
          </cell>
          <cell r="K201">
            <v>95900</v>
          </cell>
          <cell r="L201">
            <v>84392</v>
          </cell>
        </row>
        <row r="202">
          <cell r="A202" t="str">
            <v>НС-1766439</v>
          </cell>
          <cell r="B202" t="str">
            <v>AUV-48HR4RF2/AUW-48H6RQ2</v>
          </cell>
          <cell r="C202">
            <v>14.1</v>
          </cell>
          <cell r="D202">
            <v>16</v>
          </cell>
          <cell r="E202" t="str">
            <v>A/A</v>
          </cell>
          <cell r="F202" t="str">
            <v>44/48/51</v>
          </cell>
          <cell r="G202" t="str">
            <v>1650×680×230</v>
          </cell>
          <cell r="H202" t="str">
            <v>975×835×360</v>
          </cell>
          <cell r="I202" t="str">
            <v>43,5/74,5</v>
          </cell>
          <cell r="J202">
            <v>183490</v>
          </cell>
          <cell r="K202">
            <v>120700</v>
          </cell>
          <cell r="L202">
            <v>106216</v>
          </cell>
        </row>
        <row r="203">
          <cell r="A203" t="str">
            <v>НС-1766440</v>
          </cell>
          <cell r="B203" t="str">
            <v>AUV-60HR4RF2/AUW-60H6RN2</v>
          </cell>
          <cell r="C203">
            <v>16.149999999999999</v>
          </cell>
          <cell r="D203">
            <v>18</v>
          </cell>
          <cell r="E203" t="str">
            <v>A/D</v>
          </cell>
          <cell r="F203" t="str">
            <v>44/48/51</v>
          </cell>
          <cell r="G203" t="str">
            <v>1650×680×230</v>
          </cell>
          <cell r="H203" t="str">
            <v>900×1170×320</v>
          </cell>
          <cell r="I203" t="str">
            <v>43,5/85,0</v>
          </cell>
          <cell r="J203">
            <v>191190</v>
          </cell>
          <cell r="K203">
            <v>125800</v>
          </cell>
          <cell r="L203">
            <v>110704</v>
          </cell>
        </row>
        <row r="204">
          <cell r="A204"/>
          <cell r="B204" t="str">
            <v>СПЛИТ-СИСТЕМЫ КАНАЛЬНОГО ТИПА</v>
          </cell>
          <cell r="C204"/>
          <cell r="D204"/>
          <cell r="E204"/>
          <cell r="F204"/>
          <cell r="G204"/>
          <cell r="H204"/>
          <cell r="I204"/>
          <cell r="J204"/>
          <cell r="K204"/>
          <cell r="L204"/>
        </row>
        <row r="205">
          <cell r="A205" t="str">
            <v>НС-1766420</v>
          </cell>
          <cell r="B205" t="str">
            <v>AUD-18HX4RV2/AUW-18H4RS2</v>
          </cell>
          <cell r="C205">
            <v>5.2</v>
          </cell>
          <cell r="D205">
            <v>5.8</v>
          </cell>
          <cell r="E205" t="str">
            <v>А/A</v>
          </cell>
          <cell r="F205" t="str">
            <v>27/34/37</v>
          </cell>
          <cell r="G205" t="str">
            <v>900×190×447</v>
          </cell>
          <cell r="H205" t="str">
            <v>810×580×280</v>
          </cell>
          <cell r="I205" t="str">
            <v>16,5/39,0</v>
          </cell>
          <cell r="J205">
            <v>86890</v>
          </cell>
          <cell r="K205">
            <v>57200</v>
          </cell>
          <cell r="L205">
            <v>50336</v>
          </cell>
        </row>
        <row r="206">
          <cell r="A206" t="str">
            <v>НС-1766421</v>
          </cell>
          <cell r="B206" t="str">
            <v>AUD-24HX4RGM2/AUW-24H4RF2</v>
          </cell>
          <cell r="C206">
            <v>7.3</v>
          </cell>
          <cell r="D206">
            <v>8</v>
          </cell>
          <cell r="E206" t="str">
            <v>А/A</v>
          </cell>
          <cell r="F206" t="str">
            <v>34/37/40</v>
          </cell>
          <cell r="G206" t="str">
            <v>800×245×700</v>
          </cell>
          <cell r="H206" t="str">
            <v>860×665×310</v>
          </cell>
          <cell r="I206" t="str">
            <v>26,5/50,0</v>
          </cell>
          <cell r="J206">
            <v>113090</v>
          </cell>
          <cell r="K206">
            <v>74400</v>
          </cell>
          <cell r="L206">
            <v>65472</v>
          </cell>
        </row>
        <row r="207">
          <cell r="A207" t="str">
            <v>НС-1766422</v>
          </cell>
          <cell r="B207" t="str">
            <v>AUD-36HX4RFM2/AUW-36H6RK2</v>
          </cell>
          <cell r="C207">
            <v>11.1</v>
          </cell>
          <cell r="D207">
            <v>11.5</v>
          </cell>
          <cell r="E207" t="str">
            <v>А/A</v>
          </cell>
          <cell r="F207" t="str">
            <v>36/39/42</v>
          </cell>
          <cell r="G207" t="str">
            <v>1100×245×700</v>
          </cell>
          <cell r="H207" t="str">
            <v>900×750×340</v>
          </cell>
          <cell r="I207" t="str">
            <v>33,5/63,0</v>
          </cell>
          <cell r="J207">
            <v>153190</v>
          </cell>
          <cell r="K207">
            <v>100800</v>
          </cell>
          <cell r="L207">
            <v>88704</v>
          </cell>
        </row>
        <row r="208">
          <cell r="A208" t="str">
            <v>НС-1766423</v>
          </cell>
          <cell r="B208" t="str">
            <v>AUD-48HX4REM2/AUW-48H6RQ2</v>
          </cell>
          <cell r="C208">
            <v>14.1</v>
          </cell>
          <cell r="D208">
            <v>15.5</v>
          </cell>
          <cell r="E208" t="str">
            <v>А/A</v>
          </cell>
          <cell r="F208" t="str">
            <v>39/43/46</v>
          </cell>
          <cell r="G208" t="str">
            <v>1400×300×800</v>
          </cell>
          <cell r="H208" t="str">
            <v>975×835×360</v>
          </cell>
          <cell r="I208" t="str">
            <v>48,5/74,5</v>
          </cell>
          <cell r="J208">
            <v>190290</v>
          </cell>
          <cell r="K208">
            <v>125200</v>
          </cell>
          <cell r="L208">
            <v>110176</v>
          </cell>
        </row>
        <row r="209">
          <cell r="A209" t="str">
            <v>НС-1766424</v>
          </cell>
          <cell r="B209" t="str">
            <v>AUD-60HX4REM2/AUW-60H6RN2</v>
          </cell>
          <cell r="C209">
            <v>16.149999999999999</v>
          </cell>
          <cell r="D209">
            <v>17.5</v>
          </cell>
          <cell r="E209" t="str">
            <v>А/A</v>
          </cell>
          <cell r="F209" t="str">
            <v>39/43/46</v>
          </cell>
          <cell r="G209" t="str">
            <v>1400×300×800</v>
          </cell>
          <cell r="H209" t="str">
            <v>900×1170×320</v>
          </cell>
          <cell r="I209" t="str">
            <v>48,5/85,0</v>
          </cell>
          <cell r="J209">
            <v>204890</v>
          </cell>
          <cell r="K209">
            <v>134800</v>
          </cell>
          <cell r="L209">
            <v>118624</v>
          </cell>
        </row>
        <row r="210">
          <cell r="A210"/>
          <cell r="B210" t="str">
            <v>СПЛИТ-СИСТЕМЫ КОЛОННОГО ТИПА</v>
          </cell>
          <cell r="C210"/>
          <cell r="D210"/>
          <cell r="E210"/>
          <cell r="F210"/>
          <cell r="G210"/>
          <cell r="H210"/>
          <cell r="I210"/>
          <cell r="J210"/>
          <cell r="K210"/>
          <cell r="L210"/>
        </row>
        <row r="211">
          <cell r="A211" t="str">
            <v>НС-1766433</v>
          </cell>
          <cell r="B211" t="str">
            <v>AUF-24ER4RC2/AUW-24H4RF2</v>
          </cell>
          <cell r="C211">
            <v>7.2</v>
          </cell>
          <cell r="D211" t="str">
            <v>8,15</v>
          </cell>
          <cell r="E211" t="str">
            <v>A/A</v>
          </cell>
          <cell r="F211" t="str">
            <v>40/45/47</v>
          </cell>
          <cell r="G211" t="str">
            <v>500×1760×280</v>
          </cell>
          <cell r="H211" t="str">
            <v>860×665×310</v>
          </cell>
          <cell r="I211" t="str">
            <v>32,0/50,0</v>
          </cell>
          <cell r="J211">
            <v>135290</v>
          </cell>
          <cell r="K211">
            <v>89000</v>
          </cell>
          <cell r="L211">
            <v>78320</v>
          </cell>
        </row>
        <row r="212">
          <cell r="A212" t="str">
            <v>НС-1766434</v>
          </cell>
          <cell r="B212" t="str">
            <v>AUF-48ER4RM2/AUW-48H6RQ2</v>
          </cell>
          <cell r="C212">
            <v>14.2</v>
          </cell>
          <cell r="D212" t="str">
            <v>15,60</v>
          </cell>
          <cell r="E212" t="str">
            <v>A/A</v>
          </cell>
          <cell r="F212" t="str">
            <v>45/49/52</v>
          </cell>
          <cell r="G212" t="str">
            <v>580×1870×380</v>
          </cell>
          <cell r="H212" t="str">
            <v>975×835×360</v>
          </cell>
          <cell r="I212" t="str">
            <v>51,0/74,5</v>
          </cell>
          <cell r="J212">
            <v>215390</v>
          </cell>
          <cell r="K212">
            <v>141700</v>
          </cell>
          <cell r="L212">
            <v>124696</v>
          </cell>
        </row>
        <row r="213">
          <cell r="A213" t="str">
            <v>НС-1766435</v>
          </cell>
          <cell r="B213" t="str">
            <v>AUF-60ER4RM2/AUW-60H6RN2</v>
          </cell>
          <cell r="C213">
            <v>16.149999999999999</v>
          </cell>
          <cell r="D213" t="str">
            <v>17,50</v>
          </cell>
          <cell r="E213" t="str">
            <v>A/A</v>
          </cell>
          <cell r="F213" t="str">
            <v>45/49/52</v>
          </cell>
          <cell r="G213" t="str">
            <v>580×1870×380</v>
          </cell>
          <cell r="H213" t="str">
            <v>900×1170×320</v>
          </cell>
          <cell r="I213" t="str">
            <v>51,0/85,0</v>
          </cell>
          <cell r="J213">
            <v>259790</v>
          </cell>
          <cell r="K213">
            <v>170900</v>
          </cell>
          <cell r="L213">
            <v>150392</v>
          </cell>
        </row>
        <row r="214">
          <cell r="A214"/>
          <cell r="B214" t="str">
            <v>ПОЛУПРОМЫШЛЕННЫЕ СПЛИТ-СИСТЕМЫ ИНВЕРТОРНОГО ТИПА HEAVY EU DC Inverter</v>
          </cell>
          <cell r="C214"/>
          <cell r="D214"/>
          <cell r="E214"/>
          <cell r="F214"/>
          <cell r="G214"/>
          <cell r="H214"/>
          <cell r="I214"/>
          <cell r="J214"/>
          <cell r="K214"/>
          <cell r="L214"/>
        </row>
        <row r="215">
          <cell r="A215"/>
          <cell r="B215" t="str">
            <v xml:space="preserve">СПЛИТ-СИСТЕМЫ КАССЕТНОГО ТИПА  A++ Wi-Fi </v>
          </cell>
          <cell r="C215"/>
          <cell r="D215"/>
          <cell r="E215"/>
          <cell r="F215"/>
          <cell r="G215"/>
          <cell r="H215"/>
          <cell r="I215"/>
          <cell r="J215"/>
          <cell r="K215"/>
          <cell r="L215"/>
        </row>
        <row r="216">
          <cell r="A216" t="str">
            <v>НС-1710582</v>
          </cell>
          <cell r="B216" t="str">
            <v>ACT-12UR4RCC8/AUW-12U4RS8/PE-QEA/LD</v>
          </cell>
          <cell r="C216" t="str">
            <v>3,50 (1,30-4,20)</v>
          </cell>
          <cell r="D216" t="str">
            <v>4,00 (1,30-5,00)</v>
          </cell>
          <cell r="E216" t="str">
            <v>A++ / A++</v>
          </cell>
          <cell r="F216" t="str">
            <v>30/34/38</v>
          </cell>
          <cell r="G216" t="str">
            <v>570×215×570 (620×40×620)</v>
          </cell>
          <cell r="H216" t="str">
            <v>810×580×280</v>
          </cell>
          <cell r="I216" t="str">
            <v>15,5 / 34,0</v>
          </cell>
          <cell r="J216">
            <v>124090</v>
          </cell>
          <cell r="K216">
            <v>81500</v>
          </cell>
          <cell r="L216">
            <v>71720</v>
          </cell>
        </row>
        <row r="217">
          <cell r="A217" t="str">
            <v>НС-1710583</v>
          </cell>
          <cell r="B217" t="str">
            <v>ACT-18UR4RCC8/AUW-18U4RS7/PE-QEA/LD</v>
          </cell>
          <cell r="C217" t="str">
            <v>5,00 (1,50-6,00)</v>
          </cell>
          <cell r="D217" t="str">
            <v>5,50 (1,50-6,50)</v>
          </cell>
          <cell r="E217" t="str">
            <v>A++ / A+</v>
          </cell>
          <cell r="F217" t="str">
            <v>34/38/42</v>
          </cell>
          <cell r="G217" t="str">
            <v>570×215×570 (620×40×620)</v>
          </cell>
          <cell r="H217" t="str">
            <v>810×580×280</v>
          </cell>
          <cell r="I217" t="str">
            <v>15,5 / 36,0</v>
          </cell>
          <cell r="J217">
            <v>130990</v>
          </cell>
          <cell r="K217">
            <v>86200</v>
          </cell>
          <cell r="L217">
            <v>75856</v>
          </cell>
        </row>
        <row r="218">
          <cell r="A218" t="str">
            <v>НС-1710585</v>
          </cell>
          <cell r="B218" t="str">
            <v>ACT-24UR4RJC8/AUW-24U4RJ7/PE-QFA/CD</v>
          </cell>
          <cell r="C218" t="str">
            <v>7,00 (2,00-8,50)</v>
          </cell>
          <cell r="D218" t="str">
            <v>8,00 (2,00-9,50)</v>
          </cell>
          <cell r="E218" t="str">
            <v>A++ / A+</v>
          </cell>
          <cell r="F218" t="str">
            <v>37/40/43</v>
          </cell>
          <cell r="G218" t="str">
            <v>840×236×840</v>
          </cell>
          <cell r="H218" t="str">
            <v>860×670×310</v>
          </cell>
          <cell r="I218" t="str">
            <v>23,0 / 44,5</v>
          </cell>
          <cell r="J218">
            <v>160290</v>
          </cell>
          <cell r="K218">
            <v>105500</v>
          </cell>
          <cell r="L218">
            <v>92840</v>
          </cell>
        </row>
        <row r="219">
          <cell r="A219" t="str">
            <v>НС-1710587</v>
          </cell>
          <cell r="B219" t="str">
            <v>AUC-36UR4RKC8/AUW-36U4RK7/PE-QFA/CD</v>
          </cell>
          <cell r="C219" t="str">
            <v>10,00 (2,70-12,00)</v>
          </cell>
          <cell r="D219" t="str">
            <v>11,00 (2,70-13,00)</v>
          </cell>
          <cell r="E219" t="str">
            <v>A++ / A+</v>
          </cell>
          <cell r="F219" t="str">
            <v>42/46/50</v>
          </cell>
          <cell r="G219" t="str">
            <v>840×272×840</v>
          </cell>
          <cell r="H219" t="str">
            <v>900×750×340</v>
          </cell>
          <cell r="I219" t="str">
            <v>26,0 / 55,0</v>
          </cell>
          <cell r="J219">
            <v>226290</v>
          </cell>
          <cell r="K219">
            <v>148900</v>
          </cell>
          <cell r="L219">
            <v>131032</v>
          </cell>
        </row>
        <row r="220">
          <cell r="A220" t="str">
            <v>НС-1710589</v>
          </cell>
          <cell r="B220" t="str">
            <v>AUC-48UR4RKC8/AUW-48U6RN8/PE-QFA/CD</v>
          </cell>
          <cell r="C220" t="str">
            <v>13,50 (4,20-15,60)</v>
          </cell>
          <cell r="D220" t="str">
            <v>16,00 (3,60-17,20)</v>
          </cell>
          <cell r="E220" t="str">
            <v>A+ / A+</v>
          </cell>
          <cell r="F220" t="str">
            <v>46/49/52</v>
          </cell>
          <cell r="G220" t="str">
            <v>840×272×840</v>
          </cell>
          <cell r="H220" t="str">
            <v>900×1170×320</v>
          </cell>
          <cell r="I220" t="str">
            <v>26,0 / 83,0</v>
          </cell>
          <cell r="J220">
            <v>273090</v>
          </cell>
          <cell r="K220">
            <v>179700</v>
          </cell>
          <cell r="L220">
            <v>158136</v>
          </cell>
        </row>
        <row r="221">
          <cell r="A221" t="str">
            <v>НС-1710590</v>
          </cell>
          <cell r="B221" t="str">
            <v>AUC-60UR4RKC8/AUW-60U6RW8/PE-QFA/CD</v>
          </cell>
          <cell r="C221" t="str">
            <v>16,00 (5,00-18,00)</v>
          </cell>
          <cell r="D221" t="str">
            <v>17,50 (5,00-21,00)</v>
          </cell>
          <cell r="E221" t="str">
            <v>A++ / A+</v>
          </cell>
          <cell r="F221" t="str">
            <v>48/51/54</v>
          </cell>
          <cell r="G221" t="str">
            <v>840×272×840</v>
          </cell>
          <cell r="H221" t="str">
            <v>1100×875×450</v>
          </cell>
          <cell r="I221" t="str">
            <v>26,0 / 109,0</v>
          </cell>
          <cell r="J221">
            <v>294990</v>
          </cell>
          <cell r="K221">
            <v>194100</v>
          </cell>
          <cell r="L221">
            <v>170808</v>
          </cell>
        </row>
        <row r="222">
          <cell r="A222"/>
          <cell r="B222" t="str">
            <v xml:space="preserve">СПЛИТ-СИСТЕМЫ КАНАЛЬНОГО ТИПА  A++ Wi-Fi </v>
          </cell>
          <cell r="C222"/>
          <cell r="D222"/>
          <cell r="E222"/>
          <cell r="F222"/>
          <cell r="G222"/>
          <cell r="H222"/>
          <cell r="I222"/>
          <cell r="J222"/>
          <cell r="K222"/>
          <cell r="L222"/>
        </row>
        <row r="223">
          <cell r="A223" t="str">
            <v>НС-1710591</v>
          </cell>
          <cell r="B223" t="str">
            <v>ADT-09UX4RBL8/AUW-09U4RS8 WI-FI</v>
          </cell>
          <cell r="C223" t="str">
            <v>2,60 (1,30-3,60)</v>
          </cell>
          <cell r="D223" t="str">
            <v>3,20 (1,30-4,00)</v>
          </cell>
          <cell r="E223" t="str">
            <v>A++ / A++</v>
          </cell>
          <cell r="F223" t="str">
            <v>30/33/36</v>
          </cell>
          <cell r="G223" t="str">
            <v>910×190×447</v>
          </cell>
          <cell r="H223" t="str">
            <v>810×580×280</v>
          </cell>
          <cell r="I223" t="str">
            <v>18,0 / 34,0</v>
          </cell>
          <cell r="J223">
            <v>101990</v>
          </cell>
          <cell r="K223">
            <v>67100</v>
          </cell>
          <cell r="L223">
            <v>59048</v>
          </cell>
        </row>
        <row r="224">
          <cell r="A224" t="str">
            <v>НС-1710592</v>
          </cell>
          <cell r="B224" t="str">
            <v>ADT-12UX4RBL8/AUW-12U4RS8 WI-FI</v>
          </cell>
          <cell r="C224" t="str">
            <v>3,50 (1,30-4,20)</v>
          </cell>
          <cell r="D224" t="str">
            <v>4,00 (1,30-5,00)</v>
          </cell>
          <cell r="E224" t="str">
            <v>A++ / A++</v>
          </cell>
          <cell r="F224" t="str">
            <v>30/33/36</v>
          </cell>
          <cell r="G224" t="str">
            <v>910×190×447</v>
          </cell>
          <cell r="H224" t="str">
            <v>810×580×280</v>
          </cell>
          <cell r="I224" t="str">
            <v>18,0 / 34,0</v>
          </cell>
          <cell r="J224">
            <v>108890</v>
          </cell>
          <cell r="K224">
            <v>71700</v>
          </cell>
          <cell r="L224">
            <v>63096</v>
          </cell>
        </row>
        <row r="225">
          <cell r="A225" t="str">
            <v>НС-1710594</v>
          </cell>
          <cell r="B225" t="str">
            <v>ADT-18UX4RCL8/AUW-18U4RS7 WI-FI</v>
          </cell>
          <cell r="C225" t="str">
            <v>5,00 (1,50-6,00)</v>
          </cell>
          <cell r="D225" t="str">
            <v>5,50 (1,50-6,50)</v>
          </cell>
          <cell r="E225" t="str">
            <v>A++ / A+</v>
          </cell>
          <cell r="F225" t="str">
            <v>33/37/41</v>
          </cell>
          <cell r="G225" t="str">
            <v>1180×190×447</v>
          </cell>
          <cell r="H225" t="str">
            <v>810×580×280</v>
          </cell>
          <cell r="I225" t="str">
            <v>24,5 / 36,0</v>
          </cell>
          <cell r="J225">
            <v>121190</v>
          </cell>
          <cell r="K225">
            <v>79800</v>
          </cell>
          <cell r="L225">
            <v>70224</v>
          </cell>
        </row>
        <row r="226">
          <cell r="A226" t="str">
            <v>НС-1710596</v>
          </cell>
          <cell r="B226" t="str">
            <v>AUD-24UX4RFM8/AUW-24U4RJ7 WI-FI</v>
          </cell>
          <cell r="C226" t="str">
            <v>7,00 (2,00-8,50)</v>
          </cell>
          <cell r="D226" t="str">
            <v>8,00 (2,00-9,50)</v>
          </cell>
          <cell r="E226" t="str">
            <v>A++ / A+</v>
          </cell>
          <cell r="F226" t="str">
            <v>34/37/40</v>
          </cell>
          <cell r="G226" t="str">
            <v>1100×245×700</v>
          </cell>
          <cell r="H226" t="str">
            <v>860×670×310</v>
          </cell>
          <cell r="I226" t="str">
            <v>33,0 / 44,5</v>
          </cell>
          <cell r="J226">
            <v>155090</v>
          </cell>
          <cell r="K226">
            <v>102100</v>
          </cell>
          <cell r="L226">
            <v>89848</v>
          </cell>
        </row>
        <row r="227">
          <cell r="A227" t="str">
            <v>НС-1710597</v>
          </cell>
          <cell r="B227" t="str">
            <v>AUD-36UX4REH8/AUW-36U4RK7 WI-FI</v>
          </cell>
          <cell r="C227" t="str">
            <v>10,00 (2,70-12,00)</v>
          </cell>
          <cell r="D227" t="str">
            <v>11,00 (2,70-13,00)</v>
          </cell>
          <cell r="E227" t="str">
            <v>A++ / A+</v>
          </cell>
          <cell r="F227" t="str">
            <v>36/39/42</v>
          </cell>
          <cell r="G227" t="str">
            <v>1400×300×800</v>
          </cell>
          <cell r="H227" t="str">
            <v>900×750×340</v>
          </cell>
          <cell r="I227" t="str">
            <v>53,0 / 55,0</v>
          </cell>
          <cell r="J227">
            <v>228890</v>
          </cell>
          <cell r="K227">
            <v>150600</v>
          </cell>
          <cell r="L227">
            <v>132528</v>
          </cell>
        </row>
        <row r="228">
          <cell r="A228" t="str">
            <v>НС-1710598</v>
          </cell>
          <cell r="B228" t="str">
            <v>AUD-48UX4REH8/AUW-48U6RN8 WI-FI</v>
          </cell>
          <cell r="C228" t="str">
            <v>13,50 (4,30-15,50)</v>
          </cell>
          <cell r="D228" t="str">
            <v>16,00 (3,70-17,10)</v>
          </cell>
          <cell r="E228" t="str">
            <v>A+ / A+</v>
          </cell>
          <cell r="F228" t="str">
            <v>37/40/43</v>
          </cell>
          <cell r="G228" t="str">
            <v>1400×300×800</v>
          </cell>
          <cell r="H228" t="str">
            <v>900×1170×320</v>
          </cell>
          <cell r="I228" t="str">
            <v>53,0 / 83,0</v>
          </cell>
          <cell r="J228">
            <v>259490</v>
          </cell>
          <cell r="K228">
            <v>170700</v>
          </cell>
          <cell r="L228">
            <v>150216</v>
          </cell>
        </row>
        <row r="229">
          <cell r="A229" t="str">
            <v>НС-1710600</v>
          </cell>
          <cell r="B229" t="str">
            <v>AUD-60UX4REH8/AUW-60U6RW8 WI-FI</v>
          </cell>
          <cell r="C229" t="str">
            <v>16,00 (5,00-18,00)</v>
          </cell>
          <cell r="D229" t="str">
            <v>17,00 (5,00-21,00)</v>
          </cell>
          <cell r="E229" t="str">
            <v>A++ / A+</v>
          </cell>
          <cell r="F229" t="str">
            <v>38/41/44</v>
          </cell>
          <cell r="G229" t="str">
            <v>1400×300×800</v>
          </cell>
          <cell r="H229" t="str">
            <v>1100×875×450</v>
          </cell>
          <cell r="I229" t="str">
            <v>53,0 / 109,0</v>
          </cell>
          <cell r="J229">
            <v>280390</v>
          </cell>
          <cell r="K229">
            <v>184500</v>
          </cell>
          <cell r="L229">
            <v>162360</v>
          </cell>
        </row>
        <row r="230">
          <cell r="A230" t="str">
            <v>НС-1710110</v>
          </cell>
          <cell r="B230" t="str">
            <v>AUD-85UX4RPH8/AUW-85U6RZ8</v>
          </cell>
          <cell r="C230" t="str">
            <v>23,00 (7,50-24,50)</v>
          </cell>
          <cell r="D230" t="str">
            <v>25,00 (6,50-27,50)</v>
          </cell>
          <cell r="E230" t="str">
            <v>A+/A</v>
          </cell>
          <cell r="F230" t="str">
            <v>52/55/58</v>
          </cell>
          <cell r="G230" t="str">
            <v>1400×420×858</v>
          </cell>
          <cell r="H230" t="str">
            <v>1100×1650×390</v>
          </cell>
          <cell r="I230" t="str">
            <v>84,0 / 140,0</v>
          </cell>
          <cell r="J230">
            <v>490390</v>
          </cell>
          <cell r="K230">
            <v>322600</v>
          </cell>
          <cell r="L230">
            <v>283888</v>
          </cell>
        </row>
        <row r="231">
          <cell r="A231"/>
          <cell r="B231" t="str">
            <v xml:space="preserve">СПЛИТ-СИСТЕМЫ НАПОЛЬНО-ПОТОЛОЧНОГО ТИПА A++ Wi-Fi </v>
          </cell>
          <cell r="C231"/>
          <cell r="D231"/>
          <cell r="E231"/>
          <cell r="F231"/>
          <cell r="G231"/>
          <cell r="H231"/>
          <cell r="I231"/>
          <cell r="J231"/>
          <cell r="K231"/>
          <cell r="L231"/>
        </row>
        <row r="232">
          <cell r="A232" t="str">
            <v>НС-1710605</v>
          </cell>
          <cell r="B232" t="str">
            <v>AVT-24UR4RB8/AUW-24U4RJ7 WI-FI</v>
          </cell>
          <cell r="C232" t="str">
            <v>7,00 (2,00-8,50)</v>
          </cell>
          <cell r="D232" t="str">
            <v>8,00 (2,00-9,50)</v>
          </cell>
          <cell r="E232" t="str">
            <v>A++ / A+</v>
          </cell>
          <cell r="F232" t="str">
            <v>42/46/50</v>
          </cell>
          <cell r="G232" t="str">
            <v>1285×680×230</v>
          </cell>
          <cell r="H232" t="str">
            <v>860×670×310</v>
          </cell>
          <cell r="I232" t="str">
            <v>37,0 / 44,5</v>
          </cell>
          <cell r="J232">
            <v>152490</v>
          </cell>
          <cell r="K232">
            <v>100300</v>
          </cell>
          <cell r="L232">
            <v>88264</v>
          </cell>
        </row>
        <row r="233">
          <cell r="A233" t="str">
            <v>НС-1710624</v>
          </cell>
          <cell r="B233" t="str">
            <v>AUV-36UR4RC8/AUW-36U4RK7 WI-FI</v>
          </cell>
          <cell r="C233" t="str">
            <v>9,50 (2,70-12,00)</v>
          </cell>
          <cell r="D233" t="str">
            <v>11,00 (2,70-13,00)</v>
          </cell>
          <cell r="E233" t="str">
            <v>A++ / A+</v>
          </cell>
          <cell r="F233" t="str">
            <v>48/51/56</v>
          </cell>
          <cell r="G233" t="str">
            <v>1580×680×230</v>
          </cell>
          <cell r="H233" t="str">
            <v>900×750×340</v>
          </cell>
          <cell r="I233" t="str">
            <v>46,0 / 55,0</v>
          </cell>
          <cell r="J233">
            <v>219290</v>
          </cell>
          <cell r="K233">
            <v>144300</v>
          </cell>
          <cell r="L233">
            <v>126984</v>
          </cell>
        </row>
        <row r="234">
          <cell r="A234" t="str">
            <v>НС-1710625</v>
          </cell>
          <cell r="B234" t="str">
            <v>AUV-48UR4RC8/AUW-48U6RN8 WI-FI</v>
          </cell>
          <cell r="C234" t="str">
            <v>13,50 (4,40-15,40)</v>
          </cell>
          <cell r="D234" t="str">
            <v>16,00 (3,80-17,00)</v>
          </cell>
          <cell r="E234" t="str">
            <v>A+ / A+</v>
          </cell>
          <cell r="F234" t="str">
            <v>48/51/56</v>
          </cell>
          <cell r="G234" t="str">
            <v>1580×680×230</v>
          </cell>
          <cell r="H234" t="str">
            <v>900×1170×320</v>
          </cell>
          <cell r="I234" t="str">
            <v>46,0 / 83,0</v>
          </cell>
          <cell r="J234">
            <v>267090</v>
          </cell>
          <cell r="K234">
            <v>175700</v>
          </cell>
          <cell r="L234">
            <v>154616</v>
          </cell>
        </row>
        <row r="235">
          <cell r="A235" t="str">
            <v>НС-1710626</v>
          </cell>
          <cell r="B235" t="str">
            <v>AUV-60UR4RC8/AUW-60U6RW8 WI-FI</v>
          </cell>
          <cell r="C235" t="str">
            <v>16,00 (5,00-18,00)</v>
          </cell>
          <cell r="D235" t="str">
            <v>17,50 (5,00-21,00)</v>
          </cell>
          <cell r="E235" t="str">
            <v>A+ / A</v>
          </cell>
          <cell r="F235" t="str">
            <v>49/52/57</v>
          </cell>
          <cell r="G235" t="str">
            <v>1580×680×230</v>
          </cell>
          <cell r="H235" t="str">
            <v>1100×875×450</v>
          </cell>
          <cell r="I235" t="str">
            <v>46,0 / 109,0</v>
          </cell>
          <cell r="J235">
            <v>283490</v>
          </cell>
          <cell r="K235">
            <v>186500</v>
          </cell>
          <cell r="L235">
            <v>164120</v>
          </cell>
        </row>
        <row r="236">
          <cell r="A236"/>
          <cell r="B236" t="str">
            <v xml:space="preserve">СПЛИТ-СИСТЕМЫ КОНСОЛЬНОГО ТИПА A++ Wi-Fi </v>
          </cell>
          <cell r="C236"/>
          <cell r="D236"/>
          <cell r="E236"/>
          <cell r="F236"/>
          <cell r="G236"/>
          <cell r="H236"/>
          <cell r="I236"/>
          <cell r="J236"/>
          <cell r="K236"/>
          <cell r="L236"/>
        </row>
        <row r="237">
          <cell r="A237" t="str">
            <v>НС-1710602</v>
          </cell>
          <cell r="B237" t="str">
            <v>AKT-09UR4RK8/AUW-09U4RS8 WI-FI</v>
          </cell>
          <cell r="C237" t="str">
            <v>2,60 (1,30-3,60)</v>
          </cell>
          <cell r="D237" t="str">
            <v>3,20 (1,30-4,00)</v>
          </cell>
          <cell r="E237" t="str">
            <v>A++ / A+</v>
          </cell>
          <cell r="F237" t="str">
            <v>33/35/40</v>
          </cell>
          <cell r="G237" t="str">
            <v>700×630×220</v>
          </cell>
          <cell r="H237" t="str">
            <v>810×580×280</v>
          </cell>
          <cell r="I237" t="str">
            <v>15 / 34</v>
          </cell>
          <cell r="J237">
            <v>101690</v>
          </cell>
          <cell r="K237">
            <v>66900</v>
          </cell>
          <cell r="L237">
            <v>58872</v>
          </cell>
        </row>
        <row r="238">
          <cell r="A238" t="str">
            <v>НС-1710603</v>
          </cell>
          <cell r="B238" t="str">
            <v>AKT-12UR4RK8/AUW-12U4RS8 WI-FI</v>
          </cell>
          <cell r="C238" t="str">
            <v>3,50 (1,30-4,20)</v>
          </cell>
          <cell r="D238" t="str">
            <v>3,70 (1,30-5,00)</v>
          </cell>
          <cell r="E238" t="str">
            <v>A++ / A+</v>
          </cell>
          <cell r="F238" t="str">
            <v>33/35/40</v>
          </cell>
          <cell r="G238" t="str">
            <v>700×630×220</v>
          </cell>
          <cell r="H238" t="str">
            <v>810×580×280</v>
          </cell>
          <cell r="I238" t="str">
            <v>15 / 34</v>
          </cell>
          <cell r="J238">
            <v>109590</v>
          </cell>
          <cell r="K238">
            <v>72100</v>
          </cell>
          <cell r="L238">
            <v>63448</v>
          </cell>
        </row>
        <row r="239">
          <cell r="A239"/>
          <cell r="B239" t="str">
            <v>МУЛЬТИ СПЛИТ-СИСТЕМЫ R32</v>
          </cell>
          <cell r="C239"/>
          <cell r="D239"/>
          <cell r="E239"/>
          <cell r="F239"/>
          <cell r="G239"/>
          <cell r="H239"/>
          <cell r="I239"/>
          <cell r="J239"/>
          <cell r="K239"/>
          <cell r="L239"/>
        </row>
        <row r="240">
          <cell r="A240"/>
          <cell r="B240" t="str">
            <v>НАРУЖНЫЕ БЛОКИ MULTI EU DC Inverter</v>
          </cell>
          <cell r="C240"/>
          <cell r="D240"/>
          <cell r="E240"/>
          <cell r="F240"/>
          <cell r="G240" t="str">
            <v>для НБ ниже указана максимальная сумма длин трубопроводов на все внутренние блоки</v>
          </cell>
          <cell r="H240"/>
          <cell r="I240"/>
          <cell r="J240"/>
          <cell r="K240"/>
          <cell r="L240"/>
        </row>
        <row r="241">
          <cell r="A241" t="str">
            <v>НС-1487958</v>
          </cell>
          <cell r="B241" t="str">
            <v>AMW2-14U4RGC</v>
          </cell>
          <cell r="C241" t="str">
            <v>4,10 (1,00-5,50)</v>
          </cell>
          <cell r="D241" t="str">
            <v>4,50 (1,00-6,00)</v>
          </cell>
          <cell r="E241" t="str">
            <v>А++/А+</v>
          </cell>
          <cell r="F241">
            <v>58</v>
          </cell>
          <cell r="G241">
            <v>30</v>
          </cell>
          <cell r="H241" t="str">
            <v>715×540×240</v>
          </cell>
          <cell r="I241">
            <v>28.5</v>
          </cell>
          <cell r="J241">
            <v>75590</v>
          </cell>
          <cell r="K241">
            <v>57200</v>
          </cell>
          <cell r="L241">
            <v>50336</v>
          </cell>
        </row>
        <row r="242">
          <cell r="A242" t="str">
            <v>НС-1487967</v>
          </cell>
          <cell r="B242" t="str">
            <v>AMW2-18U4RXC</v>
          </cell>
          <cell r="C242" t="str">
            <v>5,00 (1,20-6,60)</v>
          </cell>
          <cell r="D242" t="str">
            <v>5,50 (1,20-7,00)</v>
          </cell>
          <cell r="E242" t="str">
            <v>А++/А+</v>
          </cell>
          <cell r="F242">
            <v>60</v>
          </cell>
          <cell r="G242">
            <v>30</v>
          </cell>
          <cell r="H242" t="str">
            <v>810×580×280</v>
          </cell>
          <cell r="I242">
            <v>35</v>
          </cell>
          <cell r="J242">
            <v>80190</v>
          </cell>
          <cell r="K242">
            <v>60800</v>
          </cell>
          <cell r="L242">
            <v>53504</v>
          </cell>
        </row>
        <row r="243">
          <cell r="A243" t="str">
            <v>НС-1662570</v>
          </cell>
          <cell r="B243" t="str">
            <v>AMW3-18U4RJC</v>
          </cell>
          <cell r="C243" t="str">
            <v>5,20 (1,60-8,20)</v>
          </cell>
          <cell r="D243" t="str">
            <v>6,00 (1,30-8,50)</v>
          </cell>
          <cell r="E243" t="str">
            <v>А++/А+</v>
          </cell>
          <cell r="F243">
            <v>62</v>
          </cell>
          <cell r="G243">
            <v>45</v>
          </cell>
          <cell r="H243" t="str">
            <v>860×670×310</v>
          </cell>
          <cell r="I243">
            <v>43</v>
          </cell>
          <cell r="J243">
            <v>104690</v>
          </cell>
          <cell r="K243">
            <v>79300</v>
          </cell>
          <cell r="L243">
            <v>69784</v>
          </cell>
        </row>
        <row r="244">
          <cell r="A244" t="str">
            <v>НС-1487971</v>
          </cell>
          <cell r="B244" t="str">
            <v>AMW3-24U4RJC</v>
          </cell>
          <cell r="C244" t="str">
            <v>7,00 (2,00-10,00)</v>
          </cell>
          <cell r="D244" t="str">
            <v>8,00 (2,00-10,00)</v>
          </cell>
          <cell r="E244" t="str">
            <v>А++/А+</v>
          </cell>
          <cell r="F244">
            <v>63</v>
          </cell>
          <cell r="G244">
            <v>50</v>
          </cell>
          <cell r="H244" t="str">
            <v>860×670×310</v>
          </cell>
          <cell r="I244">
            <v>45</v>
          </cell>
          <cell r="J244">
            <v>112790</v>
          </cell>
          <cell r="K244">
            <v>85500</v>
          </cell>
          <cell r="L244">
            <v>75240</v>
          </cell>
        </row>
        <row r="245">
          <cell r="A245" t="str">
            <v>НС-1487972</v>
          </cell>
          <cell r="B245" t="str">
            <v>AMW4-27U4RJC</v>
          </cell>
          <cell r="C245" t="str">
            <v>8,00 (2,50-12,00)</v>
          </cell>
          <cell r="D245" t="str">
            <v>9,00 (2,50-12,00)</v>
          </cell>
          <cell r="E245" t="str">
            <v>А++/А+</v>
          </cell>
          <cell r="F245">
            <v>64</v>
          </cell>
          <cell r="G245">
            <v>60</v>
          </cell>
          <cell r="H245" t="str">
            <v>860×670×310</v>
          </cell>
          <cell r="I245">
            <v>48</v>
          </cell>
          <cell r="J245">
            <v>124890</v>
          </cell>
          <cell r="K245">
            <v>94700</v>
          </cell>
          <cell r="L245">
            <v>83336</v>
          </cell>
        </row>
        <row r="246">
          <cell r="A246" t="str">
            <v>НС-1667605</v>
          </cell>
          <cell r="B246" t="str">
            <v>AMW5-36U4RQC</v>
          </cell>
          <cell r="C246" t="str">
            <v>10,00 (2,50-12,00)</v>
          </cell>
          <cell r="D246" t="str">
            <v>11,00 (3,00-14,00)</v>
          </cell>
          <cell r="E246" t="str">
            <v>А++/А+</v>
          </cell>
          <cell r="F246">
            <v>68</v>
          </cell>
          <cell r="G246">
            <v>60</v>
          </cell>
          <cell r="H246" t="str">
            <v>975×835×360</v>
          </cell>
          <cell r="I246">
            <v>69</v>
          </cell>
          <cell r="J246">
            <v>178390</v>
          </cell>
          <cell r="K246">
            <v>135100</v>
          </cell>
          <cell r="L246">
            <v>118888</v>
          </cell>
        </row>
        <row r="247">
          <cell r="A247" t="str">
            <v>НС-1487974</v>
          </cell>
          <cell r="B247" t="str">
            <v>AMW5-42U4RTA</v>
          </cell>
          <cell r="C247" t="str">
            <v>12,50 (3,80-15,30)</v>
          </cell>
          <cell r="D247" t="str">
            <v>13,50 (3,30-17,20)</v>
          </cell>
          <cell r="E247" t="str">
            <v>А++/А</v>
          </cell>
          <cell r="F247">
            <v>75</v>
          </cell>
          <cell r="G247">
            <v>80</v>
          </cell>
          <cell r="H247" t="str">
            <v>950×1050×340</v>
          </cell>
          <cell r="I247">
            <v>90</v>
          </cell>
          <cell r="J247">
            <v>205790</v>
          </cell>
          <cell r="K247">
            <v>155900</v>
          </cell>
          <cell r="L247">
            <v>137192</v>
          </cell>
        </row>
        <row r="248">
          <cell r="A248"/>
          <cell r="B248" t="str">
            <v>НАРУЖНЫЕ БЛОКИ MULTI EU DC Inverter LP</v>
          </cell>
          <cell r="C248"/>
          <cell r="D248"/>
          <cell r="E248"/>
          <cell r="F248"/>
          <cell r="G248" t="str">
            <v>для НБ ниже указана максимальная сумма длин трубопроводов на все внутренние блоки</v>
          </cell>
          <cell r="H248"/>
          <cell r="I248"/>
          <cell r="J248"/>
          <cell r="K248"/>
          <cell r="L248"/>
        </row>
        <row r="249">
          <cell r="A249" t="str">
            <v>НС-1498110</v>
          </cell>
          <cell r="B249" t="str">
            <v>AMW2-14U4RGC LP</v>
          </cell>
          <cell r="C249" t="str">
            <v>4,1(1,0-5,5)</v>
          </cell>
          <cell r="D249" t="str">
            <v>4,5(1,0-6,0)</v>
          </cell>
          <cell r="E249" t="str">
            <v>А++/А+</v>
          </cell>
          <cell r="F249">
            <v>58</v>
          </cell>
          <cell r="G249">
            <v>60</v>
          </cell>
          <cell r="H249" t="str">
            <v>715×540×240</v>
          </cell>
          <cell r="I249">
            <v>28.5</v>
          </cell>
          <cell r="J249">
            <v>79190</v>
          </cell>
          <cell r="K249">
            <v>59900</v>
          </cell>
          <cell r="L249">
            <v>52712</v>
          </cell>
        </row>
        <row r="250">
          <cell r="A250" t="str">
            <v>НС-1498111</v>
          </cell>
          <cell r="B250" t="str">
            <v>AMW2-18U4RXC LP</v>
          </cell>
          <cell r="C250" t="str">
            <v>5,0(1,2-6,6)</v>
          </cell>
          <cell r="D250" t="str">
            <v>5,5(1,2-7,0)</v>
          </cell>
          <cell r="E250" t="str">
            <v>А++/А+</v>
          </cell>
          <cell r="F250">
            <v>60</v>
          </cell>
          <cell r="G250">
            <v>80</v>
          </cell>
          <cell r="H250" t="str">
            <v>810×580×280</v>
          </cell>
          <cell r="I250">
            <v>35</v>
          </cell>
          <cell r="J250">
            <v>85490</v>
          </cell>
          <cell r="K250">
            <v>64800</v>
          </cell>
          <cell r="L250">
            <v>57024</v>
          </cell>
        </row>
        <row r="251">
          <cell r="A251" t="str">
            <v>НС-1693724</v>
          </cell>
          <cell r="B251" t="str">
            <v>AMW3-18U4RJC LP</v>
          </cell>
          <cell r="C251" t="str">
            <v>5,2 (1,6-8,2)</v>
          </cell>
          <cell r="D251" t="str">
            <v>6,0 (1,3-8,5)</v>
          </cell>
          <cell r="E251" t="str">
            <v>А++/А+</v>
          </cell>
          <cell r="F251">
            <v>62</v>
          </cell>
          <cell r="G251">
            <v>90</v>
          </cell>
          <cell r="H251" t="str">
            <v>860×670×310</v>
          </cell>
          <cell r="I251">
            <v>43</v>
          </cell>
          <cell r="J251">
            <v>109890</v>
          </cell>
          <cell r="K251">
            <v>83200</v>
          </cell>
          <cell r="L251">
            <v>73216</v>
          </cell>
        </row>
        <row r="252">
          <cell r="A252" t="str">
            <v>НС-1498114</v>
          </cell>
          <cell r="B252" t="str">
            <v>AMW3-24U4RJC LP</v>
          </cell>
          <cell r="C252" t="str">
            <v>7,0 (2,0-10,0)</v>
          </cell>
          <cell r="D252" t="str">
            <v>8,0 (2,0-10,0)</v>
          </cell>
          <cell r="E252" t="str">
            <v>А++/А+</v>
          </cell>
          <cell r="F252">
            <v>63</v>
          </cell>
          <cell r="G252">
            <v>100</v>
          </cell>
          <cell r="H252" t="str">
            <v>860×670×310</v>
          </cell>
          <cell r="I252">
            <v>45</v>
          </cell>
          <cell r="J252">
            <v>118190</v>
          </cell>
          <cell r="K252">
            <v>89600</v>
          </cell>
          <cell r="L252">
            <v>78848</v>
          </cell>
        </row>
        <row r="253">
          <cell r="A253" t="str">
            <v>НС-1498115</v>
          </cell>
          <cell r="B253" t="str">
            <v>AMW4-27U4RJC LP</v>
          </cell>
          <cell r="C253" t="str">
            <v>8,0 (2,5-12,0)</v>
          </cell>
          <cell r="D253" t="str">
            <v>9,0 (2,5-12,0)</v>
          </cell>
          <cell r="E253" t="str">
            <v>А++/А+</v>
          </cell>
          <cell r="F253">
            <v>64</v>
          </cell>
          <cell r="G253">
            <v>110</v>
          </cell>
          <cell r="H253" t="str">
            <v>860×670×310</v>
          </cell>
          <cell r="I253">
            <v>48</v>
          </cell>
          <cell r="J253">
            <v>130190</v>
          </cell>
          <cell r="K253">
            <v>98700</v>
          </cell>
          <cell r="L253">
            <v>86856</v>
          </cell>
        </row>
        <row r="254">
          <cell r="A254" t="str">
            <v>НС-1693021</v>
          </cell>
          <cell r="B254" t="str">
            <v>AMW5-36U4RQC LP</v>
          </cell>
          <cell r="C254" t="str">
            <v>10,0 (2,5-12,0)</v>
          </cell>
          <cell r="D254" t="str">
            <v>11,0 (3,0-14,0)</v>
          </cell>
          <cell r="E254" t="str">
            <v>А++/А+</v>
          </cell>
          <cell r="F254">
            <v>68</v>
          </cell>
          <cell r="G254">
            <v>120</v>
          </cell>
          <cell r="H254" t="str">
            <v>975×835×360</v>
          </cell>
          <cell r="I254">
            <v>69</v>
          </cell>
          <cell r="J254">
            <v>187190</v>
          </cell>
          <cell r="K254">
            <v>141800</v>
          </cell>
          <cell r="L254">
            <v>124784</v>
          </cell>
        </row>
        <row r="255">
          <cell r="A255" t="str">
            <v>НС-1498117</v>
          </cell>
          <cell r="B255" t="str">
            <v>AMW5-42U4RTA LP</v>
          </cell>
          <cell r="C255" t="str">
            <v>12,5(3,8-15,3)</v>
          </cell>
          <cell r="D255" t="str">
            <v>13,5(3,3-17,2)</v>
          </cell>
          <cell r="E255" t="str">
            <v>А++/А</v>
          </cell>
          <cell r="F255">
            <v>75</v>
          </cell>
          <cell r="G255">
            <v>130</v>
          </cell>
          <cell r="H255" t="str">
            <v>950×1050×340</v>
          </cell>
          <cell r="I255">
            <v>90</v>
          </cell>
          <cell r="J255">
            <v>214690</v>
          </cell>
          <cell r="K255">
            <v>162600</v>
          </cell>
          <cell r="L255">
            <v>143088</v>
          </cell>
        </row>
        <row r="256">
          <cell r="A256"/>
          <cell r="B256" t="str">
            <v>МУЛЬТИ СПЛИТ-СИСТЕМЫ R410A</v>
          </cell>
          <cell r="C256"/>
          <cell r="D256"/>
          <cell r="E256"/>
          <cell r="F256"/>
          <cell r="G256"/>
          <cell r="H256"/>
          <cell r="I256"/>
          <cell r="J256"/>
          <cell r="K256"/>
          <cell r="L256"/>
        </row>
        <row r="257">
          <cell r="A257"/>
          <cell r="B257" t="str">
            <v>НАРУЖНЫЕ БЛОКИ ULTRA MULTI DC Inverter</v>
          </cell>
          <cell r="C257"/>
          <cell r="D257"/>
          <cell r="E257"/>
          <cell r="F257"/>
          <cell r="G257" t="str">
            <v>для НБ ниже указана максимальная сумма длин трубопроводов на все внутренние блоки</v>
          </cell>
          <cell r="H257"/>
          <cell r="I257"/>
          <cell r="J257"/>
          <cell r="K257"/>
          <cell r="L257"/>
        </row>
        <row r="258">
          <cell r="A258" t="str">
            <v>НС-1051000</v>
          </cell>
          <cell r="B258" t="str">
            <v>AMW-42U4SE</v>
          </cell>
          <cell r="C258" t="str">
            <v>12,5(3,8-13,5)</v>
          </cell>
          <cell r="D258" t="str">
            <v>14,5(3,8-15,0)</v>
          </cell>
          <cell r="E258" t="str">
            <v>А/А</v>
          </cell>
          <cell r="F258">
            <v>59</v>
          </cell>
          <cell r="G258">
            <v>100</v>
          </cell>
          <cell r="H258" t="str">
            <v>950×1050×340</v>
          </cell>
          <cell r="I258">
            <v>82</v>
          </cell>
          <cell r="J258">
            <v>178090</v>
          </cell>
          <cell r="K258">
            <v>134900</v>
          </cell>
          <cell r="L258">
            <v>118712</v>
          </cell>
        </row>
        <row r="259">
          <cell r="A259" t="str">
            <v>НС-1130095</v>
          </cell>
          <cell r="B259" t="str">
            <v>AMW-60U6SP</v>
          </cell>
          <cell r="C259">
            <v>16</v>
          </cell>
          <cell r="D259">
            <v>18</v>
          </cell>
          <cell r="E259" t="str">
            <v>C/B</v>
          </cell>
          <cell r="F259">
            <v>60</v>
          </cell>
          <cell r="G259">
            <v>100</v>
          </cell>
          <cell r="H259" t="str">
            <v>950×1386×340</v>
          </cell>
          <cell r="I259">
            <v>108</v>
          </cell>
          <cell r="J259">
            <v>196690</v>
          </cell>
          <cell r="K259">
            <v>149000</v>
          </cell>
          <cell r="L259">
            <v>131120</v>
          </cell>
        </row>
        <row r="260">
          <cell r="A260" t="str">
            <v>НС-1051097</v>
          </cell>
          <cell r="B260" t="str">
            <v>F15(Е)</v>
          </cell>
          <cell r="C260" t="str">
            <v>7,0(1,9-7,8)</v>
          </cell>
          <cell r="D260" t="str">
            <v>7,8(1,7-9,4)</v>
          </cell>
          <cell r="E260" t="str">
            <v>А/А</v>
          </cell>
          <cell r="F260"/>
          <cell r="G260"/>
          <cell r="H260" t="str">
            <v>400×265×160</v>
          </cell>
          <cell r="I260">
            <v>7.4</v>
          </cell>
          <cell r="J260">
            <v>24990</v>
          </cell>
          <cell r="K260">
            <v>18900</v>
          </cell>
          <cell r="L260">
            <v>16632</v>
          </cell>
        </row>
        <row r="261">
          <cell r="A261"/>
          <cell r="B261" t="str">
            <v>УНИВЕРСАЛЬНЫЕ ВНУТРЕННИЕ БЛОКИ МУЛЬТИ СПЛИТ-СИСТЕМ</v>
          </cell>
          <cell r="C261"/>
          <cell r="D261"/>
          <cell r="E261"/>
          <cell r="F261"/>
          <cell r="G261"/>
          <cell r="H261"/>
          <cell r="I261"/>
          <cell r="J261"/>
          <cell r="K261"/>
          <cell r="L261"/>
        </row>
        <row r="262">
          <cell r="A262"/>
          <cell r="B262" t="str">
            <v xml:space="preserve">ВНУТРЕННИЕ НАСТЕННЫЕ БЛОКИ VISION PRO 2.0 MULTI Superior DC Inverter NEW 2026 Wi-Fi </v>
          </cell>
          <cell r="C262"/>
          <cell r="D262"/>
          <cell r="E262"/>
          <cell r="F262"/>
          <cell r="G262"/>
          <cell r="H262"/>
          <cell r="I262"/>
          <cell r="J262"/>
          <cell r="K262"/>
          <cell r="L262"/>
        </row>
        <row r="263">
          <cell r="A263" t="str">
            <v>НС-1761682</v>
          </cell>
          <cell r="B263" t="str">
            <v>AS-10UW4RXVQH01AG</v>
          </cell>
          <cell r="C263" t="str">
            <v>2,60</v>
          </cell>
          <cell r="D263" t="str">
            <v>3,20</v>
          </cell>
          <cell r="E263" t="str">
            <v>A++/A+</v>
          </cell>
          <cell r="F263" t="str">
            <v>18/20/22/27/30/31/33</v>
          </cell>
          <cell r="G263" t="str">
            <v>877×301×194</v>
          </cell>
          <cell r="H263"/>
          <cell r="I263" t="str">
            <v>10,0</v>
          </cell>
          <cell r="J263">
            <v>29600</v>
          </cell>
          <cell r="K263">
            <v>22700</v>
          </cell>
          <cell r="L263">
            <v>20430</v>
          </cell>
        </row>
        <row r="264">
          <cell r="A264" t="str">
            <v>НС-1761683</v>
          </cell>
          <cell r="B264" t="str">
            <v>AS-13UW4RXVQH02G</v>
          </cell>
          <cell r="C264" t="str">
            <v>3,50</v>
          </cell>
          <cell r="D264" t="str">
            <v>4,20</v>
          </cell>
          <cell r="E264" t="str">
            <v>A++/A+</v>
          </cell>
          <cell r="F264" t="str">
            <v>18/21/23/27/30/31/33</v>
          </cell>
          <cell r="G264" t="str">
            <v>877×301×194</v>
          </cell>
          <cell r="H264"/>
          <cell r="I264" t="str">
            <v>10,0</v>
          </cell>
          <cell r="J264">
            <v>32200</v>
          </cell>
          <cell r="K264">
            <v>24500</v>
          </cell>
          <cell r="L264">
            <v>22050</v>
          </cell>
        </row>
        <row r="265">
          <cell r="A265" t="str">
            <v>НС-1761684</v>
          </cell>
          <cell r="B265" t="str">
            <v>AS-18UW4RBVQH01G</v>
          </cell>
          <cell r="C265" t="str">
            <v>5,00</v>
          </cell>
          <cell r="D265" t="str">
            <v>5,20</v>
          </cell>
          <cell r="E265" t="str">
            <v>A++/A+</v>
          </cell>
          <cell r="F265" t="str">
            <v>23/27/31/34/37/38/41</v>
          </cell>
          <cell r="G265" t="str">
            <v>877×301×194</v>
          </cell>
          <cell r="H265"/>
          <cell r="I265" t="str">
            <v>10,0</v>
          </cell>
          <cell r="J265">
            <v>46900</v>
          </cell>
          <cell r="K265">
            <v>37500</v>
          </cell>
          <cell r="L265">
            <v>33750</v>
          </cell>
        </row>
        <row r="266">
          <cell r="A266"/>
          <cell r="B266" t="str">
            <v xml:space="preserve">ВНУТРЕННИЕ НАСТЕННЫЕ БЛОКИ VISION PRO 2.0 CARBON MULTI Superior DC Inverter NEW 2026 Wi-Fi </v>
          </cell>
          <cell r="C266"/>
          <cell r="D266"/>
          <cell r="E266"/>
          <cell r="F266"/>
          <cell r="G266"/>
          <cell r="H266"/>
          <cell r="I266"/>
          <cell r="J266"/>
          <cell r="K266"/>
          <cell r="L266"/>
        </row>
        <row r="267">
          <cell r="A267" t="str">
            <v>НС-1761685</v>
          </cell>
          <cell r="B267" t="str">
            <v>AS-10UW4RXVQH01AG(B)</v>
          </cell>
          <cell r="C267" t="str">
            <v>2,60</v>
          </cell>
          <cell r="D267" t="str">
            <v>3,20</v>
          </cell>
          <cell r="E267" t="str">
            <v>A++/A+</v>
          </cell>
          <cell r="F267" t="str">
            <v>18/20/22/27/30/31/33</v>
          </cell>
          <cell r="G267" t="str">
            <v>877×301×194</v>
          </cell>
          <cell r="H267"/>
          <cell r="I267" t="str">
            <v>10,0</v>
          </cell>
          <cell r="J267">
            <v>41100</v>
          </cell>
          <cell r="K267">
            <v>33100</v>
          </cell>
          <cell r="L267">
            <v>29790</v>
          </cell>
        </row>
        <row r="268">
          <cell r="A268" t="str">
            <v>НС-1761686</v>
          </cell>
          <cell r="B268" t="str">
            <v>AS-13UW4RXVQH02G(B)</v>
          </cell>
          <cell r="C268" t="str">
            <v>3,50</v>
          </cell>
          <cell r="D268" t="str">
            <v>4,20</v>
          </cell>
          <cell r="E268" t="str">
            <v>A++/A+</v>
          </cell>
          <cell r="F268" t="str">
            <v>18/21/23/27/30/31/33</v>
          </cell>
          <cell r="G268" t="str">
            <v>877×301×194</v>
          </cell>
          <cell r="H268"/>
          <cell r="I268" t="str">
            <v>10,0</v>
          </cell>
          <cell r="J268">
            <v>46300</v>
          </cell>
          <cell r="K268">
            <v>37000</v>
          </cell>
          <cell r="L268">
            <v>33300</v>
          </cell>
        </row>
        <row r="269">
          <cell r="A269"/>
          <cell r="B269" t="str">
            <v xml:space="preserve">ВНУТРЕННИЕ НАСТЕННЫЕ БЛОКИ VIBE PRO SILVER MULTI EU DC Inverter NEW 2026 Wi-Fi </v>
          </cell>
          <cell r="C269"/>
          <cell r="D269"/>
          <cell r="E269"/>
          <cell r="F269"/>
          <cell r="G269"/>
          <cell r="H269"/>
          <cell r="I269"/>
          <cell r="J269"/>
          <cell r="K269"/>
          <cell r="L269"/>
        </row>
        <row r="270">
          <cell r="A270" t="str">
            <v xml:space="preserve">НС-1766357 </v>
          </cell>
          <cell r="B270" t="str">
            <v>AMS-09UW4RYCHD00(S)</v>
          </cell>
          <cell r="C270" t="str">
            <v>2,60</v>
          </cell>
          <cell r="D270" t="str">
            <v>3,00</v>
          </cell>
          <cell r="E270" t="str">
            <v>А++/А+</v>
          </cell>
          <cell r="F270" t="str">
            <v>21/23/26/30/32/35/38</v>
          </cell>
          <cell r="G270" t="str">
            <v>850×291×203</v>
          </cell>
          <cell r="H270"/>
          <cell r="I270">
            <v>8.5</v>
          </cell>
          <cell r="J270">
            <v>28490</v>
          </cell>
          <cell r="K270">
            <v>21600</v>
          </cell>
          <cell r="L270">
            <v>19008</v>
          </cell>
        </row>
        <row r="271">
          <cell r="A271" t="str">
            <v xml:space="preserve">НС-1766358 </v>
          </cell>
          <cell r="B271" t="str">
            <v>AMS-12UW4RWUHD00(S)</v>
          </cell>
          <cell r="C271" t="str">
            <v>3,50</v>
          </cell>
          <cell r="D271" t="str">
            <v>3,90</v>
          </cell>
          <cell r="E271" t="str">
            <v>А++/А+</v>
          </cell>
          <cell r="F271" t="str">
            <v>21,5/24/27/30/33/36/38</v>
          </cell>
          <cell r="G271" t="str">
            <v>850×291×203</v>
          </cell>
          <cell r="H271"/>
          <cell r="I271">
            <v>8.5</v>
          </cell>
          <cell r="J271">
            <v>32090</v>
          </cell>
          <cell r="K271">
            <v>24300</v>
          </cell>
          <cell r="L271">
            <v>21384</v>
          </cell>
        </row>
        <row r="272">
          <cell r="A272"/>
          <cell r="B272" t="str">
            <v xml:space="preserve">ВНУТРЕННИЕ НАСТЕННЫЕ БЛОКИ VIBE PRO CHAMPAGNE MULTI EU DC Inverter NEW 2026 Wi-Fi </v>
          </cell>
          <cell r="C272"/>
          <cell r="D272"/>
          <cell r="E272"/>
          <cell r="F272"/>
          <cell r="G272"/>
          <cell r="H272"/>
          <cell r="I272"/>
          <cell r="J272"/>
          <cell r="K272"/>
          <cell r="L272"/>
        </row>
        <row r="273">
          <cell r="A273" t="str">
            <v xml:space="preserve">НС-1766354 </v>
          </cell>
          <cell r="B273" t="str">
            <v>AMS-09UW4RYCHD00(C)</v>
          </cell>
          <cell r="C273" t="str">
            <v>2,60</v>
          </cell>
          <cell r="D273" t="str">
            <v>3,00</v>
          </cell>
          <cell r="E273" t="str">
            <v>А++/А+</v>
          </cell>
          <cell r="F273" t="str">
            <v>21/23/26/30/32/35/38</v>
          </cell>
          <cell r="G273" t="str">
            <v>850×291×203</v>
          </cell>
          <cell r="H273"/>
          <cell r="I273">
            <v>8.5</v>
          </cell>
          <cell r="J273">
            <v>28490</v>
          </cell>
          <cell r="K273">
            <v>21600</v>
          </cell>
          <cell r="L273">
            <v>19008</v>
          </cell>
        </row>
        <row r="274">
          <cell r="A274" t="str">
            <v xml:space="preserve">НС-1766355 </v>
          </cell>
          <cell r="B274" t="str">
            <v>AMS-12UW4RWUHD00(C)</v>
          </cell>
          <cell r="C274" t="str">
            <v>3,50</v>
          </cell>
          <cell r="D274" t="str">
            <v>3,90</v>
          </cell>
          <cell r="E274" t="str">
            <v>А++/А+</v>
          </cell>
          <cell r="F274" t="str">
            <v>21,5/24/27/30/33/36/38</v>
          </cell>
          <cell r="G274" t="str">
            <v>850×291×203</v>
          </cell>
          <cell r="H274"/>
          <cell r="I274">
            <v>8.5</v>
          </cell>
          <cell r="J274">
            <v>32090</v>
          </cell>
          <cell r="K274">
            <v>24300</v>
          </cell>
          <cell r="L274">
            <v>21384</v>
          </cell>
        </row>
        <row r="275">
          <cell r="A275"/>
          <cell r="B275" t="str">
            <v xml:space="preserve">ВНУТРЕННИЕ НАСТЕННЫЕ БЛОКИ VIBE PRO CARBON MULTI EU DC Inverter NEW 2026 Wi-Fi </v>
          </cell>
          <cell r="C275"/>
          <cell r="D275"/>
          <cell r="E275"/>
          <cell r="F275"/>
          <cell r="G275"/>
          <cell r="H275"/>
          <cell r="I275"/>
          <cell r="J275"/>
          <cell r="K275"/>
          <cell r="L275"/>
        </row>
        <row r="276">
          <cell r="A276" t="str">
            <v xml:space="preserve">НС-1766350 </v>
          </cell>
          <cell r="B276" t="str">
            <v>AMS-09UW4RYCHB00(B)</v>
          </cell>
          <cell r="C276" t="str">
            <v>2,60</v>
          </cell>
          <cell r="D276" t="str">
            <v>3,00</v>
          </cell>
          <cell r="E276" t="str">
            <v>А++/А+</v>
          </cell>
          <cell r="F276" t="str">
            <v>21/23/26/30/32/35/38</v>
          </cell>
          <cell r="G276" t="str">
            <v>850×291×203</v>
          </cell>
          <cell r="H276"/>
          <cell r="I276">
            <v>8.5</v>
          </cell>
          <cell r="J276">
            <v>28490</v>
          </cell>
          <cell r="K276">
            <v>21600</v>
          </cell>
          <cell r="L276">
            <v>19008</v>
          </cell>
        </row>
        <row r="277">
          <cell r="A277" t="str">
            <v xml:space="preserve">НС-1766351 </v>
          </cell>
          <cell r="B277" t="str">
            <v>AMS-12UW4RWUHB00(B)</v>
          </cell>
          <cell r="C277" t="str">
            <v>3,50</v>
          </cell>
          <cell r="D277" t="str">
            <v>3,90</v>
          </cell>
          <cell r="E277" t="str">
            <v>А++/А+</v>
          </cell>
          <cell r="F277" t="str">
            <v>21,5/24/27/30/33/36/38</v>
          </cell>
          <cell r="G277" t="str">
            <v>850×291×203</v>
          </cell>
          <cell r="H277"/>
          <cell r="I277">
            <v>8.5</v>
          </cell>
          <cell r="J277">
            <v>32090</v>
          </cell>
          <cell r="K277">
            <v>24300</v>
          </cell>
          <cell r="L277">
            <v>21384</v>
          </cell>
        </row>
        <row r="278">
          <cell r="A278" t="str">
            <v xml:space="preserve">НС-1766352 </v>
          </cell>
          <cell r="B278" t="str">
            <v>AMS-18UW4RXPHB00(B)</v>
          </cell>
          <cell r="C278" t="str">
            <v>5,00</v>
          </cell>
          <cell r="D278" t="str">
            <v>5,40</v>
          </cell>
          <cell r="E278" t="str">
            <v>А++/А+</v>
          </cell>
          <cell r="F278" t="str">
            <v>24/26/28/31/35/37/39</v>
          </cell>
          <cell r="G278" t="str">
            <v>973×300×226</v>
          </cell>
          <cell r="H278"/>
          <cell r="I278">
            <v>11</v>
          </cell>
          <cell r="J278">
            <v>37390</v>
          </cell>
          <cell r="K278">
            <v>28300</v>
          </cell>
          <cell r="L278">
            <v>24904</v>
          </cell>
        </row>
        <row r="279">
          <cell r="A279" t="str">
            <v xml:space="preserve">НС-1766353 </v>
          </cell>
          <cell r="B279" t="str">
            <v>AMS-24UW4RFWHB00(B)</v>
          </cell>
          <cell r="C279" t="str">
            <v>7,00</v>
          </cell>
          <cell r="D279" t="str">
            <v>6,80</v>
          </cell>
          <cell r="E279" t="str">
            <v>А++/А+</v>
          </cell>
          <cell r="F279" t="str">
            <v>26/28/30/33/36/39/42</v>
          </cell>
          <cell r="G279" t="str">
            <v>1069×322×230</v>
          </cell>
          <cell r="H279"/>
          <cell r="I279">
            <v>12.5</v>
          </cell>
          <cell r="J279">
            <v>41290</v>
          </cell>
          <cell r="K279">
            <v>31300</v>
          </cell>
          <cell r="L279">
            <v>27544</v>
          </cell>
        </row>
        <row r="280">
          <cell r="A280"/>
          <cell r="B280" t="str">
            <v xml:space="preserve">ВНУТРЕННИЕ НАСТЕННЫЕ БЛОКИ ZOOM MULTI EU DC Inverter Wi-Fi </v>
          </cell>
          <cell r="C280"/>
          <cell r="D280"/>
          <cell r="E280"/>
          <cell r="F280"/>
          <cell r="G280"/>
          <cell r="H280"/>
          <cell r="I280"/>
          <cell r="J280"/>
          <cell r="K280"/>
          <cell r="L280"/>
        </row>
        <row r="281">
          <cell r="A281" t="str">
            <v>НС-1691569</v>
          </cell>
          <cell r="B281" t="str">
            <v>AMS-07UW4RMRKB00</v>
          </cell>
          <cell r="C281">
            <v>2.15</v>
          </cell>
          <cell r="D281">
            <v>2.5</v>
          </cell>
          <cell r="E281" t="str">
            <v>А++/А+</v>
          </cell>
          <cell r="F281" t="str">
            <v>22/27,5/29/30,5/32,5/35,5/38</v>
          </cell>
          <cell r="G281" t="str">
            <v>832×256×203</v>
          </cell>
          <cell r="H281"/>
          <cell r="I281">
            <v>7.1</v>
          </cell>
          <cell r="J281">
            <v>19690</v>
          </cell>
          <cell r="K281">
            <v>14900</v>
          </cell>
          <cell r="L281">
            <v>13112</v>
          </cell>
        </row>
        <row r="282">
          <cell r="A282" t="str">
            <v>НС-1691576</v>
          </cell>
          <cell r="B282" t="str">
            <v>AMS-09UW4RMRKB00</v>
          </cell>
          <cell r="C282">
            <v>2.6</v>
          </cell>
          <cell r="D282">
            <v>2.7</v>
          </cell>
          <cell r="E282" t="str">
            <v>А++/А+</v>
          </cell>
          <cell r="F282" t="str">
            <v>22,5/27,5/29/30,5/32,5/35,5/38</v>
          </cell>
          <cell r="G282" t="str">
            <v>832×256×203</v>
          </cell>
          <cell r="H282"/>
          <cell r="I282">
            <v>7.1</v>
          </cell>
          <cell r="J282">
            <v>20090</v>
          </cell>
          <cell r="K282">
            <v>15200</v>
          </cell>
          <cell r="L282">
            <v>13376</v>
          </cell>
        </row>
        <row r="283">
          <cell r="A283" t="str">
            <v>НС-1691579</v>
          </cell>
          <cell r="B283" t="str">
            <v>AMS-12UW4RXRKB00</v>
          </cell>
          <cell r="C283">
            <v>3.5</v>
          </cell>
          <cell r="D283">
            <v>3.8</v>
          </cell>
          <cell r="E283" t="str">
            <v>А++/А+</v>
          </cell>
          <cell r="F283" t="str">
            <v>23/27,5/29/30,5/32,5/35,5/38</v>
          </cell>
          <cell r="G283" t="str">
            <v>832×256×203</v>
          </cell>
          <cell r="H283"/>
          <cell r="I283">
            <v>7.1</v>
          </cell>
          <cell r="J283">
            <v>21890</v>
          </cell>
          <cell r="K283">
            <v>16600</v>
          </cell>
          <cell r="L283">
            <v>14608</v>
          </cell>
        </row>
        <row r="284">
          <cell r="A284" t="str">
            <v>НС-1691581</v>
          </cell>
          <cell r="B284" t="str">
            <v>AMS-18UW4RXSKB01</v>
          </cell>
          <cell r="C284">
            <v>5</v>
          </cell>
          <cell r="D284">
            <v>5.6</v>
          </cell>
          <cell r="E284" t="str">
            <v>А++/А+</v>
          </cell>
          <cell r="F284" t="str">
            <v>30/32,5/35/37/39/41,5/42,5</v>
          </cell>
          <cell r="G284" t="str">
            <v>943×300×245</v>
          </cell>
          <cell r="H284"/>
          <cell r="I284">
            <v>11</v>
          </cell>
          <cell r="J284">
            <v>26790</v>
          </cell>
          <cell r="K284">
            <v>20300</v>
          </cell>
          <cell r="L284">
            <v>17864</v>
          </cell>
        </row>
        <row r="285">
          <cell r="A285" t="str">
            <v>НС-1695573</v>
          </cell>
          <cell r="B285" t="str">
            <v>AMS-24UW4RBTKB02</v>
          </cell>
          <cell r="C285">
            <v>6.5</v>
          </cell>
          <cell r="D285">
            <v>7.1</v>
          </cell>
          <cell r="E285" t="str">
            <v>А++/А+</v>
          </cell>
          <cell r="F285" t="str">
            <v>30/32/35/38/40/42/45</v>
          </cell>
          <cell r="G285" t="str">
            <v>1039×325×237</v>
          </cell>
          <cell r="H285"/>
          <cell r="I285">
            <v>11</v>
          </cell>
          <cell r="J285">
            <v>32390</v>
          </cell>
          <cell r="K285">
            <v>24500</v>
          </cell>
          <cell r="L285">
            <v>21560</v>
          </cell>
        </row>
        <row r="286">
          <cell r="A286"/>
          <cell r="B286" t="str">
            <v xml:space="preserve">ВНУТРЕННИЕ НАСТЕННЫЕ БЛОКИ PREMIUM CHAMPAGNE FM DC Inverter Wi-Fi </v>
          </cell>
          <cell r="C286"/>
          <cell r="D286"/>
          <cell r="E286"/>
          <cell r="F286"/>
          <cell r="G286"/>
          <cell r="H286"/>
          <cell r="I286"/>
          <cell r="J286"/>
          <cell r="K286"/>
          <cell r="L286"/>
        </row>
        <row r="287">
          <cell r="A287" t="str">
            <v>НС-1693916</v>
          </cell>
          <cell r="B287" t="str">
            <v>AMS-09UW4RVETG00(С)</v>
          </cell>
          <cell r="C287">
            <v>2.6</v>
          </cell>
          <cell r="D287">
            <v>2.8</v>
          </cell>
          <cell r="E287" t="str">
            <v>А++/А+</v>
          </cell>
          <cell r="F287" t="str">
            <v>22/27,5/29/30,5/32,5/35,5/38</v>
          </cell>
          <cell r="G287" t="str">
            <v>950x272x207</v>
          </cell>
          <cell r="H287"/>
          <cell r="I287">
            <v>8.5</v>
          </cell>
          <cell r="J287">
            <v>27190</v>
          </cell>
          <cell r="K287">
            <v>20600</v>
          </cell>
          <cell r="L287">
            <v>18128</v>
          </cell>
        </row>
        <row r="288">
          <cell r="A288" t="str">
            <v>НС-1693917</v>
          </cell>
          <cell r="B288" t="str">
            <v>AMS-12UW4RVETG00(С)</v>
          </cell>
          <cell r="C288">
            <v>3.5</v>
          </cell>
          <cell r="D288">
            <v>3.9</v>
          </cell>
          <cell r="E288" t="str">
            <v>А++/А+</v>
          </cell>
          <cell r="F288" t="str">
            <v>23/27,5/29/32/34/36,5/40,5</v>
          </cell>
          <cell r="G288" t="str">
            <v>950x272x207</v>
          </cell>
          <cell r="H288"/>
          <cell r="I288">
            <v>8.5</v>
          </cell>
          <cell r="J288">
            <v>30790</v>
          </cell>
          <cell r="K288">
            <v>23300</v>
          </cell>
          <cell r="L288">
            <v>20504</v>
          </cell>
        </row>
        <row r="289">
          <cell r="A289"/>
          <cell r="B289" t="str">
            <v xml:space="preserve">ВНУТРЕННИЕ НАСТЕННЫЕ БЛОКИ PREMIUM SILVER FM DC Inverter Wi-Fi </v>
          </cell>
          <cell r="C289"/>
          <cell r="D289"/>
          <cell r="E289"/>
          <cell r="F289"/>
          <cell r="G289"/>
          <cell r="H289"/>
          <cell r="I289"/>
          <cell r="J289"/>
          <cell r="K289"/>
          <cell r="L289"/>
        </row>
        <row r="290">
          <cell r="A290" t="str">
            <v>НС-1693918</v>
          </cell>
          <cell r="B290" t="str">
            <v>AMS-09UW4RVETG00(S)</v>
          </cell>
          <cell r="C290">
            <v>2.6</v>
          </cell>
          <cell r="D290">
            <v>2.8</v>
          </cell>
          <cell r="E290" t="str">
            <v>А++/А+</v>
          </cell>
          <cell r="F290" t="str">
            <v>22/27,5/29/30,5/32,5/35,5/38</v>
          </cell>
          <cell r="G290" t="str">
            <v>950x272x207</v>
          </cell>
          <cell r="H290"/>
          <cell r="I290">
            <v>8.5</v>
          </cell>
          <cell r="J290">
            <v>27190</v>
          </cell>
          <cell r="K290">
            <v>20600</v>
          </cell>
          <cell r="L290">
            <v>18128</v>
          </cell>
        </row>
        <row r="291">
          <cell r="A291" t="str">
            <v>НС-1693919</v>
          </cell>
          <cell r="B291" t="str">
            <v>AMS-12UW4RVETG00(S)</v>
          </cell>
          <cell r="C291">
            <v>3.5</v>
          </cell>
          <cell r="D291">
            <v>3.9</v>
          </cell>
          <cell r="E291" t="str">
            <v>А++/А+</v>
          </cell>
          <cell r="F291" t="str">
            <v>23/27,5/29/32/34/36,5/40,5</v>
          </cell>
          <cell r="G291" t="str">
            <v>950x272x207</v>
          </cell>
          <cell r="H291"/>
          <cell r="I291">
            <v>8.5</v>
          </cell>
          <cell r="J291">
            <v>30790</v>
          </cell>
          <cell r="K291">
            <v>23300</v>
          </cell>
          <cell r="L291">
            <v>20504</v>
          </cell>
        </row>
        <row r="292">
          <cell r="A292"/>
          <cell r="B292" t="str">
            <v xml:space="preserve">ВНУТРЕННИЕ НАСТЕННЫЕ БЛОКИ PREMIUM BLACK FM DC Inverter Wi-Fi </v>
          </cell>
          <cell r="C292"/>
          <cell r="D292"/>
          <cell r="E292"/>
          <cell r="F292"/>
          <cell r="G292"/>
          <cell r="H292"/>
          <cell r="I292"/>
          <cell r="J292"/>
          <cell r="K292"/>
          <cell r="L292"/>
        </row>
        <row r="293">
          <cell r="A293" t="str">
            <v>НС-1693907</v>
          </cell>
          <cell r="B293" t="str">
            <v>AMS-09UW4RVETG00(B)</v>
          </cell>
          <cell r="C293">
            <v>2.6</v>
          </cell>
          <cell r="D293">
            <v>2.8</v>
          </cell>
          <cell r="E293" t="str">
            <v>А++/А+</v>
          </cell>
          <cell r="F293" t="str">
            <v>22/27,5/29/30,5/32,5/35,5/38</v>
          </cell>
          <cell r="G293" t="str">
            <v>950x272x207</v>
          </cell>
          <cell r="H293"/>
          <cell r="I293">
            <v>8.5</v>
          </cell>
          <cell r="J293">
            <v>26090</v>
          </cell>
          <cell r="K293">
            <v>19800</v>
          </cell>
          <cell r="L293">
            <v>17424</v>
          </cell>
        </row>
        <row r="294">
          <cell r="A294" t="str">
            <v>НС-1693913</v>
          </cell>
          <cell r="B294" t="str">
            <v>AMS-12UW4RVETG00(B)</v>
          </cell>
          <cell r="C294">
            <v>3.5</v>
          </cell>
          <cell r="D294">
            <v>3.9</v>
          </cell>
          <cell r="E294" t="str">
            <v>А++/А+</v>
          </cell>
          <cell r="F294" t="str">
            <v>23/27,5/29/32/34/36,5/40,5</v>
          </cell>
          <cell r="G294" t="str">
            <v>950x272x207</v>
          </cell>
          <cell r="H294"/>
          <cell r="I294">
            <v>8.5</v>
          </cell>
          <cell r="J294">
            <v>29590</v>
          </cell>
          <cell r="K294">
            <v>22400</v>
          </cell>
          <cell r="L294">
            <v>19712</v>
          </cell>
        </row>
        <row r="295">
          <cell r="A295"/>
          <cell r="B295" t="str">
            <v xml:space="preserve">ВНУТРЕННИЕ НАСТЕННЫЕ БЛОКИ PREMIUM DESIGN FM DC Inverter Wi-Fi </v>
          </cell>
          <cell r="C295"/>
          <cell r="D295"/>
          <cell r="E295"/>
          <cell r="F295"/>
          <cell r="G295"/>
          <cell r="H295"/>
          <cell r="I295"/>
          <cell r="J295"/>
          <cell r="K295"/>
          <cell r="L295"/>
        </row>
        <row r="296">
          <cell r="A296" t="str">
            <v>НС-1691583</v>
          </cell>
          <cell r="B296" t="str">
            <v>AMS-09UW4RVETG00</v>
          </cell>
          <cell r="C296">
            <v>2.6</v>
          </cell>
          <cell r="D296">
            <v>2.8</v>
          </cell>
          <cell r="E296" t="str">
            <v>А++/А+</v>
          </cell>
          <cell r="F296" t="str">
            <v>22/27,5/29/30,5/32,5/35,5/38</v>
          </cell>
          <cell r="G296" t="str">
            <v>950x272x207</v>
          </cell>
          <cell r="H296"/>
          <cell r="I296">
            <v>8.5</v>
          </cell>
          <cell r="J296">
            <v>20890</v>
          </cell>
          <cell r="K296">
            <v>15800</v>
          </cell>
          <cell r="L296">
            <v>13904</v>
          </cell>
        </row>
        <row r="297">
          <cell r="A297" t="str">
            <v>НС-1691584</v>
          </cell>
          <cell r="B297" t="str">
            <v>AMS-12UW4RVETG00</v>
          </cell>
          <cell r="C297">
            <v>3.5</v>
          </cell>
          <cell r="D297">
            <v>4</v>
          </cell>
          <cell r="E297" t="str">
            <v>А++/А+</v>
          </cell>
          <cell r="F297" t="str">
            <v>23/27,5/29/32/34/36,5/40,5</v>
          </cell>
          <cell r="G297" t="str">
            <v>950x272x207</v>
          </cell>
          <cell r="H297"/>
          <cell r="I297">
            <v>8.5</v>
          </cell>
          <cell r="J297">
            <v>23590</v>
          </cell>
          <cell r="K297">
            <v>17900</v>
          </cell>
          <cell r="L297">
            <v>15752</v>
          </cell>
        </row>
        <row r="298">
          <cell r="A298" t="str">
            <v>НС-1691585</v>
          </cell>
          <cell r="B298" t="str">
            <v>AMS-18UW4RXATG03</v>
          </cell>
          <cell r="C298">
            <v>5</v>
          </cell>
          <cell r="D298">
            <v>5.6</v>
          </cell>
          <cell r="E298" t="str">
            <v>А++/А+</v>
          </cell>
          <cell r="F298" t="str">
            <v>29/33,5/36/38/40/42,5/43,5</v>
          </cell>
          <cell r="G298" t="str">
            <v>1050x320x235</v>
          </cell>
          <cell r="H298"/>
          <cell r="I298">
            <v>8.5</v>
          </cell>
          <cell r="J298">
            <v>30190</v>
          </cell>
          <cell r="K298">
            <v>22900</v>
          </cell>
          <cell r="L298">
            <v>20152</v>
          </cell>
        </row>
        <row r="299">
          <cell r="A299"/>
          <cell r="B299" t="str">
            <v xml:space="preserve">ВНУТРЕННИЕ КОНСОЛЬНЫЕ БЛОКИ MULTI EU DC Inverter Wi-Fi </v>
          </cell>
          <cell r="C299"/>
          <cell r="D299"/>
          <cell r="E299"/>
          <cell r="F299"/>
          <cell r="G299"/>
          <cell r="H299"/>
          <cell r="I299"/>
          <cell r="J299"/>
          <cell r="K299"/>
          <cell r="L299"/>
        </row>
        <row r="300">
          <cell r="A300" t="str">
            <v>НС-1707796</v>
          </cell>
          <cell r="B300" t="str">
            <v>AKT-09UR4RK8</v>
          </cell>
          <cell r="C300">
            <v>2.8</v>
          </cell>
          <cell r="D300">
            <v>3</v>
          </cell>
          <cell r="E300" t="str">
            <v>А++/А+</v>
          </cell>
          <cell r="F300" t="str">
            <v>33/35/40</v>
          </cell>
          <cell r="G300" t="str">
            <v>700×630×220</v>
          </cell>
          <cell r="H300"/>
          <cell r="I300">
            <v>15</v>
          </cell>
          <cell r="J300">
            <v>44290</v>
          </cell>
          <cell r="K300">
            <v>29100</v>
          </cell>
          <cell r="L300">
            <v>25608</v>
          </cell>
        </row>
        <row r="301">
          <cell r="A301" t="str">
            <v>НС-1707798</v>
          </cell>
          <cell r="B301" t="str">
            <v>AKT-12UR4RK8</v>
          </cell>
          <cell r="C301">
            <v>3.52</v>
          </cell>
          <cell r="D301">
            <v>3.8</v>
          </cell>
          <cell r="E301" t="str">
            <v>А++/А+</v>
          </cell>
          <cell r="F301" t="str">
            <v>33/35/40</v>
          </cell>
          <cell r="G301" t="str">
            <v>700×630×220</v>
          </cell>
          <cell r="H301"/>
          <cell r="I301">
            <v>15</v>
          </cell>
          <cell r="J301">
            <v>47590</v>
          </cell>
          <cell r="K301">
            <v>31400</v>
          </cell>
          <cell r="L301">
            <v>27632</v>
          </cell>
        </row>
        <row r="302">
          <cell r="A302"/>
          <cell r="B302" t="str">
            <v xml:space="preserve">ВНУТРЕННИЕ КАНАЛЬНЫЕ БЛОКИ MULTI EU DC Inverter Wi-Fi </v>
          </cell>
          <cell r="C302"/>
          <cell r="D302"/>
          <cell r="E302"/>
          <cell r="F302"/>
          <cell r="G302"/>
          <cell r="H302"/>
          <cell r="I302"/>
          <cell r="J302"/>
          <cell r="K302"/>
          <cell r="L302"/>
        </row>
        <row r="303">
          <cell r="A303" t="str">
            <v>НС-1707856</v>
          </cell>
          <cell r="B303" t="str">
            <v>ADT-09UX4RBL8</v>
          </cell>
          <cell r="C303">
            <v>2.6</v>
          </cell>
          <cell r="D303">
            <v>3</v>
          </cell>
          <cell r="E303" t="str">
            <v>А++/А+</v>
          </cell>
          <cell r="F303" t="str">
            <v>30/33/36</v>
          </cell>
          <cell r="G303" t="str">
            <v>910x190x447</v>
          </cell>
          <cell r="H303"/>
          <cell r="I303">
            <v>18</v>
          </cell>
          <cell r="J303">
            <v>44590</v>
          </cell>
          <cell r="K303">
            <v>29300</v>
          </cell>
          <cell r="L303">
            <v>25784</v>
          </cell>
        </row>
        <row r="304">
          <cell r="A304" t="str">
            <v>НС-1707857</v>
          </cell>
          <cell r="B304" t="str">
            <v>ADT-12UX4RBL8</v>
          </cell>
          <cell r="C304">
            <v>3.2</v>
          </cell>
          <cell r="D304">
            <v>3.7</v>
          </cell>
          <cell r="E304" t="str">
            <v>А++/А+</v>
          </cell>
          <cell r="F304" t="str">
            <v>30/33/36</v>
          </cell>
          <cell r="G304" t="str">
            <v>910x190x447</v>
          </cell>
          <cell r="H304"/>
          <cell r="I304">
            <v>18</v>
          </cell>
          <cell r="J304">
            <v>46890</v>
          </cell>
          <cell r="K304">
            <v>31000</v>
          </cell>
          <cell r="L304">
            <v>27280</v>
          </cell>
        </row>
        <row r="305">
          <cell r="A305" t="str">
            <v>НС-1707858</v>
          </cell>
          <cell r="B305" t="str">
            <v>ADT-18UX4RCL8</v>
          </cell>
          <cell r="C305">
            <v>5</v>
          </cell>
          <cell r="D305">
            <v>5.5</v>
          </cell>
          <cell r="E305" t="str">
            <v>А++/А+</v>
          </cell>
          <cell r="F305" t="str">
            <v>33/37/41</v>
          </cell>
          <cell r="G305" t="str">
            <v>1180x190x447</v>
          </cell>
          <cell r="H305"/>
          <cell r="I305">
            <v>24.5</v>
          </cell>
          <cell r="J305">
            <v>54490</v>
          </cell>
          <cell r="K305">
            <v>35900</v>
          </cell>
          <cell r="L305">
            <v>31592</v>
          </cell>
        </row>
        <row r="306">
          <cell r="A306"/>
          <cell r="B306" t="str">
            <v xml:space="preserve">ВНУТРЕННИЕ КАССЕТНЫЕ БЛОКИ MULTI EU DC Inverter Wi-Fi </v>
          </cell>
          <cell r="C306"/>
          <cell r="D306"/>
          <cell r="E306"/>
          <cell r="F306"/>
          <cell r="G306"/>
          <cell r="H306"/>
          <cell r="I306"/>
          <cell r="J306"/>
          <cell r="K306"/>
          <cell r="L306"/>
        </row>
        <row r="307">
          <cell r="A307" t="str">
            <v>НС-1710576</v>
          </cell>
          <cell r="B307" t="str">
            <v>ACT-12UR4RCC8/PE-QEA/LD WI-FI</v>
          </cell>
          <cell r="C307">
            <v>3.5</v>
          </cell>
          <cell r="D307">
            <v>4</v>
          </cell>
          <cell r="E307" t="str">
            <v>А++/А+</v>
          </cell>
          <cell r="F307" t="str">
            <v>30/34/38</v>
          </cell>
          <cell r="G307" t="str">
            <v>570x215x570</v>
          </cell>
          <cell r="H307"/>
          <cell r="I307">
            <v>15.5</v>
          </cell>
          <cell r="J307">
            <v>62090</v>
          </cell>
          <cell r="K307">
            <v>40800</v>
          </cell>
          <cell r="L307">
            <v>35904</v>
          </cell>
        </row>
        <row r="308">
          <cell r="A308" t="str">
            <v>НС-1710579</v>
          </cell>
          <cell r="B308" t="str">
            <v>ACT-18UR4RCC8/PE-QEA/LD WI-FI</v>
          </cell>
          <cell r="C308">
            <v>5</v>
          </cell>
          <cell r="D308">
            <v>5.5</v>
          </cell>
          <cell r="E308" t="str">
            <v>А++/А+</v>
          </cell>
          <cell r="F308" t="str">
            <v>34/38/42</v>
          </cell>
          <cell r="G308" t="str">
            <v>570x215x570</v>
          </cell>
          <cell r="H308"/>
          <cell r="I308">
            <v>15.5</v>
          </cell>
          <cell r="J308">
            <v>64290</v>
          </cell>
          <cell r="K308">
            <v>42300</v>
          </cell>
          <cell r="L308">
            <v>37224</v>
          </cell>
        </row>
        <row r="309">
          <cell r="A309" t="str">
            <v>НС-1710580</v>
          </cell>
          <cell r="B309" t="str">
            <v>ACT-24UR4RJC8/PE-QFA/CD WI-FI</v>
          </cell>
          <cell r="C309">
            <v>6.5</v>
          </cell>
          <cell r="D309">
            <v>7.1</v>
          </cell>
          <cell r="E309" t="str">
            <v>А++/А+</v>
          </cell>
          <cell r="F309" t="str">
            <v>37/40/43</v>
          </cell>
          <cell r="G309" t="str">
            <v>840×236×840</v>
          </cell>
          <cell r="H309"/>
          <cell r="I309">
            <v>23</v>
          </cell>
          <cell r="J309">
            <v>76590</v>
          </cell>
          <cell r="K309">
            <v>50400</v>
          </cell>
          <cell r="L309">
            <v>44352</v>
          </cell>
        </row>
        <row r="310">
          <cell r="A310"/>
          <cell r="B310" t="str">
            <v xml:space="preserve">ВНУТРЕННИЕ НАПОЛЬНО-ПОТОЛОЧНЫЕ БЛОКИ MULTI EU DC Inverter Wi-Fi </v>
          </cell>
          <cell r="C310"/>
          <cell r="D310"/>
          <cell r="E310"/>
          <cell r="F310"/>
          <cell r="G310"/>
          <cell r="H310"/>
          <cell r="I310"/>
          <cell r="J310"/>
          <cell r="K310"/>
          <cell r="L310"/>
        </row>
        <row r="311">
          <cell r="A311" t="str">
            <v>НС-1707815</v>
          </cell>
          <cell r="B311" t="str">
            <v>AVT-24UR4RB8</v>
          </cell>
          <cell r="C311">
            <v>6.5</v>
          </cell>
          <cell r="D311">
            <v>7.1</v>
          </cell>
          <cell r="E311" t="str">
            <v>А++/А+</v>
          </cell>
          <cell r="F311" t="str">
            <v>42/46/50</v>
          </cell>
          <cell r="G311" t="str">
            <v>1285×680×230</v>
          </cell>
          <cell r="H311"/>
          <cell r="I311">
            <v>37</v>
          </cell>
          <cell r="J311">
            <v>68790</v>
          </cell>
          <cell r="K311">
            <v>45200</v>
          </cell>
          <cell r="L311">
            <v>39776</v>
          </cell>
        </row>
        <row r="312">
          <cell r="A312"/>
          <cell r="B312" t="str">
            <v>МОБИЛЬНЫЕ КОНДИЦИОНЕРЫ</v>
          </cell>
          <cell r="C312" t="str">
            <v>Мощность,кВт</v>
          </cell>
          <cell r="D312"/>
          <cell r="E312" t="str">
            <v>Классэнергоэф-фективности</v>
          </cell>
          <cell r="F312" t="str">
            <v>Уров.
Шумавнутреннегоблока
ДБ(A)</v>
          </cell>
          <cell r="G312" t="str">
            <v>Габаритыблока
(ДхВхГ),мм</v>
          </cell>
          <cell r="H312"/>
          <cell r="I312" t="str">
            <v>Веснетто, кг</v>
          </cell>
          <cell r="J312" t="str">
            <v>РИЦ,руб.</v>
          </cell>
          <cell r="K312" t="str">
            <v>Дилерскаяцена,руб.</v>
          </cell>
          <cell r="L312" t="str">
            <v>ВашаСпеццена,руб</v>
          </cell>
        </row>
        <row r="313">
          <cell r="A313"/>
          <cell r="B313"/>
          <cell r="C313" t="str">
            <v>охл.</v>
          </cell>
          <cell r="D313" t="str">
            <v>нагр.</v>
          </cell>
          <cell r="E313"/>
          <cell r="F313"/>
          <cell r="G313" t="str">
            <v>Внутренний</v>
          </cell>
          <cell r="H313"/>
          <cell r="I313"/>
          <cell r="J313"/>
          <cell r="K313"/>
          <cell r="L313"/>
        </row>
        <row r="314">
          <cell r="A314"/>
          <cell r="B314" t="str">
            <v>МОБИЛЬНЫЕ КОНДИЦИОНЕРЫ СЕРИИ V</v>
          </cell>
          <cell r="C314"/>
          <cell r="D314"/>
          <cell r="E314"/>
          <cell r="F314"/>
          <cell r="G314"/>
          <cell r="H314"/>
          <cell r="I314"/>
          <cell r="J314"/>
          <cell r="K314" t="str">
            <v>УЗНАТЬ БОЛЬШЕ</v>
          </cell>
          <cell r="L314"/>
        </row>
        <row r="315">
          <cell r="A315" t="str">
            <v>НС-1406803</v>
          </cell>
          <cell r="B315" t="str">
            <v>AP-07CR4GKVS00</v>
          </cell>
          <cell r="C315">
            <v>2.0499999999999998</v>
          </cell>
          <cell r="D315" t="str">
            <v>-</v>
          </cell>
          <cell r="E315" t="str">
            <v>А</v>
          </cell>
          <cell r="F315" t="str">
            <v>48/51</v>
          </cell>
          <cell r="G315" t="str">
            <v>300х670х330</v>
          </cell>
          <cell r="H315"/>
          <cell r="I315">
            <v>21</v>
          </cell>
          <cell r="J315">
            <v>27990</v>
          </cell>
          <cell r="K315">
            <v>22390</v>
          </cell>
          <cell r="L315">
            <v>20151</v>
          </cell>
        </row>
        <row r="316">
          <cell r="A316" t="str">
            <v>НС-1406805</v>
          </cell>
          <cell r="B316" t="str">
            <v>AP-09CR4GKVS00</v>
          </cell>
          <cell r="C316">
            <v>2.4900000000000002</v>
          </cell>
          <cell r="D316" t="str">
            <v>-</v>
          </cell>
          <cell r="E316" t="str">
            <v>A</v>
          </cell>
          <cell r="F316" t="str">
            <v>48/52</v>
          </cell>
          <cell r="G316" t="str">
            <v>300х670х330</v>
          </cell>
          <cell r="H316"/>
          <cell r="I316">
            <v>24.5</v>
          </cell>
          <cell r="J316">
            <v>31990</v>
          </cell>
          <cell r="K316">
            <v>25590</v>
          </cell>
          <cell r="L316">
            <v>23031</v>
          </cell>
        </row>
        <row r="317">
          <cell r="A317"/>
          <cell r="B317" t="str">
            <v>МОБИЛЬНЫЕ КОНДИЦИОНЕРЫ СЕРИИ W</v>
          </cell>
          <cell r="C317"/>
          <cell r="D317"/>
          <cell r="E317"/>
          <cell r="F317"/>
          <cell r="G317"/>
          <cell r="H317"/>
          <cell r="I317"/>
          <cell r="J317"/>
          <cell r="K317" t="str">
            <v>УЗНАТЬ БОЛЬШЕ</v>
          </cell>
          <cell r="L317"/>
        </row>
        <row r="318">
          <cell r="A318" t="str">
            <v>НС-1413640</v>
          </cell>
          <cell r="B318" t="str">
            <v>AP-07CR4GKWS00</v>
          </cell>
          <cell r="C318">
            <v>2.0499999999999998</v>
          </cell>
          <cell r="D318" t="str">
            <v>-</v>
          </cell>
          <cell r="E318" t="str">
            <v>А</v>
          </cell>
          <cell r="F318" t="str">
            <v>48/51</v>
          </cell>
          <cell r="G318" t="str">
            <v>300х670х330</v>
          </cell>
          <cell r="H318"/>
          <cell r="I318">
            <v>21</v>
          </cell>
          <cell r="J318">
            <v>27990</v>
          </cell>
          <cell r="K318">
            <v>22390</v>
          </cell>
          <cell r="L318">
            <v>20151</v>
          </cell>
        </row>
        <row r="319">
          <cell r="A319" t="str">
            <v>НС-1413641</v>
          </cell>
          <cell r="B319" t="str">
            <v>AP-09CR4GKWS00</v>
          </cell>
          <cell r="C319">
            <v>2.4900000000000002</v>
          </cell>
          <cell r="D319" t="str">
            <v>-</v>
          </cell>
          <cell r="E319" t="str">
            <v>A</v>
          </cell>
          <cell r="F319" t="str">
            <v>48/52</v>
          </cell>
          <cell r="G319" t="str">
            <v>300х670х330</v>
          </cell>
          <cell r="H319"/>
          <cell r="I319">
            <v>24.5</v>
          </cell>
          <cell r="J319">
            <v>31990</v>
          </cell>
          <cell r="K319">
            <v>25590</v>
          </cell>
          <cell r="L319">
            <v>23031</v>
          </cell>
        </row>
        <row r="320">
          <cell r="A320"/>
          <cell r="B320" t="str">
            <v>МОБИЛЬНЫЕ КОНДИЦИОНЕРЫ СЕРИИ С</v>
          </cell>
          <cell r="C320"/>
          <cell r="D320"/>
          <cell r="E320"/>
          <cell r="F320"/>
          <cell r="G320"/>
          <cell r="H320"/>
          <cell r="I320"/>
          <cell r="J320"/>
          <cell r="K320" t="str">
            <v>УЗНАТЬ БОЛЬШЕ</v>
          </cell>
          <cell r="L320"/>
        </row>
        <row r="321">
          <cell r="A321" t="str">
            <v>НС-1610901</v>
          </cell>
          <cell r="B321" t="str">
            <v>AP-09CW4GNCS00</v>
          </cell>
          <cell r="C321">
            <v>2.6</v>
          </cell>
          <cell r="D321" t="str">
            <v>-</v>
          </cell>
          <cell r="E321" t="str">
            <v>A</v>
          </cell>
          <cell r="F321" t="str">
            <v>50/51/52</v>
          </cell>
          <cell r="G321" t="str">
            <v>433x708x320</v>
          </cell>
          <cell r="H321"/>
          <cell r="I321">
            <v>25.5</v>
          </cell>
          <cell r="J321">
            <v>36990</v>
          </cell>
          <cell r="K321">
            <v>29590</v>
          </cell>
          <cell r="L321">
            <v>26631</v>
          </cell>
        </row>
        <row r="322">
          <cell r="A322" t="str">
            <v>НС-1610903</v>
          </cell>
          <cell r="B322" t="str">
            <v>AP-12CW4GQCS00</v>
          </cell>
          <cell r="C322">
            <v>3.5</v>
          </cell>
          <cell r="D322" t="str">
            <v>-</v>
          </cell>
          <cell r="E322" t="str">
            <v>A</v>
          </cell>
          <cell r="F322" t="str">
            <v>52/53/54</v>
          </cell>
          <cell r="G322" t="str">
            <v>444x723x361</v>
          </cell>
          <cell r="H322"/>
          <cell r="I322">
            <v>31.3</v>
          </cell>
          <cell r="J322">
            <v>41990</v>
          </cell>
          <cell r="K322">
            <v>33590</v>
          </cell>
          <cell r="L322">
            <v>30231</v>
          </cell>
        </row>
        <row r="323">
          <cell r="A323"/>
          <cell r="B323" t="str">
            <v>БЫТОВЫЕ ОСУШИТЕЛИ ВОЗДУХА</v>
          </cell>
          <cell r="C323" t="str">
            <v>Производительность по осушению, литров/сутки</v>
          </cell>
          <cell r="D323" t="str">
            <v>Объем бака для воды, л</v>
          </cell>
          <cell r="E323" t="str">
            <v>Расход воздуха, м3/ч</v>
          </cell>
          <cell r="F323" t="str">
            <v>Уровень шума (макс), дБ (А)</v>
          </cell>
          <cell r="G323" t="str">
            <v>Габариты прибора (ДхВхГ), мм</v>
          </cell>
          <cell r="H323"/>
          <cell r="I323" t="str">
            <v>Вес нетто, кг</v>
          </cell>
          <cell r="J323" t="str">
            <v>РИЦ,руб.</v>
          </cell>
          <cell r="K323" t="str">
            <v>Дилерскаяцена,руб.</v>
          </cell>
          <cell r="L323" t="str">
            <v>ВашаСпеццена,руб</v>
          </cell>
        </row>
        <row r="324">
          <cell r="A324"/>
          <cell r="B324" t="str">
            <v>AIR GO PRO</v>
          </cell>
          <cell r="C324"/>
          <cell r="D324"/>
          <cell r="E324"/>
          <cell r="F324"/>
          <cell r="G324"/>
          <cell r="H324"/>
          <cell r="I324"/>
          <cell r="J324"/>
          <cell r="K324"/>
          <cell r="L324"/>
        </row>
        <row r="325">
          <cell r="A325" t="str">
            <v>НС-1614102</v>
          </cell>
          <cell r="B325" t="str">
            <v>DH-12S4GLU00</v>
          </cell>
          <cell r="C325">
            <v>12</v>
          </cell>
          <cell r="D325">
            <v>2</v>
          </cell>
          <cell r="E325">
            <v>100</v>
          </cell>
          <cell r="F325">
            <v>40</v>
          </cell>
          <cell r="G325" t="str">
            <v>310х400х203</v>
          </cell>
          <cell r="H325"/>
          <cell r="I325">
            <v>11</v>
          </cell>
          <cell r="J325">
            <v>15990</v>
          </cell>
          <cell r="K325">
            <v>12790</v>
          </cell>
          <cell r="L325">
            <v>11511</v>
          </cell>
        </row>
        <row r="326">
          <cell r="A326"/>
          <cell r="B326" t="str">
            <v>Аксессуары для мобильных кондиционеров</v>
          </cell>
          <cell r="C326"/>
          <cell r="D326"/>
          <cell r="E326"/>
          <cell r="F326"/>
          <cell r="G326"/>
          <cell r="H326"/>
          <cell r="I326"/>
          <cell r="J326"/>
          <cell r="K326" t="str">
            <v>УЗНАТЬ БОЛЬШЕ</v>
          </cell>
          <cell r="L326"/>
        </row>
        <row r="327">
          <cell r="A327"/>
          <cell r="B327" t="str">
            <v xml:space="preserve">Модель </v>
          </cell>
          <cell r="C327" t="str">
            <v xml:space="preserve">Описание </v>
          </cell>
          <cell r="D327"/>
          <cell r="E327"/>
          <cell r="F327"/>
          <cell r="G327"/>
          <cell r="H327"/>
          <cell r="I327"/>
          <cell r="J327" t="str">
            <v>РИЦ, руб.</v>
          </cell>
          <cell r="K327" t="str">
            <v>Дилерская цена, руб.</v>
          </cell>
          <cell r="L327" t="str">
            <v>Ваша Спец цена, руб</v>
          </cell>
        </row>
        <row r="328">
          <cell r="A328" t="str">
            <v>НС-1488394</v>
          </cell>
          <cell r="B328" t="str">
            <v>LA-WKS-04M</v>
          </cell>
          <cell r="C328" t="str">
            <v>Оконный адаптер для мобильного кондиционера совместив со всеми мобильными кондиционерами. Адаптер крепится к раме и створке окна. Данный адаптер подходит для распашных окон.</v>
          </cell>
          <cell r="D328"/>
          <cell r="E328"/>
          <cell r="F328"/>
          <cell r="G328"/>
          <cell r="H328"/>
          <cell r="I328"/>
          <cell r="J328">
            <v>1599</v>
          </cell>
          <cell r="K328">
            <v>1090</v>
          </cell>
          <cell r="L328">
            <v>981</v>
          </cell>
        </row>
        <row r="329">
          <cell r="A329"/>
          <cell r="B329" t="str">
            <v>АКСЕССУАРЫ RAC&amp;LCAC&amp;FM</v>
          </cell>
          <cell r="C329"/>
          <cell r="D329"/>
          <cell r="E329"/>
          <cell r="F329"/>
          <cell r="G329"/>
          <cell r="H329"/>
          <cell r="I329"/>
          <cell r="J329"/>
          <cell r="K329"/>
          <cell r="L329"/>
        </row>
        <row r="330">
          <cell r="A330"/>
          <cell r="B330" t="str">
            <v xml:space="preserve">Модель </v>
          </cell>
          <cell r="C330" t="str">
            <v xml:space="preserve">Описание </v>
          </cell>
          <cell r="D330"/>
          <cell r="E330"/>
          <cell r="F330"/>
          <cell r="G330"/>
          <cell r="H330"/>
          <cell r="I330"/>
          <cell r="J330" t="str">
            <v>РИЦ, руб.</v>
          </cell>
          <cell r="K330" t="str">
            <v>Дилерская цена, руб.</v>
          </cell>
          <cell r="L330" t="str">
            <v>Ваша Спец цена, руб</v>
          </cell>
        </row>
        <row r="331">
          <cell r="A331" t="str">
            <v>НС-1419957</v>
          </cell>
          <cell r="B331" t="str">
            <v>AEH-W4G1</v>
          </cell>
          <cell r="C331" t="str">
            <v xml:space="preserve">Wi-Fi модуль для всех кондиционеров Hisense, оснащенных функцией wi-fi ready </v>
          </cell>
          <cell r="D331"/>
          <cell r="E331"/>
          <cell r="F331"/>
          <cell r="G331"/>
          <cell r="H331"/>
          <cell r="I331"/>
          <cell r="J331">
            <v>3490</v>
          </cell>
          <cell r="K331">
            <v>2600</v>
          </cell>
          <cell r="L331">
            <v>2340</v>
          </cell>
        </row>
        <row r="332">
          <cell r="A332" t="str">
            <v>НС-1494331</v>
          </cell>
          <cell r="B332" t="str">
            <v>YXE-E01U(E)</v>
          </cell>
          <cell r="C332" t="str">
            <v>Индивидуальный проводной пульт</v>
          </cell>
          <cell r="D332"/>
          <cell r="E332"/>
          <cell r="F332"/>
          <cell r="G332"/>
          <cell r="H332"/>
          <cell r="I332"/>
          <cell r="J332">
            <v>10069.5</v>
          </cell>
          <cell r="K332">
            <v>6900</v>
          </cell>
          <cell r="L332">
            <v>6210</v>
          </cell>
        </row>
        <row r="333">
          <cell r="A333" t="str">
            <v>НС-1096207</v>
          </cell>
          <cell r="B333" t="str">
            <v>YJE-C01T(E)</v>
          </cell>
          <cell r="C333" t="str">
            <v xml:space="preserve">Центральный контроллер </v>
          </cell>
          <cell r="D333"/>
          <cell r="E333"/>
          <cell r="F333"/>
          <cell r="G333"/>
          <cell r="H333"/>
          <cell r="I333"/>
          <cell r="J333">
            <v>19624.5</v>
          </cell>
          <cell r="K333">
            <v>13300</v>
          </cell>
          <cell r="L333">
            <v>11970</v>
          </cell>
        </row>
        <row r="334">
          <cell r="A334" t="str">
            <v>НС-1492600</v>
          </cell>
          <cell r="B334" t="str">
            <v>B544 (E)</v>
          </cell>
          <cell r="C334" t="str">
            <v>Адаптер преобразования сигнала, для подключения сплит-систем Hisense к системам центрального управления и диспетчеризации BACnet/Modbus</v>
          </cell>
          <cell r="D334"/>
          <cell r="E334"/>
          <cell r="F334"/>
          <cell r="G334"/>
          <cell r="H334"/>
          <cell r="I334"/>
          <cell r="J334">
            <v>7234.4999999999991</v>
          </cell>
          <cell r="K334">
            <v>4900</v>
          </cell>
          <cell r="L334">
            <v>4410</v>
          </cell>
        </row>
        <row r="335">
          <cell r="A335" t="str">
            <v>НС-1708480</v>
          </cell>
          <cell r="B335" t="str">
            <v>B545(E)</v>
          </cell>
          <cell r="C335" t="str">
            <v>Адаптер преобразования сигнала, для подключения сплит-систем Hisense к системе диспетчеризации KNX</v>
          </cell>
          <cell r="D335"/>
          <cell r="E335"/>
          <cell r="F335"/>
          <cell r="G335"/>
          <cell r="H335"/>
          <cell r="I335"/>
          <cell r="J335">
            <v>10990</v>
          </cell>
          <cell r="K335">
            <v>8700</v>
          </cell>
          <cell r="L335">
            <v>7830</v>
          </cell>
        </row>
        <row r="336">
          <cell r="A336" t="str">
            <v>НС-1732008</v>
          </cell>
          <cell r="B336" t="str">
            <v>L1-12</v>
          </cell>
          <cell r="C336" t="str">
            <v>Базовый ИК пульт дистанционного управления L1-12</v>
          </cell>
          <cell r="D336"/>
          <cell r="E336"/>
          <cell r="F336"/>
          <cell r="G336"/>
          <cell r="H336"/>
          <cell r="I336"/>
          <cell r="J336">
            <v>1312.5</v>
          </cell>
          <cell r="K336">
            <v>900</v>
          </cell>
          <cell r="L336">
            <v>810</v>
          </cell>
        </row>
        <row r="337">
          <cell r="A337" t="str">
            <v>НС-1539835</v>
          </cell>
          <cell r="B337" t="str">
            <v>RCH-RVD01</v>
          </cell>
          <cell r="C337" t="str">
            <v>Премиальный ИК пульт дистанционного управления RCH-RVD01</v>
          </cell>
          <cell r="D337"/>
          <cell r="E337"/>
          <cell r="F337"/>
          <cell r="G337"/>
          <cell r="H337"/>
          <cell r="I337"/>
          <cell r="J337">
            <v>5029.5</v>
          </cell>
          <cell r="K337">
            <v>3300</v>
          </cell>
          <cell r="L337">
            <v>2970</v>
          </cell>
        </row>
        <row r="338">
          <cell r="A338"/>
          <cell r="B338" t="str">
            <v>ДРЕНАЖНЫЕ НАСОСЫ GREEN PUMP</v>
          </cell>
          <cell r="C338"/>
          <cell r="D338"/>
          <cell r="E338"/>
          <cell r="F338"/>
          <cell r="G338"/>
          <cell r="H338"/>
          <cell r="I338"/>
          <cell r="J338"/>
          <cell r="K338"/>
          <cell r="L338"/>
        </row>
        <row r="339">
          <cell r="A339"/>
          <cell r="B339" t="str">
            <v>Артикул</v>
          </cell>
          <cell r="C339" t="str">
            <v xml:space="preserve">Модель </v>
          </cell>
          <cell r="D339" t="str">
            <v>Параметры</v>
          </cell>
          <cell r="E339"/>
          <cell r="F339" t="str">
            <v>Тип устройства</v>
          </cell>
          <cell r="G339" t="str">
            <v>Объем бака, мл</v>
          </cell>
          <cell r="H339" t="str">
            <v>Габариты (ДхВхГ), мм</v>
          </cell>
          <cell r="I339" t="str">
            <v>Вес нетто, кг</v>
          </cell>
          <cell r="J339" t="str">
            <v>РИЦ, руб</v>
          </cell>
          <cell r="K339" t="str">
            <v>Дилерская цена, руб</v>
          </cell>
          <cell r="L339" t="str">
            <v>Ваша Спец цена, руб</v>
          </cell>
        </row>
        <row r="340">
          <cell r="A340"/>
          <cell r="B340"/>
          <cell r="C340"/>
          <cell r="D340" t="str">
            <v>Производит., л/ч</v>
          </cell>
          <cell r="E340" t="str">
            <v>Нагнет. по вертик.</v>
          </cell>
          <cell r="F340"/>
          <cell r="G340"/>
          <cell r="H340"/>
          <cell r="I340"/>
          <cell r="J340"/>
          <cell r="K340"/>
          <cell r="L340"/>
        </row>
        <row r="341">
          <cell r="A341" t="str">
            <v>НС-1489615</v>
          </cell>
          <cell r="B341" t="str">
            <v>LP015-15FL</v>
          </cell>
          <cell r="C341" t="str">
            <v>MINI FLOW</v>
          </cell>
          <cell r="D341">
            <v>15</v>
          </cell>
          <cell r="E341">
            <v>15</v>
          </cell>
          <cell r="F341" t="str">
            <v>Проточная</v>
          </cell>
          <cell r="G341" t="str">
            <v>-</v>
          </cell>
          <cell r="H341" t="str">
            <v>115x40x30</v>
          </cell>
          <cell r="I341">
            <v>0.4</v>
          </cell>
          <cell r="J341">
            <v>3670</v>
          </cell>
          <cell r="K341">
            <v>2856.92</v>
          </cell>
          <cell r="L341">
            <v>2571.2280000000001</v>
          </cell>
        </row>
        <row r="342">
          <cell r="A342" t="str">
            <v>НС-1514830</v>
          </cell>
          <cell r="B342" t="str">
            <v>LP020-15FL</v>
          </cell>
          <cell r="C342" t="str">
            <v>GREEN FLOW</v>
          </cell>
          <cell r="D342">
            <v>20</v>
          </cell>
          <cell r="E342">
            <v>15</v>
          </cell>
          <cell r="F342" t="str">
            <v>Проточная</v>
          </cell>
          <cell r="G342" t="str">
            <v>-</v>
          </cell>
          <cell r="H342" t="str">
            <v>183х30х33</v>
          </cell>
          <cell r="I342">
            <v>0.45</v>
          </cell>
          <cell r="J342">
            <v>4400</v>
          </cell>
          <cell r="K342">
            <v>3517.8</v>
          </cell>
          <cell r="L342">
            <v>3166.0200000000004</v>
          </cell>
        </row>
        <row r="343">
          <cell r="A343" t="str">
            <v>НС-1514831</v>
          </cell>
          <cell r="B343" t="str">
            <v>LP038-20FL</v>
          </cell>
          <cell r="C343" t="str">
            <v>GREEN FLOW</v>
          </cell>
          <cell r="D343">
            <v>38</v>
          </cell>
          <cell r="E343">
            <v>20</v>
          </cell>
          <cell r="F343" t="str">
            <v>Проточная</v>
          </cell>
          <cell r="G343" t="str">
            <v>-</v>
          </cell>
          <cell r="H343" t="str">
            <v>183х30х33</v>
          </cell>
          <cell r="I343">
            <v>0.45</v>
          </cell>
          <cell r="J343">
            <v>4870</v>
          </cell>
          <cell r="K343">
            <v>3731.31</v>
          </cell>
          <cell r="L343">
            <v>3358.1790000000001</v>
          </cell>
        </row>
        <row r="344">
          <cell r="A344" t="str">
            <v>НС-1514832</v>
          </cell>
          <cell r="B344" t="str">
            <v>LP020-15WA</v>
          </cell>
          <cell r="C344" t="str">
            <v>WHITE WALL</v>
          </cell>
          <cell r="D344">
            <v>20</v>
          </cell>
          <cell r="E344">
            <v>15</v>
          </cell>
          <cell r="F344" t="str">
            <v>Накопительная</v>
          </cell>
          <cell r="G344">
            <v>0.3</v>
          </cell>
          <cell r="H344" t="str">
            <v>140х39х40</v>
          </cell>
          <cell r="I344">
            <v>0.56999999999999995</v>
          </cell>
          <cell r="J344">
            <v>4670</v>
          </cell>
          <cell r="K344">
            <v>3517.8</v>
          </cell>
          <cell r="L344">
            <v>3166.0200000000004</v>
          </cell>
        </row>
        <row r="345">
          <cell r="A345" t="str">
            <v>НС-1514833</v>
          </cell>
          <cell r="B345" t="str">
            <v>LP038-20WA</v>
          </cell>
          <cell r="C345" t="str">
            <v>WHITE WALL</v>
          </cell>
          <cell r="D345">
            <v>38</v>
          </cell>
          <cell r="E345">
            <v>20</v>
          </cell>
          <cell r="F345" t="str">
            <v>Накопительная</v>
          </cell>
          <cell r="G345">
            <v>0.3</v>
          </cell>
          <cell r="H345" t="str">
            <v>140х39х40</v>
          </cell>
          <cell r="I345">
            <v>0.56999999999999995</v>
          </cell>
          <cell r="J345">
            <v>5140</v>
          </cell>
          <cell r="K345">
            <v>3944.82</v>
          </cell>
          <cell r="L345">
            <v>3550.3380000000002</v>
          </cell>
        </row>
        <row r="346">
          <cell r="A346" t="str">
            <v>НС-1489617</v>
          </cell>
          <cell r="B346" t="str">
            <v>LP500-08TN</v>
          </cell>
          <cell r="C346" t="str">
            <v>GREEN TANK</v>
          </cell>
          <cell r="D346">
            <v>500</v>
          </cell>
          <cell r="E346">
            <v>8</v>
          </cell>
          <cell r="F346" t="str">
            <v>Накопительная</v>
          </cell>
          <cell r="G346" t="str">
            <v>-</v>
          </cell>
          <cell r="H346" t="str">
            <v>324x155x140</v>
          </cell>
          <cell r="I346">
            <v>1.36</v>
          </cell>
          <cell r="J346">
            <v>4880</v>
          </cell>
          <cell r="K346">
            <v>3883.77</v>
          </cell>
          <cell r="L346">
            <v>3495.393</v>
          </cell>
        </row>
        <row r="347">
          <cell r="A347"/>
          <cell r="B347" t="str">
            <v>ЗИМНИЕ КОМПЛЕКТЫ И УСТРОЙСТВА РОТАЦИЙ</v>
          </cell>
          <cell r="C347"/>
          <cell r="D347"/>
          <cell r="E347"/>
          <cell r="F347"/>
          <cell r="G347"/>
          <cell r="H347"/>
          <cell r="I347"/>
          <cell r="J347"/>
          <cell r="K347"/>
          <cell r="L347"/>
        </row>
        <row r="348">
          <cell r="A348" t="str">
            <v>Код</v>
          </cell>
          <cell r="B348" t="str">
            <v>Артикул</v>
          </cell>
          <cell r="C348" t="str">
            <v xml:space="preserve">Модель </v>
          </cell>
          <cell r="D348" t="str">
            <v>Описание комплекта</v>
          </cell>
          <cell r="E348"/>
          <cell r="F348"/>
          <cell r="G348"/>
          <cell r="H348" t="str">
            <v>Габариты (ДхВхГ), мм</v>
          </cell>
          <cell r="I348" t="str">
            <v>Вес нетто, кг</v>
          </cell>
          <cell r="J348" t="str">
            <v>РИЦ, руб</v>
          </cell>
          <cell r="K348" t="str">
            <v>Дилерская цена, руб</v>
          </cell>
          <cell r="L348" t="str">
            <v>Ваша Спец цена, руб</v>
          </cell>
        </row>
        <row r="349">
          <cell r="A349"/>
          <cell r="B349"/>
          <cell r="C349"/>
          <cell r="D349"/>
          <cell r="E349"/>
          <cell r="F349"/>
          <cell r="G349"/>
          <cell r="H349"/>
          <cell r="I349"/>
          <cell r="J349"/>
          <cell r="K349"/>
          <cell r="L349"/>
        </row>
        <row r="350">
          <cell r="A350" t="str">
            <v>НС-1725244</v>
          </cell>
          <cell r="B350" t="str">
            <v>LA3-SD30 Зимний комплект до -30С LAMPRECHT</v>
          </cell>
          <cell r="C350" t="str">
            <v xml:space="preserve">Зимний комплект до -30С </v>
          </cell>
          <cell r="D350" t="str">
            <v>LA3-SD30 Зимний комплект до -30С LAMPRECHT</v>
          </cell>
          <cell r="E350" t="e">
            <v>#N/A</v>
          </cell>
          <cell r="F350" t="e">
            <v>#N/A</v>
          </cell>
          <cell r="G350" t="e">
            <v>#N/A</v>
          </cell>
          <cell r="H350" t="str">
            <v>265х180х50</v>
          </cell>
          <cell r="I350">
            <v>0.34499999999999997</v>
          </cell>
          <cell r="J350">
            <v>2820</v>
          </cell>
          <cell r="K350">
            <v>3619.44</v>
          </cell>
          <cell r="L350">
            <v>3619.44</v>
          </cell>
        </row>
        <row r="351">
          <cell r="A351" t="str">
            <v>НС-1725246</v>
          </cell>
          <cell r="B351" t="str">
            <v>LA4-SD40 Зимний комплект до -40С LAMPRECHT</v>
          </cell>
          <cell r="C351" t="str">
            <v xml:space="preserve">Зимний комплект до -40С </v>
          </cell>
          <cell r="D351" t="str">
            <v>LA4-SD40 Зимний комплект до -40С LAMPRECHT</v>
          </cell>
          <cell r="E351" t="e">
            <v>#N/A</v>
          </cell>
          <cell r="F351" t="e">
            <v>#N/A</v>
          </cell>
          <cell r="G351" t="e">
            <v>#N/A</v>
          </cell>
          <cell r="H351" t="str">
            <v>265х180х50</v>
          </cell>
          <cell r="I351">
            <v>0.46500000000000002</v>
          </cell>
          <cell r="J351">
            <v>3380</v>
          </cell>
          <cell r="K351">
            <v>4066.81</v>
          </cell>
          <cell r="L351">
            <v>4066.81</v>
          </cell>
        </row>
        <row r="352">
          <cell r="A352" t="str">
            <v>НС-1077763</v>
          </cell>
          <cell r="B352" t="str">
            <v>БУРР-1М</v>
          </cell>
          <cell r="C352" t="str">
            <v>БУРР-1М</v>
          </cell>
          <cell r="D352" t="str">
            <v>Блок ротации управляющий</v>
          </cell>
          <cell r="E352"/>
          <cell r="F352"/>
          <cell r="G352"/>
          <cell r="H352" t="str">
            <v>150x90x75</v>
          </cell>
          <cell r="I352">
            <v>0.5</v>
          </cell>
          <cell r="J352">
            <v>7010</v>
          </cell>
          <cell r="K352">
            <v>6201.91</v>
          </cell>
          <cell r="L352">
            <v>6201.91</v>
          </cell>
        </row>
        <row r="353">
          <cell r="A353" t="str">
            <v>НС-1077764</v>
          </cell>
          <cell r="B353" t="str">
            <v>БИС-1М</v>
          </cell>
          <cell r="C353" t="str">
            <v>БИС-1М</v>
          </cell>
          <cell r="D353" t="str">
            <v>Блок ротации исполнительный (на каждый кондиционер)</v>
          </cell>
          <cell r="E353"/>
          <cell r="F353"/>
          <cell r="G353"/>
          <cell r="H353" t="str">
            <v>130x85x45</v>
          </cell>
          <cell r="I353">
            <v>0.2</v>
          </cell>
          <cell r="J353">
            <v>2480</v>
          </cell>
          <cell r="K353">
            <v>2196.04</v>
          </cell>
          <cell r="L353">
            <v>2196.04</v>
          </cell>
        </row>
        <row r="354">
          <cell r="A354"/>
          <cell r="B354" t="str">
            <v>ЗИМНИЙ КОМПЛЕКТ  (Работа на охлаждение до -40℃)</v>
          </cell>
          <cell r="C354"/>
          <cell r="D354"/>
          <cell r="E354"/>
          <cell r="F354"/>
          <cell r="G354"/>
          <cell r="H354"/>
          <cell r="I354"/>
          <cell r="J354"/>
          <cell r="K354"/>
          <cell r="L354"/>
        </row>
        <row r="355">
          <cell r="A355" t="str">
            <v>НС-1194171</v>
          </cell>
          <cell r="B355" t="str">
            <v>Комплект зимнего регулирования РДК</v>
          </cell>
          <cell r="C355" t="str">
            <v>РДК 9,6 с установкой</v>
          </cell>
          <cell r="D355" t="str">
            <v>Предустанавливается на внешний блок сплит-системы и поставляется как единая система</v>
          </cell>
          <cell r="E355"/>
          <cell r="F355"/>
          <cell r="G355"/>
          <cell r="H355"/>
          <cell r="I355"/>
          <cell r="J355">
            <v>11800</v>
          </cell>
          <cell r="K355">
            <v>7100</v>
          </cell>
          <cell r="L355">
            <v>6390</v>
          </cell>
        </row>
        <row r="356">
          <cell r="A356"/>
          <cell r="B356" t="str">
            <v>ЭКРАНЫ-ОТРАЖАТЕЛИ СЕРИИ UMBRELLA</v>
          </cell>
          <cell r="C356"/>
          <cell r="D356"/>
          <cell r="E356"/>
          <cell r="F356"/>
          <cell r="G356"/>
          <cell r="H356"/>
          <cell r="I356"/>
          <cell r="J356"/>
          <cell r="K356"/>
          <cell r="L356"/>
        </row>
        <row r="357">
          <cell r="A357" t="str">
            <v>НС-1609753</v>
          </cell>
          <cell r="B357" t="str">
            <v>LA-NW840-SS</v>
          </cell>
          <cell r="C357" t="str">
            <v>LA-NW840-SS</v>
          </cell>
          <cell r="D357" t="str">
            <v>Для настенных внутренних блоков, шириной до 84см</v>
          </cell>
          <cell r="E357"/>
          <cell r="F357"/>
          <cell r="G357"/>
          <cell r="H357" t="str">
            <v>320х850х290</v>
          </cell>
          <cell r="I357">
            <v>1.39</v>
          </cell>
          <cell r="J357">
            <v>2240</v>
          </cell>
          <cell r="K357">
            <v>1982.53</v>
          </cell>
          <cell r="L357">
            <v>1784.277</v>
          </cell>
        </row>
        <row r="358">
          <cell r="A358" t="str">
            <v>НС-1609758</v>
          </cell>
          <cell r="B358" t="str">
            <v>LA-NW1200-SS</v>
          </cell>
          <cell r="C358" t="str">
            <v>LA-NW1200-SS</v>
          </cell>
          <cell r="D358" t="str">
            <v>Для настенных внутренних блоков, шириной до 120см</v>
          </cell>
          <cell r="E358"/>
          <cell r="F358"/>
          <cell r="G358"/>
          <cell r="H358" t="str">
            <v>320х1300х290</v>
          </cell>
          <cell r="I358">
            <v>1.74</v>
          </cell>
          <cell r="J358">
            <v>2970</v>
          </cell>
          <cell r="K358">
            <v>2623.06</v>
          </cell>
          <cell r="L358">
            <v>2360.7539999999999</v>
          </cell>
        </row>
        <row r="359">
          <cell r="A359" t="str">
            <v>НС-1609759</v>
          </cell>
          <cell r="B359" t="str">
            <v>LA-NW400-CA</v>
          </cell>
          <cell r="C359" t="str">
            <v>LA-NW400-CA</v>
          </cell>
          <cell r="D359" t="str">
            <v>Для декор. панелей кассетных сплит-систем до 650мм</v>
          </cell>
          <cell r="E359"/>
          <cell r="F359"/>
          <cell r="G359"/>
          <cell r="H359" t="str">
            <v>200х410х65</v>
          </cell>
          <cell r="I359">
            <v>0.66</v>
          </cell>
          <cell r="J359">
            <v>2190</v>
          </cell>
          <cell r="K359">
            <v>1931.71</v>
          </cell>
          <cell r="L359">
            <v>1738.539</v>
          </cell>
        </row>
        <row r="360">
          <cell r="A360" t="str">
            <v>НС-1609760</v>
          </cell>
          <cell r="B360" t="str">
            <v>LA-NW600-CA</v>
          </cell>
          <cell r="C360" t="str">
            <v>LA-NW600-CA</v>
          </cell>
          <cell r="D360" t="str">
            <v>Для декор. панелей кассетных сплит-систем до 950мм</v>
          </cell>
          <cell r="E360"/>
          <cell r="F360"/>
          <cell r="G360"/>
          <cell r="H360" t="str">
            <v>200х610х65</v>
          </cell>
          <cell r="I360">
            <v>0.78</v>
          </cell>
          <cell r="J360">
            <v>2230</v>
          </cell>
          <cell r="K360">
            <v>1972.41</v>
          </cell>
          <cell r="L360">
            <v>1775.1690000000001</v>
          </cell>
        </row>
        <row r="361">
          <cell r="A361"/>
          <cell r="B361" t="str">
            <v>ВАКУУМНЫЕ НАСОСЫ</v>
          </cell>
          <cell r="C361"/>
          <cell r="D361"/>
          <cell r="E361"/>
          <cell r="F361"/>
          <cell r="G361"/>
          <cell r="H361"/>
          <cell r="I361"/>
          <cell r="J361"/>
          <cell r="K361"/>
          <cell r="L361"/>
        </row>
        <row r="362">
          <cell r="A362" t="str">
            <v>НС-1650354</v>
          </cell>
          <cell r="B362" t="str">
            <v>LT-VP120-R410</v>
          </cell>
          <cell r="C362" t="str">
            <v>LT-VP120-R410</v>
          </cell>
          <cell r="D362" t="str">
            <v>1-ступ., 60л/мин, 60 microns, 1/4"SAE</v>
          </cell>
          <cell r="E362"/>
          <cell r="F362"/>
          <cell r="G362"/>
          <cell r="H362" t="str">
            <v>122x285x218</v>
          </cell>
          <cell r="I362">
            <v>5.0999999999999996</v>
          </cell>
          <cell r="J362">
            <v>6590</v>
          </cell>
          <cell r="K362">
            <v>5825.71</v>
          </cell>
          <cell r="L362">
            <v>5243.1390000000001</v>
          </cell>
        </row>
        <row r="363">
          <cell r="A363" t="str">
            <v>НС-1667265</v>
          </cell>
          <cell r="B363" t="str">
            <v>LT-VP220-R410</v>
          </cell>
          <cell r="C363" t="str">
            <v>LT-VP220-R410</v>
          </cell>
          <cell r="D363" t="str">
            <v>2-ступ., 60л/мин, 15 microns, 1/4"SAE</v>
          </cell>
          <cell r="E363"/>
          <cell r="F363"/>
          <cell r="G363"/>
          <cell r="H363" t="str">
            <v>122x230x313</v>
          </cell>
          <cell r="I363">
            <v>8.5</v>
          </cell>
          <cell r="J363">
            <v>12480</v>
          </cell>
          <cell r="K363">
            <v>11031.24</v>
          </cell>
          <cell r="L363">
            <v>9928.116</v>
          </cell>
        </row>
        <row r="364">
          <cell r="A364" t="str">
            <v>НС-1667267</v>
          </cell>
          <cell r="B364" t="str">
            <v>LT-VP220-R32</v>
          </cell>
          <cell r="C364" t="str">
            <v>LT-VP220-R32</v>
          </cell>
          <cell r="D364" t="str">
            <v>2-ступ., 60л/мин, 15 microns, 1/4"SAE, R32</v>
          </cell>
          <cell r="E364"/>
          <cell r="F364"/>
          <cell r="G364"/>
          <cell r="H364" t="str">
            <v>230x122x313</v>
          </cell>
          <cell r="I364">
            <v>8</v>
          </cell>
          <cell r="J364">
            <v>13150</v>
          </cell>
          <cell r="K364">
            <v>11620.84</v>
          </cell>
          <cell r="L364">
            <v>10458.756000000001</v>
          </cell>
        </row>
        <row r="365">
          <cell r="A365" t="str">
            <v>НС-1594224</v>
          </cell>
          <cell r="B365" t="str">
            <v>LT-VG46</v>
          </cell>
          <cell r="C365" t="str">
            <v>LT-VG46</v>
          </cell>
          <cell r="D365" t="str">
            <v>Масло для вакуумных насосов, 0,25л</v>
          </cell>
          <cell r="E365"/>
          <cell r="F365"/>
          <cell r="G365"/>
          <cell r="H365" t="str">
            <v>165x75x45</v>
          </cell>
          <cell r="I365">
            <v>0.25</v>
          </cell>
          <cell r="J365">
            <v>322</v>
          </cell>
          <cell r="K365">
            <v>284.68</v>
          </cell>
          <cell r="L365">
            <v>256.21199999999999</v>
          </cell>
        </row>
        <row r="366">
          <cell r="A366"/>
          <cell r="B366" t="str">
            <v>МАНОМЕТРИЧЕСКИЕ КОЛЛЕКТОРЫ</v>
          </cell>
          <cell r="C366"/>
          <cell r="D366"/>
          <cell r="E366"/>
          <cell r="F366"/>
          <cell r="G366"/>
          <cell r="H366"/>
          <cell r="I366"/>
          <cell r="J366"/>
          <cell r="K366"/>
          <cell r="L366"/>
        </row>
        <row r="367">
          <cell r="A367" t="str">
            <v>НС-1608305</v>
          </cell>
          <cell r="B367" t="str">
            <v>LT-1MGL-01</v>
          </cell>
          <cell r="C367" t="str">
            <v>LT-1MGL-01</v>
          </cell>
          <cell r="D367" t="str">
            <v>1-вент, R22/R32/R134/R410, F1/4, без шлангов</v>
          </cell>
          <cell r="E367"/>
          <cell r="F367"/>
          <cell r="G367"/>
          <cell r="H367" t="str">
            <v>290x130x50</v>
          </cell>
          <cell r="I367">
            <v>0.43</v>
          </cell>
          <cell r="J367">
            <v>1040</v>
          </cell>
          <cell r="K367">
            <v>919.05</v>
          </cell>
          <cell r="L367">
            <v>827.14499999999998</v>
          </cell>
        </row>
        <row r="368">
          <cell r="A368" t="str">
            <v>НС-1608310</v>
          </cell>
          <cell r="B368" t="str">
            <v>LT-1MGL-03</v>
          </cell>
          <cell r="C368" t="str">
            <v>LT-1MGL-03</v>
          </cell>
          <cell r="D368" t="str">
            <v>1-вент, R22/R32/R134/R410, F1/4, без шлангов</v>
          </cell>
          <cell r="E368"/>
          <cell r="F368"/>
          <cell r="G368"/>
          <cell r="H368" t="str">
            <v>230x130x60</v>
          </cell>
          <cell r="I368">
            <v>0.54</v>
          </cell>
          <cell r="J368">
            <v>1750</v>
          </cell>
          <cell r="K368">
            <v>1545.39</v>
          </cell>
          <cell r="L368">
            <v>1390.8510000000001</v>
          </cell>
        </row>
        <row r="369">
          <cell r="A369" t="str">
            <v>НС-1432743</v>
          </cell>
          <cell r="B369" t="str">
            <v>RT-MG20BR-R410</v>
          </cell>
          <cell r="C369" t="str">
            <v>RT-MG20BR-R410</v>
          </cell>
          <cell r="D369" t="str">
            <v>2-вент, 3 штуц., R22/R32/R134/R410, М1/4", без шлангов</v>
          </cell>
          <cell r="E369"/>
          <cell r="F369"/>
          <cell r="G369"/>
          <cell r="H369" t="str">
            <v>160х175х65</v>
          </cell>
          <cell r="I369">
            <v>0.9</v>
          </cell>
          <cell r="J369">
            <v>2100</v>
          </cell>
          <cell r="K369">
            <v>1854.49</v>
          </cell>
          <cell r="L369">
            <v>1669.0409999999999</v>
          </cell>
        </row>
        <row r="370">
          <cell r="A370" t="str">
            <v>НС-1432744</v>
          </cell>
          <cell r="B370" t="str">
            <v>RT-MG20BU-R410</v>
          </cell>
          <cell r="C370" t="str">
            <v>RT-MG20BU-R410</v>
          </cell>
          <cell r="D370" t="str">
            <v>2-вент, 3 штуц., R22/R32/R134/R410, М1/4", без шлангов</v>
          </cell>
          <cell r="E370"/>
          <cell r="F370"/>
          <cell r="G370"/>
          <cell r="H370" t="str">
            <v>167х177х66</v>
          </cell>
          <cell r="I370">
            <v>0.98</v>
          </cell>
          <cell r="J370">
            <v>2200</v>
          </cell>
          <cell r="K370">
            <v>1943.92</v>
          </cell>
          <cell r="L370">
            <v>1749.528</v>
          </cell>
        </row>
        <row r="371">
          <cell r="A371" t="str">
            <v>НС-1432745</v>
          </cell>
          <cell r="B371" t="str">
            <v>RT-MG20BL-R410</v>
          </cell>
          <cell r="C371" t="str">
            <v>RT-MG20BL-R410</v>
          </cell>
          <cell r="D371" t="str">
            <v>2-вент, 3 штуц., R22/R32/R134/R410, М1/4", без шлангов</v>
          </cell>
          <cell r="E371"/>
          <cell r="F371"/>
          <cell r="G371"/>
          <cell r="H371" t="str">
            <v>160х163х68</v>
          </cell>
          <cell r="I371">
            <v>0.9</v>
          </cell>
          <cell r="J371">
            <v>2650</v>
          </cell>
          <cell r="K371">
            <v>2342.4499999999998</v>
          </cell>
          <cell r="L371">
            <v>2108.2049999999999</v>
          </cell>
        </row>
        <row r="372">
          <cell r="A372"/>
          <cell r="B372" t="str">
            <v>ШЛАНГИ И АКСЕССУАРЫ</v>
          </cell>
          <cell r="C372"/>
          <cell r="D372"/>
          <cell r="E372"/>
          <cell r="F372"/>
          <cell r="G372"/>
          <cell r="H372"/>
          <cell r="I372"/>
          <cell r="J372"/>
          <cell r="K372"/>
          <cell r="L372"/>
        </row>
        <row r="373">
          <cell r="A373" t="str">
            <v>НС-1432746</v>
          </cell>
          <cell r="B373" t="str">
            <v>RT-HS-3/90</v>
          </cell>
          <cell r="C373" t="str">
            <v>RT-HS-3/90</v>
          </cell>
          <cell r="D373" t="str">
            <v>Шланги 90см, красный/синий 1/4х5/16"; желтый: 1/4х1/4", 55 bar</v>
          </cell>
          <cell r="E373"/>
          <cell r="F373"/>
          <cell r="G373"/>
          <cell r="H373" t="str">
            <v>200х200х40</v>
          </cell>
          <cell r="I373">
            <v>0.44</v>
          </cell>
          <cell r="J373">
            <v>1090</v>
          </cell>
          <cell r="K373">
            <v>959.75</v>
          </cell>
          <cell r="L373">
            <v>863.77499999999998</v>
          </cell>
        </row>
        <row r="374">
          <cell r="A374" t="str">
            <v>НС-1680155</v>
          </cell>
          <cell r="B374" t="str">
            <v>LT-3HS120</v>
          </cell>
          <cell r="C374" t="str">
            <v>LT-3HS120</v>
          </cell>
          <cell r="D374" t="str">
            <v>Шланги 120см,  красный/синий 1/4х5/16"; желтый: 1/4х1/4", 55 bar</v>
          </cell>
          <cell r="E374"/>
          <cell r="F374"/>
          <cell r="G374"/>
          <cell r="H374" t="str">
            <v>200х200х50</v>
          </cell>
          <cell r="I374">
            <v>0.49</v>
          </cell>
          <cell r="J374">
            <v>1500</v>
          </cell>
          <cell r="K374">
            <v>1325.83</v>
          </cell>
          <cell r="L374">
            <v>1193.2470000000001</v>
          </cell>
        </row>
        <row r="375">
          <cell r="A375" t="str">
            <v>НС-1608316</v>
          </cell>
          <cell r="B375" t="str">
            <v>LT-3HS200</v>
          </cell>
          <cell r="C375" t="str">
            <v>LT-3HS200</v>
          </cell>
          <cell r="D375" t="str">
            <v>Шланги 200см, красный/синий 1/4х5/16"; желтый: 1/4х1/4", 55 bar</v>
          </cell>
          <cell r="E375"/>
          <cell r="F375"/>
          <cell r="G375"/>
          <cell r="H375" t="str">
            <v>200х200х60</v>
          </cell>
          <cell r="I375">
            <v>0.6</v>
          </cell>
          <cell r="J375">
            <v>2430</v>
          </cell>
          <cell r="K375">
            <v>2147.31</v>
          </cell>
          <cell r="L375">
            <v>1932.579</v>
          </cell>
        </row>
        <row r="376">
          <cell r="A376" t="str">
            <v>НС-1608327</v>
          </cell>
          <cell r="B376" t="str">
            <v>LT-3HS300</v>
          </cell>
          <cell r="C376" t="str">
            <v>LT-3HS300</v>
          </cell>
          <cell r="D376" t="str">
            <v>Шланги 300см, красный/синий 1/4х5/16"; желтый: 1/4х1/4", 55 bar</v>
          </cell>
          <cell r="E376"/>
          <cell r="F376"/>
          <cell r="G376"/>
          <cell r="H376" t="str">
            <v>280х360х50</v>
          </cell>
          <cell r="I376">
            <v>1.07</v>
          </cell>
          <cell r="J376">
            <v>3640</v>
          </cell>
          <cell r="K376">
            <v>3220.91</v>
          </cell>
          <cell r="L376">
            <v>2898.819</v>
          </cell>
        </row>
        <row r="377">
          <cell r="A377" t="str">
            <v>НС-1701403</v>
          </cell>
          <cell r="B377" t="str">
            <v>LT-AD78</v>
          </cell>
          <cell r="C377" t="str">
            <v>LT-AD78</v>
          </cell>
          <cell r="D377" t="str">
            <v>Переходник угловой 45°; с R410А на R22, 2 шт.</v>
          </cell>
          <cell r="E377"/>
          <cell r="F377"/>
          <cell r="G377"/>
          <cell r="H377" t="str">
            <v>100х40х25</v>
          </cell>
          <cell r="I377">
            <v>9.0000000000000011E-2</v>
          </cell>
          <cell r="J377">
            <v>370</v>
          </cell>
          <cell r="K377">
            <v>325.38</v>
          </cell>
          <cell r="L377">
            <v>292.84199999999998</v>
          </cell>
        </row>
        <row r="378">
          <cell r="A378" t="str">
            <v>НС-1608341</v>
          </cell>
          <cell r="B378" t="str">
            <v>LT-10TG1/4</v>
          </cell>
          <cell r="C378" t="str">
            <v>LT-10TG1/4</v>
          </cell>
          <cell r="D378" t="str">
            <v>Прокладки для шлангов 1/4", 10шт</v>
          </cell>
          <cell r="E378"/>
          <cell r="F378"/>
          <cell r="G378"/>
          <cell r="H378" t="str">
            <v>70х50х10</v>
          </cell>
          <cell r="I378">
            <v>6.000000000000001E-3</v>
          </cell>
          <cell r="J378">
            <v>90</v>
          </cell>
          <cell r="K378">
            <v>81.290000000000006</v>
          </cell>
          <cell r="L378">
            <v>73.161000000000001</v>
          </cell>
        </row>
        <row r="379">
          <cell r="A379" t="str">
            <v>НС-1608347</v>
          </cell>
          <cell r="B379" t="str">
            <v>LT-10TG5/16</v>
          </cell>
          <cell r="C379" t="str">
            <v>LT-10TG5/16</v>
          </cell>
          <cell r="D379" t="str">
            <v>Прокладки для шлангов 5/16", 10шт</v>
          </cell>
          <cell r="E379"/>
          <cell r="F379"/>
          <cell r="G379"/>
          <cell r="H379" t="str">
            <v>70х50х10</v>
          </cell>
          <cell r="I379">
            <v>6.000000000000001E-3</v>
          </cell>
          <cell r="J379">
            <v>130</v>
          </cell>
          <cell r="K379">
            <v>113.85</v>
          </cell>
          <cell r="L379">
            <v>102.465</v>
          </cell>
        </row>
        <row r="380">
          <cell r="A380" t="str">
            <v>НС-1702314</v>
          </cell>
          <cell r="B380" t="str">
            <v>LT-SV-1/4</v>
          </cell>
          <cell r="C380" t="str">
            <v>LT-SV-1/4</v>
          </cell>
          <cell r="D380" t="str">
            <v>Адаптер с нажимом на ниппель, диаметр 1/4", 1шт</v>
          </cell>
          <cell r="E380"/>
          <cell r="F380"/>
          <cell r="G380"/>
          <cell r="H380" t="str">
            <v>100х40х25</v>
          </cell>
          <cell r="I380">
            <v>9.0000000000000011E-2</v>
          </cell>
          <cell r="J380">
            <v>980</v>
          </cell>
          <cell r="K380">
            <v>845.9</v>
          </cell>
          <cell r="L380">
            <v>761.31</v>
          </cell>
        </row>
        <row r="381">
          <cell r="A381" t="str">
            <v>НС-1432754</v>
          </cell>
          <cell r="B381" t="str">
            <v>RT-SV-5/16</v>
          </cell>
          <cell r="C381" t="str">
            <v>RT-SV-5/16</v>
          </cell>
          <cell r="D381" t="str">
            <v>Адаптер с нажимом на ниппель, диаметр 5/16", 1шт</v>
          </cell>
          <cell r="E381"/>
          <cell r="F381"/>
          <cell r="G381"/>
          <cell r="H381" t="str">
            <v>100х40х25</v>
          </cell>
          <cell r="I381">
            <v>9.0000000000000011E-2</v>
          </cell>
          <cell r="J381">
            <v>890</v>
          </cell>
          <cell r="K381">
            <v>788.92</v>
          </cell>
          <cell r="L381">
            <v>710.02800000000002</v>
          </cell>
        </row>
        <row r="382">
          <cell r="A382"/>
          <cell r="B382" t="str">
            <v>ИНСТРУМЕНТ РУЧНОЙ</v>
          </cell>
          <cell r="C382"/>
          <cell r="D382"/>
          <cell r="E382"/>
          <cell r="F382"/>
          <cell r="G382"/>
          <cell r="H382"/>
          <cell r="I382"/>
          <cell r="J382"/>
          <cell r="K382"/>
          <cell r="L382"/>
        </row>
        <row r="383">
          <cell r="A383" t="str">
            <v>НС-1608434</v>
          </cell>
          <cell r="B383" t="str">
            <v>LT-FT808-01</v>
          </cell>
          <cell r="C383" t="str">
            <v>LT-FT808-01</v>
          </cell>
          <cell r="D383" t="str">
            <v>Развальцовка эксцентриковая 1/4", 5/16",3/8",1/2",5/8",3/4"</v>
          </cell>
          <cell r="E383"/>
          <cell r="F383"/>
          <cell r="G383"/>
          <cell r="H383" t="str">
            <v>268x225x45</v>
          </cell>
          <cell r="I383">
            <v>1.4970000000000001</v>
          </cell>
          <cell r="J383">
            <v>3560</v>
          </cell>
          <cell r="K383">
            <v>2822.38</v>
          </cell>
          <cell r="L383">
            <v>2540.1420000000003</v>
          </cell>
        </row>
        <row r="384">
          <cell r="A384" t="str">
            <v>НС-1608436</v>
          </cell>
          <cell r="B384" t="str">
            <v>LT-FT809-01</v>
          </cell>
          <cell r="C384" t="str">
            <v>LT-FT809-01</v>
          </cell>
          <cell r="D384" t="str">
            <v>Развальцовка эксцентриковая с трещеткой 1/4", 5/16",3/8",1/2",5/8",3/4"</v>
          </cell>
          <cell r="E384"/>
          <cell r="F384"/>
          <cell r="G384"/>
          <cell r="H384" t="str">
            <v>268x225x45</v>
          </cell>
          <cell r="I384">
            <v>1.7250000000000003</v>
          </cell>
          <cell r="J384">
            <v>4830</v>
          </cell>
          <cell r="K384">
            <v>3814.69</v>
          </cell>
          <cell r="L384">
            <v>3433.221</v>
          </cell>
        </row>
        <row r="385">
          <cell r="A385" t="str">
            <v>НС-1608440</v>
          </cell>
          <cell r="B385" t="str">
            <v>LT-TC032-01</v>
          </cell>
          <cell r="C385" t="str">
            <v>LT-TC032-01</v>
          </cell>
          <cell r="D385" t="str">
            <v>Труборез 1/4 - 1-1/8"</v>
          </cell>
          <cell r="E385"/>
          <cell r="F385"/>
          <cell r="G385"/>
          <cell r="H385" t="str">
            <v>232x132x42</v>
          </cell>
          <cell r="I385">
            <v>0.36799999999999999</v>
          </cell>
          <cell r="J385">
            <v>1350</v>
          </cell>
          <cell r="K385">
            <v>1073.5999999999999</v>
          </cell>
          <cell r="L385">
            <v>966.2399999999999</v>
          </cell>
        </row>
        <row r="386">
          <cell r="A386" t="str">
            <v>НС-1608443</v>
          </cell>
          <cell r="B386" t="str">
            <v>LT-DT207-01</v>
          </cell>
          <cell r="C386" t="str">
            <v>LT-DT207-01</v>
          </cell>
          <cell r="D386" t="str">
            <v>Риммер-ручка алюм.</v>
          </cell>
          <cell r="E386"/>
          <cell r="F386"/>
          <cell r="G386"/>
          <cell r="H386" t="str">
            <v>210x70x23</v>
          </cell>
          <cell r="I386">
            <v>7.0000000000000007E-2</v>
          </cell>
          <cell r="J386">
            <v>570</v>
          </cell>
          <cell r="K386">
            <v>504.24</v>
          </cell>
          <cell r="L386">
            <v>453.81600000000003</v>
          </cell>
        </row>
        <row r="387">
          <cell r="A387" t="str">
            <v>НС-1492116</v>
          </cell>
          <cell r="B387" t="str">
            <v>RT-DT209-N01</v>
          </cell>
          <cell r="C387" t="str">
            <v>RT-DT209-N01</v>
          </cell>
          <cell r="D387" t="str">
            <v>Риммер бочонок 1/4" - 1-5/8"</v>
          </cell>
          <cell r="E387"/>
          <cell r="F387"/>
          <cell r="G387"/>
          <cell r="H387" t="str">
            <v>140x110x50</v>
          </cell>
          <cell r="I387">
            <v>5.5E-2</v>
          </cell>
          <cell r="J387">
            <v>300</v>
          </cell>
          <cell r="K387">
            <v>268.39999999999998</v>
          </cell>
          <cell r="L387">
            <v>241.55999999999997</v>
          </cell>
        </row>
        <row r="388">
          <cell r="A388" t="str">
            <v>НС-1680156</v>
          </cell>
          <cell r="B388" t="str">
            <v>LT-SP102-01</v>
          </cell>
          <cell r="C388" t="str">
            <v>LT-SP102-01</v>
          </cell>
          <cell r="D388" t="str">
            <v>Набор трубогибов пружинных 1/4'', 5/16'', 3/8'', 1/2'', 5/8''</v>
          </cell>
          <cell r="E388"/>
          <cell r="F388"/>
          <cell r="G388"/>
          <cell r="H388" t="str">
            <v>210x80x30</v>
          </cell>
          <cell r="I388">
            <v>0.30299999999999999</v>
          </cell>
          <cell r="J388">
            <v>390</v>
          </cell>
          <cell r="K388">
            <v>300.95999999999998</v>
          </cell>
          <cell r="L388">
            <v>270.86399999999998</v>
          </cell>
        </row>
        <row r="389">
          <cell r="A389" t="str">
            <v>НС-1680157</v>
          </cell>
          <cell r="B389" t="str">
            <v>LT-TE023-01</v>
          </cell>
          <cell r="C389" t="str">
            <v>LT-TE023-01</v>
          </cell>
          <cell r="D389" t="str">
            <v>Труборасширитель экспанд. 1/4'', 5/16'', 3/8'', 1/2'', 5/8'', 3/4'', 7/8''</v>
          </cell>
          <cell r="E389"/>
          <cell r="F389"/>
          <cell r="G389"/>
          <cell r="H389" t="str">
            <v>200x180x30</v>
          </cell>
          <cell r="I389">
            <v>0.42</v>
          </cell>
          <cell r="J389">
            <v>1660</v>
          </cell>
          <cell r="K389">
            <v>1333.86</v>
          </cell>
          <cell r="L389">
            <v>1200.4739999999999</v>
          </cell>
        </row>
        <row r="390">
          <cell r="A390" t="str">
            <v>НС-1489119</v>
          </cell>
          <cell r="B390" t="str">
            <v>RT-BL032-N01</v>
          </cell>
          <cell r="C390" t="str">
            <v>RT-BL032-N01</v>
          </cell>
          <cell r="D390" t="str">
            <v>Ролик режущий для трубореза RT-TC032-N01, компл. 6шт</v>
          </cell>
          <cell r="E390"/>
          <cell r="F390"/>
          <cell r="G390"/>
          <cell r="H390" t="str">
            <v>110х190х10</v>
          </cell>
          <cell r="I390">
            <v>0.09</v>
          </cell>
          <cell r="J390">
            <v>1040</v>
          </cell>
          <cell r="K390">
            <v>919.05</v>
          </cell>
          <cell r="L390">
            <v>827.14499999999998</v>
          </cell>
        </row>
        <row r="391">
          <cell r="A391" t="str">
            <v>НС-1608452</v>
          </cell>
          <cell r="B391" t="str">
            <v>LT-BL101-01</v>
          </cell>
          <cell r="C391" t="str">
            <v>LT-BL101-01</v>
          </cell>
          <cell r="D391" t="str">
            <v>Лезвие для риммера RT-DT101-N01, компл. 10шт</v>
          </cell>
          <cell r="E391"/>
          <cell r="F391"/>
          <cell r="G391"/>
          <cell r="H391" t="str">
            <v>90х110х10</v>
          </cell>
          <cell r="I391">
            <v>3.5000000000000003E-2</v>
          </cell>
          <cell r="J391">
            <v>630</v>
          </cell>
          <cell r="K391">
            <v>553.08000000000004</v>
          </cell>
          <cell r="L391">
            <v>497.77200000000005</v>
          </cell>
        </row>
        <row r="392">
          <cell r="A392"/>
          <cell r="B392" t="str">
            <v>Универсальные фильтры</v>
          </cell>
          <cell r="C392"/>
          <cell r="D392"/>
          <cell r="E392"/>
          <cell r="F392"/>
          <cell r="G392"/>
          <cell r="H392"/>
          <cell r="I392"/>
          <cell r="J392"/>
          <cell r="K392"/>
          <cell r="L392"/>
        </row>
        <row r="393">
          <cell r="A393" t="str">
            <v>НС-1592848</v>
          </cell>
          <cell r="B393" t="str">
            <v>LP-CSF</v>
          </cell>
          <cell r="C393" t="str">
            <v>Carbon sponge filter</v>
          </cell>
          <cell r="D393" t="str">
            <v>Губчатый фильтр угольный для установки на сетчатый фильтр</v>
          </cell>
          <cell r="E393"/>
          <cell r="F393"/>
          <cell r="G393"/>
          <cell r="H393" t="str">
            <v>50x217x5</v>
          </cell>
          <cell r="I393">
            <v>4.0000000000000001E-3</v>
          </cell>
          <cell r="J393">
            <v>150</v>
          </cell>
          <cell r="K393">
            <v>132.22</v>
          </cell>
          <cell r="L393">
            <v>118.998</v>
          </cell>
        </row>
        <row r="394">
          <cell r="A394" t="str">
            <v>НС-1592850</v>
          </cell>
          <cell r="B394" t="str">
            <v>LP-SIF</v>
          </cell>
          <cell r="C394" t="str">
            <v>Silver Ion filter</v>
          </cell>
          <cell r="D394" t="str">
            <v>Губчатый фильтр с ионами серебра для установки на сетчатый фильтр</v>
          </cell>
          <cell r="E394"/>
          <cell r="F394"/>
          <cell r="G394"/>
          <cell r="H394" t="str">
            <v>50x217x5</v>
          </cell>
          <cell r="I394">
            <v>3.3999999999999998E-3</v>
          </cell>
          <cell r="J394">
            <v>200</v>
          </cell>
          <cell r="K394">
            <v>183.04</v>
          </cell>
          <cell r="L394">
            <v>164.73599999999999</v>
          </cell>
        </row>
        <row r="395">
          <cell r="A395" t="str">
            <v>НС-1592851</v>
          </cell>
          <cell r="B395" t="str">
            <v>LP-BSH</v>
          </cell>
          <cell r="C395" t="str">
            <v>Bio-sterilizing HEPA</v>
          </cell>
          <cell r="D395" t="str">
            <v>Хепа фильтр тонкой очистки для установки на сетчатый фильтр</v>
          </cell>
          <cell r="E395"/>
          <cell r="F395"/>
          <cell r="G395"/>
          <cell r="H395" t="str">
            <v>50x217x5</v>
          </cell>
          <cell r="I395">
            <v>3.3999999999999998E-3</v>
          </cell>
          <cell r="J395">
            <v>290</v>
          </cell>
          <cell r="K395">
            <v>254.21</v>
          </cell>
          <cell r="L395">
            <v>228.78900000000002</v>
          </cell>
        </row>
        <row r="396">
          <cell r="A396"/>
          <cell r="B396" t="str">
            <v>ФРЕОН</v>
          </cell>
          <cell r="C396"/>
          <cell r="D396"/>
          <cell r="E396"/>
          <cell r="F396"/>
          <cell r="G396"/>
          <cell r="H396"/>
          <cell r="I396"/>
          <cell r="J396"/>
          <cell r="K396"/>
          <cell r="L396"/>
        </row>
        <row r="397">
          <cell r="A397" t="str">
            <v>НС-1734597</v>
          </cell>
          <cell r="B397" t="str">
            <v>R410А</v>
          </cell>
          <cell r="C397" t="str">
            <v>Баллон</v>
          </cell>
          <cell r="D397" t="str">
            <v>Одноразовый баллон</v>
          </cell>
          <cell r="E397"/>
          <cell r="F397"/>
          <cell r="G397"/>
          <cell r="H397" t="str">
            <v>250x250x430</v>
          </cell>
          <cell r="I397">
            <v>11.3</v>
          </cell>
          <cell r="J397">
            <v>15110</v>
          </cell>
          <cell r="K397">
            <v>14457.52</v>
          </cell>
          <cell r="L397">
            <v>13011.768</v>
          </cell>
        </row>
        <row r="398">
          <cell r="L398"/>
        </row>
        <row r="399">
          <cell r="J399"/>
          <cell r="K399"/>
          <cell r="L399"/>
        </row>
        <row r="400">
          <cell r="J400"/>
          <cell r="K400"/>
          <cell r="L400"/>
        </row>
        <row r="401">
          <cell r="J401"/>
          <cell r="K401"/>
          <cell r="L401"/>
        </row>
        <row r="402">
          <cell r="J402"/>
          <cell r="K402"/>
          <cell r="L402"/>
        </row>
        <row r="403">
          <cell r="J403"/>
          <cell r="K403"/>
          <cell r="L403"/>
        </row>
        <row r="404">
          <cell r="J404"/>
          <cell r="K404"/>
          <cell r="L404"/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клад"/>
      <sheetName val="Ishimatsu"/>
      <sheetName val="Lankora"/>
      <sheetName val="Vitelli"/>
      <sheetName val="Lg"/>
      <sheetName val="Energolux"/>
      <sheetName val="Ballu"/>
      <sheetName val="Aux"/>
    </sheetNames>
    <sheetDataSet>
      <sheetData sheetId="0"/>
      <sheetData sheetId="1">
        <row r="1">
          <cell r="A1" t="str">
            <v>Наименование</v>
          </cell>
          <cell r="B1" t="str">
            <v>В наличии</v>
          </cell>
        </row>
        <row r="2">
          <cell r="A2" t="str">
            <v>ISHIMATSU ALK-09I (wi-fi) in</v>
          </cell>
          <cell r="B2">
            <v>472</v>
          </cell>
        </row>
        <row r="3">
          <cell r="A3" t="str">
            <v>ISHIMATSU ALK-09I (wi-fi) OUT</v>
          </cell>
          <cell r="B3">
            <v>472</v>
          </cell>
        </row>
        <row r="4">
          <cell r="A4" t="str">
            <v>ISHIMATSU ALK-12I (wi-fi) in</v>
          </cell>
          <cell r="B4">
            <v>235</v>
          </cell>
        </row>
        <row r="5">
          <cell r="A5" t="str">
            <v>ISHIMATSU ALK-12I (wi-fi) OUT</v>
          </cell>
          <cell r="B5">
            <v>235</v>
          </cell>
        </row>
        <row r="6">
          <cell r="A6" t="str">
            <v>ISHIMATSU ALK-18I (wi-fi) in</v>
          </cell>
          <cell r="B6">
            <v>35</v>
          </cell>
        </row>
        <row r="7">
          <cell r="A7" t="str">
            <v>ISHIMATSU ALK-18I (wi-fi) OUT</v>
          </cell>
          <cell r="B7">
            <v>35</v>
          </cell>
        </row>
        <row r="8">
          <cell r="A8" t="str">
            <v>ISHIMATSU ALK-24I (wi-fi) in</v>
          </cell>
          <cell r="B8">
            <v>18</v>
          </cell>
        </row>
        <row r="9">
          <cell r="A9" t="str">
            <v>ISHIMATSU ALK-24I (wi-fi) OUT</v>
          </cell>
          <cell r="B9">
            <v>18</v>
          </cell>
        </row>
        <row r="10">
          <cell r="B10">
            <v>1</v>
          </cell>
        </row>
        <row r="11">
          <cell r="B11">
            <v>1</v>
          </cell>
        </row>
        <row r="12">
          <cell r="B12">
            <v>1</v>
          </cell>
        </row>
        <row r="13">
          <cell r="A13" t="str">
            <v>ISHIMATSU AC12H IN</v>
          </cell>
          <cell r="B13">
            <v>37</v>
          </cell>
        </row>
        <row r="14">
          <cell r="A14" t="str">
            <v>ISHIMATSU AC12H OUT</v>
          </cell>
          <cell r="B14">
            <v>38</v>
          </cell>
        </row>
        <row r="15">
          <cell r="A15" t="str">
            <v>ISHIMATSU AC12H PANEL</v>
          </cell>
          <cell r="B15">
            <v>38</v>
          </cell>
        </row>
        <row r="16">
          <cell r="A16" t="str">
            <v>ISHIMATSU AC18H in</v>
          </cell>
          <cell r="B16">
            <v>2</v>
          </cell>
        </row>
        <row r="17">
          <cell r="A17" t="str">
            <v>ISHIMATSU AC18H OUT</v>
          </cell>
          <cell r="B17">
            <v>2</v>
          </cell>
        </row>
        <row r="18">
          <cell r="A18" t="str">
            <v>ISHIMATSU AC18H PANEL</v>
          </cell>
          <cell r="B18">
            <v>1</v>
          </cell>
        </row>
        <row r="19">
          <cell r="A19" t="str">
            <v>ISHIMATSU AC24H IN</v>
          </cell>
          <cell r="B19">
            <v>113</v>
          </cell>
        </row>
        <row r="20">
          <cell r="A20" t="str">
            <v>ISHIMATSU AC24H OUT</v>
          </cell>
          <cell r="B20">
            <v>113</v>
          </cell>
        </row>
        <row r="21">
          <cell r="A21" t="str">
            <v>ISHIMATSU AC24H PANEL</v>
          </cell>
          <cell r="B21">
            <v>95</v>
          </cell>
        </row>
        <row r="22">
          <cell r="A22" t="str">
            <v>ISHIMATSU AC36H IN</v>
          </cell>
          <cell r="B22">
            <v>1</v>
          </cell>
        </row>
        <row r="23">
          <cell r="A23" t="str">
            <v>ISHIMATSU AC36H OUT</v>
          </cell>
          <cell r="B23">
            <v>2</v>
          </cell>
        </row>
        <row r="24">
          <cell r="A24" t="str">
            <v>ISHIMATSU AC48H IN</v>
          </cell>
          <cell r="B24">
            <v>89</v>
          </cell>
        </row>
        <row r="25">
          <cell r="A25" t="str">
            <v>ISHIMATSU AC48H OUT</v>
          </cell>
          <cell r="B25">
            <v>90</v>
          </cell>
        </row>
        <row r="26">
          <cell r="A26" t="str">
            <v>ISHIMATSU AC48H PANEL</v>
          </cell>
          <cell r="B26">
            <v>89</v>
          </cell>
        </row>
        <row r="27">
          <cell r="A27" t="str">
            <v>ISHIMATSU AC60H IN</v>
          </cell>
          <cell r="B27">
            <v>3</v>
          </cell>
        </row>
        <row r="28">
          <cell r="A28" t="str">
            <v>ISHIMATSU AC60H PANEL</v>
          </cell>
          <cell r="B28">
            <v>2</v>
          </cell>
        </row>
        <row r="29">
          <cell r="A29" t="str">
            <v>ISHIMATSU AKN48K2 IN</v>
          </cell>
          <cell r="B29">
            <v>26</v>
          </cell>
        </row>
        <row r="30">
          <cell r="A30" t="str">
            <v>ISHIMATSU AKN48K2 OUT</v>
          </cell>
          <cell r="B30">
            <v>25</v>
          </cell>
        </row>
        <row r="31">
          <cell r="A31" t="str">
            <v>ISHIMATSU AKN60K2 IN</v>
          </cell>
          <cell r="B31">
            <v>34</v>
          </cell>
        </row>
        <row r="32">
          <cell r="A32" t="str">
            <v>ISHIMATSU AKN60K2 OUT</v>
          </cell>
          <cell r="B32">
            <v>34</v>
          </cell>
        </row>
        <row r="33">
          <cell r="A33" t="str">
            <v>ISHIMATSU ALK-07H IN</v>
          </cell>
          <cell r="B33">
            <v>660</v>
          </cell>
        </row>
        <row r="34">
          <cell r="A34" t="str">
            <v>ISHIMATSU ALK-07H OUT</v>
          </cell>
          <cell r="B34">
            <v>661</v>
          </cell>
        </row>
        <row r="35">
          <cell r="A35" t="str">
            <v>ISHIMATSU ALK-09H IN</v>
          </cell>
          <cell r="B35">
            <v>525</v>
          </cell>
        </row>
        <row r="36">
          <cell r="A36" t="str">
            <v>ISHIMATSU ALK-09H OUT</v>
          </cell>
          <cell r="B36">
            <v>525</v>
          </cell>
        </row>
        <row r="37">
          <cell r="A37" t="str">
            <v>ISHIMATSU ALK-09I in</v>
          </cell>
          <cell r="B37">
            <v>839</v>
          </cell>
        </row>
        <row r="38">
          <cell r="A38" t="str">
            <v>ISHIMATSU ALK-09I OUT</v>
          </cell>
          <cell r="B38">
            <v>840</v>
          </cell>
        </row>
        <row r="39">
          <cell r="A39" t="str">
            <v>ISHIMATSU ALK-12H IN</v>
          </cell>
          <cell r="B39">
            <v>325</v>
          </cell>
        </row>
        <row r="40">
          <cell r="A40" t="str">
            <v>ISHIMATSU ALK-12H OUT</v>
          </cell>
          <cell r="B40">
            <v>325</v>
          </cell>
        </row>
        <row r="41">
          <cell r="A41" t="str">
            <v>ISHIMATSU ALK-12I IN</v>
          </cell>
          <cell r="B41">
            <v>93</v>
          </cell>
        </row>
        <row r="42">
          <cell r="A42" t="str">
            <v>ISHIMATSU ALK-12I OUT</v>
          </cell>
          <cell r="B42">
            <v>97</v>
          </cell>
        </row>
        <row r="43">
          <cell r="A43" t="str">
            <v>ISHIMATSU ALK-18H IN</v>
          </cell>
          <cell r="B43">
            <v>167</v>
          </cell>
        </row>
        <row r="44">
          <cell r="A44" t="str">
            <v>ISHIMATSU ALK-18H OUT</v>
          </cell>
          <cell r="B44">
            <v>167</v>
          </cell>
        </row>
        <row r="45">
          <cell r="A45" t="str">
            <v>ISHIMATSU ALK-24H IN</v>
          </cell>
          <cell r="B45">
            <v>83</v>
          </cell>
        </row>
        <row r="46">
          <cell r="A46" t="str">
            <v>ISHIMATSU ALK-24H OUT</v>
          </cell>
          <cell r="B46">
            <v>83</v>
          </cell>
        </row>
        <row r="47">
          <cell r="A47" t="str">
            <v>ISHIMATSU AMK-07H IN</v>
          </cell>
          <cell r="B47">
            <v>200</v>
          </cell>
        </row>
        <row r="48">
          <cell r="A48" t="str">
            <v>ISHIMATSU AMK-07H OUT</v>
          </cell>
          <cell r="B48">
            <v>205</v>
          </cell>
        </row>
        <row r="49">
          <cell r="A49" t="str">
            <v>ISHIMATSU AMK-07I IN</v>
          </cell>
          <cell r="B49">
            <v>253</v>
          </cell>
        </row>
        <row r="50">
          <cell r="A50" t="str">
            <v>ISHIMATSU AMK-07I OUT</v>
          </cell>
          <cell r="B50">
            <v>253</v>
          </cell>
        </row>
        <row r="51">
          <cell r="A51" t="str">
            <v>ISHIMATSU AMK-09H IN</v>
          </cell>
          <cell r="B51">
            <v>301</v>
          </cell>
        </row>
        <row r="52">
          <cell r="A52" t="str">
            <v>ISHIMATSU AMK-09H OUT</v>
          </cell>
          <cell r="B52">
            <v>303</v>
          </cell>
        </row>
        <row r="53">
          <cell r="A53" t="str">
            <v>ISHIMATSU AMK-09I IN</v>
          </cell>
          <cell r="B53">
            <v>238</v>
          </cell>
        </row>
        <row r="54">
          <cell r="A54" t="str">
            <v>ISHIMATSU AMK-09I OUT</v>
          </cell>
          <cell r="B54">
            <v>238</v>
          </cell>
        </row>
        <row r="55">
          <cell r="A55" t="str">
            <v>ISHIMATSU AMK-12H IN</v>
          </cell>
          <cell r="B55">
            <v>91</v>
          </cell>
        </row>
        <row r="56">
          <cell r="A56" t="str">
            <v>ISHIMATSU AMK-12H OUT</v>
          </cell>
          <cell r="B56">
            <v>91</v>
          </cell>
        </row>
        <row r="57">
          <cell r="A57" t="str">
            <v>ISHIMATSU AMK-12I IN</v>
          </cell>
          <cell r="B57">
            <v>198</v>
          </cell>
        </row>
        <row r="58">
          <cell r="A58" t="str">
            <v>ISHIMATSU AMK-12I OUT</v>
          </cell>
          <cell r="B58">
            <v>198</v>
          </cell>
        </row>
        <row r="59">
          <cell r="A59" t="str">
            <v>ISHIMATSU AMK-18H IN</v>
          </cell>
          <cell r="B59">
            <v>19</v>
          </cell>
        </row>
        <row r="60">
          <cell r="A60" t="str">
            <v>ISHIMATSU AMK-18H OUT</v>
          </cell>
          <cell r="B60">
            <v>19</v>
          </cell>
        </row>
        <row r="61">
          <cell r="A61" t="str">
            <v>ISHIMATSU AMK-18I IN</v>
          </cell>
          <cell r="B61">
            <v>56</v>
          </cell>
        </row>
        <row r="62">
          <cell r="A62" t="str">
            <v>ISHIMATSU AMK-18I OUT</v>
          </cell>
          <cell r="B62">
            <v>56</v>
          </cell>
        </row>
        <row r="63">
          <cell r="A63" t="str">
            <v>ISHIMATSU AMK-24H IN</v>
          </cell>
          <cell r="B63">
            <v>43</v>
          </cell>
        </row>
        <row r="64">
          <cell r="A64" t="str">
            <v>ISHIMATSU AMK-24H OUT</v>
          </cell>
          <cell r="B64">
            <v>41</v>
          </cell>
        </row>
        <row r="65">
          <cell r="A65" t="str">
            <v>ISHIMATSU AMK-24I IN</v>
          </cell>
          <cell r="B65">
            <v>37</v>
          </cell>
        </row>
        <row r="66">
          <cell r="A66" t="str">
            <v>ISHIMATSU AMK-24I OUT</v>
          </cell>
          <cell r="B66">
            <v>37</v>
          </cell>
        </row>
        <row r="67">
          <cell r="A67" t="str">
            <v>ISHIMATSU AMS-07 AI MULTI IN</v>
          </cell>
          <cell r="B67">
            <v>431</v>
          </cell>
        </row>
        <row r="68">
          <cell r="A68" t="str">
            <v>ISHIMATSU AMS-09 AI MULTI IN</v>
          </cell>
          <cell r="B68">
            <v>172</v>
          </cell>
        </row>
        <row r="69">
          <cell r="A69" t="str">
            <v>ISHIMATSU AMS-12 AI MULTI IN</v>
          </cell>
          <cell r="B69">
            <v>35</v>
          </cell>
        </row>
        <row r="70">
          <cell r="A70" t="str">
            <v>ISHIMATSU AMS-18 AI MULTI IN</v>
          </cell>
          <cell r="B70">
            <v>16</v>
          </cell>
        </row>
        <row r="71">
          <cell r="A71" t="str">
            <v>ISHIMATSU AMSN-14/2 MULTI OUT</v>
          </cell>
          <cell r="B71">
            <v>109</v>
          </cell>
        </row>
        <row r="72">
          <cell r="A72" t="str">
            <v>ISHIMATSU AMSN-18/2 MULTI OUT</v>
          </cell>
          <cell r="B72">
            <v>36</v>
          </cell>
        </row>
        <row r="73">
          <cell r="A73" t="str">
            <v>ISHIMATSU AMSN-21/3 MULTI OUT</v>
          </cell>
          <cell r="B73">
            <v>48</v>
          </cell>
        </row>
        <row r="74">
          <cell r="A74" t="str">
            <v>ISHIMATSU AMSN-27/3 MULTI OUT</v>
          </cell>
          <cell r="B74">
            <v>25</v>
          </cell>
        </row>
        <row r="75">
          <cell r="A75" t="str">
            <v>ISHIMATSU AMSN-42/5 MULTI OUT</v>
          </cell>
          <cell r="B75">
            <v>1</v>
          </cell>
        </row>
        <row r="76">
          <cell r="A76" t="str">
            <v>ISHIMATSU ANP18H IN</v>
          </cell>
          <cell r="B76">
            <v>39</v>
          </cell>
        </row>
        <row r="77">
          <cell r="A77" t="str">
            <v>ISHIMATSU ANP18H OUT</v>
          </cell>
          <cell r="B77">
            <v>40</v>
          </cell>
        </row>
        <row r="78">
          <cell r="A78" t="str">
            <v>ISHIMATSU ANP24H IN</v>
          </cell>
          <cell r="B78">
            <v>55</v>
          </cell>
        </row>
        <row r="79">
          <cell r="A79" t="str">
            <v>ISHIMATSU ANP24H OUT</v>
          </cell>
          <cell r="B79">
            <v>43</v>
          </cell>
        </row>
        <row r="80">
          <cell r="A80" t="str">
            <v>ISHIMATSU ANP36H IN</v>
          </cell>
          <cell r="B80">
            <v>8</v>
          </cell>
        </row>
        <row r="81">
          <cell r="A81" t="str">
            <v>ISHIMATSU ANP36H OUT</v>
          </cell>
          <cell r="B81">
            <v>8</v>
          </cell>
        </row>
        <row r="82">
          <cell r="A82" t="str">
            <v>ISHIMATSU ANP48H PROM IN</v>
          </cell>
          <cell r="B82">
            <v>71</v>
          </cell>
        </row>
        <row r="83">
          <cell r="A83" t="str">
            <v>ISHIMATSU ANP48H PROM OUT</v>
          </cell>
          <cell r="B83">
            <v>74</v>
          </cell>
        </row>
        <row r="84">
          <cell r="A84" t="str">
            <v>ISHIMATSU ANP60H IN</v>
          </cell>
          <cell r="B84">
            <v>67</v>
          </cell>
        </row>
        <row r="85">
          <cell r="A85" t="str">
            <v>ISHIMATSU ANP60H OUT</v>
          </cell>
          <cell r="B85">
            <v>66</v>
          </cell>
        </row>
        <row r="86">
          <cell r="A86" t="str">
            <v>ISHIMATSU ARK-09I IN</v>
          </cell>
          <cell r="B86">
            <v>432</v>
          </cell>
        </row>
        <row r="87">
          <cell r="A87" t="str">
            <v>ISHIMATSU ARK-09I OUT</v>
          </cell>
          <cell r="B87">
            <v>434</v>
          </cell>
        </row>
        <row r="88">
          <cell r="A88" t="str">
            <v>ISHIMATSU ARK-12I IN</v>
          </cell>
          <cell r="B88">
            <v>157</v>
          </cell>
        </row>
        <row r="89">
          <cell r="A89" t="str">
            <v>ISHIMATSU ARK-12I OUT</v>
          </cell>
          <cell r="B89">
            <v>157</v>
          </cell>
        </row>
        <row r="90">
          <cell r="A90" t="str">
            <v>ISHIMATSU AVK-07H IN</v>
          </cell>
          <cell r="B90">
            <v>2465</v>
          </cell>
        </row>
        <row r="91">
          <cell r="A91" t="str">
            <v>ISHIMATSU AVK-07H OUT</v>
          </cell>
          <cell r="B91">
            <v>2450</v>
          </cell>
        </row>
        <row r="92">
          <cell r="A92" t="str">
            <v>ISHIMATSU AVK-07I in</v>
          </cell>
          <cell r="B92">
            <v>2695</v>
          </cell>
        </row>
        <row r="93">
          <cell r="A93" t="str">
            <v>ISHIMATSU AVK-07I OUT</v>
          </cell>
          <cell r="B93">
            <v>2698</v>
          </cell>
        </row>
        <row r="94">
          <cell r="A94" t="str">
            <v>ISHIMATSU AVK-09H IN</v>
          </cell>
          <cell r="B94">
            <v>1808</v>
          </cell>
        </row>
        <row r="95">
          <cell r="A95" t="str">
            <v>ISHIMATSU AVK-09H OUT</v>
          </cell>
          <cell r="B95">
            <v>1809</v>
          </cell>
        </row>
        <row r="96">
          <cell r="A96" t="str">
            <v>ISHIMATSU AVK-09I IN</v>
          </cell>
          <cell r="B96">
            <v>3979</v>
          </cell>
        </row>
        <row r="97">
          <cell r="A97" t="str">
            <v>ISHIMATSU AVK-09I OUT</v>
          </cell>
          <cell r="B97">
            <v>3994</v>
          </cell>
        </row>
        <row r="98">
          <cell r="A98" t="str">
            <v>ISHIMATSU AVK-12H IN</v>
          </cell>
          <cell r="B98">
            <v>1439</v>
          </cell>
        </row>
        <row r="99">
          <cell r="A99" t="str">
            <v>ISHIMATSU AVK-12H OUT</v>
          </cell>
          <cell r="B99">
            <v>1438</v>
          </cell>
        </row>
        <row r="100">
          <cell r="A100" t="str">
            <v>ISHIMATSU AVK-12I in</v>
          </cell>
          <cell r="B100">
            <v>1540</v>
          </cell>
        </row>
        <row r="101">
          <cell r="A101" t="str">
            <v>ISHIMATSU AVK-12I out</v>
          </cell>
          <cell r="B101">
            <v>1589</v>
          </cell>
        </row>
        <row r="102">
          <cell r="A102" t="str">
            <v>ISHIMATSU AVK-18H IN</v>
          </cell>
          <cell r="B102">
            <v>526</v>
          </cell>
        </row>
        <row r="103">
          <cell r="A103" t="str">
            <v>ISHIMATSU AVK-18H OUT</v>
          </cell>
          <cell r="B103">
            <v>522</v>
          </cell>
        </row>
        <row r="104">
          <cell r="A104" t="str">
            <v>ISHIMATSU AVK-18I IN</v>
          </cell>
          <cell r="B104">
            <v>128</v>
          </cell>
        </row>
        <row r="105">
          <cell r="A105" t="str">
            <v>ISHIMATSU AVK-18I OUT</v>
          </cell>
          <cell r="B105">
            <v>134</v>
          </cell>
        </row>
        <row r="106">
          <cell r="A106" t="str">
            <v>ISHIMATSU AVK-24H IN</v>
          </cell>
          <cell r="B106">
            <v>246</v>
          </cell>
        </row>
        <row r="107">
          <cell r="A107" t="str">
            <v>ISHIMATSU AVK-24H OUT</v>
          </cell>
          <cell r="B107">
            <v>244</v>
          </cell>
        </row>
        <row r="108">
          <cell r="A108" t="str">
            <v>ISHIMATSU AVK-24I IN</v>
          </cell>
          <cell r="B108">
            <v>401</v>
          </cell>
        </row>
        <row r="109">
          <cell r="A109" t="str">
            <v>ISHIMATSU AVK-24I OUT</v>
          </cell>
          <cell r="B109">
            <v>403</v>
          </cell>
        </row>
        <row r="110">
          <cell r="A110" t="str">
            <v>ISHIMATSU AVK-36H IN</v>
          </cell>
          <cell r="B110">
            <v>177</v>
          </cell>
        </row>
        <row r="111">
          <cell r="A111" t="str">
            <v>ISHIMATSU AVK-36H OUT</v>
          </cell>
          <cell r="B111">
            <v>176</v>
          </cell>
        </row>
        <row r="112">
          <cell r="A112" t="str">
            <v>ISHIMATSU VML-09 IN канальные блоки для мультисплит  систем</v>
          </cell>
          <cell r="B112">
            <v>12</v>
          </cell>
        </row>
        <row r="113">
          <cell r="A113" t="str">
            <v>ISHIMATSU VML-12 IN канальные блоки для мультисплит  систем</v>
          </cell>
          <cell r="B113">
            <v>15</v>
          </cell>
        </row>
        <row r="114">
          <cell r="A114" t="str">
            <v>ISHIMATSU VML-18 IN канальные блоки для мультисплит  систем</v>
          </cell>
          <cell r="B114">
            <v>17</v>
          </cell>
        </row>
        <row r="115">
          <cell r="A115" t="str">
            <v>Ishimatsu Гриль AKN60K2-OUT</v>
          </cell>
          <cell r="B115">
            <v>4</v>
          </cell>
        </row>
        <row r="116">
          <cell r="A116" t="str">
            <v>Ishimatsu Испаритель AVK-09i</v>
          </cell>
          <cell r="B116">
            <v>1</v>
          </cell>
        </row>
        <row r="117">
          <cell r="A117" t="str">
            <v>Ishimatsu Испаритель CVK-07H</v>
          </cell>
          <cell r="B117">
            <v>1</v>
          </cell>
        </row>
        <row r="118">
          <cell r="A118" t="str">
            <v>Ishimatsu Испаритель CVK-18H</v>
          </cell>
          <cell r="B118">
            <v>1</v>
          </cell>
        </row>
        <row r="119">
          <cell r="A119" t="str">
            <v>Ishimatsu Испаритель CVK-24H</v>
          </cell>
          <cell r="B119">
            <v>1</v>
          </cell>
        </row>
        <row r="120">
          <cell r="A120" t="str">
            <v>Ishimatsu Испаритель CVK-36H</v>
          </cell>
          <cell r="B120">
            <v>1</v>
          </cell>
        </row>
        <row r="121">
          <cell r="A121" t="str">
            <v>Ishimatsu Крыльчатка 92*498 AVK-07i</v>
          </cell>
          <cell r="B121">
            <v>7</v>
          </cell>
        </row>
        <row r="122">
          <cell r="A122" t="str">
            <v>Ishimatsu Лопасть 320*129 CVK-09H</v>
          </cell>
          <cell r="B122">
            <v>4</v>
          </cell>
        </row>
        <row r="123">
          <cell r="A123" t="str">
            <v>Ishimatsu Лопасть 350*125 AVK-07i AVK-09i ALK-09i 11320009000077</v>
          </cell>
          <cell r="B123">
            <v>8</v>
          </cell>
        </row>
        <row r="124">
          <cell r="A124" t="str">
            <v>Ishimatsu Лопасть 350*125 AVK-07i AVK-09i ALK-09i 11320009000077</v>
          </cell>
          <cell r="B124">
            <v>2</v>
          </cell>
        </row>
        <row r="125">
          <cell r="A125" t="str">
            <v>Ishimatsu Плата  AC48H-OUT 11222542000142</v>
          </cell>
          <cell r="B125">
            <v>1</v>
          </cell>
        </row>
        <row r="126">
          <cell r="A126" t="str">
            <v>Ishimatsu Плата  AKN60K2-OUT 810885289 JUZ6.672.10001</v>
          </cell>
          <cell r="B126">
            <v>2</v>
          </cell>
        </row>
        <row r="127">
          <cell r="A127" t="str">
            <v>Ishimatsu Плата AMSN-18/2AI OUT 11222542000108 (11222550000024)</v>
          </cell>
          <cell r="B127">
            <v>1</v>
          </cell>
        </row>
        <row r="128">
          <cell r="A128" t="str">
            <v>Ishimatsu Плата AMSN-27/3AI 11222542000187 (11222550000088)</v>
          </cell>
          <cell r="B128">
            <v>1</v>
          </cell>
        </row>
        <row r="129">
          <cell r="A129" t="str">
            <v>Ishimatsu Плата AVK-07i-OUT (09) 11222031001458 (11222004001365)</v>
          </cell>
          <cell r="B129">
            <v>2</v>
          </cell>
        </row>
        <row r="130">
          <cell r="A130" t="str">
            <v>Ishimatsu Плата AVK-07i-OUT (09) 11222031001458 (11222004001365)</v>
          </cell>
          <cell r="B130">
            <v>1</v>
          </cell>
        </row>
        <row r="131">
          <cell r="A131" t="str">
            <v>Ishimatsu Плата AVK-07i-OUT (09) 11222031001555</v>
          </cell>
          <cell r="B131">
            <v>1</v>
          </cell>
        </row>
        <row r="132">
          <cell r="A132" t="str">
            <v>Ishimatsu Плата AVK-07i-OUT (09) 11222031001770 (11222004001675)</v>
          </cell>
          <cell r="B132">
            <v>1</v>
          </cell>
        </row>
        <row r="133">
          <cell r="A133" t="str">
            <v>Ishimatsu Плата CKV-12i IN CHZR31G 811379262</v>
          </cell>
          <cell r="B133">
            <v>1</v>
          </cell>
        </row>
        <row r="134">
          <cell r="A134" t="str">
            <v>Ishimatsu Пульт KKG26A-C2 CVK-07H</v>
          </cell>
          <cell r="B134">
            <v>1</v>
          </cell>
        </row>
        <row r="135">
          <cell r="A135" t="str">
            <v>Трансформатор  ISHIMATSU DK16-5-50 AMSN-18/2AI</v>
          </cell>
          <cell r="B135">
            <v>1</v>
          </cell>
        </row>
      </sheetData>
      <sheetData sheetId="2"/>
      <sheetData sheetId="3"/>
      <sheetData sheetId="4">
        <row r="1">
          <cell r="A1" t="str">
            <v>Наименование</v>
          </cell>
          <cell r="B1" t="str">
            <v>В наличии</v>
          </cell>
        </row>
        <row r="2">
          <cell r="A2" t="str">
            <v>LG P09TT.NSA IN</v>
          </cell>
          <cell r="B2">
            <v>584</v>
          </cell>
        </row>
        <row r="3">
          <cell r="A3" t="str">
            <v>LG P09TT.U12A OUT</v>
          </cell>
          <cell r="B3">
            <v>582</v>
          </cell>
        </row>
      </sheetData>
      <sheetData sheetId="5"/>
      <sheetData sheetId="6"/>
      <sheetData sheetId="7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DSheet"/>
    </sheetNames>
    <sheetDataSet>
      <sheetData sheetId="0">
        <row r="2">
          <cell r="A2" t="str">
            <v>Отбор:</v>
          </cell>
          <cell r="B2" t="str">
            <v xml:space="preserve">Номенклатура В группе из списка "10300 RAC KALASHNIKOV; 18000 Тепло" </v>
          </cell>
          <cell r="C2"/>
          <cell r="D2"/>
          <cell r="E2"/>
        </row>
        <row r="4">
          <cell r="A4" t="str">
            <v>Склад</v>
          </cell>
          <cell r="B4"/>
          <cell r="C4"/>
          <cell r="D4"/>
          <cell r="E4" t="str">
            <v>Итого</v>
          </cell>
        </row>
        <row r="5">
          <cell r="A5" t="str">
            <v>Номенклатура</v>
          </cell>
          <cell r="B5"/>
          <cell r="C5"/>
          <cell r="D5"/>
          <cell r="E5" t="str">
            <v>Свободный остаток</v>
          </cell>
        </row>
        <row r="6">
          <cell r="A6" t="str">
            <v>10000 RAC (Бытовые сплит-системы)</v>
          </cell>
          <cell r="B6"/>
          <cell r="C6"/>
          <cell r="D6"/>
          <cell r="E6">
            <v>3362</v>
          </cell>
          <cell r="G6" t="str">
            <v xml:space="preserve"> </v>
          </cell>
          <cell r="H6" t="str">
            <v>Нет на складе</v>
          </cell>
        </row>
        <row r="7">
          <cell r="A7" t="str">
            <v>10300 RAC KALASHNIKOV</v>
          </cell>
          <cell r="B7"/>
          <cell r="C7"/>
          <cell r="D7"/>
          <cell r="E7">
            <v>3362</v>
          </cell>
          <cell r="G7"/>
          <cell r="H7" t="str">
            <v>Менее 20-ти комплектов</v>
          </cell>
        </row>
        <row r="8">
          <cell r="A8" t="str">
            <v>10310 RAC inverter KALASHNIKOV</v>
          </cell>
          <cell r="B8"/>
          <cell r="C8"/>
          <cell r="D8"/>
          <cell r="E8">
            <v>2361</v>
          </cell>
          <cell r="G8"/>
          <cell r="H8" t="str">
            <v>Более 20-ти комплектов</v>
          </cell>
        </row>
        <row r="9">
          <cell r="A9" t="str">
            <v>ГАЛС LE DC</v>
          </cell>
          <cell r="B9"/>
          <cell r="C9"/>
          <cell r="D9"/>
          <cell r="E9">
            <v>414</v>
          </cell>
          <cell r="G9">
            <v>1</v>
          </cell>
          <cell r="H9" t="str">
            <v>менее 3х комплектов</v>
          </cell>
        </row>
        <row r="10">
          <cell r="A10" t="str">
            <v>Блок внутренний KVAC-I-09IN-G1 сплит-системы настенного типа, KALASHNIKOV</v>
          </cell>
          <cell r="B10"/>
          <cell r="C10"/>
          <cell r="D10"/>
          <cell r="E10">
            <v>101</v>
          </cell>
        </row>
        <row r="11">
          <cell r="A11" t="str">
            <v>Блок внутренний KVAC-I-12IN-G1 сплит-системы настенного типа, KALASHNIKOV</v>
          </cell>
          <cell r="B11"/>
          <cell r="C11"/>
          <cell r="D11"/>
          <cell r="E11">
            <v>58</v>
          </cell>
        </row>
        <row r="12">
          <cell r="A12" t="str">
            <v>Блок внутренний KVAC-I-18IN-G1 сплит-системы настенного типа, KALASHNIKOV</v>
          </cell>
          <cell r="B12"/>
          <cell r="C12"/>
          <cell r="D12"/>
          <cell r="E12">
            <v>45</v>
          </cell>
        </row>
        <row r="13">
          <cell r="A13" t="str">
            <v>Блок наружный KVAC-I-09OD-G1-LE сплит-системы настенного типа, KALASHNIKOV</v>
          </cell>
          <cell r="B13"/>
          <cell r="C13"/>
          <cell r="D13"/>
          <cell r="E13">
            <v>100</v>
          </cell>
        </row>
        <row r="14">
          <cell r="A14" t="str">
            <v>Блок наружный KVAC-I-12OD-G1-LE сплит-системы настенного типа, KALASHNIKOV</v>
          </cell>
          <cell r="B14"/>
          <cell r="C14"/>
          <cell r="D14"/>
          <cell r="E14">
            <v>65</v>
          </cell>
        </row>
        <row r="15">
          <cell r="A15" t="str">
            <v>Блок наружный KVAC-I-18OD-G1-LE сплит-системы настенного типа, KALASHNIKOV</v>
          </cell>
          <cell r="B15"/>
          <cell r="C15"/>
          <cell r="D15"/>
          <cell r="E15">
            <v>45</v>
          </cell>
        </row>
        <row r="16">
          <cell r="A16" t="str">
            <v>ПАТРИОТ DC</v>
          </cell>
          <cell r="B16"/>
          <cell r="C16"/>
          <cell r="D16"/>
          <cell r="E16">
            <v>260</v>
          </cell>
        </row>
        <row r="17">
          <cell r="A17" t="str">
            <v>Блок внутренний Kalashnikov KVAC-I-07IN-PT1 сплит-системы, серии Патриот Inv</v>
          </cell>
          <cell r="B17"/>
          <cell r="C17"/>
          <cell r="D17"/>
          <cell r="E17">
            <v>33</v>
          </cell>
        </row>
        <row r="18">
          <cell r="A18" t="str">
            <v>Блок внутренний Kalashnikov KVAC-I-09IN-PT1 сплит-системы, серии Патриот Inv</v>
          </cell>
          <cell r="B18"/>
          <cell r="C18"/>
          <cell r="D18"/>
          <cell r="E18">
            <v>52</v>
          </cell>
        </row>
        <row r="19">
          <cell r="A19" t="str">
            <v>Блок внутренний Kalashnikov KVAC-I-12IN-PT1 сплит-системы, серии Патриот Inv</v>
          </cell>
          <cell r="B19"/>
          <cell r="C19"/>
          <cell r="D19"/>
          <cell r="E19">
            <v>26</v>
          </cell>
        </row>
        <row r="20">
          <cell r="A20" t="str">
            <v>Блок внутренний Kalashnikov KVAC-I-18IN-PT1 сплит-системы, серии Патриот Inv</v>
          </cell>
          <cell r="B20"/>
          <cell r="C20"/>
          <cell r="D20"/>
          <cell r="E20">
            <v>12</v>
          </cell>
        </row>
        <row r="21">
          <cell r="A21" t="str">
            <v>Блок внутренний Kalashnikov KVAC-I-24IN-PT1 сплит-системы, серии Патриот Inv</v>
          </cell>
          <cell r="B21"/>
          <cell r="C21"/>
          <cell r="D21"/>
          <cell r="E21">
            <v>7</v>
          </cell>
        </row>
        <row r="22">
          <cell r="A22" t="str">
            <v>Блок наружный Kalashnikov KVAC-I-07OD-PT1 сплит-системы, серии Патриот Inv</v>
          </cell>
          <cell r="B22"/>
          <cell r="C22"/>
          <cell r="D22"/>
          <cell r="E22">
            <v>33</v>
          </cell>
        </row>
        <row r="23">
          <cell r="A23" t="str">
            <v>Блок наружный Kalashnikov KVAC-I-09OD-PT1 сплит-системы, серии Патриот Inv</v>
          </cell>
          <cell r="B23"/>
          <cell r="C23"/>
          <cell r="D23"/>
          <cell r="E23">
            <v>52</v>
          </cell>
        </row>
        <row r="24">
          <cell r="A24" t="str">
            <v>Блок наружный Kalashnikov KVAC-I-12OD-PT1 сплит-системы, серии Патриот Inv</v>
          </cell>
          <cell r="B24"/>
          <cell r="C24"/>
          <cell r="D24"/>
          <cell r="E24">
            <v>26</v>
          </cell>
        </row>
        <row r="25">
          <cell r="A25" t="str">
            <v>Блок наружный Kalashnikov KVAC-I-18OD-PT1 сплит-системы, серии Патриот Inv</v>
          </cell>
          <cell r="B25"/>
          <cell r="C25"/>
          <cell r="D25"/>
          <cell r="E25">
            <v>12</v>
          </cell>
        </row>
        <row r="26">
          <cell r="A26" t="str">
            <v>Блок наружный Kalashnikov KVAC-I-24OD-PT1 сплит-системы, серии Патриот Inv</v>
          </cell>
          <cell r="B26"/>
          <cell r="C26"/>
          <cell r="D26"/>
          <cell r="E26">
            <v>7</v>
          </cell>
        </row>
        <row r="27">
          <cell r="A27" t="str">
            <v>ФОРПОСТ DC</v>
          </cell>
          <cell r="B27"/>
          <cell r="C27"/>
          <cell r="D27"/>
          <cell r="E27">
            <v>1687</v>
          </cell>
        </row>
        <row r="28">
          <cell r="A28" t="str">
            <v>Блок внутренний KVAC-I-07IN-FP1 сплит-системы настенного типа, KALASHNIKOV</v>
          </cell>
          <cell r="B28"/>
          <cell r="C28"/>
          <cell r="D28"/>
          <cell r="E28">
            <v>333</v>
          </cell>
        </row>
        <row r="29">
          <cell r="A29" t="str">
            <v>Блок внутренний KVAC-I-09IN-FP1 сплит-системы настенного типа, KALASHNIKOV</v>
          </cell>
          <cell r="B29"/>
          <cell r="C29"/>
          <cell r="D29"/>
          <cell r="E29">
            <v>328</v>
          </cell>
        </row>
        <row r="30">
          <cell r="A30" t="str">
            <v>Блок внутренний KVAC-I-12IN-FP1 сплит-системы настенного типа, KALASHNIKOV</v>
          </cell>
          <cell r="B30"/>
          <cell r="C30"/>
          <cell r="D30"/>
          <cell r="E30">
            <v>302</v>
          </cell>
        </row>
        <row r="31">
          <cell r="A31" t="str">
            <v>Блок внутренний KVAC-I-18IN-FP1 сплит-системы настенного типа, KALASHNIKOV</v>
          </cell>
          <cell r="B31"/>
          <cell r="C31"/>
          <cell r="D31"/>
          <cell r="E31">
            <v>62</v>
          </cell>
        </row>
        <row r="32">
          <cell r="A32" t="str">
            <v>Блок внутренний KVAC-I-24IN-FP1 сплит-системы настенного типа, KALASHNIKOV</v>
          </cell>
          <cell r="B32"/>
          <cell r="C32"/>
          <cell r="D32"/>
          <cell r="E32">
            <v>29</v>
          </cell>
        </row>
        <row r="33">
          <cell r="A33" t="str">
            <v>Блок наружный KVAC-I-07OD-FP1 сплит-системы настенного типа, KALASHNIKOV</v>
          </cell>
          <cell r="B33"/>
          <cell r="C33"/>
          <cell r="D33"/>
          <cell r="E33">
            <v>81</v>
          </cell>
        </row>
        <row r="34">
          <cell r="A34" t="str">
            <v>Блок наружный KVAC-I-09OD-FP1 сплит-системы настенного типа, KALASHNIKOV</v>
          </cell>
          <cell r="B34"/>
          <cell r="C34"/>
          <cell r="D34"/>
          <cell r="E34">
            <v>78</v>
          </cell>
        </row>
        <row r="35">
          <cell r="A35" t="str">
            <v>Блок наружный KVAC-I-12OD-FP1 сплит-системы настенного типа, KALASHNIKOV</v>
          </cell>
          <cell r="B35"/>
          <cell r="C35"/>
          <cell r="D35"/>
          <cell r="E35">
            <v>303</v>
          </cell>
        </row>
        <row r="36">
          <cell r="A36" t="str">
            <v>Блок наружный KVAC-I-18OD-FP1 сплит-системы настенного типа, KALASHNIKOV</v>
          </cell>
          <cell r="B36"/>
          <cell r="C36"/>
          <cell r="D36"/>
          <cell r="E36">
            <v>62</v>
          </cell>
        </row>
        <row r="37">
          <cell r="A37" t="str">
            <v>Блок наружный KVAC-I-24OD-FP1 сплит-системы настенного типа, KALASHNIKOV</v>
          </cell>
          <cell r="B37"/>
          <cell r="C37"/>
          <cell r="D37"/>
          <cell r="E37">
            <v>109</v>
          </cell>
        </row>
        <row r="38">
          <cell r="A38" t="str">
            <v>10320 RAC on/off KALASHNIKOV</v>
          </cell>
          <cell r="B38"/>
          <cell r="C38"/>
          <cell r="D38"/>
          <cell r="E38">
            <v>1001</v>
          </cell>
        </row>
        <row r="39">
          <cell r="A39" t="str">
            <v>ПАТРИОТ</v>
          </cell>
          <cell r="B39"/>
          <cell r="C39"/>
          <cell r="D39"/>
          <cell r="E39">
            <v>222</v>
          </cell>
        </row>
        <row r="40">
          <cell r="A40" t="str">
            <v>Блок внутренний Kalashnikov KVAC-07IN-PT1 сплит-системы, серии Патриот</v>
          </cell>
          <cell r="B40"/>
          <cell r="C40"/>
          <cell r="D40"/>
          <cell r="E40">
            <v>28</v>
          </cell>
        </row>
        <row r="41">
          <cell r="A41" t="str">
            <v>Блок внутренний Kalashnikov KVAC-09IN-PT1 сплит-системы, серии Патриот</v>
          </cell>
          <cell r="B41"/>
          <cell r="C41"/>
          <cell r="D41"/>
          <cell r="E41">
            <v>44</v>
          </cell>
        </row>
        <row r="42">
          <cell r="A42" t="str">
            <v>Блок внутренний Kalashnikov KVAC-12IN-PT1 сплит-системы, серии Патриот</v>
          </cell>
          <cell r="B42"/>
          <cell r="C42"/>
          <cell r="D42"/>
          <cell r="E42">
            <v>19</v>
          </cell>
        </row>
        <row r="43">
          <cell r="A43" t="str">
            <v>Блок внутренний Kalashnikov KVAC-18IN-PT1 сплит-системы, серии Патриот</v>
          </cell>
          <cell r="B43"/>
          <cell r="C43"/>
          <cell r="D43"/>
          <cell r="E43">
            <v>15</v>
          </cell>
        </row>
        <row r="44">
          <cell r="A44" t="str">
            <v>Блок внутренний Kalashnikov KVAC-24IN-PT1 сплит-системы, серии Патриот</v>
          </cell>
          <cell r="B44"/>
          <cell r="C44"/>
          <cell r="D44"/>
          <cell r="E44">
            <v>5</v>
          </cell>
        </row>
        <row r="45">
          <cell r="A45" t="str">
            <v>Блок наружный Kalashnikov KVAC-07OD-PT1 сплит-системы, серии Патриот</v>
          </cell>
          <cell r="B45"/>
          <cell r="C45"/>
          <cell r="D45"/>
          <cell r="E45">
            <v>28</v>
          </cell>
        </row>
        <row r="46">
          <cell r="A46" t="str">
            <v>Блок наружный Kalashnikov KVAC-09OD-PT1 сплит-системы, серии Патриот</v>
          </cell>
          <cell r="B46"/>
          <cell r="C46"/>
          <cell r="D46"/>
          <cell r="E46">
            <v>44</v>
          </cell>
        </row>
        <row r="47">
          <cell r="A47" t="str">
            <v>Блок наружный Kalashnikov KVAC-12OD-PT1 сплит-системы, серии Патриот</v>
          </cell>
          <cell r="B47"/>
          <cell r="C47"/>
          <cell r="D47"/>
          <cell r="E47">
            <v>19</v>
          </cell>
        </row>
        <row r="48">
          <cell r="A48" t="str">
            <v>Блок наружный Kalashnikov KVAC-18OD-PT1 сплит-системы, серии Патриот</v>
          </cell>
          <cell r="B48"/>
          <cell r="C48"/>
          <cell r="D48"/>
          <cell r="E48">
            <v>15</v>
          </cell>
        </row>
        <row r="49">
          <cell r="A49" t="str">
            <v>Блок наружный Kalashnikov KVAC-24OD-PT1 сплит-системы, серии Патриот</v>
          </cell>
          <cell r="B49"/>
          <cell r="C49"/>
          <cell r="D49"/>
          <cell r="E49">
            <v>5</v>
          </cell>
        </row>
        <row r="50">
          <cell r="A50" t="str">
            <v>ФОРПОСТ</v>
          </cell>
          <cell r="B50"/>
          <cell r="C50"/>
          <cell r="D50"/>
          <cell r="E50">
            <v>779</v>
          </cell>
        </row>
        <row r="51">
          <cell r="A51" t="str">
            <v>Блок внутренний KVAC-09IN-FP1 сплит-системы настенного типа, KALASHNIKOV</v>
          </cell>
          <cell r="B51"/>
          <cell r="C51"/>
          <cell r="D51"/>
          <cell r="E51">
            <v>1</v>
          </cell>
        </row>
        <row r="52">
          <cell r="A52" t="str">
            <v>Блок внутренний KVAC-12IN-FP1 сплит-системы настенного типа, KALASHNIKOV</v>
          </cell>
          <cell r="B52"/>
          <cell r="C52"/>
          <cell r="D52"/>
          <cell r="E52">
            <v>2</v>
          </cell>
        </row>
        <row r="53">
          <cell r="A53" t="str">
            <v>Блок внутренний KVAC-18IN-FP1 сплит-системы настенного типа, KALASHNIKOV</v>
          </cell>
          <cell r="B53"/>
          <cell r="C53"/>
          <cell r="D53"/>
          <cell r="E53">
            <v>456</v>
          </cell>
        </row>
        <row r="54">
          <cell r="A54" t="str">
            <v>Блок внутренний KVAC-24IN-FP1 сплит-системы настенного типа, KALASHNIKOV</v>
          </cell>
          <cell r="B54"/>
          <cell r="C54"/>
          <cell r="D54"/>
          <cell r="E54">
            <v>149</v>
          </cell>
        </row>
        <row r="55">
          <cell r="A55" t="str">
            <v>Блок наружный KVAC-09OD-FP1 сплит-системы настенного типа, KALASHNIKOV</v>
          </cell>
          <cell r="B55"/>
          <cell r="C55"/>
          <cell r="D55"/>
          <cell r="E55">
            <v>1</v>
          </cell>
        </row>
        <row r="56">
          <cell r="A56" t="str">
            <v>Блок наружный KVAC-18OD-FP1 сплит-системы настенного типа, KALASHNIKOV</v>
          </cell>
          <cell r="B56"/>
          <cell r="C56"/>
          <cell r="D56"/>
          <cell r="E56">
            <v>20</v>
          </cell>
        </row>
        <row r="57">
          <cell r="A57" t="str">
            <v>Блок наружный KVAC-24OD-FP1 сплит-системы настенного типа, KALASHNIKOV</v>
          </cell>
          <cell r="B57"/>
          <cell r="C57"/>
          <cell r="D57"/>
          <cell r="E57">
            <v>150</v>
          </cell>
        </row>
        <row r="58">
          <cell r="A58" t="str">
            <v>18000 Тепло</v>
          </cell>
          <cell r="B58"/>
          <cell r="C58"/>
          <cell r="D58"/>
          <cell r="E58">
            <v>11644</v>
          </cell>
        </row>
        <row r="59">
          <cell r="A59" t="str">
            <v>18100 Тепло KALASHNIKOV</v>
          </cell>
          <cell r="B59"/>
          <cell r="C59"/>
          <cell r="D59"/>
          <cell r="E59">
            <v>11116</v>
          </cell>
        </row>
        <row r="60">
          <cell r="A60" t="str">
            <v>18110 Тепловые завесы KALASHNIKOV</v>
          </cell>
          <cell r="B60"/>
          <cell r="C60"/>
          <cell r="D60"/>
          <cell r="E60">
            <v>1094</v>
          </cell>
        </row>
        <row r="61">
          <cell r="A61" t="str">
            <v>Компактные завесы</v>
          </cell>
          <cell r="B61"/>
          <cell r="C61"/>
          <cell r="D61"/>
          <cell r="E61">
            <v>410</v>
          </cell>
        </row>
        <row r="62">
          <cell r="A62" t="str">
            <v>Стич завесы</v>
          </cell>
          <cell r="B62"/>
          <cell r="C62"/>
          <cell r="D62"/>
          <cell r="E62">
            <v>330</v>
          </cell>
        </row>
        <row r="63">
          <cell r="A63" t="str">
            <v>Стич завеса KVC-A06E3-11</v>
          </cell>
          <cell r="B63"/>
          <cell r="C63"/>
          <cell r="D63"/>
          <cell r="E63">
            <v>109</v>
          </cell>
        </row>
        <row r="64">
          <cell r="A64" t="str">
            <v>Стич завеса KVC-A08E3-11</v>
          </cell>
          <cell r="B64"/>
          <cell r="C64"/>
          <cell r="D64"/>
          <cell r="E64">
            <v>41</v>
          </cell>
        </row>
        <row r="65">
          <cell r="A65" t="str">
            <v>Стич завеса KVC-A08E5-11</v>
          </cell>
          <cell r="B65"/>
          <cell r="C65"/>
          <cell r="D65"/>
          <cell r="E65">
            <v>77</v>
          </cell>
        </row>
        <row r="66">
          <cell r="A66" t="str">
            <v>Стич завеса KVC-A10E6-11</v>
          </cell>
          <cell r="B66"/>
          <cell r="C66"/>
          <cell r="D66"/>
          <cell r="E66">
            <v>28</v>
          </cell>
        </row>
        <row r="67">
          <cell r="A67" t="str">
            <v>Стич завеса KVC-A15E6-11</v>
          </cell>
          <cell r="B67"/>
          <cell r="C67"/>
          <cell r="D67"/>
          <cell r="E67">
            <v>36</v>
          </cell>
        </row>
        <row r="68">
          <cell r="A68" t="str">
            <v>Стич завеса KVC-A15E9-31</v>
          </cell>
          <cell r="B68"/>
          <cell r="C68"/>
          <cell r="D68"/>
          <cell r="E68">
            <v>39</v>
          </cell>
        </row>
        <row r="69">
          <cell r="A69" t="str">
            <v>ТЭН завесы</v>
          </cell>
          <cell r="B69"/>
          <cell r="C69"/>
          <cell r="D69"/>
          <cell r="E69">
            <v>80</v>
          </cell>
        </row>
        <row r="70">
          <cell r="A70" t="str">
            <v>Завеса тепловая KVC-A08E3-12</v>
          </cell>
          <cell r="B70"/>
          <cell r="C70"/>
          <cell r="D70"/>
          <cell r="E70">
            <v>12</v>
          </cell>
        </row>
        <row r="71">
          <cell r="A71" t="str">
            <v>Завеса тепловая KVC-A10E5-12</v>
          </cell>
          <cell r="B71"/>
          <cell r="C71"/>
          <cell r="D71"/>
          <cell r="E71">
            <v>33</v>
          </cell>
        </row>
        <row r="72">
          <cell r="A72" t="str">
            <v>Завеса тепловая KVC-A15E6-12</v>
          </cell>
          <cell r="B72"/>
          <cell r="C72"/>
          <cell r="D72"/>
          <cell r="E72">
            <v>35</v>
          </cell>
        </row>
        <row r="73">
          <cell r="A73" t="str">
            <v>Промышленные завесы</v>
          </cell>
          <cell r="B73"/>
          <cell r="C73"/>
          <cell r="D73"/>
          <cell r="E73">
            <v>684</v>
          </cell>
        </row>
        <row r="74">
          <cell r="A74" t="str">
            <v>Водяные тепловые завесы</v>
          </cell>
          <cell r="B74"/>
          <cell r="C74"/>
          <cell r="D74"/>
          <cell r="E74">
            <v>232</v>
          </cell>
        </row>
        <row r="75">
          <cell r="A75" t="str">
            <v>Серия B</v>
          </cell>
          <cell r="B75"/>
          <cell r="C75"/>
          <cell r="D75"/>
          <cell r="E75">
            <v>40</v>
          </cell>
        </row>
        <row r="76">
          <cell r="A76" t="str">
            <v>Водяная тепловая завеса KVC-B10W8-11</v>
          </cell>
          <cell r="B76"/>
          <cell r="C76"/>
          <cell r="D76"/>
          <cell r="E76">
            <v>10</v>
          </cell>
        </row>
        <row r="77">
          <cell r="A77" t="str">
            <v>Водяная тепловая завеса KVC-B15W14-11</v>
          </cell>
          <cell r="B77"/>
          <cell r="C77"/>
          <cell r="D77"/>
          <cell r="E77">
            <v>23</v>
          </cell>
        </row>
        <row r="78">
          <cell r="A78" t="str">
            <v>Измененная комплектация</v>
          </cell>
          <cell r="B78"/>
          <cell r="C78"/>
          <cell r="D78"/>
          <cell r="E78">
            <v>7</v>
          </cell>
        </row>
        <row r="79">
          <cell r="A79" t="str">
            <v>Водяная тепловая завеса KVC-B10W8-11 (измененная комплектация)</v>
          </cell>
          <cell r="B79"/>
          <cell r="C79"/>
          <cell r="D79"/>
          <cell r="E79">
            <v>7</v>
          </cell>
        </row>
        <row r="80">
          <cell r="A80" t="str">
            <v>Серия C</v>
          </cell>
          <cell r="B80"/>
          <cell r="C80"/>
          <cell r="D80"/>
          <cell r="E80">
            <v>75</v>
          </cell>
        </row>
        <row r="81">
          <cell r="A81" t="str">
            <v>Водяная тепловая завеса KVC-C10W12-11</v>
          </cell>
          <cell r="B81"/>
          <cell r="C81"/>
          <cell r="D81"/>
          <cell r="E81">
            <v>15</v>
          </cell>
        </row>
        <row r="82">
          <cell r="A82" t="str">
            <v>Водяная тепловая завеса KVC-C15W20-11</v>
          </cell>
          <cell r="B82"/>
          <cell r="C82"/>
          <cell r="D82"/>
          <cell r="E82">
            <v>28</v>
          </cell>
        </row>
        <row r="83">
          <cell r="A83" t="str">
            <v>Водяная тепловая завеса KVC-C20W30-11</v>
          </cell>
          <cell r="B83"/>
          <cell r="C83"/>
          <cell r="D83"/>
          <cell r="E83">
            <v>17</v>
          </cell>
        </row>
        <row r="84">
          <cell r="A84" t="str">
            <v>Измененная комплектация</v>
          </cell>
          <cell r="B84"/>
          <cell r="C84"/>
          <cell r="D84"/>
          <cell r="E84">
            <v>15</v>
          </cell>
        </row>
        <row r="85">
          <cell r="A85" t="str">
            <v>Водяная тепловая завеса KVC-C10W12-11 (измененная комплектация)</v>
          </cell>
          <cell r="B85"/>
          <cell r="C85"/>
          <cell r="D85"/>
          <cell r="E85">
            <v>15</v>
          </cell>
        </row>
        <row r="86">
          <cell r="A86" t="str">
            <v>Серия D</v>
          </cell>
          <cell r="B86"/>
          <cell r="C86"/>
          <cell r="D86"/>
          <cell r="E86">
            <v>96</v>
          </cell>
        </row>
        <row r="87">
          <cell r="A87" t="str">
            <v>Водяная тепловая завеса KALASHNIKOV KVC-D20W50-11 (без пульта)</v>
          </cell>
          <cell r="B87"/>
          <cell r="C87"/>
          <cell r="D87"/>
          <cell r="E87">
            <v>11</v>
          </cell>
        </row>
        <row r="88">
          <cell r="A88" t="str">
            <v>Водяная тепловая завеса KVC-D10W20-11</v>
          </cell>
          <cell r="B88"/>
          <cell r="C88"/>
          <cell r="D88"/>
          <cell r="E88">
            <v>9</v>
          </cell>
        </row>
        <row r="89">
          <cell r="A89" t="str">
            <v>Водяная тепловая завеса KVC-D10W20-11 (с пультом KRC-32)</v>
          </cell>
          <cell r="B89"/>
          <cell r="C89"/>
          <cell r="D89"/>
          <cell r="E89">
            <v>4</v>
          </cell>
        </row>
        <row r="90">
          <cell r="A90" t="str">
            <v>Водяная тепловая завеса KVC-D15W33-11</v>
          </cell>
          <cell r="B90"/>
          <cell r="C90"/>
          <cell r="D90"/>
          <cell r="E90">
            <v>39</v>
          </cell>
        </row>
        <row r="91">
          <cell r="A91" t="str">
            <v>Водяная тепловая завеса KVC-D20W50-11</v>
          </cell>
          <cell r="B91"/>
          <cell r="C91"/>
          <cell r="D91"/>
          <cell r="E91">
            <v>3</v>
          </cell>
        </row>
        <row r="92">
          <cell r="A92" t="str">
            <v>Измененная комплектация</v>
          </cell>
          <cell r="B92"/>
          <cell r="C92"/>
          <cell r="D92"/>
          <cell r="E92">
            <v>30</v>
          </cell>
        </row>
        <row r="93">
          <cell r="A93" t="str">
            <v>Водяная тепловая завеса KVC-D10W20-11 (измененная комплектация)</v>
          </cell>
          <cell r="B93"/>
          <cell r="C93"/>
          <cell r="D93"/>
          <cell r="E93">
            <v>30</v>
          </cell>
        </row>
        <row r="94">
          <cell r="A94" t="str">
            <v>Серия P</v>
          </cell>
          <cell r="B94"/>
          <cell r="C94"/>
          <cell r="D94"/>
          <cell r="E94">
            <v>21</v>
          </cell>
        </row>
        <row r="95">
          <cell r="A95" t="str">
            <v>Завеса тепловая водяная KVC-P15W35-13</v>
          </cell>
          <cell r="B95"/>
          <cell r="C95"/>
          <cell r="D95"/>
          <cell r="E95">
            <v>5</v>
          </cell>
        </row>
        <row r="96">
          <cell r="A96" t="str">
            <v>Завеса тепловая водяная KVC-P20W50-13</v>
          </cell>
          <cell r="B96"/>
          <cell r="C96"/>
          <cell r="D96"/>
          <cell r="E96">
            <v>13</v>
          </cell>
        </row>
        <row r="97">
          <cell r="A97" t="str">
            <v>Измененная комплектация</v>
          </cell>
          <cell r="B97"/>
          <cell r="C97"/>
          <cell r="D97"/>
          <cell r="E97">
            <v>3</v>
          </cell>
        </row>
        <row r="98">
          <cell r="A98" t="str">
            <v>Заказные позиции</v>
          </cell>
          <cell r="B98"/>
          <cell r="C98"/>
          <cell r="D98"/>
          <cell r="E98">
            <v>3</v>
          </cell>
        </row>
        <row r="99">
          <cell r="A99" t="str">
            <v>Завеса тепловая водяная KVC-P15W35-13 (с пультом KRC-32)</v>
          </cell>
          <cell r="B99"/>
          <cell r="C99"/>
          <cell r="D99"/>
          <cell r="E99">
            <v>2</v>
          </cell>
        </row>
        <row r="100">
          <cell r="A100" t="str">
            <v>Завеса тепловая водяная KVC-P20W50-13 (с пультом KRC-32)</v>
          </cell>
          <cell r="B100"/>
          <cell r="C100"/>
          <cell r="D100"/>
          <cell r="E100">
            <v>1</v>
          </cell>
        </row>
        <row r="101">
          <cell r="A101" t="str">
            <v>Завесы без нагрева</v>
          </cell>
          <cell r="B101"/>
          <cell r="C101"/>
          <cell r="D101"/>
          <cell r="E101">
            <v>105</v>
          </cell>
        </row>
        <row r="102">
          <cell r="A102" t="str">
            <v>Серия B</v>
          </cell>
          <cell r="B102"/>
          <cell r="C102"/>
          <cell r="D102"/>
          <cell r="E102">
            <v>18</v>
          </cell>
        </row>
        <row r="103">
          <cell r="A103" t="str">
            <v>Завеса без нагрева KVC-B10V-11</v>
          </cell>
          <cell r="B103"/>
          <cell r="C103"/>
          <cell r="D103"/>
          <cell r="E103">
            <v>6</v>
          </cell>
        </row>
        <row r="104">
          <cell r="A104" t="str">
            <v>Завеса без нагрева KVC-B15V-11</v>
          </cell>
          <cell r="B104"/>
          <cell r="C104"/>
          <cell r="D104"/>
          <cell r="E104">
            <v>10</v>
          </cell>
        </row>
        <row r="105">
          <cell r="A105" t="str">
            <v>Измененная комплектация</v>
          </cell>
          <cell r="B105"/>
          <cell r="C105"/>
          <cell r="D105"/>
          <cell r="E105">
            <v>2</v>
          </cell>
        </row>
        <row r="106">
          <cell r="A106" t="str">
            <v>Завеса без нагрева KVC-B10V-11 (измененная комплектация)</v>
          </cell>
          <cell r="B106"/>
          <cell r="C106"/>
          <cell r="D106"/>
          <cell r="E106">
            <v>2</v>
          </cell>
        </row>
        <row r="107">
          <cell r="A107" t="str">
            <v>Серия C</v>
          </cell>
          <cell r="B107"/>
          <cell r="C107"/>
          <cell r="D107"/>
          <cell r="E107">
            <v>46</v>
          </cell>
        </row>
        <row r="108">
          <cell r="A108" t="str">
            <v>Завеса без нагрева KVC-C20V-11</v>
          </cell>
          <cell r="B108"/>
          <cell r="C108"/>
          <cell r="D108"/>
          <cell r="E108">
            <v>7</v>
          </cell>
        </row>
        <row r="109">
          <cell r="A109" t="str">
            <v>Измененная комплектация</v>
          </cell>
          <cell r="B109"/>
          <cell r="C109"/>
          <cell r="D109"/>
          <cell r="E109">
            <v>39</v>
          </cell>
        </row>
        <row r="110">
          <cell r="A110" t="str">
            <v>Заказные позиции</v>
          </cell>
          <cell r="B110"/>
          <cell r="C110"/>
          <cell r="D110"/>
          <cell r="E110">
            <v>39</v>
          </cell>
        </row>
        <row r="111">
          <cell r="A111" t="str">
            <v>Завеса без нагрева KVC-C10V-11 (измененная комплектация)</v>
          </cell>
          <cell r="B111"/>
          <cell r="C111"/>
          <cell r="D111"/>
          <cell r="E111">
            <v>9</v>
          </cell>
        </row>
        <row r="112">
          <cell r="A112" t="str">
            <v>Завеса без нагрева KVC-C10V-11 (с пультом KRC-32)</v>
          </cell>
          <cell r="B112"/>
          <cell r="C112"/>
          <cell r="D112"/>
          <cell r="E112">
            <v>10</v>
          </cell>
        </row>
        <row r="113">
          <cell r="A113" t="str">
            <v>Завеса без нагрева KVC-C15V-11 (измененная комплектация)</v>
          </cell>
          <cell r="B113"/>
          <cell r="C113"/>
          <cell r="D113"/>
          <cell r="E113">
            <v>7</v>
          </cell>
        </row>
        <row r="114">
          <cell r="A114" t="str">
            <v>Завеса без нагрева KVC-C15V-11 (с пультом KRC-32)</v>
          </cell>
          <cell r="B114"/>
          <cell r="C114"/>
          <cell r="D114"/>
          <cell r="E114">
            <v>11</v>
          </cell>
        </row>
        <row r="115">
          <cell r="A115" t="str">
            <v>Завеса без нагрева KVC-C20V-11 (измененная комплектация)</v>
          </cell>
          <cell r="B115"/>
          <cell r="C115"/>
          <cell r="D115"/>
          <cell r="E115">
            <v>2</v>
          </cell>
        </row>
        <row r="116">
          <cell r="A116" t="str">
            <v>Серия D</v>
          </cell>
          <cell r="B116"/>
          <cell r="C116"/>
          <cell r="D116"/>
          <cell r="E116">
            <v>39</v>
          </cell>
        </row>
        <row r="117">
          <cell r="A117" t="str">
            <v>Завеса без нагрева KVC-D10V-11 (с пультом KRC-32)</v>
          </cell>
          <cell r="B117"/>
          <cell r="C117"/>
          <cell r="D117"/>
          <cell r="E117">
            <v>15</v>
          </cell>
        </row>
        <row r="118">
          <cell r="A118" t="str">
            <v>Завеса без нагрева KVC-D15V-11</v>
          </cell>
          <cell r="B118"/>
          <cell r="C118"/>
          <cell r="D118"/>
          <cell r="E118">
            <v>7</v>
          </cell>
        </row>
        <row r="119">
          <cell r="A119" t="str">
            <v>Измененная комплектация</v>
          </cell>
          <cell r="B119"/>
          <cell r="C119"/>
          <cell r="D119"/>
          <cell r="E119">
            <v>17</v>
          </cell>
        </row>
        <row r="120">
          <cell r="A120" t="str">
            <v>Завеса без нагрева KVC-D10V-11 (измененная комплектация)</v>
          </cell>
          <cell r="B120"/>
          <cell r="C120"/>
          <cell r="D120"/>
          <cell r="E120">
            <v>1</v>
          </cell>
        </row>
        <row r="121">
          <cell r="A121" t="str">
            <v>Завеса без нагрева KVC-D15V-11 (измененная комплектация)</v>
          </cell>
          <cell r="B121"/>
          <cell r="C121"/>
          <cell r="D121"/>
          <cell r="E121">
            <v>1</v>
          </cell>
        </row>
        <row r="122">
          <cell r="A122" t="str">
            <v>Завеса без нагрева KVC-D20V-11 (измененная комплектация)</v>
          </cell>
          <cell r="B122"/>
          <cell r="C122"/>
          <cell r="D122"/>
          <cell r="E122">
            <v>15</v>
          </cell>
        </row>
        <row r="123">
          <cell r="A123" t="str">
            <v>Серия P</v>
          </cell>
          <cell r="B123"/>
          <cell r="C123"/>
          <cell r="D123"/>
          <cell r="E123">
            <v>2</v>
          </cell>
        </row>
        <row r="124">
          <cell r="A124" t="str">
            <v>Завеса без нагрева KVC-P15V-13 (с пультом KRC-32)</v>
          </cell>
          <cell r="B124"/>
          <cell r="C124"/>
          <cell r="D124"/>
          <cell r="E124">
            <v>1</v>
          </cell>
        </row>
        <row r="125">
          <cell r="A125" t="str">
            <v>Измененная комплектация</v>
          </cell>
          <cell r="B125"/>
          <cell r="C125"/>
          <cell r="D125"/>
          <cell r="E125">
            <v>1</v>
          </cell>
        </row>
        <row r="126">
          <cell r="A126" t="str">
            <v>Заказные позиции</v>
          </cell>
          <cell r="B126"/>
          <cell r="C126"/>
          <cell r="D126"/>
          <cell r="E126">
            <v>1</v>
          </cell>
        </row>
        <row r="127">
          <cell r="A127" t="str">
            <v>Завеса без нагрева KVC-P20V-17 (нерж.) (с пультом KRC-32)</v>
          </cell>
          <cell r="B127"/>
          <cell r="C127"/>
          <cell r="D127"/>
          <cell r="E127">
            <v>1</v>
          </cell>
        </row>
        <row r="128">
          <cell r="A128" t="str">
            <v>Электрические тепловые завесы</v>
          </cell>
          <cell r="B128"/>
          <cell r="C128"/>
          <cell r="D128"/>
          <cell r="E128">
            <v>347</v>
          </cell>
        </row>
        <row r="129">
          <cell r="A129" t="str">
            <v>Серия B</v>
          </cell>
          <cell r="B129"/>
          <cell r="C129"/>
          <cell r="D129"/>
          <cell r="E129">
            <v>90</v>
          </cell>
        </row>
        <row r="130">
          <cell r="A130" t="str">
            <v>Измененная комплектация</v>
          </cell>
          <cell r="B130"/>
          <cell r="C130"/>
          <cell r="D130"/>
          <cell r="E130">
            <v>2</v>
          </cell>
        </row>
        <row r="131">
          <cell r="A131" t="str">
            <v>Электрическая тепловая завеса KVC-B15E6-01 (измененная комплектация)</v>
          </cell>
          <cell r="B131"/>
          <cell r="C131"/>
          <cell r="D131"/>
          <cell r="E131">
            <v>2</v>
          </cell>
        </row>
        <row r="132">
          <cell r="A132" t="str">
            <v>Электрическая тепловая завеса KVC-B10E6-01</v>
          </cell>
          <cell r="B132"/>
          <cell r="C132"/>
          <cell r="D132"/>
          <cell r="E132">
            <v>9</v>
          </cell>
        </row>
        <row r="133">
          <cell r="A133" t="str">
            <v>Электрическая тепловая завеса KVC-B10E9-31</v>
          </cell>
          <cell r="B133"/>
          <cell r="C133"/>
          <cell r="D133"/>
          <cell r="E133">
            <v>16</v>
          </cell>
        </row>
        <row r="134">
          <cell r="A134" t="str">
            <v>Электрическая тепловая завеса KVC-B15E12-31</v>
          </cell>
          <cell r="B134"/>
          <cell r="C134"/>
          <cell r="D134"/>
          <cell r="E134">
            <v>19</v>
          </cell>
        </row>
        <row r="135">
          <cell r="A135" t="str">
            <v>Электрическая тепловая завеса KVC-B15E6-01</v>
          </cell>
          <cell r="B135"/>
          <cell r="C135"/>
          <cell r="D135"/>
          <cell r="E135">
            <v>20</v>
          </cell>
        </row>
        <row r="136">
          <cell r="A136" t="str">
            <v>Электрическая тепловая завеса KVC-B15E9-31</v>
          </cell>
          <cell r="B136"/>
          <cell r="C136"/>
          <cell r="D136"/>
          <cell r="E136">
            <v>24</v>
          </cell>
        </row>
        <row r="137">
          <cell r="A137" t="str">
            <v>Серия D</v>
          </cell>
          <cell r="B137"/>
          <cell r="C137"/>
          <cell r="D137"/>
          <cell r="E137">
            <v>133</v>
          </cell>
        </row>
        <row r="138">
          <cell r="A138" t="str">
            <v>Измененная комплектация</v>
          </cell>
          <cell r="B138"/>
          <cell r="C138"/>
          <cell r="D138"/>
          <cell r="E138">
            <v>50</v>
          </cell>
        </row>
        <row r="139">
          <cell r="A139" t="str">
            <v>Заказные позиции</v>
          </cell>
          <cell r="B139"/>
          <cell r="C139"/>
          <cell r="D139"/>
          <cell r="E139">
            <v>5</v>
          </cell>
        </row>
        <row r="140">
          <cell r="A140" t="str">
            <v>Электрическая тепловая завеса KVC-D10E12-31 (с пультом KRC-32)</v>
          </cell>
          <cell r="B140"/>
          <cell r="C140"/>
          <cell r="D140"/>
          <cell r="E140">
            <v>5</v>
          </cell>
        </row>
        <row r="141">
          <cell r="A141" t="str">
            <v>Электрическая тепловая завеса KVC-D10E12-31 (измененная комплектация)</v>
          </cell>
          <cell r="B141"/>
          <cell r="C141"/>
          <cell r="D141"/>
          <cell r="E141">
            <v>19</v>
          </cell>
        </row>
        <row r="142">
          <cell r="A142" t="str">
            <v>Электрическая тепловая завеса KVC-D10E9-31 (измененная комплектация)</v>
          </cell>
          <cell r="B142"/>
          <cell r="C142"/>
          <cell r="D142"/>
          <cell r="E142">
            <v>16</v>
          </cell>
        </row>
        <row r="143">
          <cell r="A143" t="str">
            <v>Электрическая тепловая завеса KVC-D15E24-31 (измененная комплектация)</v>
          </cell>
          <cell r="B143"/>
          <cell r="C143"/>
          <cell r="D143"/>
          <cell r="E143">
            <v>9</v>
          </cell>
        </row>
        <row r="144">
          <cell r="A144" t="str">
            <v>Электрическая тепловая завеса KVC-D20E24-31 (измененная комплектация)</v>
          </cell>
          <cell r="B144"/>
          <cell r="C144"/>
          <cell r="D144"/>
          <cell r="E144">
            <v>1</v>
          </cell>
        </row>
        <row r="145">
          <cell r="A145" t="str">
            <v>Электрическая тепловая завеса KVC-D10E12-31</v>
          </cell>
          <cell r="B145"/>
          <cell r="C145"/>
          <cell r="D145"/>
          <cell r="E145">
            <v>7</v>
          </cell>
        </row>
        <row r="146">
          <cell r="A146" t="str">
            <v>Электрическая тепловая завеса KVC-D10E18-31</v>
          </cell>
          <cell r="B146"/>
          <cell r="C146"/>
          <cell r="D146"/>
          <cell r="E146">
            <v>5</v>
          </cell>
        </row>
        <row r="147">
          <cell r="A147" t="str">
            <v>Электрическая тепловая завеса KVC-D15E12-31</v>
          </cell>
          <cell r="B147"/>
          <cell r="C147"/>
          <cell r="D147"/>
          <cell r="E147">
            <v>15</v>
          </cell>
        </row>
        <row r="148">
          <cell r="A148" t="str">
            <v>Электрическая тепловая завеса KVC-D15E18-31</v>
          </cell>
          <cell r="B148"/>
          <cell r="C148"/>
          <cell r="D148"/>
          <cell r="E148">
            <v>8</v>
          </cell>
        </row>
        <row r="149">
          <cell r="A149" t="str">
            <v>Электрическая тепловая завеса KVC-D15E24-31</v>
          </cell>
          <cell r="B149"/>
          <cell r="C149"/>
          <cell r="D149"/>
          <cell r="E149">
            <v>10</v>
          </cell>
        </row>
        <row r="150">
          <cell r="A150" t="str">
            <v>Электрическая тепловая завеса KVC-D20E18-31</v>
          </cell>
          <cell r="B150"/>
          <cell r="C150"/>
          <cell r="D150"/>
          <cell r="E150">
            <v>20</v>
          </cell>
        </row>
        <row r="151">
          <cell r="A151" t="str">
            <v>Электрическая тепловая завеса KVC-D20E24-31</v>
          </cell>
          <cell r="B151"/>
          <cell r="C151"/>
          <cell r="D151"/>
          <cell r="E151">
            <v>9</v>
          </cell>
        </row>
        <row r="152">
          <cell r="A152" t="str">
            <v>Электрическая тепловая завеса KVC-D20E36-31</v>
          </cell>
          <cell r="B152"/>
          <cell r="C152"/>
          <cell r="D152"/>
          <cell r="E152">
            <v>9</v>
          </cell>
        </row>
        <row r="153">
          <cell r="A153" t="str">
            <v>Серия P</v>
          </cell>
          <cell r="B153"/>
          <cell r="C153"/>
          <cell r="D153"/>
          <cell r="E153">
            <v>5</v>
          </cell>
        </row>
        <row r="154">
          <cell r="A154" t="str">
            <v>Завеса электрическая тепловая KVC-P15E12-33</v>
          </cell>
          <cell r="B154"/>
          <cell r="C154"/>
          <cell r="D154"/>
          <cell r="E154">
            <v>2</v>
          </cell>
        </row>
        <row r="155">
          <cell r="A155" t="str">
            <v>Завеса электрическая тепловая KVC-P20E18-33</v>
          </cell>
          <cell r="B155"/>
          <cell r="C155"/>
          <cell r="D155"/>
          <cell r="E155">
            <v>3</v>
          </cell>
        </row>
        <row r="156">
          <cell r="A156" t="str">
            <v>Серия С</v>
          </cell>
          <cell r="B156"/>
          <cell r="C156"/>
          <cell r="D156"/>
          <cell r="E156">
            <v>119</v>
          </cell>
        </row>
        <row r="157">
          <cell r="A157" t="str">
            <v>Электрическая тепловая завеса KVC-C10E12-31</v>
          </cell>
          <cell r="B157"/>
          <cell r="C157"/>
          <cell r="D157"/>
          <cell r="E157">
            <v>6</v>
          </cell>
        </row>
        <row r="158">
          <cell r="A158" t="str">
            <v>Электрическая тепловая завеса KVC-C10E6-01</v>
          </cell>
          <cell r="B158"/>
          <cell r="C158"/>
          <cell r="D158"/>
          <cell r="E158">
            <v>11</v>
          </cell>
        </row>
        <row r="159">
          <cell r="A159" t="str">
            <v>Электрическая тепловая завеса KVC-C10E9-31</v>
          </cell>
          <cell r="B159"/>
          <cell r="C159"/>
          <cell r="D159"/>
          <cell r="E159">
            <v>12</v>
          </cell>
        </row>
        <row r="160">
          <cell r="A160" t="str">
            <v>Электрическая тепловая завеса KVC-C15E12-31</v>
          </cell>
          <cell r="B160"/>
          <cell r="C160"/>
          <cell r="D160"/>
          <cell r="E160">
            <v>8</v>
          </cell>
        </row>
        <row r="161">
          <cell r="A161" t="str">
            <v>Электрическая тепловая завеса KVC-C15E15-31</v>
          </cell>
          <cell r="B161"/>
          <cell r="C161"/>
          <cell r="D161"/>
          <cell r="E161">
            <v>10</v>
          </cell>
        </row>
        <row r="162">
          <cell r="A162" t="str">
            <v>Электрическая тепловая завеса KVC-C15E6-01</v>
          </cell>
          <cell r="B162"/>
          <cell r="C162"/>
          <cell r="D162"/>
          <cell r="E162">
            <v>10</v>
          </cell>
        </row>
        <row r="163">
          <cell r="A163" t="str">
            <v>Электрическая тепловая завеса KVC-C15E6-01 (с пультом KRC-32)</v>
          </cell>
          <cell r="B163"/>
          <cell r="C163"/>
          <cell r="D163"/>
          <cell r="E163">
            <v>6</v>
          </cell>
        </row>
        <row r="164">
          <cell r="A164" t="str">
            <v>Электрическая тепловая завеса KVC-C15E9-31</v>
          </cell>
          <cell r="B164"/>
          <cell r="C164"/>
          <cell r="D164"/>
          <cell r="E164">
            <v>10</v>
          </cell>
        </row>
        <row r="165">
          <cell r="A165" t="str">
            <v>Электрическая тепловая завеса KVC-C20E12-31</v>
          </cell>
          <cell r="B165"/>
          <cell r="C165"/>
          <cell r="D165"/>
          <cell r="E165">
            <v>12</v>
          </cell>
        </row>
        <row r="166">
          <cell r="A166" t="str">
            <v>Электрическая тепловая завеса KVC-C20E18-31</v>
          </cell>
          <cell r="B166"/>
          <cell r="C166"/>
          <cell r="D166"/>
          <cell r="E166">
            <v>11</v>
          </cell>
        </row>
        <row r="167">
          <cell r="A167" t="str">
            <v>Электрическая тепловая завеса KVC-C20E24-31</v>
          </cell>
          <cell r="B167"/>
          <cell r="C167"/>
          <cell r="D167"/>
          <cell r="E167">
            <v>22</v>
          </cell>
        </row>
        <row r="168">
          <cell r="A168" t="str">
            <v>Электрическая тепловая завеса KVC-C20E24-31 (с пультом KRC-32)</v>
          </cell>
          <cell r="B168"/>
          <cell r="C168"/>
          <cell r="D168"/>
          <cell r="E168">
            <v>1</v>
          </cell>
        </row>
        <row r="169">
          <cell r="A169" t="str">
            <v>18120 Водяные тепловентиляторы KALASHNIKOV</v>
          </cell>
          <cell r="B169"/>
          <cell r="C169"/>
          <cell r="D169"/>
          <cell r="E169">
            <v>448</v>
          </cell>
        </row>
        <row r="170">
          <cell r="A170" t="str">
            <v>Промышленные</v>
          </cell>
          <cell r="B170"/>
          <cell r="C170"/>
          <cell r="D170"/>
          <cell r="E170">
            <v>448</v>
          </cell>
        </row>
        <row r="171">
          <cell r="A171" t="str">
            <v>Дестратификатор</v>
          </cell>
          <cell r="B171"/>
          <cell r="C171"/>
          <cell r="D171"/>
          <cell r="E171">
            <v>23</v>
          </cell>
        </row>
        <row r="172">
          <cell r="A172" t="str">
            <v>Дестратификатор KVF-V-11</v>
          </cell>
          <cell r="B172"/>
          <cell r="C172"/>
          <cell r="D172"/>
          <cell r="E172">
            <v>23</v>
          </cell>
        </row>
        <row r="173">
          <cell r="A173" t="str">
            <v>Трехскоростные</v>
          </cell>
          <cell r="B173"/>
          <cell r="C173"/>
          <cell r="D173"/>
          <cell r="E173">
            <v>425</v>
          </cell>
        </row>
        <row r="174">
          <cell r="A174" t="str">
            <v>Водяной тепловентилятор KVF-W21-12 (3-х скоростной)</v>
          </cell>
          <cell r="B174"/>
          <cell r="C174"/>
          <cell r="D174"/>
          <cell r="E174">
            <v>115</v>
          </cell>
        </row>
        <row r="175">
          <cell r="A175" t="str">
            <v>Водяной тепловентилятор KVF-W30-11 (кронштейны в комплекте)</v>
          </cell>
          <cell r="B175"/>
          <cell r="C175"/>
          <cell r="D175"/>
          <cell r="E175">
            <v>85</v>
          </cell>
        </row>
        <row r="176">
          <cell r="A176" t="str">
            <v>Водяной тепловентилятор KVF-W38-12 (3-х скоростной)</v>
          </cell>
          <cell r="B176"/>
          <cell r="C176"/>
          <cell r="D176"/>
          <cell r="E176">
            <v>123</v>
          </cell>
        </row>
        <row r="177">
          <cell r="A177" t="str">
            <v>Водяной тепловентилятор KVF-W60-11 (кронштейны в комплекте)</v>
          </cell>
          <cell r="B177"/>
          <cell r="C177"/>
          <cell r="D177"/>
          <cell r="E177">
            <v>65</v>
          </cell>
        </row>
        <row r="178">
          <cell r="A178" t="str">
            <v>Водяной тепловентилятор KVF-W80-11 (кронштейны в комплекте)</v>
          </cell>
          <cell r="B178"/>
          <cell r="C178"/>
          <cell r="D178"/>
          <cell r="E178">
            <v>37</v>
          </cell>
        </row>
        <row r="179">
          <cell r="A179" t="str">
            <v>18130 Конвекторы электрические KALASHNIKOV</v>
          </cell>
          <cell r="B179"/>
          <cell r="C179"/>
          <cell r="D179"/>
          <cell r="E179">
            <v>2946</v>
          </cell>
        </row>
        <row r="180">
          <cell r="A180" t="str">
            <v>Механический термостат</v>
          </cell>
          <cell r="B180"/>
          <cell r="C180"/>
          <cell r="D180"/>
          <cell r="E180">
            <v>1821</v>
          </cell>
        </row>
        <row r="181">
          <cell r="A181" t="str">
            <v>Конвектор KALASHNIKOV KVCH-E05M-11</v>
          </cell>
          <cell r="B181"/>
          <cell r="C181"/>
          <cell r="D181"/>
          <cell r="E181">
            <v>449</v>
          </cell>
        </row>
        <row r="182">
          <cell r="A182" t="str">
            <v>Конвектор KALASHNIKOV KVCH-E10M-11</v>
          </cell>
          <cell r="B182"/>
          <cell r="C182"/>
          <cell r="D182"/>
          <cell r="E182">
            <v>618</v>
          </cell>
        </row>
        <row r="183">
          <cell r="A183" t="str">
            <v>Конвектор KALASHNIKOV KVCH-E15M-11</v>
          </cell>
          <cell r="B183"/>
          <cell r="C183"/>
          <cell r="D183"/>
          <cell r="E183">
            <v>611</v>
          </cell>
        </row>
        <row r="184">
          <cell r="A184" t="str">
            <v>Конвектор KALASHNIKOV KVCH-E20M-11</v>
          </cell>
          <cell r="B184"/>
          <cell r="C184"/>
          <cell r="D184"/>
          <cell r="E184">
            <v>143</v>
          </cell>
        </row>
        <row r="185">
          <cell r="A185" t="str">
            <v>Электронный термостат</v>
          </cell>
          <cell r="B185"/>
          <cell r="C185"/>
          <cell r="D185"/>
          <cell r="E185">
            <v>1125</v>
          </cell>
        </row>
        <row r="186">
          <cell r="A186" t="str">
            <v>Конвектор KALASHNIKOV KVCH-E05E-11</v>
          </cell>
          <cell r="B186"/>
          <cell r="C186"/>
          <cell r="D186"/>
          <cell r="E186">
            <v>360</v>
          </cell>
        </row>
        <row r="187">
          <cell r="A187" t="str">
            <v>Конвектор KALASHNIKOV KVCH-E10E-11</v>
          </cell>
          <cell r="B187"/>
          <cell r="C187"/>
          <cell r="D187"/>
          <cell r="E187">
            <v>60</v>
          </cell>
        </row>
        <row r="188">
          <cell r="A188" t="str">
            <v>Конвектор KALASHNIKOV KVCH-E15E-11</v>
          </cell>
          <cell r="B188"/>
          <cell r="C188"/>
          <cell r="D188"/>
          <cell r="E188">
            <v>452</v>
          </cell>
        </row>
        <row r="189">
          <cell r="A189" t="str">
            <v>Конвектор KALASHNIKOV KVCH-E20E-11</v>
          </cell>
          <cell r="B189"/>
          <cell r="C189"/>
          <cell r="D189"/>
          <cell r="E189">
            <v>253</v>
          </cell>
        </row>
        <row r="190">
          <cell r="A190" t="str">
            <v>18140 ИК электрические KALASHNIKOV</v>
          </cell>
          <cell r="B190"/>
          <cell r="C190"/>
          <cell r="D190"/>
          <cell r="E190">
            <v>4156</v>
          </cell>
        </row>
        <row r="191">
          <cell r="A191" t="str">
            <v>Закрытый излучатель</v>
          </cell>
          <cell r="B191"/>
          <cell r="C191"/>
          <cell r="D191"/>
          <cell r="E191">
            <v>2939</v>
          </cell>
        </row>
        <row r="192">
          <cell r="A192" t="str">
            <v>Архив ИК</v>
          </cell>
          <cell r="B192"/>
          <cell r="C192"/>
          <cell r="D192"/>
          <cell r="E192">
            <v>346</v>
          </cell>
        </row>
        <row r="193">
          <cell r="A193" t="str">
            <v>Инфракрасный обогреватель с излучающей панелью KIRH-E20P-14</v>
          </cell>
          <cell r="B193"/>
          <cell r="C193"/>
          <cell r="D193"/>
          <cell r="E193">
            <v>346</v>
          </cell>
        </row>
        <row r="194">
          <cell r="A194" t="str">
            <v>Инфракрасный обогреватель с излучающей панелью KIRH-E06P-11</v>
          </cell>
          <cell r="B194"/>
          <cell r="C194"/>
          <cell r="D194"/>
          <cell r="E194">
            <v>311</v>
          </cell>
        </row>
        <row r="195">
          <cell r="A195" t="str">
            <v>Инфракрасный обогреватель с излучающей панелью KIRH-E08P-11</v>
          </cell>
          <cell r="B195"/>
          <cell r="C195"/>
          <cell r="D195"/>
          <cell r="E195">
            <v>873</v>
          </cell>
        </row>
        <row r="196">
          <cell r="A196" t="str">
            <v>Инфракрасный обогреватель с излучающей панелью KIRH-E08P-12 (черная панель)</v>
          </cell>
          <cell r="B196"/>
          <cell r="C196"/>
          <cell r="D196"/>
          <cell r="E196">
            <v>204</v>
          </cell>
        </row>
        <row r="197">
          <cell r="A197" t="str">
            <v>Инфракрасный обогреватель с излучающей панелью KIRH-E10P-11</v>
          </cell>
          <cell r="B197"/>
          <cell r="C197"/>
          <cell r="D197"/>
          <cell r="E197">
            <v>580</v>
          </cell>
        </row>
        <row r="198">
          <cell r="A198" t="str">
            <v>Инфракрасный обогреватель с излучающей панелью KIRH-E10P-12 (черная панель)</v>
          </cell>
          <cell r="B198"/>
          <cell r="C198"/>
          <cell r="D198"/>
          <cell r="E198">
            <v>301</v>
          </cell>
        </row>
        <row r="199">
          <cell r="A199" t="str">
            <v>Инфракрасный обогреватель с излучающей панелью KIRH-E20P-11</v>
          </cell>
          <cell r="B199"/>
          <cell r="C199"/>
          <cell r="D199"/>
          <cell r="E199">
            <v>129</v>
          </cell>
        </row>
        <row r="200">
          <cell r="A200" t="str">
            <v>Инфракрасный обогреватель с излучающей панелью KIRH-E20P-12 (черная панель)</v>
          </cell>
          <cell r="B200"/>
          <cell r="C200"/>
          <cell r="D200"/>
          <cell r="E200">
            <v>117</v>
          </cell>
        </row>
        <row r="201">
          <cell r="A201" t="str">
            <v>Инфракрасный обогреватель с излучающей панелью KIRH-E30P-11</v>
          </cell>
          <cell r="B201"/>
          <cell r="C201"/>
          <cell r="D201"/>
          <cell r="E201">
            <v>36</v>
          </cell>
        </row>
        <row r="202">
          <cell r="A202" t="str">
            <v>Инфракрасный обогреватель с излучающей панелью KIRH-E40P-31</v>
          </cell>
          <cell r="B202"/>
          <cell r="C202"/>
          <cell r="D202"/>
          <cell r="E202">
            <v>42</v>
          </cell>
        </row>
        <row r="203">
          <cell r="A203" t="str">
            <v>Открытый излучатель</v>
          </cell>
          <cell r="B203"/>
          <cell r="C203"/>
          <cell r="D203"/>
          <cell r="E203">
            <v>279</v>
          </cell>
        </row>
        <row r="204">
          <cell r="A204" t="str">
            <v>Инфракрасный обогреватель с открытым излучателем KIRH-E10T-11</v>
          </cell>
          <cell r="B204"/>
          <cell r="C204"/>
          <cell r="D204"/>
          <cell r="E204">
            <v>100</v>
          </cell>
        </row>
        <row r="205">
          <cell r="A205" t="str">
            <v>Инфракрасный обогреватель с открытым излучателем KIRH-E15T-11</v>
          </cell>
          <cell r="B205"/>
          <cell r="C205"/>
          <cell r="D205"/>
          <cell r="E205">
            <v>24</v>
          </cell>
        </row>
        <row r="206">
          <cell r="A206" t="str">
            <v>Инфракрасный обогреватель с открытым излучателем KIRH-E20T-11</v>
          </cell>
          <cell r="B206"/>
          <cell r="C206"/>
          <cell r="D206"/>
          <cell r="E206">
            <v>12</v>
          </cell>
        </row>
        <row r="207">
          <cell r="A207" t="str">
            <v>Инфракрасный обогреватель с открытым излучателем KIRH-E30T-31</v>
          </cell>
          <cell r="B207"/>
          <cell r="C207"/>
          <cell r="D207"/>
          <cell r="E207">
            <v>40</v>
          </cell>
        </row>
        <row r="208">
          <cell r="A208" t="str">
            <v>Инфракрасный обогреватель с открытым излучателем KIRH-E45T-31</v>
          </cell>
          <cell r="B208"/>
          <cell r="C208"/>
          <cell r="D208"/>
          <cell r="E208">
            <v>59</v>
          </cell>
        </row>
        <row r="209">
          <cell r="A209" t="str">
            <v>Инфракрасный обогреватель с открытым излучателем KIRH-E60T-31</v>
          </cell>
          <cell r="B209"/>
          <cell r="C209"/>
          <cell r="D209"/>
          <cell r="E209">
            <v>44</v>
          </cell>
        </row>
        <row r="210">
          <cell r="A210" t="str">
            <v>Стеклянная панель</v>
          </cell>
          <cell r="B210"/>
          <cell r="C210"/>
          <cell r="D210"/>
          <cell r="E210">
            <v>938</v>
          </cell>
        </row>
        <row r="211">
          <cell r="A211" t="str">
            <v>KIRH-GSB</v>
          </cell>
          <cell r="B211"/>
          <cell r="C211"/>
          <cell r="D211"/>
          <cell r="E211">
            <v>463</v>
          </cell>
        </row>
        <row r="212">
          <cell r="A212" t="str">
            <v>Обогреватель инфракрасный KALASHNIKOV KIRH-GSB-E05-12</v>
          </cell>
          <cell r="B212"/>
          <cell r="C212"/>
          <cell r="D212"/>
          <cell r="E212">
            <v>88</v>
          </cell>
        </row>
        <row r="213">
          <cell r="A213" t="str">
            <v>Обогреватель инфракрасный KALASHNIKOV KIRH-GSB-E08-12</v>
          </cell>
          <cell r="B213"/>
          <cell r="C213"/>
          <cell r="D213"/>
          <cell r="E213">
            <v>144</v>
          </cell>
        </row>
        <row r="214">
          <cell r="A214" t="str">
            <v>Обогреватель инфракрасный KALASHNIKOV KIRH-GSB-E10-12</v>
          </cell>
          <cell r="B214"/>
          <cell r="C214"/>
          <cell r="D214"/>
          <cell r="E214">
            <v>143</v>
          </cell>
        </row>
        <row r="215">
          <cell r="A215" t="str">
            <v>Обогреватель инфракрасный KALASHNIKOV KIRH-GSB-E13-12</v>
          </cell>
          <cell r="B215"/>
          <cell r="C215"/>
          <cell r="D215"/>
          <cell r="E215">
            <v>88</v>
          </cell>
        </row>
        <row r="216">
          <cell r="A216" t="str">
            <v>KIRH-GTG</v>
          </cell>
          <cell r="B216"/>
          <cell r="C216"/>
          <cell r="D216"/>
          <cell r="E216">
            <v>475</v>
          </cell>
        </row>
        <row r="217">
          <cell r="A217" t="str">
            <v>Обогреватель инфракрасный KALASHNIKOV KIRH-GTG-E05-11</v>
          </cell>
          <cell r="B217"/>
          <cell r="C217"/>
          <cell r="D217"/>
          <cell r="E217">
            <v>95</v>
          </cell>
        </row>
        <row r="218">
          <cell r="A218" t="str">
            <v>Обогреватель инфракрасный KALASHNIKOV KIRH-GTG-E08-11</v>
          </cell>
          <cell r="B218"/>
          <cell r="C218"/>
          <cell r="D218"/>
          <cell r="E218">
            <v>145</v>
          </cell>
        </row>
        <row r="219">
          <cell r="A219" t="str">
            <v>Обогреватель инфракрасный KALASHNIKOV KIRH-GTG-E10-11</v>
          </cell>
          <cell r="B219"/>
          <cell r="C219"/>
          <cell r="D219"/>
          <cell r="E219">
            <v>147</v>
          </cell>
        </row>
        <row r="220">
          <cell r="A220" t="str">
            <v>Обогреватель инфракрасный KALASHNIKOV KIRH-GTG-E13-11</v>
          </cell>
          <cell r="B220"/>
          <cell r="C220"/>
          <cell r="D220"/>
          <cell r="E220">
            <v>88</v>
          </cell>
        </row>
        <row r="221">
          <cell r="A221" t="str">
            <v>18150 Пушки электрические KALASHNIKOV</v>
          </cell>
          <cell r="B221"/>
          <cell r="C221"/>
          <cell r="D221"/>
          <cell r="E221">
            <v>1378</v>
          </cell>
        </row>
        <row r="222">
          <cell r="A222" t="str">
            <v>Круглый корпус</v>
          </cell>
          <cell r="B222"/>
          <cell r="C222"/>
          <cell r="D222"/>
          <cell r="E222">
            <v>683</v>
          </cell>
        </row>
        <row r="223">
          <cell r="A223" t="str">
            <v>Архив пушки электрические</v>
          </cell>
          <cell r="B223"/>
          <cell r="C223"/>
          <cell r="D223"/>
          <cell r="E223">
            <v>222</v>
          </cell>
        </row>
        <row r="224">
          <cell r="A224" t="str">
            <v>Тепловентилятор HP-2.003C</v>
          </cell>
          <cell r="B224"/>
          <cell r="C224"/>
          <cell r="D224"/>
          <cell r="E224">
            <v>221</v>
          </cell>
        </row>
        <row r="225">
          <cell r="A225" t="str">
            <v>Тепловентилятор HP-5.000C</v>
          </cell>
          <cell r="B225"/>
          <cell r="C225"/>
          <cell r="D225"/>
          <cell r="E225">
            <v>1</v>
          </cell>
        </row>
        <row r="226">
          <cell r="A226" t="str">
            <v>Тепловентилятор электрический кр., KVF-E15-31</v>
          </cell>
          <cell r="B226"/>
          <cell r="C226"/>
          <cell r="D226"/>
          <cell r="E226">
            <v>20</v>
          </cell>
        </row>
        <row r="227">
          <cell r="A227" t="str">
            <v>Тепловентилятор электрический кр., KVF-E2-11</v>
          </cell>
          <cell r="B227"/>
          <cell r="C227"/>
          <cell r="D227"/>
          <cell r="E227">
            <v>220</v>
          </cell>
        </row>
        <row r="228">
          <cell r="A228" t="str">
            <v>Тепловентилятор электрический кр., KVF-E22-31</v>
          </cell>
          <cell r="B228"/>
          <cell r="C228"/>
          <cell r="D228"/>
          <cell r="E228">
            <v>33</v>
          </cell>
        </row>
        <row r="229">
          <cell r="A229" t="str">
            <v>Тепловентилятор электрический кр., KVF-E3-11</v>
          </cell>
          <cell r="B229"/>
          <cell r="C229"/>
          <cell r="D229"/>
          <cell r="E229">
            <v>71</v>
          </cell>
        </row>
        <row r="230">
          <cell r="A230" t="str">
            <v>Тепловентилятор электрический кр., KVF-E5-11</v>
          </cell>
          <cell r="B230"/>
          <cell r="C230"/>
          <cell r="D230"/>
          <cell r="E230">
            <v>43</v>
          </cell>
        </row>
        <row r="231">
          <cell r="A231" t="str">
            <v>Тепловентилятор электрический кр., KVF-E6-31</v>
          </cell>
          <cell r="B231"/>
          <cell r="C231"/>
          <cell r="D231"/>
          <cell r="E231">
            <v>32</v>
          </cell>
        </row>
        <row r="232">
          <cell r="A232" t="str">
            <v>Тепловентилятор электрический кр., KVF-E9-31</v>
          </cell>
          <cell r="B232"/>
          <cell r="C232"/>
          <cell r="D232"/>
          <cell r="E232">
            <v>42</v>
          </cell>
        </row>
        <row r="233">
          <cell r="A233" t="str">
            <v>Прямоугольный корпус</v>
          </cell>
          <cell r="B233"/>
          <cell r="C233"/>
          <cell r="D233"/>
          <cell r="E233">
            <v>695</v>
          </cell>
        </row>
        <row r="234">
          <cell r="A234" t="str">
            <v>Тепловентилятор электрический пр., KVF-E15-32</v>
          </cell>
          <cell r="B234"/>
          <cell r="C234"/>
          <cell r="D234"/>
          <cell r="E234">
            <v>72</v>
          </cell>
        </row>
        <row r="235">
          <cell r="A235" t="str">
            <v>Тепловентилятор электрический пр., KVF-E2-12</v>
          </cell>
          <cell r="B235"/>
          <cell r="C235"/>
          <cell r="D235"/>
          <cell r="E235">
            <v>123</v>
          </cell>
        </row>
        <row r="236">
          <cell r="A236" t="str">
            <v>Тепловентилятор электрический пр., KVF-E24-32</v>
          </cell>
          <cell r="B236"/>
          <cell r="C236"/>
          <cell r="D236"/>
          <cell r="E236">
            <v>53</v>
          </cell>
        </row>
        <row r="237">
          <cell r="A237" t="str">
            <v>Тепловентилятор электрический пр., KVF-E3-12</v>
          </cell>
          <cell r="B237"/>
          <cell r="C237"/>
          <cell r="D237"/>
          <cell r="E237">
            <v>135</v>
          </cell>
        </row>
        <row r="238">
          <cell r="A238" t="str">
            <v>Тепловентилятор электрический пр., KVF-E30-32</v>
          </cell>
          <cell r="B238"/>
          <cell r="C238"/>
          <cell r="D238"/>
          <cell r="E238">
            <v>58</v>
          </cell>
        </row>
        <row r="239">
          <cell r="A239" t="str">
            <v>Тепловентилятор электрический пр., KVF-E36-32</v>
          </cell>
          <cell r="B239"/>
          <cell r="C239"/>
          <cell r="D239"/>
          <cell r="E239">
            <v>47</v>
          </cell>
        </row>
        <row r="240">
          <cell r="A240" t="str">
            <v>Тепловентилятор электрический пр., KVF-E5-12</v>
          </cell>
          <cell r="B240"/>
          <cell r="C240"/>
          <cell r="D240"/>
          <cell r="E240">
            <v>176</v>
          </cell>
        </row>
        <row r="241">
          <cell r="A241" t="str">
            <v>Тепловентилятор электрический пр., KVF-E9-32</v>
          </cell>
          <cell r="B241"/>
          <cell r="C241"/>
          <cell r="D241"/>
          <cell r="E241">
            <v>31</v>
          </cell>
        </row>
        <row r="242">
          <cell r="A242" t="str">
            <v>18160 Пушки газовые KALASHNIKOV</v>
          </cell>
          <cell r="B242"/>
          <cell r="C242"/>
          <cell r="D242"/>
          <cell r="E242">
            <v>171</v>
          </cell>
        </row>
        <row r="243">
          <cell r="A243" t="str">
            <v>Пушка газовая KALASHNIKOV KHG-10</v>
          </cell>
          <cell r="B243"/>
          <cell r="C243"/>
          <cell r="D243"/>
          <cell r="E243">
            <v>42</v>
          </cell>
        </row>
        <row r="244">
          <cell r="A244" t="str">
            <v>Пушка газовая KALASHNIKOV KHG-20</v>
          </cell>
          <cell r="B244"/>
          <cell r="C244"/>
          <cell r="D244"/>
          <cell r="E244">
            <v>39</v>
          </cell>
        </row>
        <row r="245">
          <cell r="A245" t="str">
            <v>Пушка газовая KALASHNIKOV KHG-40</v>
          </cell>
          <cell r="B245"/>
          <cell r="C245"/>
          <cell r="D245"/>
          <cell r="E245">
            <v>42</v>
          </cell>
        </row>
        <row r="246">
          <cell r="A246" t="str">
            <v>Пушка газовая KALASHNIKOV KHG-60</v>
          </cell>
          <cell r="B246"/>
          <cell r="C246"/>
          <cell r="D246"/>
          <cell r="E246">
            <v>34</v>
          </cell>
        </row>
        <row r="247">
          <cell r="A247" t="str">
            <v>Пушка газовая KALASHNIKOV KHG-85</v>
          </cell>
          <cell r="B247"/>
          <cell r="C247"/>
          <cell r="D247"/>
          <cell r="E247">
            <v>14</v>
          </cell>
        </row>
        <row r="248">
          <cell r="A248" t="str">
            <v>18170 Пушки дизельные KALASHNIKOV</v>
          </cell>
          <cell r="B248"/>
          <cell r="C248"/>
          <cell r="D248"/>
          <cell r="E248">
            <v>99</v>
          </cell>
        </row>
        <row r="249">
          <cell r="A249" t="str">
            <v>Не прямой нагрев</v>
          </cell>
          <cell r="B249"/>
          <cell r="C249"/>
          <cell r="D249"/>
          <cell r="E249">
            <v>6</v>
          </cell>
        </row>
        <row r="250">
          <cell r="A250" t="str">
            <v>Пушка дизельная KALASHNIKOV KHDN-20 (непрямой нагрев)</v>
          </cell>
          <cell r="B250"/>
          <cell r="C250"/>
          <cell r="D250"/>
          <cell r="E250">
            <v>2</v>
          </cell>
        </row>
        <row r="251">
          <cell r="A251" t="str">
            <v>Пушка дизельная KALASHNIKOV KHDN-30 (непрямой нагрев)</v>
          </cell>
          <cell r="B251"/>
          <cell r="C251"/>
          <cell r="D251"/>
          <cell r="E251">
            <v>3</v>
          </cell>
        </row>
        <row r="252">
          <cell r="A252" t="str">
            <v>Пушка дизельная KALASHNIKOV KHDN-80 (непрямой нагрев)</v>
          </cell>
          <cell r="B252"/>
          <cell r="C252"/>
          <cell r="D252"/>
          <cell r="E252">
            <v>1</v>
          </cell>
        </row>
        <row r="253">
          <cell r="A253" t="str">
            <v>Прямой нагрев</v>
          </cell>
          <cell r="B253"/>
          <cell r="C253"/>
          <cell r="D253"/>
          <cell r="E253">
            <v>93</v>
          </cell>
        </row>
        <row r="254">
          <cell r="A254" t="str">
            <v>Пушка дизельная KALASHNIKOV KHD-120 (прямой нагрев)</v>
          </cell>
          <cell r="B254"/>
          <cell r="C254"/>
          <cell r="D254"/>
          <cell r="E254">
            <v>6</v>
          </cell>
        </row>
        <row r="255">
          <cell r="A255" t="str">
            <v>Пушка дизельная KALASHNIKOV KHD-20 (прямой нагрев)</v>
          </cell>
          <cell r="B255"/>
          <cell r="C255"/>
          <cell r="D255"/>
          <cell r="E255">
            <v>35</v>
          </cell>
        </row>
        <row r="256">
          <cell r="A256" t="str">
            <v>Пушка дизельная KALASHNIKOV KHD-30 (прямой нагрев)</v>
          </cell>
          <cell r="B256"/>
          <cell r="C256"/>
          <cell r="D256"/>
          <cell r="E256">
            <v>50</v>
          </cell>
        </row>
        <row r="257">
          <cell r="A257" t="str">
            <v>Пушка дизельная KALASHNIKOV KHD-50 (прямой нагрев)</v>
          </cell>
          <cell r="B257"/>
          <cell r="C257"/>
          <cell r="D257"/>
          <cell r="E257">
            <v>2</v>
          </cell>
        </row>
        <row r="258">
          <cell r="A258" t="str">
            <v>18190 Тепло Acc. KALASHNIKOV</v>
          </cell>
          <cell r="B258"/>
          <cell r="C258"/>
          <cell r="D258"/>
          <cell r="E258">
            <v>824</v>
          </cell>
        </row>
        <row r="259">
          <cell r="A259" t="str">
            <v>Автоматика</v>
          </cell>
          <cell r="B259"/>
          <cell r="C259"/>
          <cell r="D259"/>
          <cell r="E259">
            <v>489</v>
          </cell>
        </row>
        <row r="260">
          <cell r="A260" t="str">
            <v>Пульты</v>
          </cell>
          <cell r="B260"/>
          <cell r="C260"/>
          <cell r="D260"/>
          <cell r="E260">
            <v>67</v>
          </cell>
        </row>
        <row r="261">
          <cell r="A261" t="str">
            <v>Архив тепло Acc. KALASHNIKOV</v>
          </cell>
          <cell r="B261"/>
          <cell r="C261"/>
          <cell r="D261"/>
          <cell r="E261">
            <v>1</v>
          </cell>
        </row>
        <row r="262">
          <cell r="A262" t="str">
            <v>Пульт KRC-32</v>
          </cell>
          <cell r="B262"/>
          <cell r="C262"/>
          <cell r="D262"/>
          <cell r="E262">
            <v>1</v>
          </cell>
        </row>
        <row r="263">
          <cell r="A263" t="str">
            <v>Коммутационный модуль MC-KVF-01</v>
          </cell>
          <cell r="B263"/>
          <cell r="C263"/>
          <cell r="D263"/>
          <cell r="E263">
            <v>1</v>
          </cell>
        </row>
        <row r="264">
          <cell r="A264" t="str">
            <v>Пульт KRC-11 для тепловой завесы с электрическим нагревом</v>
          </cell>
          <cell r="B264"/>
          <cell r="C264"/>
          <cell r="D264"/>
          <cell r="E264"/>
        </row>
        <row r="265">
          <cell r="A265" t="str">
            <v>Пульт KRC-12 для тепловой завесы с водяным нагревом</v>
          </cell>
          <cell r="B265"/>
          <cell r="C265"/>
          <cell r="D265"/>
          <cell r="E265">
            <v>6</v>
          </cell>
        </row>
        <row r="266">
          <cell r="A266" t="str">
            <v>Пульт KRC-14 для тепловой завесы без нагрева</v>
          </cell>
          <cell r="B266"/>
          <cell r="C266"/>
          <cell r="D266"/>
          <cell r="E266">
            <v>2</v>
          </cell>
        </row>
        <row r="267">
          <cell r="A267" t="str">
            <v>Пульт настенный NTL-003</v>
          </cell>
          <cell r="B267"/>
          <cell r="C267"/>
          <cell r="D267"/>
          <cell r="E267">
            <v>57</v>
          </cell>
        </row>
        <row r="268">
          <cell r="A268" t="str">
            <v>Терморегуляторы</v>
          </cell>
          <cell r="B268"/>
          <cell r="C268"/>
          <cell r="D268"/>
          <cell r="E268">
            <v>422</v>
          </cell>
        </row>
        <row r="269">
          <cell r="A269" t="str">
            <v>Термостат настенный T6360C1</v>
          </cell>
          <cell r="B269"/>
          <cell r="C269"/>
          <cell r="D269"/>
          <cell r="E269">
            <v>422</v>
          </cell>
        </row>
        <row r="270">
          <cell r="A270" t="str">
            <v>Дополнительное оборудование</v>
          </cell>
          <cell r="B270"/>
          <cell r="C270"/>
          <cell r="D270"/>
          <cell r="E270">
            <v>76</v>
          </cell>
        </row>
        <row r="271">
          <cell r="A271" t="str">
            <v>Прочее</v>
          </cell>
          <cell r="B271"/>
          <cell r="C271"/>
          <cell r="D271"/>
          <cell r="E271">
            <v>76</v>
          </cell>
        </row>
        <row r="272">
          <cell r="A272" t="str">
            <v>Датчик открывания двери L5K13MEP123</v>
          </cell>
          <cell r="B272"/>
          <cell r="C272"/>
          <cell r="D272"/>
          <cell r="E272">
            <v>59</v>
          </cell>
        </row>
        <row r="273">
          <cell r="A273" t="str">
            <v>Кабель управления завесой JB-500 7G1 (2 м.) в сборе с наконечниками</v>
          </cell>
          <cell r="B273"/>
          <cell r="C273"/>
          <cell r="D273"/>
          <cell r="E273">
            <v>3</v>
          </cell>
        </row>
        <row r="274">
          <cell r="A274" t="str">
            <v>Комплект пластины стыковочной KHC-PC</v>
          </cell>
          <cell r="B274"/>
          <cell r="C274"/>
          <cell r="D274"/>
          <cell r="E274">
            <v>2</v>
          </cell>
        </row>
        <row r="275">
          <cell r="A275" t="str">
            <v>Кронштейн для водяного тепловентилятора KHP-B2</v>
          </cell>
          <cell r="B275"/>
          <cell r="C275"/>
          <cell r="D275"/>
          <cell r="E275">
            <v>12</v>
          </cell>
        </row>
        <row r="276">
          <cell r="A276" t="str">
            <v>Смесительные узлы</v>
          </cell>
          <cell r="B276"/>
          <cell r="C276"/>
          <cell r="D276"/>
          <cell r="E276">
            <v>259</v>
          </cell>
        </row>
        <row r="277">
          <cell r="A277" t="str">
            <v>Двухходовой клапан с сервоприводом ТМ-К-3/4-СП</v>
          </cell>
          <cell r="B277"/>
          <cell r="C277"/>
          <cell r="D277"/>
          <cell r="E277">
            <v>41</v>
          </cell>
        </row>
        <row r="278">
          <cell r="A278" t="str">
            <v>Комплект подключения 5 в 1 KVHB 001 без клапана</v>
          </cell>
          <cell r="B278"/>
          <cell r="C278"/>
          <cell r="D278"/>
          <cell r="E278">
            <v>11</v>
          </cell>
        </row>
        <row r="279">
          <cell r="A279" t="str">
            <v>Комплект подключения 6 в 1 KVHB 001 клапан 3/4"</v>
          </cell>
          <cell r="B279"/>
          <cell r="C279"/>
          <cell r="D279"/>
          <cell r="E279">
            <v>19</v>
          </cell>
        </row>
        <row r="280">
          <cell r="A280" t="str">
            <v>Подводка гибкая KP-1000 3/4 (2 шт.)</v>
          </cell>
          <cell r="B280"/>
          <cell r="C280"/>
          <cell r="D280"/>
          <cell r="E280">
            <v>28</v>
          </cell>
        </row>
        <row r="281">
          <cell r="A281" t="str">
            <v>Подводка гибкая KP-500 3/4 (2 шт.)</v>
          </cell>
          <cell r="B281"/>
          <cell r="C281"/>
          <cell r="D281"/>
          <cell r="E281">
            <v>55</v>
          </cell>
        </row>
        <row r="282">
          <cell r="A282" t="str">
            <v>Узел обвязки KVHB 21-20 (без насоса)</v>
          </cell>
          <cell r="B282"/>
          <cell r="C282"/>
          <cell r="D282"/>
          <cell r="E282"/>
        </row>
        <row r="283">
          <cell r="A283" t="str">
            <v>Узел обвязки KVHB 4,0-20 (без насоса)</v>
          </cell>
          <cell r="B283"/>
          <cell r="C283"/>
          <cell r="D283"/>
          <cell r="E283">
            <v>27</v>
          </cell>
        </row>
        <row r="284">
          <cell r="A284" t="str">
            <v>Узел обвязки KVHB 6,3-20 (без насоса)</v>
          </cell>
          <cell r="B284"/>
          <cell r="C284"/>
          <cell r="D284"/>
          <cell r="E284">
            <v>37</v>
          </cell>
        </row>
        <row r="285">
          <cell r="A285" t="str">
            <v>Узел обвязки KVHB 60-4,0-20 (с насосом)</v>
          </cell>
          <cell r="B285"/>
          <cell r="C285"/>
          <cell r="D285"/>
          <cell r="E285">
            <v>18</v>
          </cell>
        </row>
        <row r="286">
          <cell r="A286" t="str">
            <v>Узел обвязки KVHB 60-6,3-20 (с насосом)</v>
          </cell>
          <cell r="B286"/>
          <cell r="C286"/>
          <cell r="D286"/>
          <cell r="E286">
            <v>10</v>
          </cell>
        </row>
        <row r="287">
          <cell r="A287" t="str">
            <v>Узел обвязки KVHB 80-21-32 (с насосом)</v>
          </cell>
          <cell r="B287"/>
          <cell r="C287"/>
          <cell r="D287"/>
          <cell r="E287">
            <v>13</v>
          </cell>
        </row>
        <row r="288">
          <cell r="A288" t="str">
            <v>18200 Тепло KALASHNIKOV Project</v>
          </cell>
          <cell r="B288"/>
          <cell r="C288"/>
          <cell r="D288"/>
          <cell r="E288">
            <v>204</v>
          </cell>
        </row>
        <row r="289">
          <cell r="A289" t="str">
            <v>18220 Тепловентиляторы KALASHNIKOV Project</v>
          </cell>
          <cell r="B289"/>
          <cell r="C289"/>
          <cell r="D289"/>
          <cell r="E289">
            <v>1</v>
          </cell>
        </row>
        <row r="290">
          <cell r="A290" t="str">
            <v>Электрические тепловентиляторы</v>
          </cell>
          <cell r="B290"/>
          <cell r="C290"/>
          <cell r="D290"/>
          <cell r="E290">
            <v>1</v>
          </cell>
        </row>
        <row r="291">
          <cell r="A291" t="str">
            <v>Электрический тепловентилятор KALASHNIKOV KVF-E9-36</v>
          </cell>
          <cell r="B291"/>
          <cell r="C291"/>
          <cell r="D291"/>
          <cell r="E291">
            <v>1</v>
          </cell>
        </row>
        <row r="292">
          <cell r="A292" t="str">
            <v>18230 Конвекторы электрические KALASHNIKOV Project</v>
          </cell>
          <cell r="B292"/>
          <cell r="C292"/>
          <cell r="D292"/>
          <cell r="E292">
            <v>43</v>
          </cell>
        </row>
        <row r="293">
          <cell r="A293" t="str">
            <v>Бактерицидный модуль</v>
          </cell>
          <cell r="B293"/>
          <cell r="C293"/>
          <cell r="D293"/>
          <cell r="E293">
            <v>1</v>
          </cell>
        </row>
        <row r="294">
          <cell r="A294" t="str">
            <v>Архив конвекторы KALASHNIKOV Project</v>
          </cell>
          <cell r="B294"/>
          <cell r="C294"/>
          <cell r="D294"/>
          <cell r="E294">
            <v>1</v>
          </cell>
        </row>
        <row r="295">
          <cell r="A295" t="str">
            <v>Бактерицидный модуль KBM-10-24</v>
          </cell>
          <cell r="B295"/>
          <cell r="C295"/>
          <cell r="D295"/>
          <cell r="E295">
            <v>1</v>
          </cell>
        </row>
        <row r="296">
          <cell r="A296" t="str">
            <v>Конвекторы KCH</v>
          </cell>
          <cell r="B296"/>
          <cell r="C296"/>
          <cell r="D296"/>
          <cell r="E296">
            <v>41</v>
          </cell>
        </row>
        <row r="297">
          <cell r="A297" t="str">
            <v>Конвектор KALASHNIKOV KCH-0.5E-54</v>
          </cell>
          <cell r="B297"/>
          <cell r="C297"/>
          <cell r="D297"/>
          <cell r="E297">
            <v>14</v>
          </cell>
        </row>
        <row r="298">
          <cell r="A298" t="str">
            <v>Конвектор KALASHNIKOV KCH-1.0E-54</v>
          </cell>
          <cell r="B298"/>
          <cell r="C298"/>
          <cell r="D298"/>
          <cell r="E298">
            <v>27</v>
          </cell>
        </row>
        <row r="299">
          <cell r="A299" t="str">
            <v>Конвекторы KVCH</v>
          </cell>
          <cell r="B299"/>
          <cell r="C299"/>
          <cell r="D299"/>
          <cell r="E299">
            <v>1</v>
          </cell>
        </row>
        <row r="300">
          <cell r="A300" t="str">
            <v>Конвектор KALASHNIKOV KVCH-E20E-19</v>
          </cell>
          <cell r="B300"/>
          <cell r="C300"/>
          <cell r="D300"/>
          <cell r="E300">
            <v>1</v>
          </cell>
        </row>
        <row r="301">
          <cell r="A301" t="str">
            <v>18240 ИК электрические KALASHNIKOV Project</v>
          </cell>
          <cell r="B301"/>
          <cell r="C301"/>
          <cell r="D301"/>
          <cell r="E301">
            <v>22</v>
          </cell>
        </row>
        <row r="302">
          <cell r="A302" t="str">
            <v>Закрытый излучатель</v>
          </cell>
          <cell r="B302"/>
          <cell r="C302"/>
          <cell r="D302"/>
          <cell r="E302">
            <v>12</v>
          </cell>
        </row>
        <row r="303">
          <cell r="A303" t="str">
            <v>KIR закрытый излучатель</v>
          </cell>
          <cell r="B303"/>
          <cell r="C303"/>
          <cell r="D303"/>
          <cell r="E303">
            <v>12</v>
          </cell>
        </row>
        <row r="304">
          <cell r="A304" t="str">
            <v>Инфракрасный обогреватель KALASHNIKOV KIR-P0.6-54</v>
          </cell>
          <cell r="B304"/>
          <cell r="C304"/>
          <cell r="D304"/>
          <cell r="E304">
            <v>1</v>
          </cell>
        </row>
        <row r="305">
          <cell r="A305" t="str">
            <v>Инфракрасный обогреватель KALASHNIKOV KIR-P2.0-54</v>
          </cell>
          <cell r="B305"/>
          <cell r="C305"/>
          <cell r="D305"/>
          <cell r="E305">
            <v>9</v>
          </cell>
        </row>
        <row r="306">
          <cell r="A306" t="str">
            <v>Инфракрасный обогреватель KALASHNIKOV KIR-P3.0-54</v>
          </cell>
          <cell r="B306"/>
          <cell r="C306"/>
          <cell r="D306"/>
          <cell r="E306">
            <v>2</v>
          </cell>
        </row>
        <row r="307">
          <cell r="A307" t="str">
            <v>Открытый излучатель</v>
          </cell>
          <cell r="B307"/>
          <cell r="C307"/>
          <cell r="D307"/>
          <cell r="E307">
            <v>10</v>
          </cell>
        </row>
        <row r="308">
          <cell r="A308" t="str">
            <v>KIR открытый излучатель</v>
          </cell>
          <cell r="B308"/>
          <cell r="C308"/>
          <cell r="D308"/>
          <cell r="E308">
            <v>10</v>
          </cell>
        </row>
        <row r="309">
          <cell r="A309" t="str">
            <v>Инфракрасный обогреватель KALASHNIKOV KIR-T1.5-54</v>
          </cell>
          <cell r="B309"/>
          <cell r="C309"/>
          <cell r="D309"/>
          <cell r="E309">
            <v>10</v>
          </cell>
        </row>
        <row r="310">
          <cell r="A310" t="str">
            <v>18290 Тепло Acc. KALASHNIKOV Project</v>
          </cell>
          <cell r="B310"/>
          <cell r="C310"/>
          <cell r="D310"/>
          <cell r="E310">
            <v>138</v>
          </cell>
        </row>
        <row r="311">
          <cell r="A311" t="str">
            <v>Автоматика</v>
          </cell>
          <cell r="B311"/>
          <cell r="C311"/>
          <cell r="D311"/>
          <cell r="E311">
            <v>68</v>
          </cell>
        </row>
        <row r="312">
          <cell r="A312" t="str">
            <v>Блок управления KRCA-01pLED</v>
          </cell>
          <cell r="B312"/>
          <cell r="C312"/>
          <cell r="D312"/>
          <cell r="E312">
            <v>64</v>
          </cell>
        </row>
        <row r="313">
          <cell r="A313" t="str">
            <v>Датчик температуры гильзовый HS1-01</v>
          </cell>
          <cell r="B313"/>
          <cell r="C313"/>
          <cell r="D313"/>
          <cell r="E313">
            <v>1</v>
          </cell>
        </row>
        <row r="314">
          <cell r="A314" t="str">
            <v>Датчик температуры накладной KD-TA01</v>
          </cell>
          <cell r="B314"/>
          <cell r="C314"/>
          <cell r="D314"/>
          <cell r="E314">
            <v>1</v>
          </cell>
        </row>
        <row r="315">
          <cell r="A315" t="str">
            <v>Пульты</v>
          </cell>
          <cell r="B315"/>
          <cell r="C315"/>
          <cell r="D315"/>
          <cell r="E315">
            <v>1</v>
          </cell>
        </row>
        <row r="316">
          <cell r="A316" t="str">
            <v>Пульт KRC-01pLED</v>
          </cell>
          <cell r="B316"/>
          <cell r="C316"/>
          <cell r="D316"/>
          <cell r="E316">
            <v>1</v>
          </cell>
        </row>
        <row r="317">
          <cell r="A317" t="str">
            <v>Ультразвуковой дальномер KD-LUS01</v>
          </cell>
          <cell r="B317"/>
          <cell r="C317"/>
          <cell r="D317"/>
          <cell r="E317">
            <v>1</v>
          </cell>
        </row>
        <row r="318">
          <cell r="A318" t="str">
            <v>Дополнительное оборудование</v>
          </cell>
          <cell r="B318"/>
          <cell r="C318"/>
          <cell r="D318"/>
          <cell r="E318">
            <v>66</v>
          </cell>
        </row>
        <row r="319">
          <cell r="A319" t="str">
            <v>Архив тепло Acc. KALASHNIKOV</v>
          </cell>
          <cell r="B319"/>
          <cell r="C319"/>
          <cell r="D319"/>
          <cell r="E319"/>
        </row>
        <row r="320">
          <cell r="A320" t="str">
            <v>Прецизионный кондиционер HAUR 0692 в комплекте с конденсатором KYV120*2</v>
          </cell>
          <cell r="B320"/>
          <cell r="C320"/>
          <cell r="D320"/>
          <cell r="E320"/>
        </row>
        <row r="321">
          <cell r="A321" t="str">
            <v>Выключатель концевой L5K13MEP122 (Датчик открывания двери)</v>
          </cell>
          <cell r="B321"/>
          <cell r="C321"/>
          <cell r="D321"/>
          <cell r="E321">
            <v>31</v>
          </cell>
        </row>
        <row r="322">
          <cell r="A322" t="str">
            <v>Геркон (датчик открывания двери)</v>
          </cell>
          <cell r="B322"/>
          <cell r="C322"/>
          <cell r="D322"/>
          <cell r="E322">
            <v>35</v>
          </cell>
        </row>
        <row r="323">
          <cell r="A323" t="str">
            <v>Смесительные узлы</v>
          </cell>
          <cell r="B323"/>
          <cell r="C323"/>
          <cell r="D323"/>
          <cell r="E323">
            <v>4</v>
          </cell>
        </row>
        <row r="324">
          <cell r="A324" t="str">
            <v>Узел обвязки IZTT 60-6,3/20 (с насосом)</v>
          </cell>
          <cell r="B324"/>
          <cell r="C324"/>
          <cell r="D324"/>
          <cell r="E324">
            <v>4</v>
          </cell>
        </row>
        <row r="325">
          <cell r="A325" t="str">
            <v>18300 Тепло под заказ OEM</v>
          </cell>
          <cell r="B325"/>
          <cell r="C325"/>
          <cell r="D325"/>
          <cell r="E325">
            <v>324</v>
          </cell>
        </row>
        <row r="326">
          <cell r="A326" t="str">
            <v>18310 ИК электрические ENERGOLUX</v>
          </cell>
          <cell r="B326"/>
          <cell r="C326"/>
          <cell r="D326"/>
          <cell r="E326">
            <v>2</v>
          </cell>
        </row>
        <row r="327">
          <cell r="A327" t="str">
            <v>Eiger</v>
          </cell>
          <cell r="B327"/>
          <cell r="C327"/>
          <cell r="D327"/>
          <cell r="E327">
            <v>2</v>
          </cell>
        </row>
        <row r="328">
          <cell r="A328" t="str">
            <v>Инфракрасный обогреватель с открытым излучателем EIHS-2000-E1-iBox, Energolux</v>
          </cell>
          <cell r="B328"/>
          <cell r="C328"/>
          <cell r="D328"/>
          <cell r="E328">
            <v>2</v>
          </cell>
        </row>
        <row r="329">
          <cell r="A329" t="str">
            <v>18320 Конвекторы электрические ENERGOLUX</v>
          </cell>
          <cell r="B329"/>
          <cell r="C329"/>
          <cell r="D329"/>
          <cell r="E329">
            <v>181</v>
          </cell>
        </row>
        <row r="330">
          <cell r="A330" t="str">
            <v>Jungfrau</v>
          </cell>
          <cell r="B330"/>
          <cell r="C330"/>
          <cell r="D330"/>
          <cell r="E330">
            <v>181</v>
          </cell>
        </row>
        <row r="331">
          <cell r="A331" t="str">
            <v>Электрический конвектор ECH-1000E-J1-BG (черное стекло), Energolux</v>
          </cell>
          <cell r="B331"/>
          <cell r="C331"/>
          <cell r="D331"/>
          <cell r="E331">
            <v>30</v>
          </cell>
        </row>
        <row r="332">
          <cell r="A332" t="str">
            <v>Электрический конвектор ECH-1000E-J1-WG (белое стекло), Energolux</v>
          </cell>
          <cell r="B332"/>
          <cell r="C332"/>
          <cell r="D332"/>
          <cell r="E332">
            <v>28</v>
          </cell>
        </row>
        <row r="333">
          <cell r="A333" t="str">
            <v>Электрический конвектор ECH-1500E-J1-BG (черное стекло), Energolux</v>
          </cell>
          <cell r="B333"/>
          <cell r="C333"/>
          <cell r="D333"/>
          <cell r="E333">
            <v>28</v>
          </cell>
        </row>
        <row r="334">
          <cell r="A334" t="str">
            <v>Электрический конвектор ECH-1500E-J1-WG (белое стекло), Energolux</v>
          </cell>
          <cell r="B334"/>
          <cell r="C334"/>
          <cell r="D334"/>
          <cell r="E334">
            <v>26</v>
          </cell>
        </row>
        <row r="335">
          <cell r="A335" t="str">
            <v>Электрический конвектор ECH-2200E-J1-BG (черное стекло), Energolux</v>
          </cell>
          <cell r="B335"/>
          <cell r="C335"/>
          <cell r="D335"/>
          <cell r="E335">
            <v>39</v>
          </cell>
        </row>
        <row r="336">
          <cell r="A336" t="str">
            <v>Электрический конвектор ECH-2200E-J1-WG (белое стекло), Energolux</v>
          </cell>
          <cell r="B336"/>
          <cell r="C336"/>
          <cell r="D336"/>
          <cell r="E336">
            <v>30</v>
          </cell>
        </row>
        <row r="337">
          <cell r="A337" t="str">
            <v>18330 Радиаторы</v>
          </cell>
          <cell r="B337"/>
          <cell r="C337"/>
          <cell r="D337"/>
          <cell r="E337">
            <v>134</v>
          </cell>
        </row>
        <row r="338">
          <cell r="A338" t="str">
            <v>Радиаторы</v>
          </cell>
          <cell r="B338"/>
          <cell r="C338"/>
          <cell r="D338"/>
          <cell r="E338">
            <v>134</v>
          </cell>
        </row>
        <row r="339">
          <cell r="A339" t="str">
            <v>ОЕМ СПР</v>
          </cell>
          <cell r="B339"/>
          <cell r="C339"/>
          <cell r="D339"/>
          <cell r="E339">
            <v>134</v>
          </cell>
        </row>
        <row r="340">
          <cell r="A340" t="str">
            <v>Энерголюкс</v>
          </cell>
          <cell r="B340"/>
          <cell r="C340"/>
          <cell r="D340"/>
          <cell r="E340">
            <v>134</v>
          </cell>
        </row>
        <row r="341">
          <cell r="A341" t="str">
            <v>Энерголюкс Compact</v>
          </cell>
          <cell r="B341"/>
          <cell r="C341"/>
          <cell r="D341"/>
          <cell r="E341">
            <v>24</v>
          </cell>
        </row>
        <row r="342">
          <cell r="A342" t="str">
            <v>тип 22</v>
          </cell>
          <cell r="B342"/>
          <cell r="C342"/>
          <cell r="D342"/>
          <cell r="E342">
            <v>24</v>
          </cell>
        </row>
        <row r="343">
          <cell r="A343" t="str">
            <v>Радиатор панельный Энерголюкс COMPACT C22-500-600 RAL9016</v>
          </cell>
          <cell r="B343"/>
          <cell r="C343"/>
          <cell r="D343"/>
          <cell r="E343">
            <v>24</v>
          </cell>
        </row>
        <row r="344">
          <cell r="A344" t="str">
            <v>Энерголюкс Ventil Compact</v>
          </cell>
          <cell r="B344"/>
          <cell r="C344"/>
          <cell r="D344"/>
          <cell r="E344">
            <v>110</v>
          </cell>
        </row>
        <row r="345">
          <cell r="A345" t="str">
            <v>тип 22</v>
          </cell>
          <cell r="B345"/>
          <cell r="C345"/>
          <cell r="D345"/>
          <cell r="E345">
            <v>110</v>
          </cell>
        </row>
        <row r="346">
          <cell r="A346" t="str">
            <v>Радиатор панельный Энерголюкс VENTIL COMPACT VC22-300-1000 RAL9016</v>
          </cell>
          <cell r="B346"/>
          <cell r="C346"/>
          <cell r="D346"/>
          <cell r="E346">
            <v>1</v>
          </cell>
        </row>
        <row r="347">
          <cell r="A347" t="str">
            <v>Радиатор панельный Энерголюкс VENTIL COMPACT VC22-300-1200 RAL9016</v>
          </cell>
          <cell r="B347"/>
          <cell r="C347"/>
          <cell r="D347"/>
          <cell r="E347">
            <v>4</v>
          </cell>
        </row>
        <row r="348">
          <cell r="A348" t="str">
            <v>Радиатор панельный Энерголюкс VENTIL COMPACT VC22-300-1600 RAL9016</v>
          </cell>
          <cell r="B348"/>
          <cell r="C348"/>
          <cell r="D348"/>
          <cell r="E348">
            <v>18</v>
          </cell>
        </row>
        <row r="349">
          <cell r="A349" t="str">
            <v>Радиатор панельный Энерголюкс VENTIL COMPACT VC22-300-600 RAL9016</v>
          </cell>
          <cell r="B349"/>
          <cell r="C349"/>
          <cell r="D349"/>
          <cell r="E349">
            <v>54</v>
          </cell>
        </row>
        <row r="350">
          <cell r="A350" t="str">
            <v>Радиатор панельный Энерголюкс VENTIL COMPACT VC22-300-900 RAL9016</v>
          </cell>
          <cell r="B350"/>
          <cell r="C350"/>
          <cell r="D350"/>
          <cell r="E350">
            <v>33</v>
          </cell>
        </row>
        <row r="351">
          <cell r="A351" t="str">
            <v>18390 Тепло Прочее</v>
          </cell>
          <cell r="B351"/>
          <cell r="C351"/>
          <cell r="D351"/>
          <cell r="E351">
            <v>7</v>
          </cell>
        </row>
        <row r="352">
          <cell r="A352" t="str">
            <v>Архив прочее</v>
          </cell>
          <cell r="B352"/>
          <cell r="C352"/>
          <cell r="D352"/>
          <cell r="E352">
            <v>7</v>
          </cell>
        </row>
        <row r="353">
          <cell r="A353" t="str">
            <v>Стойка для инфракрасных обогревателей EIHB-18-S1-BASE, Energolux</v>
          </cell>
          <cell r="B353"/>
          <cell r="C353"/>
          <cell r="D353"/>
          <cell r="E353">
            <v>7</v>
          </cell>
        </row>
        <row r="354">
          <cell r="A354" t="str">
            <v>ФРЦ Киржач (LV)</v>
          </cell>
          <cell r="B354"/>
          <cell r="C354"/>
          <cell r="D354"/>
          <cell r="E354">
            <v>1933</v>
          </cell>
        </row>
        <row r="355">
          <cell r="A355" t="str">
            <v>10000 RAC (Бытовые сплит-системы)</v>
          </cell>
          <cell r="B355"/>
          <cell r="C355"/>
          <cell r="D355"/>
          <cell r="E355">
            <v>600</v>
          </cell>
        </row>
        <row r="356">
          <cell r="A356" t="str">
            <v>10300 RAC KALASHNIKOV</v>
          </cell>
          <cell r="B356"/>
          <cell r="C356"/>
          <cell r="D356"/>
          <cell r="E356">
            <v>600</v>
          </cell>
        </row>
        <row r="357">
          <cell r="A357" t="str">
            <v>10310 RAC inverter KALASHNIKOV</v>
          </cell>
          <cell r="B357"/>
          <cell r="C357"/>
          <cell r="D357"/>
          <cell r="E357">
            <v>492</v>
          </cell>
        </row>
        <row r="358">
          <cell r="A358" t="str">
            <v>ГАЛС LE DC</v>
          </cell>
          <cell r="B358"/>
          <cell r="C358"/>
          <cell r="D358"/>
          <cell r="E358">
            <v>200</v>
          </cell>
        </row>
        <row r="359">
          <cell r="A359" t="str">
            <v>Блок внутренний KVAC-I-09IN-G1 сплит-системы настенного типа, KALASHNIKOV</v>
          </cell>
          <cell r="B359"/>
          <cell r="C359"/>
          <cell r="D359"/>
          <cell r="E359">
            <v>100</v>
          </cell>
        </row>
        <row r="360">
          <cell r="A360" t="str">
            <v>Блок наружный KVAC-I-09OD-G1-LE сплит-системы настенного типа, KALASHNIKOV</v>
          </cell>
          <cell r="B360"/>
          <cell r="C360"/>
          <cell r="D360"/>
          <cell r="E360">
            <v>100</v>
          </cell>
        </row>
        <row r="361">
          <cell r="A361" t="str">
            <v>ПАТРИОТ DC</v>
          </cell>
          <cell r="B361"/>
          <cell r="C361"/>
          <cell r="D361"/>
          <cell r="E361">
            <v>212</v>
          </cell>
        </row>
        <row r="362">
          <cell r="A362" t="str">
            <v>Блок внутренний Kalashnikov KVAC-I-07IN-PT1 сплит-системы, серии Патриот Inv</v>
          </cell>
          <cell r="B362"/>
          <cell r="C362"/>
          <cell r="D362"/>
          <cell r="E362">
            <v>15</v>
          </cell>
        </row>
        <row r="363">
          <cell r="A363" t="str">
            <v>Блок внутренний Kalashnikov KVAC-I-09IN-PT1 сплит-системы, серии Патриот Inv</v>
          </cell>
          <cell r="B363"/>
          <cell r="C363"/>
          <cell r="D363"/>
          <cell r="E363">
            <v>35</v>
          </cell>
        </row>
        <row r="364">
          <cell r="A364" t="str">
            <v>Блок внутренний Kalashnikov KVAC-I-12IN-PT1 сплит-системы, серии Патриот Inv</v>
          </cell>
          <cell r="B364"/>
          <cell r="C364"/>
          <cell r="D364"/>
          <cell r="E364">
            <v>35</v>
          </cell>
        </row>
        <row r="365">
          <cell r="A365" t="str">
            <v>Блок внутренний Kalashnikov KVAC-I-18IN-PT1 сплит-системы, серии Патриот Inv</v>
          </cell>
          <cell r="B365"/>
          <cell r="C365"/>
          <cell r="D365"/>
          <cell r="E365">
            <v>15</v>
          </cell>
        </row>
        <row r="366">
          <cell r="A366" t="str">
            <v>Блок внутренний Kalashnikov KVAC-I-24IN-PT1 сплит-системы, серии Патриот Inv</v>
          </cell>
          <cell r="B366"/>
          <cell r="C366"/>
          <cell r="D366"/>
          <cell r="E366">
            <v>6</v>
          </cell>
        </row>
        <row r="367">
          <cell r="A367" t="str">
            <v>Блок наружный Kalashnikov KVAC-I-07OD-PT1 сплит-системы, серии Патриот Inv</v>
          </cell>
          <cell r="B367"/>
          <cell r="C367"/>
          <cell r="D367"/>
          <cell r="E367">
            <v>15</v>
          </cell>
        </row>
        <row r="368">
          <cell r="A368" t="str">
            <v>Блок наружный Kalashnikov KVAC-I-09OD-PT1 сплит-системы, серии Патриот Inv</v>
          </cell>
          <cell r="B368"/>
          <cell r="C368"/>
          <cell r="D368"/>
          <cell r="E368">
            <v>35</v>
          </cell>
        </row>
        <row r="369">
          <cell r="A369" t="str">
            <v>Блок наружный Kalashnikov KVAC-I-12OD-PT1 сплит-системы, серии Патриот Inv</v>
          </cell>
          <cell r="B369"/>
          <cell r="C369"/>
          <cell r="D369"/>
          <cell r="E369">
            <v>35</v>
          </cell>
        </row>
        <row r="370">
          <cell r="A370" t="str">
            <v>Блок наружный Kalashnikov KVAC-I-18OD-PT1 сплит-системы, серии Патриот Inv</v>
          </cell>
          <cell r="B370"/>
          <cell r="C370"/>
          <cell r="D370"/>
          <cell r="E370">
            <v>15</v>
          </cell>
        </row>
        <row r="371">
          <cell r="A371" t="str">
            <v>Блок наружный Kalashnikov KVAC-I-24OD-PT1 сплит-системы, серии Патриот Inv</v>
          </cell>
          <cell r="B371"/>
          <cell r="C371"/>
          <cell r="D371"/>
          <cell r="E371">
            <v>6</v>
          </cell>
        </row>
        <row r="372">
          <cell r="A372" t="str">
            <v>ФОРПОСТ DC</v>
          </cell>
          <cell r="B372"/>
          <cell r="C372"/>
          <cell r="D372"/>
          <cell r="E372">
            <v>80</v>
          </cell>
        </row>
        <row r="373">
          <cell r="A373" t="str">
            <v>Блок внутренний KVAC-I-12IN-FP1 сплит-системы настенного типа, KALASHNIKOV</v>
          </cell>
          <cell r="B373"/>
          <cell r="C373"/>
          <cell r="D373"/>
          <cell r="E373">
            <v>40</v>
          </cell>
        </row>
        <row r="374">
          <cell r="A374" t="str">
            <v>Блок наружный KVAC-I-12OD-FP1 сплит-системы настенного типа, KALASHNIKOV</v>
          </cell>
          <cell r="B374"/>
          <cell r="C374"/>
          <cell r="D374"/>
          <cell r="E374">
            <v>40</v>
          </cell>
        </row>
        <row r="375">
          <cell r="A375" t="str">
            <v>10320 RAC on/off KALASHNIKOV</v>
          </cell>
          <cell r="B375"/>
          <cell r="C375"/>
          <cell r="D375"/>
          <cell r="E375">
            <v>108</v>
          </cell>
        </row>
        <row r="376">
          <cell r="A376" t="str">
            <v>ПАТРИОТ</v>
          </cell>
          <cell r="B376"/>
          <cell r="C376"/>
          <cell r="D376"/>
          <cell r="E376">
            <v>108</v>
          </cell>
        </row>
        <row r="377">
          <cell r="A377" t="str">
            <v>Блок внутренний Kalashnikov KVAC-09IN-PT1 сплит-системы, серии Патриот</v>
          </cell>
          <cell r="B377"/>
          <cell r="C377"/>
          <cell r="D377"/>
          <cell r="E377">
            <v>23</v>
          </cell>
        </row>
        <row r="378">
          <cell r="A378" t="str">
            <v>Блок внутренний Kalashnikov KVAC-12IN-PT1 сплит-системы, серии Патриот</v>
          </cell>
          <cell r="B378"/>
          <cell r="C378"/>
          <cell r="D378"/>
          <cell r="E378">
            <v>19</v>
          </cell>
        </row>
        <row r="379">
          <cell r="A379" t="str">
            <v>Блок внутренний Kalashnikov KVAC-18IN-PT1 сплит-системы, серии Патриот</v>
          </cell>
          <cell r="B379"/>
          <cell r="C379"/>
          <cell r="D379"/>
          <cell r="E379">
            <v>7</v>
          </cell>
        </row>
        <row r="380">
          <cell r="A380" t="str">
            <v>Блок внутренний Kalashnikov KVAC-24IN-PT1 сплит-системы, серии Патриот</v>
          </cell>
          <cell r="B380"/>
          <cell r="C380"/>
          <cell r="D380"/>
          <cell r="E380">
            <v>5</v>
          </cell>
        </row>
        <row r="381">
          <cell r="A381" t="str">
            <v>Блок наружный Kalashnikov KVAC-09OD-PT1 сплит-системы, серии Патриот</v>
          </cell>
          <cell r="B381"/>
          <cell r="C381"/>
          <cell r="D381"/>
          <cell r="E381">
            <v>23</v>
          </cell>
        </row>
        <row r="382">
          <cell r="A382" t="str">
            <v>Блок наружный Kalashnikov KVAC-12OD-PT1 сплит-системы, серии Патриот</v>
          </cell>
          <cell r="B382"/>
          <cell r="C382"/>
          <cell r="D382"/>
          <cell r="E382">
            <v>19</v>
          </cell>
        </row>
        <row r="383">
          <cell r="A383" t="str">
            <v>Блок наружный Kalashnikov KVAC-18OD-PT1 сплит-системы, серии Патриот</v>
          </cell>
          <cell r="B383"/>
          <cell r="C383"/>
          <cell r="D383"/>
          <cell r="E383">
            <v>7</v>
          </cell>
        </row>
        <row r="384">
          <cell r="A384" t="str">
            <v>Блок наружный Kalashnikov KVAC-24OD-PT1 сплит-системы, серии Патриот</v>
          </cell>
          <cell r="B384"/>
          <cell r="C384"/>
          <cell r="D384"/>
          <cell r="E384">
            <v>5</v>
          </cell>
        </row>
        <row r="385">
          <cell r="A385" t="str">
            <v>18000 Тепло</v>
          </cell>
          <cell r="B385"/>
          <cell r="C385"/>
          <cell r="D385"/>
          <cell r="E385">
            <v>1333</v>
          </cell>
        </row>
        <row r="386">
          <cell r="A386" t="str">
            <v>18100 Тепло KALASHNIKOV</v>
          </cell>
          <cell r="B386"/>
          <cell r="C386"/>
          <cell r="D386"/>
          <cell r="E386">
            <v>870</v>
          </cell>
        </row>
        <row r="387">
          <cell r="A387" t="str">
            <v>18110 Тепловые завесы KALASHNIKOV</v>
          </cell>
          <cell r="B387"/>
          <cell r="C387"/>
          <cell r="D387"/>
          <cell r="E387">
            <v>19</v>
          </cell>
        </row>
        <row r="388">
          <cell r="A388" t="str">
            <v>Промышленные завесы</v>
          </cell>
          <cell r="B388"/>
          <cell r="C388"/>
          <cell r="D388"/>
          <cell r="E388">
            <v>19</v>
          </cell>
        </row>
        <row r="389">
          <cell r="A389" t="str">
            <v>Водяные тепловые завесы</v>
          </cell>
          <cell r="B389"/>
          <cell r="C389"/>
          <cell r="D389"/>
          <cell r="E389">
            <v>17</v>
          </cell>
        </row>
        <row r="390">
          <cell r="A390" t="str">
            <v>Серия P</v>
          </cell>
          <cell r="B390"/>
          <cell r="C390"/>
          <cell r="D390"/>
          <cell r="E390">
            <v>17</v>
          </cell>
        </row>
        <row r="391">
          <cell r="A391" t="str">
            <v>Завеса тепловая водяная KVC-P15W35-13</v>
          </cell>
          <cell r="B391"/>
          <cell r="C391"/>
          <cell r="D391"/>
          <cell r="E391">
            <v>3</v>
          </cell>
        </row>
        <row r="392">
          <cell r="A392" t="str">
            <v>Завеса тепловая водяная KVC-P20W50-13</v>
          </cell>
          <cell r="B392"/>
          <cell r="C392"/>
          <cell r="D392"/>
          <cell r="E392">
            <v>10</v>
          </cell>
        </row>
        <row r="393">
          <cell r="A393" t="str">
            <v>Измененная комплектация</v>
          </cell>
          <cell r="B393"/>
          <cell r="C393"/>
          <cell r="D393"/>
          <cell r="E393">
            <v>4</v>
          </cell>
        </row>
        <row r="394">
          <cell r="A394" t="str">
            <v>Заказные позиции</v>
          </cell>
          <cell r="B394"/>
          <cell r="C394"/>
          <cell r="D394"/>
          <cell r="E394">
            <v>4</v>
          </cell>
        </row>
        <row r="395">
          <cell r="A395" t="str">
            <v>Завеса тепловая водяная KVC-P15W35-13 (с пультом KRC-32)</v>
          </cell>
          <cell r="B395"/>
          <cell r="C395"/>
          <cell r="D395"/>
          <cell r="E395">
            <v>4</v>
          </cell>
        </row>
        <row r="396">
          <cell r="A396" t="str">
            <v>Электрические тепловые завесы</v>
          </cell>
          <cell r="B396"/>
          <cell r="C396"/>
          <cell r="D396"/>
          <cell r="E396">
            <v>2</v>
          </cell>
        </row>
        <row r="397">
          <cell r="A397" t="str">
            <v>Серия P</v>
          </cell>
          <cell r="B397"/>
          <cell r="C397"/>
          <cell r="D397"/>
          <cell r="E397">
            <v>2</v>
          </cell>
        </row>
        <row r="398">
          <cell r="A398" t="str">
            <v>Завеса электрическая тепловая KVC-P15E12-33</v>
          </cell>
          <cell r="B398"/>
          <cell r="C398"/>
          <cell r="D398"/>
          <cell r="E398">
            <v>2</v>
          </cell>
        </row>
        <row r="399">
          <cell r="A399" t="str">
            <v>18120 Водяные тепловентиляторы KALASHNIKOV</v>
          </cell>
          <cell r="B399"/>
          <cell r="C399"/>
          <cell r="D399"/>
          <cell r="E399">
            <v>72</v>
          </cell>
        </row>
        <row r="400">
          <cell r="A400" t="str">
            <v>Промышленные</v>
          </cell>
          <cell r="B400"/>
          <cell r="C400"/>
          <cell r="D400"/>
          <cell r="E400">
            <v>72</v>
          </cell>
        </row>
        <row r="401">
          <cell r="A401" t="str">
            <v>Трехскоростные</v>
          </cell>
          <cell r="B401"/>
          <cell r="C401"/>
          <cell r="D401"/>
          <cell r="E401">
            <v>72</v>
          </cell>
        </row>
        <row r="402">
          <cell r="A402" t="str">
            <v>Водяной тепловентилятор KVF-W30-11 (кронштейны в комплекте)</v>
          </cell>
          <cell r="B402"/>
          <cell r="C402"/>
          <cell r="D402"/>
          <cell r="E402">
            <v>72</v>
          </cell>
        </row>
        <row r="403">
          <cell r="A403" t="str">
            <v>18160 Пушки газовые KALASHNIKOV</v>
          </cell>
          <cell r="B403"/>
          <cell r="C403"/>
          <cell r="D403"/>
          <cell r="E403">
            <v>550</v>
          </cell>
        </row>
        <row r="404">
          <cell r="A404" t="str">
            <v>Пушка газовая KALASHNIKOV KHG-10</v>
          </cell>
          <cell r="B404"/>
          <cell r="C404"/>
          <cell r="D404"/>
          <cell r="E404">
            <v>360</v>
          </cell>
        </row>
        <row r="405">
          <cell r="A405" t="str">
            <v>Пушка газовая KALASHNIKOV KHG-20</v>
          </cell>
          <cell r="B405"/>
          <cell r="C405"/>
          <cell r="D405"/>
          <cell r="E405">
            <v>90</v>
          </cell>
        </row>
        <row r="406">
          <cell r="A406" t="str">
            <v>Пушка газовая KALASHNIKOV KHG-40</v>
          </cell>
          <cell r="B406"/>
          <cell r="C406"/>
          <cell r="D406"/>
          <cell r="E406">
            <v>100</v>
          </cell>
        </row>
        <row r="407">
          <cell r="A407" t="str">
            <v>18170 Пушки дизельные KALASHNIKOV</v>
          </cell>
          <cell r="B407"/>
          <cell r="C407"/>
          <cell r="D407"/>
          <cell r="E407">
            <v>229</v>
          </cell>
        </row>
        <row r="408">
          <cell r="A408" t="str">
            <v>Прямой нагрев</v>
          </cell>
          <cell r="B408"/>
          <cell r="C408"/>
          <cell r="D408"/>
          <cell r="E408">
            <v>229</v>
          </cell>
        </row>
        <row r="409">
          <cell r="A409" t="str">
            <v>Пушка дизельная KALASHNIKOV KHD-120 (прямой нагрев)</v>
          </cell>
          <cell r="B409"/>
          <cell r="C409"/>
          <cell r="D409"/>
          <cell r="E409">
            <v>5</v>
          </cell>
        </row>
        <row r="410">
          <cell r="A410" t="str">
            <v>Пушка дизельная KALASHNIKOV KHD-20 (прямой нагрев)</v>
          </cell>
          <cell r="B410"/>
          <cell r="C410"/>
          <cell r="D410"/>
          <cell r="E410">
            <v>176</v>
          </cell>
        </row>
        <row r="411">
          <cell r="A411" t="str">
            <v>Пушка дизельная KALASHNIKOV KHD-30 (прямой нагрев)</v>
          </cell>
          <cell r="B411"/>
          <cell r="C411"/>
          <cell r="D411"/>
          <cell r="E411">
            <v>48</v>
          </cell>
        </row>
        <row r="412">
          <cell r="A412" t="str">
            <v>18300 Тепло под заказ OEM</v>
          </cell>
          <cell r="B412"/>
          <cell r="C412"/>
          <cell r="D412"/>
          <cell r="E412">
            <v>463</v>
          </cell>
        </row>
        <row r="413">
          <cell r="A413" t="str">
            <v>18320 Конвекторы электрические ENERGOLUX</v>
          </cell>
          <cell r="B413"/>
          <cell r="C413"/>
          <cell r="D413"/>
          <cell r="E413">
            <v>463</v>
          </cell>
        </row>
        <row r="414">
          <cell r="A414" t="str">
            <v>Jungfrau</v>
          </cell>
          <cell r="B414"/>
          <cell r="C414"/>
          <cell r="D414"/>
          <cell r="E414">
            <v>463</v>
          </cell>
        </row>
        <row r="415">
          <cell r="A415" t="str">
            <v>Электрический конвектор ECH-1000E-J1-BG (черное стекло), Energolux</v>
          </cell>
          <cell r="B415"/>
          <cell r="C415"/>
          <cell r="D415"/>
          <cell r="E415">
            <v>41</v>
          </cell>
        </row>
        <row r="416">
          <cell r="A416" t="str">
            <v>Электрический конвектор ECH-1500E-J1-BG (черное стекло), Energolux</v>
          </cell>
          <cell r="B416"/>
          <cell r="C416"/>
          <cell r="D416"/>
          <cell r="E416">
            <v>93</v>
          </cell>
        </row>
        <row r="417">
          <cell r="A417" t="str">
            <v>Электрический конвектор ECH-1500E-J1-WG (белое стекло), Energolux</v>
          </cell>
          <cell r="B417"/>
          <cell r="C417"/>
          <cell r="D417"/>
          <cell r="E417">
            <v>91</v>
          </cell>
        </row>
        <row r="418">
          <cell r="A418" t="str">
            <v>Электрический конвектор ECH-2200E-J1-BG (черное стекло), Energolux</v>
          </cell>
          <cell r="B418"/>
          <cell r="C418"/>
          <cell r="D418"/>
          <cell r="E418">
            <v>113</v>
          </cell>
        </row>
        <row r="419">
          <cell r="A419" t="str">
            <v>Электрический конвектор ECH-2200E-J1-WG (белое стекло), Energolux</v>
          </cell>
          <cell r="B419"/>
          <cell r="C419"/>
          <cell r="D419"/>
          <cell r="E419">
            <v>125</v>
          </cell>
        </row>
        <row r="420">
          <cell r="A420"/>
          <cell r="B420"/>
          <cell r="C420"/>
          <cell r="D420"/>
          <cell r="E420"/>
        </row>
      </sheetData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одержание"/>
      <sheetName val="ЛИКВИДАЦИЯ"/>
      <sheetName val="RAC"/>
      <sheetName val="Multi"/>
      <sheetName val="LCAC"/>
      <sheetName val="LCAC inverter"/>
      <sheetName val="Контроллеры split"/>
      <sheetName val="Контроллеры lcac"/>
      <sheetName val="Услуги Даичи"/>
      <sheetName val="Общий список"/>
    </sheetNames>
    <sheetDataSet>
      <sheetData sheetId="0"/>
      <sheetData sheetId="1"/>
      <sheetData sheetId="2">
        <row r="1">
          <cell r="H1"/>
          <cell r="I1"/>
        </row>
        <row r="3">
          <cell r="A3"/>
          <cell r="C3"/>
          <cell r="D3"/>
          <cell r="G3"/>
          <cell r="H3"/>
          <cell r="K3"/>
        </row>
        <row r="4">
          <cell r="A4"/>
          <cell r="B4"/>
          <cell r="C4"/>
          <cell r="D4"/>
          <cell r="G4"/>
          <cell r="H4"/>
          <cell r="I4"/>
          <cell r="J4"/>
          <cell r="K4"/>
        </row>
        <row r="5">
          <cell r="A5"/>
          <cell r="B5"/>
          <cell r="C5"/>
          <cell r="D5"/>
          <cell r="E5"/>
          <cell r="F5"/>
          <cell r="G5"/>
          <cell r="H5"/>
          <cell r="K5"/>
        </row>
        <row r="6">
          <cell r="A6" t="str">
            <v>К СОДЕРЖАНИЮ</v>
          </cell>
          <cell r="B6"/>
          <cell r="C6"/>
          <cell r="D6"/>
          <cell r="E6"/>
          <cell r="F6"/>
          <cell r="G6"/>
          <cell r="H6"/>
          <cell r="I6" t="str">
            <v>K_MASS</v>
          </cell>
          <cell r="J6">
            <v>0.2</v>
          </cell>
          <cell r="K6"/>
        </row>
        <row r="7">
          <cell r="A7" t="str">
            <v>Внутренний блок</v>
          </cell>
          <cell r="B7" t="str">
            <v>Наружный блок</v>
          </cell>
          <cell r="C7" t="str">
            <v xml:space="preserve">Тип </v>
          </cell>
          <cell r="D7" t="str">
            <v>Фреон</v>
          </cell>
          <cell r="E7" t="str">
            <v>Мощность, кВт</v>
          </cell>
          <cell r="F7"/>
          <cell r="G7" t="str">
            <v>Тип скидки</v>
          </cell>
          <cell r="H7" t="str">
            <v>Базовая цена, РУБ</v>
          </cell>
          <cell r="I7"/>
          <cell r="J7" t="str">
            <v>Цена со скидкой за комплект</v>
          </cell>
          <cell r="K7" t="str">
            <v>МПРЦ, руб.</v>
          </cell>
        </row>
        <row r="8">
          <cell r="A8"/>
          <cell r="B8"/>
          <cell r="C8"/>
          <cell r="D8"/>
          <cell r="E8" t="str">
            <v>холод</v>
          </cell>
          <cell r="F8" t="str">
            <v>тепло</v>
          </cell>
          <cell r="G8"/>
          <cell r="H8" t="str">
            <v>ВБ</v>
          </cell>
          <cell r="I8" t="str">
            <v>НБ</v>
          </cell>
          <cell r="J8"/>
          <cell r="K8"/>
        </row>
        <row r="9">
          <cell r="A9" t="str">
            <v>ТЕПЛОВЫЕ НАСОСЫ ТИПА "ВОЗДУХ-ВОЗДУХ"</v>
          </cell>
          <cell r="B9"/>
          <cell r="C9"/>
          <cell r="D9"/>
          <cell r="E9"/>
          <cell r="F9"/>
          <cell r="G9"/>
          <cell r="H9"/>
          <cell r="I9"/>
          <cell r="J9"/>
          <cell r="K9"/>
        </row>
        <row r="10">
          <cell r="A10" t="str">
            <v>Сплит-системы серии TAMASHI</v>
          </cell>
          <cell r="B10"/>
          <cell r="C10"/>
          <cell r="D10" t="str">
            <v>• Дизайнерский тепловой насос 
• Современный озонобезопасный фреон R32
• Работа при низких температурах до -25°С 
• Класс энергоэффективности А+++
•  Режим ЕСО</v>
          </cell>
          <cell r="E10"/>
          <cell r="F10" t="str">
            <v>• Четырехступенчатая очистка теплообменника 4-Clean
• Встроенная УФ-Лампа
• Быстросъемный фильтр
• Умный контроль влажности
• Быстрое охлаждение</v>
          </cell>
          <cell r="G10"/>
          <cell r="H10"/>
          <cell r="I10"/>
          <cell r="J10"/>
          <cell r="K10"/>
        </row>
        <row r="11">
          <cell r="A11"/>
          <cell r="B11"/>
          <cell r="C11"/>
          <cell r="D11"/>
          <cell r="E11"/>
          <cell r="F11"/>
          <cell r="G11"/>
          <cell r="H11"/>
          <cell r="I11"/>
          <cell r="J11"/>
          <cell r="K11"/>
        </row>
        <row r="12">
          <cell r="A12" t="str">
            <v>KSGTA26HZRN1</v>
          </cell>
          <cell r="B12" t="str">
            <v>KSRTA26HZRN1</v>
          </cell>
          <cell r="C12" t="str">
            <v>FULL DC inverter</v>
          </cell>
          <cell r="D12" t="str">
            <v>R32</v>
          </cell>
          <cell r="E12" t="str">
            <v>2,70 (0,80 - 3,70)</v>
          </cell>
          <cell r="F12" t="str">
            <v>3,00 (0,90 - 4,10)</v>
          </cell>
          <cell r="G12" t="str">
            <v>K_MASS</v>
          </cell>
          <cell r="H12">
            <v>17200</v>
          </cell>
          <cell r="I12">
            <v>40100</v>
          </cell>
          <cell r="J12">
            <v>45840</v>
          </cell>
          <cell r="K12">
            <v>75590</v>
          </cell>
        </row>
        <row r="13">
          <cell r="A13" t="str">
            <v>KSGTA35HZRN1</v>
          </cell>
          <cell r="B13" t="str">
            <v>KSRTA35HZRN1</v>
          </cell>
          <cell r="C13" t="str">
            <v>FULL DC inverter</v>
          </cell>
          <cell r="D13" t="str">
            <v>R32</v>
          </cell>
          <cell r="E13" t="str">
            <v>3,51 (0,90 - 4,40)</v>
          </cell>
          <cell r="F13" t="str">
            <v>3,81 (0,90 - 4,70)</v>
          </cell>
          <cell r="G13" t="str">
            <v>K_MASS</v>
          </cell>
          <cell r="H13">
            <v>18800</v>
          </cell>
          <cell r="I13">
            <v>43700</v>
          </cell>
          <cell r="J13">
            <v>50000</v>
          </cell>
          <cell r="K13">
            <v>82490</v>
          </cell>
        </row>
        <row r="14">
          <cell r="A14"/>
          <cell r="B14"/>
          <cell r="C14"/>
          <cell r="D14"/>
          <cell r="E14"/>
          <cell r="F14"/>
          <cell r="G14"/>
          <cell r="H14"/>
          <cell r="I14"/>
          <cell r="J14"/>
          <cell r="K14"/>
        </row>
        <row r="15">
          <cell r="A15" t="str">
            <v>Сплит-системы серии TOKACHI</v>
          </cell>
          <cell r="B15"/>
          <cell r="C15"/>
          <cell r="D15" t="str">
            <v>• Работа при низких температурах до -30°С 
• Современный озонобезопасный фреон R32
• Интеллектуальная разморозка
• Подогрев поддона наружного блока
• ЭРВ</v>
          </cell>
          <cell r="E15"/>
          <cell r="F15" t="str">
            <v>• Режим Standby, потребеление 1 Вт
• Дежурный обогрев до 8 °С
• Теплый пуск
• Режим локального микроклимата
• Wi-Fi Ready</v>
          </cell>
          <cell r="G15"/>
          <cell r="H15"/>
          <cell r="I15"/>
          <cell r="J15"/>
          <cell r="K15"/>
        </row>
        <row r="16">
          <cell r="A16"/>
          <cell r="B16"/>
          <cell r="C16"/>
          <cell r="D16"/>
          <cell r="E16"/>
          <cell r="F16"/>
          <cell r="G16"/>
          <cell r="H16"/>
          <cell r="I16"/>
          <cell r="J16"/>
          <cell r="K16"/>
        </row>
        <row r="17">
          <cell r="A17" t="str">
            <v>KSGTO26HZRN1</v>
          </cell>
          <cell r="B17" t="str">
            <v>KSRTO26HZRN1</v>
          </cell>
          <cell r="C17" t="str">
            <v>FULL DC inverter</v>
          </cell>
          <cell r="D17" t="str">
            <v>R32</v>
          </cell>
          <cell r="E17" t="str">
            <v>2,70 (0,70 - 4,90)</v>
          </cell>
          <cell r="F17" t="str">
            <v>3,50 (0,70 - 6,20)</v>
          </cell>
          <cell r="G17" t="str">
            <v>K_MASS</v>
          </cell>
          <cell r="H17">
            <v>25100</v>
          </cell>
          <cell r="I17">
            <v>58400</v>
          </cell>
          <cell r="J17">
            <v>66800</v>
          </cell>
          <cell r="K17">
            <v>110190</v>
          </cell>
        </row>
        <row r="18">
          <cell r="A18" t="str">
            <v>KSGTO35HZRN1</v>
          </cell>
          <cell r="B18" t="str">
            <v>KSRTO35HZRN1</v>
          </cell>
          <cell r="C18" t="str">
            <v>FULL DC inverter</v>
          </cell>
          <cell r="D18" t="str">
            <v>R32</v>
          </cell>
          <cell r="E18" t="str">
            <v>3,53 (0,80 - 5,00)</v>
          </cell>
          <cell r="F18" t="str">
            <v>4,20 (0,80 - 6,40)</v>
          </cell>
          <cell r="G18" t="str">
            <v>K_MASS</v>
          </cell>
          <cell r="H18">
            <v>26600</v>
          </cell>
          <cell r="I18">
            <v>61900</v>
          </cell>
          <cell r="J18">
            <v>70800</v>
          </cell>
          <cell r="K18">
            <v>116790</v>
          </cell>
        </row>
        <row r="19">
          <cell r="A19" t="str">
            <v>KSGTO50HZRN1</v>
          </cell>
          <cell r="B19" t="str">
            <v>KSRTO50HZRN1</v>
          </cell>
          <cell r="C19" t="str">
            <v>FULL DC inverter</v>
          </cell>
          <cell r="D19" t="str">
            <v>R32</v>
          </cell>
          <cell r="E19" t="str">
            <v>5,30 (1,20 - 7,20)</v>
          </cell>
          <cell r="F19" t="str">
            <v>6,20 (1,20 - 9,20)</v>
          </cell>
          <cell r="G19" t="str">
            <v>K_MASS</v>
          </cell>
          <cell r="H19">
            <v>33800</v>
          </cell>
          <cell r="I19">
            <v>78900</v>
          </cell>
          <cell r="J19">
            <v>90160</v>
          </cell>
          <cell r="K19">
            <v>148790</v>
          </cell>
        </row>
        <row r="20">
          <cell r="A20" t="str">
            <v>KSGTO70HZRN1</v>
          </cell>
          <cell r="B20" t="str">
            <v>KSRTO70HZRN1</v>
          </cell>
          <cell r="C20" t="str">
            <v>FULL DC inverter</v>
          </cell>
          <cell r="D20" t="str">
            <v>R32</v>
          </cell>
          <cell r="E20" t="str">
            <v>7,03 (2,00 - 9,00)</v>
          </cell>
          <cell r="F20" t="str">
            <v>7,03 (2,00 - 9,50)</v>
          </cell>
          <cell r="G20" t="str">
            <v>K_MASS</v>
          </cell>
          <cell r="H20">
            <v>38100</v>
          </cell>
          <cell r="I20">
            <v>88800</v>
          </cell>
          <cell r="J20">
            <v>101520</v>
          </cell>
          <cell r="K20">
            <v>167490</v>
          </cell>
        </row>
        <row r="21">
          <cell r="A21"/>
          <cell r="B21"/>
          <cell r="C21"/>
          <cell r="D21"/>
          <cell r="E21"/>
          <cell r="F21"/>
          <cell r="G21"/>
          <cell r="H21"/>
          <cell r="I21"/>
          <cell r="J21"/>
          <cell r="K21"/>
        </row>
        <row r="22">
          <cell r="A22" t="str">
            <v xml:space="preserve">Сплит-системы серии OTARI </v>
          </cell>
          <cell r="B22"/>
          <cell r="C22"/>
          <cell r="D22" t="str">
            <v>• Класс энергоэффективности А++
• Современный озонобезопасный фреон R32
• Работа при низких температурах до -25°С 
• Интеллектуальная разморозка
•  Режим ЕСО</v>
          </cell>
          <cell r="E22"/>
          <cell r="F22" t="str">
            <v>• Работа при нестабильном электропитании
• Теплый пуск
• Авторестарт
• Wi-Fi Ready
• Режим «Комфортный сон»</v>
          </cell>
          <cell r="G22"/>
          <cell r="H22"/>
          <cell r="I22"/>
          <cell r="J22"/>
          <cell r="K22"/>
        </row>
        <row r="23">
          <cell r="A23"/>
          <cell r="B23"/>
          <cell r="C23"/>
          <cell r="D23"/>
          <cell r="E23"/>
          <cell r="F23"/>
          <cell r="G23"/>
          <cell r="H23"/>
          <cell r="I23"/>
          <cell r="J23"/>
          <cell r="K23"/>
        </row>
        <row r="24">
          <cell r="A24" t="str">
            <v>KSGOT26HZRN1</v>
          </cell>
          <cell r="B24" t="str">
            <v>KSROT26HZRN1</v>
          </cell>
          <cell r="C24" t="str">
            <v>DC inverter</v>
          </cell>
          <cell r="D24" t="str">
            <v>R32</v>
          </cell>
          <cell r="E24" t="str">
            <v>2,70 (0,80~3,80)</v>
          </cell>
          <cell r="F24" t="str">
            <v>3,00 (0,90~4,25)</v>
          </cell>
          <cell r="G24" t="str">
            <v>K_MASS</v>
          </cell>
          <cell r="H24">
            <v>14700</v>
          </cell>
          <cell r="I24">
            <v>34200</v>
          </cell>
          <cell r="J24">
            <v>39120</v>
          </cell>
          <cell r="K24">
            <v>64490</v>
          </cell>
        </row>
        <row r="25">
          <cell r="A25" t="str">
            <v>KSGOT35HZRN1</v>
          </cell>
          <cell r="B25" t="str">
            <v>KSROT35HZRN1</v>
          </cell>
          <cell r="C25" t="str">
            <v>DC inverter</v>
          </cell>
          <cell r="D25" t="str">
            <v>R32</v>
          </cell>
          <cell r="E25" t="str">
            <v>3,51 (0,90~4,40)</v>
          </cell>
          <cell r="F25" t="str">
            <v>3,81 (0,90~4,70)</v>
          </cell>
          <cell r="G25" t="str">
            <v>K_MASS</v>
          </cell>
          <cell r="H25">
            <v>16100</v>
          </cell>
          <cell r="I25">
            <v>37500</v>
          </cell>
          <cell r="J25">
            <v>42880</v>
          </cell>
          <cell r="K25">
            <v>70790</v>
          </cell>
        </row>
        <row r="26">
          <cell r="A26" t="str">
            <v>KSGOT50HZRN1</v>
          </cell>
          <cell r="B26" t="str">
            <v>KSROT50HZRN1</v>
          </cell>
          <cell r="C26" t="str">
            <v>FULL DC inverter</v>
          </cell>
          <cell r="D26" t="str">
            <v>R32</v>
          </cell>
          <cell r="E26" t="str">
            <v>5,2 (1,00~6,10)</v>
          </cell>
          <cell r="F26" t="str">
            <v>5,60 (1,10~6,60)</v>
          </cell>
          <cell r="G26" t="str">
            <v>K_MASS</v>
          </cell>
          <cell r="H26">
            <v>24200</v>
          </cell>
          <cell r="I26">
            <v>56300</v>
          </cell>
          <cell r="J26">
            <v>64400</v>
          </cell>
          <cell r="K26">
            <v>106290</v>
          </cell>
        </row>
        <row r="27">
          <cell r="A27" t="str">
            <v>KSGOT70HZRN1</v>
          </cell>
          <cell r="B27" t="str">
            <v>KSROT70HZRN1</v>
          </cell>
          <cell r="C27" t="str">
            <v>FULL DC inverter</v>
          </cell>
          <cell r="D27" t="str">
            <v>R32</v>
          </cell>
          <cell r="E27" t="str">
            <v>7,10 (2,00~8,85)</v>
          </cell>
          <cell r="F27" t="str">
            <v>7,80 (1,80~9,45)</v>
          </cell>
          <cell r="G27" t="str">
            <v>K_MASS</v>
          </cell>
          <cell r="H27">
            <v>31900</v>
          </cell>
          <cell r="I27">
            <v>74400</v>
          </cell>
          <cell r="J27">
            <v>85040</v>
          </cell>
          <cell r="K27">
            <v>140290</v>
          </cell>
        </row>
        <row r="28">
          <cell r="A28"/>
          <cell r="B28"/>
          <cell r="C28"/>
          <cell r="D28"/>
          <cell r="E28"/>
          <cell r="F28"/>
          <cell r="G28"/>
          <cell r="H28"/>
          <cell r="I28"/>
          <cell r="J28"/>
          <cell r="K28"/>
        </row>
        <row r="29">
          <cell r="A29" t="str">
            <v>ИНВЕРТОРНЫЕ НАСТЕННЫЕ СПЛИТ-СИСТЕМЫ</v>
          </cell>
          <cell r="B29"/>
          <cell r="C29"/>
          <cell r="D29"/>
          <cell r="E29"/>
          <cell r="F29"/>
          <cell r="G29"/>
          <cell r="H29"/>
          <cell r="I29"/>
          <cell r="J29"/>
          <cell r="K29"/>
        </row>
        <row r="30">
          <cell r="A30" t="str">
            <v>Сплит-системы серии OMORI</v>
          </cell>
          <cell r="B30"/>
          <cell r="C30"/>
          <cell r="D30" t="str">
            <v>• Класс энергоэффективности "А+++"
• Уникальный дизайн
• Режим Standby, потребеление 1 Вт
• Поворотная жалюзи на 180 градусов
• Многоступенчатая очистка воздуха</v>
          </cell>
          <cell r="E30"/>
          <cell r="F30" t="str">
            <v>• Низкий уровень шума от 19 дБ(А)
• Wi-Fi Ready
• Протяженный воздушный поток
• Объемный воздушный поток
• Режим ECO</v>
          </cell>
          <cell r="G30"/>
          <cell r="H30"/>
          <cell r="I30"/>
          <cell r="J30"/>
          <cell r="K30"/>
        </row>
        <row r="31">
          <cell r="A31"/>
          <cell r="B31"/>
          <cell r="C31"/>
          <cell r="D31"/>
          <cell r="E31"/>
          <cell r="F31"/>
          <cell r="G31"/>
          <cell r="H31"/>
          <cell r="I31"/>
          <cell r="J31"/>
          <cell r="K31"/>
        </row>
        <row r="32">
          <cell r="A32" t="str">
            <v>KSGOM26HZRN1</v>
          </cell>
          <cell r="B32" t="str">
            <v>KSROM26HZRN1</v>
          </cell>
          <cell r="C32" t="str">
            <v>FULL DC inverter</v>
          </cell>
          <cell r="D32" t="str">
            <v>R32</v>
          </cell>
          <cell r="E32" t="str">
            <v>2,64 (1,23~3,29)</v>
          </cell>
          <cell r="F32" t="str">
            <v>2,93 (0,85~3,72)</v>
          </cell>
          <cell r="G32" t="str">
            <v>K_MASS</v>
          </cell>
          <cell r="H32">
            <v>26100</v>
          </cell>
          <cell r="I32">
            <v>24800</v>
          </cell>
          <cell r="J32">
            <v>40720</v>
          </cell>
          <cell r="K32">
            <v>67190</v>
          </cell>
        </row>
        <row r="33">
          <cell r="A33" t="str">
            <v>KSGOM35HZRN1</v>
          </cell>
          <cell r="B33" t="str">
            <v>KSROM35HZRN1</v>
          </cell>
          <cell r="C33" t="str">
            <v>FULL DC inverter</v>
          </cell>
          <cell r="D33" t="str">
            <v>R32</v>
          </cell>
          <cell r="E33" t="str">
            <v>3,52 (1,32~4,30)</v>
          </cell>
          <cell r="F33" t="str">
            <v>3,81 (0,88~4,40)</v>
          </cell>
          <cell r="G33" t="str">
            <v>K_MASS</v>
          </cell>
          <cell r="H33">
            <v>31100</v>
          </cell>
          <cell r="I33">
            <v>28800</v>
          </cell>
          <cell r="J33">
            <v>47920</v>
          </cell>
          <cell r="K33">
            <v>79090</v>
          </cell>
        </row>
        <row r="34">
          <cell r="A34"/>
          <cell r="B34"/>
          <cell r="C34"/>
          <cell r="D34"/>
          <cell r="E34"/>
          <cell r="F34"/>
          <cell r="G34"/>
          <cell r="H34"/>
          <cell r="I34"/>
          <cell r="J34"/>
          <cell r="K34"/>
        </row>
        <row r="35">
          <cell r="A35" t="str">
            <v xml:space="preserve">Сплит-системы серии SEMPAI </v>
          </cell>
          <cell r="B35"/>
          <cell r="C35"/>
          <cell r="D35" t="str">
            <v>• Класс энергоэффективности "А+++"
• Современный озонобезопасный фреон R32
• Низкий уровень шума от 20,5 дБ(А)
• Технология Easy Climate Pro
• Многоступенчатая очистка воздуха</v>
          </cell>
          <cell r="E35"/>
          <cell r="F35" t="str">
            <v>• Объемный воздушный поток
• Защита от нестабильного электропитания 
• Авторестарт
• Биполярный ионизатор воздуха
• Wi-Fi Ready</v>
          </cell>
          <cell r="G35"/>
          <cell r="H35"/>
          <cell r="I35"/>
          <cell r="J35"/>
          <cell r="K35"/>
        </row>
        <row r="36">
          <cell r="A36"/>
          <cell r="B36"/>
          <cell r="C36"/>
          <cell r="D36"/>
          <cell r="E36"/>
          <cell r="F36"/>
          <cell r="G36"/>
          <cell r="H36"/>
          <cell r="I36"/>
          <cell r="J36"/>
          <cell r="K36"/>
        </row>
        <row r="37">
          <cell r="A37" t="str">
            <v>KSGPA26HZRN1</v>
          </cell>
          <cell r="B37" t="str">
            <v>KSRPA26HZRN1</v>
          </cell>
          <cell r="C37" t="str">
            <v>FULL DC inverter</v>
          </cell>
          <cell r="D37" t="str">
            <v>R32</v>
          </cell>
          <cell r="E37" t="str">
            <v>2,73 (1,32~3,81)</v>
          </cell>
          <cell r="F37" t="str">
            <v>3,14 (0,88~4,40)</v>
          </cell>
          <cell r="G37" t="str">
            <v>K_MASS</v>
          </cell>
          <cell r="H37">
            <v>13200</v>
          </cell>
          <cell r="I37">
            <v>30800</v>
          </cell>
          <cell r="J37">
            <v>35200</v>
          </cell>
          <cell r="K37">
            <v>58090</v>
          </cell>
        </row>
        <row r="38">
          <cell r="A38" t="str">
            <v>KSGPA35HZRN1</v>
          </cell>
          <cell r="B38" t="str">
            <v>KSRPA35HZRN1</v>
          </cell>
          <cell r="C38" t="str">
            <v>FULL DC inverter</v>
          </cell>
          <cell r="D38" t="str">
            <v>R32</v>
          </cell>
          <cell r="E38" t="str">
            <v>3,52 (1,32~3,96)</v>
          </cell>
          <cell r="F38" t="str">
            <v>3,96 (0,88~4,54)</v>
          </cell>
          <cell r="G38" t="str">
            <v>K_MASS</v>
          </cell>
          <cell r="H38">
            <v>14200</v>
          </cell>
          <cell r="I38">
            <v>33200</v>
          </cell>
          <cell r="J38">
            <v>37920</v>
          </cell>
          <cell r="K38">
            <v>62590</v>
          </cell>
        </row>
        <row r="39">
          <cell r="A39" t="str">
            <v>KSGPA53HZRN1</v>
          </cell>
          <cell r="B39" t="str">
            <v>KSRPA53HZRN1</v>
          </cell>
          <cell r="C39" t="str">
            <v>FULL DC inverter</v>
          </cell>
          <cell r="D39" t="str">
            <v>R32</v>
          </cell>
          <cell r="E39" t="str">
            <v>5,28 (1,93~6,15)</v>
          </cell>
          <cell r="F39" t="str">
            <v>5,57 (1,29~5,92)</v>
          </cell>
          <cell r="G39" t="str">
            <v>K_MASS</v>
          </cell>
          <cell r="H39">
            <v>20400</v>
          </cell>
          <cell r="I39">
            <v>47500</v>
          </cell>
          <cell r="J39">
            <v>54320</v>
          </cell>
          <cell r="K39">
            <v>89590</v>
          </cell>
        </row>
        <row r="40">
          <cell r="A40" t="str">
            <v>KSGPA70HZRN1</v>
          </cell>
          <cell r="B40" t="str">
            <v>KSRPA70HZRN1</v>
          </cell>
          <cell r="C40" t="str">
            <v>FULL DC inverter</v>
          </cell>
          <cell r="D40" t="str">
            <v>R32</v>
          </cell>
          <cell r="E40" t="str">
            <v>7,03 (2,11~8,21)</v>
          </cell>
          <cell r="F40" t="str">
            <v>7,33 (1,55~8,21)</v>
          </cell>
          <cell r="G40" t="str">
            <v>K_MASS</v>
          </cell>
          <cell r="H40">
            <v>26600</v>
          </cell>
          <cell r="I40">
            <v>61900</v>
          </cell>
          <cell r="J40">
            <v>70800</v>
          </cell>
          <cell r="K40">
            <v>116790</v>
          </cell>
        </row>
        <row r="41">
          <cell r="A41"/>
          <cell r="B41"/>
          <cell r="C41"/>
          <cell r="D41"/>
          <cell r="E41"/>
          <cell r="F41"/>
          <cell r="G41"/>
          <cell r="H41"/>
          <cell r="I41"/>
          <cell r="J41"/>
          <cell r="K41"/>
        </row>
        <row r="42">
          <cell r="A42" t="str">
            <v>Сплит-системы серии TIBA INVERTER</v>
          </cell>
          <cell r="B42"/>
          <cell r="C42"/>
          <cell r="D42" t="str">
            <v>• Класс энергоэффективности "А++"
• Быстросъёмный фильтр Easy Clean
• Жалюзи увеличенной ширины
• Компактные размеры внутреннего блока
• Низкий уровень шума от 21 дБ(А)</v>
          </cell>
          <cell r="E42"/>
          <cell r="F42" t="str">
            <v>• Ночной режим
• Самоочистка
• Авторестарт
• Режим "Турбо"
• Wi-Fi Ready</v>
          </cell>
          <cell r="G42"/>
          <cell r="H42"/>
          <cell r="I42"/>
          <cell r="J42"/>
          <cell r="K42"/>
        </row>
        <row r="43">
          <cell r="A43"/>
          <cell r="B43"/>
          <cell r="C43"/>
          <cell r="D43"/>
          <cell r="E43"/>
          <cell r="F43"/>
          <cell r="G43"/>
          <cell r="H43"/>
          <cell r="I43"/>
          <cell r="J43"/>
          <cell r="K43"/>
        </row>
        <row r="44">
          <cell r="A44" t="str">
            <v>KSGTI21HZRN1R</v>
          </cell>
          <cell r="B44" t="str">
            <v>KSRTI21HZRN1R</v>
          </cell>
          <cell r="C44" t="str">
            <v>DC inverter</v>
          </cell>
          <cell r="D44" t="str">
            <v>R32</v>
          </cell>
          <cell r="E44" t="str">
            <v>2,20 (0,30~2,85)</v>
          </cell>
          <cell r="F44" t="str">
            <v>2,40 (0,60~2,90)</v>
          </cell>
          <cell r="G44" t="str">
            <v>K_MASS</v>
          </cell>
          <cell r="H44">
            <v>10200</v>
          </cell>
          <cell r="I44">
            <v>23700</v>
          </cell>
          <cell r="J44">
            <v>27120</v>
          </cell>
          <cell r="K44">
            <v>44690</v>
          </cell>
        </row>
        <row r="45">
          <cell r="A45" t="str">
            <v>KSGTI26HZRN1R</v>
          </cell>
          <cell r="B45" t="str">
            <v>KSRTI26HZRN1R</v>
          </cell>
          <cell r="C45" t="str">
            <v>DC inverter</v>
          </cell>
          <cell r="D45" t="str">
            <v>R32</v>
          </cell>
          <cell r="E45" t="str">
            <v>2,50 (0,50~3,25)</v>
          </cell>
          <cell r="F45" t="str">
            <v>2,80 (0,50~3,70)</v>
          </cell>
          <cell r="G45" t="str">
            <v>K_MASS</v>
          </cell>
          <cell r="H45">
            <v>11000</v>
          </cell>
          <cell r="I45">
            <v>25500</v>
          </cell>
          <cell r="J45">
            <v>29200</v>
          </cell>
          <cell r="K45">
            <v>48190</v>
          </cell>
        </row>
        <row r="46">
          <cell r="A46" t="str">
            <v>KSGTI35HZRN1R</v>
          </cell>
          <cell r="B46" t="str">
            <v>KSRTI35HZRN1R</v>
          </cell>
          <cell r="C46" t="str">
            <v>DC inverter</v>
          </cell>
          <cell r="D46" t="str">
            <v>R32</v>
          </cell>
          <cell r="E46" t="str">
            <v>3,20 (0,90~3,60)</v>
          </cell>
          <cell r="F46" t="str">
            <v>3,40 (0,90~4,00)</v>
          </cell>
          <cell r="G46" t="str">
            <v>K_MASS</v>
          </cell>
          <cell r="H46">
            <v>12300</v>
          </cell>
          <cell r="I46">
            <v>28600</v>
          </cell>
          <cell r="J46">
            <v>32720</v>
          </cell>
          <cell r="K46">
            <v>53990</v>
          </cell>
        </row>
        <row r="47">
          <cell r="A47" t="str">
            <v>KSGTI50HZRN1R</v>
          </cell>
          <cell r="B47" t="str">
            <v>KSRTI50HZRN1R</v>
          </cell>
          <cell r="C47" t="str">
            <v>DC inverter</v>
          </cell>
          <cell r="D47" t="str">
            <v>R32</v>
          </cell>
          <cell r="E47" t="str">
            <v>4,60 (1,00~5,40)</v>
          </cell>
          <cell r="F47" t="str">
            <v>5,20 (0,75~5,80)</v>
          </cell>
          <cell r="G47" t="str">
            <v>K_MASS</v>
          </cell>
          <cell r="H47">
            <v>19800</v>
          </cell>
          <cell r="I47">
            <v>46100</v>
          </cell>
          <cell r="J47">
            <v>52720</v>
          </cell>
          <cell r="K47">
            <v>86990</v>
          </cell>
        </row>
        <row r="48">
          <cell r="A48" t="str">
            <v>KSGTI70HZRN1R</v>
          </cell>
          <cell r="B48" t="str">
            <v>KSRTI70HZRN1R</v>
          </cell>
          <cell r="C48" t="str">
            <v>DC inverter</v>
          </cell>
          <cell r="D48" t="str">
            <v>R32</v>
          </cell>
          <cell r="E48" t="str">
            <v>6,20 (1,80~6,90)</v>
          </cell>
          <cell r="F48" t="str">
            <v>6,50 (1,30~7,91)</v>
          </cell>
          <cell r="G48" t="str">
            <v>K_MASS</v>
          </cell>
          <cell r="H48">
            <v>26400</v>
          </cell>
          <cell r="I48">
            <v>61500</v>
          </cell>
          <cell r="J48">
            <v>70320</v>
          </cell>
          <cell r="K48">
            <v>115990</v>
          </cell>
        </row>
        <row r="49">
          <cell r="A49" t="str">
            <v>KSGTI100HZAN1</v>
          </cell>
          <cell r="B49" t="str">
            <v>KSRTI100HZAN1</v>
          </cell>
          <cell r="C49" t="str">
            <v>DC inverter</v>
          </cell>
          <cell r="D49" t="str">
            <v>R410a</v>
          </cell>
          <cell r="E49" t="str">
            <v>10,55 (2,65~11,60)</v>
          </cell>
          <cell r="F49" t="str">
            <v>10,55 (2,80~12,00)</v>
          </cell>
          <cell r="G49" t="str">
            <v>K_MASS</v>
          </cell>
          <cell r="H49">
            <v>39000</v>
          </cell>
          <cell r="I49">
            <v>90900</v>
          </cell>
          <cell r="J49">
            <v>103920</v>
          </cell>
          <cell r="K49">
            <v>171490</v>
          </cell>
        </row>
        <row r="50">
          <cell r="B50"/>
          <cell r="C50"/>
          <cell r="D50"/>
          <cell r="E50"/>
          <cell r="F50"/>
          <cell r="G50"/>
          <cell r="H50"/>
          <cell r="I50"/>
          <cell r="J50"/>
          <cell r="K50"/>
        </row>
        <row r="51">
          <cell r="A51" t="str">
            <v>Сплит-системы серии KUMO INVERTER</v>
          </cell>
          <cell r="B51"/>
          <cell r="C51"/>
          <cell r="D51" t="str">
            <v>• Режим ECO+
• Современный озонобезопасный фреон R32
• Режим комфортного сна Sleep Pro
• Стабильная работа в широком диапазоне напряжений</v>
          </cell>
          <cell r="E51"/>
          <cell r="F51" t="str">
            <v>• Режим локального микроклимата
• Антикоррозийное покрытие Golden Fin 
• Режим «Турбо»
• Фильтр высокой степени очистки
• Дежурный обогрев до 8 °С</v>
          </cell>
          <cell r="G51"/>
          <cell r="H51"/>
          <cell r="I51"/>
          <cell r="J51"/>
          <cell r="K51"/>
        </row>
        <row r="52">
          <cell r="A52" t="str">
            <v>Инверторная сплит-система (Wi-Fi ready), A++</v>
          </cell>
          <cell r="B52"/>
          <cell r="C52"/>
          <cell r="D52"/>
          <cell r="E52"/>
          <cell r="F52"/>
          <cell r="G52"/>
          <cell r="H52"/>
          <cell r="I52"/>
          <cell r="J52"/>
          <cell r="K52"/>
        </row>
        <row r="53">
          <cell r="A53" t="str">
            <v>KSGKU21HZRN1</v>
          </cell>
          <cell r="B53" t="str">
            <v>KSRKU21HZRN1</v>
          </cell>
          <cell r="C53" t="str">
            <v>DC inverter</v>
          </cell>
          <cell r="D53" t="str">
            <v>R32</v>
          </cell>
          <cell r="E53" t="str">
            <v>2,05 (0,88 ~ 2,43)</v>
          </cell>
          <cell r="F53" t="str">
            <v>2,34 (0,73 ~ 2,69)</v>
          </cell>
          <cell r="G53" t="str">
            <v>K_MASS</v>
          </cell>
          <cell r="H53">
            <v>9700</v>
          </cell>
          <cell r="I53">
            <v>22500</v>
          </cell>
          <cell r="J53">
            <v>25760</v>
          </cell>
          <cell r="K53">
            <v>42490</v>
          </cell>
        </row>
        <row r="54">
          <cell r="A54" t="str">
            <v>KSGKU26HZRN1</v>
          </cell>
          <cell r="B54" t="str">
            <v>KSRKU26HZRN1</v>
          </cell>
          <cell r="C54" t="str">
            <v>DC inverter</v>
          </cell>
          <cell r="D54" t="str">
            <v>R32</v>
          </cell>
          <cell r="E54" t="str">
            <v>2,64 (1,10 ~ 3,20)</v>
          </cell>
          <cell r="F54" t="str">
            <v>2,93 (0,83 ~ 3,60)</v>
          </cell>
          <cell r="G54" t="str">
            <v>K_MASS</v>
          </cell>
          <cell r="H54">
            <v>10300</v>
          </cell>
          <cell r="I54">
            <v>24100</v>
          </cell>
          <cell r="J54">
            <v>27520</v>
          </cell>
          <cell r="K54">
            <v>45390</v>
          </cell>
        </row>
        <row r="55">
          <cell r="A55" t="str">
            <v>KSGKU35HZRN1</v>
          </cell>
          <cell r="B55" t="str">
            <v>KSRKU35HZRN1</v>
          </cell>
          <cell r="C55" t="str">
            <v>DC inverter</v>
          </cell>
          <cell r="D55" t="str">
            <v>R32</v>
          </cell>
          <cell r="E55" t="str">
            <v>3,52 (1,29~3,66)</v>
          </cell>
          <cell r="F55" t="str">
            <v>3,52 (1,06~3,99)</v>
          </cell>
          <cell r="G55" t="str">
            <v>K_MASS</v>
          </cell>
          <cell r="H55">
            <v>12000</v>
          </cell>
          <cell r="I55">
            <v>27900</v>
          </cell>
          <cell r="J55">
            <v>31920</v>
          </cell>
          <cell r="K55">
            <v>52690</v>
          </cell>
        </row>
        <row r="56">
          <cell r="A56" t="str">
            <v>KSGKU50HZRN1</v>
          </cell>
          <cell r="B56" t="str">
            <v>KSRKU50HZRN1</v>
          </cell>
          <cell r="C56" t="str">
            <v>DC inverter</v>
          </cell>
          <cell r="D56" t="str">
            <v>R32</v>
          </cell>
          <cell r="E56" t="str">
            <v>5,28 (1,80 ~ 7,80)</v>
          </cell>
          <cell r="F56" t="str">
            <v>5,40 (1,30 ~ 6,10)</v>
          </cell>
          <cell r="G56" t="str">
            <v>K_MASS</v>
          </cell>
          <cell r="H56">
            <v>20300</v>
          </cell>
          <cell r="I56">
            <v>47200</v>
          </cell>
          <cell r="J56">
            <v>54000</v>
          </cell>
          <cell r="K56">
            <v>89090</v>
          </cell>
        </row>
        <row r="57">
          <cell r="A57" t="str">
            <v>KSGKU70HZRN1</v>
          </cell>
          <cell r="B57" t="str">
            <v>KSRKU70HZRN1</v>
          </cell>
          <cell r="C57" t="str">
            <v>DC inverter</v>
          </cell>
          <cell r="D57" t="str">
            <v>R32</v>
          </cell>
          <cell r="E57" t="str">
            <v>7,03 (2,00 ~ 7,80)</v>
          </cell>
          <cell r="F57" t="str">
            <v>7,33 (1,60 ~ 7,80)</v>
          </cell>
          <cell r="G57" t="str">
            <v>K_MASS</v>
          </cell>
          <cell r="H57">
            <v>25900</v>
          </cell>
          <cell r="I57">
            <v>60400</v>
          </cell>
          <cell r="J57">
            <v>69040</v>
          </cell>
          <cell r="K57">
            <v>113890</v>
          </cell>
        </row>
        <row r="58">
          <cell r="A58" t="str">
            <v>Инверторная сплит-система с Wi-Fi-контроллером в комплекте поставки</v>
          </cell>
          <cell r="B58"/>
          <cell r="C58"/>
          <cell r="D58"/>
          <cell r="E58"/>
          <cell r="F58"/>
          <cell r="G58"/>
          <cell r="H58"/>
          <cell r="I58"/>
          <cell r="J58"/>
          <cell r="K58"/>
        </row>
        <row r="59">
          <cell r="A59" t="str">
            <v>KSGKU21HZRN1W</v>
          </cell>
          <cell r="B59" t="str">
            <v>KSRKU21HZRN1</v>
          </cell>
          <cell r="C59" t="str">
            <v>DC inverter</v>
          </cell>
          <cell r="D59" t="str">
            <v>R32</v>
          </cell>
          <cell r="E59" t="str">
            <v>2,05 (1,17~2,78)</v>
          </cell>
          <cell r="F59" t="str">
            <v>2,34 (0,91~2,78)</v>
          </cell>
          <cell r="G59" t="str">
            <v>K_MASS</v>
          </cell>
          <cell r="H59">
            <v>10400</v>
          </cell>
          <cell r="I59">
            <v>22500</v>
          </cell>
          <cell r="J59">
            <v>26320</v>
          </cell>
          <cell r="K59">
            <v>43390</v>
          </cell>
        </row>
        <row r="60">
          <cell r="A60" t="str">
            <v>KSGKU26HZRN1W</v>
          </cell>
          <cell r="B60" t="str">
            <v>KSRKU26HZRN1</v>
          </cell>
          <cell r="C60" t="str">
            <v>DC inverter</v>
          </cell>
          <cell r="D60" t="str">
            <v>R32</v>
          </cell>
          <cell r="E60" t="str">
            <v>2,64 (1,17~2,78)</v>
          </cell>
          <cell r="F60" t="str">
            <v>2,78 (0,91~2,99)</v>
          </cell>
          <cell r="G60" t="str">
            <v>K_MASS</v>
          </cell>
          <cell r="H60">
            <v>10800</v>
          </cell>
          <cell r="I60">
            <v>24100</v>
          </cell>
          <cell r="J60">
            <v>27920</v>
          </cell>
          <cell r="K60">
            <v>46090</v>
          </cell>
        </row>
        <row r="61">
          <cell r="A61" t="str">
            <v>KSGKU35HZRN1W</v>
          </cell>
          <cell r="B61" t="str">
            <v>KSRKU35HZRN1</v>
          </cell>
          <cell r="C61" t="str">
            <v>DC inverter</v>
          </cell>
          <cell r="D61" t="str">
            <v>R32</v>
          </cell>
          <cell r="E61" t="str">
            <v>3,52 (1,29~3,66)</v>
          </cell>
          <cell r="F61" t="str">
            <v>3,52 (1,06~3,99)</v>
          </cell>
          <cell r="G61" t="str">
            <v>K_MASS</v>
          </cell>
          <cell r="H61">
            <v>12800</v>
          </cell>
          <cell r="I61">
            <v>27900</v>
          </cell>
          <cell r="J61">
            <v>32560</v>
          </cell>
          <cell r="K61">
            <v>53690</v>
          </cell>
        </row>
        <row r="62">
          <cell r="A62" t="str">
            <v>KSGKU50HZRN1W</v>
          </cell>
          <cell r="B62" t="str">
            <v>KSRKU50HZRN1</v>
          </cell>
          <cell r="C62" t="str">
            <v>DC inverter</v>
          </cell>
          <cell r="D62" t="str">
            <v>R32</v>
          </cell>
          <cell r="E62" t="str">
            <v>5,28 (1,99~6,13)</v>
          </cell>
          <cell r="F62" t="str">
            <v>5,40 (1,35~6,77)</v>
          </cell>
          <cell r="G62" t="str">
            <v>K_MASS</v>
          </cell>
          <cell r="H62">
            <v>21700</v>
          </cell>
          <cell r="I62">
            <v>47200</v>
          </cell>
          <cell r="J62">
            <v>55120</v>
          </cell>
          <cell r="K62">
            <v>90890</v>
          </cell>
        </row>
        <row r="63">
          <cell r="A63" t="str">
            <v>KSGKU70HZRN1W</v>
          </cell>
          <cell r="B63" t="str">
            <v>KSRKU70HZRN1</v>
          </cell>
          <cell r="C63" t="str">
            <v>DC inverter</v>
          </cell>
          <cell r="D63" t="str">
            <v>R32</v>
          </cell>
          <cell r="E63" t="str">
            <v>7,03 (2,23~8,79)</v>
          </cell>
          <cell r="F63" t="str">
            <v>7,30 (1,55~9,38)</v>
          </cell>
          <cell r="G63" t="str">
            <v>K_MASS</v>
          </cell>
          <cell r="H63">
            <v>27500</v>
          </cell>
          <cell r="I63">
            <v>60400</v>
          </cell>
          <cell r="J63">
            <v>70320</v>
          </cell>
          <cell r="K63">
            <v>115990</v>
          </cell>
        </row>
        <row r="64">
          <cell r="B64"/>
          <cell r="C64"/>
          <cell r="D64"/>
          <cell r="E64"/>
          <cell r="F64"/>
          <cell r="G64"/>
          <cell r="H64"/>
          <cell r="I64"/>
          <cell r="J64"/>
          <cell r="K64"/>
        </row>
        <row r="65">
          <cell r="A65" t="str">
            <v>Сплит-системы серии KANAMI INVERTER</v>
          </cell>
          <cell r="B65"/>
          <cell r="C65"/>
          <cell r="D65" t="str">
            <v>• Класс энергоэффективности "А"
• Wi-Fi-модуль в комплекте поставки
• Современный озонобезопасный фреон R32
• Многоступенчатая система очистки
• Объёмный воздушный поток</v>
          </cell>
          <cell r="E65"/>
          <cell r="F65" t="str">
            <v>• Стабильная работа до -15°С
• Низкий уровень шума от 21,5 дБ(А) 
• Антикоррозийное покрытие Golden Fin 
• Режим "Комфортный сон"
• Дежурный обогрев до 8 °С</v>
          </cell>
          <cell r="G65"/>
          <cell r="H65"/>
          <cell r="I65"/>
          <cell r="J65"/>
          <cell r="K65"/>
        </row>
        <row r="66">
          <cell r="A66" t="str">
            <v>Инверторная сплит-система с Wi-Fi-контроллером в комплекте поставки</v>
          </cell>
          <cell r="B66"/>
          <cell r="C66"/>
          <cell r="D66"/>
          <cell r="E66"/>
          <cell r="F66"/>
          <cell r="G66"/>
          <cell r="H66"/>
          <cell r="I66"/>
          <cell r="J66"/>
          <cell r="K66"/>
        </row>
        <row r="67">
          <cell r="A67" t="str">
            <v>KSGAB21HZRN1W</v>
          </cell>
          <cell r="B67" t="str">
            <v>KSRAB21HZRN1</v>
          </cell>
          <cell r="C67" t="str">
            <v>DC inverter</v>
          </cell>
          <cell r="D67" t="str">
            <v>R32</v>
          </cell>
          <cell r="E67" t="str">
            <v>2,35 (0,87~2,93)</v>
          </cell>
          <cell r="F67" t="str">
            <v>2,43 (0,94~3,22)</v>
          </cell>
          <cell r="G67" t="str">
            <v>K_MASS</v>
          </cell>
          <cell r="H67">
            <v>9000</v>
          </cell>
          <cell r="I67">
            <v>20900</v>
          </cell>
          <cell r="J67">
            <v>23920</v>
          </cell>
          <cell r="K67">
            <v>39490</v>
          </cell>
        </row>
        <row r="68">
          <cell r="A68" t="str">
            <v>KSGAB26HZRN1W</v>
          </cell>
          <cell r="B68" t="str">
            <v>KSRAB26HZRN1</v>
          </cell>
          <cell r="C68" t="str">
            <v>DC inverter</v>
          </cell>
          <cell r="D68" t="str">
            <v>R32</v>
          </cell>
          <cell r="E68" t="str">
            <v>2,64 (0,87~2,93)</v>
          </cell>
          <cell r="F68" t="str">
            <v>2,93 (0,94~3,22)</v>
          </cell>
          <cell r="G68" t="str">
            <v>K_MASS</v>
          </cell>
          <cell r="H68">
            <v>9600</v>
          </cell>
          <cell r="I68">
            <v>22300</v>
          </cell>
          <cell r="J68">
            <v>25520</v>
          </cell>
          <cell r="K68">
            <v>42090</v>
          </cell>
        </row>
        <row r="69">
          <cell r="A69" t="str">
            <v>KSGAA35HZRN1W</v>
          </cell>
          <cell r="B69" t="str">
            <v>KSRAA35HZRN1</v>
          </cell>
          <cell r="C69" t="str">
            <v>DC inverter</v>
          </cell>
          <cell r="D69" t="str">
            <v>R32</v>
          </cell>
          <cell r="E69" t="str">
            <v>3,52 (1,29~3,78)</v>
          </cell>
          <cell r="F69" t="str">
            <v>3,66 (1,05~4,05)</v>
          </cell>
          <cell r="G69" t="str">
            <v>K_MASS</v>
          </cell>
          <cell r="H69">
            <v>11100</v>
          </cell>
          <cell r="I69">
            <v>25800</v>
          </cell>
          <cell r="J69">
            <v>29520</v>
          </cell>
          <cell r="K69">
            <v>48690</v>
          </cell>
        </row>
        <row r="70">
          <cell r="A70" t="str">
            <v>KSGA53HZRN1W</v>
          </cell>
          <cell r="B70" t="str">
            <v>KSRA53HZRN1</v>
          </cell>
          <cell r="C70" t="str">
            <v>FULL DC inverter</v>
          </cell>
          <cell r="D70" t="str">
            <v>R32</v>
          </cell>
          <cell r="E70" t="str">
            <v>5,28 (3,39~5,90)</v>
          </cell>
          <cell r="F70" t="str">
            <v>5,57 (3,10~5,85)</v>
          </cell>
          <cell r="G70" t="str">
            <v>K_MASS</v>
          </cell>
          <cell r="H70">
            <v>18800</v>
          </cell>
          <cell r="I70">
            <v>43700</v>
          </cell>
          <cell r="J70">
            <v>50000</v>
          </cell>
          <cell r="K70">
            <v>82490</v>
          </cell>
        </row>
        <row r="71">
          <cell r="A71" t="str">
            <v>KSGA70HZRN1W</v>
          </cell>
          <cell r="B71" t="str">
            <v>KSRA70HZRN1</v>
          </cell>
          <cell r="C71" t="str">
            <v>FULL DC inverter</v>
          </cell>
          <cell r="D71" t="str">
            <v>R32</v>
          </cell>
          <cell r="E71" t="str">
            <v>7,03 (2,11~8,21)</v>
          </cell>
          <cell r="F71" t="str">
            <v>7,33 (1,55~8,21)</v>
          </cell>
          <cell r="G71" t="str">
            <v>K_MASS</v>
          </cell>
          <cell r="H71">
            <v>24000</v>
          </cell>
          <cell r="I71">
            <v>55900</v>
          </cell>
          <cell r="J71">
            <v>63920</v>
          </cell>
          <cell r="K71">
            <v>105490</v>
          </cell>
        </row>
        <row r="72">
          <cell r="A72" t="str">
            <v>Низкотемпературная доработка с технологией COOL PRO, работа на охлаждение до -40°С</v>
          </cell>
          <cell r="B72"/>
          <cell r="C72"/>
          <cell r="D72"/>
          <cell r="E72"/>
          <cell r="F72"/>
          <cell r="G72"/>
          <cell r="H72"/>
          <cell r="I72"/>
          <cell r="J72"/>
          <cell r="K72"/>
        </row>
        <row r="73">
          <cell r="A73" t="str">
            <v>KSGAB21HZRN1W</v>
          </cell>
          <cell r="B73" t="str">
            <v>KSRAB21HZRN1/-40</v>
          </cell>
          <cell r="C73" t="str">
            <v>DC inverter</v>
          </cell>
          <cell r="D73" t="str">
            <v>R32</v>
          </cell>
          <cell r="E73" t="str">
            <v>2,35 (0,87~2,93)</v>
          </cell>
          <cell r="F73" t="str">
            <v>2,34 (0,91~3,75)</v>
          </cell>
          <cell r="G73" t="str">
            <v>K_MASS</v>
          </cell>
          <cell r="H73">
            <v>9000</v>
          </cell>
          <cell r="I73">
            <v>27200</v>
          </cell>
          <cell r="J73">
            <v>28960</v>
          </cell>
          <cell r="K73">
            <v>45790</v>
          </cell>
        </row>
        <row r="74">
          <cell r="A74" t="str">
            <v>KSGAB26HZRN1W</v>
          </cell>
          <cell r="B74" t="str">
            <v>KSRAB26HZRN1/-40</v>
          </cell>
          <cell r="C74" t="str">
            <v>DC inverter</v>
          </cell>
          <cell r="D74" t="str">
            <v>R32</v>
          </cell>
          <cell r="E74" t="str">
            <v>2,64 (0,87~2,93)</v>
          </cell>
          <cell r="F74" t="str">
            <v>2,93 (0,94~3,22)</v>
          </cell>
          <cell r="G74" t="str">
            <v>K_MASS</v>
          </cell>
          <cell r="H74">
            <v>9600</v>
          </cell>
          <cell r="I74">
            <v>28600</v>
          </cell>
          <cell r="J74">
            <v>30560</v>
          </cell>
          <cell r="K74">
            <v>48390</v>
          </cell>
        </row>
        <row r="75">
          <cell r="A75" t="str">
            <v>KSGAA35HZRN1W</v>
          </cell>
          <cell r="B75" t="str">
            <v>KSRAA35HZRN1/-40</v>
          </cell>
          <cell r="C75" t="str">
            <v>DC inverter</v>
          </cell>
          <cell r="D75" t="str">
            <v>R32</v>
          </cell>
          <cell r="E75" t="str">
            <v>3,52 (1,29~3,78)</v>
          </cell>
          <cell r="F75" t="str">
            <v>3,66 (1,05~4,05)</v>
          </cell>
          <cell r="G75" t="str">
            <v>K_MASS</v>
          </cell>
          <cell r="H75">
            <v>11100</v>
          </cell>
          <cell r="I75">
            <v>32100</v>
          </cell>
          <cell r="J75">
            <v>34560</v>
          </cell>
          <cell r="K75">
            <v>54990</v>
          </cell>
        </row>
        <row r="76">
          <cell r="A76" t="str">
            <v>KSGA53HZRN1W</v>
          </cell>
          <cell r="B76" t="str">
            <v>KSRA53HZRN1/-40</v>
          </cell>
          <cell r="C76" t="str">
            <v>DC inverter</v>
          </cell>
          <cell r="D76" t="str">
            <v>R32</v>
          </cell>
          <cell r="E76" t="str">
            <v>5,28 (3,39~5,90)</v>
          </cell>
          <cell r="F76" t="str">
            <v>5,57 (3,10~5,85)</v>
          </cell>
          <cell r="G76" t="str">
            <v>K_MASS</v>
          </cell>
          <cell r="H76">
            <v>18800</v>
          </cell>
          <cell r="I76">
            <v>50600</v>
          </cell>
          <cell r="J76">
            <v>55520</v>
          </cell>
          <cell r="K76">
            <v>89390</v>
          </cell>
        </row>
        <row r="77">
          <cell r="A77" t="str">
            <v>KSGA70HZRN1W</v>
          </cell>
          <cell r="B77" t="str">
            <v>KSRA70HZRN1/-40</v>
          </cell>
          <cell r="C77" t="str">
            <v>DC inverter</v>
          </cell>
          <cell r="D77" t="str">
            <v>R32</v>
          </cell>
          <cell r="E77" t="str">
            <v>7,03 (2,11~8,21)</v>
          </cell>
          <cell r="F77" t="str">
            <v>7,33 (1,55~8,21)</v>
          </cell>
          <cell r="G77" t="str">
            <v>K_MASS</v>
          </cell>
          <cell r="H77">
            <v>24000</v>
          </cell>
          <cell r="I77">
            <v>64000</v>
          </cell>
          <cell r="J77">
            <v>70400</v>
          </cell>
          <cell r="K77">
            <v>113590</v>
          </cell>
        </row>
        <row r="78">
          <cell r="B78"/>
          <cell r="C78"/>
          <cell r="D78"/>
          <cell r="E78"/>
          <cell r="F78"/>
          <cell r="G78"/>
          <cell r="H78"/>
          <cell r="I78"/>
          <cell r="J78"/>
          <cell r="K78"/>
        </row>
        <row r="79">
          <cell r="A79" t="str">
            <v>Сплит-системы серии YUKI</v>
          </cell>
          <cell r="B79"/>
          <cell r="C79"/>
          <cell r="D79" t="str">
            <v>• Класс энергоэффективности "А"
• Инверторные технологии
• Многоступенчатая очистка воздуха
• Объёмный воздушный поток
• Низкий уровень шума от 22 дБ(А)</v>
          </cell>
          <cell r="E79"/>
          <cell r="F79" t="str">
            <v>• Дежурный обогрев до 8 °С
• Режим "Комфортный сон"
• Самоочистка
• Авторестарт
• Wi-Fi Ready</v>
          </cell>
          <cell r="G79"/>
          <cell r="H79"/>
          <cell r="I79"/>
          <cell r="J79"/>
          <cell r="K79"/>
        </row>
        <row r="80">
          <cell r="A80"/>
          <cell r="B80"/>
          <cell r="C80"/>
          <cell r="D80"/>
          <cell r="E80"/>
          <cell r="F80"/>
          <cell r="G80"/>
          <cell r="H80"/>
          <cell r="I80"/>
          <cell r="J80"/>
          <cell r="K80"/>
        </row>
        <row r="81">
          <cell r="A81" t="str">
            <v>KSGYK21HZRN1</v>
          </cell>
          <cell r="B81" t="str">
            <v>KSRYK21HZRN1</v>
          </cell>
          <cell r="C81" t="str">
            <v>DC inverter</v>
          </cell>
          <cell r="D81" t="str">
            <v>R32</v>
          </cell>
          <cell r="E81" t="str">
            <v>2,35 (1,17~2,95)</v>
          </cell>
          <cell r="F81" t="str">
            <v>2,43 (0,91~2,99)</v>
          </cell>
          <cell r="G81" t="str">
            <v>K_MASS</v>
          </cell>
          <cell r="H81">
            <v>8500</v>
          </cell>
          <cell r="I81">
            <v>19900</v>
          </cell>
          <cell r="J81">
            <v>22720</v>
          </cell>
          <cell r="K81">
            <v>37490</v>
          </cell>
        </row>
        <row r="82">
          <cell r="A82" t="str">
            <v>KSGYK26HZRN1</v>
          </cell>
          <cell r="B82" t="str">
            <v>KSRYK26HZRN1</v>
          </cell>
          <cell r="C82" t="str">
            <v>DC inverter</v>
          </cell>
          <cell r="D82" t="str">
            <v>R32</v>
          </cell>
          <cell r="E82" t="str">
            <v>2,64 (1,17~2,95)</v>
          </cell>
          <cell r="F82" t="str">
            <v>2,93 (0,91~2,99)</v>
          </cell>
          <cell r="G82" t="str">
            <v>K_MASS</v>
          </cell>
          <cell r="H82">
            <v>9100</v>
          </cell>
          <cell r="I82">
            <v>21200</v>
          </cell>
          <cell r="J82">
            <v>24240</v>
          </cell>
          <cell r="K82">
            <v>39990</v>
          </cell>
        </row>
        <row r="83">
          <cell r="A83" t="str">
            <v>KSGYK35HZRN1</v>
          </cell>
          <cell r="B83" t="str">
            <v>KSRYK35HZRN1</v>
          </cell>
          <cell r="C83" t="str">
            <v>DC inverter</v>
          </cell>
          <cell r="D83" t="str">
            <v>R32</v>
          </cell>
          <cell r="E83" t="str">
            <v>3,61 (1,29~3,78)</v>
          </cell>
          <cell r="F83" t="str">
            <v>3,71 (1,06~4,04)</v>
          </cell>
          <cell r="G83" t="str">
            <v>K_MASS</v>
          </cell>
          <cell r="H83">
            <v>10500</v>
          </cell>
          <cell r="I83">
            <v>24400</v>
          </cell>
          <cell r="J83">
            <v>27920</v>
          </cell>
          <cell r="K83">
            <v>46090</v>
          </cell>
        </row>
        <row r="84">
          <cell r="A84" t="str">
            <v>KSGYK53HZRN1</v>
          </cell>
          <cell r="B84" t="str">
            <v>KSRYK53HZRN1</v>
          </cell>
          <cell r="C84" t="str">
            <v>FULL DC inverter</v>
          </cell>
          <cell r="D84" t="str">
            <v>R32</v>
          </cell>
          <cell r="E84" t="str">
            <v>5,28 (1,82~6,16)</v>
          </cell>
          <cell r="F84" t="str">
            <v>5,57 (1,29~6,74)</v>
          </cell>
          <cell r="G84" t="str">
            <v>K_MASS</v>
          </cell>
          <cell r="H84">
            <v>17800</v>
          </cell>
          <cell r="I84">
            <v>41500</v>
          </cell>
          <cell r="J84">
            <v>47440</v>
          </cell>
          <cell r="K84">
            <v>78290</v>
          </cell>
        </row>
        <row r="85">
          <cell r="A85" t="str">
            <v>KSGYK70HZRN1</v>
          </cell>
          <cell r="B85" t="str">
            <v>KSRYK70HZRN1</v>
          </cell>
          <cell r="C85" t="str">
            <v>FULL DC inverter</v>
          </cell>
          <cell r="D85" t="str">
            <v>R32</v>
          </cell>
          <cell r="E85" t="str">
            <v>7,03 (2,08~7,91)</v>
          </cell>
          <cell r="F85" t="str">
            <v>7,32 (1,61~7,91)</v>
          </cell>
          <cell r="G85" t="str">
            <v>K_MASS</v>
          </cell>
          <cell r="H85">
            <v>22800</v>
          </cell>
          <cell r="I85">
            <v>53100</v>
          </cell>
          <cell r="J85">
            <v>60720</v>
          </cell>
          <cell r="K85">
            <v>100190</v>
          </cell>
        </row>
        <row r="86">
          <cell r="B86"/>
          <cell r="C86"/>
          <cell r="D86"/>
          <cell r="E86"/>
          <cell r="F86"/>
          <cell r="G86"/>
          <cell r="H86"/>
          <cell r="I86"/>
          <cell r="J86"/>
          <cell r="K86"/>
        </row>
        <row r="87">
          <cell r="A87" t="str">
            <v>Сплит-системы серии HARUKI INVERTER</v>
          </cell>
          <cell r="B87"/>
          <cell r="C87"/>
          <cell r="D87" t="str">
            <v>• Класс энергоэффективности "А"
• Эффект Коанда
• Антикоррозионное покрытие Blue Fin
• Быстросъемный фиотр Easy Clean</v>
          </cell>
          <cell r="E87"/>
          <cell r="F87" t="str">
            <v>• Текстурный матовый корпус и глянцевая панель 
• Режим "Комфортный сон"
• Самоочистка
• Авторестарт
• Wi-Fi Ready</v>
          </cell>
          <cell r="G87"/>
          <cell r="H87"/>
          <cell r="I87"/>
          <cell r="J87"/>
          <cell r="K87"/>
        </row>
        <row r="88">
          <cell r="B88"/>
          <cell r="C88"/>
          <cell r="D88"/>
          <cell r="E88"/>
          <cell r="F88"/>
          <cell r="G88"/>
          <cell r="H88"/>
          <cell r="I88"/>
          <cell r="J88"/>
          <cell r="K88"/>
        </row>
        <row r="89">
          <cell r="A89" t="str">
            <v>KSGHA21HZRN1</v>
          </cell>
          <cell r="B89" t="str">
            <v>KSRHA21HZRN1</v>
          </cell>
          <cell r="C89" t="str">
            <v>DC inverter</v>
          </cell>
          <cell r="D89" t="str">
            <v>R32</v>
          </cell>
          <cell r="E89" t="str">
            <v>2,20 (0,60~2,80)</v>
          </cell>
          <cell r="F89" t="str">
            <v>2,35 (0,06~2,95)</v>
          </cell>
          <cell r="G89" t="str">
            <v>K_MASS</v>
          </cell>
          <cell r="H89">
            <v>8100</v>
          </cell>
          <cell r="I89">
            <v>18800</v>
          </cell>
          <cell r="J89">
            <v>21520</v>
          </cell>
          <cell r="K89">
            <v>35490</v>
          </cell>
        </row>
        <row r="90">
          <cell r="A90" t="str">
            <v>KSGHA26HZRN1</v>
          </cell>
          <cell r="B90" t="str">
            <v>KSRHA26HZRN1</v>
          </cell>
          <cell r="C90" t="str">
            <v>DC inverter</v>
          </cell>
          <cell r="D90" t="str">
            <v>R32</v>
          </cell>
          <cell r="E90" t="str">
            <v>2,64 (0,70~3,40)</v>
          </cell>
          <cell r="F90" t="str">
            <v>2,78 (0,70~3,69)</v>
          </cell>
          <cell r="G90" t="str">
            <v>K_MASS</v>
          </cell>
          <cell r="H90">
            <v>8700</v>
          </cell>
          <cell r="I90">
            <v>20200</v>
          </cell>
          <cell r="J90">
            <v>23120</v>
          </cell>
          <cell r="K90">
            <v>38090</v>
          </cell>
        </row>
        <row r="91">
          <cell r="A91" t="str">
            <v>KSGHA35HZRN1</v>
          </cell>
          <cell r="B91" t="str">
            <v>KSRHA35HZRN1</v>
          </cell>
          <cell r="C91" t="str">
            <v>DC inverter</v>
          </cell>
          <cell r="D91" t="str">
            <v>R32</v>
          </cell>
          <cell r="E91" t="str">
            <v>3,52 (1,00~3,81)</v>
          </cell>
          <cell r="F91" t="str">
            <v>3,66 (1,02~3,96)</v>
          </cell>
          <cell r="G91" t="str">
            <v>K_MASS</v>
          </cell>
          <cell r="H91">
            <v>10000</v>
          </cell>
          <cell r="I91">
            <v>23200</v>
          </cell>
          <cell r="J91">
            <v>26560</v>
          </cell>
          <cell r="K91">
            <v>43790</v>
          </cell>
        </row>
        <row r="92">
          <cell r="A92" t="str">
            <v>KSGHA50HZRN1</v>
          </cell>
          <cell r="B92" t="str">
            <v>KSRHA50HZRN1</v>
          </cell>
          <cell r="C92" t="str">
            <v>DC inverter</v>
          </cell>
          <cell r="D92" t="str">
            <v>R32</v>
          </cell>
          <cell r="E92" t="str">
            <v>5,10 (1,25~5,90)</v>
          </cell>
          <cell r="F92" t="str">
            <v>5,13 (1,25~6,00)</v>
          </cell>
          <cell r="G92" t="str">
            <v>K_MASS</v>
          </cell>
          <cell r="H92">
            <v>16900</v>
          </cell>
          <cell r="I92">
            <v>39400</v>
          </cell>
          <cell r="J92">
            <v>45040</v>
          </cell>
          <cell r="K92">
            <v>74290</v>
          </cell>
        </row>
        <row r="93">
          <cell r="A93" t="str">
            <v>KSGHA70HZRN1</v>
          </cell>
          <cell r="B93" t="str">
            <v>KSRHA70HZRN1</v>
          </cell>
          <cell r="C93" t="str">
            <v>DC inverter</v>
          </cell>
          <cell r="D93" t="str">
            <v>R32</v>
          </cell>
          <cell r="E93" t="str">
            <v>6,84 (1,83~7,80)</v>
          </cell>
          <cell r="F93" t="str">
            <v>7,05 (1,85~7,92)</v>
          </cell>
          <cell r="G93" t="str">
            <v>K_MASS</v>
          </cell>
          <cell r="H93">
            <v>21600</v>
          </cell>
          <cell r="I93">
            <v>50500</v>
          </cell>
          <cell r="J93">
            <v>57680</v>
          </cell>
          <cell r="K93">
            <v>95190</v>
          </cell>
        </row>
        <row r="94">
          <cell r="B94"/>
          <cell r="C94"/>
          <cell r="D94"/>
          <cell r="E94"/>
          <cell r="F94"/>
          <cell r="G94"/>
          <cell r="H94"/>
          <cell r="I94"/>
          <cell r="J94"/>
          <cell r="K94"/>
        </row>
        <row r="95">
          <cell r="A95" t="str">
            <v>Сплит-системы серии ATAMA INVERTER</v>
          </cell>
          <cell r="B95"/>
          <cell r="C95"/>
          <cell r="D95" t="str">
            <v>• Класс энергоэффективности "А"
• Эффект Коанда
• Теплый пуск
• Самодиагностика и автоматическая защита
• Автоматический выбор режима</v>
          </cell>
          <cell r="E95"/>
          <cell r="F95" t="str">
            <v>• Работа по таймеру
• Режим "Комфортный сон"
• Самоочистка
• Авторестарт
• Wi-Fi Ready</v>
          </cell>
          <cell r="G95"/>
          <cell r="H95"/>
          <cell r="I95"/>
          <cell r="J95"/>
          <cell r="K95"/>
        </row>
        <row r="96">
          <cell r="B96"/>
          <cell r="C96"/>
          <cell r="D96"/>
          <cell r="E96"/>
          <cell r="F96"/>
          <cell r="G96"/>
          <cell r="H96"/>
          <cell r="I96"/>
          <cell r="J96"/>
          <cell r="K96"/>
        </row>
        <row r="97">
          <cell r="A97" t="str">
            <v>KSGAT21HZRN1</v>
          </cell>
          <cell r="B97" t="str">
            <v>KSRAT21HZRN1</v>
          </cell>
          <cell r="C97" t="str">
            <v>DC inverter</v>
          </cell>
          <cell r="D97" t="str">
            <v>R32</v>
          </cell>
          <cell r="E97" t="str">
            <v>2,20 (0,60~2,80)</v>
          </cell>
          <cell r="F97" t="str">
            <v>2,29 (0,60~2,95)</v>
          </cell>
          <cell r="G97" t="str">
            <v>K_MASS</v>
          </cell>
          <cell r="H97">
            <v>8100</v>
          </cell>
          <cell r="I97">
            <v>18800</v>
          </cell>
          <cell r="J97">
            <v>21520</v>
          </cell>
          <cell r="K97">
            <v>35490</v>
          </cell>
        </row>
        <row r="98">
          <cell r="A98" t="str">
            <v>KSGAT26HZRN1</v>
          </cell>
          <cell r="B98" t="str">
            <v>KSRAT26HZRN1</v>
          </cell>
          <cell r="C98" t="str">
            <v>DC inverter</v>
          </cell>
          <cell r="D98" t="str">
            <v>R32</v>
          </cell>
          <cell r="E98" t="str">
            <v>2,64 (0,70~3,37)</v>
          </cell>
          <cell r="F98" t="str">
            <v>2,78 (0,70~3,66)</v>
          </cell>
          <cell r="G98" t="str">
            <v>K_MASS</v>
          </cell>
          <cell r="H98">
            <v>8700</v>
          </cell>
          <cell r="I98">
            <v>20200</v>
          </cell>
          <cell r="J98">
            <v>23120</v>
          </cell>
          <cell r="K98">
            <v>38090</v>
          </cell>
        </row>
        <row r="99">
          <cell r="A99" t="str">
            <v>KSGAT35HZRN1</v>
          </cell>
          <cell r="B99" t="str">
            <v>KSRAT35HZRN1</v>
          </cell>
          <cell r="C99" t="str">
            <v>DC inverter</v>
          </cell>
          <cell r="D99" t="str">
            <v>R32</v>
          </cell>
          <cell r="E99" t="str">
            <v>3,52 (1,00~3,81)</v>
          </cell>
          <cell r="F99" t="str">
            <v>3,66 (1,02~3,96)</v>
          </cell>
          <cell r="G99" t="str">
            <v>K_MASS</v>
          </cell>
          <cell r="H99">
            <v>10000</v>
          </cell>
          <cell r="I99">
            <v>23200</v>
          </cell>
          <cell r="J99">
            <v>26560</v>
          </cell>
          <cell r="K99">
            <v>43790</v>
          </cell>
        </row>
        <row r="100">
          <cell r="A100" t="str">
            <v>KSGAT50HZRN1</v>
          </cell>
          <cell r="B100" t="str">
            <v>KSRAT50HZRN1</v>
          </cell>
          <cell r="C100" t="str">
            <v>DC inverter</v>
          </cell>
          <cell r="D100" t="str">
            <v>R32</v>
          </cell>
          <cell r="E100" t="str">
            <v>5,28 (1,30~5,86)</v>
          </cell>
          <cell r="F100" t="str">
            <v>5,42 (1,30~6,30)</v>
          </cell>
          <cell r="G100" t="str">
            <v>K_MASS</v>
          </cell>
          <cell r="H100">
            <v>16900</v>
          </cell>
          <cell r="I100">
            <v>39400</v>
          </cell>
          <cell r="J100">
            <v>45040</v>
          </cell>
          <cell r="K100">
            <v>74290</v>
          </cell>
        </row>
        <row r="101">
          <cell r="A101" t="str">
            <v>KSGAT70HZRN1</v>
          </cell>
          <cell r="B101" t="str">
            <v>KSRAT70HZRN1</v>
          </cell>
          <cell r="C101" t="str">
            <v>DC inverter</v>
          </cell>
          <cell r="D101" t="str">
            <v>R32</v>
          </cell>
          <cell r="E101" t="str">
            <v>7,03 (1,50~7,50)</v>
          </cell>
          <cell r="F101" t="str">
            <v>7,18 (1,50~7,90)</v>
          </cell>
          <cell r="G101" t="str">
            <v>K_MASS</v>
          </cell>
          <cell r="H101">
            <v>21600</v>
          </cell>
          <cell r="I101">
            <v>50500</v>
          </cell>
          <cell r="J101">
            <v>57680</v>
          </cell>
          <cell r="K101">
            <v>95190</v>
          </cell>
        </row>
        <row r="102">
          <cell r="B102"/>
          <cell r="C102"/>
          <cell r="D102"/>
          <cell r="E102"/>
          <cell r="F102"/>
          <cell r="G102"/>
          <cell r="H102"/>
          <cell r="I102"/>
          <cell r="J102"/>
          <cell r="K102"/>
        </row>
        <row r="103">
          <cell r="A103" t="str">
            <v>НАСТЕННЫЕ СПЛИТ-СИСТЕМЫ ПОСТОЯННОЙ ПРОИЗВОДИТЕЛЬНОСТИ</v>
          </cell>
          <cell r="B103"/>
          <cell r="C103"/>
          <cell r="D103"/>
          <cell r="E103"/>
          <cell r="F103"/>
          <cell r="G103"/>
          <cell r="H103"/>
          <cell r="I103"/>
          <cell r="J103"/>
          <cell r="K103"/>
        </row>
        <row r="104">
          <cell r="A104" t="str">
            <v xml:space="preserve">Сплит-системы серии TIBA </v>
          </cell>
          <cell r="B104"/>
          <cell r="C104"/>
          <cell r="D104" t="str">
            <v>• Класс энергоэффективности "А"
• Быстросъёмный фильтр Easy Clean
• Жалюзи увеличенной ширины
• Компактные размеры внутреннего блока 
• Уровень шума от 25 дБ(А)</v>
          </cell>
          <cell r="E104"/>
          <cell r="F104" t="str">
            <v>• Режим локального микроклимата
• Режим "Турбо"
• Самоочистка
• Авторестарт
• Режим "Комфортный сон"</v>
          </cell>
          <cell r="G104"/>
          <cell r="H104"/>
          <cell r="I104"/>
          <cell r="J104"/>
          <cell r="K104"/>
        </row>
        <row r="105">
          <cell r="A105"/>
          <cell r="B105"/>
          <cell r="C105"/>
          <cell r="D105"/>
          <cell r="E105"/>
          <cell r="F105"/>
          <cell r="G105"/>
          <cell r="H105"/>
          <cell r="I105"/>
          <cell r="J105"/>
          <cell r="K105"/>
        </row>
        <row r="106">
          <cell r="A106" t="str">
            <v>KSGTI21HFAN1</v>
          </cell>
          <cell r="B106" t="str">
            <v>KSRTI21HFAN1</v>
          </cell>
          <cell r="C106" t="str">
            <v>on\off</v>
          </cell>
          <cell r="D106" t="str">
            <v>R410A</v>
          </cell>
          <cell r="E106">
            <v>2.25</v>
          </cell>
          <cell r="F106">
            <v>2.35</v>
          </cell>
          <cell r="G106" t="str">
            <v>K_MASS</v>
          </cell>
          <cell r="H106">
            <v>7200</v>
          </cell>
          <cell r="I106">
            <v>16700</v>
          </cell>
          <cell r="J106">
            <v>19120</v>
          </cell>
          <cell r="K106">
            <v>30590</v>
          </cell>
        </row>
        <row r="107">
          <cell r="A107" t="str">
            <v>KSGTI26HFAN1</v>
          </cell>
          <cell r="B107" t="str">
            <v>KSRTI26HFAN1</v>
          </cell>
          <cell r="C107" t="str">
            <v>on\off</v>
          </cell>
          <cell r="D107" t="str">
            <v>R410A</v>
          </cell>
          <cell r="E107">
            <v>2.5</v>
          </cell>
          <cell r="F107">
            <v>2.6</v>
          </cell>
          <cell r="G107" t="str">
            <v>K_MASS</v>
          </cell>
          <cell r="H107">
            <v>7800</v>
          </cell>
          <cell r="I107">
            <v>18100</v>
          </cell>
          <cell r="J107">
            <v>20720</v>
          </cell>
          <cell r="K107">
            <v>33190</v>
          </cell>
        </row>
        <row r="108">
          <cell r="A108" t="str">
            <v>KSGTI35HFAN1</v>
          </cell>
          <cell r="B108" t="str">
            <v>KSRTI35HFAN1</v>
          </cell>
          <cell r="C108" t="str">
            <v>on\off</v>
          </cell>
          <cell r="D108" t="str">
            <v>R410A</v>
          </cell>
          <cell r="E108">
            <v>3.25</v>
          </cell>
          <cell r="F108">
            <v>3.4</v>
          </cell>
          <cell r="G108" t="str">
            <v>K_MASS</v>
          </cell>
          <cell r="H108">
            <v>10100</v>
          </cell>
          <cell r="I108">
            <v>23500</v>
          </cell>
          <cell r="J108">
            <v>26880</v>
          </cell>
          <cell r="K108">
            <v>42990</v>
          </cell>
        </row>
        <row r="109">
          <cell r="A109" t="str">
            <v>KSGTI50HFAN1</v>
          </cell>
          <cell r="B109" t="str">
            <v>KSRTI50HFAN1</v>
          </cell>
          <cell r="C109" t="str">
            <v>on\off</v>
          </cell>
          <cell r="D109" t="str">
            <v>R410A</v>
          </cell>
          <cell r="E109">
            <v>5.0999999999999996</v>
          </cell>
          <cell r="F109">
            <v>5.05</v>
          </cell>
          <cell r="G109" t="str">
            <v>K_MASS</v>
          </cell>
          <cell r="H109">
            <v>17100</v>
          </cell>
          <cell r="I109">
            <v>39800</v>
          </cell>
          <cell r="J109">
            <v>45520</v>
          </cell>
          <cell r="K109">
            <v>72790</v>
          </cell>
        </row>
        <row r="110">
          <cell r="A110" t="str">
            <v>KSGTI70HFAN1</v>
          </cell>
          <cell r="B110" t="str">
            <v>KSRTI70HFAN1</v>
          </cell>
          <cell r="C110" t="str">
            <v>on\off</v>
          </cell>
          <cell r="D110" t="str">
            <v>R410A</v>
          </cell>
          <cell r="E110">
            <v>6.16</v>
          </cell>
          <cell r="F110">
            <v>6.7</v>
          </cell>
          <cell r="G110" t="str">
            <v>K_MASS</v>
          </cell>
          <cell r="H110">
            <v>21600</v>
          </cell>
          <cell r="I110">
            <v>50300</v>
          </cell>
          <cell r="J110">
            <v>57520</v>
          </cell>
          <cell r="K110">
            <v>91990</v>
          </cell>
        </row>
        <row r="111">
          <cell r="A111"/>
          <cell r="B111"/>
          <cell r="C111"/>
          <cell r="D111"/>
          <cell r="E111"/>
          <cell r="F111"/>
          <cell r="G111"/>
          <cell r="H111"/>
          <cell r="I111"/>
          <cell r="J111"/>
          <cell r="K111"/>
        </row>
        <row r="112">
          <cell r="A112" t="str">
            <v>Сплит-системы серии KUMO</v>
          </cell>
          <cell r="B112"/>
          <cell r="C112"/>
          <cell r="D112" t="str">
            <v>• Класс энергоэффективности "А"
• Современный озонобезопасный фреон R32
• Режим «Комфортный сон»
• Стабильная работа в широком диапазоне напряжений</v>
          </cell>
          <cell r="E112"/>
          <cell r="F112" t="str">
            <v>• Режим локального микроклимата
• Антикоррозийное покрытие Golden Fin 
• Режим «Турбо»
• Многоступенчатая очистка воздуха
• Дежурный обогрев до 8 °С</v>
          </cell>
          <cell r="G112"/>
          <cell r="H112"/>
          <cell r="I112"/>
          <cell r="J112"/>
          <cell r="K112"/>
        </row>
        <row r="113">
          <cell r="A113"/>
          <cell r="B113"/>
          <cell r="C113"/>
          <cell r="D113"/>
          <cell r="E113"/>
          <cell r="F113"/>
          <cell r="G113"/>
          <cell r="H113"/>
          <cell r="I113"/>
          <cell r="J113"/>
          <cell r="K113"/>
        </row>
        <row r="114">
          <cell r="A114" t="str">
            <v>KSGKU21HFRN1</v>
          </cell>
          <cell r="B114" t="str">
            <v>KSRKU21HFRN1</v>
          </cell>
          <cell r="C114" t="str">
            <v>on\off</v>
          </cell>
          <cell r="D114" t="str">
            <v>R32</v>
          </cell>
          <cell r="E114">
            <v>2.34</v>
          </cell>
          <cell r="F114">
            <v>2.34</v>
          </cell>
          <cell r="G114" t="str">
            <v>K_MASS</v>
          </cell>
          <cell r="H114">
            <v>7100</v>
          </cell>
          <cell r="I114">
            <v>16400</v>
          </cell>
          <cell r="J114">
            <v>18800</v>
          </cell>
          <cell r="K114">
            <v>30090</v>
          </cell>
        </row>
        <row r="115">
          <cell r="A115" t="str">
            <v>KSGKU26HFRN1</v>
          </cell>
          <cell r="B115" t="str">
            <v>KSRKU26HFRN1</v>
          </cell>
          <cell r="C115" t="str">
            <v>on\off</v>
          </cell>
          <cell r="D115" t="str">
            <v>R32</v>
          </cell>
          <cell r="E115">
            <v>2.6</v>
          </cell>
          <cell r="F115">
            <v>2.78</v>
          </cell>
          <cell r="G115" t="str">
            <v>K_MASS</v>
          </cell>
          <cell r="H115">
            <v>7700</v>
          </cell>
          <cell r="I115">
            <v>17900</v>
          </cell>
          <cell r="J115">
            <v>20480</v>
          </cell>
          <cell r="K115">
            <v>32790</v>
          </cell>
        </row>
        <row r="116">
          <cell r="A116" t="str">
            <v>KSGKU35HFRN1</v>
          </cell>
          <cell r="B116" t="str">
            <v>KSRKU35HFRN1</v>
          </cell>
          <cell r="C116" t="str">
            <v>on\off</v>
          </cell>
          <cell r="D116" t="str">
            <v>R32</v>
          </cell>
          <cell r="E116">
            <v>3.52</v>
          </cell>
          <cell r="F116">
            <v>3.72</v>
          </cell>
          <cell r="G116" t="str">
            <v>K_MASS</v>
          </cell>
          <cell r="H116">
            <v>9900</v>
          </cell>
          <cell r="I116">
            <v>23000</v>
          </cell>
          <cell r="J116">
            <v>26320</v>
          </cell>
          <cell r="K116">
            <v>42090</v>
          </cell>
        </row>
        <row r="117">
          <cell r="A117" t="str">
            <v>KSGKU53HFRN1</v>
          </cell>
          <cell r="B117" t="str">
            <v>KSRKU53HFRN1</v>
          </cell>
          <cell r="C117" t="str">
            <v>on\off</v>
          </cell>
          <cell r="D117" t="str">
            <v>R32</v>
          </cell>
          <cell r="E117">
            <v>5.28</v>
          </cell>
          <cell r="F117">
            <v>5.57</v>
          </cell>
          <cell r="G117" t="str">
            <v>K_MASS</v>
          </cell>
          <cell r="H117">
            <v>16800</v>
          </cell>
          <cell r="I117">
            <v>39100</v>
          </cell>
          <cell r="J117">
            <v>44720</v>
          </cell>
          <cell r="K117">
            <v>71590</v>
          </cell>
        </row>
        <row r="118">
          <cell r="A118" t="str">
            <v>KSGKU70HFRN1</v>
          </cell>
          <cell r="B118" t="str">
            <v>KSRKU70HFRN1</v>
          </cell>
          <cell r="C118" t="str">
            <v>on\off</v>
          </cell>
          <cell r="D118" t="str">
            <v>R32</v>
          </cell>
          <cell r="E118">
            <v>7.03</v>
          </cell>
          <cell r="F118">
            <v>7.33</v>
          </cell>
          <cell r="G118" t="str">
            <v>K_MASS</v>
          </cell>
          <cell r="H118">
            <v>21200</v>
          </cell>
          <cell r="I118">
            <v>49300</v>
          </cell>
          <cell r="J118">
            <v>56400</v>
          </cell>
          <cell r="K118">
            <v>90190</v>
          </cell>
        </row>
        <row r="119">
          <cell r="A119"/>
          <cell r="B119"/>
          <cell r="C119"/>
          <cell r="D119"/>
          <cell r="E119"/>
          <cell r="F119"/>
          <cell r="G119"/>
          <cell r="H119"/>
          <cell r="I119"/>
          <cell r="J119"/>
          <cell r="K119"/>
        </row>
        <row r="120">
          <cell r="A120" t="str">
            <v>Сплит-системы серии KANAMI</v>
          </cell>
          <cell r="B120"/>
          <cell r="C120"/>
          <cell r="D120" t="str">
            <v>• Класс энергоэффективности "А"
• Широкий диапазон рабочих температур 
от- 7°С до +43°С 
• Многоступенчатая система фильтрации
• Мощный компрессор
• Функция «Не беспокоить»</v>
          </cell>
          <cell r="E120"/>
          <cell r="F120" t="str">
            <v>• Режим локального микроклимата
• Самоочистка
• Авторестарт
• Работа по таймеру
• Wi-Fi Ready</v>
          </cell>
          <cell r="G120"/>
          <cell r="H120"/>
          <cell r="I120"/>
          <cell r="J120"/>
          <cell r="K120"/>
        </row>
        <row r="121">
          <cell r="A121" t="str">
            <v>сплит-системы настенные фреон R32</v>
          </cell>
          <cell r="B121"/>
          <cell r="C121"/>
          <cell r="D121"/>
          <cell r="E121"/>
          <cell r="F121"/>
          <cell r="G121"/>
          <cell r="H121"/>
          <cell r="I121"/>
          <cell r="J121"/>
          <cell r="K121"/>
        </row>
        <row r="122">
          <cell r="A122" t="str">
            <v>KSGA21HFRN1</v>
          </cell>
          <cell r="B122" t="str">
            <v>KSRA21HFRN1</v>
          </cell>
          <cell r="C122" t="str">
            <v>on\off</v>
          </cell>
          <cell r="D122" t="str">
            <v>R32</v>
          </cell>
          <cell r="E122">
            <v>2.34</v>
          </cell>
          <cell r="F122">
            <v>2.34</v>
          </cell>
          <cell r="G122" t="str">
            <v>K_MASS</v>
          </cell>
          <cell r="H122">
            <v>6500</v>
          </cell>
          <cell r="I122">
            <v>15300</v>
          </cell>
          <cell r="J122">
            <v>17440</v>
          </cell>
          <cell r="K122">
            <v>27890</v>
          </cell>
        </row>
        <row r="123">
          <cell r="A123" t="str">
            <v>KSGA26HFRN1</v>
          </cell>
          <cell r="B123" t="str">
            <v>KSRA26HFRN1</v>
          </cell>
          <cell r="C123" t="str">
            <v>on\off</v>
          </cell>
          <cell r="D123" t="str">
            <v>R32</v>
          </cell>
          <cell r="E123">
            <v>2.64</v>
          </cell>
          <cell r="F123">
            <v>2.78</v>
          </cell>
          <cell r="G123" t="str">
            <v>K_MASS</v>
          </cell>
          <cell r="H123">
            <v>7100</v>
          </cell>
          <cell r="I123">
            <v>16600</v>
          </cell>
          <cell r="J123">
            <v>18960</v>
          </cell>
          <cell r="K123">
            <v>30290</v>
          </cell>
        </row>
        <row r="124">
          <cell r="A124" t="str">
            <v>KSGA35HFRN1</v>
          </cell>
          <cell r="B124" t="str">
            <v>KSRA35HFRN1</v>
          </cell>
          <cell r="C124" t="str">
            <v>on\off</v>
          </cell>
          <cell r="D124" t="str">
            <v>R32</v>
          </cell>
          <cell r="E124">
            <v>3.52</v>
          </cell>
          <cell r="F124">
            <v>3.66</v>
          </cell>
          <cell r="G124" t="str">
            <v>K_MASS</v>
          </cell>
          <cell r="H124">
            <v>9200</v>
          </cell>
          <cell r="I124">
            <v>21300</v>
          </cell>
          <cell r="J124">
            <v>24400</v>
          </cell>
          <cell r="K124">
            <v>38990</v>
          </cell>
        </row>
        <row r="125">
          <cell r="A125" t="str">
            <v>KSGA53HFRN1</v>
          </cell>
          <cell r="B125" t="str">
            <v>KSRA53HFRN1</v>
          </cell>
          <cell r="C125" t="str">
            <v>on\off</v>
          </cell>
          <cell r="D125" t="str">
            <v>R32</v>
          </cell>
          <cell r="E125">
            <v>5.28</v>
          </cell>
          <cell r="F125">
            <v>5.28</v>
          </cell>
          <cell r="G125" t="str">
            <v>K_MASS</v>
          </cell>
          <cell r="H125">
            <v>15500</v>
          </cell>
          <cell r="I125">
            <v>36200</v>
          </cell>
          <cell r="J125">
            <v>41360</v>
          </cell>
          <cell r="K125">
            <v>66190</v>
          </cell>
        </row>
        <row r="126">
          <cell r="A126" t="str">
            <v>KSGA70HFRN1</v>
          </cell>
          <cell r="B126" t="str">
            <v>KSRA70HFRN1</v>
          </cell>
          <cell r="C126" t="str">
            <v>on\off</v>
          </cell>
          <cell r="D126" t="str">
            <v>R32</v>
          </cell>
          <cell r="E126">
            <v>7.03</v>
          </cell>
          <cell r="F126">
            <v>7.33</v>
          </cell>
          <cell r="G126" t="str">
            <v>K_MASS</v>
          </cell>
          <cell r="H126">
            <v>19600</v>
          </cell>
          <cell r="I126">
            <v>45700</v>
          </cell>
          <cell r="J126">
            <v>52240</v>
          </cell>
          <cell r="K126">
            <v>83590</v>
          </cell>
        </row>
        <row r="127">
          <cell r="A127" t="str">
            <v>сплит-системы настенные фреон R410A</v>
          </cell>
          <cell r="B127"/>
          <cell r="C127"/>
          <cell r="D127"/>
          <cell r="E127"/>
          <cell r="F127"/>
          <cell r="G127"/>
          <cell r="H127"/>
          <cell r="I127"/>
          <cell r="J127"/>
          <cell r="K127"/>
        </row>
        <row r="128">
          <cell r="A128" t="str">
            <v>KSGA21HFAN1</v>
          </cell>
          <cell r="B128" t="str">
            <v>KSRA21HFAN1</v>
          </cell>
          <cell r="C128" t="str">
            <v>on\off</v>
          </cell>
          <cell r="D128" t="str">
            <v>R410A</v>
          </cell>
          <cell r="E128">
            <v>2.34</v>
          </cell>
          <cell r="F128">
            <v>2.34</v>
          </cell>
          <cell r="G128" t="str">
            <v>K_MASS</v>
          </cell>
          <cell r="H128">
            <v>6300</v>
          </cell>
          <cell r="I128">
            <v>14800</v>
          </cell>
          <cell r="J128">
            <v>16880</v>
          </cell>
          <cell r="K128">
            <v>27890</v>
          </cell>
        </row>
        <row r="129">
          <cell r="A129" t="str">
            <v>KSGA26HFAN1</v>
          </cell>
          <cell r="B129" t="str">
            <v>KSRA26HFAN1</v>
          </cell>
          <cell r="C129" t="str">
            <v>on\off</v>
          </cell>
          <cell r="D129" t="str">
            <v>R410A</v>
          </cell>
          <cell r="E129">
            <v>2.64</v>
          </cell>
          <cell r="F129">
            <v>2.78</v>
          </cell>
          <cell r="G129" t="str">
            <v>K_MASS</v>
          </cell>
          <cell r="H129">
            <v>6900</v>
          </cell>
          <cell r="I129">
            <v>16100</v>
          </cell>
          <cell r="J129">
            <v>18400</v>
          </cell>
          <cell r="K129">
            <v>30290</v>
          </cell>
        </row>
        <row r="130">
          <cell r="A130" t="str">
            <v>KSGA35HFAN1</v>
          </cell>
          <cell r="B130" t="str">
            <v>KSRA35HFAN1</v>
          </cell>
          <cell r="C130" t="str">
            <v>on\off</v>
          </cell>
          <cell r="D130" t="str">
            <v>R410A</v>
          </cell>
          <cell r="E130">
            <v>3.52</v>
          </cell>
          <cell r="F130">
            <v>3.66</v>
          </cell>
          <cell r="G130" t="str">
            <v>K_MASS</v>
          </cell>
          <cell r="H130">
            <v>8900</v>
          </cell>
          <cell r="I130">
            <v>20700</v>
          </cell>
          <cell r="J130">
            <v>23680</v>
          </cell>
          <cell r="K130">
            <v>38990</v>
          </cell>
        </row>
        <row r="131">
          <cell r="A131" t="str">
            <v>KSGA53HFAN1</v>
          </cell>
          <cell r="B131" t="str">
            <v>KSRA53HFAN1</v>
          </cell>
          <cell r="C131" t="str">
            <v>on\off</v>
          </cell>
          <cell r="D131" t="str">
            <v>R410A</v>
          </cell>
          <cell r="E131">
            <v>5.28</v>
          </cell>
          <cell r="F131">
            <v>5.28</v>
          </cell>
          <cell r="G131" t="str">
            <v>K_MASS</v>
          </cell>
          <cell r="H131">
            <v>15000</v>
          </cell>
          <cell r="I131">
            <v>35100</v>
          </cell>
          <cell r="J131">
            <v>40080</v>
          </cell>
          <cell r="K131">
            <v>66190</v>
          </cell>
        </row>
        <row r="132">
          <cell r="A132" t="str">
            <v>KSGA70HFAN1</v>
          </cell>
          <cell r="B132" t="str">
            <v>KSRA70HFAN1</v>
          </cell>
          <cell r="C132" t="str">
            <v>on\off</v>
          </cell>
          <cell r="D132" t="str">
            <v>R410A</v>
          </cell>
          <cell r="E132">
            <v>7.03</v>
          </cell>
          <cell r="F132">
            <v>7.33</v>
          </cell>
          <cell r="G132" t="str">
            <v>K_MASS</v>
          </cell>
          <cell r="H132">
            <v>19000</v>
          </cell>
          <cell r="I132">
            <v>44300</v>
          </cell>
          <cell r="J132">
            <v>50640</v>
          </cell>
          <cell r="K132">
            <v>83590</v>
          </cell>
        </row>
        <row r="133">
          <cell r="A133" t="str">
            <v>Низкотемпературная доработка с технологией COOL PRO, работа на охлаждение до -40°С, фреон R32</v>
          </cell>
          <cell r="B133"/>
          <cell r="C133"/>
          <cell r="D133"/>
          <cell r="E133"/>
          <cell r="F133"/>
          <cell r="G133"/>
          <cell r="H133"/>
          <cell r="I133"/>
          <cell r="J133"/>
          <cell r="K133"/>
        </row>
        <row r="134">
          <cell r="A134" t="str">
            <v>KSGA21HFRN1</v>
          </cell>
          <cell r="B134" t="str">
            <v>KSRA21HFRN1/-40</v>
          </cell>
          <cell r="C134" t="str">
            <v>on\off</v>
          </cell>
          <cell r="D134" t="str">
            <v>R410A</v>
          </cell>
          <cell r="E134">
            <v>2.34</v>
          </cell>
          <cell r="F134">
            <v>2.34</v>
          </cell>
          <cell r="G134" t="str">
            <v>K_MASS</v>
          </cell>
          <cell r="H134">
            <v>6500</v>
          </cell>
          <cell r="I134">
            <v>22200</v>
          </cell>
          <cell r="J134">
            <v>22960</v>
          </cell>
          <cell r="K134">
            <v>34790</v>
          </cell>
        </row>
        <row r="135">
          <cell r="A135" t="str">
            <v>KSGA26HFRN1</v>
          </cell>
          <cell r="B135" t="str">
            <v>KSRA26HFRN1/-40</v>
          </cell>
          <cell r="C135" t="str">
            <v>on\off</v>
          </cell>
          <cell r="D135" t="str">
            <v>R410A</v>
          </cell>
          <cell r="E135">
            <v>2.64</v>
          </cell>
          <cell r="F135">
            <v>2.78</v>
          </cell>
          <cell r="G135" t="str">
            <v>K_MASS</v>
          </cell>
          <cell r="H135">
            <v>7100</v>
          </cell>
          <cell r="I135">
            <v>23500</v>
          </cell>
          <cell r="J135">
            <v>24480</v>
          </cell>
          <cell r="K135">
            <v>37190</v>
          </cell>
        </row>
        <row r="136">
          <cell r="A136" t="str">
            <v>KSGA35HFRN1</v>
          </cell>
          <cell r="B136" t="str">
            <v>KSRA35HFRN1/-40</v>
          </cell>
          <cell r="C136" t="str">
            <v>on\off</v>
          </cell>
          <cell r="D136" t="str">
            <v>R410A</v>
          </cell>
          <cell r="E136">
            <v>3.52</v>
          </cell>
          <cell r="F136">
            <v>3.66</v>
          </cell>
          <cell r="G136" t="str">
            <v>K_MASS</v>
          </cell>
          <cell r="H136">
            <v>9200</v>
          </cell>
          <cell r="I136">
            <v>28200</v>
          </cell>
          <cell r="J136">
            <v>29920</v>
          </cell>
          <cell r="K136">
            <v>45890</v>
          </cell>
        </row>
        <row r="137">
          <cell r="A137" t="str">
            <v>KSGA53HFRN1</v>
          </cell>
          <cell r="B137" t="str">
            <v>KSRA53HFRN1/-40</v>
          </cell>
          <cell r="C137" t="str">
            <v>on\off</v>
          </cell>
          <cell r="D137" t="str">
            <v>R410A</v>
          </cell>
          <cell r="E137">
            <v>5.28</v>
          </cell>
          <cell r="F137">
            <v>5.28</v>
          </cell>
          <cell r="G137" t="str">
            <v>K_MASS</v>
          </cell>
          <cell r="H137">
            <v>15500</v>
          </cell>
          <cell r="I137">
            <v>43100</v>
          </cell>
          <cell r="J137">
            <v>46880</v>
          </cell>
          <cell r="K137">
            <v>73090</v>
          </cell>
        </row>
        <row r="138">
          <cell r="A138" t="str">
            <v>KSGA70HFRN1</v>
          </cell>
          <cell r="B138" t="str">
            <v>KSRA70HFRN1/-40</v>
          </cell>
          <cell r="C138" t="str">
            <v>on\off</v>
          </cell>
          <cell r="D138" t="str">
            <v>R410A</v>
          </cell>
          <cell r="E138">
            <v>7.03</v>
          </cell>
          <cell r="F138">
            <v>7.33</v>
          </cell>
          <cell r="G138" t="str">
            <v>K_MASS</v>
          </cell>
          <cell r="H138">
            <v>19600</v>
          </cell>
          <cell r="I138">
            <v>53800</v>
          </cell>
          <cell r="J138">
            <v>58720</v>
          </cell>
          <cell r="K138">
            <v>91690</v>
          </cell>
        </row>
        <row r="139">
          <cell r="A139" t="str">
            <v>Низкотемпературная доработка с технологией COOL PRO, работа на охлаждение до -40°С, фреон R410A</v>
          </cell>
          <cell r="B139"/>
          <cell r="C139"/>
          <cell r="D139"/>
          <cell r="E139"/>
          <cell r="F139"/>
          <cell r="G139"/>
          <cell r="H139"/>
          <cell r="I139"/>
          <cell r="J139"/>
          <cell r="K139"/>
        </row>
        <row r="140">
          <cell r="A140" t="str">
            <v>KSGA21HFAN1</v>
          </cell>
          <cell r="B140" t="str">
            <v>KSRA21HFAN1/-40</v>
          </cell>
          <cell r="C140" t="str">
            <v>on\off</v>
          </cell>
          <cell r="D140" t="str">
            <v>R410A</v>
          </cell>
          <cell r="E140">
            <v>2.34</v>
          </cell>
          <cell r="F140">
            <v>2.34</v>
          </cell>
          <cell r="G140" t="str">
            <v>K_MASS</v>
          </cell>
          <cell r="H140">
            <v>6300</v>
          </cell>
          <cell r="I140">
            <v>21700</v>
          </cell>
          <cell r="J140">
            <v>22400</v>
          </cell>
          <cell r="K140">
            <v>34790</v>
          </cell>
        </row>
        <row r="141">
          <cell r="A141" t="str">
            <v>KSGA26HFAN1</v>
          </cell>
          <cell r="B141" t="str">
            <v>KSRA26HFAN1/-40</v>
          </cell>
          <cell r="C141" t="str">
            <v>on\off</v>
          </cell>
          <cell r="D141" t="str">
            <v>R410A</v>
          </cell>
          <cell r="E141">
            <v>2.64</v>
          </cell>
          <cell r="F141">
            <v>2.78</v>
          </cell>
          <cell r="G141" t="str">
            <v>K_MASS</v>
          </cell>
          <cell r="H141">
            <v>6900</v>
          </cell>
          <cell r="I141">
            <v>23000</v>
          </cell>
          <cell r="J141">
            <v>23920</v>
          </cell>
          <cell r="K141">
            <v>37190</v>
          </cell>
        </row>
        <row r="142">
          <cell r="A142" t="str">
            <v>KSGA35HFAN1</v>
          </cell>
          <cell r="B142" t="str">
            <v>KSRA35HFAN1/-40</v>
          </cell>
          <cell r="C142" t="str">
            <v>on\off</v>
          </cell>
          <cell r="D142" t="str">
            <v>R410A</v>
          </cell>
          <cell r="E142">
            <v>3.52</v>
          </cell>
          <cell r="F142">
            <v>3.66</v>
          </cell>
          <cell r="G142" t="str">
            <v>K_MASS</v>
          </cell>
          <cell r="H142">
            <v>8900</v>
          </cell>
          <cell r="I142">
            <v>27600</v>
          </cell>
          <cell r="J142">
            <v>29200</v>
          </cell>
          <cell r="K142">
            <v>45890</v>
          </cell>
        </row>
        <row r="143">
          <cell r="A143" t="str">
            <v>KSGA53HFAN1</v>
          </cell>
          <cell r="B143" t="str">
            <v>KSRA53HFAN1/-40</v>
          </cell>
          <cell r="C143" t="str">
            <v>on\off</v>
          </cell>
          <cell r="D143" t="str">
            <v>R410A</v>
          </cell>
          <cell r="E143">
            <v>5.28</v>
          </cell>
          <cell r="F143">
            <v>5.28</v>
          </cell>
          <cell r="G143" t="str">
            <v>K_MASS</v>
          </cell>
          <cell r="H143">
            <v>15000</v>
          </cell>
          <cell r="I143">
            <v>42000</v>
          </cell>
          <cell r="J143">
            <v>45600</v>
          </cell>
          <cell r="K143">
            <v>73090</v>
          </cell>
        </row>
        <row r="144">
          <cell r="A144" t="str">
            <v>KSGA70HFAN1</v>
          </cell>
          <cell r="B144" t="str">
            <v>KSRA70HFAN1/-40</v>
          </cell>
          <cell r="C144" t="str">
            <v>on\off</v>
          </cell>
          <cell r="D144" t="str">
            <v>R410A</v>
          </cell>
          <cell r="E144">
            <v>7.03</v>
          </cell>
          <cell r="F144">
            <v>7.33</v>
          </cell>
          <cell r="G144" t="str">
            <v>K_MASS</v>
          </cell>
          <cell r="H144">
            <v>19000</v>
          </cell>
          <cell r="I144">
            <v>52400</v>
          </cell>
          <cell r="J144">
            <v>57120</v>
          </cell>
          <cell r="K144">
            <v>91690</v>
          </cell>
        </row>
        <row r="145">
          <cell r="A145"/>
          <cell r="B145"/>
          <cell r="C145"/>
          <cell r="D145"/>
          <cell r="E145"/>
          <cell r="F145"/>
          <cell r="G145"/>
          <cell r="H145"/>
          <cell r="I145"/>
          <cell r="J145"/>
          <cell r="K145"/>
        </row>
        <row r="146">
          <cell r="A146" t="str">
            <v>Сплит-системы серии ICHI</v>
          </cell>
          <cell r="B146"/>
          <cell r="C146"/>
          <cell r="D146" t="str">
            <v>• Класс энергоэффективности "А"
• Широкий диапазон рабочих температур 
от- 7°С до +43°С 
• Многоступенчатая система фильтрации
• Интеллектуальная разморозка
• Режим "Турбо"</v>
          </cell>
          <cell r="E146"/>
          <cell r="F146" t="str">
            <v>• Режим локального микроклимата
• Режим "Комфортный сон"
• Самоочистка
• Авторестарт
• Wi-Fi Ready</v>
          </cell>
          <cell r="G146"/>
          <cell r="H146"/>
          <cell r="I146"/>
          <cell r="J146"/>
          <cell r="K146"/>
        </row>
        <row r="147">
          <cell r="A147" t="str">
            <v>сплит-системы настенные фреон R32</v>
          </cell>
          <cell r="B147"/>
          <cell r="C147"/>
          <cell r="D147"/>
          <cell r="E147"/>
          <cell r="F147"/>
          <cell r="G147"/>
          <cell r="H147"/>
          <cell r="I147"/>
          <cell r="J147"/>
          <cell r="K147"/>
        </row>
        <row r="148">
          <cell r="A148" t="str">
            <v>KSGI21HFRN1</v>
          </cell>
          <cell r="B148" t="str">
            <v>KSRI21HFRN1</v>
          </cell>
          <cell r="C148" t="str">
            <v>on\off</v>
          </cell>
          <cell r="D148" t="str">
            <v>R32</v>
          </cell>
          <cell r="E148">
            <v>2.34</v>
          </cell>
          <cell r="F148">
            <v>2.34</v>
          </cell>
          <cell r="G148" t="str">
            <v>K_MASS</v>
          </cell>
          <cell r="H148">
            <v>6400</v>
          </cell>
          <cell r="I148">
            <v>14900</v>
          </cell>
          <cell r="J148">
            <v>17040</v>
          </cell>
          <cell r="K148">
            <v>27290</v>
          </cell>
        </row>
        <row r="149">
          <cell r="A149" t="str">
            <v>KSGI26HFRN1</v>
          </cell>
          <cell r="B149" t="str">
            <v>KSRI26HFRN1</v>
          </cell>
          <cell r="C149" t="str">
            <v>on\off</v>
          </cell>
          <cell r="D149" t="str">
            <v>R32</v>
          </cell>
          <cell r="E149">
            <v>2.64</v>
          </cell>
          <cell r="F149">
            <v>2.78</v>
          </cell>
          <cell r="G149" t="str">
            <v>K_MASS</v>
          </cell>
          <cell r="H149">
            <v>7000</v>
          </cell>
          <cell r="I149">
            <v>16200</v>
          </cell>
          <cell r="J149">
            <v>18560</v>
          </cell>
          <cell r="K149">
            <v>29690</v>
          </cell>
        </row>
        <row r="150">
          <cell r="A150" t="str">
            <v>KSGI35HFRN1</v>
          </cell>
          <cell r="B150" t="str">
            <v>KSRI35HFRN1</v>
          </cell>
          <cell r="C150" t="str">
            <v>on\off</v>
          </cell>
          <cell r="D150" t="str">
            <v>R32</v>
          </cell>
          <cell r="E150">
            <v>3.52</v>
          </cell>
          <cell r="F150">
            <v>3.66</v>
          </cell>
          <cell r="G150" t="str">
            <v>K_MASS</v>
          </cell>
          <cell r="H150">
            <v>9000</v>
          </cell>
          <cell r="I150">
            <v>20900</v>
          </cell>
          <cell r="J150">
            <v>23920</v>
          </cell>
          <cell r="K150">
            <v>38290</v>
          </cell>
        </row>
        <row r="151">
          <cell r="A151" t="str">
            <v>KSGI53HFRN1</v>
          </cell>
          <cell r="B151" t="str">
            <v>KSRI53HFRN1</v>
          </cell>
          <cell r="C151" t="str">
            <v>on\off</v>
          </cell>
          <cell r="D151" t="str">
            <v>R32</v>
          </cell>
          <cell r="E151">
            <v>5.28</v>
          </cell>
          <cell r="F151">
            <v>5.28</v>
          </cell>
          <cell r="G151" t="str">
            <v>K_MASS</v>
          </cell>
          <cell r="H151">
            <v>15200</v>
          </cell>
          <cell r="I151">
            <v>35500</v>
          </cell>
          <cell r="J151">
            <v>40560</v>
          </cell>
          <cell r="K151">
            <v>64890</v>
          </cell>
        </row>
        <row r="152">
          <cell r="A152" t="str">
            <v>KSGI70HFRN1</v>
          </cell>
          <cell r="B152" t="str">
            <v>KSRI70HFRN1</v>
          </cell>
          <cell r="C152" t="str">
            <v>on\off</v>
          </cell>
          <cell r="D152" t="str">
            <v>R32</v>
          </cell>
          <cell r="E152">
            <v>7.03</v>
          </cell>
          <cell r="F152">
            <v>7.33</v>
          </cell>
          <cell r="G152" t="str">
            <v>K_MASS</v>
          </cell>
          <cell r="H152">
            <v>19200</v>
          </cell>
          <cell r="I152">
            <v>44700</v>
          </cell>
          <cell r="J152">
            <v>51120</v>
          </cell>
          <cell r="K152">
            <v>81790</v>
          </cell>
        </row>
        <row r="153">
          <cell r="A153" t="str">
            <v>сплит-системы настенные фреон R410A</v>
          </cell>
          <cell r="B153"/>
          <cell r="C153"/>
          <cell r="D153"/>
          <cell r="E153"/>
          <cell r="F153"/>
          <cell r="G153"/>
          <cell r="H153"/>
          <cell r="I153"/>
          <cell r="J153"/>
          <cell r="K153"/>
        </row>
        <row r="154">
          <cell r="A154" t="str">
            <v>KSGI21HFAN1</v>
          </cell>
          <cell r="B154" t="str">
            <v>KSRI21HFAN1</v>
          </cell>
          <cell r="C154" t="str">
            <v>on\off</v>
          </cell>
          <cell r="D154" t="str">
            <v>R410A</v>
          </cell>
          <cell r="E154">
            <v>2.34</v>
          </cell>
          <cell r="F154">
            <v>2.34</v>
          </cell>
          <cell r="G154" t="str">
            <v>K_MASS</v>
          </cell>
          <cell r="H154">
            <v>6200</v>
          </cell>
          <cell r="I154">
            <v>14500</v>
          </cell>
          <cell r="J154">
            <v>16560</v>
          </cell>
          <cell r="K154">
            <v>27290</v>
          </cell>
        </row>
        <row r="155">
          <cell r="A155" t="str">
            <v>KSGI26HFAN1</v>
          </cell>
          <cell r="B155" t="str">
            <v>KSRI26HFAN1</v>
          </cell>
          <cell r="C155" t="str">
            <v>on\off</v>
          </cell>
          <cell r="D155" t="str">
            <v>R410A</v>
          </cell>
          <cell r="E155">
            <v>2.64</v>
          </cell>
          <cell r="F155">
            <v>2.78</v>
          </cell>
          <cell r="G155" t="str">
            <v>K_MASS</v>
          </cell>
          <cell r="H155">
            <v>6800</v>
          </cell>
          <cell r="I155">
            <v>15700</v>
          </cell>
          <cell r="J155">
            <v>18000</v>
          </cell>
          <cell r="K155">
            <v>29690</v>
          </cell>
        </row>
        <row r="156">
          <cell r="A156" t="str">
            <v>KSGI35HFAN1</v>
          </cell>
          <cell r="B156" t="str">
            <v>KSRI35HFAN1</v>
          </cell>
          <cell r="C156" t="str">
            <v>on\off</v>
          </cell>
          <cell r="D156" t="str">
            <v>R410A</v>
          </cell>
          <cell r="E156">
            <v>3.52</v>
          </cell>
          <cell r="F156">
            <v>3.66</v>
          </cell>
          <cell r="G156" t="str">
            <v>K_MASS</v>
          </cell>
          <cell r="H156">
            <v>8700</v>
          </cell>
          <cell r="I156">
            <v>20300</v>
          </cell>
          <cell r="J156">
            <v>23200</v>
          </cell>
          <cell r="K156">
            <v>38290</v>
          </cell>
        </row>
        <row r="157">
          <cell r="A157" t="str">
            <v>KSGI53HFAN1</v>
          </cell>
          <cell r="B157" t="str">
            <v>KSRI53HFAN1</v>
          </cell>
          <cell r="C157" t="str">
            <v>on\off</v>
          </cell>
          <cell r="D157" t="str">
            <v>R410A</v>
          </cell>
          <cell r="E157">
            <v>5.28</v>
          </cell>
          <cell r="F157">
            <v>5.28</v>
          </cell>
          <cell r="G157" t="str">
            <v>K_MASS</v>
          </cell>
          <cell r="H157">
            <v>14800</v>
          </cell>
          <cell r="I157">
            <v>34400</v>
          </cell>
          <cell r="J157">
            <v>39360</v>
          </cell>
          <cell r="K157">
            <v>64890</v>
          </cell>
        </row>
        <row r="158">
          <cell r="A158" t="str">
            <v>KSGI70HFAN1</v>
          </cell>
          <cell r="B158" t="str">
            <v>KSRI70HFAN1</v>
          </cell>
          <cell r="C158" t="str">
            <v>on\off</v>
          </cell>
          <cell r="D158" t="str">
            <v>R410A</v>
          </cell>
          <cell r="E158">
            <v>7.03</v>
          </cell>
          <cell r="F158">
            <v>7.33</v>
          </cell>
          <cell r="G158" t="str">
            <v>K_MASS</v>
          </cell>
          <cell r="H158">
            <v>18600</v>
          </cell>
          <cell r="I158">
            <v>43400</v>
          </cell>
          <cell r="J158">
            <v>49600</v>
          </cell>
          <cell r="K158">
            <v>81790</v>
          </cell>
        </row>
        <row r="159">
          <cell r="B159"/>
          <cell r="C159"/>
          <cell r="D159"/>
          <cell r="E159"/>
          <cell r="F159"/>
          <cell r="G159"/>
          <cell r="H159"/>
          <cell r="I159"/>
          <cell r="J159"/>
          <cell r="K159"/>
        </row>
        <row r="160">
          <cell r="A160" t="str">
            <v>Сплит-системы серии HARUKI</v>
          </cell>
          <cell r="B160"/>
          <cell r="C160"/>
          <cell r="D160" t="str">
            <v>• Класс энергоэффективности "А"
• Эффект Коанда
• Антикоррозионное покрытие Blue Fin
• Быстросъемный фиотр Easy Clean</v>
          </cell>
          <cell r="E160"/>
          <cell r="F160" t="str">
            <v>• Текстурный матовый корпус и глянцевая панель 
• Режим "Комфортный сон"
• Самоочистка
• Авторестарт
• Wi-Fi Ready</v>
          </cell>
          <cell r="G160"/>
          <cell r="H160"/>
          <cell r="I160"/>
          <cell r="J160"/>
          <cell r="K160"/>
        </row>
        <row r="161">
          <cell r="B161"/>
          <cell r="C161"/>
          <cell r="D161"/>
          <cell r="E161"/>
          <cell r="F161"/>
          <cell r="G161"/>
          <cell r="H161"/>
          <cell r="I161"/>
          <cell r="J161"/>
          <cell r="K161"/>
        </row>
        <row r="162">
          <cell r="A162" t="str">
            <v>KSGHA21HFRN1</v>
          </cell>
          <cell r="B162" t="str">
            <v>KSRHA21HFRN1</v>
          </cell>
          <cell r="C162" t="str">
            <v>on\off</v>
          </cell>
          <cell r="D162" t="str">
            <v>R32</v>
          </cell>
          <cell r="E162">
            <v>2.2000000000000002</v>
          </cell>
          <cell r="F162">
            <v>2.2000000000000002</v>
          </cell>
          <cell r="G162" t="str">
            <v>K_MASS</v>
          </cell>
          <cell r="H162">
            <v>6100</v>
          </cell>
          <cell r="I162">
            <v>14200</v>
          </cell>
          <cell r="J162">
            <v>16240</v>
          </cell>
          <cell r="K162">
            <v>25990</v>
          </cell>
        </row>
        <row r="163">
          <cell r="A163" t="str">
            <v>KSGHA26HFRN1</v>
          </cell>
          <cell r="B163" t="str">
            <v>KSRHA26HFRN1</v>
          </cell>
          <cell r="C163" t="str">
            <v>on\off</v>
          </cell>
          <cell r="D163" t="str">
            <v>R32</v>
          </cell>
          <cell r="E163">
            <v>2.64</v>
          </cell>
          <cell r="F163">
            <v>2.78</v>
          </cell>
          <cell r="G163" t="str">
            <v>K_MASS</v>
          </cell>
          <cell r="H163">
            <v>6600</v>
          </cell>
          <cell r="I163">
            <v>15300</v>
          </cell>
          <cell r="J163">
            <v>17520</v>
          </cell>
          <cell r="K163">
            <v>27990</v>
          </cell>
        </row>
        <row r="164">
          <cell r="A164" t="str">
            <v>KSGHA35HFRN1</v>
          </cell>
          <cell r="B164" t="str">
            <v>KSRHA35HFRN1</v>
          </cell>
          <cell r="C164" t="str">
            <v>on\off</v>
          </cell>
          <cell r="D164" t="str">
            <v>R32</v>
          </cell>
          <cell r="E164">
            <v>3.52</v>
          </cell>
          <cell r="F164">
            <v>3.66</v>
          </cell>
          <cell r="G164" t="str">
            <v>K_MASS</v>
          </cell>
          <cell r="H164">
            <v>8500</v>
          </cell>
          <cell r="I164">
            <v>19900</v>
          </cell>
          <cell r="J164">
            <v>22720</v>
          </cell>
          <cell r="K164">
            <v>36390</v>
          </cell>
        </row>
        <row r="165">
          <cell r="A165" t="str">
            <v>KSGHA50HFRN1</v>
          </cell>
          <cell r="B165" t="str">
            <v>KSRHA50HFRN1</v>
          </cell>
          <cell r="C165" t="str">
            <v>on\off</v>
          </cell>
          <cell r="D165" t="str">
            <v>R32</v>
          </cell>
          <cell r="E165">
            <v>5.28</v>
          </cell>
          <cell r="F165">
            <v>5.42</v>
          </cell>
          <cell r="G165" t="str">
            <v>K_MASS</v>
          </cell>
          <cell r="H165">
            <v>14500</v>
          </cell>
          <cell r="I165">
            <v>33700</v>
          </cell>
          <cell r="J165">
            <v>38560</v>
          </cell>
          <cell r="K165">
            <v>61690</v>
          </cell>
        </row>
        <row r="166">
          <cell r="A166" t="str">
            <v>KSGHA70HFRN1</v>
          </cell>
          <cell r="B166" t="str">
            <v>KSRHA70HFRN1</v>
          </cell>
          <cell r="C166" t="str">
            <v>on\off</v>
          </cell>
          <cell r="D166" t="str">
            <v>R32</v>
          </cell>
          <cell r="E166">
            <v>7.33</v>
          </cell>
          <cell r="F166">
            <v>7.62</v>
          </cell>
          <cell r="G166" t="str">
            <v>K_MASS</v>
          </cell>
          <cell r="H166">
            <v>18200</v>
          </cell>
          <cell r="I166">
            <v>42500</v>
          </cell>
          <cell r="J166">
            <v>48560</v>
          </cell>
          <cell r="K166">
            <v>77690</v>
          </cell>
        </row>
        <row r="167">
          <cell r="B167"/>
          <cell r="C167"/>
          <cell r="D167"/>
          <cell r="E167"/>
          <cell r="F167"/>
          <cell r="G167"/>
          <cell r="H167"/>
          <cell r="I167"/>
          <cell r="J167"/>
          <cell r="K167"/>
        </row>
        <row r="168">
          <cell r="A168" t="str">
            <v>Сплит-системы серии ATAMA</v>
          </cell>
          <cell r="B168"/>
          <cell r="C168"/>
          <cell r="D168" t="str">
            <v>• Класс энергоэффективности "А"
• Эффект Коанда
• Теплый пуск
• Самодиагностика и автоматическая защита
• Автоматический выбор режима</v>
          </cell>
          <cell r="E168"/>
          <cell r="F168" t="str">
            <v>• Работа по таймеру
• Режим "Комфортный сон"
• Самоочистка
• Авторестарт
• Wi-Fi Ready</v>
          </cell>
          <cell r="G168"/>
          <cell r="H168"/>
          <cell r="I168"/>
          <cell r="J168"/>
          <cell r="K168"/>
        </row>
        <row r="169">
          <cell r="B169"/>
          <cell r="C169"/>
          <cell r="D169"/>
          <cell r="E169"/>
          <cell r="F169"/>
          <cell r="G169"/>
          <cell r="H169"/>
          <cell r="I169"/>
          <cell r="J169"/>
          <cell r="K169"/>
        </row>
        <row r="170">
          <cell r="A170" t="str">
            <v>KSGAT21HFRN1</v>
          </cell>
          <cell r="B170" t="str">
            <v>KSRAT21HFRN1</v>
          </cell>
          <cell r="C170" t="str">
            <v>on\off</v>
          </cell>
          <cell r="D170" t="str">
            <v>R32</v>
          </cell>
          <cell r="E170">
            <v>2.0499999999999998</v>
          </cell>
          <cell r="F170">
            <v>2.2000000000000002</v>
          </cell>
          <cell r="G170" t="str">
            <v>K_MASS</v>
          </cell>
          <cell r="H170">
            <v>6100</v>
          </cell>
          <cell r="I170">
            <v>14200</v>
          </cell>
          <cell r="J170">
            <v>16240</v>
          </cell>
          <cell r="K170">
            <v>25990</v>
          </cell>
        </row>
        <row r="171">
          <cell r="A171" t="str">
            <v>KSGAT26HFRN1</v>
          </cell>
          <cell r="B171" t="str">
            <v>KSRAT26HFRN1</v>
          </cell>
          <cell r="C171" t="str">
            <v>on\off</v>
          </cell>
          <cell r="D171" t="str">
            <v>R32</v>
          </cell>
          <cell r="E171">
            <v>2.4900000000000002</v>
          </cell>
          <cell r="F171">
            <v>2.65</v>
          </cell>
          <cell r="G171" t="str">
            <v>K_MASS</v>
          </cell>
          <cell r="H171">
            <v>6600</v>
          </cell>
          <cell r="I171">
            <v>15300</v>
          </cell>
          <cell r="J171">
            <v>17520</v>
          </cell>
          <cell r="K171">
            <v>27990</v>
          </cell>
        </row>
        <row r="172">
          <cell r="A172" t="str">
            <v>KSGAT35HFRN1</v>
          </cell>
          <cell r="B172" t="str">
            <v>KSRAT35HFRN1</v>
          </cell>
          <cell r="C172" t="str">
            <v>on\off</v>
          </cell>
          <cell r="D172" t="str">
            <v>R32</v>
          </cell>
          <cell r="E172">
            <v>3.23</v>
          </cell>
          <cell r="F172">
            <v>3.52</v>
          </cell>
          <cell r="G172" t="str">
            <v>K_MASS</v>
          </cell>
          <cell r="H172">
            <v>8500</v>
          </cell>
          <cell r="I172">
            <v>19900</v>
          </cell>
          <cell r="J172">
            <v>22720</v>
          </cell>
          <cell r="K172">
            <v>36390</v>
          </cell>
        </row>
        <row r="173">
          <cell r="A173" t="str">
            <v>KSGAT50HFRN1</v>
          </cell>
          <cell r="B173" t="str">
            <v>KSRAT50HFRN1</v>
          </cell>
          <cell r="C173" t="str">
            <v>on\off</v>
          </cell>
          <cell r="D173" t="str">
            <v>R32</v>
          </cell>
          <cell r="E173">
            <v>4.99</v>
          </cell>
          <cell r="F173">
            <v>5.13</v>
          </cell>
          <cell r="G173" t="str">
            <v>K_MASS</v>
          </cell>
          <cell r="H173">
            <v>14500</v>
          </cell>
          <cell r="I173">
            <v>33700</v>
          </cell>
          <cell r="J173">
            <v>38560</v>
          </cell>
          <cell r="K173">
            <v>61690</v>
          </cell>
        </row>
        <row r="174">
          <cell r="A174" t="str">
            <v>KSGAT70HFRN1</v>
          </cell>
          <cell r="B174" t="str">
            <v>KSRAT70HFRN1</v>
          </cell>
          <cell r="C174" t="str">
            <v>on\off</v>
          </cell>
          <cell r="D174" t="str">
            <v>R32</v>
          </cell>
          <cell r="E174">
            <v>6.45</v>
          </cell>
          <cell r="F174">
            <v>6.74</v>
          </cell>
          <cell r="G174" t="str">
            <v>K_MASS</v>
          </cell>
          <cell r="H174">
            <v>18200</v>
          </cell>
          <cell r="I174">
            <v>42500</v>
          </cell>
          <cell r="J174">
            <v>48560</v>
          </cell>
          <cell r="K174">
            <v>77690</v>
          </cell>
        </row>
        <row r="175">
          <cell r="B175"/>
          <cell r="C175"/>
          <cell r="D175"/>
          <cell r="E175"/>
          <cell r="F175"/>
          <cell r="G175"/>
          <cell r="H175"/>
          <cell r="I175"/>
          <cell r="J175"/>
          <cell r="K175"/>
        </row>
        <row r="176">
          <cell r="A176" t="str">
            <v>Сплит-системы серии NAOMI</v>
          </cell>
          <cell r="B176"/>
          <cell r="C176"/>
          <cell r="D176" t="str">
            <v>• Кондиционирование помещений 
площадью до 100 кв.м.
• Фильтр высокой плотности
• Тёплый пуск
• Автоматическое качание заслонок 
• Локальный микроклимат</v>
          </cell>
          <cell r="E176"/>
          <cell r="F176" t="str">
            <v>• Функция  "не беспокоить"
• Автоматический перезапуск
• Настенный кондиционер бытовой серии 
высокой производительности
• Антикоррозийное покрытие Golden Fin
• Режим "Комфортный сон"</v>
          </cell>
          <cell r="G176"/>
          <cell r="H176"/>
          <cell r="I176"/>
          <cell r="J176"/>
          <cell r="K176"/>
        </row>
        <row r="177">
          <cell r="A177"/>
          <cell r="B177"/>
          <cell r="C177"/>
          <cell r="D177"/>
          <cell r="E177"/>
          <cell r="F177"/>
          <cell r="G177"/>
          <cell r="H177"/>
          <cell r="I177"/>
          <cell r="J177"/>
          <cell r="K177"/>
        </row>
        <row r="178">
          <cell r="A178" t="str">
            <v>KSGN105HFAN1</v>
          </cell>
          <cell r="B178" t="str">
            <v>KSRN105HFAN1</v>
          </cell>
          <cell r="C178" t="str">
            <v>on\off</v>
          </cell>
          <cell r="D178" t="str">
            <v>R410A</v>
          </cell>
          <cell r="E178">
            <v>9.9600000000000009</v>
          </cell>
          <cell r="F178">
            <v>10.84</v>
          </cell>
          <cell r="G178" t="str">
            <v>K_MASS</v>
          </cell>
          <cell r="H178">
            <v>39400</v>
          </cell>
          <cell r="I178">
            <v>91900</v>
          </cell>
          <cell r="J178">
            <v>105040</v>
          </cell>
          <cell r="K178">
            <v>168090</v>
          </cell>
        </row>
        <row r="179">
          <cell r="A179" t="str">
            <v>KSGN105HFAN1</v>
          </cell>
          <cell r="B179" t="str">
            <v>KSRN105HFAN1/-40</v>
          </cell>
          <cell r="C179" t="str">
            <v>on\off</v>
          </cell>
          <cell r="D179" t="str">
            <v>R410A</v>
          </cell>
          <cell r="E179">
            <v>9.9600000000000009</v>
          </cell>
          <cell r="F179">
            <v>10.84</v>
          </cell>
          <cell r="G179" t="str">
            <v>K_MASS</v>
          </cell>
          <cell r="H179">
            <v>39400</v>
          </cell>
          <cell r="I179">
            <v>101300</v>
          </cell>
          <cell r="J179">
            <v>112560</v>
          </cell>
          <cell r="K179">
            <v>177490</v>
          </cell>
        </row>
        <row r="180">
          <cell r="J180"/>
          <cell r="K180"/>
        </row>
        <row r="181">
          <cell r="A181"/>
          <cell r="B181"/>
          <cell r="C181"/>
          <cell r="D181"/>
          <cell r="E181"/>
          <cell r="F181"/>
          <cell r="G181"/>
          <cell r="H181"/>
          <cell r="I181"/>
          <cell r="J181"/>
          <cell r="K181"/>
        </row>
        <row r="182">
          <cell r="J182"/>
          <cell r="K182"/>
        </row>
        <row r="183">
          <cell r="A183" t="str">
            <v>АКСЕССУАРЫ</v>
          </cell>
          <cell r="B183"/>
          <cell r="C183"/>
          <cell r="D183"/>
          <cell r="E183"/>
          <cell r="F183"/>
          <cell r="G183"/>
          <cell r="H183"/>
          <cell r="I183"/>
          <cell r="J183"/>
          <cell r="K183"/>
        </row>
        <row r="184">
          <cell r="A184" t="str">
            <v>KWC-90</v>
          </cell>
          <cell r="B184" t="str">
            <v>Пульт управления проводной</v>
          </cell>
          <cell r="C184"/>
          <cell r="D184"/>
          <cell r="E184"/>
          <cell r="F184"/>
          <cell r="G184" t="str">
            <v>D_ACC</v>
          </cell>
          <cell r="H184">
            <v>6900</v>
          </cell>
          <cell r="I184"/>
          <cell r="J184">
            <v>5520</v>
          </cell>
          <cell r="K184">
            <v>7700</v>
          </cell>
        </row>
        <row r="185">
          <cell r="A185" t="str">
            <v>KSC-IW5DB1-V1</v>
          </cell>
          <cell r="B185" t="str">
            <v>Кабель-переходник для подключения проводного пульта, тип 1</v>
          </cell>
          <cell r="C185"/>
          <cell r="D185"/>
          <cell r="E185"/>
          <cell r="F185"/>
          <cell r="G185" t="e">
            <v>#N/A</v>
          </cell>
          <cell r="H185" t="e">
            <v>#N/A</v>
          </cell>
          <cell r="I185"/>
          <cell r="J185" t="e">
            <v>#N/A</v>
          </cell>
          <cell r="K185" t="e">
            <v>#N/A</v>
          </cell>
        </row>
        <row r="192">
          <cell r="H192" t="str">
            <v xml:space="preserve"> </v>
          </cell>
        </row>
      </sheetData>
      <sheetData sheetId="3">
        <row r="1">
          <cell r="A1"/>
          <cell r="B1"/>
          <cell r="C1"/>
          <cell r="D1"/>
          <cell r="E1"/>
          <cell r="F1"/>
          <cell r="G1"/>
          <cell r="H1"/>
          <cell r="I1"/>
          <cell r="K1"/>
        </row>
        <row r="2">
          <cell r="H2"/>
          <cell r="I2" t="str">
            <v>K_PREM</v>
          </cell>
          <cell r="J2">
            <v>0.57999999999999996</v>
          </cell>
          <cell r="K2"/>
        </row>
        <row r="3">
          <cell r="A3"/>
          <cell r="B3"/>
          <cell r="C3"/>
          <cell r="D3"/>
          <cell r="E3"/>
          <cell r="F3"/>
          <cell r="G3"/>
          <cell r="H3"/>
          <cell r="I3" t="str">
            <v>K_MASS</v>
          </cell>
          <cell r="J3">
            <v>0.2</v>
          </cell>
          <cell r="K3"/>
        </row>
        <row r="4">
          <cell r="A4" t="str">
            <v>К СОДЕРЖАНИЮ</v>
          </cell>
          <cell r="B4"/>
          <cell r="C4"/>
          <cell r="D4"/>
          <cell r="E4"/>
          <cell r="F4"/>
          <cell r="G4"/>
          <cell r="H4"/>
          <cell r="I4" t="str">
            <v>D_ACC</v>
          </cell>
          <cell r="J4">
            <v>0.3</v>
          </cell>
          <cell r="K4"/>
        </row>
        <row r="5">
          <cell r="A5" t="str">
            <v>Комплект поставки</v>
          </cell>
          <cell r="B5"/>
          <cell r="C5" t="str">
            <v xml:space="preserve">Тип </v>
          </cell>
          <cell r="D5" t="str">
            <v>Фреон</v>
          </cell>
          <cell r="E5" t="str">
            <v>Мощность, кВт</v>
          </cell>
          <cell r="F5"/>
          <cell r="G5" t="str">
            <v>Тип скидки</v>
          </cell>
          <cell r="H5" t="str">
            <v>Базовая цена, РУБ</v>
          </cell>
          <cell r="I5"/>
          <cell r="J5" t="str">
            <v>Цена со скидкой за комплект</v>
          </cell>
          <cell r="K5" t="str">
            <v>МПРЦ, руб.</v>
          </cell>
        </row>
        <row r="6">
          <cell r="A6" t="str">
            <v>Внутр./наруж. блок</v>
          </cell>
          <cell r="B6" t="str">
            <v>Панель</v>
          </cell>
          <cell r="C6"/>
          <cell r="D6"/>
          <cell r="E6" t="str">
            <v>холод</v>
          </cell>
          <cell r="F6" t="str">
            <v>тепло</v>
          </cell>
          <cell r="G6"/>
          <cell r="H6" t="str">
            <v>ВБ/НБ</v>
          </cell>
          <cell r="I6" t="str">
            <v>аксессуар</v>
          </cell>
          <cell r="J6"/>
          <cell r="K6"/>
        </row>
        <row r="7">
          <cell r="A7"/>
          <cell r="B7"/>
          <cell r="C7"/>
          <cell r="D7"/>
          <cell r="E7"/>
          <cell r="F7"/>
          <cell r="G7"/>
          <cell r="H7"/>
          <cell r="I7"/>
          <cell r="J7"/>
          <cell r="K7"/>
        </row>
        <row r="8">
          <cell r="A8" t="str">
            <v xml:space="preserve">
Наружные блоки </v>
          </cell>
          <cell r="B8"/>
          <cell r="C8"/>
          <cell r="D8" t="str">
            <v>• Инверторные технологии
• Класс энергоэффективности "A"
• Современный озонобезопасный фреон R32
• Автоматический перезапуск</v>
          </cell>
          <cell r="E8"/>
          <cell r="F8"/>
          <cell r="G8" t="str">
            <v>• Максимальная производительность – 12,3 кВт
• Самодианостика и автоматическая защита
• Антикоррозионная обработка «Golden Fin» 
• Стабильная работа при низких температурах -15 °С</v>
          </cell>
          <cell r="H8"/>
          <cell r="I8"/>
          <cell r="J8"/>
          <cell r="K8"/>
        </row>
        <row r="9">
          <cell r="A9"/>
          <cell r="B9"/>
          <cell r="C9"/>
          <cell r="D9"/>
          <cell r="E9"/>
          <cell r="F9"/>
          <cell r="G9"/>
          <cell r="H9"/>
          <cell r="I9"/>
          <cell r="J9"/>
          <cell r="K9"/>
        </row>
        <row r="10">
          <cell r="A10" t="str">
            <v>K2MRB40HZRN1</v>
          </cell>
          <cell r="B10" t="str">
            <v>-</v>
          </cell>
          <cell r="C10" t="str">
            <v>DC Inverter</v>
          </cell>
          <cell r="D10" t="str">
            <v>R32</v>
          </cell>
          <cell r="E10">
            <v>4.0999999999999996</v>
          </cell>
          <cell r="F10">
            <v>4.4000000000000004</v>
          </cell>
          <cell r="G10" t="str">
            <v>K_PREM</v>
          </cell>
          <cell r="H10">
            <v>113400</v>
          </cell>
          <cell r="I10"/>
          <cell r="J10">
            <v>47628</v>
          </cell>
          <cell r="K10">
            <v>67990</v>
          </cell>
        </row>
        <row r="11">
          <cell r="A11" t="str">
            <v>K2MRB50HZRN1</v>
          </cell>
          <cell r="B11" t="str">
            <v>-</v>
          </cell>
          <cell r="C11" t="str">
            <v>DC Inverter</v>
          </cell>
          <cell r="D11" t="str">
            <v>R32</v>
          </cell>
          <cell r="E11">
            <v>5.3</v>
          </cell>
          <cell r="F11">
            <v>5.57</v>
          </cell>
          <cell r="G11" t="str">
            <v>K_PREM</v>
          </cell>
          <cell r="H11">
            <v>137800</v>
          </cell>
          <cell r="I11"/>
          <cell r="J11">
            <v>57876</v>
          </cell>
          <cell r="K11">
            <v>82690</v>
          </cell>
        </row>
        <row r="12">
          <cell r="A12" t="str">
            <v>K3MRB60HZRN1</v>
          </cell>
          <cell r="B12" t="str">
            <v>-</v>
          </cell>
          <cell r="C12" t="str">
            <v>DC Inverter</v>
          </cell>
          <cell r="D12" t="str">
            <v>R32</v>
          </cell>
          <cell r="E12">
            <v>6.15</v>
          </cell>
          <cell r="F12">
            <v>6.45</v>
          </cell>
          <cell r="G12" t="str">
            <v>K_PREM</v>
          </cell>
          <cell r="H12">
            <v>171300</v>
          </cell>
          <cell r="I12"/>
          <cell r="J12">
            <v>71946</v>
          </cell>
          <cell r="K12">
            <v>102790</v>
          </cell>
        </row>
        <row r="13">
          <cell r="A13" t="str">
            <v>K3MRB80HZRN1</v>
          </cell>
          <cell r="B13" t="str">
            <v>-</v>
          </cell>
          <cell r="C13" t="str">
            <v>DC Inverter</v>
          </cell>
          <cell r="D13" t="str">
            <v>R32</v>
          </cell>
          <cell r="E13">
            <v>7.9</v>
          </cell>
          <cell r="F13">
            <v>8.1999999999999993</v>
          </cell>
          <cell r="G13" t="str">
            <v>K_PREM</v>
          </cell>
          <cell r="H13">
            <v>186800</v>
          </cell>
          <cell r="I13"/>
          <cell r="J13">
            <v>78456</v>
          </cell>
          <cell r="K13">
            <v>112090</v>
          </cell>
        </row>
        <row r="14">
          <cell r="A14" t="str">
            <v>K4MRA80HZRN1</v>
          </cell>
          <cell r="B14" t="str">
            <v>-</v>
          </cell>
          <cell r="C14" t="str">
            <v>DC Inverter</v>
          </cell>
          <cell r="D14" t="str">
            <v>R32</v>
          </cell>
          <cell r="E14">
            <v>8.2100000000000009</v>
          </cell>
          <cell r="F14">
            <v>8.7899999999999991</v>
          </cell>
          <cell r="G14" t="str">
            <v>K_PREM</v>
          </cell>
          <cell r="H14">
            <v>219200</v>
          </cell>
          <cell r="I14"/>
          <cell r="J14">
            <v>92064</v>
          </cell>
          <cell r="K14">
            <v>131490</v>
          </cell>
        </row>
        <row r="15">
          <cell r="A15" t="str">
            <v>K4MRA100HZRN1</v>
          </cell>
          <cell r="B15" t="str">
            <v>-</v>
          </cell>
          <cell r="C15" t="str">
            <v>DC Inverter</v>
          </cell>
          <cell r="D15" t="str">
            <v>R32</v>
          </cell>
          <cell r="E15">
            <v>10.55</v>
          </cell>
          <cell r="F15">
            <v>11.14</v>
          </cell>
          <cell r="G15" t="str">
            <v>K_PREM</v>
          </cell>
          <cell r="H15">
            <v>288400</v>
          </cell>
          <cell r="I15"/>
          <cell r="J15">
            <v>121128</v>
          </cell>
          <cell r="K15">
            <v>172990</v>
          </cell>
        </row>
        <row r="16">
          <cell r="A16" t="str">
            <v>K5MRBA120HZRN1</v>
          </cell>
          <cell r="B16" t="str">
            <v>-</v>
          </cell>
          <cell r="C16" t="str">
            <v>DC Inverter</v>
          </cell>
          <cell r="D16" t="str">
            <v>R32</v>
          </cell>
          <cell r="E16">
            <v>10.55</v>
          </cell>
          <cell r="F16">
            <v>11.14</v>
          </cell>
          <cell r="G16" t="str">
            <v>K_PREM</v>
          </cell>
          <cell r="H16">
            <v>327200</v>
          </cell>
          <cell r="I16"/>
          <cell r="J16">
            <v>137424</v>
          </cell>
          <cell r="K16">
            <v>196290</v>
          </cell>
        </row>
        <row r="17">
          <cell r="A17" t="str">
            <v>K5MRB120HZRN1</v>
          </cell>
          <cell r="B17" t="str">
            <v>-</v>
          </cell>
          <cell r="C17" t="str">
            <v>DC Inverter</v>
          </cell>
          <cell r="D17" t="str">
            <v>R32</v>
          </cell>
          <cell r="E17">
            <v>12.31</v>
          </cell>
          <cell r="F17">
            <v>12.31</v>
          </cell>
          <cell r="G17" t="str">
            <v>K_PREM</v>
          </cell>
          <cell r="H17">
            <v>310800</v>
          </cell>
          <cell r="I17"/>
          <cell r="J17">
            <v>130536</v>
          </cell>
          <cell r="K17">
            <v>186490</v>
          </cell>
        </row>
        <row r="18">
          <cell r="A18"/>
          <cell r="B18"/>
          <cell r="C18"/>
          <cell r="D18"/>
          <cell r="E18"/>
          <cell r="F18"/>
          <cell r="G18"/>
          <cell r="H18"/>
          <cell r="I18"/>
          <cell r="J18"/>
          <cell r="K18"/>
        </row>
        <row r="19">
          <cell r="A19" t="str">
            <v>Внутренние блоки настенного типа 
серия OMORI</v>
          </cell>
          <cell r="B19"/>
          <cell r="C19"/>
          <cell r="D19" t="str">
            <v>• FULL DC Inverter
• Уникальный дизайн
• Поворотная жалюзи на 180 градусов
• Многоступенчатая очистка воздуха</v>
          </cell>
          <cell r="E19"/>
          <cell r="F19"/>
          <cell r="G19" t="str">
            <v>• Низкий уровень шума от 21,5 дБ(А)
• Wi-Fi Ready
• Протяженный воздушный поток
• Объемный воздушный поток</v>
          </cell>
          <cell r="H19"/>
          <cell r="I19"/>
          <cell r="J19"/>
          <cell r="K19"/>
        </row>
        <row r="20">
          <cell r="A20"/>
          <cell r="B20"/>
          <cell r="C20"/>
          <cell r="D20"/>
          <cell r="E20"/>
          <cell r="F20"/>
          <cell r="G20"/>
          <cell r="H20"/>
          <cell r="I20"/>
          <cell r="J20"/>
          <cell r="K20"/>
        </row>
        <row r="21">
          <cell r="A21" t="str">
            <v>KSGOM26HZRN1</v>
          </cell>
          <cell r="B21" t="str">
            <v>-</v>
          </cell>
          <cell r="C21" t="str">
            <v>DC Inverter</v>
          </cell>
          <cell r="D21" t="str">
            <v>R32</v>
          </cell>
          <cell r="E21">
            <v>2.64</v>
          </cell>
          <cell r="F21">
            <v>2.93</v>
          </cell>
          <cell r="G21" t="str">
            <v>K_MASS</v>
          </cell>
          <cell r="H21">
            <v>26100</v>
          </cell>
          <cell r="I21"/>
          <cell r="J21">
            <v>20880</v>
          </cell>
          <cell r="K21">
            <v>31290</v>
          </cell>
        </row>
        <row r="22">
          <cell r="A22" t="str">
            <v>KSGOM35HZRN1</v>
          </cell>
          <cell r="B22" t="str">
            <v>-</v>
          </cell>
          <cell r="C22" t="str">
            <v>DC Inverter</v>
          </cell>
          <cell r="D22" t="str">
            <v>R32</v>
          </cell>
          <cell r="E22">
            <v>3.52</v>
          </cell>
          <cell r="F22">
            <v>3.81</v>
          </cell>
          <cell r="G22" t="str">
            <v>K_MASS</v>
          </cell>
          <cell r="H22">
            <v>31100</v>
          </cell>
          <cell r="I22"/>
          <cell r="J22">
            <v>24880</v>
          </cell>
          <cell r="K22">
            <v>37290</v>
          </cell>
        </row>
        <row r="23">
          <cell r="A23"/>
          <cell r="B23"/>
          <cell r="C23"/>
          <cell r="D23"/>
          <cell r="E23"/>
          <cell r="F23"/>
          <cell r="G23"/>
          <cell r="H23"/>
          <cell r="I23"/>
          <cell r="J23"/>
          <cell r="K23"/>
        </row>
        <row r="24">
          <cell r="A24" t="str">
            <v>Внутренние блоки настенного типа 
серия SEMPAI Multi</v>
          </cell>
          <cell r="B24"/>
          <cell r="C24"/>
          <cell r="D24" t="str">
            <v>• FULL DC Inverter
• Низкий уровень шума от 21,5 дБ(А)
• Технология Easy Climate Pro
• Многоступенчатая очистка воздуха</v>
          </cell>
          <cell r="E24"/>
          <cell r="F24"/>
          <cell r="G24" t="str">
            <v>• Объемный воздушный поток
• Защита от нестабильного электропитания 
• Биполярный ионизатор воздуха
• Wi-Fi Ready</v>
          </cell>
          <cell r="H24"/>
          <cell r="I24"/>
          <cell r="J24"/>
          <cell r="K24"/>
        </row>
        <row r="25">
          <cell r="A25"/>
          <cell r="B25"/>
          <cell r="C25"/>
          <cell r="D25"/>
          <cell r="E25"/>
          <cell r="F25"/>
          <cell r="G25"/>
          <cell r="H25"/>
          <cell r="I25"/>
          <cell r="J25"/>
          <cell r="K25"/>
        </row>
        <row r="26">
          <cell r="A26" t="str">
            <v>KMGP26HZRN1</v>
          </cell>
          <cell r="B26" t="str">
            <v>-</v>
          </cell>
          <cell r="C26" t="str">
            <v>DC Inverter</v>
          </cell>
          <cell r="D26" t="str">
            <v>R32</v>
          </cell>
          <cell r="E26">
            <v>2.73</v>
          </cell>
          <cell r="F26">
            <v>3.14</v>
          </cell>
          <cell r="G26" t="str">
            <v>K_MASS</v>
          </cell>
          <cell r="H26">
            <v>14400</v>
          </cell>
          <cell r="I26"/>
          <cell r="J26">
            <v>11520</v>
          </cell>
          <cell r="K26">
            <v>17290</v>
          </cell>
        </row>
        <row r="27">
          <cell r="A27" t="str">
            <v>KMGP35HZRN1</v>
          </cell>
          <cell r="B27" t="str">
            <v>-</v>
          </cell>
          <cell r="C27" t="str">
            <v>DC Inverter</v>
          </cell>
          <cell r="D27" t="str">
            <v>R32</v>
          </cell>
          <cell r="E27">
            <v>3.52</v>
          </cell>
          <cell r="F27">
            <v>3.96</v>
          </cell>
          <cell r="G27" t="str">
            <v>K_MASS</v>
          </cell>
          <cell r="H27">
            <v>15300</v>
          </cell>
          <cell r="I27"/>
          <cell r="J27">
            <v>12240</v>
          </cell>
          <cell r="K27">
            <v>18390</v>
          </cell>
        </row>
        <row r="28">
          <cell r="A28" t="str">
            <v>KMGP53HZRN1</v>
          </cell>
          <cell r="B28" t="str">
            <v>-</v>
          </cell>
          <cell r="C28" t="str">
            <v>DC Inverter</v>
          </cell>
          <cell r="D28" t="str">
            <v>R32</v>
          </cell>
          <cell r="E28">
            <v>5.28</v>
          </cell>
          <cell r="F28">
            <v>5.57</v>
          </cell>
          <cell r="G28" t="str">
            <v>K_MASS</v>
          </cell>
          <cell r="H28">
            <v>22700</v>
          </cell>
          <cell r="I28"/>
          <cell r="J28">
            <v>18160</v>
          </cell>
          <cell r="K28">
            <v>27190</v>
          </cell>
        </row>
        <row r="29">
          <cell r="A29" t="str">
            <v>KMGP70HZRN1</v>
          </cell>
          <cell r="B29" t="str">
            <v>-</v>
          </cell>
          <cell r="C29" t="str">
            <v>DC Inverter</v>
          </cell>
          <cell r="D29" t="str">
            <v>R32</v>
          </cell>
          <cell r="E29">
            <v>7.03</v>
          </cell>
          <cell r="F29">
            <v>7.33</v>
          </cell>
          <cell r="G29" t="str">
            <v>K_MASS</v>
          </cell>
          <cell r="H29">
            <v>28800</v>
          </cell>
          <cell r="I29"/>
          <cell r="J29">
            <v>23040</v>
          </cell>
          <cell r="K29">
            <v>34590</v>
          </cell>
        </row>
        <row r="30">
          <cell r="A30"/>
          <cell r="B30"/>
          <cell r="C30"/>
          <cell r="D30"/>
          <cell r="E30"/>
          <cell r="F30"/>
          <cell r="G30"/>
          <cell r="H30"/>
          <cell r="I30"/>
          <cell r="J30"/>
          <cell r="K30"/>
        </row>
        <row r="31">
          <cell r="A31" t="str">
            <v>Внутренние блоки настенного типа серия KUMO Multi</v>
          </cell>
          <cell r="B31"/>
          <cell r="C31"/>
          <cell r="D31" t="str">
            <v>• FULL DC inverter
• Режим ECO+
• Объёмный воздушный поток
• Стабильная работа до -15°С</v>
          </cell>
          <cell r="E31"/>
          <cell r="F31"/>
          <cell r="G31" t="str">
            <v>• Антикоррозийное покрытие Golden Fin 
• Режим комфортного сна Sleep Pro
• Дежурный обогрев до 8 °С
• Wi-Fi Ready</v>
          </cell>
          <cell r="H31"/>
          <cell r="I31"/>
          <cell r="J31"/>
          <cell r="K31"/>
        </row>
        <row r="32">
          <cell r="A32"/>
          <cell r="B32"/>
          <cell r="C32"/>
          <cell r="D32"/>
          <cell r="E32"/>
          <cell r="F32"/>
          <cell r="G32"/>
          <cell r="H32"/>
          <cell r="I32"/>
          <cell r="J32"/>
          <cell r="K32"/>
        </row>
        <row r="33">
          <cell r="A33" t="str">
            <v>KMGKU21HZRN1</v>
          </cell>
          <cell r="B33" t="str">
            <v>-</v>
          </cell>
          <cell r="C33" t="str">
            <v>DC Inverter</v>
          </cell>
          <cell r="D33" t="str">
            <v>R32</v>
          </cell>
          <cell r="E33">
            <v>2.0499999999999998</v>
          </cell>
          <cell r="F33">
            <v>2.34</v>
          </cell>
          <cell r="G33" t="str">
            <v>K_MASS</v>
          </cell>
          <cell r="H33">
            <v>12700</v>
          </cell>
          <cell r="I33"/>
          <cell r="J33">
            <v>10160</v>
          </cell>
          <cell r="K33">
            <v>15190</v>
          </cell>
        </row>
        <row r="34">
          <cell r="A34" t="str">
            <v>KMGKU26HZRN1</v>
          </cell>
          <cell r="B34" t="str">
            <v>-</v>
          </cell>
          <cell r="C34" t="str">
            <v>DC Inverter</v>
          </cell>
          <cell r="D34" t="str">
            <v>R32</v>
          </cell>
          <cell r="E34">
            <v>2.64</v>
          </cell>
          <cell r="F34">
            <v>2.93</v>
          </cell>
          <cell r="G34" t="str">
            <v>K_MASS</v>
          </cell>
          <cell r="H34">
            <v>13500</v>
          </cell>
          <cell r="I34"/>
          <cell r="J34">
            <v>10800</v>
          </cell>
          <cell r="K34">
            <v>16190</v>
          </cell>
        </row>
        <row r="35">
          <cell r="A35" t="str">
            <v>KMGKU35HZRN1</v>
          </cell>
          <cell r="B35" t="str">
            <v>-</v>
          </cell>
          <cell r="C35" t="str">
            <v>DC Inverter</v>
          </cell>
          <cell r="D35" t="str">
            <v>R32</v>
          </cell>
          <cell r="E35">
            <v>3.52</v>
          </cell>
          <cell r="F35">
            <v>3.81</v>
          </cell>
          <cell r="G35" t="str">
            <v>K_MASS</v>
          </cell>
          <cell r="H35">
            <v>14400</v>
          </cell>
          <cell r="I35"/>
          <cell r="J35">
            <v>11520</v>
          </cell>
          <cell r="K35">
            <v>17290</v>
          </cell>
        </row>
        <row r="36">
          <cell r="A36" t="str">
            <v>KMGKU53HZRN1</v>
          </cell>
          <cell r="B36" t="str">
            <v>-</v>
          </cell>
          <cell r="C36" t="str">
            <v>DC Inverter</v>
          </cell>
          <cell r="D36" t="str">
            <v>R32</v>
          </cell>
          <cell r="E36">
            <v>5.28</v>
          </cell>
          <cell r="F36">
            <v>7.03</v>
          </cell>
          <cell r="G36" t="str">
            <v>K_MASS</v>
          </cell>
          <cell r="H36">
            <v>21500</v>
          </cell>
          <cell r="I36"/>
          <cell r="J36">
            <v>17200</v>
          </cell>
          <cell r="K36">
            <v>25790</v>
          </cell>
        </row>
        <row r="37">
          <cell r="A37"/>
          <cell r="B37"/>
          <cell r="C37"/>
          <cell r="D37"/>
          <cell r="E37"/>
          <cell r="F37"/>
          <cell r="G37"/>
          <cell r="H37"/>
          <cell r="I37"/>
          <cell r="J37"/>
          <cell r="K37"/>
        </row>
        <row r="38">
          <cell r="A38" t="str">
            <v>Внутренние блоки настенного типа серия KANAMI Multi</v>
          </cell>
          <cell r="B38"/>
          <cell r="C38"/>
          <cell r="D38" t="str">
            <v>• FULL DC inverter
• Многоступенчатая система очистки
• Объёмный воздушный поток
• Стабильная работа до -15°С</v>
          </cell>
          <cell r="E38"/>
          <cell r="F38"/>
          <cell r="G38" t="str">
            <v>• Низкий уровень шума от 21,5 дБ(А) 
• Режим "Комфортный сон"
• Дежурный обогрев до 8 °С
• Wi-Fi Ready</v>
          </cell>
          <cell r="H38"/>
          <cell r="I38"/>
          <cell r="J38"/>
          <cell r="K38"/>
        </row>
        <row r="39">
          <cell r="A39"/>
          <cell r="B39"/>
          <cell r="C39"/>
          <cell r="D39"/>
          <cell r="E39"/>
          <cell r="F39"/>
          <cell r="G39"/>
          <cell r="H39"/>
          <cell r="I39"/>
          <cell r="J39"/>
          <cell r="K39"/>
        </row>
        <row r="40">
          <cell r="A40" t="str">
            <v>KMGA26HZRN1</v>
          </cell>
          <cell r="B40" t="str">
            <v>-</v>
          </cell>
          <cell r="C40" t="str">
            <v>DC Inverter</v>
          </cell>
          <cell r="D40" t="str">
            <v>R32</v>
          </cell>
          <cell r="E40">
            <v>2.64</v>
          </cell>
          <cell r="F40">
            <v>2.93</v>
          </cell>
          <cell r="G40" t="str">
            <v>K_MASS</v>
          </cell>
          <cell r="H40">
            <v>12900</v>
          </cell>
          <cell r="I40"/>
          <cell r="J40">
            <v>10320</v>
          </cell>
          <cell r="K40">
            <v>15490</v>
          </cell>
        </row>
        <row r="41">
          <cell r="A41" t="str">
            <v>KMGA35HZRN1</v>
          </cell>
          <cell r="B41" t="str">
            <v>-</v>
          </cell>
          <cell r="C41" t="str">
            <v>DC Inverter</v>
          </cell>
          <cell r="D41" t="str">
            <v>R32</v>
          </cell>
          <cell r="E41">
            <v>3.52</v>
          </cell>
          <cell r="F41">
            <v>3.81</v>
          </cell>
          <cell r="G41" t="str">
            <v>K_MASS</v>
          </cell>
          <cell r="H41">
            <v>13700</v>
          </cell>
          <cell r="I41"/>
          <cell r="J41">
            <v>10960</v>
          </cell>
          <cell r="K41">
            <v>16390</v>
          </cell>
        </row>
        <row r="42">
          <cell r="A42" t="str">
            <v>KMGA53HZRN1</v>
          </cell>
          <cell r="B42" t="str">
            <v>-</v>
          </cell>
          <cell r="C42" t="str">
            <v>DC Inverter</v>
          </cell>
          <cell r="D42" t="str">
            <v>R32</v>
          </cell>
          <cell r="E42">
            <v>5.28</v>
          </cell>
          <cell r="F42">
            <v>5.57</v>
          </cell>
          <cell r="G42" t="str">
            <v>K_MASS</v>
          </cell>
          <cell r="H42">
            <v>20400</v>
          </cell>
          <cell r="I42"/>
          <cell r="J42">
            <v>16320</v>
          </cell>
          <cell r="K42">
            <v>24490</v>
          </cell>
        </row>
        <row r="43">
          <cell r="A43" t="str">
            <v>KMGA70HZRN1</v>
          </cell>
          <cell r="B43" t="str">
            <v>-</v>
          </cell>
          <cell r="C43" t="str">
            <v>DC Inverter</v>
          </cell>
          <cell r="D43" t="str">
            <v>R32</v>
          </cell>
          <cell r="E43">
            <v>7.0339999999999998</v>
          </cell>
          <cell r="F43">
            <v>7.327</v>
          </cell>
          <cell r="G43" t="str">
            <v>K_MASS</v>
          </cell>
          <cell r="H43">
            <v>25900</v>
          </cell>
          <cell r="I43"/>
          <cell r="J43">
            <v>20720</v>
          </cell>
          <cell r="K43">
            <v>31090</v>
          </cell>
        </row>
        <row r="44">
          <cell r="A44"/>
          <cell r="B44"/>
          <cell r="C44"/>
          <cell r="D44"/>
          <cell r="E44"/>
          <cell r="F44"/>
          <cell r="G44"/>
          <cell r="H44"/>
          <cell r="I44"/>
          <cell r="J44"/>
          <cell r="K44"/>
        </row>
        <row r="45">
          <cell r="A45" t="str">
            <v>Внутренние блоки кассетного типа 
компактные (600х600)</v>
          </cell>
          <cell r="B45"/>
          <cell r="C45"/>
          <cell r="D45" t="str">
            <v>• FULL DC inverter
• Компактные размеры
• Распределение воздуха на 360⁰ 
• Трапецеидальная форма канавок</v>
          </cell>
          <cell r="E45"/>
          <cell r="F45"/>
          <cell r="G45" t="str">
            <v>• Автоматический перезапуск
• Воздушный фильтр 
• Встроенный дренажный насос 
• Wi-Fi Ready</v>
          </cell>
          <cell r="H45"/>
          <cell r="I45"/>
          <cell r="J45"/>
          <cell r="K45"/>
        </row>
        <row r="46">
          <cell r="A46"/>
          <cell r="B46"/>
          <cell r="C46"/>
          <cell r="D46"/>
          <cell r="E46"/>
          <cell r="F46"/>
          <cell r="G46"/>
          <cell r="H46"/>
          <cell r="I46"/>
          <cell r="J46"/>
          <cell r="K46"/>
        </row>
        <row r="47">
          <cell r="A47" t="str">
            <v>KMZAA20HZRN1</v>
          </cell>
          <cell r="B47" t="str">
            <v>KPU65-D4</v>
          </cell>
          <cell r="C47" t="str">
            <v>DC Inverter</v>
          </cell>
          <cell r="D47" t="str">
            <v>R32</v>
          </cell>
          <cell r="E47">
            <v>2.0499999999999998</v>
          </cell>
          <cell r="F47">
            <v>2.34</v>
          </cell>
          <cell r="G47" t="str">
            <v>K_PREM + D_ACC</v>
          </cell>
          <cell r="H47">
            <v>49600</v>
          </cell>
          <cell r="I47">
            <v>9700</v>
          </cell>
          <cell r="J47">
            <v>27622</v>
          </cell>
          <cell r="K47">
            <v>37090</v>
          </cell>
        </row>
        <row r="48">
          <cell r="A48" t="str">
            <v>KMZAA25HZRN1</v>
          </cell>
          <cell r="B48" t="str">
            <v>KPU65-D4</v>
          </cell>
          <cell r="C48" t="str">
            <v>DC Inverter</v>
          </cell>
          <cell r="D48" t="str">
            <v>R32</v>
          </cell>
          <cell r="E48">
            <v>2.78</v>
          </cell>
          <cell r="F48">
            <v>2.93</v>
          </cell>
          <cell r="G48" t="str">
            <v>K_PREM + D_ACC</v>
          </cell>
          <cell r="H48">
            <v>53300</v>
          </cell>
          <cell r="I48">
            <v>9700</v>
          </cell>
          <cell r="J48">
            <v>29176</v>
          </cell>
          <cell r="K48">
            <v>39290</v>
          </cell>
        </row>
        <row r="49">
          <cell r="A49" t="str">
            <v>KMZBA35HZRN1</v>
          </cell>
          <cell r="B49" t="str">
            <v>KPU65-D4</v>
          </cell>
          <cell r="C49" t="str">
            <v>DC Inverter</v>
          </cell>
          <cell r="D49" t="str">
            <v>R32</v>
          </cell>
          <cell r="E49">
            <v>3.52</v>
          </cell>
          <cell r="F49">
            <v>3.81</v>
          </cell>
          <cell r="G49" t="str">
            <v>K_PREM + D_ACC</v>
          </cell>
          <cell r="H49">
            <v>58900</v>
          </cell>
          <cell r="I49">
            <v>9700</v>
          </cell>
          <cell r="J49">
            <v>31528</v>
          </cell>
          <cell r="K49">
            <v>42690</v>
          </cell>
        </row>
        <row r="50">
          <cell r="A50" t="str">
            <v>KMZBA50HZRN1</v>
          </cell>
          <cell r="B50" t="str">
            <v>KPU65-D4</v>
          </cell>
          <cell r="C50" t="str">
            <v>DC Inverter</v>
          </cell>
          <cell r="D50" t="str">
            <v>R32</v>
          </cell>
          <cell r="E50">
            <v>5.28</v>
          </cell>
          <cell r="F50">
            <v>5.57</v>
          </cell>
          <cell r="G50" t="str">
            <v>K_PREM + D_ACC</v>
          </cell>
          <cell r="H50">
            <v>60700</v>
          </cell>
          <cell r="I50">
            <v>9700</v>
          </cell>
          <cell r="J50">
            <v>32284</v>
          </cell>
          <cell r="K50">
            <v>43690</v>
          </cell>
        </row>
        <row r="51">
          <cell r="A51"/>
          <cell r="B51"/>
          <cell r="C51"/>
          <cell r="D51"/>
          <cell r="E51"/>
          <cell r="F51"/>
          <cell r="G51"/>
          <cell r="H51"/>
          <cell r="I51"/>
          <cell r="J51"/>
          <cell r="K51"/>
        </row>
        <row r="52">
          <cell r="A52" t="str">
            <v>Внутренние блоки канального типа
средненапорные</v>
          </cell>
          <cell r="B52"/>
          <cell r="C52"/>
          <cell r="D52" t="str">
            <v>• FULL DC inverter
• Статический напор до 160 Па
• Компактные размеры 
(высота блока от 200 мм) 
• Отсутствие электромагнитных помех</v>
          </cell>
          <cell r="E52"/>
          <cell r="F52"/>
          <cell r="G52" t="str">
            <v>• Встроенный дренажный насос 
• Воздушный фильтр
• Wi-Fi Ready
• Проводной пульт KWC-90</v>
          </cell>
          <cell r="H52"/>
          <cell r="I52"/>
          <cell r="J52"/>
          <cell r="K52"/>
        </row>
        <row r="53">
          <cell r="A53" t="str">
            <v>NEW 2026, обновленная платформа</v>
          </cell>
          <cell r="B53"/>
          <cell r="C53"/>
          <cell r="D53"/>
          <cell r="E53"/>
          <cell r="F53"/>
          <cell r="G53"/>
          <cell r="H53"/>
          <cell r="I53"/>
          <cell r="J53"/>
          <cell r="K53"/>
        </row>
        <row r="54">
          <cell r="A54" t="str">
            <v>KMKM20HZRN1R</v>
          </cell>
          <cell r="B54" t="str">
            <v>-</v>
          </cell>
          <cell r="C54" t="str">
            <v>DC Inverter</v>
          </cell>
          <cell r="D54" t="str">
            <v>R32</v>
          </cell>
          <cell r="E54">
            <v>2.0499999999999998</v>
          </cell>
          <cell r="F54">
            <v>2.34</v>
          </cell>
          <cell r="G54" t="str">
            <v>K_PREM</v>
          </cell>
          <cell r="H54">
            <v>63800</v>
          </cell>
          <cell r="I54"/>
          <cell r="J54">
            <v>26796</v>
          </cell>
          <cell r="K54">
            <v>38290</v>
          </cell>
        </row>
        <row r="55">
          <cell r="A55" t="str">
            <v>KMKM25HZRN1R</v>
          </cell>
          <cell r="B55" t="str">
            <v>-</v>
          </cell>
          <cell r="C55" t="str">
            <v>DC Inverter</v>
          </cell>
          <cell r="D55" t="str">
            <v>R32</v>
          </cell>
          <cell r="E55">
            <v>2.78</v>
          </cell>
          <cell r="F55">
            <v>2.93</v>
          </cell>
          <cell r="G55" t="str">
            <v>K_PREM</v>
          </cell>
          <cell r="H55">
            <v>65700</v>
          </cell>
          <cell r="I55"/>
          <cell r="J55">
            <v>27594</v>
          </cell>
          <cell r="K55">
            <v>39390</v>
          </cell>
        </row>
        <row r="56">
          <cell r="A56" t="str">
            <v>KMKM35HZRN1R</v>
          </cell>
          <cell r="B56" t="str">
            <v>-</v>
          </cell>
          <cell r="C56" t="str">
            <v>DC Inverter</v>
          </cell>
          <cell r="D56" t="str">
            <v>R32</v>
          </cell>
          <cell r="E56">
            <v>3.52</v>
          </cell>
          <cell r="F56">
            <v>3.81</v>
          </cell>
          <cell r="G56" t="str">
            <v>K_PREM</v>
          </cell>
          <cell r="H56">
            <v>68500</v>
          </cell>
          <cell r="I56"/>
          <cell r="J56">
            <v>28770</v>
          </cell>
          <cell r="K56">
            <v>41090</v>
          </cell>
        </row>
        <row r="57">
          <cell r="A57" t="str">
            <v>KMKM50HZRN1R</v>
          </cell>
          <cell r="B57" t="str">
            <v>-</v>
          </cell>
          <cell r="C57" t="str">
            <v>DC Inverter</v>
          </cell>
          <cell r="D57" t="str">
            <v>R32</v>
          </cell>
          <cell r="E57">
            <v>5.28</v>
          </cell>
          <cell r="F57">
            <v>5.57</v>
          </cell>
          <cell r="G57" t="str">
            <v>K_PREM</v>
          </cell>
          <cell r="H57">
            <v>83300</v>
          </cell>
          <cell r="I57"/>
          <cell r="J57">
            <v>34986</v>
          </cell>
          <cell r="K57">
            <v>49990</v>
          </cell>
        </row>
        <row r="58">
          <cell r="A58"/>
          <cell r="B58"/>
          <cell r="C58"/>
          <cell r="D58"/>
          <cell r="E58"/>
          <cell r="F58"/>
          <cell r="G58"/>
          <cell r="H58"/>
          <cell r="I58"/>
          <cell r="J58"/>
          <cell r="K58"/>
        </row>
        <row r="59">
          <cell r="A59" t="str">
            <v>KMKA20HZRN1R</v>
          </cell>
          <cell r="B59" t="str">
            <v>-</v>
          </cell>
          <cell r="C59" t="str">
            <v>DC Inverter</v>
          </cell>
          <cell r="D59" t="str">
            <v>R32</v>
          </cell>
          <cell r="E59">
            <v>2.0499999999999998</v>
          </cell>
          <cell r="F59">
            <v>2.35</v>
          </cell>
          <cell r="G59" t="str">
            <v>K_PREM</v>
          </cell>
          <cell r="H59">
            <v>60700</v>
          </cell>
          <cell r="I59"/>
          <cell r="J59">
            <v>25494</v>
          </cell>
          <cell r="K59">
            <v>36390</v>
          </cell>
        </row>
        <row r="60">
          <cell r="A60" t="str">
            <v>KMKA25HZRN1R</v>
          </cell>
          <cell r="B60" t="str">
            <v>-</v>
          </cell>
          <cell r="C60" t="str">
            <v>DC Inverter</v>
          </cell>
          <cell r="D60" t="str">
            <v>R32</v>
          </cell>
          <cell r="E60">
            <v>2.64</v>
          </cell>
          <cell r="F60">
            <v>2.93</v>
          </cell>
          <cell r="G60" t="str">
            <v>K_PREM</v>
          </cell>
          <cell r="H60">
            <v>62500</v>
          </cell>
          <cell r="I60"/>
          <cell r="J60">
            <v>26250</v>
          </cell>
          <cell r="K60">
            <v>37490</v>
          </cell>
        </row>
        <row r="61">
          <cell r="A61" t="str">
            <v>KMKB35HZRN1R</v>
          </cell>
          <cell r="B61" t="str">
            <v>-</v>
          </cell>
          <cell r="C61" t="str">
            <v>DC Inverter</v>
          </cell>
          <cell r="D61" t="str">
            <v>R32</v>
          </cell>
          <cell r="E61">
            <v>3.52</v>
          </cell>
          <cell r="F61">
            <v>4.0999999999999996</v>
          </cell>
          <cell r="G61" t="str">
            <v>K_PREM</v>
          </cell>
          <cell r="H61">
            <v>64300</v>
          </cell>
          <cell r="I61"/>
          <cell r="J61">
            <v>27006</v>
          </cell>
          <cell r="K61">
            <v>38590</v>
          </cell>
        </row>
        <row r="62">
          <cell r="A62" t="str">
            <v>KMKB50HZRN1R</v>
          </cell>
          <cell r="B62" t="str">
            <v>-</v>
          </cell>
          <cell r="C62" t="str">
            <v>DC Inverter</v>
          </cell>
          <cell r="D62" t="str">
            <v>R32</v>
          </cell>
          <cell r="E62">
            <v>5.28</v>
          </cell>
          <cell r="F62">
            <v>5.42</v>
          </cell>
          <cell r="G62" t="str">
            <v>K_PREM</v>
          </cell>
          <cell r="H62">
            <v>79300</v>
          </cell>
          <cell r="I62"/>
          <cell r="J62">
            <v>33306</v>
          </cell>
          <cell r="K62">
            <v>47590</v>
          </cell>
        </row>
        <row r="63">
          <cell r="A63"/>
          <cell r="B63"/>
          <cell r="C63"/>
          <cell r="D63"/>
          <cell r="E63"/>
          <cell r="F63"/>
          <cell r="G63"/>
          <cell r="H63"/>
          <cell r="I63"/>
          <cell r="J63"/>
          <cell r="K63"/>
        </row>
        <row r="64">
          <cell r="A64"/>
          <cell r="B64"/>
          <cell r="C64"/>
          <cell r="D64"/>
          <cell r="E64"/>
          <cell r="F64"/>
          <cell r="G64"/>
          <cell r="H64"/>
          <cell r="I64"/>
          <cell r="J64"/>
          <cell r="K64"/>
        </row>
        <row r="65">
          <cell r="A65"/>
          <cell r="B65"/>
          <cell r="C65"/>
          <cell r="D65"/>
          <cell r="E65"/>
          <cell r="F65"/>
          <cell r="G65"/>
          <cell r="H65"/>
          <cell r="I65"/>
          <cell r="J65"/>
          <cell r="K65"/>
        </row>
        <row r="66">
          <cell r="A66" t="str">
            <v>АКСЕССУАРЫ</v>
          </cell>
          <cell r="B66"/>
          <cell r="C66"/>
          <cell r="D66"/>
          <cell r="E66"/>
          <cell r="F66"/>
          <cell r="G66"/>
          <cell r="H66"/>
          <cell r="I66"/>
          <cell r="J66"/>
          <cell r="K66"/>
        </row>
        <row r="67">
          <cell r="A67" t="str">
            <v>KWC-90</v>
          </cell>
          <cell r="B67" t="str">
            <v>Пульт управления проводной</v>
          </cell>
          <cell r="C67"/>
          <cell r="D67"/>
          <cell r="E67"/>
          <cell r="F67"/>
          <cell r="G67" t="str">
            <v>D_ACC</v>
          </cell>
          <cell r="H67">
            <v>6900</v>
          </cell>
          <cell r="I67"/>
          <cell r="J67">
            <v>4830</v>
          </cell>
          <cell r="K67">
            <v>7700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т1"/>
      <sheetName val="LG ассортимент"/>
      <sheetName val="Deluxe Pro"/>
      <sheetName val="ARTCOOL Mirror"/>
      <sheetName val="ProCool"/>
      <sheetName val="PROMULTI 2.0 (R32)"/>
      <sheetName val="Краткий прайс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B1"/>
          <cell r="C1"/>
          <cell r="D1"/>
          <cell r="E1"/>
          <cell r="F1"/>
          <cell r="G1"/>
          <cell r="H1"/>
          <cell r="I1"/>
          <cell r="J1"/>
          <cell r="K1"/>
          <cell r="L1"/>
          <cell r="M1"/>
          <cell r="N1"/>
          <cell r="O1"/>
          <cell r="P1"/>
        </row>
        <row r="2">
          <cell r="B2">
            <v>46118</v>
          </cell>
          <cell r="C2"/>
          <cell r="D2"/>
          <cell r="E2"/>
          <cell r="F2"/>
          <cell r="G2"/>
          <cell r="H2"/>
          <cell r="I2"/>
          <cell r="J2"/>
          <cell r="K2"/>
          <cell r="L2"/>
          <cell r="M2"/>
          <cell r="N2"/>
          <cell r="O2" t="str">
            <v>Ваша скидка</v>
          </cell>
          <cell r="P2">
            <v>0.1</v>
          </cell>
        </row>
        <row r="3">
          <cell r="B3"/>
          <cell r="C3"/>
          <cell r="D3"/>
          <cell r="E3"/>
          <cell r="F3"/>
          <cell r="G3"/>
          <cell r="H3"/>
          <cell r="I3"/>
          <cell r="J3"/>
          <cell r="K3"/>
          <cell r="L3"/>
          <cell r="M3"/>
          <cell r="N3"/>
          <cell r="O3"/>
          <cell r="P3"/>
        </row>
        <row r="4">
          <cell r="B4" t="str">
            <v>СПЛИТ-СИСТЕМЫ</v>
          </cell>
          <cell r="C4"/>
          <cell r="D4"/>
          <cell r="E4"/>
          <cell r="F4"/>
          <cell r="G4"/>
          <cell r="H4"/>
          <cell r="I4"/>
          <cell r="J4"/>
          <cell r="K4"/>
          <cell r="L4"/>
          <cell r="M4"/>
          <cell r="N4"/>
          <cell r="O4"/>
          <cell r="P4"/>
        </row>
        <row r="5">
          <cell r="A5" t="str">
            <v>НС-код комплект</v>
          </cell>
          <cell r="B5" t="str">
            <v>Модель</v>
          </cell>
          <cell r="C5" t="str">
            <v>НС-код
блок</v>
          </cell>
          <cell r="D5" t="str">
            <v>Наименование</v>
          </cell>
          <cell r="E5"/>
          <cell r="F5" t="str">
            <v>Мощность, кВт</v>
          </cell>
          <cell r="G5"/>
          <cell r="H5" t="str">
            <v>Уровень звукового давления ВБ</v>
          </cell>
          <cell r="I5" t="str">
            <v xml:space="preserve">Класс энерго-эффективности </v>
          </cell>
          <cell r="J5" t="str">
            <v>Габариты блока (ДхВхГ), мм</v>
          </cell>
          <cell r="K5" t="str">
            <v>Вес нетто, (кг)</v>
          </cell>
          <cell r="L5" t="str">
            <v>РИЦ, руб.</v>
          </cell>
          <cell r="M5" t="str">
            <v>Дилерская цена, руб.</v>
          </cell>
          <cell r="N5" t="str">
            <v>Ваша спец. цена, руб.</v>
          </cell>
          <cell r="O5"/>
          <cell r="P5"/>
        </row>
        <row r="6">
          <cell r="A6"/>
          <cell r="B6"/>
          <cell r="C6"/>
          <cell r="D6"/>
          <cell r="E6"/>
          <cell r="F6" t="str">
            <v>охлаждение</v>
          </cell>
          <cell r="G6" t="str">
            <v>нагрев</v>
          </cell>
          <cell r="H6"/>
          <cell r="I6"/>
          <cell r="J6"/>
          <cell r="K6"/>
          <cell r="L6"/>
          <cell r="M6"/>
          <cell r="N6"/>
          <cell r="O6"/>
          <cell r="P6"/>
        </row>
        <row r="7">
          <cell r="A7"/>
          <cell r="B7" t="str">
            <v>Deluxe Pro</v>
          </cell>
          <cell r="C7"/>
          <cell r="D7"/>
          <cell r="E7"/>
          <cell r="F7"/>
          <cell r="G7"/>
          <cell r="H7"/>
          <cell r="I7"/>
          <cell r="J7"/>
          <cell r="K7"/>
          <cell r="L7"/>
          <cell r="M7"/>
          <cell r="N7"/>
          <cell r="O7"/>
          <cell r="P7"/>
        </row>
        <row r="8">
          <cell r="A8" t="str">
            <v>НС-1697698</v>
          </cell>
          <cell r="B8" t="str">
            <v>9K</v>
          </cell>
          <cell r="C8" t="str">
            <v>НС-1697689</v>
          </cell>
          <cell r="D8" t="str">
            <v>H09S1D.NS1R</v>
          </cell>
          <cell r="E8" t="str">
            <v>внутренний блок</v>
          </cell>
          <cell r="F8" t="str">
            <v>2,50
(0,89 - 3,8)</v>
          </cell>
          <cell r="G8" t="str">
            <v>3,2
(0,65 - 4,9)</v>
          </cell>
          <cell r="H8" t="str">
            <v>19/27/35/40/47</v>
          </cell>
          <cell r="I8" t="str">
            <v>A+++/А++</v>
          </cell>
          <cell r="J8" t="str">
            <v>895×307×235</v>
          </cell>
          <cell r="K8">
            <v>11</v>
          </cell>
          <cell r="L8">
            <v>87990</v>
          </cell>
          <cell r="M8">
            <v>69900</v>
          </cell>
          <cell r="N8">
            <v>62910</v>
          </cell>
          <cell r="O8"/>
          <cell r="P8"/>
        </row>
        <row r="9">
          <cell r="A9"/>
          <cell r="B9"/>
          <cell r="C9" t="str">
            <v>НС-1697691</v>
          </cell>
          <cell r="D9" t="str">
            <v>H09S1D.U12R</v>
          </cell>
          <cell r="E9" t="str">
            <v>наружный блок</v>
          </cell>
          <cell r="F9"/>
          <cell r="G9"/>
          <cell r="H9"/>
          <cell r="I9"/>
          <cell r="J9" t="str">
            <v>717×495×230</v>
          </cell>
          <cell r="K9">
            <v>25.1</v>
          </cell>
          <cell r="L9"/>
          <cell r="M9"/>
          <cell r="N9"/>
          <cell r="O9"/>
          <cell r="P9"/>
        </row>
        <row r="10">
          <cell r="A10" t="str">
            <v>НС-1697699</v>
          </cell>
          <cell r="B10" t="str">
            <v>12K</v>
          </cell>
          <cell r="C10" t="str">
            <v>НС-1697692</v>
          </cell>
          <cell r="D10" t="str">
            <v>H12S1D.NS1R</v>
          </cell>
          <cell r="E10" t="str">
            <v>внутренний блок</v>
          </cell>
          <cell r="F10" t="str">
            <v>3,5
(0,89 - 4,2)</v>
          </cell>
          <cell r="G10" t="str">
            <v>4,0
(0,65 - 5,4)</v>
          </cell>
          <cell r="H10" t="str">
            <v>19/27/35/40/47</v>
          </cell>
          <cell r="I10" t="str">
            <v>A+++/А++</v>
          </cell>
          <cell r="J10" t="str">
            <v>895×307×235</v>
          </cell>
          <cell r="K10">
            <v>11</v>
          </cell>
          <cell r="L10">
            <v>101990</v>
          </cell>
          <cell r="M10">
            <v>82300</v>
          </cell>
          <cell r="N10">
            <v>74070</v>
          </cell>
          <cell r="O10"/>
          <cell r="P10"/>
        </row>
        <row r="11">
          <cell r="A11"/>
          <cell r="B11"/>
          <cell r="C11" t="str">
            <v>НС-1697693</v>
          </cell>
          <cell r="D11" t="str">
            <v>H12S1D.U12R</v>
          </cell>
          <cell r="E11" t="str">
            <v>наружный блок</v>
          </cell>
          <cell r="F11"/>
          <cell r="G11"/>
          <cell r="H11"/>
          <cell r="I11"/>
          <cell r="J11" t="str">
            <v>717×495×230</v>
          </cell>
          <cell r="K11">
            <v>25.1</v>
          </cell>
          <cell r="L11"/>
          <cell r="M11"/>
          <cell r="N11"/>
          <cell r="O11"/>
          <cell r="P11"/>
        </row>
        <row r="12">
          <cell r="A12" t="str">
            <v>НС-1697700</v>
          </cell>
          <cell r="B12" t="str">
            <v>18K</v>
          </cell>
          <cell r="C12" t="str">
            <v>НС-1697694</v>
          </cell>
          <cell r="D12" t="str">
            <v>H18S1D.NS1R</v>
          </cell>
          <cell r="E12" t="str">
            <v>внутренний блок</v>
          </cell>
          <cell r="F12" t="str">
            <v>5,0
(0,9 - 5,5)</v>
          </cell>
          <cell r="G12" t="str">
            <v>5,8
(0,9 - 6,40)</v>
          </cell>
          <cell r="H12" t="str">
            <v>29/34/39/44/49</v>
          </cell>
          <cell r="I12" t="str">
            <v>A++/А+</v>
          </cell>
          <cell r="J12" t="str">
            <v>895×307×235</v>
          </cell>
          <cell r="K12">
            <v>12.8</v>
          </cell>
          <cell r="L12">
            <v>147990</v>
          </cell>
          <cell r="M12">
            <v>120400</v>
          </cell>
          <cell r="N12">
            <v>108360</v>
          </cell>
          <cell r="O12"/>
          <cell r="P12"/>
        </row>
        <row r="13">
          <cell r="A13"/>
          <cell r="B13"/>
          <cell r="C13" t="str">
            <v>НС-1697695</v>
          </cell>
          <cell r="D13" t="str">
            <v>H18S1D.U18R</v>
          </cell>
          <cell r="E13" t="str">
            <v>наружный блок</v>
          </cell>
          <cell r="F13"/>
          <cell r="G13"/>
          <cell r="H13"/>
          <cell r="I13"/>
          <cell r="J13" t="str">
            <v>770×545×288</v>
          </cell>
          <cell r="K13">
            <v>34.4</v>
          </cell>
          <cell r="L13"/>
          <cell r="M13"/>
          <cell r="N13"/>
          <cell r="O13"/>
          <cell r="P13"/>
        </row>
        <row r="14">
          <cell r="A14" t="str">
            <v>НС-1697701</v>
          </cell>
          <cell r="B14" t="str">
            <v>24K</v>
          </cell>
          <cell r="C14" t="str">
            <v>НС-1697696</v>
          </cell>
          <cell r="D14" t="str">
            <v>H24S1D.NS1R</v>
          </cell>
          <cell r="E14" t="str">
            <v>внутренний блок</v>
          </cell>
          <cell r="F14" t="str">
            <v>6,6
(0,9 - 7,72)</v>
          </cell>
          <cell r="G14" t="str">
            <v>7,5
(0,9 - 8,64)</v>
          </cell>
          <cell r="H14" t="str">
            <v>31/34/42/47/51</v>
          </cell>
          <cell r="I14" t="str">
            <v>A++/А+</v>
          </cell>
          <cell r="J14" t="str">
            <v>895×307×235</v>
          </cell>
          <cell r="K14">
            <v>12.8</v>
          </cell>
          <cell r="L14">
            <v>179990</v>
          </cell>
          <cell r="M14">
            <v>148200</v>
          </cell>
          <cell r="N14">
            <v>133380</v>
          </cell>
          <cell r="O14"/>
          <cell r="P14"/>
        </row>
        <row r="15">
          <cell r="A15"/>
          <cell r="B15"/>
          <cell r="C15" t="str">
            <v>НС-1697697</v>
          </cell>
          <cell r="D15" t="str">
            <v>H24S1D.U24R</v>
          </cell>
          <cell r="E15" t="str">
            <v>наружный блок</v>
          </cell>
          <cell r="F15"/>
          <cell r="G15"/>
          <cell r="H15"/>
          <cell r="I15"/>
          <cell r="J15" t="str">
            <v>870×650×330</v>
          </cell>
          <cell r="K15">
            <v>44</v>
          </cell>
          <cell r="L15"/>
          <cell r="M15"/>
          <cell r="N15"/>
          <cell r="O15"/>
          <cell r="P15"/>
        </row>
        <row r="16">
          <cell r="B16" t="str">
            <v>ARTCOOL Mirror</v>
          </cell>
          <cell r="C16"/>
          <cell r="D16"/>
          <cell r="E16"/>
          <cell r="F16"/>
          <cell r="G16"/>
          <cell r="H16"/>
          <cell r="I16"/>
          <cell r="J16"/>
          <cell r="K16"/>
          <cell r="L16"/>
          <cell r="M16"/>
          <cell r="N16"/>
          <cell r="O16"/>
          <cell r="P16"/>
        </row>
        <row r="17">
          <cell r="A17" t="str">
            <v>НС-1606456</v>
          </cell>
          <cell r="B17" t="str">
            <v>9K</v>
          </cell>
          <cell r="C17" t="str">
            <v>НС-1606433</v>
          </cell>
          <cell r="D17" t="str">
            <v>AC09BK.NSJR</v>
          </cell>
          <cell r="E17" t="str">
            <v>внутренний блок</v>
          </cell>
          <cell r="F17" t="str">
            <v>2,50
(0,89 - 3,70)</v>
          </cell>
          <cell r="G17" t="str">
            <v>3,3
(0,89 - 4,10)</v>
          </cell>
          <cell r="H17" t="str">
            <v>19/27/35/45</v>
          </cell>
          <cell r="I17" t="str">
            <v>A++/А+</v>
          </cell>
          <cell r="J17" t="str">
            <v>837х308х189</v>
          </cell>
          <cell r="K17">
            <v>9.9</v>
          </cell>
          <cell r="L17">
            <v>91990</v>
          </cell>
          <cell r="M17">
            <v>75700</v>
          </cell>
          <cell r="N17">
            <v>68130</v>
          </cell>
          <cell r="O17"/>
          <cell r="P17"/>
        </row>
        <row r="18">
          <cell r="A18"/>
          <cell r="B18"/>
          <cell r="C18" t="str">
            <v>НС-1606434</v>
          </cell>
          <cell r="D18" t="str">
            <v>AC09BK.UA3R</v>
          </cell>
          <cell r="E18" t="str">
            <v>наружный блок</v>
          </cell>
          <cell r="F18"/>
          <cell r="G18"/>
          <cell r="H18"/>
          <cell r="I18"/>
          <cell r="J18" t="str">
            <v>717×483×230</v>
          </cell>
          <cell r="K18">
            <v>26</v>
          </cell>
          <cell r="L18"/>
          <cell r="M18"/>
          <cell r="N18"/>
          <cell r="O18"/>
          <cell r="P18"/>
        </row>
        <row r="19">
          <cell r="A19" t="str">
            <v>НС-1606457</v>
          </cell>
          <cell r="B19" t="str">
            <v>12K</v>
          </cell>
          <cell r="C19" t="str">
            <v>НС-1606436</v>
          </cell>
          <cell r="D19" t="str">
            <v>AC12BK.NSJR</v>
          </cell>
          <cell r="E19" t="str">
            <v>внутренний блок</v>
          </cell>
          <cell r="F19" t="str">
            <v>3,5
(0,89 - 4,04)</v>
          </cell>
          <cell r="G19" t="str">
            <v>4,0
(0,89 - 5,10)</v>
          </cell>
          <cell r="H19" t="str">
            <v>19/27/35/45</v>
          </cell>
          <cell r="I19" t="str">
            <v>A++/А+</v>
          </cell>
          <cell r="J19" t="str">
            <v>837х308х189</v>
          </cell>
          <cell r="K19">
            <v>9.9</v>
          </cell>
          <cell r="L19">
            <v>98990</v>
          </cell>
          <cell r="M19">
            <v>82300</v>
          </cell>
          <cell r="N19">
            <v>74070</v>
          </cell>
          <cell r="O19"/>
          <cell r="P19"/>
        </row>
        <row r="20">
          <cell r="A20"/>
          <cell r="B20"/>
          <cell r="C20" t="str">
            <v>НС-1606438</v>
          </cell>
          <cell r="D20" t="str">
            <v>AC12BK.UA3R</v>
          </cell>
          <cell r="E20" t="str">
            <v>наружный блок</v>
          </cell>
          <cell r="F20"/>
          <cell r="G20"/>
          <cell r="H20"/>
          <cell r="I20"/>
          <cell r="J20" t="str">
            <v>717×483×230</v>
          </cell>
          <cell r="K20">
            <v>26</v>
          </cell>
          <cell r="L20"/>
          <cell r="M20"/>
          <cell r="N20"/>
          <cell r="O20"/>
          <cell r="P20"/>
        </row>
        <row r="21">
          <cell r="B21" t="str">
            <v>ProCool</v>
          </cell>
          <cell r="C21"/>
          <cell r="D21"/>
          <cell r="E21"/>
          <cell r="F21"/>
          <cell r="G21"/>
          <cell r="H21"/>
          <cell r="I21"/>
          <cell r="J21"/>
          <cell r="K21"/>
          <cell r="L21"/>
          <cell r="M21"/>
          <cell r="N21"/>
          <cell r="O21"/>
          <cell r="P21"/>
        </row>
        <row r="22">
          <cell r="A22" t="str">
            <v>НС-1344689</v>
          </cell>
          <cell r="B22" t="str">
            <v>7K</v>
          </cell>
          <cell r="C22" t="str">
            <v>НС-1198217</v>
          </cell>
          <cell r="D22" t="str">
            <v>B07TS.NSJ</v>
          </cell>
          <cell r="E22" t="str">
            <v>внутренний блок</v>
          </cell>
          <cell r="F22" t="str">
            <v>2,14                       (0,88-3,05)</v>
          </cell>
          <cell r="G22" t="str">
            <v>2,50
 (0,88-4,04)</v>
          </cell>
          <cell r="H22" t="str">
            <v>19/28/32/36</v>
          </cell>
          <cell r="I22" t="str">
            <v>A/А</v>
          </cell>
          <cell r="J22" t="str">
            <v>837х308х189</v>
          </cell>
          <cell r="K22">
            <v>8.6</v>
          </cell>
          <cell r="L22">
            <v>59990</v>
          </cell>
          <cell r="M22">
            <v>46900</v>
          </cell>
          <cell r="N22">
            <v>42210</v>
          </cell>
          <cell r="O22"/>
          <cell r="P22"/>
        </row>
        <row r="23">
          <cell r="A23"/>
          <cell r="B23"/>
          <cell r="C23" t="str">
            <v>НС-1198218</v>
          </cell>
          <cell r="D23" t="str">
            <v>B07TS.UA3</v>
          </cell>
          <cell r="E23" t="str">
            <v>наружный блок</v>
          </cell>
          <cell r="F23"/>
          <cell r="G23"/>
          <cell r="H23"/>
          <cell r="I23"/>
          <cell r="J23" t="str">
            <v>717×495×230</v>
          </cell>
          <cell r="K23">
            <v>26.4</v>
          </cell>
          <cell r="L23"/>
          <cell r="M23"/>
          <cell r="N23"/>
          <cell r="O23"/>
          <cell r="P23"/>
        </row>
        <row r="24">
          <cell r="A24" t="str">
            <v>НС-1344693</v>
          </cell>
          <cell r="B24" t="str">
            <v>9K</v>
          </cell>
          <cell r="C24" t="str">
            <v>НС-1198219</v>
          </cell>
          <cell r="D24" t="str">
            <v>B09TS.NSJ</v>
          </cell>
          <cell r="E24" t="str">
            <v>внутренний блок</v>
          </cell>
          <cell r="F24" t="str">
            <v>2,70           (0,88-3,46)</v>
          </cell>
          <cell r="G24" t="str">
            <v>2,93            (0,88-4,04)</v>
          </cell>
          <cell r="H24" t="str">
            <v>19/28/36/42</v>
          </cell>
          <cell r="I24" t="str">
            <v>A/А</v>
          </cell>
          <cell r="J24" t="str">
            <v>837х308х189</v>
          </cell>
          <cell r="K24">
            <v>8.6</v>
          </cell>
          <cell r="L24">
            <v>63990</v>
          </cell>
          <cell r="M24">
            <v>49900</v>
          </cell>
          <cell r="N24">
            <v>44910</v>
          </cell>
          <cell r="O24"/>
          <cell r="P24"/>
        </row>
        <row r="25">
          <cell r="A25"/>
          <cell r="B25"/>
          <cell r="C25" t="str">
            <v>НС-1198221</v>
          </cell>
          <cell r="D25" t="str">
            <v>B09TS.UA3</v>
          </cell>
          <cell r="E25" t="str">
            <v>наружный блок</v>
          </cell>
          <cell r="F25"/>
          <cell r="G25"/>
          <cell r="H25"/>
          <cell r="I25"/>
          <cell r="J25" t="str">
            <v>717×495×230</v>
          </cell>
          <cell r="K25">
            <v>26.4</v>
          </cell>
          <cell r="L25"/>
          <cell r="M25"/>
          <cell r="N25"/>
          <cell r="O25"/>
          <cell r="P25"/>
        </row>
        <row r="26">
          <cell r="A26" t="str">
            <v>НС-1344695</v>
          </cell>
          <cell r="B26" t="str">
            <v>12K</v>
          </cell>
          <cell r="C26" t="str">
            <v>НС-1198222</v>
          </cell>
          <cell r="D26" t="str">
            <v>B12TS.NSJ</v>
          </cell>
          <cell r="E26" t="str">
            <v>внутренний блок</v>
          </cell>
          <cell r="F26" t="str">
            <v>3,52           (0,88-3,87)</v>
          </cell>
          <cell r="G26" t="str">
            <v>3,52
 (0,88-4,04)</v>
          </cell>
          <cell r="H26" t="str">
            <v>19/28/36/42</v>
          </cell>
          <cell r="I26" t="str">
            <v>A/А</v>
          </cell>
          <cell r="J26" t="str">
            <v>837х308х189</v>
          </cell>
          <cell r="K26">
            <v>8.6</v>
          </cell>
          <cell r="L26">
            <v>71990</v>
          </cell>
          <cell r="M26">
            <v>56900</v>
          </cell>
          <cell r="N26">
            <v>51210</v>
          </cell>
          <cell r="O26"/>
          <cell r="P26"/>
        </row>
        <row r="27">
          <cell r="A27"/>
          <cell r="B27"/>
          <cell r="C27" t="str">
            <v>НС-1198224</v>
          </cell>
          <cell r="D27" t="str">
            <v>B12TS.UA3</v>
          </cell>
          <cell r="E27" t="str">
            <v>наружный блок</v>
          </cell>
          <cell r="F27"/>
          <cell r="G27"/>
          <cell r="H27"/>
          <cell r="I27"/>
          <cell r="J27" t="str">
            <v>717×495×230</v>
          </cell>
          <cell r="K27">
            <v>26.4</v>
          </cell>
          <cell r="L27"/>
          <cell r="M27"/>
          <cell r="N27"/>
          <cell r="O27"/>
          <cell r="P27"/>
        </row>
        <row r="28">
          <cell r="A28" t="str">
            <v>НС-1347782</v>
          </cell>
          <cell r="B28" t="str">
            <v>18K</v>
          </cell>
          <cell r="C28" t="str">
            <v>НС-1198226</v>
          </cell>
          <cell r="D28" t="str">
            <v>B18TS.NSK</v>
          </cell>
          <cell r="E28" t="str">
            <v>внутренний блок</v>
          </cell>
          <cell r="F28" t="str">
            <v>5,28          (1,08-5,36)</v>
          </cell>
          <cell r="G28" t="str">
            <v>5,42 
(1,08-6,10)</v>
          </cell>
          <cell r="H28" t="str">
            <v>32/38/43/55</v>
          </cell>
          <cell r="I28" t="str">
            <v>A/А</v>
          </cell>
          <cell r="J28" t="str">
            <v>998x345x210</v>
          </cell>
          <cell r="K28">
            <v>11.5</v>
          </cell>
          <cell r="L28">
            <v>99990</v>
          </cell>
          <cell r="M28">
            <v>80900</v>
          </cell>
          <cell r="N28">
            <v>72810</v>
          </cell>
          <cell r="O28"/>
          <cell r="P28"/>
        </row>
        <row r="29">
          <cell r="A29"/>
          <cell r="B29"/>
          <cell r="C29" t="str">
            <v>НС-1198227</v>
          </cell>
          <cell r="D29" t="str">
            <v>B18TS.UL2</v>
          </cell>
          <cell r="E29" t="str">
            <v>наружный блок</v>
          </cell>
          <cell r="F29"/>
          <cell r="G29"/>
          <cell r="H29"/>
          <cell r="I29"/>
          <cell r="J29" t="str">
            <v>770x545x288</v>
          </cell>
          <cell r="K29">
            <v>34.200000000000003</v>
          </cell>
          <cell r="L29"/>
          <cell r="M29"/>
          <cell r="N29"/>
          <cell r="O29"/>
          <cell r="P29"/>
        </row>
        <row r="30">
          <cell r="A30" t="str">
            <v>НС-1347783</v>
          </cell>
          <cell r="B30" t="str">
            <v>24K</v>
          </cell>
          <cell r="C30" t="str">
            <v>НС-1374053</v>
          </cell>
          <cell r="D30" t="str">
            <v>B24TS.NSKC</v>
          </cell>
          <cell r="E30" t="str">
            <v>внутренний блок</v>
          </cell>
          <cell r="F30" t="str">
            <v>6,45              (1,03-7,18)</v>
          </cell>
          <cell r="G30" t="str">
            <v>6,45           (1,03-7,18)</v>
          </cell>
          <cell r="H30" t="str">
            <v>32/38/43/56</v>
          </cell>
          <cell r="I30" t="str">
            <v>A/B</v>
          </cell>
          <cell r="J30" t="str">
            <v>998x345x210</v>
          </cell>
          <cell r="K30">
            <v>13</v>
          </cell>
          <cell r="L30">
            <v>123990</v>
          </cell>
          <cell r="M30">
            <v>102900</v>
          </cell>
          <cell r="N30">
            <v>92610</v>
          </cell>
          <cell r="O30"/>
          <cell r="P30"/>
        </row>
        <row r="31">
          <cell r="A31"/>
          <cell r="B31"/>
          <cell r="C31" t="str">
            <v>НС-1374054</v>
          </cell>
          <cell r="D31" t="str">
            <v>B24TS.U24C</v>
          </cell>
          <cell r="E31" t="str">
            <v>наружный блок</v>
          </cell>
          <cell r="F31"/>
          <cell r="G31"/>
          <cell r="H31"/>
          <cell r="I31"/>
          <cell r="J31" t="str">
            <v>870x650x330</v>
          </cell>
          <cell r="K31">
            <v>42.7</v>
          </cell>
          <cell r="L31"/>
          <cell r="M31"/>
          <cell r="N31"/>
          <cell r="O31"/>
          <cell r="P31"/>
        </row>
        <row r="32">
          <cell r="B32"/>
          <cell r="C32"/>
          <cell r="D32"/>
          <cell r="E32"/>
          <cell r="F32"/>
          <cell r="G32"/>
          <cell r="H32"/>
          <cell r="I32"/>
          <cell r="J32"/>
          <cell r="K32"/>
          <cell r="L32"/>
          <cell r="M32"/>
          <cell r="N32"/>
          <cell r="O32"/>
          <cell r="P32"/>
        </row>
        <row r="33">
          <cell r="B33" t="str">
            <v>МУЛЬТИ СПЛИТ-СИСТЕМЫ R32</v>
          </cell>
          <cell r="C33"/>
          <cell r="D33"/>
          <cell r="E33"/>
          <cell r="F33"/>
          <cell r="G33"/>
          <cell r="H33"/>
          <cell r="I33"/>
          <cell r="J33"/>
          <cell r="K33"/>
          <cell r="L33"/>
          <cell r="M33"/>
          <cell r="N33"/>
          <cell r="O33"/>
          <cell r="P33"/>
        </row>
        <row r="34">
          <cell r="A34" t="str">
            <v>НС-код
комплект</v>
          </cell>
          <cell r="B34" t="str">
            <v>Модель</v>
          </cell>
          <cell r="C34" t="str">
            <v>НС-код
блок</v>
          </cell>
          <cell r="D34" t="str">
            <v>Блок</v>
          </cell>
          <cell r="E34" t="str">
            <v>Тип блока</v>
          </cell>
          <cell r="F34" t="str">
            <v>Мощность, кВт</v>
          </cell>
          <cell r="G34"/>
          <cell r="H34" t="str">
            <v>SEER</v>
          </cell>
          <cell r="I34" t="str">
            <v>SCOP</v>
          </cell>
          <cell r="J34" t="str">
            <v>Габариты блока (ДхВхГ), мм</v>
          </cell>
          <cell r="K34" t="str">
            <v>Вес, кг</v>
          </cell>
          <cell r="L34" t="str">
            <v>Диаметры труб, мм</v>
          </cell>
          <cell r="M34" t="str">
            <v>ВБ: Кол-во (Мощность), кВт мин./макс.</v>
          </cell>
          <cell r="N34" t="str">
            <v>РИЦ, руб.</v>
          </cell>
          <cell r="O34" t="str">
            <v>Дилерская цена, руб.</v>
          </cell>
          <cell r="P34" t="str">
            <v>Ваша спец. цена, руб.</v>
          </cell>
        </row>
        <row r="35">
          <cell r="A35"/>
          <cell r="B35"/>
          <cell r="C35"/>
          <cell r="D35"/>
          <cell r="E35"/>
          <cell r="F35" t="str">
            <v>охлаждение</v>
          </cell>
          <cell r="G35" t="str">
            <v>нагрев</v>
          </cell>
          <cell r="H35"/>
          <cell r="I35"/>
          <cell r="J35"/>
          <cell r="K35"/>
          <cell r="L35"/>
          <cell r="M35"/>
          <cell r="N35"/>
          <cell r="O35"/>
          <cell r="P35"/>
        </row>
        <row r="36">
          <cell r="B36" t="str">
            <v>Наружные блоки мульти сплит-систем (R32)</v>
          </cell>
          <cell r="C36"/>
          <cell r="D36"/>
          <cell r="E36"/>
          <cell r="F36"/>
          <cell r="G36"/>
          <cell r="H36"/>
          <cell r="I36"/>
          <cell r="J36"/>
          <cell r="K36"/>
          <cell r="L36"/>
          <cell r="M36"/>
          <cell r="N36"/>
          <cell r="O36"/>
          <cell r="P36"/>
        </row>
        <row r="37">
          <cell r="A37" t="str">
            <v>НС-1705604</v>
          </cell>
          <cell r="B37" t="str">
            <v>15к</v>
          </cell>
          <cell r="C37" t="str">
            <v>НС-1705604</v>
          </cell>
          <cell r="D37" t="str">
            <v>MU2R15.U13</v>
          </cell>
          <cell r="E37" t="str">
            <v>наружный блок (на 2 внутр.)</v>
          </cell>
          <cell r="F37" t="str">
            <v>4,1 (0,88 - 4,72)</v>
          </cell>
          <cell r="G37" t="str">
            <v>4,69 (0,97 - 5,39)</v>
          </cell>
          <cell r="H37" t="str">
            <v>8,6/A+++</v>
          </cell>
          <cell r="I37" t="str">
            <v>4,6/A++</v>
          </cell>
          <cell r="J37" t="str">
            <v>770×545×288</v>
          </cell>
          <cell r="K37">
            <v>32.5</v>
          </cell>
          <cell r="L37" t="str">
            <v>6,35 / 9,52</v>
          </cell>
          <cell r="M37" t="str">
            <v>2/2 (3,0/6,1)</v>
          </cell>
          <cell r="N37">
            <v>132200</v>
          </cell>
          <cell r="O37">
            <v>109600</v>
          </cell>
          <cell r="P37">
            <v>98640</v>
          </cell>
        </row>
        <row r="38">
          <cell r="A38" t="str">
            <v>НС-1705605</v>
          </cell>
          <cell r="B38" t="str">
            <v>17к</v>
          </cell>
          <cell r="C38" t="str">
            <v>НС-1705605</v>
          </cell>
          <cell r="D38" t="str">
            <v>MU2R17.U13</v>
          </cell>
          <cell r="E38" t="str">
            <v>наружный блок (на 2 внутр.)</v>
          </cell>
          <cell r="F38" t="str">
            <v>4,69 (0,88 - 5,39)</v>
          </cell>
          <cell r="G38" t="str">
            <v>5,1 (0,97 - 5,51)</v>
          </cell>
          <cell r="H38" t="str">
            <v>8,5/A+++</v>
          </cell>
          <cell r="I38" t="str">
            <v>4,6/A++</v>
          </cell>
          <cell r="J38" t="str">
            <v>770×545×288</v>
          </cell>
          <cell r="K38">
            <v>32.5</v>
          </cell>
          <cell r="L38" t="str">
            <v>6,35 / 9,52</v>
          </cell>
          <cell r="M38" t="str">
            <v>2/2 (3,0/7,0)</v>
          </cell>
          <cell r="N38">
            <v>146700</v>
          </cell>
          <cell r="O38">
            <v>121600</v>
          </cell>
          <cell r="P38">
            <v>109440</v>
          </cell>
        </row>
        <row r="39">
          <cell r="A39" t="str">
            <v>НС-1705606</v>
          </cell>
          <cell r="B39" t="str">
            <v>19к</v>
          </cell>
          <cell r="C39" t="str">
            <v>НС-1705606</v>
          </cell>
          <cell r="D39" t="str">
            <v>MU3R19.U23</v>
          </cell>
          <cell r="E39" t="str">
            <v>наружный блок (на 3 внутр.)</v>
          </cell>
          <cell r="F39" t="str">
            <v>5,27 (1,06 - 6,33)</v>
          </cell>
          <cell r="G39" t="str">
            <v>6,33 (1,17 - 7,33)</v>
          </cell>
          <cell r="H39" t="str">
            <v>8,6/A+++</v>
          </cell>
          <cell r="I39" t="str">
            <v>4,7/A++</v>
          </cell>
          <cell r="J39" t="str">
            <v>870×650×330</v>
          </cell>
          <cell r="K39">
            <v>44.5</v>
          </cell>
          <cell r="L39" t="str">
            <v>6,35 / 9,52</v>
          </cell>
          <cell r="M39" t="str">
            <v>2/3 (3,0/8,7)</v>
          </cell>
          <cell r="N39">
            <v>174700</v>
          </cell>
          <cell r="O39">
            <v>144800</v>
          </cell>
          <cell r="P39">
            <v>130320</v>
          </cell>
        </row>
        <row r="40">
          <cell r="A40" t="str">
            <v>НС-1705608</v>
          </cell>
          <cell r="B40" t="str">
            <v>21к</v>
          </cell>
          <cell r="C40" t="str">
            <v>НС-1705608</v>
          </cell>
          <cell r="D40" t="str">
            <v>MU3R21.U23</v>
          </cell>
          <cell r="E40" t="str">
            <v>наружный блок (на 3 внутр.)</v>
          </cell>
          <cell r="F40" t="str">
            <v>6,15 (1,06 - 7,33)</v>
          </cell>
          <cell r="G40" t="str">
            <v>7,03 (1,17 - 7,8)</v>
          </cell>
          <cell r="H40" t="str">
            <v>8,5/A+++</v>
          </cell>
          <cell r="I40" t="str">
            <v>4,7/A++</v>
          </cell>
          <cell r="J40" t="str">
            <v>870×650×330</v>
          </cell>
          <cell r="K40">
            <v>44.5</v>
          </cell>
          <cell r="L40" t="str">
            <v>6,35 / 9,52</v>
          </cell>
          <cell r="M40" t="str">
            <v>2/3 (3,0/9,6)</v>
          </cell>
          <cell r="N40">
            <v>188700</v>
          </cell>
          <cell r="O40">
            <v>156400</v>
          </cell>
          <cell r="P40">
            <v>140760</v>
          </cell>
        </row>
        <row r="41">
          <cell r="A41" t="str">
            <v>НС-1705609</v>
          </cell>
          <cell r="B41" t="str">
            <v>25к</v>
          </cell>
          <cell r="C41" t="str">
            <v>НС-1705609</v>
          </cell>
          <cell r="D41" t="str">
            <v>MU4R25.U22</v>
          </cell>
          <cell r="E41" t="str">
            <v>наружный блок (на 4 внутр.)</v>
          </cell>
          <cell r="F41" t="str">
            <v>7,03 (1,06 - 8,50)</v>
          </cell>
          <cell r="G41" t="str">
            <v>8,09 (1,17 - 9,09)</v>
          </cell>
          <cell r="H41" t="str">
            <v>8,0/A++</v>
          </cell>
          <cell r="I41" t="str">
            <v>4,4/A+</v>
          </cell>
          <cell r="J41" t="str">
            <v>870×650×330</v>
          </cell>
          <cell r="K41">
            <v>47</v>
          </cell>
          <cell r="L41" t="str">
            <v>6,35 / 9,52</v>
          </cell>
          <cell r="M41" t="str">
            <v>2/4 (3,0/11,4)</v>
          </cell>
          <cell r="N41">
            <v>233400</v>
          </cell>
          <cell r="O41">
            <v>193400</v>
          </cell>
          <cell r="P41">
            <v>174060</v>
          </cell>
        </row>
        <row r="42">
          <cell r="A42" t="str">
            <v>НС-1705610</v>
          </cell>
          <cell r="B42" t="str">
            <v>27к</v>
          </cell>
          <cell r="C42" t="str">
            <v>НС-1705610</v>
          </cell>
          <cell r="D42" t="str">
            <v>MU4R27.U42</v>
          </cell>
          <cell r="E42" t="str">
            <v>наружный блок (на 4 внутр.)</v>
          </cell>
          <cell r="F42" t="str">
            <v>7,9 (1,32 - 9,50)</v>
          </cell>
          <cell r="G42" t="str">
            <v>9,09 (1,47 - 10,6)</v>
          </cell>
          <cell r="H42" t="str">
            <v>8,0/A++</v>
          </cell>
          <cell r="I42" t="str">
            <v>4,3/A+</v>
          </cell>
          <cell r="J42" t="str">
            <v>950×834×330</v>
          </cell>
          <cell r="K42">
            <v>63.5</v>
          </cell>
          <cell r="L42" t="str">
            <v>6,35 / 9,52</v>
          </cell>
          <cell r="M42" t="str">
            <v>2/4 (3,0/12,0)</v>
          </cell>
          <cell r="N42">
            <v>242300</v>
          </cell>
          <cell r="O42">
            <v>200800</v>
          </cell>
          <cell r="P42">
            <v>180720</v>
          </cell>
        </row>
        <row r="43">
          <cell r="A43" t="str">
            <v>НС-1705611</v>
          </cell>
          <cell r="B43" t="str">
            <v>30к</v>
          </cell>
          <cell r="C43" t="str">
            <v>НС-1705611</v>
          </cell>
          <cell r="D43" t="str">
            <v>MU5R30.U42</v>
          </cell>
          <cell r="E43" t="str">
            <v>наружный блок (на 5 внутр.)</v>
          </cell>
          <cell r="F43" t="str">
            <v>8,8 (1,32 - 10,6)</v>
          </cell>
          <cell r="G43" t="str">
            <v>10,1 (1,47 - 12,1)</v>
          </cell>
          <cell r="H43" t="str">
            <v>8,2/A++</v>
          </cell>
          <cell r="I43" t="str">
            <v>4,3/A+</v>
          </cell>
          <cell r="J43" t="str">
            <v>950×834×330</v>
          </cell>
          <cell r="K43">
            <v>64.099999999999994</v>
          </cell>
          <cell r="L43" t="str">
            <v>6,35 / 9,52</v>
          </cell>
          <cell r="M43" t="str">
            <v>2/5 (3,0/14,0)</v>
          </cell>
          <cell r="N43">
            <v>261400</v>
          </cell>
          <cell r="O43">
            <v>216700</v>
          </cell>
          <cell r="P43">
            <v>195030</v>
          </cell>
        </row>
        <row r="44">
          <cell r="A44" t="str">
            <v>НС-1702401</v>
          </cell>
          <cell r="B44" t="str">
            <v>40к</v>
          </cell>
          <cell r="C44" t="str">
            <v>НС-1702401</v>
          </cell>
          <cell r="D44" t="str">
            <v>MU5R40.U42</v>
          </cell>
          <cell r="E44" t="str">
            <v>наружный блок (на 5 внутр.)</v>
          </cell>
          <cell r="F44" t="str">
            <v>11,2 (1,32 - 14,65)</v>
          </cell>
          <cell r="G44" t="str">
            <v>12,51 (1,47 - 15,97)</v>
          </cell>
          <cell r="H44" t="str">
            <v>7,5/A++</v>
          </cell>
          <cell r="I44" t="str">
            <v>4,4/A+</v>
          </cell>
          <cell r="J44" t="str">
            <v>950×834×330</v>
          </cell>
          <cell r="K44">
            <v>74</v>
          </cell>
          <cell r="L44" t="str">
            <v>6,35 / 9,52</v>
          </cell>
          <cell r="M44" t="str">
            <v>2/5 (3,0/21,0)</v>
          </cell>
          <cell r="N44">
            <v>329100</v>
          </cell>
          <cell r="O44">
            <v>272700</v>
          </cell>
          <cell r="P44">
            <v>245430</v>
          </cell>
        </row>
        <row r="45">
          <cell r="B45" t="str">
            <v>Внутренние блоки мульти сплит-систем настенного типа серии Standard</v>
          </cell>
          <cell r="C45"/>
          <cell r="D45"/>
          <cell r="E45"/>
          <cell r="F45"/>
          <cell r="G45"/>
          <cell r="H45"/>
          <cell r="I45"/>
          <cell r="J45"/>
          <cell r="K45"/>
          <cell r="L45"/>
          <cell r="M45"/>
          <cell r="N45"/>
          <cell r="O45"/>
          <cell r="P45"/>
        </row>
        <row r="46">
          <cell r="A46" t="str">
            <v>НС-1199012</v>
          </cell>
          <cell r="B46" t="str">
            <v>7k</v>
          </cell>
          <cell r="C46" t="str">
            <v>НС-1199012</v>
          </cell>
          <cell r="D46" t="str">
            <v>PM07SP.NSJR0</v>
          </cell>
          <cell r="E46" t="str">
            <v>внутренний блок</v>
          </cell>
          <cell r="F46">
            <v>2.1</v>
          </cell>
          <cell r="G46" t="str">
            <v>2,3</v>
          </cell>
          <cell r="H46" t="str">
            <v>-</v>
          </cell>
          <cell r="I46" t="str">
            <v>-</v>
          </cell>
          <cell r="J46" t="str">
            <v>837×308×189</v>
          </cell>
          <cell r="K46">
            <v>8.6999999999999993</v>
          </cell>
          <cell r="L46" t="str">
            <v>6,35 / 9,52</v>
          </cell>
          <cell r="M46" t="str">
            <v>-</v>
          </cell>
          <cell r="N46">
            <v>32700</v>
          </cell>
          <cell r="O46">
            <v>26100</v>
          </cell>
          <cell r="P46">
            <v>23490</v>
          </cell>
        </row>
        <row r="47">
          <cell r="A47" t="str">
            <v>НС-1199013</v>
          </cell>
          <cell r="B47" t="str">
            <v>9k</v>
          </cell>
          <cell r="C47" t="str">
            <v>НС-1199013</v>
          </cell>
          <cell r="D47" t="str">
            <v>PM09SP.NSJ</v>
          </cell>
          <cell r="E47" t="str">
            <v>внутренний блок</v>
          </cell>
          <cell r="F47" t="str">
            <v>2,5</v>
          </cell>
          <cell r="G47" t="str">
            <v>3,2</v>
          </cell>
          <cell r="H47" t="str">
            <v>-</v>
          </cell>
          <cell r="I47" t="str">
            <v>-</v>
          </cell>
          <cell r="J47" t="str">
            <v>837×308×189</v>
          </cell>
          <cell r="K47">
            <v>8.6999999999999993</v>
          </cell>
          <cell r="L47" t="str">
            <v>6,35 / 9,52</v>
          </cell>
          <cell r="M47" t="str">
            <v>-</v>
          </cell>
          <cell r="N47">
            <v>33700</v>
          </cell>
          <cell r="O47">
            <v>27100</v>
          </cell>
          <cell r="P47">
            <v>24390</v>
          </cell>
        </row>
        <row r="48">
          <cell r="A48" t="str">
            <v>НС-1199015</v>
          </cell>
          <cell r="B48" t="str">
            <v>12k</v>
          </cell>
          <cell r="C48" t="str">
            <v>НС-1199015</v>
          </cell>
          <cell r="D48" t="str">
            <v>PM12SP.NSJR0</v>
          </cell>
          <cell r="E48" t="str">
            <v>внутренний блок</v>
          </cell>
          <cell r="F48">
            <v>3.5</v>
          </cell>
          <cell r="G48" t="str">
            <v>3,8</v>
          </cell>
          <cell r="H48" t="str">
            <v>-</v>
          </cell>
          <cell r="I48" t="str">
            <v>-</v>
          </cell>
          <cell r="J48" t="str">
            <v>837×308×189</v>
          </cell>
          <cell r="K48">
            <v>8.6999999999999993</v>
          </cell>
          <cell r="L48" t="str">
            <v>6,35 / 9,52</v>
          </cell>
          <cell r="M48" t="str">
            <v>-</v>
          </cell>
          <cell r="N48">
            <v>39900</v>
          </cell>
          <cell r="O48">
            <v>32200</v>
          </cell>
          <cell r="P48">
            <v>28980</v>
          </cell>
        </row>
        <row r="49">
          <cell r="A49" t="str">
            <v>НС-1199020</v>
          </cell>
          <cell r="B49" t="str">
            <v>18k</v>
          </cell>
          <cell r="C49" t="str">
            <v>НС-1199020</v>
          </cell>
          <cell r="D49" t="str">
            <v>PM18SP.NSKR0</v>
          </cell>
          <cell r="E49" t="str">
            <v>внутренний блок</v>
          </cell>
          <cell r="F49" t="str">
            <v>5,0</v>
          </cell>
          <cell r="G49" t="str">
            <v>5,8</v>
          </cell>
          <cell r="H49" t="str">
            <v>-</v>
          </cell>
          <cell r="I49" t="str">
            <v>-</v>
          </cell>
          <cell r="J49" t="str">
            <v>998×345×210</v>
          </cell>
          <cell r="K49">
            <v>12</v>
          </cell>
          <cell r="L49" t="str">
            <v>6,35 / 12,7</v>
          </cell>
          <cell r="M49" t="str">
            <v>-</v>
          </cell>
          <cell r="N49">
            <v>51000</v>
          </cell>
          <cell r="O49">
            <v>42200</v>
          </cell>
          <cell r="P49">
            <v>37980</v>
          </cell>
        </row>
        <row r="50">
          <cell r="B50" t="str">
            <v>Внутренние блоки мульти сплит-систем канального типа</v>
          </cell>
          <cell r="C50"/>
          <cell r="D50"/>
          <cell r="E50"/>
          <cell r="F50"/>
          <cell r="G50"/>
          <cell r="H50"/>
          <cell r="I50"/>
          <cell r="J50"/>
          <cell r="K50"/>
          <cell r="L50"/>
          <cell r="M50"/>
          <cell r="N50"/>
          <cell r="O50"/>
          <cell r="P50"/>
        </row>
        <row r="51">
          <cell r="A51" t="str">
            <v>НС-1298640</v>
          </cell>
          <cell r="B51" t="str">
            <v>9k</v>
          </cell>
          <cell r="C51" t="str">
            <v>НС-1298640</v>
          </cell>
          <cell r="D51" t="str">
            <v>CL09R.N20</v>
          </cell>
          <cell r="E51" t="str">
            <v>внутренний блок</v>
          </cell>
          <cell r="F51" t="str">
            <v>2,5</v>
          </cell>
          <cell r="G51" t="str">
            <v>3,2</v>
          </cell>
          <cell r="H51" t="str">
            <v>-</v>
          </cell>
          <cell r="I51" t="str">
            <v>-</v>
          </cell>
          <cell r="J51" t="str">
            <v>900×190×700</v>
          </cell>
          <cell r="K51">
            <v>24</v>
          </cell>
          <cell r="L51" t="str">
            <v>6,35 / 9,52</v>
          </cell>
          <cell r="M51" t="str">
            <v>-</v>
          </cell>
          <cell r="N51">
            <v>83600</v>
          </cell>
          <cell r="O51">
            <v>69300</v>
          </cell>
          <cell r="P51">
            <v>62370</v>
          </cell>
        </row>
        <row r="52">
          <cell r="A52" t="str">
            <v>НС-1305287</v>
          </cell>
          <cell r="B52" t="str">
            <v>12k</v>
          </cell>
          <cell r="C52" t="str">
            <v>НС-1305287</v>
          </cell>
          <cell r="D52" t="str">
            <v>CL12R.N20</v>
          </cell>
          <cell r="E52" t="str">
            <v>внутренний блок</v>
          </cell>
          <cell r="F52">
            <v>3.5</v>
          </cell>
          <cell r="G52" t="str">
            <v>4,0</v>
          </cell>
          <cell r="H52" t="str">
            <v>-</v>
          </cell>
          <cell r="I52" t="str">
            <v>-</v>
          </cell>
          <cell r="J52" t="str">
            <v>900×190×700</v>
          </cell>
          <cell r="K52">
            <v>24</v>
          </cell>
          <cell r="L52" t="str">
            <v>6,35 / 9,52</v>
          </cell>
          <cell r="M52" t="str">
            <v>-</v>
          </cell>
          <cell r="N52">
            <v>94300</v>
          </cell>
          <cell r="O52">
            <v>78200</v>
          </cell>
          <cell r="P52">
            <v>70380</v>
          </cell>
        </row>
        <row r="53">
          <cell r="A53" t="str">
            <v>НС-1305289</v>
          </cell>
          <cell r="B53" t="str">
            <v>18k</v>
          </cell>
          <cell r="C53" t="str">
            <v>НС-1305289</v>
          </cell>
          <cell r="D53" t="str">
            <v>CL18R.N20</v>
          </cell>
          <cell r="E53" t="str">
            <v>внутренний блок</v>
          </cell>
          <cell r="F53" t="str">
            <v>5,0</v>
          </cell>
          <cell r="G53" t="str">
            <v>5,8</v>
          </cell>
          <cell r="H53" t="str">
            <v>-</v>
          </cell>
          <cell r="I53" t="str">
            <v>-</v>
          </cell>
          <cell r="J53" t="str">
            <v>900×190×700</v>
          </cell>
          <cell r="K53">
            <v>24</v>
          </cell>
          <cell r="L53" t="str">
            <v>6,35 / 12,7</v>
          </cell>
          <cell r="M53" t="str">
            <v>-</v>
          </cell>
          <cell r="N53">
            <v>96600</v>
          </cell>
          <cell r="O53">
            <v>80300</v>
          </cell>
          <cell r="P53">
            <v>72270</v>
          </cell>
        </row>
        <row r="54">
          <cell r="A54" t="str">
            <v>НС-1340917</v>
          </cell>
          <cell r="B54"/>
          <cell r="C54" t="str">
            <v>НС-1340917</v>
          </cell>
          <cell r="D54" t="str">
            <v>PWLSSB21H.ENCXLEU</v>
          </cell>
          <cell r="E54"/>
          <cell r="F54" t="str">
            <v>Беспроводной пульт</v>
          </cell>
          <cell r="G54"/>
          <cell r="H54"/>
          <cell r="I54"/>
          <cell r="J54"/>
          <cell r="K54"/>
          <cell r="L54"/>
          <cell r="M54"/>
          <cell r="N54">
            <v>17800</v>
          </cell>
          <cell r="O54">
            <v>14800</v>
          </cell>
          <cell r="P54">
            <v>13320</v>
          </cell>
        </row>
        <row r="55">
          <cell r="A55" t="str">
            <v>НС-1275535</v>
          </cell>
          <cell r="B55"/>
          <cell r="C55" t="str">
            <v>НС-1275535</v>
          </cell>
          <cell r="D55" t="str">
            <v>PWFMDD200.ENCXLEU</v>
          </cell>
          <cell r="E55"/>
          <cell r="F55" t="str">
            <v>Wi-Fi модуль</v>
          </cell>
          <cell r="G55"/>
          <cell r="H55"/>
          <cell r="I55"/>
          <cell r="J55"/>
          <cell r="K55"/>
          <cell r="L55"/>
          <cell r="M55"/>
          <cell r="N55">
            <v>11500</v>
          </cell>
          <cell r="O55">
            <v>9600</v>
          </cell>
          <cell r="P55">
            <v>8640</v>
          </cell>
        </row>
        <row r="56">
          <cell r="A56"/>
          <cell r="B56" t="str">
            <v>Внутренние блоки мульти сплит-систем настенного типа серии Deluxe Pro</v>
          </cell>
          <cell r="C56"/>
          <cell r="D56"/>
          <cell r="E56"/>
          <cell r="F56"/>
          <cell r="G56"/>
          <cell r="H56"/>
          <cell r="I56"/>
          <cell r="J56"/>
          <cell r="K56"/>
          <cell r="L56"/>
          <cell r="M56"/>
          <cell r="N56"/>
          <cell r="O56"/>
          <cell r="P56"/>
        </row>
        <row r="57">
          <cell r="A57" t="str">
            <v>НС-1697689</v>
          </cell>
          <cell r="B57" t="str">
            <v>9k</v>
          </cell>
          <cell r="C57" t="str">
            <v>НС-1697689</v>
          </cell>
          <cell r="D57" t="str">
            <v>H09S1D.NS1R</v>
          </cell>
          <cell r="E57" t="str">
            <v>внутренний блок</v>
          </cell>
          <cell r="F57" t="str">
            <v>2,5</v>
          </cell>
          <cell r="G57" t="str">
            <v>3,2</v>
          </cell>
          <cell r="H57" t="str">
            <v>-</v>
          </cell>
          <cell r="I57" t="str">
            <v>-</v>
          </cell>
          <cell r="J57" t="str">
            <v>895×307×235</v>
          </cell>
          <cell r="K57">
            <v>11</v>
          </cell>
          <cell r="L57" t="str">
            <v>6,35 / 9,52</v>
          </cell>
          <cell r="M57" t="str">
            <v>-</v>
          </cell>
          <cell r="N57">
            <v>35100</v>
          </cell>
          <cell r="O57">
            <v>27900</v>
          </cell>
          <cell r="P57">
            <v>25110</v>
          </cell>
        </row>
        <row r="58">
          <cell r="A58" t="str">
            <v>НС-1697692</v>
          </cell>
          <cell r="B58" t="str">
            <v>12k</v>
          </cell>
          <cell r="C58" t="str">
            <v>НС-1697692</v>
          </cell>
          <cell r="D58" t="str">
            <v>H12S1D.NS1R</v>
          </cell>
          <cell r="E58" t="str">
            <v>внутренний блок</v>
          </cell>
          <cell r="F58">
            <v>3.5</v>
          </cell>
          <cell r="G58" t="str">
            <v>4,0</v>
          </cell>
          <cell r="H58" t="str">
            <v>-</v>
          </cell>
          <cell r="I58" t="str">
            <v>-</v>
          </cell>
          <cell r="J58" t="str">
            <v>895×307×235</v>
          </cell>
          <cell r="K58">
            <v>11</v>
          </cell>
          <cell r="L58" t="str">
            <v>6,35 / 9,52</v>
          </cell>
          <cell r="M58" t="str">
            <v>-</v>
          </cell>
          <cell r="N58">
            <v>40900</v>
          </cell>
          <cell r="O58">
            <v>33000</v>
          </cell>
          <cell r="P58">
            <v>29700</v>
          </cell>
        </row>
        <row r="59">
          <cell r="A59" t="str">
            <v>НС-1697694</v>
          </cell>
          <cell r="B59" t="str">
            <v>18k</v>
          </cell>
          <cell r="C59" t="str">
            <v>НС-1697694</v>
          </cell>
          <cell r="D59" t="str">
            <v>H18S1D.NS1R</v>
          </cell>
          <cell r="E59" t="str">
            <v>внутренний блок</v>
          </cell>
          <cell r="F59" t="str">
            <v>5,0</v>
          </cell>
          <cell r="G59" t="str">
            <v>5,8</v>
          </cell>
          <cell r="H59" t="str">
            <v>-</v>
          </cell>
          <cell r="I59" t="str">
            <v>-</v>
          </cell>
          <cell r="J59" t="str">
            <v>895×307×235</v>
          </cell>
          <cell r="K59">
            <v>12.8</v>
          </cell>
          <cell r="L59" t="str">
            <v>6,35 / 12,7</v>
          </cell>
          <cell r="M59" t="str">
            <v>-</v>
          </cell>
          <cell r="N59">
            <v>59200</v>
          </cell>
          <cell r="O59">
            <v>48200</v>
          </cell>
          <cell r="P59">
            <v>43380</v>
          </cell>
        </row>
        <row r="60">
          <cell r="A60" t="str">
            <v>НС-1697696</v>
          </cell>
          <cell r="B60" t="str">
            <v>24k</v>
          </cell>
          <cell r="C60" t="str">
            <v>НС-1697696</v>
          </cell>
          <cell r="D60" t="str">
            <v>H24S1D.NS1R</v>
          </cell>
          <cell r="E60" t="str">
            <v>внутренний блок</v>
          </cell>
          <cell r="F60" t="str">
            <v>6,6</v>
          </cell>
          <cell r="G60" t="str">
            <v>7,5</v>
          </cell>
          <cell r="H60" t="str">
            <v>-</v>
          </cell>
          <cell r="I60" t="str">
            <v>-</v>
          </cell>
          <cell r="J60" t="str">
            <v>895×307×235</v>
          </cell>
          <cell r="K60">
            <v>12.8</v>
          </cell>
          <cell r="L60" t="str">
            <v>6,35 / 15,88</v>
          </cell>
          <cell r="M60" t="str">
            <v>-</v>
          </cell>
          <cell r="N60">
            <v>71900</v>
          </cell>
          <cell r="O60">
            <v>59200</v>
          </cell>
          <cell r="P60">
            <v>53280</v>
          </cell>
        </row>
        <row r="61">
          <cell r="B61" t="str">
            <v>Внутренние блоки мульти сплит-систем настенного типа серии ARTCOOL Mirror</v>
          </cell>
          <cell r="C61"/>
          <cell r="D61"/>
          <cell r="E61"/>
          <cell r="F61"/>
          <cell r="G61"/>
          <cell r="H61"/>
          <cell r="I61"/>
          <cell r="J61"/>
          <cell r="K61"/>
          <cell r="L61"/>
          <cell r="M61"/>
          <cell r="N61"/>
          <cell r="O61"/>
          <cell r="P61"/>
        </row>
        <row r="62">
          <cell r="A62" t="str">
            <v>НС-1606433</v>
          </cell>
          <cell r="B62" t="str">
            <v>9k</v>
          </cell>
          <cell r="C62" t="str">
            <v>НС-1606433</v>
          </cell>
          <cell r="D62" t="str">
            <v>AC09BK.NSJR</v>
          </cell>
          <cell r="E62" t="str">
            <v>внутренний блок</v>
          </cell>
          <cell r="F62" t="str">
            <v>2,5</v>
          </cell>
          <cell r="G62" t="str">
            <v>3,3</v>
          </cell>
          <cell r="H62" t="str">
            <v>-</v>
          </cell>
          <cell r="I62" t="str">
            <v>-</v>
          </cell>
          <cell r="J62" t="str">
            <v>837×308×189</v>
          </cell>
          <cell r="K62">
            <v>9.9</v>
          </cell>
          <cell r="L62" t="str">
            <v>6,35 / 9,52</v>
          </cell>
          <cell r="M62" t="str">
            <v>-</v>
          </cell>
          <cell r="N62">
            <v>41300</v>
          </cell>
          <cell r="O62">
            <v>34000</v>
          </cell>
          <cell r="P62">
            <v>30600</v>
          </cell>
        </row>
        <row r="63">
          <cell r="A63" t="str">
            <v>НС-1606436</v>
          </cell>
          <cell r="B63" t="str">
            <v>12k</v>
          </cell>
          <cell r="C63" t="str">
            <v>НС-1606436</v>
          </cell>
          <cell r="D63" t="str">
            <v>AC12BK.NSJR</v>
          </cell>
          <cell r="E63" t="str">
            <v>внутренний блок</v>
          </cell>
          <cell r="F63">
            <v>3.5</v>
          </cell>
          <cell r="G63" t="str">
            <v>4,0</v>
          </cell>
          <cell r="H63" t="str">
            <v>-</v>
          </cell>
          <cell r="I63" t="str">
            <v>-</v>
          </cell>
          <cell r="J63" t="str">
            <v>837×308×189</v>
          </cell>
          <cell r="K63">
            <v>9.9</v>
          </cell>
          <cell r="L63" t="str">
            <v>6,35 / 9,52</v>
          </cell>
          <cell r="M63" t="str">
            <v>-</v>
          </cell>
          <cell r="N63">
            <v>44500</v>
          </cell>
          <cell r="O63">
            <v>37000</v>
          </cell>
          <cell r="P63">
            <v>33300</v>
          </cell>
        </row>
        <row r="64">
          <cell r="B64" t="str">
            <v>Внутренние блоки мульти сплит-систем настенного типа серии ARTCOOL Gallery</v>
          </cell>
          <cell r="C64"/>
          <cell r="D64"/>
          <cell r="E64"/>
          <cell r="F64"/>
          <cell r="G64"/>
          <cell r="H64"/>
          <cell r="I64"/>
          <cell r="J64"/>
          <cell r="K64"/>
          <cell r="L64"/>
          <cell r="M64"/>
          <cell r="N64"/>
          <cell r="O64"/>
          <cell r="P64"/>
        </row>
        <row r="65">
          <cell r="A65" t="str">
            <v>НС-1724225</v>
          </cell>
          <cell r="B65" t="str">
            <v>9k</v>
          </cell>
          <cell r="C65" t="str">
            <v>НС-1724225</v>
          </cell>
          <cell r="D65" t="str">
            <v>A09GA1.NSER</v>
          </cell>
          <cell r="E65" t="str">
            <v>внутренний блок</v>
          </cell>
          <cell r="F65" t="str">
            <v>2,6</v>
          </cell>
          <cell r="G65" t="str">
            <v>3,7</v>
          </cell>
          <cell r="H65" t="str">
            <v>-</v>
          </cell>
          <cell r="I65" t="str">
            <v>-</v>
          </cell>
          <cell r="J65" t="str">
            <v>652×652×158</v>
          </cell>
          <cell r="K65">
            <v>16.7</v>
          </cell>
          <cell r="L65" t="str">
            <v>6,35 / 9,52</v>
          </cell>
          <cell r="M65" t="str">
            <v>-</v>
          </cell>
          <cell r="N65">
            <v>84000</v>
          </cell>
          <cell r="O65">
            <v>69600</v>
          </cell>
          <cell r="P65">
            <v>62640</v>
          </cell>
        </row>
        <row r="66">
          <cell r="A66" t="str">
            <v>НС-1724226</v>
          </cell>
          <cell r="B66" t="str">
            <v>12k</v>
          </cell>
          <cell r="C66" t="str">
            <v>НС-1724226</v>
          </cell>
          <cell r="D66" t="str">
            <v>A12GA1.NSER</v>
          </cell>
          <cell r="E66" t="str">
            <v>внутренний блок</v>
          </cell>
          <cell r="F66" t="str">
            <v>3,7</v>
          </cell>
          <cell r="G66" t="str">
            <v>4,0</v>
          </cell>
          <cell r="H66" t="str">
            <v>-</v>
          </cell>
          <cell r="I66" t="str">
            <v>-</v>
          </cell>
          <cell r="J66" t="str">
            <v>652×652×158</v>
          </cell>
          <cell r="K66">
            <v>16.7</v>
          </cell>
          <cell r="L66" t="str">
            <v>6,35 / 9,52</v>
          </cell>
          <cell r="M66" t="str">
            <v>-</v>
          </cell>
          <cell r="N66">
            <v>86700</v>
          </cell>
          <cell r="O66">
            <v>71900</v>
          </cell>
          <cell r="P66">
            <v>64710</v>
          </cell>
        </row>
        <row r="67">
          <cell r="B67" t="str">
            <v>Внутренние блоки мульти сплит-систем однопоточного кассетного типа</v>
          </cell>
          <cell r="C67"/>
          <cell r="D67"/>
          <cell r="E67"/>
          <cell r="F67"/>
          <cell r="G67"/>
          <cell r="H67"/>
          <cell r="I67"/>
          <cell r="J67"/>
          <cell r="K67"/>
          <cell r="L67"/>
          <cell r="M67"/>
          <cell r="N67"/>
          <cell r="O67"/>
          <cell r="P67"/>
        </row>
        <row r="68">
          <cell r="A68" t="str">
            <v>НС-1423017</v>
          </cell>
          <cell r="B68" t="str">
            <v>9k</v>
          </cell>
          <cell r="C68" t="str">
            <v>НС-1423017</v>
          </cell>
          <cell r="D68" t="str">
            <v>MT09R.NU1</v>
          </cell>
          <cell r="E68" t="str">
            <v>внутренний блок</v>
          </cell>
          <cell r="F68" t="str">
            <v>2,6</v>
          </cell>
          <cell r="G68" t="str">
            <v>2,9</v>
          </cell>
          <cell r="H68" t="str">
            <v>-</v>
          </cell>
          <cell r="I68" t="str">
            <v>-</v>
          </cell>
          <cell r="J68" t="str">
            <v>860×132×450</v>
          </cell>
          <cell r="K68">
            <v>16.100000000000001</v>
          </cell>
          <cell r="L68" t="str">
            <v>6,35 / 9,52</v>
          </cell>
          <cell r="M68" t="str">
            <v>-</v>
          </cell>
          <cell r="N68">
            <v>75200</v>
          </cell>
          <cell r="O68">
            <v>62300</v>
          </cell>
          <cell r="P68">
            <v>56070</v>
          </cell>
        </row>
        <row r="69">
          <cell r="A69" t="str">
            <v>НС-1606407</v>
          </cell>
          <cell r="B69" t="str">
            <v>12k</v>
          </cell>
          <cell r="C69" t="str">
            <v>НС-1606407</v>
          </cell>
          <cell r="D69" t="str">
            <v>MT11R.NU1</v>
          </cell>
          <cell r="E69" t="str">
            <v>внутренний блок</v>
          </cell>
          <cell r="F69">
            <v>3.5</v>
          </cell>
          <cell r="G69" t="str">
            <v>3,9</v>
          </cell>
          <cell r="H69" t="str">
            <v>-</v>
          </cell>
          <cell r="I69" t="str">
            <v>-</v>
          </cell>
          <cell r="J69" t="str">
            <v>860×132×450</v>
          </cell>
          <cell r="K69">
            <v>16.100000000000001</v>
          </cell>
          <cell r="L69" t="str">
            <v>6,35 / 9,52</v>
          </cell>
          <cell r="M69" t="str">
            <v>-</v>
          </cell>
          <cell r="N69">
            <v>79000</v>
          </cell>
          <cell r="O69">
            <v>65500</v>
          </cell>
          <cell r="P69">
            <v>58950</v>
          </cell>
        </row>
        <row r="70">
          <cell r="A70" t="str">
            <v>НС-1606414</v>
          </cell>
          <cell r="B70"/>
          <cell r="C70" t="str">
            <v>НС-1606414</v>
          </cell>
          <cell r="D70" t="str">
            <v>PT-UAHG0.ENCXGLO</v>
          </cell>
          <cell r="E70"/>
          <cell r="F70" t="str">
            <v>Панель для однопоточной кассеты</v>
          </cell>
          <cell r="G70"/>
          <cell r="H70"/>
          <cell r="I70"/>
          <cell r="J70"/>
          <cell r="K70"/>
          <cell r="L70"/>
          <cell r="M70"/>
          <cell r="N70">
            <v>22100</v>
          </cell>
          <cell r="O70">
            <v>18300</v>
          </cell>
          <cell r="P70">
            <v>16470</v>
          </cell>
        </row>
        <row r="71">
          <cell r="A71" t="str">
            <v>НС-1340917</v>
          </cell>
          <cell r="B71"/>
          <cell r="C71" t="str">
            <v>НС-1340917</v>
          </cell>
          <cell r="D71" t="str">
            <v>PWLSSB21H.ENCXLEU</v>
          </cell>
          <cell r="E71"/>
          <cell r="F71" t="str">
            <v>Беспроводной пульт</v>
          </cell>
          <cell r="G71"/>
          <cell r="H71"/>
          <cell r="I71"/>
          <cell r="J71"/>
          <cell r="K71"/>
          <cell r="L71"/>
          <cell r="M71"/>
          <cell r="N71">
            <v>17800</v>
          </cell>
          <cell r="O71">
            <v>14800</v>
          </cell>
          <cell r="P71">
            <v>13320</v>
          </cell>
        </row>
        <row r="72">
          <cell r="A72" t="str">
            <v>НС-1275535</v>
          </cell>
          <cell r="B72"/>
          <cell r="C72" t="str">
            <v>НС-1275535</v>
          </cell>
          <cell r="D72" t="str">
            <v>PWFMDD200.ENCXLEU</v>
          </cell>
          <cell r="E72"/>
          <cell r="F72" t="str">
            <v>Wi-Fi модуль</v>
          </cell>
          <cell r="G72"/>
          <cell r="H72"/>
          <cell r="I72"/>
          <cell r="J72"/>
          <cell r="K72"/>
          <cell r="L72"/>
          <cell r="M72"/>
          <cell r="N72">
            <v>11500</v>
          </cell>
          <cell r="O72">
            <v>9600</v>
          </cell>
          <cell r="P72">
            <v>8640</v>
          </cell>
        </row>
        <row r="73">
          <cell r="B73"/>
          <cell r="C73"/>
          <cell r="D73"/>
          <cell r="E73"/>
          <cell r="F73"/>
          <cell r="G73"/>
          <cell r="H73"/>
          <cell r="I73"/>
          <cell r="J73"/>
          <cell r="K73"/>
          <cell r="L73"/>
          <cell r="M73"/>
          <cell r="N73"/>
          <cell r="O73"/>
          <cell r="P73"/>
        </row>
        <row r="74">
          <cell r="B74"/>
          <cell r="C74"/>
          <cell r="D74"/>
          <cell r="E74"/>
          <cell r="F74"/>
          <cell r="G74"/>
          <cell r="H74"/>
          <cell r="I74"/>
          <cell r="J74"/>
          <cell r="K74"/>
          <cell r="L74"/>
          <cell r="M74"/>
          <cell r="N74"/>
          <cell r="O74"/>
          <cell r="P74"/>
        </row>
        <row r="75">
          <cell r="B75"/>
          <cell r="C75"/>
          <cell r="D75"/>
          <cell r="E75"/>
          <cell r="F75"/>
          <cell r="G75"/>
          <cell r="H75"/>
          <cell r="I75"/>
          <cell r="J75"/>
          <cell r="K75"/>
          <cell r="L75"/>
          <cell r="M75"/>
          <cell r="N75"/>
          <cell r="O75"/>
          <cell r="P75"/>
        </row>
        <row r="76">
          <cell r="B76"/>
          <cell r="C76"/>
          <cell r="D76"/>
          <cell r="E76"/>
          <cell r="F76"/>
          <cell r="G76"/>
          <cell r="H76"/>
          <cell r="I76"/>
          <cell r="J76"/>
          <cell r="K76"/>
          <cell r="L76"/>
          <cell r="M76"/>
          <cell r="N76"/>
          <cell r="O76"/>
          <cell r="P76"/>
        </row>
        <row r="77">
          <cell r="B77"/>
          <cell r="C77"/>
          <cell r="D77"/>
          <cell r="E77"/>
          <cell r="F77"/>
          <cell r="G77"/>
          <cell r="H77"/>
          <cell r="I77"/>
          <cell r="J77"/>
          <cell r="K77"/>
          <cell r="L77"/>
          <cell r="M77"/>
          <cell r="N77"/>
          <cell r="O77"/>
          <cell r="P77"/>
        </row>
      </sheetData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HAICON"/>
      <sheetName val="MDV"/>
      <sheetName val="EUROKLIMAT"/>
      <sheetName val="MHI"/>
    </sheetNames>
    <sheetDataSet>
      <sheetData sheetId="0">
        <row r="1">
          <cell r="A1" t="str">
            <v>Складская справка от: 6 апреля 2026 г. 10:01:52</v>
          </cell>
          <cell r="B1"/>
          <cell r="C1"/>
          <cell r="D1"/>
        </row>
        <row r="2">
          <cell r="A2" t="str">
            <v>Номенклатура</v>
          </cell>
          <cell r="B2" t="str">
            <v>Холодопроизводительность, квт</v>
          </cell>
          <cell r="C2" t="str">
            <v>Валюта Цены</v>
          </cell>
          <cell r="D2" t="str">
            <v>Розничная цена</v>
          </cell>
          <cell r="E2" t="str">
            <v>Мск, Дмитровка</v>
          </cell>
          <cell r="F2" t="str">
            <v>Мск, Владыкино</v>
          </cell>
        </row>
        <row r="3">
          <cell r="A3" t="str">
            <v>THAICON</v>
          </cell>
          <cell r="B3"/>
          <cell r="C3"/>
          <cell r="D3"/>
          <cell r="E3"/>
          <cell r="F3"/>
        </row>
        <row r="4">
          <cell r="A4"/>
          <cell r="B4"/>
          <cell r="C4"/>
          <cell r="D4"/>
          <cell r="E4"/>
          <cell r="F4"/>
        </row>
        <row r="5">
          <cell r="A5" t="str">
            <v>Бытовые сплит-системы</v>
          </cell>
          <cell r="B5"/>
          <cell r="C5"/>
          <cell r="D5"/>
          <cell r="E5"/>
          <cell r="F5"/>
        </row>
        <row r="6">
          <cell r="A6" t="str">
            <v>Инверторные</v>
          </cell>
          <cell r="B6"/>
          <cell r="C6"/>
          <cell r="D6"/>
          <cell r="E6"/>
          <cell r="F6"/>
        </row>
        <row r="7">
          <cell r="A7" t="str">
            <v>THAICON</v>
          </cell>
          <cell r="B7"/>
          <cell r="C7"/>
          <cell r="D7"/>
          <cell r="E7"/>
          <cell r="F7"/>
        </row>
        <row r="8">
          <cell r="A8" t="str">
            <v>BALANCE INVERTER</v>
          </cell>
          <cell r="B8"/>
          <cell r="C8"/>
          <cell r="D8"/>
          <cell r="E8"/>
          <cell r="F8"/>
        </row>
        <row r="9">
          <cell r="A9" t="str">
            <v>TL-RWB20-VR / TL-ROB20-VR</v>
          </cell>
          <cell r="B9" t="str">
            <v>2,2</v>
          </cell>
          <cell r="C9" t="str">
            <v>руб.</v>
          </cell>
          <cell r="D9" t="str">
            <v>28 900,00</v>
          </cell>
          <cell r="E9" t="str">
            <v>Больше 30</v>
          </cell>
          <cell r="F9" t="str">
            <v>2</v>
          </cell>
        </row>
        <row r="10">
          <cell r="A10" t="str">
            <v>TL-RWB25-VR / TL-ROB25-VR</v>
          </cell>
          <cell r="B10" t="str">
            <v>2,64</v>
          </cell>
          <cell r="C10" t="str">
            <v>руб.</v>
          </cell>
          <cell r="D10" t="str">
            <v>30 500,00</v>
          </cell>
          <cell r="E10" t="str">
            <v>Больше 30</v>
          </cell>
          <cell r="F10" t="str">
            <v>2</v>
          </cell>
        </row>
        <row r="11">
          <cell r="A11" t="str">
            <v>TL-RWB35-VR / TL-ROB35-VR</v>
          </cell>
          <cell r="B11" t="str">
            <v>3,52</v>
          </cell>
          <cell r="C11" t="str">
            <v>руб.</v>
          </cell>
          <cell r="D11" t="str">
            <v>36 000,00</v>
          </cell>
          <cell r="E11" t="str">
            <v>Больше 30</v>
          </cell>
          <cell r="F11" t="str">
            <v>3</v>
          </cell>
        </row>
        <row r="12">
          <cell r="A12" t="str">
            <v>TL-RWB50-VR / TL-ROB50-VR</v>
          </cell>
          <cell r="B12" t="str">
            <v>5,28</v>
          </cell>
          <cell r="C12" t="str">
            <v>руб.</v>
          </cell>
          <cell r="D12" t="str">
            <v>65 200,00</v>
          </cell>
          <cell r="E12" t="str">
            <v>Больше 15</v>
          </cell>
          <cell r="F12" t="str">
            <v>2</v>
          </cell>
        </row>
        <row r="13">
          <cell r="A13" t="str">
            <v>TL-RWB70-VR / TL-ROB70-VR</v>
          </cell>
          <cell r="B13" t="str">
            <v>7,03</v>
          </cell>
          <cell r="C13" t="str">
            <v>руб.</v>
          </cell>
          <cell r="D13" t="str">
            <v>79 400,00</v>
          </cell>
          <cell r="E13" t="str">
            <v>Больше 15</v>
          </cell>
          <cell r="F13" t="str">
            <v>0</v>
          </cell>
        </row>
        <row r="14">
          <cell r="A14" t="str">
            <v>SENSAIR INVERTER</v>
          </cell>
          <cell r="B14"/>
          <cell r="C14"/>
          <cell r="D14"/>
          <cell r="E14"/>
          <cell r="F14"/>
        </row>
        <row r="15">
          <cell r="A15" t="str">
            <v>TL-RWS25-FR / TL-ROS25-FR</v>
          </cell>
          <cell r="B15" t="str">
            <v>2,68</v>
          </cell>
          <cell r="C15" t="str">
            <v>руб.</v>
          </cell>
          <cell r="D15" t="str">
            <v>53 200,00</v>
          </cell>
          <cell r="E15" t="str">
            <v>Больше 30</v>
          </cell>
          <cell r="F15" t="str">
            <v>0</v>
          </cell>
        </row>
        <row r="16">
          <cell r="A16" t="str">
            <v>TL-RWS35-FR / TL-ROS35-FR</v>
          </cell>
          <cell r="B16" t="str">
            <v>3,58</v>
          </cell>
          <cell r="C16" t="str">
            <v>руб.</v>
          </cell>
          <cell r="D16" t="str">
            <v>58 600,00</v>
          </cell>
          <cell r="E16" t="str">
            <v>Больше 30</v>
          </cell>
          <cell r="F16" t="str">
            <v>0</v>
          </cell>
        </row>
        <row r="17">
          <cell r="A17" t="str">
            <v>TL-RWS50-FR / TL-ROS50-FR</v>
          </cell>
          <cell r="B17" t="str">
            <v>5,26</v>
          </cell>
          <cell r="C17" t="str">
            <v>руб.</v>
          </cell>
          <cell r="D17" t="str">
            <v>95 000,00</v>
          </cell>
          <cell r="E17" t="str">
            <v>Больше 15</v>
          </cell>
          <cell r="F17" t="str">
            <v>0</v>
          </cell>
        </row>
        <row r="18">
          <cell r="A18" t="str">
            <v>TL-RWS70-FR / TL-ROS70-FR</v>
          </cell>
          <cell r="B18" t="str">
            <v>7,03</v>
          </cell>
          <cell r="C18" t="str">
            <v>руб.</v>
          </cell>
          <cell r="D18" t="str">
            <v>117 300,00</v>
          </cell>
          <cell r="E18" t="str">
            <v>Больше 15</v>
          </cell>
          <cell r="F18" t="str">
            <v>0</v>
          </cell>
        </row>
        <row r="19">
          <cell r="A19" t="str">
            <v>PHANTOM INVERTER</v>
          </cell>
          <cell r="B19"/>
          <cell r="C19"/>
          <cell r="D19"/>
          <cell r="E19"/>
          <cell r="F19"/>
        </row>
        <row r="20">
          <cell r="A20" t="str">
            <v>TL-RWP25-FR / TL-ROP25-FR</v>
          </cell>
          <cell r="B20" t="str">
            <v>2,62</v>
          </cell>
          <cell r="C20" t="str">
            <v>руб.</v>
          </cell>
          <cell r="D20" t="str">
            <v>41 500,00</v>
          </cell>
          <cell r="E20" t="str">
            <v>13</v>
          </cell>
          <cell r="F20" t="str">
            <v>4</v>
          </cell>
        </row>
        <row r="21">
          <cell r="A21" t="str">
            <v>TL-RWP35-FR / TL-ROP35-FR</v>
          </cell>
          <cell r="B21" t="str">
            <v>3,4</v>
          </cell>
          <cell r="C21" t="str">
            <v>руб.</v>
          </cell>
          <cell r="D21" t="str">
            <v>46 500,00</v>
          </cell>
          <cell r="E21" t="str">
            <v>Больше 30</v>
          </cell>
          <cell r="F21" t="str">
            <v>4</v>
          </cell>
        </row>
        <row r="22">
          <cell r="A22" t="str">
            <v>TL-RWP50-FR / TL-ROP50-FR</v>
          </cell>
          <cell r="B22" t="str">
            <v>5,14</v>
          </cell>
          <cell r="C22" t="str">
            <v>руб.</v>
          </cell>
          <cell r="D22" t="str">
            <v>81 200,00</v>
          </cell>
          <cell r="E22" t="str">
            <v>Больше 15</v>
          </cell>
          <cell r="F22" t="str">
            <v>2</v>
          </cell>
        </row>
        <row r="23">
          <cell r="A23" t="str">
            <v>TL-RWP70-FR / TL-ROP70-FR</v>
          </cell>
          <cell r="B23" t="str">
            <v>7,04</v>
          </cell>
          <cell r="C23" t="str">
            <v>руб.</v>
          </cell>
          <cell r="D23" t="str">
            <v>102 100,00</v>
          </cell>
          <cell r="E23" t="str">
            <v>Больше 15</v>
          </cell>
          <cell r="F23" t="str">
            <v>0</v>
          </cell>
        </row>
        <row r="24">
          <cell r="A24" t="str">
            <v>COMFORT PLUS INVERTER</v>
          </cell>
          <cell r="B24"/>
          <cell r="C24"/>
          <cell r="D24"/>
          <cell r="E24"/>
          <cell r="F24"/>
        </row>
        <row r="25">
          <cell r="A25" t="str">
            <v>TL-RWC25-FR / TL-ROC25-FR</v>
          </cell>
          <cell r="B25" t="str">
            <v>2,62</v>
          </cell>
          <cell r="C25" t="str">
            <v>руб.</v>
          </cell>
          <cell r="D25" t="str">
            <v>34 100,00</v>
          </cell>
          <cell r="E25" t="str">
            <v>Больше 30</v>
          </cell>
          <cell r="F25" t="str">
            <v>2</v>
          </cell>
        </row>
        <row r="26">
          <cell r="A26" t="str">
            <v>TL-RWC35-FR / TL-ROC35-FR</v>
          </cell>
          <cell r="B26" t="str">
            <v>3,4</v>
          </cell>
          <cell r="C26" t="str">
            <v>руб.</v>
          </cell>
          <cell r="D26" t="str">
            <v>41 600,00</v>
          </cell>
          <cell r="E26" t="str">
            <v>Больше 30</v>
          </cell>
          <cell r="F26" t="str">
            <v>2</v>
          </cell>
        </row>
        <row r="27">
          <cell r="A27" t="str">
            <v>TL-RWC50-FR / TL-ROC50-FR</v>
          </cell>
          <cell r="B27" t="str">
            <v>5,14</v>
          </cell>
          <cell r="C27" t="str">
            <v>руб.</v>
          </cell>
          <cell r="D27" t="str">
            <v>71 100,00</v>
          </cell>
          <cell r="E27" t="str">
            <v>Больше 15</v>
          </cell>
          <cell r="F27" t="str">
            <v>2</v>
          </cell>
        </row>
        <row r="28">
          <cell r="A28" t="str">
            <v>TL-RWC70-FR / TL-ROC70-FR</v>
          </cell>
          <cell r="B28" t="str">
            <v>7,04</v>
          </cell>
          <cell r="C28" t="str">
            <v>руб.</v>
          </cell>
          <cell r="D28" t="str">
            <v>93 300,00</v>
          </cell>
          <cell r="E28" t="str">
            <v>Больше 15</v>
          </cell>
          <cell r="F28" t="str">
            <v>0</v>
          </cell>
        </row>
        <row r="29">
          <cell r="A29" t="str">
            <v>Он/офф</v>
          </cell>
          <cell r="B29"/>
          <cell r="C29"/>
          <cell r="D29"/>
          <cell r="E29"/>
          <cell r="F29"/>
        </row>
        <row r="30">
          <cell r="A30" t="str">
            <v>THAICON</v>
          </cell>
          <cell r="B30"/>
          <cell r="C30"/>
          <cell r="D30"/>
          <cell r="E30"/>
          <cell r="F30"/>
        </row>
        <row r="31">
          <cell r="A31" t="str">
            <v>BALANCE ON/OFF</v>
          </cell>
          <cell r="B31"/>
          <cell r="C31"/>
          <cell r="D31"/>
          <cell r="E31"/>
          <cell r="F31"/>
        </row>
        <row r="32">
          <cell r="A32" t="str">
            <v>TL-RWB20-NR / TL-ROB20-NR</v>
          </cell>
          <cell r="B32" t="str">
            <v>2,05</v>
          </cell>
          <cell r="C32" t="str">
            <v>руб.</v>
          </cell>
          <cell r="D32" t="str">
            <v>19 700,00</v>
          </cell>
          <cell r="E32" t="str">
            <v>1</v>
          </cell>
          <cell r="F32" t="str">
            <v>1</v>
          </cell>
        </row>
        <row r="33">
          <cell r="A33" t="str">
            <v>TL-RWB25-NR / TL-ROB25-NR</v>
          </cell>
          <cell r="B33" t="str">
            <v>2,5</v>
          </cell>
          <cell r="C33" t="str">
            <v>руб.</v>
          </cell>
          <cell r="D33" t="str">
            <v>22 300,00</v>
          </cell>
          <cell r="E33" t="str">
            <v>Больше 30</v>
          </cell>
          <cell r="F33" t="str">
            <v>0</v>
          </cell>
        </row>
        <row r="34">
          <cell r="A34" t="str">
            <v>TL-RWB35-NR / TL-ROB35-NR</v>
          </cell>
          <cell r="B34" t="str">
            <v>3,23</v>
          </cell>
          <cell r="C34" t="str">
            <v>руб.</v>
          </cell>
          <cell r="D34" t="str">
            <v>32 100,00</v>
          </cell>
          <cell r="E34" t="str">
            <v>Больше 30</v>
          </cell>
          <cell r="F34" t="str">
            <v>2</v>
          </cell>
        </row>
        <row r="35">
          <cell r="A35" t="str">
            <v>TL-RWB50-NR / TL-ROB50-NR</v>
          </cell>
          <cell r="B35" t="str">
            <v>4,99</v>
          </cell>
          <cell r="C35" t="str">
            <v>руб.</v>
          </cell>
          <cell r="D35" t="str">
            <v>56 300,00</v>
          </cell>
          <cell r="E35" t="str">
            <v>Больше 15</v>
          </cell>
          <cell r="F35" t="str">
            <v>1</v>
          </cell>
        </row>
        <row r="36">
          <cell r="A36" t="str">
            <v>TL-RWB70-NR / TL-ROB70-NR</v>
          </cell>
          <cell r="B36" t="str">
            <v>6,45</v>
          </cell>
          <cell r="C36" t="str">
            <v>руб.</v>
          </cell>
          <cell r="D36" t="str">
            <v>68 900,00</v>
          </cell>
          <cell r="E36" t="str">
            <v>Больше 15</v>
          </cell>
          <cell r="F36" t="str">
            <v>0</v>
          </cell>
        </row>
        <row r="37">
          <cell r="A37" t="str">
            <v>TL-RWB80-NA / TL-ROB80-NA</v>
          </cell>
          <cell r="B37" t="str">
            <v>8,21</v>
          </cell>
          <cell r="C37" t="str">
            <v>руб.</v>
          </cell>
          <cell r="D37" t="str">
            <v>80 200,00</v>
          </cell>
          <cell r="E37" t="str">
            <v>Больше 15</v>
          </cell>
          <cell r="F37" t="str">
            <v>0</v>
          </cell>
        </row>
        <row r="38">
          <cell r="A38" t="str">
            <v>TL-RWB100-NA / TL-ROB100-NA</v>
          </cell>
          <cell r="B38" t="str">
            <v>10,55</v>
          </cell>
          <cell r="C38" t="str">
            <v>руб.</v>
          </cell>
          <cell r="D38" t="str">
            <v>99 800,00</v>
          </cell>
          <cell r="E38" t="str">
            <v>Больше 15</v>
          </cell>
          <cell r="F38" t="str">
            <v>0</v>
          </cell>
        </row>
        <row r="39">
          <cell r="A39" t="str">
            <v>COMFORT PLUS ON/OFF</v>
          </cell>
          <cell r="B39"/>
          <cell r="C39"/>
          <cell r="D39"/>
          <cell r="E39"/>
          <cell r="F39"/>
        </row>
        <row r="40">
          <cell r="A40" t="str">
            <v>TL-RWC20-NR / TL-ROC20-NR</v>
          </cell>
          <cell r="B40" t="str">
            <v>2,2</v>
          </cell>
          <cell r="C40" t="str">
            <v>руб.</v>
          </cell>
          <cell r="D40" t="str">
            <v>23 200,00</v>
          </cell>
          <cell r="E40" t="str">
            <v>Больше 30</v>
          </cell>
          <cell r="F40" t="str">
            <v>4</v>
          </cell>
        </row>
        <row r="41">
          <cell r="A41" t="str">
            <v>TL-RWC25-NR / TL-ROC25-NR</v>
          </cell>
          <cell r="B41" t="str">
            <v>2,64</v>
          </cell>
          <cell r="C41" t="str">
            <v>руб.</v>
          </cell>
          <cell r="D41" t="str">
            <v>26 000,00</v>
          </cell>
          <cell r="E41" t="str">
            <v>Больше 30</v>
          </cell>
          <cell r="F41" t="str">
            <v>2</v>
          </cell>
        </row>
        <row r="42">
          <cell r="A42" t="str">
            <v>TL-RWC35-NR / TL-ROC35-NR</v>
          </cell>
          <cell r="B42" t="str">
            <v>3,52</v>
          </cell>
          <cell r="C42" t="str">
            <v>руб.</v>
          </cell>
          <cell r="D42" t="str">
            <v>36 600,00</v>
          </cell>
          <cell r="E42" t="str">
            <v>Больше 30</v>
          </cell>
          <cell r="F42" t="str">
            <v>3</v>
          </cell>
        </row>
        <row r="43">
          <cell r="A43" t="str">
            <v>TL-RWC50-NR / TL-ROC50-NR</v>
          </cell>
          <cell r="B43" t="str">
            <v>5,28</v>
          </cell>
          <cell r="C43" t="str">
            <v>руб.</v>
          </cell>
          <cell r="D43" t="str">
            <v>62 400,00</v>
          </cell>
          <cell r="E43" t="str">
            <v>Больше 15</v>
          </cell>
          <cell r="F43" t="str">
            <v>2</v>
          </cell>
        </row>
        <row r="44">
          <cell r="A44" t="str">
            <v>TL-RWC70-NR / TL-ROC70-NR</v>
          </cell>
          <cell r="B44" t="str">
            <v>7,03</v>
          </cell>
          <cell r="C44" t="str">
            <v>руб.</v>
          </cell>
          <cell r="D44" t="str">
            <v>76 900,00</v>
          </cell>
          <cell r="E44" t="str">
            <v>Больше 15</v>
          </cell>
          <cell r="F44" t="str">
            <v>0</v>
          </cell>
        </row>
        <row r="45">
          <cell r="A45"/>
          <cell r="B45"/>
          <cell r="C45"/>
          <cell r="D45"/>
          <cell r="E45"/>
          <cell r="F45"/>
        </row>
        <row r="46">
          <cell r="A46" t="str">
            <v>Мультисплит-системы</v>
          </cell>
          <cell r="B46"/>
          <cell r="C46"/>
          <cell r="D46"/>
          <cell r="E46"/>
          <cell r="F46"/>
        </row>
        <row r="47">
          <cell r="A47" t="str">
            <v>THAICON</v>
          </cell>
          <cell r="B47"/>
          <cell r="C47"/>
          <cell r="D47"/>
          <cell r="E47"/>
          <cell r="F47"/>
        </row>
        <row r="48">
          <cell r="A48" t="str">
            <v>Внешние блоки</v>
          </cell>
          <cell r="B48"/>
          <cell r="C48"/>
          <cell r="D48"/>
          <cell r="E48"/>
          <cell r="F48"/>
        </row>
        <row r="49">
          <cell r="A49" t="str">
            <v>TL-MO2U40-FR</v>
          </cell>
          <cell r="B49" t="str">
            <v>4,1</v>
          </cell>
          <cell r="C49" t="str">
            <v>руб.</v>
          </cell>
          <cell r="D49" t="str">
            <v>49 000,00</v>
          </cell>
          <cell r="E49" t="str">
            <v>В пути 9 (21.05.2026)</v>
          </cell>
          <cell r="F49" t="str">
            <v>0</v>
          </cell>
        </row>
        <row r="50">
          <cell r="A50" t="str">
            <v>TL-MO2U50-FR</v>
          </cell>
          <cell r="B50" t="str">
            <v>5,1</v>
          </cell>
          <cell r="C50" t="str">
            <v>руб.</v>
          </cell>
          <cell r="D50" t="str">
            <v>57 500,00</v>
          </cell>
          <cell r="E50" t="str">
            <v>В пути 9 (21.05.2026)</v>
          </cell>
          <cell r="F50" t="str">
            <v>0</v>
          </cell>
        </row>
        <row r="51">
          <cell r="A51" t="str">
            <v>TL-MO3U70-FR</v>
          </cell>
          <cell r="B51" t="str">
            <v>6,2</v>
          </cell>
          <cell r="C51" t="str">
            <v>руб.</v>
          </cell>
          <cell r="D51" t="str">
            <v>72 300,00</v>
          </cell>
          <cell r="E51" t="str">
            <v>2</v>
          </cell>
          <cell r="F51" t="str">
            <v>0</v>
          </cell>
        </row>
        <row r="52">
          <cell r="A52" t="str">
            <v>TL-MO3U80-FR</v>
          </cell>
          <cell r="B52" t="str">
            <v>7,9</v>
          </cell>
          <cell r="C52" t="str">
            <v>руб.</v>
          </cell>
          <cell r="D52" t="str">
            <v>84 100,00</v>
          </cell>
          <cell r="E52" t="str">
            <v>21</v>
          </cell>
          <cell r="F52" t="str">
            <v>0</v>
          </cell>
        </row>
        <row r="53">
          <cell r="A53" t="str">
            <v>TL-MO4U100-FR</v>
          </cell>
          <cell r="B53" t="str">
            <v>9,4</v>
          </cell>
          <cell r="C53" t="str">
            <v>руб.</v>
          </cell>
          <cell r="D53" t="str">
            <v>116 200,00</v>
          </cell>
          <cell r="E53" t="str">
            <v>13</v>
          </cell>
          <cell r="F53" t="str">
            <v>0</v>
          </cell>
        </row>
        <row r="54">
          <cell r="A54" t="str">
            <v>TL-MO5U120-FR</v>
          </cell>
          <cell r="B54" t="str">
            <v>12,2</v>
          </cell>
          <cell r="C54" t="str">
            <v>руб.</v>
          </cell>
          <cell r="D54" t="str">
            <v>145 800,00</v>
          </cell>
          <cell r="E54" t="str">
            <v>6</v>
          </cell>
          <cell r="F54" t="str">
            <v>0</v>
          </cell>
        </row>
        <row r="55">
          <cell r="A55" t="str">
            <v>PHANTOM INVERTER</v>
          </cell>
          <cell r="B55"/>
          <cell r="C55"/>
          <cell r="D55"/>
          <cell r="E55"/>
          <cell r="F55"/>
        </row>
        <row r="56">
          <cell r="A56" t="str">
            <v>TL-RWP20-FR</v>
          </cell>
          <cell r="B56" t="str">
            <v>2,05</v>
          </cell>
          <cell r="C56" t="str">
            <v>руб.</v>
          </cell>
          <cell r="D56" t="str">
            <v>16 900,00</v>
          </cell>
          <cell r="E56" t="str">
            <v>29</v>
          </cell>
          <cell r="F56" t="str">
            <v>0</v>
          </cell>
        </row>
        <row r="57">
          <cell r="A57" t="str">
            <v>TL-RWP25-FR</v>
          </cell>
          <cell r="B57" t="str">
            <v>2,62</v>
          </cell>
          <cell r="C57" t="str">
            <v>руб.</v>
          </cell>
          <cell r="D57" t="str">
            <v>18 100,00</v>
          </cell>
          <cell r="E57" t="str">
            <v>Больше 30</v>
          </cell>
          <cell r="F57" t="str">
            <v>4</v>
          </cell>
        </row>
        <row r="58">
          <cell r="A58" t="str">
            <v>TL-RWP35-FR</v>
          </cell>
          <cell r="B58" t="str">
            <v>3,4</v>
          </cell>
          <cell r="C58" t="str">
            <v>руб.</v>
          </cell>
          <cell r="D58" t="str">
            <v>19 400,00</v>
          </cell>
          <cell r="E58" t="str">
            <v>Больше 30</v>
          </cell>
          <cell r="F58" t="str">
            <v>4</v>
          </cell>
        </row>
        <row r="59">
          <cell r="A59" t="str">
            <v>TL-RWP50-FR</v>
          </cell>
          <cell r="B59" t="str">
            <v>5,14</v>
          </cell>
          <cell r="C59" t="str">
            <v>руб.</v>
          </cell>
          <cell r="D59" t="str">
            <v>21 700,00</v>
          </cell>
          <cell r="E59" t="str">
            <v>Больше 15</v>
          </cell>
          <cell r="F59" t="str">
            <v>2</v>
          </cell>
        </row>
        <row r="60">
          <cell r="A60" t="str">
            <v>COMFORT PLUS INVERTER</v>
          </cell>
          <cell r="B60"/>
          <cell r="C60"/>
          <cell r="D60"/>
          <cell r="E60"/>
          <cell r="F60"/>
        </row>
        <row r="61">
          <cell r="A61" t="str">
            <v>TL-RWC20-FR</v>
          </cell>
          <cell r="B61" t="str">
            <v>2,62</v>
          </cell>
          <cell r="C61" t="str">
            <v>руб.</v>
          </cell>
          <cell r="D61" t="str">
            <v>16 200,00</v>
          </cell>
          <cell r="E61" t="str">
            <v>Больше 30</v>
          </cell>
          <cell r="F61" t="str">
            <v>0</v>
          </cell>
        </row>
        <row r="62">
          <cell r="A62" t="str">
            <v>TL-RWC25-FR</v>
          </cell>
          <cell r="B62" t="str">
            <v>2,62</v>
          </cell>
          <cell r="C62" t="str">
            <v>руб.</v>
          </cell>
          <cell r="D62" t="str">
            <v>17 500,00</v>
          </cell>
          <cell r="E62" t="str">
            <v>Больше 30</v>
          </cell>
          <cell r="F62" t="str">
            <v>2</v>
          </cell>
        </row>
        <row r="63">
          <cell r="A63" t="str">
            <v>TL-RWC35-FR</v>
          </cell>
          <cell r="B63" t="str">
            <v>3,4</v>
          </cell>
          <cell r="C63" t="str">
            <v>руб.</v>
          </cell>
          <cell r="D63" t="str">
            <v>18 700,00</v>
          </cell>
          <cell r="E63" t="str">
            <v>Больше 30</v>
          </cell>
          <cell r="F63" t="str">
            <v>2</v>
          </cell>
        </row>
        <row r="64">
          <cell r="A64" t="str">
            <v>TL-RWC50-FR</v>
          </cell>
          <cell r="B64" t="str">
            <v>5,14</v>
          </cell>
          <cell r="C64" t="str">
            <v>руб.</v>
          </cell>
          <cell r="D64" t="str">
            <v>20 700,00</v>
          </cell>
          <cell r="E64" t="str">
            <v>Больше 15</v>
          </cell>
          <cell r="F64" t="str">
            <v>2</v>
          </cell>
        </row>
        <row r="65">
          <cell r="A65" t="str">
            <v>Внутренние блоки кассетного типа</v>
          </cell>
          <cell r="B65"/>
          <cell r="C65"/>
          <cell r="D65"/>
          <cell r="E65"/>
          <cell r="F65"/>
        </row>
        <row r="66">
          <cell r="A66" t="str">
            <v>TL-MС25-FR / TMCP-01</v>
          </cell>
          <cell r="B66" t="str">
            <v>2,64</v>
          </cell>
          <cell r="C66" t="str">
            <v>руб.</v>
          </cell>
          <cell r="D66" t="str">
            <v>40 100,00</v>
          </cell>
          <cell r="E66" t="str">
            <v>Больше 15</v>
          </cell>
          <cell r="F66" t="str">
            <v>0</v>
          </cell>
        </row>
        <row r="67">
          <cell r="A67" t="str">
            <v>TL-MС35-FR / TMCP-01</v>
          </cell>
          <cell r="B67" t="str">
            <v>3,52</v>
          </cell>
          <cell r="C67" t="str">
            <v>руб.</v>
          </cell>
          <cell r="D67" t="str">
            <v>44 200,00</v>
          </cell>
          <cell r="E67" t="str">
            <v>Больше 15</v>
          </cell>
          <cell r="F67" t="str">
            <v>0</v>
          </cell>
        </row>
        <row r="68">
          <cell r="A68" t="str">
            <v>TL-MС50-FR / TMCP-01</v>
          </cell>
          <cell r="B68" t="str">
            <v>5,27</v>
          </cell>
          <cell r="C68" t="str">
            <v>руб.</v>
          </cell>
          <cell r="D68" t="str">
            <v>48 300,00</v>
          </cell>
          <cell r="E68" t="str">
            <v>Больше 15</v>
          </cell>
          <cell r="F68" t="str">
            <v>0</v>
          </cell>
        </row>
        <row r="69">
          <cell r="A69" t="str">
            <v>Внутренние блоки канального типа</v>
          </cell>
          <cell r="B69"/>
          <cell r="C69"/>
          <cell r="D69"/>
          <cell r="E69"/>
          <cell r="F69"/>
        </row>
        <row r="70">
          <cell r="A70" t="str">
            <v>TL-MD25-FR</v>
          </cell>
          <cell r="B70" t="str">
            <v>2,64</v>
          </cell>
          <cell r="C70" t="str">
            <v>руб.</v>
          </cell>
          <cell r="D70" t="str">
            <v>33 000,00</v>
          </cell>
          <cell r="E70" t="str">
            <v>Больше 15</v>
          </cell>
          <cell r="F70" t="str">
            <v>0</v>
          </cell>
        </row>
        <row r="71">
          <cell r="A71" t="str">
            <v>TL-MD35-FR</v>
          </cell>
          <cell r="B71" t="str">
            <v>3,52</v>
          </cell>
          <cell r="C71" t="str">
            <v>руб.</v>
          </cell>
          <cell r="D71" t="str">
            <v>34 200,00</v>
          </cell>
          <cell r="E71" t="str">
            <v>Больше 15</v>
          </cell>
          <cell r="F71" t="str">
            <v>0</v>
          </cell>
        </row>
        <row r="72">
          <cell r="A72" t="str">
            <v>TL-MD50-FR</v>
          </cell>
          <cell r="B72" t="str">
            <v>5,27</v>
          </cell>
          <cell r="C72" t="str">
            <v>руб.</v>
          </cell>
          <cell r="D72" t="str">
            <v>37 600,00</v>
          </cell>
          <cell r="E72" t="str">
            <v>15</v>
          </cell>
          <cell r="F72" t="str">
            <v>0</v>
          </cell>
        </row>
        <row r="73">
          <cell r="A73"/>
          <cell r="B73"/>
          <cell r="C73"/>
          <cell r="D73"/>
          <cell r="E73"/>
          <cell r="F73"/>
        </row>
        <row r="74">
          <cell r="A74" t="str">
            <v>Полупромышленные системы</v>
          </cell>
          <cell r="B74"/>
          <cell r="C74"/>
          <cell r="D74"/>
          <cell r="E74"/>
          <cell r="F74"/>
        </row>
        <row r="75">
          <cell r="A75" t="str">
            <v>Инверторные</v>
          </cell>
          <cell r="B75"/>
          <cell r="C75"/>
          <cell r="D75"/>
          <cell r="E75"/>
          <cell r="F75"/>
        </row>
        <row r="76">
          <cell r="A76" t="str">
            <v>THAICON</v>
          </cell>
          <cell r="B76"/>
          <cell r="C76"/>
          <cell r="D76"/>
          <cell r="E76"/>
          <cell r="F76"/>
        </row>
        <row r="77">
          <cell r="A77" t="str">
            <v>Сплит-системы кассетного типа</v>
          </cell>
          <cell r="B77"/>
          <cell r="C77"/>
          <cell r="D77"/>
          <cell r="E77"/>
          <cell r="F77"/>
        </row>
        <row r="78">
          <cell r="A78" t="str">
            <v>TL-PC50-FR / TLCP-01 / TL-PO50-FR</v>
          </cell>
          <cell r="B78" t="str">
            <v>5,3</v>
          </cell>
          <cell r="C78" t="str">
            <v>руб.</v>
          </cell>
          <cell r="D78" t="str">
            <v>76 500,00</v>
          </cell>
          <cell r="E78" t="str">
            <v>13</v>
          </cell>
          <cell r="F78" t="str">
            <v>0</v>
          </cell>
        </row>
        <row r="79">
          <cell r="A79" t="str">
            <v>TL-PC70-FR / TLCP-02 / TL-PO70-FR</v>
          </cell>
          <cell r="B79" t="str">
            <v>7,03</v>
          </cell>
          <cell r="C79" t="str">
            <v>руб.</v>
          </cell>
          <cell r="D79" t="str">
            <v>94 600,00</v>
          </cell>
          <cell r="E79" t="str">
            <v>6</v>
          </cell>
          <cell r="F79" t="str">
            <v>0</v>
          </cell>
        </row>
        <row r="80">
          <cell r="A80" t="str">
            <v>TL-PC100-FR / TLCP-02 / TL-PO100-FR</v>
          </cell>
          <cell r="B80" t="str">
            <v>10,55</v>
          </cell>
          <cell r="C80" t="str">
            <v>руб.</v>
          </cell>
          <cell r="D80" t="str">
            <v>131 700,00</v>
          </cell>
          <cell r="E80" t="str">
            <v>В пути 8 (17.04.2026)</v>
          </cell>
          <cell r="F80" t="str">
            <v>0</v>
          </cell>
        </row>
        <row r="81">
          <cell r="A81" t="str">
            <v>TL-PC140-FR4 / TLCP-02 / TL-PO140-FR4</v>
          </cell>
          <cell r="B81" t="str">
            <v>14,07</v>
          </cell>
          <cell r="C81" t="str">
            <v>руб.</v>
          </cell>
          <cell r="D81" t="str">
            <v>166 600,00</v>
          </cell>
          <cell r="E81" t="str">
            <v>28</v>
          </cell>
          <cell r="F81" t="str">
            <v>0</v>
          </cell>
        </row>
        <row r="82">
          <cell r="A82" t="str">
            <v>TL-PC170-FR4 / TLCP-02 / TL-PO170-FR4</v>
          </cell>
          <cell r="B82" t="str">
            <v>16,12</v>
          </cell>
          <cell r="C82" t="str">
            <v>руб.</v>
          </cell>
          <cell r="D82" t="str">
            <v>182 500,00</v>
          </cell>
          <cell r="E82" t="str">
            <v>24</v>
          </cell>
          <cell r="F82" t="str">
            <v>0</v>
          </cell>
        </row>
        <row r="83">
          <cell r="A83" t="str">
            <v>Сплит-системы канального типа</v>
          </cell>
          <cell r="B83"/>
          <cell r="C83"/>
          <cell r="D83"/>
          <cell r="E83"/>
          <cell r="F83"/>
        </row>
        <row r="84">
          <cell r="A84" t="str">
            <v>TL-PD50-FR / TL-PO50-FR</v>
          </cell>
          <cell r="B84" t="str">
            <v>5,3</v>
          </cell>
          <cell r="C84" t="str">
            <v>руб.</v>
          </cell>
          <cell r="D84" t="str">
            <v>80 500,00</v>
          </cell>
          <cell r="E84" t="str">
            <v>15</v>
          </cell>
          <cell r="F84" t="str">
            <v>0</v>
          </cell>
        </row>
        <row r="85">
          <cell r="A85" t="str">
            <v>TL-PD70-FR / TL-PO70-FR</v>
          </cell>
          <cell r="B85" t="str">
            <v>7,03</v>
          </cell>
          <cell r="C85" t="str">
            <v>руб.</v>
          </cell>
          <cell r="D85" t="str">
            <v>101 200,00</v>
          </cell>
          <cell r="E85" t="str">
            <v>16</v>
          </cell>
          <cell r="F85" t="str">
            <v>0</v>
          </cell>
        </row>
        <row r="86">
          <cell r="A86" t="str">
            <v>TL-PD100-FR / TL-PO100-FR</v>
          </cell>
          <cell r="B86" t="str">
            <v>10,55</v>
          </cell>
          <cell r="C86" t="str">
            <v>руб.</v>
          </cell>
          <cell r="D86" t="str">
            <v>137 300,00</v>
          </cell>
          <cell r="E86" t="str">
            <v>19</v>
          </cell>
          <cell r="F86" t="str">
            <v>0</v>
          </cell>
        </row>
        <row r="87">
          <cell r="A87" t="str">
            <v>TL-PD140-FR4 / TL-PO140-FR4</v>
          </cell>
          <cell r="B87" t="str">
            <v>14,07</v>
          </cell>
          <cell r="C87" t="str">
            <v>руб.</v>
          </cell>
          <cell r="D87" t="str">
            <v>171 800,00</v>
          </cell>
          <cell r="E87" t="str">
            <v>17</v>
          </cell>
          <cell r="F87" t="str">
            <v>0</v>
          </cell>
        </row>
        <row r="88">
          <cell r="A88" t="str">
            <v>TL-PD170-FR4 / TL-PO170-FR4</v>
          </cell>
          <cell r="B88" t="str">
            <v>16,12</v>
          </cell>
          <cell r="C88" t="str">
            <v>руб.</v>
          </cell>
          <cell r="D88" t="str">
            <v>186 600,00</v>
          </cell>
          <cell r="E88" t="str">
            <v>20</v>
          </cell>
          <cell r="F88" t="str">
            <v>0</v>
          </cell>
        </row>
        <row r="89">
          <cell r="A89" t="str">
            <v>Сплит-системы напольно-потолочного типа</v>
          </cell>
          <cell r="B89"/>
          <cell r="C89"/>
          <cell r="D89"/>
          <cell r="E89"/>
          <cell r="F89"/>
        </row>
        <row r="90">
          <cell r="A90" t="str">
            <v>TL-PU50-FR / TL-PO50-FR</v>
          </cell>
          <cell r="B90" t="str">
            <v>5,3</v>
          </cell>
          <cell r="C90" t="str">
            <v>руб.</v>
          </cell>
          <cell r="D90" t="str">
            <v>76 900,00</v>
          </cell>
          <cell r="E90" t="str">
            <v>18</v>
          </cell>
          <cell r="F90" t="str">
            <v>0</v>
          </cell>
        </row>
        <row r="91">
          <cell r="A91" t="str">
            <v>TL-PU70-FR / TL-PO70-FR</v>
          </cell>
          <cell r="B91" t="str">
            <v>7,03</v>
          </cell>
          <cell r="C91" t="str">
            <v>руб.</v>
          </cell>
          <cell r="D91" t="str">
            <v>95 100,00</v>
          </cell>
          <cell r="E91" t="str">
            <v>20</v>
          </cell>
          <cell r="F91" t="str">
            <v>0</v>
          </cell>
        </row>
        <row r="92">
          <cell r="A92" t="str">
            <v>TL-PU100-FR / TL-PO100-FR</v>
          </cell>
          <cell r="B92" t="str">
            <v>10,55</v>
          </cell>
          <cell r="C92" t="str">
            <v>руб.</v>
          </cell>
          <cell r="D92" t="str">
            <v>129 700,00</v>
          </cell>
          <cell r="E92" t="str">
            <v>17</v>
          </cell>
          <cell r="F92" t="str">
            <v>0</v>
          </cell>
        </row>
        <row r="93">
          <cell r="A93" t="str">
            <v>TL-PU140-FR4 / TL-PO140-FR4</v>
          </cell>
          <cell r="B93" t="str">
            <v>14,07</v>
          </cell>
          <cell r="C93" t="str">
            <v>руб.</v>
          </cell>
          <cell r="D93" t="str">
            <v>166 300,00</v>
          </cell>
          <cell r="E93" t="str">
            <v>19</v>
          </cell>
          <cell r="F93" t="str">
            <v>0</v>
          </cell>
        </row>
        <row r="94">
          <cell r="A94" t="str">
            <v>TL-PU170-FR4 / TL-PO170-FR4</v>
          </cell>
          <cell r="B94" t="str">
            <v>16,12</v>
          </cell>
          <cell r="C94" t="str">
            <v>руб.</v>
          </cell>
          <cell r="D94" t="str">
            <v>183 200,00</v>
          </cell>
          <cell r="E94" t="str">
            <v>25</v>
          </cell>
          <cell r="F94" t="str">
            <v>0</v>
          </cell>
        </row>
        <row r="95">
          <cell r="A95"/>
          <cell r="B95"/>
          <cell r="C95"/>
          <cell r="D95"/>
          <cell r="E95"/>
          <cell r="F95"/>
        </row>
        <row r="96">
          <cell r="A96" t="str">
            <v>Аксессуары</v>
          </cell>
          <cell r="B96"/>
          <cell r="C96"/>
          <cell r="D96"/>
          <cell r="E96"/>
          <cell r="F96"/>
        </row>
        <row r="97">
          <cell r="A97" t="str">
            <v>Пульты</v>
          </cell>
          <cell r="B97"/>
          <cell r="C97"/>
          <cell r="D97"/>
          <cell r="E97"/>
          <cell r="F97"/>
        </row>
        <row r="98">
          <cell r="A98" t="str">
            <v>THAICON</v>
          </cell>
          <cell r="B98"/>
          <cell r="C98"/>
          <cell r="D98"/>
          <cell r="E98"/>
          <cell r="F98"/>
        </row>
        <row r="99">
          <cell r="A99" t="str">
            <v>TL-WR10 Проводной пульт управления</v>
          </cell>
          <cell r="B99"/>
          <cell r="C99" t="str">
            <v>руб.</v>
          </cell>
          <cell r="D99" t="str">
            <v>13 400,00</v>
          </cell>
          <cell r="E99" t="str">
            <v>0</v>
          </cell>
          <cell r="F99" t="str">
            <v>0</v>
          </cell>
        </row>
      </sheetData>
      <sheetData sheetId="1">
        <row r="1">
          <cell r="A1" t="str">
            <v>Складская справка от: 6 апреля 2026 г. 10:01:41</v>
          </cell>
          <cell r="B1"/>
          <cell r="C1"/>
          <cell r="D1"/>
        </row>
        <row r="2">
          <cell r="A2" t="str">
            <v>Номенклатура</v>
          </cell>
          <cell r="B2" t="str">
            <v>Холодопроизводительность, квт</v>
          </cell>
          <cell r="C2" t="str">
            <v>Валюта Цены</v>
          </cell>
          <cell r="D2" t="str">
            <v>Розничная цена</v>
          </cell>
          <cell r="E2" t="str">
            <v>Мск, Дмитровка</v>
          </cell>
          <cell r="F2" t="str">
            <v>Мск, Владыкино</v>
          </cell>
        </row>
        <row r="3">
          <cell r="A3" t="str">
            <v>MDV</v>
          </cell>
          <cell r="B3"/>
          <cell r="C3"/>
          <cell r="D3"/>
          <cell r="E3"/>
          <cell r="F3"/>
        </row>
        <row r="4">
          <cell r="A4"/>
          <cell r="B4"/>
          <cell r="C4"/>
          <cell r="D4"/>
          <cell r="E4"/>
          <cell r="F4"/>
        </row>
        <row r="5">
          <cell r="A5" t="str">
            <v>Бытовые сплит-системы</v>
          </cell>
          <cell r="B5"/>
          <cell r="C5"/>
          <cell r="D5"/>
          <cell r="E5"/>
          <cell r="F5"/>
        </row>
        <row r="6">
          <cell r="A6" t="str">
            <v>Инверторные</v>
          </cell>
          <cell r="B6"/>
          <cell r="C6"/>
          <cell r="D6"/>
          <cell r="E6"/>
          <cell r="F6"/>
        </row>
        <row r="7">
          <cell r="A7" t="str">
            <v>MDV</v>
          </cell>
          <cell r="B7"/>
          <cell r="C7"/>
          <cell r="D7"/>
          <cell r="E7"/>
          <cell r="F7"/>
        </row>
        <row r="8">
          <cell r="A8" t="str">
            <v>INFINI STANDARD INVERTER</v>
          </cell>
          <cell r="B8"/>
          <cell r="C8"/>
          <cell r="D8"/>
          <cell r="E8"/>
          <cell r="F8"/>
        </row>
        <row r="9">
          <cell r="A9" t="str">
            <v>MDSAG-09HRDN8 / MDOAG-09HDN8</v>
          </cell>
          <cell r="B9" t="str">
            <v>2,79</v>
          </cell>
          <cell r="C9" t="str">
            <v>USD</v>
          </cell>
          <cell r="D9" t="str">
            <v>581,00</v>
          </cell>
          <cell r="E9" t="str">
            <v>0</v>
          </cell>
          <cell r="F9" t="str">
            <v>0</v>
          </cell>
        </row>
        <row r="10">
          <cell r="A10" t="str">
            <v>MDSAG-07HRDN8 (N) / MDOAG-07HDN8 (N)</v>
          </cell>
          <cell r="B10" t="str">
            <v>2,34</v>
          </cell>
          <cell r="C10" t="str">
            <v>USD</v>
          </cell>
          <cell r="D10" t="str">
            <v>553,00</v>
          </cell>
          <cell r="E10" t="str">
            <v>Больше 30</v>
          </cell>
          <cell r="F10" t="str">
            <v>0</v>
          </cell>
        </row>
        <row r="11">
          <cell r="A11" t="str">
            <v>MDSAG-12HRDN8 / MDOAG-12HDN8</v>
          </cell>
          <cell r="B11" t="str">
            <v>3,52</v>
          </cell>
          <cell r="C11" t="str">
            <v>USD</v>
          </cell>
          <cell r="D11" t="str">
            <v>722,00</v>
          </cell>
          <cell r="E11" t="str">
            <v>Больше 30</v>
          </cell>
          <cell r="F11" t="str">
            <v>0</v>
          </cell>
        </row>
        <row r="12">
          <cell r="A12" t="str">
            <v>MDSAG-07HRDN8 (WF) / MDOAG-07HDN8 (N)</v>
          </cell>
          <cell r="B12" t="str">
            <v>2,2</v>
          </cell>
          <cell r="C12" t="str">
            <v>USD</v>
          </cell>
          <cell r="D12" t="str">
            <v>580,00</v>
          </cell>
          <cell r="E12" t="str">
            <v>0</v>
          </cell>
          <cell r="F12" t="str">
            <v>0</v>
          </cell>
        </row>
        <row r="13">
          <cell r="A13" t="str">
            <v>MDSAG-09HRDN8 (WF) / MDOAG-09HDN8 (N)</v>
          </cell>
          <cell r="B13" t="str">
            <v>2,79</v>
          </cell>
          <cell r="C13" t="str">
            <v>USD</v>
          </cell>
          <cell r="D13" t="str">
            <v>608,00</v>
          </cell>
          <cell r="E13" t="str">
            <v>0</v>
          </cell>
          <cell r="F13" t="str">
            <v>0</v>
          </cell>
        </row>
        <row r="14">
          <cell r="A14" t="str">
            <v>MDSAG-12HRDN8 (WF) / MDOAG-12HDN8</v>
          </cell>
          <cell r="B14" t="str">
            <v>3,52</v>
          </cell>
          <cell r="C14" t="str">
            <v>USD</v>
          </cell>
          <cell r="D14" t="str">
            <v>749,00</v>
          </cell>
          <cell r="E14" t="str">
            <v>0</v>
          </cell>
          <cell r="F14" t="str">
            <v>0</v>
          </cell>
        </row>
        <row r="15">
          <cell r="A15" t="str">
            <v>INFINI UVpro ERP INVERTER</v>
          </cell>
          <cell r="B15"/>
          <cell r="C15"/>
          <cell r="D15"/>
          <cell r="E15"/>
          <cell r="F15"/>
        </row>
        <row r="16">
          <cell r="A16" t="str">
            <v>MDSAL-09HRFN8 / MDOAG-09HFN8</v>
          </cell>
          <cell r="B16" t="str">
            <v>2,64</v>
          </cell>
          <cell r="C16" t="str">
            <v>USD</v>
          </cell>
          <cell r="D16" t="str">
            <v>644,00</v>
          </cell>
          <cell r="E16" t="str">
            <v>0</v>
          </cell>
          <cell r="F16" t="str">
            <v>0</v>
          </cell>
        </row>
        <row r="17">
          <cell r="A17" t="str">
            <v>MDSAL-12HRFN8 / MDOAG-12HFN8</v>
          </cell>
          <cell r="B17" t="str">
            <v>3,52</v>
          </cell>
          <cell r="C17" t="str">
            <v>USD</v>
          </cell>
          <cell r="D17" t="str">
            <v>806,00</v>
          </cell>
          <cell r="E17" t="str">
            <v>Больше 30</v>
          </cell>
          <cell r="F17" t="str">
            <v>4</v>
          </cell>
        </row>
        <row r="18">
          <cell r="A18" t="str">
            <v>MDSAL-18HRFN8 / MDOAG-18HFN8</v>
          </cell>
          <cell r="B18" t="str">
            <v>5,28</v>
          </cell>
          <cell r="C18" t="str">
            <v>USD</v>
          </cell>
          <cell r="D18" t="str">
            <v>1 269,00</v>
          </cell>
          <cell r="E18" t="str">
            <v>0</v>
          </cell>
          <cell r="F18" t="str">
            <v>0</v>
          </cell>
        </row>
        <row r="19">
          <cell r="A19" t="str">
            <v>MDSAL-24HRFN8 / MDOAG-24HFN8</v>
          </cell>
          <cell r="B19" t="str">
            <v>7,03</v>
          </cell>
          <cell r="C19" t="str">
            <v>USD</v>
          </cell>
          <cell r="D19" t="str">
            <v>1 625,00</v>
          </cell>
          <cell r="E19" t="str">
            <v>0</v>
          </cell>
          <cell r="F19" t="str">
            <v>0</v>
          </cell>
        </row>
        <row r="20">
          <cell r="A20" t="str">
            <v>MDSAL-09HRFN8 (WF) / MDOAG-09HFN8</v>
          </cell>
          <cell r="B20" t="str">
            <v>2,64</v>
          </cell>
          <cell r="C20" t="str">
            <v>USD</v>
          </cell>
          <cell r="D20" t="str">
            <v>671,00</v>
          </cell>
          <cell r="E20" t="str">
            <v>0</v>
          </cell>
          <cell r="F20" t="str">
            <v>0</v>
          </cell>
        </row>
        <row r="21">
          <cell r="A21" t="str">
            <v>MDSAL-12HRFN8 (WF) / MDOAG-12HFN8</v>
          </cell>
          <cell r="B21" t="str">
            <v>3,52</v>
          </cell>
          <cell r="C21" t="str">
            <v>USD</v>
          </cell>
          <cell r="D21" t="str">
            <v>833,00</v>
          </cell>
          <cell r="E21" t="str">
            <v>0</v>
          </cell>
          <cell r="F21" t="str">
            <v>0</v>
          </cell>
        </row>
        <row r="22">
          <cell r="A22" t="str">
            <v>MDSAL-18HRFN8 (WF) / MDOAG-18HFN8</v>
          </cell>
          <cell r="B22" t="str">
            <v>5,28</v>
          </cell>
          <cell r="C22" t="str">
            <v>USD</v>
          </cell>
          <cell r="D22" t="str">
            <v>1 302,00</v>
          </cell>
          <cell r="E22" t="str">
            <v>0</v>
          </cell>
          <cell r="F22" t="str">
            <v>0</v>
          </cell>
        </row>
        <row r="23">
          <cell r="A23" t="str">
            <v>MDSAL-24HRFN8 (WF) / MDOAG-24HFN8</v>
          </cell>
          <cell r="B23" t="str">
            <v>7,03</v>
          </cell>
          <cell r="C23" t="str">
            <v>USD</v>
          </cell>
          <cell r="D23" t="str">
            <v>1 666,00</v>
          </cell>
          <cell r="E23" t="str">
            <v>0</v>
          </cell>
          <cell r="F23" t="str">
            <v>0</v>
          </cell>
        </row>
        <row r="24">
          <cell r="A24" t="str">
            <v>OP SMART HEAT PUMP</v>
          </cell>
          <cell r="B24"/>
          <cell r="C24"/>
          <cell r="D24"/>
          <cell r="E24"/>
          <cell r="F24"/>
        </row>
        <row r="25">
          <cell r="A25" t="str">
            <v>MDSOPS-09HRFN8 / MDOOPS-09HFN8</v>
          </cell>
          <cell r="B25" t="str">
            <v>2,64</v>
          </cell>
          <cell r="C25" t="str">
            <v>USD</v>
          </cell>
          <cell r="D25" t="str">
            <v>1 500,00</v>
          </cell>
          <cell r="E25" t="str">
            <v>0</v>
          </cell>
          <cell r="F25" t="str">
            <v>0</v>
          </cell>
        </row>
        <row r="26">
          <cell r="A26" t="str">
            <v>MDSOPS-12HRFN8 / MDOOPS-12HFN8</v>
          </cell>
          <cell r="B26" t="str">
            <v>3,52</v>
          </cell>
          <cell r="C26" t="str">
            <v>USD</v>
          </cell>
          <cell r="D26" t="str">
            <v>1 552,00</v>
          </cell>
          <cell r="E26" t="str">
            <v>0</v>
          </cell>
          <cell r="F26" t="str">
            <v>0</v>
          </cell>
        </row>
        <row r="27">
          <cell r="A27" t="str">
            <v>MDSOPS-18HRFN8 / MDOOPS-18HFN8</v>
          </cell>
          <cell r="B27" t="str">
            <v>4,98</v>
          </cell>
          <cell r="C27" t="str">
            <v>USD</v>
          </cell>
          <cell r="D27" t="str">
            <v>2 219,00</v>
          </cell>
          <cell r="E27" t="str">
            <v>0</v>
          </cell>
          <cell r="F27" t="str">
            <v>0</v>
          </cell>
        </row>
        <row r="28">
          <cell r="A28" t="str">
            <v>MDSOPS-09HRFN8 (WF) / MDOOPS-09HFN8</v>
          </cell>
          <cell r="B28" t="str">
            <v>2,64</v>
          </cell>
          <cell r="C28" t="str">
            <v>USD</v>
          </cell>
          <cell r="D28" t="str">
            <v>1 529,00</v>
          </cell>
          <cell r="E28" t="str">
            <v>В пути 6 (26.04.2026)</v>
          </cell>
          <cell r="F28" t="str">
            <v>0</v>
          </cell>
        </row>
        <row r="29">
          <cell r="A29" t="str">
            <v>MDSOPS-12HRFN8 (WF) / MDOOPS-12HFN8</v>
          </cell>
          <cell r="B29" t="str">
            <v>3,52</v>
          </cell>
          <cell r="C29" t="str">
            <v>USD</v>
          </cell>
          <cell r="D29" t="str">
            <v>1 584,00</v>
          </cell>
          <cell r="E29" t="str">
            <v>4</v>
          </cell>
          <cell r="F29" t="str">
            <v>0</v>
          </cell>
        </row>
        <row r="30">
          <cell r="A30" t="str">
            <v>MDSOPS-18HRFN8 (WF) / MDOOPS-18HFN8</v>
          </cell>
          <cell r="B30" t="str">
            <v>4,98</v>
          </cell>
          <cell r="C30" t="str">
            <v>USD</v>
          </cell>
          <cell r="D30" t="str">
            <v>2 264,00</v>
          </cell>
          <cell r="E30" t="str">
            <v>2</v>
          </cell>
          <cell r="F30" t="str">
            <v>0</v>
          </cell>
        </row>
        <row r="31">
          <cell r="A31" t="str">
            <v>INFINI LOFT ERP INVERTER</v>
          </cell>
          <cell r="B31"/>
          <cell r="C31"/>
          <cell r="D31"/>
          <cell r="E31"/>
          <cell r="F31"/>
        </row>
        <row r="32">
          <cell r="A32" t="str">
            <v>MDSALF-09HRFN8 / MDOALF-09HFN8</v>
          </cell>
          <cell r="B32" t="str">
            <v>2,64</v>
          </cell>
          <cell r="C32" t="str">
            <v>USD</v>
          </cell>
          <cell r="D32" t="str">
            <v>790,00</v>
          </cell>
          <cell r="E32" t="str">
            <v>Больше 30</v>
          </cell>
          <cell r="F32" t="str">
            <v>3</v>
          </cell>
        </row>
        <row r="33">
          <cell r="A33" t="str">
            <v>MDSALF-12HRFN8 / MDOALF-12HFN8</v>
          </cell>
          <cell r="B33" t="str">
            <v>3,52</v>
          </cell>
          <cell r="C33" t="str">
            <v>USD</v>
          </cell>
          <cell r="D33" t="str">
            <v>886,00</v>
          </cell>
          <cell r="E33" t="str">
            <v>Больше 30</v>
          </cell>
          <cell r="F33" t="str">
            <v>1</v>
          </cell>
        </row>
        <row r="34">
          <cell r="A34" t="str">
            <v>MDSALF-18HRFN8 / MDOALF-18HFN8</v>
          </cell>
          <cell r="B34" t="str">
            <v>5,27</v>
          </cell>
          <cell r="C34" t="str">
            <v>USD</v>
          </cell>
          <cell r="D34" t="str">
            <v>1 318,00</v>
          </cell>
          <cell r="E34" t="str">
            <v>Больше 15</v>
          </cell>
          <cell r="F34" t="str">
            <v>1</v>
          </cell>
        </row>
        <row r="35">
          <cell r="A35" t="str">
            <v>MDSALF-24HRFN8 / MDOALF-24HFN8</v>
          </cell>
          <cell r="B35" t="str">
            <v>7,03</v>
          </cell>
          <cell r="C35" t="str">
            <v>USD</v>
          </cell>
          <cell r="D35" t="str">
            <v>1 682,00</v>
          </cell>
          <cell r="E35" t="str">
            <v>Больше 15</v>
          </cell>
          <cell r="F35" t="str">
            <v>1</v>
          </cell>
        </row>
        <row r="36">
          <cell r="A36" t="str">
            <v>MDSALF-09HRFN8 (WF) / MDOALF-09HFN8</v>
          </cell>
          <cell r="B36" t="str">
            <v>2,64</v>
          </cell>
          <cell r="C36" t="str">
            <v>USD</v>
          </cell>
          <cell r="D36" t="str">
            <v>817,00</v>
          </cell>
          <cell r="E36" t="str">
            <v>30</v>
          </cell>
          <cell r="F36" t="str">
            <v>0</v>
          </cell>
        </row>
        <row r="37">
          <cell r="A37" t="str">
            <v>MDSALF-12HRFN8 (WF) / MDOALF-12HFN8</v>
          </cell>
          <cell r="B37" t="str">
            <v>3,52</v>
          </cell>
          <cell r="C37" t="str">
            <v>USD</v>
          </cell>
          <cell r="D37" t="str">
            <v>913,00</v>
          </cell>
          <cell r="E37" t="str">
            <v>0</v>
          </cell>
          <cell r="F37" t="str">
            <v>0</v>
          </cell>
        </row>
        <row r="38">
          <cell r="A38" t="str">
            <v>MDSALF-18HRFN8 (WF)/ MDOALF-18HFN8</v>
          </cell>
          <cell r="B38" t="str">
            <v>5,27</v>
          </cell>
          <cell r="C38" t="str">
            <v>USD</v>
          </cell>
          <cell r="D38" t="str">
            <v>1 344,00</v>
          </cell>
          <cell r="E38" t="str">
            <v>0</v>
          </cell>
          <cell r="F38" t="str">
            <v>0</v>
          </cell>
        </row>
        <row r="39">
          <cell r="A39" t="str">
            <v>MDSALF-24HRFN8 (WF)/ MDOALF-24HFN8</v>
          </cell>
          <cell r="B39" t="str">
            <v>7,03</v>
          </cell>
          <cell r="C39" t="str">
            <v>USD</v>
          </cell>
          <cell r="D39" t="str">
            <v>1 709,00</v>
          </cell>
          <cell r="E39" t="str">
            <v>0</v>
          </cell>
          <cell r="F39" t="str">
            <v>0</v>
          </cell>
        </row>
        <row r="40">
          <cell r="A40" t="str">
            <v>CLASSIC INVERTER</v>
          </cell>
          <cell r="B40"/>
          <cell r="C40"/>
          <cell r="D40"/>
          <cell r="E40"/>
          <cell r="F40"/>
        </row>
        <row r="41">
          <cell r="A41" t="str">
            <v>MDSC-07HRDN8 / MDOC-07HDN8</v>
          </cell>
          <cell r="B41" t="str">
            <v>2,34</v>
          </cell>
          <cell r="C41" t="str">
            <v>USD</v>
          </cell>
          <cell r="D41" t="str">
            <v>537,00</v>
          </cell>
          <cell r="E41" t="str">
            <v>5</v>
          </cell>
          <cell r="F41" t="str">
            <v>0</v>
          </cell>
        </row>
        <row r="42">
          <cell r="A42" t="str">
            <v>MDSC-09HRDN8 / MDOC-09HDN8</v>
          </cell>
          <cell r="B42" t="str">
            <v>2,63</v>
          </cell>
          <cell r="C42" t="str">
            <v>USD</v>
          </cell>
          <cell r="D42" t="str">
            <v>567,00</v>
          </cell>
          <cell r="E42" t="str">
            <v>Больше 30</v>
          </cell>
          <cell r="F42" t="str">
            <v>0</v>
          </cell>
        </row>
        <row r="43">
          <cell r="A43" t="str">
            <v>MDSC-12HRDN8 / MDOC-12HDN8</v>
          </cell>
          <cell r="B43" t="str">
            <v>3,6</v>
          </cell>
          <cell r="C43" t="str">
            <v>USD</v>
          </cell>
          <cell r="D43" t="str">
            <v>701,00</v>
          </cell>
          <cell r="E43" t="str">
            <v>Больше 30</v>
          </cell>
          <cell r="F43" t="str">
            <v>0</v>
          </cell>
        </row>
        <row r="44">
          <cell r="A44" t="str">
            <v>MDSC-18HRFN8 / MDOC-18HFN8</v>
          </cell>
          <cell r="B44" t="str">
            <v>5,27</v>
          </cell>
          <cell r="C44" t="str">
            <v>USD</v>
          </cell>
          <cell r="D44" t="str">
            <v>1 185,00</v>
          </cell>
          <cell r="E44" t="str">
            <v>0</v>
          </cell>
          <cell r="F44" t="str">
            <v>0</v>
          </cell>
        </row>
        <row r="45">
          <cell r="A45" t="str">
            <v>MDSC-24HRFN8 / MDOC-24HFN8</v>
          </cell>
          <cell r="B45" t="str">
            <v>7,02</v>
          </cell>
          <cell r="C45" t="str">
            <v>USD</v>
          </cell>
          <cell r="D45" t="str">
            <v>1 439,00</v>
          </cell>
          <cell r="E45" t="str">
            <v>0</v>
          </cell>
          <cell r="F45" t="str">
            <v>0</v>
          </cell>
        </row>
        <row r="46">
          <cell r="A46" t="str">
            <v>MDSC-07HRDN8 (WF) / MDOC-07HDN8</v>
          </cell>
          <cell r="B46" t="str">
            <v>2,34</v>
          </cell>
          <cell r="C46" t="str">
            <v>USD</v>
          </cell>
          <cell r="D46" t="str">
            <v>564,00</v>
          </cell>
          <cell r="E46" t="str">
            <v>0</v>
          </cell>
          <cell r="F46" t="str">
            <v>0</v>
          </cell>
        </row>
        <row r="47">
          <cell r="A47" t="str">
            <v>MDSC-09HRDN8 (WF) / MDOC-09HDN8</v>
          </cell>
          <cell r="B47" t="str">
            <v>2,63</v>
          </cell>
          <cell r="C47" t="str">
            <v>USD</v>
          </cell>
          <cell r="D47" t="str">
            <v>594,00</v>
          </cell>
          <cell r="E47" t="str">
            <v>0</v>
          </cell>
          <cell r="F47" t="str">
            <v>0</v>
          </cell>
        </row>
        <row r="48">
          <cell r="A48" t="str">
            <v>MDSC-12HRDN8 (WF) / MDOC-12HDN8</v>
          </cell>
          <cell r="B48" t="str">
            <v>3,6</v>
          </cell>
          <cell r="C48" t="str">
            <v>USD</v>
          </cell>
          <cell r="D48" t="str">
            <v>728,00</v>
          </cell>
          <cell r="E48" t="str">
            <v>0</v>
          </cell>
          <cell r="F48" t="str">
            <v>0</v>
          </cell>
        </row>
        <row r="49">
          <cell r="A49" t="str">
            <v>MDSC-18HRFN8 (WF) / MDOC-18HFN8</v>
          </cell>
          <cell r="B49" t="str">
            <v>5,27</v>
          </cell>
          <cell r="C49" t="str">
            <v>USD</v>
          </cell>
          <cell r="D49" t="str">
            <v>1 212,00</v>
          </cell>
          <cell r="E49" t="str">
            <v>4</v>
          </cell>
          <cell r="F49" t="str">
            <v>0</v>
          </cell>
        </row>
        <row r="50">
          <cell r="A50" t="str">
            <v>MDSC-24HRFN8 (WF) / MDOC-24HFN8</v>
          </cell>
          <cell r="B50"/>
          <cell r="C50" t="str">
            <v>USD</v>
          </cell>
          <cell r="D50" t="str">
            <v>1 466,00</v>
          </cell>
          <cell r="E50" t="str">
            <v>0</v>
          </cell>
          <cell r="F50" t="str">
            <v>0</v>
          </cell>
        </row>
        <row r="51">
          <cell r="A51" t="str">
            <v>INFINI NORDIC HEAT PUMP</v>
          </cell>
          <cell r="B51"/>
          <cell r="C51"/>
          <cell r="D51"/>
          <cell r="E51"/>
          <cell r="F51"/>
        </row>
        <row r="52">
          <cell r="A52" t="str">
            <v>MDSAN-09HRFN8 / MDOAN-09HFN8</v>
          </cell>
          <cell r="B52" t="str">
            <v>2,64</v>
          </cell>
          <cell r="C52" t="str">
            <v>USD</v>
          </cell>
          <cell r="D52" t="str">
            <v>987,00</v>
          </cell>
          <cell r="E52" t="str">
            <v>0</v>
          </cell>
          <cell r="F52" t="str">
            <v>0</v>
          </cell>
        </row>
        <row r="53">
          <cell r="A53" t="str">
            <v>MDSAN-12HRFN8 / MDOAN-12HFN8</v>
          </cell>
          <cell r="B53" t="str">
            <v>3,52</v>
          </cell>
          <cell r="C53" t="str">
            <v>USD</v>
          </cell>
          <cell r="D53" t="str">
            <v>1 083,00</v>
          </cell>
          <cell r="E53" t="str">
            <v>1</v>
          </cell>
          <cell r="F53" t="str">
            <v>1</v>
          </cell>
        </row>
        <row r="54">
          <cell r="A54" t="str">
            <v>MDSAN-18HRFN8 / MDOAN-18HFN8</v>
          </cell>
          <cell r="B54" t="str">
            <v>5,33</v>
          </cell>
          <cell r="C54" t="str">
            <v>USD</v>
          </cell>
          <cell r="D54" t="str">
            <v>1 570,00</v>
          </cell>
          <cell r="E54" t="str">
            <v>0</v>
          </cell>
          <cell r="F54" t="str">
            <v>0</v>
          </cell>
        </row>
        <row r="55">
          <cell r="A55" t="str">
            <v>MDSAN-24HRFN8 / MDOAN-24HFN8</v>
          </cell>
          <cell r="B55" t="str">
            <v>7,2</v>
          </cell>
          <cell r="C55" t="str">
            <v>USD</v>
          </cell>
          <cell r="D55" t="str">
            <v>2 109,00</v>
          </cell>
          <cell r="E55" t="str">
            <v>0</v>
          </cell>
          <cell r="F55" t="str">
            <v>0</v>
          </cell>
        </row>
        <row r="56">
          <cell r="A56" t="str">
            <v>MDSAN-09HRFN8 (N) / MDOAN-09HFN8 (N)</v>
          </cell>
          <cell r="B56" t="str">
            <v>2,63</v>
          </cell>
          <cell r="C56" t="str">
            <v>USD</v>
          </cell>
          <cell r="D56" t="str">
            <v>987,00</v>
          </cell>
          <cell r="E56" t="str">
            <v>0</v>
          </cell>
          <cell r="F56" t="str">
            <v>0</v>
          </cell>
        </row>
        <row r="57">
          <cell r="A57" t="str">
            <v>MDSAN-09HRFN8 (WF) / MDOAN-09HFN8 (N)</v>
          </cell>
          <cell r="B57" t="str">
            <v>2,63</v>
          </cell>
          <cell r="C57" t="str">
            <v>USD</v>
          </cell>
          <cell r="D57" t="str">
            <v>1 007,00</v>
          </cell>
          <cell r="E57" t="str">
            <v>Больше 20</v>
          </cell>
          <cell r="F57" t="str">
            <v>0</v>
          </cell>
        </row>
        <row r="58">
          <cell r="A58" t="str">
            <v>MDSAN-12HRFN8 (WF) / MDOAN-12HFN8</v>
          </cell>
          <cell r="B58" t="str">
            <v>3,52</v>
          </cell>
          <cell r="C58" t="str">
            <v>USD</v>
          </cell>
          <cell r="D58" t="str">
            <v>1 104,00</v>
          </cell>
          <cell r="E58" t="str">
            <v>Больше 20</v>
          </cell>
          <cell r="F58" t="str">
            <v>0</v>
          </cell>
        </row>
        <row r="59">
          <cell r="A59" t="str">
            <v>MDSAN-18HRFN8 (WF) / MDOAN-18HFN8</v>
          </cell>
          <cell r="B59" t="str">
            <v>5,33</v>
          </cell>
          <cell r="C59" t="str">
            <v>USD</v>
          </cell>
          <cell r="D59" t="str">
            <v>1 601,00</v>
          </cell>
          <cell r="E59" t="str">
            <v>Больше 10</v>
          </cell>
          <cell r="F59" t="str">
            <v>0</v>
          </cell>
        </row>
        <row r="60">
          <cell r="A60" t="str">
            <v>MDSAN-24HRFN8 (WF) / MDOAN-24HFN8</v>
          </cell>
          <cell r="B60" t="str">
            <v>7,2</v>
          </cell>
          <cell r="C60" t="str">
            <v>USD</v>
          </cell>
          <cell r="D60" t="str">
            <v>2 152,00</v>
          </cell>
          <cell r="E60" t="str">
            <v>9</v>
          </cell>
          <cell r="F60" t="str">
            <v>0</v>
          </cell>
        </row>
        <row r="61">
          <cell r="A61" t="str">
            <v>NOVA 3-IN-1</v>
          </cell>
          <cell r="B61"/>
          <cell r="C61"/>
          <cell r="D61"/>
          <cell r="E61"/>
          <cell r="F61"/>
        </row>
        <row r="62">
          <cell r="A62" t="str">
            <v>MDSAH-09HRFN8 / MDOAH-09HFN8</v>
          </cell>
          <cell r="B62" t="str">
            <v>2,78</v>
          </cell>
          <cell r="C62" t="str">
            <v>USD</v>
          </cell>
          <cell r="D62" t="str">
            <v>1 019,00</v>
          </cell>
          <cell r="E62" t="str">
            <v>Больше 30</v>
          </cell>
          <cell r="F62" t="str">
            <v>0</v>
          </cell>
        </row>
        <row r="63">
          <cell r="A63" t="str">
            <v>MDSAH-12HRFN8 / MDOAH-12HFN8</v>
          </cell>
          <cell r="B63" t="str">
            <v>3,52</v>
          </cell>
          <cell r="C63" t="str">
            <v>USD</v>
          </cell>
          <cell r="D63" t="str">
            <v>1 058,00</v>
          </cell>
          <cell r="E63" t="str">
            <v>Больше 30</v>
          </cell>
          <cell r="F63" t="str">
            <v>0</v>
          </cell>
        </row>
        <row r="64">
          <cell r="A64" t="str">
            <v>INTEGRA</v>
          </cell>
          <cell r="B64"/>
          <cell r="C64"/>
          <cell r="D64"/>
          <cell r="E64"/>
          <cell r="F64"/>
        </row>
        <row r="65">
          <cell r="A65" t="str">
            <v>MDSI-07HRDN8 / MDOI-07HDN8</v>
          </cell>
          <cell r="B65" t="str">
            <v>2,05</v>
          </cell>
          <cell r="C65" t="str">
            <v>USD</v>
          </cell>
          <cell r="D65" t="str">
            <v>568,00</v>
          </cell>
          <cell r="E65" t="str">
            <v>4</v>
          </cell>
          <cell r="F65" t="str">
            <v>0</v>
          </cell>
        </row>
        <row r="66">
          <cell r="A66" t="str">
            <v>MDSI-09HRDN8 / MDOI-09HDN8</v>
          </cell>
          <cell r="B66" t="str">
            <v>2,35</v>
          </cell>
          <cell r="C66" t="str">
            <v>USD</v>
          </cell>
          <cell r="D66" t="str">
            <v>601,00</v>
          </cell>
          <cell r="E66" t="str">
            <v>0</v>
          </cell>
          <cell r="F66" t="str">
            <v>0</v>
          </cell>
        </row>
        <row r="67">
          <cell r="A67" t="str">
            <v>MDSI-12HRDN8 / MDOI-12HDN8</v>
          </cell>
          <cell r="B67" t="str">
            <v>3,22</v>
          </cell>
          <cell r="C67" t="str">
            <v>USD</v>
          </cell>
          <cell r="D67" t="str">
            <v>747,00</v>
          </cell>
          <cell r="E67" t="str">
            <v>0</v>
          </cell>
          <cell r="F67" t="str">
            <v>2</v>
          </cell>
        </row>
        <row r="68">
          <cell r="A68" t="str">
            <v>MDSI-18HRFN8 / MDOI-18HFN8</v>
          </cell>
          <cell r="B68" t="str">
            <v>5,27</v>
          </cell>
          <cell r="C68" t="str">
            <v>USD</v>
          </cell>
          <cell r="D68" t="str">
            <v>1 235,00</v>
          </cell>
          <cell r="E68" t="str">
            <v>0</v>
          </cell>
          <cell r="F68" t="str">
            <v>0</v>
          </cell>
        </row>
        <row r="69">
          <cell r="A69" t="str">
            <v>MDSI-24HRFN8 / MDOI-24HFN8</v>
          </cell>
          <cell r="B69" t="str">
            <v>7,03</v>
          </cell>
          <cell r="C69" t="str">
            <v>USD</v>
          </cell>
          <cell r="D69" t="str">
            <v>1 537,00</v>
          </cell>
          <cell r="E69" t="str">
            <v>0</v>
          </cell>
          <cell r="F69" t="str">
            <v>0</v>
          </cell>
        </row>
        <row r="70">
          <cell r="A70" t="str">
            <v>MDSI-07HRDN8 (WF) / MDOI-07HDN8</v>
          </cell>
          <cell r="B70" t="str">
            <v>2,05</v>
          </cell>
          <cell r="C70" t="str">
            <v>USD</v>
          </cell>
          <cell r="D70" t="str">
            <v>595,00</v>
          </cell>
          <cell r="E70" t="str">
            <v>Больше 30</v>
          </cell>
          <cell r="F70" t="str">
            <v>6</v>
          </cell>
        </row>
        <row r="71">
          <cell r="A71" t="str">
            <v>MDSI-09HRDN8 (WF) / MDOI-09HDN8</v>
          </cell>
          <cell r="B71" t="str">
            <v>2,35</v>
          </cell>
          <cell r="C71" t="str">
            <v>USD</v>
          </cell>
          <cell r="D71" t="str">
            <v>628,00</v>
          </cell>
          <cell r="E71" t="str">
            <v>Больше 30</v>
          </cell>
          <cell r="F71" t="str">
            <v>0</v>
          </cell>
        </row>
        <row r="72">
          <cell r="A72" t="str">
            <v>MDSI-12HRDN8 (WF) / MDOI-12HDN8</v>
          </cell>
          <cell r="B72" t="str">
            <v>3,22</v>
          </cell>
          <cell r="C72" t="str">
            <v>USD</v>
          </cell>
          <cell r="D72" t="str">
            <v>774,00</v>
          </cell>
          <cell r="E72" t="str">
            <v>Больше 30</v>
          </cell>
          <cell r="F72" t="str">
            <v>3</v>
          </cell>
        </row>
        <row r="73">
          <cell r="A73" t="str">
            <v>MDSI2-18HRFN8 / MDOI2-18HFN8</v>
          </cell>
          <cell r="B73" t="str">
            <v>5,27</v>
          </cell>
          <cell r="C73" t="str">
            <v>USD</v>
          </cell>
          <cell r="D73" t="str">
            <v>1 288,00</v>
          </cell>
          <cell r="E73" t="str">
            <v>Больше 15</v>
          </cell>
          <cell r="F73" t="str">
            <v>0</v>
          </cell>
        </row>
        <row r="74">
          <cell r="A74" t="str">
            <v>MDSI2-24HRFN8 / MDOI2-24HFN8</v>
          </cell>
          <cell r="B74" t="str">
            <v>7,03</v>
          </cell>
          <cell r="C74" t="str">
            <v>USD</v>
          </cell>
          <cell r="D74" t="str">
            <v>1 564,00</v>
          </cell>
          <cell r="E74" t="str">
            <v>Больше 15</v>
          </cell>
          <cell r="F74" t="str">
            <v>0</v>
          </cell>
        </row>
        <row r="75">
          <cell r="A75" t="str">
            <v>INTEGRA PRO</v>
          </cell>
          <cell r="B75"/>
          <cell r="C75"/>
          <cell r="D75"/>
          <cell r="E75"/>
          <cell r="F75"/>
        </row>
        <row r="76">
          <cell r="A76" t="str">
            <v>MDSAI-09HRFN8 / MDOAI-09HFN8</v>
          </cell>
          <cell r="B76" t="str">
            <v>2,64</v>
          </cell>
          <cell r="C76" t="str">
            <v>USD</v>
          </cell>
          <cell r="D76" t="str">
            <v>752,00</v>
          </cell>
          <cell r="E76" t="str">
            <v>0</v>
          </cell>
          <cell r="F76" t="str">
            <v>0</v>
          </cell>
        </row>
        <row r="77">
          <cell r="A77" t="str">
            <v>MDSAI-12HRFN8 / MDOAI-12HFN8</v>
          </cell>
          <cell r="B77" t="str">
            <v>3,52</v>
          </cell>
          <cell r="C77" t="str">
            <v>USD</v>
          </cell>
          <cell r="D77" t="str">
            <v>900,00</v>
          </cell>
          <cell r="E77" t="str">
            <v>Больше 30</v>
          </cell>
          <cell r="F77" t="str">
            <v>0</v>
          </cell>
        </row>
        <row r="78">
          <cell r="A78" t="str">
            <v>MDSAI-18HRFN8 / MDOAI-18HFN8</v>
          </cell>
          <cell r="B78" t="str">
            <v>5,27</v>
          </cell>
          <cell r="C78" t="str">
            <v>USD</v>
          </cell>
          <cell r="D78" t="str">
            <v>1 326,00</v>
          </cell>
          <cell r="E78" t="str">
            <v>Больше 15</v>
          </cell>
          <cell r="F78" t="str">
            <v>0</v>
          </cell>
        </row>
        <row r="79">
          <cell r="A79" t="str">
            <v>MDSAI-24HRFN8 / MDOAI-24HFN8</v>
          </cell>
          <cell r="B79" t="str">
            <v>7,03</v>
          </cell>
          <cell r="C79" t="str">
            <v>USD</v>
          </cell>
          <cell r="D79" t="str">
            <v>1 691,00</v>
          </cell>
          <cell r="E79" t="str">
            <v>Больше 15</v>
          </cell>
          <cell r="F79" t="str">
            <v>0</v>
          </cell>
        </row>
        <row r="80">
          <cell r="A80" t="str">
            <v>MDSAI2-07HRFN8 / MDOAI2-07HFN8</v>
          </cell>
          <cell r="B80" t="str">
            <v>2,05</v>
          </cell>
          <cell r="C80" t="str">
            <v>USD</v>
          </cell>
          <cell r="D80" t="str">
            <v>649,00</v>
          </cell>
          <cell r="E80" t="str">
            <v>Больше 30</v>
          </cell>
          <cell r="F80" t="str">
            <v>2</v>
          </cell>
        </row>
        <row r="81">
          <cell r="A81" t="str">
            <v>MDSAI2-09HRFN8 / MDOAI2-09HFN8</v>
          </cell>
          <cell r="B81" t="str">
            <v>2,63</v>
          </cell>
          <cell r="C81" t="str">
            <v>USD</v>
          </cell>
          <cell r="D81" t="str">
            <v>685,00</v>
          </cell>
          <cell r="E81" t="str">
            <v>Больше 30</v>
          </cell>
          <cell r="F81" t="str">
            <v>3</v>
          </cell>
        </row>
        <row r="82">
          <cell r="A82" t="str">
            <v>MDSAI2-12HRFN8 / MDOAI2-12HFN8</v>
          </cell>
          <cell r="B82" t="str">
            <v>3,51</v>
          </cell>
          <cell r="C82" t="str">
            <v>USD</v>
          </cell>
          <cell r="D82" t="str">
            <v>844,00</v>
          </cell>
          <cell r="E82" t="str">
            <v>Больше 30</v>
          </cell>
          <cell r="F82" t="str">
            <v>1</v>
          </cell>
        </row>
        <row r="83">
          <cell r="A83" t="str">
            <v>MDSAI2-18HRFN8 / MDOAI2-18HFN8</v>
          </cell>
          <cell r="B83" t="str">
            <v>5,27</v>
          </cell>
          <cell r="C83" t="str">
            <v>USD</v>
          </cell>
          <cell r="D83" t="str">
            <v>1 318,00</v>
          </cell>
          <cell r="E83" t="str">
            <v>8</v>
          </cell>
          <cell r="F83" t="str">
            <v>0</v>
          </cell>
        </row>
        <row r="84">
          <cell r="A84" t="str">
            <v>MDSAI2-24HRFN8 / MDOAI2-24HFN8</v>
          </cell>
          <cell r="B84" t="str">
            <v>7,03</v>
          </cell>
          <cell r="C84" t="str">
            <v>USD</v>
          </cell>
          <cell r="D84" t="str">
            <v>1 658,00</v>
          </cell>
          <cell r="E84" t="str">
            <v>5</v>
          </cell>
          <cell r="F84" t="str">
            <v>0</v>
          </cell>
        </row>
        <row r="85">
          <cell r="A85" t="str">
            <v>INTEGRA PRO Black</v>
          </cell>
          <cell r="B85"/>
          <cell r="C85"/>
          <cell r="D85"/>
          <cell r="E85"/>
          <cell r="F85"/>
        </row>
        <row r="86">
          <cell r="A86" t="str">
            <v>MDSBI-09HRFN8 / MDOAI-09HFN8</v>
          </cell>
          <cell r="B86" t="str">
            <v>2,64</v>
          </cell>
          <cell r="C86" t="str">
            <v>USD</v>
          </cell>
          <cell r="D86" t="str">
            <v>890,00</v>
          </cell>
          <cell r="E86" t="str">
            <v>0</v>
          </cell>
          <cell r="F86" t="str">
            <v>0</v>
          </cell>
        </row>
        <row r="87">
          <cell r="A87" t="str">
            <v>MDSBI-12HRFN8 / MDOAI-12HFN8</v>
          </cell>
          <cell r="B87" t="str">
            <v>3,52</v>
          </cell>
          <cell r="C87" t="str">
            <v>USD</v>
          </cell>
          <cell r="D87" t="str">
            <v>1 000,00</v>
          </cell>
          <cell r="E87" t="str">
            <v>0</v>
          </cell>
          <cell r="F87" t="str">
            <v>0</v>
          </cell>
        </row>
        <row r="88">
          <cell r="A88" t="str">
            <v>MDSBI-18HRFN8 / MDOAI-18HFN8</v>
          </cell>
          <cell r="B88" t="str">
            <v>5,27</v>
          </cell>
          <cell r="C88" t="str">
            <v>USD</v>
          </cell>
          <cell r="D88" t="str">
            <v>1 458,00</v>
          </cell>
          <cell r="E88" t="str">
            <v>0</v>
          </cell>
          <cell r="F88" t="str">
            <v>0</v>
          </cell>
        </row>
        <row r="89">
          <cell r="A89" t="str">
            <v>MDSBI-24HRFN8 / MDOAI-24HFN8</v>
          </cell>
          <cell r="B89" t="str">
            <v>7,03</v>
          </cell>
          <cell r="C89" t="str">
            <v>USD</v>
          </cell>
          <cell r="D89" t="str">
            <v>1 839,00</v>
          </cell>
          <cell r="E89" t="str">
            <v>4</v>
          </cell>
          <cell r="F89" t="str">
            <v>0</v>
          </cell>
        </row>
        <row r="90">
          <cell r="A90" t="str">
            <v>MDSBI2-07HRFN8 / MDOBI2-07HFN8</v>
          </cell>
          <cell r="B90" t="str">
            <v>2,05</v>
          </cell>
          <cell r="C90" t="str">
            <v>USD</v>
          </cell>
          <cell r="D90" t="str">
            <v>787,00</v>
          </cell>
          <cell r="E90" t="str">
            <v>21</v>
          </cell>
          <cell r="F90" t="str">
            <v>0</v>
          </cell>
        </row>
        <row r="91">
          <cell r="A91" t="str">
            <v>MDSBI2-09HRFN8 / MDOBI2-09HFN8</v>
          </cell>
          <cell r="B91" t="str">
            <v>2,63</v>
          </cell>
          <cell r="C91" t="str">
            <v>USD</v>
          </cell>
          <cell r="D91" t="str">
            <v>847,00</v>
          </cell>
          <cell r="E91" t="str">
            <v>Больше 30</v>
          </cell>
          <cell r="F91" t="str">
            <v>1</v>
          </cell>
        </row>
        <row r="92">
          <cell r="A92" t="str">
            <v>MDSBI2-12HRFN8 / MDOBI2-12HFN8</v>
          </cell>
          <cell r="B92" t="str">
            <v>3,51</v>
          </cell>
          <cell r="C92" t="str">
            <v>USD</v>
          </cell>
          <cell r="D92" t="str">
            <v>950,00</v>
          </cell>
          <cell r="E92" t="str">
            <v>12</v>
          </cell>
          <cell r="F92" t="str">
            <v>0</v>
          </cell>
        </row>
        <row r="93">
          <cell r="A93" t="str">
            <v>MDSBI2-18HRFN8 / MDOBI2-18HFN8</v>
          </cell>
          <cell r="B93" t="str">
            <v>5,27</v>
          </cell>
          <cell r="C93" t="str">
            <v>USD</v>
          </cell>
          <cell r="D93" t="str">
            <v>1 386,00</v>
          </cell>
          <cell r="E93" t="str">
            <v>В пути 4 (08.04.2026)</v>
          </cell>
          <cell r="F93" t="str">
            <v>0</v>
          </cell>
        </row>
        <row r="94">
          <cell r="A94" t="str">
            <v>MDSBI2-24HRFN8 / MDOBI2-24HFN8</v>
          </cell>
          <cell r="B94" t="str">
            <v>7,03</v>
          </cell>
          <cell r="C94" t="str">
            <v>USD</v>
          </cell>
          <cell r="D94" t="str">
            <v>1 726,00</v>
          </cell>
          <cell r="E94" t="str">
            <v>В пути 3 (28.05.2026)</v>
          </cell>
          <cell r="F94" t="str">
            <v>0</v>
          </cell>
        </row>
        <row r="95">
          <cell r="A95" t="str">
            <v>iERA INVERTER</v>
          </cell>
          <cell r="B95"/>
          <cell r="C95"/>
          <cell r="D95"/>
          <cell r="E95"/>
          <cell r="F95"/>
        </row>
        <row r="96">
          <cell r="A96" t="str">
            <v>MDSAJ-07HRFN8 / MDOAJ-07HFN8</v>
          </cell>
          <cell r="B96" t="str">
            <v>2,05</v>
          </cell>
          <cell r="C96" t="str">
            <v>USD</v>
          </cell>
          <cell r="D96" t="str">
            <v>619,00</v>
          </cell>
          <cell r="E96" t="str">
            <v>Больше 30</v>
          </cell>
          <cell r="F96" t="str">
            <v>1</v>
          </cell>
        </row>
        <row r="97">
          <cell r="A97" t="str">
            <v>MDSAJ-09HRFN8 / MDOAJ-09HFN8</v>
          </cell>
          <cell r="B97" t="str">
            <v>2,63</v>
          </cell>
          <cell r="C97" t="str">
            <v>USD</v>
          </cell>
          <cell r="D97" t="str">
            <v>654,00</v>
          </cell>
          <cell r="E97" t="str">
            <v>Больше 30</v>
          </cell>
          <cell r="F97" t="str">
            <v>0</v>
          </cell>
        </row>
        <row r="98">
          <cell r="A98" t="str">
            <v>MDSAJ-12HRFN8 / MDOAJ-12HFN8</v>
          </cell>
          <cell r="B98" t="str">
            <v>3,51</v>
          </cell>
          <cell r="C98" t="str">
            <v>USD</v>
          </cell>
          <cell r="D98" t="str">
            <v>804,00</v>
          </cell>
          <cell r="E98" t="str">
            <v>Больше 30</v>
          </cell>
          <cell r="F98" t="str">
            <v>1</v>
          </cell>
        </row>
        <row r="99">
          <cell r="A99" t="str">
            <v>MDSAJ-18HRFN8 / MDOAJ-18HFN8</v>
          </cell>
          <cell r="B99" t="str">
            <v>5,27</v>
          </cell>
          <cell r="C99" t="str">
            <v>USD</v>
          </cell>
          <cell r="D99" t="str">
            <v>1 310,00</v>
          </cell>
          <cell r="E99"/>
          <cell r="F99"/>
        </row>
        <row r="100">
          <cell r="A100" t="str">
            <v>MDSAJ-24HRFN8 / MDOAJ-24HFN8</v>
          </cell>
          <cell r="B100" t="str">
            <v>7,03</v>
          </cell>
          <cell r="C100" t="str">
            <v>USD</v>
          </cell>
          <cell r="D100" t="str">
            <v>1 596,00</v>
          </cell>
          <cell r="E100" t="str">
            <v>Больше 15</v>
          </cell>
          <cell r="F100" t="str">
            <v>0</v>
          </cell>
        </row>
        <row r="101">
          <cell r="A101" t="str">
            <v>INFINI MEGA INVERTER</v>
          </cell>
          <cell r="B101"/>
          <cell r="C101"/>
          <cell r="D101"/>
          <cell r="E101"/>
          <cell r="F101"/>
        </row>
        <row r="102">
          <cell r="A102" t="str">
            <v>MDSAG-30HRFN8 / MDOAG-30HFN8</v>
          </cell>
          <cell r="B102" t="str">
            <v>9,38</v>
          </cell>
          <cell r="C102" t="str">
            <v>USD</v>
          </cell>
          <cell r="D102" t="str">
            <v>2 233,00</v>
          </cell>
          <cell r="E102" t="str">
            <v>Больше 15</v>
          </cell>
          <cell r="F102" t="str">
            <v>0</v>
          </cell>
        </row>
        <row r="103">
          <cell r="A103" t="str">
            <v>MDSAG-36HRFN8 / MDOAG-36HFN8</v>
          </cell>
          <cell r="B103" t="str">
            <v>10,48</v>
          </cell>
          <cell r="C103" t="str">
            <v>USD</v>
          </cell>
          <cell r="D103" t="str">
            <v>2 874,00</v>
          </cell>
          <cell r="E103" t="str">
            <v>10</v>
          </cell>
          <cell r="F103" t="str">
            <v>0</v>
          </cell>
        </row>
        <row r="104">
          <cell r="A104" t="str">
            <v>Он/офф</v>
          </cell>
          <cell r="B104"/>
          <cell r="C104"/>
          <cell r="D104"/>
          <cell r="E104"/>
          <cell r="F104"/>
        </row>
        <row r="105">
          <cell r="A105" t="str">
            <v>MDV</v>
          </cell>
          <cell r="B105"/>
          <cell r="C105"/>
          <cell r="D105"/>
          <cell r="E105"/>
          <cell r="F105"/>
        </row>
        <row r="106">
          <cell r="A106" t="str">
            <v>INFINI ON/OFF R410A</v>
          </cell>
          <cell r="B106"/>
          <cell r="C106"/>
          <cell r="D106"/>
          <cell r="E106"/>
          <cell r="F106"/>
        </row>
        <row r="107">
          <cell r="A107" t="str">
            <v>MDSAG-07HRN1 / MDOAG-07HN1</v>
          </cell>
          <cell r="B107" t="str">
            <v>2,29</v>
          </cell>
          <cell r="C107" t="str">
            <v>руб.</v>
          </cell>
          <cell r="D107" t="str">
            <v>31 770,00</v>
          </cell>
          <cell r="E107" t="str">
            <v>0</v>
          </cell>
          <cell r="F107" t="str">
            <v>0</v>
          </cell>
        </row>
        <row r="108">
          <cell r="A108" t="str">
            <v>MDSAG-09HRN1 / MDOAG-09HN1</v>
          </cell>
          <cell r="B108" t="str">
            <v>2,64</v>
          </cell>
          <cell r="C108" t="str">
            <v>руб.</v>
          </cell>
          <cell r="D108" t="str">
            <v>35 270,00</v>
          </cell>
          <cell r="E108" t="str">
            <v>0</v>
          </cell>
          <cell r="F108" t="str">
            <v>0</v>
          </cell>
        </row>
        <row r="109">
          <cell r="A109" t="str">
            <v>MDSAG-12HRN1 / MDOAG-12HN1</v>
          </cell>
          <cell r="B109" t="str">
            <v>3,52</v>
          </cell>
          <cell r="C109" t="str">
            <v>руб.</v>
          </cell>
          <cell r="D109" t="str">
            <v>43 600,00</v>
          </cell>
          <cell r="E109" t="str">
            <v>0</v>
          </cell>
          <cell r="F109" t="str">
            <v>0</v>
          </cell>
        </row>
        <row r="110">
          <cell r="A110" t="str">
            <v>MDSAG-18HRN1 / MDOAG-18HN1</v>
          </cell>
          <cell r="B110" t="str">
            <v>5,28</v>
          </cell>
          <cell r="C110" t="str">
            <v>руб.</v>
          </cell>
          <cell r="D110" t="str">
            <v>69 130,00</v>
          </cell>
          <cell r="E110" t="str">
            <v>0</v>
          </cell>
          <cell r="F110" t="str">
            <v>0</v>
          </cell>
        </row>
        <row r="111">
          <cell r="A111" t="str">
            <v>MDSAG-24HRN1 / MDOAG-24HN1</v>
          </cell>
          <cell r="B111" t="str">
            <v>7,03</v>
          </cell>
          <cell r="C111" t="str">
            <v>руб.</v>
          </cell>
          <cell r="D111" t="str">
            <v>93 070,00</v>
          </cell>
          <cell r="E111" t="str">
            <v>0</v>
          </cell>
          <cell r="F111" t="str">
            <v>0</v>
          </cell>
        </row>
        <row r="112">
          <cell r="A112" t="str">
            <v>AURORA ON/OFF R32</v>
          </cell>
          <cell r="B112"/>
          <cell r="C112"/>
          <cell r="D112"/>
          <cell r="E112"/>
          <cell r="F112"/>
        </row>
        <row r="113">
          <cell r="A113" t="str">
            <v>MDSA-07HRN8 / MDOA-07HN8</v>
          </cell>
          <cell r="B113" t="str">
            <v>2,05</v>
          </cell>
          <cell r="C113" t="str">
            <v>руб.</v>
          </cell>
          <cell r="D113" t="str">
            <v>32 340,00</v>
          </cell>
          <cell r="E113" t="str">
            <v>0</v>
          </cell>
          <cell r="F113" t="str">
            <v>0</v>
          </cell>
        </row>
        <row r="114">
          <cell r="A114" t="str">
            <v>MDSA-09HRN8 / MDOA-09HN8</v>
          </cell>
          <cell r="B114" t="str">
            <v>2,64</v>
          </cell>
          <cell r="C114" t="str">
            <v>руб.</v>
          </cell>
          <cell r="D114" t="str">
            <v>36 000,00</v>
          </cell>
          <cell r="E114" t="str">
            <v>19</v>
          </cell>
          <cell r="F114" t="str">
            <v>0</v>
          </cell>
        </row>
        <row r="115">
          <cell r="A115" t="str">
            <v>MDSA-12HRN8 / MDOA-12HN8</v>
          </cell>
          <cell r="B115" t="str">
            <v>3,52</v>
          </cell>
          <cell r="C115" t="str">
            <v>руб.</v>
          </cell>
          <cell r="D115" t="str">
            <v>44 340,00</v>
          </cell>
          <cell r="E115" t="str">
            <v>0</v>
          </cell>
          <cell r="F115" t="str">
            <v>1</v>
          </cell>
        </row>
        <row r="116">
          <cell r="A116" t="str">
            <v>MDSA-18HRN8 / MDOA-18HN8</v>
          </cell>
          <cell r="B116" t="str">
            <v>5,28</v>
          </cell>
          <cell r="C116" t="str">
            <v>руб.</v>
          </cell>
          <cell r="D116" t="str">
            <v>70 690,00</v>
          </cell>
          <cell r="E116" t="str">
            <v>0</v>
          </cell>
          <cell r="F116" t="str">
            <v>0</v>
          </cell>
        </row>
        <row r="117">
          <cell r="A117" t="str">
            <v>MDSA-24HRN8 / MDOA-24HN8</v>
          </cell>
          <cell r="B117" t="str">
            <v>7,03</v>
          </cell>
          <cell r="C117" t="str">
            <v>руб.</v>
          </cell>
          <cell r="D117" t="str">
            <v>94 990,00</v>
          </cell>
          <cell r="E117" t="str">
            <v>0</v>
          </cell>
          <cell r="F117" t="str">
            <v>0</v>
          </cell>
        </row>
        <row r="118">
          <cell r="A118" t="str">
            <v>AURORA ON/OFF R410A</v>
          </cell>
          <cell r="B118"/>
          <cell r="C118"/>
          <cell r="D118"/>
          <cell r="E118"/>
          <cell r="F118"/>
        </row>
        <row r="119">
          <cell r="A119" t="str">
            <v>MDSA-30HRN1 / MDOA-30HN1</v>
          </cell>
          <cell r="B119" t="str">
            <v>8,79</v>
          </cell>
          <cell r="C119" t="str">
            <v>руб.</v>
          </cell>
          <cell r="D119" t="str">
            <v>135 470,00</v>
          </cell>
          <cell r="E119" t="str">
            <v>Больше 15</v>
          </cell>
          <cell r="F119" t="str">
            <v>0</v>
          </cell>
        </row>
        <row r="120">
          <cell r="A120" t="str">
            <v>MDSA-36HRN1 / MDOA-36HN1</v>
          </cell>
          <cell r="B120" t="str">
            <v>10,6</v>
          </cell>
          <cell r="C120" t="str">
            <v>руб.</v>
          </cell>
          <cell r="D120" t="str">
            <v>175 740,00</v>
          </cell>
          <cell r="E120" t="str">
            <v>Больше 15</v>
          </cell>
          <cell r="F120" t="str">
            <v>0</v>
          </cell>
        </row>
        <row r="121">
          <cell r="A121" t="str">
            <v>INFINI ON/OFF R32</v>
          </cell>
          <cell r="B121"/>
          <cell r="C121"/>
          <cell r="D121"/>
          <cell r="E121"/>
          <cell r="F121"/>
        </row>
        <row r="122">
          <cell r="A122" t="str">
            <v>MDSAG-07HRN8 / MDOAG-07HN8</v>
          </cell>
          <cell r="B122" t="str">
            <v>2,34</v>
          </cell>
          <cell r="C122" t="str">
            <v>руб.</v>
          </cell>
          <cell r="D122" t="str">
            <v>34 170,00</v>
          </cell>
          <cell r="E122" t="str">
            <v>больше 50</v>
          </cell>
          <cell r="F122" t="str">
            <v>1</v>
          </cell>
        </row>
        <row r="123">
          <cell r="A123" t="str">
            <v>MDSAG-09HRN8 / MDOAG-09HN8</v>
          </cell>
          <cell r="B123" t="str">
            <v>2,63</v>
          </cell>
          <cell r="C123" t="str">
            <v>руб.</v>
          </cell>
          <cell r="D123" t="str">
            <v>37 930,00</v>
          </cell>
          <cell r="E123" t="str">
            <v>5</v>
          </cell>
          <cell r="F123" t="str">
            <v>0</v>
          </cell>
        </row>
        <row r="124">
          <cell r="A124" t="str">
            <v>MDSAG-12HRN8 / MDOAG-12HN8</v>
          </cell>
          <cell r="B124" t="str">
            <v>3,51</v>
          </cell>
          <cell r="C124" t="str">
            <v>руб.</v>
          </cell>
          <cell r="D124" t="str">
            <v>46 880,00</v>
          </cell>
          <cell r="E124" t="str">
            <v>больше 50</v>
          </cell>
          <cell r="F124" t="str">
            <v>0</v>
          </cell>
        </row>
        <row r="125">
          <cell r="A125" t="str">
            <v>MDSAG-18HRN8 / MDOAG-18HN8</v>
          </cell>
          <cell r="B125" t="str">
            <v>5,27</v>
          </cell>
          <cell r="C125" t="str">
            <v>руб.</v>
          </cell>
          <cell r="D125" t="str">
            <v>74 340,00</v>
          </cell>
          <cell r="E125" t="str">
            <v>больше 30</v>
          </cell>
          <cell r="F125" t="str">
            <v>1</v>
          </cell>
        </row>
        <row r="126">
          <cell r="A126" t="str">
            <v>MDSAG-24HRN8 / MDOAG-24HN8</v>
          </cell>
          <cell r="B126" t="str">
            <v>7,02</v>
          </cell>
          <cell r="C126" t="str">
            <v>руб.</v>
          </cell>
          <cell r="D126" t="str">
            <v>100 070,00</v>
          </cell>
          <cell r="E126" t="str">
            <v>24</v>
          </cell>
          <cell r="F126" t="str">
            <v>3</v>
          </cell>
        </row>
        <row r="127">
          <cell r="A127" t="str">
            <v>INTEGRA ON/OFF R32</v>
          </cell>
          <cell r="B127"/>
          <cell r="C127"/>
          <cell r="D127"/>
          <cell r="E127"/>
          <cell r="F127"/>
        </row>
        <row r="128">
          <cell r="A128" t="str">
            <v>MDSAI-07HRN8 / MDOAI-07HN8</v>
          </cell>
          <cell r="B128" t="str">
            <v>2,34</v>
          </cell>
          <cell r="C128" t="str">
            <v>руб.</v>
          </cell>
          <cell r="D128" t="str">
            <v>36 600,00</v>
          </cell>
          <cell r="E128"/>
          <cell r="F128" t="str">
            <v>11</v>
          </cell>
        </row>
        <row r="129">
          <cell r="A129" t="str">
            <v>MDSAI-09HRN8 / MDOAI-09HN8</v>
          </cell>
          <cell r="B129" t="str">
            <v>2,63</v>
          </cell>
          <cell r="C129" t="str">
            <v>руб.</v>
          </cell>
          <cell r="D129" t="str">
            <v>40 430,00</v>
          </cell>
          <cell r="E129"/>
          <cell r="F129" t="str">
            <v>10</v>
          </cell>
        </row>
        <row r="130">
          <cell r="A130" t="str">
            <v>MDSAI-12HRN8 / MDOAI-12HN8</v>
          </cell>
          <cell r="B130" t="str">
            <v>3,51</v>
          </cell>
          <cell r="C130" t="str">
            <v>руб.</v>
          </cell>
          <cell r="D130" t="str">
            <v>49 220,00</v>
          </cell>
          <cell r="E130"/>
          <cell r="F130" t="str">
            <v>5</v>
          </cell>
        </row>
        <row r="131">
          <cell r="A131" t="str">
            <v>MDSAI-18HRN8 / MDOAI-18HN8</v>
          </cell>
          <cell r="B131" t="str">
            <v>5,27</v>
          </cell>
          <cell r="C131" t="str">
            <v>руб.</v>
          </cell>
          <cell r="D131" t="str">
            <v>78 060,00</v>
          </cell>
          <cell r="E131"/>
          <cell r="F131" t="str">
            <v>4</v>
          </cell>
        </row>
        <row r="132">
          <cell r="A132" t="str">
            <v>MDSAI-24HRN8 / MDOAI-24HN8</v>
          </cell>
          <cell r="B132" t="str">
            <v>7,03</v>
          </cell>
          <cell r="C132" t="str">
            <v>руб.</v>
          </cell>
          <cell r="D132" t="str">
            <v>105 070,00</v>
          </cell>
          <cell r="E132"/>
          <cell r="F132" t="str">
            <v>1</v>
          </cell>
        </row>
        <row r="133">
          <cell r="A133" t="str">
            <v>ERA ON/OFF</v>
          </cell>
          <cell r="B133"/>
          <cell r="C133"/>
          <cell r="D133"/>
          <cell r="E133"/>
          <cell r="F133"/>
        </row>
        <row r="134">
          <cell r="A134" t="str">
            <v>MDSAJ-07HRN8 / MDOAJ-07HN8</v>
          </cell>
          <cell r="B134" t="str">
            <v>2,34</v>
          </cell>
          <cell r="C134" t="str">
            <v>руб.</v>
          </cell>
          <cell r="D134" t="str">
            <v>32 870,00</v>
          </cell>
          <cell r="E134" t="str">
            <v>Больше 30</v>
          </cell>
          <cell r="F134" t="str">
            <v>5</v>
          </cell>
        </row>
        <row r="135">
          <cell r="A135" t="str">
            <v>MDSAJ-09HRN8 / MDOAJ-09HN8</v>
          </cell>
          <cell r="B135" t="str">
            <v>2,63</v>
          </cell>
          <cell r="C135" t="str">
            <v>руб.</v>
          </cell>
          <cell r="D135" t="str">
            <v>36 560,00</v>
          </cell>
          <cell r="E135" t="str">
            <v>Больше 30</v>
          </cell>
          <cell r="F135" t="str">
            <v>0</v>
          </cell>
        </row>
        <row r="136">
          <cell r="A136" t="str">
            <v>MDSAJ-12HRN8 / MDOAJ-12HN8</v>
          </cell>
          <cell r="B136" t="str">
            <v>3,51</v>
          </cell>
          <cell r="C136" t="str">
            <v>руб.</v>
          </cell>
          <cell r="D136" t="str">
            <v>44 990,00</v>
          </cell>
          <cell r="E136" t="str">
            <v>Больше 30</v>
          </cell>
          <cell r="F136" t="str">
            <v>0</v>
          </cell>
        </row>
        <row r="137">
          <cell r="A137" t="str">
            <v>MDSAJ-18HRN8 / MDOAJ-18HN8</v>
          </cell>
          <cell r="B137" t="str">
            <v>5,27</v>
          </cell>
          <cell r="C137" t="str">
            <v>руб.</v>
          </cell>
          <cell r="D137" t="str">
            <v>71 600,00</v>
          </cell>
          <cell r="E137" t="str">
            <v>Больше 30</v>
          </cell>
          <cell r="F137" t="str">
            <v>0</v>
          </cell>
        </row>
        <row r="138">
          <cell r="A138" t="str">
            <v>MDSAJ-24HRN8 / MDOAJ-24HN8</v>
          </cell>
          <cell r="B138" t="str">
            <v>7,03</v>
          </cell>
          <cell r="C138" t="str">
            <v>руб.</v>
          </cell>
          <cell r="D138" t="str">
            <v>96 140,00</v>
          </cell>
          <cell r="E138" t="str">
            <v>Больше 30</v>
          </cell>
          <cell r="F138" t="str">
            <v>1</v>
          </cell>
        </row>
        <row r="139">
          <cell r="A139"/>
          <cell r="B139"/>
          <cell r="C139"/>
          <cell r="D139"/>
          <cell r="E139"/>
          <cell r="F139"/>
        </row>
        <row r="140">
          <cell r="A140" t="str">
            <v>Мультисплит-системы</v>
          </cell>
          <cell r="B140"/>
          <cell r="C140"/>
          <cell r="D140"/>
          <cell r="E140"/>
          <cell r="F140"/>
        </row>
        <row r="141">
          <cell r="A141" t="str">
            <v>MDV</v>
          </cell>
          <cell r="B141"/>
          <cell r="C141"/>
          <cell r="D141"/>
          <cell r="E141"/>
          <cell r="F141"/>
        </row>
        <row r="142">
          <cell r="A142" t="str">
            <v>Внешние блоки</v>
          </cell>
          <cell r="B142"/>
          <cell r="C142"/>
          <cell r="D142"/>
          <cell r="E142"/>
          <cell r="F142"/>
        </row>
        <row r="143">
          <cell r="A143" t="str">
            <v>MD2O-14HFN8</v>
          </cell>
          <cell r="B143" t="str">
            <v>4,1</v>
          </cell>
          <cell r="C143" t="str">
            <v>USD</v>
          </cell>
          <cell r="D143" t="str">
            <v>1 483,00</v>
          </cell>
          <cell r="E143" t="str">
            <v>В пути Больше 10 (26.04.2026)</v>
          </cell>
          <cell r="F143" t="str">
            <v>0</v>
          </cell>
        </row>
        <row r="144">
          <cell r="A144" t="str">
            <v>MD2O-18HFN8</v>
          </cell>
          <cell r="B144" t="str">
            <v>5,28</v>
          </cell>
          <cell r="C144" t="str">
            <v>USD</v>
          </cell>
          <cell r="D144" t="str">
            <v>1 907,00</v>
          </cell>
          <cell r="E144" t="str">
            <v>В пути Больше 10 (26.04.2026)</v>
          </cell>
          <cell r="F144" t="str">
            <v>0</v>
          </cell>
        </row>
        <row r="145">
          <cell r="A145" t="str">
            <v>MD3O-21HFN8</v>
          </cell>
          <cell r="B145" t="str">
            <v>6,15</v>
          </cell>
          <cell r="C145" t="str">
            <v>USD</v>
          </cell>
          <cell r="D145" t="str">
            <v>2 019,00</v>
          </cell>
          <cell r="E145" t="str">
            <v>В пути Больше 10 (25.04.2026)</v>
          </cell>
          <cell r="F145" t="str">
            <v>0</v>
          </cell>
        </row>
        <row r="146">
          <cell r="A146" t="str">
            <v>MD3O-27HFN8</v>
          </cell>
          <cell r="B146" t="str">
            <v>7,91</v>
          </cell>
          <cell r="C146" t="str">
            <v>USD</v>
          </cell>
          <cell r="D146" t="str">
            <v>2 187,00</v>
          </cell>
          <cell r="E146" t="str">
            <v>В пути 6 (25.04.2026)</v>
          </cell>
          <cell r="F146" t="str">
            <v>0</v>
          </cell>
        </row>
        <row r="147">
          <cell r="A147" t="str">
            <v>MD4O-28HFN8</v>
          </cell>
          <cell r="B147" t="str">
            <v>8,21</v>
          </cell>
          <cell r="C147" t="str">
            <v>USD</v>
          </cell>
          <cell r="D147" t="str">
            <v>2 211,00</v>
          </cell>
          <cell r="E147" t="str">
            <v>В пути 5 (26.04.2026)</v>
          </cell>
          <cell r="F147" t="str">
            <v>0</v>
          </cell>
        </row>
        <row r="148">
          <cell r="A148" t="str">
            <v>MD4O-36HFN8</v>
          </cell>
          <cell r="B148" t="str">
            <v>10,55</v>
          </cell>
          <cell r="C148" t="str">
            <v>USD</v>
          </cell>
          <cell r="D148" t="str">
            <v>3 886,00</v>
          </cell>
          <cell r="E148" t="str">
            <v>Больше 10</v>
          </cell>
          <cell r="F148" t="str">
            <v>1</v>
          </cell>
        </row>
        <row r="149">
          <cell r="A149" t="str">
            <v>MD5O-42HFN8</v>
          </cell>
          <cell r="B149" t="str">
            <v>12,31</v>
          </cell>
          <cell r="C149" t="str">
            <v>USD</v>
          </cell>
          <cell r="D149" t="str">
            <v>3 808,00</v>
          </cell>
          <cell r="E149" t="str">
            <v>0</v>
          </cell>
          <cell r="F149" t="str">
            <v>0</v>
          </cell>
        </row>
        <row r="150">
          <cell r="A150" t="str">
            <v>MD3O-18HFN8</v>
          </cell>
          <cell r="B150" t="str">
            <v>5,27</v>
          </cell>
          <cell r="C150" t="str">
            <v>USD</v>
          </cell>
          <cell r="D150" t="str">
            <v>1 944,00</v>
          </cell>
          <cell r="E150" t="str">
            <v>В пути 3 (08.04.2026)</v>
          </cell>
          <cell r="F150" t="str">
            <v>0</v>
          </cell>
        </row>
        <row r="151">
          <cell r="A151" t="str">
            <v>MD5OB-42HFN8</v>
          </cell>
          <cell r="B151" t="str">
            <v>12,31</v>
          </cell>
          <cell r="C151" t="str">
            <v>USD</v>
          </cell>
          <cell r="D151" t="str">
            <v>3 998,00</v>
          </cell>
          <cell r="E151" t="str">
            <v>В пути Больше 10 (27.04.2026)</v>
          </cell>
          <cell r="F151" t="str">
            <v>0</v>
          </cell>
        </row>
        <row r="152">
          <cell r="A152" t="str">
            <v>Внутренние блоки кассетного типа</v>
          </cell>
          <cell r="B152"/>
          <cell r="C152"/>
          <cell r="D152"/>
          <cell r="E152"/>
          <cell r="F152"/>
        </row>
        <row r="153">
          <cell r="A153" t="str">
            <v>4-поточные кассетные внутренние блоки</v>
          </cell>
          <cell r="B153"/>
          <cell r="C153"/>
          <cell r="D153"/>
          <cell r="E153"/>
          <cell r="F153"/>
        </row>
        <row r="154">
          <cell r="A154" t="str">
            <v>MDCAC4I-07HRFN8 / T-MBQ4-03BD</v>
          </cell>
          <cell r="B154" t="str">
            <v>2,05</v>
          </cell>
          <cell r="C154" t="str">
            <v>USD</v>
          </cell>
          <cell r="D154" t="str">
            <v>584,00</v>
          </cell>
          <cell r="E154" t="str">
            <v>5</v>
          </cell>
          <cell r="F154" t="str">
            <v>0</v>
          </cell>
        </row>
        <row r="155">
          <cell r="A155" t="str">
            <v>MDCAC4I-09HRFN8 / T-MBQ4-03BD</v>
          </cell>
          <cell r="B155" t="str">
            <v>2,64</v>
          </cell>
          <cell r="C155" t="str">
            <v>USD</v>
          </cell>
          <cell r="D155" t="str">
            <v>599,00</v>
          </cell>
          <cell r="E155" t="str">
            <v>Больше 15</v>
          </cell>
          <cell r="F155" t="str">
            <v>0</v>
          </cell>
        </row>
        <row r="156">
          <cell r="A156" t="str">
            <v>MDCAC4I-12HRFN8 / T-MBQ4-03BD</v>
          </cell>
          <cell r="B156" t="str">
            <v>3,52</v>
          </cell>
          <cell r="C156" t="str">
            <v>USD</v>
          </cell>
          <cell r="D156" t="str">
            <v>616,00</v>
          </cell>
          <cell r="E156" t="str">
            <v>Больше 15</v>
          </cell>
          <cell r="F156" t="str">
            <v>0</v>
          </cell>
        </row>
        <row r="157">
          <cell r="A157" t="str">
            <v>MDCAC4I-18HRFN8 / T-MBQ4-03BD</v>
          </cell>
          <cell r="B157" t="str">
            <v>5,27</v>
          </cell>
          <cell r="C157" t="str">
            <v>USD</v>
          </cell>
          <cell r="D157" t="str">
            <v>686,00</v>
          </cell>
          <cell r="E157" t="str">
            <v>3</v>
          </cell>
          <cell r="F157" t="str">
            <v>0</v>
          </cell>
        </row>
        <row r="158">
          <cell r="A158" t="str">
            <v>1-поточные кассетные внутренние блоки</v>
          </cell>
          <cell r="B158"/>
          <cell r="C158"/>
          <cell r="D158"/>
          <cell r="E158"/>
          <cell r="F158"/>
        </row>
        <row r="159">
          <cell r="A159" t="str">
            <v>MDCA1I-12HRFN8</v>
          </cell>
          <cell r="B159" t="str">
            <v>3,5</v>
          </cell>
          <cell r="C159" t="str">
            <v>USD</v>
          </cell>
          <cell r="D159" t="str">
            <v>1 060,00</v>
          </cell>
          <cell r="E159" t="str">
            <v>больше 15</v>
          </cell>
          <cell r="F159" t="str">
            <v>0</v>
          </cell>
        </row>
        <row r="160">
          <cell r="A160" t="str">
            <v>MDCA1I-18HRFN8</v>
          </cell>
          <cell r="B160" t="str">
            <v>5,3</v>
          </cell>
          <cell r="C160" t="str">
            <v>USD</v>
          </cell>
          <cell r="D160" t="str">
            <v>1 083,00</v>
          </cell>
          <cell r="E160" t="str">
            <v>5</v>
          </cell>
          <cell r="F160" t="str">
            <v>0</v>
          </cell>
        </row>
        <row r="161">
          <cell r="A161" t="str">
            <v xml:space="preserve"> MDCA2I-09HRFN8 / T-MBQ1-UTA-A-TED</v>
          </cell>
          <cell r="B161" t="str">
            <v>2,64</v>
          </cell>
          <cell r="C161" t="str">
            <v>USD</v>
          </cell>
          <cell r="D161" t="str">
            <v>952,00</v>
          </cell>
          <cell r="E161" t="str">
            <v>3</v>
          </cell>
          <cell r="F161" t="str">
            <v>0</v>
          </cell>
        </row>
        <row r="162">
          <cell r="A162" t="str">
            <v>MDCA2I-12HRFN8 / T-MBQ1-UTA-A-TED</v>
          </cell>
          <cell r="B162" t="str">
            <v>3,52</v>
          </cell>
          <cell r="C162" t="str">
            <v>USD</v>
          </cell>
          <cell r="D162" t="str">
            <v>970,00</v>
          </cell>
          <cell r="E162" t="str">
            <v>11</v>
          </cell>
          <cell r="F162" t="str">
            <v>0</v>
          </cell>
        </row>
        <row r="163">
          <cell r="A163" t="str">
            <v>MDCA2I-18HRFN8 / T-MBQ1-UTB-A-TED</v>
          </cell>
          <cell r="B163" t="str">
            <v>5,27</v>
          </cell>
          <cell r="C163" t="str">
            <v>USD</v>
          </cell>
          <cell r="D163" t="str">
            <v>1 064,00</v>
          </cell>
          <cell r="E163" t="str">
            <v>больше 15</v>
          </cell>
          <cell r="F163" t="str">
            <v>0</v>
          </cell>
        </row>
        <row r="164">
          <cell r="A164" t="str">
            <v>MDCA2I-24HRFN8 / T-MBQ1-UTB-A-TED</v>
          </cell>
          <cell r="B164" t="str">
            <v>7,03</v>
          </cell>
          <cell r="C164" t="str">
            <v>USD</v>
          </cell>
          <cell r="D164" t="str">
            <v>1 114,00</v>
          </cell>
          <cell r="E164" t="str">
            <v>больше 15</v>
          </cell>
          <cell r="F164" t="str">
            <v>0</v>
          </cell>
        </row>
        <row r="165">
          <cell r="A165" t="str">
            <v>Внутренние блоки канального типа</v>
          </cell>
          <cell r="B165"/>
          <cell r="C165"/>
          <cell r="D165"/>
          <cell r="E165"/>
          <cell r="F165"/>
        </row>
        <row r="166">
          <cell r="A166" t="str">
            <v>MDT2II-07HWFN8</v>
          </cell>
          <cell r="B166" t="str">
            <v>2,05</v>
          </cell>
          <cell r="C166" t="str">
            <v>USD</v>
          </cell>
          <cell r="D166" t="str">
            <v>523,00</v>
          </cell>
          <cell r="E166" t="str">
            <v>2</v>
          </cell>
          <cell r="F166" t="str">
            <v>0</v>
          </cell>
        </row>
        <row r="167">
          <cell r="A167" t="str">
            <v>MDT2II-09HWFN8</v>
          </cell>
          <cell r="B167" t="str">
            <v>2,64</v>
          </cell>
          <cell r="C167" t="str">
            <v>USD</v>
          </cell>
          <cell r="D167" t="str">
            <v>537,00</v>
          </cell>
          <cell r="E167" t="str">
            <v>В пути Больше 15 (26.04.2026)</v>
          </cell>
          <cell r="F167" t="str">
            <v>0</v>
          </cell>
        </row>
        <row r="168">
          <cell r="A168" t="str">
            <v>MDT2II-12HWFN8</v>
          </cell>
          <cell r="B168" t="str">
            <v>3,52</v>
          </cell>
          <cell r="C168" t="str">
            <v>USD</v>
          </cell>
          <cell r="D168" t="str">
            <v>587,00</v>
          </cell>
          <cell r="E168" t="str">
            <v>В пути 4 (26.04.2026)</v>
          </cell>
          <cell r="F168" t="str">
            <v>0</v>
          </cell>
        </row>
        <row r="169">
          <cell r="A169" t="str">
            <v>MDT2II-18HWFN8</v>
          </cell>
          <cell r="B169" t="str">
            <v>5,27</v>
          </cell>
          <cell r="C169" t="str">
            <v>USD</v>
          </cell>
          <cell r="D169" t="str">
            <v>681,00</v>
          </cell>
          <cell r="E169" t="str">
            <v>В пути 10 (27.04.2026)</v>
          </cell>
          <cell r="F169" t="str">
            <v>0</v>
          </cell>
        </row>
        <row r="170">
          <cell r="A170" t="str">
            <v>MDT2II-24HWFN8</v>
          </cell>
          <cell r="B170" t="str">
            <v>7,03</v>
          </cell>
          <cell r="C170" t="str">
            <v>USD</v>
          </cell>
          <cell r="D170" t="str">
            <v>733,00</v>
          </cell>
          <cell r="E170" t="str">
            <v>В пути 4 (26.04.2026)</v>
          </cell>
          <cell r="F170" t="str">
            <v>0</v>
          </cell>
        </row>
        <row r="171">
          <cell r="A171" t="str">
            <v>Внутренние блоки настенного типа</v>
          </cell>
          <cell r="B171"/>
          <cell r="C171"/>
          <cell r="D171"/>
          <cell r="E171"/>
          <cell r="F171"/>
        </row>
        <row r="172">
          <cell r="A172" t="str">
            <v>Внутренние блоки настенного типа серии INFINI INVERTER</v>
          </cell>
          <cell r="B172"/>
          <cell r="C172"/>
          <cell r="D172"/>
          <cell r="E172"/>
          <cell r="F172"/>
        </row>
        <row r="173">
          <cell r="A173" t="str">
            <v>MDSAG-07HRFN8</v>
          </cell>
          <cell r="B173" t="str">
            <v>2,2</v>
          </cell>
          <cell r="C173" t="str">
            <v>USD</v>
          </cell>
          <cell r="D173" t="str">
            <v>244,00</v>
          </cell>
          <cell r="E173" t="str">
            <v>0</v>
          </cell>
          <cell r="F173" t="str">
            <v>0</v>
          </cell>
        </row>
        <row r="174">
          <cell r="A174" t="str">
            <v>MDSAG-09HRFN8</v>
          </cell>
          <cell r="B174" t="str">
            <v>2,64</v>
          </cell>
          <cell r="C174" t="str">
            <v>USD</v>
          </cell>
          <cell r="D174" t="str">
            <v>262,00</v>
          </cell>
          <cell r="E174" t="str">
            <v>0</v>
          </cell>
          <cell r="F174" t="str">
            <v>0</v>
          </cell>
        </row>
        <row r="175">
          <cell r="A175" t="str">
            <v>MDSAG-12HRFN8</v>
          </cell>
          <cell r="B175" t="str">
            <v>3,52</v>
          </cell>
          <cell r="C175" t="str">
            <v>USD</v>
          </cell>
          <cell r="D175" t="str">
            <v>304,00</v>
          </cell>
          <cell r="E175" t="str">
            <v>0</v>
          </cell>
          <cell r="F175" t="str">
            <v>0</v>
          </cell>
        </row>
        <row r="176">
          <cell r="A176" t="str">
            <v>MDSAG-18HRFN8</v>
          </cell>
          <cell r="B176" t="str">
            <v>5,28</v>
          </cell>
          <cell r="C176" t="str">
            <v>USD</v>
          </cell>
          <cell r="D176" t="str">
            <v>369,00</v>
          </cell>
          <cell r="E176" t="str">
            <v>0</v>
          </cell>
          <cell r="F176" t="str">
            <v>0</v>
          </cell>
        </row>
        <row r="177">
          <cell r="A177" t="str">
            <v>MDSAG-24HRFN8</v>
          </cell>
          <cell r="B177" t="str">
            <v>7,03</v>
          </cell>
          <cell r="C177" t="str">
            <v>USD</v>
          </cell>
          <cell r="D177" t="str">
            <v>471,00</v>
          </cell>
          <cell r="E177" t="str">
            <v>0</v>
          </cell>
          <cell r="F177" t="str">
            <v>0</v>
          </cell>
        </row>
        <row r="178">
          <cell r="A178" t="str">
            <v>MDSAG-07HRFN8 (WF)</v>
          </cell>
          <cell r="B178" t="str">
            <v>2,2</v>
          </cell>
          <cell r="C178" t="str">
            <v>USD</v>
          </cell>
          <cell r="D178" t="str">
            <v>271,00</v>
          </cell>
          <cell r="E178" t="str">
            <v>33</v>
          </cell>
          <cell r="F178" t="str">
            <v>0</v>
          </cell>
        </row>
        <row r="179">
          <cell r="A179" t="str">
            <v>MDSAG-09HRFN8 (WF)</v>
          </cell>
          <cell r="B179" t="str">
            <v>2,64</v>
          </cell>
          <cell r="C179" t="str">
            <v>USD</v>
          </cell>
          <cell r="D179" t="str">
            <v>289,00</v>
          </cell>
          <cell r="E179" t="str">
            <v>Больше 40</v>
          </cell>
          <cell r="F179" t="str">
            <v>9</v>
          </cell>
        </row>
        <row r="180">
          <cell r="A180" t="str">
            <v>MDSAG-12HRFN8 (WF)</v>
          </cell>
          <cell r="B180" t="str">
            <v>3,52</v>
          </cell>
          <cell r="C180" t="str">
            <v>USD</v>
          </cell>
          <cell r="D180" t="str">
            <v>331,00</v>
          </cell>
          <cell r="E180" t="str">
            <v>Больше 30</v>
          </cell>
          <cell r="F180" t="str">
            <v>4</v>
          </cell>
        </row>
        <row r="181">
          <cell r="A181" t="str">
            <v>MDSAG-18HRFN8 (WF)</v>
          </cell>
          <cell r="B181" t="str">
            <v>5,28</v>
          </cell>
          <cell r="C181" t="str">
            <v>USD</v>
          </cell>
          <cell r="D181" t="str">
            <v>396,00</v>
          </cell>
          <cell r="E181" t="str">
            <v>В пути Больше 20 (08.04.2026)</v>
          </cell>
          <cell r="F181" t="str">
            <v>0</v>
          </cell>
        </row>
        <row r="182">
          <cell r="A182" t="str">
            <v>MDSAG-24HRFN8 (WF)</v>
          </cell>
          <cell r="B182" t="str">
            <v>7,03</v>
          </cell>
          <cell r="C182" t="str">
            <v>USD</v>
          </cell>
          <cell r="D182" t="str">
            <v>498,00</v>
          </cell>
          <cell r="E182" t="str">
            <v>4</v>
          </cell>
          <cell r="F182" t="str">
            <v>0</v>
          </cell>
        </row>
        <row r="183">
          <cell r="A183" t="str">
            <v>Внутренние блоки настенного типа серии INFINI UVpro INVERTER</v>
          </cell>
          <cell r="B183"/>
          <cell r="C183"/>
          <cell r="D183"/>
          <cell r="E183"/>
          <cell r="F183"/>
        </row>
        <row r="184">
          <cell r="A184" t="str">
            <v>MDSAL-07HRFN8</v>
          </cell>
          <cell r="B184" t="str">
            <v>2,2</v>
          </cell>
          <cell r="C184" t="str">
            <v>USD</v>
          </cell>
          <cell r="D184" t="str">
            <v>220,00</v>
          </cell>
          <cell r="E184" t="str">
            <v>0</v>
          </cell>
          <cell r="F184" t="str">
            <v>0</v>
          </cell>
        </row>
        <row r="185">
          <cell r="A185" t="str">
            <v>MDSAL-09HRFN8</v>
          </cell>
          <cell r="B185" t="str">
            <v>2,64</v>
          </cell>
          <cell r="C185" t="str">
            <v>USD</v>
          </cell>
          <cell r="D185" t="str">
            <v>238,00</v>
          </cell>
          <cell r="E185" t="str">
            <v>0</v>
          </cell>
          <cell r="F185" t="str">
            <v>0</v>
          </cell>
        </row>
        <row r="186">
          <cell r="A186" t="str">
            <v>MDSAL-12HRFN8</v>
          </cell>
          <cell r="B186" t="str">
            <v>3,52</v>
          </cell>
          <cell r="C186" t="str">
            <v>USD</v>
          </cell>
          <cell r="D186" t="str">
            <v>311,00</v>
          </cell>
          <cell r="E186" t="str">
            <v>Больше 20</v>
          </cell>
          <cell r="F186" t="str">
            <v>5</v>
          </cell>
        </row>
        <row r="187">
          <cell r="A187" t="str">
            <v>MDSAL-18HRFN8</v>
          </cell>
          <cell r="B187" t="str">
            <v>5,28</v>
          </cell>
          <cell r="C187" t="str">
            <v>USD</v>
          </cell>
          <cell r="D187" t="str">
            <v>407,00</v>
          </cell>
          <cell r="E187" t="str">
            <v>Больше 20</v>
          </cell>
          <cell r="F187" t="str">
            <v>0</v>
          </cell>
        </row>
        <row r="188">
          <cell r="A188" t="str">
            <v>MDSAL-24HRFN8</v>
          </cell>
          <cell r="B188" t="str">
            <v>7,03</v>
          </cell>
          <cell r="C188" t="str">
            <v>USD</v>
          </cell>
          <cell r="D188" t="str">
            <v>504,00</v>
          </cell>
          <cell r="E188" t="str">
            <v>7</v>
          </cell>
          <cell r="F188" t="str">
            <v>1</v>
          </cell>
        </row>
        <row r="189">
          <cell r="A189" t="str">
            <v>Внутренние блоки настенного типа серии INFINI LOFT INVERTER</v>
          </cell>
          <cell r="B189"/>
          <cell r="C189"/>
          <cell r="D189"/>
          <cell r="E189"/>
          <cell r="F189"/>
        </row>
        <row r="190">
          <cell r="A190" t="str">
            <v>MDSALF-09HRFN8</v>
          </cell>
          <cell r="B190" t="str">
            <v>2,64</v>
          </cell>
          <cell r="C190" t="str">
            <v>USD</v>
          </cell>
          <cell r="D190" t="str">
            <v>346,00</v>
          </cell>
          <cell r="E190" t="str">
            <v>Больше 30</v>
          </cell>
          <cell r="F190" t="str">
            <v>3</v>
          </cell>
        </row>
        <row r="191">
          <cell r="A191" t="str">
            <v>MDSALF-12HRFN8</v>
          </cell>
          <cell r="B191" t="str">
            <v>3,52</v>
          </cell>
          <cell r="C191" t="str">
            <v>USD</v>
          </cell>
          <cell r="D191" t="str">
            <v>390,00</v>
          </cell>
          <cell r="E191" t="str">
            <v>Больше 30</v>
          </cell>
          <cell r="F191" t="str">
            <v>1</v>
          </cell>
        </row>
        <row r="192">
          <cell r="A192" t="str">
            <v>MDSALF-18HRFN8</v>
          </cell>
          <cell r="B192" t="str">
            <v>5,27</v>
          </cell>
          <cell r="C192" t="str">
            <v>USD</v>
          </cell>
          <cell r="D192" t="str">
            <v>469,00</v>
          </cell>
          <cell r="E192" t="str">
            <v>Больше 15</v>
          </cell>
          <cell r="F192" t="str">
            <v>1</v>
          </cell>
        </row>
        <row r="193">
          <cell r="A193" t="str">
            <v>MDSALF-24HRFN8</v>
          </cell>
          <cell r="B193" t="str">
            <v>7,03</v>
          </cell>
          <cell r="C193" t="str">
            <v>USD</v>
          </cell>
          <cell r="D193" t="str">
            <v>573,00</v>
          </cell>
          <cell r="E193" t="str">
            <v>Больше 15</v>
          </cell>
          <cell r="F193" t="str">
            <v>1</v>
          </cell>
        </row>
        <row r="194">
          <cell r="A194" t="str">
            <v>MDSALF-09HRFN8 (WF)</v>
          </cell>
          <cell r="B194" t="str">
            <v>2,64</v>
          </cell>
          <cell r="C194" t="str">
            <v>USD</v>
          </cell>
          <cell r="D194" t="str">
            <v>373,00</v>
          </cell>
          <cell r="E194" t="str">
            <v>30</v>
          </cell>
          <cell r="F194" t="str">
            <v>0</v>
          </cell>
        </row>
        <row r="195">
          <cell r="A195" t="str">
            <v>MDSALF-12HRFN8 (WF)</v>
          </cell>
          <cell r="B195" t="str">
            <v>3,52</v>
          </cell>
          <cell r="C195" t="str">
            <v>USD</v>
          </cell>
          <cell r="D195" t="str">
            <v>417,00</v>
          </cell>
          <cell r="E195" t="str">
            <v>0</v>
          </cell>
          <cell r="F195" t="str">
            <v>0</v>
          </cell>
        </row>
        <row r="196">
          <cell r="A196" t="str">
            <v>MDSALF-18HRFN8 (WF)</v>
          </cell>
          <cell r="B196" t="str">
            <v>5,27</v>
          </cell>
          <cell r="C196" t="str">
            <v>USD</v>
          </cell>
          <cell r="D196" t="str">
            <v>495,00</v>
          </cell>
          <cell r="E196" t="str">
            <v>0</v>
          </cell>
          <cell r="F196" t="str">
            <v>0</v>
          </cell>
        </row>
        <row r="197">
          <cell r="A197" t="str">
            <v>MDSALF-24HRFN8 (WF)</v>
          </cell>
          <cell r="B197" t="str">
            <v>7,03</v>
          </cell>
          <cell r="C197" t="str">
            <v>USD</v>
          </cell>
          <cell r="D197" t="str">
            <v>600,00</v>
          </cell>
          <cell r="E197" t="str">
            <v>0</v>
          </cell>
          <cell r="F197" t="str">
            <v>0</v>
          </cell>
        </row>
        <row r="198">
          <cell r="A198" t="str">
            <v>Внутренние блоки настенного типа серии INTEGRA PRO</v>
          </cell>
          <cell r="B198"/>
          <cell r="C198"/>
          <cell r="D198"/>
          <cell r="E198"/>
          <cell r="F198"/>
        </row>
        <row r="199">
          <cell r="A199" t="str">
            <v>MDSAI-09HRFN8</v>
          </cell>
          <cell r="B199" t="str">
            <v>2,64</v>
          </cell>
          <cell r="C199" t="str">
            <v>USD</v>
          </cell>
          <cell r="D199" t="str">
            <v>274,00</v>
          </cell>
          <cell r="E199" t="str">
            <v>0</v>
          </cell>
          <cell r="F199" t="str">
            <v>0</v>
          </cell>
        </row>
        <row r="200">
          <cell r="A200" t="str">
            <v>MDSAI-12HRFN8</v>
          </cell>
          <cell r="B200" t="str">
            <v>3,52</v>
          </cell>
          <cell r="C200" t="str">
            <v>USD</v>
          </cell>
          <cell r="D200" t="str">
            <v>337,00</v>
          </cell>
          <cell r="E200" t="str">
            <v>больше 30</v>
          </cell>
          <cell r="F200" t="str">
            <v>0</v>
          </cell>
        </row>
        <row r="201">
          <cell r="A201" t="str">
            <v>MDSAI-18HRFN8</v>
          </cell>
          <cell r="B201" t="str">
            <v>5,27</v>
          </cell>
          <cell r="C201" t="str">
            <v>USD</v>
          </cell>
          <cell r="D201" t="str">
            <v>408,00</v>
          </cell>
          <cell r="E201" t="str">
            <v>Больше 15</v>
          </cell>
          <cell r="F201" t="str">
            <v>0</v>
          </cell>
        </row>
        <row r="202">
          <cell r="A202" t="str">
            <v>MDSAI-24HRFN8</v>
          </cell>
          <cell r="B202" t="str">
            <v>7,03</v>
          </cell>
          <cell r="C202" t="str">
            <v>USD</v>
          </cell>
          <cell r="D202" t="str">
            <v>500,00</v>
          </cell>
          <cell r="E202" t="str">
            <v>Больше 15</v>
          </cell>
          <cell r="F202" t="str">
            <v>0</v>
          </cell>
        </row>
        <row r="203">
          <cell r="A203" t="str">
            <v>MDSAI2-07HRFN8</v>
          </cell>
          <cell r="B203" t="str">
            <v>2,05</v>
          </cell>
          <cell r="C203" t="str">
            <v>USD</v>
          </cell>
          <cell r="D203" t="str">
            <v>227,00</v>
          </cell>
          <cell r="E203" t="str">
            <v>больше 30</v>
          </cell>
          <cell r="F203" t="str">
            <v>4</v>
          </cell>
        </row>
        <row r="204">
          <cell r="A204" t="str">
            <v>MDSAI2-09HRFN8</v>
          </cell>
          <cell r="B204" t="str">
            <v>2,63</v>
          </cell>
          <cell r="C204" t="str">
            <v>USD</v>
          </cell>
          <cell r="D204" t="str">
            <v>249,00</v>
          </cell>
          <cell r="E204" t="str">
            <v>больше 30</v>
          </cell>
          <cell r="F204" t="str">
            <v>3</v>
          </cell>
        </row>
        <row r="205">
          <cell r="A205" t="str">
            <v>MDSAI2-12HRFN8</v>
          </cell>
          <cell r="B205" t="str">
            <v>3,51</v>
          </cell>
          <cell r="C205" t="str">
            <v>USD</v>
          </cell>
          <cell r="D205" t="str">
            <v>314,00</v>
          </cell>
          <cell r="E205" t="str">
            <v>больше 30</v>
          </cell>
          <cell r="F205" t="str">
            <v>1</v>
          </cell>
        </row>
        <row r="206">
          <cell r="A206" t="str">
            <v>MDSAI2-18HRFN8</v>
          </cell>
          <cell r="B206" t="str">
            <v>5,27</v>
          </cell>
          <cell r="C206" t="str">
            <v>USD</v>
          </cell>
          <cell r="D206" t="str">
            <v>400,00</v>
          </cell>
          <cell r="E206" t="str">
            <v>12</v>
          </cell>
          <cell r="F206" t="str">
            <v>0</v>
          </cell>
        </row>
        <row r="207">
          <cell r="A207" t="str">
            <v>MDSAI2-24HRFN8</v>
          </cell>
          <cell r="B207" t="str">
            <v>7,03</v>
          </cell>
          <cell r="C207" t="str">
            <v>USD</v>
          </cell>
          <cell r="D207" t="str">
            <v>490,00</v>
          </cell>
          <cell r="E207" t="str">
            <v>7</v>
          </cell>
          <cell r="F207" t="str">
            <v>0</v>
          </cell>
        </row>
        <row r="208">
          <cell r="A208" t="str">
            <v>Внутренние блоки настенного типа серии INTEGRA PRO BLACK</v>
          </cell>
          <cell r="B208"/>
          <cell r="C208"/>
          <cell r="D208"/>
          <cell r="E208"/>
          <cell r="F208"/>
        </row>
        <row r="209">
          <cell r="A209" t="str">
            <v>MDSBI-09HRFN8</v>
          </cell>
          <cell r="B209" t="str">
            <v>2,64</v>
          </cell>
          <cell r="C209" t="str">
            <v>USD</v>
          </cell>
          <cell r="D209" t="str">
            <v>412,00</v>
          </cell>
          <cell r="E209" t="str">
            <v>0</v>
          </cell>
          <cell r="F209" t="str">
            <v>0</v>
          </cell>
        </row>
        <row r="210">
          <cell r="A210" t="str">
            <v>MDSBI-12HRFN8</v>
          </cell>
          <cell r="B210" t="str">
            <v>3,52</v>
          </cell>
          <cell r="C210" t="str">
            <v>USD</v>
          </cell>
          <cell r="D210" t="str">
            <v>437,00</v>
          </cell>
          <cell r="E210" t="str">
            <v>0</v>
          </cell>
          <cell r="F210" t="str">
            <v>0</v>
          </cell>
        </row>
        <row r="211">
          <cell r="A211" t="str">
            <v>MDSBI-18HRFN8</v>
          </cell>
          <cell r="B211" t="str">
            <v>5,27</v>
          </cell>
          <cell r="C211" t="str">
            <v>USD</v>
          </cell>
          <cell r="D211" t="str">
            <v>540,00</v>
          </cell>
          <cell r="E211" t="str">
            <v>0</v>
          </cell>
          <cell r="F211" t="str">
            <v>0</v>
          </cell>
        </row>
        <row r="212">
          <cell r="A212" t="str">
            <v>MDSBI-24HRFN8</v>
          </cell>
          <cell r="B212" t="str">
            <v>7,03</v>
          </cell>
          <cell r="C212" t="str">
            <v>USD</v>
          </cell>
          <cell r="D212" t="str">
            <v>648,00</v>
          </cell>
          <cell r="E212" t="str">
            <v>4</v>
          </cell>
          <cell r="F212" t="str">
            <v>0</v>
          </cell>
        </row>
        <row r="213">
          <cell r="A213" t="str">
            <v>MDSBI2-07HRFN8</v>
          </cell>
          <cell r="B213" t="str">
            <v>2,05</v>
          </cell>
          <cell r="C213" t="str">
            <v>USD</v>
          </cell>
          <cell r="D213" t="str">
            <v>349,00</v>
          </cell>
          <cell r="E213" t="str">
            <v>21</v>
          </cell>
          <cell r="F213" t="str">
            <v>0</v>
          </cell>
        </row>
        <row r="214">
          <cell r="A214" t="str">
            <v>MDSBI2-09HRFN8</v>
          </cell>
          <cell r="B214" t="str">
            <v>2,63</v>
          </cell>
          <cell r="C214" t="str">
            <v>USD</v>
          </cell>
          <cell r="D214" t="str">
            <v>392,00</v>
          </cell>
          <cell r="E214" t="str">
            <v>больше 30</v>
          </cell>
          <cell r="F214" t="str">
            <v>1</v>
          </cell>
        </row>
        <row r="215">
          <cell r="A215" t="str">
            <v>MDSBI2-12HRFN8</v>
          </cell>
          <cell r="B215" t="str">
            <v>3,51</v>
          </cell>
          <cell r="C215" t="str">
            <v>USD</v>
          </cell>
          <cell r="D215" t="str">
            <v>415,00</v>
          </cell>
          <cell r="E215" t="str">
            <v>18</v>
          </cell>
          <cell r="F215" t="str">
            <v>0</v>
          </cell>
        </row>
        <row r="216">
          <cell r="A216" t="str">
            <v>MDSBI2-18HRFN8</v>
          </cell>
          <cell r="B216" t="str">
            <v>5,27</v>
          </cell>
          <cell r="C216" t="str">
            <v>USD</v>
          </cell>
          <cell r="D216" t="str">
            <v>513,00</v>
          </cell>
          <cell r="E216" t="str">
            <v>В пути 6 (08.04.2026)</v>
          </cell>
          <cell r="F216" t="str">
            <v>0</v>
          </cell>
        </row>
        <row r="217">
          <cell r="A217" t="str">
            <v>MDSBI2-24HRFN8</v>
          </cell>
          <cell r="B217" t="str">
            <v>7,03</v>
          </cell>
          <cell r="C217" t="str">
            <v>USD</v>
          </cell>
          <cell r="D217" t="str">
            <v>616,00</v>
          </cell>
          <cell r="E217" t="str">
            <v>1</v>
          </cell>
          <cell r="F217" t="str">
            <v>0</v>
          </cell>
        </row>
        <row r="218">
          <cell r="A218" t="str">
            <v>Внутренние блоки настенного типа iERA</v>
          </cell>
          <cell r="B218"/>
          <cell r="C218"/>
          <cell r="D218"/>
          <cell r="E218" t="str">
            <v>0</v>
          </cell>
          <cell r="F218" t="str">
            <v>0</v>
          </cell>
        </row>
        <row r="219">
          <cell r="A219" t="str">
            <v>Внутренние блоки настенного типа iERA</v>
          </cell>
          <cell r="B219"/>
          <cell r="C219"/>
          <cell r="D219"/>
          <cell r="E219"/>
          <cell r="F219"/>
        </row>
        <row r="220">
          <cell r="A220" t="str">
            <v>MDSAJ-07HRFN8</v>
          </cell>
          <cell r="B220" t="str">
            <v>2,05</v>
          </cell>
          <cell r="C220" t="str">
            <v>USD</v>
          </cell>
          <cell r="D220" t="str">
            <v>223,00</v>
          </cell>
          <cell r="E220" t="str">
            <v>Больше 40</v>
          </cell>
          <cell r="F220" t="str">
            <v>1</v>
          </cell>
        </row>
        <row r="221">
          <cell r="A221" t="str">
            <v>MDSAJ-09HRFN8</v>
          </cell>
          <cell r="B221" t="str">
            <v>2,63</v>
          </cell>
          <cell r="C221" t="str">
            <v>USD</v>
          </cell>
          <cell r="D221" t="str">
            <v>248,00</v>
          </cell>
          <cell r="E221" t="str">
            <v>Больше 40</v>
          </cell>
          <cell r="F221" t="str">
            <v>0</v>
          </cell>
        </row>
        <row r="222">
          <cell r="A222" t="str">
            <v>MDSAJ-12HRFN8</v>
          </cell>
          <cell r="B222" t="str">
            <v>3,51</v>
          </cell>
          <cell r="C222" t="str">
            <v>USD</v>
          </cell>
          <cell r="D222" t="str">
            <v>298,00</v>
          </cell>
          <cell r="E222" t="str">
            <v>Больше 40</v>
          </cell>
          <cell r="F222" t="str">
            <v>1</v>
          </cell>
        </row>
        <row r="223">
          <cell r="A223" t="str">
            <v>MDSAJ-18HRFN8</v>
          </cell>
          <cell r="B223" t="str">
            <v>5,27</v>
          </cell>
          <cell r="C223" t="str">
            <v>USD</v>
          </cell>
          <cell r="D223" t="str">
            <v>410,00</v>
          </cell>
          <cell r="E223" t="str">
            <v>20</v>
          </cell>
          <cell r="F223" t="str">
            <v>0</v>
          </cell>
        </row>
        <row r="224">
          <cell r="A224" t="str">
            <v>MDSAJ-24HRFN8</v>
          </cell>
          <cell r="B224" t="str">
            <v>7,03</v>
          </cell>
          <cell r="C224" t="str">
            <v>USD</v>
          </cell>
          <cell r="D224" t="str">
            <v>494,00</v>
          </cell>
          <cell r="E224" t="str">
            <v>25</v>
          </cell>
          <cell r="F224" t="str">
            <v>1</v>
          </cell>
        </row>
        <row r="225">
          <cell r="A225" t="str">
            <v>Внутренние блоки консольного типа</v>
          </cell>
          <cell r="B225"/>
          <cell r="C225"/>
          <cell r="D225"/>
          <cell r="E225"/>
          <cell r="F225"/>
        </row>
        <row r="226">
          <cell r="A226" t="str">
            <v>MDFFI-12HRFN8</v>
          </cell>
          <cell r="B226" t="str">
            <v>3,52</v>
          </cell>
          <cell r="C226" t="str">
            <v>USD</v>
          </cell>
          <cell r="D226" t="str">
            <v>552,00</v>
          </cell>
          <cell r="E226" t="str">
            <v>4</v>
          </cell>
          <cell r="F226" t="str">
            <v>0</v>
          </cell>
        </row>
        <row r="227">
          <cell r="A227" t="str">
            <v>MDFFI-18HRFN8</v>
          </cell>
          <cell r="B227" t="str">
            <v>4,98</v>
          </cell>
          <cell r="C227" t="str">
            <v>USD</v>
          </cell>
          <cell r="D227" t="str">
            <v>571,00</v>
          </cell>
          <cell r="E227" t="str">
            <v>больше 10</v>
          </cell>
          <cell r="F227" t="str">
            <v>0</v>
          </cell>
        </row>
        <row r="228">
          <cell r="A228"/>
          <cell r="B228"/>
          <cell r="C228"/>
          <cell r="D228"/>
          <cell r="E228"/>
          <cell r="F228"/>
        </row>
        <row r="229">
          <cell r="A229" t="str">
            <v>Полупромышленные системы</v>
          </cell>
          <cell r="B229"/>
          <cell r="C229"/>
          <cell r="D229"/>
          <cell r="E229"/>
          <cell r="F229"/>
        </row>
        <row r="230">
          <cell r="A230" t="str">
            <v>Инверторные</v>
          </cell>
          <cell r="B230"/>
          <cell r="C230"/>
          <cell r="D230"/>
          <cell r="E230"/>
          <cell r="F230"/>
        </row>
        <row r="231">
          <cell r="A231" t="str">
            <v>MDV</v>
          </cell>
          <cell r="B231"/>
          <cell r="C231"/>
          <cell r="D231"/>
          <cell r="E231"/>
          <cell r="F231"/>
        </row>
        <row r="232">
          <cell r="A232" t="str">
            <v>Cплит-системы кассетного типа</v>
          </cell>
          <cell r="B232"/>
          <cell r="C232"/>
          <cell r="D232"/>
          <cell r="E232"/>
          <cell r="F232"/>
        </row>
        <row r="233">
          <cell r="A233" t="str">
            <v>MDCAC4-12HRFN8 / T-MBQ4-03BD / MDOU-12HFN8</v>
          </cell>
          <cell r="B233" t="str">
            <v>3,52</v>
          </cell>
          <cell r="C233" t="str">
            <v>USD</v>
          </cell>
          <cell r="D233" t="str">
            <v>1 508,00</v>
          </cell>
          <cell r="E233" t="str">
            <v>7</v>
          </cell>
          <cell r="F233" t="str">
            <v>0</v>
          </cell>
        </row>
        <row r="234">
          <cell r="A234" t="str">
            <v>MDCAC4-18HRFN8 / T-MBQ4-03BD / MDOU-18HFN8</v>
          </cell>
          <cell r="B234" t="str">
            <v>5,27</v>
          </cell>
          <cell r="C234" t="str">
            <v>USD</v>
          </cell>
          <cell r="D234" t="str">
            <v>1 714,00</v>
          </cell>
          <cell r="E234" t="str">
            <v>0</v>
          </cell>
          <cell r="F234" t="str">
            <v>0</v>
          </cell>
        </row>
        <row r="235">
          <cell r="A235" t="str">
            <v>MDCD-24HRFN8 / T-MBQ4-04BD / MDOU-24HFN8</v>
          </cell>
          <cell r="B235" t="str">
            <v>7,03</v>
          </cell>
          <cell r="C235" t="str">
            <v>USD</v>
          </cell>
          <cell r="D235" t="str">
            <v>2 194,00</v>
          </cell>
          <cell r="E235" t="str">
            <v>1</v>
          </cell>
          <cell r="F235" t="str">
            <v>0</v>
          </cell>
        </row>
        <row r="236">
          <cell r="A236" t="str">
            <v>MDCD-36HRFN8 / T-MBQ4-04BD / MDOU-36HFN8</v>
          </cell>
          <cell r="B236" t="str">
            <v>10,55</v>
          </cell>
          <cell r="C236" t="str">
            <v>USD</v>
          </cell>
          <cell r="D236" t="str">
            <v>3 308,00</v>
          </cell>
          <cell r="E236" t="str">
            <v>14</v>
          </cell>
          <cell r="F236" t="str">
            <v>0</v>
          </cell>
        </row>
        <row r="237">
          <cell r="A237" t="str">
            <v>MDCD-48HRFN8 / T-MBQ4-04BD / MDOU-48HFN8</v>
          </cell>
          <cell r="B237" t="str">
            <v>14,1</v>
          </cell>
          <cell r="C237" t="str">
            <v>USD</v>
          </cell>
          <cell r="D237" t="str">
            <v>3 643,00</v>
          </cell>
          <cell r="E237" t="str">
            <v>0</v>
          </cell>
          <cell r="F237" t="str">
            <v>0</v>
          </cell>
        </row>
        <row r="238">
          <cell r="A238" t="str">
            <v>MDCD-60HRFN8 / T-MBQ4-04BD / MDOU-60HFN8</v>
          </cell>
          <cell r="B238" t="str">
            <v>15,24</v>
          </cell>
          <cell r="C238" t="str">
            <v>USD</v>
          </cell>
          <cell r="D238" t="str">
            <v>4 575,00</v>
          </cell>
          <cell r="E238" t="str">
            <v>0</v>
          </cell>
          <cell r="F238" t="str">
            <v>0</v>
          </cell>
        </row>
        <row r="239">
          <cell r="A239" t="str">
            <v>MDCA4I-09HRFN8 / T-MBQ4-03E / MDOAG-09HDN8</v>
          </cell>
          <cell r="B239" t="str">
            <v>2,64</v>
          </cell>
          <cell r="C239" t="str">
            <v>USD</v>
          </cell>
          <cell r="D239" t="str">
            <v>497,00</v>
          </cell>
          <cell r="E239" t="str">
            <v>0</v>
          </cell>
          <cell r="F239" t="str">
            <v>0</v>
          </cell>
        </row>
        <row r="240">
          <cell r="A240" t="str">
            <v>MDCA4I-12HRFN8 / T-MBQ4-03E / MDOAG-12HDN8</v>
          </cell>
          <cell r="B240" t="str">
            <v>3,52</v>
          </cell>
          <cell r="C240" t="str">
            <v>USD</v>
          </cell>
          <cell r="D240" t="str">
            <v>585,00</v>
          </cell>
          <cell r="E240" t="str">
            <v>0</v>
          </cell>
          <cell r="F240" t="str">
            <v>0</v>
          </cell>
        </row>
        <row r="241">
          <cell r="A241" t="str">
            <v>MDCA4I-18HRFN8 / T-MBQ4-03E / MDOAG-18HFN8</v>
          </cell>
          <cell r="B241" t="str">
            <v>5,28</v>
          </cell>
          <cell r="C241" t="str">
            <v>USD</v>
          </cell>
          <cell r="D241" t="str">
            <v>962,00</v>
          </cell>
          <cell r="E241" t="str">
            <v>0</v>
          </cell>
          <cell r="F241" t="str">
            <v>0</v>
          </cell>
        </row>
        <row r="242">
          <cell r="A242" t="str">
            <v>MDCA1I-12HRFN8 / MDOAG-12HFN8</v>
          </cell>
          <cell r="B242" t="str">
            <v>3,5</v>
          </cell>
          <cell r="C242" t="str">
            <v>USD</v>
          </cell>
          <cell r="D242" t="str">
            <v>1 555,00</v>
          </cell>
          <cell r="E242" t="str">
            <v>Больше 15</v>
          </cell>
          <cell r="F242" t="str">
            <v>0</v>
          </cell>
        </row>
        <row r="243">
          <cell r="A243" t="str">
            <v>MDCA1I-18HRFN8 / MDOAG-18HFN8</v>
          </cell>
          <cell r="B243" t="str">
            <v>5,3</v>
          </cell>
          <cell r="C243" t="str">
            <v>USD</v>
          </cell>
          <cell r="D243" t="str">
            <v>1 945,00</v>
          </cell>
          <cell r="E243" t="str">
            <v>0</v>
          </cell>
          <cell r="F243" t="str">
            <v>0</v>
          </cell>
        </row>
        <row r="244">
          <cell r="A244" t="str">
            <v>MDCAC4I-07HRFN8 / T-MBQ4-03BD / MDOAG-07HDN8</v>
          </cell>
          <cell r="B244" t="str">
            <v>2,05</v>
          </cell>
          <cell r="C244" t="str">
            <v>USD</v>
          </cell>
          <cell r="D244" t="str">
            <v>971,00</v>
          </cell>
          <cell r="E244" t="str">
            <v>5</v>
          </cell>
          <cell r="F244" t="str">
            <v>0</v>
          </cell>
        </row>
        <row r="245">
          <cell r="A245" t="str">
            <v>MDCAC4I-09HRFN8 / T-MBQ4-03BD / MDOAG-09HDN8</v>
          </cell>
          <cell r="B245" t="str">
            <v>2,64</v>
          </cell>
          <cell r="C245" t="str">
            <v>USD</v>
          </cell>
          <cell r="D245" t="str">
            <v>996,00</v>
          </cell>
          <cell r="E245" t="str">
            <v>2</v>
          </cell>
          <cell r="F245" t="str">
            <v>0</v>
          </cell>
        </row>
        <row r="246">
          <cell r="A246" t="str">
            <v>MDCAC4I-09HRFN8 / T-MBQ4-03BD / MDOAG-09HFN8</v>
          </cell>
          <cell r="B246" t="str">
            <v>2,64</v>
          </cell>
          <cell r="C246" t="str">
            <v>USD</v>
          </cell>
          <cell r="D246" t="str">
            <v>1 005,00</v>
          </cell>
          <cell r="E246" t="str">
            <v>Больше 15</v>
          </cell>
          <cell r="F246" t="str">
            <v>0</v>
          </cell>
        </row>
        <row r="247">
          <cell r="A247" t="str">
            <v>MDCAC4I-12HRFN8 / T-MBQ4-03BD / MDOAG-12HDN8</v>
          </cell>
          <cell r="B247" t="str">
            <v>3,52</v>
          </cell>
          <cell r="C247" t="str">
            <v>USD</v>
          </cell>
          <cell r="D247" t="str">
            <v>1 101,00</v>
          </cell>
          <cell r="E247" t="str">
            <v>Больше 15</v>
          </cell>
          <cell r="F247" t="str">
            <v>0</v>
          </cell>
        </row>
        <row r="248">
          <cell r="A248" t="str">
            <v>MDCAC4I-12HRFN8 / T-MBQ4-03BD / MDOAG-12HFN8</v>
          </cell>
          <cell r="B248" t="str">
            <v>3,52</v>
          </cell>
          <cell r="C248" t="str">
            <v>USD</v>
          </cell>
          <cell r="D248" t="str">
            <v>1 111,00</v>
          </cell>
          <cell r="E248" t="str">
            <v>Больше 15</v>
          </cell>
          <cell r="F248" t="str">
            <v>0</v>
          </cell>
        </row>
        <row r="249">
          <cell r="A249" t="str">
            <v>MDCAC4I-18HRFN8 / T-MBQ4-03BD / MDOAG-18HFN8</v>
          </cell>
          <cell r="B249" t="str">
            <v>5,27</v>
          </cell>
          <cell r="C249" t="str">
            <v>USD</v>
          </cell>
          <cell r="D249" t="str">
            <v>1 548,00</v>
          </cell>
          <cell r="E249" t="str">
            <v>0</v>
          </cell>
          <cell r="F249" t="str">
            <v>0</v>
          </cell>
        </row>
        <row r="250">
          <cell r="A250" t="str">
            <v>MDCD-24HRFN8 / T-MBQ4-04BD / MDOUN-24HFN8</v>
          </cell>
          <cell r="B250" t="str">
            <v>7,03</v>
          </cell>
          <cell r="C250" t="str">
            <v>USD</v>
          </cell>
          <cell r="D250" t="str">
            <v>2 194,00</v>
          </cell>
          <cell r="E250" t="str">
            <v>29</v>
          </cell>
          <cell r="F250" t="str">
            <v>1</v>
          </cell>
        </row>
        <row r="251">
          <cell r="A251" t="str">
            <v>MDCD-48HRFN8 / T-MBQ4-04BD / MDOUN-48HFN8</v>
          </cell>
          <cell r="B251" t="str">
            <v>14,1</v>
          </cell>
          <cell r="C251" t="str">
            <v>USD</v>
          </cell>
          <cell r="D251" t="str">
            <v>3 643,00</v>
          </cell>
          <cell r="E251" t="str">
            <v>В пути 9 (01.05.2026)</v>
          </cell>
          <cell r="F251" t="str">
            <v>0</v>
          </cell>
        </row>
        <row r="252">
          <cell r="A252" t="str">
            <v>MDCD-60HRFN8 / T-MBQ4-04BD / MDOUN-60HFN8</v>
          </cell>
          <cell r="B252" t="str">
            <v>15,24</v>
          </cell>
          <cell r="C252" t="str">
            <v>USD</v>
          </cell>
          <cell r="D252" t="str">
            <v>4 575,00</v>
          </cell>
          <cell r="E252" t="str">
            <v>4</v>
          </cell>
          <cell r="F252" t="str">
            <v>0</v>
          </cell>
        </row>
        <row r="253">
          <cell r="A253" t="str">
            <v>Cплит-системы канального типа</v>
          </cell>
          <cell r="B253"/>
          <cell r="C253"/>
          <cell r="D253"/>
          <cell r="E253"/>
          <cell r="F253"/>
        </row>
        <row r="254">
          <cell r="A254" t="str">
            <v>MDT2I-12HWFN8 / MDOU-12HFN8</v>
          </cell>
          <cell r="B254" t="str">
            <v>3,52</v>
          </cell>
          <cell r="C254" t="str">
            <v>USD</v>
          </cell>
          <cell r="D254" t="str">
            <v>1 472,00</v>
          </cell>
          <cell r="E254" t="str">
            <v>В пути 5 (01.05.2026)</v>
          </cell>
          <cell r="F254" t="str">
            <v>0</v>
          </cell>
        </row>
        <row r="255">
          <cell r="A255" t="str">
            <v>MDT2I-18HWFN8 / MDOU-18HFN8</v>
          </cell>
          <cell r="B255" t="str">
            <v>5,27</v>
          </cell>
          <cell r="C255" t="str">
            <v>USD</v>
          </cell>
          <cell r="D255" t="str">
            <v>1 694,00</v>
          </cell>
          <cell r="E255" t="str">
            <v>В пути 2 (01.05.2026)</v>
          </cell>
          <cell r="F255" t="str">
            <v>0</v>
          </cell>
        </row>
        <row r="256">
          <cell r="A256" t="str">
            <v>MDT2I-24HWFN8 / MDOUN-24HFN8</v>
          </cell>
          <cell r="B256" t="str">
            <v>7,03</v>
          </cell>
          <cell r="C256" t="str">
            <v>USD</v>
          </cell>
          <cell r="D256" t="str">
            <v>2 169,00</v>
          </cell>
          <cell r="E256" t="str">
            <v>7</v>
          </cell>
          <cell r="F256" t="str">
            <v>0</v>
          </cell>
        </row>
        <row r="257">
          <cell r="A257" t="str">
            <v>MDT2I-36HWFN8 / MDOU-36HFN8</v>
          </cell>
          <cell r="B257" t="str">
            <v>10,55</v>
          </cell>
          <cell r="C257" t="str">
            <v>USD</v>
          </cell>
          <cell r="D257" t="str">
            <v>3 232,00</v>
          </cell>
          <cell r="E257" t="str">
            <v>Больше 15</v>
          </cell>
          <cell r="F257" t="str">
            <v>0</v>
          </cell>
        </row>
        <row r="258">
          <cell r="A258" t="str">
            <v>MDT2I-48HWFN8 / MDOUN-48HFN8</v>
          </cell>
          <cell r="B258" t="str">
            <v>14,06</v>
          </cell>
          <cell r="C258" t="str">
            <v>USD</v>
          </cell>
          <cell r="D258" t="str">
            <v>3 570,00</v>
          </cell>
          <cell r="E258" t="str">
            <v>В пути 15 (26.04.2026)</v>
          </cell>
          <cell r="F258" t="str">
            <v>0</v>
          </cell>
        </row>
        <row r="259">
          <cell r="A259" t="str">
            <v>MDT2I-60HWFN8 / MDOUN-60HFN8</v>
          </cell>
          <cell r="B259" t="str">
            <v>16,12</v>
          </cell>
          <cell r="C259" t="str">
            <v>USD</v>
          </cell>
          <cell r="D259" t="str">
            <v>4 490,00</v>
          </cell>
          <cell r="E259" t="str">
            <v>В пути 5 (27.04.2026)</v>
          </cell>
          <cell r="F259" t="str">
            <v>0</v>
          </cell>
        </row>
        <row r="260">
          <cell r="A260" t="str">
            <v>MDTII-09HWFN8 / MDOAG-09HDN8</v>
          </cell>
          <cell r="B260" t="str">
            <v>2,64</v>
          </cell>
          <cell r="C260" t="str">
            <v>USD</v>
          </cell>
          <cell r="D260" t="str">
            <v>397,00</v>
          </cell>
          <cell r="E260" t="str">
            <v>0</v>
          </cell>
          <cell r="F260" t="str">
            <v>0</v>
          </cell>
        </row>
        <row r="261">
          <cell r="A261" t="str">
            <v>MDTII-12HWFN8 / MDOAG-12HDN8</v>
          </cell>
          <cell r="B261" t="str">
            <v>3,52</v>
          </cell>
          <cell r="C261" t="str">
            <v>USD</v>
          </cell>
          <cell r="D261" t="str">
            <v>485,00</v>
          </cell>
          <cell r="E261" t="str">
            <v>0</v>
          </cell>
          <cell r="F261" t="str">
            <v>0</v>
          </cell>
        </row>
        <row r="262">
          <cell r="A262" t="str">
            <v>MDTII-18HWFN8 / MDOAG-18HFN8</v>
          </cell>
          <cell r="B262" t="str">
            <v>5,28</v>
          </cell>
          <cell r="C262" t="str">
            <v>USD</v>
          </cell>
          <cell r="D262" t="str">
            <v>1 474,90</v>
          </cell>
          <cell r="E262" t="str">
            <v>0</v>
          </cell>
          <cell r="F262" t="str">
            <v>0</v>
          </cell>
        </row>
        <row r="263">
          <cell r="A263" t="str">
            <v>MDT2II-07HWFN8 / MDOAG-07HDN8</v>
          </cell>
          <cell r="B263" t="str">
            <v>2,05</v>
          </cell>
          <cell r="C263" t="str">
            <v>USD</v>
          </cell>
          <cell r="D263" t="str">
            <v>910,00</v>
          </cell>
          <cell r="E263" t="str">
            <v>2</v>
          </cell>
          <cell r="F263" t="str">
            <v>0</v>
          </cell>
        </row>
        <row r="264">
          <cell r="A264" t="str">
            <v>MDT2II-09HWFN8 / MDOAG-09HDN8</v>
          </cell>
          <cell r="B264" t="str">
            <v>2,64</v>
          </cell>
          <cell r="C264" t="str">
            <v>USD</v>
          </cell>
          <cell r="D264" t="str">
            <v>934,00</v>
          </cell>
          <cell r="E264" t="str">
            <v>0</v>
          </cell>
          <cell r="F264" t="str">
            <v>0</v>
          </cell>
        </row>
        <row r="265">
          <cell r="A265" t="str">
            <v>MDT2II-09HWFN8 / MDOAG-09HFN8</v>
          </cell>
          <cell r="B265" t="str">
            <v>2,64</v>
          </cell>
          <cell r="C265" t="str">
            <v>USD</v>
          </cell>
          <cell r="D265" t="str">
            <v>943,00</v>
          </cell>
          <cell r="E265" t="str">
            <v>0</v>
          </cell>
          <cell r="F265" t="str">
            <v>0</v>
          </cell>
        </row>
        <row r="266">
          <cell r="A266" t="str">
            <v>MDT2II-12HWFN8 / MDOAG-12HDN8</v>
          </cell>
          <cell r="B266" t="str">
            <v>3,52</v>
          </cell>
          <cell r="C266" t="str">
            <v>USD</v>
          </cell>
          <cell r="D266" t="str">
            <v>1 072,00</v>
          </cell>
          <cell r="E266" t="str">
            <v>0</v>
          </cell>
          <cell r="F266" t="str">
            <v>0</v>
          </cell>
        </row>
        <row r="267">
          <cell r="A267" t="str">
            <v>MDT2II-12HWFN8 / MDOAG-12HFN8</v>
          </cell>
          <cell r="B267" t="str">
            <v>3,52</v>
          </cell>
          <cell r="C267" t="str">
            <v>USD</v>
          </cell>
          <cell r="D267" t="str">
            <v>1 082,00</v>
          </cell>
          <cell r="E267" t="str">
            <v>0</v>
          </cell>
          <cell r="F267" t="str">
            <v>0</v>
          </cell>
        </row>
        <row r="268">
          <cell r="A268" t="str">
            <v>MDT2II-18HWFN8 / MDOAG-18HFN8</v>
          </cell>
          <cell r="B268" t="str">
            <v>5,27</v>
          </cell>
          <cell r="C268" t="str">
            <v>USD</v>
          </cell>
          <cell r="D268" t="str">
            <v>1 543,00</v>
          </cell>
          <cell r="E268" t="str">
            <v>0</v>
          </cell>
          <cell r="F268" t="str">
            <v>0</v>
          </cell>
        </row>
        <row r="269">
          <cell r="A269" t="str">
            <v>MDT2II-24HWFN8 / MDOAG-24HFN8</v>
          </cell>
          <cell r="B269" t="str">
            <v>7,03</v>
          </cell>
          <cell r="C269" t="str">
            <v>USD</v>
          </cell>
          <cell r="D269" t="str">
            <v>1 854,00</v>
          </cell>
          <cell r="E269" t="str">
            <v>0</v>
          </cell>
          <cell r="F269" t="str">
            <v>0</v>
          </cell>
        </row>
        <row r="270">
          <cell r="A270" t="str">
            <v>Cплит-системы напольно-потолочного типа</v>
          </cell>
          <cell r="B270"/>
          <cell r="C270"/>
          <cell r="D270"/>
          <cell r="E270"/>
          <cell r="F270"/>
        </row>
        <row r="271">
          <cell r="A271" t="str">
            <v>MDUE-18HRFN8 / MDOU-18HFN8</v>
          </cell>
          <cell r="B271" t="str">
            <v>5,28</v>
          </cell>
          <cell r="C271" t="str">
            <v>USD</v>
          </cell>
          <cell r="D271" t="str">
            <v>1 652,00</v>
          </cell>
          <cell r="E271" t="str">
            <v>В пути 2 (27.04.2026)</v>
          </cell>
          <cell r="F271" t="str">
            <v>0</v>
          </cell>
        </row>
        <row r="272">
          <cell r="A272" t="str">
            <v>MDUE-24HRFN8 / MDOU-24HFN8</v>
          </cell>
          <cell r="B272" t="str">
            <v>7,03</v>
          </cell>
          <cell r="C272" t="str">
            <v>USD</v>
          </cell>
          <cell r="D272" t="str">
            <v>2 118,00</v>
          </cell>
          <cell r="E272" t="str">
            <v>1</v>
          </cell>
          <cell r="F272" t="str">
            <v>0</v>
          </cell>
        </row>
        <row r="273">
          <cell r="A273" t="str">
            <v>MDUE-36HRFN8 / MDOU-36HFN8</v>
          </cell>
          <cell r="B273" t="str">
            <v>10,55</v>
          </cell>
          <cell r="C273" t="str">
            <v>USD</v>
          </cell>
          <cell r="D273" t="str">
            <v>3 241,00</v>
          </cell>
          <cell r="E273" t="str">
            <v>Больше 15</v>
          </cell>
          <cell r="F273" t="str">
            <v>0</v>
          </cell>
        </row>
        <row r="274">
          <cell r="A274" t="str">
            <v>MDUE-48HRFN8 / MDOU-48HFN8</v>
          </cell>
          <cell r="B274" t="str">
            <v>14,07</v>
          </cell>
          <cell r="C274" t="str">
            <v>USD</v>
          </cell>
          <cell r="D274" t="str">
            <v>3 525,00</v>
          </cell>
          <cell r="E274" t="str">
            <v>0</v>
          </cell>
          <cell r="F274" t="str">
            <v>0</v>
          </cell>
        </row>
        <row r="275">
          <cell r="A275" t="str">
            <v>MDUE-60HRFN8 / MDOU-60HFN8</v>
          </cell>
          <cell r="B275" t="str">
            <v>16,12</v>
          </cell>
          <cell r="C275" t="str">
            <v>USD</v>
          </cell>
          <cell r="D275" t="str">
            <v>4 496,00</v>
          </cell>
          <cell r="E275" t="str">
            <v>0</v>
          </cell>
          <cell r="F275" t="str">
            <v>0</v>
          </cell>
        </row>
        <row r="276">
          <cell r="A276" t="str">
            <v>MDUE-24HRFN8 / MDOUN-24HFN8</v>
          </cell>
          <cell r="B276" t="str">
            <v>7,03</v>
          </cell>
          <cell r="C276" t="str">
            <v>USD</v>
          </cell>
          <cell r="D276" t="str">
            <v>2 118,00</v>
          </cell>
          <cell r="E276" t="str">
            <v>14</v>
          </cell>
          <cell r="F276" t="str">
            <v>0</v>
          </cell>
        </row>
        <row r="277">
          <cell r="A277" t="str">
            <v>MDUE-48HRFN8 / MDOUN-48HFN8</v>
          </cell>
          <cell r="B277" t="str">
            <v>14,07</v>
          </cell>
          <cell r="C277" t="str">
            <v>USD</v>
          </cell>
          <cell r="D277" t="str">
            <v>3 525,00</v>
          </cell>
          <cell r="E277" t="str">
            <v>Больше 15</v>
          </cell>
          <cell r="F277" t="str">
            <v>0</v>
          </cell>
        </row>
        <row r="278">
          <cell r="A278" t="str">
            <v>MDUE-60HRFN8 / MDOUN-60HFN8</v>
          </cell>
          <cell r="B278" t="str">
            <v>16,12</v>
          </cell>
          <cell r="C278" t="str">
            <v>USD</v>
          </cell>
          <cell r="D278" t="str">
            <v>4 496,00</v>
          </cell>
          <cell r="E278" t="str">
            <v>В пути 3 (31.05.2026)</v>
          </cell>
          <cell r="F278" t="str">
            <v>0</v>
          </cell>
        </row>
        <row r="279">
          <cell r="A279" t="str">
            <v>Cплит-системы колонного типа</v>
          </cell>
          <cell r="B279"/>
          <cell r="C279"/>
          <cell r="D279"/>
          <cell r="E279"/>
          <cell r="F279"/>
        </row>
        <row r="280">
          <cell r="A280" t="str">
            <v>MDFYC-24HRFN8 / MDOUL-24HFN8</v>
          </cell>
          <cell r="B280" t="str">
            <v>7,03</v>
          </cell>
          <cell r="C280" t="str">
            <v>USD</v>
          </cell>
          <cell r="D280" t="str">
            <v>2 365,00</v>
          </cell>
          <cell r="E280" t="str">
            <v>Больше 15</v>
          </cell>
          <cell r="F280" t="str">
            <v>0</v>
          </cell>
        </row>
        <row r="281">
          <cell r="A281" t="str">
            <v>Cплит-системы консольного типа</v>
          </cell>
          <cell r="B281"/>
          <cell r="C281"/>
          <cell r="D281"/>
          <cell r="E281"/>
          <cell r="F281"/>
        </row>
        <row r="282">
          <cell r="A282" t="str">
            <v>MDFFI-12HRFN8 / MDOAG-12HFN8</v>
          </cell>
          <cell r="B282" t="str">
            <v>3,52</v>
          </cell>
          <cell r="C282" t="str">
            <v>USD</v>
          </cell>
          <cell r="D282" t="str">
            <v>1 047,00</v>
          </cell>
          <cell r="E282" t="str">
            <v>4</v>
          </cell>
          <cell r="F282" t="str">
            <v>0</v>
          </cell>
        </row>
        <row r="283">
          <cell r="A283" t="str">
            <v>MDFFI-18HRFN8 / MDOAG-18HFN8</v>
          </cell>
          <cell r="B283" t="str">
            <v>4,98</v>
          </cell>
          <cell r="C283" t="str">
            <v>USD</v>
          </cell>
          <cell r="D283" t="str">
            <v>1 433,00</v>
          </cell>
          <cell r="E283" t="str">
            <v>0</v>
          </cell>
          <cell r="F283" t="str">
            <v>0</v>
          </cell>
        </row>
        <row r="284">
          <cell r="A284" t="str">
            <v>Он/офф</v>
          </cell>
          <cell r="B284"/>
          <cell r="C284"/>
          <cell r="D284"/>
          <cell r="E284"/>
          <cell r="F284"/>
        </row>
        <row r="285">
          <cell r="A285" t="str">
            <v>MDV</v>
          </cell>
          <cell r="B285"/>
          <cell r="C285"/>
          <cell r="D285"/>
          <cell r="E285"/>
          <cell r="F285"/>
        </row>
        <row r="286">
          <cell r="A286" t="str">
            <v>Cплит-системы кассетного типа (компактные)</v>
          </cell>
          <cell r="B286"/>
          <cell r="C286"/>
          <cell r="D286"/>
          <cell r="E286"/>
          <cell r="F286"/>
        </row>
        <row r="287">
          <cell r="A287" t="str">
            <v>MDCA5-12HRN1 / MDOU3-12HN1-L / T-MBQ4-03E</v>
          </cell>
          <cell r="B287" t="str">
            <v>3,52</v>
          </cell>
          <cell r="C287" t="str">
            <v>USD</v>
          </cell>
          <cell r="D287" t="str">
            <v>951,00</v>
          </cell>
          <cell r="E287" t="str">
            <v>0</v>
          </cell>
          <cell r="F287" t="str">
            <v>0</v>
          </cell>
        </row>
        <row r="288">
          <cell r="A288" t="str">
            <v>MDCA5-18HRN1 / MDOU3-18HN1-L / T-MBQ4-03E</v>
          </cell>
          <cell r="B288" t="str">
            <v>5,28</v>
          </cell>
          <cell r="C288" t="str">
            <v>USD</v>
          </cell>
          <cell r="D288" t="str">
            <v>1 041,00</v>
          </cell>
          <cell r="E288" t="str">
            <v>0</v>
          </cell>
          <cell r="F288" t="str">
            <v>0</v>
          </cell>
        </row>
        <row r="289">
          <cell r="A289" t="str">
            <v>MDCA6-12HRN1 / MDOU3-12HN1-L / T-MBQ4-03B</v>
          </cell>
          <cell r="B289" t="str">
            <v>3,52</v>
          </cell>
          <cell r="C289" t="str">
            <v>USD</v>
          </cell>
          <cell r="D289" t="str">
            <v>977,00</v>
          </cell>
          <cell r="E289" t="str">
            <v>1</v>
          </cell>
          <cell r="F289" t="str">
            <v>0</v>
          </cell>
        </row>
        <row r="290">
          <cell r="A290" t="str">
            <v>MDCA6-18HRN1 / MDOU3-18HN1-L / T-MBQ4-03B</v>
          </cell>
          <cell r="B290" t="str">
            <v>5,27</v>
          </cell>
          <cell r="C290" t="str">
            <v>USD</v>
          </cell>
          <cell r="D290" t="str">
            <v>1 067,00</v>
          </cell>
          <cell r="E290" t="str">
            <v>Больше 30</v>
          </cell>
          <cell r="F290" t="str">
            <v>0</v>
          </cell>
        </row>
        <row r="291">
          <cell r="A291" t="str">
            <v>Cплит-системы кассетного типа (полноразмерные)</v>
          </cell>
          <cell r="B291"/>
          <cell r="C291"/>
          <cell r="D291"/>
          <cell r="E291"/>
          <cell r="F291"/>
        </row>
        <row r="292">
          <cell r="A292" t="str">
            <v>MDCF-24HRN1 / MDOU3-24HN1-L / T-MBQ4-04B</v>
          </cell>
          <cell r="B292" t="str">
            <v>7,03</v>
          </cell>
          <cell r="C292" t="str">
            <v>USD</v>
          </cell>
          <cell r="D292" t="str">
            <v>1 398,00</v>
          </cell>
          <cell r="E292" t="str">
            <v>Больше 30</v>
          </cell>
          <cell r="F292" t="str">
            <v>0</v>
          </cell>
        </row>
        <row r="293">
          <cell r="A293" t="str">
            <v>MDCF-36HRN1 / MDOU-36HN1-L / T-MBQ4-04B</v>
          </cell>
          <cell r="B293" t="str">
            <v>10,55</v>
          </cell>
          <cell r="C293" t="str">
            <v>USD</v>
          </cell>
          <cell r="D293" t="str">
            <v>1 934,00</v>
          </cell>
          <cell r="E293" t="str">
            <v>Больше 15</v>
          </cell>
          <cell r="F293" t="str">
            <v>1</v>
          </cell>
        </row>
        <row r="294">
          <cell r="A294" t="str">
            <v>MDCF-48HRN1 / MDOU-48HN1-L / T-MBQ4-04B</v>
          </cell>
          <cell r="B294" t="str">
            <v>14,07</v>
          </cell>
          <cell r="C294" t="str">
            <v>USD</v>
          </cell>
          <cell r="D294" t="str">
            <v>2 209,00</v>
          </cell>
          <cell r="E294" t="str">
            <v>0</v>
          </cell>
          <cell r="F294" t="str">
            <v>0</v>
          </cell>
        </row>
        <row r="295">
          <cell r="A295" t="str">
            <v>MDCF-60HRN1 / MDOU-60HN1-L / T-MBQ4-04B</v>
          </cell>
          <cell r="B295" t="str">
            <v>16,12</v>
          </cell>
          <cell r="C295" t="str">
            <v>USD</v>
          </cell>
          <cell r="D295" t="str">
            <v>2 826,00</v>
          </cell>
          <cell r="E295" t="str">
            <v>3</v>
          </cell>
          <cell r="F295" t="str">
            <v>0</v>
          </cell>
        </row>
        <row r="296">
          <cell r="A296" t="str">
            <v>MDCF2-36HRN1 / MDOU3-36HN1-L / T-MBQ4-04B</v>
          </cell>
          <cell r="B296" t="str">
            <v>10,55</v>
          </cell>
          <cell r="C296" t="str">
            <v>USD</v>
          </cell>
          <cell r="D296" t="str">
            <v>1 934,00</v>
          </cell>
          <cell r="E296" t="str">
            <v>В пути Больше 15 (28.05.2026)</v>
          </cell>
          <cell r="F296" t="str">
            <v>0</v>
          </cell>
        </row>
        <row r="297">
          <cell r="A297" t="str">
            <v>MDCF-48HRN1 / MDOU3-48HN1-L / T-MBQ4-04B</v>
          </cell>
          <cell r="B297" t="str">
            <v>14,07</v>
          </cell>
          <cell r="C297" t="str">
            <v>USD</v>
          </cell>
          <cell r="D297" t="str">
            <v>2 209,00</v>
          </cell>
          <cell r="E297" t="str">
            <v>Больше 15</v>
          </cell>
          <cell r="F297" t="str">
            <v>0</v>
          </cell>
        </row>
        <row r="298">
          <cell r="A298" t="str">
            <v>MDCF2-60HRN1 / MDOU3-60HN1-L / T-MBQ4-04B</v>
          </cell>
          <cell r="B298" t="str">
            <v>16,12</v>
          </cell>
          <cell r="C298" t="str">
            <v>USD</v>
          </cell>
          <cell r="D298" t="str">
            <v>2 826,00</v>
          </cell>
          <cell r="E298" t="str">
            <v>Больше 15</v>
          </cell>
          <cell r="F298" t="str">
            <v>0</v>
          </cell>
        </row>
        <row r="299">
          <cell r="A299" t="str">
            <v>Cплит-системы канального типа</v>
          </cell>
          <cell r="B299"/>
          <cell r="C299"/>
          <cell r="D299"/>
          <cell r="E299"/>
          <cell r="F299"/>
        </row>
        <row r="300">
          <cell r="A300" t="str">
            <v>MDTI-60HWN1 (KJR-150A) / MDOU-60HN1-L</v>
          </cell>
          <cell r="B300" t="str">
            <v>16,12</v>
          </cell>
          <cell r="C300" t="str">
            <v>USD</v>
          </cell>
          <cell r="D300" t="str">
            <v>2 740,00</v>
          </cell>
          <cell r="E300" t="str">
            <v>Больше 15</v>
          </cell>
          <cell r="F300" t="str">
            <v>0</v>
          </cell>
        </row>
        <row r="301">
          <cell r="A301" t="str">
            <v>MDTI-48HWN1 (KJR-150A) / MDOU-48HN1-L</v>
          </cell>
          <cell r="B301" t="str">
            <v>14,07</v>
          </cell>
          <cell r="C301" t="str">
            <v>USD</v>
          </cell>
          <cell r="D301" t="str">
            <v>2 372,00</v>
          </cell>
          <cell r="E301" t="str">
            <v>0</v>
          </cell>
          <cell r="F301" t="str">
            <v>0</v>
          </cell>
        </row>
        <row r="302">
          <cell r="A302" t="str">
            <v>MDTI-36HWN1 (KJR-150A) / MDOU-36HN1-L</v>
          </cell>
          <cell r="B302" t="str">
            <v>10,55</v>
          </cell>
          <cell r="C302" t="str">
            <v>USD</v>
          </cell>
          <cell r="D302" t="str">
            <v>1 959,00</v>
          </cell>
          <cell r="E302" t="str">
            <v>Больше 15</v>
          </cell>
          <cell r="F302" t="str">
            <v>1</v>
          </cell>
        </row>
        <row r="303">
          <cell r="A303" t="str">
            <v>MDTJ-24HWN1 (KJR-150A) / MDOU3-24HN1-L</v>
          </cell>
          <cell r="B303" t="str">
            <v>7,03</v>
          </cell>
          <cell r="C303" t="str">
            <v>USD</v>
          </cell>
          <cell r="D303" t="str">
            <v>1 377,00</v>
          </cell>
          <cell r="E303" t="str">
            <v>0</v>
          </cell>
          <cell r="F303" t="str">
            <v>0</v>
          </cell>
        </row>
        <row r="304">
          <cell r="A304" t="str">
            <v>MDTJ-18HWN1 (KJR-150A) / MDOU3-18HN1-L</v>
          </cell>
          <cell r="B304" t="str">
            <v>5,28</v>
          </cell>
          <cell r="C304" t="str">
            <v>USD</v>
          </cell>
          <cell r="D304" t="str">
            <v>1 047,00</v>
          </cell>
          <cell r="E304" t="str">
            <v>15</v>
          </cell>
          <cell r="F304" t="str">
            <v>0</v>
          </cell>
        </row>
        <row r="305">
          <cell r="A305" t="str">
            <v>MDTJ2-24HWN1 / MDOU3-24HN1-L</v>
          </cell>
          <cell r="B305" t="str">
            <v>7,03</v>
          </cell>
          <cell r="C305" t="str">
            <v>USD</v>
          </cell>
          <cell r="D305" t="str">
            <v>1 377,00</v>
          </cell>
          <cell r="E305" t="str">
            <v>Больше 30</v>
          </cell>
          <cell r="F305" t="str">
            <v>0</v>
          </cell>
        </row>
        <row r="306">
          <cell r="A306" t="str">
            <v>MDTJ2-36HWN1 / MDOU3-36HN1-L</v>
          </cell>
          <cell r="B306" t="str">
            <v>10,55</v>
          </cell>
          <cell r="C306" t="str">
            <v>USD</v>
          </cell>
          <cell r="D306" t="str">
            <v>1 984,00</v>
          </cell>
          <cell r="E306" t="str">
            <v>В пути 7 (27.04.2026)</v>
          </cell>
          <cell r="F306" t="str">
            <v>0</v>
          </cell>
        </row>
        <row r="307">
          <cell r="A307" t="str">
            <v>MDTJ2-48HWN1 / MDOU3-48HN1-L</v>
          </cell>
          <cell r="B307" t="str">
            <v>14,06</v>
          </cell>
          <cell r="C307" t="str">
            <v>USD</v>
          </cell>
          <cell r="D307" t="str">
            <v>2 422,00</v>
          </cell>
          <cell r="E307" t="str">
            <v>В пути Больше 15 (25.04.2026)</v>
          </cell>
          <cell r="F307" t="str">
            <v>0</v>
          </cell>
        </row>
        <row r="308">
          <cell r="A308" t="str">
            <v>MDTJ2-60HWN1 / MDOU3-60HN1-L</v>
          </cell>
          <cell r="B308" t="str">
            <v>16,12</v>
          </cell>
          <cell r="C308" t="str">
            <v>USD</v>
          </cell>
          <cell r="D308" t="str">
            <v>2 806,00</v>
          </cell>
          <cell r="E308" t="str">
            <v>Больше 15</v>
          </cell>
          <cell r="F308" t="str">
            <v>0</v>
          </cell>
        </row>
        <row r="309">
          <cell r="A309" t="str">
            <v>Cплит-системы напольно-потолочного типа</v>
          </cell>
          <cell r="B309"/>
          <cell r="C309"/>
          <cell r="D309"/>
          <cell r="E309"/>
          <cell r="F309"/>
        </row>
        <row r="310">
          <cell r="A310" t="str">
            <v>MDUE-18HRN1 / MDOU3-18HN1-L</v>
          </cell>
          <cell r="B310" t="str">
            <v>5,42</v>
          </cell>
          <cell r="C310" t="str">
            <v>USD</v>
          </cell>
          <cell r="D310" t="str">
            <v>1 057,00</v>
          </cell>
          <cell r="E310" t="str">
            <v>Больше 30</v>
          </cell>
          <cell r="F310" t="str">
            <v>0</v>
          </cell>
        </row>
        <row r="311">
          <cell r="A311" t="str">
            <v>MDUE-24HRN1 / MDOU3-24HN1-L</v>
          </cell>
          <cell r="B311" t="str">
            <v>7,03</v>
          </cell>
          <cell r="C311" t="str">
            <v>USD</v>
          </cell>
          <cell r="D311" t="str">
            <v>1 360,00</v>
          </cell>
          <cell r="E311" t="str">
            <v>Больше 30</v>
          </cell>
          <cell r="F311" t="str">
            <v>0</v>
          </cell>
        </row>
        <row r="312">
          <cell r="A312" t="str">
            <v>MDUE-36HRN1 / MDOU-36HN1-L</v>
          </cell>
          <cell r="B312" t="str">
            <v>10,55</v>
          </cell>
          <cell r="C312" t="str">
            <v>USD</v>
          </cell>
          <cell r="D312" t="str">
            <v>1 962,00</v>
          </cell>
          <cell r="E312" t="str">
            <v>Больше 15</v>
          </cell>
          <cell r="F312" t="str">
            <v>0</v>
          </cell>
        </row>
        <row r="313">
          <cell r="A313" t="str">
            <v>MDUE-48HRN1 / MDOU-48HN1-L</v>
          </cell>
          <cell r="B313" t="str">
            <v>14,07</v>
          </cell>
          <cell r="C313" t="str">
            <v>USD</v>
          </cell>
          <cell r="D313" t="str">
            <v>2 387,00</v>
          </cell>
          <cell r="E313" t="str">
            <v>0</v>
          </cell>
          <cell r="F313" t="str">
            <v>0</v>
          </cell>
        </row>
        <row r="314">
          <cell r="A314" t="str">
            <v>MDUE-60HRN1 / MDOU-60HN1-L</v>
          </cell>
          <cell r="B314" t="str">
            <v>16,12</v>
          </cell>
          <cell r="C314" t="str">
            <v>USD</v>
          </cell>
          <cell r="D314" t="str">
            <v>2 736,00</v>
          </cell>
          <cell r="E314" t="str">
            <v>Больше 15</v>
          </cell>
          <cell r="F314" t="str">
            <v>0</v>
          </cell>
        </row>
        <row r="315">
          <cell r="A315" t="str">
            <v>MDUE2-36HRN1 / MDOU3-36HN1-L</v>
          </cell>
          <cell r="B315" t="str">
            <v>7,91</v>
          </cell>
          <cell r="C315" t="str">
            <v>USD</v>
          </cell>
          <cell r="D315" t="str">
            <v>1 962,00</v>
          </cell>
          <cell r="E315" t="str">
            <v>Больше 15</v>
          </cell>
          <cell r="F315" t="str">
            <v>0</v>
          </cell>
        </row>
        <row r="316">
          <cell r="A316" t="str">
            <v>MDUE-48HRN1 / MDOU3-48HN1-L</v>
          </cell>
          <cell r="B316" t="str">
            <v>14,07</v>
          </cell>
          <cell r="C316" t="str">
            <v>USD</v>
          </cell>
          <cell r="D316" t="str">
            <v>2 387,00</v>
          </cell>
          <cell r="E316" t="str">
            <v>Больше 15</v>
          </cell>
          <cell r="F316" t="str">
            <v>0</v>
          </cell>
        </row>
        <row r="317">
          <cell r="A317" t="str">
            <v>MDUE-60HRN1 / MDOU3-60HN1-L</v>
          </cell>
          <cell r="B317" t="str">
            <v>16,12</v>
          </cell>
          <cell r="C317" t="str">
            <v>USD</v>
          </cell>
          <cell r="D317" t="str">
            <v>2 736,00</v>
          </cell>
          <cell r="E317" t="str">
            <v>Больше 15</v>
          </cell>
          <cell r="F317" t="str">
            <v>0</v>
          </cell>
        </row>
        <row r="318">
          <cell r="A318" t="str">
            <v>Cплит-системы колонного типа</v>
          </cell>
          <cell r="B318"/>
          <cell r="C318"/>
          <cell r="D318"/>
          <cell r="E318"/>
          <cell r="F318"/>
        </row>
        <row r="319">
          <cell r="A319" t="str">
            <v>MDFPA4-24ARN1 / MDOFPA4-24AN1</v>
          </cell>
          <cell r="B319" t="str">
            <v>7,03</v>
          </cell>
          <cell r="C319" t="str">
            <v>USD</v>
          </cell>
          <cell r="D319" t="str">
            <v>1 874,00</v>
          </cell>
          <cell r="E319" t="str">
            <v>9</v>
          </cell>
          <cell r="F319" t="str">
            <v>0</v>
          </cell>
        </row>
        <row r="320">
          <cell r="A320" t="str">
            <v>MDFJ2-48ARN1 / MDOU-48HN1-L</v>
          </cell>
          <cell r="B320" t="str">
            <v>14,04</v>
          </cell>
          <cell r="C320" t="str">
            <v>USD</v>
          </cell>
          <cell r="D320" t="str">
            <v>2 862,00</v>
          </cell>
          <cell r="E320" t="str">
            <v>0</v>
          </cell>
          <cell r="F320" t="str">
            <v>0</v>
          </cell>
        </row>
        <row r="321">
          <cell r="A321" t="str">
            <v>MDFM-60ARN1 / MDOU-60HN1-L</v>
          </cell>
          <cell r="B321" t="str">
            <v>16,97</v>
          </cell>
          <cell r="C321" t="str">
            <v>USD</v>
          </cell>
          <cell r="D321" t="str">
            <v>3 549,00</v>
          </cell>
          <cell r="E321" t="str">
            <v>Больше 15</v>
          </cell>
          <cell r="F321" t="str">
            <v>0</v>
          </cell>
        </row>
        <row r="322">
          <cell r="A322"/>
          <cell r="B322"/>
          <cell r="C322"/>
          <cell r="D322"/>
          <cell r="E322"/>
          <cell r="F322"/>
        </row>
        <row r="323">
          <cell r="A323" t="str">
            <v>Аксессуары</v>
          </cell>
          <cell r="B323"/>
          <cell r="C323"/>
          <cell r="D323"/>
          <cell r="E323"/>
          <cell r="F323"/>
        </row>
        <row r="324">
          <cell r="A324" t="str">
            <v>Wi-fi модули</v>
          </cell>
          <cell r="B324"/>
          <cell r="C324"/>
          <cell r="D324"/>
          <cell r="E324"/>
          <cell r="F324"/>
        </row>
        <row r="325">
          <cell r="A325" t="str">
            <v>MDV</v>
          </cell>
          <cell r="B325"/>
          <cell r="C325"/>
          <cell r="D325"/>
          <cell r="E325"/>
          <cell r="F325"/>
        </row>
        <row r="326">
          <cell r="A326" t="str">
            <v>EU-OSK105 Wi-Fi модуль (опция для серии OP, INFINI, Aurora on/off R32 07-24K)</v>
          </cell>
          <cell r="B326"/>
          <cell r="C326" t="str">
            <v>USD</v>
          </cell>
          <cell r="D326" t="str">
            <v>27,00</v>
          </cell>
          <cell r="E326" t="str">
            <v>4</v>
          </cell>
          <cell r="F326" t="str">
            <v>32</v>
          </cell>
        </row>
        <row r="327">
          <cell r="A327" t="str">
            <v>EU-OSK105 Wi-Fi модуль с комплектом подключения к серии Forest</v>
          </cell>
          <cell r="B327"/>
          <cell r="C327" t="str">
            <v>руб.</v>
          </cell>
          <cell r="D327" t="str">
            <v>227,00</v>
          </cell>
          <cell r="E327" t="str">
            <v>0</v>
          </cell>
          <cell r="F327" t="str">
            <v>0</v>
          </cell>
        </row>
        <row r="328">
          <cell r="A328" t="str">
            <v>EU-OSK105 WiFi модуль с комплектом подключения к серии MDCD-**HRFN8</v>
          </cell>
          <cell r="B328"/>
          <cell r="C328" t="str">
            <v>руб.</v>
          </cell>
          <cell r="D328" t="str">
            <v>567,00</v>
          </cell>
          <cell r="E328" t="str">
            <v>0</v>
          </cell>
          <cell r="F328" t="str">
            <v>0</v>
          </cell>
        </row>
        <row r="329">
          <cell r="A329" t="str">
            <v>17310900A06402 Wi-Fi модуль (опция для полупромышленных и мультисплит систем</v>
          </cell>
          <cell r="B329"/>
          <cell r="C329" t="str">
            <v>USD</v>
          </cell>
          <cell r="D329" t="str">
            <v>80,00</v>
          </cell>
          <cell r="E329" t="str">
            <v>Больше 100</v>
          </cell>
          <cell r="F329" t="str">
            <v>0</v>
          </cell>
        </row>
        <row r="330">
          <cell r="A330" t="str">
            <v>Пульты</v>
          </cell>
          <cell r="B330"/>
          <cell r="C330"/>
          <cell r="D330"/>
          <cell r="E330"/>
          <cell r="F330"/>
        </row>
        <row r="331">
          <cell r="A331" t="str">
            <v>MDV</v>
          </cell>
          <cell r="B331"/>
          <cell r="C331"/>
          <cell r="D331"/>
          <cell r="E331"/>
          <cell r="F331"/>
        </row>
        <row r="332">
          <cell r="A332" t="str">
            <v>KJR-12B/DP(T)-E Проводной пульт ДУ с функцией follow me</v>
          </cell>
          <cell r="B332"/>
          <cell r="C332" t="str">
            <v>USD</v>
          </cell>
          <cell r="D332" t="str">
            <v>94,00</v>
          </cell>
          <cell r="E332" t="str">
            <v>39</v>
          </cell>
          <cell r="F332" t="str">
            <v>5</v>
          </cell>
        </row>
        <row r="333">
          <cell r="A333" t="str">
            <v>KJR-12B/DP(T)-E Проводной пульт ДУ с функцией follow me (для серии Forest)</v>
          </cell>
          <cell r="B333"/>
          <cell r="C333" t="str">
            <v>USD</v>
          </cell>
          <cell r="D333" t="str">
            <v>101,00</v>
          </cell>
          <cell r="E333" t="str">
            <v>0</v>
          </cell>
          <cell r="F333" t="str">
            <v>0</v>
          </cell>
        </row>
        <row r="334">
          <cell r="A334" t="str">
            <v>KJR-29B1/BK-E Touch-style проводной пульт ДУ с функцией follow me</v>
          </cell>
          <cell r="B334"/>
          <cell r="C334" t="str">
            <v>USD</v>
          </cell>
          <cell r="D334" t="str">
            <v>214,00</v>
          </cell>
          <cell r="E334" t="str">
            <v>Больше 100</v>
          </cell>
          <cell r="F334" t="str">
            <v>7</v>
          </cell>
        </row>
        <row r="335">
          <cell r="A335" t="str">
            <v>KJR-29B1/BK-E Touch-style проводной пульт ДУ с функцией follow me (для серии Forest)</v>
          </cell>
          <cell r="B335"/>
          <cell r="C335" t="str">
            <v>USD</v>
          </cell>
          <cell r="D335" t="str">
            <v>221,00</v>
          </cell>
          <cell r="E335" t="str">
            <v>0</v>
          </cell>
          <cell r="F335" t="str">
            <v>0</v>
          </cell>
        </row>
        <row r="336">
          <cell r="A336" t="str">
            <v>KJR-150A Проводной пульт управления со встроенным модулем Wi-Fi для полупромышленных сплит-систем</v>
          </cell>
          <cell r="B336"/>
          <cell r="C336" t="str">
            <v>USD</v>
          </cell>
          <cell r="D336" t="str">
            <v>124,00</v>
          </cell>
          <cell r="E336" t="str">
            <v>Больше 100</v>
          </cell>
          <cell r="F336" t="str">
            <v>2</v>
          </cell>
        </row>
        <row r="337">
          <cell r="A337" t="str">
            <v>KJR-120-A Проводной пульт ДУ с функцией follow me</v>
          </cell>
          <cell r="B337"/>
          <cell r="C337" t="str">
            <v>USD</v>
          </cell>
          <cell r="D337" t="str">
            <v>94,00</v>
          </cell>
          <cell r="E337" t="str">
            <v>Больше 100</v>
          </cell>
          <cell r="F337" t="str">
            <v>0</v>
          </cell>
        </row>
        <row r="338">
          <cell r="A338" t="str">
            <v>KJR-150B Проводной пульт управления со встроенным модулем Wi-Fi и цветным дисплеем</v>
          </cell>
          <cell r="B338"/>
          <cell r="C338" t="str">
            <v>USD</v>
          </cell>
          <cell r="D338" t="str">
            <v>291,00</v>
          </cell>
          <cell r="E338" t="str">
            <v>Больше 50</v>
          </cell>
          <cell r="F338" t="str">
            <v>0</v>
          </cell>
        </row>
      </sheetData>
      <sheetData sheetId="2"/>
      <sheetData sheetId="3">
        <row r="1">
          <cell r="A1" t="str">
            <v>Складская справка от: 6 апреля 2026 г. 10:01:48</v>
          </cell>
          <cell r="B1"/>
          <cell r="C1"/>
          <cell r="D1"/>
        </row>
        <row r="2">
          <cell r="A2" t="str">
            <v>Номенклатура</v>
          </cell>
          <cell r="B2" t="str">
            <v>Холодопроизводительность, квт</v>
          </cell>
          <cell r="C2" t="str">
            <v>Валюта Цены</v>
          </cell>
          <cell r="D2" t="str">
            <v>Розничная цена</v>
          </cell>
          <cell r="E2" t="str">
            <v>Мск, Дмитровка</v>
          </cell>
          <cell r="F2" t="str">
            <v>Мск, Владыкино</v>
          </cell>
        </row>
        <row r="3">
          <cell r="A3" t="str">
            <v>Mitsubishi Heavy</v>
          </cell>
          <cell r="B3"/>
          <cell r="C3"/>
          <cell r="D3"/>
          <cell r="E3"/>
          <cell r="F3"/>
        </row>
        <row r="4">
          <cell r="A4"/>
          <cell r="B4"/>
          <cell r="C4"/>
          <cell r="D4"/>
          <cell r="E4"/>
          <cell r="F4"/>
        </row>
        <row r="5">
          <cell r="A5" t="str">
            <v>Бытовые сплит-системы</v>
          </cell>
          <cell r="B5"/>
          <cell r="C5"/>
          <cell r="D5"/>
          <cell r="E5"/>
          <cell r="F5"/>
        </row>
        <row r="6">
          <cell r="A6" t="str">
            <v>Инверторные</v>
          </cell>
          <cell r="B6"/>
          <cell r="C6"/>
          <cell r="D6"/>
          <cell r="E6"/>
          <cell r="F6"/>
        </row>
        <row r="7">
          <cell r="A7" t="str">
            <v>Mitsubishi Heavy</v>
          </cell>
          <cell r="B7"/>
          <cell r="C7"/>
          <cell r="D7"/>
          <cell r="E7"/>
          <cell r="F7"/>
        </row>
        <row r="8">
          <cell r="A8" t="str">
            <v>STANDARD</v>
          </cell>
          <cell r="B8"/>
          <cell r="C8"/>
          <cell r="D8"/>
          <cell r="E8"/>
          <cell r="F8"/>
        </row>
        <row r="9">
          <cell r="A9" t="str">
            <v>SRK25ZSP-W / SRC25ZSP-W</v>
          </cell>
          <cell r="B9" t="str">
            <v>2,5</v>
          </cell>
          <cell r="C9" t="str">
            <v>USD</v>
          </cell>
          <cell r="D9" t="str">
            <v>691,00</v>
          </cell>
          <cell r="E9" t="str">
            <v>0</v>
          </cell>
          <cell r="F9" t="str">
            <v>0</v>
          </cell>
        </row>
        <row r="10">
          <cell r="A10" t="str">
            <v>SRK35ZSP-W / SRC35ZSP-W</v>
          </cell>
          <cell r="B10" t="str">
            <v>3,5</v>
          </cell>
          <cell r="C10" t="str">
            <v>USD</v>
          </cell>
          <cell r="D10" t="str">
            <v>783,00</v>
          </cell>
          <cell r="E10" t="str">
            <v>0</v>
          </cell>
          <cell r="F10" t="str">
            <v>0</v>
          </cell>
        </row>
        <row r="11">
          <cell r="A11" t="str">
            <v>SRK50ZSP-W / SRC50ZSP-W</v>
          </cell>
          <cell r="B11" t="str">
            <v>5</v>
          </cell>
          <cell r="C11" t="str">
            <v>USD</v>
          </cell>
          <cell r="D11" t="str">
            <v>1 111,00</v>
          </cell>
          <cell r="E11" t="str">
            <v>0</v>
          </cell>
          <cell r="F11" t="str">
            <v>0</v>
          </cell>
        </row>
        <row r="12">
          <cell r="A12" t="str">
            <v>SRK100ZR-W / FDC100VNP-W</v>
          </cell>
          <cell r="B12" t="str">
            <v>9,6</v>
          </cell>
          <cell r="C12" t="str">
            <v>USD</v>
          </cell>
          <cell r="D12" t="str">
            <v>3 138,00</v>
          </cell>
          <cell r="E12" t="str">
            <v>0</v>
          </cell>
          <cell r="F12" t="str">
            <v>0</v>
          </cell>
        </row>
        <row r="13">
          <cell r="A13" t="str">
            <v>SRK25ZSP-W1 / SRC25ZSP-W1</v>
          </cell>
          <cell r="B13" t="str">
            <v>2,5</v>
          </cell>
          <cell r="C13" t="str">
            <v>USD</v>
          </cell>
          <cell r="D13" t="str">
            <v>720,00</v>
          </cell>
          <cell r="E13" t="str">
            <v>В пути Больше 30 (08.04.2026)</v>
          </cell>
          <cell r="F13" t="str">
            <v>0</v>
          </cell>
        </row>
        <row r="14">
          <cell r="A14" t="str">
            <v>SRK35ZSP-W1 / SRC35ZSP-W1</v>
          </cell>
          <cell r="B14" t="str">
            <v>3,2</v>
          </cell>
          <cell r="C14" t="str">
            <v>USD</v>
          </cell>
          <cell r="D14" t="str">
            <v>814,00</v>
          </cell>
          <cell r="E14" t="str">
            <v>В пути Больше 30 (08.04.2026)</v>
          </cell>
          <cell r="F14" t="str">
            <v>0</v>
          </cell>
        </row>
        <row r="15">
          <cell r="A15" t="str">
            <v>SRK50ZSP-W1 / SRC50ZSP-W1</v>
          </cell>
          <cell r="B15" t="str">
            <v>5</v>
          </cell>
          <cell r="C15" t="str">
            <v>USD</v>
          </cell>
          <cell r="D15" t="str">
            <v>1 158,00</v>
          </cell>
          <cell r="E15" t="str">
            <v>В пути Больше 30 (17.04.2026)</v>
          </cell>
          <cell r="F15" t="str">
            <v>0</v>
          </cell>
        </row>
        <row r="16">
          <cell r="A16" t="str">
            <v>PREMIUM WHITE</v>
          </cell>
          <cell r="B16"/>
          <cell r="C16"/>
          <cell r="D16"/>
          <cell r="E16"/>
          <cell r="F16"/>
        </row>
        <row r="17">
          <cell r="A17" t="str">
            <v>SRK20ZS-W / SRC20ZS-W</v>
          </cell>
          <cell r="B17" t="str">
            <v>2</v>
          </cell>
          <cell r="C17" t="str">
            <v>USD</v>
          </cell>
          <cell r="D17" t="str">
            <v>924,00</v>
          </cell>
          <cell r="E17" t="str">
            <v>0</v>
          </cell>
          <cell r="F17" t="str">
            <v>0</v>
          </cell>
        </row>
        <row r="18">
          <cell r="A18" t="str">
            <v>SRK25ZS-W / SRC25ZS-W</v>
          </cell>
          <cell r="B18" t="str">
            <v>2,5</v>
          </cell>
          <cell r="C18" t="str">
            <v>USD</v>
          </cell>
          <cell r="D18" t="str">
            <v>934,00</v>
          </cell>
          <cell r="E18" t="str">
            <v>15</v>
          </cell>
          <cell r="F18" t="str">
            <v>2</v>
          </cell>
        </row>
        <row r="19">
          <cell r="A19" t="str">
            <v>SRK35ZS-W / SRC35ZS-W</v>
          </cell>
          <cell r="B19" t="str">
            <v>3,5</v>
          </cell>
          <cell r="C19" t="str">
            <v>USD</v>
          </cell>
          <cell r="D19" t="str">
            <v>1 048,00</v>
          </cell>
          <cell r="E19" t="str">
            <v>0</v>
          </cell>
          <cell r="F19" t="str">
            <v>0</v>
          </cell>
        </row>
        <row r="20">
          <cell r="A20" t="str">
            <v>SRK50ZS-W / SRC50ZS-W</v>
          </cell>
          <cell r="B20" t="str">
            <v>5</v>
          </cell>
          <cell r="C20" t="str">
            <v>USD</v>
          </cell>
          <cell r="D20" t="str">
            <v>1 480,00</v>
          </cell>
          <cell r="E20" t="str">
            <v>0</v>
          </cell>
          <cell r="F20" t="str">
            <v>1</v>
          </cell>
        </row>
        <row r="21">
          <cell r="A21" t="str">
            <v>SRK20ZS-WF / SRC20ZS-W</v>
          </cell>
          <cell r="B21" t="str">
            <v>2</v>
          </cell>
          <cell r="C21" t="str">
            <v>USD</v>
          </cell>
          <cell r="D21" t="str">
            <v>971,00</v>
          </cell>
          <cell r="E21" t="str">
            <v>В пути 15 (08.04.2026)</v>
          </cell>
          <cell r="F21" t="str">
            <v>0</v>
          </cell>
        </row>
        <row r="22">
          <cell r="A22" t="str">
            <v>SRK25ZS-WF / SRC25ZS-W2</v>
          </cell>
          <cell r="B22" t="str">
            <v>2,5</v>
          </cell>
          <cell r="C22" t="str">
            <v>USD</v>
          </cell>
          <cell r="D22" t="str">
            <v>985,00</v>
          </cell>
          <cell r="E22" t="str">
            <v>В пути Больше 30 (17.04.2026)</v>
          </cell>
          <cell r="F22" t="str">
            <v>0</v>
          </cell>
        </row>
        <row r="23">
          <cell r="A23" t="str">
            <v>SRK35ZS-WF / SRC35ZS-W2</v>
          </cell>
          <cell r="B23" t="str">
            <v>3,5</v>
          </cell>
          <cell r="C23" t="str">
            <v>USD</v>
          </cell>
          <cell r="D23" t="str">
            <v>1 105,00</v>
          </cell>
          <cell r="E23" t="str">
            <v>В пути Больше 30 (17.04.2026)</v>
          </cell>
          <cell r="F23" t="str">
            <v>0</v>
          </cell>
        </row>
        <row r="24">
          <cell r="A24" t="str">
            <v>SRK50ZS-WF / SRC50ZS-W</v>
          </cell>
          <cell r="B24" t="str">
            <v>5</v>
          </cell>
          <cell r="C24" t="str">
            <v>USD</v>
          </cell>
          <cell r="D24" t="str">
            <v>1 558,00</v>
          </cell>
          <cell r="E24" t="str">
            <v>В пути Больше 15 (08.04.2026)</v>
          </cell>
          <cell r="F24" t="str">
            <v>0</v>
          </cell>
        </row>
        <row r="25">
          <cell r="A25" t="str">
            <v>PREMIUM TITANIUM</v>
          </cell>
          <cell r="B25"/>
          <cell r="C25"/>
          <cell r="D25"/>
          <cell r="E25"/>
          <cell r="F25"/>
        </row>
        <row r="26">
          <cell r="A26" t="str">
            <v>SRK25ZS-WT / SRC25ZS-W</v>
          </cell>
          <cell r="B26" t="str">
            <v>2,5</v>
          </cell>
          <cell r="C26" t="str">
            <v>USD</v>
          </cell>
          <cell r="D26" t="str">
            <v>1 155,00</v>
          </cell>
          <cell r="E26" t="str">
            <v>0</v>
          </cell>
          <cell r="F26" t="str">
            <v>0</v>
          </cell>
        </row>
        <row r="27">
          <cell r="A27" t="str">
            <v>SRK35ZS-WT / SRC35ZS-W</v>
          </cell>
          <cell r="B27" t="str">
            <v>3,5</v>
          </cell>
          <cell r="C27" t="str">
            <v>USD</v>
          </cell>
          <cell r="D27" t="str">
            <v>739,00</v>
          </cell>
          <cell r="E27" t="str">
            <v>0</v>
          </cell>
          <cell r="F27" t="str">
            <v>0</v>
          </cell>
        </row>
        <row r="28">
          <cell r="A28" t="str">
            <v>SRK50ZS-WT / SRC50ZS-W</v>
          </cell>
          <cell r="B28" t="str">
            <v>5</v>
          </cell>
          <cell r="C28" t="str">
            <v>USD</v>
          </cell>
          <cell r="D28" t="str">
            <v>1 680,00</v>
          </cell>
          <cell r="E28" t="str">
            <v>0</v>
          </cell>
          <cell r="F28" t="str">
            <v>0</v>
          </cell>
        </row>
        <row r="29">
          <cell r="A29" t="str">
            <v>SRK20ZS-WT / SRC20ZS-W</v>
          </cell>
          <cell r="B29" t="str">
            <v>2</v>
          </cell>
          <cell r="C29" t="str">
            <v>USD</v>
          </cell>
          <cell r="D29" t="str">
            <v>1 125,00</v>
          </cell>
          <cell r="E29" t="str">
            <v>0</v>
          </cell>
          <cell r="F29" t="str">
            <v>0</v>
          </cell>
        </row>
        <row r="30">
          <cell r="A30" t="str">
            <v>SRK20ZS-WFT / SRC20ZS-W</v>
          </cell>
          <cell r="B30" t="str">
            <v>2</v>
          </cell>
          <cell r="C30" t="str">
            <v>USD</v>
          </cell>
          <cell r="D30" t="str">
            <v>1 236,00</v>
          </cell>
          <cell r="E30" t="str">
            <v>В пути 3 (17.04.2026)</v>
          </cell>
          <cell r="F30" t="str">
            <v>0</v>
          </cell>
        </row>
        <row r="31">
          <cell r="A31" t="str">
            <v>SRK25ZS-WFT / SRC25ZS-W2</v>
          </cell>
          <cell r="B31" t="str">
            <v>2,5</v>
          </cell>
          <cell r="C31" t="str">
            <v>USD</v>
          </cell>
          <cell r="D31" t="str">
            <v>1 251,00</v>
          </cell>
          <cell r="E31" t="str">
            <v>В пути 29 (17.04.2026)</v>
          </cell>
          <cell r="F31" t="str">
            <v>0</v>
          </cell>
        </row>
        <row r="32">
          <cell r="A32" t="str">
            <v>SRK35ZS-WFT / SRC35ZS-W2</v>
          </cell>
          <cell r="B32" t="str">
            <v>3,5</v>
          </cell>
          <cell r="C32" t="str">
            <v>USD</v>
          </cell>
          <cell r="D32" t="str">
            <v>1 333,00</v>
          </cell>
          <cell r="E32" t="str">
            <v>В пути 16 (17.04.2026)</v>
          </cell>
          <cell r="F32" t="str">
            <v>0</v>
          </cell>
        </row>
        <row r="33">
          <cell r="A33" t="str">
            <v>SRK50ZS-WFT / SRC50ZS-W</v>
          </cell>
          <cell r="B33" t="str">
            <v>5</v>
          </cell>
          <cell r="C33" t="str">
            <v>USD</v>
          </cell>
          <cell r="D33" t="str">
            <v>1 803,00</v>
          </cell>
          <cell r="E33" t="str">
            <v>В пути Больше 15 (17.04.2026)</v>
          </cell>
          <cell r="F33" t="str">
            <v>0</v>
          </cell>
        </row>
        <row r="34">
          <cell r="A34" t="str">
            <v>STANDARD PLUS</v>
          </cell>
          <cell r="B34"/>
          <cell r="C34"/>
          <cell r="D34"/>
          <cell r="E34"/>
          <cell r="F34"/>
        </row>
        <row r="35">
          <cell r="A35" t="str">
            <v>SRK63ZTL-W / SRC63ZTL-W</v>
          </cell>
          <cell r="B35" t="str">
            <v>6,3</v>
          </cell>
          <cell r="C35" t="str">
            <v>USD</v>
          </cell>
          <cell r="D35" t="str">
            <v>1 573,00</v>
          </cell>
          <cell r="E35" t="str">
            <v>8</v>
          </cell>
          <cell r="F35" t="str">
            <v>0</v>
          </cell>
        </row>
        <row r="36">
          <cell r="A36" t="str">
            <v>SRK71ZTL-W / SRC71ZTL-W</v>
          </cell>
          <cell r="B36" t="str">
            <v>7,1</v>
          </cell>
          <cell r="C36" t="str">
            <v>USD</v>
          </cell>
          <cell r="D36" t="str">
            <v>2 090,00</v>
          </cell>
          <cell r="E36" t="str">
            <v>В пути Больше 15 (08.04.2026)</v>
          </cell>
          <cell r="F36" t="str">
            <v>0</v>
          </cell>
        </row>
        <row r="37">
          <cell r="A37" t="str">
            <v>SRK20ZTL-W / SRC20ZTL-W</v>
          </cell>
          <cell r="B37" t="str">
            <v>2</v>
          </cell>
          <cell r="C37" t="str">
            <v>USD</v>
          </cell>
          <cell r="D37" t="str">
            <v>772,00</v>
          </cell>
          <cell r="E37" t="str">
            <v>В пути Больше 30 (08.04.2026)</v>
          </cell>
          <cell r="F37" t="str">
            <v>0</v>
          </cell>
        </row>
        <row r="38">
          <cell r="A38" t="str">
            <v>SRK25ZTL-W / SRC25ZTL-W</v>
          </cell>
          <cell r="B38" t="str">
            <v>2,5</v>
          </cell>
          <cell r="C38" t="str">
            <v>USD</v>
          </cell>
          <cell r="D38" t="str">
            <v>793,00</v>
          </cell>
          <cell r="E38" t="str">
            <v>В пути Больше 30 (08.04.2026)</v>
          </cell>
          <cell r="F38" t="str">
            <v>0</v>
          </cell>
        </row>
        <row r="39">
          <cell r="A39" t="str">
            <v>SRK35ZTL-W / SRC35ZTL-W</v>
          </cell>
          <cell r="B39" t="str">
            <v>3,5</v>
          </cell>
          <cell r="C39" t="str">
            <v>USD</v>
          </cell>
          <cell r="D39" t="str">
            <v>889,00</v>
          </cell>
          <cell r="E39" t="str">
            <v>Больше 30</v>
          </cell>
          <cell r="F39" t="str">
            <v>0</v>
          </cell>
        </row>
        <row r="40">
          <cell r="A40" t="str">
            <v>SRK50ZTL-W / SRC50ZTL-W</v>
          </cell>
          <cell r="B40" t="str">
            <v>5</v>
          </cell>
          <cell r="C40" t="str">
            <v>USD</v>
          </cell>
          <cell r="D40" t="str">
            <v>1 253,00</v>
          </cell>
          <cell r="E40" t="str">
            <v>8</v>
          </cell>
          <cell r="F40" t="str">
            <v>0</v>
          </cell>
        </row>
        <row r="41">
          <cell r="A41" t="str">
            <v>POWER</v>
          </cell>
          <cell r="B41"/>
          <cell r="C41"/>
          <cell r="D41"/>
          <cell r="E41"/>
          <cell r="F41"/>
        </row>
        <row r="42">
          <cell r="A42" t="str">
            <v>SRK71ZR-W / SRC71ZR-W</v>
          </cell>
          <cell r="B42" t="str">
            <v>7,1</v>
          </cell>
          <cell r="C42" t="str">
            <v>USD</v>
          </cell>
          <cell r="D42" t="str">
            <v>2 537,00</v>
          </cell>
          <cell r="E42" t="str">
            <v>0</v>
          </cell>
          <cell r="F42" t="str">
            <v>0</v>
          </cell>
        </row>
        <row r="43">
          <cell r="A43" t="str">
            <v>SRK80ZR-W / SRC80ZR-W</v>
          </cell>
          <cell r="B43" t="str">
            <v>8</v>
          </cell>
          <cell r="C43" t="str">
            <v>USD</v>
          </cell>
          <cell r="D43" t="str">
            <v>3 187,00</v>
          </cell>
          <cell r="E43" t="str">
            <v>10</v>
          </cell>
          <cell r="F43" t="str">
            <v>0</v>
          </cell>
        </row>
        <row r="44">
          <cell r="A44" t="str">
            <v>SRK100ZR-WF / FDC100VNP-W</v>
          </cell>
          <cell r="B44" t="str">
            <v>9,6</v>
          </cell>
          <cell r="C44" t="str">
            <v>USD</v>
          </cell>
          <cell r="D44" t="str">
            <v>3 194,00</v>
          </cell>
          <cell r="E44" t="str">
            <v>В пути Больше 10 (17.04.2026)</v>
          </cell>
          <cell r="F44" t="str">
            <v>0</v>
          </cell>
        </row>
        <row r="45">
          <cell r="A45" t="str">
            <v>DIAMOND PURE WHITE</v>
          </cell>
          <cell r="B45"/>
          <cell r="C45"/>
          <cell r="D45"/>
          <cell r="E45"/>
          <cell r="F45"/>
        </row>
        <row r="46">
          <cell r="A46" t="str">
            <v>SRK20ZSX-WF / SRC20ZSX-W</v>
          </cell>
          <cell r="B46" t="str">
            <v>2</v>
          </cell>
          <cell r="C46" t="str">
            <v>USD</v>
          </cell>
          <cell r="D46" t="str">
            <v>1 377,00</v>
          </cell>
          <cell r="E46" t="str">
            <v>В пути 7 (17.04.2026)</v>
          </cell>
          <cell r="F46" t="str">
            <v>0</v>
          </cell>
        </row>
        <row r="47">
          <cell r="A47" t="str">
            <v>SRK25ZSX-WF / SRC25ZSX-W</v>
          </cell>
          <cell r="B47" t="str">
            <v>2,5</v>
          </cell>
          <cell r="C47" t="str">
            <v>USD</v>
          </cell>
          <cell r="D47" t="str">
            <v>1 419,00</v>
          </cell>
          <cell r="E47" t="str">
            <v>В пути 17 (17.04.2026)</v>
          </cell>
          <cell r="F47" t="str">
            <v>0</v>
          </cell>
        </row>
        <row r="48">
          <cell r="A48" t="str">
            <v>SRK35ZSX-WF / SRC35ZSX-W</v>
          </cell>
          <cell r="B48" t="str">
            <v>2,5</v>
          </cell>
          <cell r="C48" t="str">
            <v>USD</v>
          </cell>
          <cell r="D48" t="str">
            <v>1 572,00</v>
          </cell>
          <cell r="E48" t="str">
            <v>В пути 19 (17.04.2026)</v>
          </cell>
          <cell r="F48" t="str">
            <v>0</v>
          </cell>
        </row>
        <row r="49">
          <cell r="A49" t="str">
            <v>SRK50ZSX-WF / SRC50ZSX-W2</v>
          </cell>
          <cell r="B49" t="str">
            <v>5</v>
          </cell>
          <cell r="C49" t="str">
            <v>USD</v>
          </cell>
          <cell r="D49" t="str">
            <v>2 040,00</v>
          </cell>
          <cell r="E49" t="str">
            <v>В пути 7 (17.04.2026)</v>
          </cell>
          <cell r="F49" t="str">
            <v>0</v>
          </cell>
        </row>
        <row r="50">
          <cell r="A50" t="str">
            <v>SRK60ZSX-WF / SRC60ZSX-W1</v>
          </cell>
          <cell r="B50" t="str">
            <v>6</v>
          </cell>
          <cell r="C50" t="str">
            <v>USD</v>
          </cell>
          <cell r="D50" t="str">
            <v>2 895,00</v>
          </cell>
          <cell r="E50" t="str">
            <v>В пути 5 (17.04.2026)</v>
          </cell>
          <cell r="F50" t="str">
            <v>0</v>
          </cell>
        </row>
        <row r="51">
          <cell r="A51" t="str">
            <v>DIAMOND BLACK &amp; WHITE</v>
          </cell>
          <cell r="B51"/>
          <cell r="C51"/>
          <cell r="D51"/>
          <cell r="E51"/>
          <cell r="F51"/>
        </row>
        <row r="52">
          <cell r="A52" t="str">
            <v>SRK20ZSX-WFB / SRC20ZSX-W</v>
          </cell>
          <cell r="B52" t="str">
            <v>2</v>
          </cell>
          <cell r="C52" t="str">
            <v>USD</v>
          </cell>
          <cell r="D52" t="str">
            <v>1 475,00</v>
          </cell>
          <cell r="E52" t="str">
            <v>0</v>
          </cell>
          <cell r="F52" t="str">
            <v>0</v>
          </cell>
        </row>
        <row r="53">
          <cell r="A53" t="str">
            <v>SRK25ZSX-WFB / SRC25ZSX-W</v>
          </cell>
          <cell r="B53" t="str">
            <v>2,5</v>
          </cell>
          <cell r="C53" t="str">
            <v>USD</v>
          </cell>
          <cell r="D53" t="str">
            <v>1 530,00</v>
          </cell>
          <cell r="E53" t="str">
            <v>0</v>
          </cell>
          <cell r="F53" t="str">
            <v>0</v>
          </cell>
        </row>
        <row r="54">
          <cell r="A54" t="str">
            <v>SRK35ZSX-WFB / SRC35ZSX-W</v>
          </cell>
          <cell r="B54" t="str">
            <v>3,5</v>
          </cell>
          <cell r="C54" t="str">
            <v>USD</v>
          </cell>
          <cell r="D54" t="str">
            <v>1 678,00</v>
          </cell>
          <cell r="E54" t="str">
            <v>0</v>
          </cell>
          <cell r="F54" t="str">
            <v>0</v>
          </cell>
        </row>
        <row r="55">
          <cell r="A55" t="str">
            <v>SRK50ZSX-WFB / SRC50ZSX-W2</v>
          </cell>
          <cell r="B55" t="str">
            <v>5</v>
          </cell>
          <cell r="C55" t="str">
            <v>USD</v>
          </cell>
          <cell r="D55" t="str">
            <v>2 110,00</v>
          </cell>
          <cell r="E55" t="str">
            <v>0</v>
          </cell>
          <cell r="F55" t="str">
            <v>0</v>
          </cell>
        </row>
        <row r="56">
          <cell r="A56" t="str">
            <v>SRK60ZSX-WFB / SRC60ZSX-W1</v>
          </cell>
          <cell r="B56" t="str">
            <v>6,1</v>
          </cell>
          <cell r="C56" t="str">
            <v>USD</v>
          </cell>
          <cell r="D56" t="str">
            <v>3 018,00</v>
          </cell>
          <cell r="E56" t="str">
            <v>В пути 1 (17.04.2026)</v>
          </cell>
          <cell r="F56" t="str">
            <v>0</v>
          </cell>
        </row>
        <row r="57">
          <cell r="A57" t="str">
            <v>DIAMOND TITANIUM</v>
          </cell>
          <cell r="B57"/>
          <cell r="C57"/>
          <cell r="D57"/>
          <cell r="E57"/>
          <cell r="F57"/>
        </row>
        <row r="58">
          <cell r="A58" t="str">
            <v>SRK20ZSX-WFT / SRC20ZSX-W</v>
          </cell>
          <cell r="B58" t="str">
            <v>2</v>
          </cell>
          <cell r="C58" t="str">
            <v>USD</v>
          </cell>
          <cell r="D58" t="str">
            <v>1 505,00</v>
          </cell>
          <cell r="E58" t="str">
            <v>0</v>
          </cell>
          <cell r="F58" t="str">
            <v>0</v>
          </cell>
        </row>
        <row r="59">
          <cell r="A59" t="str">
            <v>SRK25ZSX-WFT / SRC25ZSX-W</v>
          </cell>
          <cell r="B59" t="str">
            <v>2,5</v>
          </cell>
          <cell r="C59" t="str">
            <v>USD</v>
          </cell>
          <cell r="D59" t="str">
            <v>1 552,00</v>
          </cell>
          <cell r="E59" t="str">
            <v>0</v>
          </cell>
          <cell r="F59" t="str">
            <v>0</v>
          </cell>
        </row>
        <row r="60">
          <cell r="A60" t="str">
            <v>SRK35ZSX-WFT / SRC35ZSX-W</v>
          </cell>
          <cell r="B60" t="str">
            <v>3,5</v>
          </cell>
          <cell r="C60" t="str">
            <v>USD</v>
          </cell>
          <cell r="D60" t="str">
            <v>1 681,00</v>
          </cell>
          <cell r="E60" t="str">
            <v>0</v>
          </cell>
          <cell r="F60" t="str">
            <v>0</v>
          </cell>
        </row>
        <row r="61">
          <cell r="A61" t="str">
            <v>SRK50ZSX-WFT / SRC50ZSX-W2</v>
          </cell>
          <cell r="B61" t="str">
            <v>5</v>
          </cell>
          <cell r="C61" t="str">
            <v>USD</v>
          </cell>
          <cell r="D61" t="str">
            <v>2 160,00</v>
          </cell>
          <cell r="E61" t="str">
            <v>В пути 1 (17.04.2026)</v>
          </cell>
          <cell r="F61" t="str">
            <v>0</v>
          </cell>
        </row>
        <row r="62">
          <cell r="A62" t="str">
            <v>SRK60ZSX-WFT / SRC60ZSX-W1</v>
          </cell>
          <cell r="B62" t="str">
            <v>6,1</v>
          </cell>
          <cell r="C62" t="str">
            <v>USD</v>
          </cell>
          <cell r="D62" t="str">
            <v>3 206,00</v>
          </cell>
          <cell r="E62" t="str">
            <v>В пути 2 (17.04.2026)</v>
          </cell>
          <cell r="F62" t="str">
            <v>0</v>
          </cell>
        </row>
        <row r="63">
          <cell r="A63" t="str">
            <v>PREMIUM BLACK &amp; WHITE</v>
          </cell>
          <cell r="B63"/>
          <cell r="C63"/>
          <cell r="D63"/>
          <cell r="E63"/>
          <cell r="F63"/>
        </row>
        <row r="64">
          <cell r="A64" t="str">
            <v>SRK20ZS-WFB / SRC20ZS-W</v>
          </cell>
          <cell r="B64" t="str">
            <v>2</v>
          </cell>
          <cell r="C64" t="str">
            <v>USD</v>
          </cell>
          <cell r="D64" t="str">
            <v>1 139,00</v>
          </cell>
          <cell r="E64" t="str">
            <v>В пути 13 (17.04.2026)</v>
          </cell>
          <cell r="F64" t="str">
            <v>0</v>
          </cell>
        </row>
        <row r="65">
          <cell r="A65" t="str">
            <v>SRK25ZS-WFB / SRC25ZS-W2</v>
          </cell>
          <cell r="B65" t="str">
            <v>2,5</v>
          </cell>
          <cell r="C65" t="str">
            <v>USD</v>
          </cell>
          <cell r="D65" t="str">
            <v>1 215,00</v>
          </cell>
          <cell r="E65" t="str">
            <v>В пути 14 (17.04.2026)</v>
          </cell>
          <cell r="F65" t="str">
            <v>0</v>
          </cell>
        </row>
        <row r="66">
          <cell r="A66" t="str">
            <v>SRK35ZS-WFB / SRC35ZS-W2</v>
          </cell>
          <cell r="B66" t="str">
            <v>3,5</v>
          </cell>
          <cell r="C66" t="str">
            <v>USD</v>
          </cell>
          <cell r="D66" t="str">
            <v>1 325,00</v>
          </cell>
          <cell r="E66" t="str">
            <v>В пути 8 (17.04.2026)</v>
          </cell>
          <cell r="F66" t="str">
            <v>0</v>
          </cell>
        </row>
        <row r="67">
          <cell r="A67" t="str">
            <v>SRK50ZS-WFB / SRC50ZS-W</v>
          </cell>
          <cell r="B67" t="str">
            <v>5</v>
          </cell>
          <cell r="C67" t="str">
            <v>USD</v>
          </cell>
          <cell r="D67" t="str">
            <v>1 793,00</v>
          </cell>
          <cell r="E67" t="str">
            <v>В пути 3 (17.04.2026)</v>
          </cell>
          <cell r="F67" t="str">
            <v>0</v>
          </cell>
        </row>
        <row r="68">
          <cell r="A68"/>
          <cell r="B68"/>
          <cell r="C68"/>
          <cell r="D68"/>
          <cell r="E68"/>
          <cell r="F68"/>
        </row>
        <row r="69">
          <cell r="A69" t="str">
            <v>Мультисплит-системы</v>
          </cell>
          <cell r="B69"/>
          <cell r="C69"/>
          <cell r="D69"/>
          <cell r="E69"/>
          <cell r="F69"/>
        </row>
        <row r="70">
          <cell r="A70" t="str">
            <v>Mitsubishi Heavy</v>
          </cell>
          <cell r="B70"/>
          <cell r="C70"/>
          <cell r="D70"/>
          <cell r="E70"/>
          <cell r="F70"/>
        </row>
        <row r="71">
          <cell r="A71" t="str">
            <v>Внешние блоки</v>
          </cell>
          <cell r="B71"/>
          <cell r="C71"/>
          <cell r="D71"/>
          <cell r="E71"/>
          <cell r="F71"/>
        </row>
        <row r="72">
          <cell r="A72" t="str">
            <v>SCM40ZS-W</v>
          </cell>
          <cell r="B72" t="str">
            <v>4</v>
          </cell>
          <cell r="C72" t="str">
            <v>USD</v>
          </cell>
          <cell r="D72" t="str">
            <v>1 379,00</v>
          </cell>
          <cell r="E72" t="str">
            <v>В пути Больше 10 (08.04.2026)</v>
          </cell>
          <cell r="F72" t="str">
            <v>0</v>
          </cell>
        </row>
        <row r="73">
          <cell r="A73" t="str">
            <v>SCM45ZS-W</v>
          </cell>
          <cell r="B73" t="str">
            <v>4,5</v>
          </cell>
          <cell r="C73" t="str">
            <v>USD</v>
          </cell>
          <cell r="D73"/>
          <cell r="E73" t="str">
            <v>0</v>
          </cell>
          <cell r="F73" t="str">
            <v>0</v>
          </cell>
        </row>
        <row r="74">
          <cell r="A74" t="str">
            <v>SCM50ZS-W</v>
          </cell>
          <cell r="B74" t="str">
            <v>5</v>
          </cell>
          <cell r="C74" t="str">
            <v>USD</v>
          </cell>
          <cell r="D74" t="str">
            <v>1 908,00</v>
          </cell>
          <cell r="E74" t="str">
            <v>Больше 10</v>
          </cell>
          <cell r="F74" t="str">
            <v>0</v>
          </cell>
        </row>
        <row r="75">
          <cell r="A75" t="str">
            <v>SCM60ZS-W</v>
          </cell>
          <cell r="B75" t="str">
            <v>4</v>
          </cell>
          <cell r="C75" t="str">
            <v>USD</v>
          </cell>
          <cell r="D75" t="str">
            <v>1 935,00</v>
          </cell>
          <cell r="E75" t="str">
            <v>В пути Больше 10 (08.04.2026)</v>
          </cell>
          <cell r="F75" t="str">
            <v>0</v>
          </cell>
        </row>
        <row r="76">
          <cell r="A76" t="str">
            <v>SCM71ZS-W</v>
          </cell>
          <cell r="B76" t="str">
            <v>7,1</v>
          </cell>
          <cell r="C76" t="str">
            <v>USD</v>
          </cell>
          <cell r="D76" t="str">
            <v>2 142,00</v>
          </cell>
          <cell r="E76" t="str">
            <v>В пути Больше 10 (17.04.2026)</v>
          </cell>
          <cell r="F76" t="str">
            <v>0</v>
          </cell>
        </row>
        <row r="77">
          <cell r="A77" t="str">
            <v>SCM80ZS-W</v>
          </cell>
          <cell r="B77" t="str">
            <v>8</v>
          </cell>
          <cell r="C77" t="str">
            <v>USD</v>
          </cell>
          <cell r="D77" t="str">
            <v>2 221,00</v>
          </cell>
          <cell r="E77" t="str">
            <v>В пути Больше 10 (08.04.2026)</v>
          </cell>
          <cell r="F77" t="str">
            <v>0</v>
          </cell>
        </row>
        <row r="78">
          <cell r="A78" t="str">
            <v>SCM100ZS-W</v>
          </cell>
          <cell r="B78" t="str">
            <v>10</v>
          </cell>
          <cell r="C78" t="str">
            <v>USD</v>
          </cell>
          <cell r="D78" t="str">
            <v>3 710,00</v>
          </cell>
          <cell r="E78" t="str">
            <v>В пути 7 (17.04.2026)</v>
          </cell>
          <cell r="F78" t="str">
            <v>0</v>
          </cell>
        </row>
        <row r="79">
          <cell r="A79" t="str">
            <v>SCM125ZM-S</v>
          </cell>
          <cell r="B79" t="str">
            <v>12,5</v>
          </cell>
          <cell r="C79" t="str">
            <v>USD</v>
          </cell>
          <cell r="D79" t="str">
            <v>4 306,00</v>
          </cell>
          <cell r="E79" t="str">
            <v>В пути Больше 10 (17.04.2026)</v>
          </cell>
          <cell r="F79" t="str">
            <v>0</v>
          </cell>
        </row>
        <row r="80">
          <cell r="A80" t="str">
            <v>Внутренние блоки канального типа</v>
          </cell>
          <cell r="B80"/>
          <cell r="C80"/>
          <cell r="D80"/>
          <cell r="E80"/>
          <cell r="F80"/>
        </row>
        <row r="81">
          <cell r="A81" t="str">
            <v>SRR25ZS-W</v>
          </cell>
          <cell r="B81" t="str">
            <v>2,5</v>
          </cell>
          <cell r="C81" t="str">
            <v>USD</v>
          </cell>
          <cell r="D81" t="str">
            <v>739,00</v>
          </cell>
          <cell r="E81" t="str">
            <v>22</v>
          </cell>
          <cell r="F81" t="str">
            <v>0</v>
          </cell>
        </row>
        <row r="82">
          <cell r="A82" t="str">
            <v>SRR35ZS-W</v>
          </cell>
          <cell r="B82" t="str">
            <v>3,5</v>
          </cell>
          <cell r="C82" t="str">
            <v>USD</v>
          </cell>
          <cell r="D82" t="str">
            <v>877,00</v>
          </cell>
          <cell r="E82" t="str">
            <v>Больше 30</v>
          </cell>
          <cell r="F82" t="str">
            <v>0</v>
          </cell>
        </row>
        <row r="83">
          <cell r="A83" t="str">
            <v>SRR50ZS-W</v>
          </cell>
          <cell r="B83" t="str">
            <v>5</v>
          </cell>
          <cell r="C83" t="str">
            <v>USD</v>
          </cell>
          <cell r="D83" t="str">
            <v>930,00</v>
          </cell>
          <cell r="E83" t="str">
            <v>11</v>
          </cell>
          <cell r="F83" t="str">
            <v>0</v>
          </cell>
        </row>
        <row r="84">
          <cell r="A84" t="str">
            <v>SRR60ZS-W</v>
          </cell>
          <cell r="B84" t="str">
            <v>6</v>
          </cell>
          <cell r="C84" t="str">
            <v>USD</v>
          </cell>
          <cell r="D84" t="str">
            <v>1 055,00</v>
          </cell>
          <cell r="E84" t="str">
            <v>15</v>
          </cell>
          <cell r="F84" t="str">
            <v>0</v>
          </cell>
        </row>
        <row r="85">
          <cell r="A85" t="str">
            <v>Внутренние блоки настенного типа</v>
          </cell>
          <cell r="B85"/>
          <cell r="C85"/>
          <cell r="D85"/>
          <cell r="E85"/>
          <cell r="F85"/>
        </row>
        <row r="86">
          <cell r="A86" t="str">
            <v>Внутренние блоки настенного типа серии STANDARD</v>
          </cell>
          <cell r="B86"/>
          <cell r="C86"/>
          <cell r="D86"/>
          <cell r="E86"/>
          <cell r="F86"/>
        </row>
        <row r="87">
          <cell r="A87" t="str">
            <v>SKM20ZSP-W</v>
          </cell>
          <cell r="B87" t="str">
            <v>2</v>
          </cell>
          <cell r="C87" t="str">
            <v>USD</v>
          </cell>
          <cell r="D87" t="str">
            <v>254,00</v>
          </cell>
          <cell r="E87" t="str">
            <v>В пути Больше 30 (17.04.2026)</v>
          </cell>
          <cell r="F87" t="str">
            <v>2</v>
          </cell>
        </row>
        <row r="88">
          <cell r="A88" t="str">
            <v>SKM25ZSP-W</v>
          </cell>
          <cell r="B88" t="str">
            <v>2,5</v>
          </cell>
          <cell r="C88" t="str">
            <v>USD</v>
          </cell>
          <cell r="D88" t="str">
            <v>266,00</v>
          </cell>
          <cell r="E88" t="str">
            <v>Больше 30</v>
          </cell>
          <cell r="F88" t="str">
            <v>0</v>
          </cell>
        </row>
        <row r="89">
          <cell r="A89" t="str">
            <v>SKM35ZSP-W</v>
          </cell>
          <cell r="B89" t="str">
            <v>3,5</v>
          </cell>
          <cell r="C89" t="str">
            <v>USD</v>
          </cell>
          <cell r="D89" t="str">
            <v>301,00</v>
          </cell>
          <cell r="E89" t="str">
            <v>Больше 30</v>
          </cell>
          <cell r="F89" t="str">
            <v>1</v>
          </cell>
        </row>
        <row r="90">
          <cell r="A90" t="str">
            <v>Внутренние блоки настенного типа серии PREMIUM WHITE</v>
          </cell>
          <cell r="B90"/>
          <cell r="C90"/>
          <cell r="D90"/>
          <cell r="E90"/>
          <cell r="F90"/>
        </row>
        <row r="91">
          <cell r="A91" t="str">
            <v>SRK20ZS-W</v>
          </cell>
          <cell r="B91" t="str">
            <v>2</v>
          </cell>
          <cell r="C91" t="str">
            <v>USD</v>
          </cell>
          <cell r="D91" t="str">
            <v>273,00</v>
          </cell>
          <cell r="E91" t="str">
            <v>0</v>
          </cell>
          <cell r="F91" t="str">
            <v>0</v>
          </cell>
        </row>
        <row r="92">
          <cell r="A92" t="str">
            <v>SRK25ZS-W</v>
          </cell>
          <cell r="B92" t="str">
            <v>2,5</v>
          </cell>
          <cell r="C92" t="str">
            <v>USD</v>
          </cell>
          <cell r="D92" t="str">
            <v>277,00</v>
          </cell>
          <cell r="E92" t="str">
            <v>15</v>
          </cell>
          <cell r="F92" t="str">
            <v>2</v>
          </cell>
        </row>
        <row r="93">
          <cell r="A93" t="str">
            <v>SRK35ZS-W</v>
          </cell>
          <cell r="B93" t="str">
            <v>3,5</v>
          </cell>
          <cell r="C93" t="str">
            <v>USD</v>
          </cell>
          <cell r="D93" t="str">
            <v>309,00</v>
          </cell>
          <cell r="E93" t="str">
            <v>0</v>
          </cell>
          <cell r="F93" t="str">
            <v>0</v>
          </cell>
        </row>
        <row r="94">
          <cell r="A94" t="str">
            <v>SRK50ZS-W</v>
          </cell>
          <cell r="B94" t="str">
            <v>5</v>
          </cell>
          <cell r="C94" t="str">
            <v>USD</v>
          </cell>
          <cell r="D94" t="str">
            <v>430,00</v>
          </cell>
          <cell r="E94" t="str">
            <v>0</v>
          </cell>
          <cell r="F94" t="str">
            <v>1</v>
          </cell>
        </row>
        <row r="95">
          <cell r="A95" t="str">
            <v>SRK20ZS-WF</v>
          </cell>
          <cell r="B95" t="str">
            <v>2</v>
          </cell>
          <cell r="C95" t="str">
            <v>USD</v>
          </cell>
          <cell r="D95" t="str">
            <v>320,00</v>
          </cell>
          <cell r="E95" t="str">
            <v>В пути Больше 30 (08.04.2026)</v>
          </cell>
          <cell r="F95" t="str">
            <v>0</v>
          </cell>
        </row>
        <row r="96">
          <cell r="A96" t="str">
            <v>SRK25ZS-WF</v>
          </cell>
          <cell r="B96" t="str">
            <v>2,5</v>
          </cell>
          <cell r="C96" t="str">
            <v>USD</v>
          </cell>
          <cell r="D96" t="str">
            <v>328,00</v>
          </cell>
          <cell r="E96" t="str">
            <v>В пути Больше 30 (08.04.2026)</v>
          </cell>
          <cell r="F96" t="str">
            <v>0</v>
          </cell>
        </row>
        <row r="97">
          <cell r="A97" t="str">
            <v>SRK35ZS-WF</v>
          </cell>
          <cell r="B97" t="str">
            <v>3,5</v>
          </cell>
          <cell r="C97" t="str">
            <v>USD</v>
          </cell>
          <cell r="D97" t="str">
            <v>366,00</v>
          </cell>
          <cell r="E97" t="str">
            <v>В пути Больше 30 (08.04.2026)</v>
          </cell>
          <cell r="F97" t="str">
            <v>0</v>
          </cell>
        </row>
        <row r="98">
          <cell r="A98" t="str">
            <v>SRK50ZS-WF</v>
          </cell>
          <cell r="B98" t="str">
            <v>5</v>
          </cell>
          <cell r="C98" t="str">
            <v>USD</v>
          </cell>
          <cell r="D98" t="str">
            <v>508,00</v>
          </cell>
          <cell r="E98" t="str">
            <v>В пути Больше 15 (08.04.2026)</v>
          </cell>
          <cell r="F98" t="str">
            <v>0</v>
          </cell>
        </row>
        <row r="99">
          <cell r="A99" t="str">
            <v>Внутренние блоки настенного типа серии PREMIUM TITANIUM</v>
          </cell>
          <cell r="B99"/>
          <cell r="C99"/>
          <cell r="D99"/>
          <cell r="E99"/>
          <cell r="F99"/>
        </row>
        <row r="100">
          <cell r="A100" t="str">
            <v>SRK20ZS-WT</v>
          </cell>
          <cell r="B100" t="str">
            <v>2</v>
          </cell>
          <cell r="C100" t="str">
            <v>USD</v>
          </cell>
          <cell r="D100" t="str">
            <v>474,00</v>
          </cell>
          <cell r="E100" t="str">
            <v>0</v>
          </cell>
          <cell r="F100" t="str">
            <v>0</v>
          </cell>
        </row>
        <row r="101">
          <cell r="A101" t="str">
            <v>SRK25ZS-WT</v>
          </cell>
          <cell r="B101" t="str">
            <v>2,5</v>
          </cell>
          <cell r="C101" t="str">
            <v>USD</v>
          </cell>
          <cell r="D101" t="str">
            <v>498,00</v>
          </cell>
          <cell r="E101" t="str">
            <v>0</v>
          </cell>
          <cell r="F101" t="str">
            <v>0</v>
          </cell>
        </row>
        <row r="102">
          <cell r="A102" t="str">
            <v>SRK20ZS-WFT</v>
          </cell>
          <cell r="B102" t="str">
            <v>2</v>
          </cell>
          <cell r="C102" t="str">
            <v>USD</v>
          </cell>
          <cell r="D102" t="str">
            <v>585,00</v>
          </cell>
          <cell r="E102" t="str">
            <v>В пути 3 (17.04.2026)</v>
          </cell>
          <cell r="F102" t="str">
            <v>0</v>
          </cell>
        </row>
        <row r="103">
          <cell r="A103" t="str">
            <v>SRK25ZS-WFT</v>
          </cell>
          <cell r="B103" t="str">
            <v>2,5</v>
          </cell>
          <cell r="C103" t="str">
            <v>USD</v>
          </cell>
          <cell r="D103" t="str">
            <v>594,00</v>
          </cell>
          <cell r="E103" t="str">
            <v>В пути 29 (17.04.2026)</v>
          </cell>
          <cell r="F103" t="str">
            <v>0</v>
          </cell>
        </row>
        <row r="104">
          <cell r="A104" t="str">
            <v>SRK35ZS-WFT</v>
          </cell>
          <cell r="B104" t="str">
            <v>3,5</v>
          </cell>
          <cell r="C104" t="str">
            <v>USD</v>
          </cell>
          <cell r="D104" t="str">
            <v>594,00</v>
          </cell>
          <cell r="E104" t="str">
            <v>В пути 16 (17.04.2026)</v>
          </cell>
          <cell r="F104" t="str">
            <v>0</v>
          </cell>
        </row>
        <row r="105">
          <cell r="A105" t="str">
            <v>SRK50ZS-WFT</v>
          </cell>
          <cell r="B105" t="str">
            <v>5</v>
          </cell>
          <cell r="C105" t="str">
            <v>USD</v>
          </cell>
          <cell r="D105" t="str">
            <v>753,00</v>
          </cell>
          <cell r="E105" t="str">
            <v>В пути Больше 15 (17.04.2026)</v>
          </cell>
          <cell r="F105" t="str">
            <v>0</v>
          </cell>
        </row>
        <row r="106">
          <cell r="A106" t="str">
            <v>Внутренние блоки настенного типа серии PREMIUM Black &amp; White</v>
          </cell>
          <cell r="B106"/>
          <cell r="C106"/>
          <cell r="D106"/>
          <cell r="E106"/>
          <cell r="F106"/>
        </row>
        <row r="107">
          <cell r="A107" t="str">
            <v>SRK20ZS-WFB</v>
          </cell>
          <cell r="B107" t="str">
            <v>2</v>
          </cell>
          <cell r="C107" t="str">
            <v>USD</v>
          </cell>
          <cell r="D107" t="str">
            <v>488,00</v>
          </cell>
          <cell r="E107" t="str">
            <v>В пути 13 (17.04.2026)</v>
          </cell>
          <cell r="F107" t="str">
            <v>0</v>
          </cell>
        </row>
        <row r="108">
          <cell r="A108" t="str">
            <v>SRK25ZS-WFB</v>
          </cell>
          <cell r="B108" t="str">
            <v>2,5</v>
          </cell>
          <cell r="C108" t="str">
            <v>USD</v>
          </cell>
          <cell r="D108" t="str">
            <v>558,00</v>
          </cell>
          <cell r="E108" t="str">
            <v>В пути 14 (17.04.2026)</v>
          </cell>
          <cell r="F108" t="str">
            <v>0</v>
          </cell>
        </row>
        <row r="109">
          <cell r="A109" t="str">
            <v>SRK35ZS-WFB</v>
          </cell>
          <cell r="B109" t="str">
            <v>3,5</v>
          </cell>
          <cell r="C109" t="str">
            <v>USD</v>
          </cell>
          <cell r="D109" t="str">
            <v>586,00</v>
          </cell>
          <cell r="E109" t="str">
            <v>В пути 8 (17.04.2026)</v>
          </cell>
          <cell r="F109" t="str">
            <v>0</v>
          </cell>
        </row>
        <row r="110">
          <cell r="A110" t="str">
            <v>SRK50ZS-WFB</v>
          </cell>
          <cell r="B110" t="str">
            <v>5</v>
          </cell>
          <cell r="C110" t="str">
            <v>USD</v>
          </cell>
          <cell r="D110" t="str">
            <v>743,00</v>
          </cell>
          <cell r="E110" t="str">
            <v>В пути 3 (17.04.2026)</v>
          </cell>
          <cell r="F110" t="str">
            <v>0</v>
          </cell>
        </row>
        <row r="111">
          <cell r="A111" t="str">
            <v>Внутренние блоки настенного типа DAIMOND PURE WHITE</v>
          </cell>
          <cell r="B111"/>
          <cell r="C111"/>
          <cell r="D111"/>
          <cell r="E111"/>
          <cell r="F111"/>
        </row>
        <row r="112">
          <cell r="A112" t="str">
            <v>SRK20ZSX-WF</v>
          </cell>
          <cell r="B112" t="str">
            <v>2</v>
          </cell>
          <cell r="C112" t="str">
            <v>USD</v>
          </cell>
          <cell r="D112" t="str">
            <v>460,00</v>
          </cell>
          <cell r="E112" t="str">
            <v>В пути 8 (17.04.2026)</v>
          </cell>
          <cell r="F112" t="str">
            <v>0</v>
          </cell>
        </row>
        <row r="113">
          <cell r="A113" t="str">
            <v>SRK25ZSX-WF</v>
          </cell>
          <cell r="B113" t="str">
            <v>2,5</v>
          </cell>
          <cell r="C113" t="str">
            <v>USD</v>
          </cell>
          <cell r="D113" t="str">
            <v>462,00</v>
          </cell>
          <cell r="E113" t="str">
            <v>В пути 20 (17.04.2026)</v>
          </cell>
          <cell r="F113" t="str">
            <v>0</v>
          </cell>
        </row>
        <row r="114">
          <cell r="A114" t="str">
            <v>SRK35ZSX-WF</v>
          </cell>
          <cell r="B114" t="str">
            <v>2,5</v>
          </cell>
          <cell r="C114" t="str">
            <v>USD</v>
          </cell>
          <cell r="D114" t="str">
            <v>522,00</v>
          </cell>
          <cell r="E114" t="str">
            <v>В пути 19 (17.04.2026)</v>
          </cell>
          <cell r="F114" t="str">
            <v>0</v>
          </cell>
        </row>
        <row r="115">
          <cell r="A115" t="str">
            <v>SRK50ZSX-WF</v>
          </cell>
          <cell r="B115" t="str">
            <v>5</v>
          </cell>
          <cell r="C115" t="str">
            <v>USD</v>
          </cell>
          <cell r="D115" t="str">
            <v>588,00</v>
          </cell>
          <cell r="E115" t="str">
            <v>В пути 8 (17.04.2026)</v>
          </cell>
          <cell r="F115" t="str">
            <v>0</v>
          </cell>
        </row>
        <row r="116">
          <cell r="A116" t="str">
            <v>SRK60ZSX-WF</v>
          </cell>
          <cell r="B116" t="str">
            <v>6</v>
          </cell>
          <cell r="C116" t="str">
            <v>USD</v>
          </cell>
          <cell r="D116" t="str">
            <v>623,00</v>
          </cell>
          <cell r="E116" t="str">
            <v>В пути 5 (17.04.2026)</v>
          </cell>
          <cell r="F116" t="str">
            <v>0</v>
          </cell>
        </row>
        <row r="117">
          <cell r="A117" t="str">
            <v>Внутренние блоки настенного типа DIAMOND Black &amp; White</v>
          </cell>
          <cell r="B117"/>
          <cell r="C117"/>
          <cell r="D117"/>
          <cell r="E117"/>
          <cell r="F117"/>
        </row>
        <row r="118">
          <cell r="A118" t="str">
            <v>SRK20ZSX-WFB</v>
          </cell>
          <cell r="B118" t="str">
            <v>2</v>
          </cell>
          <cell r="C118" t="str">
            <v>USD</v>
          </cell>
          <cell r="D118" t="str">
            <v>558,00</v>
          </cell>
          <cell r="E118" t="str">
            <v>0</v>
          </cell>
          <cell r="F118" t="str">
            <v>0</v>
          </cell>
        </row>
        <row r="119">
          <cell r="A119" t="str">
            <v>SRK25ZSX-WFB</v>
          </cell>
          <cell r="B119" t="str">
            <v>2,5</v>
          </cell>
          <cell r="C119" t="str">
            <v>USD</v>
          </cell>
          <cell r="D119" t="str">
            <v>573,00</v>
          </cell>
          <cell r="E119" t="str">
            <v>0</v>
          </cell>
          <cell r="F119" t="str">
            <v>0</v>
          </cell>
        </row>
        <row r="120">
          <cell r="A120" t="str">
            <v>SRK35ZSX-WFB</v>
          </cell>
          <cell r="B120" t="str">
            <v>3,5</v>
          </cell>
          <cell r="C120" t="str">
            <v>USD</v>
          </cell>
          <cell r="D120" t="str">
            <v>628,00</v>
          </cell>
          <cell r="E120" t="str">
            <v>0</v>
          </cell>
          <cell r="F120" t="str">
            <v>0</v>
          </cell>
        </row>
        <row r="121">
          <cell r="A121" t="str">
            <v>SRK50ZSX-WFB</v>
          </cell>
          <cell r="B121" t="str">
            <v>5</v>
          </cell>
          <cell r="C121" t="str">
            <v>USD</v>
          </cell>
          <cell r="D121" t="str">
            <v>658,00</v>
          </cell>
          <cell r="E121" t="str">
            <v>0</v>
          </cell>
          <cell r="F121" t="str">
            <v>0</v>
          </cell>
        </row>
        <row r="122">
          <cell r="A122" t="str">
            <v>SRK60ZSX-WFB</v>
          </cell>
          <cell r="B122" t="str">
            <v>6,1</v>
          </cell>
          <cell r="C122" t="str">
            <v>USD</v>
          </cell>
          <cell r="D122" t="str">
            <v>746,00</v>
          </cell>
          <cell r="E122" t="str">
            <v>2</v>
          </cell>
          <cell r="F122" t="str">
            <v>0</v>
          </cell>
        </row>
        <row r="123">
          <cell r="A123" t="str">
            <v>Внутренние блоки настенного типа DIAMOND TITANIUM</v>
          </cell>
          <cell r="B123"/>
          <cell r="C123"/>
          <cell r="D123"/>
          <cell r="E123"/>
          <cell r="F123"/>
        </row>
        <row r="124">
          <cell r="A124" t="str">
            <v>SRK20ZSX-WFT</v>
          </cell>
          <cell r="B124" t="str">
            <v>2</v>
          </cell>
          <cell r="C124" t="str">
            <v>USD</v>
          </cell>
          <cell r="D124" t="str">
            <v>588,00</v>
          </cell>
          <cell r="E124" t="str">
            <v>0</v>
          </cell>
          <cell r="F124" t="str">
            <v>0</v>
          </cell>
        </row>
        <row r="125">
          <cell r="A125" t="str">
            <v>SRK25ZSX-WFT</v>
          </cell>
          <cell r="B125" t="str">
            <v>2,5</v>
          </cell>
          <cell r="C125" t="str">
            <v>USD</v>
          </cell>
          <cell r="D125" t="str">
            <v>595,00</v>
          </cell>
          <cell r="E125" t="str">
            <v>0</v>
          </cell>
          <cell r="F125" t="str">
            <v>0</v>
          </cell>
        </row>
        <row r="126">
          <cell r="A126" t="str">
            <v>SRK35ZSX-WFT</v>
          </cell>
          <cell r="B126" t="str">
            <v>3,5</v>
          </cell>
          <cell r="C126" t="str">
            <v>USD</v>
          </cell>
          <cell r="D126" t="str">
            <v>631,00</v>
          </cell>
          <cell r="E126" t="str">
            <v>0</v>
          </cell>
          <cell r="F126" t="str">
            <v>0</v>
          </cell>
        </row>
        <row r="127">
          <cell r="A127" t="str">
            <v>SRK50ZSX-WFT</v>
          </cell>
          <cell r="B127" t="str">
            <v>5</v>
          </cell>
          <cell r="C127" t="str">
            <v>USD</v>
          </cell>
          <cell r="D127" t="str">
            <v>708,00</v>
          </cell>
          <cell r="E127" t="str">
            <v>В пути 1 (17.04.2026)</v>
          </cell>
          <cell r="F127" t="str">
            <v>0</v>
          </cell>
        </row>
        <row r="128">
          <cell r="A128" t="str">
            <v>SRK60ZSX-WFT</v>
          </cell>
          <cell r="B128" t="str">
            <v>6,1</v>
          </cell>
          <cell r="C128" t="str">
            <v>USD</v>
          </cell>
          <cell r="D128" t="str">
            <v>934,00</v>
          </cell>
          <cell r="E128" t="str">
            <v>1</v>
          </cell>
          <cell r="F128" t="str">
            <v>0</v>
          </cell>
        </row>
      </sheetData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одержание"/>
      <sheetName val="ЛИКВИДАЦИЯ"/>
      <sheetName val="RAC &amp; Portable"/>
      <sheetName val="Multi"/>
      <sheetName val="LCAC inverter"/>
      <sheetName val="LCAC on-off"/>
      <sheetName val="Контроллеры Сплит"/>
      <sheetName val="Контроллеры Полупром"/>
      <sheetName val="Услуги"/>
      <sheetName val="Монтажные комплекты"/>
      <sheetName val="Общий список"/>
    </sheetNames>
    <sheetDataSet>
      <sheetData sheetId="0"/>
      <sheetData sheetId="1"/>
      <sheetData sheetId="2">
        <row r="1">
          <cell r="A1"/>
          <cell r="B1"/>
          <cell r="C1"/>
          <cell r="D1"/>
          <cell r="E1"/>
          <cell r="F1"/>
          <cell r="G1"/>
          <cell r="H1"/>
          <cell r="I1"/>
          <cell r="J1"/>
          <cell r="K1" t="str">
            <v>Введите вашу скидку:</v>
          </cell>
          <cell r="L1"/>
          <cell r="M1"/>
        </row>
        <row r="2">
          <cell r="A2"/>
          <cell r="B2"/>
          <cell r="D2"/>
          <cell r="E2"/>
          <cell r="F2"/>
          <cell r="G2"/>
          <cell r="H2"/>
          <cell r="I2"/>
          <cell r="K2" t="str">
            <v>M_MASS</v>
          </cell>
          <cell r="L2">
            <v>0.2</v>
          </cell>
          <cell r="M2"/>
        </row>
        <row r="3">
          <cell r="A3" t="str">
            <v>Бытовые системы кондиционирования.</v>
          </cell>
          <cell r="B3"/>
          <cell r="C3"/>
          <cell r="D3"/>
          <cell r="E3"/>
          <cell r="F3"/>
          <cell r="G3"/>
          <cell r="H3"/>
          <cell r="I3"/>
          <cell r="K3" t="str">
            <v>D_ACC</v>
          </cell>
          <cell r="L3">
            <v>0.3</v>
          </cell>
          <cell r="M3"/>
        </row>
        <row r="4">
          <cell r="A4" t="str">
            <v>К СОДЕРЖАНИЮ</v>
          </cell>
          <cell r="B4"/>
          <cell r="D4"/>
          <cell r="E4"/>
          <cell r="F4"/>
          <cell r="G4"/>
          <cell r="H4"/>
          <cell r="I4"/>
          <cell r="J4"/>
          <cell r="K4"/>
          <cell r="L4"/>
          <cell r="M4"/>
        </row>
        <row r="5">
          <cell r="A5" t="str">
            <v>Внутренний блок</v>
          </cell>
          <cell r="B5" t="str">
            <v>Наружный блок</v>
          </cell>
          <cell r="C5" t="str">
            <v>Аксессуар</v>
          </cell>
          <cell r="D5" t="str">
            <v xml:space="preserve">Тип </v>
          </cell>
          <cell r="E5" t="str">
            <v>Фреон</v>
          </cell>
          <cell r="F5" t="str">
            <v>Мощность охлаждения, кВт</v>
          </cell>
          <cell r="G5" t="str">
            <v>Мощность обогрева, кВт</v>
          </cell>
          <cell r="H5" t="str">
            <v>Тип скидки</v>
          </cell>
          <cell r="I5" t="str">
            <v>Базовая цена
внутр.,РУБ</v>
          </cell>
          <cell r="J5" t="str">
            <v>Базовая цена
наруж.,РУБ</v>
          </cell>
          <cell r="K5" t="str">
            <v>Аксессуар</v>
          </cell>
          <cell r="L5" t="str">
            <v>Цена со скидкой за комплект</v>
          </cell>
          <cell r="M5" t="str">
            <v>МПРЦ, руб.</v>
          </cell>
        </row>
        <row r="6">
          <cell r="A6"/>
          <cell r="B6"/>
          <cell r="C6"/>
          <cell r="D6"/>
          <cell r="E6"/>
          <cell r="F6"/>
          <cell r="G6"/>
          <cell r="H6"/>
          <cell r="I6"/>
          <cell r="J6"/>
          <cell r="K6"/>
          <cell r="L6"/>
          <cell r="M6"/>
        </row>
        <row r="7">
          <cell r="A7" t="str">
            <v>ИНВЕРТОРНЫЕ СПЛИТ-СИСТЕМЫ СЕРИИ GAIA (MSCA)</v>
          </cell>
          <cell r="B7"/>
          <cell r="C7"/>
          <cell r="D7"/>
          <cell r="E7"/>
          <cell r="F7"/>
          <cell r="G7" t="str">
            <v>• Приточный диффузор свежего атмосферного воздуха
• Класс энергоэффективности "А+++"
• Система притока очищенного атмосферного воздуха
• Тихая работа от 21,5 дБ(А)
• Запатентованная система распределения воздуха Breezeless™
• H13 HEPA фильтр</v>
          </cell>
          <cell r="H7"/>
          <cell r="I7"/>
          <cell r="J7"/>
          <cell r="K7"/>
          <cell r="L7"/>
          <cell r="M7"/>
        </row>
        <row r="8">
          <cell r="A8" t="str">
            <v>инверторные сплит-системы</v>
          </cell>
          <cell r="B8"/>
          <cell r="C8"/>
          <cell r="D8"/>
          <cell r="E8"/>
          <cell r="F8"/>
          <cell r="G8"/>
          <cell r="H8"/>
          <cell r="I8"/>
          <cell r="J8"/>
          <cell r="K8"/>
          <cell r="L8"/>
          <cell r="M8"/>
        </row>
        <row r="9">
          <cell r="A9" t="str">
            <v>MSCA1BU-09HRFN8</v>
          </cell>
          <cell r="B9" t="str">
            <v>MOX230-09HFN8-Q</v>
          </cell>
          <cell r="C9" t="str">
            <v>GAIA-D53</v>
          </cell>
          <cell r="D9" t="str">
            <v>FULL DC inverter</v>
          </cell>
          <cell r="E9" t="str">
            <v>R32</v>
          </cell>
          <cell r="F9" t="str">
            <v>2,64 (1,32~3,76)</v>
          </cell>
          <cell r="G9" t="str">
            <v>3,22 (0,88~3,95)</v>
          </cell>
          <cell r="H9" t="str">
            <v>M_MASS</v>
          </cell>
          <cell r="I9">
            <v>18570</v>
          </cell>
          <cell r="J9">
            <v>43330</v>
          </cell>
          <cell r="K9">
            <v>1300</v>
          </cell>
          <cell r="L9">
            <v>50430</v>
          </cell>
          <cell r="M9">
            <v>83590</v>
          </cell>
        </row>
        <row r="10">
          <cell r="A10" t="str">
            <v>MSCA1BU-12HRFN8</v>
          </cell>
          <cell r="B10" t="str">
            <v>MOX230-12HFN8-Q</v>
          </cell>
          <cell r="C10" t="str">
            <v>GAIA-D53</v>
          </cell>
          <cell r="D10" t="str">
            <v>FULL DC inverter</v>
          </cell>
          <cell r="E10" t="str">
            <v>R32</v>
          </cell>
          <cell r="F10" t="str">
            <v>3,52 (1,46~4,37)</v>
          </cell>
          <cell r="G10" t="str">
            <v>3,81 (1,17~4,54)</v>
          </cell>
          <cell r="H10" t="str">
            <v>M_MASS</v>
          </cell>
          <cell r="I10">
            <v>19470</v>
          </cell>
          <cell r="J10">
            <v>45430</v>
          </cell>
          <cell r="K10">
            <v>1300</v>
          </cell>
          <cell r="L10">
            <v>52830</v>
          </cell>
          <cell r="M10">
            <v>87590</v>
          </cell>
        </row>
        <row r="11">
          <cell r="A11"/>
          <cell r="B11"/>
          <cell r="C11"/>
          <cell r="D11"/>
          <cell r="E11"/>
          <cell r="F11"/>
          <cell r="G11"/>
          <cell r="H11"/>
          <cell r="I11"/>
          <cell r="J11"/>
          <cell r="K11"/>
          <cell r="L11"/>
          <cell r="M11"/>
        </row>
        <row r="12">
          <cell r="A12" t="str">
            <v>ИНВЕРТОРНЫЕ СПЛИТ-СИСТЕМЫ СЕРИИ BREEZELESS (MSFA)</v>
          </cell>
          <cell r="B12"/>
          <cell r="C12"/>
          <cell r="D12"/>
          <cell r="E12"/>
          <cell r="F12"/>
          <cell r="G12" t="str">
            <v>• Класс энергоэффективности "А+++"
• Wi-Fi-контроллер в комплекте поставки
• Запатентованная система распределения воздуха Breezeless™
• Распределение воздуха на 360° благодаря боковым
выходным отверстиям для воздуха S-образной формы
• Рекордно низкий уровень шума 20 дБ(А)
• Inverter Quattro</v>
          </cell>
          <cell r="H12"/>
          <cell r="I12"/>
          <cell r="J12"/>
          <cell r="K12"/>
          <cell r="L12"/>
          <cell r="M12"/>
        </row>
        <row r="13">
          <cell r="A13" t="str">
            <v>инверторные сплит-системы с Wi-Fi-контроллером в комплекте поставки</v>
          </cell>
          <cell r="B13"/>
          <cell r="C13"/>
          <cell r="D13"/>
          <cell r="E13"/>
          <cell r="F13"/>
          <cell r="G13"/>
          <cell r="H13"/>
          <cell r="I13"/>
          <cell r="J13"/>
          <cell r="K13"/>
          <cell r="L13"/>
          <cell r="M13"/>
        </row>
        <row r="14">
          <cell r="A14" t="str">
            <v>MSFA2W-09N8D6-I</v>
          </cell>
          <cell r="B14" t="str">
            <v>MSFA1-09N8D6-O</v>
          </cell>
          <cell r="C14" t="str">
            <v>RG10N(2HS)/BGEF</v>
          </cell>
          <cell r="D14" t="str">
            <v>FULL DC inverter</v>
          </cell>
          <cell r="E14" t="str">
            <v>R32</v>
          </cell>
          <cell r="F14" t="str">
            <v>2,64 (1,23~3,28)</v>
          </cell>
          <cell r="G14" t="str">
            <v>2,93 (0,85~3,72)</v>
          </cell>
          <cell r="H14" t="str">
            <v>M_MASS</v>
          </cell>
          <cell r="I14">
            <v>16980</v>
          </cell>
          <cell r="J14">
            <v>39620</v>
          </cell>
          <cell r="K14"/>
          <cell r="L14">
            <v>45280</v>
          </cell>
          <cell r="M14">
            <v>74690</v>
          </cell>
        </row>
        <row r="15">
          <cell r="A15" t="str">
            <v>MSFA2W-12N8D6-I</v>
          </cell>
          <cell r="B15" t="str">
            <v>MSFA1-12N8D6-O</v>
          </cell>
          <cell r="C15" t="str">
            <v>RG10N(2HS)/BGEF</v>
          </cell>
          <cell r="D15" t="str">
            <v>FULL DC inverter</v>
          </cell>
          <cell r="E15" t="str">
            <v>R32</v>
          </cell>
          <cell r="F15" t="str">
            <v>3,52 (1,32~4,37)</v>
          </cell>
          <cell r="G15" t="str">
            <v>3,81 (0,88~4,54)</v>
          </cell>
          <cell r="H15" t="str">
            <v>M_MASS</v>
          </cell>
          <cell r="I15">
            <v>17700</v>
          </cell>
          <cell r="J15">
            <v>41300</v>
          </cell>
          <cell r="K15"/>
          <cell r="L15">
            <v>47200</v>
          </cell>
          <cell r="M15">
            <v>77890</v>
          </cell>
        </row>
        <row r="16">
          <cell r="A16"/>
          <cell r="B16"/>
          <cell r="C16"/>
          <cell r="D16"/>
          <cell r="E16"/>
          <cell r="F16"/>
          <cell r="G16"/>
          <cell r="H16"/>
          <cell r="I16"/>
          <cell r="J16"/>
          <cell r="K16"/>
          <cell r="L16"/>
          <cell r="M16"/>
        </row>
        <row r="17">
          <cell r="A17" t="str">
            <v>ИНВЕРТОРНЫЕ СПЛИТ-СИСТЕМЫ СЕРИИ BREEZELESS E (MSFE1S)</v>
          </cell>
          <cell r="B17"/>
          <cell r="C17"/>
          <cell r="D17"/>
          <cell r="E17"/>
          <cell r="F17"/>
          <cell r="G17" t="str">
            <v>• Класс энергоэффективности "А+++"
• Запатентованная система распределения воздуха Breezeless™
• Белый матовый корпус
• Ионизатор воздуха с технологией AirMagic+
• Теххнологии Cool Flash (мгновенное охлаждение) и 
Heat Flash  (мгновенный обогрев) 
• Умный алгоритм энергосбережения</v>
          </cell>
          <cell r="H17"/>
          <cell r="I17"/>
          <cell r="J17"/>
          <cell r="K17"/>
          <cell r="L17"/>
          <cell r="M17"/>
        </row>
        <row r="18">
          <cell r="A18"/>
          <cell r="B18"/>
          <cell r="C18"/>
          <cell r="D18"/>
          <cell r="E18"/>
          <cell r="F18"/>
          <cell r="G18"/>
          <cell r="H18"/>
          <cell r="I18"/>
          <cell r="J18"/>
          <cell r="K18"/>
          <cell r="L18"/>
          <cell r="M18"/>
        </row>
        <row r="19">
          <cell r="A19" t="str">
            <v>MSFE1S-09FRN8G1</v>
          </cell>
          <cell r="B19" t="str">
            <v>MOFE1-09FRN8G1</v>
          </cell>
          <cell r="C19" t="str">
            <v>RG10N7(2HS)/BGEF</v>
          </cell>
          <cell r="D19" t="str">
            <v>FULL DC inverter</v>
          </cell>
          <cell r="E19" t="str">
            <v>R32</v>
          </cell>
          <cell r="F19" t="str">
            <v>2,78 (1,00~3,48)</v>
          </cell>
          <cell r="G19" t="str">
            <v>2,93 (1,00~3,96)</v>
          </cell>
          <cell r="H19" t="str">
            <v>M_MASS</v>
          </cell>
          <cell r="I19">
            <v>12570</v>
          </cell>
          <cell r="J19">
            <v>29330</v>
          </cell>
          <cell r="K19"/>
          <cell r="L19">
            <v>33520</v>
          </cell>
          <cell r="M19">
            <v>55290</v>
          </cell>
        </row>
        <row r="20">
          <cell r="A20" t="str">
            <v>MSFE1S-12FRN8G1</v>
          </cell>
          <cell r="B20" t="str">
            <v>MOFE1-12FRN8G1</v>
          </cell>
          <cell r="C20" t="str">
            <v>RG10N7(2HS)/BGEF</v>
          </cell>
          <cell r="D20" t="str">
            <v>FULL DC inverter</v>
          </cell>
          <cell r="E20" t="str">
            <v>R32</v>
          </cell>
          <cell r="F20" t="str">
            <v>3,52 (1,38~4,30)</v>
          </cell>
          <cell r="G20" t="str">
            <v>3,81(1,08~4,37)</v>
          </cell>
          <cell r="H20" t="str">
            <v>M_MASS</v>
          </cell>
          <cell r="I20">
            <v>13470</v>
          </cell>
          <cell r="J20">
            <v>31430</v>
          </cell>
          <cell r="K20"/>
          <cell r="L20">
            <v>35920</v>
          </cell>
          <cell r="M20">
            <v>59290</v>
          </cell>
        </row>
        <row r="21">
          <cell r="A21" t="str">
            <v>MSFE1S-18FRN8G1</v>
          </cell>
          <cell r="B21" t="str">
            <v>MOFE1-18FRN8G1</v>
          </cell>
          <cell r="C21" t="str">
            <v>RG10N7(2HS)/BGEF</v>
          </cell>
          <cell r="D21" t="str">
            <v>FULL DC inverter</v>
          </cell>
          <cell r="E21" t="str">
            <v>R32</v>
          </cell>
          <cell r="F21" t="str">
            <v>5,28 (1,93~6,27)</v>
          </cell>
          <cell r="G21" t="str">
            <v>5,57 (1,29~7,00)</v>
          </cell>
          <cell r="H21" t="str">
            <v>M_MASS</v>
          </cell>
          <cell r="I21">
            <v>22110</v>
          </cell>
          <cell r="J21">
            <v>51590</v>
          </cell>
          <cell r="K21"/>
          <cell r="L21">
            <v>58960</v>
          </cell>
          <cell r="M21">
            <v>97290</v>
          </cell>
        </row>
        <row r="22">
          <cell r="A22" t="str">
            <v>MSFE1S-24FRN8G1</v>
          </cell>
          <cell r="B22" t="str">
            <v>MOFE1-24FRN8G1</v>
          </cell>
          <cell r="C22" t="str">
            <v>RG10N7(2HS)/BGEF</v>
          </cell>
          <cell r="D22" t="str">
            <v>FULL DC inverter</v>
          </cell>
          <cell r="E22" t="str">
            <v>R32</v>
          </cell>
          <cell r="F22" t="str">
            <v>7,03 (1,38~8,29)</v>
          </cell>
          <cell r="G22" t="str">
            <v>7,33 (1,61~9,06)</v>
          </cell>
          <cell r="H22" t="str">
            <v>M_MASS</v>
          </cell>
          <cell r="I22">
            <v>28380</v>
          </cell>
          <cell r="J22">
            <v>66220</v>
          </cell>
          <cell r="K22"/>
          <cell r="L22">
            <v>75680</v>
          </cell>
          <cell r="M22">
            <v>124890</v>
          </cell>
        </row>
        <row r="23">
          <cell r="A23"/>
          <cell r="B23"/>
          <cell r="C23"/>
          <cell r="D23"/>
          <cell r="E23"/>
          <cell r="F23"/>
          <cell r="G23"/>
          <cell r="H23"/>
          <cell r="I23"/>
          <cell r="J23"/>
          <cell r="K23"/>
          <cell r="L23"/>
          <cell r="M23"/>
        </row>
        <row r="24">
          <cell r="A24" t="str">
            <v>MSFE-09N8D6-I</v>
          </cell>
          <cell r="B24" t="str">
            <v>MSFE-09N8D6-O</v>
          </cell>
          <cell r="C24" t="str">
            <v>RG10N7(2HS)/BGEF</v>
          </cell>
          <cell r="D24" t="str">
            <v>FULL DC inverter</v>
          </cell>
          <cell r="E24" t="str">
            <v>R32</v>
          </cell>
          <cell r="F24" t="str">
            <v>2,80 (1,03~3,52)</v>
          </cell>
          <cell r="G24" t="str">
            <v>2,93 (1,03~3,81)</v>
          </cell>
          <cell r="H24" t="str">
            <v>M_MASS</v>
          </cell>
          <cell r="I24">
            <v>12180</v>
          </cell>
          <cell r="J24">
            <v>28420</v>
          </cell>
          <cell r="K24"/>
          <cell r="L24">
            <v>32480</v>
          </cell>
          <cell r="M24">
            <v>53590</v>
          </cell>
        </row>
        <row r="25">
          <cell r="A25" t="str">
            <v>MSFE-12N8D6-I</v>
          </cell>
          <cell r="B25" t="str">
            <v>MSFE-12N8D6-O</v>
          </cell>
          <cell r="C25" t="str">
            <v>RG10N7(2HS)/BGEF</v>
          </cell>
          <cell r="D25" t="str">
            <v>FULL DC inverter</v>
          </cell>
          <cell r="E25" t="str">
            <v>R32</v>
          </cell>
          <cell r="F25" t="str">
            <v>3,60 (1,38~4,31)</v>
          </cell>
          <cell r="G25" t="str">
            <v>3,80 (1,08~4,40)</v>
          </cell>
          <cell r="H25" t="str">
            <v>M_MASS</v>
          </cell>
          <cell r="I25">
            <v>13050</v>
          </cell>
          <cell r="J25">
            <v>30450</v>
          </cell>
          <cell r="K25"/>
          <cell r="L25">
            <v>34800</v>
          </cell>
          <cell r="M25">
            <v>57390</v>
          </cell>
        </row>
        <row r="26">
          <cell r="A26" t="str">
            <v>MSFE-18N8D6-I</v>
          </cell>
          <cell r="B26" t="str">
            <v>MSFE-18N8D6-O</v>
          </cell>
          <cell r="C26" t="str">
            <v>RG10N7(2HS)/BGEF</v>
          </cell>
          <cell r="D26" t="str">
            <v>FULL DC inverter</v>
          </cell>
          <cell r="E26" t="str">
            <v>R32</v>
          </cell>
          <cell r="F26" t="str">
            <v>5,28 (1,93~6,27)</v>
          </cell>
          <cell r="G26" t="str">
            <v>5,57 (1,29~7,00)</v>
          </cell>
          <cell r="H26" t="str">
            <v>M_MASS</v>
          </cell>
          <cell r="I26">
            <v>17970</v>
          </cell>
          <cell r="J26">
            <v>41930</v>
          </cell>
          <cell r="K26"/>
          <cell r="L26">
            <v>47920</v>
          </cell>
          <cell r="M26">
            <v>79090</v>
          </cell>
        </row>
        <row r="27">
          <cell r="A27" t="str">
            <v>MSFE-24N8D6-I</v>
          </cell>
          <cell r="B27" t="str">
            <v>MSFE-24N8D6-O</v>
          </cell>
          <cell r="C27" t="str">
            <v>RG10N7(2HS)/BGEF</v>
          </cell>
          <cell r="D27" t="str">
            <v>FULL DC inverter</v>
          </cell>
          <cell r="E27" t="str">
            <v>R32</v>
          </cell>
          <cell r="F27" t="str">
            <v>7,03 (1,38~8,29)</v>
          </cell>
          <cell r="G27" t="str">
            <v>7,33 (1,61~9,06)</v>
          </cell>
          <cell r="H27" t="str">
            <v>M_MASS</v>
          </cell>
          <cell r="I27">
            <v>24240</v>
          </cell>
          <cell r="J27">
            <v>56560</v>
          </cell>
          <cell r="K27"/>
          <cell r="L27">
            <v>64640</v>
          </cell>
          <cell r="M27">
            <v>106690</v>
          </cell>
        </row>
        <row r="28">
          <cell r="A28"/>
          <cell r="B28"/>
          <cell r="C28"/>
          <cell r="D28"/>
          <cell r="E28"/>
          <cell r="F28"/>
          <cell r="G28"/>
          <cell r="H28"/>
          <cell r="I28"/>
          <cell r="J28"/>
          <cell r="K28"/>
          <cell r="L28"/>
          <cell r="M28"/>
        </row>
        <row r="29">
          <cell r="A29" t="str">
            <v>ИНВЕРТОРНЫЕ СПЛИТ-СИСТЕМЫ СЕРИИ HEATFORCE (MSHP)</v>
          </cell>
          <cell r="B29"/>
          <cell r="C29"/>
          <cell r="D29"/>
          <cell r="E29"/>
          <cell r="F29"/>
          <cell r="G29" t="str">
            <v xml:space="preserve">• Тепловой насос типа "воздух-воздух"
• Класс энергоэффективности "А+++" (SEER до 9,2)
• Широкий рабочий диапазон на обогрев при наружной температуре от -30
• Датчик Intelligent Eye
• Теххнология All Easy Pro - простой монтаж и обслуживание 
</v>
          </cell>
          <cell r="H29"/>
          <cell r="I29"/>
          <cell r="J29"/>
          <cell r="K29"/>
          <cell r="L29"/>
          <cell r="M29"/>
        </row>
        <row r="30">
          <cell r="A30"/>
          <cell r="B30"/>
          <cell r="C30"/>
          <cell r="D30"/>
          <cell r="E30"/>
          <cell r="F30"/>
          <cell r="G30"/>
          <cell r="H30"/>
          <cell r="I30"/>
          <cell r="J30"/>
          <cell r="K30"/>
          <cell r="L30"/>
          <cell r="M30"/>
        </row>
        <row r="31">
          <cell r="A31" t="str">
            <v>MSHP-09N8D6-I</v>
          </cell>
          <cell r="B31" t="str">
            <v>MSHP-09N8D6-O</v>
          </cell>
          <cell r="C31" t="str">
            <v>RG10L(2HS)/BGEF</v>
          </cell>
          <cell r="D31" t="str">
            <v>FULL DC inverter</v>
          </cell>
          <cell r="E31" t="str">
            <v>R32</v>
          </cell>
          <cell r="F31" t="str">
            <v>2,93 (1,32~3,87)</v>
          </cell>
          <cell r="G31" t="str">
            <v>3,22 (0,88~4,39)</v>
          </cell>
          <cell r="H31" t="str">
            <v>M_MASS</v>
          </cell>
          <cell r="I31">
            <v>23970</v>
          </cell>
          <cell r="J31">
            <v>55930</v>
          </cell>
          <cell r="K31"/>
          <cell r="L31">
            <v>63920</v>
          </cell>
          <cell r="M31">
            <v>105490</v>
          </cell>
        </row>
        <row r="32">
          <cell r="A32" t="str">
            <v>MSHP-12N8D6-I</v>
          </cell>
          <cell r="B32" t="str">
            <v>MSHP-12N8D6-O</v>
          </cell>
          <cell r="C32" t="str">
            <v>RG10L(2HS)/BGEF</v>
          </cell>
          <cell r="D32" t="str">
            <v>FULL DC inverter</v>
          </cell>
          <cell r="E32" t="str">
            <v>R32</v>
          </cell>
          <cell r="F32" t="str">
            <v>3,66 (0,88~3,99)</v>
          </cell>
          <cell r="G32" t="str">
            <v>3,96 (0,79~4,34)</v>
          </cell>
          <cell r="H32" t="str">
            <v>M_MASS</v>
          </cell>
          <cell r="I32">
            <v>25170</v>
          </cell>
          <cell r="J32">
            <v>58730</v>
          </cell>
          <cell r="K32"/>
          <cell r="L32">
            <v>67120</v>
          </cell>
          <cell r="M32">
            <v>110690</v>
          </cell>
        </row>
        <row r="33">
          <cell r="A33" t="str">
            <v>MSHP-18N8D0-I</v>
          </cell>
          <cell r="B33" t="str">
            <v>MSHP-18N8D0-O</v>
          </cell>
          <cell r="C33" t="str">
            <v>RG10L(2HS)/BGEF</v>
          </cell>
          <cell r="D33" t="str">
            <v>FULL DC inverter</v>
          </cell>
          <cell r="E33" t="str">
            <v>R32</v>
          </cell>
          <cell r="F33" t="str">
            <v>5,45 (1,93~6,15)</v>
          </cell>
          <cell r="G33" t="str">
            <v>5,57 (1,29~6,00)</v>
          </cell>
          <cell r="H33" t="str">
            <v>M_MASS</v>
          </cell>
          <cell r="I33">
            <v>32070</v>
          </cell>
          <cell r="J33">
            <v>74830</v>
          </cell>
          <cell r="K33"/>
          <cell r="L33">
            <v>85520</v>
          </cell>
          <cell r="M33">
            <v>141090</v>
          </cell>
        </row>
        <row r="34">
          <cell r="A34" t="str">
            <v>MSHP-24N8D0-I</v>
          </cell>
          <cell r="B34" t="str">
            <v>MSHP-24N8D0-O</v>
          </cell>
          <cell r="C34" t="str">
            <v>RG10L(2HS)/BGEF</v>
          </cell>
          <cell r="D34" t="str">
            <v>FULL DC inverter</v>
          </cell>
          <cell r="E34" t="str">
            <v>R32</v>
          </cell>
          <cell r="F34" t="str">
            <v>7,33 (2,11~8,21)</v>
          </cell>
          <cell r="G34" t="str">
            <v>7,77 (1,55~8,21)</v>
          </cell>
          <cell r="H34" t="str">
            <v>M_MASS</v>
          </cell>
          <cell r="I34">
            <v>40650</v>
          </cell>
          <cell r="J34">
            <v>94850</v>
          </cell>
          <cell r="K34"/>
          <cell r="L34">
            <v>108400</v>
          </cell>
          <cell r="M34">
            <v>178890</v>
          </cell>
        </row>
        <row r="35">
          <cell r="A35"/>
          <cell r="B35"/>
          <cell r="C35"/>
          <cell r="D35"/>
          <cell r="E35"/>
          <cell r="F35"/>
          <cell r="G35"/>
          <cell r="H35"/>
          <cell r="I35"/>
          <cell r="J35"/>
          <cell r="K35"/>
          <cell r="L35"/>
          <cell r="M35"/>
        </row>
        <row r="36">
          <cell r="A36" t="str">
            <v>ИНВЕРТОРНЫЕ СПЛИТ-СИСТЕМЫ СЕРИИ EASY (MSES1S)</v>
          </cell>
          <cell r="B36"/>
          <cell r="C36"/>
          <cell r="D36"/>
          <cell r="E36"/>
          <cell r="F36"/>
          <cell r="G36" t="str">
            <v xml:space="preserve">• Бесшумная работа при активации режима Silence
• Класс энергоэффективности "А++"
• Широкий рабочий диапазон на обогрев при наружной температуре от -15
• Объемный воздушный поток
• Инновационное антикоррозийное покрытие Graphine fin™
• ECOMASTER - интеллектульная система оптимальной работы 
• Теххнология All Easy Pro - простой монтаж и обслуживание </v>
          </cell>
          <cell r="H36"/>
          <cell r="I36"/>
          <cell r="J36"/>
          <cell r="K36"/>
          <cell r="L36"/>
          <cell r="M36"/>
        </row>
        <row r="37">
          <cell r="A37"/>
          <cell r="B37"/>
          <cell r="C37"/>
          <cell r="D37"/>
          <cell r="E37"/>
          <cell r="F37"/>
          <cell r="G37"/>
          <cell r="H37"/>
          <cell r="I37"/>
          <cell r="J37"/>
          <cell r="K37"/>
          <cell r="L37"/>
          <cell r="M37"/>
        </row>
        <row r="38">
          <cell r="A38" t="str">
            <v>MSES1S-07FRN8G1</v>
          </cell>
          <cell r="B38" t="str">
            <v>MOES1-07FRN8G1</v>
          </cell>
          <cell r="C38" t="str">
            <v>RG10E23(2HS)/BGEF</v>
          </cell>
          <cell r="D38" t="str">
            <v>FULL DC inverter</v>
          </cell>
          <cell r="E38" t="str">
            <v>R32</v>
          </cell>
          <cell r="F38" t="str">
            <v>2,05 (0,88 ~ 2,43)</v>
          </cell>
          <cell r="G38" t="str">
            <v>2,34 (0,73 ~ 2,69)</v>
          </cell>
          <cell r="H38" t="str">
            <v>M_MASS</v>
          </cell>
          <cell r="I38">
            <v>10170</v>
          </cell>
          <cell r="J38">
            <v>23730</v>
          </cell>
          <cell r="K38"/>
          <cell r="L38">
            <v>27120</v>
          </cell>
          <cell r="M38">
            <v>44690</v>
          </cell>
        </row>
        <row r="39">
          <cell r="A39" t="str">
            <v>MSES1S-09FRN8G1</v>
          </cell>
          <cell r="B39" t="str">
            <v>MOES1-09FRN8G1</v>
          </cell>
          <cell r="C39" t="str">
            <v>RG10E23(2HS)/BGEF</v>
          </cell>
          <cell r="D39" t="str">
            <v>FULL DC inverter</v>
          </cell>
          <cell r="E39" t="str">
            <v>R32</v>
          </cell>
          <cell r="F39" t="str">
            <v>2,64 (1,10 ~ 3,20)</v>
          </cell>
          <cell r="G39" t="str">
            <v>2,93 (0,83 ~ 3,60)</v>
          </cell>
          <cell r="H39" t="str">
            <v>M_MASS</v>
          </cell>
          <cell r="I39">
            <v>10830</v>
          </cell>
          <cell r="J39">
            <v>25270</v>
          </cell>
          <cell r="K39"/>
          <cell r="L39">
            <v>28880</v>
          </cell>
          <cell r="M39">
            <v>47690</v>
          </cell>
        </row>
        <row r="40">
          <cell r="A40" t="str">
            <v>MSES1S-12FRN8G1</v>
          </cell>
          <cell r="B40" t="str">
            <v>MOES1-12FRN8G1</v>
          </cell>
          <cell r="C40" t="str">
            <v>RG10E23(2HS)/BGEF</v>
          </cell>
          <cell r="D40" t="str">
            <v>FULL DC inverter</v>
          </cell>
          <cell r="E40" t="str">
            <v>R32</v>
          </cell>
          <cell r="F40" t="str">
            <v>3,52 (1,29 ~ 3,66)</v>
          </cell>
          <cell r="G40" t="str">
            <v>3,52 (1,06 ~ 3,99)</v>
          </cell>
          <cell r="H40" t="str">
            <v>M_MASS</v>
          </cell>
          <cell r="I40">
            <v>12570</v>
          </cell>
          <cell r="J40">
            <v>29330</v>
          </cell>
          <cell r="K40"/>
          <cell r="L40">
            <v>33520</v>
          </cell>
          <cell r="M40">
            <v>55290</v>
          </cell>
        </row>
        <row r="41">
          <cell r="A41" t="str">
            <v>MSES1S-18FRN8G1</v>
          </cell>
          <cell r="B41" t="str">
            <v>MOES1-18FRN8G1</v>
          </cell>
          <cell r="C41" t="str">
            <v>RG10E23(2HS)/BGEF</v>
          </cell>
          <cell r="D41" t="str">
            <v>FULL DC inverter</v>
          </cell>
          <cell r="E41" t="str">
            <v>R32</v>
          </cell>
          <cell r="F41" t="str">
            <v>5,28 (1,80 ~ 7,80)</v>
          </cell>
          <cell r="G41" t="str">
            <v>5,40 (1,30 ~ 6,10)</v>
          </cell>
          <cell r="H41" t="str">
            <v>M_MASS</v>
          </cell>
          <cell r="I41">
            <v>21270</v>
          </cell>
          <cell r="J41">
            <v>49630</v>
          </cell>
          <cell r="K41"/>
          <cell r="L41">
            <v>56720</v>
          </cell>
          <cell r="M41">
            <v>93590</v>
          </cell>
        </row>
        <row r="42">
          <cell r="A42" t="str">
            <v>MSES1S-24FRN8G1</v>
          </cell>
          <cell r="B42" t="str">
            <v>MOES1-24FRN8G1</v>
          </cell>
          <cell r="C42" t="str">
            <v>RG10E23(2HS)/BGEF</v>
          </cell>
          <cell r="D42" t="str">
            <v>FULL DC inverter</v>
          </cell>
          <cell r="E42" t="str">
            <v>R32</v>
          </cell>
          <cell r="F42" t="str">
            <v>7,03 (2,00 ~ 7,80)</v>
          </cell>
          <cell r="G42" t="str">
            <v>7,33 (1,60 ~ 7,80)</v>
          </cell>
          <cell r="H42" t="str">
            <v>M_MASS</v>
          </cell>
          <cell r="I42">
            <v>27180</v>
          </cell>
          <cell r="J42">
            <v>63420</v>
          </cell>
          <cell r="K42"/>
          <cell r="L42">
            <v>72480</v>
          </cell>
          <cell r="M42">
            <v>119590</v>
          </cell>
        </row>
        <row r="43">
          <cell r="A43"/>
          <cell r="B43"/>
          <cell r="C43"/>
          <cell r="D43"/>
          <cell r="E43"/>
          <cell r="F43"/>
          <cell r="G43"/>
          <cell r="H43"/>
          <cell r="I43"/>
          <cell r="J43"/>
          <cell r="K43"/>
          <cell r="L43"/>
          <cell r="M43"/>
        </row>
        <row r="44">
          <cell r="A44" t="str">
            <v>MSES-07N8D6-I</v>
          </cell>
          <cell r="B44" t="str">
            <v>MSES-07N8D6-O</v>
          </cell>
          <cell r="C44" t="str">
            <v>RG10N9(B2S)/ BGEF</v>
          </cell>
          <cell r="D44" t="str">
            <v>DC inverter</v>
          </cell>
          <cell r="E44" t="str">
            <v>R32</v>
          </cell>
          <cell r="F44" t="str">
            <v>2,05 (1,17~2,78)</v>
          </cell>
          <cell r="G44" t="str">
            <v>2,34 (0,91~2,78)</v>
          </cell>
          <cell r="H44" t="str">
            <v>M_MASS</v>
          </cell>
          <cell r="I44">
            <v>10470</v>
          </cell>
          <cell r="J44">
            <v>24430</v>
          </cell>
          <cell r="K44"/>
          <cell r="L44">
            <v>27920</v>
          </cell>
          <cell r="M44">
            <v>46090</v>
          </cell>
        </row>
        <row r="45">
          <cell r="A45" t="str">
            <v>MSES-09N8D6-I</v>
          </cell>
          <cell r="B45" t="str">
            <v>MSES-09N8D6-O</v>
          </cell>
          <cell r="C45" t="str">
            <v>RG10N9(B2S)/ BGEF</v>
          </cell>
          <cell r="D45" t="str">
            <v>DC inverter</v>
          </cell>
          <cell r="E45" t="str">
            <v>R32</v>
          </cell>
          <cell r="F45" t="str">
            <v>2,78 (1,17~2,93)</v>
          </cell>
          <cell r="G45" t="str">
            <v>3,22 (0,91~3,52)</v>
          </cell>
          <cell r="H45" t="str">
            <v>M_MASS</v>
          </cell>
          <cell r="I45">
            <v>11160</v>
          </cell>
          <cell r="J45">
            <v>26040</v>
          </cell>
          <cell r="K45"/>
          <cell r="L45">
            <v>29760</v>
          </cell>
          <cell r="M45">
            <v>49090</v>
          </cell>
        </row>
        <row r="46">
          <cell r="A46" t="str">
            <v>MSES-12N8D6-I</v>
          </cell>
          <cell r="B46" t="str">
            <v>MSES-12N8D6-O</v>
          </cell>
          <cell r="C46" t="str">
            <v>RG10N9(B2S)/ BGEF</v>
          </cell>
          <cell r="D46" t="str">
            <v>DC inverter</v>
          </cell>
          <cell r="E46" t="str">
            <v>R32</v>
          </cell>
          <cell r="F46" t="str">
            <v>3,52 (1,29~3,66)</v>
          </cell>
          <cell r="G46" t="str">
            <v>3,52 (1,06~3,99)</v>
          </cell>
          <cell r="H46" t="str">
            <v>M_MASS</v>
          </cell>
          <cell r="I46">
            <v>12930</v>
          </cell>
          <cell r="J46">
            <v>30170</v>
          </cell>
          <cell r="K46"/>
          <cell r="L46">
            <v>34480</v>
          </cell>
          <cell r="M46">
            <v>56890</v>
          </cell>
        </row>
        <row r="47">
          <cell r="A47" t="str">
            <v>MSES-18N8D6-I</v>
          </cell>
          <cell r="B47" t="str">
            <v>MSES-18N8D6-O</v>
          </cell>
          <cell r="C47" t="str">
            <v>RG10N9(B2S)/ BGEF</v>
          </cell>
          <cell r="D47" t="str">
            <v>FULL DC inverter</v>
          </cell>
          <cell r="E47" t="str">
            <v>R32</v>
          </cell>
          <cell r="F47" t="str">
            <v>5,28 (1,99~6,13)</v>
          </cell>
          <cell r="G47" t="str">
            <v>5,40 (1,35~6,77)</v>
          </cell>
          <cell r="H47" t="str">
            <v>M_MASS</v>
          </cell>
          <cell r="I47">
            <v>21870</v>
          </cell>
          <cell r="J47">
            <v>51030</v>
          </cell>
          <cell r="K47"/>
          <cell r="L47">
            <v>58320</v>
          </cell>
          <cell r="M47">
            <v>96190</v>
          </cell>
        </row>
        <row r="48">
          <cell r="A48" t="str">
            <v>MSES-24N8D6-I</v>
          </cell>
          <cell r="B48" t="str">
            <v>MSES-24N8D6-O</v>
          </cell>
          <cell r="C48" t="str">
            <v>RG10N9(B2S)/ BGEF</v>
          </cell>
          <cell r="D48" t="str">
            <v>FULL DC inverter</v>
          </cell>
          <cell r="E48" t="str">
            <v>R32</v>
          </cell>
          <cell r="F48" t="str">
            <v>7,03 (2,23~8,79)</v>
          </cell>
          <cell r="G48" t="str">
            <v>7,30 (1,55~9,38)</v>
          </cell>
          <cell r="H48" t="str">
            <v>M_MASS</v>
          </cell>
          <cell r="I48">
            <v>27990</v>
          </cell>
          <cell r="J48">
            <v>65310</v>
          </cell>
          <cell r="K48"/>
          <cell r="L48">
            <v>74640</v>
          </cell>
          <cell r="M48">
            <v>123190</v>
          </cell>
        </row>
        <row r="49">
          <cell r="A49" t="str">
            <v>сплит-системы постоянной производительности</v>
          </cell>
          <cell r="B49"/>
          <cell r="C49"/>
          <cell r="D49"/>
          <cell r="E49"/>
          <cell r="F49"/>
          <cell r="G49"/>
          <cell r="H49"/>
          <cell r="I49"/>
          <cell r="J49"/>
          <cell r="K49"/>
          <cell r="L49"/>
          <cell r="M49"/>
        </row>
        <row r="50">
          <cell r="A50" t="str">
            <v>MSES1-07HRN8G1</v>
          </cell>
          <cell r="B50" t="str">
            <v>MOES1-07HRN8G1</v>
          </cell>
          <cell r="C50" t="str">
            <v>RG10B(B2)/BGEF</v>
          </cell>
          <cell r="D50" t="str">
            <v>on/off</v>
          </cell>
          <cell r="E50" t="str">
            <v>R32</v>
          </cell>
          <cell r="F50">
            <v>2.34</v>
          </cell>
          <cell r="G50">
            <v>2.34</v>
          </cell>
          <cell r="H50" t="str">
            <v>M_MASS</v>
          </cell>
          <cell r="I50">
            <v>7410</v>
          </cell>
          <cell r="J50">
            <v>17290</v>
          </cell>
          <cell r="K50"/>
          <cell r="L50">
            <v>19760</v>
          </cell>
          <cell r="M50">
            <v>31590</v>
          </cell>
        </row>
        <row r="51">
          <cell r="A51" t="str">
            <v>MSES1-09HRN8G1</v>
          </cell>
          <cell r="B51" t="str">
            <v>MOES1-09HRN8G1</v>
          </cell>
          <cell r="C51" t="str">
            <v>RG10B(B2)/BGEF</v>
          </cell>
          <cell r="D51" t="str">
            <v>on/off</v>
          </cell>
          <cell r="E51" t="str">
            <v>R32</v>
          </cell>
          <cell r="F51">
            <v>2.64</v>
          </cell>
          <cell r="G51">
            <v>2.78</v>
          </cell>
          <cell r="H51" t="str">
            <v>M_MASS</v>
          </cell>
          <cell r="I51">
            <v>8070</v>
          </cell>
          <cell r="J51">
            <v>18830</v>
          </cell>
          <cell r="K51"/>
          <cell r="L51">
            <v>21520</v>
          </cell>
          <cell r="M51">
            <v>34390</v>
          </cell>
        </row>
        <row r="52">
          <cell r="A52" t="str">
            <v>MSES1-12HRN8G1</v>
          </cell>
          <cell r="B52" t="str">
            <v>MOES1-12HRN8G1</v>
          </cell>
          <cell r="C52" t="str">
            <v>RG10B(B2)/BGEF</v>
          </cell>
          <cell r="D52" t="str">
            <v>on/off</v>
          </cell>
          <cell r="E52" t="str">
            <v>R32</v>
          </cell>
          <cell r="F52">
            <v>3.52</v>
          </cell>
          <cell r="G52">
            <v>3.72</v>
          </cell>
          <cell r="H52" t="str">
            <v>M_MASS</v>
          </cell>
          <cell r="I52">
            <v>10350</v>
          </cell>
          <cell r="J52">
            <v>24150</v>
          </cell>
          <cell r="K52"/>
          <cell r="L52">
            <v>27600</v>
          </cell>
          <cell r="M52">
            <v>44190</v>
          </cell>
        </row>
        <row r="53">
          <cell r="A53" t="str">
            <v>MSES1-18HRN8G1</v>
          </cell>
          <cell r="B53" t="str">
            <v>MOES1-18HRN8G1</v>
          </cell>
          <cell r="C53" t="str">
            <v>RG10B(B2)/BGEF</v>
          </cell>
          <cell r="D53" t="str">
            <v>on/off</v>
          </cell>
          <cell r="E53" t="str">
            <v>R32</v>
          </cell>
          <cell r="F53">
            <v>5.28</v>
          </cell>
          <cell r="G53">
            <v>5.57</v>
          </cell>
          <cell r="H53" t="str">
            <v>M_MASS</v>
          </cell>
          <cell r="I53">
            <v>17610</v>
          </cell>
          <cell r="J53">
            <v>41090</v>
          </cell>
          <cell r="K53"/>
          <cell r="L53">
            <v>46960</v>
          </cell>
          <cell r="M53">
            <v>75090</v>
          </cell>
        </row>
        <row r="54">
          <cell r="A54" t="str">
            <v>MSES1-24HRN8G1</v>
          </cell>
          <cell r="B54" t="str">
            <v>MOES1-24HRN8G1</v>
          </cell>
          <cell r="C54" t="str">
            <v>RG10B(B2)/BGEF</v>
          </cell>
          <cell r="D54" t="str">
            <v>on/off</v>
          </cell>
          <cell r="E54" t="str">
            <v>R32</v>
          </cell>
          <cell r="F54">
            <v>7.03</v>
          </cell>
          <cell r="G54">
            <v>7.33</v>
          </cell>
          <cell r="H54" t="str">
            <v>M_MASS</v>
          </cell>
          <cell r="I54">
            <v>22200</v>
          </cell>
          <cell r="J54">
            <v>51800</v>
          </cell>
          <cell r="K54"/>
          <cell r="L54">
            <v>59200</v>
          </cell>
          <cell r="M54">
            <v>94690</v>
          </cell>
        </row>
        <row r="55">
          <cell r="A55" t="str">
            <v>инверторные сплит-системы с минусовой доработкой</v>
          </cell>
          <cell r="B55"/>
          <cell r="C55"/>
          <cell r="D55"/>
          <cell r="E55"/>
          <cell r="F55"/>
          <cell r="G55"/>
          <cell r="H55"/>
          <cell r="I55"/>
          <cell r="J55"/>
          <cell r="K55"/>
          <cell r="L55"/>
          <cell r="M55"/>
        </row>
        <row r="56">
          <cell r="A56" t="str">
            <v>MSES1S-07FRN8G1</v>
          </cell>
          <cell r="B56" t="str">
            <v>MOES1-07FRN8G1/-40</v>
          </cell>
          <cell r="C56" t="str">
            <v>RG10E23(2HS)/BGEF</v>
          </cell>
          <cell r="D56" t="str">
            <v>FULL DC inverter</v>
          </cell>
          <cell r="E56" t="str">
            <v>R32</v>
          </cell>
          <cell r="F56" t="str">
            <v>2,05 (0,88 ~ 2,43)</v>
          </cell>
          <cell r="G56" t="str">
            <v>2,34 (0,73 ~ 2,69)</v>
          </cell>
          <cell r="H56" t="str">
            <v>M_MASS</v>
          </cell>
          <cell r="I56">
            <v>10170</v>
          </cell>
          <cell r="J56">
            <v>30030</v>
          </cell>
          <cell r="K56"/>
          <cell r="L56">
            <v>32160</v>
          </cell>
          <cell r="M56">
            <v>50990</v>
          </cell>
        </row>
        <row r="57">
          <cell r="A57" t="str">
            <v>MSES1S-09FRN8G1</v>
          </cell>
          <cell r="B57" t="str">
            <v>MOES1-09FRN8G1/-40</v>
          </cell>
          <cell r="C57" t="str">
            <v>RG10E23(2HS)/BGEF</v>
          </cell>
          <cell r="D57" t="str">
            <v>FULL DC inverter</v>
          </cell>
          <cell r="E57" t="str">
            <v>R32</v>
          </cell>
          <cell r="F57" t="str">
            <v>2,64 (1,10 ~ 3,20)</v>
          </cell>
          <cell r="G57" t="str">
            <v>2,93 (0,83 ~ 3,60)</v>
          </cell>
          <cell r="H57" t="str">
            <v>M_MASS</v>
          </cell>
          <cell r="I57">
            <v>10830</v>
          </cell>
          <cell r="J57">
            <v>31570</v>
          </cell>
          <cell r="K57"/>
          <cell r="L57">
            <v>33920</v>
          </cell>
          <cell r="M57">
            <v>53990</v>
          </cell>
        </row>
        <row r="58">
          <cell r="A58" t="str">
            <v>MSES1S-12FRN8G1</v>
          </cell>
          <cell r="B58" t="str">
            <v>MOES1-12FRN8G1/-40</v>
          </cell>
          <cell r="C58" t="str">
            <v>RG10E23(2HS)/BGEF</v>
          </cell>
          <cell r="D58" t="str">
            <v>FULL DC inverter</v>
          </cell>
          <cell r="E58" t="str">
            <v>R32</v>
          </cell>
          <cell r="F58" t="str">
            <v>3,52 (1,29 ~ 3,66)</v>
          </cell>
          <cell r="G58" t="str">
            <v>3,52 (1,06 ~ 3,99)</v>
          </cell>
          <cell r="H58" t="str">
            <v>M_MASS</v>
          </cell>
          <cell r="I58">
            <v>12570</v>
          </cell>
          <cell r="J58">
            <v>35630</v>
          </cell>
          <cell r="K58"/>
          <cell r="L58">
            <v>38560</v>
          </cell>
          <cell r="M58">
            <v>61590</v>
          </cell>
        </row>
        <row r="59">
          <cell r="A59" t="str">
            <v>MSES1S-18FRN8G1</v>
          </cell>
          <cell r="B59" t="str">
            <v>MOES1-18FRN8G1/-40</v>
          </cell>
          <cell r="C59" t="str">
            <v>RG10E23(2HS)/BGEF</v>
          </cell>
          <cell r="D59" t="str">
            <v>FULL DC inverter</v>
          </cell>
          <cell r="E59" t="str">
            <v>R32</v>
          </cell>
          <cell r="F59" t="str">
            <v>5,28 (1,80 ~ 7,80)</v>
          </cell>
          <cell r="G59" t="str">
            <v>5,40 (1,30 ~ 6,10)</v>
          </cell>
          <cell r="H59" t="str">
            <v>M_MASS</v>
          </cell>
          <cell r="I59">
            <v>21270</v>
          </cell>
          <cell r="J59">
            <v>56530</v>
          </cell>
          <cell r="K59"/>
          <cell r="L59">
            <v>62240</v>
          </cell>
          <cell r="M59">
            <v>100490</v>
          </cell>
        </row>
        <row r="60">
          <cell r="A60" t="str">
            <v>MSES1S-24FRN8G1</v>
          </cell>
          <cell r="B60" t="str">
            <v>MOES1-24FRN8G1/-40</v>
          </cell>
          <cell r="C60" t="str">
            <v>RG10E23(2HS)/BGEF</v>
          </cell>
          <cell r="D60" t="str">
            <v>FULL DC inverter</v>
          </cell>
          <cell r="E60" t="str">
            <v>R32</v>
          </cell>
          <cell r="F60" t="str">
            <v>7,03 (2,00 ~ 7,80)</v>
          </cell>
          <cell r="G60" t="str">
            <v>7,33 (1,60 ~ 7,80)</v>
          </cell>
          <cell r="H60" t="str">
            <v>M_MASS</v>
          </cell>
          <cell r="I60">
            <v>27180</v>
          </cell>
          <cell r="J60">
            <v>71520</v>
          </cell>
          <cell r="K60"/>
          <cell r="L60">
            <v>78960</v>
          </cell>
          <cell r="M60">
            <v>127690</v>
          </cell>
        </row>
        <row r="61">
          <cell r="A61"/>
          <cell r="B61"/>
          <cell r="C61"/>
          <cell r="D61"/>
          <cell r="E61"/>
          <cell r="F61"/>
          <cell r="G61"/>
          <cell r="H61"/>
          <cell r="I61"/>
          <cell r="J61"/>
          <cell r="K61"/>
          <cell r="L61"/>
          <cell r="M61"/>
        </row>
        <row r="62">
          <cell r="A62" t="str">
            <v>СПЛИТ-СИСТЕМЫ СЕРИИ PERSONA (MSAG4)</v>
          </cell>
          <cell r="B62"/>
          <cell r="C62"/>
          <cell r="D62"/>
          <cell r="E62"/>
          <cell r="F62"/>
          <cell r="G62" t="str">
            <v>• Глянцевая чёрная панель внутреннего блока
• Wi-Fi-контроллер в комплекте поставки (в инверторных моделях)
• Чёрный пульт в цвет корпуса (в инверторных моделях)
• Стабильная работа от -15° (в инверторных моделях)
• Самоочистка внутреннего блока по технологии Self-clean™
• Тихая работа от 19,5 дБ(А)
• Wi-Fi, удаленное онлайн-управление
через «облако Даичи» (опция в on/off модели)</v>
          </cell>
          <cell r="H62"/>
          <cell r="I62"/>
          <cell r="J62"/>
          <cell r="K62"/>
          <cell r="L62"/>
          <cell r="M62"/>
        </row>
        <row r="63">
          <cell r="A63" t="str">
            <v>инверторные сплит-системы с Wi-Fi-контроллером в комплекте поставки</v>
          </cell>
          <cell r="B63"/>
          <cell r="C63"/>
          <cell r="D63"/>
          <cell r="E63"/>
          <cell r="F63"/>
          <cell r="G63"/>
          <cell r="H63"/>
          <cell r="I63"/>
          <cell r="J63"/>
          <cell r="K63"/>
          <cell r="L63"/>
          <cell r="M63"/>
        </row>
        <row r="64">
          <cell r="A64" t="str">
            <v>MSAG4W-07N8C2S-I</v>
          </cell>
          <cell r="B64" t="str">
            <v>MSAG4-07N8C2S-O</v>
          </cell>
          <cell r="C64" t="str">
            <v>RG10A1(N2S)/BGEF</v>
          </cell>
          <cell r="D64" t="str">
            <v xml:space="preserve"> DC inverter</v>
          </cell>
          <cell r="E64" t="str">
            <v>R32</v>
          </cell>
          <cell r="F64" t="str">
            <v>2,35 (0,87~2,93)</v>
          </cell>
          <cell r="G64" t="str">
            <v>2,43 (0,94~3,22)</v>
          </cell>
          <cell r="H64" t="str">
            <v>M_MASS</v>
          </cell>
          <cell r="I64">
            <v>11370</v>
          </cell>
          <cell r="J64">
            <v>26530</v>
          </cell>
          <cell r="K64"/>
          <cell r="L64">
            <v>30320</v>
          </cell>
          <cell r="M64">
            <v>49990</v>
          </cell>
        </row>
        <row r="65">
          <cell r="A65" t="str">
            <v>MSAG4W-09N8C2S-I</v>
          </cell>
          <cell r="B65" t="str">
            <v>MSAG4-09N8C2S-O</v>
          </cell>
          <cell r="C65" t="str">
            <v>RG10A1(N2S)/BGEF</v>
          </cell>
          <cell r="D65" t="str">
            <v xml:space="preserve"> DC inverter</v>
          </cell>
          <cell r="E65" t="str">
            <v>R32</v>
          </cell>
          <cell r="F65" t="str">
            <v>2,64 (0,87~2,93)</v>
          </cell>
          <cell r="G65" t="str">
            <v>2,93 (0,94~3,22)</v>
          </cell>
          <cell r="H65" t="str">
            <v>M_MASS</v>
          </cell>
          <cell r="I65">
            <v>12870</v>
          </cell>
          <cell r="J65">
            <v>30030</v>
          </cell>
          <cell r="K65"/>
          <cell r="L65">
            <v>34320</v>
          </cell>
          <cell r="M65">
            <v>56590</v>
          </cell>
        </row>
        <row r="66">
          <cell r="A66" t="str">
            <v>MSAG4W-12N8C2-I</v>
          </cell>
          <cell r="B66" t="str">
            <v>MSAG4-12N8C2-O</v>
          </cell>
          <cell r="C66" t="str">
            <v>RG10A1(N2S)/BGEF</v>
          </cell>
          <cell r="D66" t="str">
            <v xml:space="preserve"> DC inverter</v>
          </cell>
          <cell r="E66" t="str">
            <v>R32</v>
          </cell>
          <cell r="F66" t="str">
            <v>3,52 (1,29~3,78)</v>
          </cell>
          <cell r="G66" t="str">
            <v>3,66 (1,05~4,05)</v>
          </cell>
          <cell r="H66" t="str">
            <v>M_MASS</v>
          </cell>
          <cell r="I66">
            <v>14370</v>
          </cell>
          <cell r="J66">
            <v>33530</v>
          </cell>
          <cell r="K66"/>
          <cell r="L66">
            <v>38320</v>
          </cell>
          <cell r="M66">
            <v>63190</v>
          </cell>
        </row>
        <row r="67">
          <cell r="A67" t="str">
            <v>MSAG4W-18N8D0-I</v>
          </cell>
          <cell r="B67" t="str">
            <v>MSAG4-18N8D0-O</v>
          </cell>
          <cell r="C67" t="str">
            <v>RG10A1(N2S)/BGEF</v>
          </cell>
          <cell r="D67" t="str">
            <v>FULL DC inverter</v>
          </cell>
          <cell r="E67" t="str">
            <v>R32</v>
          </cell>
          <cell r="F67" t="str">
            <v>5,28 (3,39~5,90)</v>
          </cell>
          <cell r="G67" t="str">
            <v>5,57 (3,10~5,85)</v>
          </cell>
          <cell r="H67" t="str">
            <v>M_MASS</v>
          </cell>
          <cell r="I67">
            <v>23070</v>
          </cell>
          <cell r="J67">
            <v>53830</v>
          </cell>
          <cell r="K67"/>
          <cell r="L67">
            <v>61520</v>
          </cell>
          <cell r="M67">
            <v>101490</v>
          </cell>
        </row>
        <row r="68">
          <cell r="A68" t="str">
            <v>MSAG4W-24N8D0-I</v>
          </cell>
          <cell r="B68" t="str">
            <v>MSAG4-24N8D0-O</v>
          </cell>
          <cell r="C68" t="str">
            <v>RG10A1(N2S)/BGEF</v>
          </cell>
          <cell r="D68" t="str">
            <v>FULL DC inverter</v>
          </cell>
          <cell r="E68" t="str">
            <v>R32</v>
          </cell>
          <cell r="F68" t="str">
            <v>7,03 (2,11~8,21)</v>
          </cell>
          <cell r="G68" t="str">
            <v>7,33 (1,55~8,21)</v>
          </cell>
          <cell r="H68" t="str">
            <v>M_MASS</v>
          </cell>
          <cell r="I68">
            <v>29970</v>
          </cell>
          <cell r="J68">
            <v>69930</v>
          </cell>
          <cell r="K68"/>
          <cell r="L68">
            <v>79920</v>
          </cell>
          <cell r="M68">
            <v>131890</v>
          </cell>
        </row>
        <row r="69">
          <cell r="A69" t="str">
            <v>сплит-системы постоянной производительности</v>
          </cell>
          <cell r="B69"/>
          <cell r="C69"/>
          <cell r="D69"/>
          <cell r="E69"/>
          <cell r="F69"/>
          <cell r="G69"/>
          <cell r="H69"/>
          <cell r="I69"/>
          <cell r="J69"/>
          <cell r="K69"/>
          <cell r="L69"/>
          <cell r="M69"/>
        </row>
        <row r="70">
          <cell r="A70" t="str">
            <v>MSAG4-07HRN8-I</v>
          </cell>
          <cell r="B70" t="str">
            <v>MSAG4-07HRN8-O</v>
          </cell>
          <cell r="C70" t="str">
            <v>RG10B(B2)/BGEF</v>
          </cell>
          <cell r="D70" t="str">
            <v>on/off</v>
          </cell>
          <cell r="E70" t="str">
            <v>R32</v>
          </cell>
          <cell r="F70">
            <v>2.34</v>
          </cell>
          <cell r="G70">
            <v>2.34</v>
          </cell>
          <cell r="H70" t="str">
            <v>M_MASS</v>
          </cell>
          <cell r="I70">
            <v>8490</v>
          </cell>
          <cell r="J70">
            <v>19810</v>
          </cell>
          <cell r="K70"/>
          <cell r="L70">
            <v>22640</v>
          </cell>
          <cell r="M70">
            <v>36190</v>
          </cell>
        </row>
        <row r="71">
          <cell r="A71" t="str">
            <v>MSAG4-09HRN8-I</v>
          </cell>
          <cell r="B71" t="str">
            <v>MSAG4-09HRN8-O</v>
          </cell>
          <cell r="C71" t="str">
            <v>RG10B(B2)/BGEF</v>
          </cell>
          <cell r="D71" t="str">
            <v>on/off</v>
          </cell>
          <cell r="E71" t="str">
            <v>R32</v>
          </cell>
          <cell r="F71">
            <v>2.64</v>
          </cell>
          <cell r="G71">
            <v>2.78</v>
          </cell>
          <cell r="H71" t="str">
            <v>M_MASS</v>
          </cell>
          <cell r="I71">
            <v>9120</v>
          </cell>
          <cell r="J71">
            <v>21280</v>
          </cell>
          <cell r="K71"/>
          <cell r="L71">
            <v>24320</v>
          </cell>
          <cell r="M71">
            <v>38890</v>
          </cell>
        </row>
        <row r="72">
          <cell r="A72" t="str">
            <v>MSAG4-12HRN8-I</v>
          </cell>
          <cell r="B72" t="str">
            <v>MSAG4-12HRN8-O</v>
          </cell>
          <cell r="C72" t="str">
            <v>RG10B(B2)/BGEF</v>
          </cell>
          <cell r="D72" t="str">
            <v>on/off</v>
          </cell>
          <cell r="E72" t="str">
            <v>R32</v>
          </cell>
          <cell r="F72">
            <v>3.52</v>
          </cell>
          <cell r="G72">
            <v>3.66</v>
          </cell>
          <cell r="H72" t="str">
            <v>M_MASS</v>
          </cell>
          <cell r="I72">
            <v>11670</v>
          </cell>
          <cell r="J72">
            <v>27230</v>
          </cell>
          <cell r="K72"/>
          <cell r="L72">
            <v>31120</v>
          </cell>
          <cell r="M72">
            <v>49790</v>
          </cell>
        </row>
        <row r="73">
          <cell r="A73" t="str">
            <v>MSAG4-18HRN8-I</v>
          </cell>
          <cell r="B73" t="str">
            <v>MSAG4-18HRN8-O</v>
          </cell>
          <cell r="C73" t="str">
            <v>RG10B(B2)/BGEF</v>
          </cell>
          <cell r="D73" t="str">
            <v>on/off</v>
          </cell>
          <cell r="E73" t="str">
            <v>R32</v>
          </cell>
          <cell r="F73">
            <v>5.28</v>
          </cell>
          <cell r="G73">
            <v>5.56</v>
          </cell>
          <cell r="H73" t="str">
            <v>M_MASS</v>
          </cell>
          <cell r="I73">
            <v>18570</v>
          </cell>
          <cell r="J73">
            <v>43330</v>
          </cell>
          <cell r="K73"/>
          <cell r="L73">
            <v>49520</v>
          </cell>
          <cell r="M73">
            <v>79190</v>
          </cell>
        </row>
        <row r="74">
          <cell r="A74" t="str">
            <v>MSAG4-24HRN8-I</v>
          </cell>
          <cell r="B74" t="str">
            <v>MSAG4-24HRN8-O</v>
          </cell>
          <cell r="C74" t="str">
            <v>RG10B(B2)/BGEF</v>
          </cell>
          <cell r="D74" t="str">
            <v>on/off</v>
          </cell>
          <cell r="E74" t="str">
            <v>R32</v>
          </cell>
          <cell r="F74">
            <v>7.03</v>
          </cell>
          <cell r="G74">
            <v>7.33</v>
          </cell>
          <cell r="H74" t="str">
            <v>M_MASS</v>
          </cell>
          <cell r="I74">
            <v>22770</v>
          </cell>
          <cell r="J74">
            <v>53130</v>
          </cell>
          <cell r="K74"/>
          <cell r="L74">
            <v>60720</v>
          </cell>
          <cell r="M74">
            <v>97190</v>
          </cell>
        </row>
        <row r="75">
          <cell r="A75"/>
          <cell r="B75"/>
          <cell r="C75"/>
          <cell r="D75"/>
          <cell r="E75"/>
          <cell r="F75"/>
          <cell r="G75"/>
          <cell r="H75"/>
          <cell r="I75"/>
          <cell r="J75"/>
          <cell r="K75"/>
          <cell r="L75"/>
          <cell r="M75"/>
        </row>
        <row r="76">
          <cell r="A76" t="str">
            <v>СПЛИТ-СИСТЕМЫ СЕРИИ PARAMOUNT (MSAG1)</v>
          </cell>
          <cell r="B76"/>
          <cell r="C76"/>
          <cell r="D76"/>
          <cell r="E76"/>
          <cell r="F76"/>
          <cell r="G76" t="str">
            <v>• Класс энергоэффективности "А++" (в инверторных моделях)
• Класс энергоэффективности "А" (в on/off моделях)
• Стабильная работа от -15° (в инверторных моделях)
• Самоочистка внутреннего блока по технологии Self-clean™
• Объемный воздушный поток
• Фотокаталитический фильтр
• Wi-Fi, удаленное онлайн-управление
через «облако Даичи» (опция)</v>
          </cell>
          <cell r="H76"/>
          <cell r="I76"/>
          <cell r="J76"/>
          <cell r="K76"/>
          <cell r="L76"/>
          <cell r="M76"/>
        </row>
        <row r="77">
          <cell r="A77" t="str">
            <v>инверторные сплит-системы</v>
          </cell>
          <cell r="B77"/>
          <cell r="C77"/>
          <cell r="D77"/>
          <cell r="E77"/>
          <cell r="F77"/>
          <cell r="G77"/>
          <cell r="H77"/>
          <cell r="I77"/>
          <cell r="J77"/>
          <cell r="K77"/>
          <cell r="L77"/>
          <cell r="M77"/>
        </row>
        <row r="78">
          <cell r="A78" t="str">
            <v>MSAG1-07N8C2S-I</v>
          </cell>
          <cell r="B78" t="str">
            <v>MSAG1-07N8C2S-O</v>
          </cell>
          <cell r="C78" t="str">
            <v>RG10B(B2)/BGEF</v>
          </cell>
          <cell r="D78" t="str">
            <v xml:space="preserve"> DC inverter</v>
          </cell>
          <cell r="E78" t="str">
            <v>R32</v>
          </cell>
          <cell r="F78" t="str">
            <v>2,35 (0,87~2,93)</v>
          </cell>
          <cell r="G78" t="str">
            <v>2,43 (0,94~3,22)</v>
          </cell>
          <cell r="H78" t="str">
            <v>M_MASS</v>
          </cell>
          <cell r="I78">
            <v>9420</v>
          </cell>
          <cell r="J78">
            <v>21980</v>
          </cell>
          <cell r="K78"/>
          <cell r="L78">
            <v>25120</v>
          </cell>
          <cell r="M78">
            <v>41390</v>
          </cell>
        </row>
        <row r="79">
          <cell r="A79" t="str">
            <v>MSAG1-09N8C2S-I</v>
          </cell>
          <cell r="B79" t="str">
            <v>MSAG1-09N8C2S-O</v>
          </cell>
          <cell r="C79" t="str">
            <v>RG10B(B2)/BGEF</v>
          </cell>
          <cell r="D79" t="str">
            <v xml:space="preserve"> DC inverter</v>
          </cell>
          <cell r="E79" t="str">
            <v>R32</v>
          </cell>
          <cell r="F79" t="str">
            <v>2,64 (0,87~2,93)</v>
          </cell>
          <cell r="G79" t="str">
            <v>2,93 (0,94~3,22)</v>
          </cell>
          <cell r="H79" t="str">
            <v>M_MASS</v>
          </cell>
          <cell r="I79">
            <v>10050</v>
          </cell>
          <cell r="J79">
            <v>23450</v>
          </cell>
          <cell r="K79"/>
          <cell r="L79">
            <v>26800</v>
          </cell>
          <cell r="M79">
            <v>44190</v>
          </cell>
        </row>
        <row r="80">
          <cell r="A80" t="str">
            <v>MSAG1-12N8C2U-I</v>
          </cell>
          <cell r="B80" t="str">
            <v>MSAG1-12N8C2U-O</v>
          </cell>
          <cell r="C80" t="str">
            <v>RG10B(B2)/BGEF</v>
          </cell>
          <cell r="D80" t="str">
            <v xml:space="preserve"> DC inverter</v>
          </cell>
          <cell r="E80" t="str">
            <v>R32</v>
          </cell>
          <cell r="F80" t="str">
            <v>3,52 (1,29~3,78)</v>
          </cell>
          <cell r="G80" t="str">
            <v>3,66 (1,05~4,05)</v>
          </cell>
          <cell r="H80" t="str">
            <v>M_MASS</v>
          </cell>
          <cell r="I80">
            <v>11670</v>
          </cell>
          <cell r="J80">
            <v>27230</v>
          </cell>
          <cell r="K80"/>
          <cell r="L80">
            <v>31120</v>
          </cell>
          <cell r="M80">
            <v>51290</v>
          </cell>
        </row>
        <row r="81">
          <cell r="A81" t="str">
            <v>MSAG1-18N8D0-I</v>
          </cell>
          <cell r="B81" t="str">
            <v>MSAG1-18N8D0-O</v>
          </cell>
          <cell r="C81" t="str">
            <v>RG10B(B2)/BGEF</v>
          </cell>
          <cell r="D81" t="str">
            <v xml:space="preserve"> DC inverter</v>
          </cell>
          <cell r="E81" t="str">
            <v>R32</v>
          </cell>
          <cell r="F81" t="str">
            <v>5,28 (3,39~5,90)</v>
          </cell>
          <cell r="G81" t="str">
            <v>5,57 (3,10~5,85)</v>
          </cell>
          <cell r="H81" t="str">
            <v>M_MASS</v>
          </cell>
          <cell r="I81">
            <v>19710</v>
          </cell>
          <cell r="J81">
            <v>45990</v>
          </cell>
          <cell r="K81"/>
          <cell r="L81">
            <v>52560</v>
          </cell>
          <cell r="M81">
            <v>86690</v>
          </cell>
        </row>
        <row r="82">
          <cell r="A82" t="str">
            <v>MSAG1-24N8D0-I</v>
          </cell>
          <cell r="B82" t="str">
            <v>MSAG1-24N8D0-O</v>
          </cell>
          <cell r="C82" t="str">
            <v>RG10B(B2)/BGEF</v>
          </cell>
          <cell r="D82" t="str">
            <v xml:space="preserve"> DC inverter</v>
          </cell>
          <cell r="E82" t="str">
            <v>R32</v>
          </cell>
          <cell r="F82" t="str">
            <v>7,03 (2,11~8,21)</v>
          </cell>
          <cell r="G82" t="str">
            <v>7,33 (1,55~8,21)</v>
          </cell>
          <cell r="H82" t="str">
            <v>M_MASS</v>
          </cell>
          <cell r="I82">
            <v>25170</v>
          </cell>
          <cell r="J82">
            <v>58730</v>
          </cell>
          <cell r="K82"/>
          <cell r="L82">
            <v>67120</v>
          </cell>
          <cell r="M82">
            <v>110690</v>
          </cell>
        </row>
        <row r="83">
          <cell r="A83" t="str">
            <v>сплит-системы постоянной производительности</v>
          </cell>
          <cell r="B83"/>
          <cell r="C83"/>
          <cell r="D83"/>
          <cell r="E83"/>
          <cell r="F83"/>
          <cell r="G83"/>
          <cell r="H83"/>
          <cell r="I83"/>
          <cell r="J83"/>
          <cell r="K83"/>
          <cell r="L83"/>
          <cell r="M83"/>
        </row>
        <row r="84">
          <cell r="A84" t="str">
            <v>MSAG1-07HRN8-I</v>
          </cell>
          <cell r="B84" t="str">
            <v>MSAG1-07HRN8-O</v>
          </cell>
          <cell r="C84" t="str">
            <v>RG10B(B2)/BGEF</v>
          </cell>
          <cell r="D84" t="str">
            <v>on/off</v>
          </cell>
          <cell r="E84" t="str">
            <v>R32</v>
          </cell>
          <cell r="F84">
            <v>2.34</v>
          </cell>
          <cell r="G84">
            <v>2.34</v>
          </cell>
          <cell r="H84" t="str">
            <v>M_MASS</v>
          </cell>
          <cell r="I84">
            <v>7170</v>
          </cell>
          <cell r="J84">
            <v>16730</v>
          </cell>
          <cell r="K84"/>
          <cell r="L84">
            <v>19120</v>
          </cell>
          <cell r="M84">
            <v>30590</v>
          </cell>
        </row>
        <row r="85">
          <cell r="A85" t="str">
            <v>MSAG1-09HRN8-I</v>
          </cell>
          <cell r="B85" t="str">
            <v>MSAG1-09HRN8-O</v>
          </cell>
          <cell r="C85" t="str">
            <v>RG10B(B2)/BGEF</v>
          </cell>
          <cell r="D85" t="str">
            <v>on/off</v>
          </cell>
          <cell r="E85" t="str">
            <v>R32</v>
          </cell>
          <cell r="F85">
            <v>2.64</v>
          </cell>
          <cell r="G85">
            <v>2.78</v>
          </cell>
          <cell r="H85" t="str">
            <v>M_MASS</v>
          </cell>
          <cell r="I85">
            <v>7770</v>
          </cell>
          <cell r="J85">
            <v>18130</v>
          </cell>
          <cell r="K85"/>
          <cell r="L85">
            <v>20720</v>
          </cell>
          <cell r="M85">
            <v>33190</v>
          </cell>
        </row>
        <row r="86">
          <cell r="A86" t="str">
            <v>MSAG1-12HRN8-I</v>
          </cell>
          <cell r="B86" t="str">
            <v>MSAG1-12HRN8-O</v>
          </cell>
          <cell r="C86" t="str">
            <v>RG10B(B2)/BGEF</v>
          </cell>
          <cell r="D86" t="str">
            <v>on/off</v>
          </cell>
          <cell r="E86" t="str">
            <v>R32</v>
          </cell>
          <cell r="F86">
            <v>3.52</v>
          </cell>
          <cell r="G86">
            <v>3.66</v>
          </cell>
          <cell r="H86" t="str">
            <v>M_MASS</v>
          </cell>
          <cell r="I86">
            <v>10080</v>
          </cell>
          <cell r="J86">
            <v>23520</v>
          </cell>
          <cell r="K86"/>
          <cell r="L86">
            <v>26880</v>
          </cell>
          <cell r="M86">
            <v>42990</v>
          </cell>
        </row>
        <row r="87">
          <cell r="A87" t="str">
            <v>MSAG1-18HRN8-I</v>
          </cell>
          <cell r="B87" t="str">
            <v>MSAG1-18HRN8-O</v>
          </cell>
          <cell r="C87" t="str">
            <v>RG10B(B2)/BGEF</v>
          </cell>
          <cell r="D87" t="str">
            <v>on/off</v>
          </cell>
          <cell r="E87" t="str">
            <v>R32</v>
          </cell>
          <cell r="F87">
            <v>5.28</v>
          </cell>
          <cell r="G87">
            <v>5.56</v>
          </cell>
          <cell r="H87" t="str">
            <v>M_MASS</v>
          </cell>
          <cell r="I87">
            <v>17070</v>
          </cell>
          <cell r="J87">
            <v>39830</v>
          </cell>
          <cell r="K87"/>
          <cell r="L87">
            <v>45520</v>
          </cell>
          <cell r="M87">
            <v>72790</v>
          </cell>
        </row>
        <row r="88">
          <cell r="A88" t="str">
            <v>MSAG1-24HRN8-I</v>
          </cell>
          <cell r="B88" t="str">
            <v>MSAG1-24HRN8-O</v>
          </cell>
          <cell r="C88" t="str">
            <v>RG10B(B2)/BGEF</v>
          </cell>
          <cell r="D88" t="str">
            <v>on/off</v>
          </cell>
          <cell r="E88" t="str">
            <v>R32</v>
          </cell>
          <cell r="F88">
            <v>7.03</v>
          </cell>
          <cell r="G88">
            <v>7.33</v>
          </cell>
          <cell r="H88" t="str">
            <v>M_MASS</v>
          </cell>
          <cell r="I88">
            <v>21570</v>
          </cell>
          <cell r="J88">
            <v>50330</v>
          </cell>
          <cell r="K88"/>
          <cell r="L88">
            <v>57520</v>
          </cell>
          <cell r="M88">
            <v>91990</v>
          </cell>
        </row>
        <row r="89">
          <cell r="A89" t="str">
            <v>сплит-системы постоянной производительности</v>
          </cell>
          <cell r="B89"/>
          <cell r="C89"/>
          <cell r="D89"/>
          <cell r="E89"/>
          <cell r="F89"/>
          <cell r="G89"/>
          <cell r="H89"/>
          <cell r="I89"/>
          <cell r="J89"/>
          <cell r="K89"/>
          <cell r="L89"/>
          <cell r="M89"/>
        </row>
        <row r="90">
          <cell r="A90" t="str">
            <v>MSAG1-07HRN1-I</v>
          </cell>
          <cell r="B90" t="str">
            <v>MSAG1-07HRN1-O</v>
          </cell>
          <cell r="C90" t="str">
            <v>RG10B(B2)/BGEF</v>
          </cell>
          <cell r="D90" t="str">
            <v>on/off</v>
          </cell>
          <cell r="E90" t="str">
            <v>R410a</v>
          </cell>
          <cell r="F90">
            <v>2.34</v>
          </cell>
          <cell r="G90">
            <v>2.34</v>
          </cell>
          <cell r="H90" t="str">
            <v>M_MASS</v>
          </cell>
          <cell r="I90">
            <v>6960</v>
          </cell>
          <cell r="J90">
            <v>16240</v>
          </cell>
          <cell r="K90"/>
          <cell r="L90">
            <v>18560</v>
          </cell>
          <cell r="M90">
            <v>29690</v>
          </cell>
        </row>
        <row r="91">
          <cell r="A91" t="str">
            <v>MSAG1-09HRN1-I</v>
          </cell>
          <cell r="B91" t="str">
            <v>MSAG1-09HRN1-O</v>
          </cell>
          <cell r="C91" t="str">
            <v>RG10B(B2)/BGEF</v>
          </cell>
          <cell r="D91" t="str">
            <v>on/off</v>
          </cell>
          <cell r="E91" t="str">
            <v>R410a</v>
          </cell>
          <cell r="F91">
            <v>2.64</v>
          </cell>
          <cell r="G91">
            <v>2.78</v>
          </cell>
          <cell r="H91" t="str">
            <v>M_MASS</v>
          </cell>
          <cell r="I91">
            <v>7530</v>
          </cell>
          <cell r="J91">
            <v>17570</v>
          </cell>
          <cell r="K91"/>
          <cell r="L91">
            <v>20080</v>
          </cell>
          <cell r="M91">
            <v>32190</v>
          </cell>
        </row>
        <row r="92">
          <cell r="A92" t="str">
            <v>MSAG1-12HRN1-I</v>
          </cell>
          <cell r="B92" t="str">
            <v>MSAG1-12HRN1-O</v>
          </cell>
          <cell r="C92" t="str">
            <v>RG10B(B2)/BGEF</v>
          </cell>
          <cell r="D92" t="str">
            <v>on/off</v>
          </cell>
          <cell r="E92" t="str">
            <v>R410a</v>
          </cell>
          <cell r="F92">
            <v>3.52</v>
          </cell>
          <cell r="G92">
            <v>3.66</v>
          </cell>
          <cell r="H92" t="str">
            <v>M_MASS</v>
          </cell>
          <cell r="I92">
            <v>9780</v>
          </cell>
          <cell r="J92">
            <v>22820</v>
          </cell>
          <cell r="K92"/>
          <cell r="L92">
            <v>26080</v>
          </cell>
          <cell r="M92">
            <v>41690</v>
          </cell>
        </row>
        <row r="93">
          <cell r="A93" t="str">
            <v>MSAG1-18HRN1-I</v>
          </cell>
          <cell r="B93" t="str">
            <v>MSAG1-18HRN1-O</v>
          </cell>
          <cell r="C93" t="str">
            <v>RG10B(B2)/BGEF</v>
          </cell>
          <cell r="D93" t="str">
            <v>on/off</v>
          </cell>
          <cell r="E93" t="str">
            <v>R410a</v>
          </cell>
          <cell r="F93">
            <v>5.28</v>
          </cell>
          <cell r="G93">
            <v>5.28</v>
          </cell>
          <cell r="H93" t="str">
            <v>M_MASS</v>
          </cell>
          <cell r="I93">
            <v>16560</v>
          </cell>
          <cell r="J93">
            <v>38640</v>
          </cell>
          <cell r="K93"/>
          <cell r="L93">
            <v>44160</v>
          </cell>
          <cell r="M93">
            <v>70590</v>
          </cell>
        </row>
        <row r="94">
          <cell r="A94" t="str">
            <v>MSAG1-24HRN1-I</v>
          </cell>
          <cell r="B94" t="str">
            <v>MSAG1-24HRN1-O</v>
          </cell>
          <cell r="C94" t="str">
            <v>RG10B(B2)/BGEF</v>
          </cell>
          <cell r="D94" t="str">
            <v>on/off</v>
          </cell>
          <cell r="E94" t="str">
            <v>R410a</v>
          </cell>
          <cell r="F94">
            <v>7.03</v>
          </cell>
          <cell r="G94">
            <v>7.33</v>
          </cell>
          <cell r="H94" t="str">
            <v>M_MASS</v>
          </cell>
          <cell r="I94">
            <v>20910</v>
          </cell>
          <cell r="J94">
            <v>48790</v>
          </cell>
          <cell r="K94"/>
          <cell r="L94">
            <v>55760</v>
          </cell>
          <cell r="M94">
            <v>89190</v>
          </cell>
        </row>
        <row r="95">
          <cell r="A95"/>
          <cell r="B95"/>
          <cell r="C95"/>
          <cell r="D95"/>
          <cell r="E95"/>
          <cell r="F95"/>
          <cell r="G95"/>
          <cell r="H95"/>
          <cell r="I95"/>
          <cell r="J95"/>
          <cell r="K95"/>
          <cell r="L95"/>
          <cell r="M95"/>
        </row>
        <row r="96">
          <cell r="A96" t="str">
            <v>СПЛИТ-СИСТЕМЫ СЕРИИ UNLIMITED (MSAG2)</v>
          </cell>
          <cell r="B96"/>
          <cell r="C96"/>
          <cell r="D96"/>
          <cell r="E96"/>
          <cell r="F96"/>
          <cell r="G96" t="str">
            <v>• Класс энергоэффективности "А++" (в инверторных моделях)
• Стабильная работа от -15°С (в инверторных моделях)
• Объемный воздушный поток
• Самоочистка внутреннего блока по технологии Self-clean™
• Нагрев до 8 °С в режиме поддержания комфортных условий в межсезонье
• Тихая работа от 20 дБ(А)
• Wi-Fi, удаленное онлайн-управление
через «облако Даичи» (опция)</v>
          </cell>
          <cell r="H96"/>
          <cell r="I96"/>
          <cell r="J96"/>
          <cell r="K96"/>
          <cell r="L96"/>
          <cell r="M96"/>
        </row>
        <row r="97">
          <cell r="A97" t="str">
            <v>инверторные сплит-системы</v>
          </cell>
          <cell r="B97"/>
          <cell r="C97"/>
          <cell r="D97"/>
          <cell r="E97"/>
          <cell r="F97"/>
          <cell r="G97"/>
          <cell r="H97"/>
          <cell r="I97"/>
          <cell r="J97"/>
          <cell r="K97"/>
          <cell r="L97"/>
          <cell r="M97"/>
        </row>
        <row r="98">
          <cell r="A98" t="str">
            <v>MSAG2-07N8C2S-I</v>
          </cell>
          <cell r="B98" t="str">
            <v>MSAG2-07N8C2S-O</v>
          </cell>
          <cell r="C98" t="str">
            <v>RG10A7(B2S)/BGEF</v>
          </cell>
          <cell r="D98" t="str">
            <v xml:space="preserve"> DC inverter</v>
          </cell>
          <cell r="E98" t="str">
            <v>R32</v>
          </cell>
          <cell r="F98" t="str">
            <v>2,35 (0,87~2,93)</v>
          </cell>
          <cell r="G98" t="str">
            <v>2,43 (0,94~3,22)</v>
          </cell>
          <cell r="H98" t="str">
            <v>M_MASS</v>
          </cell>
          <cell r="I98">
            <v>9420</v>
          </cell>
          <cell r="J98">
            <v>21980</v>
          </cell>
          <cell r="K98"/>
          <cell r="L98">
            <v>25120</v>
          </cell>
          <cell r="M98">
            <v>41390</v>
          </cell>
        </row>
        <row r="99">
          <cell r="A99" t="str">
            <v>MSAG2-09N8C2S-I</v>
          </cell>
          <cell r="B99" t="str">
            <v>MSAG2-09N8C2S-O</v>
          </cell>
          <cell r="C99" t="str">
            <v>RG10A7(B2S)/BGEF</v>
          </cell>
          <cell r="D99" t="str">
            <v xml:space="preserve"> DC inverter</v>
          </cell>
          <cell r="E99" t="str">
            <v>R32</v>
          </cell>
          <cell r="F99" t="str">
            <v>2,64 (0,87~2,93)</v>
          </cell>
          <cell r="G99" t="str">
            <v>2,93 (0,94~3,22)</v>
          </cell>
          <cell r="H99" t="str">
            <v>M_MASS</v>
          </cell>
          <cell r="I99">
            <v>10050</v>
          </cell>
          <cell r="J99">
            <v>23450</v>
          </cell>
          <cell r="K99"/>
          <cell r="L99">
            <v>26800</v>
          </cell>
          <cell r="M99">
            <v>44190</v>
          </cell>
        </row>
        <row r="100">
          <cell r="A100" t="str">
            <v>MSAG2-12N8C2U-I</v>
          </cell>
          <cell r="B100" t="str">
            <v>MSAG2-12N8C2U-O</v>
          </cell>
          <cell r="C100" t="str">
            <v>RG10A7(B2S)/BGEF</v>
          </cell>
          <cell r="D100" t="str">
            <v xml:space="preserve"> DC inverter</v>
          </cell>
          <cell r="E100" t="str">
            <v>R32</v>
          </cell>
          <cell r="F100" t="str">
            <v>3,52 (1,29~3,78)</v>
          </cell>
          <cell r="G100" t="str">
            <v>3,66 (1,05~4,05)</v>
          </cell>
          <cell r="H100" t="str">
            <v>M_MASS</v>
          </cell>
          <cell r="I100">
            <v>11670</v>
          </cell>
          <cell r="J100">
            <v>27230</v>
          </cell>
          <cell r="K100"/>
          <cell r="L100">
            <v>31120</v>
          </cell>
          <cell r="M100">
            <v>51290</v>
          </cell>
        </row>
        <row r="101">
          <cell r="A101" t="str">
            <v>MSAG2-18N8D0-I</v>
          </cell>
          <cell r="B101" t="str">
            <v>MSAG2-18N8D0-O</v>
          </cell>
          <cell r="C101" t="str">
            <v>RG10A7(B2S)/BGEF</v>
          </cell>
          <cell r="D101" t="str">
            <v>FULL DC inverter</v>
          </cell>
          <cell r="E101" t="str">
            <v>R32</v>
          </cell>
          <cell r="F101" t="str">
            <v>5,28 (3,39~5,90)</v>
          </cell>
          <cell r="G101" t="str">
            <v>5,57 (3,10~5,85)</v>
          </cell>
          <cell r="H101" t="str">
            <v>M_MASS</v>
          </cell>
          <cell r="I101">
            <v>19710</v>
          </cell>
          <cell r="J101">
            <v>45990</v>
          </cell>
          <cell r="K101"/>
          <cell r="L101">
            <v>52560</v>
          </cell>
          <cell r="M101">
            <v>86690</v>
          </cell>
        </row>
        <row r="102">
          <cell r="A102" t="str">
            <v>MSAG2-24N8D0-I</v>
          </cell>
          <cell r="B102" t="str">
            <v>MSAG2-24N8D0-O</v>
          </cell>
          <cell r="C102" t="str">
            <v>RG10A7(B2S)/BGEF</v>
          </cell>
          <cell r="D102" t="str">
            <v>FULL DC inverter</v>
          </cell>
          <cell r="E102" t="str">
            <v>R32</v>
          </cell>
          <cell r="F102" t="str">
            <v>7,03 (2,11~8,21)</v>
          </cell>
          <cell r="G102" t="str">
            <v>7,33 (1,55~8,21)</v>
          </cell>
          <cell r="H102" t="str">
            <v>M_MASS</v>
          </cell>
          <cell r="I102">
            <v>25170</v>
          </cell>
          <cell r="J102">
            <v>58730</v>
          </cell>
          <cell r="K102"/>
          <cell r="L102">
            <v>67120</v>
          </cell>
          <cell r="M102">
            <v>110690</v>
          </cell>
        </row>
        <row r="103">
          <cell r="A103" t="str">
            <v>сплит-системы постоянной производительности</v>
          </cell>
          <cell r="B103"/>
          <cell r="C103"/>
          <cell r="D103"/>
          <cell r="E103"/>
          <cell r="F103"/>
          <cell r="G103"/>
          <cell r="H103"/>
          <cell r="I103"/>
          <cell r="J103"/>
          <cell r="K103"/>
          <cell r="L103"/>
          <cell r="M103"/>
        </row>
        <row r="104">
          <cell r="A104" t="str">
            <v>MSAG2-07HRN8-I</v>
          </cell>
          <cell r="B104" t="str">
            <v>MSAG2-07HRN8-O</v>
          </cell>
          <cell r="C104" t="str">
            <v>RG10B(B2)/BGEF</v>
          </cell>
          <cell r="D104" t="str">
            <v>on/off</v>
          </cell>
          <cell r="E104" t="str">
            <v>R32</v>
          </cell>
          <cell r="F104">
            <v>2.34</v>
          </cell>
          <cell r="G104">
            <v>2.34</v>
          </cell>
          <cell r="H104" t="str">
            <v>M_MASS</v>
          </cell>
          <cell r="I104">
            <v>7170</v>
          </cell>
          <cell r="J104">
            <v>16730</v>
          </cell>
          <cell r="K104"/>
          <cell r="L104">
            <v>19120</v>
          </cell>
          <cell r="M104">
            <v>30590</v>
          </cell>
        </row>
        <row r="105">
          <cell r="A105" t="str">
            <v>MSAG2-09HRN8-I</v>
          </cell>
          <cell r="B105" t="str">
            <v>MSAG2-09HRN8-O</v>
          </cell>
          <cell r="C105" t="str">
            <v>RG10B(B2)/BGEF</v>
          </cell>
          <cell r="D105" t="str">
            <v>on/off</v>
          </cell>
          <cell r="E105" t="str">
            <v>R32</v>
          </cell>
          <cell r="F105">
            <v>2.64</v>
          </cell>
          <cell r="G105">
            <v>2.78</v>
          </cell>
          <cell r="H105" t="str">
            <v>M_MASS</v>
          </cell>
          <cell r="I105">
            <v>7770</v>
          </cell>
          <cell r="J105">
            <v>18130</v>
          </cell>
          <cell r="K105"/>
          <cell r="L105">
            <v>20720</v>
          </cell>
          <cell r="M105">
            <v>33190</v>
          </cell>
        </row>
        <row r="106">
          <cell r="A106" t="str">
            <v>MSAG2-12HRN8-I</v>
          </cell>
          <cell r="B106" t="str">
            <v>MSAG2-12HRN8-O</v>
          </cell>
          <cell r="C106" t="str">
            <v>RG10B(B2)/BGEF</v>
          </cell>
          <cell r="D106" t="str">
            <v>on/off</v>
          </cell>
          <cell r="E106" t="str">
            <v>R32</v>
          </cell>
          <cell r="F106">
            <v>3.52</v>
          </cell>
          <cell r="G106">
            <v>3.66</v>
          </cell>
          <cell r="H106" t="str">
            <v>M_MASS</v>
          </cell>
          <cell r="I106">
            <v>10080</v>
          </cell>
          <cell r="J106">
            <v>23520</v>
          </cell>
          <cell r="K106"/>
          <cell r="L106">
            <v>26880</v>
          </cell>
          <cell r="M106">
            <v>42990</v>
          </cell>
        </row>
        <row r="107">
          <cell r="A107" t="str">
            <v>MSAG2-18HRN8-I</v>
          </cell>
          <cell r="B107" t="str">
            <v>MSAG2-18HRN8-O</v>
          </cell>
          <cell r="C107" t="str">
            <v>RG10B(B2)/BGEF</v>
          </cell>
          <cell r="D107" t="str">
            <v>on/off</v>
          </cell>
          <cell r="E107" t="str">
            <v>R32</v>
          </cell>
          <cell r="F107">
            <v>5.28</v>
          </cell>
          <cell r="G107">
            <v>5.56</v>
          </cell>
          <cell r="H107" t="str">
            <v>M_MASS</v>
          </cell>
          <cell r="I107">
            <v>17070</v>
          </cell>
          <cell r="J107">
            <v>39830</v>
          </cell>
          <cell r="K107"/>
          <cell r="L107">
            <v>45520</v>
          </cell>
          <cell r="M107">
            <v>72790</v>
          </cell>
        </row>
        <row r="108">
          <cell r="A108" t="str">
            <v>MSAG2-24HRN8-I</v>
          </cell>
          <cell r="B108" t="str">
            <v>MSAG2-24HRN8-O</v>
          </cell>
          <cell r="C108" t="str">
            <v>RG10B(B2)/BGEF</v>
          </cell>
          <cell r="D108" t="str">
            <v>on/off</v>
          </cell>
          <cell r="E108" t="str">
            <v>R32</v>
          </cell>
          <cell r="F108">
            <v>7.03</v>
          </cell>
          <cell r="G108">
            <v>7.33</v>
          </cell>
          <cell r="H108" t="str">
            <v>M_MASS</v>
          </cell>
          <cell r="I108">
            <v>21570</v>
          </cell>
          <cell r="J108">
            <v>50330</v>
          </cell>
          <cell r="K108"/>
          <cell r="L108">
            <v>57520</v>
          </cell>
          <cell r="M108">
            <v>91990</v>
          </cell>
        </row>
        <row r="109">
          <cell r="A109" t="str">
            <v>сплит-системы постоянной производительности</v>
          </cell>
          <cell r="B109"/>
          <cell r="C109"/>
          <cell r="D109"/>
          <cell r="E109"/>
          <cell r="F109"/>
          <cell r="G109"/>
          <cell r="H109"/>
          <cell r="I109"/>
          <cell r="J109"/>
          <cell r="K109"/>
          <cell r="L109"/>
          <cell r="M109"/>
        </row>
        <row r="110">
          <cell r="A110" t="str">
            <v>MSAG2-07HRN1-I</v>
          </cell>
          <cell r="B110" t="str">
            <v>MSAG2-07HRN1-O</v>
          </cell>
          <cell r="C110" t="str">
            <v>RG10B(B2)/BGEF</v>
          </cell>
          <cell r="D110" t="str">
            <v>on/off</v>
          </cell>
          <cell r="E110" t="str">
            <v>R410a</v>
          </cell>
          <cell r="F110">
            <v>2.34</v>
          </cell>
          <cell r="G110">
            <v>2.34</v>
          </cell>
          <cell r="H110" t="str">
            <v>M_MASS</v>
          </cell>
          <cell r="I110">
            <v>6960</v>
          </cell>
          <cell r="J110">
            <v>16240</v>
          </cell>
          <cell r="K110"/>
          <cell r="L110">
            <v>18560</v>
          </cell>
          <cell r="M110">
            <v>29690</v>
          </cell>
        </row>
        <row r="111">
          <cell r="A111" t="str">
            <v>MSAG2-09HRN1-I</v>
          </cell>
          <cell r="B111" t="str">
            <v>MSAG2-09HRN1-O</v>
          </cell>
          <cell r="C111" t="str">
            <v>RG10B(B2)/BGEF</v>
          </cell>
          <cell r="D111" t="str">
            <v>on/off</v>
          </cell>
          <cell r="E111" t="str">
            <v>R410a</v>
          </cell>
          <cell r="F111">
            <v>2.64</v>
          </cell>
          <cell r="G111">
            <v>2.78</v>
          </cell>
          <cell r="H111" t="str">
            <v>M_MASS</v>
          </cell>
          <cell r="I111">
            <v>7530</v>
          </cell>
          <cell r="J111">
            <v>17570</v>
          </cell>
          <cell r="K111"/>
          <cell r="L111">
            <v>20080</v>
          </cell>
          <cell r="M111">
            <v>32190</v>
          </cell>
        </row>
        <row r="112">
          <cell r="A112" t="str">
            <v>MSAG2-12HRN1-I</v>
          </cell>
          <cell r="B112" t="str">
            <v>MSAG2-12HRN1-O</v>
          </cell>
          <cell r="C112" t="str">
            <v>RG10B(B2)/BGEF</v>
          </cell>
          <cell r="D112" t="str">
            <v>on/off</v>
          </cell>
          <cell r="E112" t="str">
            <v>R410a</v>
          </cell>
          <cell r="F112">
            <v>3.52</v>
          </cell>
          <cell r="G112">
            <v>3.66</v>
          </cell>
          <cell r="H112" t="str">
            <v>M_MASS</v>
          </cell>
          <cell r="I112">
            <v>9780</v>
          </cell>
          <cell r="J112">
            <v>22820</v>
          </cell>
          <cell r="K112"/>
          <cell r="L112">
            <v>26080</v>
          </cell>
          <cell r="M112">
            <v>41690</v>
          </cell>
        </row>
        <row r="113">
          <cell r="A113" t="str">
            <v>MSAG2-18HRN1-I</v>
          </cell>
          <cell r="B113" t="str">
            <v>MSAG2-18HRN1-O</v>
          </cell>
          <cell r="C113" t="str">
            <v>RG10B(B2)/BGEF</v>
          </cell>
          <cell r="D113" t="str">
            <v>on/off</v>
          </cell>
          <cell r="E113" t="str">
            <v>R410a</v>
          </cell>
          <cell r="F113">
            <v>5.28</v>
          </cell>
          <cell r="G113">
            <v>5.28</v>
          </cell>
          <cell r="H113" t="str">
            <v>M_MASS</v>
          </cell>
          <cell r="I113">
            <v>16560</v>
          </cell>
          <cell r="J113">
            <v>38640</v>
          </cell>
          <cell r="K113"/>
          <cell r="L113">
            <v>44160</v>
          </cell>
          <cell r="M113">
            <v>70590</v>
          </cell>
        </row>
        <row r="114">
          <cell r="A114" t="str">
            <v>MSAG2-24HRN1-I</v>
          </cell>
          <cell r="B114" t="str">
            <v>MSAG2-24HRN1-O</v>
          </cell>
          <cell r="C114" t="str">
            <v>RG10B(B2)/BGEF</v>
          </cell>
          <cell r="D114" t="str">
            <v>on/off</v>
          </cell>
          <cell r="E114" t="str">
            <v>R410a</v>
          </cell>
          <cell r="F114">
            <v>7.03</v>
          </cell>
          <cell r="G114">
            <v>7.33</v>
          </cell>
          <cell r="H114" t="str">
            <v>M_MASS</v>
          </cell>
          <cell r="I114">
            <v>20910</v>
          </cell>
          <cell r="J114">
            <v>48790</v>
          </cell>
          <cell r="K114"/>
          <cell r="L114">
            <v>55760</v>
          </cell>
          <cell r="M114">
            <v>89190</v>
          </cell>
        </row>
        <row r="115">
          <cell r="A115" t="str">
            <v>инверторные сплит-системы с минусовой доработкой</v>
          </cell>
          <cell r="B115"/>
          <cell r="C115"/>
          <cell r="D115"/>
          <cell r="E115"/>
          <cell r="F115"/>
          <cell r="G115"/>
          <cell r="H115"/>
          <cell r="I115"/>
          <cell r="J115"/>
          <cell r="K115"/>
          <cell r="L115"/>
          <cell r="M115"/>
        </row>
        <row r="116">
          <cell r="A116" t="str">
            <v>MSAG2-07N8C2S-I</v>
          </cell>
          <cell r="B116" t="str">
            <v>MSAG2-07N8C2S-O/-40</v>
          </cell>
          <cell r="C116" t="str">
            <v>RG10A7(B2S)/BGEF</v>
          </cell>
          <cell r="D116" t="str">
            <v xml:space="preserve"> DC inverter</v>
          </cell>
          <cell r="E116" t="str">
            <v>R32</v>
          </cell>
          <cell r="F116" t="str">
            <v>2,35 (0,87~2,93)</v>
          </cell>
          <cell r="G116" t="str">
            <v>2,43 (0,94~3,22)</v>
          </cell>
          <cell r="H116" t="str">
            <v>M_MASS</v>
          </cell>
          <cell r="I116">
            <v>9420</v>
          </cell>
          <cell r="J116">
            <v>28280</v>
          </cell>
          <cell r="K116"/>
          <cell r="L116">
            <v>30160</v>
          </cell>
          <cell r="M116">
            <v>47690</v>
          </cell>
        </row>
        <row r="117">
          <cell r="A117" t="str">
            <v>MSAG2-09N8C2S-I</v>
          </cell>
          <cell r="B117" t="str">
            <v>MSAG2-09N8C2S-O/-40</v>
          </cell>
          <cell r="C117" t="str">
            <v>RG10A7(B2S)/BGEF</v>
          </cell>
          <cell r="D117" t="str">
            <v xml:space="preserve"> DC inverter</v>
          </cell>
          <cell r="E117" t="str">
            <v>R32</v>
          </cell>
          <cell r="F117" t="str">
            <v>2,64 (0,87~2,93)</v>
          </cell>
          <cell r="G117" t="str">
            <v>2,93 (0,94~3,22)</v>
          </cell>
          <cell r="H117" t="str">
            <v>M_MASS</v>
          </cell>
          <cell r="I117">
            <v>10050</v>
          </cell>
          <cell r="J117">
            <v>29750</v>
          </cell>
          <cell r="K117"/>
          <cell r="L117">
            <v>31840</v>
          </cell>
          <cell r="M117">
            <v>50490</v>
          </cell>
        </row>
        <row r="118">
          <cell r="A118" t="str">
            <v>MSAG2-12N8C2U-I</v>
          </cell>
          <cell r="B118" t="str">
            <v>MSAG2-12N8C2U-O/-40</v>
          </cell>
          <cell r="C118" t="str">
            <v>RG10A7(B2S)/BGEF</v>
          </cell>
          <cell r="D118" t="str">
            <v xml:space="preserve"> DC inverter</v>
          </cell>
          <cell r="E118" t="str">
            <v>R32</v>
          </cell>
          <cell r="F118" t="str">
            <v>3,52 (1,29~3,78)</v>
          </cell>
          <cell r="G118" t="str">
            <v>3,66 (1,05~4,05)</v>
          </cell>
          <cell r="H118" t="str">
            <v>M_MASS</v>
          </cell>
          <cell r="I118">
            <v>11670</v>
          </cell>
          <cell r="J118">
            <v>33530</v>
          </cell>
          <cell r="K118"/>
          <cell r="L118">
            <v>36160</v>
          </cell>
          <cell r="M118">
            <v>57590</v>
          </cell>
        </row>
        <row r="119">
          <cell r="A119" t="str">
            <v>MSAG2-18N8D0-I</v>
          </cell>
          <cell r="B119" t="str">
            <v>MSAG2-18N8D0-O/-40</v>
          </cell>
          <cell r="C119" t="str">
            <v>RG10A7(B2S)/BGEF</v>
          </cell>
          <cell r="D119" t="str">
            <v>FULL DC inverter</v>
          </cell>
          <cell r="E119" t="str">
            <v>R32</v>
          </cell>
          <cell r="F119" t="str">
            <v>5,28 (3,39~5,90)</v>
          </cell>
          <cell r="G119" t="str">
            <v>5,57 (3,10~5,85)</v>
          </cell>
          <cell r="H119" t="str">
            <v>M_MASS</v>
          </cell>
          <cell r="I119">
            <v>19710</v>
          </cell>
          <cell r="J119">
            <v>52890</v>
          </cell>
          <cell r="K119"/>
          <cell r="L119">
            <v>58080</v>
          </cell>
          <cell r="M119">
            <v>93590</v>
          </cell>
        </row>
        <row r="120">
          <cell r="A120" t="str">
            <v>MSAG2-24N8D0-I</v>
          </cell>
          <cell r="B120" t="str">
            <v>MSAG2-24N8D0-O/-40</v>
          </cell>
          <cell r="C120" t="str">
            <v>RG10A7(B2S)/BGEF</v>
          </cell>
          <cell r="D120" t="str">
            <v>FULL DC inverter</v>
          </cell>
          <cell r="E120" t="str">
            <v>R33</v>
          </cell>
          <cell r="F120" t="str">
            <v>7,03 (2,11~8,21)</v>
          </cell>
          <cell r="G120" t="str">
            <v>7,33 (1,55~8,21)</v>
          </cell>
          <cell r="H120" t="str">
            <v>M_MASS</v>
          </cell>
          <cell r="I120">
            <v>25170</v>
          </cell>
          <cell r="J120">
            <v>66830</v>
          </cell>
          <cell r="K120"/>
          <cell r="L120">
            <v>73600</v>
          </cell>
          <cell r="M120">
            <v>118790</v>
          </cell>
        </row>
        <row r="121">
          <cell r="A121" t="str">
            <v>настенные сплит-системы с минусовой доработкой</v>
          </cell>
          <cell r="B121"/>
          <cell r="C121"/>
          <cell r="D121"/>
          <cell r="E121"/>
          <cell r="F121"/>
          <cell r="G121"/>
          <cell r="H121"/>
          <cell r="I121"/>
          <cell r="J121"/>
          <cell r="K121"/>
          <cell r="L121"/>
          <cell r="M121"/>
        </row>
        <row r="122">
          <cell r="A122" t="str">
            <v>MSAG2-07HRN8-I</v>
          </cell>
          <cell r="B122" t="str">
            <v>MSAG2-07HRN8-O/-40</v>
          </cell>
          <cell r="C122" t="str">
            <v>RG10B(B2)/BGEF</v>
          </cell>
          <cell r="D122" t="str">
            <v>on/off</v>
          </cell>
          <cell r="E122" t="str">
            <v>R32</v>
          </cell>
          <cell r="F122">
            <v>2.34</v>
          </cell>
          <cell r="G122">
            <v>2.34</v>
          </cell>
          <cell r="H122" t="str">
            <v>M_MASS</v>
          </cell>
          <cell r="I122">
            <v>7170</v>
          </cell>
          <cell r="J122">
            <v>23630</v>
          </cell>
          <cell r="K122"/>
          <cell r="L122">
            <v>24640</v>
          </cell>
          <cell r="M122">
            <v>37490</v>
          </cell>
        </row>
        <row r="123">
          <cell r="A123" t="str">
            <v>MSAG2-09HRN8-I</v>
          </cell>
          <cell r="B123" t="str">
            <v>MSAG2-09HRN8-O/-40</v>
          </cell>
          <cell r="C123" t="str">
            <v>RG10B(B2)/BGEF</v>
          </cell>
          <cell r="D123" t="str">
            <v>on/off</v>
          </cell>
          <cell r="E123" t="str">
            <v>R32</v>
          </cell>
          <cell r="F123">
            <v>2.64</v>
          </cell>
          <cell r="G123">
            <v>2.78</v>
          </cell>
          <cell r="H123" t="str">
            <v>M_MASS</v>
          </cell>
          <cell r="I123">
            <v>7770</v>
          </cell>
          <cell r="J123">
            <v>25030</v>
          </cell>
          <cell r="K123"/>
          <cell r="L123">
            <v>26240</v>
          </cell>
          <cell r="M123">
            <v>40090</v>
          </cell>
        </row>
        <row r="124">
          <cell r="A124" t="str">
            <v>MSAG2-12HRN8-I</v>
          </cell>
          <cell r="B124" t="str">
            <v>MSAG2-12HRN8-O/-40</v>
          </cell>
          <cell r="C124" t="str">
            <v>RG10B(B2)/BGEF</v>
          </cell>
          <cell r="D124" t="str">
            <v>on/off</v>
          </cell>
          <cell r="E124" t="str">
            <v>R32</v>
          </cell>
          <cell r="F124">
            <v>3.52</v>
          </cell>
          <cell r="G124">
            <v>3.66</v>
          </cell>
          <cell r="H124" t="str">
            <v>M_MASS</v>
          </cell>
          <cell r="I124">
            <v>10080</v>
          </cell>
          <cell r="J124">
            <v>30420</v>
          </cell>
          <cell r="K124"/>
          <cell r="L124">
            <v>32400</v>
          </cell>
          <cell r="M124">
            <v>49890</v>
          </cell>
        </row>
        <row r="125">
          <cell r="A125" t="str">
            <v>MSAG2-18HRN8-I</v>
          </cell>
          <cell r="B125" t="str">
            <v>MSAG2-18HRN8-O/-40</v>
          </cell>
          <cell r="C125" t="str">
            <v>RG10B(B2)/BGEF</v>
          </cell>
          <cell r="D125" t="str">
            <v>on/off</v>
          </cell>
          <cell r="E125" t="str">
            <v>R32</v>
          </cell>
          <cell r="F125">
            <v>5.28</v>
          </cell>
          <cell r="G125">
            <v>5.56</v>
          </cell>
          <cell r="H125" t="str">
            <v>M_MASS</v>
          </cell>
          <cell r="I125">
            <v>17070</v>
          </cell>
          <cell r="J125">
            <v>46730</v>
          </cell>
          <cell r="K125"/>
          <cell r="L125">
            <v>51040</v>
          </cell>
          <cell r="M125">
            <v>79690</v>
          </cell>
        </row>
        <row r="126">
          <cell r="A126" t="str">
            <v>MSAG2-24HRN8-I</v>
          </cell>
          <cell r="B126" t="str">
            <v>MSAG2-24HRN8-O/-40</v>
          </cell>
          <cell r="C126" t="str">
            <v>RG10B(B2)/BGEF</v>
          </cell>
          <cell r="D126" t="str">
            <v>on/off</v>
          </cell>
          <cell r="E126" t="str">
            <v>R32</v>
          </cell>
          <cell r="F126">
            <v>7.03</v>
          </cell>
          <cell r="G126">
            <v>7.33</v>
          </cell>
          <cell r="H126" t="str">
            <v>M_MASS</v>
          </cell>
          <cell r="I126">
            <v>21570</v>
          </cell>
          <cell r="J126">
            <v>58430</v>
          </cell>
          <cell r="K126"/>
          <cell r="L126">
            <v>64000</v>
          </cell>
          <cell r="M126">
            <v>100090</v>
          </cell>
        </row>
        <row r="127">
          <cell r="A127"/>
          <cell r="B127"/>
          <cell r="C127"/>
          <cell r="D127"/>
          <cell r="E127"/>
          <cell r="F127"/>
          <cell r="G127"/>
          <cell r="H127"/>
          <cell r="I127"/>
          <cell r="J127"/>
          <cell r="K127"/>
          <cell r="L127"/>
          <cell r="M127"/>
        </row>
        <row r="128">
          <cell r="A128" t="str">
            <v>MSAG2-07HRN1-I</v>
          </cell>
          <cell r="B128" t="str">
            <v>MSAG2-07HRN1-O/-40</v>
          </cell>
          <cell r="C128" t="str">
            <v>RG10B(B2)/BGEF</v>
          </cell>
          <cell r="D128" t="str">
            <v>on/off</v>
          </cell>
          <cell r="E128" t="str">
            <v>R410a</v>
          </cell>
          <cell r="F128">
            <v>2.34</v>
          </cell>
          <cell r="G128">
            <v>2.34</v>
          </cell>
          <cell r="H128" t="str">
            <v>M_MASS</v>
          </cell>
          <cell r="I128">
            <v>6960</v>
          </cell>
          <cell r="J128">
            <v>23140</v>
          </cell>
          <cell r="K128"/>
          <cell r="L128">
            <v>24080</v>
          </cell>
          <cell r="M128">
            <v>36590</v>
          </cell>
        </row>
        <row r="129">
          <cell r="A129" t="str">
            <v>MSAG2-09HRN1-I</v>
          </cell>
          <cell r="B129" t="str">
            <v>MSAG2-09HRN1-O/-40</v>
          </cell>
          <cell r="C129" t="str">
            <v>RG10B(B2)/BGEF</v>
          </cell>
          <cell r="D129" t="str">
            <v>on/off</v>
          </cell>
          <cell r="E129" t="str">
            <v>R410a</v>
          </cell>
          <cell r="F129">
            <v>2.64</v>
          </cell>
          <cell r="G129">
            <v>2.78</v>
          </cell>
          <cell r="H129" t="str">
            <v>M_MASS</v>
          </cell>
          <cell r="I129">
            <v>7530</v>
          </cell>
          <cell r="J129">
            <v>24470</v>
          </cell>
          <cell r="K129"/>
          <cell r="L129">
            <v>25600</v>
          </cell>
          <cell r="M129">
            <v>39090</v>
          </cell>
        </row>
        <row r="130">
          <cell r="A130" t="str">
            <v>MSAG2-12HRN1-I</v>
          </cell>
          <cell r="B130" t="str">
            <v>MSAG2-12HRN1-O/-40</v>
          </cell>
          <cell r="C130" t="str">
            <v>RG10B(B2)/BGEF</v>
          </cell>
          <cell r="D130" t="str">
            <v>on/off</v>
          </cell>
          <cell r="E130" t="str">
            <v>R410a</v>
          </cell>
          <cell r="F130">
            <v>3.52</v>
          </cell>
          <cell r="G130">
            <v>3.66</v>
          </cell>
          <cell r="H130" t="str">
            <v>M_MASS</v>
          </cell>
          <cell r="I130">
            <v>9780</v>
          </cell>
          <cell r="J130">
            <v>29720</v>
          </cell>
          <cell r="K130"/>
          <cell r="L130">
            <v>31600</v>
          </cell>
          <cell r="M130">
            <v>48590</v>
          </cell>
        </row>
        <row r="131">
          <cell r="A131" t="str">
            <v>MSAG2-18HRN1-I</v>
          </cell>
          <cell r="B131" t="str">
            <v>MSAG2-18HRN1-O/-40</v>
          </cell>
          <cell r="C131" t="str">
            <v>RG10B(B2)/BGEF</v>
          </cell>
          <cell r="D131" t="str">
            <v>on/off</v>
          </cell>
          <cell r="E131" t="str">
            <v>R410a</v>
          </cell>
          <cell r="F131">
            <v>5.28</v>
          </cell>
          <cell r="G131">
            <v>5.28</v>
          </cell>
          <cell r="H131" t="str">
            <v>M_MASS</v>
          </cell>
          <cell r="I131">
            <v>16560</v>
          </cell>
          <cell r="J131">
            <v>45540</v>
          </cell>
          <cell r="K131"/>
          <cell r="L131">
            <v>49680</v>
          </cell>
          <cell r="M131">
            <v>77490</v>
          </cell>
        </row>
        <row r="132">
          <cell r="A132" t="str">
            <v>MSAG2-24HRN1-I</v>
          </cell>
          <cell r="B132" t="str">
            <v>MSAG2-24HRN1-O/-40</v>
          </cell>
          <cell r="C132" t="str">
            <v>RG10B(B2)/BGEF</v>
          </cell>
          <cell r="D132" t="str">
            <v>on/off</v>
          </cell>
          <cell r="E132" t="str">
            <v>R410a</v>
          </cell>
          <cell r="F132">
            <v>7.03</v>
          </cell>
          <cell r="G132">
            <v>7.33</v>
          </cell>
          <cell r="H132" t="str">
            <v>M_MASS</v>
          </cell>
          <cell r="I132">
            <v>20910</v>
          </cell>
          <cell r="J132">
            <v>56890</v>
          </cell>
          <cell r="K132"/>
          <cell r="L132">
            <v>62240</v>
          </cell>
          <cell r="M132">
            <v>97290</v>
          </cell>
        </row>
        <row r="133">
          <cell r="A133"/>
          <cell r="B133"/>
          <cell r="C133"/>
          <cell r="D133"/>
          <cell r="E133"/>
          <cell r="F133"/>
          <cell r="G133"/>
          <cell r="H133"/>
          <cell r="I133"/>
          <cell r="J133"/>
          <cell r="K133"/>
          <cell r="L133"/>
          <cell r="M133"/>
        </row>
        <row r="134">
          <cell r="A134" t="str">
            <v>СПЛИТ-СИСТЕМЫ СЕРИИ PRIMARY (MSAG3)
для участников программы Midea Priority</v>
          </cell>
          <cell r="B134"/>
          <cell r="C134"/>
          <cell r="D134"/>
          <cell r="E134"/>
          <cell r="F134"/>
          <cell r="G134" t="str">
            <v>• Двойная система фильтрации воздуха
• Стабильная работа от -15°С (в инверторных моделях)
• Самоочистка внутреннего блока по технологии Self-clean™
• Объемный воздушный поток
• Тихая работа от 20 дБ(А)
• Wi-Fi, удаленное онлайн-управление
через «облако Даичи» (опция)</v>
          </cell>
          <cell r="H134"/>
          <cell r="I134"/>
          <cell r="J134"/>
          <cell r="K134"/>
          <cell r="L134"/>
          <cell r="M134"/>
        </row>
        <row r="135">
          <cell r="A135" t="str">
            <v>инверторные сплит-системы</v>
          </cell>
          <cell r="B135"/>
          <cell r="C135"/>
          <cell r="D135"/>
          <cell r="E135"/>
          <cell r="F135"/>
          <cell r="G135"/>
          <cell r="H135"/>
          <cell r="I135"/>
          <cell r="J135"/>
          <cell r="K135"/>
          <cell r="L135"/>
          <cell r="M135"/>
        </row>
        <row r="136">
          <cell r="A136" t="str">
            <v>MSAG3-07N8C2S-I</v>
          </cell>
          <cell r="B136" t="str">
            <v>MSAG3-07N8C2S-O</v>
          </cell>
          <cell r="C136" t="str">
            <v>RG10A7(B2S)/BGEF</v>
          </cell>
          <cell r="D136" t="str">
            <v xml:space="preserve"> DC inverter</v>
          </cell>
          <cell r="E136" t="str">
            <v>R32</v>
          </cell>
          <cell r="F136" t="str">
            <v>2,05 (1,17~3,22)</v>
          </cell>
          <cell r="G136" t="str">
            <v>2,34 (0,91~3,75)</v>
          </cell>
          <cell r="H136" t="str">
            <v>M_MASS</v>
          </cell>
          <cell r="I136">
            <v>9420</v>
          </cell>
          <cell r="J136">
            <v>21980</v>
          </cell>
          <cell r="K136"/>
          <cell r="L136">
            <v>25120</v>
          </cell>
          <cell r="M136">
            <v>41390</v>
          </cell>
        </row>
        <row r="137">
          <cell r="A137" t="str">
            <v>MSAG3-09N8C2S-I</v>
          </cell>
          <cell r="B137" t="str">
            <v>MSAG3-09N8C2S-O</v>
          </cell>
          <cell r="C137" t="str">
            <v>RG10A7(B2S)/BGEF</v>
          </cell>
          <cell r="D137" t="str">
            <v xml:space="preserve"> DC inverter</v>
          </cell>
          <cell r="E137" t="str">
            <v>R32</v>
          </cell>
          <cell r="F137" t="str">
            <v>2,78 (1,17~3,22)</v>
          </cell>
          <cell r="G137" t="str">
            <v>3,37 (0,91~3,75)</v>
          </cell>
          <cell r="H137" t="str">
            <v>M_MASS</v>
          </cell>
          <cell r="I137">
            <v>10050</v>
          </cell>
          <cell r="J137">
            <v>23450</v>
          </cell>
          <cell r="K137"/>
          <cell r="L137">
            <v>26800</v>
          </cell>
          <cell r="M137">
            <v>44190</v>
          </cell>
        </row>
        <row r="138">
          <cell r="A138" t="str">
            <v>MSAG3-12N8C2-I</v>
          </cell>
          <cell r="B138" t="str">
            <v>MSAG3-12N8C2-O</v>
          </cell>
          <cell r="C138" t="str">
            <v>RG10A7(B2S)/BGEF</v>
          </cell>
          <cell r="D138" t="str">
            <v xml:space="preserve"> DC inverter</v>
          </cell>
          <cell r="E138" t="str">
            <v>R32</v>
          </cell>
          <cell r="F138" t="str">
            <v>3,52 (1,29~3,78)</v>
          </cell>
          <cell r="G138" t="str">
            <v>3,66 (1,05~4,05)</v>
          </cell>
          <cell r="H138" t="str">
            <v>M_MASS</v>
          </cell>
          <cell r="I138">
            <v>11670</v>
          </cell>
          <cell r="J138">
            <v>27230</v>
          </cell>
          <cell r="K138"/>
          <cell r="L138">
            <v>31120</v>
          </cell>
          <cell r="M138">
            <v>51290</v>
          </cell>
        </row>
        <row r="139">
          <cell r="A139" t="str">
            <v>MSAG3-18N8D0-I</v>
          </cell>
          <cell r="B139" t="str">
            <v>MSAG3-18N8D0-O</v>
          </cell>
          <cell r="C139" t="str">
            <v>RG10A7(B2S)/BGEF</v>
          </cell>
          <cell r="D139" t="str">
            <v>FULL DC inverter</v>
          </cell>
          <cell r="E139" t="str">
            <v>R32</v>
          </cell>
          <cell r="F139" t="str">
            <v>5,28 (3,39~5,90)</v>
          </cell>
          <cell r="G139" t="str">
            <v>5,57 (3,10~5,85)</v>
          </cell>
          <cell r="H139" t="str">
            <v>M_MASS</v>
          </cell>
          <cell r="I139">
            <v>19710</v>
          </cell>
          <cell r="J139">
            <v>45990</v>
          </cell>
          <cell r="K139"/>
          <cell r="L139">
            <v>52560</v>
          </cell>
          <cell r="M139">
            <v>86690</v>
          </cell>
        </row>
        <row r="140">
          <cell r="A140" t="str">
            <v>MSAG3-24N8D0-I</v>
          </cell>
          <cell r="B140" t="str">
            <v>MSAG3-24N8D0-O</v>
          </cell>
          <cell r="C140" t="str">
            <v>RG10A7(B2S)/BGEF</v>
          </cell>
          <cell r="D140" t="str">
            <v>FULL DC inverter</v>
          </cell>
          <cell r="E140" t="str">
            <v>R32</v>
          </cell>
          <cell r="F140" t="str">
            <v>7,03 (2,11~8,21)</v>
          </cell>
          <cell r="G140" t="str">
            <v>7,33 (1,55~8,21)</v>
          </cell>
          <cell r="H140" t="str">
            <v>M_MASS</v>
          </cell>
          <cell r="I140">
            <v>25170</v>
          </cell>
          <cell r="J140">
            <v>58730</v>
          </cell>
          <cell r="K140"/>
          <cell r="L140">
            <v>67120</v>
          </cell>
          <cell r="M140">
            <v>110690</v>
          </cell>
        </row>
        <row r="141">
          <cell r="A141" t="str">
            <v>сплит-системы постоянной производительности</v>
          </cell>
          <cell r="B141"/>
          <cell r="C141"/>
          <cell r="D141"/>
          <cell r="E141"/>
          <cell r="F141"/>
          <cell r="G141"/>
          <cell r="H141"/>
          <cell r="I141"/>
          <cell r="J141"/>
          <cell r="K141"/>
          <cell r="L141"/>
          <cell r="M141"/>
        </row>
        <row r="142">
          <cell r="A142" t="str">
            <v>MSAG3-07HRN8-I</v>
          </cell>
          <cell r="B142" t="str">
            <v>MSAG3-07HRN8-O</v>
          </cell>
          <cell r="C142" t="str">
            <v>RG10B(B2)/BGEF</v>
          </cell>
          <cell r="D142" t="str">
            <v>on/off</v>
          </cell>
          <cell r="E142" t="str">
            <v>R32</v>
          </cell>
          <cell r="F142">
            <v>2.34</v>
          </cell>
          <cell r="G142">
            <v>2.34</v>
          </cell>
          <cell r="H142" t="str">
            <v>M_MASS</v>
          </cell>
          <cell r="I142">
            <v>7170</v>
          </cell>
          <cell r="J142">
            <v>16730</v>
          </cell>
          <cell r="K142"/>
          <cell r="L142">
            <v>19120</v>
          </cell>
          <cell r="M142">
            <v>30590</v>
          </cell>
        </row>
        <row r="143">
          <cell r="A143" t="str">
            <v>MSAG3-09HRN8-I</v>
          </cell>
          <cell r="B143" t="str">
            <v>MSAG3-09HRN8-O</v>
          </cell>
          <cell r="C143" t="str">
            <v>RG10B(B2)/BGEF</v>
          </cell>
          <cell r="D143" t="str">
            <v>on/off</v>
          </cell>
          <cell r="E143" t="str">
            <v>R32</v>
          </cell>
          <cell r="F143">
            <v>2.64</v>
          </cell>
          <cell r="G143">
            <v>2.78</v>
          </cell>
          <cell r="H143" t="str">
            <v>M_MASS</v>
          </cell>
          <cell r="I143">
            <v>7770</v>
          </cell>
          <cell r="J143">
            <v>18130</v>
          </cell>
          <cell r="K143"/>
          <cell r="L143">
            <v>20720</v>
          </cell>
          <cell r="M143">
            <v>33190</v>
          </cell>
        </row>
        <row r="144">
          <cell r="A144" t="str">
            <v>MSAG3-12HRN8-I</v>
          </cell>
          <cell r="B144" t="str">
            <v>MSAG3-12HRN8-O</v>
          </cell>
          <cell r="C144" t="str">
            <v>RG10B(B2)/BGEF</v>
          </cell>
          <cell r="D144" t="str">
            <v>on/off</v>
          </cell>
          <cell r="E144" t="str">
            <v>R32</v>
          </cell>
          <cell r="F144">
            <v>3.52</v>
          </cell>
          <cell r="G144">
            <v>3.66</v>
          </cell>
          <cell r="H144" t="str">
            <v>M_MASS</v>
          </cell>
          <cell r="I144">
            <v>10080</v>
          </cell>
          <cell r="J144">
            <v>23520</v>
          </cell>
          <cell r="K144"/>
          <cell r="L144">
            <v>26880</v>
          </cell>
          <cell r="M144">
            <v>42990</v>
          </cell>
        </row>
        <row r="145">
          <cell r="A145" t="str">
            <v>MSAG3-18HRN8-I</v>
          </cell>
          <cell r="B145" t="str">
            <v>MSAG3-18HRN8-O</v>
          </cell>
          <cell r="C145" t="str">
            <v>RG10B(B2)/BGEF</v>
          </cell>
          <cell r="D145" t="str">
            <v>on/off</v>
          </cell>
          <cell r="E145" t="str">
            <v>R32</v>
          </cell>
          <cell r="F145">
            <v>5.28</v>
          </cell>
          <cell r="G145">
            <v>5.56</v>
          </cell>
          <cell r="H145" t="str">
            <v>M_MASS</v>
          </cell>
          <cell r="I145">
            <v>17070</v>
          </cell>
          <cell r="J145">
            <v>39830</v>
          </cell>
          <cell r="K145"/>
          <cell r="L145">
            <v>45520</v>
          </cell>
          <cell r="M145">
            <v>72790</v>
          </cell>
        </row>
        <row r="146">
          <cell r="A146" t="str">
            <v>MSAG3-24HRN8-I</v>
          </cell>
          <cell r="B146" t="str">
            <v>MSAG3-24HRN8-O</v>
          </cell>
          <cell r="C146" t="str">
            <v>RG10B(B2)/BGEF</v>
          </cell>
          <cell r="D146" t="str">
            <v>on/off</v>
          </cell>
          <cell r="E146" t="str">
            <v>R32</v>
          </cell>
          <cell r="F146">
            <v>7.03</v>
          </cell>
          <cell r="G146">
            <v>7.33</v>
          </cell>
          <cell r="H146" t="str">
            <v>M_MASS</v>
          </cell>
          <cell r="I146">
            <v>21570</v>
          </cell>
          <cell r="J146">
            <v>50330</v>
          </cell>
          <cell r="K146"/>
          <cell r="L146">
            <v>57520</v>
          </cell>
          <cell r="M146">
            <v>91990</v>
          </cell>
        </row>
        <row r="147">
          <cell r="A147"/>
          <cell r="B147"/>
          <cell r="C147"/>
          <cell r="D147"/>
          <cell r="E147"/>
          <cell r="F147"/>
          <cell r="G147"/>
          <cell r="H147"/>
          <cell r="I147"/>
          <cell r="J147"/>
          <cell r="K147"/>
          <cell r="L147"/>
          <cell r="M147"/>
        </row>
        <row r="148">
          <cell r="A148" t="str">
            <v xml:space="preserve">МОБИЛЬНЫЕ КОНДИЦИОНЕРЫ </v>
          </cell>
          <cell r="B148"/>
          <cell r="C148"/>
          <cell r="D148"/>
          <cell r="E148"/>
          <cell r="F148"/>
          <cell r="G148" t="str">
            <v>• Автоматическое испарение конденсата
• Функция Follow me
• Простая установка
• Мобильность установки
• 24-х часовой таймер
• Простое сенсорное управление
• Авторестарт</v>
          </cell>
          <cell r="H148"/>
          <cell r="I148"/>
          <cell r="J148"/>
          <cell r="K148"/>
          <cell r="L148"/>
          <cell r="M148"/>
        </row>
        <row r="149">
          <cell r="A149"/>
          <cell r="B149"/>
          <cell r="C149"/>
          <cell r="D149"/>
          <cell r="E149"/>
          <cell r="F149"/>
          <cell r="G149"/>
          <cell r="H149"/>
          <cell r="I149"/>
          <cell r="J149"/>
          <cell r="K149"/>
          <cell r="L149"/>
          <cell r="M149"/>
        </row>
        <row r="150">
          <cell r="A150" t="str">
            <v>MPPDA-09CRN7-Q</v>
          </cell>
          <cell r="B150" t="str">
            <v>-</v>
          </cell>
          <cell r="C150"/>
          <cell r="D150" t="str">
            <v>on/off</v>
          </cell>
          <cell r="E150" t="str">
            <v>R290</v>
          </cell>
          <cell r="F150">
            <v>2.64</v>
          </cell>
          <cell r="G150" t="str">
            <v>-</v>
          </cell>
          <cell r="H150" t="str">
            <v>M_MASS</v>
          </cell>
          <cell r="I150">
            <v>38400</v>
          </cell>
          <cell r="J150"/>
          <cell r="K150"/>
          <cell r="L150">
            <v>30720</v>
          </cell>
          <cell r="M150">
            <v>42990</v>
          </cell>
        </row>
        <row r="151">
          <cell r="A151" t="str">
            <v>MPPDB-12HRN1-Q</v>
          </cell>
          <cell r="B151" t="str">
            <v>-</v>
          </cell>
          <cell r="C151"/>
          <cell r="D151" t="str">
            <v>on/off</v>
          </cell>
          <cell r="E151" t="str">
            <v>R410a</v>
          </cell>
          <cell r="F151">
            <v>3.52</v>
          </cell>
          <cell r="G151">
            <v>2.93</v>
          </cell>
          <cell r="H151" t="str">
            <v>M_MASS</v>
          </cell>
          <cell r="I151">
            <v>45600</v>
          </cell>
          <cell r="J151"/>
          <cell r="K151"/>
          <cell r="L151">
            <v>36480</v>
          </cell>
          <cell r="M151">
            <v>49990</v>
          </cell>
        </row>
        <row r="152">
          <cell r="A152" t="str">
            <v>MPPDB-12CRN7-Q</v>
          </cell>
          <cell r="B152" t="str">
            <v>-</v>
          </cell>
          <cell r="C152"/>
          <cell r="D152" t="str">
            <v>on/off</v>
          </cell>
          <cell r="E152" t="str">
            <v>R290</v>
          </cell>
          <cell r="F152">
            <v>3.52</v>
          </cell>
          <cell r="G152" t="str">
            <v>-</v>
          </cell>
          <cell r="H152" t="str">
            <v>M_MASS</v>
          </cell>
          <cell r="I152">
            <v>42500</v>
          </cell>
          <cell r="J152"/>
          <cell r="K152"/>
          <cell r="L152">
            <v>34000</v>
          </cell>
          <cell r="M152">
            <v>44990</v>
          </cell>
        </row>
        <row r="153">
          <cell r="A153" t="str">
            <v>MPPH1-07СHN7G1</v>
          </cell>
          <cell r="B153"/>
          <cell r="C153"/>
          <cell r="D153" t="str">
            <v>on/off</v>
          </cell>
          <cell r="E153" t="str">
            <v>R290</v>
          </cell>
          <cell r="F153">
            <v>2.0499999999999998</v>
          </cell>
          <cell r="G153"/>
          <cell r="H153" t="str">
            <v>M_MASS</v>
          </cell>
          <cell r="I153">
            <v>24300</v>
          </cell>
          <cell r="J153"/>
          <cell r="K153"/>
          <cell r="L153">
            <v>19440</v>
          </cell>
          <cell r="M153">
            <v>27990</v>
          </cell>
        </row>
        <row r="154">
          <cell r="A154" t="str">
            <v>MPPH1-09СHN7G1</v>
          </cell>
          <cell r="B154"/>
          <cell r="C154"/>
          <cell r="D154" t="str">
            <v>on/off</v>
          </cell>
          <cell r="E154" t="str">
            <v>R290</v>
          </cell>
          <cell r="F154">
            <v>2.64</v>
          </cell>
          <cell r="G154"/>
          <cell r="H154" t="str">
            <v>M_MASS</v>
          </cell>
          <cell r="I154">
            <v>26700</v>
          </cell>
          <cell r="J154"/>
          <cell r="K154"/>
          <cell r="L154">
            <v>21360</v>
          </cell>
          <cell r="M154">
            <v>29990</v>
          </cell>
        </row>
        <row r="155">
          <cell r="A155" t="str">
            <v>MPPT-12CRFN7-Q</v>
          </cell>
          <cell r="B155" t="str">
            <v>-</v>
          </cell>
          <cell r="C155"/>
          <cell r="D155" t="str">
            <v xml:space="preserve"> DC inverter</v>
          </cell>
          <cell r="E155" t="str">
            <v>R290</v>
          </cell>
          <cell r="F155">
            <v>3.22</v>
          </cell>
          <cell r="G155" t="str">
            <v>-</v>
          </cell>
          <cell r="H155" t="str">
            <v>M_MASS</v>
          </cell>
          <cell r="I155">
            <v>50000</v>
          </cell>
          <cell r="J155"/>
          <cell r="K155"/>
          <cell r="L155">
            <v>40000</v>
          </cell>
          <cell r="M155">
            <v>56990</v>
          </cell>
        </row>
        <row r="156">
          <cell r="A156" t="str">
            <v>PT DUO</v>
          </cell>
          <cell r="B156" t="str">
            <v xml:space="preserve">Переходник подключения воздуховода серии MPPT </v>
          </cell>
          <cell r="C156"/>
          <cell r="D156"/>
          <cell r="E156"/>
          <cell r="F156"/>
          <cell r="G156" t="str">
            <v>-</v>
          </cell>
          <cell r="H156" t="str">
            <v>M_MASS</v>
          </cell>
          <cell r="I156">
            <v>3300</v>
          </cell>
          <cell r="J156"/>
          <cell r="K156"/>
          <cell r="L156">
            <v>2640</v>
          </cell>
          <cell r="M156">
            <v>4990</v>
          </cell>
        </row>
        <row r="157">
          <cell r="A157"/>
          <cell r="B157"/>
          <cell r="C157"/>
          <cell r="D157"/>
          <cell r="E157"/>
          <cell r="F157"/>
          <cell r="G157"/>
          <cell r="H157"/>
          <cell r="I157"/>
          <cell r="J157"/>
          <cell r="K157"/>
          <cell r="L157"/>
          <cell r="M157"/>
        </row>
        <row r="158">
          <cell r="A158" t="str">
            <v>ОСУШИТЕЛИ</v>
          </cell>
          <cell r="B158"/>
          <cell r="C158"/>
          <cell r="D158"/>
          <cell r="E158"/>
          <cell r="F158"/>
          <cell r="G158"/>
          <cell r="H158"/>
          <cell r="I158"/>
          <cell r="J158"/>
          <cell r="K158"/>
          <cell r="L158"/>
          <cell r="M158"/>
        </row>
        <row r="159">
          <cell r="A159" t="str">
            <v>Внутренний блок</v>
          </cell>
          <cell r="B159" t="str">
            <v>Наружный блок</v>
          </cell>
          <cell r="C159" t="str">
            <v>Аксессуар</v>
          </cell>
          <cell r="D159" t="str">
            <v xml:space="preserve">Тип </v>
          </cell>
          <cell r="E159" t="str">
            <v>Фреон</v>
          </cell>
          <cell r="F159" t="str">
            <v>Емкость бака</v>
          </cell>
          <cell r="G159" t="str">
            <v xml:space="preserve">Производительность </v>
          </cell>
          <cell r="H159" t="str">
            <v>Тип скидки</v>
          </cell>
          <cell r="I159" t="str">
            <v>Базовая цена
внутр.,РУБ</v>
          </cell>
          <cell r="J159" t="str">
            <v>Базовая цена
наруж.,РУБ</v>
          </cell>
          <cell r="K159" t="str">
            <v>Аксессуар</v>
          </cell>
          <cell r="L159" t="str">
            <v>Цена со скидкой за комплект</v>
          </cell>
          <cell r="M159" t="str">
            <v>МПРЦ, руб.</v>
          </cell>
        </row>
        <row r="160">
          <cell r="A160"/>
          <cell r="B160"/>
          <cell r="C160"/>
          <cell r="D160"/>
          <cell r="E160"/>
          <cell r="F160"/>
          <cell r="G160"/>
          <cell r="H160"/>
          <cell r="I160"/>
          <cell r="J160"/>
          <cell r="K160"/>
          <cell r="L160"/>
          <cell r="M160"/>
        </row>
        <row r="161">
          <cell r="A161" t="str">
            <v>MDDN1-10DEN7</v>
          </cell>
          <cell r="B161" t="str">
            <v>-</v>
          </cell>
          <cell r="C161"/>
          <cell r="D161" t="str">
            <v>on/off</v>
          </cell>
          <cell r="E161" t="str">
            <v>R290</v>
          </cell>
          <cell r="F161">
            <v>2</v>
          </cell>
          <cell r="G161">
            <v>10</v>
          </cell>
          <cell r="H161" t="str">
            <v>M_MASS</v>
          </cell>
          <cell r="I161">
            <v>12700.199999999999</v>
          </cell>
          <cell r="J161"/>
          <cell r="K161"/>
          <cell r="L161">
            <v>10160</v>
          </cell>
          <cell r="M161">
            <v>13999</v>
          </cell>
        </row>
        <row r="162">
          <cell r="A162" t="str">
            <v>MDDF-20DEN7</v>
          </cell>
          <cell r="B162" t="str">
            <v>-</v>
          </cell>
          <cell r="C162"/>
          <cell r="D162" t="str">
            <v>on/off</v>
          </cell>
          <cell r="E162" t="str">
            <v>R290</v>
          </cell>
          <cell r="F162">
            <v>3</v>
          </cell>
          <cell r="G162">
            <v>20</v>
          </cell>
          <cell r="H162" t="str">
            <v>M_MASS</v>
          </cell>
          <cell r="I162">
            <v>13792.099999999999</v>
          </cell>
          <cell r="J162"/>
          <cell r="K162"/>
          <cell r="L162">
            <v>11034</v>
          </cell>
          <cell r="M162">
            <v>15999</v>
          </cell>
        </row>
        <row r="163">
          <cell r="A163" t="str">
            <v>MDDF-30DEN7</v>
          </cell>
          <cell r="B163" t="str">
            <v>-</v>
          </cell>
          <cell r="C163"/>
          <cell r="D163" t="str">
            <v>on/off</v>
          </cell>
          <cell r="E163" t="str">
            <v>R290</v>
          </cell>
          <cell r="F163">
            <v>3</v>
          </cell>
          <cell r="G163">
            <v>30</v>
          </cell>
          <cell r="H163" t="str">
            <v>M_MASS</v>
          </cell>
          <cell r="I163">
            <v>18598.899999999998</v>
          </cell>
          <cell r="J163"/>
          <cell r="K163"/>
          <cell r="L163">
            <v>14879</v>
          </cell>
          <cell r="M163">
            <v>20999</v>
          </cell>
        </row>
        <row r="164">
          <cell r="A164" t="str">
            <v>MDDF-50DEN7</v>
          </cell>
          <cell r="B164" t="str">
            <v>-</v>
          </cell>
          <cell r="C164"/>
          <cell r="D164" t="str">
            <v>on/off</v>
          </cell>
          <cell r="E164" t="str">
            <v>R290</v>
          </cell>
          <cell r="F164">
            <v>4</v>
          </cell>
          <cell r="G164">
            <v>50</v>
          </cell>
          <cell r="H164" t="str">
            <v>M_MASS</v>
          </cell>
          <cell r="I164">
            <v>21752.6</v>
          </cell>
          <cell r="J164"/>
          <cell r="K164"/>
          <cell r="L164">
            <v>17402</v>
          </cell>
          <cell r="M164">
            <v>26999</v>
          </cell>
        </row>
        <row r="165">
          <cell r="A165"/>
          <cell r="B165"/>
          <cell r="C165"/>
          <cell r="D165"/>
          <cell r="E165"/>
          <cell r="F165"/>
          <cell r="G165"/>
          <cell r="H165"/>
          <cell r="I165"/>
          <cell r="J165"/>
          <cell r="K165"/>
          <cell r="L165"/>
          <cell r="M165"/>
        </row>
        <row r="166">
          <cell r="A166" t="str">
            <v>Системы облачного управления компании "ДАИЧИ"</v>
          </cell>
          <cell r="B166"/>
          <cell r="C166"/>
          <cell r="D166"/>
          <cell r="E166"/>
          <cell r="F166"/>
          <cell r="G166"/>
          <cell r="H166"/>
          <cell r="I166"/>
          <cell r="J166"/>
          <cell r="K166"/>
          <cell r="L166"/>
          <cell r="M166"/>
        </row>
        <row r="167">
          <cell r="A167"/>
          <cell r="B167"/>
          <cell r="C167"/>
          <cell r="D167" t="str">
            <v>Тип оборудования или услуги</v>
          </cell>
          <cell r="E167"/>
          <cell r="F167"/>
          <cell r="G167" t="str">
            <v>МПРЦ</v>
          </cell>
          <cell r="H167"/>
          <cell r="I167" t="str">
            <v>Цена со скидкой</v>
          </cell>
          <cell r="J167"/>
          <cell r="K167" t="str">
            <v>ДОПОЛНЕНИЕ</v>
          </cell>
          <cell r="L167"/>
          <cell r="M167"/>
        </row>
        <row r="168">
          <cell r="A168"/>
          <cell r="B168"/>
          <cell r="C168"/>
          <cell r="D168" t="str">
            <v>Wi-Fi-контроллер DAICHI CTRL-AC-S-31</v>
          </cell>
          <cell r="E168"/>
          <cell r="F168"/>
          <cell r="G168">
            <v>5650</v>
          </cell>
          <cell r="H168"/>
          <cell r="I168">
            <v>4490</v>
          </cell>
          <cell r="J168"/>
          <cell r="K168"/>
          <cell r="L168"/>
          <cell r="M168"/>
        </row>
        <row r="169">
          <cell r="A169"/>
          <cell r="B169"/>
          <cell r="C169"/>
          <cell r="D169" t="str">
            <v>Wi-Fi-контроллер DAICHI CTRL-AC-S-32</v>
          </cell>
          <cell r="E169"/>
          <cell r="F169"/>
          <cell r="G169">
            <v>2490</v>
          </cell>
          <cell r="H169"/>
          <cell r="I169">
            <v>1990</v>
          </cell>
          <cell r="J169"/>
          <cell r="K169"/>
          <cell r="L169"/>
          <cell r="M169"/>
        </row>
        <row r="171">
          <cell r="A171" t="str">
            <v>Проводной пульт управления (совместимость с блоками уточняйте у вашего менеджера)</v>
          </cell>
          <cell r="B171"/>
          <cell r="C171"/>
          <cell r="D171"/>
          <cell r="E171"/>
          <cell r="F171"/>
          <cell r="G171"/>
          <cell r="H171"/>
          <cell r="I171"/>
          <cell r="J171"/>
          <cell r="K171"/>
          <cell r="L171"/>
          <cell r="M171"/>
        </row>
        <row r="172">
          <cell r="A172"/>
          <cell r="B172"/>
          <cell r="C172" t="str">
            <v>Артикул</v>
          </cell>
          <cell r="D172" t="str">
            <v>Тип оборудования</v>
          </cell>
          <cell r="E172"/>
          <cell r="F172"/>
          <cell r="G172" t="str">
            <v>Базовая цена</v>
          </cell>
          <cell r="H172"/>
          <cell r="I172" t="str">
            <v>Цена со скидкой</v>
          </cell>
          <cell r="J172" t="str">
            <v>Цена со скидкой</v>
          </cell>
          <cell r="K172"/>
          <cell r="L172"/>
          <cell r="M172"/>
        </row>
        <row r="173">
          <cell r="A173"/>
          <cell r="B173"/>
          <cell r="C173" t="str">
            <v>KJR-120K/F-E</v>
          </cell>
          <cell r="D173" t="str">
            <v>Проводной пульт управления</v>
          </cell>
          <cell r="E173"/>
          <cell r="F173"/>
          <cell r="G173"/>
          <cell r="H173"/>
          <cell r="I173">
            <v>4790</v>
          </cell>
          <cell r="J173"/>
          <cell r="K173"/>
          <cell r="L173"/>
          <cell r="M173"/>
        </row>
        <row r="174">
          <cell r="A174"/>
          <cell r="B174"/>
          <cell r="C174" t="str">
            <v>MEW-TC5DB1-A</v>
          </cell>
          <cell r="D174" t="str">
            <v>Кабель-переходник для подключения проводного пульта</v>
          </cell>
          <cell r="E174"/>
          <cell r="F174"/>
          <cell r="G174"/>
          <cell r="H174"/>
          <cell r="I174"/>
          <cell r="J174"/>
          <cell r="K174"/>
          <cell r="L174"/>
          <cell r="M174"/>
        </row>
        <row r="175">
          <cell r="A175"/>
          <cell r="B175"/>
          <cell r="C175" t="str">
            <v>MEW-MFC5DB4-A</v>
          </cell>
          <cell r="D175" t="str">
            <v>Комплект адаптера расширения функций сплит-системы, с выходом на XYE</v>
          </cell>
          <cell r="E175"/>
          <cell r="F175"/>
          <cell r="G175"/>
          <cell r="H175"/>
          <cell r="I175">
            <v>2290</v>
          </cell>
          <cell r="J175"/>
          <cell r="K175"/>
          <cell r="L175"/>
          <cell r="M175"/>
        </row>
        <row r="176">
          <cell r="A176"/>
          <cell r="B176"/>
          <cell r="C176" t="str">
            <v>MEW-MFC5DB4-B</v>
          </cell>
          <cell r="D176" t="str">
            <v>Комплект адаптера расширения функций сплит-системы, с выходом на CN44</v>
          </cell>
          <cell r="E176"/>
          <cell r="F176"/>
          <cell r="G176"/>
          <cell r="H176"/>
          <cell r="I176"/>
          <cell r="J176"/>
          <cell r="K176"/>
          <cell r="L176"/>
          <cell r="M176"/>
        </row>
      </sheetData>
      <sheetData sheetId="3">
        <row r="1">
          <cell r="A1"/>
          <cell r="B1"/>
          <cell r="C1"/>
          <cell r="D1"/>
          <cell r="E1"/>
          <cell r="F1"/>
          <cell r="G1"/>
          <cell r="H1"/>
          <cell r="I1"/>
          <cell r="J1"/>
          <cell r="K1"/>
        </row>
        <row r="2">
          <cell r="A2"/>
          <cell r="B2"/>
          <cell r="C2"/>
          <cell r="D2"/>
          <cell r="E2"/>
          <cell r="F2"/>
          <cell r="G2"/>
          <cell r="H2"/>
          <cell r="I2" t="str">
            <v>Введите вашу скидку:</v>
          </cell>
          <cell r="J2"/>
          <cell r="K2"/>
        </row>
        <row r="3">
          <cell r="A3" t="str">
            <v>Мульти-сплит-системы</v>
          </cell>
          <cell r="B3"/>
          <cell r="C3"/>
          <cell r="D3"/>
          <cell r="E3"/>
          <cell r="F3"/>
          <cell r="G3"/>
          <cell r="H3"/>
          <cell r="I3" t="str">
            <v>M_MASS</v>
          </cell>
          <cell r="J3">
            <v>0.2</v>
          </cell>
          <cell r="K3"/>
        </row>
        <row r="4">
          <cell r="A4"/>
          <cell r="B4"/>
          <cell r="C4"/>
          <cell r="D4"/>
          <cell r="E4"/>
          <cell r="F4"/>
          <cell r="G4"/>
          <cell r="H4"/>
          <cell r="I4" t="str">
            <v>M_PREM</v>
          </cell>
          <cell r="J4">
            <v>0.57999999999999996</v>
          </cell>
          <cell r="K4"/>
        </row>
        <row r="5">
          <cell r="A5"/>
          <cell r="B5"/>
          <cell r="C5"/>
          <cell r="D5"/>
          <cell r="E5"/>
          <cell r="F5"/>
          <cell r="G5"/>
          <cell r="H5"/>
          <cell r="I5" t="str">
            <v>D_ACC</v>
          </cell>
          <cell r="J5">
            <v>0.3</v>
          </cell>
          <cell r="K5"/>
        </row>
        <row r="6">
          <cell r="A6" t="str">
            <v>К СОДЕРЖАНИЮ</v>
          </cell>
          <cell r="B6"/>
          <cell r="C6"/>
          <cell r="D6"/>
          <cell r="E6"/>
          <cell r="F6"/>
          <cell r="G6"/>
          <cell r="H6"/>
          <cell r="I6"/>
          <cell r="J6"/>
          <cell r="K6"/>
        </row>
        <row r="7">
          <cell r="A7" t="str">
            <v>Внутренний / 
Наружный блок</v>
          </cell>
          <cell r="B7" t="str">
            <v>Панель</v>
          </cell>
          <cell r="C7" t="str">
            <v xml:space="preserve">Тип </v>
          </cell>
          <cell r="D7" t="str">
            <v>Фреон</v>
          </cell>
          <cell r="E7" t="str">
            <v>Мощность охлаждения, кВт</v>
          </cell>
          <cell r="F7" t="str">
            <v>Мощность обогрева, кВт</v>
          </cell>
          <cell r="G7" t="str">
            <v>Тип скидки</v>
          </cell>
          <cell r="H7" t="str">
            <v>Базовая цена,
блок,РУБ.</v>
          </cell>
          <cell r="I7" t="str">
            <v>Базовая цена
панель, РУБ</v>
          </cell>
          <cell r="J7" t="str">
            <v>Цена со скидкой за комплект</v>
          </cell>
          <cell r="K7" t="str">
            <v>МПРЦ, руб.</v>
          </cell>
        </row>
        <row r="8">
          <cell r="A8"/>
          <cell r="B8"/>
          <cell r="C8"/>
          <cell r="D8"/>
          <cell r="E8"/>
          <cell r="F8"/>
          <cell r="G8"/>
          <cell r="H8"/>
          <cell r="I8"/>
          <cell r="J8"/>
          <cell r="K8"/>
        </row>
        <row r="9">
          <cell r="A9"/>
          <cell r="B9"/>
          <cell r="C9"/>
          <cell r="D9"/>
          <cell r="E9"/>
          <cell r="F9"/>
          <cell r="G9"/>
          <cell r="H9"/>
          <cell r="I9"/>
          <cell r="J9"/>
          <cell r="K9"/>
        </row>
        <row r="10">
          <cell r="A10" t="str">
            <v>Наружные блоки мульти-системы</v>
          </cell>
          <cell r="B10"/>
          <cell r="C10"/>
          <cell r="D10"/>
          <cell r="E10"/>
          <cell r="F10" t="str">
            <v>• FULL DC inverter
• Озонобезопасный и энергоэффективный хладагент R32
• Функция самодиагностики
• Защитная крышка присоединительных патрубков
• Корпус с антикоррозионным покрытием Golden Fin 
• Влагоотталкивающее алюминиевое оребрение
• Стабильная работа при низких температурах -15 °С</v>
          </cell>
          <cell r="G10"/>
          <cell r="H10"/>
          <cell r="I10"/>
          <cell r="J10"/>
          <cell r="K10"/>
        </row>
        <row r="11">
          <cell r="A11"/>
          <cell r="B11"/>
          <cell r="C11"/>
          <cell r="D11"/>
          <cell r="E11"/>
          <cell r="F11"/>
          <cell r="G11"/>
          <cell r="H11"/>
          <cell r="I11"/>
          <cell r="J11"/>
          <cell r="K11"/>
        </row>
        <row r="12">
          <cell r="A12" t="str">
            <v>M2OH-14HFN8-Q1</v>
          </cell>
          <cell r="B12"/>
          <cell r="C12" t="str">
            <v>DC inverter</v>
          </cell>
          <cell r="D12" t="str">
            <v>R32</v>
          </cell>
          <cell r="E12">
            <v>4.0999999999999996</v>
          </cell>
          <cell r="F12">
            <v>4.4000000000000004</v>
          </cell>
          <cell r="G12" t="str">
            <v>M_PREM</v>
          </cell>
          <cell r="H12">
            <v>124700</v>
          </cell>
          <cell r="I12"/>
          <cell r="J12">
            <v>52374</v>
          </cell>
          <cell r="K12">
            <v>79790</v>
          </cell>
        </row>
        <row r="13">
          <cell r="A13" t="str">
            <v>M2OE-18HFN8-Q1</v>
          </cell>
          <cell r="B13"/>
          <cell r="C13" t="str">
            <v>DC inverter</v>
          </cell>
          <cell r="D13" t="str">
            <v>R32</v>
          </cell>
          <cell r="E13">
            <v>5.28</v>
          </cell>
          <cell r="F13">
            <v>5.57</v>
          </cell>
          <cell r="G13" t="str">
            <v>M_PREM</v>
          </cell>
          <cell r="H13">
            <v>151600</v>
          </cell>
          <cell r="I13"/>
          <cell r="J13">
            <v>63672</v>
          </cell>
          <cell r="K13">
            <v>96990</v>
          </cell>
        </row>
        <row r="14">
          <cell r="A14" t="str">
            <v>M3OG-21HFN8-Q1</v>
          </cell>
          <cell r="B14"/>
          <cell r="C14" t="str">
            <v>DC inverter</v>
          </cell>
          <cell r="D14" t="str">
            <v>R32</v>
          </cell>
          <cell r="E14">
            <v>6.15</v>
          </cell>
          <cell r="F14">
            <v>6.45</v>
          </cell>
          <cell r="G14" t="str">
            <v>M_PREM</v>
          </cell>
          <cell r="H14">
            <v>188400</v>
          </cell>
          <cell r="I14"/>
          <cell r="J14">
            <v>79128</v>
          </cell>
          <cell r="K14">
            <v>120590</v>
          </cell>
        </row>
        <row r="15">
          <cell r="A15" t="str">
            <v>M3OA-27HFN8-Q1</v>
          </cell>
          <cell r="B15"/>
          <cell r="C15" t="str">
            <v>DC inverter</v>
          </cell>
          <cell r="D15" t="str">
            <v>R32</v>
          </cell>
          <cell r="E15">
            <v>7.91</v>
          </cell>
          <cell r="F15">
            <v>8.2100000000000009</v>
          </cell>
          <cell r="G15" t="str">
            <v>M_PREM</v>
          </cell>
          <cell r="H15">
            <v>205500</v>
          </cell>
          <cell r="I15"/>
          <cell r="J15">
            <v>86310</v>
          </cell>
          <cell r="K15">
            <v>131490</v>
          </cell>
        </row>
        <row r="16">
          <cell r="A16" t="str">
            <v>M4OE-28HFN8-Q1</v>
          </cell>
          <cell r="B16"/>
          <cell r="C16" t="str">
            <v>DC inverter</v>
          </cell>
          <cell r="D16" t="str">
            <v>R32</v>
          </cell>
          <cell r="E16">
            <v>8.1999999999999993</v>
          </cell>
          <cell r="F16">
            <v>8.8000000000000007</v>
          </cell>
          <cell r="G16" t="str">
            <v>M_PREM</v>
          </cell>
          <cell r="H16">
            <v>241100</v>
          </cell>
          <cell r="I16"/>
          <cell r="J16">
            <v>101262</v>
          </cell>
          <cell r="K16">
            <v>154290</v>
          </cell>
        </row>
        <row r="17">
          <cell r="A17" t="str">
            <v>M4OB-36HFN8-Q1</v>
          </cell>
          <cell r="B17"/>
          <cell r="C17" t="str">
            <v>DC inverter</v>
          </cell>
          <cell r="D17" t="str">
            <v>R32</v>
          </cell>
          <cell r="E17">
            <v>10.6</v>
          </cell>
          <cell r="F17">
            <v>10.6</v>
          </cell>
          <cell r="G17" t="str">
            <v>M_PREM</v>
          </cell>
          <cell r="H17">
            <v>317200</v>
          </cell>
          <cell r="I17"/>
          <cell r="J17">
            <v>133224</v>
          </cell>
          <cell r="K17">
            <v>202990</v>
          </cell>
        </row>
        <row r="18">
          <cell r="A18" t="str">
            <v>M5OA2-42FRN8G1</v>
          </cell>
          <cell r="B18"/>
          <cell r="C18" t="str">
            <v>DC inverter</v>
          </cell>
          <cell r="D18" t="str">
            <v>R33</v>
          </cell>
          <cell r="E18">
            <v>12.31</v>
          </cell>
          <cell r="F18">
            <v>12.31</v>
          </cell>
          <cell r="G18" t="str">
            <v>M_PREM</v>
          </cell>
          <cell r="H18">
            <v>359900</v>
          </cell>
          <cell r="I18"/>
          <cell r="J18">
            <v>151158</v>
          </cell>
          <cell r="K18">
            <v>230290</v>
          </cell>
        </row>
        <row r="19">
          <cell r="A19"/>
          <cell r="B19"/>
          <cell r="C19"/>
          <cell r="D19"/>
          <cell r="E19"/>
          <cell r="F19"/>
          <cell r="G19"/>
          <cell r="H19"/>
          <cell r="I19"/>
          <cell r="J19"/>
          <cell r="K19"/>
        </row>
        <row r="20">
          <cell r="A20" t="str">
            <v>Настенные внутренние блоки. Серия GAIA (MMSCA)</v>
          </cell>
          <cell r="B20"/>
          <cell r="C20"/>
          <cell r="D20"/>
          <cell r="E20"/>
          <cell r="F20" t="str">
            <v>• Класс энергоэффективности А+++
• Запатентованная система распределения воздуха Breezeless™
• Низкий уровень шума 21,5 дБ(А)
• Запатентованная система распределения воздуха
• H13 HEPA фильтр</v>
          </cell>
          <cell r="G20"/>
          <cell r="H20"/>
          <cell r="I20"/>
          <cell r="J20"/>
          <cell r="K20"/>
        </row>
        <row r="21">
          <cell r="A21"/>
          <cell r="B21"/>
          <cell r="C21"/>
          <cell r="D21"/>
          <cell r="E21"/>
          <cell r="F21"/>
          <cell r="G21"/>
          <cell r="H21"/>
          <cell r="I21"/>
          <cell r="J21"/>
          <cell r="K21"/>
        </row>
        <row r="22">
          <cell r="A22" t="str">
            <v>MMCA1BU-09HRFN8</v>
          </cell>
          <cell r="B22" t="str">
            <v>GAIA-D53</v>
          </cell>
          <cell r="C22" t="str">
            <v>DC inverter</v>
          </cell>
          <cell r="D22" t="str">
            <v>R32</v>
          </cell>
          <cell r="E22">
            <v>2.64</v>
          </cell>
          <cell r="F22">
            <v>3.22</v>
          </cell>
          <cell r="G22" t="str">
            <v>M_PREM</v>
          </cell>
          <cell r="H22">
            <v>69800</v>
          </cell>
          <cell r="I22">
            <v>1300</v>
          </cell>
          <cell r="J22">
            <v>30226</v>
          </cell>
          <cell r="K22">
            <v>46590</v>
          </cell>
        </row>
        <row r="23">
          <cell r="A23" t="str">
            <v>MMCA1BU-12HRFN8</v>
          </cell>
          <cell r="B23" t="str">
            <v>GAIA-D53</v>
          </cell>
          <cell r="C23" t="str">
            <v>DC inverter</v>
          </cell>
          <cell r="D23" t="str">
            <v>R32</v>
          </cell>
          <cell r="E23">
            <v>3.52</v>
          </cell>
          <cell r="F23">
            <v>3.81</v>
          </cell>
          <cell r="G23" t="str">
            <v>M_PREM</v>
          </cell>
          <cell r="H23">
            <v>76000</v>
          </cell>
          <cell r="I23">
            <v>1300</v>
          </cell>
          <cell r="J23">
            <v>32830</v>
          </cell>
          <cell r="K23">
            <v>50490</v>
          </cell>
        </row>
        <row r="24">
          <cell r="A24"/>
          <cell r="B24"/>
          <cell r="C24"/>
          <cell r="D24"/>
          <cell r="E24"/>
          <cell r="F24"/>
          <cell r="G24"/>
          <cell r="H24"/>
          <cell r="I24"/>
          <cell r="J24"/>
          <cell r="K24"/>
        </row>
        <row r="25">
          <cell r="A25" t="str">
            <v>Настенные внутренние блоки. Серия BREEZELESS (MSFA)</v>
          </cell>
          <cell r="B25"/>
          <cell r="C25"/>
          <cell r="D25"/>
          <cell r="E25"/>
          <cell r="F25" t="str">
            <v>• Класс энергоэффективности "А"
• Современный озонобезопасный фреон R32
• Inverter Quattro
• Запатентованная система распределения воздуха Breezeless™
• Распределение воздуха на 360° благодаря боковым
выходным отверстиям для воздуха S-образной формы</v>
          </cell>
          <cell r="G25"/>
          <cell r="H25"/>
          <cell r="I25"/>
          <cell r="J25"/>
          <cell r="K25"/>
        </row>
        <row r="26">
          <cell r="A26"/>
          <cell r="B26"/>
          <cell r="C26"/>
          <cell r="D26"/>
          <cell r="E26"/>
          <cell r="F26"/>
          <cell r="G26"/>
          <cell r="H26"/>
          <cell r="I26"/>
          <cell r="J26"/>
          <cell r="K26"/>
        </row>
        <row r="27">
          <cell r="A27" t="str">
            <v>MSFA2-09N8D6-I</v>
          </cell>
          <cell r="B27"/>
          <cell r="C27" t="str">
            <v>FDC</v>
          </cell>
          <cell r="D27" t="str">
            <v>R32</v>
          </cell>
          <cell r="E27">
            <v>2.64</v>
          </cell>
          <cell r="F27">
            <v>2.93</v>
          </cell>
          <cell r="G27" t="str">
            <v>M_PREM</v>
          </cell>
          <cell r="H27">
            <v>41200</v>
          </cell>
          <cell r="I27"/>
          <cell r="J27">
            <v>17304</v>
          </cell>
          <cell r="K27">
            <v>26390</v>
          </cell>
        </row>
        <row r="28">
          <cell r="A28" t="str">
            <v>MSFA2-12N8D6-I</v>
          </cell>
          <cell r="B28"/>
          <cell r="C28" t="str">
            <v>FDC</v>
          </cell>
          <cell r="D28" t="str">
            <v>R32</v>
          </cell>
          <cell r="E28">
            <v>3.52</v>
          </cell>
          <cell r="F28">
            <v>3.81</v>
          </cell>
          <cell r="G28" t="str">
            <v>M_PREM</v>
          </cell>
          <cell r="H28">
            <v>43200</v>
          </cell>
          <cell r="I28"/>
          <cell r="J28">
            <v>18144</v>
          </cell>
          <cell r="K28">
            <v>27590</v>
          </cell>
        </row>
        <row r="29">
          <cell r="A29"/>
          <cell r="B29"/>
          <cell r="C29"/>
          <cell r="D29"/>
          <cell r="E29"/>
          <cell r="F29"/>
          <cell r="G29"/>
          <cell r="H29"/>
          <cell r="I29"/>
          <cell r="J29"/>
          <cell r="K29"/>
        </row>
        <row r="30">
          <cell r="A30" t="str">
            <v>Настенный внутренний блок. Серия BREEZELESS E (MSFE)</v>
          </cell>
          <cell r="B30"/>
          <cell r="C30"/>
          <cell r="D30"/>
          <cell r="E30"/>
          <cell r="F30" t="str">
            <v xml:space="preserve">• Класс энергоэффективности "А"
• Запатентованная система распределения воздуха Breezeless™
• Белый матовый корпус
• Ионизатор воздуха с технологией AirMagic+
• Теххнологии Cool Flash (мгновенное охлаждение) и 
Heat Flash  (мгновенный обогрев) </v>
          </cell>
          <cell r="G30"/>
          <cell r="H30"/>
          <cell r="I30"/>
          <cell r="J30"/>
          <cell r="K30"/>
        </row>
        <row r="31">
          <cell r="A31"/>
          <cell r="B31"/>
          <cell r="C31"/>
          <cell r="D31"/>
          <cell r="E31"/>
          <cell r="F31"/>
          <cell r="G31"/>
          <cell r="H31"/>
          <cell r="I31"/>
          <cell r="J31"/>
          <cell r="K31"/>
        </row>
        <row r="32">
          <cell r="A32" t="str">
            <v>MMFE-09N8D6-I</v>
          </cell>
          <cell r="B32"/>
          <cell r="C32" t="str">
            <v>FDC</v>
          </cell>
          <cell r="D32" t="str">
            <v>R32</v>
          </cell>
          <cell r="E32">
            <v>2.8</v>
          </cell>
          <cell r="F32">
            <v>2.93</v>
          </cell>
          <cell r="G32" t="str">
            <v>M_PREM</v>
          </cell>
          <cell r="H32">
            <v>40700</v>
          </cell>
          <cell r="I32"/>
          <cell r="J32">
            <v>17094</v>
          </cell>
          <cell r="K32">
            <v>25990</v>
          </cell>
        </row>
        <row r="33">
          <cell r="A33" t="str">
            <v>MMFE-12N8D6-I</v>
          </cell>
          <cell r="B33"/>
          <cell r="C33" t="str">
            <v>FDC</v>
          </cell>
          <cell r="D33" t="str">
            <v>R32</v>
          </cell>
          <cell r="E33">
            <v>3.61</v>
          </cell>
          <cell r="F33">
            <v>3.81</v>
          </cell>
          <cell r="G33" t="str">
            <v>M_PREM</v>
          </cell>
          <cell r="H33">
            <v>42200</v>
          </cell>
          <cell r="I33"/>
          <cell r="J33">
            <v>17724</v>
          </cell>
          <cell r="K33">
            <v>26990</v>
          </cell>
        </row>
        <row r="34">
          <cell r="A34" t="str">
            <v>MMFE-18N8D6-I</v>
          </cell>
          <cell r="B34"/>
          <cell r="C34" t="str">
            <v>FDC</v>
          </cell>
          <cell r="D34" t="str">
            <v>R32</v>
          </cell>
          <cell r="E34">
            <v>5.28</v>
          </cell>
          <cell r="F34">
            <v>5.57</v>
          </cell>
          <cell r="G34" t="str">
            <v>M_PREM</v>
          </cell>
          <cell r="H34">
            <v>58700</v>
          </cell>
          <cell r="I34"/>
          <cell r="J34">
            <v>24654</v>
          </cell>
          <cell r="K34">
            <v>37590</v>
          </cell>
        </row>
        <row r="35">
          <cell r="A35" t="str">
            <v>MMFE-24N8D6-I</v>
          </cell>
          <cell r="B35"/>
          <cell r="C35" t="str">
            <v>FDC</v>
          </cell>
          <cell r="D35" t="str">
            <v>R32</v>
          </cell>
          <cell r="E35">
            <v>7.03</v>
          </cell>
          <cell r="F35">
            <v>7.33</v>
          </cell>
          <cell r="G35" t="str">
            <v>M_PREM</v>
          </cell>
          <cell r="H35">
            <v>69500</v>
          </cell>
          <cell r="I35"/>
          <cell r="J35">
            <v>29190</v>
          </cell>
          <cell r="K35">
            <v>44490</v>
          </cell>
        </row>
        <row r="36">
          <cell r="A36"/>
          <cell r="B36"/>
          <cell r="C36"/>
          <cell r="D36"/>
          <cell r="E36"/>
          <cell r="F36"/>
          <cell r="G36"/>
          <cell r="H36"/>
          <cell r="I36"/>
          <cell r="J36"/>
          <cell r="K36"/>
        </row>
        <row r="37">
          <cell r="A37" t="str">
            <v>Настенные внутренние блоки. Серия EASY (MMES1S)</v>
          </cell>
          <cell r="B37"/>
          <cell r="C37"/>
          <cell r="D37"/>
          <cell r="E37"/>
          <cell r="F37" t="str">
            <v xml:space="preserve">• Объемный воздушный поток
• Теххнология All Easy Pro - простой монтаж и обслуживание 
• Бесшумная работа при активации режима Silence
</v>
          </cell>
          <cell r="G37"/>
          <cell r="H37"/>
          <cell r="I37"/>
          <cell r="J37"/>
          <cell r="K37"/>
        </row>
        <row r="38">
          <cell r="A38"/>
          <cell r="B38"/>
          <cell r="C38"/>
          <cell r="D38"/>
          <cell r="E38"/>
          <cell r="F38"/>
          <cell r="G38"/>
          <cell r="H38"/>
          <cell r="I38"/>
          <cell r="J38"/>
          <cell r="K38"/>
        </row>
        <row r="39">
          <cell r="A39" t="str">
            <v>MMES1S-07FRN8G1</v>
          </cell>
          <cell r="B39"/>
          <cell r="C39" t="str">
            <v>FDC</v>
          </cell>
          <cell r="D39" t="str">
            <v>R32</v>
          </cell>
          <cell r="E39">
            <v>2.78</v>
          </cell>
          <cell r="F39">
            <v>3.22</v>
          </cell>
          <cell r="G39" t="str">
            <v>M_PREM</v>
          </cell>
          <cell r="H39">
            <v>27500</v>
          </cell>
          <cell r="I39"/>
          <cell r="J39">
            <v>11550</v>
          </cell>
          <cell r="K39">
            <v>17590</v>
          </cell>
        </row>
        <row r="40">
          <cell r="A40" t="str">
            <v>MMES1S-09FRN8G1</v>
          </cell>
          <cell r="B40"/>
          <cell r="C40" t="str">
            <v>FDC</v>
          </cell>
          <cell r="D40" t="str">
            <v>R32</v>
          </cell>
          <cell r="E40">
            <v>3.37</v>
          </cell>
          <cell r="F40">
            <v>3.52</v>
          </cell>
          <cell r="G40" t="str">
            <v>M_PREM</v>
          </cell>
          <cell r="H40">
            <v>28600</v>
          </cell>
          <cell r="I40"/>
          <cell r="J40">
            <v>12012</v>
          </cell>
          <cell r="K40">
            <v>18290</v>
          </cell>
        </row>
        <row r="41">
          <cell r="A41" t="str">
            <v>MMES1S-12FRN8G1</v>
          </cell>
          <cell r="B41"/>
          <cell r="C41" t="str">
            <v>FDC</v>
          </cell>
          <cell r="D41" t="str">
            <v>R32</v>
          </cell>
          <cell r="E41">
            <v>5.28</v>
          </cell>
          <cell r="F41">
            <v>5.57</v>
          </cell>
          <cell r="G41" t="str">
            <v>M_PREM</v>
          </cell>
          <cell r="H41">
            <v>32200</v>
          </cell>
          <cell r="I41"/>
          <cell r="J41">
            <v>13524</v>
          </cell>
          <cell r="K41">
            <v>20590</v>
          </cell>
        </row>
        <row r="42">
          <cell r="A42" t="str">
            <v>MMES1S-18FRN8G1</v>
          </cell>
          <cell r="B42"/>
          <cell r="C42" t="str">
            <v>FDC</v>
          </cell>
          <cell r="D42" t="str">
            <v>R32</v>
          </cell>
          <cell r="E42">
            <v>7.03</v>
          </cell>
          <cell r="F42">
            <v>7.33</v>
          </cell>
          <cell r="G42" t="str">
            <v>M_PREM</v>
          </cell>
          <cell r="H42">
            <v>45800</v>
          </cell>
          <cell r="I42"/>
          <cell r="J42">
            <v>19236</v>
          </cell>
          <cell r="K42">
            <v>29290</v>
          </cell>
        </row>
        <row r="43">
          <cell r="A43"/>
          <cell r="B43"/>
          <cell r="C43"/>
          <cell r="D43"/>
          <cell r="E43"/>
          <cell r="F43"/>
          <cell r="G43"/>
          <cell r="H43"/>
          <cell r="I43"/>
          <cell r="J43"/>
          <cell r="K43"/>
        </row>
        <row r="44">
          <cell r="A44" t="str">
            <v>Настенные внутренние блоки. Серия PERSONA (MMAG4)</v>
          </cell>
          <cell r="B44"/>
          <cell r="C44"/>
          <cell r="D44"/>
          <cell r="E44"/>
          <cell r="F44" t="str">
            <v>• Зеркальная чёрная панель внутреннего блока
• Самоочистка внутреннего блока по технологии Self-clean™
• Дежурный обогрев до 8°С
• Тихая работа от 19,5 дБ(А)</v>
          </cell>
          <cell r="G44"/>
          <cell r="H44"/>
          <cell r="I44"/>
          <cell r="J44"/>
          <cell r="K44"/>
        </row>
        <row r="45">
          <cell r="A45"/>
          <cell r="B45"/>
          <cell r="C45"/>
          <cell r="D45"/>
          <cell r="E45"/>
          <cell r="F45"/>
          <cell r="G45"/>
          <cell r="H45"/>
          <cell r="I45"/>
          <cell r="J45"/>
          <cell r="K45"/>
        </row>
        <row r="46">
          <cell r="A46" t="str">
            <v>MMAG4-09N8D0-I</v>
          </cell>
          <cell r="B46"/>
          <cell r="C46" t="str">
            <v>FDC</v>
          </cell>
          <cell r="D46" t="str">
            <v>R32</v>
          </cell>
          <cell r="E46">
            <v>2.78</v>
          </cell>
          <cell r="F46">
            <v>3.22</v>
          </cell>
          <cell r="G46" t="str">
            <v>M_PREM</v>
          </cell>
          <cell r="H46">
            <v>39100</v>
          </cell>
          <cell r="I46"/>
          <cell r="J46">
            <v>16422</v>
          </cell>
          <cell r="K46">
            <v>24990</v>
          </cell>
        </row>
        <row r="47">
          <cell r="A47" t="str">
            <v>MMAG4-12N8D0-I</v>
          </cell>
          <cell r="B47"/>
          <cell r="C47" t="str">
            <v>FDC</v>
          </cell>
          <cell r="D47" t="str">
            <v>R32</v>
          </cell>
          <cell r="E47">
            <v>3.37</v>
          </cell>
          <cell r="F47">
            <v>3.52</v>
          </cell>
          <cell r="G47" t="str">
            <v>M_PREM</v>
          </cell>
          <cell r="H47">
            <v>42200</v>
          </cell>
          <cell r="I47"/>
          <cell r="J47">
            <v>17724</v>
          </cell>
          <cell r="K47">
            <v>26990</v>
          </cell>
        </row>
        <row r="48">
          <cell r="A48" t="str">
            <v>MMAG4-18N8D0-I</v>
          </cell>
          <cell r="B48"/>
          <cell r="C48" t="str">
            <v>FDC</v>
          </cell>
          <cell r="D48" t="str">
            <v>R32</v>
          </cell>
          <cell r="E48">
            <v>5.28</v>
          </cell>
          <cell r="F48">
            <v>5.57</v>
          </cell>
          <cell r="G48" t="str">
            <v>M_PREM</v>
          </cell>
          <cell r="H48">
            <v>59200</v>
          </cell>
          <cell r="I48"/>
          <cell r="J48">
            <v>24864</v>
          </cell>
          <cell r="K48">
            <v>37890</v>
          </cell>
        </row>
        <row r="49">
          <cell r="A49" t="str">
            <v>MMAG4-24N8D0-I</v>
          </cell>
          <cell r="B49"/>
          <cell r="C49" t="str">
            <v>FDC</v>
          </cell>
          <cell r="D49" t="str">
            <v>R32</v>
          </cell>
          <cell r="E49">
            <v>7.03</v>
          </cell>
          <cell r="F49">
            <v>7.33</v>
          </cell>
          <cell r="G49" t="str">
            <v>M_PREM</v>
          </cell>
          <cell r="H49">
            <v>72600</v>
          </cell>
          <cell r="I49"/>
          <cell r="J49">
            <v>30492</v>
          </cell>
          <cell r="K49">
            <v>46490</v>
          </cell>
        </row>
        <row r="50">
          <cell r="A50"/>
          <cell r="B50"/>
          <cell r="C50"/>
          <cell r="D50"/>
          <cell r="E50"/>
          <cell r="F50"/>
          <cell r="G50"/>
          <cell r="H50"/>
          <cell r="I50"/>
          <cell r="J50"/>
          <cell r="K50"/>
        </row>
        <row r="51">
          <cell r="A51" t="str">
            <v>Настенные внутренние блоки. Серия UNLIMITED (MMAG2)</v>
          </cell>
          <cell r="B51"/>
          <cell r="C51"/>
          <cell r="D51"/>
          <cell r="E51"/>
          <cell r="F51" t="str">
            <v>• Сезонная энергоэффективность класс "А"
• Объемный воздушный поток
• Самоочистка внутреннего блока по технологии Self-clean™
• Запоминание положения жалюзи
• Обнаружение утечки хладагента</v>
          </cell>
          <cell r="G51"/>
          <cell r="H51"/>
          <cell r="I51"/>
          <cell r="J51"/>
          <cell r="K51"/>
        </row>
        <row r="52">
          <cell r="A52"/>
          <cell r="B52"/>
          <cell r="C52"/>
          <cell r="D52"/>
          <cell r="E52"/>
          <cell r="F52"/>
          <cell r="G52"/>
          <cell r="H52"/>
          <cell r="I52"/>
          <cell r="J52"/>
          <cell r="K52"/>
        </row>
        <row r="53">
          <cell r="A53" t="str">
            <v>MMAG2-09N8D0-I</v>
          </cell>
          <cell r="B53"/>
          <cell r="C53" t="str">
            <v>FDC</v>
          </cell>
          <cell r="D53" t="str">
            <v>R32</v>
          </cell>
          <cell r="E53">
            <v>2.64</v>
          </cell>
          <cell r="F53">
            <v>2.93</v>
          </cell>
          <cell r="G53" t="str">
            <v>M_PREM</v>
          </cell>
          <cell r="H53">
            <v>28300</v>
          </cell>
          <cell r="I53"/>
          <cell r="J53">
            <v>11886</v>
          </cell>
          <cell r="K53">
            <v>18090</v>
          </cell>
        </row>
        <row r="54">
          <cell r="A54" t="str">
            <v>MMAG2-12N8D0-I</v>
          </cell>
          <cell r="B54"/>
          <cell r="C54" t="str">
            <v>FDC</v>
          </cell>
          <cell r="D54" t="str">
            <v>R32</v>
          </cell>
          <cell r="E54">
            <v>3.52</v>
          </cell>
          <cell r="F54">
            <v>3.81</v>
          </cell>
          <cell r="G54" t="str">
            <v>M_PREM</v>
          </cell>
          <cell r="H54">
            <v>31900</v>
          </cell>
          <cell r="I54"/>
          <cell r="J54">
            <v>13398</v>
          </cell>
          <cell r="K54">
            <v>20390</v>
          </cell>
        </row>
        <row r="55">
          <cell r="A55" t="str">
            <v>MMAG2-18N8D0-I</v>
          </cell>
          <cell r="B55"/>
          <cell r="C55" t="str">
            <v>FDC</v>
          </cell>
          <cell r="D55" t="str">
            <v>R32</v>
          </cell>
          <cell r="E55">
            <v>5.28</v>
          </cell>
          <cell r="F55">
            <v>5.57</v>
          </cell>
          <cell r="G55" t="str">
            <v>M_PREM</v>
          </cell>
          <cell r="H55">
            <v>45300</v>
          </cell>
          <cell r="I55"/>
          <cell r="J55">
            <v>19026</v>
          </cell>
          <cell r="K55">
            <v>28990</v>
          </cell>
        </row>
        <row r="56">
          <cell r="A56" t="str">
            <v>MMAG2-24N8D0-I</v>
          </cell>
          <cell r="B56"/>
          <cell r="C56" t="str">
            <v>FDC</v>
          </cell>
          <cell r="D56" t="str">
            <v>R32</v>
          </cell>
          <cell r="E56">
            <v>7.0339999999999998</v>
          </cell>
          <cell r="F56">
            <v>7.327</v>
          </cell>
          <cell r="G56" t="str">
            <v>M_PREM</v>
          </cell>
          <cell r="H56">
            <v>62800</v>
          </cell>
          <cell r="I56"/>
          <cell r="J56">
            <v>26376</v>
          </cell>
          <cell r="K56">
            <v>40190</v>
          </cell>
        </row>
        <row r="57">
          <cell r="A57"/>
          <cell r="B57"/>
          <cell r="C57"/>
          <cell r="D57"/>
          <cell r="E57"/>
          <cell r="F57"/>
          <cell r="G57"/>
          <cell r="H57"/>
          <cell r="I57"/>
          <cell r="J57"/>
          <cell r="K57"/>
        </row>
        <row r="58">
          <cell r="A58" t="str">
            <v>Внутренние блоки кассетного типа. Однопоточные</v>
          </cell>
          <cell r="B58"/>
          <cell r="C58"/>
          <cell r="D58"/>
          <cell r="E58"/>
          <cell r="F58" t="str">
            <v>• Энергоэффективность класса "А" для всего модельного ряда
• Компактный дизайн: высота блока от 335 мм
• Удобный монтаж и обслуживание
• Низкий уровень шума от 23 дБ(А)
• Фильтр предварительной очистки
• Встроенный дренажный насос с подъемом конденсата на 750 мм</v>
          </cell>
          <cell r="G58"/>
          <cell r="H58"/>
          <cell r="I58"/>
          <cell r="J58"/>
          <cell r="K58"/>
        </row>
        <row r="59">
          <cell r="A59"/>
          <cell r="B59"/>
          <cell r="C59"/>
          <cell r="D59"/>
          <cell r="E59"/>
          <cell r="F59"/>
          <cell r="G59"/>
          <cell r="H59"/>
          <cell r="I59"/>
          <cell r="J59"/>
          <cell r="K59"/>
        </row>
        <row r="60">
          <cell r="A60" t="str">
            <v>MMCBU1-09FRN8G1</v>
          </cell>
          <cell r="B60" t="str">
            <v>T-MBQ1-UTA</v>
          </cell>
          <cell r="C60" t="str">
            <v>DC inverter</v>
          </cell>
          <cell r="D60" t="str">
            <v>R32</v>
          </cell>
          <cell r="E60">
            <v>2.64</v>
          </cell>
          <cell r="F60">
            <v>2.93</v>
          </cell>
          <cell r="G60" t="str">
            <v>M_PREM</v>
          </cell>
          <cell r="H60">
            <v>118500</v>
          </cell>
          <cell r="I60">
            <v>11850</v>
          </cell>
          <cell r="J60">
            <v>58065</v>
          </cell>
          <cell r="K60">
            <v>83380</v>
          </cell>
        </row>
        <row r="61">
          <cell r="A61" t="str">
            <v>MMCBU1-12FRN8G1</v>
          </cell>
          <cell r="B61" t="str">
            <v>T-MBQ1-UTA</v>
          </cell>
          <cell r="C61" t="str">
            <v>DC inverter</v>
          </cell>
          <cell r="D61" t="str">
            <v>R32</v>
          </cell>
          <cell r="E61">
            <v>3.52</v>
          </cell>
          <cell r="F61">
            <v>3.52</v>
          </cell>
          <cell r="G61" t="str">
            <v>M_PREM</v>
          </cell>
          <cell r="H61">
            <v>121500</v>
          </cell>
          <cell r="I61">
            <v>11850</v>
          </cell>
          <cell r="J61">
            <v>59325</v>
          </cell>
          <cell r="K61">
            <v>85380</v>
          </cell>
        </row>
        <row r="62">
          <cell r="A62" t="str">
            <v>MMCBU1-18FRN8G1</v>
          </cell>
          <cell r="B62" t="str">
            <v>T-MBQ1-UTB</v>
          </cell>
          <cell r="C62" t="str">
            <v>DC inverter</v>
          </cell>
          <cell r="D62" t="str">
            <v>R32</v>
          </cell>
          <cell r="E62">
            <v>5.28</v>
          </cell>
          <cell r="F62">
            <v>5.28</v>
          </cell>
          <cell r="G62" t="str">
            <v>M_PREM</v>
          </cell>
          <cell r="H62">
            <v>132900</v>
          </cell>
          <cell r="I62">
            <v>13290</v>
          </cell>
          <cell r="J62">
            <v>65121</v>
          </cell>
          <cell r="K62">
            <v>93580</v>
          </cell>
        </row>
        <row r="63">
          <cell r="A63"/>
          <cell r="B63"/>
          <cell r="C63"/>
          <cell r="D63"/>
          <cell r="E63"/>
          <cell r="F63"/>
          <cell r="G63"/>
          <cell r="H63"/>
          <cell r="I63"/>
          <cell r="J63"/>
          <cell r="K63"/>
        </row>
        <row r="64">
          <cell r="A64" t="str">
            <v>Внутренние блоки кассетного типа. Компактные (600х600)</v>
          </cell>
          <cell r="B64"/>
          <cell r="C64"/>
          <cell r="D64"/>
          <cell r="E64"/>
          <cell r="F64" t="str">
            <v>• Сезонная эффективность класса "А" 
• Подача воздуха в восьми направлениях
• Приток свежего воздуха
• Запоминание положения жалюзи
• Встроенный дренажный насос с подъемом конденсата на 750 мм</v>
          </cell>
          <cell r="G64"/>
          <cell r="H64"/>
          <cell r="I64"/>
          <cell r="J64"/>
          <cell r="K64"/>
        </row>
        <row r="65">
          <cell r="A65"/>
          <cell r="B65"/>
          <cell r="C65"/>
          <cell r="D65"/>
          <cell r="E65"/>
          <cell r="F65"/>
          <cell r="G65"/>
          <cell r="H65"/>
          <cell r="I65"/>
          <cell r="J65"/>
          <cell r="K65"/>
        </row>
        <row r="66">
          <cell r="A66" t="str">
            <v>MCA3I-07NXD0</v>
          </cell>
          <cell r="B66" t="str">
            <v>T-MBQ4-03E</v>
          </cell>
          <cell r="C66" t="str">
            <v>DC inverter</v>
          </cell>
          <cell r="D66" t="str">
            <v>R32</v>
          </cell>
          <cell r="E66">
            <v>2.0515826494724503</v>
          </cell>
          <cell r="F66">
            <v>2.3446658851113718</v>
          </cell>
          <cell r="G66" t="str">
            <v>M_PREM / D_ACC</v>
          </cell>
          <cell r="H66">
            <v>54360</v>
          </cell>
          <cell r="I66">
            <v>6230</v>
          </cell>
          <cell r="J66">
            <v>27192</v>
          </cell>
          <cell r="K66">
            <v>38780</v>
          </cell>
        </row>
        <row r="67">
          <cell r="A67" t="str">
            <v>MCA3I-09NXD0</v>
          </cell>
          <cell r="B67" t="str">
            <v>T-MBQ4-03E</v>
          </cell>
          <cell r="C67" t="str">
            <v>DC inverter</v>
          </cell>
          <cell r="D67" t="str">
            <v>R32</v>
          </cell>
          <cell r="E67">
            <v>2.6377491207502932</v>
          </cell>
          <cell r="F67">
            <v>2.9308323563892147</v>
          </cell>
          <cell r="G67" t="str">
            <v>M_PREM / D_ACC</v>
          </cell>
          <cell r="H67">
            <v>58160</v>
          </cell>
          <cell r="I67">
            <v>6230</v>
          </cell>
          <cell r="J67">
            <v>28788</v>
          </cell>
          <cell r="K67">
            <v>41180</v>
          </cell>
        </row>
        <row r="68">
          <cell r="A68" t="str">
            <v>MCA3U-12HRFNX(GA)</v>
          </cell>
          <cell r="B68" t="str">
            <v>T-MBQ4-03E</v>
          </cell>
          <cell r="C68" t="str">
            <v>DC inverter</v>
          </cell>
          <cell r="D68" t="str">
            <v>R32</v>
          </cell>
          <cell r="E68">
            <v>3.52</v>
          </cell>
          <cell r="F68">
            <v>3.81</v>
          </cell>
          <cell r="G68" t="str">
            <v>M_PREM / D_ACC</v>
          </cell>
          <cell r="H68">
            <v>63760</v>
          </cell>
          <cell r="I68">
            <v>6230</v>
          </cell>
          <cell r="J68">
            <v>31140</v>
          </cell>
          <cell r="K68">
            <v>44780</v>
          </cell>
        </row>
        <row r="69">
          <cell r="A69" t="str">
            <v>MCA3U-18HRFNX(GA)</v>
          </cell>
          <cell r="B69" t="str">
            <v>T-MBQ4-03E</v>
          </cell>
          <cell r="C69" t="str">
            <v>DC inverter</v>
          </cell>
          <cell r="D69" t="str">
            <v>R32</v>
          </cell>
          <cell r="E69">
            <v>5.28</v>
          </cell>
          <cell r="F69">
            <v>5.57</v>
          </cell>
          <cell r="G69" t="str">
            <v>M_PREM / D_ACC</v>
          </cell>
          <cell r="H69">
            <v>65660</v>
          </cell>
          <cell r="I69">
            <v>6230</v>
          </cell>
          <cell r="J69">
            <v>31938</v>
          </cell>
          <cell r="K69">
            <v>45980</v>
          </cell>
        </row>
        <row r="70">
          <cell r="A70" t="str">
            <v>MMCA4U-07HRFNX-Q(GA)</v>
          </cell>
          <cell r="B70" t="str">
            <v>T-MBQ4-03A</v>
          </cell>
          <cell r="C70" t="str">
            <v>FDC</v>
          </cell>
          <cell r="D70" t="str">
            <v>R32</v>
          </cell>
          <cell r="E70">
            <v>2.0515826494724503</v>
          </cell>
          <cell r="F70">
            <v>2.3446658851113718</v>
          </cell>
          <cell r="G70" t="str">
            <v>M_PREM / D_ACC</v>
          </cell>
          <cell r="H70">
            <v>56070</v>
          </cell>
          <cell r="I70">
            <v>6040</v>
          </cell>
          <cell r="J70">
            <v>27777</v>
          </cell>
          <cell r="K70">
            <v>39780</v>
          </cell>
        </row>
        <row r="71">
          <cell r="A71" t="str">
            <v>MMCA4U-09HRFNX-Q(GA)</v>
          </cell>
          <cell r="B71" t="str">
            <v>T-MBQ4-03A</v>
          </cell>
          <cell r="C71" t="str">
            <v>FDC</v>
          </cell>
          <cell r="D71" t="str">
            <v>R32</v>
          </cell>
          <cell r="E71">
            <v>2.6377491207502932</v>
          </cell>
          <cell r="F71">
            <v>2.9308323563892147</v>
          </cell>
          <cell r="G71" t="str">
            <v>M_PREM / D_ACC</v>
          </cell>
          <cell r="H71">
            <v>59970</v>
          </cell>
          <cell r="I71">
            <v>6040</v>
          </cell>
          <cell r="J71">
            <v>29415</v>
          </cell>
          <cell r="K71">
            <v>42280</v>
          </cell>
        </row>
        <row r="72">
          <cell r="A72" t="str">
            <v>MMCA4U-12HRFNX-Q(GA)</v>
          </cell>
          <cell r="B72" t="str">
            <v>T-MBQ4-03A</v>
          </cell>
          <cell r="C72" t="str">
            <v>FDC</v>
          </cell>
          <cell r="D72" t="str">
            <v>R32</v>
          </cell>
          <cell r="E72">
            <v>3.52</v>
          </cell>
          <cell r="F72">
            <v>3.81</v>
          </cell>
          <cell r="G72" t="str">
            <v>M_PREM / D_ACC</v>
          </cell>
          <cell r="H72">
            <v>65770</v>
          </cell>
          <cell r="I72">
            <v>6040</v>
          </cell>
          <cell r="J72">
            <v>31851</v>
          </cell>
          <cell r="K72">
            <v>45980</v>
          </cell>
        </row>
        <row r="73">
          <cell r="A73" t="str">
            <v>MMCA4U-18HRFNX-Q(GA)</v>
          </cell>
          <cell r="B73" t="str">
            <v>T-MBQ4-03A</v>
          </cell>
          <cell r="C73" t="str">
            <v>FDC</v>
          </cell>
          <cell r="D73" t="str">
            <v>R32</v>
          </cell>
          <cell r="E73">
            <v>5.28</v>
          </cell>
          <cell r="F73">
            <v>5.57</v>
          </cell>
          <cell r="G73" t="str">
            <v>M_PREM / D_ACC</v>
          </cell>
          <cell r="H73">
            <v>67670</v>
          </cell>
          <cell r="I73">
            <v>6040</v>
          </cell>
          <cell r="J73">
            <v>32649</v>
          </cell>
          <cell r="K73">
            <v>47180</v>
          </cell>
        </row>
        <row r="74">
          <cell r="A74"/>
          <cell r="B74"/>
          <cell r="C74"/>
          <cell r="D74"/>
          <cell r="E74"/>
          <cell r="F74"/>
          <cell r="G74"/>
          <cell r="H74"/>
          <cell r="I74"/>
          <cell r="J74"/>
          <cell r="K74"/>
        </row>
        <row r="75">
          <cell r="A75" t="str">
            <v>Внутренние блоки канального типа. Средненапорные.</v>
          </cell>
          <cell r="B75"/>
          <cell r="C75"/>
          <cell r="D75"/>
          <cell r="E75"/>
          <cell r="F75" t="str">
            <v>• Новый пульт управления KJR-120K/F-E
• Внешнее статическое давление 40-100 Па
• Внутренний блок имеет сниженную на 12% высоту, от 200 мм
• Приток свежего воздуха
• Встроенный дренажный насос</v>
          </cell>
          <cell r="G75"/>
          <cell r="H75"/>
          <cell r="I75"/>
          <cell r="J75"/>
          <cell r="K75"/>
        </row>
        <row r="76">
          <cell r="A76"/>
          <cell r="B76"/>
          <cell r="C76"/>
          <cell r="D76"/>
          <cell r="E76"/>
          <cell r="F76"/>
          <cell r="G76"/>
          <cell r="H76"/>
          <cell r="I76"/>
          <cell r="J76"/>
          <cell r="K76"/>
        </row>
        <row r="77">
          <cell r="A77" t="str">
            <v>MMLJ1-07FWN8G1</v>
          </cell>
          <cell r="B77"/>
          <cell r="C77" t="str">
            <v>DC inverter</v>
          </cell>
          <cell r="D77" t="str">
            <v>R32</v>
          </cell>
          <cell r="E77">
            <v>2.0499999999999998</v>
          </cell>
          <cell r="F77">
            <v>2.35</v>
          </cell>
          <cell r="G77" t="str">
            <v>M_PREM</v>
          </cell>
          <cell r="H77">
            <v>73080</v>
          </cell>
          <cell r="I77"/>
          <cell r="J77">
            <v>30694</v>
          </cell>
          <cell r="K77">
            <v>46790</v>
          </cell>
        </row>
        <row r="78">
          <cell r="A78" t="str">
            <v>MMLJ1-09FWN8G1</v>
          </cell>
          <cell r="B78"/>
          <cell r="C78" t="str">
            <v>DC inverter</v>
          </cell>
          <cell r="D78" t="str">
            <v>R32</v>
          </cell>
          <cell r="E78">
            <v>2.64</v>
          </cell>
          <cell r="F78">
            <v>2.93</v>
          </cell>
          <cell r="G78" t="str">
            <v>M_PREM</v>
          </cell>
          <cell r="H78">
            <v>73290</v>
          </cell>
          <cell r="I78"/>
          <cell r="J78">
            <v>30782</v>
          </cell>
          <cell r="K78">
            <v>46890</v>
          </cell>
        </row>
        <row r="79">
          <cell r="A79" t="str">
            <v>MMTJ1-12FWN8G1</v>
          </cell>
          <cell r="B79"/>
          <cell r="C79" t="str">
            <v>DC inverter</v>
          </cell>
          <cell r="D79" t="str">
            <v>R32</v>
          </cell>
          <cell r="E79">
            <v>3.52</v>
          </cell>
          <cell r="F79">
            <v>3.81</v>
          </cell>
          <cell r="G79" t="str">
            <v>M_PREM</v>
          </cell>
          <cell r="H79">
            <v>74970</v>
          </cell>
          <cell r="I79"/>
          <cell r="J79">
            <v>31487</v>
          </cell>
          <cell r="K79">
            <v>47990</v>
          </cell>
        </row>
        <row r="80">
          <cell r="A80" t="str">
            <v>MMTJ1-18FWN8G1</v>
          </cell>
          <cell r="B80"/>
          <cell r="C80" t="str">
            <v>DC inverter</v>
          </cell>
          <cell r="D80" t="str">
            <v>R32</v>
          </cell>
          <cell r="E80">
            <v>5.28</v>
          </cell>
          <cell r="F80">
            <v>5.57</v>
          </cell>
          <cell r="G80" t="str">
            <v>M_PREM</v>
          </cell>
          <cell r="H80">
            <v>85785</v>
          </cell>
          <cell r="I80"/>
          <cell r="J80">
            <v>36030</v>
          </cell>
          <cell r="K80">
            <v>54890</v>
          </cell>
        </row>
        <row r="81">
          <cell r="A81"/>
          <cell r="B81"/>
          <cell r="C81"/>
          <cell r="D81"/>
          <cell r="E81"/>
          <cell r="F81"/>
          <cell r="G81"/>
          <cell r="H81"/>
          <cell r="I81"/>
          <cell r="J81"/>
          <cell r="K81"/>
        </row>
        <row r="82">
          <cell r="A82" t="str">
            <v>MTIU-07W1NXD0P</v>
          </cell>
          <cell r="B82"/>
          <cell r="C82" t="str">
            <v>DC inverter</v>
          </cell>
          <cell r="D82" t="str">
            <v>R32</v>
          </cell>
          <cell r="E82">
            <v>2.0499999999999998</v>
          </cell>
          <cell r="F82">
            <v>2.35</v>
          </cell>
          <cell r="G82" t="str">
            <v>M_PREM</v>
          </cell>
          <cell r="H82">
            <v>69600</v>
          </cell>
          <cell r="I82"/>
          <cell r="J82">
            <v>29232</v>
          </cell>
          <cell r="K82">
            <v>44490</v>
          </cell>
        </row>
        <row r="83">
          <cell r="A83" t="str">
            <v>MTIU-09W1NXD0P</v>
          </cell>
          <cell r="B83"/>
          <cell r="C83" t="str">
            <v>DC inverter</v>
          </cell>
          <cell r="D83" t="str">
            <v>R32</v>
          </cell>
          <cell r="E83">
            <v>2.64</v>
          </cell>
          <cell r="F83">
            <v>2.93</v>
          </cell>
          <cell r="G83" t="str">
            <v>M_PREM</v>
          </cell>
          <cell r="H83">
            <v>69800</v>
          </cell>
          <cell r="I83"/>
          <cell r="J83">
            <v>29316</v>
          </cell>
          <cell r="K83">
            <v>44690</v>
          </cell>
        </row>
        <row r="84">
          <cell r="A84" t="str">
            <v>MTIU-12HW1FNXP(GA)</v>
          </cell>
          <cell r="B84"/>
          <cell r="C84" t="str">
            <v>DC inverter</v>
          </cell>
          <cell r="D84" t="str">
            <v>R32</v>
          </cell>
          <cell r="E84">
            <v>3.52</v>
          </cell>
          <cell r="F84">
            <v>3.81</v>
          </cell>
          <cell r="G84" t="str">
            <v>M_PREM</v>
          </cell>
          <cell r="H84">
            <v>74200</v>
          </cell>
          <cell r="I84"/>
          <cell r="J84">
            <v>31164</v>
          </cell>
          <cell r="K84">
            <v>47490</v>
          </cell>
        </row>
        <row r="85">
          <cell r="A85" t="str">
            <v>MTIU-18HW1FNXP(GA)</v>
          </cell>
          <cell r="B85"/>
          <cell r="C85" t="str">
            <v>DC inverter</v>
          </cell>
          <cell r="D85" t="str">
            <v>R32</v>
          </cell>
          <cell r="E85">
            <v>5.28</v>
          </cell>
          <cell r="F85">
            <v>5.57</v>
          </cell>
          <cell r="G85" t="str">
            <v>M_PREM</v>
          </cell>
          <cell r="H85">
            <v>82600</v>
          </cell>
          <cell r="I85"/>
          <cell r="J85">
            <v>34692</v>
          </cell>
          <cell r="K85">
            <v>52890</v>
          </cell>
        </row>
        <row r="86">
          <cell r="J86"/>
          <cell r="K86"/>
        </row>
        <row r="87">
          <cell r="A87" t="str">
            <v>Внутренние блоки консольного типа</v>
          </cell>
          <cell r="B87"/>
          <cell r="C87"/>
          <cell r="D87"/>
          <cell r="E87"/>
          <cell r="F87" t="str">
            <v xml:space="preserve">• Энергоэффективность класса "А" 
• Двойной воздушный поток: жалюзи в верхней и в нижней части корпуса
• Компактный дизайн внутреннего блока: толщина 200 мм
• Низкий уровень шума от 23 дБ(А)
• 2 варианта установки: на пол и на стену рядом с полом
• Простое обслуживание: съемная передняя панель и легко моющийся фильтр
</v>
          </cell>
          <cell r="G87"/>
          <cell r="H87"/>
          <cell r="I87"/>
          <cell r="J87"/>
          <cell r="K87"/>
        </row>
        <row r="88">
          <cell r="H88"/>
          <cell r="I88"/>
          <cell r="J88"/>
        </row>
        <row r="89">
          <cell r="A89" t="str">
            <v>MMFA2U-12HRFNX-Q(GA)</v>
          </cell>
          <cell r="B89"/>
          <cell r="C89" t="str">
            <v>DC inverter</v>
          </cell>
          <cell r="D89" t="str">
            <v>R32</v>
          </cell>
          <cell r="E89">
            <v>3.52</v>
          </cell>
          <cell r="F89">
            <v>3.81</v>
          </cell>
          <cell r="G89" t="str">
            <v>M_PREM</v>
          </cell>
          <cell r="H89">
            <v>62800</v>
          </cell>
          <cell r="I89"/>
          <cell r="J89">
            <v>26376</v>
          </cell>
          <cell r="K89">
            <v>40190</v>
          </cell>
        </row>
        <row r="90">
          <cell r="A90" t="str">
            <v>MMFA2U-17HRFNX-Q(GA)</v>
          </cell>
          <cell r="B90"/>
          <cell r="C90" t="str">
            <v>DC inverter</v>
          </cell>
          <cell r="D90" t="str">
            <v>R32</v>
          </cell>
          <cell r="E90">
            <v>4.9800000000000004</v>
          </cell>
          <cell r="F90">
            <v>5.28</v>
          </cell>
          <cell r="G90" t="str">
            <v>M_PREM</v>
          </cell>
          <cell r="H90">
            <v>64900</v>
          </cell>
          <cell r="I90"/>
          <cell r="J90">
            <v>27258</v>
          </cell>
          <cell r="K90">
            <v>41490</v>
          </cell>
        </row>
        <row r="91">
          <cell r="J91"/>
          <cell r="K91"/>
        </row>
        <row r="92">
          <cell r="A92" t="str">
            <v>Системы облачного управления компании "ДАИЧИ"</v>
          </cell>
          <cell r="B92"/>
          <cell r="C92"/>
          <cell r="D92"/>
          <cell r="E92"/>
          <cell r="F92"/>
          <cell r="G92"/>
          <cell r="H92"/>
          <cell r="I92"/>
          <cell r="J92"/>
          <cell r="K92"/>
        </row>
        <row r="93">
          <cell r="A93"/>
          <cell r="B93"/>
          <cell r="C93"/>
          <cell r="D93"/>
          <cell r="E93"/>
          <cell r="F93" t="str">
            <v>МПРЦ</v>
          </cell>
          <cell r="G93"/>
          <cell r="H93" t="str">
            <v>Цена со скидкой</v>
          </cell>
          <cell r="I93"/>
          <cell r="J93" t="str">
            <v>ДОПОЛНЕНИЕ</v>
          </cell>
          <cell r="K93"/>
        </row>
        <row r="94">
          <cell r="A94"/>
          <cell r="B94"/>
          <cell r="C94" t="str">
            <v>Wi-Fi-контроллер DAICHI CTRL-AC-LF-CN-3</v>
          </cell>
          <cell r="D94"/>
          <cell r="E94"/>
          <cell r="F94">
            <v>5490</v>
          </cell>
          <cell r="G94"/>
          <cell r="H94">
            <v>4390</v>
          </cell>
          <cell r="I94"/>
          <cell r="J94"/>
          <cell r="K94"/>
        </row>
        <row r="95">
          <cell r="A95"/>
          <cell r="B95"/>
          <cell r="C95" t="str">
            <v>Wi-Fi-контроллер DAICHI CTRL-AC-S-31</v>
          </cell>
          <cell r="D95"/>
          <cell r="E95"/>
          <cell r="F95">
            <v>5650</v>
          </cell>
          <cell r="G95">
            <v>6690</v>
          </cell>
          <cell r="H95">
            <v>4490</v>
          </cell>
          <cell r="I95"/>
          <cell r="J95"/>
          <cell r="K95"/>
        </row>
        <row r="96">
          <cell r="A96"/>
          <cell r="B96"/>
          <cell r="C96" t="str">
            <v>Wi-Fi-контроллер DAICHI CTRL-AC-S-32</v>
          </cell>
          <cell r="D96"/>
          <cell r="E96"/>
          <cell r="F96">
            <v>2490</v>
          </cell>
          <cell r="G96"/>
          <cell r="H96">
            <v>1990</v>
          </cell>
          <cell r="I96"/>
          <cell r="J96"/>
          <cell r="K96"/>
        </row>
        <row r="99">
          <cell r="B99"/>
        </row>
        <row r="104">
          <cell r="J104"/>
          <cell r="K104"/>
        </row>
        <row r="105">
          <cell r="J105"/>
          <cell r="K105"/>
        </row>
        <row r="106">
          <cell r="J106"/>
          <cell r="K106"/>
        </row>
        <row r="107">
          <cell r="J107"/>
          <cell r="K107"/>
        </row>
        <row r="108">
          <cell r="J108"/>
          <cell r="K108"/>
        </row>
        <row r="109">
          <cell r="J109"/>
          <cell r="K109"/>
        </row>
      </sheetData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кидка "/>
      <sheetName val="КРАТКИЙ ПРАЙС СПЛИТЫ"/>
      <sheetName val="НОВИНКА! СПЛИТ-СИСТЕМА ELEGANZA"/>
      <sheetName val="СПЛИТ-СИСТЕМА С ПРИТОЧНОЙ ВЕНТ"/>
      <sheetName val="СПЛИТ-СИСТЕМА ROYAL SUPREMO"/>
      <sheetName val="ИНВЕРТОРНЫЕ СПЛИТ-СИСТЕМЫ"/>
      <sheetName val="КЛАССИЧЕСКИЕ СПЛИТ-СИСТЕМЫ"/>
      <sheetName val="ПОЛУПРОМ On-Off"/>
      <sheetName val="ПОЛУПРОМ DC Inv"/>
      <sheetName val=" МУЛЬТИ СПЛИТ-СИСТЕМЫ"/>
      <sheetName val="АКСЕССУАРЫ RAC&amp;LCAC&amp;FM"/>
      <sheetName val="МОБИЛЬНЫЕ "/>
      <sheetName val="Аксессуары для МК"/>
      <sheetName val="ОСУШИТЕЛИ"/>
      <sheetName val="ВЕНТИЛЯЦИОННОЕ ОБОРУДОВАНИЕ"/>
    </sheetNames>
    <sheetDataSet>
      <sheetData sheetId="0"/>
      <sheetData sheetId="1">
        <row r="1">
          <cell r="A1"/>
          <cell r="B1"/>
          <cell r="C1"/>
          <cell r="D1"/>
          <cell r="E1"/>
          <cell r="F1"/>
          <cell r="G1"/>
          <cell r="H1"/>
          <cell r="I1"/>
          <cell r="J1"/>
          <cell r="K1"/>
          <cell r="L1"/>
        </row>
        <row r="2">
          <cell r="B2" t="str">
            <v>ПРАЙС-ЛИСТ ДЕЙСТВУЕТ С 06.04.2026</v>
          </cell>
          <cell r="C2"/>
          <cell r="D2"/>
          <cell r="E2" t="str">
            <v>ПРАЙС-ЛИСТ 2026</v>
          </cell>
          <cell r="F2"/>
          <cell r="G2"/>
          <cell r="H2"/>
          <cell r="I2"/>
          <cell r="J2"/>
          <cell r="K2"/>
          <cell r="L2"/>
        </row>
        <row r="3">
          <cell r="A3" t="str">
            <v>НС-комплекта</v>
          </cell>
          <cell r="B3" t="str">
            <v xml:space="preserve">Модель </v>
          </cell>
          <cell r="C3" t="str">
            <v>Мощность, кВт</v>
          </cell>
          <cell r="D3"/>
          <cell r="E3" t="str">
            <v>Уров. шума внутреннего блока ДБ(A)</v>
          </cell>
          <cell r="F3" t="str">
            <v>Энерго-эфектив-
ность</v>
          </cell>
          <cell r="G3" t="str">
            <v>Габариты блока (ДхВхГ), мм</v>
          </cell>
          <cell r="H3"/>
          <cell r="I3" t="str">
            <v>Вес нетто, внутр/наружный блок, кг</v>
          </cell>
          <cell r="J3" t="str">
            <v>РИЦ, руб</v>
          </cell>
          <cell r="K3" t="str">
            <v>Дилерская цена, руб</v>
          </cell>
          <cell r="L3" t="str">
            <v>Ваша Спец цена, руб</v>
          </cell>
        </row>
        <row r="4">
          <cell r="A4"/>
          <cell r="B4"/>
          <cell r="C4" t="str">
            <v>охл.</v>
          </cell>
          <cell r="D4" t="str">
            <v>нагр.</v>
          </cell>
          <cell r="E4"/>
          <cell r="F4"/>
          <cell r="G4" t="str">
            <v>Внутренний блок</v>
          </cell>
          <cell r="H4" t="str">
            <v>Наружный блок</v>
          </cell>
          <cell r="I4"/>
          <cell r="J4"/>
          <cell r="K4"/>
          <cell r="L4"/>
        </row>
        <row r="5">
          <cell r="A5"/>
          <cell r="B5" t="str">
            <v>СПЛИТ-СИСТЕМА С ПРИТОЧНОЙ ВЕНТИЛЯЦИЕЙ</v>
          </cell>
          <cell r="C5"/>
          <cell r="D5"/>
          <cell r="E5"/>
          <cell r="F5"/>
          <cell r="G5"/>
          <cell r="H5"/>
          <cell r="I5"/>
          <cell r="J5"/>
          <cell r="K5"/>
          <cell r="L5"/>
        </row>
        <row r="6">
          <cell r="B6" t="str">
            <v>ROYAL FRESH Wi-Fi</v>
          </cell>
          <cell r="C6"/>
          <cell r="D6"/>
          <cell r="E6"/>
          <cell r="F6"/>
          <cell r="G6"/>
          <cell r="H6"/>
          <cell r="I6" t="str">
            <v>ЯНДЕКС.АЛИСА</v>
          </cell>
          <cell r="J6" t="str">
            <v>СМОТРЕТЬ ВИДЕО</v>
          </cell>
          <cell r="K6"/>
          <cell r="L6"/>
        </row>
        <row r="7">
          <cell r="A7" t="str">
            <v>НС-1413579</v>
          </cell>
          <cell r="B7" t="str">
            <v>RCI-RF30HN</v>
          </cell>
          <cell r="C7" t="str">
            <v>2,90 (0,80-3,50)</v>
          </cell>
          <cell r="D7" t="str">
            <v>3,10 (1,00-3,90)</v>
          </cell>
          <cell r="E7" t="str">
            <v>18/24/27/31/33/36/38</v>
          </cell>
          <cell r="F7" t="str">
            <v>A+++/A++</v>
          </cell>
          <cell r="G7" t="str">
            <v>960×316×198</v>
          </cell>
          <cell r="H7" t="str">
            <v>795×549×305</v>
          </cell>
          <cell r="I7" t="str">
            <v>13/22</v>
          </cell>
          <cell r="J7">
            <v>64790</v>
          </cell>
          <cell r="K7">
            <v>48800</v>
          </cell>
          <cell r="L7">
            <v>43920</v>
          </cell>
        </row>
        <row r="8">
          <cell r="A8" t="str">
            <v>НС-1413580</v>
          </cell>
          <cell r="B8" t="str">
            <v>RCI-RF40HN</v>
          </cell>
          <cell r="C8" t="str">
            <v>3,90 (1,00-4,00)</v>
          </cell>
          <cell r="D8" t="str">
            <v>4,10 (1,00-4,50)</v>
          </cell>
          <cell r="E8" t="str">
            <v>18/24/27/31/34/36,5/38</v>
          </cell>
          <cell r="F8" t="str">
            <v>A+++/A++</v>
          </cell>
          <cell r="G8" t="str">
            <v>960×316×198</v>
          </cell>
          <cell r="H8" t="str">
            <v>795×549×305</v>
          </cell>
          <cell r="I8" t="str">
            <v>13/26,5</v>
          </cell>
          <cell r="J8">
            <v>67590</v>
          </cell>
          <cell r="K8">
            <v>51100</v>
          </cell>
          <cell r="L8">
            <v>45990</v>
          </cell>
        </row>
        <row r="9">
          <cell r="A9"/>
          <cell r="B9" t="str">
            <v>ROYAL FRESH STANDARD Wi-Fi</v>
          </cell>
          <cell r="C9"/>
          <cell r="D9"/>
          <cell r="E9"/>
          <cell r="F9"/>
          <cell r="G9" t="str">
            <v>СМОТРЕТЬ ВИДЕО</v>
          </cell>
          <cell r="H9"/>
          <cell r="I9" t="str">
            <v>ЯНДЕКС.АЛИСА</v>
          </cell>
          <cell r="J9"/>
          <cell r="K9"/>
          <cell r="L9"/>
        </row>
        <row r="10">
          <cell r="A10" t="str">
            <v>НС-1510574</v>
          </cell>
          <cell r="B10" t="str">
            <v>RCI-RFS28HN</v>
          </cell>
          <cell r="C10" t="str">
            <v>2,75 (0,80-3,50)</v>
          </cell>
          <cell r="D10" t="str">
            <v>2,95 (1,00-3,90)</v>
          </cell>
          <cell r="E10" t="str">
            <v>19,5/25/28/31/34/36/39</v>
          </cell>
          <cell r="F10" t="str">
            <v>A+++/A++</v>
          </cell>
          <cell r="G10" t="str">
            <v>888×313×205</v>
          </cell>
          <cell r="H10" t="str">
            <v>777×498×290</v>
          </cell>
          <cell r="I10" t="str">
            <v>10,5/20,5</v>
          </cell>
          <cell r="J10">
            <v>59890</v>
          </cell>
          <cell r="K10">
            <v>43900</v>
          </cell>
          <cell r="L10">
            <v>39510</v>
          </cell>
        </row>
        <row r="11">
          <cell r="A11" t="str">
            <v>НС-1510573</v>
          </cell>
          <cell r="B11" t="str">
            <v>RCI-RFS35HN</v>
          </cell>
          <cell r="C11" t="str">
            <v>3,60 (1,00-4,00)</v>
          </cell>
          <cell r="D11" t="str">
            <v>3,80 (1,00-4,50)</v>
          </cell>
          <cell r="E11" t="str">
            <v>19,5/25/28/31/34/36/39</v>
          </cell>
          <cell r="F11" t="str">
            <v>A+++/A++</v>
          </cell>
          <cell r="G11" t="str">
            <v>888×313×205</v>
          </cell>
          <cell r="H11" t="str">
            <v>795×549×305</v>
          </cell>
          <cell r="I11" t="str">
            <v>11,0/24,5</v>
          </cell>
          <cell r="J11">
            <v>62590</v>
          </cell>
          <cell r="K11">
            <v>46100</v>
          </cell>
          <cell r="L11">
            <v>41490</v>
          </cell>
        </row>
        <row r="12">
          <cell r="A12"/>
          <cell r="B12" t="str">
            <v>ИНВЕРТОРНЫЕ СПЛИТ-СИСТЕМЫ</v>
          </cell>
          <cell r="C12"/>
          <cell r="D12"/>
          <cell r="E12"/>
          <cell r="F12"/>
          <cell r="G12"/>
          <cell r="H12"/>
          <cell r="I12"/>
          <cell r="J12"/>
          <cell r="K12"/>
          <cell r="L12"/>
        </row>
        <row r="13">
          <cell r="A13"/>
          <cell r="B13" t="str">
            <v>ROYAL SUPREMO NERO FULL DC EU Inverter Wi-Fi</v>
          </cell>
          <cell r="C13"/>
          <cell r="D13"/>
          <cell r="E13"/>
          <cell r="F13"/>
          <cell r="G13"/>
          <cell r="H13"/>
          <cell r="I13" t="str">
            <v>ЯНДЕКС.АЛИСА</v>
          </cell>
          <cell r="J13" t="str">
            <v>СМОТРЕТЬ ВИДЕО</v>
          </cell>
          <cell r="K13"/>
          <cell r="L13"/>
        </row>
        <row r="14">
          <cell r="A14" t="str">
            <v>НС-1619164</v>
          </cell>
          <cell r="B14" t="str">
            <v>RCI-RSN30HN</v>
          </cell>
          <cell r="C14" t="str">
            <v>2,80 (0,94-3,80)</v>
          </cell>
          <cell r="D14" t="str">
            <v>3,63 (0,94-4,20)</v>
          </cell>
          <cell r="E14" t="str">
            <v>19/22/24/27/30/34/37</v>
          </cell>
          <cell r="F14" t="str">
            <v>A++/A+</v>
          </cell>
          <cell r="G14" t="str">
            <v>808×305×209</v>
          </cell>
          <cell r="H14" t="str">
            <v>777×498×290</v>
          </cell>
          <cell r="I14" t="str">
            <v>10,6 / 22,0</v>
          </cell>
          <cell r="J14">
            <v>52790</v>
          </cell>
          <cell r="K14">
            <v>38800</v>
          </cell>
          <cell r="L14">
            <v>34920</v>
          </cell>
        </row>
        <row r="15">
          <cell r="A15" t="str">
            <v>НС-1619165</v>
          </cell>
          <cell r="B15" t="str">
            <v>RCI-RSN40HN</v>
          </cell>
          <cell r="C15" t="str">
            <v>3,70 (1,00-4,00)</v>
          </cell>
          <cell r="D15" t="str">
            <v>3,95 (1,00-4,30)</v>
          </cell>
          <cell r="E15" t="str">
            <v>19/22/24/27/30/34/37</v>
          </cell>
          <cell r="F15" t="str">
            <v>A++/A+</v>
          </cell>
          <cell r="G15" t="str">
            <v>808×305×209</v>
          </cell>
          <cell r="H15" t="str">
            <v>777×498×290</v>
          </cell>
          <cell r="I15" t="str">
            <v>10,6 / 22,0</v>
          </cell>
          <cell r="J15">
            <v>57290</v>
          </cell>
          <cell r="K15">
            <v>42800</v>
          </cell>
          <cell r="L15">
            <v>38520</v>
          </cell>
        </row>
        <row r="16">
          <cell r="A16" t="str">
            <v>НС-1631003</v>
          </cell>
          <cell r="B16" t="str">
            <v>RCI-RSN55HN</v>
          </cell>
          <cell r="C16" t="str">
            <v>5,50 (1,25-5,92)</v>
          </cell>
          <cell r="D16" t="str">
            <v>5,65 (1,25-6,09)</v>
          </cell>
          <cell r="E16" t="str">
            <v>23/28/32/35/37/39/42</v>
          </cell>
          <cell r="F16" t="str">
            <v>A++/A+</v>
          </cell>
          <cell r="G16" t="str">
            <v>909×305×209</v>
          </cell>
          <cell r="H16" t="str">
            <v>853×602×349</v>
          </cell>
          <cell r="I16" t="str">
            <v>11,9 / 31,0</v>
          </cell>
          <cell r="J16">
            <v>90590</v>
          </cell>
          <cell r="K16">
            <v>69100</v>
          </cell>
          <cell r="L16">
            <v>62190</v>
          </cell>
        </row>
        <row r="17">
          <cell r="A17" t="str">
            <v>НС-1631004</v>
          </cell>
          <cell r="B17" t="str">
            <v>RCI-RSN75HN</v>
          </cell>
          <cell r="C17" t="str">
            <v>7,30 (1,83-7,60)</v>
          </cell>
          <cell r="D17" t="str">
            <v>7,50 (1,85-7,96)</v>
          </cell>
          <cell r="E17" t="str">
            <v>25/28/31/33/37/41/43</v>
          </cell>
          <cell r="F17" t="str">
            <v>A++/A+</v>
          </cell>
          <cell r="G17" t="str">
            <v>1096×333×222</v>
          </cell>
          <cell r="H17" t="str">
            <v>920×699×380</v>
          </cell>
          <cell r="I17" t="str">
            <v>15,7 / 38,0</v>
          </cell>
          <cell r="J17">
            <v>111490</v>
          </cell>
          <cell r="K17">
            <v>85300</v>
          </cell>
          <cell r="L17">
            <v>76770</v>
          </cell>
        </row>
        <row r="18">
          <cell r="A18"/>
          <cell r="B18" t="str">
            <v>ROYAL SUPREMO BLANCO FULL DC EU Inverter Wi-Fi</v>
          </cell>
          <cell r="C18"/>
          <cell r="D18"/>
          <cell r="E18"/>
          <cell r="F18"/>
          <cell r="G18"/>
          <cell r="H18"/>
          <cell r="I18" t="str">
            <v>ЯНДЕКС.АЛИСА</v>
          </cell>
          <cell r="J18" t="str">
            <v>СМОТРЕТЬ ВИДЕО</v>
          </cell>
          <cell r="K18"/>
          <cell r="L18"/>
        </row>
        <row r="19">
          <cell r="A19" t="str">
            <v>НС-1619161</v>
          </cell>
          <cell r="B19" t="str">
            <v>RCI-RSB30HN</v>
          </cell>
          <cell r="C19" t="str">
            <v>2,80 (0,94-3,80)</v>
          </cell>
          <cell r="D19" t="str">
            <v>3,63 (0,94-4,20)</v>
          </cell>
          <cell r="E19" t="str">
            <v>19/22/24/27/30/34/37</v>
          </cell>
          <cell r="F19" t="str">
            <v>A++/A+</v>
          </cell>
          <cell r="G19" t="str">
            <v>808×305×209</v>
          </cell>
          <cell r="H19" t="str">
            <v>777×498×290</v>
          </cell>
          <cell r="I19" t="str">
            <v>9,7 / 22,0</v>
          </cell>
          <cell r="J19">
            <v>50890</v>
          </cell>
          <cell r="K19">
            <v>36900</v>
          </cell>
          <cell r="L19">
            <v>33210</v>
          </cell>
        </row>
        <row r="20">
          <cell r="A20" t="str">
            <v>НС-1619162</v>
          </cell>
          <cell r="B20" t="str">
            <v>RCI-RSB40HN</v>
          </cell>
          <cell r="C20" t="str">
            <v>3,70 (1,00-4,00)</v>
          </cell>
          <cell r="D20" t="str">
            <v>3,95 (1,00-4,30)</v>
          </cell>
          <cell r="E20" t="str">
            <v>19/22/24/27/30/34/37</v>
          </cell>
          <cell r="F20" t="str">
            <v>A++/A+</v>
          </cell>
          <cell r="G20" t="str">
            <v>808×305×209</v>
          </cell>
          <cell r="H20" t="str">
            <v>777×498×290</v>
          </cell>
          <cell r="I20" t="str">
            <v>9,7 / 22,0</v>
          </cell>
          <cell r="J20">
            <v>55190</v>
          </cell>
          <cell r="K20">
            <v>40700</v>
          </cell>
          <cell r="L20">
            <v>36630</v>
          </cell>
        </row>
        <row r="21">
          <cell r="A21" t="str">
            <v>НС-1631001</v>
          </cell>
          <cell r="B21" t="str">
            <v>RCI-RSB55HN</v>
          </cell>
          <cell r="C21" t="str">
            <v>5,50 (1,25-5,92)</v>
          </cell>
          <cell r="D21" t="str">
            <v>5,65 (1,25-6,09)</v>
          </cell>
          <cell r="E21" t="str">
            <v>23/28/32/35/37/39/42</v>
          </cell>
          <cell r="F21" t="str">
            <v>A++/A+</v>
          </cell>
          <cell r="G21" t="str">
            <v>909×305×209</v>
          </cell>
          <cell r="H21" t="str">
            <v>853×602×349</v>
          </cell>
          <cell r="I21" t="str">
            <v>10,9 / 31,0</v>
          </cell>
          <cell r="J21">
            <v>87290</v>
          </cell>
          <cell r="K21">
            <v>65800</v>
          </cell>
          <cell r="L21">
            <v>59220</v>
          </cell>
        </row>
        <row r="22">
          <cell r="A22" t="str">
            <v>НС-1631002</v>
          </cell>
          <cell r="B22" t="str">
            <v>RCI-RSB75HN</v>
          </cell>
          <cell r="C22" t="str">
            <v>7,30 (1,83-7,60)</v>
          </cell>
          <cell r="D22" t="str">
            <v>7,50 (1,85-7,96)</v>
          </cell>
          <cell r="E22" t="str">
            <v>25/28/31/33/37/41/43</v>
          </cell>
          <cell r="F22" t="str">
            <v>A++/A+</v>
          </cell>
          <cell r="G22" t="str">
            <v>1096×333×222</v>
          </cell>
          <cell r="H22" t="str">
            <v>920×699×380</v>
          </cell>
          <cell r="I22" t="str">
            <v>14,2 / 38,0</v>
          </cell>
          <cell r="J22">
            <v>107390</v>
          </cell>
          <cell r="K22">
            <v>81200</v>
          </cell>
          <cell r="L22">
            <v>73080</v>
          </cell>
        </row>
        <row r="23">
          <cell r="A23"/>
          <cell r="B23" t="str">
            <v>RENAISSANCE DC EU Inverter Wi-Fi</v>
          </cell>
          <cell r="C23"/>
          <cell r="D23"/>
          <cell r="E23"/>
          <cell r="F23"/>
          <cell r="G23"/>
          <cell r="H23"/>
          <cell r="I23" t="str">
            <v>ЯНДЕКС.АЛИСА</v>
          </cell>
          <cell r="J23" t="str">
            <v>СМОТРЕТЬ ВИДЕО</v>
          </cell>
          <cell r="K23"/>
          <cell r="L23"/>
        </row>
        <row r="24">
          <cell r="A24" t="str">
            <v>НС-1648166</v>
          </cell>
          <cell r="B24" t="str">
            <v>RCI-RND24HN</v>
          </cell>
          <cell r="C24" t="str">
            <v>2,47 (0,60-3,80)</v>
          </cell>
          <cell r="D24" t="str">
            <v>2,55 (0,80-4,20)</v>
          </cell>
          <cell r="E24" t="str">
            <v>19/24/28/34/39</v>
          </cell>
          <cell r="F24" t="str">
            <v>А++/А+</v>
          </cell>
          <cell r="G24" t="str">
            <v>792×292×201</v>
          </cell>
          <cell r="H24" t="str">
            <v>708×530×258</v>
          </cell>
          <cell r="I24" t="str">
            <v>8,0 / 21,5</v>
          </cell>
          <cell r="J24">
            <v>35990</v>
          </cell>
          <cell r="K24">
            <v>27000</v>
          </cell>
          <cell r="L24">
            <v>24300</v>
          </cell>
        </row>
        <row r="25">
          <cell r="A25" t="str">
            <v>НС-1648167</v>
          </cell>
          <cell r="B25" t="str">
            <v>RCI-RND30HN</v>
          </cell>
          <cell r="C25" t="str">
            <v>2,90 (0,60-3,80)</v>
          </cell>
          <cell r="D25" t="str">
            <v>3,00 (0,80-4,20)</v>
          </cell>
          <cell r="E25" t="str">
            <v>19/24/28/34/39</v>
          </cell>
          <cell r="F25" t="str">
            <v>А++/А+</v>
          </cell>
          <cell r="G25" t="str">
            <v>792×292×201</v>
          </cell>
          <cell r="H25" t="str">
            <v>708×530×258</v>
          </cell>
          <cell r="I25" t="str">
            <v>8,0 / 21,5</v>
          </cell>
          <cell r="J25">
            <v>40490</v>
          </cell>
          <cell r="K25">
            <v>30500</v>
          </cell>
          <cell r="L25">
            <v>27450</v>
          </cell>
        </row>
        <row r="26">
          <cell r="A26" t="str">
            <v>НС-1600962</v>
          </cell>
          <cell r="B26" t="str">
            <v>RCI-RNC35HN</v>
          </cell>
          <cell r="C26" t="str">
            <v>3,45 (0,80-4,10)</v>
          </cell>
          <cell r="D26" t="str">
            <v>3,85 (1,00-4,20)</v>
          </cell>
          <cell r="E26" t="str">
            <v>19/24/28/34/39</v>
          </cell>
          <cell r="F26" t="str">
            <v>А++/А+</v>
          </cell>
          <cell r="G26" t="str">
            <v>792×292×201</v>
          </cell>
          <cell r="H26" t="str">
            <v>705×530×280</v>
          </cell>
          <cell r="I26" t="str">
            <v>8,5/22,5</v>
          </cell>
          <cell r="J26">
            <v>47590</v>
          </cell>
          <cell r="K26">
            <v>36600</v>
          </cell>
          <cell r="L26">
            <v>32940</v>
          </cell>
        </row>
        <row r="27">
          <cell r="A27" t="str">
            <v>НС-1767562</v>
          </cell>
          <cell r="B27" t="str">
            <v>RCI-RNE35HN NEW</v>
          </cell>
          <cell r="C27" t="str">
            <v>3,50 (0,80-4,10)</v>
          </cell>
          <cell r="D27" t="str">
            <v>3,85 (1,00-4,20)</v>
          </cell>
          <cell r="E27" t="str">
            <v>20/24/28/34/39</v>
          </cell>
          <cell r="F27" t="str">
            <v>А++/А+</v>
          </cell>
          <cell r="G27" t="str">
            <v>792×292×201</v>
          </cell>
          <cell r="H27" t="str">
            <v>709×536×280</v>
          </cell>
          <cell r="I27" t="str">
            <v>8,5/22,5</v>
          </cell>
          <cell r="J27">
            <v>47790</v>
          </cell>
          <cell r="K27">
            <v>36800</v>
          </cell>
          <cell r="L27">
            <v>33120</v>
          </cell>
        </row>
        <row r="28">
          <cell r="A28"/>
          <cell r="B28" t="str">
            <v>PERFETTO DC EU Inverter Wi-Fi</v>
          </cell>
          <cell r="C28"/>
          <cell r="D28"/>
          <cell r="E28"/>
          <cell r="F28"/>
          <cell r="G28"/>
          <cell r="H28"/>
          <cell r="I28" t="str">
            <v>ЯНДЕКС.АЛИСА</v>
          </cell>
          <cell r="J28"/>
          <cell r="K28"/>
          <cell r="L28"/>
        </row>
        <row r="29">
          <cell r="A29" t="str">
            <v>НС-1692255</v>
          </cell>
          <cell r="B29" t="str">
            <v>RCI-PFD24HN</v>
          </cell>
          <cell r="C29" t="str">
            <v>2,40 (0,94-3,30)</v>
          </cell>
          <cell r="D29" t="str">
            <v>2,65 (0,94-3,36)</v>
          </cell>
          <cell r="E29" t="str">
            <v>20/22,5/27/29/31/33/36</v>
          </cell>
          <cell r="F29" t="str">
            <v>А++/А+</v>
          </cell>
          <cell r="G29" t="str">
            <v>811×278×198</v>
          </cell>
          <cell r="H29" t="str">
            <v>712×459×276</v>
          </cell>
          <cell r="I29" t="str">
            <v>7,5/22,0</v>
          </cell>
          <cell r="J29">
            <v>33390</v>
          </cell>
          <cell r="K29">
            <v>24900</v>
          </cell>
          <cell r="L29">
            <v>22410</v>
          </cell>
        </row>
        <row r="30">
          <cell r="A30" t="str">
            <v>НС-1692257</v>
          </cell>
          <cell r="B30" t="str">
            <v>RCI-PFD30HN</v>
          </cell>
          <cell r="C30" t="str">
            <v>2,80 (0,94-3,30)</v>
          </cell>
          <cell r="D30" t="str">
            <v>2,96 (0,94-3,36)</v>
          </cell>
          <cell r="E30" t="str">
            <v>20/22,5/27/29/31/33/36</v>
          </cell>
          <cell r="F30" t="str">
            <v>А++/А+</v>
          </cell>
          <cell r="G30" t="str">
            <v>811×278×198</v>
          </cell>
          <cell r="H30" t="str">
            <v>712×459×276</v>
          </cell>
          <cell r="I30" t="str">
            <v>7,5/22,0</v>
          </cell>
          <cell r="J30">
            <v>36990</v>
          </cell>
          <cell r="K30">
            <v>27500</v>
          </cell>
          <cell r="L30">
            <v>24750</v>
          </cell>
        </row>
        <row r="31">
          <cell r="A31" t="str">
            <v>НС-1692259</v>
          </cell>
          <cell r="B31" t="str">
            <v>RCI-PFD40HN</v>
          </cell>
          <cell r="C31" t="str">
            <v>3,80 (1,00-3,97)</v>
          </cell>
          <cell r="D31" t="str">
            <v>3,95 (1,00-4,11)</v>
          </cell>
          <cell r="E31" t="str">
            <v>20,5/23/27/30/32/34/37</v>
          </cell>
          <cell r="F31" t="str">
            <v>А++/А+</v>
          </cell>
          <cell r="G31" t="str">
            <v>811×278×198</v>
          </cell>
          <cell r="H31" t="str">
            <v>712×459×276</v>
          </cell>
          <cell r="I31" t="str">
            <v>7,5/22,0</v>
          </cell>
          <cell r="J31">
            <v>44290</v>
          </cell>
          <cell r="K31">
            <v>33300</v>
          </cell>
          <cell r="L31">
            <v>29970</v>
          </cell>
        </row>
        <row r="32">
          <cell r="A32" t="str">
            <v>НС-1692261</v>
          </cell>
          <cell r="B32" t="str">
            <v>RCI-PFD55HN</v>
          </cell>
          <cell r="C32" t="str">
            <v>5,40 (1,25-5,92)</v>
          </cell>
          <cell r="D32" t="str">
            <v>5,41 (1,25-6,09)</v>
          </cell>
          <cell r="E32" t="str">
            <v>23,5/28/31/33/37/39/42</v>
          </cell>
          <cell r="F32" t="str">
            <v>А++/А+</v>
          </cell>
          <cell r="G32" t="str">
            <v>1015×313×221</v>
          </cell>
          <cell r="H32" t="str">
            <v>853×602×349</v>
          </cell>
          <cell r="I32" t="str">
            <v>11,5/31,0</v>
          </cell>
          <cell r="J32">
            <v>73490</v>
          </cell>
          <cell r="K32">
            <v>56000</v>
          </cell>
          <cell r="L32">
            <v>50400</v>
          </cell>
        </row>
        <row r="33">
          <cell r="A33" t="str">
            <v>НС-1692263</v>
          </cell>
          <cell r="B33" t="str">
            <v>RCI-PFD75HN</v>
          </cell>
          <cell r="C33" t="str">
            <v>7,20 (1,83-7,80)</v>
          </cell>
          <cell r="D33" t="str">
            <v>7,35 (1,85-7,92)</v>
          </cell>
          <cell r="E33" t="str">
            <v>25,5/31/33/35/38/41/44</v>
          </cell>
          <cell r="F33" t="str">
            <v>А++/А+</v>
          </cell>
          <cell r="G33" t="str">
            <v>1132×332×229</v>
          </cell>
          <cell r="H33" t="str">
            <v>853×602×349</v>
          </cell>
          <cell r="I33" t="str">
            <v>14,0/31,0</v>
          </cell>
          <cell r="J33">
            <v>90990</v>
          </cell>
          <cell r="K33">
            <v>69400</v>
          </cell>
          <cell r="L33">
            <v>62460</v>
          </cell>
        </row>
        <row r="34">
          <cell r="A34"/>
          <cell r="B34" t="str">
            <v xml:space="preserve">GRIDA DC EU Inverter </v>
          </cell>
          <cell r="C34"/>
          <cell r="D34"/>
          <cell r="E34"/>
          <cell r="F34"/>
          <cell r="G34"/>
          <cell r="H34"/>
          <cell r="I34"/>
          <cell r="J34" t="str">
            <v>СМОТРЕТЬ ВИДЕО</v>
          </cell>
          <cell r="K34"/>
          <cell r="L34"/>
        </row>
        <row r="35">
          <cell r="A35" t="str">
            <v>НС-1480551</v>
          </cell>
          <cell r="B35" t="str">
            <v>RCI-GR22HN</v>
          </cell>
          <cell r="C35" t="str">
            <v>2,20 (0,30-2,85)</v>
          </cell>
          <cell r="D35" t="str">
            <v>2,40 (0,60-2,90)</v>
          </cell>
          <cell r="E35" t="str">
            <v>22/25/29/33/34/36/39</v>
          </cell>
          <cell r="F35" t="str">
            <v>A++/A+</v>
          </cell>
          <cell r="G35" t="str">
            <v>696×251×190</v>
          </cell>
          <cell r="H35" t="str">
            <v>710×450×293</v>
          </cell>
          <cell r="I35" t="str">
            <v>7,5/21,0</v>
          </cell>
          <cell r="J35">
            <v>31310</v>
          </cell>
          <cell r="K35">
            <v>22320</v>
          </cell>
          <cell r="L35">
            <v>22320</v>
          </cell>
        </row>
        <row r="36">
          <cell r="A36" t="str">
            <v>НС-1650649</v>
          </cell>
          <cell r="B36" t="str">
            <v>RCI-GRC28HN</v>
          </cell>
          <cell r="C36" t="str">
            <v>2,50 (0,50-3,25)</v>
          </cell>
          <cell r="D36" t="str">
            <v>2,80 (0,50-3,70)</v>
          </cell>
          <cell r="E36" t="str">
            <v>22/25/28/32/34/36/38</v>
          </cell>
          <cell r="F36" t="str">
            <v>A++/A+</v>
          </cell>
          <cell r="G36" t="str">
            <v>696×251×190</v>
          </cell>
          <cell r="H36" t="str">
            <v>732×555×330</v>
          </cell>
          <cell r="I36" t="str">
            <v>7,5/24,5</v>
          </cell>
          <cell r="J36">
            <v>34880</v>
          </cell>
          <cell r="K36">
            <v>25390</v>
          </cell>
          <cell r="L36">
            <v>25390</v>
          </cell>
        </row>
        <row r="37">
          <cell r="A37" t="str">
            <v>НС-1650650</v>
          </cell>
          <cell r="B37" t="str">
            <v>RCI-GRC35HN</v>
          </cell>
          <cell r="C37" t="str">
            <v>3,20 (0,90-3,60)</v>
          </cell>
          <cell r="D37" t="str">
            <v>3,40 (0,90-4,00)</v>
          </cell>
          <cell r="E37" t="str">
            <v>24/26/30/33/35/37/41</v>
          </cell>
          <cell r="F37" t="str">
            <v>A++/A+</v>
          </cell>
          <cell r="G37" t="str">
            <v>770×251×190</v>
          </cell>
          <cell r="H37" t="str">
            <v>732×555×330</v>
          </cell>
          <cell r="I37" t="str">
            <v>8,5/25,0</v>
          </cell>
          <cell r="J37">
            <v>40110</v>
          </cell>
          <cell r="K37">
            <v>29120</v>
          </cell>
          <cell r="L37">
            <v>29120</v>
          </cell>
        </row>
        <row r="38">
          <cell r="A38" t="str">
            <v>НС-1480555</v>
          </cell>
          <cell r="B38" t="str">
            <v>RCI-GR50HN</v>
          </cell>
          <cell r="C38" t="str">
            <v>4,60 (1,00-5,30)</v>
          </cell>
          <cell r="D38" t="str">
            <v>5,20 (1,00-5,65)</v>
          </cell>
          <cell r="E38" t="str">
            <v>31/34/37/38/41/42/44</v>
          </cell>
          <cell r="F38" t="str">
            <v>A++/A+</v>
          </cell>
          <cell r="G38" t="str">
            <v>972×300×225</v>
          </cell>
          <cell r="H38" t="str">
            <v>732×550×330</v>
          </cell>
          <cell r="I38" t="str">
            <v>13,5/26,5</v>
          </cell>
          <cell r="J38">
            <v>59030</v>
          </cell>
          <cell r="K38">
            <v>43040</v>
          </cell>
          <cell r="L38">
            <v>43040</v>
          </cell>
        </row>
        <row r="39">
          <cell r="A39" t="str">
            <v>НС-1480557</v>
          </cell>
          <cell r="B39" t="str">
            <v>RCI-GR65HN</v>
          </cell>
          <cell r="C39" t="str">
            <v>6,20 (1,80-6,90)</v>
          </cell>
          <cell r="D39" t="str">
            <v>6,50 (1,30-7,03)</v>
          </cell>
          <cell r="E39" t="str">
            <v>26/30/32/37/42/45/48</v>
          </cell>
          <cell r="F39" t="str">
            <v>A++/A+</v>
          </cell>
          <cell r="G39" t="str">
            <v>972×300×225</v>
          </cell>
          <cell r="H39" t="str">
            <v>873×555×376</v>
          </cell>
          <cell r="I39" t="str">
            <v>13,0/36,5</v>
          </cell>
          <cell r="J39">
            <v>79350</v>
          </cell>
          <cell r="K39">
            <v>58360</v>
          </cell>
          <cell r="L39">
            <v>58360</v>
          </cell>
        </row>
        <row r="40">
          <cell r="A40"/>
          <cell r="B40" t="str">
            <v>FELICITA Inverter Wi-Fi</v>
          </cell>
          <cell r="C40"/>
          <cell r="D40"/>
          <cell r="E40"/>
          <cell r="F40"/>
          <cell r="G40"/>
          <cell r="H40"/>
          <cell r="I40" t="str">
            <v>ЯНДЕКС.АЛИСА</v>
          </cell>
          <cell r="J40"/>
          <cell r="K40"/>
          <cell r="L40"/>
        </row>
        <row r="41">
          <cell r="A41" t="str">
            <v>НС-1689763</v>
          </cell>
          <cell r="B41" t="str">
            <v>RCI-FC22HN</v>
          </cell>
          <cell r="C41" t="str">
            <v>2,35 (0,88-2,93)</v>
          </cell>
          <cell r="D41" t="str">
            <v>2,55 (0,94-3,22)</v>
          </cell>
          <cell r="E41" t="str">
            <v>20/21,5/30,5/35</v>
          </cell>
          <cell r="F41" t="str">
            <v>A/A</v>
          </cell>
          <cell r="G41" t="str">
            <v>729×292×200</v>
          </cell>
          <cell r="H41" t="str">
            <v>668×469×252</v>
          </cell>
          <cell r="I41" t="str">
            <v>7,6/18,0</v>
          </cell>
          <cell r="J41">
            <v>31990</v>
          </cell>
          <cell r="K41">
            <v>24000</v>
          </cell>
          <cell r="L41">
            <v>21600</v>
          </cell>
        </row>
        <row r="42">
          <cell r="A42" t="str">
            <v>НС-1689765</v>
          </cell>
          <cell r="B42" t="str">
            <v>RCI-FC28HN</v>
          </cell>
          <cell r="C42" t="str">
            <v>2,65 (0,88-2,93)</v>
          </cell>
          <cell r="D42" t="str">
            <v>2,98 (0,94-3,22)</v>
          </cell>
          <cell r="E42" t="str">
            <v>20/21,5/30,5/35</v>
          </cell>
          <cell r="F42" t="str">
            <v>A/A</v>
          </cell>
          <cell r="G42" t="str">
            <v>729×292×200</v>
          </cell>
          <cell r="H42" t="str">
            <v>668×469×252</v>
          </cell>
          <cell r="I42" t="str">
            <v>7,6/18,0</v>
          </cell>
          <cell r="J42">
            <v>35290</v>
          </cell>
          <cell r="K42">
            <v>26300</v>
          </cell>
          <cell r="L42">
            <v>23670</v>
          </cell>
        </row>
        <row r="43">
          <cell r="A43" t="str">
            <v>НС-1689767</v>
          </cell>
          <cell r="B43" t="str">
            <v>RCI-FC35HN</v>
          </cell>
          <cell r="C43" t="str">
            <v>3,65 (1,29-3,78)</v>
          </cell>
          <cell r="D43" t="str">
            <v>3,77 (1,06-4,04)</v>
          </cell>
          <cell r="E43" t="str">
            <v>20,5/23,5/31/38,5</v>
          </cell>
          <cell r="F43" t="str">
            <v>A/A</v>
          </cell>
          <cell r="G43" t="str">
            <v>729×292×200</v>
          </cell>
          <cell r="H43" t="str">
            <v>720×495×270</v>
          </cell>
          <cell r="I43" t="str">
            <v>8,1/21,4</v>
          </cell>
          <cell r="J43">
            <v>42690</v>
          </cell>
          <cell r="K43">
            <v>32000</v>
          </cell>
          <cell r="L43">
            <v>28800</v>
          </cell>
        </row>
        <row r="44">
          <cell r="A44" t="str">
            <v>НС-1760554</v>
          </cell>
          <cell r="B44" t="str">
            <v>RCI-FCE24HN NEW</v>
          </cell>
          <cell r="C44" t="str">
            <v>2,65 (1,17-2,78)</v>
          </cell>
          <cell r="D44" t="str">
            <v>2,90 (0,91-2,99)</v>
          </cell>
          <cell r="E44" t="str">
            <v>20/21,5/25/27/30,5/33/35</v>
          </cell>
          <cell r="F44" t="str">
            <v>A/A</v>
          </cell>
          <cell r="G44" t="str">
            <v>729×292×200</v>
          </cell>
          <cell r="H44" t="str">
            <v>668×469×252</v>
          </cell>
          <cell r="I44" t="str">
            <v>7,6/17,9</v>
          </cell>
          <cell r="J44">
            <v>32190</v>
          </cell>
          <cell r="K44">
            <v>24200</v>
          </cell>
          <cell r="L44">
            <v>21780</v>
          </cell>
        </row>
        <row r="45">
          <cell r="A45" t="str">
            <v>НС-1760555</v>
          </cell>
          <cell r="B45" t="str">
            <v>RCI-FCE30HN NEW</v>
          </cell>
          <cell r="C45" t="str">
            <v>3,00 (1,17-3,37)</v>
          </cell>
          <cell r="D45" t="str">
            <v>3,45 (0,91-3,52)</v>
          </cell>
          <cell r="E45" t="str">
            <v>20/21,5/25/27/30,5/33/35</v>
          </cell>
          <cell r="F45" t="str">
            <v>A/A</v>
          </cell>
          <cell r="G45" t="str">
            <v>729×292×200</v>
          </cell>
          <cell r="H45" t="str">
            <v>720×495×270</v>
          </cell>
          <cell r="I45" t="str">
            <v>8/19,7</v>
          </cell>
          <cell r="J45">
            <v>35490</v>
          </cell>
          <cell r="K45">
            <v>26500</v>
          </cell>
          <cell r="L45">
            <v>23850</v>
          </cell>
        </row>
        <row r="46">
          <cell r="A46" t="str">
            <v>НС-1760556</v>
          </cell>
          <cell r="B46" t="str">
            <v>RCI-FCE35HN NEW</v>
          </cell>
          <cell r="C46" t="str">
            <v>3,60 (1,29-3,75)</v>
          </cell>
          <cell r="D46" t="str">
            <v>3,80 (1,06-3,99)</v>
          </cell>
          <cell r="E46" t="str">
            <v>20,5/22/23,5/27/31/35/38,5</v>
          </cell>
          <cell r="F46" t="str">
            <v>A/A</v>
          </cell>
          <cell r="G46" t="str">
            <v>729×292×200</v>
          </cell>
          <cell r="H46" t="str">
            <v>720×495×270</v>
          </cell>
          <cell r="I46" t="str">
            <v>8,1/20,6</v>
          </cell>
          <cell r="J46">
            <v>42890</v>
          </cell>
          <cell r="K46">
            <v>32200</v>
          </cell>
          <cell r="L46">
            <v>28980</v>
          </cell>
        </row>
        <row r="47">
          <cell r="A47" t="str">
            <v>НС-1689768</v>
          </cell>
          <cell r="B47" t="str">
            <v>RCI-FC55HN</v>
          </cell>
          <cell r="C47" t="str">
            <v>5,65 (1,93-6,27)</v>
          </cell>
          <cell r="D47" t="str">
            <v>6,10 (1,29-7,00)</v>
          </cell>
          <cell r="E47" t="str">
            <v>24/26/31/32/34/37/41</v>
          </cell>
          <cell r="F47" t="str">
            <v>A++/A+</v>
          </cell>
          <cell r="G47" t="str">
            <v>969×320×241</v>
          </cell>
          <cell r="H47" t="str">
            <v>805×554×330</v>
          </cell>
          <cell r="I47" t="str">
            <v>11,2/33,5</v>
          </cell>
          <cell r="J47">
            <v>72390</v>
          </cell>
          <cell r="K47">
            <v>55400</v>
          </cell>
          <cell r="L47">
            <v>49860</v>
          </cell>
        </row>
        <row r="48">
          <cell r="A48" t="str">
            <v>НС-1689769</v>
          </cell>
          <cell r="B48" t="str">
            <v>RCI-FC75HN</v>
          </cell>
          <cell r="C48" t="str">
            <v>7,65 (3,02-8,79)</v>
          </cell>
          <cell r="D48" t="str">
            <v>7,90 (1,52-9,47)</v>
          </cell>
          <cell r="E48" t="str">
            <v>26/30/34,5/37/39/41/46</v>
          </cell>
          <cell r="F48" t="str">
            <v>A++/A+</v>
          </cell>
          <cell r="G48" t="str">
            <v>1083×336×244</v>
          </cell>
          <cell r="H48" t="str">
            <v>890×673×342</v>
          </cell>
          <cell r="I48" t="str">
            <v>13,6/43,9</v>
          </cell>
          <cell r="J48">
            <v>90190</v>
          </cell>
          <cell r="K48">
            <v>69100</v>
          </cell>
          <cell r="L48">
            <v>62190</v>
          </cell>
        </row>
        <row r="49">
          <cell r="A49"/>
          <cell r="B49" t="str">
            <v>TRIUMPH LITE Inverter Wi-Fi ready</v>
          </cell>
          <cell r="C49"/>
          <cell r="D49"/>
          <cell r="E49"/>
          <cell r="F49"/>
          <cell r="G49"/>
          <cell r="H49"/>
          <cell r="I49" t="str">
            <v>ЯНДЕКС.АЛИСА*</v>
          </cell>
          <cell r="J49"/>
          <cell r="K49"/>
          <cell r="L49"/>
        </row>
        <row r="50">
          <cell r="A50" t="str">
            <v>НС-1689744</v>
          </cell>
          <cell r="B50" t="str">
            <v>RCI-TWL22HN</v>
          </cell>
          <cell r="C50" t="str">
            <v>2,30 (1,17-2,95)</v>
          </cell>
          <cell r="D50" t="str">
            <v>2,50 (0,90-2,99)</v>
          </cell>
          <cell r="E50" t="str">
            <v>22/24,5/30,5/35</v>
          </cell>
          <cell r="F50" t="str">
            <v>A/A</v>
          </cell>
          <cell r="G50" t="str">
            <v>715×285×194</v>
          </cell>
          <cell r="H50" t="str">
            <v>668×469×252</v>
          </cell>
          <cell r="I50" t="str">
            <v>7,6/18,0</v>
          </cell>
          <cell r="J50">
            <v>30690</v>
          </cell>
          <cell r="K50">
            <v>23200</v>
          </cell>
          <cell r="L50">
            <v>20880</v>
          </cell>
        </row>
        <row r="51">
          <cell r="A51" t="str">
            <v>НС-1689746</v>
          </cell>
          <cell r="B51" t="str">
            <v>RCI-TWL28HN</v>
          </cell>
          <cell r="C51" t="str">
            <v>2,85 (1,17-3,05)</v>
          </cell>
          <cell r="D51" t="str">
            <v>3,00 (0,90-3,10)</v>
          </cell>
          <cell r="E51" t="str">
            <v>22/24,5/30,5/35</v>
          </cell>
          <cell r="F51" t="str">
            <v>A/A</v>
          </cell>
          <cell r="G51" t="str">
            <v>715×285×194</v>
          </cell>
          <cell r="H51" t="str">
            <v>668×469×252</v>
          </cell>
          <cell r="I51" t="str">
            <v>7,6/18,0</v>
          </cell>
          <cell r="J51">
            <v>33790</v>
          </cell>
          <cell r="K51">
            <v>25700</v>
          </cell>
          <cell r="L51">
            <v>23130</v>
          </cell>
        </row>
        <row r="52">
          <cell r="A52" t="str">
            <v>НС-1689747</v>
          </cell>
          <cell r="B52" t="str">
            <v>RCI-TWL35HN</v>
          </cell>
          <cell r="C52" t="str">
            <v>3,60 (1,29-3,78)</v>
          </cell>
          <cell r="D52" t="str">
            <v>3,70 (1,06-4,05)</v>
          </cell>
          <cell r="E52" t="str">
            <v>23,5/26,5/33,5/37,5</v>
          </cell>
          <cell r="F52" t="str">
            <v>A/A</v>
          </cell>
          <cell r="G52" t="str">
            <v>715×285×194</v>
          </cell>
          <cell r="H52" t="str">
            <v>720×495×270</v>
          </cell>
          <cell r="I52" t="str">
            <v>7,5/21,4</v>
          </cell>
          <cell r="J52">
            <v>40990</v>
          </cell>
          <cell r="K52">
            <v>31300</v>
          </cell>
          <cell r="L52">
            <v>28170</v>
          </cell>
        </row>
        <row r="53">
          <cell r="A53"/>
          <cell r="B53" t="str">
            <v>GLORIA Inverter Wi-Fi ready</v>
          </cell>
          <cell r="C53"/>
          <cell r="D53"/>
          <cell r="E53"/>
          <cell r="F53"/>
          <cell r="G53"/>
          <cell r="H53"/>
          <cell r="I53" t="str">
            <v>ЯНДЕКС.АЛИСА*</v>
          </cell>
          <cell r="J53" t="str">
            <v>СМОТРЕТЬ ВИДЕО</v>
          </cell>
          <cell r="K53"/>
          <cell r="L53"/>
        </row>
        <row r="54">
          <cell r="A54" t="str">
            <v>НС-1430446</v>
          </cell>
          <cell r="B54" t="str">
            <v>RCI-GL22HN</v>
          </cell>
          <cell r="C54" t="str">
            <v>2,18 (0,65-2,80)</v>
          </cell>
          <cell r="D54" t="str">
            <v>2,42 (0,65-2,95)</v>
          </cell>
          <cell r="E54" t="str">
            <v>21/23/28/30/33</v>
          </cell>
          <cell r="F54" t="str">
            <v>A/A</v>
          </cell>
          <cell r="G54" t="str">
            <v>698×255×190</v>
          </cell>
          <cell r="H54" t="str">
            <v>712×459×276</v>
          </cell>
          <cell r="I54" t="str">
            <v>6,5/20,5</v>
          </cell>
          <cell r="J54">
            <v>31090</v>
          </cell>
          <cell r="K54">
            <v>22500</v>
          </cell>
          <cell r="L54">
            <v>20250</v>
          </cell>
        </row>
        <row r="55">
          <cell r="A55" t="str">
            <v>НС-1430456</v>
          </cell>
          <cell r="B55" t="str">
            <v>RCI-GL28HN</v>
          </cell>
          <cell r="C55" t="str">
            <v>2,65 (0,82-3,37)</v>
          </cell>
          <cell r="D55" t="str">
            <v>2,80 (0,94-3,66)</v>
          </cell>
          <cell r="E55" t="str">
            <v>21/23/28/31/33</v>
          </cell>
          <cell r="F55" t="str">
            <v>A/A</v>
          </cell>
          <cell r="G55" t="str">
            <v>698×255×190</v>
          </cell>
          <cell r="H55" t="str">
            <v>712×459×276</v>
          </cell>
          <cell r="I55" t="str">
            <v>6,5/20,5</v>
          </cell>
          <cell r="J55">
            <v>33590</v>
          </cell>
          <cell r="K55">
            <v>25000</v>
          </cell>
          <cell r="L55">
            <v>22500</v>
          </cell>
        </row>
        <row r="56">
          <cell r="A56" t="str">
            <v>НС-1430458</v>
          </cell>
          <cell r="B56" t="str">
            <v>RCI-GL35HN</v>
          </cell>
          <cell r="C56" t="str">
            <v>3,47 (1,00-3,81)</v>
          </cell>
          <cell r="D56" t="str">
            <v>3,60 (1,02-3,96)</v>
          </cell>
          <cell r="E56" t="str">
            <v>21,5/25/29/32/35</v>
          </cell>
          <cell r="F56" t="str">
            <v>A/A</v>
          </cell>
          <cell r="G56" t="str">
            <v>777×250×201</v>
          </cell>
          <cell r="H56" t="str">
            <v>712×459×276</v>
          </cell>
          <cell r="I56" t="str">
            <v>7,5/21,0</v>
          </cell>
          <cell r="J56">
            <v>40290</v>
          </cell>
          <cell r="K56">
            <v>29900</v>
          </cell>
          <cell r="L56">
            <v>26910</v>
          </cell>
        </row>
        <row r="57">
          <cell r="A57" t="str">
            <v>НС-1430460</v>
          </cell>
          <cell r="B57" t="str">
            <v>RCI-GL55HN</v>
          </cell>
          <cell r="C57" t="str">
            <v>5,32 (1,30-5,86)</v>
          </cell>
          <cell r="D57" t="str">
            <v>5,30 (1,30-6,30)</v>
          </cell>
          <cell r="E57" t="str">
            <v>25/28/31/34/38</v>
          </cell>
          <cell r="F57" t="str">
            <v>A/A</v>
          </cell>
          <cell r="G57" t="str">
            <v>910×294×206</v>
          </cell>
          <cell r="H57" t="str">
            <v>853×602×349</v>
          </cell>
          <cell r="I57" t="str">
            <v>10,0/29,0</v>
          </cell>
          <cell r="J57">
            <v>69090</v>
          </cell>
          <cell r="K57">
            <v>52100</v>
          </cell>
          <cell r="L57">
            <v>46890</v>
          </cell>
        </row>
        <row r="58">
          <cell r="A58" t="str">
            <v>НС-1430462</v>
          </cell>
          <cell r="B58" t="str">
            <v>RCI-GL70HN</v>
          </cell>
          <cell r="C58" t="str">
            <v>6,90 (1,50-7,50)</v>
          </cell>
          <cell r="D58" t="str">
            <v>7,04 (1,50-7,90)</v>
          </cell>
          <cell r="E58" t="str">
            <v>26/31/34/37/40</v>
          </cell>
          <cell r="F58" t="str">
            <v>A/A</v>
          </cell>
          <cell r="G58" t="str">
            <v>1010×315×220</v>
          </cell>
          <cell r="H58" t="str">
            <v>853×602×349</v>
          </cell>
          <cell r="I58" t="str">
            <v>13,0/33,0</v>
          </cell>
          <cell r="J58">
            <v>85690</v>
          </cell>
          <cell r="K58">
            <v>65000</v>
          </cell>
          <cell r="L58">
            <v>58500</v>
          </cell>
        </row>
        <row r="59">
          <cell r="A59"/>
          <cell r="B59" t="str">
            <v>GLORIA INVERTER 2026 Wi-Fi ready</v>
          </cell>
          <cell r="C59"/>
          <cell r="D59"/>
          <cell r="E59"/>
          <cell r="F59"/>
          <cell r="G59"/>
          <cell r="H59"/>
          <cell r="I59"/>
          <cell r="J59"/>
          <cell r="K59"/>
          <cell r="L59"/>
        </row>
        <row r="60">
          <cell r="A60" t="str">
            <v>НС-1760558</v>
          </cell>
          <cell r="B60" t="str">
            <v>RCI-GLE22HN NEW</v>
          </cell>
          <cell r="C60" t="str">
            <v>2,30 (0,65-2,80)</v>
          </cell>
          <cell r="D60" t="str">
            <v>2,50 (0,65-2,95)</v>
          </cell>
          <cell r="E60" t="str">
            <v>21/23/25/28/30/31/33</v>
          </cell>
          <cell r="F60" t="str">
            <v>A/A</v>
          </cell>
          <cell r="G60" t="str">
            <v>698×255×190</v>
          </cell>
          <cell r="H60" t="str">
            <v>712×459×276</v>
          </cell>
          <cell r="I60" t="str">
            <v>7/20,5</v>
          </cell>
          <cell r="J60">
            <v>31190</v>
          </cell>
          <cell r="K60">
            <v>22600</v>
          </cell>
          <cell r="L60">
            <v>20340</v>
          </cell>
        </row>
        <row r="61">
          <cell r="A61" t="str">
            <v>НС-1760559</v>
          </cell>
          <cell r="B61" t="str">
            <v>RCI-GLE28HN NEW</v>
          </cell>
          <cell r="C61" t="str">
            <v>2,72 (0,82-3,37)</v>
          </cell>
          <cell r="D61" t="str">
            <v>2,90 (0,94-3,66)</v>
          </cell>
          <cell r="E61" t="str">
            <v>21/23/25/28/30/31/33</v>
          </cell>
          <cell r="F61" t="str">
            <v>A/A</v>
          </cell>
          <cell r="G61" t="str">
            <v>698×255×190</v>
          </cell>
          <cell r="H61" t="str">
            <v>712×459×276</v>
          </cell>
          <cell r="I61" t="str">
            <v>7/20,5</v>
          </cell>
          <cell r="J61">
            <v>33790</v>
          </cell>
          <cell r="K61">
            <v>25200</v>
          </cell>
          <cell r="L61">
            <v>22680</v>
          </cell>
        </row>
        <row r="62">
          <cell r="A62" t="str">
            <v>НС-1760561</v>
          </cell>
          <cell r="B62" t="str">
            <v>RCI-GLE35HN NEW</v>
          </cell>
          <cell r="C62" t="str">
            <v>3,60 (1,00-3,81)</v>
          </cell>
          <cell r="D62" t="str">
            <v>3,75 (1,02-3,96)</v>
          </cell>
          <cell r="E62" t="str">
            <v>21,5/23/25/27/29/32/35</v>
          </cell>
          <cell r="F62" t="str">
            <v>A/A</v>
          </cell>
          <cell r="G62" t="str">
            <v>777×250×201</v>
          </cell>
          <cell r="H62" t="str">
            <v>712×459×276</v>
          </cell>
          <cell r="I62" t="str">
            <v>7,5/21,0</v>
          </cell>
          <cell r="J62">
            <v>40490</v>
          </cell>
          <cell r="K62">
            <v>30100</v>
          </cell>
          <cell r="L62">
            <v>27090</v>
          </cell>
        </row>
        <row r="63">
          <cell r="A63" t="str">
            <v>НС-1760562</v>
          </cell>
          <cell r="B63" t="str">
            <v>RCI-GLE55HN NEW</v>
          </cell>
          <cell r="C63" t="str">
            <v>5,35 (1,30-5,86)</v>
          </cell>
          <cell r="D63" t="str">
            <v>5,42 (1,30-6,30)</v>
          </cell>
          <cell r="E63" t="str">
            <v>25/28/30/31/34/36/38</v>
          </cell>
          <cell r="F63" t="str">
            <v>A/A</v>
          </cell>
          <cell r="G63" t="str">
            <v>910×294×206</v>
          </cell>
          <cell r="H63" t="str">
            <v>853×602×349</v>
          </cell>
          <cell r="I63" t="str">
            <v>9,6/28,0</v>
          </cell>
          <cell r="J63">
            <v>69290</v>
          </cell>
          <cell r="K63">
            <v>52300</v>
          </cell>
          <cell r="L63">
            <v>47070</v>
          </cell>
        </row>
        <row r="64">
          <cell r="A64" t="str">
            <v>НС-1760563</v>
          </cell>
          <cell r="B64" t="str">
            <v>RCI-GLE70HN NEW</v>
          </cell>
          <cell r="C64" t="str">
            <v>7,10 (1,50-7,50)</v>
          </cell>
          <cell r="D64" t="str">
            <v>7,30 (1,50-7,90)</v>
          </cell>
          <cell r="E64" t="str">
            <v>26/29/31/34/37/39/40</v>
          </cell>
          <cell r="F64" t="str">
            <v>A/A</v>
          </cell>
          <cell r="G64" t="str">
            <v>1010×315×220</v>
          </cell>
          <cell r="H64" t="str">
            <v>853×602×349</v>
          </cell>
          <cell r="I64" t="str">
            <v>12,0/31,7</v>
          </cell>
          <cell r="J64">
            <v>85890</v>
          </cell>
          <cell r="K64">
            <v>65200</v>
          </cell>
          <cell r="L64">
            <v>58680</v>
          </cell>
        </row>
        <row r="65">
          <cell r="A65"/>
          <cell r="B65" t="str">
            <v>OPTIMUM 2.0 Inverter NEW Wi-Fi ready</v>
          </cell>
          <cell r="C65"/>
          <cell r="D65"/>
          <cell r="E65"/>
          <cell r="F65"/>
          <cell r="G65"/>
          <cell r="H65"/>
          <cell r="I65"/>
          <cell r="J65"/>
          <cell r="K65"/>
          <cell r="L65"/>
        </row>
        <row r="66">
          <cell r="A66" t="str">
            <v>НС-1764914</v>
          </cell>
          <cell r="B66" t="str">
            <v>RCI-OME22HN</v>
          </cell>
          <cell r="C66" t="str">
            <v>2,20 (0,60-2,80)</v>
          </cell>
          <cell r="D66" t="str">
            <v>2,30 (0,60-2,95)</v>
          </cell>
          <cell r="E66" t="str">
            <v>23/26/31/34/37</v>
          </cell>
          <cell r="F66" t="str">
            <v>A/A</v>
          </cell>
          <cell r="G66" t="str">
            <v>698×255×190</v>
          </cell>
          <cell r="H66" t="str">
            <v>712×459×276</v>
          </cell>
          <cell r="I66" t="str">
            <v>6,6/19,0</v>
          </cell>
          <cell r="J66">
            <v>28990</v>
          </cell>
          <cell r="K66">
            <v>21600</v>
          </cell>
          <cell r="L66">
            <v>19440</v>
          </cell>
        </row>
        <row r="67">
          <cell r="A67" t="str">
            <v>НС-1764915</v>
          </cell>
          <cell r="B67" t="str">
            <v>RCI-OME28HN</v>
          </cell>
          <cell r="C67" t="str">
            <v>2,65 (0,70-3,37)</v>
          </cell>
          <cell r="D67" t="str">
            <v>2,78 (0,70-3,66)</v>
          </cell>
          <cell r="E67" t="str">
            <v>23/26/31/34/37</v>
          </cell>
          <cell r="F67" t="str">
            <v>A/A</v>
          </cell>
          <cell r="G67" t="str">
            <v>698×255×190</v>
          </cell>
          <cell r="H67" t="str">
            <v>712×459×276</v>
          </cell>
          <cell r="I67" t="str">
            <v>6,6/19,5</v>
          </cell>
          <cell r="J67">
            <v>32190</v>
          </cell>
          <cell r="K67">
            <v>24000</v>
          </cell>
          <cell r="L67">
            <v>21600</v>
          </cell>
        </row>
        <row r="68">
          <cell r="A68" t="str">
            <v>НС-1764916</v>
          </cell>
          <cell r="B68" t="str">
            <v>RCI-OME35HN</v>
          </cell>
          <cell r="C68" t="str">
            <v>3,52 (1,00-3,81)</v>
          </cell>
          <cell r="D68" t="str">
            <v>3,66 (1,02-3,96)</v>
          </cell>
          <cell r="E68" t="str">
            <v>24/27/32/36/39</v>
          </cell>
          <cell r="F68" t="str">
            <v>A/A</v>
          </cell>
          <cell r="G68" t="str">
            <v>777×250×201</v>
          </cell>
          <cell r="H68" t="str">
            <v>712×459×276</v>
          </cell>
          <cell r="I68" t="str">
            <v>7,5/20,0</v>
          </cell>
          <cell r="J68">
            <v>37890</v>
          </cell>
          <cell r="K68">
            <v>28700</v>
          </cell>
          <cell r="L68">
            <v>25830</v>
          </cell>
        </row>
        <row r="69">
          <cell r="A69"/>
          <cell r="B69" t="str">
            <v>ARIA DC Inverter Wi-Fi ready</v>
          </cell>
          <cell r="C69"/>
          <cell r="D69"/>
          <cell r="E69"/>
          <cell r="F69"/>
          <cell r="G69"/>
          <cell r="H69"/>
          <cell r="I69" t="str">
            <v>ЯНДЕКС.АЛИСА*</v>
          </cell>
          <cell r="J69" t="str">
            <v>СМОТРЕТЬ ВИДЕО</v>
          </cell>
          <cell r="K69"/>
          <cell r="L69"/>
        </row>
        <row r="70">
          <cell r="A70" t="str">
            <v>НС-1600335</v>
          </cell>
          <cell r="B70" t="str">
            <v>RCI-AR22HN</v>
          </cell>
          <cell r="C70" t="str">
            <v>2,12 (0,60-2,80)</v>
          </cell>
          <cell r="D70" t="str">
            <v>2,35 (0,60-2,95)</v>
          </cell>
          <cell r="E70" t="str">
            <v>21,5/23/28/30/33</v>
          </cell>
          <cell r="F70" t="str">
            <v>A/A</v>
          </cell>
          <cell r="G70" t="str">
            <v>775×275×190</v>
          </cell>
          <cell r="H70" t="str">
            <v>712×459×276</v>
          </cell>
          <cell r="I70" t="str">
            <v>7,5/19,5</v>
          </cell>
          <cell r="J70">
            <v>28890</v>
          </cell>
          <cell r="K70">
            <v>21500</v>
          </cell>
          <cell r="L70">
            <v>19350</v>
          </cell>
        </row>
        <row r="71">
          <cell r="A71" t="str">
            <v>НС-1600336</v>
          </cell>
          <cell r="B71" t="str">
            <v>RCI-AR28HN</v>
          </cell>
          <cell r="C71" t="str">
            <v>2,65 (0,70-3,37)</v>
          </cell>
          <cell r="D71" t="str">
            <v>2,80 (0,70-3,66)</v>
          </cell>
          <cell r="E71" t="str">
            <v>21,5/23/28/30/33</v>
          </cell>
          <cell r="F71" t="str">
            <v>A/A</v>
          </cell>
          <cell r="G71" t="str">
            <v>775×275×190</v>
          </cell>
          <cell r="H71" t="str">
            <v>712×459×276</v>
          </cell>
          <cell r="I71" t="str">
            <v>7,5/19,5</v>
          </cell>
          <cell r="J71">
            <v>31990</v>
          </cell>
          <cell r="K71">
            <v>23800</v>
          </cell>
          <cell r="L71">
            <v>21420</v>
          </cell>
        </row>
        <row r="72">
          <cell r="A72" t="str">
            <v>НС-1600338</v>
          </cell>
          <cell r="B72" t="str">
            <v>RCI-AR35HN</v>
          </cell>
          <cell r="C72" t="str">
            <v>3,52 (1,00-3,81)</v>
          </cell>
          <cell r="D72" t="str">
            <v>3,66 (1,02-3,96)</v>
          </cell>
          <cell r="E72" t="str">
            <v>22/25/29/32/35</v>
          </cell>
          <cell r="F72" t="str">
            <v>A/A</v>
          </cell>
          <cell r="G72" t="str">
            <v>775×275×190</v>
          </cell>
          <cell r="H72" t="str">
            <v>712×459×276</v>
          </cell>
          <cell r="I72" t="str">
            <v>7,5/20,0</v>
          </cell>
          <cell r="J72">
            <v>37690</v>
          </cell>
          <cell r="K72">
            <v>28500</v>
          </cell>
          <cell r="L72">
            <v>25650</v>
          </cell>
        </row>
        <row r="73">
          <cell r="A73"/>
          <cell r="B73" t="str">
            <v>ARIA DC Inverter 2026 Wi-Fi ready</v>
          </cell>
          <cell r="C73"/>
          <cell r="D73"/>
          <cell r="E73"/>
          <cell r="F73"/>
          <cell r="G73"/>
          <cell r="H73"/>
          <cell r="I73"/>
          <cell r="J73"/>
          <cell r="K73"/>
          <cell r="L73"/>
        </row>
        <row r="74">
          <cell r="A74" t="str">
            <v>НС-1760490</v>
          </cell>
          <cell r="B74" t="str">
            <v>RCI-ARE22HN NEW</v>
          </cell>
          <cell r="C74" t="str">
            <v>2,25 (0,60-2,80)</v>
          </cell>
          <cell r="D74" t="str">
            <v>2,35 (0,60-2,95)</v>
          </cell>
          <cell r="E74" t="str">
            <v>21,5/23/28/30/33</v>
          </cell>
          <cell r="F74" t="str">
            <v>A/A</v>
          </cell>
          <cell r="G74" t="str">
            <v>775×275×190</v>
          </cell>
          <cell r="H74" t="str">
            <v>712×459×276</v>
          </cell>
          <cell r="I74" t="str">
            <v>7,5/19,0</v>
          </cell>
          <cell r="J74">
            <v>28990</v>
          </cell>
          <cell r="K74">
            <v>21600</v>
          </cell>
          <cell r="L74">
            <v>19440</v>
          </cell>
        </row>
        <row r="75">
          <cell r="A75" t="str">
            <v>НС-1760492</v>
          </cell>
          <cell r="B75" t="str">
            <v>RCI-ARE28HN NEW</v>
          </cell>
          <cell r="C75" t="str">
            <v>2,68 (0,70-3,37)</v>
          </cell>
          <cell r="D75" t="str">
            <v>2,80 (0,70-3,66)</v>
          </cell>
          <cell r="E75" t="str">
            <v>21,5/23/28/30/33</v>
          </cell>
          <cell r="F75" t="str">
            <v>A/A</v>
          </cell>
          <cell r="G75" t="str">
            <v>775×275×190</v>
          </cell>
          <cell r="H75" t="str">
            <v>712×459×276</v>
          </cell>
          <cell r="I75" t="str">
            <v>7,5/19,0</v>
          </cell>
          <cell r="J75">
            <v>32190</v>
          </cell>
          <cell r="K75">
            <v>24000</v>
          </cell>
          <cell r="L75">
            <v>21600</v>
          </cell>
        </row>
        <row r="76">
          <cell r="A76" t="str">
            <v>НС-1760493</v>
          </cell>
          <cell r="B76" t="str">
            <v>RCI-ARE35HN NEW</v>
          </cell>
          <cell r="C76" t="str">
            <v>3,55 (1,00-3,81)</v>
          </cell>
          <cell r="D76" t="str">
            <v>3,70 (1,02-3,96)</v>
          </cell>
          <cell r="E76" t="str">
            <v>22/25/29/32/35</v>
          </cell>
          <cell r="F76" t="str">
            <v>A/A</v>
          </cell>
          <cell r="G76" t="str">
            <v>775×275×190</v>
          </cell>
          <cell r="H76" t="str">
            <v>712×459×276</v>
          </cell>
          <cell r="I76" t="str">
            <v>7,5/19,5</v>
          </cell>
          <cell r="J76">
            <v>37890</v>
          </cell>
          <cell r="K76">
            <v>28700</v>
          </cell>
          <cell r="L76">
            <v>25830</v>
          </cell>
        </row>
        <row r="77">
          <cell r="A77"/>
          <cell r="B77" t="str">
            <v>КЛАССИЧЕСКИЕ СПЛИТ-СИСТЕМЫ</v>
          </cell>
          <cell r="C77"/>
          <cell r="D77"/>
          <cell r="E77"/>
          <cell r="F77"/>
          <cell r="G77"/>
          <cell r="H77"/>
          <cell r="I77"/>
          <cell r="J77"/>
          <cell r="K77"/>
          <cell r="L77"/>
        </row>
        <row r="78">
          <cell r="A78"/>
          <cell r="B78" t="str">
            <v>GRANDE</v>
          </cell>
          <cell r="C78"/>
          <cell r="D78"/>
          <cell r="E78"/>
          <cell r="F78"/>
          <cell r="G78"/>
          <cell r="H78"/>
          <cell r="I78"/>
          <cell r="J78"/>
          <cell r="K78"/>
          <cell r="L78"/>
        </row>
        <row r="79">
          <cell r="A79" t="str">
            <v>НС-1608710 </v>
          </cell>
          <cell r="B79" t="str">
            <v>RC-GDB90HN</v>
          </cell>
          <cell r="C79">
            <v>8.5</v>
          </cell>
          <cell r="D79">
            <v>8.5</v>
          </cell>
          <cell r="E79" t="str">
            <v>35/42/48</v>
          </cell>
          <cell r="F79" t="str">
            <v>A/A</v>
          </cell>
          <cell r="G79" t="str">
            <v>1259×362×282</v>
          </cell>
          <cell r="H79" t="str">
            <v>946×810×410</v>
          </cell>
          <cell r="I79" t="str">
            <v>20,1/62,5</v>
          </cell>
          <cell r="J79">
            <v>91990</v>
          </cell>
          <cell r="K79">
            <v>71000</v>
          </cell>
          <cell r="L79">
            <v>63900</v>
          </cell>
        </row>
        <row r="80">
          <cell r="A80" t="str">
            <v>НС-1608711 </v>
          </cell>
          <cell r="B80" t="str">
            <v>RC-GDB105HN</v>
          </cell>
          <cell r="C80">
            <v>10.3</v>
          </cell>
          <cell r="D80">
            <v>11.3</v>
          </cell>
          <cell r="E80" t="str">
            <v>37/44/50</v>
          </cell>
          <cell r="F80" t="str">
            <v>A/A</v>
          </cell>
          <cell r="G80" t="str">
            <v>1259×362×282</v>
          </cell>
          <cell r="H80" t="str">
            <v>946×810×410</v>
          </cell>
          <cell r="I80" t="str">
            <v>21,8/70</v>
          </cell>
          <cell r="J80">
            <v>127490</v>
          </cell>
          <cell r="K80">
            <v>96500</v>
          </cell>
          <cell r="L80">
            <v>86850</v>
          </cell>
        </row>
        <row r="81">
          <cell r="A81"/>
          <cell r="B81" t="str">
            <v>ATTICA NERO Wi-Fi ready</v>
          </cell>
          <cell r="C81"/>
          <cell r="D81"/>
          <cell r="E81"/>
          <cell r="F81"/>
          <cell r="G81"/>
          <cell r="H81"/>
          <cell r="I81" t="str">
            <v>ЯНДЕКС.АЛИСА*</v>
          </cell>
          <cell r="J81" t="str">
            <v>СМОТРЕТЬ ВИДЕО</v>
          </cell>
          <cell r="K81"/>
          <cell r="L81"/>
        </row>
        <row r="82">
          <cell r="A82" t="str">
            <v>НС-1413727</v>
          </cell>
          <cell r="B82" t="str">
            <v>RC-AN22HN</v>
          </cell>
          <cell r="C82">
            <v>2.17</v>
          </cell>
          <cell r="D82">
            <v>2.35</v>
          </cell>
          <cell r="E82" t="str">
            <v>22/27/31/35/38</v>
          </cell>
          <cell r="F82" t="str">
            <v>A/A</v>
          </cell>
          <cell r="G82" t="str">
            <v>777×250×201</v>
          </cell>
          <cell r="H82" t="str">
            <v>712×459×276</v>
          </cell>
          <cell r="I82" t="str">
            <v>7,7/20,5</v>
          </cell>
          <cell r="J82">
            <v>30390</v>
          </cell>
          <cell r="K82">
            <v>22600</v>
          </cell>
          <cell r="L82">
            <v>20340</v>
          </cell>
        </row>
        <row r="83">
          <cell r="A83" t="str">
            <v>НС-1413759</v>
          </cell>
          <cell r="B83" t="str">
            <v>RC-AN28HN</v>
          </cell>
          <cell r="C83">
            <v>2.73</v>
          </cell>
          <cell r="D83">
            <v>2.92</v>
          </cell>
          <cell r="E83" t="str">
            <v>22/27/31/35/38</v>
          </cell>
          <cell r="F83" t="str">
            <v>A/A</v>
          </cell>
          <cell r="G83" t="str">
            <v>777×250×201</v>
          </cell>
          <cell r="H83" t="str">
            <v>712×459×276</v>
          </cell>
          <cell r="I83" t="str">
            <v>7,7/23,0</v>
          </cell>
          <cell r="J83">
            <v>32990</v>
          </cell>
          <cell r="K83">
            <v>24900</v>
          </cell>
          <cell r="L83">
            <v>22410</v>
          </cell>
        </row>
        <row r="84">
          <cell r="A84" t="str">
            <v>НС-1413761</v>
          </cell>
          <cell r="B84" t="str">
            <v>RC-AN35HN</v>
          </cell>
          <cell r="C84">
            <v>3.64</v>
          </cell>
          <cell r="D84">
            <v>3.77</v>
          </cell>
          <cell r="E84" t="str">
            <v>25/28/30/34/37</v>
          </cell>
          <cell r="F84" t="str">
            <v>A/A</v>
          </cell>
          <cell r="G84" t="str">
            <v>777×250×201</v>
          </cell>
          <cell r="H84" t="str">
            <v>777×498×290</v>
          </cell>
          <cell r="I84" t="str">
            <v>8,3/25,5</v>
          </cell>
          <cell r="J84">
            <v>43190</v>
          </cell>
          <cell r="K84">
            <v>32800</v>
          </cell>
          <cell r="L84">
            <v>29520</v>
          </cell>
        </row>
        <row r="85">
          <cell r="A85" t="str">
            <v>НС-1497175</v>
          </cell>
          <cell r="B85" t="str">
            <v>RC-AN55HN</v>
          </cell>
          <cell r="C85">
            <v>5.37</v>
          </cell>
          <cell r="D85">
            <v>5.53</v>
          </cell>
          <cell r="E85" t="str">
            <v>28/30/35/38/40</v>
          </cell>
          <cell r="F85" t="str">
            <v>A/A</v>
          </cell>
          <cell r="G85" t="str">
            <v>910×294×206</v>
          </cell>
          <cell r="H85" t="str">
            <v>853×602×349</v>
          </cell>
          <cell r="I85" t="str">
            <v>10,5/30,0</v>
          </cell>
          <cell r="J85">
            <v>67790</v>
          </cell>
          <cell r="K85">
            <v>53200</v>
          </cell>
          <cell r="L85">
            <v>47880</v>
          </cell>
        </row>
        <row r="86">
          <cell r="A86" t="str">
            <v>НС-1600403 </v>
          </cell>
          <cell r="B86" t="str">
            <v>RC-AN70HN</v>
          </cell>
          <cell r="C86">
            <v>7.24</v>
          </cell>
          <cell r="D86">
            <v>7.42</v>
          </cell>
          <cell r="E86" t="str">
            <v>30/33/36/41/44</v>
          </cell>
          <cell r="F86" t="str">
            <v>A/A</v>
          </cell>
          <cell r="G86" t="str">
            <v>1010×315×220</v>
          </cell>
          <cell r="H86" t="str">
            <v>853×602×349</v>
          </cell>
          <cell r="I86" t="str">
            <v>12,2/38,0</v>
          </cell>
          <cell r="J86">
            <v>83890</v>
          </cell>
          <cell r="K86">
            <v>66400</v>
          </cell>
          <cell r="L86">
            <v>59760</v>
          </cell>
        </row>
        <row r="87">
          <cell r="A87"/>
          <cell r="B87" t="str">
            <v>RENAISSANCE Wi-Fi</v>
          </cell>
          <cell r="C87"/>
          <cell r="D87"/>
          <cell r="E87"/>
          <cell r="F87"/>
          <cell r="G87"/>
          <cell r="H87"/>
          <cell r="I87" t="str">
            <v>ЯНДЕКС.АЛИСА</v>
          </cell>
          <cell r="J87" t="str">
            <v>СМОТРЕТЬ ВИДЕО</v>
          </cell>
          <cell r="K87"/>
          <cell r="L87"/>
        </row>
        <row r="88">
          <cell r="A88" t="str">
            <v>НС-1692018</v>
          </cell>
          <cell r="B88" t="str">
            <v>RC-RND22HN</v>
          </cell>
          <cell r="C88">
            <v>2.16</v>
          </cell>
          <cell r="D88">
            <v>2.2999999999999998</v>
          </cell>
          <cell r="E88" t="str">
            <v>21,5/25/29/31,5/34</v>
          </cell>
          <cell r="F88" t="str">
            <v>A/A</v>
          </cell>
          <cell r="G88" t="str">
            <v>792×292×201</v>
          </cell>
          <cell r="H88" t="str">
            <v>649×456×244</v>
          </cell>
          <cell r="I88" t="str">
            <v>8,5/20</v>
          </cell>
          <cell r="J88">
            <v>28990</v>
          </cell>
          <cell r="K88">
            <v>21300</v>
          </cell>
          <cell r="L88">
            <v>19170</v>
          </cell>
        </row>
        <row r="89">
          <cell r="A89" t="str">
            <v>НС-1692019</v>
          </cell>
          <cell r="B89" t="str">
            <v>RC-RND28HN</v>
          </cell>
          <cell r="C89">
            <v>2.83</v>
          </cell>
          <cell r="D89">
            <v>2.9</v>
          </cell>
          <cell r="E89" t="str">
            <v>22/26/30/32/35</v>
          </cell>
          <cell r="F89" t="str">
            <v>A/A</v>
          </cell>
          <cell r="G89" t="str">
            <v>792×292×201</v>
          </cell>
          <cell r="H89" t="str">
            <v>649×456×244</v>
          </cell>
          <cell r="I89" t="str">
            <v>8,5/22,5</v>
          </cell>
          <cell r="J89">
            <v>30690</v>
          </cell>
          <cell r="K89">
            <v>22700</v>
          </cell>
          <cell r="L89">
            <v>20430</v>
          </cell>
        </row>
        <row r="90">
          <cell r="A90" t="str">
            <v>НС-1767200</v>
          </cell>
          <cell r="B90" t="str">
            <v>RC-RNE28HN NEW</v>
          </cell>
          <cell r="C90">
            <v>2.85</v>
          </cell>
          <cell r="D90">
            <v>2.95</v>
          </cell>
          <cell r="E90" t="str">
            <v>21/25/29/32/35</v>
          </cell>
          <cell r="F90" t="str">
            <v>A/A</v>
          </cell>
          <cell r="G90" t="str">
            <v>792×292×201</v>
          </cell>
          <cell r="H90" t="str">
            <v>649×455×233</v>
          </cell>
          <cell r="I90" t="str">
            <v>8,5/22,0</v>
          </cell>
          <cell r="J90">
            <v>30890</v>
          </cell>
          <cell r="K90">
            <v>22900</v>
          </cell>
          <cell r="L90">
            <v>20610</v>
          </cell>
        </row>
        <row r="91">
          <cell r="A91" t="str">
            <v>НС-1692021</v>
          </cell>
          <cell r="B91" t="str">
            <v>RC-RND35HN</v>
          </cell>
          <cell r="C91">
            <v>3.65</v>
          </cell>
          <cell r="D91">
            <v>3.75</v>
          </cell>
          <cell r="E91" t="str">
            <v>24/28/31/34/37</v>
          </cell>
          <cell r="F91" t="str">
            <v>A/A</v>
          </cell>
          <cell r="G91" t="str">
            <v>792×292×201</v>
          </cell>
          <cell r="H91" t="str">
            <v>660×500×240</v>
          </cell>
          <cell r="I91" t="str">
            <v>8,5/24,5</v>
          </cell>
          <cell r="J91">
            <v>41490</v>
          </cell>
          <cell r="K91">
            <v>31200</v>
          </cell>
          <cell r="L91">
            <v>28080</v>
          </cell>
        </row>
        <row r="92">
          <cell r="A92" t="str">
            <v>НС-1692031</v>
          </cell>
          <cell r="B92" t="str">
            <v>RC-RND55HN</v>
          </cell>
          <cell r="C92">
            <v>5.35</v>
          </cell>
          <cell r="D92">
            <v>5.5</v>
          </cell>
          <cell r="E92" t="str">
            <v>27/30/32/36/39</v>
          </cell>
          <cell r="F92" t="str">
            <v>A/A</v>
          </cell>
          <cell r="G92" t="str">
            <v>940×316×224</v>
          </cell>
          <cell r="H92" t="str">
            <v>800×545×315</v>
          </cell>
          <cell r="I92" t="str">
            <v>11,0/34,0</v>
          </cell>
          <cell r="J92">
            <v>66190</v>
          </cell>
          <cell r="K92">
            <v>52200</v>
          </cell>
          <cell r="L92">
            <v>46980</v>
          </cell>
        </row>
        <row r="93">
          <cell r="A93" t="str">
            <v>НС-1693432</v>
          </cell>
          <cell r="B93" t="str">
            <v>RC-RND70HN</v>
          </cell>
          <cell r="C93">
            <v>7.05</v>
          </cell>
          <cell r="D93">
            <v>7.2</v>
          </cell>
          <cell r="E93" t="str">
            <v>30/33/36/39/42</v>
          </cell>
          <cell r="F93" t="str">
            <v>A/A</v>
          </cell>
          <cell r="G93" t="str">
            <v>940×316×224</v>
          </cell>
          <cell r="H93" t="str">
            <v>825×655×310</v>
          </cell>
          <cell r="I93" t="str">
            <v>11,5/45,0</v>
          </cell>
          <cell r="J93">
            <v>83890</v>
          </cell>
          <cell r="K93">
            <v>65900</v>
          </cell>
          <cell r="L93">
            <v>59310</v>
          </cell>
        </row>
        <row r="94">
          <cell r="A94"/>
          <cell r="B94" t="str">
            <v>PANDORA Wi-Fi</v>
          </cell>
          <cell r="C94"/>
          <cell r="D94"/>
          <cell r="E94"/>
          <cell r="F94"/>
          <cell r="G94"/>
          <cell r="H94"/>
          <cell r="I94" t="str">
            <v>ЯНДЕКС.АЛИСА</v>
          </cell>
          <cell r="J94"/>
          <cell r="K94"/>
          <cell r="L94"/>
        </row>
        <row r="95">
          <cell r="A95" t="str">
            <v>НС-1692448</v>
          </cell>
          <cell r="B95" t="str">
            <v>RC-PDC22HN</v>
          </cell>
          <cell r="C95">
            <v>2.2000000000000002</v>
          </cell>
          <cell r="D95">
            <v>2.38</v>
          </cell>
          <cell r="E95" t="str">
            <v>21,5/23/25/27/31/35/38</v>
          </cell>
          <cell r="F95" t="str">
            <v>A/A</v>
          </cell>
          <cell r="G95" t="str">
            <v>811×278×198</v>
          </cell>
          <cell r="H95" t="str">
            <v>712×459×276</v>
          </cell>
          <cell r="I95" t="str">
            <v>8,0/21,0</v>
          </cell>
          <cell r="J95">
            <v>27730</v>
          </cell>
          <cell r="K95">
            <v>20000</v>
          </cell>
          <cell r="L95">
            <v>18000</v>
          </cell>
        </row>
        <row r="96">
          <cell r="A96" t="str">
            <v>НС-1692450</v>
          </cell>
          <cell r="B96" t="str">
            <v>RC-PDC28HN</v>
          </cell>
          <cell r="C96">
            <v>2.8</v>
          </cell>
          <cell r="D96">
            <v>2.95</v>
          </cell>
          <cell r="E96" t="str">
            <v>21,5/23/25/27/31/35/38</v>
          </cell>
          <cell r="F96" t="str">
            <v>A/A</v>
          </cell>
          <cell r="G96" t="str">
            <v>811×278×198</v>
          </cell>
          <cell r="H96" t="str">
            <v>712×459×276</v>
          </cell>
          <cell r="I96" t="str">
            <v>8,0/23,2</v>
          </cell>
          <cell r="J96">
            <v>29790</v>
          </cell>
          <cell r="K96">
            <v>21600</v>
          </cell>
          <cell r="L96">
            <v>19440</v>
          </cell>
        </row>
        <row r="97">
          <cell r="A97" t="str">
            <v>НС-1692453</v>
          </cell>
          <cell r="B97" t="str">
            <v>RC-PDC35HN</v>
          </cell>
          <cell r="C97">
            <v>3.67</v>
          </cell>
          <cell r="D97">
            <v>3.8</v>
          </cell>
          <cell r="E97" t="str">
            <v>24/26/28/30/32/35/38</v>
          </cell>
          <cell r="F97" t="str">
            <v>A/A</v>
          </cell>
          <cell r="G97" t="str">
            <v>811×278×198</v>
          </cell>
          <cell r="H97" t="str">
            <v>777×498×290</v>
          </cell>
          <cell r="I97" t="str">
            <v>8,5/26,0</v>
          </cell>
          <cell r="J97">
            <v>39670</v>
          </cell>
          <cell r="K97">
            <v>29400</v>
          </cell>
          <cell r="L97">
            <v>26460</v>
          </cell>
        </row>
        <row r="98">
          <cell r="A98" t="str">
            <v>НС-1692455</v>
          </cell>
          <cell r="B98" t="str">
            <v>RC-PDC55HN</v>
          </cell>
          <cell r="C98">
            <v>5.4</v>
          </cell>
          <cell r="D98">
            <v>5.5</v>
          </cell>
          <cell r="E98" t="str">
            <v>27,5/29/30/32/35/38/40</v>
          </cell>
          <cell r="F98" t="str">
            <v>A/A</v>
          </cell>
          <cell r="G98" t="str">
            <v>1015×313×221</v>
          </cell>
          <cell r="H98" t="str">
            <v>853×602×349</v>
          </cell>
          <cell r="I98" t="str">
            <v>12,8/40,4</v>
          </cell>
          <cell r="J98">
            <v>63190</v>
          </cell>
          <cell r="K98">
            <v>49100</v>
          </cell>
          <cell r="L98">
            <v>44190</v>
          </cell>
        </row>
        <row r="99">
          <cell r="A99" t="str">
            <v>НС-1692456</v>
          </cell>
          <cell r="B99" t="str">
            <v>RC-PDC70HN</v>
          </cell>
          <cell r="C99">
            <v>7.25</v>
          </cell>
          <cell r="D99">
            <v>7.6</v>
          </cell>
          <cell r="E99" t="str">
            <v>30/32/33/36/39/41/44</v>
          </cell>
          <cell r="F99" t="str">
            <v>A/A</v>
          </cell>
          <cell r="G99" t="str">
            <v>1132×332×229</v>
          </cell>
          <cell r="H99" t="str">
            <v>920×699×380</v>
          </cell>
          <cell r="I99" t="str">
            <v>14,0/48,5</v>
          </cell>
          <cell r="J99">
            <v>80190</v>
          </cell>
          <cell r="K99">
            <v>62100</v>
          </cell>
          <cell r="L99">
            <v>55890</v>
          </cell>
        </row>
        <row r="100">
          <cell r="A100" t="str">
            <v>НС-1692459</v>
          </cell>
          <cell r="B100" t="str">
            <v>RC-PDC105HN</v>
          </cell>
          <cell r="C100">
            <v>10.55</v>
          </cell>
          <cell r="D100">
            <v>10.7</v>
          </cell>
          <cell r="E100" t="str">
            <v>36/38/40/41/43/44/46</v>
          </cell>
          <cell r="F100" t="str">
            <v>A/A</v>
          </cell>
          <cell r="G100" t="str">
            <v>1277×360×271</v>
          </cell>
          <cell r="H100" t="str">
            <v>967×803×421</v>
          </cell>
          <cell r="I100" t="str">
            <v>20,5/56,0</v>
          </cell>
          <cell r="J100">
            <v>117990</v>
          </cell>
          <cell r="K100">
            <v>91500</v>
          </cell>
          <cell r="L100">
            <v>82350</v>
          </cell>
        </row>
        <row r="101">
          <cell r="A101"/>
          <cell r="B101" t="str">
            <v>PANDORA С ЗИМНИМ КОМПЛЕКТОМ Wi-Fi</v>
          </cell>
          <cell r="C101"/>
          <cell r="D101"/>
          <cell r="E101"/>
          <cell r="F101"/>
          <cell r="G101"/>
          <cell r="H101"/>
          <cell r="I101" t="str">
            <v>ЯНДЕКС.АЛИСА</v>
          </cell>
          <cell r="J101"/>
          <cell r="K101"/>
          <cell r="L101"/>
        </row>
        <row r="102">
          <cell r="A102"/>
          <cell r="B102" t="str">
            <v>RC-PDC105HN С ЗИМНИМ КОМПЛЕКТОМ</v>
          </cell>
          <cell r="C102">
            <v>10.55</v>
          </cell>
          <cell r="D102">
            <v>10.7</v>
          </cell>
          <cell r="E102" t="str">
            <v>36/38/40/41/43/44/46</v>
          </cell>
          <cell r="F102" t="str">
            <v>A/A</v>
          </cell>
          <cell r="G102" t="str">
            <v>1277×360×271</v>
          </cell>
          <cell r="H102" t="str">
            <v>967×803×421</v>
          </cell>
          <cell r="I102" t="str">
            <v>20,5/56,0</v>
          </cell>
          <cell r="J102">
            <v>129790</v>
          </cell>
          <cell r="K102">
            <v>98600</v>
          </cell>
          <cell r="L102">
            <v>88740</v>
          </cell>
        </row>
        <row r="103">
          <cell r="A103"/>
          <cell r="B103" t="str">
            <v>FELICITA Wi-Fi</v>
          </cell>
          <cell r="C103"/>
          <cell r="D103"/>
          <cell r="E103"/>
          <cell r="F103"/>
          <cell r="G103"/>
          <cell r="H103"/>
          <cell r="I103" t="str">
            <v>ЯНДЕКС.АЛИСА</v>
          </cell>
          <cell r="J103"/>
          <cell r="K103"/>
          <cell r="L103"/>
        </row>
        <row r="104">
          <cell r="A104" t="str">
            <v>НС-1689754</v>
          </cell>
          <cell r="B104" t="str">
            <v>RC-FC22HN</v>
          </cell>
          <cell r="C104">
            <v>2.4</v>
          </cell>
          <cell r="D104">
            <v>2.5</v>
          </cell>
          <cell r="E104" t="str">
            <v>23/32/36/38</v>
          </cell>
          <cell r="F104" t="str">
            <v>A/A</v>
          </cell>
          <cell r="G104" t="str">
            <v>729×292×200</v>
          </cell>
          <cell r="H104" t="str">
            <v>668×469×252</v>
          </cell>
          <cell r="I104" t="str">
            <v>8,2/22,7</v>
          </cell>
          <cell r="J104">
            <v>27390</v>
          </cell>
          <cell r="K104">
            <v>20000</v>
          </cell>
          <cell r="L104">
            <v>18000</v>
          </cell>
        </row>
        <row r="105">
          <cell r="A105" t="str">
            <v>НС-1689757</v>
          </cell>
          <cell r="B105" t="str">
            <v>RC-FC28HN</v>
          </cell>
          <cell r="C105">
            <v>2.7</v>
          </cell>
          <cell r="D105">
            <v>2.8</v>
          </cell>
          <cell r="E105" t="str">
            <v>23/32/38/40</v>
          </cell>
          <cell r="F105" t="str">
            <v>A/A</v>
          </cell>
          <cell r="G105" t="str">
            <v>729×292×200</v>
          </cell>
          <cell r="H105" t="str">
            <v>720×495×270</v>
          </cell>
          <cell r="I105" t="str">
            <v>8,2/24,7</v>
          </cell>
          <cell r="J105">
            <v>29290</v>
          </cell>
          <cell r="K105">
            <v>21600</v>
          </cell>
          <cell r="L105">
            <v>19440</v>
          </cell>
        </row>
        <row r="106">
          <cell r="A106" t="str">
            <v>НС-1689758</v>
          </cell>
          <cell r="B106" t="str">
            <v>RC-FC35HN</v>
          </cell>
          <cell r="C106">
            <v>3.6</v>
          </cell>
          <cell r="D106">
            <v>3.7</v>
          </cell>
          <cell r="E106" t="str">
            <v>25/33/37/39,5</v>
          </cell>
          <cell r="F106" t="str">
            <v>A/A</v>
          </cell>
          <cell r="G106" t="str">
            <v>802×295×200</v>
          </cell>
          <cell r="H106" t="str">
            <v>720×495×270</v>
          </cell>
          <cell r="I106" t="str">
            <v>9,0/25,6</v>
          </cell>
          <cell r="J106">
            <v>39390</v>
          </cell>
          <cell r="K106">
            <v>29100</v>
          </cell>
          <cell r="L106">
            <v>26190</v>
          </cell>
        </row>
        <row r="107">
          <cell r="A107" t="str">
            <v>НС-1689759</v>
          </cell>
          <cell r="B107" t="str">
            <v>RC-FC55HN</v>
          </cell>
          <cell r="C107">
            <v>5.35</v>
          </cell>
          <cell r="D107">
            <v>5.65</v>
          </cell>
          <cell r="E107" t="str">
            <v>29/38/41/43</v>
          </cell>
          <cell r="F107" t="str">
            <v>A/A</v>
          </cell>
          <cell r="G107" t="str">
            <v>971×321×228</v>
          </cell>
          <cell r="H107" t="str">
            <v>765×555×303</v>
          </cell>
          <cell r="I107" t="str">
            <v>12,0/34,5</v>
          </cell>
          <cell r="J107">
            <v>63190</v>
          </cell>
          <cell r="K107">
            <v>48600</v>
          </cell>
          <cell r="L107">
            <v>43740</v>
          </cell>
        </row>
        <row r="108">
          <cell r="A108" t="str">
            <v>НС-1689761</v>
          </cell>
          <cell r="B108" t="str">
            <v>RC-FC70HN</v>
          </cell>
          <cell r="C108">
            <v>7.15</v>
          </cell>
          <cell r="D108">
            <v>7.35</v>
          </cell>
          <cell r="E108" t="str">
            <v>31/42,5/45/48</v>
          </cell>
          <cell r="F108" t="str">
            <v>A/A</v>
          </cell>
          <cell r="G108" t="str">
            <v>1082×337×234</v>
          </cell>
          <cell r="H108" t="str">
            <v>890×673×342</v>
          </cell>
          <cell r="I108" t="str">
            <v>14,8/47,9</v>
          </cell>
          <cell r="J108">
            <v>79590</v>
          </cell>
          <cell r="K108">
            <v>61500</v>
          </cell>
          <cell r="L108">
            <v>55350</v>
          </cell>
        </row>
        <row r="109">
          <cell r="A109"/>
          <cell r="B109" t="str">
            <v>FELICITA С ЗИМНИМ КОМПЛЕКТОМ Wi-Fi</v>
          </cell>
          <cell r="C109"/>
          <cell r="D109"/>
          <cell r="E109"/>
          <cell r="F109"/>
          <cell r="G109"/>
          <cell r="H109"/>
          <cell r="I109"/>
          <cell r="J109"/>
          <cell r="K109" t="str">
            <v>ЯНДЕКС.АЛИСА</v>
          </cell>
          <cell r="L109"/>
        </row>
        <row r="110">
          <cell r="A110" t="str">
            <v>BR-00176668</v>
          </cell>
          <cell r="B110" t="str">
            <v>RC-FC22HN С ЗИМНИМ КОМПЛЕКТОМ</v>
          </cell>
          <cell r="C110">
            <v>2.4</v>
          </cell>
          <cell r="D110">
            <v>2.5</v>
          </cell>
          <cell r="E110" t="str">
            <v>23/32/36/38</v>
          </cell>
          <cell r="F110" t="str">
            <v>A/A</v>
          </cell>
          <cell r="G110" t="str">
            <v>729×292×200</v>
          </cell>
          <cell r="H110" t="str">
            <v>668×469×252</v>
          </cell>
          <cell r="I110" t="str">
            <v>8,2/22,7</v>
          </cell>
          <cell r="J110">
            <v>39190</v>
          </cell>
          <cell r="K110">
            <v>27100</v>
          </cell>
          <cell r="L110">
            <v>24390</v>
          </cell>
        </row>
        <row r="111">
          <cell r="A111" t="str">
            <v>BR-00176669</v>
          </cell>
          <cell r="B111" t="str">
            <v>RC-FC28HN С ЗИМНИМ КОМПЛЕКТОМ</v>
          </cell>
          <cell r="C111">
            <v>2.7</v>
          </cell>
          <cell r="D111">
            <v>2.8</v>
          </cell>
          <cell r="E111" t="str">
            <v>23/32/38/40</v>
          </cell>
          <cell r="F111" t="str">
            <v>A/A</v>
          </cell>
          <cell r="G111" t="str">
            <v>729×292×200</v>
          </cell>
          <cell r="H111" t="str">
            <v>720×495×270</v>
          </cell>
          <cell r="I111" t="str">
            <v>8,2/24,7</v>
          </cell>
          <cell r="J111">
            <v>41090</v>
          </cell>
          <cell r="K111">
            <v>28700</v>
          </cell>
          <cell r="L111">
            <v>25830</v>
          </cell>
        </row>
        <row r="112">
          <cell r="A112" t="str">
            <v>BR-00176670</v>
          </cell>
          <cell r="B112" t="str">
            <v>RC-FC35HN С ЗИМНИМ КОМПЛЕКТОМ</v>
          </cell>
          <cell r="C112">
            <v>3.6</v>
          </cell>
          <cell r="D112">
            <v>3.7</v>
          </cell>
          <cell r="E112" t="str">
            <v>25/33/37/39,5</v>
          </cell>
          <cell r="F112" t="str">
            <v>A/A</v>
          </cell>
          <cell r="G112" t="str">
            <v>802×295×200</v>
          </cell>
          <cell r="H112" t="str">
            <v>720×495×270</v>
          </cell>
          <cell r="I112" t="str">
            <v>9,0/25,6</v>
          </cell>
          <cell r="J112">
            <v>51190</v>
          </cell>
          <cell r="K112">
            <v>36200</v>
          </cell>
          <cell r="L112">
            <v>32580</v>
          </cell>
        </row>
        <row r="113">
          <cell r="A113" t="str">
            <v>BR-00176671</v>
          </cell>
          <cell r="B113" t="str">
            <v>RC-FC55HN С ЗИМНИМ КОМПЛЕКТОМ</v>
          </cell>
          <cell r="C113">
            <v>5.35</v>
          </cell>
          <cell r="D113">
            <v>5.65</v>
          </cell>
          <cell r="E113" t="str">
            <v>29/38/41/43</v>
          </cell>
          <cell r="F113" t="str">
            <v>A/A</v>
          </cell>
          <cell r="G113" t="str">
            <v>971×321×228</v>
          </cell>
          <cell r="H113" t="str">
            <v>765×555×303</v>
          </cell>
          <cell r="I113" t="str">
            <v>12,0/34,5</v>
          </cell>
          <cell r="J113">
            <v>74990</v>
          </cell>
          <cell r="K113">
            <v>55700</v>
          </cell>
          <cell r="L113">
            <v>50130</v>
          </cell>
        </row>
        <row r="114">
          <cell r="A114" t="str">
            <v>BR-00176672</v>
          </cell>
          <cell r="B114" t="str">
            <v>RC-FC70HN С ЗИМНИМ КОМПЛЕКТОМ</v>
          </cell>
          <cell r="C114">
            <v>7.15</v>
          </cell>
          <cell r="D114">
            <v>7.35</v>
          </cell>
          <cell r="E114" t="str">
            <v>31/42,5/45/48</v>
          </cell>
          <cell r="F114" t="str">
            <v>A/A</v>
          </cell>
          <cell r="G114" t="str">
            <v>1082×337×234</v>
          </cell>
          <cell r="H114" t="str">
            <v>890×673×342</v>
          </cell>
          <cell r="I114" t="str">
            <v>14,8/47,9</v>
          </cell>
          <cell r="J114">
            <v>91390</v>
          </cell>
          <cell r="K114">
            <v>68600</v>
          </cell>
          <cell r="L114">
            <v>61740</v>
          </cell>
        </row>
        <row r="115">
          <cell r="A115"/>
          <cell r="B115" t="str">
            <v>TRIUMPH LITE Wi-Fi ready</v>
          </cell>
          <cell r="C115"/>
          <cell r="D115"/>
          <cell r="E115"/>
          <cell r="F115"/>
          <cell r="G115"/>
          <cell r="H115"/>
          <cell r="I115" t="str">
            <v>ЯНДЕКС.АЛИСА*</v>
          </cell>
          <cell r="J115"/>
          <cell r="K115"/>
          <cell r="L115"/>
        </row>
        <row r="116">
          <cell r="A116" t="str">
            <v>НС-1689615</v>
          </cell>
          <cell r="B116" t="str">
            <v>RC-TWL22HN</v>
          </cell>
          <cell r="C116">
            <v>2.37</v>
          </cell>
          <cell r="D116">
            <v>2.48</v>
          </cell>
          <cell r="E116" t="str">
            <v>24/32/35/37</v>
          </cell>
          <cell r="F116" t="str">
            <v>A/A</v>
          </cell>
          <cell r="G116" t="str">
            <v>715x285x194</v>
          </cell>
          <cell r="H116" t="str">
            <v>668×469×252</v>
          </cell>
          <cell r="I116" t="str">
            <v>7,4/22,7</v>
          </cell>
          <cell r="J116">
            <v>25190</v>
          </cell>
          <cell r="K116">
            <v>18500</v>
          </cell>
          <cell r="L116">
            <v>16650</v>
          </cell>
        </row>
        <row r="117">
          <cell r="A117" t="str">
            <v>НС-1689616</v>
          </cell>
          <cell r="B117" t="str">
            <v>RC-TWL28HN</v>
          </cell>
          <cell r="C117">
            <v>2.65</v>
          </cell>
          <cell r="D117">
            <v>2.7</v>
          </cell>
          <cell r="E117" t="str">
            <v>24/32/36/38</v>
          </cell>
          <cell r="F117" t="str">
            <v>A/A</v>
          </cell>
          <cell r="G117" t="str">
            <v>715x285x194</v>
          </cell>
          <cell r="H117" t="str">
            <v>720×495×270</v>
          </cell>
          <cell r="I117" t="str">
            <v>7,7/24,7</v>
          </cell>
          <cell r="J117">
            <v>26990</v>
          </cell>
          <cell r="K117">
            <v>20000</v>
          </cell>
          <cell r="L117">
            <v>18000</v>
          </cell>
        </row>
        <row r="118">
          <cell r="A118" t="str">
            <v>НС-1689617</v>
          </cell>
          <cell r="B118" t="str">
            <v>RC-TWL35HN</v>
          </cell>
          <cell r="C118">
            <v>3.55</v>
          </cell>
          <cell r="D118">
            <v>3.7</v>
          </cell>
          <cell r="E118" t="str">
            <v>25/33/36/38</v>
          </cell>
          <cell r="F118" t="str">
            <v>A/A</v>
          </cell>
          <cell r="G118" t="str">
            <v>805x285x194</v>
          </cell>
          <cell r="H118" t="str">
            <v>720×495×270</v>
          </cell>
          <cell r="I118" t="str">
            <v>9,0/26,0</v>
          </cell>
          <cell r="J118">
            <v>36690</v>
          </cell>
          <cell r="K118">
            <v>27200</v>
          </cell>
          <cell r="L118">
            <v>24480</v>
          </cell>
        </row>
        <row r="119">
          <cell r="A119" t="str">
            <v>НС-1689619</v>
          </cell>
          <cell r="B119" t="str">
            <v>RC-TWL55HN</v>
          </cell>
          <cell r="C119">
            <v>5.3</v>
          </cell>
          <cell r="D119">
            <v>5.6</v>
          </cell>
          <cell r="E119" t="str">
            <v>30/35/37/39</v>
          </cell>
          <cell r="F119" t="str">
            <v>A/A</v>
          </cell>
          <cell r="G119" t="str">
            <v>957x302x213</v>
          </cell>
          <cell r="H119" t="str">
            <v>765×555×303</v>
          </cell>
          <cell r="I119" t="str">
            <v>11,6/34,5</v>
          </cell>
          <cell r="J119">
            <v>59590</v>
          </cell>
          <cell r="K119">
            <v>45600</v>
          </cell>
          <cell r="L119">
            <v>41040</v>
          </cell>
        </row>
        <row r="120">
          <cell r="A120" t="str">
            <v>НС-1689620</v>
          </cell>
          <cell r="B120" t="str">
            <v>RC-TWL70HN</v>
          </cell>
          <cell r="C120">
            <v>7.1</v>
          </cell>
          <cell r="D120">
            <v>7.2</v>
          </cell>
          <cell r="E120" t="str">
            <v>32/41/44/46</v>
          </cell>
          <cell r="F120" t="str">
            <v>A/A</v>
          </cell>
          <cell r="G120" t="str">
            <v>1040x327x220</v>
          </cell>
          <cell r="H120" t="str">
            <v>890×673×342</v>
          </cell>
          <cell r="I120" t="str">
            <v>14,2/48,0</v>
          </cell>
          <cell r="J120">
            <v>74190</v>
          </cell>
          <cell r="K120">
            <v>57600</v>
          </cell>
          <cell r="L120">
            <v>51840</v>
          </cell>
        </row>
        <row r="121">
          <cell r="A121"/>
          <cell r="B121" t="str">
            <v>GLORIA Wi-Fi ready</v>
          </cell>
          <cell r="C121"/>
          <cell r="D121"/>
          <cell r="E121"/>
          <cell r="F121"/>
          <cell r="G121"/>
          <cell r="H121"/>
          <cell r="I121" t="str">
            <v>ЯНДЕКС.АЛИСА*</v>
          </cell>
          <cell r="J121" t="str">
            <v>СМОТРЕТЬ ВИДЕО</v>
          </cell>
          <cell r="K121"/>
          <cell r="L121"/>
        </row>
        <row r="122">
          <cell r="A122" t="str">
            <v>НС-1430434</v>
          </cell>
          <cell r="B122" t="str">
            <v>RC-GL22HN</v>
          </cell>
          <cell r="C122">
            <v>2.17</v>
          </cell>
          <cell r="D122">
            <v>2.35</v>
          </cell>
          <cell r="E122" t="str">
            <v>22/27/31/35/38</v>
          </cell>
          <cell r="F122" t="str">
            <v>A/A</v>
          </cell>
          <cell r="G122" t="str">
            <v>777×250×201</v>
          </cell>
          <cell r="H122" t="str">
            <v>712×459×276</v>
          </cell>
          <cell r="I122" t="str">
            <v>7,5/20,0</v>
          </cell>
          <cell r="J122">
            <v>21990</v>
          </cell>
          <cell r="K122">
            <v>16500</v>
          </cell>
          <cell r="L122">
            <v>14850</v>
          </cell>
        </row>
        <row r="123">
          <cell r="A123" t="str">
            <v>НС-1430447</v>
          </cell>
          <cell r="B123" t="str">
            <v>RC-GL28HN</v>
          </cell>
          <cell r="C123">
            <v>2.73</v>
          </cell>
          <cell r="D123">
            <v>2.92</v>
          </cell>
          <cell r="E123" t="str">
            <v>22/27/31/35/38</v>
          </cell>
          <cell r="F123" t="str">
            <v>A/A</v>
          </cell>
          <cell r="G123" t="str">
            <v>777×250×201</v>
          </cell>
          <cell r="H123" t="str">
            <v>712×459×276</v>
          </cell>
          <cell r="I123" t="str">
            <v>7,5/22,5</v>
          </cell>
          <cell r="J123">
            <v>24090</v>
          </cell>
          <cell r="K123">
            <v>18100</v>
          </cell>
          <cell r="L123">
            <v>16290</v>
          </cell>
        </row>
        <row r="124">
          <cell r="A124" t="str">
            <v>НС-1430448</v>
          </cell>
          <cell r="B124" t="str">
            <v>RC-GL35HN</v>
          </cell>
          <cell r="C124">
            <v>3.64</v>
          </cell>
          <cell r="D124">
            <v>3.77</v>
          </cell>
          <cell r="E124" t="str">
            <v>25/28/30/34/37</v>
          </cell>
          <cell r="F124" t="str">
            <v>A/A</v>
          </cell>
          <cell r="G124" t="str">
            <v>777×250×201</v>
          </cell>
          <cell r="H124" t="str">
            <v>777×498×290</v>
          </cell>
          <cell r="I124" t="str">
            <v>8,0/25,0</v>
          </cell>
          <cell r="J124">
            <v>33390</v>
          </cell>
          <cell r="K124">
            <v>24900</v>
          </cell>
          <cell r="L124">
            <v>22410</v>
          </cell>
        </row>
        <row r="125">
          <cell r="A125" t="str">
            <v>НС-1430449</v>
          </cell>
          <cell r="B125" t="str">
            <v>RC-GL55HN</v>
          </cell>
          <cell r="C125">
            <v>5.37</v>
          </cell>
          <cell r="D125">
            <v>5.53</v>
          </cell>
          <cell r="E125" t="str">
            <v>28/30/35/38/40</v>
          </cell>
          <cell r="F125" t="str">
            <v>A/A</v>
          </cell>
          <cell r="G125" t="str">
            <v>910×294×206</v>
          </cell>
          <cell r="H125" t="str">
            <v>853×602×349</v>
          </cell>
          <cell r="I125" t="str">
            <v>10,5/30,0</v>
          </cell>
          <cell r="J125">
            <v>53490</v>
          </cell>
          <cell r="K125">
            <v>40500</v>
          </cell>
          <cell r="L125">
            <v>36450</v>
          </cell>
        </row>
        <row r="126">
          <cell r="A126" t="str">
            <v>НС-1600431 </v>
          </cell>
          <cell r="B126" t="str">
            <v>RC-GLC70HN</v>
          </cell>
          <cell r="C126">
            <v>7.24</v>
          </cell>
          <cell r="D126">
            <v>7.42</v>
          </cell>
          <cell r="E126" t="str">
            <v>30/33/36/41/44</v>
          </cell>
          <cell r="F126" t="str">
            <v>A/A</v>
          </cell>
          <cell r="G126" t="str">
            <v>1010×315×220</v>
          </cell>
          <cell r="H126" t="str">
            <v>853×602×349</v>
          </cell>
          <cell r="I126" t="str">
            <v>12,2/38,0</v>
          </cell>
          <cell r="J126">
            <v>69690</v>
          </cell>
          <cell r="K126">
            <v>52700</v>
          </cell>
          <cell r="L126">
            <v>47430</v>
          </cell>
        </row>
        <row r="127">
          <cell r="A127" t="str">
            <v>НС-1478161</v>
          </cell>
          <cell r="B127" t="str">
            <v>RC-GL90HN</v>
          </cell>
          <cell r="C127">
            <v>8.8000000000000007</v>
          </cell>
          <cell r="D127">
            <v>8.94</v>
          </cell>
          <cell r="E127" t="str">
            <v>30/33/37/41/45</v>
          </cell>
          <cell r="F127" t="str">
            <v>A/A</v>
          </cell>
          <cell r="G127" t="str">
            <v>1010×315×220</v>
          </cell>
          <cell r="H127" t="str">
            <v>920×699×380</v>
          </cell>
          <cell r="I127" t="str">
            <v>13,0/47,0</v>
          </cell>
          <cell r="J127">
            <v>87090</v>
          </cell>
          <cell r="K127">
            <v>66100</v>
          </cell>
          <cell r="L127">
            <v>59490</v>
          </cell>
        </row>
        <row r="128">
          <cell r="A128"/>
          <cell r="B128" t="str">
            <v>GLORIA С ЗИМНИМ КОМПЛЕКТОМ Wi-Fi ready</v>
          </cell>
          <cell r="C128"/>
          <cell r="D128"/>
          <cell r="E128"/>
          <cell r="F128"/>
          <cell r="G128"/>
          <cell r="H128"/>
          <cell r="I128" t="str">
            <v>ЯНДЕКС.АЛИСА*</v>
          </cell>
          <cell r="J128" t="str">
            <v>СМОТРЕТЬ ВИДЕО</v>
          </cell>
          <cell r="K128"/>
          <cell r="L128"/>
        </row>
        <row r="129">
          <cell r="A129" t="str">
            <v>BR-00176620</v>
          </cell>
          <cell r="B129" t="str">
            <v>RC-GL22HN С ЗИМНИМ КОМПЛЕКТОМ</v>
          </cell>
          <cell r="C129">
            <v>2.17</v>
          </cell>
          <cell r="D129">
            <v>2.35</v>
          </cell>
          <cell r="E129" t="str">
            <v>22/27/31/35/38</v>
          </cell>
          <cell r="F129" t="str">
            <v>A/A</v>
          </cell>
          <cell r="G129" t="str">
            <v>777×250×201</v>
          </cell>
          <cell r="H129" t="str">
            <v>712×459×276</v>
          </cell>
          <cell r="I129" t="str">
            <v>7,5/20,0</v>
          </cell>
          <cell r="J129">
            <v>33790</v>
          </cell>
          <cell r="K129">
            <v>23600</v>
          </cell>
          <cell r="L129">
            <v>21240</v>
          </cell>
        </row>
        <row r="130">
          <cell r="A130" t="str">
            <v>BR-00176621</v>
          </cell>
          <cell r="B130" t="str">
            <v>RC-GL28HN С ЗИМНИМ КОМПЛЕКТОМ</v>
          </cell>
          <cell r="C130">
            <v>2.73</v>
          </cell>
          <cell r="D130">
            <v>2.92</v>
          </cell>
          <cell r="E130" t="str">
            <v>22/27/31/35/38</v>
          </cell>
          <cell r="F130" t="str">
            <v>A/A</v>
          </cell>
          <cell r="G130" t="str">
            <v>777×250×201</v>
          </cell>
          <cell r="H130" t="str">
            <v>712×459×276</v>
          </cell>
          <cell r="I130" t="str">
            <v>7,5/22,5</v>
          </cell>
          <cell r="J130">
            <v>35890</v>
          </cell>
          <cell r="K130">
            <v>25200</v>
          </cell>
          <cell r="L130">
            <v>22680</v>
          </cell>
        </row>
        <row r="131">
          <cell r="A131" t="str">
            <v>BR-00176622</v>
          </cell>
          <cell r="B131" t="str">
            <v>RC-GL35HN С ЗИМНИМ КОМПЛЕКТОМ</v>
          </cell>
          <cell r="C131">
            <v>3.64</v>
          </cell>
          <cell r="D131">
            <v>3.77</v>
          </cell>
          <cell r="E131" t="str">
            <v>25/28/30/34/37</v>
          </cell>
          <cell r="F131" t="str">
            <v>A/A</v>
          </cell>
          <cell r="G131" t="str">
            <v>777×250×201</v>
          </cell>
          <cell r="H131" t="str">
            <v>777×498×290</v>
          </cell>
          <cell r="I131" t="str">
            <v>8,0/25,0</v>
          </cell>
          <cell r="J131">
            <v>45190</v>
          </cell>
          <cell r="K131">
            <v>32000</v>
          </cell>
          <cell r="L131">
            <v>28800</v>
          </cell>
        </row>
        <row r="132">
          <cell r="A132" t="str">
            <v>BR-00176619</v>
          </cell>
          <cell r="B132" t="str">
            <v>RC-GL55HN С ЗИМНИМ КОМПЛЕКТОМ</v>
          </cell>
          <cell r="C132">
            <v>5.37</v>
          </cell>
          <cell r="D132">
            <v>5.53</v>
          </cell>
          <cell r="E132" t="str">
            <v>28/30/35/38/40</v>
          </cell>
          <cell r="F132" t="str">
            <v>A/A</v>
          </cell>
          <cell r="G132" t="str">
            <v>910×294×206</v>
          </cell>
          <cell r="H132" t="str">
            <v>853×602×349</v>
          </cell>
          <cell r="I132" t="str">
            <v>10,5/30,0</v>
          </cell>
          <cell r="J132">
            <v>65290</v>
          </cell>
          <cell r="K132">
            <v>47600</v>
          </cell>
          <cell r="L132">
            <v>42840</v>
          </cell>
        </row>
        <row r="133">
          <cell r="A133" t="str">
            <v>BR-00176623</v>
          </cell>
          <cell r="B133" t="str">
            <v>RC-GLC70HN С ЗИМНИМ КОМПЛЕКТОМ</v>
          </cell>
          <cell r="C133">
            <v>7.24</v>
          </cell>
          <cell r="D133">
            <v>7.42</v>
          </cell>
          <cell r="E133" t="str">
            <v>30/33/36/41/44</v>
          </cell>
          <cell r="F133" t="str">
            <v>A/A</v>
          </cell>
          <cell r="G133" t="str">
            <v>1010×315×220</v>
          </cell>
          <cell r="H133" t="str">
            <v>853×602×349</v>
          </cell>
          <cell r="I133" t="str">
            <v>12,2/38,0</v>
          </cell>
          <cell r="J133">
            <v>81490</v>
          </cell>
          <cell r="K133">
            <v>59800</v>
          </cell>
          <cell r="L133">
            <v>53820</v>
          </cell>
        </row>
        <row r="134">
          <cell r="A134" t="str">
            <v>BR-00176627</v>
          </cell>
          <cell r="B134" t="str">
            <v>RC-GL90HN С ЗИМНИМ КОМПЛЕКТОМ</v>
          </cell>
          <cell r="C134">
            <v>8.8000000000000007</v>
          </cell>
          <cell r="D134">
            <v>8.94</v>
          </cell>
          <cell r="E134" t="str">
            <v>30/33/37/41/45</v>
          </cell>
          <cell r="F134" t="str">
            <v>A/A</v>
          </cell>
          <cell r="G134" t="str">
            <v>1010×315×220</v>
          </cell>
          <cell r="H134" t="str">
            <v>920×699×380</v>
          </cell>
          <cell r="I134" t="str">
            <v>13,0/47,0</v>
          </cell>
          <cell r="J134">
            <v>98890</v>
          </cell>
          <cell r="K134">
            <v>73200</v>
          </cell>
          <cell r="L134">
            <v>65880</v>
          </cell>
        </row>
        <row r="135">
          <cell r="A135"/>
          <cell r="B135" t="str">
            <v>ИНВЕРТОРНАЯ СПЛИТ-СИСТЕМА КОЛОННОГО ТИПА</v>
          </cell>
          <cell r="C135"/>
          <cell r="D135"/>
          <cell r="E135"/>
          <cell r="F135"/>
          <cell r="G135"/>
          <cell r="H135"/>
          <cell r="I135"/>
          <cell r="J135"/>
          <cell r="K135"/>
          <cell r="L135"/>
        </row>
        <row r="136">
          <cell r="A136"/>
          <cell r="B136" t="str">
            <v>ELEGANZA FULL DC EU INVERTER NEW Wi-Fi</v>
          </cell>
          <cell r="C136"/>
          <cell r="D136"/>
          <cell r="E136"/>
          <cell r="F136"/>
          <cell r="G136"/>
          <cell r="H136"/>
          <cell r="I136" t="str">
            <v>ЯНДЕКС.АЛИСА</v>
          </cell>
          <cell r="J136"/>
          <cell r="K136"/>
          <cell r="L136"/>
        </row>
        <row r="137">
          <cell r="A137" t="str">
            <v>НС-1771345</v>
          </cell>
          <cell r="B137" t="str">
            <v>EZI-S 24HE/EZI-E 24HE</v>
          </cell>
          <cell r="C137" t="str">
            <v>7,04 (0,89-7,26)</v>
          </cell>
          <cell r="D137" t="str">
            <v>7,04 (0,89-7,26)</v>
          </cell>
          <cell r="E137" t="str">
            <v>33/35/37/39/42/44/45</v>
          </cell>
          <cell r="F137" t="str">
            <v>A++ / A+</v>
          </cell>
          <cell r="G137" t="str">
            <v>416×1738×416</v>
          </cell>
          <cell r="H137" t="str">
            <v>927×699×380</v>
          </cell>
          <cell r="I137" t="str">
            <v>24,0/39,0</v>
          </cell>
          <cell r="J137">
            <v>133690</v>
          </cell>
          <cell r="K137">
            <v>86900</v>
          </cell>
          <cell r="L137">
            <v>78210</v>
          </cell>
        </row>
        <row r="138">
          <cell r="A138"/>
          <cell r="B138" t="str">
            <v>ПОЛУПРОМЫШЛЕННЫЕ КЛАССИЧЕСКИЕ СПЛИТ-СИСТЕМЫ</v>
          </cell>
          <cell r="C138"/>
          <cell r="D138"/>
          <cell r="E138"/>
          <cell r="F138"/>
          <cell r="G138"/>
          <cell r="H138"/>
          <cell r="I138"/>
          <cell r="J138"/>
          <cell r="K138"/>
          <cell r="L138"/>
        </row>
        <row r="139">
          <cell r="A139"/>
          <cell r="B139" t="str">
            <v>COMPETENZA</v>
          </cell>
          <cell r="C139"/>
          <cell r="D139"/>
          <cell r="E139"/>
          <cell r="F139"/>
          <cell r="G139"/>
          <cell r="H139"/>
          <cell r="I139"/>
          <cell r="J139"/>
          <cell r="K139"/>
          <cell r="L139"/>
        </row>
        <row r="140">
          <cell r="A140"/>
          <cell r="B140" t="str">
            <v>КАССЕТНЫЕ БЛОКИ Wi-Fi ready</v>
          </cell>
          <cell r="C140"/>
          <cell r="D140"/>
          <cell r="E140"/>
          <cell r="F140"/>
          <cell r="G140"/>
          <cell r="H140"/>
          <cell r="I140" t="str">
            <v>ЯНДЕКС.АЛИСА*</v>
          </cell>
          <cell r="J140"/>
          <cell r="K140"/>
          <cell r="L140"/>
        </row>
        <row r="141">
          <cell r="A141" t="str">
            <v>НС-1432672</v>
          </cell>
          <cell r="B141" t="str">
            <v>CO-4C 12HNX/CO-E 12HNX/CO-4C/pan8D1</v>
          </cell>
          <cell r="C141">
            <v>3.52</v>
          </cell>
          <cell r="D141">
            <v>3.96</v>
          </cell>
          <cell r="E141" t="str">
            <v>39/42/45</v>
          </cell>
          <cell r="F141" t="str">
            <v>B/С</v>
          </cell>
          <cell r="G141" t="str">
            <v>570×260×570/650×55×650</v>
          </cell>
          <cell r="H141" t="str">
            <v>730×545×285</v>
          </cell>
          <cell r="I141" t="str">
            <v>16 / 2,2 / 28</v>
          </cell>
          <cell r="J141">
            <v>65990</v>
          </cell>
          <cell r="K141">
            <v>44000</v>
          </cell>
          <cell r="L141">
            <v>38720</v>
          </cell>
        </row>
        <row r="142">
          <cell r="A142" t="str">
            <v>НС-1432674</v>
          </cell>
          <cell r="B142" t="str">
            <v>CO-4C 18HNX/CO-E 18HNX/CO-4C/pan8D1</v>
          </cell>
          <cell r="C142">
            <v>5.28</v>
          </cell>
          <cell r="D142">
            <v>5.6</v>
          </cell>
          <cell r="E142" t="str">
            <v>39/42/45</v>
          </cell>
          <cell r="F142" t="str">
            <v>B/A</v>
          </cell>
          <cell r="G142" t="str">
            <v>570×260×570/650×55×650</v>
          </cell>
          <cell r="H142" t="str">
            <v>800×545×315</v>
          </cell>
          <cell r="I142" t="str">
            <v>16 / 2,2 / 36</v>
          </cell>
          <cell r="J142">
            <v>70690</v>
          </cell>
          <cell r="K142">
            <v>47100</v>
          </cell>
          <cell r="L142">
            <v>41448</v>
          </cell>
        </row>
        <row r="143">
          <cell r="A143" t="str">
            <v>НС-1498257</v>
          </cell>
          <cell r="B143" t="str">
            <v>CO-4C 24HNXA/CO-E 24HNXA/pan8D2</v>
          </cell>
          <cell r="C143">
            <v>7.03</v>
          </cell>
          <cell r="D143">
            <v>7.4</v>
          </cell>
          <cell r="E143" t="str">
            <v>39/42/46</v>
          </cell>
          <cell r="F143" t="str">
            <v>A/A</v>
          </cell>
          <cell r="G143" t="str">
            <v>840×246×840/950×55×950</v>
          </cell>
          <cell r="H143" t="str">
            <v>825×655×310</v>
          </cell>
          <cell r="I143" t="str">
            <v>26,0 / 5,3 / 46,0</v>
          </cell>
          <cell r="J143">
            <v>93590</v>
          </cell>
          <cell r="K143">
            <v>62400</v>
          </cell>
          <cell r="L143">
            <v>54912</v>
          </cell>
        </row>
        <row r="144">
          <cell r="A144" t="str">
            <v>НС-1498278</v>
          </cell>
          <cell r="B144" t="str">
            <v>CO-4C 36HNXA/CO-E 36HNX/pan8D2</v>
          </cell>
          <cell r="C144">
            <v>10.55</v>
          </cell>
          <cell r="D144">
            <v>11.7</v>
          </cell>
          <cell r="E144" t="str">
            <v>43/47/52</v>
          </cell>
          <cell r="F144" t="str">
            <v>B/B</v>
          </cell>
          <cell r="G144" t="str">
            <v>840×246×840/950×55×950</v>
          </cell>
          <cell r="H144" t="str">
            <v>970×805×395</v>
          </cell>
          <cell r="I144" t="str">
            <v>26,0 / 5,3 / 64,0</v>
          </cell>
          <cell r="J144">
            <v>124390</v>
          </cell>
          <cell r="K144">
            <v>82900</v>
          </cell>
          <cell r="L144">
            <v>72952</v>
          </cell>
        </row>
        <row r="145">
          <cell r="A145" t="str">
            <v>НС-1498279</v>
          </cell>
          <cell r="B145" t="str">
            <v>CO-4C 48HNXA/CO-E 48HNXA/pan8D2</v>
          </cell>
          <cell r="C145">
            <v>14.07</v>
          </cell>
          <cell r="D145">
            <v>15.24</v>
          </cell>
          <cell r="E145" t="str">
            <v>43/47/52</v>
          </cell>
          <cell r="F145" t="str">
            <v>B/C</v>
          </cell>
          <cell r="G145" t="str">
            <v>840×288×840/950×55×950</v>
          </cell>
          <cell r="H145" t="str">
            <v>940×1320×340</v>
          </cell>
          <cell r="I145" t="str">
            <v>29,0 / 5,3 / 85,0</v>
          </cell>
          <cell r="J145">
            <v>152290</v>
          </cell>
          <cell r="K145">
            <v>101500</v>
          </cell>
          <cell r="L145">
            <v>89320</v>
          </cell>
        </row>
        <row r="146">
          <cell r="A146" t="str">
            <v>НС-1498280</v>
          </cell>
          <cell r="B146" t="str">
            <v>CO-4C 60HNXA/CO-E 60HNXA/pan8D2</v>
          </cell>
          <cell r="C146">
            <v>16.12</v>
          </cell>
          <cell r="D146">
            <v>17.600000000000001</v>
          </cell>
          <cell r="E146" t="str">
            <v>43/47/52</v>
          </cell>
          <cell r="F146" t="str">
            <v>C/D</v>
          </cell>
          <cell r="G146" t="str">
            <v>840×288×840/950×55×950</v>
          </cell>
          <cell r="H146" t="str">
            <v>940×1320×340</v>
          </cell>
          <cell r="I146" t="str">
            <v>29,0 / 5,3 / 91,0</v>
          </cell>
          <cell r="J146">
            <v>158990</v>
          </cell>
          <cell r="K146">
            <v>106000</v>
          </cell>
          <cell r="L146">
            <v>93280</v>
          </cell>
        </row>
        <row r="147">
          <cell r="A147"/>
          <cell r="B147" t="str">
            <v>НАПОЛЬНО-ПОТОЛОЧНЫЕ БЛОКИ Wi-Fi ready</v>
          </cell>
          <cell r="C147"/>
          <cell r="D147"/>
          <cell r="E147"/>
          <cell r="F147"/>
          <cell r="G147"/>
          <cell r="H147"/>
          <cell r="I147" t="str">
            <v>ЯНДЕКС.АЛИСА*</v>
          </cell>
          <cell r="J147"/>
          <cell r="K147"/>
          <cell r="L147"/>
        </row>
        <row r="148">
          <cell r="A148" t="str">
            <v>НС-1432680</v>
          </cell>
          <cell r="B148" t="str">
            <v>CO-F 18HNX/CO-E 18HNX</v>
          </cell>
          <cell r="C148">
            <v>5.28</v>
          </cell>
          <cell r="D148">
            <v>5.6</v>
          </cell>
          <cell r="E148" t="str">
            <v>32/35/43</v>
          </cell>
          <cell r="F148" t="str">
            <v>B/A</v>
          </cell>
          <cell r="G148" t="str">
            <v>1000×690×235</v>
          </cell>
          <cell r="H148" t="str">
            <v>800×545×315</v>
          </cell>
          <cell r="I148" t="str">
            <v>28 / 36</v>
          </cell>
          <cell r="J148">
            <v>68590</v>
          </cell>
          <cell r="K148">
            <v>45700</v>
          </cell>
          <cell r="L148">
            <v>40216</v>
          </cell>
        </row>
        <row r="149">
          <cell r="A149" t="str">
            <v>НС-1498294</v>
          </cell>
          <cell r="B149" t="str">
            <v>CO-F 24HNXA/CO-E 24HNXA</v>
          </cell>
          <cell r="C149">
            <v>7.03</v>
          </cell>
          <cell r="D149">
            <v>7.4</v>
          </cell>
          <cell r="E149" t="str">
            <v>35/39/46</v>
          </cell>
          <cell r="F149" t="str">
            <v>A/A</v>
          </cell>
          <cell r="G149" t="str">
            <v>1000×690×235</v>
          </cell>
          <cell r="H149" t="str">
            <v>825×655×310</v>
          </cell>
          <cell r="I149" t="str">
            <v>29,0 / 46,0</v>
          </cell>
          <cell r="J149">
            <v>85990</v>
          </cell>
          <cell r="K149">
            <v>57300</v>
          </cell>
          <cell r="L149">
            <v>50424</v>
          </cell>
        </row>
        <row r="150">
          <cell r="A150" t="str">
            <v>НС-1432683</v>
          </cell>
          <cell r="B150" t="str">
            <v>CO-F 36HNX/CO-E 36HNX</v>
          </cell>
          <cell r="C150">
            <v>10.55</v>
          </cell>
          <cell r="D150">
            <v>11.7</v>
          </cell>
          <cell r="E150" t="str">
            <v>42/46/50</v>
          </cell>
          <cell r="F150" t="str">
            <v xml:space="preserve"> B/A</v>
          </cell>
          <cell r="G150" t="str">
            <v>1280×690×235</v>
          </cell>
          <cell r="H150" t="str">
            <v>970×805×395</v>
          </cell>
          <cell r="I150" t="str">
            <v>36 / 64</v>
          </cell>
          <cell r="J150">
            <v>124090</v>
          </cell>
          <cell r="K150">
            <v>82700</v>
          </cell>
          <cell r="L150">
            <v>72776</v>
          </cell>
        </row>
        <row r="151">
          <cell r="A151" t="str">
            <v>НС-1498296</v>
          </cell>
          <cell r="B151" t="str">
            <v>CO-F 48HNXA/CO-E 48HNXA</v>
          </cell>
          <cell r="C151">
            <v>14.07</v>
          </cell>
          <cell r="D151">
            <v>15.24</v>
          </cell>
          <cell r="E151" t="str">
            <v>42/46/51</v>
          </cell>
          <cell r="F151" t="str">
            <v>B/B</v>
          </cell>
          <cell r="G151" t="str">
            <v>1600×690×235</v>
          </cell>
          <cell r="H151" t="str">
            <v>940×1320×340</v>
          </cell>
          <cell r="I151" t="str">
            <v>44,0 / 85,0</v>
          </cell>
          <cell r="J151">
            <v>154190</v>
          </cell>
          <cell r="K151">
            <v>102800</v>
          </cell>
          <cell r="L151">
            <v>90464</v>
          </cell>
        </row>
        <row r="152">
          <cell r="A152" t="str">
            <v>НС-1498298</v>
          </cell>
          <cell r="B152" t="str">
            <v>CO-F 60HNXA/CO-E 60HNXA</v>
          </cell>
          <cell r="C152">
            <v>16.12</v>
          </cell>
          <cell r="D152">
            <v>17.600000000000001</v>
          </cell>
          <cell r="E152" t="str">
            <v>42/46/51</v>
          </cell>
          <cell r="F152" t="str">
            <v>C/B</v>
          </cell>
          <cell r="G152" t="str">
            <v>1600×690×235</v>
          </cell>
          <cell r="H152" t="str">
            <v>940×1320×340</v>
          </cell>
          <cell r="I152" t="str">
            <v>44,0 / 91,0</v>
          </cell>
          <cell r="J152">
            <v>164990</v>
          </cell>
          <cell r="K152">
            <v>110000</v>
          </cell>
          <cell r="L152">
            <v>96800</v>
          </cell>
        </row>
        <row r="153">
          <cell r="A153"/>
          <cell r="B153" t="str">
            <v>КАНАЛЬНЫЕ БЛОКИ Wi-Fi ready</v>
          </cell>
          <cell r="C153"/>
          <cell r="D153"/>
          <cell r="E153"/>
          <cell r="F153"/>
          <cell r="G153"/>
          <cell r="H153"/>
          <cell r="I153" t="str">
            <v>ЯНДЕКС.АЛИСА*</v>
          </cell>
          <cell r="J153"/>
          <cell r="K153"/>
          <cell r="L153"/>
        </row>
        <row r="154">
          <cell r="A154" t="str">
            <v>НС-1626571</v>
          </cell>
          <cell r="B154" t="str">
            <v>CO-D 12HNXA/CO-E 12HNX</v>
          </cell>
          <cell r="C154">
            <v>3.52</v>
          </cell>
          <cell r="D154">
            <v>3.73</v>
          </cell>
          <cell r="E154" t="str">
            <v>28/33/37/39</v>
          </cell>
          <cell r="F154" t="str">
            <v>B/D</v>
          </cell>
          <cell r="G154" t="str">
            <v>700×200×450</v>
          </cell>
          <cell r="H154" t="str">
            <v>730×545×285</v>
          </cell>
          <cell r="I154" t="str">
            <v>18,0 / 28,0</v>
          </cell>
          <cell r="J154">
            <v>65890</v>
          </cell>
          <cell r="K154">
            <v>43900</v>
          </cell>
          <cell r="L154">
            <v>38632</v>
          </cell>
        </row>
        <row r="155">
          <cell r="A155" t="str">
            <v>НС-1498284</v>
          </cell>
          <cell r="B155" t="str">
            <v>CO-D 18HNXA/CO-E 18HNX</v>
          </cell>
          <cell r="C155">
            <v>5.28</v>
          </cell>
          <cell r="D155">
            <v>5.6</v>
          </cell>
          <cell r="E155" t="str">
            <v>28/31/35/39</v>
          </cell>
          <cell r="F155" t="str">
            <v>B/A</v>
          </cell>
          <cell r="G155" t="str">
            <v>1000×200×450</v>
          </cell>
          <cell r="H155" t="str">
            <v>800×545×315</v>
          </cell>
          <cell r="I155" t="str">
            <v>20,0 / 36,0</v>
          </cell>
          <cell r="J155">
            <v>69190</v>
          </cell>
          <cell r="K155">
            <v>46100</v>
          </cell>
          <cell r="L155">
            <v>40568</v>
          </cell>
        </row>
        <row r="156">
          <cell r="A156" t="str">
            <v>НС-1498287</v>
          </cell>
          <cell r="B156" t="str">
            <v>CO-D 24HNXA/CO-E 24HNXA</v>
          </cell>
          <cell r="C156">
            <v>7.03</v>
          </cell>
          <cell r="D156">
            <v>7.4</v>
          </cell>
          <cell r="E156" t="str">
            <v>36/37/39/44</v>
          </cell>
          <cell r="F156" t="str">
            <v>A/A</v>
          </cell>
          <cell r="G156" t="str">
            <v>1000×245×700</v>
          </cell>
          <cell r="H156" t="str">
            <v>825×655×310</v>
          </cell>
          <cell r="I156" t="str">
            <v>32,0 / 46,0</v>
          </cell>
          <cell r="J156">
            <v>93590</v>
          </cell>
          <cell r="K156">
            <v>62400</v>
          </cell>
          <cell r="L156">
            <v>54912</v>
          </cell>
        </row>
        <row r="157">
          <cell r="A157" t="str">
            <v>НС-1498289</v>
          </cell>
          <cell r="B157" t="str">
            <v>CO-D 36HNXA/CO-E 36HNX</v>
          </cell>
          <cell r="C157">
            <v>10.55</v>
          </cell>
          <cell r="D157">
            <v>11.7</v>
          </cell>
          <cell r="E157" t="str">
            <v>37/40/43/47</v>
          </cell>
          <cell r="F157" t="str">
            <v>B/B</v>
          </cell>
          <cell r="G157" t="str">
            <v>1000×245×700</v>
          </cell>
          <cell r="H157" t="str">
            <v>970×805×395</v>
          </cell>
          <cell r="I157" t="str">
            <v>32,0 / 64,0</v>
          </cell>
          <cell r="J157">
            <v>124990</v>
          </cell>
          <cell r="K157">
            <v>83300</v>
          </cell>
          <cell r="L157">
            <v>73304</v>
          </cell>
        </row>
        <row r="158">
          <cell r="A158" t="str">
            <v>НС-1498291</v>
          </cell>
          <cell r="B158" t="str">
            <v>CO-D 48HNXA/CO-E 48HNXA</v>
          </cell>
          <cell r="C158">
            <v>14.07</v>
          </cell>
          <cell r="D158">
            <v>15.24</v>
          </cell>
          <cell r="E158" t="str">
            <v>41/44/46/50</v>
          </cell>
          <cell r="F158" t="str">
            <v>B/B</v>
          </cell>
          <cell r="G158" t="str">
            <v>1400×245×700</v>
          </cell>
          <cell r="H158" t="str">
            <v>940×1320×340</v>
          </cell>
          <cell r="I158" t="str">
            <v>42,0 / 85,0</v>
          </cell>
          <cell r="J158">
            <v>154690</v>
          </cell>
          <cell r="K158">
            <v>103100</v>
          </cell>
          <cell r="L158">
            <v>90728</v>
          </cell>
        </row>
        <row r="159">
          <cell r="A159" t="str">
            <v>НС-1498292</v>
          </cell>
          <cell r="B159" t="str">
            <v>CO-D 60HNXA/CO-E 60HNXA</v>
          </cell>
          <cell r="C159">
            <v>16.12</v>
          </cell>
          <cell r="D159">
            <v>17.600000000000001</v>
          </cell>
          <cell r="E159" t="str">
            <v>41/44/46/50</v>
          </cell>
          <cell r="F159" t="str">
            <v>C/B</v>
          </cell>
          <cell r="G159" t="str">
            <v>1400×245×700</v>
          </cell>
          <cell r="H159" t="str">
            <v>940×1320×340</v>
          </cell>
          <cell r="I159" t="str">
            <v>42,0 / 91,0</v>
          </cell>
          <cell r="J159">
            <v>163090</v>
          </cell>
          <cell r="K159">
            <v>108700</v>
          </cell>
          <cell r="L159">
            <v>95656</v>
          </cell>
        </row>
        <row r="160">
          <cell r="A160"/>
          <cell r="B160" t="str">
            <v>ESPERTO / ESPERTO FS</v>
          </cell>
          <cell r="C160"/>
          <cell r="D160"/>
          <cell r="E160"/>
          <cell r="F160"/>
          <cell r="G160"/>
          <cell r="H160"/>
          <cell r="I160"/>
          <cell r="J160"/>
          <cell r="K160"/>
          <cell r="L160"/>
        </row>
        <row r="161">
          <cell r="A161"/>
          <cell r="B161" t="str">
            <v>КАССЕТНЫЕ БЛОКИ Wi-Fi ready</v>
          </cell>
          <cell r="C161"/>
          <cell r="D161"/>
          <cell r="E161"/>
          <cell r="F161"/>
          <cell r="G161"/>
          <cell r="H161"/>
          <cell r="I161" t="str">
            <v>ЯНДЕКС.АЛИСА**</v>
          </cell>
          <cell r="J161"/>
          <cell r="K161"/>
          <cell r="L161"/>
        </row>
        <row r="162">
          <cell r="A162" t="str">
            <v>НС-1603945</v>
          </cell>
          <cell r="B162" t="str">
            <v>ES-C 12HRCX/ES-E 12HCX/ES-C pan/1X</v>
          </cell>
          <cell r="C162">
            <v>3.52</v>
          </cell>
          <cell r="D162">
            <v>3.81</v>
          </cell>
          <cell r="E162" t="str">
            <v>33/36/41</v>
          </cell>
          <cell r="F162" t="str">
            <v>A/B</v>
          </cell>
          <cell r="G162" t="str">
            <v>570×260×570 / 647×50×647</v>
          </cell>
          <cell r="H162" t="str">
            <v>805×554×330</v>
          </cell>
          <cell r="I162" t="str">
            <v>15,0 / 2,5 / 32,3</v>
          </cell>
          <cell r="J162">
            <v>65090</v>
          </cell>
          <cell r="K162">
            <v>43400</v>
          </cell>
          <cell r="L162">
            <v>38192</v>
          </cell>
        </row>
        <row r="163">
          <cell r="A163" t="str">
            <v>НС-1603946</v>
          </cell>
          <cell r="B163" t="str">
            <v>ES-C 18HRCX/ES-E 18HCX/ES-C pan/1X</v>
          </cell>
          <cell r="C163">
            <v>5.28</v>
          </cell>
          <cell r="D163">
            <v>5.57</v>
          </cell>
          <cell r="E163" t="str">
            <v>37/42/45</v>
          </cell>
          <cell r="F163" t="str">
            <v>B/B</v>
          </cell>
          <cell r="G163" t="str">
            <v>570×260×570 / 647×50×647</v>
          </cell>
          <cell r="H163" t="str">
            <v>805×554×330</v>
          </cell>
          <cell r="I163" t="str">
            <v>16,4 / 2,5 / 37,8</v>
          </cell>
          <cell r="J163">
            <v>69190</v>
          </cell>
          <cell r="K163">
            <v>46100</v>
          </cell>
          <cell r="L163">
            <v>40568</v>
          </cell>
        </row>
        <row r="164">
          <cell r="A164" t="str">
            <v>НС-1603947</v>
          </cell>
          <cell r="B164" t="str">
            <v>ES-C 24HRCX/ES-E 24HCX/ES-C pan/2X</v>
          </cell>
          <cell r="C164">
            <v>7.03</v>
          </cell>
          <cell r="D164">
            <v>7.62</v>
          </cell>
          <cell r="E164" t="str">
            <v>37,5/40/45,5</v>
          </cell>
          <cell r="F164" t="str">
            <v>C/A</v>
          </cell>
          <cell r="G164" t="str">
            <v>830×205×830 / 950×55×950</v>
          </cell>
          <cell r="H164" t="str">
            <v>890×673×342</v>
          </cell>
          <cell r="I164" t="str">
            <v>22,2 / 6,0 / 52,9</v>
          </cell>
          <cell r="J164">
            <v>92590</v>
          </cell>
          <cell r="K164">
            <v>61700</v>
          </cell>
          <cell r="L164">
            <v>54296</v>
          </cell>
        </row>
        <row r="165">
          <cell r="A165" t="str">
            <v>НС-1432612</v>
          </cell>
          <cell r="B165" t="str">
            <v>ES-C 36HRX/ES-E 36HX/ES-C pan/2X</v>
          </cell>
          <cell r="C165">
            <v>10.55</v>
          </cell>
          <cell r="D165">
            <v>11.14</v>
          </cell>
          <cell r="E165" t="str">
            <v>45/48/52</v>
          </cell>
          <cell r="F165" t="str">
            <v>B/B</v>
          </cell>
          <cell r="G165" t="str">
            <v>830×245×830/950×55×950</v>
          </cell>
          <cell r="H165" t="str">
            <v>946×810×410</v>
          </cell>
          <cell r="I165" t="str">
            <v>26,3 / 5,9 / 72,7</v>
          </cell>
          <cell r="J165">
            <v>123190</v>
          </cell>
          <cell r="K165">
            <v>82100</v>
          </cell>
          <cell r="L165">
            <v>72248</v>
          </cell>
        </row>
        <row r="166">
          <cell r="A166" t="str">
            <v>НС-1432616</v>
          </cell>
          <cell r="B166" t="str">
            <v>ES-C 48HRX/ES-E 48HX/ES-C pan/2X</v>
          </cell>
          <cell r="C166">
            <v>14.07</v>
          </cell>
          <cell r="D166">
            <v>15.24</v>
          </cell>
          <cell r="E166" t="str">
            <v>47/50/54</v>
          </cell>
          <cell r="F166" t="str">
            <v>D/C</v>
          </cell>
          <cell r="G166" t="str">
            <v>830×245×830/950×55×950</v>
          </cell>
          <cell r="H166" t="str">
            <v>900×1170×350</v>
          </cell>
          <cell r="I166" t="str">
            <v>28,7 / 5,9 / 98,6</v>
          </cell>
          <cell r="J166">
            <v>155090</v>
          </cell>
          <cell r="K166">
            <v>103400</v>
          </cell>
          <cell r="L166">
            <v>90992</v>
          </cell>
        </row>
        <row r="167">
          <cell r="A167" t="str">
            <v>НС-1432618</v>
          </cell>
          <cell r="B167" t="str">
            <v>ES-C 60HRX/ES-E 60HX/ES-C pan/2X</v>
          </cell>
          <cell r="C167">
            <v>15.94</v>
          </cell>
          <cell r="D167">
            <v>17.88</v>
          </cell>
          <cell r="E167" t="str">
            <v>47/50/53</v>
          </cell>
          <cell r="F167" t="str">
            <v>D/C</v>
          </cell>
          <cell r="G167" t="str">
            <v>830×287×830/950×55×950</v>
          </cell>
          <cell r="H167" t="str">
            <v>900×1170×350</v>
          </cell>
          <cell r="I167" t="str">
            <v>30,9 / 5,9 / 99,7</v>
          </cell>
          <cell r="J167">
            <v>161090</v>
          </cell>
          <cell r="K167">
            <v>107400</v>
          </cell>
          <cell r="L167">
            <v>94512</v>
          </cell>
        </row>
        <row r="168">
          <cell r="A168" t="str">
            <v>НС-1761249</v>
          </cell>
          <cell r="B168" t="str">
            <v>ES-C 12HREX/ES-E 12HEX/ES-C pan/3X</v>
          </cell>
          <cell r="C168">
            <v>3.52</v>
          </cell>
          <cell r="D168">
            <v>3.96</v>
          </cell>
          <cell r="E168" t="str">
            <v>37/39/43</v>
          </cell>
          <cell r="F168" t="str">
            <v>B/A</v>
          </cell>
          <cell r="G168" t="str">
            <v>570×245×570/620×50×620</v>
          </cell>
          <cell r="H168" t="str">
            <v>805×554×330</v>
          </cell>
          <cell r="I168" t="str">
            <v>15,4/2,7/32,3</v>
          </cell>
          <cell r="J168">
            <v>66590</v>
          </cell>
          <cell r="K168">
            <v>44400</v>
          </cell>
          <cell r="L168">
            <v>39072</v>
          </cell>
        </row>
        <row r="169">
          <cell r="A169" t="str">
            <v>НС-1761250</v>
          </cell>
          <cell r="B169" t="str">
            <v>ES-C 18HREX/ES-E 18HEX/ES-C pan/3X</v>
          </cell>
          <cell r="C169">
            <v>5.28</v>
          </cell>
          <cell r="D169">
            <v>5.57</v>
          </cell>
          <cell r="E169" t="str">
            <v>38/42/45</v>
          </cell>
          <cell r="F169" t="str">
            <v>B/B</v>
          </cell>
          <cell r="G169" t="str">
            <v>570×245×570/620×50×620</v>
          </cell>
          <cell r="H169" t="str">
            <v>805×554×330</v>
          </cell>
          <cell r="I169" t="str">
            <v>16,8/2,7/37,8</v>
          </cell>
          <cell r="J169">
            <v>71390</v>
          </cell>
          <cell r="K169">
            <v>47600</v>
          </cell>
          <cell r="L169">
            <v>41888</v>
          </cell>
        </row>
        <row r="170">
          <cell r="A170" t="str">
            <v>НС-1761259</v>
          </cell>
          <cell r="B170" t="str">
            <v>ES-C 24HREX/ES-E 24HEX/ES-C pan/2X</v>
          </cell>
          <cell r="C170">
            <v>7.03</v>
          </cell>
          <cell r="D170">
            <v>7.62</v>
          </cell>
          <cell r="E170" t="str">
            <v>37,5/40/45,5</v>
          </cell>
          <cell r="F170" t="str">
            <v>C/A</v>
          </cell>
          <cell r="G170" t="str">
            <v>830×205×830/950×55×950</v>
          </cell>
          <cell r="H170" t="str">
            <v>890×673×342</v>
          </cell>
          <cell r="I170" t="str">
            <v>22,2/6,0/53,9</v>
          </cell>
          <cell r="J170">
            <v>94090</v>
          </cell>
          <cell r="K170">
            <v>62700</v>
          </cell>
          <cell r="L170">
            <v>55176</v>
          </cell>
        </row>
        <row r="171">
          <cell r="A171" t="str">
            <v>НС-1761261</v>
          </cell>
          <cell r="B171" t="str">
            <v>ES-C 36HREX/ES-E 36HEX/ES-C pan/2X</v>
          </cell>
          <cell r="C171">
            <v>10.55</v>
          </cell>
          <cell r="D171">
            <v>12.4</v>
          </cell>
          <cell r="E171" t="str">
            <v>45/49/53</v>
          </cell>
          <cell r="F171" t="str">
            <v>B/A</v>
          </cell>
          <cell r="G171" t="str">
            <v>830×245×830/950×55×950</v>
          </cell>
          <cell r="H171" t="str">
            <v>946×810×410</v>
          </cell>
          <cell r="I171" t="str">
            <v>25,5/6,0/68,1</v>
          </cell>
          <cell r="J171">
            <v>125690</v>
          </cell>
          <cell r="K171">
            <v>83800</v>
          </cell>
          <cell r="L171">
            <v>73744</v>
          </cell>
        </row>
        <row r="172">
          <cell r="A172" t="str">
            <v>НС-1761262</v>
          </cell>
          <cell r="B172" t="str">
            <v>ES-C 48HREX/ES-E 48HEX/ES-C pan/2X</v>
          </cell>
          <cell r="C172">
            <v>14.07</v>
          </cell>
          <cell r="D172">
            <v>16.3</v>
          </cell>
          <cell r="E172" t="str">
            <v>50/52,5/54,5</v>
          </cell>
          <cell r="F172" t="str">
            <v>C/B</v>
          </cell>
          <cell r="G172" t="str">
            <v>830×245×830/950×55×950</v>
          </cell>
          <cell r="H172" t="str">
            <v>946×810×410</v>
          </cell>
          <cell r="I172" t="str">
            <v>28,3/6,0/72,2</v>
          </cell>
          <cell r="J172">
            <v>156590</v>
          </cell>
          <cell r="K172">
            <v>104400</v>
          </cell>
          <cell r="L172">
            <v>91872</v>
          </cell>
        </row>
        <row r="173">
          <cell r="A173" t="str">
            <v>НС-1761264</v>
          </cell>
          <cell r="B173" t="str">
            <v>ES-C 60HREX/ES-E 60HEX/ES-C pan/2X</v>
          </cell>
          <cell r="C173">
            <v>16.12</v>
          </cell>
          <cell r="D173">
            <v>18.32</v>
          </cell>
          <cell r="E173" t="str">
            <v>45/48,5/51,5</v>
          </cell>
          <cell r="F173" t="str">
            <v>D/B</v>
          </cell>
          <cell r="G173" t="str">
            <v>830×287×830/950×55×950</v>
          </cell>
          <cell r="H173" t="str">
            <v>980×975×415</v>
          </cell>
          <cell r="I173" t="str">
            <v>27,3/6,0/89,1</v>
          </cell>
          <cell r="J173">
            <v>163390</v>
          </cell>
          <cell r="K173">
            <v>108900</v>
          </cell>
          <cell r="L173">
            <v>95832</v>
          </cell>
        </row>
        <row r="174">
          <cell r="A174"/>
          <cell r="B174" t="str">
            <v>НАПОЛЬНО-ПОТОЛОЧНЫЕ БЛОКИ</v>
          </cell>
          <cell r="C174"/>
          <cell r="D174"/>
          <cell r="E174"/>
          <cell r="F174"/>
          <cell r="G174"/>
          <cell r="H174"/>
          <cell r="I174"/>
          <cell r="J174"/>
          <cell r="K174"/>
          <cell r="L174"/>
        </row>
        <row r="175">
          <cell r="A175" t="str">
            <v>НС-1603962</v>
          </cell>
          <cell r="B175" t="str">
            <v>ES-F 18HRCX/ES-E 18HCX</v>
          </cell>
          <cell r="C175">
            <v>5.57</v>
          </cell>
          <cell r="D175">
            <v>5.86</v>
          </cell>
          <cell r="E175" t="str">
            <v>41/45/50</v>
          </cell>
          <cell r="F175" t="str">
            <v>B/A</v>
          </cell>
          <cell r="G175" t="str">
            <v>1068x675x235</v>
          </cell>
          <cell r="H175" t="str">
            <v>805x554x330</v>
          </cell>
          <cell r="I175" t="str">
            <v>25,1 / 37,8</v>
          </cell>
          <cell r="J175">
            <v>71290</v>
          </cell>
          <cell r="K175">
            <v>47500</v>
          </cell>
          <cell r="L175">
            <v>41800</v>
          </cell>
        </row>
        <row r="176">
          <cell r="A176" t="str">
            <v>НС-1603964</v>
          </cell>
          <cell r="B176" t="str">
            <v>ES-F 24HRCX/ES-E 24HCX</v>
          </cell>
          <cell r="C176">
            <v>7.03</v>
          </cell>
          <cell r="D176">
            <v>7.91</v>
          </cell>
          <cell r="E176" t="str">
            <v>41/45/50</v>
          </cell>
          <cell r="F176" t="str">
            <v>C/C</v>
          </cell>
          <cell r="G176" t="str">
            <v>1068x675x235</v>
          </cell>
          <cell r="H176" t="str">
            <v>890×673×342</v>
          </cell>
          <cell r="I176" t="str">
            <v>24,9 / 52,9</v>
          </cell>
          <cell r="J176">
            <v>86590</v>
          </cell>
          <cell r="K176">
            <v>57700</v>
          </cell>
          <cell r="L176">
            <v>50776</v>
          </cell>
        </row>
        <row r="177">
          <cell r="A177" t="str">
            <v>НС-1432631</v>
          </cell>
          <cell r="B177" t="str">
            <v>ES-F 36HRX/ES-E 36HX</v>
          </cell>
          <cell r="C177">
            <v>10.55</v>
          </cell>
          <cell r="D177">
            <v>11.14</v>
          </cell>
          <cell r="E177" t="str">
            <v>45/48,5/53</v>
          </cell>
          <cell r="F177" t="str">
            <v>B/C</v>
          </cell>
          <cell r="G177" t="str">
            <v>1285x675x235</v>
          </cell>
          <cell r="H177" t="str">
            <v>946×810×410</v>
          </cell>
          <cell r="I177" t="str">
            <v>29,9 / 74,4</v>
          </cell>
          <cell r="J177">
            <v>122690</v>
          </cell>
          <cell r="K177">
            <v>81800</v>
          </cell>
          <cell r="L177">
            <v>71984</v>
          </cell>
        </row>
        <row r="178">
          <cell r="A178" t="str">
            <v>НС-1432632</v>
          </cell>
          <cell r="B178" t="str">
            <v>ES-F 48HRX/ES-E 48HX</v>
          </cell>
          <cell r="C178">
            <v>14.07</v>
          </cell>
          <cell r="D178">
            <v>16.12</v>
          </cell>
          <cell r="E178" t="str">
            <v>48/51/54</v>
          </cell>
          <cell r="F178" t="str">
            <v>D/C</v>
          </cell>
          <cell r="G178" t="str">
            <v>1650x675x235</v>
          </cell>
          <cell r="H178" t="str">
            <v>900×1170×350</v>
          </cell>
          <cell r="I178" t="str">
            <v>39 / 98,6</v>
          </cell>
          <cell r="J178">
            <v>152090</v>
          </cell>
          <cell r="K178">
            <v>101400</v>
          </cell>
          <cell r="L178">
            <v>89232</v>
          </cell>
        </row>
        <row r="179">
          <cell r="A179" t="str">
            <v>НС-1432633</v>
          </cell>
          <cell r="B179" t="str">
            <v>ES-F 60HRX/ES-E 60HX</v>
          </cell>
          <cell r="C179">
            <v>16.12</v>
          </cell>
          <cell r="D179">
            <v>17.579999999999998</v>
          </cell>
          <cell r="E179" t="str">
            <v>48/50,6/54,5</v>
          </cell>
          <cell r="F179" t="str">
            <v>D/D</v>
          </cell>
          <cell r="G179" t="str">
            <v>1650x675x235</v>
          </cell>
          <cell r="H179" t="str">
            <v>900×1170×350</v>
          </cell>
          <cell r="I179" t="str">
            <v>39 / 99,7</v>
          </cell>
          <cell r="J179">
            <v>169390</v>
          </cell>
          <cell r="K179">
            <v>112900</v>
          </cell>
          <cell r="L179">
            <v>99352</v>
          </cell>
        </row>
        <row r="180">
          <cell r="A180" t="str">
            <v>НС-1761303</v>
          </cell>
          <cell r="B180" t="str">
            <v>ES-F 24HREX/ES-E 24HEX</v>
          </cell>
          <cell r="C180">
            <v>7.03</v>
          </cell>
          <cell r="D180">
            <v>7.91</v>
          </cell>
          <cell r="E180" t="str">
            <v>41/45/50</v>
          </cell>
          <cell r="F180" t="str">
            <v>C/C</v>
          </cell>
          <cell r="G180" t="str">
            <v>1068×675×235</v>
          </cell>
          <cell r="H180" t="str">
            <v>890×673×342</v>
          </cell>
          <cell r="I180" t="str">
            <v>24,9/53,9</v>
          </cell>
          <cell r="J180">
            <v>88090</v>
          </cell>
          <cell r="K180">
            <v>58700</v>
          </cell>
          <cell r="L180">
            <v>51656</v>
          </cell>
        </row>
        <row r="181">
          <cell r="A181" t="str">
            <v>НС-1761304</v>
          </cell>
          <cell r="B181" t="str">
            <v>ES-F 36HREX/ES-E 36HEX</v>
          </cell>
          <cell r="C181">
            <v>10.55</v>
          </cell>
          <cell r="D181">
            <v>12.31</v>
          </cell>
          <cell r="E181" t="str">
            <v>48,5/50/52,5</v>
          </cell>
          <cell r="F181" t="str">
            <v>B/C</v>
          </cell>
          <cell r="G181" t="str">
            <v>1285×675×235</v>
          </cell>
          <cell r="H181" t="str">
            <v>946×810×410</v>
          </cell>
          <cell r="I181" t="str">
            <v>29,9/68,1</v>
          </cell>
          <cell r="J181">
            <v>124190</v>
          </cell>
          <cell r="K181">
            <v>82800</v>
          </cell>
          <cell r="L181">
            <v>72864</v>
          </cell>
        </row>
        <row r="182">
          <cell r="A182" t="str">
            <v>НС-1761305</v>
          </cell>
          <cell r="B182" t="str">
            <v>ES-F 48HREX/ES-E 48HEX</v>
          </cell>
          <cell r="C182">
            <v>14.07</v>
          </cell>
          <cell r="D182">
            <v>16.71</v>
          </cell>
          <cell r="E182" t="str">
            <v>50,5/52/53,5</v>
          </cell>
          <cell r="F182" t="str">
            <v>D/B</v>
          </cell>
          <cell r="G182" t="str">
            <v>1650×675×235</v>
          </cell>
          <cell r="H182" t="str">
            <v>946×810×410</v>
          </cell>
          <cell r="I182" t="str">
            <v>39,0/72,2</v>
          </cell>
          <cell r="J182">
            <v>153590</v>
          </cell>
          <cell r="K182">
            <v>102400</v>
          </cell>
          <cell r="L182">
            <v>90112</v>
          </cell>
        </row>
        <row r="183">
          <cell r="A183" t="str">
            <v>НС-1761307</v>
          </cell>
          <cell r="B183" t="str">
            <v>ES-F 60HREX/ES-E 60HEX</v>
          </cell>
          <cell r="C183">
            <v>16.12</v>
          </cell>
          <cell r="D183">
            <v>18.170000000000002</v>
          </cell>
          <cell r="E183" t="str">
            <v>48/50,6/54,5</v>
          </cell>
          <cell r="F183" t="str">
            <v>E/B</v>
          </cell>
          <cell r="G183" t="str">
            <v>1650×675×235</v>
          </cell>
          <cell r="H183" t="str">
            <v>980×975×415</v>
          </cell>
          <cell r="I183" t="str">
            <v>39,0/89,1</v>
          </cell>
          <cell r="J183">
            <v>170890</v>
          </cell>
          <cell r="K183">
            <v>113900</v>
          </cell>
          <cell r="L183">
            <v>100232</v>
          </cell>
        </row>
        <row r="184">
          <cell r="A184"/>
          <cell r="B184" t="str">
            <v xml:space="preserve">КАНАЛЬНЫЕ БЛОКИ Wi-Fi </v>
          </cell>
          <cell r="C184"/>
          <cell r="D184"/>
          <cell r="E184"/>
          <cell r="F184"/>
          <cell r="G184"/>
          <cell r="H184"/>
          <cell r="I184" t="str">
            <v>ЯНДЕКС.АЛИСА</v>
          </cell>
          <cell r="J184"/>
          <cell r="K184"/>
          <cell r="L184"/>
        </row>
        <row r="185">
          <cell r="A185" t="str">
            <v>НС-1603949</v>
          </cell>
          <cell r="B185" t="str">
            <v>ES-D 18HWCX/ES-E 18HCX</v>
          </cell>
          <cell r="C185">
            <v>5.28</v>
          </cell>
          <cell r="D185">
            <v>5.57</v>
          </cell>
          <cell r="E185" t="str">
            <v>38/41/44</v>
          </cell>
          <cell r="F185" t="str">
            <v>B/B</v>
          </cell>
          <cell r="G185" t="str">
            <v>880×210×674</v>
          </cell>
          <cell r="H185" t="str">
            <v>805x554x330</v>
          </cell>
          <cell r="I185" t="str">
            <v>23,4 / 37,8</v>
          </cell>
          <cell r="J185">
            <v>69490</v>
          </cell>
          <cell r="K185">
            <v>46300</v>
          </cell>
          <cell r="L185">
            <v>40744</v>
          </cell>
        </row>
        <row r="186">
          <cell r="A186" t="str">
            <v>НС-1603951</v>
          </cell>
          <cell r="B186" t="str">
            <v>ES-D 24HWCX/ES-E 24HCX</v>
          </cell>
          <cell r="C186">
            <v>7.03</v>
          </cell>
          <cell r="D186">
            <v>7.62</v>
          </cell>
          <cell r="E186" t="str">
            <v>34,5/38/41</v>
          </cell>
          <cell r="F186" t="str">
            <v>C/A</v>
          </cell>
          <cell r="G186" t="str">
            <v>1100×249×774</v>
          </cell>
          <cell r="H186" t="str">
            <v>890×673×342</v>
          </cell>
          <cell r="I186" t="str">
            <v>32,6 / 52,9</v>
          </cell>
          <cell r="J186">
            <v>93290</v>
          </cell>
          <cell r="K186">
            <v>62200</v>
          </cell>
          <cell r="L186">
            <v>54736</v>
          </cell>
        </row>
        <row r="187">
          <cell r="A187" t="str">
            <v>НС-1432625</v>
          </cell>
          <cell r="B187" t="str">
            <v>ES-D 36HWX/ES-E 36HX</v>
          </cell>
          <cell r="C187">
            <v>10.55</v>
          </cell>
          <cell r="D187">
            <v>11.72</v>
          </cell>
          <cell r="E187" t="str">
            <v>38/40,5/47</v>
          </cell>
          <cell r="F187" t="str">
            <v>B/B</v>
          </cell>
          <cell r="G187" t="str">
            <v>1100x249x774</v>
          </cell>
          <cell r="H187" t="str">
            <v>946×810×410</v>
          </cell>
          <cell r="I187" t="str">
            <v>34,0 / 72,7</v>
          </cell>
          <cell r="J187">
            <v>127090</v>
          </cell>
          <cell r="K187">
            <v>84700</v>
          </cell>
          <cell r="L187">
            <v>74536</v>
          </cell>
        </row>
        <row r="188">
          <cell r="A188" t="str">
            <v>НС-1432626</v>
          </cell>
          <cell r="B188" t="str">
            <v>ES-D 48HWX/ES-E 48HX</v>
          </cell>
          <cell r="C188">
            <v>14.07</v>
          </cell>
          <cell r="D188">
            <v>16.12</v>
          </cell>
          <cell r="E188" t="str">
            <v>42/45/48</v>
          </cell>
          <cell r="F188" t="str">
            <v>D/C</v>
          </cell>
          <cell r="G188" t="str">
            <v>1200x300x874</v>
          </cell>
          <cell r="H188" t="str">
            <v>900×1170×350</v>
          </cell>
          <cell r="I188" t="str">
            <v>46,1 / 98,6</v>
          </cell>
          <cell r="J188">
            <v>153590</v>
          </cell>
          <cell r="K188">
            <v>102400</v>
          </cell>
          <cell r="L188">
            <v>90112</v>
          </cell>
        </row>
        <row r="189">
          <cell r="A189" t="str">
            <v>НС-1432627</v>
          </cell>
          <cell r="B189" t="str">
            <v>ES-D 60HWX/ES-E 60HX</v>
          </cell>
          <cell r="C189">
            <v>16.12</v>
          </cell>
          <cell r="D189">
            <v>17.579999999999998</v>
          </cell>
          <cell r="E189" t="str">
            <v>44,4/46,9/51,7</v>
          </cell>
          <cell r="F189" t="str">
            <v>D/C</v>
          </cell>
          <cell r="G189" t="str">
            <v>1200x300x874</v>
          </cell>
          <cell r="H189" t="str">
            <v>900×1170×350</v>
          </cell>
          <cell r="I189" t="str">
            <v>46,0 / 99,7</v>
          </cell>
          <cell r="J189">
            <v>163390</v>
          </cell>
          <cell r="K189">
            <v>108900</v>
          </cell>
          <cell r="L189">
            <v>95832</v>
          </cell>
        </row>
        <row r="190">
          <cell r="A190" t="str">
            <v>НС-1761237</v>
          </cell>
          <cell r="B190" t="str">
            <v>ES-D 18HWEX/ES-E 18HEX</v>
          </cell>
          <cell r="C190">
            <v>5.28</v>
          </cell>
          <cell r="D190">
            <v>5.57</v>
          </cell>
          <cell r="E190" t="str">
            <v>38/41/44</v>
          </cell>
          <cell r="F190" t="str">
            <v>B/B</v>
          </cell>
          <cell r="G190" t="str">
            <v>880×210×674</v>
          </cell>
          <cell r="H190" t="str">
            <v>805×554×330</v>
          </cell>
          <cell r="I190" t="str">
            <v>23,4/37,8</v>
          </cell>
          <cell r="J190">
            <v>70990</v>
          </cell>
          <cell r="K190">
            <v>47300</v>
          </cell>
          <cell r="L190">
            <v>41624</v>
          </cell>
        </row>
        <row r="191">
          <cell r="A191" t="str">
            <v>НС-1761239</v>
          </cell>
          <cell r="B191" t="str">
            <v>ES-D 24HWEX/ES-E 24HEX</v>
          </cell>
          <cell r="C191">
            <v>7.03</v>
          </cell>
          <cell r="D191">
            <v>7.91</v>
          </cell>
          <cell r="E191" t="str">
            <v>34,5/36/38</v>
          </cell>
          <cell r="F191" t="str">
            <v>B/A</v>
          </cell>
          <cell r="G191" t="str">
            <v>1000×245×750</v>
          </cell>
          <cell r="H191" t="str">
            <v>890×673×342</v>
          </cell>
          <cell r="I191" t="str">
            <v>31,7/53,9</v>
          </cell>
          <cell r="J191">
            <v>94790</v>
          </cell>
          <cell r="K191">
            <v>63200</v>
          </cell>
          <cell r="L191">
            <v>55616</v>
          </cell>
        </row>
        <row r="192">
          <cell r="A192" t="str">
            <v>НС-1761242</v>
          </cell>
          <cell r="B192" t="str">
            <v>ES-D 36HWEX/ES-E 36HEX</v>
          </cell>
          <cell r="C192">
            <v>10.55</v>
          </cell>
          <cell r="D192">
            <v>12.31</v>
          </cell>
          <cell r="E192" t="str">
            <v>40,5/43/45</v>
          </cell>
          <cell r="F192" t="str">
            <v>C/A</v>
          </cell>
          <cell r="G192" t="str">
            <v>1000×245×750</v>
          </cell>
          <cell r="H192" t="str">
            <v>946×810×410</v>
          </cell>
          <cell r="I192" t="str">
            <v>31,6/68,1</v>
          </cell>
          <cell r="J192">
            <v>127790</v>
          </cell>
          <cell r="K192">
            <v>85200</v>
          </cell>
          <cell r="L192">
            <v>74976</v>
          </cell>
        </row>
        <row r="193">
          <cell r="A193" t="str">
            <v>НС-1761243</v>
          </cell>
          <cell r="B193" t="str">
            <v>ES-D 48HWEX/ES-E 48HEX</v>
          </cell>
          <cell r="C193">
            <v>14.07</v>
          </cell>
          <cell r="D193">
            <v>15.83</v>
          </cell>
          <cell r="E193" t="str">
            <v>41,5/43,5/46</v>
          </cell>
          <cell r="F193" t="str">
            <v>D/B</v>
          </cell>
          <cell r="G193" t="str">
            <v>1200×245×750</v>
          </cell>
          <cell r="H193" t="str">
            <v>946×810×410</v>
          </cell>
          <cell r="I193" t="str">
            <v>38,3/72,2</v>
          </cell>
          <cell r="J193">
            <v>155090</v>
          </cell>
          <cell r="K193">
            <v>103400</v>
          </cell>
          <cell r="L193">
            <v>90992</v>
          </cell>
        </row>
        <row r="194">
          <cell r="A194" t="str">
            <v>НС-1761244</v>
          </cell>
          <cell r="B194" t="str">
            <v>ES-D 60HWEX/ES-E 60HEX</v>
          </cell>
          <cell r="C194">
            <v>16.12</v>
          </cell>
          <cell r="D194">
            <v>18.170000000000002</v>
          </cell>
          <cell r="E194" t="str">
            <v>42/44/46</v>
          </cell>
          <cell r="F194" t="str">
            <v>D/A</v>
          </cell>
          <cell r="G194" t="str">
            <v>1200×300×750</v>
          </cell>
          <cell r="H194" t="str">
            <v>980×975×415</v>
          </cell>
          <cell r="I194" t="str">
            <v>40,6/89,1</v>
          </cell>
          <cell r="J194">
            <v>164890</v>
          </cell>
          <cell r="K194">
            <v>109900</v>
          </cell>
          <cell r="L194">
            <v>96712</v>
          </cell>
        </row>
        <row r="195">
          <cell r="A195"/>
          <cell r="B195" t="str">
            <v>КОЛОННЫЕ БЛОКИ</v>
          </cell>
          <cell r="C195"/>
          <cell r="D195"/>
          <cell r="E195"/>
          <cell r="F195"/>
          <cell r="G195"/>
          <cell r="H195"/>
          <cell r="I195"/>
          <cell r="J195"/>
          <cell r="K195"/>
          <cell r="L195"/>
        </row>
        <row r="196">
          <cell r="A196" t="str">
            <v>НС-1603997</v>
          </cell>
          <cell r="B196" t="str">
            <v>ES-S 24HRCX/ES-E 24HSCX</v>
          </cell>
          <cell r="C196">
            <v>7.03</v>
          </cell>
          <cell r="D196" t="str">
            <v>7,91 + 2,73</v>
          </cell>
          <cell r="E196" t="str">
            <v>40/47</v>
          </cell>
          <cell r="F196" t="str">
            <v>B/B</v>
          </cell>
          <cell r="G196" t="str">
            <v>510x1750x315</v>
          </cell>
          <cell r="H196" t="str">
            <v>890x673x342</v>
          </cell>
          <cell r="I196" t="str">
            <v>38,4 / 55,5</v>
          </cell>
          <cell r="J196">
            <v>116690</v>
          </cell>
          <cell r="K196">
            <v>77800</v>
          </cell>
          <cell r="L196">
            <v>68464</v>
          </cell>
        </row>
        <row r="197">
          <cell r="A197" t="str">
            <v>НС-1604002</v>
          </cell>
          <cell r="B197" t="str">
            <v>ES-S 48HRCX/ES-E 48HX</v>
          </cell>
          <cell r="C197">
            <v>14.07</v>
          </cell>
          <cell r="D197" t="str">
            <v>16,12 + 3,52</v>
          </cell>
          <cell r="E197" t="str">
            <v>46/54</v>
          </cell>
          <cell r="F197" t="str">
            <v>D/D</v>
          </cell>
          <cell r="G197" t="str">
            <v>540x1825x410</v>
          </cell>
          <cell r="H197" t="str">
            <v>900×1170×350</v>
          </cell>
          <cell r="I197" t="str">
            <v>52,9 / 98,6</v>
          </cell>
          <cell r="J197">
            <v>179090</v>
          </cell>
          <cell r="K197">
            <v>119400</v>
          </cell>
          <cell r="L197">
            <v>105072</v>
          </cell>
        </row>
        <row r="198">
          <cell r="A198" t="str">
            <v>НС-1604004</v>
          </cell>
          <cell r="B198" t="str">
            <v>ES-S 60HRCX/ES-E 60HX</v>
          </cell>
          <cell r="C198">
            <v>17.579999999999998</v>
          </cell>
          <cell r="D198" t="str">
            <v>18,9 + 3,52</v>
          </cell>
          <cell r="E198" t="str">
            <v>50/54</v>
          </cell>
          <cell r="F198" t="str">
            <v>D/B</v>
          </cell>
          <cell r="G198" t="str">
            <v>600x1934x455</v>
          </cell>
          <cell r="H198" t="str">
            <v>900×1170×350</v>
          </cell>
          <cell r="I198" t="str">
            <v>67,0 / 99,7</v>
          </cell>
          <cell r="J198">
            <v>230290</v>
          </cell>
          <cell r="K198">
            <v>153500</v>
          </cell>
          <cell r="L198">
            <v>135080</v>
          </cell>
        </row>
        <row r="199">
          <cell r="A199" t="str">
            <v>НС-1761308</v>
          </cell>
          <cell r="B199" t="str">
            <v>ES-S 48HRCX/ES-E 48HSCX</v>
          </cell>
          <cell r="C199">
            <v>14.07</v>
          </cell>
          <cell r="D199" t="str">
            <v>16,12 + 3,52</v>
          </cell>
          <cell r="E199" t="str">
            <v>46/54</v>
          </cell>
          <cell r="F199" t="str">
            <v>D/D</v>
          </cell>
          <cell r="G199" t="str">
            <v>540×1825×410</v>
          </cell>
          <cell r="H199" t="str">
            <v>900×1170×350</v>
          </cell>
          <cell r="I199" t="str">
            <v>52,9/98,6</v>
          </cell>
          <cell r="J199">
            <v>182090</v>
          </cell>
          <cell r="K199">
            <v>121400</v>
          </cell>
          <cell r="L199">
            <v>106832</v>
          </cell>
        </row>
        <row r="200">
          <cell r="A200" t="str">
            <v>НС-1761309</v>
          </cell>
          <cell r="B200" t="str">
            <v>ES-S 60HRCX/ES-E 60HSCX</v>
          </cell>
          <cell r="C200">
            <v>17.579999999999998</v>
          </cell>
          <cell r="D200" t="str">
            <v>18,9 + 3,52</v>
          </cell>
          <cell r="E200" t="str">
            <v>50/54</v>
          </cell>
          <cell r="F200" t="str">
            <v>D/B</v>
          </cell>
          <cell r="G200" t="str">
            <v>600×1934×455</v>
          </cell>
          <cell r="H200" t="str">
            <v>900×1170×350</v>
          </cell>
          <cell r="I200" t="str">
            <v>67,0/99,7</v>
          </cell>
          <cell r="J200">
            <v>231790</v>
          </cell>
          <cell r="K200">
            <v>154500</v>
          </cell>
          <cell r="L200">
            <v>135960</v>
          </cell>
        </row>
        <row r="201">
          <cell r="A201"/>
          <cell r="B201" t="str">
            <v>ПОЛУПРОМЫШЛЕННЫЕ ИНВЕРТОРНЫЕ СПЛИТ-СИСТЕМЫ</v>
          </cell>
          <cell r="C201"/>
          <cell r="D201"/>
          <cell r="E201"/>
          <cell r="F201"/>
          <cell r="G201"/>
          <cell r="H201"/>
          <cell r="I201"/>
          <cell r="J201"/>
          <cell r="K201"/>
          <cell r="L201"/>
        </row>
        <row r="202">
          <cell r="A202"/>
          <cell r="B202" t="str">
            <v>COMPETENZA HP INVERTER</v>
          </cell>
          <cell r="C202"/>
          <cell r="D202"/>
          <cell r="E202"/>
          <cell r="F202"/>
          <cell r="G202"/>
          <cell r="H202"/>
          <cell r="I202"/>
          <cell r="J202"/>
          <cell r="K202"/>
          <cell r="L202"/>
        </row>
        <row r="203">
          <cell r="A203"/>
          <cell r="B203" t="str">
            <v>ВЫСОКОНАПОРНЫЕ КАНАЛЬНЫЕ БЛОКИ Wi-Fi ready</v>
          </cell>
          <cell r="C203"/>
          <cell r="D203"/>
          <cell r="E203"/>
          <cell r="F203"/>
          <cell r="G203"/>
          <cell r="H203"/>
          <cell r="I203" t="str">
            <v>ЯНДЕКС.АЛИСА*</v>
          </cell>
          <cell r="J203"/>
          <cell r="K203"/>
          <cell r="L203"/>
        </row>
        <row r="204">
          <cell r="A204" t="str">
            <v>НС-1679553</v>
          </cell>
          <cell r="B204" t="str">
            <v>CO-D 96HNHI/CO-E 96HNHI</v>
          </cell>
          <cell r="C204" t="str">
            <v>28,00 (10,00-28,50)</v>
          </cell>
          <cell r="D204" t="str">
            <v>31,00 (11,16-32,00)</v>
          </cell>
          <cell r="E204" t="str">
            <v>50/52/55</v>
          </cell>
          <cell r="F204" t="str">
            <v>E/C</v>
          </cell>
          <cell r="G204" t="str">
            <v>1388×480×715</v>
          </cell>
          <cell r="H204" t="str">
            <v>1120×1540×400</v>
          </cell>
          <cell r="I204" t="str">
            <v>95,0 / 112,0</v>
          </cell>
          <cell r="J204">
            <v>547490</v>
          </cell>
          <cell r="K204">
            <v>365000</v>
          </cell>
          <cell r="L204">
            <v>321200</v>
          </cell>
        </row>
        <row r="205">
          <cell r="A205"/>
          <cell r="B205" t="str">
            <v>COMPETENZA DC INVERTER</v>
          </cell>
          <cell r="C205"/>
          <cell r="D205"/>
          <cell r="E205"/>
          <cell r="F205"/>
          <cell r="G205"/>
          <cell r="H205"/>
          <cell r="I205"/>
          <cell r="J205"/>
          <cell r="K205"/>
          <cell r="L205"/>
        </row>
        <row r="206">
          <cell r="A206"/>
          <cell r="B206" t="str">
            <v>КАССЕТНЫЕ БЛОКИ Wi-Fi ready</v>
          </cell>
          <cell r="C206"/>
          <cell r="D206"/>
          <cell r="E206"/>
          <cell r="F206"/>
          <cell r="G206"/>
          <cell r="H206"/>
          <cell r="I206" t="str">
            <v>ЯНДЕКС.АЛИСА*</v>
          </cell>
          <cell r="J206"/>
          <cell r="K206"/>
          <cell r="L206"/>
        </row>
        <row r="207">
          <cell r="A207" t="str">
            <v>НС-1686859</v>
          </cell>
          <cell r="B207" t="str">
            <v>CO-4C 12HNDI/CO-E 12HNDI/pan 8D1</v>
          </cell>
          <cell r="C207" t="str">
            <v>3,52 (0,60-3,90)</v>
          </cell>
          <cell r="D207" t="str">
            <v>4,00 (0,60-4,20)</v>
          </cell>
          <cell r="E207" t="str">
            <v>38/41/44</v>
          </cell>
          <cell r="F207" t="str">
            <v>A/A</v>
          </cell>
          <cell r="G207" t="str">
            <v>570×260×570/650×55×650</v>
          </cell>
          <cell r="H207" t="str">
            <v>705×530×279</v>
          </cell>
          <cell r="I207" t="str">
            <v>14,5/2,2/21,5</v>
          </cell>
          <cell r="J207">
            <v>82990</v>
          </cell>
          <cell r="K207">
            <v>55300</v>
          </cell>
          <cell r="L207">
            <v>48664</v>
          </cell>
        </row>
        <row r="208">
          <cell r="A208" t="str">
            <v>НС-1686860</v>
          </cell>
          <cell r="B208" t="str">
            <v>CO-4C 18HNDI/CO-E 18HNDI/pan 8D1</v>
          </cell>
          <cell r="C208" t="str">
            <v>5,30 (1,53-5,61)</v>
          </cell>
          <cell r="D208" t="str">
            <v>5,60 (1,40-5,94)</v>
          </cell>
          <cell r="E208" t="str">
            <v>39/42/45</v>
          </cell>
          <cell r="F208" t="str">
            <v>A/A</v>
          </cell>
          <cell r="G208" t="str">
            <v>570×260×570/650×55×650</v>
          </cell>
          <cell r="H208" t="str">
            <v>705×530×279</v>
          </cell>
          <cell r="I208" t="str">
            <v>15,0/2,2/22,0</v>
          </cell>
          <cell r="J208">
            <v>92090</v>
          </cell>
          <cell r="K208">
            <v>61400</v>
          </cell>
          <cell r="L208">
            <v>54032</v>
          </cell>
        </row>
        <row r="209">
          <cell r="A209" t="str">
            <v>НС-1686861</v>
          </cell>
          <cell r="B209" t="str">
            <v>CO-4C 24HNDI/CO-E 24HNDI/pan 8D2</v>
          </cell>
          <cell r="C209" t="str">
            <v>7,03 (2,16-7,50)</v>
          </cell>
          <cell r="D209" t="str">
            <v>7,60 (1,98-7,90)</v>
          </cell>
          <cell r="E209" t="str">
            <v>39/43/46</v>
          </cell>
          <cell r="F209" t="str">
            <v>A/A</v>
          </cell>
          <cell r="G209" t="str">
            <v>840×246×840/950×55×950</v>
          </cell>
          <cell r="H209" t="str">
            <v>785×555×300</v>
          </cell>
          <cell r="I209" t="str">
            <v>25,0/5,7/28,0</v>
          </cell>
          <cell r="J209">
            <v>108890</v>
          </cell>
          <cell r="K209">
            <v>72600</v>
          </cell>
          <cell r="L209">
            <v>63888</v>
          </cell>
        </row>
        <row r="210">
          <cell r="A210" t="str">
            <v>НС-1686862</v>
          </cell>
          <cell r="B210" t="str">
            <v>CO-4C 36HNDI/CO-E 36HNDI/pan 8D2</v>
          </cell>
          <cell r="C210" t="str">
            <v>10,55 (3,60-11,00)</v>
          </cell>
          <cell r="D210" t="str">
            <v>11,70 (2,70-12,00)</v>
          </cell>
          <cell r="E210" t="str">
            <v>42/46/51</v>
          </cell>
          <cell r="F210" t="str">
            <v>B/A</v>
          </cell>
          <cell r="G210" t="str">
            <v>840×246×840/950×55×950</v>
          </cell>
          <cell r="H210" t="str">
            <v>900×700×360</v>
          </cell>
          <cell r="I210" t="str">
            <v>25,0/5,7/42,0</v>
          </cell>
          <cell r="J210">
            <v>147790</v>
          </cell>
          <cell r="K210">
            <v>98500</v>
          </cell>
          <cell r="L210">
            <v>86680</v>
          </cell>
        </row>
        <row r="211">
          <cell r="A211" t="str">
            <v>НС-1686863</v>
          </cell>
          <cell r="B211" t="str">
            <v>CO-4C 48HNDI/CO-E 48HNDI/pan 8D2</v>
          </cell>
          <cell r="C211" t="str">
            <v>14,07 (4,20-14,52)</v>
          </cell>
          <cell r="D211" t="str">
            <v>15,24 (4,60-17,00)</v>
          </cell>
          <cell r="E211" t="str">
            <v>42/46/51</v>
          </cell>
          <cell r="F211" t="str">
            <v>B/A</v>
          </cell>
          <cell r="G211" t="str">
            <v>840×288×840/950×55×950</v>
          </cell>
          <cell r="H211" t="str">
            <v>970×805×395</v>
          </cell>
          <cell r="I211" t="str">
            <v>28,0/5,7/62,0</v>
          </cell>
          <cell r="J211">
            <v>179390</v>
          </cell>
          <cell r="K211">
            <v>119600</v>
          </cell>
          <cell r="L211">
            <v>105248</v>
          </cell>
        </row>
        <row r="212">
          <cell r="A212" t="str">
            <v>НС-1686864</v>
          </cell>
          <cell r="B212" t="str">
            <v>CO-4C 60HNDI/CO-E 60HNDI/pan 8D2</v>
          </cell>
          <cell r="C212" t="str">
            <v>16,12 (4,80-16,80)</v>
          </cell>
          <cell r="D212" t="str">
            <v>17,60 (4,90-18,40)</v>
          </cell>
          <cell r="E212" t="str">
            <v>42/46/51</v>
          </cell>
          <cell r="F212" t="str">
            <v>B/B</v>
          </cell>
          <cell r="G212" t="str">
            <v>840×288×840/950×55×950</v>
          </cell>
          <cell r="H212" t="str">
            <v>940×1320×373</v>
          </cell>
          <cell r="I212" t="str">
            <v>28,0/5,7/77,0</v>
          </cell>
          <cell r="J212">
            <v>184990</v>
          </cell>
          <cell r="K212">
            <v>123300</v>
          </cell>
          <cell r="L212">
            <v>108504</v>
          </cell>
        </row>
        <row r="213">
          <cell r="A213" t="str">
            <v>НС-1763847</v>
          </cell>
          <cell r="B213" t="str">
            <v>CO-4C 24HNFI/CO-E 24HNDI/pan 8D3</v>
          </cell>
          <cell r="C213" t="str">
            <v>7,10 (2,16-7,50)</v>
          </cell>
          <cell r="D213" t="str">
            <v>7,62 (1,98-7,90)</v>
          </cell>
          <cell r="E213" t="str">
            <v>35/37/42/46/48</v>
          </cell>
          <cell r="F213" t="str">
            <v>A/A</v>
          </cell>
          <cell r="G213" t="str">
            <v>840×205×840/950×53×950</v>
          </cell>
          <cell r="H213" t="str">
            <v>785×555×300</v>
          </cell>
          <cell r="I213" t="str">
            <v>19,0/5,3/28,0</v>
          </cell>
          <cell r="J213">
            <v>111190</v>
          </cell>
          <cell r="K213">
            <v>74100</v>
          </cell>
          <cell r="L213">
            <v>65208</v>
          </cell>
        </row>
        <row r="214">
          <cell r="A214" t="str">
            <v>НС-1763848</v>
          </cell>
          <cell r="B214" t="str">
            <v>CO-4C 36HNFI/CO-E 36HNDI/pan 8D3</v>
          </cell>
          <cell r="C214" t="str">
            <v>10,60 (3,60-11,00)</v>
          </cell>
          <cell r="D214" t="str">
            <v>11,80 (2,70-12,00)</v>
          </cell>
          <cell r="E214" t="str">
            <v>38/40/44/48/50</v>
          </cell>
          <cell r="F214" t="str">
            <v>A/A</v>
          </cell>
          <cell r="G214" t="str">
            <v>840×245×840/950×53×950</v>
          </cell>
          <cell r="H214" t="str">
            <v>900×700×360</v>
          </cell>
          <cell r="I214" t="str">
            <v>21,0/5,3/42,0</v>
          </cell>
          <cell r="J214">
            <v>149990</v>
          </cell>
          <cell r="K214">
            <v>100000</v>
          </cell>
          <cell r="L214">
            <v>88000</v>
          </cell>
        </row>
        <row r="215">
          <cell r="A215" t="str">
            <v>НС-1763849</v>
          </cell>
          <cell r="B215" t="str">
            <v>CO-4C 48HNFI/CO-E 48HNDI/pan 8D3</v>
          </cell>
          <cell r="C215" t="str">
            <v>14,10 (4,20-14,52)</v>
          </cell>
          <cell r="D215" t="str">
            <v>15,30 (4,60-17,00)</v>
          </cell>
          <cell r="E215" t="str">
            <v>39/41/45/49/51</v>
          </cell>
          <cell r="F215" t="str">
            <v>B/A</v>
          </cell>
          <cell r="G215" t="str">
            <v>840×288×840/950×53×950</v>
          </cell>
          <cell r="H215" t="str">
            <v>970×805×395</v>
          </cell>
          <cell r="I215" t="str">
            <v>23,0/5,3/62,0</v>
          </cell>
          <cell r="J215">
            <v>181690</v>
          </cell>
          <cell r="K215">
            <v>121100</v>
          </cell>
          <cell r="L215">
            <v>106568</v>
          </cell>
        </row>
        <row r="216">
          <cell r="A216" t="str">
            <v>НС-1763850</v>
          </cell>
          <cell r="B216" t="str">
            <v>CO-4C 60HNFI/CO-E 60HNDI/pan 8D3</v>
          </cell>
          <cell r="C216" t="str">
            <v>17,00 (4,80-17,60)</v>
          </cell>
          <cell r="D216" t="str">
            <v>18,50 (4,90-18,95)</v>
          </cell>
          <cell r="E216" t="str">
            <v>39/41/45/49/51</v>
          </cell>
          <cell r="F216" t="str">
            <v>B/B</v>
          </cell>
          <cell r="G216" t="str">
            <v>840×288×840/950×53×950</v>
          </cell>
          <cell r="H216" t="str">
            <v>940×1320×373</v>
          </cell>
          <cell r="I216" t="str">
            <v>23,0/5,3/77,0</v>
          </cell>
          <cell r="J216">
            <v>187190</v>
          </cell>
          <cell r="K216">
            <v>124800</v>
          </cell>
          <cell r="L216">
            <v>109824</v>
          </cell>
        </row>
        <row r="217">
          <cell r="A217"/>
          <cell r="B217" t="str">
            <v>НАПОЛЬНО-ПОТОЛОЧНЫЕ БЛОКИ Wi-Fi ready</v>
          </cell>
          <cell r="C217"/>
          <cell r="D217"/>
          <cell r="E217"/>
          <cell r="F217"/>
          <cell r="G217"/>
          <cell r="H217"/>
          <cell r="I217" t="str">
            <v>ЯНДЕКС.АЛИСА*</v>
          </cell>
          <cell r="J217"/>
          <cell r="K217"/>
          <cell r="L217"/>
        </row>
        <row r="218">
          <cell r="A218" t="str">
            <v>НС-1686866</v>
          </cell>
          <cell r="B218" t="str">
            <v>CO-F 18HNDI/CO-E 18HNDI</v>
          </cell>
          <cell r="C218" t="str">
            <v>5,30 (1,53-5,61)</v>
          </cell>
          <cell r="D218" t="str">
            <v>5,60 (1,40-5,94)</v>
          </cell>
          <cell r="E218" t="str">
            <v>32/37/43</v>
          </cell>
          <cell r="F218" t="str">
            <v>A/A</v>
          </cell>
          <cell r="G218" t="str">
            <v>1000×690×235</v>
          </cell>
          <cell r="H218" t="str">
            <v>705×530×279</v>
          </cell>
          <cell r="I218" t="str">
            <v>27,0/22,0</v>
          </cell>
          <cell r="J218">
            <v>84790</v>
          </cell>
          <cell r="K218">
            <v>56500</v>
          </cell>
          <cell r="L218">
            <v>49720</v>
          </cell>
        </row>
        <row r="219">
          <cell r="A219" t="str">
            <v>НС-1686867</v>
          </cell>
          <cell r="B219" t="str">
            <v>CO-F 24HNDI/CO-E 24HNDI</v>
          </cell>
          <cell r="C219" t="str">
            <v>7,03 (2,16-7,50)</v>
          </cell>
          <cell r="D219" t="str">
            <v>7,60 (1,98-7,90)</v>
          </cell>
          <cell r="E219" t="str">
            <v>32/37/44</v>
          </cell>
          <cell r="F219" t="str">
            <v>A/A</v>
          </cell>
          <cell r="G219" t="str">
            <v>1000×690×235</v>
          </cell>
          <cell r="H219" t="str">
            <v>785×555×300</v>
          </cell>
          <cell r="I219" t="str">
            <v>28,0/28,0</v>
          </cell>
          <cell r="J219">
            <v>104990</v>
          </cell>
          <cell r="K219">
            <v>70000</v>
          </cell>
          <cell r="L219">
            <v>61600</v>
          </cell>
        </row>
        <row r="220">
          <cell r="A220" t="str">
            <v>НС-1686868</v>
          </cell>
          <cell r="B220" t="str">
            <v>CO-F 36HNDI/CO-E 36HNDI</v>
          </cell>
          <cell r="C220" t="str">
            <v>10,55 (3,60-11,00)</v>
          </cell>
          <cell r="D220" t="str">
            <v>11,70 (2,70-12,00)</v>
          </cell>
          <cell r="E220" t="str">
            <v>39/44/48</v>
          </cell>
          <cell r="F220" t="str">
            <v>B/A</v>
          </cell>
          <cell r="G220" t="str">
            <v>1280×690×235</v>
          </cell>
          <cell r="H220" t="str">
            <v>900×700×360</v>
          </cell>
          <cell r="I220" t="str">
            <v>35,0/42,0</v>
          </cell>
          <cell r="J220">
            <v>147590</v>
          </cell>
          <cell r="K220">
            <v>98400</v>
          </cell>
          <cell r="L220">
            <v>86592</v>
          </cell>
        </row>
        <row r="221">
          <cell r="A221" t="str">
            <v>НС-1686869</v>
          </cell>
          <cell r="B221" t="str">
            <v>CO-F 48HNDI/CO-E 48HNDI</v>
          </cell>
          <cell r="C221" t="str">
            <v>14,07 (4,20-14,52)</v>
          </cell>
          <cell r="D221" t="str">
            <v>15,24 (4,60-17,00)</v>
          </cell>
          <cell r="E221" t="str">
            <v>42/46/51</v>
          </cell>
          <cell r="F221" t="str">
            <v>B/A</v>
          </cell>
          <cell r="G221" t="str">
            <v>1600×690×235</v>
          </cell>
          <cell r="H221" t="str">
            <v>970×805×395</v>
          </cell>
          <cell r="I221" t="str">
            <v>41,0/62,0</v>
          </cell>
          <cell r="J221">
            <v>181390</v>
          </cell>
          <cell r="K221">
            <v>120900</v>
          </cell>
          <cell r="L221">
            <v>106392</v>
          </cell>
        </row>
        <row r="222">
          <cell r="A222" t="str">
            <v>НС-1686871</v>
          </cell>
          <cell r="B222" t="str">
            <v>CO-F 60HNDI/CO-E 60HNDI</v>
          </cell>
          <cell r="C222" t="str">
            <v>16,12 (4,80-16,80)</v>
          </cell>
          <cell r="D222" t="str">
            <v>17,60 (4,90-18,40)</v>
          </cell>
          <cell r="E222" t="str">
            <v>42/46/51</v>
          </cell>
          <cell r="F222" t="str">
            <v>B/B</v>
          </cell>
          <cell r="G222" t="str">
            <v>1600×690×235</v>
          </cell>
          <cell r="H222" t="str">
            <v>940×1320×373</v>
          </cell>
          <cell r="I222" t="str">
            <v>41,0/77,0</v>
          </cell>
          <cell r="J222">
            <v>185690</v>
          </cell>
          <cell r="K222">
            <v>123800</v>
          </cell>
          <cell r="L222">
            <v>108944</v>
          </cell>
        </row>
        <row r="223">
          <cell r="A223"/>
          <cell r="B223" t="str">
            <v>КАНАЛЬНЫЕ БЛОКИ Wi-Fi ready</v>
          </cell>
          <cell r="C223"/>
          <cell r="D223"/>
          <cell r="E223"/>
          <cell r="F223"/>
          <cell r="G223"/>
          <cell r="H223"/>
          <cell r="I223" t="str">
            <v>ЯНДЕКС.АЛИСА*</v>
          </cell>
          <cell r="J223"/>
          <cell r="K223"/>
          <cell r="L223"/>
        </row>
        <row r="224">
          <cell r="A224" t="str">
            <v>НС-1686853</v>
          </cell>
          <cell r="B224" t="str">
            <v>CO-D 18HNDI/CO-E 18HNDI</v>
          </cell>
          <cell r="C224" t="str">
            <v>5,30 (1,53-5,61)</v>
          </cell>
          <cell r="D224" t="str">
            <v>5,60 (1,40-5,94)</v>
          </cell>
          <cell r="E224" t="str">
            <v>33/35/37/39</v>
          </cell>
          <cell r="F224" t="str">
            <v>A/A</v>
          </cell>
          <cell r="G224" t="str">
            <v>700×245×700</v>
          </cell>
          <cell r="H224" t="str">
            <v>705×530×279</v>
          </cell>
          <cell r="I224" t="str">
            <v>21,5/22,0</v>
          </cell>
          <cell r="J224">
            <v>84890</v>
          </cell>
          <cell r="K224">
            <v>56600</v>
          </cell>
          <cell r="L224">
            <v>49808</v>
          </cell>
        </row>
        <row r="225">
          <cell r="A225" t="str">
            <v>НС-1686854</v>
          </cell>
          <cell r="B225" t="str">
            <v>CO-D 24HNDI/CO-E 24HNDI</v>
          </cell>
          <cell r="C225" t="str">
            <v>7,03 (2,16-7,50)</v>
          </cell>
          <cell r="D225" t="str">
            <v>7,60 (1,98-7,90)</v>
          </cell>
          <cell r="E225" t="str">
            <v>33/35/37/39</v>
          </cell>
          <cell r="F225" t="str">
            <v>A/A</v>
          </cell>
          <cell r="G225" t="str">
            <v>1000×245×700</v>
          </cell>
          <cell r="H225" t="str">
            <v>785×555×300</v>
          </cell>
          <cell r="I225" t="str">
            <v>26,0/28,0</v>
          </cell>
          <cell r="J225">
            <v>103990</v>
          </cell>
          <cell r="K225">
            <v>69300</v>
          </cell>
          <cell r="L225">
            <v>60984</v>
          </cell>
        </row>
        <row r="226">
          <cell r="A226" t="str">
            <v>НС-1686855</v>
          </cell>
          <cell r="B226" t="str">
            <v>CO-D 36HNDI/CO-E 36HNDI</v>
          </cell>
          <cell r="C226" t="str">
            <v>10,55 (3,60-11,00)</v>
          </cell>
          <cell r="D226" t="str">
            <v>11,70 (2,70-12,00)</v>
          </cell>
          <cell r="E226" t="str">
            <v>37/39/41/43</v>
          </cell>
          <cell r="F226" t="str">
            <v>B/A</v>
          </cell>
          <cell r="G226" t="str">
            <v>1000×245×700</v>
          </cell>
          <cell r="H226" t="str">
            <v>900×700×360</v>
          </cell>
          <cell r="I226" t="str">
            <v>28,0/42,0</v>
          </cell>
          <cell r="J226">
            <v>151990</v>
          </cell>
          <cell r="K226">
            <v>101300</v>
          </cell>
          <cell r="L226">
            <v>89144</v>
          </cell>
        </row>
        <row r="227">
          <cell r="A227" t="str">
            <v>НС-1686857</v>
          </cell>
          <cell r="B227" t="str">
            <v>CO-D 48HNDI/CO-E 48HNDI</v>
          </cell>
          <cell r="C227" t="str">
            <v>14,07 (4,20-14,52)</v>
          </cell>
          <cell r="D227" t="str">
            <v>15,24 (4,60-17,00)</v>
          </cell>
          <cell r="E227" t="str">
            <v>41/44/46/48</v>
          </cell>
          <cell r="F227" t="str">
            <v>B/A</v>
          </cell>
          <cell r="G227" t="str">
            <v>1400×245×700</v>
          </cell>
          <cell r="H227" t="str">
            <v>970×805×395</v>
          </cell>
          <cell r="I227" t="str">
            <v>36,0/62,0</v>
          </cell>
          <cell r="J227">
            <v>179590</v>
          </cell>
          <cell r="K227">
            <v>119700</v>
          </cell>
          <cell r="L227">
            <v>105336</v>
          </cell>
        </row>
        <row r="228">
          <cell r="A228" t="str">
            <v>НС-1686858</v>
          </cell>
          <cell r="B228" t="str">
            <v>CO-D 60HNDI/CO-E 60HNDI</v>
          </cell>
          <cell r="C228" t="str">
            <v>16,12 (4,80-16,80)</v>
          </cell>
          <cell r="D228" t="str">
            <v>17,60 (4,90-18,40)</v>
          </cell>
          <cell r="E228" t="str">
            <v>41/44/46/48</v>
          </cell>
          <cell r="F228" t="str">
            <v>B/B</v>
          </cell>
          <cell r="G228" t="str">
            <v>1400×245×700</v>
          </cell>
          <cell r="H228" t="str">
            <v>940×1320×373</v>
          </cell>
          <cell r="I228" t="str">
            <v>36,0/77,0</v>
          </cell>
          <cell r="J228">
            <v>197090</v>
          </cell>
          <cell r="K228">
            <v>131400</v>
          </cell>
          <cell r="L228">
            <v>115632</v>
          </cell>
        </row>
        <row r="229">
          <cell r="A229"/>
          <cell r="B229" t="str">
            <v>МУЛЬТИ СПЛИТ-СИСТЕМЫ</v>
          </cell>
          <cell r="C229"/>
          <cell r="D229"/>
          <cell r="E229"/>
          <cell r="F229"/>
          <cell r="G229"/>
          <cell r="H229"/>
          <cell r="I229"/>
          <cell r="J229"/>
          <cell r="K229"/>
          <cell r="L229"/>
        </row>
        <row r="230">
          <cell r="A230"/>
          <cell r="B230" t="str">
            <v xml:space="preserve">MULTI GAMMA EU ERP </v>
          </cell>
          <cell r="C230"/>
          <cell r="D230"/>
          <cell r="E230"/>
          <cell r="F230"/>
          <cell r="G230"/>
          <cell r="H230"/>
          <cell r="I230"/>
          <cell r="J230"/>
          <cell r="K230"/>
          <cell r="L230"/>
        </row>
        <row r="231">
          <cell r="A231"/>
          <cell r="B231" t="str">
            <v>НАРУЖНЫЕ БЛОКИ</v>
          </cell>
          <cell r="C231"/>
          <cell r="D231"/>
          <cell r="E231"/>
          <cell r="F231"/>
          <cell r="G231"/>
          <cell r="H231"/>
          <cell r="I231"/>
          <cell r="J231"/>
          <cell r="K231"/>
          <cell r="L231"/>
        </row>
        <row r="232">
          <cell r="A232" t="str">
            <v>НС-1692389</v>
          </cell>
          <cell r="B232" t="str">
            <v>2DFM-14HN/OUT</v>
          </cell>
          <cell r="C232" t="str">
            <v>4,10 (1,20-4,85)</v>
          </cell>
          <cell r="D232" t="str">
            <v>4,50 (1,25-5,20)</v>
          </cell>
          <cell r="E232">
            <v>54</v>
          </cell>
          <cell r="F232" t="str">
            <v>A++/A+</v>
          </cell>
          <cell r="H232" t="str">
            <v>853×602×349</v>
          </cell>
          <cell r="I232" t="str">
            <v>29,0</v>
          </cell>
          <cell r="J232">
            <v>64690</v>
          </cell>
          <cell r="K232">
            <v>49800</v>
          </cell>
          <cell r="L232">
            <v>43824</v>
          </cell>
        </row>
        <row r="233">
          <cell r="A233" t="str">
            <v>НС-1573600</v>
          </cell>
          <cell r="B233" t="str">
            <v>2TFM-17HN/OUT</v>
          </cell>
          <cell r="C233" t="str">
            <v>4,80 (1,23-5,40)</v>
          </cell>
          <cell r="D233" t="str">
            <v>4,90 (1,29-5,55)</v>
          </cell>
          <cell r="E233">
            <v>55</v>
          </cell>
          <cell r="F233" t="str">
            <v>A++/A+</v>
          </cell>
          <cell r="H233" t="str">
            <v>853×602×349</v>
          </cell>
          <cell r="I233" t="str">
            <v>31,0</v>
          </cell>
          <cell r="J233">
            <v>68590</v>
          </cell>
          <cell r="K233">
            <v>52700</v>
          </cell>
          <cell r="L233">
            <v>46376</v>
          </cell>
        </row>
        <row r="234">
          <cell r="A234" t="str">
            <v>НС-1573601</v>
          </cell>
          <cell r="B234" t="str">
            <v>3TFM-25HN/OUT</v>
          </cell>
          <cell r="C234" t="str">
            <v>7,90 (2,80-8,80)</v>
          </cell>
          <cell r="D234" t="str">
            <v>7,96 (2,45-8,80)</v>
          </cell>
          <cell r="E234">
            <v>57</v>
          </cell>
          <cell r="F234" t="str">
            <v>A++/A+</v>
          </cell>
          <cell r="H234" t="str">
            <v>920×699×380</v>
          </cell>
          <cell r="I234" t="str">
            <v>42,0</v>
          </cell>
          <cell r="J234">
            <v>89590</v>
          </cell>
          <cell r="K234">
            <v>69000</v>
          </cell>
          <cell r="L234">
            <v>60720</v>
          </cell>
        </row>
        <row r="235">
          <cell r="A235" t="str">
            <v>НС-1573604</v>
          </cell>
          <cell r="B235" t="str">
            <v>4TFM-32HN/OUT</v>
          </cell>
          <cell r="C235" t="str">
            <v>9,40 (3,10-10,20)</v>
          </cell>
          <cell r="D235" t="str">
            <v>9,45 (2,55-10,20)</v>
          </cell>
          <cell r="E235">
            <v>60</v>
          </cell>
          <cell r="F235" t="str">
            <v>A++/A+</v>
          </cell>
          <cell r="H235" t="str">
            <v>990×910×340</v>
          </cell>
          <cell r="I235" t="str">
            <v>68,0</v>
          </cell>
          <cell r="J235">
            <v>135490</v>
          </cell>
          <cell r="K235">
            <v>104200</v>
          </cell>
          <cell r="L235">
            <v>91696</v>
          </cell>
        </row>
        <row r="236">
          <cell r="A236" t="str">
            <v>НС-1763739</v>
          </cell>
          <cell r="B236" t="str">
            <v>4TFM-36HN/OUT</v>
          </cell>
          <cell r="C236" t="str">
            <v>10,70 (2,00-11,50)</v>
          </cell>
          <cell r="D236" t="str">
            <v>10,70 (2,00-12,00)</v>
          </cell>
          <cell r="E236">
            <v>63</v>
          </cell>
          <cell r="F236" t="str">
            <v>A++/A+</v>
          </cell>
          <cell r="H236" t="str">
            <v>1089×858×494</v>
          </cell>
          <cell r="I236" t="str">
            <v>67,5</v>
          </cell>
          <cell r="J236">
            <v>142090</v>
          </cell>
          <cell r="K236">
            <v>109300</v>
          </cell>
          <cell r="L236">
            <v>96184</v>
          </cell>
        </row>
        <row r="237">
          <cell r="A237" t="str">
            <v>НС-1573606</v>
          </cell>
          <cell r="B237" t="str">
            <v>5TFM-42HN/OUT</v>
          </cell>
          <cell r="C237" t="str">
            <v>12,20 (3,30-13,10)</v>
          </cell>
          <cell r="D237" t="str">
            <v>12,20 (3,30-13,10)</v>
          </cell>
          <cell r="E237">
            <v>60</v>
          </cell>
          <cell r="F237" t="str">
            <v>A++/A+</v>
          </cell>
          <cell r="H237" t="str">
            <v>990×910×340</v>
          </cell>
          <cell r="I237" t="str">
            <v>73,0</v>
          </cell>
          <cell r="J237">
            <v>167790</v>
          </cell>
          <cell r="K237">
            <v>129100</v>
          </cell>
          <cell r="L237">
            <v>113608</v>
          </cell>
        </row>
        <row r="238">
          <cell r="A238" t="str">
            <v>НС-1764595</v>
          </cell>
          <cell r="B238" t="str">
            <v>5DFM-42HN/OUT</v>
          </cell>
          <cell r="C238" t="str">
            <v>12,30 (2,00-13,10)</v>
          </cell>
          <cell r="D238" t="str">
            <v>13,20 (2,00-14,00)</v>
          </cell>
          <cell r="E238">
            <v>63</v>
          </cell>
          <cell r="F238" t="str">
            <v>A++/A+</v>
          </cell>
          <cell r="H238" t="str">
            <v>1089×858×494</v>
          </cell>
          <cell r="I238" t="str">
            <v>69,0</v>
          </cell>
          <cell r="J238">
            <v>169090</v>
          </cell>
          <cell r="K238">
            <v>130100</v>
          </cell>
          <cell r="L238">
            <v>114488</v>
          </cell>
        </row>
        <row r="239">
          <cell r="A239"/>
          <cell r="B239" t="str">
            <v>НАСТЕННЫЕ ВНУТРЕННИЕ БЛОКИ MULTI GAMMA - GLORIA Wi-Fi ready</v>
          </cell>
          <cell r="C239"/>
          <cell r="D239"/>
          <cell r="E239"/>
          <cell r="F239"/>
          <cell r="G239"/>
          <cell r="H239"/>
          <cell r="I239" t="str">
            <v>ЯНДЕКС.АЛИСА*</v>
          </cell>
          <cell r="J239"/>
          <cell r="K239"/>
          <cell r="L239"/>
        </row>
        <row r="240">
          <cell r="A240" t="str">
            <v>НС-1692390</v>
          </cell>
          <cell r="B240" t="str">
            <v>RCI-GLD07HN</v>
          </cell>
          <cell r="C240" t="str">
            <v>2,05</v>
          </cell>
          <cell r="D240" t="str">
            <v>2,05</v>
          </cell>
          <cell r="E240" t="str">
            <v>21/23/25/27/29/31/34</v>
          </cell>
          <cell r="F240"/>
          <cell r="G240" t="str">
            <v>698×255×190</v>
          </cell>
          <cell r="H240"/>
          <cell r="I240" t="str">
            <v>6,5</v>
          </cell>
          <cell r="J240">
            <v>15890</v>
          </cell>
          <cell r="K240">
            <v>12200</v>
          </cell>
          <cell r="L240">
            <v>10736</v>
          </cell>
        </row>
        <row r="241">
          <cell r="A241" t="str">
            <v>НС-1692391</v>
          </cell>
          <cell r="B241" t="str">
            <v>RCI-GLD09HN</v>
          </cell>
          <cell r="C241" t="str">
            <v>2,64</v>
          </cell>
          <cell r="D241" t="str">
            <v>2,64</v>
          </cell>
          <cell r="E241" t="str">
            <v>21/23/25/27/29/31/34</v>
          </cell>
          <cell r="F241"/>
          <cell r="G241" t="str">
            <v>698×255×190</v>
          </cell>
          <cell r="H241"/>
          <cell r="I241" t="str">
            <v>6,5</v>
          </cell>
          <cell r="J241">
            <v>16390</v>
          </cell>
          <cell r="K241">
            <v>12600</v>
          </cell>
          <cell r="L241">
            <v>11088</v>
          </cell>
        </row>
        <row r="242">
          <cell r="A242" t="str">
            <v>НС-1573610</v>
          </cell>
          <cell r="B242" t="str">
            <v>RCI-GLF12HN</v>
          </cell>
          <cell r="C242" t="str">
            <v>3,52</v>
          </cell>
          <cell r="D242" t="str">
            <v>3,52</v>
          </cell>
          <cell r="E242" t="str">
            <v>21/23/27/30/34</v>
          </cell>
          <cell r="F242"/>
          <cell r="G242" t="str">
            <v>777×250×201</v>
          </cell>
          <cell r="H242"/>
          <cell r="I242" t="str">
            <v>8,0</v>
          </cell>
          <cell r="J242">
            <v>17190</v>
          </cell>
          <cell r="K242">
            <v>13300</v>
          </cell>
          <cell r="L242">
            <v>11704</v>
          </cell>
        </row>
        <row r="243">
          <cell r="A243"/>
          <cell r="B243" t="str">
            <v>НАСТЕННЫЕ ВНУТРЕННИЕ БЛОКИ MULTI GAMMA - ATTICA NERO Wi-Fi ready</v>
          </cell>
          <cell r="C243"/>
          <cell r="D243"/>
          <cell r="E243"/>
          <cell r="F243"/>
          <cell r="G243"/>
          <cell r="H243"/>
          <cell r="I243" t="str">
            <v>ЯНДЕКС.АЛИСА*</v>
          </cell>
          <cell r="J243"/>
          <cell r="K243"/>
          <cell r="L243"/>
        </row>
        <row r="244">
          <cell r="A244" t="str">
            <v>НС-1692392</v>
          </cell>
          <cell r="B244" t="str">
            <v>RCI-AND09HN</v>
          </cell>
          <cell r="C244" t="str">
            <v>2,64</v>
          </cell>
          <cell r="D244" t="str">
            <v>2,64</v>
          </cell>
          <cell r="E244" t="str">
            <v>21/23/27/31/34</v>
          </cell>
          <cell r="F244"/>
          <cell r="G244" t="str">
            <v>698×255×190</v>
          </cell>
          <cell r="H244"/>
          <cell r="I244" t="str">
            <v>6,5</v>
          </cell>
          <cell r="J244">
            <v>19790</v>
          </cell>
          <cell r="K244">
            <v>15200</v>
          </cell>
          <cell r="L244">
            <v>13376</v>
          </cell>
        </row>
        <row r="245">
          <cell r="A245" t="str">
            <v>НС-1573612</v>
          </cell>
          <cell r="B245" t="str">
            <v>RCI-ANF12HN</v>
          </cell>
          <cell r="C245" t="str">
            <v>3,52</v>
          </cell>
          <cell r="D245" t="str">
            <v>3,52</v>
          </cell>
          <cell r="E245" t="str">
            <v>21/23/27/30/34</v>
          </cell>
          <cell r="F245"/>
          <cell r="G245" t="str">
            <v>777×250×201</v>
          </cell>
          <cell r="H245"/>
          <cell r="I245" t="str">
            <v>8,0</v>
          </cell>
          <cell r="J245">
            <v>20290</v>
          </cell>
          <cell r="K245">
            <v>15600</v>
          </cell>
          <cell r="L245">
            <v>13728</v>
          </cell>
        </row>
        <row r="246">
          <cell r="A246"/>
          <cell r="B246" t="str">
            <v>НАСТЕННЫЕ ВНУТРЕННИЕ БЛОКИ MULTI GAMMA - PERFETTO Wi-Fi ready</v>
          </cell>
          <cell r="C246"/>
          <cell r="D246"/>
          <cell r="E246"/>
          <cell r="F246"/>
          <cell r="G246"/>
          <cell r="H246"/>
          <cell r="I246" t="str">
            <v>ЯНДЕКС.АЛИСА*</v>
          </cell>
          <cell r="J246"/>
          <cell r="K246"/>
          <cell r="L246"/>
        </row>
        <row r="247">
          <cell r="A247" t="str">
            <v>НС-1573614</v>
          </cell>
          <cell r="B247" t="str">
            <v>RCI-PFF09HN</v>
          </cell>
          <cell r="C247" t="str">
            <v>2,64</v>
          </cell>
          <cell r="D247" t="str">
            <v>2,64</v>
          </cell>
          <cell r="E247" t="str">
            <v>20,5/23/25/27/30/32/34</v>
          </cell>
          <cell r="F247"/>
          <cell r="G247" t="str">
            <v>811×278×198</v>
          </cell>
          <cell r="H247"/>
          <cell r="I247" t="str">
            <v>8,0</v>
          </cell>
          <cell r="J247">
            <v>18290</v>
          </cell>
          <cell r="K247">
            <v>14100</v>
          </cell>
          <cell r="L247">
            <v>12408</v>
          </cell>
        </row>
        <row r="248">
          <cell r="A248" t="str">
            <v>НС-1573615</v>
          </cell>
          <cell r="B248" t="str">
            <v>RCI-PFF12HN</v>
          </cell>
          <cell r="C248" t="str">
            <v>3,52</v>
          </cell>
          <cell r="D248" t="str">
            <v>3,52</v>
          </cell>
          <cell r="E248" t="str">
            <v>20,5/23/25/27/30/32/34</v>
          </cell>
          <cell r="F248"/>
          <cell r="G248" t="str">
            <v>811×278×198</v>
          </cell>
          <cell r="H248"/>
          <cell r="I248" t="str">
            <v>8,0</v>
          </cell>
          <cell r="J248">
            <v>19090</v>
          </cell>
          <cell r="K248">
            <v>14700</v>
          </cell>
          <cell r="L248">
            <v>12936</v>
          </cell>
        </row>
        <row r="249">
          <cell r="A249"/>
          <cell r="B249" t="str">
            <v>MULTI FLEXI EU ERP</v>
          </cell>
          <cell r="C249"/>
          <cell r="D249"/>
          <cell r="E249"/>
          <cell r="F249"/>
          <cell r="G249"/>
          <cell r="H249"/>
          <cell r="I249"/>
          <cell r="J249"/>
          <cell r="K249"/>
          <cell r="L249"/>
        </row>
        <row r="250">
          <cell r="A250"/>
          <cell r="B250" t="str">
            <v>НАРУЖНЫЕ БЛОКИ</v>
          </cell>
          <cell r="C250"/>
          <cell r="D250"/>
          <cell r="E250"/>
          <cell r="F250"/>
          <cell r="G250"/>
          <cell r="H250"/>
          <cell r="I250"/>
          <cell r="J250"/>
          <cell r="K250"/>
          <cell r="L250"/>
        </row>
        <row r="251">
          <cell r="A251" t="str">
            <v>НС-1409381</v>
          </cell>
          <cell r="B251" t="str">
            <v>2RMN-14HN/OUT</v>
          </cell>
          <cell r="C251" t="str">
            <v>4,10 (1,47-4,84)</v>
          </cell>
          <cell r="D251" t="str">
            <v>4,40 (1,61-4,84)</v>
          </cell>
          <cell r="E251">
            <v>56</v>
          </cell>
          <cell r="F251" t="str">
            <v>A++/A+</v>
          </cell>
          <cell r="H251" t="str">
            <v>805x554x330</v>
          </cell>
          <cell r="I251">
            <v>31.6</v>
          </cell>
          <cell r="J251">
            <v>66290</v>
          </cell>
          <cell r="K251">
            <v>51000</v>
          </cell>
          <cell r="L251">
            <v>44880</v>
          </cell>
        </row>
        <row r="252">
          <cell r="A252" t="str">
            <v>НС-1409382</v>
          </cell>
          <cell r="B252" t="str">
            <v>2RMN-18HN/OUT</v>
          </cell>
          <cell r="C252" t="str">
            <v>5,28 (2,23-5,57)</v>
          </cell>
          <cell r="D252" t="str">
            <v>5,57 (2,34-5,63)</v>
          </cell>
          <cell r="E252">
            <v>54</v>
          </cell>
          <cell r="F252" t="str">
            <v>A++/A+</v>
          </cell>
          <cell r="H252" t="str">
            <v>805x554x330</v>
          </cell>
          <cell r="I252">
            <v>35</v>
          </cell>
          <cell r="J252">
            <v>70690</v>
          </cell>
          <cell r="K252">
            <v>54400</v>
          </cell>
          <cell r="L252">
            <v>47872</v>
          </cell>
        </row>
        <row r="253">
          <cell r="A253" t="str">
            <v>НС-1409384</v>
          </cell>
          <cell r="B253" t="str">
            <v>3RMN-21HN/OUT</v>
          </cell>
          <cell r="C253" t="str">
            <v>6,15 (1,99-6,59)</v>
          </cell>
          <cell r="D253" t="str">
            <v>6,45 (1,45-6,68)</v>
          </cell>
          <cell r="E253">
            <v>58</v>
          </cell>
          <cell r="F253" t="str">
            <v>A++/A+</v>
          </cell>
          <cell r="H253" t="str">
            <v>890x673x342</v>
          </cell>
          <cell r="I253">
            <v>43.3</v>
          </cell>
          <cell r="J253">
            <v>90790</v>
          </cell>
          <cell r="K253">
            <v>69800</v>
          </cell>
          <cell r="L253">
            <v>61424</v>
          </cell>
        </row>
        <row r="254">
          <cell r="A254" t="str">
            <v>НС-1737025</v>
          </cell>
          <cell r="B254" t="str">
            <v>3RMN-27HN/OUT</v>
          </cell>
          <cell r="C254" t="str">
            <v>7,91 (3,03-8,50)</v>
          </cell>
          <cell r="D254" t="str">
            <v>8,21 (2,20-8,50)</v>
          </cell>
          <cell r="E254">
            <v>58</v>
          </cell>
          <cell r="F254" t="str">
            <v>A++/A+</v>
          </cell>
          <cell r="H254" t="str">
            <v>890×673×342</v>
          </cell>
          <cell r="I254">
            <v>48</v>
          </cell>
          <cell r="J254">
            <v>100790</v>
          </cell>
          <cell r="K254">
            <v>77600</v>
          </cell>
          <cell r="L254">
            <v>68288</v>
          </cell>
        </row>
        <row r="255">
          <cell r="A255" t="str">
            <v>НС-1295067</v>
          </cell>
          <cell r="B255" t="str">
            <v>4RMX-28HN/OUT</v>
          </cell>
          <cell r="C255" t="str">
            <v>8,21 (2,05-9,85)</v>
          </cell>
          <cell r="D255" t="str">
            <v>8,79 (2,34-10,55)</v>
          </cell>
          <cell r="E255">
            <v>61</v>
          </cell>
          <cell r="F255" t="str">
            <v>A++/A+</v>
          </cell>
          <cell r="H255" t="str">
            <v>946x810x410</v>
          </cell>
          <cell r="I255">
            <v>62.1</v>
          </cell>
          <cell r="J255">
            <v>116890</v>
          </cell>
          <cell r="K255">
            <v>89900</v>
          </cell>
          <cell r="L255">
            <v>79112</v>
          </cell>
        </row>
        <row r="256">
          <cell r="A256" t="str">
            <v>НС-1295071</v>
          </cell>
          <cell r="B256" t="str">
            <v>4RMX-36HN/OUT</v>
          </cell>
          <cell r="C256" t="str">
            <v>10,55 (2,05-10,55)</v>
          </cell>
          <cell r="D256" t="str">
            <v>10,55 (2,34-11,14)</v>
          </cell>
          <cell r="E256">
            <v>62</v>
          </cell>
          <cell r="F256" t="str">
            <v>A++/A+</v>
          </cell>
          <cell r="H256" t="str">
            <v>946x810x410</v>
          </cell>
          <cell r="I256">
            <v>68.8</v>
          </cell>
          <cell r="J256">
            <v>160090</v>
          </cell>
          <cell r="K256">
            <v>123200</v>
          </cell>
          <cell r="L256">
            <v>108416</v>
          </cell>
        </row>
        <row r="257">
          <cell r="A257" t="str">
            <v>НС-1410348</v>
          </cell>
          <cell r="B257" t="str">
            <v>5RMN-42HN/OUT</v>
          </cell>
          <cell r="C257" t="str">
            <v>12,31 (2,05-14,07)</v>
          </cell>
          <cell r="D257" t="str">
            <v>12,31 (2,34-14,51)</v>
          </cell>
          <cell r="E257">
            <v>64</v>
          </cell>
          <cell r="F257" t="str">
            <v>A++/A+</v>
          </cell>
          <cell r="H257" t="str">
            <v>946x810x410</v>
          </cell>
          <cell r="I257">
            <v>73.3</v>
          </cell>
          <cell r="J257">
            <v>174390</v>
          </cell>
          <cell r="K257">
            <v>134200</v>
          </cell>
          <cell r="L257">
            <v>118096</v>
          </cell>
        </row>
        <row r="258">
          <cell r="A258" t="str">
            <v>НС-1737027</v>
          </cell>
          <cell r="B258" t="str">
            <v>5RMH-42HN/OUT</v>
          </cell>
          <cell r="C258" t="str">
            <v>12,31 (2,64-12,50)</v>
          </cell>
          <cell r="D258" t="str">
            <v>12,31 (3,52-12,32)</v>
          </cell>
          <cell r="E258">
            <v>63</v>
          </cell>
          <cell r="F258" t="str">
            <v>A++/A+</v>
          </cell>
          <cell r="H258" t="str">
            <v>946×810×410</v>
          </cell>
          <cell r="I258" t="str">
            <v>72,9</v>
          </cell>
          <cell r="J258">
            <v>176290</v>
          </cell>
          <cell r="K258">
            <v>135700</v>
          </cell>
          <cell r="L258">
            <v>119416</v>
          </cell>
        </row>
        <row r="259">
          <cell r="A259"/>
          <cell r="B259" t="str">
            <v>НАСТЕННЫЕ ВНУТРЕННИЕ БЛОКИ MULTI FLEXI - TRIUMPH Wi-Fi ready</v>
          </cell>
          <cell r="C259"/>
          <cell r="D259"/>
          <cell r="E259"/>
          <cell r="F259"/>
          <cell r="G259"/>
          <cell r="H259"/>
          <cell r="I259" t="str">
            <v>ЯНДЕКС.АЛИСА*</v>
          </cell>
          <cell r="J259"/>
          <cell r="K259"/>
          <cell r="L259"/>
        </row>
        <row r="260">
          <cell r="A260" t="str">
            <v>НС-1481536</v>
          </cell>
          <cell r="B260" t="str">
            <v>RCI-TMN07HN</v>
          </cell>
          <cell r="C260">
            <v>2.0499999999999998</v>
          </cell>
          <cell r="D260">
            <v>2.34</v>
          </cell>
          <cell r="E260" t="str">
            <v>21/26/30/40</v>
          </cell>
          <cell r="F260"/>
          <cell r="G260" t="str">
            <v>805×285×194</v>
          </cell>
          <cell r="H260"/>
          <cell r="I260">
            <v>7.5</v>
          </cell>
          <cell r="J260">
            <v>16890</v>
          </cell>
          <cell r="K260">
            <v>13000</v>
          </cell>
          <cell r="L260">
            <v>11440</v>
          </cell>
        </row>
        <row r="261">
          <cell r="A261" t="str">
            <v>НС-1409439</v>
          </cell>
          <cell r="B261" t="str">
            <v>RCI-TMN09HN</v>
          </cell>
          <cell r="C261">
            <v>2.64</v>
          </cell>
          <cell r="D261">
            <v>2.93</v>
          </cell>
          <cell r="E261" t="str">
            <v>21/25/31/38</v>
          </cell>
          <cell r="F261"/>
          <cell r="G261" t="str">
            <v>805×285×194</v>
          </cell>
          <cell r="H261"/>
          <cell r="I261">
            <v>7</v>
          </cell>
          <cell r="J261">
            <v>17090</v>
          </cell>
          <cell r="K261">
            <v>13200</v>
          </cell>
          <cell r="L261">
            <v>11616</v>
          </cell>
        </row>
        <row r="262">
          <cell r="A262" t="str">
            <v>НС-1409378</v>
          </cell>
          <cell r="B262" t="str">
            <v>RCI-TMN12HN</v>
          </cell>
          <cell r="C262">
            <v>3.52</v>
          </cell>
          <cell r="D262">
            <v>3.81</v>
          </cell>
          <cell r="E262" t="str">
            <v>22/26/34/40</v>
          </cell>
          <cell r="F262"/>
          <cell r="G262" t="str">
            <v>805×285×194</v>
          </cell>
          <cell r="H262"/>
          <cell r="I262">
            <v>7.5</v>
          </cell>
          <cell r="J262">
            <v>18290</v>
          </cell>
          <cell r="K262">
            <v>14100</v>
          </cell>
          <cell r="L262">
            <v>12408</v>
          </cell>
        </row>
        <row r="263">
          <cell r="A263" t="str">
            <v>НС-1154114</v>
          </cell>
          <cell r="B263" t="str">
            <v>RCI-TM18HN</v>
          </cell>
          <cell r="C263">
            <v>5.28</v>
          </cell>
          <cell r="D263">
            <v>5.57</v>
          </cell>
          <cell r="E263" t="str">
            <v>25/30/37/44</v>
          </cell>
          <cell r="F263"/>
          <cell r="G263" t="str">
            <v>957x302x213</v>
          </cell>
          <cell r="H263"/>
          <cell r="I263" t="str">
            <v>10,0</v>
          </cell>
          <cell r="J263">
            <v>23590</v>
          </cell>
          <cell r="K263">
            <v>18100</v>
          </cell>
          <cell r="L263">
            <v>15928</v>
          </cell>
        </row>
        <row r="264">
          <cell r="A264"/>
          <cell r="B264" t="str">
            <v>НАСТЕННЫЕ ВНУТРЕННИЕ БЛОКИ MULTI FLEXI - FELICITA Wi-Fi</v>
          </cell>
          <cell r="C264"/>
          <cell r="D264"/>
          <cell r="E264"/>
          <cell r="F264"/>
          <cell r="G264"/>
          <cell r="H264"/>
          <cell r="I264" t="str">
            <v>ЯНДЕКС.АЛИСА</v>
          </cell>
          <cell r="J264"/>
          <cell r="K264"/>
          <cell r="L264"/>
        </row>
        <row r="265">
          <cell r="A265" t="str">
            <v>НС-1691575</v>
          </cell>
          <cell r="B265" t="str">
            <v>RCI-FС09HN</v>
          </cell>
          <cell r="C265">
            <v>2.64</v>
          </cell>
          <cell r="D265">
            <v>2.93</v>
          </cell>
          <cell r="E265" t="str">
            <v>20/22/32/37</v>
          </cell>
          <cell r="F265" t="str">
            <v>A++/A+</v>
          </cell>
          <cell r="G265" t="str">
            <v>726×291×210</v>
          </cell>
          <cell r="H265"/>
          <cell r="I265" t="str">
            <v>8,0</v>
          </cell>
          <cell r="J265">
            <v>18590</v>
          </cell>
          <cell r="K265">
            <v>14300</v>
          </cell>
          <cell r="L265">
            <v>12584</v>
          </cell>
        </row>
        <row r="266">
          <cell r="A266" t="str">
            <v>НС-1691578</v>
          </cell>
          <cell r="B266" t="str">
            <v>RCI-FС12HN</v>
          </cell>
          <cell r="C266">
            <v>3.52</v>
          </cell>
          <cell r="D266">
            <v>3.81</v>
          </cell>
          <cell r="E266" t="str">
            <v>20/22/32/37</v>
          </cell>
          <cell r="F266" t="str">
            <v>A++/A+</v>
          </cell>
          <cell r="G266" t="str">
            <v>835×295×208</v>
          </cell>
          <cell r="H266"/>
          <cell r="I266" t="str">
            <v>8,7</v>
          </cell>
          <cell r="J266">
            <v>19690</v>
          </cell>
          <cell r="K266">
            <v>15100</v>
          </cell>
          <cell r="L266">
            <v>13288</v>
          </cell>
        </row>
        <row r="267">
          <cell r="A267"/>
          <cell r="B267" t="str">
            <v>НАСТЕННЫЕ ВНУТРЕННИЕ БЛОКИ MULTI FLEXI - VENTURO NERO Wi-Fi</v>
          </cell>
          <cell r="C267"/>
          <cell r="D267"/>
          <cell r="E267"/>
          <cell r="F267"/>
          <cell r="G267"/>
          <cell r="H267"/>
          <cell r="I267" t="str">
            <v>ЯНДЕКС.АЛИСА</v>
          </cell>
          <cell r="J267"/>
          <cell r="K267"/>
          <cell r="L267"/>
        </row>
        <row r="268">
          <cell r="A268" t="str">
            <v>НС-1694081</v>
          </cell>
          <cell r="B268" t="str">
            <v>RCI-VT09HN</v>
          </cell>
          <cell r="C268">
            <v>2.64</v>
          </cell>
          <cell r="D268">
            <v>2.93</v>
          </cell>
          <cell r="E268" t="str">
            <v>19/25/34/39</v>
          </cell>
          <cell r="F268" t="str">
            <v>A++/A+</v>
          </cell>
          <cell r="G268" t="str">
            <v>723×286×199</v>
          </cell>
          <cell r="H268"/>
          <cell r="I268" t="str">
            <v>7,5</v>
          </cell>
          <cell r="J268">
            <v>19090</v>
          </cell>
          <cell r="K268">
            <v>14700</v>
          </cell>
          <cell r="L268">
            <v>12936</v>
          </cell>
        </row>
        <row r="269">
          <cell r="A269" t="str">
            <v>НС-1694083</v>
          </cell>
          <cell r="B269" t="str">
            <v>RCI-VT12HN</v>
          </cell>
          <cell r="C269">
            <v>3.52</v>
          </cell>
          <cell r="D269">
            <v>3.81</v>
          </cell>
          <cell r="E269" t="str">
            <v>20/26/32/39</v>
          </cell>
          <cell r="F269" t="str">
            <v>A++/A+</v>
          </cell>
          <cell r="G269" t="str">
            <v>813×289×201</v>
          </cell>
          <cell r="H269"/>
          <cell r="I269" t="str">
            <v>8,0</v>
          </cell>
          <cell r="J269">
            <v>20490</v>
          </cell>
          <cell r="K269">
            <v>15800</v>
          </cell>
          <cell r="L269">
            <v>13904</v>
          </cell>
        </row>
        <row r="270">
          <cell r="A270"/>
          <cell r="B270" t="str">
            <v>НАСТЕННЫЕ ВНУТРЕННИЕ БЛОКИ MULTI FLEXI - PRESTIGIO Wi-Fi ready</v>
          </cell>
          <cell r="C270"/>
          <cell r="D270"/>
          <cell r="E270"/>
          <cell r="F270"/>
          <cell r="G270"/>
          <cell r="H270"/>
          <cell r="I270" t="str">
            <v>ЯНДЕКС.АЛИСА*</v>
          </cell>
          <cell r="J270"/>
          <cell r="K270"/>
          <cell r="L270"/>
        </row>
        <row r="271">
          <cell r="A271" t="str">
            <v>НС-1525700</v>
          </cell>
          <cell r="B271" t="str">
            <v>RCI-PX09HN</v>
          </cell>
          <cell r="C271">
            <v>2.64</v>
          </cell>
          <cell r="D271">
            <v>3.52</v>
          </cell>
          <cell r="E271" t="str">
            <v>20/23/31/39</v>
          </cell>
          <cell r="F271"/>
          <cell r="G271" t="str">
            <v>722×290×187</v>
          </cell>
          <cell r="H271"/>
          <cell r="I271">
            <v>7.3</v>
          </cell>
          <cell r="J271">
            <v>14690</v>
          </cell>
          <cell r="K271">
            <v>11300</v>
          </cell>
          <cell r="L271">
            <v>9944</v>
          </cell>
        </row>
        <row r="272">
          <cell r="A272" t="str">
            <v>НС-1525701</v>
          </cell>
          <cell r="B272" t="str">
            <v>RCI-PX12HN</v>
          </cell>
          <cell r="C272">
            <v>2.78</v>
          </cell>
          <cell r="D272">
            <v>3.81</v>
          </cell>
          <cell r="E272" t="str">
            <v>22/25/35/42</v>
          </cell>
          <cell r="F272"/>
          <cell r="G272" t="str">
            <v>802x297x189</v>
          </cell>
          <cell r="H272"/>
          <cell r="I272">
            <v>8.6</v>
          </cell>
          <cell r="J272">
            <v>15190</v>
          </cell>
          <cell r="K272">
            <v>11700</v>
          </cell>
          <cell r="L272">
            <v>10296</v>
          </cell>
        </row>
        <row r="273">
          <cell r="A273"/>
          <cell r="B273" t="str">
            <v>КАССЕТНЫЕ БЛОКИ MULTI FLEXI Wi-Fi ready</v>
          </cell>
          <cell r="C273"/>
          <cell r="D273"/>
          <cell r="E273"/>
          <cell r="F273"/>
          <cell r="G273"/>
          <cell r="H273"/>
          <cell r="I273" t="str">
            <v>ЯНДЕКС.АЛИСА**</v>
          </cell>
          <cell r="J273"/>
          <cell r="K273"/>
          <cell r="L273"/>
        </row>
        <row r="274">
          <cell r="A274" t="str">
            <v>НС-1449444</v>
          </cell>
          <cell r="B274" t="str">
            <v>RCI-CMN12/RCI-4C/pan</v>
          </cell>
          <cell r="C274">
            <v>3.52</v>
          </cell>
          <cell r="D274">
            <v>4.0999999999999996</v>
          </cell>
          <cell r="E274" t="str">
            <v>34,5/37,5/42</v>
          </cell>
          <cell r="F274"/>
          <cell r="G274" t="str">
            <v>570×260×570/715×123×715</v>
          </cell>
          <cell r="H274"/>
          <cell r="I274" t="str">
            <v>16,3/2,5</v>
          </cell>
          <cell r="J274">
            <v>35390</v>
          </cell>
          <cell r="K274">
            <v>27200</v>
          </cell>
          <cell r="L274">
            <v>23936</v>
          </cell>
        </row>
        <row r="275">
          <cell r="A275" t="str">
            <v>НС-1449452</v>
          </cell>
          <cell r="B275" t="str">
            <v>RCI-CMN18/RCI-4C/pan</v>
          </cell>
          <cell r="C275">
            <v>5.28</v>
          </cell>
          <cell r="D275">
            <v>5.42</v>
          </cell>
          <cell r="E275" t="str">
            <v>39/44/45,4</v>
          </cell>
          <cell r="F275"/>
          <cell r="G275" t="str">
            <v>570×260×570/715×123×715</v>
          </cell>
          <cell r="H275"/>
          <cell r="I275" t="str">
            <v>16,2/2,5</v>
          </cell>
          <cell r="J275">
            <v>37290</v>
          </cell>
          <cell r="K275">
            <v>28700</v>
          </cell>
          <cell r="L275">
            <v>25256</v>
          </cell>
        </row>
        <row r="276">
          <cell r="A276" t="str">
            <v>НС-1768226 </v>
          </cell>
          <cell r="B276" t="str">
            <v>RCI-CME12/RCI-4CM/pan</v>
          </cell>
          <cell r="C276">
            <v>3.52</v>
          </cell>
          <cell r="D276" t="str">
            <v>3,81</v>
          </cell>
          <cell r="E276" t="str">
            <v>35/38/41</v>
          </cell>
          <cell r="F276"/>
          <cell r="G276" t="str">
            <v>570×245×570/620×50×620</v>
          </cell>
          <cell r="H276"/>
          <cell r="I276" t="str">
            <v>16,1/2,7</v>
          </cell>
          <cell r="J276">
            <v>36690</v>
          </cell>
          <cell r="K276">
            <v>28200</v>
          </cell>
          <cell r="L276">
            <v>24816</v>
          </cell>
        </row>
        <row r="277">
          <cell r="A277" t="str">
            <v>НС-1768228 </v>
          </cell>
          <cell r="B277" t="str">
            <v>RCI-CME18/RCI-4CM/pan</v>
          </cell>
          <cell r="C277">
            <v>5.28</v>
          </cell>
          <cell r="D277" t="str">
            <v>5,57</v>
          </cell>
          <cell r="E277" t="str">
            <v>35,5/39,5/43</v>
          </cell>
          <cell r="F277"/>
          <cell r="G277" t="str">
            <v>570×245×570/620×50×620</v>
          </cell>
          <cell r="H277"/>
          <cell r="I277" t="str">
            <v>16,2/2,7</v>
          </cell>
          <cell r="J277">
            <v>38590</v>
          </cell>
          <cell r="K277">
            <v>29700</v>
          </cell>
          <cell r="L277">
            <v>26136</v>
          </cell>
        </row>
        <row r="278">
          <cell r="A278"/>
          <cell r="B278" t="str">
            <v>КАНАЛЬНЫЕ БЛОКИ MULTI FLEXI Wi-Fi</v>
          </cell>
          <cell r="C278"/>
          <cell r="D278"/>
          <cell r="E278"/>
          <cell r="F278"/>
          <cell r="G278"/>
          <cell r="H278"/>
          <cell r="I278" t="str">
            <v>ЯНДЕКС.АЛИСА</v>
          </cell>
          <cell r="J278"/>
          <cell r="K278"/>
          <cell r="L278"/>
        </row>
        <row r="279">
          <cell r="A279" t="str">
            <v>НС-1694121</v>
          </cell>
          <cell r="B279" t="str">
            <v>RCI-DMN09</v>
          </cell>
          <cell r="C279">
            <v>2.64</v>
          </cell>
          <cell r="D279">
            <v>2.93</v>
          </cell>
          <cell r="E279" t="str">
            <v>27/31/33/35</v>
          </cell>
          <cell r="F279"/>
          <cell r="G279" t="str">
            <v>700×200×506</v>
          </cell>
          <cell r="I279">
            <v>16.600000000000001</v>
          </cell>
          <cell r="J279">
            <v>31690</v>
          </cell>
          <cell r="K279">
            <v>24400</v>
          </cell>
          <cell r="L279">
            <v>21472</v>
          </cell>
        </row>
        <row r="280">
          <cell r="A280" t="str">
            <v>НС-1694077</v>
          </cell>
          <cell r="B280" t="str">
            <v>RCI-DMN12</v>
          </cell>
          <cell r="C280">
            <v>3.52</v>
          </cell>
          <cell r="D280">
            <v>3.81</v>
          </cell>
          <cell r="E280" t="str">
            <v>26/31/33/35</v>
          </cell>
          <cell r="F280"/>
          <cell r="G280" t="str">
            <v>700×200×506</v>
          </cell>
          <cell r="I280">
            <v>16.600000000000001</v>
          </cell>
          <cell r="J280">
            <v>32990</v>
          </cell>
          <cell r="K280">
            <v>25400</v>
          </cell>
          <cell r="L280">
            <v>22352</v>
          </cell>
        </row>
        <row r="281">
          <cell r="A281" t="str">
            <v>НС-1694079</v>
          </cell>
          <cell r="B281" t="str">
            <v>RCI-DMN18</v>
          </cell>
          <cell r="C281">
            <v>5.28</v>
          </cell>
          <cell r="D281">
            <v>6.01</v>
          </cell>
          <cell r="E281" t="str">
            <v>31/34/36,5</v>
          </cell>
          <cell r="F281"/>
          <cell r="G281" t="str">
            <v>700×245×750</v>
          </cell>
          <cell r="I281">
            <v>24.4</v>
          </cell>
          <cell r="J281">
            <v>38390</v>
          </cell>
          <cell r="K281">
            <v>29500</v>
          </cell>
          <cell r="L281">
            <v>25960</v>
          </cell>
        </row>
        <row r="282">
          <cell r="A282" t="str">
            <v>НС-1738221</v>
          </cell>
          <cell r="B282" t="str">
            <v>RCI-DMV09</v>
          </cell>
          <cell r="C282">
            <v>2.64</v>
          </cell>
          <cell r="D282">
            <v>2.93</v>
          </cell>
          <cell r="E282" t="str">
            <v>27/31/33/35</v>
          </cell>
          <cell r="F282"/>
          <cell r="G282" t="str">
            <v>700×200×506</v>
          </cell>
          <cell r="I282">
            <v>16.600000000000001</v>
          </cell>
          <cell r="J282">
            <v>36890</v>
          </cell>
          <cell r="K282">
            <v>28400</v>
          </cell>
          <cell r="L282">
            <v>24992</v>
          </cell>
        </row>
        <row r="283">
          <cell r="A283" t="str">
            <v>НС-1738222</v>
          </cell>
          <cell r="B283" t="str">
            <v>RCI-DMV12</v>
          </cell>
          <cell r="C283">
            <v>3.52</v>
          </cell>
          <cell r="D283">
            <v>3.81</v>
          </cell>
          <cell r="E283" t="str">
            <v>26/31/33/35</v>
          </cell>
          <cell r="F283"/>
          <cell r="G283" t="str">
            <v>700×200×506</v>
          </cell>
          <cell r="H283"/>
          <cell r="I283">
            <v>16.600000000000001</v>
          </cell>
          <cell r="J283">
            <v>38190</v>
          </cell>
          <cell r="K283">
            <v>29400</v>
          </cell>
          <cell r="L283">
            <v>25872</v>
          </cell>
        </row>
        <row r="284">
          <cell r="A284"/>
          <cell r="B284"/>
          <cell r="C284"/>
          <cell r="D284"/>
          <cell r="E284"/>
          <cell r="F284"/>
          <cell r="G284"/>
          <cell r="I284" t="str">
            <v>ЯНДЕКС.АЛИСА* - функция доступна при приобретении Wi-Fi модуля с Алисой</v>
          </cell>
          <cell r="J284"/>
          <cell r="K284"/>
          <cell r="L284"/>
        </row>
        <row r="285">
          <cell r="A285"/>
          <cell r="B285"/>
          <cell r="C285"/>
          <cell r="D285"/>
          <cell r="E285"/>
          <cell r="F285"/>
          <cell r="G285"/>
          <cell r="I285" t="str">
            <v>ЯНДЕКС.АЛИСА** - функция доступна при приобретении проводного пульта со встроенным Wi-Fi модулем</v>
          </cell>
          <cell r="J285"/>
          <cell r="K285"/>
          <cell r="L285"/>
        </row>
        <row r="286">
          <cell r="A286"/>
          <cell r="B286" t="str">
            <v>МОБИЛЬНЫЕ КОНДИЦИОНЕРЫ</v>
          </cell>
          <cell r="C286"/>
          <cell r="D286"/>
          <cell r="E286"/>
          <cell r="F286"/>
          <cell r="G286"/>
          <cell r="H286"/>
          <cell r="I286"/>
          <cell r="J286"/>
          <cell r="K286"/>
          <cell r="L286"/>
        </row>
        <row r="287">
          <cell r="A287"/>
          <cell r="B287"/>
          <cell r="C287" t="str">
            <v>Мощность, кВт</v>
          </cell>
          <cell r="D287"/>
          <cell r="E287" t="str">
            <v>Уров. шума внутреннего блока ДБ(A)</v>
          </cell>
          <cell r="F287" t="str">
            <v>Энерго-эфектив-
ность</v>
          </cell>
          <cell r="G287" t="str">
            <v>Габариты блока (ДхВхГ), мм</v>
          </cell>
          <cell r="H287" t="str">
            <v>Рекомендовано к размещению на МАРКЕТПЛЕЙСАХ</v>
          </cell>
          <cell r="I287" t="str">
            <v>Вес нетто, внутр/наружный блок, кг</v>
          </cell>
          <cell r="J287" t="str">
            <v>РИЦ, руб</v>
          </cell>
          <cell r="K287" t="str">
            <v>Дилерская цена, руб</v>
          </cell>
          <cell r="L287" t="str">
            <v>Ваша Спец цена, руб</v>
          </cell>
        </row>
        <row r="288">
          <cell r="A288"/>
          <cell r="B288"/>
          <cell r="C288" t="str">
            <v>охл.</v>
          </cell>
          <cell r="D288" t="str">
            <v>нагр.</v>
          </cell>
          <cell r="E288"/>
          <cell r="F288"/>
          <cell r="G288"/>
          <cell r="H288"/>
          <cell r="I288"/>
          <cell r="J288"/>
          <cell r="K288"/>
          <cell r="L288"/>
        </row>
        <row r="289">
          <cell r="A289"/>
          <cell r="B289" t="str">
            <v>TESORO</v>
          </cell>
          <cell r="C289"/>
          <cell r="D289"/>
          <cell r="E289"/>
          <cell r="F289"/>
          <cell r="G289" t="str">
            <v>Узнать больше</v>
          </cell>
          <cell r="H289"/>
          <cell r="I289"/>
          <cell r="J289"/>
          <cell r="K289"/>
          <cell r="L289"/>
        </row>
        <row r="290">
          <cell r="A290" t="str">
            <v>НС-1410146</v>
          </cell>
          <cell r="B290" t="str">
            <v>RM-TS17CH-E</v>
          </cell>
          <cell r="C290">
            <v>1.65</v>
          </cell>
          <cell r="D290" t="str">
            <v>-</v>
          </cell>
          <cell r="E290" t="str">
            <v>52/53</v>
          </cell>
          <cell r="F290" t="str">
            <v>A</v>
          </cell>
          <cell r="G290" t="str">
            <v xml:space="preserve">315x310x698 </v>
          </cell>
          <cell r="H290" t="str">
            <v>✓</v>
          </cell>
          <cell r="I290">
            <v>18.5</v>
          </cell>
          <cell r="J290">
            <v>21990</v>
          </cell>
          <cell r="K290">
            <v>17590</v>
          </cell>
          <cell r="L290">
            <v>15831</v>
          </cell>
        </row>
        <row r="291">
          <cell r="A291" t="str">
            <v>НС-1410147</v>
          </cell>
          <cell r="B291" t="str">
            <v>RM-TS22CH-E</v>
          </cell>
          <cell r="C291">
            <v>2.15</v>
          </cell>
          <cell r="D291" t="str">
            <v>-</v>
          </cell>
          <cell r="E291" t="str">
            <v>53/54</v>
          </cell>
          <cell r="F291" t="str">
            <v>A</v>
          </cell>
          <cell r="G291" t="str">
            <v xml:space="preserve">315x310x698 </v>
          </cell>
          <cell r="H291" t="str">
            <v>✓</v>
          </cell>
          <cell r="I291">
            <v>18.5</v>
          </cell>
          <cell r="J291">
            <v>23490</v>
          </cell>
          <cell r="K291">
            <v>18790</v>
          </cell>
          <cell r="L291">
            <v>16911</v>
          </cell>
        </row>
        <row r="292">
          <cell r="A292" t="str">
            <v>НС-1410149</v>
          </cell>
          <cell r="B292" t="str">
            <v>RM-TS28CH-E</v>
          </cell>
          <cell r="C292">
            <v>2.79</v>
          </cell>
          <cell r="D292" t="str">
            <v>-</v>
          </cell>
          <cell r="E292" t="str">
            <v>54/55</v>
          </cell>
          <cell r="F292" t="str">
            <v>A</v>
          </cell>
          <cell r="G292" t="str">
            <v xml:space="preserve">315x310x698 </v>
          </cell>
          <cell r="H292" t="str">
            <v>✓</v>
          </cell>
          <cell r="I292">
            <v>18.5</v>
          </cell>
          <cell r="J292">
            <v>26490</v>
          </cell>
          <cell r="K292">
            <v>21190</v>
          </cell>
          <cell r="L292">
            <v>19071</v>
          </cell>
        </row>
        <row r="293">
          <cell r="A293" t="str">
            <v>НС-1763782</v>
          </cell>
          <cell r="B293" t="str">
            <v>RM-TS22CH-E2</v>
          </cell>
          <cell r="C293">
            <v>2.15</v>
          </cell>
          <cell r="D293" t="str">
            <v>-</v>
          </cell>
          <cell r="E293" t="str">
            <v>53/54</v>
          </cell>
          <cell r="F293" t="str">
            <v>A</v>
          </cell>
          <cell r="G293" t="str">
            <v xml:space="preserve">315x310x698 </v>
          </cell>
          <cell r="H293" t="str">
            <v>✓</v>
          </cell>
          <cell r="I293">
            <v>18.5</v>
          </cell>
          <cell r="J293">
            <v>23490</v>
          </cell>
          <cell r="K293">
            <v>18790</v>
          </cell>
          <cell r="L293">
            <v>16911</v>
          </cell>
        </row>
        <row r="294">
          <cell r="A294" t="str">
            <v>НС-1763783</v>
          </cell>
          <cell r="B294" t="str">
            <v>RM-TS28CH-E2</v>
          </cell>
          <cell r="C294">
            <v>2.79</v>
          </cell>
          <cell r="D294" t="str">
            <v>-</v>
          </cell>
          <cell r="E294" t="str">
            <v>54/55</v>
          </cell>
          <cell r="F294" t="str">
            <v>A</v>
          </cell>
          <cell r="G294" t="str">
            <v xml:space="preserve">315x310x698 </v>
          </cell>
          <cell r="H294" t="str">
            <v>✓</v>
          </cell>
          <cell r="I294">
            <v>18.5</v>
          </cell>
          <cell r="J294">
            <v>26490</v>
          </cell>
          <cell r="K294">
            <v>21190</v>
          </cell>
          <cell r="L294">
            <v>19071</v>
          </cell>
        </row>
        <row r="295">
          <cell r="A295"/>
          <cell r="B295" t="str">
            <v>EGOISTA</v>
          </cell>
          <cell r="C295"/>
          <cell r="D295"/>
          <cell r="E295"/>
          <cell r="F295"/>
          <cell r="G295" t="str">
            <v>Узнать больше</v>
          </cell>
          <cell r="H295"/>
          <cell r="I295"/>
          <cell r="J295"/>
          <cell r="K295"/>
          <cell r="L295"/>
        </row>
        <row r="296">
          <cell r="A296" t="str">
            <v>НС-1294515</v>
          </cell>
          <cell r="B296" t="str">
            <v>RM-EG17CH-E</v>
          </cell>
          <cell r="C296">
            <v>1.65</v>
          </cell>
          <cell r="D296" t="str">
            <v>-</v>
          </cell>
          <cell r="E296" t="str">
            <v>48,2/51,6</v>
          </cell>
          <cell r="F296" t="str">
            <v>A</v>
          </cell>
          <cell r="G296" t="str">
            <v>329x615x318</v>
          </cell>
          <cell r="H296" t="str">
            <v>✓</v>
          </cell>
          <cell r="I296">
            <v>20.5</v>
          </cell>
          <cell r="J296">
            <v>22990</v>
          </cell>
          <cell r="K296">
            <v>18390</v>
          </cell>
          <cell r="L296">
            <v>16551</v>
          </cell>
        </row>
        <row r="297">
          <cell r="A297"/>
          <cell r="B297" t="str">
            <v>BUSTA</v>
          </cell>
          <cell r="C297"/>
          <cell r="D297"/>
          <cell r="E297"/>
          <cell r="F297"/>
          <cell r="G297" t="str">
            <v>Узнать больше</v>
          </cell>
          <cell r="H297"/>
          <cell r="I297"/>
          <cell r="J297"/>
          <cell r="K297"/>
          <cell r="L297"/>
        </row>
        <row r="298">
          <cell r="A298" t="str">
            <v>НС-1291859</v>
          </cell>
          <cell r="B298" t="str">
            <v>RM-BS22CH-E</v>
          </cell>
          <cell r="C298">
            <v>2.15</v>
          </cell>
          <cell r="D298" t="str">
            <v>-</v>
          </cell>
          <cell r="E298" t="str">
            <v>47/52,5</v>
          </cell>
          <cell r="F298" t="str">
            <v>A</v>
          </cell>
          <cell r="G298" t="str">
            <v>345x715x375</v>
          </cell>
          <cell r="H298" t="str">
            <v>✓</v>
          </cell>
          <cell r="I298">
            <v>22.5</v>
          </cell>
          <cell r="J298">
            <v>23990</v>
          </cell>
          <cell r="K298">
            <v>19190</v>
          </cell>
          <cell r="L298">
            <v>17271</v>
          </cell>
        </row>
        <row r="299">
          <cell r="A299" t="str">
            <v>НС-1291861</v>
          </cell>
          <cell r="B299" t="str">
            <v>RM-BS28CH-E</v>
          </cell>
          <cell r="C299">
            <v>2.79</v>
          </cell>
          <cell r="D299" t="str">
            <v>-</v>
          </cell>
          <cell r="E299" t="str">
            <v>46,9/51,9</v>
          </cell>
          <cell r="F299" t="str">
            <v>A</v>
          </cell>
          <cell r="G299" t="str">
            <v>355x703x345</v>
          </cell>
          <cell r="H299" t="str">
            <v>✓</v>
          </cell>
          <cell r="I299">
            <v>24.7</v>
          </cell>
          <cell r="J299">
            <v>26990</v>
          </cell>
          <cell r="K299">
            <v>21590</v>
          </cell>
          <cell r="L299">
            <v>19431</v>
          </cell>
        </row>
        <row r="300">
          <cell r="A300"/>
          <cell r="B300" t="str">
            <v>SALVATORE</v>
          </cell>
          <cell r="C300"/>
          <cell r="D300"/>
          <cell r="E300"/>
          <cell r="F300"/>
          <cell r="G300" t="str">
            <v>Узнать больше</v>
          </cell>
          <cell r="H300"/>
          <cell r="I300"/>
          <cell r="J300"/>
          <cell r="K300"/>
          <cell r="L300"/>
        </row>
        <row r="301">
          <cell r="A301" t="str">
            <v>НС-1291862</v>
          </cell>
          <cell r="B301" t="str">
            <v>RM-SL39CH-E</v>
          </cell>
          <cell r="C301">
            <v>3.85</v>
          </cell>
          <cell r="D301" t="str">
            <v>-</v>
          </cell>
          <cell r="E301" t="str">
            <v>50,5/51/52</v>
          </cell>
          <cell r="F301" t="str">
            <v>A</v>
          </cell>
          <cell r="G301" t="str">
            <v>467x765x397</v>
          </cell>
          <cell r="H301" t="str">
            <v>✓</v>
          </cell>
          <cell r="I301">
            <v>33</v>
          </cell>
          <cell r="J301">
            <v>37990</v>
          </cell>
          <cell r="K301">
            <v>30390</v>
          </cell>
          <cell r="L301">
            <v>27351</v>
          </cell>
        </row>
        <row r="302">
          <cell r="A302"/>
          <cell r="B302" t="str">
            <v xml:space="preserve">MAGNATE NEW </v>
          </cell>
          <cell r="C302"/>
          <cell r="D302"/>
          <cell r="E302"/>
          <cell r="F302"/>
          <cell r="G302" t="str">
            <v>Узнать больше</v>
          </cell>
          <cell r="H302"/>
          <cell r="I302"/>
          <cell r="J302"/>
          <cell r="K302"/>
          <cell r="L302"/>
        </row>
        <row r="303">
          <cell r="A303" t="str">
            <v>НС-1698689</v>
          </cell>
          <cell r="B303" t="str">
            <v>RM-MT22CH-E</v>
          </cell>
          <cell r="C303">
            <v>2.16</v>
          </cell>
          <cell r="D303" t="str">
            <v>-</v>
          </cell>
          <cell r="E303" t="str">
            <v>53/54</v>
          </cell>
          <cell r="F303" t="str">
            <v>A</v>
          </cell>
          <cell r="G303" t="str">
            <v>332x696x306</v>
          </cell>
          <cell r="H303" t="str">
            <v>x</v>
          </cell>
          <cell r="I303">
            <v>20</v>
          </cell>
          <cell r="J303">
            <v>23990</v>
          </cell>
          <cell r="K303">
            <v>19190</v>
          </cell>
          <cell r="L303">
            <v>17271</v>
          </cell>
        </row>
        <row r="304">
          <cell r="A304" t="str">
            <v>НС-1698690</v>
          </cell>
          <cell r="B304" t="str">
            <v>RM-MT28CH-E</v>
          </cell>
          <cell r="C304">
            <v>2.82</v>
          </cell>
          <cell r="D304" t="str">
            <v>-</v>
          </cell>
          <cell r="E304" t="str">
            <v>54/55</v>
          </cell>
          <cell r="F304" t="str">
            <v>A</v>
          </cell>
          <cell r="G304" t="str">
            <v>332x696x306</v>
          </cell>
          <cell r="H304" t="str">
            <v>x</v>
          </cell>
          <cell r="I304">
            <v>20</v>
          </cell>
          <cell r="J304">
            <v>26990</v>
          </cell>
          <cell r="K304">
            <v>21590</v>
          </cell>
          <cell r="L304">
            <v>19431</v>
          </cell>
        </row>
        <row r="305">
          <cell r="A305"/>
          <cell r="B305" t="str">
            <v xml:space="preserve">CUBO </v>
          </cell>
          <cell r="C305"/>
          <cell r="D305"/>
          <cell r="E305"/>
          <cell r="F305"/>
          <cell r="G305" t="str">
            <v>Узнать больше</v>
          </cell>
          <cell r="H305"/>
          <cell r="I305"/>
          <cell r="J305"/>
          <cell r="K305"/>
          <cell r="L305"/>
        </row>
        <row r="306">
          <cell r="A306" t="str">
            <v>НС-1609755</v>
          </cell>
          <cell r="B306" t="str">
            <v>RM-CU30HH-E</v>
          </cell>
          <cell r="C306">
            <v>2.98</v>
          </cell>
          <cell r="D306">
            <v>2.2999999999999998</v>
          </cell>
          <cell r="E306" t="str">
            <v>54/55</v>
          </cell>
          <cell r="F306" t="str">
            <v>A</v>
          </cell>
          <cell r="G306" t="str">
            <v>315x700x310</v>
          </cell>
          <cell r="H306" t="str">
            <v>✓</v>
          </cell>
          <cell r="I306">
            <v>23</v>
          </cell>
          <cell r="J306">
            <v>33990</v>
          </cell>
          <cell r="K306">
            <v>27190</v>
          </cell>
          <cell r="L306">
            <v>24471</v>
          </cell>
        </row>
        <row r="307">
          <cell r="A307"/>
          <cell r="B307" t="str">
            <v xml:space="preserve">CARO </v>
          </cell>
          <cell r="C307"/>
          <cell r="D307"/>
          <cell r="E307"/>
          <cell r="F307"/>
          <cell r="G307" t="str">
            <v>Узнать больше</v>
          </cell>
          <cell r="H307"/>
          <cell r="I307"/>
          <cell r="J307"/>
          <cell r="K307"/>
          <cell r="L307"/>
        </row>
        <row r="308">
          <cell r="A308" t="str">
            <v>НС-1609752</v>
          </cell>
          <cell r="B308" t="str">
            <v>RM-CR39HH-E</v>
          </cell>
          <cell r="C308">
            <v>3.88</v>
          </cell>
          <cell r="D308">
            <v>3.1</v>
          </cell>
          <cell r="E308" t="str">
            <v>54/55/56</v>
          </cell>
          <cell r="F308" t="str">
            <v>A</v>
          </cell>
          <cell r="G308" t="str">
            <v>434x700x350</v>
          </cell>
          <cell r="H308" t="str">
            <v>x</v>
          </cell>
          <cell r="I308">
            <v>29.5</v>
          </cell>
          <cell r="J308">
            <v>44990</v>
          </cell>
          <cell r="K308">
            <v>35990</v>
          </cell>
          <cell r="L308">
            <v>32391</v>
          </cell>
        </row>
        <row r="309">
          <cell r="A309"/>
          <cell r="B309" t="str">
            <v>STRADA</v>
          </cell>
          <cell r="C309"/>
          <cell r="D309"/>
          <cell r="E309"/>
          <cell r="F309"/>
          <cell r="G309" t="str">
            <v>Узнать больше</v>
          </cell>
          <cell r="H309"/>
          <cell r="I309"/>
          <cell r="J309"/>
          <cell r="K309"/>
          <cell r="L309"/>
        </row>
        <row r="310">
          <cell r="A310" t="str">
            <v>НС-1410150</v>
          </cell>
          <cell r="B310" t="str">
            <v>RM-ST39CH-E</v>
          </cell>
          <cell r="C310">
            <v>3.85</v>
          </cell>
          <cell r="D310" t="str">
            <v>-</v>
          </cell>
          <cell r="E310" t="str">
            <v>54/55/56</v>
          </cell>
          <cell r="F310" t="str">
            <v>A</v>
          </cell>
          <cell r="G310" t="str">
            <v>470x353x762</v>
          </cell>
          <cell r="H310" t="str">
            <v>✓</v>
          </cell>
          <cell r="I310">
            <v>29.5</v>
          </cell>
          <cell r="J310">
            <v>37990</v>
          </cell>
          <cell r="K310">
            <v>30390</v>
          </cell>
          <cell r="L310">
            <v>35890</v>
          </cell>
        </row>
        <row r="311">
          <cell r="A311" t="str">
            <v>НС-1763790</v>
          </cell>
          <cell r="B311" t="str">
            <v>RM-ST39CH-E2</v>
          </cell>
          <cell r="C311">
            <v>3.85</v>
          </cell>
          <cell r="D311" t="str">
            <v>-</v>
          </cell>
          <cell r="E311" t="str">
            <v>54/55/56</v>
          </cell>
          <cell r="F311" t="str">
            <v>A</v>
          </cell>
          <cell r="G311" t="str">
            <v>470x353x762</v>
          </cell>
          <cell r="H311" t="str">
            <v>✓</v>
          </cell>
          <cell r="I311">
            <v>29.5</v>
          </cell>
          <cell r="J311">
            <v>37990</v>
          </cell>
          <cell r="K311">
            <v>30390</v>
          </cell>
          <cell r="L311">
            <v>35890</v>
          </cell>
        </row>
        <row r="312">
          <cell r="A312"/>
          <cell r="B312" t="str">
            <v>LARGO PRO</v>
          </cell>
          <cell r="C312"/>
          <cell r="D312"/>
          <cell r="E312"/>
          <cell r="F312"/>
          <cell r="G312" t="str">
            <v>Узнать больше</v>
          </cell>
          <cell r="H312"/>
          <cell r="I312"/>
          <cell r="J312"/>
          <cell r="K312"/>
          <cell r="L312"/>
        </row>
        <row r="313">
          <cell r="A313" t="str">
            <v>НС-1488387</v>
          </cell>
          <cell r="B313" t="str">
            <v>RM-LP50CN-E</v>
          </cell>
          <cell r="C313">
            <v>4.96</v>
          </cell>
          <cell r="D313" t="str">
            <v>-</v>
          </cell>
          <cell r="E313" t="str">
            <v>49/50/51</v>
          </cell>
          <cell r="F313" t="str">
            <v>A</v>
          </cell>
          <cell r="G313" t="str">
            <v>450x745x396</v>
          </cell>
          <cell r="H313" t="str">
            <v>x</v>
          </cell>
          <cell r="I313">
            <v>33.299999999999997</v>
          </cell>
          <cell r="J313">
            <v>49990</v>
          </cell>
          <cell r="K313">
            <v>39990</v>
          </cell>
          <cell r="L313">
            <v>35991</v>
          </cell>
        </row>
        <row r="314">
          <cell r="A314" t="str">
            <v>НС-1488390</v>
          </cell>
          <cell r="B314" t="str">
            <v>RM-LP60CN-E</v>
          </cell>
          <cell r="C314">
            <v>5.84</v>
          </cell>
          <cell r="D314" t="str">
            <v>-</v>
          </cell>
          <cell r="E314" t="str">
            <v>50/52/53</v>
          </cell>
          <cell r="F314" t="str">
            <v>A</v>
          </cell>
          <cell r="G314" t="str">
            <v>450x745x396</v>
          </cell>
          <cell r="H314" t="str">
            <v>x</v>
          </cell>
          <cell r="I314">
            <v>33.299999999999997</v>
          </cell>
          <cell r="J314">
            <v>53990</v>
          </cell>
          <cell r="K314">
            <v>43190</v>
          </cell>
          <cell r="L314">
            <v>38871</v>
          </cell>
        </row>
        <row r="315">
          <cell r="A315" t="str">
            <v>НС-1763791</v>
          </cell>
          <cell r="B315" t="str">
            <v>RM-LP60CN-EW</v>
          </cell>
          <cell r="C315">
            <v>5.84</v>
          </cell>
          <cell r="D315" t="str">
            <v>-</v>
          </cell>
          <cell r="E315" t="str">
            <v>50/52/53</v>
          </cell>
          <cell r="F315" t="str">
            <v>A</v>
          </cell>
          <cell r="G315" t="str">
            <v>450x745x396</v>
          </cell>
          <cell r="H315" t="str">
            <v>x</v>
          </cell>
          <cell r="I315">
            <v>33.299999999999997</v>
          </cell>
          <cell r="J315">
            <v>54990</v>
          </cell>
          <cell r="K315">
            <v>43990</v>
          </cell>
          <cell r="L315">
            <v>39591</v>
          </cell>
        </row>
        <row r="316">
          <cell r="A316"/>
          <cell r="B316" t="str">
            <v>Аксессуары для мобильных кондиционеров</v>
          </cell>
          <cell r="C316"/>
          <cell r="D316"/>
          <cell r="E316"/>
          <cell r="F316"/>
          <cell r="G316"/>
          <cell r="H316"/>
          <cell r="I316"/>
          <cell r="J316"/>
          <cell r="K316"/>
          <cell r="L316"/>
        </row>
        <row r="317">
          <cell r="A317"/>
          <cell r="B317" t="str">
            <v xml:space="preserve">Модель </v>
          </cell>
          <cell r="C317" t="str">
            <v>Описание</v>
          </cell>
          <cell r="D317"/>
          <cell r="E317"/>
          <cell r="F317"/>
          <cell r="G317"/>
          <cell r="H317" t="str">
            <v>Рекомендовано к размещению на МАРКЕТПЛЕЙСАХ</v>
          </cell>
          <cell r="I317" t="str">
            <v>Вес нетто, кг</v>
          </cell>
          <cell r="J317" t="str">
            <v>РИЦ, руб</v>
          </cell>
          <cell r="K317" t="str">
            <v>Дилерская цена,руб.</v>
          </cell>
          <cell r="L317" t="str">
            <v>Ваша Спец цена, руб.</v>
          </cell>
        </row>
        <row r="318">
          <cell r="A318" t="str">
            <v>НС-1488394</v>
          </cell>
          <cell r="B318" t="str">
            <v>LA-WKS-04M</v>
          </cell>
          <cell r="C318" t="str">
            <v>Оконный адаптер для мобильного кондиционера совместив со всеми мобильными кондиционерами. Адаптер крепится к раме и створке окна. Данный адаптер подходит для распашных окон.</v>
          </cell>
          <cell r="D318"/>
          <cell r="E318"/>
          <cell r="F318"/>
          <cell r="G318"/>
          <cell r="H318" t="str">
            <v>✓</v>
          </cell>
          <cell r="I318">
            <v>0.25</v>
          </cell>
          <cell r="J318">
            <v>1599</v>
          </cell>
          <cell r="K318">
            <v>1090</v>
          </cell>
          <cell r="L318">
            <v>1090</v>
          </cell>
        </row>
        <row r="319">
          <cell r="A319"/>
          <cell r="B319" t="str">
            <v>ОСУШИТЕЛИ ВОЗДУХА</v>
          </cell>
          <cell r="C319"/>
          <cell r="D319"/>
          <cell r="E319"/>
          <cell r="F319"/>
          <cell r="G319"/>
          <cell r="H319"/>
          <cell r="I319"/>
          <cell r="J319"/>
          <cell r="K319"/>
          <cell r="L319"/>
        </row>
        <row r="320">
          <cell r="A320"/>
          <cell r="B320" t="str">
            <v xml:space="preserve">Модель </v>
          </cell>
          <cell r="C320" t="str">
            <v>Производительность, л/сут (30 °С, 80%)</v>
          </cell>
          <cell r="D320" t="str">
            <v>Объем бака, л</v>
          </cell>
          <cell r="E320" t="str">
            <v>Уров. шума ДБ(A)</v>
          </cell>
          <cell r="F320"/>
          <cell r="G320" t="str">
            <v>Габариты блока (ДхВхГ), мм</v>
          </cell>
          <cell r="H320" t="str">
            <v>Рекомендовано к размещению на МАРКЕТПЛЕЙСАХ</v>
          </cell>
          <cell r="I320" t="str">
            <v>Вес нетто, кг</v>
          </cell>
          <cell r="J320" t="str">
            <v>РИЦ, руб</v>
          </cell>
          <cell r="K320" t="str">
            <v>Дилерская цена,руб.</v>
          </cell>
          <cell r="L320" t="str">
            <v>Ваша Спец цена, руб.</v>
          </cell>
        </row>
        <row r="321">
          <cell r="A321"/>
          <cell r="B321" t="str">
            <v>CARISMA Studio</v>
          </cell>
          <cell r="C321"/>
          <cell r="D321"/>
          <cell r="E321"/>
          <cell r="F321"/>
          <cell r="G321" t="str">
            <v>Узнать больше</v>
          </cell>
          <cell r="H321"/>
          <cell r="I321"/>
          <cell r="J321"/>
          <cell r="K321"/>
          <cell r="L321"/>
        </row>
        <row r="322">
          <cell r="A322"/>
          <cell r="B322" t="str">
            <v>RD-CR10-E</v>
          </cell>
          <cell r="C322">
            <v>10</v>
          </cell>
          <cell r="D322">
            <v>2</v>
          </cell>
          <cell r="E322" t="str">
            <v xml:space="preserve">≤39 </v>
          </cell>
          <cell r="G322" t="str">
            <v xml:space="preserve"> 270x408x205</v>
          </cell>
          <cell r="H322" t="str">
            <v>✓</v>
          </cell>
          <cell r="I322">
            <v>13.6</v>
          </cell>
          <cell r="J322">
            <v>11490</v>
          </cell>
          <cell r="K322">
            <v>9199</v>
          </cell>
          <cell r="L322">
            <v>8279.1</v>
          </cell>
        </row>
        <row r="323">
          <cell r="A323"/>
          <cell r="B323" t="str">
            <v>CARISMA Loft</v>
          </cell>
          <cell r="C323"/>
          <cell r="D323"/>
          <cell r="E323"/>
          <cell r="F323"/>
          <cell r="G323" t="str">
            <v>Узнать больше</v>
          </cell>
          <cell r="H323"/>
          <cell r="I323"/>
          <cell r="J323"/>
          <cell r="K323"/>
          <cell r="L323"/>
        </row>
        <row r="324">
          <cell r="A324"/>
          <cell r="B324" t="str">
            <v>RD-CR16-E</v>
          </cell>
          <cell r="C324">
            <v>16</v>
          </cell>
          <cell r="D324">
            <v>4</v>
          </cell>
          <cell r="E324" t="str">
            <v xml:space="preserve">≤39 </v>
          </cell>
          <cell r="G324" t="str">
            <v xml:space="preserve">342x561x251 </v>
          </cell>
          <cell r="H324" t="str">
            <v>✓</v>
          </cell>
          <cell r="I324">
            <v>13</v>
          </cell>
          <cell r="J324">
            <v>16490</v>
          </cell>
          <cell r="K324">
            <v>13199</v>
          </cell>
          <cell r="L324">
            <v>11879.1</v>
          </cell>
        </row>
        <row r="325">
          <cell r="A325"/>
          <cell r="B325" t="str">
            <v>RD-CR20-E</v>
          </cell>
          <cell r="C325">
            <v>20</v>
          </cell>
          <cell r="D325">
            <v>4</v>
          </cell>
          <cell r="E325" t="str">
            <v xml:space="preserve">≤40 </v>
          </cell>
          <cell r="G325" t="str">
            <v xml:space="preserve">342x561x251 </v>
          </cell>
          <cell r="H325" t="str">
            <v>✓</v>
          </cell>
          <cell r="I325">
            <v>15</v>
          </cell>
          <cell r="J325">
            <v>17990</v>
          </cell>
          <cell r="K325">
            <v>14399</v>
          </cell>
          <cell r="L325">
            <v>12959.1</v>
          </cell>
        </row>
        <row r="326">
          <cell r="A326"/>
          <cell r="B326" t="str">
            <v>CARISMA Villa</v>
          </cell>
          <cell r="C326"/>
          <cell r="D326"/>
          <cell r="E326"/>
          <cell r="F326"/>
          <cell r="G326" t="str">
            <v>Узнать больше</v>
          </cell>
          <cell r="H326"/>
          <cell r="I326"/>
          <cell r="J326"/>
          <cell r="K326"/>
          <cell r="L326"/>
        </row>
        <row r="327">
          <cell r="A327"/>
          <cell r="B327" t="str">
            <v>RD-CR30-E</v>
          </cell>
          <cell r="C327">
            <v>30</v>
          </cell>
          <cell r="D327">
            <v>4</v>
          </cell>
          <cell r="E327" t="str">
            <v xml:space="preserve">≤45 </v>
          </cell>
          <cell r="G327" t="str">
            <v xml:space="preserve">350x500x260 </v>
          </cell>
          <cell r="H327" t="str">
            <v>✓</v>
          </cell>
          <cell r="I327">
            <v>14.5</v>
          </cell>
          <cell r="J327">
            <v>21990</v>
          </cell>
          <cell r="K327">
            <v>17599</v>
          </cell>
          <cell r="L327">
            <v>15839.1</v>
          </cell>
        </row>
        <row r="328">
          <cell r="A328"/>
          <cell r="B328" t="str">
            <v>RD-CR40-E</v>
          </cell>
          <cell r="C328">
            <v>40</v>
          </cell>
          <cell r="D328">
            <v>4</v>
          </cell>
          <cell r="E328" t="str">
            <v xml:space="preserve">≤49 </v>
          </cell>
          <cell r="G328" t="str">
            <v xml:space="preserve">350x500x260 </v>
          </cell>
          <cell r="H328" t="str">
            <v>✓</v>
          </cell>
          <cell r="I328">
            <v>15.5</v>
          </cell>
          <cell r="J328">
            <v>26990</v>
          </cell>
          <cell r="K328">
            <v>21599</v>
          </cell>
          <cell r="L328">
            <v>19439.100000000002</v>
          </cell>
        </row>
        <row r="329">
          <cell r="A329"/>
          <cell r="B329" t="str">
            <v>PACIFIC Studio</v>
          </cell>
          <cell r="C329"/>
          <cell r="D329"/>
          <cell r="E329"/>
          <cell r="F329"/>
          <cell r="G329"/>
          <cell r="H329"/>
          <cell r="I329"/>
          <cell r="J329"/>
          <cell r="K329"/>
          <cell r="L329"/>
        </row>
        <row r="330">
          <cell r="A330" t="str">
            <v>НС-1700188</v>
          </cell>
          <cell r="B330" t="str">
            <v>RD-PC12-EW</v>
          </cell>
          <cell r="C330">
            <v>12</v>
          </cell>
          <cell r="D330">
            <v>2</v>
          </cell>
          <cell r="E330" t="str">
            <v>≤36</v>
          </cell>
          <cell r="F330"/>
          <cell r="G330" t="str">
            <v>280х500х200</v>
          </cell>
          <cell r="H330" t="str">
            <v>✓</v>
          </cell>
          <cell r="I330">
            <v>11.5</v>
          </cell>
          <cell r="J330">
            <v>13490</v>
          </cell>
          <cell r="K330">
            <v>10799</v>
          </cell>
          <cell r="L330">
            <v>9719.1</v>
          </cell>
        </row>
        <row r="331">
          <cell r="A331" t="str">
            <v>НС-1615595</v>
          </cell>
          <cell r="B331" t="str">
            <v>RD-PC16-E</v>
          </cell>
          <cell r="C331">
            <v>16</v>
          </cell>
          <cell r="D331">
            <v>2</v>
          </cell>
          <cell r="E331" t="str">
            <v>≤38</v>
          </cell>
          <cell r="G331" t="str">
            <v>280х500х200</v>
          </cell>
          <cell r="H331" t="str">
            <v>✓</v>
          </cell>
          <cell r="I331">
            <v>12</v>
          </cell>
          <cell r="J331">
            <v>16990</v>
          </cell>
          <cell r="K331">
            <v>13599</v>
          </cell>
          <cell r="L331">
            <v>12239.1</v>
          </cell>
        </row>
        <row r="332">
          <cell r="A332"/>
          <cell r="B332" t="str">
            <v>PACIFIC Loft</v>
          </cell>
          <cell r="C332"/>
          <cell r="D332"/>
          <cell r="E332"/>
          <cell r="F332"/>
          <cell r="G332"/>
          <cell r="H332"/>
          <cell r="I332"/>
          <cell r="J332"/>
          <cell r="K332"/>
          <cell r="L332"/>
        </row>
        <row r="333">
          <cell r="A333" t="str">
            <v>НС-1615600</v>
          </cell>
          <cell r="B333" t="str">
            <v>RD-PC25-E</v>
          </cell>
          <cell r="C333">
            <v>25</v>
          </cell>
          <cell r="D333">
            <v>4</v>
          </cell>
          <cell r="E333" t="str">
            <v>≤45</v>
          </cell>
          <cell r="G333" t="str">
            <v>350х578х235</v>
          </cell>
          <cell r="H333" t="str">
            <v>✓</v>
          </cell>
          <cell r="I333">
            <v>14</v>
          </cell>
          <cell r="J333">
            <v>19990</v>
          </cell>
          <cell r="K333">
            <v>15999</v>
          </cell>
          <cell r="L333">
            <v>14399.1</v>
          </cell>
        </row>
        <row r="334">
          <cell r="A334"/>
          <cell r="B334" t="str">
            <v>PACIFIC Villa</v>
          </cell>
          <cell r="C334"/>
          <cell r="D334"/>
          <cell r="E334"/>
          <cell r="F334"/>
          <cell r="G334"/>
          <cell r="H334"/>
          <cell r="I334"/>
          <cell r="J334"/>
          <cell r="K334"/>
          <cell r="L334"/>
        </row>
        <row r="335">
          <cell r="A335" t="str">
            <v>НС-1615602</v>
          </cell>
          <cell r="B335" t="str">
            <v>RD-PC-40-E</v>
          </cell>
          <cell r="C335">
            <v>40</v>
          </cell>
          <cell r="D335">
            <v>5.0999999999999996</v>
          </cell>
          <cell r="E335" t="str">
            <v>≤46</v>
          </cell>
          <cell r="G335" t="str">
            <v>368х620х256</v>
          </cell>
          <cell r="H335" t="str">
            <v>x</v>
          </cell>
          <cell r="I335">
            <v>17.5</v>
          </cell>
          <cell r="J335">
            <v>26990</v>
          </cell>
          <cell r="K335">
            <v>21599</v>
          </cell>
          <cell r="L335">
            <v>19439.100000000002</v>
          </cell>
        </row>
        <row r="336">
          <cell r="A336"/>
          <cell r="B336" t="str">
            <v xml:space="preserve">PACIFIC Palazzo NEW </v>
          </cell>
          <cell r="C336"/>
          <cell r="D336"/>
          <cell r="E336"/>
          <cell r="F336"/>
          <cell r="G336"/>
          <cell r="H336"/>
          <cell r="I336"/>
          <cell r="J336"/>
          <cell r="K336"/>
          <cell r="L336"/>
        </row>
        <row r="337">
          <cell r="A337" t="str">
            <v>НС-1700187</v>
          </cell>
          <cell r="B337" t="str">
            <v>RD-PC70-E</v>
          </cell>
          <cell r="C337">
            <v>70</v>
          </cell>
          <cell r="D337">
            <v>8</v>
          </cell>
          <cell r="E337" t="str">
            <v>≤52</v>
          </cell>
          <cell r="G337" t="str">
            <v>460х710х302</v>
          </cell>
          <cell r="H337" t="str">
            <v>x</v>
          </cell>
          <cell r="I337">
            <v>27</v>
          </cell>
          <cell r="J337">
            <v>35990</v>
          </cell>
          <cell r="K337">
            <v>28799</v>
          </cell>
          <cell r="L337">
            <v>25919.100000000002</v>
          </cell>
        </row>
        <row r="338">
          <cell r="A338"/>
          <cell r="B338" t="str">
            <v>ОПЦИИ</v>
          </cell>
          <cell r="C338"/>
          <cell r="D338"/>
          <cell r="E338"/>
          <cell r="F338"/>
          <cell r="G338"/>
          <cell r="H338"/>
          <cell r="I338"/>
          <cell r="J338"/>
          <cell r="K338"/>
          <cell r="L338"/>
        </row>
        <row r="339">
          <cell r="A339"/>
          <cell r="B339" t="str">
            <v>Wi-Fi модули</v>
          </cell>
          <cell r="C339"/>
          <cell r="D339"/>
          <cell r="E339"/>
          <cell r="F339"/>
          <cell r="G339"/>
          <cell r="H339"/>
          <cell r="I339"/>
          <cell r="J339"/>
          <cell r="K339"/>
          <cell r="L339"/>
        </row>
        <row r="340">
          <cell r="A340"/>
          <cell r="B340" t="str">
            <v>Артикул</v>
          </cell>
          <cell r="C340" t="str">
            <v>Описание комплекта</v>
          </cell>
          <cell r="D340"/>
          <cell r="E340"/>
          <cell r="F340"/>
          <cell r="G340"/>
          <cell r="H340" t="str">
            <v>Габариты (ДхВхГ), мм</v>
          </cell>
          <cell r="I340" t="str">
            <v>Вес нетто, кг</v>
          </cell>
          <cell r="J340" t="str">
            <v>РИЦ, руб</v>
          </cell>
          <cell r="K340" t="str">
            <v>Дилерская цена, руб</v>
          </cell>
          <cell r="L340" t="str">
            <v>Ваша Спец цена, руб</v>
          </cell>
        </row>
        <row r="341">
          <cell r="A341"/>
          <cell r="B341"/>
          <cell r="C341"/>
          <cell r="D341"/>
          <cell r="E341"/>
          <cell r="F341"/>
          <cell r="G341"/>
          <cell r="H341"/>
          <cell r="I341"/>
          <cell r="J341"/>
          <cell r="K341"/>
          <cell r="L341"/>
        </row>
        <row r="342">
          <cell r="A342" t="str">
            <v>НС-1657291</v>
          </cell>
          <cell r="B342" t="str">
            <v>OSK107</v>
          </cell>
          <cell r="C342" t="str">
            <v>Wi-Fi модуль с Алисой (PERFETTO, ATTICA NERO, PANDORA, GLORIA, ARIA, OPTIMUM, MULTI GAMMA) ROYAL CLIMA</v>
          </cell>
          <cell r="D342"/>
          <cell r="E342"/>
          <cell r="F342"/>
          <cell r="G342"/>
          <cell r="H342" t="str">
            <v>50x40x15</v>
          </cell>
          <cell r="I342">
            <v>0.03</v>
          </cell>
          <cell r="J342">
            <v>3200</v>
          </cell>
          <cell r="K342">
            <v>2180</v>
          </cell>
          <cell r="L342">
            <v>1962</v>
          </cell>
        </row>
        <row r="343">
          <cell r="A343" t="str">
            <v>НС-1606064</v>
          </cell>
          <cell r="B343" t="str">
            <v>OSK106</v>
          </cell>
          <cell r="C343" t="str">
            <v>Wi-Fi модуль (PERFETTO, ATTICA NERO, PANDORA, GLORIA, ARIA, OPTIMUM, MULTI GAMMA) ROYAL CLIMA</v>
          </cell>
          <cell r="D343"/>
          <cell r="E343"/>
          <cell r="F343"/>
          <cell r="G343"/>
          <cell r="H343" t="str">
            <v>50x40x15</v>
          </cell>
          <cell r="I343">
            <v>0.03</v>
          </cell>
          <cell r="J343">
            <v>2590</v>
          </cell>
          <cell r="K343">
            <v>1930</v>
          </cell>
          <cell r="L343">
            <v>1737</v>
          </cell>
        </row>
        <row r="344">
          <cell r="A344" t="str">
            <v>НС-1295045</v>
          </cell>
          <cell r="B344" t="str">
            <v>OSK103 RAC (RENAISSANCE)</v>
          </cell>
          <cell r="C344" t="str">
            <v>Wi-Fi модуль для серии RENAISSANCE</v>
          </cell>
          <cell r="D344"/>
          <cell r="E344"/>
          <cell r="F344"/>
          <cell r="G344"/>
          <cell r="H344" t="str">
            <v>60х30х10</v>
          </cell>
          <cell r="I344">
            <v>2.5000000000000001E-2</v>
          </cell>
          <cell r="J344">
            <v>2590</v>
          </cell>
          <cell r="K344">
            <v>1930</v>
          </cell>
          <cell r="L344">
            <v>1737</v>
          </cell>
        </row>
        <row r="345">
          <cell r="A345" t="str">
            <v>НС-1514261</v>
          </cell>
          <cell r="B345" t="str">
            <v>OSK302  (TRIUMPH, PRESTIGIO)</v>
          </cell>
          <cell r="C345" t="str">
            <v>Wi-Fi USB модуль беспроводной передачи данных с Алисой для серии TRIUMPH, TRIUMPH LITE, TRIUMPH MULTI FLEXI, PRESTIGIO MULTI FLEXI</v>
          </cell>
          <cell r="D345"/>
          <cell r="E345"/>
          <cell r="F345"/>
          <cell r="G345"/>
          <cell r="H345" t="str">
            <v>60x30x10</v>
          </cell>
          <cell r="I345">
            <v>2.5000000000000001E-2</v>
          </cell>
          <cell r="J345">
            <v>3110</v>
          </cell>
          <cell r="K345">
            <v>2350</v>
          </cell>
          <cell r="L345">
            <v>2115</v>
          </cell>
        </row>
        <row r="346">
          <cell r="A346" t="str">
            <v>НС-1514591</v>
          </cell>
          <cell r="B346" t="str">
            <v>OSK204</v>
          </cell>
          <cell r="C346" t="str">
            <v>Wi-Fi USB модуль беспроводной передачи данных с Алисой (RENAISSANCE)</v>
          </cell>
          <cell r="D346"/>
          <cell r="E346"/>
          <cell r="F346"/>
          <cell r="G346"/>
          <cell r="H346" t="str">
            <v>60x30x10</v>
          </cell>
          <cell r="I346">
            <v>2.5000000000000001E-2</v>
          </cell>
          <cell r="J346">
            <v>2590</v>
          </cell>
          <cell r="K346">
            <v>1930</v>
          </cell>
          <cell r="L346">
            <v>1737</v>
          </cell>
        </row>
        <row r="347">
          <cell r="A347" t="str">
            <v>НС-1497257</v>
          </cell>
          <cell r="B347" t="str">
            <v>OLC202 (COMPETENZA)</v>
          </cell>
          <cell r="C347" t="str">
            <v>Wi-Fi модуль с Алисой для Полупромышленных кондиционеров Competenza.</v>
          </cell>
          <cell r="D347"/>
          <cell r="E347"/>
          <cell r="F347"/>
          <cell r="G347"/>
          <cell r="H347"/>
          <cell r="I347"/>
          <cell r="J347">
            <v>3010</v>
          </cell>
          <cell r="K347">
            <v>2270</v>
          </cell>
          <cell r="L347">
            <v>2043</v>
          </cell>
        </row>
        <row r="348">
          <cell r="A348"/>
          <cell r="B348" t="str">
            <v>ПРОВОДНЫЕ ПУЛЬТЫ</v>
          </cell>
          <cell r="C348"/>
          <cell r="D348"/>
          <cell r="E348"/>
          <cell r="F348"/>
          <cell r="G348"/>
          <cell r="H348"/>
          <cell r="I348"/>
          <cell r="J348"/>
          <cell r="K348"/>
          <cell r="L348"/>
        </row>
        <row r="349">
          <cell r="A349" t="str">
            <v>НС-1630376</v>
          </cell>
          <cell r="B349" t="str">
            <v>XK-06</v>
          </cell>
          <cell r="C349" t="str">
            <v>Проводной пульт для серии Competenza.</v>
          </cell>
          <cell r="D349"/>
          <cell r="E349"/>
          <cell r="F349"/>
          <cell r="G349"/>
          <cell r="H349"/>
          <cell r="I349"/>
          <cell r="J349">
            <v>9250</v>
          </cell>
          <cell r="K349">
            <v>6990</v>
          </cell>
          <cell r="L349">
            <v>6291</v>
          </cell>
        </row>
        <row r="350">
          <cell r="A350" t="str">
            <v>НС-1633925</v>
          </cell>
          <cell r="B350" t="str">
            <v>RCW-120</v>
          </cell>
          <cell r="C350" t="str">
            <v>Проводной пульт для кассетных и канальных блоков серии ESPERTO</v>
          </cell>
          <cell r="D350"/>
          <cell r="E350"/>
          <cell r="F350"/>
          <cell r="G350"/>
          <cell r="H350"/>
          <cell r="I350"/>
          <cell r="J350">
            <v>7490</v>
          </cell>
          <cell r="K350">
            <v>4980</v>
          </cell>
          <cell r="L350">
            <v>4482</v>
          </cell>
        </row>
        <row r="351">
          <cell r="A351" t="str">
            <v>НС-1299004</v>
          </cell>
          <cell r="B351" t="str">
            <v>RCW-101</v>
          </cell>
          <cell r="C351" t="str">
            <v>Проводной пульт для кассетных и канальных блоков серии ESPERTO</v>
          </cell>
          <cell r="D351"/>
          <cell r="E351"/>
          <cell r="F351"/>
          <cell r="G351"/>
          <cell r="H351"/>
          <cell r="I351"/>
          <cell r="J351">
            <v>6090</v>
          </cell>
          <cell r="K351">
            <v>3560</v>
          </cell>
          <cell r="L351">
            <v>3204</v>
          </cell>
        </row>
        <row r="352">
          <cell r="A352" t="str">
            <v>НС-1299003</v>
          </cell>
          <cell r="B352" t="str">
            <v>RCW-100</v>
          </cell>
          <cell r="C352" t="str">
            <v>Проводной пульт для канальных и напольно-потолочных блоков серии ESPERTO</v>
          </cell>
          <cell r="D352"/>
          <cell r="E352"/>
          <cell r="F352"/>
          <cell r="G352"/>
          <cell r="H352"/>
          <cell r="I352"/>
          <cell r="J352">
            <v>5090</v>
          </cell>
          <cell r="K352">
            <v>2540</v>
          </cell>
          <cell r="L352">
            <v>2286</v>
          </cell>
        </row>
        <row r="353">
          <cell r="A353"/>
          <cell r="B353" t="str">
            <v>ДРЕНАЖНЫЕ НАСОСЫ RED PUMP</v>
          </cell>
          <cell r="C353"/>
          <cell r="D353"/>
          <cell r="E353"/>
          <cell r="F353"/>
          <cell r="G353"/>
          <cell r="H353"/>
          <cell r="I353"/>
          <cell r="J353"/>
          <cell r="K353"/>
          <cell r="L353"/>
        </row>
        <row r="354">
          <cell r="A354"/>
          <cell r="B354" t="str">
            <v>Артикул</v>
          </cell>
          <cell r="C354" t="str">
            <v xml:space="preserve">Модель </v>
          </cell>
          <cell r="D354" t="str">
            <v>Параметры</v>
          </cell>
          <cell r="E354"/>
          <cell r="F354" t="str">
            <v>Тип устройства</v>
          </cell>
          <cell r="G354" t="str">
            <v>Объем бака, мл</v>
          </cell>
          <cell r="H354" t="str">
            <v>Габариты (ДхВхГ), мм</v>
          </cell>
          <cell r="I354" t="str">
            <v>Вес нетто, кг</v>
          </cell>
          <cell r="J354" t="str">
            <v>РИЦ, руб</v>
          </cell>
          <cell r="K354" t="str">
            <v>Дилерская цена, руб</v>
          </cell>
          <cell r="L354" t="str">
            <v>Ваша Спец цена, руб</v>
          </cell>
        </row>
        <row r="355">
          <cell r="A355"/>
          <cell r="B355"/>
          <cell r="C355"/>
          <cell r="D355" t="str">
            <v>Производит., л/ч</v>
          </cell>
          <cell r="E355" t="str">
            <v>Нагнет. по вертик.</v>
          </cell>
          <cell r="F355"/>
          <cell r="G355"/>
          <cell r="H355"/>
          <cell r="I355"/>
          <cell r="J355"/>
          <cell r="K355"/>
          <cell r="L355"/>
        </row>
        <row r="356">
          <cell r="A356" t="str">
            <v>НС-1415019</v>
          </cell>
          <cell r="B356" t="str">
            <v>RP-FL2015-R01</v>
          </cell>
          <cell r="C356" t="str">
            <v>RED FLOW 20л/ч прот.</v>
          </cell>
          <cell r="D356">
            <v>20</v>
          </cell>
          <cell r="E356">
            <v>15</v>
          </cell>
          <cell r="F356" t="str">
            <v>Проточная</v>
          </cell>
          <cell r="G356" t="str">
            <v>-</v>
          </cell>
          <cell r="H356" t="str">
            <v>183х30х33</v>
          </cell>
          <cell r="I356">
            <v>0.45</v>
          </cell>
          <cell r="J356">
            <v>4180</v>
          </cell>
          <cell r="K356">
            <v>3690</v>
          </cell>
          <cell r="L356">
            <v>3321</v>
          </cell>
        </row>
        <row r="357">
          <cell r="A357" t="str">
            <v>НС-1415020</v>
          </cell>
          <cell r="B357" t="str">
            <v>RP-FL3820-R01</v>
          </cell>
          <cell r="C357" t="str">
            <v>RED FLOW 38л/ч прот.</v>
          </cell>
          <cell r="D357">
            <v>38</v>
          </cell>
          <cell r="E357">
            <v>20</v>
          </cell>
          <cell r="F357" t="str">
            <v>Проточная</v>
          </cell>
          <cell r="G357" t="str">
            <v>-</v>
          </cell>
          <cell r="H357" t="str">
            <v>183х30х33</v>
          </cell>
          <cell r="I357">
            <v>0.45</v>
          </cell>
          <cell r="J357">
            <v>4630</v>
          </cell>
          <cell r="K357">
            <v>4090</v>
          </cell>
          <cell r="L357">
            <v>3681</v>
          </cell>
        </row>
        <row r="358">
          <cell r="A358" t="str">
            <v>НС-1415021</v>
          </cell>
          <cell r="B358" t="str">
            <v>RP-WA2015-D01</v>
          </cell>
          <cell r="C358" t="str">
            <v>RED WALL 20л/ч накоп.</v>
          </cell>
          <cell r="D358">
            <v>20</v>
          </cell>
          <cell r="E358">
            <v>15</v>
          </cell>
          <cell r="F358" t="str">
            <v>Накопительная</v>
          </cell>
          <cell r="G358">
            <v>0.3</v>
          </cell>
          <cell r="H358" t="str">
            <v>140х39х40</v>
          </cell>
          <cell r="I358">
            <v>0.56999999999999995</v>
          </cell>
          <cell r="J358">
            <v>4430</v>
          </cell>
          <cell r="K358">
            <v>3920</v>
          </cell>
          <cell r="L358">
            <v>3528</v>
          </cell>
        </row>
        <row r="359">
          <cell r="A359" t="str">
            <v>НС-1415022</v>
          </cell>
          <cell r="B359" t="str">
            <v>RP-WA3820-D01</v>
          </cell>
          <cell r="C359" t="str">
            <v>RED WALL 38л/ч накоп.</v>
          </cell>
          <cell r="D359">
            <v>38</v>
          </cell>
          <cell r="E359">
            <v>20</v>
          </cell>
          <cell r="F359" t="str">
            <v>Накопительная</v>
          </cell>
          <cell r="G359">
            <v>0.3</v>
          </cell>
          <cell r="H359" t="str">
            <v>140х39х40</v>
          </cell>
          <cell r="I359">
            <v>0.56999999999999995</v>
          </cell>
          <cell r="J359">
            <v>4890</v>
          </cell>
          <cell r="K359">
            <v>4320</v>
          </cell>
          <cell r="L359">
            <v>3888</v>
          </cell>
        </row>
        <row r="360">
          <cell r="A360"/>
          <cell r="B360" t="str">
            <v>ДРЕНАЖНЫЕ НАСОСЫ GREEN PUMP</v>
          </cell>
          <cell r="C360"/>
          <cell r="D360"/>
          <cell r="E360"/>
          <cell r="F360"/>
          <cell r="G360"/>
          <cell r="H360"/>
          <cell r="I360"/>
          <cell r="J360"/>
          <cell r="K360"/>
          <cell r="L360"/>
        </row>
        <row r="361">
          <cell r="A361"/>
          <cell r="B361" t="str">
            <v>Артикул</v>
          </cell>
          <cell r="C361" t="str">
            <v xml:space="preserve">Модель </v>
          </cell>
          <cell r="D361" t="str">
            <v>Параметры</v>
          </cell>
          <cell r="E361"/>
          <cell r="F361" t="str">
            <v>Тип устройства</v>
          </cell>
          <cell r="G361" t="str">
            <v>Объем бака, мл</v>
          </cell>
          <cell r="H361" t="str">
            <v>Габариты (ДхВхГ), мм</v>
          </cell>
          <cell r="I361" t="str">
            <v>Вес нетто, кг</v>
          </cell>
          <cell r="J361" t="str">
            <v>РИЦ, руб</v>
          </cell>
          <cell r="K361" t="str">
            <v>Дилерская цена, руб</v>
          </cell>
          <cell r="L361" t="str">
            <v>Ваша Спец цена, руб</v>
          </cell>
        </row>
        <row r="362">
          <cell r="A362"/>
          <cell r="B362"/>
          <cell r="C362"/>
          <cell r="D362" t="str">
            <v>Производит., л/ч</v>
          </cell>
          <cell r="E362" t="str">
            <v>Нагнет. по вертик.</v>
          </cell>
          <cell r="F362"/>
          <cell r="G362"/>
          <cell r="H362"/>
          <cell r="I362"/>
          <cell r="J362"/>
          <cell r="K362"/>
          <cell r="L362"/>
        </row>
        <row r="363">
          <cell r="A363" t="str">
            <v>НС-1489615</v>
          </cell>
          <cell r="B363" t="str">
            <v>LP015-15FL</v>
          </cell>
          <cell r="C363" t="str">
            <v>MINI FLOW</v>
          </cell>
          <cell r="D363">
            <v>15</v>
          </cell>
          <cell r="E363">
            <v>15</v>
          </cell>
          <cell r="F363" t="str">
            <v>Проточная</v>
          </cell>
          <cell r="G363" t="str">
            <v>-</v>
          </cell>
          <cell r="H363" t="str">
            <v>115x40x30</v>
          </cell>
          <cell r="I363">
            <v>0.4</v>
          </cell>
          <cell r="J363">
            <v>3230</v>
          </cell>
          <cell r="K363">
            <v>2810</v>
          </cell>
          <cell r="L363">
            <v>2529</v>
          </cell>
        </row>
        <row r="364">
          <cell r="A364" t="str">
            <v>НС-1514830</v>
          </cell>
          <cell r="B364" t="str">
            <v>LP020-15FL</v>
          </cell>
          <cell r="C364" t="str">
            <v>GREEN FLOW</v>
          </cell>
          <cell r="D364">
            <v>20</v>
          </cell>
          <cell r="E364">
            <v>15</v>
          </cell>
          <cell r="F364" t="str">
            <v>Проточная</v>
          </cell>
          <cell r="G364" t="str">
            <v>-</v>
          </cell>
          <cell r="H364" t="str">
            <v>183х30х33</v>
          </cell>
          <cell r="I364">
            <v>0.45</v>
          </cell>
          <cell r="J364">
            <v>3970</v>
          </cell>
          <cell r="K364">
            <v>3460</v>
          </cell>
          <cell r="L364">
            <v>3114</v>
          </cell>
        </row>
        <row r="365">
          <cell r="A365" t="str">
            <v>НС-1514831</v>
          </cell>
          <cell r="B365" t="str">
            <v>LP038-20FL</v>
          </cell>
          <cell r="C365" t="str">
            <v>GREEN FLOW</v>
          </cell>
          <cell r="D365">
            <v>38</v>
          </cell>
          <cell r="E365">
            <v>20</v>
          </cell>
          <cell r="F365" t="str">
            <v>Проточная</v>
          </cell>
          <cell r="G365" t="str">
            <v>-</v>
          </cell>
          <cell r="H365" t="str">
            <v>183х30х33</v>
          </cell>
          <cell r="I365">
            <v>0.45</v>
          </cell>
          <cell r="J365">
            <v>4220</v>
          </cell>
          <cell r="K365">
            <v>3670</v>
          </cell>
          <cell r="L365">
            <v>3303</v>
          </cell>
        </row>
        <row r="366">
          <cell r="A366" t="str">
            <v>НС-1514832</v>
          </cell>
          <cell r="B366" t="str">
            <v>LP020-15WA</v>
          </cell>
          <cell r="C366" t="str">
            <v>WHITE WALL</v>
          </cell>
          <cell r="D366">
            <v>20</v>
          </cell>
          <cell r="E366">
            <v>15</v>
          </cell>
          <cell r="F366" t="str">
            <v>Накопительная</v>
          </cell>
          <cell r="G366">
            <v>0.3</v>
          </cell>
          <cell r="H366" t="str">
            <v>140х39х40</v>
          </cell>
          <cell r="I366">
            <v>0.56999999999999995</v>
          </cell>
          <cell r="J366">
            <v>3970</v>
          </cell>
          <cell r="K366">
            <v>3460</v>
          </cell>
          <cell r="L366">
            <v>3114</v>
          </cell>
        </row>
        <row r="367">
          <cell r="A367" t="str">
            <v>НС-1514833</v>
          </cell>
          <cell r="B367" t="str">
            <v>LP038-20WA</v>
          </cell>
          <cell r="C367" t="str">
            <v>WHITE WALL</v>
          </cell>
          <cell r="D367">
            <v>38</v>
          </cell>
          <cell r="E367">
            <v>20</v>
          </cell>
          <cell r="F367" t="str">
            <v>Накопительная</v>
          </cell>
          <cell r="G367">
            <v>0.3</v>
          </cell>
          <cell r="H367" t="str">
            <v>140х39х40</v>
          </cell>
          <cell r="I367">
            <v>0.56999999999999995</v>
          </cell>
          <cell r="J367">
            <v>4460</v>
          </cell>
          <cell r="K367">
            <v>3880</v>
          </cell>
          <cell r="L367">
            <v>3492</v>
          </cell>
        </row>
        <row r="368">
          <cell r="A368" t="str">
            <v>НС-1489617</v>
          </cell>
          <cell r="B368" t="str">
            <v>LP500-08TN</v>
          </cell>
          <cell r="C368" t="str">
            <v>GREEN TANK</v>
          </cell>
          <cell r="D368">
            <v>500</v>
          </cell>
          <cell r="E368">
            <v>8</v>
          </cell>
          <cell r="F368" t="str">
            <v>Накопительная</v>
          </cell>
          <cell r="G368" t="str">
            <v>-</v>
          </cell>
          <cell r="H368" t="str">
            <v>324x155x140</v>
          </cell>
          <cell r="I368">
            <v>1.36</v>
          </cell>
          <cell r="J368">
            <v>4400</v>
          </cell>
          <cell r="K368">
            <v>3820</v>
          </cell>
          <cell r="L368">
            <v>3438</v>
          </cell>
        </row>
        <row r="369">
          <cell r="A369"/>
          <cell r="B369" t="str">
            <v>ЗИМНИЕ КОМПЛЕКТЫ И УСТРОЙСТВА РОТАЦИЙ</v>
          </cell>
          <cell r="C369"/>
          <cell r="D369"/>
          <cell r="E369"/>
          <cell r="F369"/>
          <cell r="G369"/>
          <cell r="H369"/>
          <cell r="I369"/>
          <cell r="J369"/>
          <cell r="K369"/>
          <cell r="L369"/>
        </row>
        <row r="370">
          <cell r="A370" t="str">
            <v>Код</v>
          </cell>
          <cell r="B370" t="str">
            <v>Артикул</v>
          </cell>
          <cell r="C370" t="str">
            <v xml:space="preserve">Модель </v>
          </cell>
          <cell r="D370" t="str">
            <v>Описание комплекта</v>
          </cell>
          <cell r="E370"/>
          <cell r="F370"/>
          <cell r="G370"/>
          <cell r="H370" t="str">
            <v>Габариты (ДхВхГ), мм</v>
          </cell>
          <cell r="I370" t="str">
            <v>Вес нетто, кг</v>
          </cell>
          <cell r="J370" t="str">
            <v>РИЦ, руб</v>
          </cell>
          <cell r="K370" t="str">
            <v>Дилерская цена, руб</v>
          </cell>
          <cell r="L370" t="str">
            <v>Ваша Спец цена, руб</v>
          </cell>
        </row>
        <row r="371">
          <cell r="A371"/>
          <cell r="B371"/>
          <cell r="C371"/>
          <cell r="D371"/>
          <cell r="E371"/>
          <cell r="F371"/>
          <cell r="G371"/>
          <cell r="H371"/>
          <cell r="I371"/>
          <cell r="J371"/>
          <cell r="K371"/>
          <cell r="L371"/>
        </row>
        <row r="372">
          <cell r="A372" t="str">
            <v>НС-1238259</v>
          </cell>
          <cell r="B372" t="str">
            <v>SPL-HUSKY</v>
          </cell>
          <cell r="C372" t="str">
            <v>ХАСКИ (-30℃)</v>
          </cell>
          <cell r="D372" t="str">
            <v>Комплект: вариатор, нагрев дренажа и  компрессора</v>
          </cell>
          <cell r="E372"/>
          <cell r="F372"/>
          <cell r="G372"/>
          <cell r="H372" t="str">
            <v>252х182х46</v>
          </cell>
          <cell r="I372">
            <v>0.5</v>
          </cell>
          <cell r="J372">
            <v>2820</v>
          </cell>
          <cell r="K372">
            <v>2490.9499999999998</v>
          </cell>
          <cell r="L372">
            <v>2241.855</v>
          </cell>
        </row>
        <row r="373">
          <cell r="A373" t="str">
            <v>НС-1238264</v>
          </cell>
          <cell r="B373" t="str">
            <v>SPL-HUSKYPRO</v>
          </cell>
          <cell r="C373" t="str">
            <v>ХАСКИ PRO (-40℃)</v>
          </cell>
          <cell r="D373" t="str">
            <v>Комплект: вариатор, нагрев дренажа, компр., капил. трубки</v>
          </cell>
          <cell r="E373"/>
          <cell r="F373"/>
          <cell r="G373"/>
          <cell r="H373" t="str">
            <v>252х182х46</v>
          </cell>
          <cell r="I373">
            <v>0.65</v>
          </cell>
          <cell r="J373">
            <v>3380</v>
          </cell>
          <cell r="K373">
            <v>2989.14</v>
          </cell>
          <cell r="L373">
            <v>2690.2260000000001</v>
          </cell>
        </row>
        <row r="374">
          <cell r="A374" t="str">
            <v>НС-1238288</v>
          </cell>
          <cell r="B374" t="str">
            <v>SPL-RDV-1400</v>
          </cell>
          <cell r="C374" t="str">
            <v>RDV-1400</v>
          </cell>
          <cell r="D374" t="str">
            <v>Подогрев поддона внешн.блока шириной до 700мм</v>
          </cell>
          <cell r="E374"/>
          <cell r="F374"/>
          <cell r="G374"/>
          <cell r="H374" t="str">
            <v>190x260x15</v>
          </cell>
          <cell r="I374">
            <v>0.308</v>
          </cell>
          <cell r="J374">
            <v>930</v>
          </cell>
          <cell r="K374">
            <v>810</v>
          </cell>
          <cell r="L374">
            <v>820</v>
          </cell>
        </row>
        <row r="375">
          <cell r="A375" t="str">
            <v>НС-1238290</v>
          </cell>
          <cell r="B375" t="str">
            <v>SPL-RDV-1600</v>
          </cell>
          <cell r="C375" t="str">
            <v>RDV-1600</v>
          </cell>
          <cell r="D375" t="str">
            <v>Подогрев поддона внешн.блока шириной до 800мм</v>
          </cell>
          <cell r="E375"/>
          <cell r="F375"/>
          <cell r="G375"/>
          <cell r="H375" t="str">
            <v>190x260x15</v>
          </cell>
          <cell r="I375">
            <v>0.35199999999999998</v>
          </cell>
          <cell r="J375">
            <v>1020</v>
          </cell>
          <cell r="K375">
            <v>890</v>
          </cell>
          <cell r="L375">
            <v>900</v>
          </cell>
        </row>
        <row r="376">
          <cell r="A376" t="str">
            <v>НС-1238291</v>
          </cell>
          <cell r="B376" t="str">
            <v>SPL-RDV-2000</v>
          </cell>
          <cell r="C376" t="str">
            <v>RDV-2000</v>
          </cell>
          <cell r="D376" t="str">
            <v>Подогрев поддона внешн.блока шириной до 1000мм</v>
          </cell>
          <cell r="E376"/>
          <cell r="F376"/>
          <cell r="G376"/>
          <cell r="H376" t="str">
            <v>190x260x15</v>
          </cell>
          <cell r="I376">
            <v>0.44</v>
          </cell>
          <cell r="J376">
            <v>1210</v>
          </cell>
          <cell r="K376">
            <v>1050</v>
          </cell>
          <cell r="L376">
            <v>945</v>
          </cell>
        </row>
        <row r="377">
          <cell r="A377" t="str">
            <v>НС-1077763</v>
          </cell>
          <cell r="B377" t="str">
            <v>БУРР-1М</v>
          </cell>
          <cell r="C377" t="str">
            <v>БУРР-1M</v>
          </cell>
          <cell r="D377" t="str">
            <v>Блок ротации управляющий</v>
          </cell>
          <cell r="E377"/>
          <cell r="F377"/>
          <cell r="G377"/>
          <cell r="H377" t="str">
            <v>150x90x75</v>
          </cell>
          <cell r="I377">
            <v>0.5</v>
          </cell>
          <cell r="J377">
            <v>7200</v>
          </cell>
          <cell r="K377">
            <v>6260</v>
          </cell>
          <cell r="L377">
            <v>5634</v>
          </cell>
        </row>
        <row r="378">
          <cell r="A378" t="str">
            <v>НС-1077764</v>
          </cell>
          <cell r="B378" t="str">
            <v>БИС-1М</v>
          </cell>
          <cell r="C378" t="str">
            <v>БИС-1M</v>
          </cell>
          <cell r="D378" t="str">
            <v>Блок ротации исполнительный (на каждый кондиционер)</v>
          </cell>
          <cell r="E378"/>
          <cell r="F378"/>
          <cell r="G378"/>
          <cell r="H378" t="str">
            <v>130x85x45</v>
          </cell>
          <cell r="I378">
            <v>0.2</v>
          </cell>
          <cell r="J378">
            <v>2580</v>
          </cell>
          <cell r="K378">
            <v>2240</v>
          </cell>
          <cell r="L378">
            <v>2016</v>
          </cell>
        </row>
        <row r="379">
          <cell r="A379"/>
          <cell r="B379" t="str">
            <v>ЗИМНИЙ КОМПЛЕКТ  (Работа на охлаждение до -40℃)</v>
          </cell>
          <cell r="C379"/>
          <cell r="D379"/>
          <cell r="E379"/>
          <cell r="F379"/>
          <cell r="G379"/>
          <cell r="H379"/>
          <cell r="I379"/>
          <cell r="J379"/>
          <cell r="K379"/>
          <cell r="L379"/>
        </row>
        <row r="380">
          <cell r="A380" t="str">
            <v>НС-1645300</v>
          </cell>
          <cell r="B380" t="str">
            <v>Комплект зимнего регулирования для бытовых сплит-систем GLORIA, PANDORA, TRIUMPH c установкой</v>
          </cell>
          <cell r="C380"/>
          <cell r="D380" t="str">
            <v>В комплект входит: регулятор давления конденсации; нагреватель картера; нагреватель дренажа; нагреватель капиллярной трубки.</v>
          </cell>
          <cell r="E380"/>
          <cell r="F380"/>
          <cell r="G380"/>
          <cell r="H380"/>
          <cell r="I380"/>
          <cell r="J380">
            <v>11800</v>
          </cell>
          <cell r="K380">
            <v>7100</v>
          </cell>
          <cell r="L380">
            <v>6390</v>
          </cell>
        </row>
        <row r="381">
          <cell r="A381"/>
          <cell r="B381" t="str">
            <v>ЭКРАНЫ-ОТРАЖАТЕЛИ СЕРИИ UMBRELLA</v>
          </cell>
          <cell r="C381"/>
          <cell r="D381"/>
          <cell r="E381"/>
          <cell r="F381"/>
          <cell r="G381"/>
          <cell r="H381"/>
          <cell r="I381"/>
          <cell r="J381"/>
          <cell r="K381"/>
          <cell r="L381"/>
        </row>
        <row r="382">
          <cell r="A382" t="str">
            <v>НС-1242701</v>
          </cell>
          <cell r="B382" t="str">
            <v>LA-NW840-SS</v>
          </cell>
          <cell r="C382" t="str">
            <v>LA-NW840-SS</v>
          </cell>
          <cell r="D382" t="str">
            <v>Для настенных внутренних блоков, шириной до 84см</v>
          </cell>
          <cell r="E382"/>
          <cell r="F382"/>
          <cell r="G382"/>
          <cell r="H382" t="str">
            <v>320х850х290</v>
          </cell>
          <cell r="I382">
            <v>1.39</v>
          </cell>
          <cell r="J382">
            <v>2240</v>
          </cell>
          <cell r="K382">
            <v>1738.55</v>
          </cell>
          <cell r="L382">
            <v>1564.6949999999999</v>
          </cell>
        </row>
        <row r="383">
          <cell r="A383" t="str">
            <v>НС-1242703</v>
          </cell>
          <cell r="B383" t="str">
            <v>LA-NW1200-SS</v>
          </cell>
          <cell r="C383" t="str">
            <v>LA-NW1200-SS</v>
          </cell>
          <cell r="D383" t="str">
            <v>Для настенных внутренних блоков, шириной до 120см</v>
          </cell>
          <cell r="E383"/>
          <cell r="F383"/>
          <cell r="G383"/>
          <cell r="H383" t="str">
            <v>320х1300х290</v>
          </cell>
          <cell r="I383">
            <v>1.74</v>
          </cell>
          <cell r="J383">
            <v>2970</v>
          </cell>
          <cell r="K383">
            <v>2307.91</v>
          </cell>
          <cell r="L383">
            <v>2077.1190000000001</v>
          </cell>
        </row>
        <row r="384">
          <cell r="A384" t="str">
            <v>НС-1242704</v>
          </cell>
          <cell r="B384" t="str">
            <v>LA-NW400-CA</v>
          </cell>
          <cell r="C384" t="str">
            <v>LA-NW400-CA</v>
          </cell>
          <cell r="D384" t="str">
            <v>Для декор. панелей кассетных сплит-систем до 650мм</v>
          </cell>
          <cell r="E384"/>
          <cell r="F384"/>
          <cell r="G384"/>
          <cell r="H384" t="str">
            <v>200х410х65</v>
          </cell>
          <cell r="I384">
            <v>0.66</v>
          </cell>
          <cell r="J384">
            <v>2190</v>
          </cell>
          <cell r="K384">
            <v>1697.85</v>
          </cell>
          <cell r="L384">
            <v>1528.0650000000001</v>
          </cell>
        </row>
        <row r="385">
          <cell r="A385" t="str">
            <v>НС-1242706</v>
          </cell>
          <cell r="B385" t="str">
            <v>LA-NW600-CA</v>
          </cell>
          <cell r="C385" t="str">
            <v>LA-NW600-CA</v>
          </cell>
          <cell r="D385" t="str">
            <v>Для декор. панелей кассетных сплит-систем до 950мм</v>
          </cell>
          <cell r="E385"/>
          <cell r="F385"/>
          <cell r="G385"/>
          <cell r="H385" t="str">
            <v>200х610х65</v>
          </cell>
          <cell r="I385">
            <v>0.78</v>
          </cell>
          <cell r="J385">
            <v>2230</v>
          </cell>
          <cell r="K385">
            <v>1728.43</v>
          </cell>
          <cell r="L385">
            <v>1555.587</v>
          </cell>
        </row>
        <row r="386">
          <cell r="A386"/>
          <cell r="B386" t="str">
            <v>ВАКУУМНЫЕ НАСОСЫ</v>
          </cell>
          <cell r="C386"/>
          <cell r="D386"/>
          <cell r="E386"/>
          <cell r="F386"/>
          <cell r="G386"/>
          <cell r="H386"/>
          <cell r="I386"/>
          <cell r="J386"/>
          <cell r="K386"/>
          <cell r="L386"/>
        </row>
        <row r="387">
          <cell r="A387"/>
          <cell r="B387" t="str">
            <v>Артикул</v>
          </cell>
          <cell r="C387" t="str">
            <v xml:space="preserve">Модель </v>
          </cell>
          <cell r="D387" t="str">
            <v>Описание</v>
          </cell>
          <cell r="E387"/>
          <cell r="F387"/>
          <cell r="G387"/>
          <cell r="H387" t="str">
            <v>Габариты (ДхВхГ), мм</v>
          </cell>
          <cell r="I387" t="str">
            <v>Вес нетто, кг</v>
          </cell>
          <cell r="J387" t="str">
            <v>РИЦ, руб</v>
          </cell>
          <cell r="K387" t="str">
            <v>Дилерская цена, руб</v>
          </cell>
          <cell r="L387" t="str">
            <v>Ваша Спец цена, руб</v>
          </cell>
        </row>
        <row r="388">
          <cell r="A388"/>
          <cell r="B388"/>
          <cell r="C388"/>
          <cell r="D388"/>
          <cell r="E388"/>
          <cell r="F388"/>
          <cell r="G388"/>
          <cell r="H388"/>
          <cell r="I388"/>
          <cell r="J388"/>
          <cell r="K388"/>
          <cell r="L388"/>
        </row>
        <row r="389">
          <cell r="A389" t="str">
            <v>НС-1431745</v>
          </cell>
          <cell r="B389" t="str">
            <v>RT-VP120-R410</v>
          </cell>
          <cell r="C389" t="str">
            <v>RT-VP120-R410</v>
          </cell>
          <cell r="D389" t="str">
            <v>1-ступ., 60л/мин, 60 microns, 1/4"SAE</v>
          </cell>
          <cell r="E389"/>
          <cell r="F389"/>
          <cell r="G389"/>
          <cell r="H389" t="str">
            <v>122x285x218</v>
          </cell>
          <cell r="I389">
            <v>5.0999999999999996</v>
          </cell>
          <cell r="J389">
            <v>5690</v>
          </cell>
          <cell r="K389">
            <v>5022.49</v>
          </cell>
          <cell r="L389">
            <v>4520.241</v>
          </cell>
        </row>
        <row r="390">
          <cell r="A390" t="str">
            <v>НС-1431747</v>
          </cell>
          <cell r="B390" t="str">
            <v>RT-VP220-R410</v>
          </cell>
          <cell r="C390" t="str">
            <v>RT-VP220-R410</v>
          </cell>
          <cell r="D390" t="str">
            <v>2-ступ., 60л/мин, 15 microns, 1/4"SAE</v>
          </cell>
          <cell r="E390"/>
          <cell r="F390"/>
          <cell r="G390"/>
          <cell r="H390" t="str">
            <v>122x230x313</v>
          </cell>
          <cell r="I390">
            <v>8.5</v>
          </cell>
          <cell r="J390">
            <v>10960</v>
          </cell>
          <cell r="K390">
            <v>9689.1299999999992</v>
          </cell>
          <cell r="L390">
            <v>8720.2169999999987</v>
          </cell>
        </row>
        <row r="391">
          <cell r="A391" t="str">
            <v>НС-1431748</v>
          </cell>
          <cell r="B391" t="str">
            <v>RT-VP220-R32</v>
          </cell>
          <cell r="C391" t="str">
            <v>RT-VP220-R32</v>
          </cell>
          <cell r="D391" t="str">
            <v>2-ступ., 60л/мин, 15 microns, 1/4"SAE, R32</v>
          </cell>
          <cell r="E391"/>
          <cell r="F391"/>
          <cell r="G391"/>
          <cell r="H391" t="str">
            <v>230x122x313</v>
          </cell>
          <cell r="I391">
            <v>8</v>
          </cell>
          <cell r="J391">
            <v>11890</v>
          </cell>
          <cell r="K391">
            <v>10512.7</v>
          </cell>
          <cell r="L391">
            <v>9461.43</v>
          </cell>
        </row>
        <row r="392">
          <cell r="A392" t="str">
            <v>НС-1431749</v>
          </cell>
          <cell r="B392" t="str">
            <v>RT-VP240-R410</v>
          </cell>
          <cell r="C392" t="str">
            <v>RT-VP240-R410</v>
          </cell>
          <cell r="D392" t="str">
            <v>2-ступ., 120л/мин, 15 microns, 1/4"+3/8"SAE</v>
          </cell>
          <cell r="E392"/>
          <cell r="F392"/>
          <cell r="G392"/>
          <cell r="H392" t="str">
            <v>137x243x345</v>
          </cell>
          <cell r="I392">
            <v>10</v>
          </cell>
          <cell r="J392">
            <v>15810</v>
          </cell>
          <cell r="K392">
            <v>13979.68</v>
          </cell>
          <cell r="L392">
            <v>12581.712000000001</v>
          </cell>
        </row>
        <row r="393">
          <cell r="A393"/>
          <cell r="B393" t="str">
            <v>МАНОМЕТРИЧЕСКИЕ КОЛЛЕКТОРЫ</v>
          </cell>
          <cell r="C393"/>
          <cell r="D393"/>
          <cell r="E393"/>
          <cell r="F393"/>
          <cell r="G393"/>
          <cell r="H393"/>
          <cell r="I393"/>
          <cell r="J393"/>
          <cell r="K393"/>
          <cell r="L393"/>
        </row>
        <row r="394">
          <cell r="A394"/>
          <cell r="B394" t="str">
            <v>Артикул</v>
          </cell>
          <cell r="C394" t="str">
            <v xml:space="preserve">Модель </v>
          </cell>
          <cell r="D394" t="str">
            <v>Описание</v>
          </cell>
          <cell r="E394"/>
          <cell r="F394"/>
          <cell r="G394"/>
          <cell r="H394" t="str">
            <v>Габариты (ДхВхГ), мм</v>
          </cell>
          <cell r="I394" t="str">
            <v>Вес нетто, кг</v>
          </cell>
          <cell r="J394" t="str">
            <v>РИЦ, руб</v>
          </cell>
          <cell r="K394" t="str">
            <v>Дилерская цена, руб</v>
          </cell>
          <cell r="L394" t="str">
            <v>Ваша Спец цена, руб</v>
          </cell>
        </row>
        <row r="395">
          <cell r="A395"/>
          <cell r="B395"/>
          <cell r="C395"/>
          <cell r="D395"/>
          <cell r="E395"/>
          <cell r="F395"/>
          <cell r="G395"/>
          <cell r="H395"/>
          <cell r="I395"/>
          <cell r="J395"/>
          <cell r="K395"/>
          <cell r="L395"/>
        </row>
        <row r="396">
          <cell r="A396" t="str">
            <v>НС-1432742</v>
          </cell>
          <cell r="B396" t="str">
            <v>RT-MG10BR-R410</v>
          </cell>
          <cell r="C396" t="str">
            <v>RT-MG10BR-R410</v>
          </cell>
          <cell r="D396" t="str">
            <v>1-вент, 2 штуц., R22/R32/R134/R410, М1/4", без шлангов</v>
          </cell>
          <cell r="E396"/>
          <cell r="F396"/>
          <cell r="G396"/>
          <cell r="H396" t="str">
            <v>140х85х44</v>
          </cell>
          <cell r="I396">
            <v>0.38</v>
          </cell>
          <cell r="J396">
            <v>970</v>
          </cell>
          <cell r="K396">
            <v>854.04</v>
          </cell>
          <cell r="L396">
            <v>768.63599999999997</v>
          </cell>
        </row>
        <row r="397">
          <cell r="A397" t="str">
            <v>НС-1432743</v>
          </cell>
          <cell r="B397" t="str">
            <v>RT-MG20BR-R410</v>
          </cell>
          <cell r="C397" t="str">
            <v>RT-MG20BR-R410</v>
          </cell>
          <cell r="D397" t="str">
            <v>2-вент, 3 штуц., R22/R32/R134/R410, М1/4", без шлангов</v>
          </cell>
          <cell r="E397"/>
          <cell r="F397"/>
          <cell r="G397"/>
          <cell r="H397" t="str">
            <v>160х175х65</v>
          </cell>
          <cell r="I397">
            <v>0.9</v>
          </cell>
          <cell r="J397">
            <v>2100</v>
          </cell>
          <cell r="K397">
            <v>1854.49</v>
          </cell>
          <cell r="L397">
            <v>1669.0409999999999</v>
          </cell>
        </row>
        <row r="398">
          <cell r="A398" t="str">
            <v>НС-1432744</v>
          </cell>
          <cell r="B398" t="str">
            <v>RT-MG20BU-R410</v>
          </cell>
          <cell r="C398" t="str">
            <v>RT-MG20BU-R410</v>
          </cell>
          <cell r="D398" t="str">
            <v>2-вент, 3 штуц., R22/R32/R134/R410, М1/4", без шлангов</v>
          </cell>
          <cell r="E398"/>
          <cell r="F398"/>
          <cell r="G398"/>
          <cell r="H398" t="str">
            <v>167х177х66</v>
          </cell>
          <cell r="I398">
            <v>0.98</v>
          </cell>
          <cell r="J398">
            <v>2200</v>
          </cell>
          <cell r="K398">
            <v>1943.92</v>
          </cell>
          <cell r="L398">
            <v>1749.528</v>
          </cell>
        </row>
        <row r="399">
          <cell r="A399" t="str">
            <v>НС-1432745</v>
          </cell>
          <cell r="B399" t="str">
            <v>RT-MG20BL-R410</v>
          </cell>
          <cell r="C399" t="str">
            <v>RT-MG20BL-R410</v>
          </cell>
          <cell r="D399" t="str">
            <v>2-вент, 3 штуц., R22/R32/R134/R410, М1/4", без шлангов</v>
          </cell>
          <cell r="E399"/>
          <cell r="F399"/>
          <cell r="G399"/>
          <cell r="H399" t="str">
            <v>160х163х68</v>
          </cell>
          <cell r="I399">
            <v>0.9</v>
          </cell>
          <cell r="J399">
            <v>2650</v>
          </cell>
          <cell r="K399">
            <v>2342.4499999999998</v>
          </cell>
          <cell r="L399">
            <v>2108.2049999999999</v>
          </cell>
        </row>
        <row r="400">
          <cell r="A400"/>
          <cell r="B400" t="str">
            <v>ШЛАНГИ И АКСЕССУАРЫ</v>
          </cell>
          <cell r="C400"/>
          <cell r="D400"/>
          <cell r="E400"/>
          <cell r="F400"/>
          <cell r="G400"/>
          <cell r="H400"/>
          <cell r="I400"/>
          <cell r="J400"/>
          <cell r="K400"/>
          <cell r="L400"/>
        </row>
        <row r="401">
          <cell r="A401"/>
          <cell r="B401" t="str">
            <v>Артикул</v>
          </cell>
          <cell r="C401" t="str">
            <v xml:space="preserve">Модель </v>
          </cell>
          <cell r="D401" t="str">
            <v>Описание</v>
          </cell>
          <cell r="E401"/>
          <cell r="F401"/>
          <cell r="G401"/>
          <cell r="H401" t="str">
            <v>Габариты (ДхВхГ), мм</v>
          </cell>
          <cell r="I401" t="str">
            <v>Вес нетто, кг</v>
          </cell>
          <cell r="J401" t="str">
            <v>РИЦ, руб</v>
          </cell>
          <cell r="K401" t="str">
            <v>Дилерская цена, руб</v>
          </cell>
          <cell r="L401" t="str">
            <v>Ваша Спец цена, руб</v>
          </cell>
        </row>
        <row r="402">
          <cell r="A402"/>
          <cell r="B402"/>
          <cell r="C402"/>
          <cell r="D402"/>
          <cell r="E402"/>
          <cell r="F402"/>
          <cell r="G402"/>
          <cell r="H402"/>
          <cell r="I402"/>
          <cell r="J402"/>
          <cell r="K402"/>
          <cell r="L402"/>
        </row>
        <row r="403">
          <cell r="A403" t="str">
            <v>НС-1432746</v>
          </cell>
          <cell r="B403" t="str">
            <v>RT-HS-3/90</v>
          </cell>
          <cell r="C403" t="str">
            <v>RT-HS-3/90</v>
          </cell>
          <cell r="D403" t="str">
            <v>Шланги 90см, красный/синий 1/4х5/16"; желтый: 1/4х1/4", 55 bar</v>
          </cell>
          <cell r="E403"/>
          <cell r="F403"/>
          <cell r="G403"/>
          <cell r="H403" t="str">
            <v>200х200х40</v>
          </cell>
          <cell r="I403">
            <v>0.44</v>
          </cell>
          <cell r="J403">
            <v>1090</v>
          </cell>
          <cell r="K403">
            <v>959.75</v>
          </cell>
          <cell r="L403">
            <v>863.77499999999998</v>
          </cell>
        </row>
        <row r="404">
          <cell r="A404" t="str">
            <v>НС-1432747</v>
          </cell>
          <cell r="B404" t="str">
            <v>RT-HS-3/110</v>
          </cell>
          <cell r="C404" t="str">
            <v>RT-HS-3/110</v>
          </cell>
          <cell r="D404" t="str">
            <v>Шланги 110см, красный/синий 1/4х5/16"; желтый: 1/4х1/4", 55 bar</v>
          </cell>
          <cell r="E404"/>
          <cell r="F404"/>
          <cell r="G404"/>
          <cell r="H404" t="str">
            <v>200х200х50</v>
          </cell>
          <cell r="I404">
            <v>0.49</v>
          </cell>
          <cell r="J404">
            <v>1320</v>
          </cell>
          <cell r="K404">
            <v>1163.1400000000001</v>
          </cell>
          <cell r="L404">
            <v>1046.826</v>
          </cell>
        </row>
        <row r="405">
          <cell r="A405" t="str">
            <v>НС-1432748</v>
          </cell>
          <cell r="B405" t="str">
            <v>RT-HS-3/200</v>
          </cell>
          <cell r="C405" t="str">
            <v>RT-HS-3/200</v>
          </cell>
          <cell r="D405" t="str">
            <v>Шланги 200см, красный/синий 1/4х5/16"; желтый: 1/4х1/4", 55 bar</v>
          </cell>
          <cell r="E405"/>
          <cell r="F405"/>
          <cell r="G405"/>
          <cell r="H405" t="str">
            <v>200х200х60</v>
          </cell>
          <cell r="I405">
            <v>0.6</v>
          </cell>
          <cell r="J405">
            <v>2340</v>
          </cell>
          <cell r="K405">
            <v>2065.91</v>
          </cell>
          <cell r="L405">
            <v>1859.319</v>
          </cell>
        </row>
        <row r="406">
          <cell r="A406" t="str">
            <v>НС-1432749</v>
          </cell>
          <cell r="B406" t="str">
            <v>RT-HS-3/300</v>
          </cell>
          <cell r="C406" t="str">
            <v>RT-HS-3/300</v>
          </cell>
          <cell r="D406" t="str">
            <v>Шланги 300см, красный/синий 1/4х5/16"; желтый: 1/4х1/4", 55 bar</v>
          </cell>
          <cell r="E406"/>
          <cell r="F406"/>
          <cell r="G406"/>
          <cell r="H406" t="str">
            <v>280х360х50</v>
          </cell>
          <cell r="I406">
            <v>1.07</v>
          </cell>
          <cell r="J406">
            <v>3480</v>
          </cell>
          <cell r="K406">
            <v>3074.5</v>
          </cell>
          <cell r="L406">
            <v>2767.05</v>
          </cell>
        </row>
        <row r="407">
          <cell r="A407" t="str">
            <v>НС-1432750</v>
          </cell>
          <cell r="B407" t="str">
            <v>RT-AD78</v>
          </cell>
          <cell r="C407" t="str">
            <v>RT-AD78</v>
          </cell>
          <cell r="D407" t="str">
            <v>Переходник угловой 45°; с R410А на R22, 2 шт.</v>
          </cell>
          <cell r="E407"/>
          <cell r="F407"/>
          <cell r="G407"/>
          <cell r="H407" t="str">
            <v>100х40х25</v>
          </cell>
          <cell r="I407">
            <v>0.09</v>
          </cell>
          <cell r="J407">
            <v>370</v>
          </cell>
          <cell r="K407">
            <v>325.38</v>
          </cell>
          <cell r="L407">
            <v>292.84199999999998</v>
          </cell>
        </row>
        <row r="408">
          <cell r="A408" t="str">
            <v>НС-1432751</v>
          </cell>
          <cell r="B408" t="str">
            <v>RT-TG-1/4</v>
          </cell>
          <cell r="C408" t="str">
            <v>RT-TG-1/4</v>
          </cell>
          <cell r="D408" t="str">
            <v>Прокладки для шлангов 1/4", 20шт</v>
          </cell>
          <cell r="E408"/>
          <cell r="F408"/>
          <cell r="G408"/>
          <cell r="H408" t="str">
            <v>70х50х10</v>
          </cell>
          <cell r="I408">
            <v>6.0000000000000001E-3</v>
          </cell>
          <cell r="J408">
            <v>80</v>
          </cell>
          <cell r="K408">
            <v>73.150000000000006</v>
          </cell>
          <cell r="L408">
            <v>65.835000000000008</v>
          </cell>
        </row>
        <row r="409">
          <cell r="A409" t="str">
            <v>НС-1432752</v>
          </cell>
          <cell r="B409" t="str">
            <v>RT-TG-5/16</v>
          </cell>
          <cell r="C409" t="str">
            <v>RT-TG-5/16</v>
          </cell>
          <cell r="D409" t="str">
            <v>Прокладки для шлангов 5/16", 20шт</v>
          </cell>
          <cell r="E409"/>
          <cell r="F409"/>
          <cell r="G409"/>
          <cell r="H409" t="str">
            <v>70х50х10</v>
          </cell>
          <cell r="I409">
            <v>6.0000000000000001E-3</v>
          </cell>
          <cell r="J409">
            <v>110</v>
          </cell>
          <cell r="K409">
            <v>97.570000000000007</v>
          </cell>
          <cell r="L409">
            <v>87.813000000000002</v>
          </cell>
        </row>
        <row r="410">
          <cell r="A410" t="str">
            <v>НС-1432753</v>
          </cell>
          <cell r="B410" t="str">
            <v>RT-SV-1/4</v>
          </cell>
          <cell r="C410" t="str">
            <v>RT-SV-1/4</v>
          </cell>
          <cell r="D410" t="str">
            <v>Адаптер с нажимом на ниппель, диаметр 1/4", 1шт</v>
          </cell>
          <cell r="E410"/>
          <cell r="F410"/>
          <cell r="G410"/>
          <cell r="H410" t="str">
            <v>100х40х25</v>
          </cell>
          <cell r="I410">
            <v>0.09</v>
          </cell>
          <cell r="J410">
            <v>890</v>
          </cell>
          <cell r="K410">
            <v>788.92</v>
          </cell>
          <cell r="L410">
            <v>710.02800000000002</v>
          </cell>
        </row>
        <row r="411">
          <cell r="A411" t="str">
            <v>НС-1432754</v>
          </cell>
          <cell r="B411" t="str">
            <v>RT-SV-5/16</v>
          </cell>
          <cell r="C411" t="str">
            <v>RT-SV-5/16</v>
          </cell>
          <cell r="D411" t="str">
            <v>Адаптер с нажимом на ниппель, диаметр 5/16", 1шт</v>
          </cell>
          <cell r="E411"/>
          <cell r="F411"/>
          <cell r="G411"/>
          <cell r="H411" t="str">
            <v>100х40х25</v>
          </cell>
          <cell r="I411">
            <v>0.09</v>
          </cell>
          <cell r="J411">
            <v>890</v>
          </cell>
          <cell r="K411">
            <v>788.92</v>
          </cell>
          <cell r="L411">
            <v>710.02800000000002</v>
          </cell>
        </row>
        <row r="412">
          <cell r="A412"/>
          <cell r="B412" t="str">
            <v>ШЛАНГИ И АКСЕССУАРЫ</v>
          </cell>
          <cell r="C412"/>
          <cell r="D412"/>
          <cell r="E412"/>
          <cell r="F412"/>
          <cell r="G412"/>
          <cell r="H412"/>
          <cell r="I412"/>
          <cell r="J412"/>
          <cell r="K412"/>
          <cell r="L412"/>
        </row>
        <row r="413">
          <cell r="A413"/>
          <cell r="B413" t="str">
            <v>Артикул</v>
          </cell>
          <cell r="C413" t="str">
            <v xml:space="preserve">Модель </v>
          </cell>
          <cell r="D413" t="str">
            <v>Описание</v>
          </cell>
          <cell r="E413"/>
          <cell r="F413"/>
          <cell r="G413"/>
          <cell r="H413" t="str">
            <v>Габариты (ДхВхГ), мм</v>
          </cell>
          <cell r="I413" t="str">
            <v>Вес нетто, кг</v>
          </cell>
          <cell r="J413" t="str">
            <v>РИЦ, руб</v>
          </cell>
          <cell r="K413" t="str">
            <v>Дилерская цена, руб</v>
          </cell>
          <cell r="L413" t="str">
            <v>Ваша Спец цена, руб</v>
          </cell>
        </row>
        <row r="414">
          <cell r="A414"/>
          <cell r="B414"/>
          <cell r="C414"/>
          <cell r="D414"/>
          <cell r="E414"/>
          <cell r="F414"/>
          <cell r="G414"/>
          <cell r="H414"/>
          <cell r="I414"/>
          <cell r="J414"/>
          <cell r="K414"/>
          <cell r="L414"/>
        </row>
        <row r="415">
          <cell r="A415" t="str">
            <v>НС-1484013</v>
          </cell>
          <cell r="B415" t="str">
            <v>RT-FT808-N01</v>
          </cell>
          <cell r="C415" t="str">
            <v>RT-FT808-N01</v>
          </cell>
          <cell r="D415" t="str">
            <v>Развальцовка эксцентриковая 1/4", 5/16",3/8",1/2",5/8",3/4"</v>
          </cell>
          <cell r="E415"/>
          <cell r="F415"/>
          <cell r="G415"/>
          <cell r="H415" t="str">
            <v>268x225x45</v>
          </cell>
          <cell r="I415">
            <v>1.4970000000000001</v>
          </cell>
          <cell r="J415">
            <v>3200</v>
          </cell>
          <cell r="K415">
            <v>2830.52</v>
          </cell>
          <cell r="L415">
            <v>2547.4679999999998</v>
          </cell>
        </row>
        <row r="416">
          <cell r="A416" t="str">
            <v>НС-1484018</v>
          </cell>
          <cell r="B416" t="str">
            <v>RT-FT809-N01</v>
          </cell>
          <cell r="C416" t="str">
            <v>RT-FT809-N01</v>
          </cell>
          <cell r="D416" t="str">
            <v>Развальцовка эксцентриковая с трещеткой 1/4", 5/16",3/8",1/2",5/8",3/4"</v>
          </cell>
          <cell r="E416"/>
          <cell r="F416"/>
          <cell r="G416"/>
          <cell r="H416" t="str">
            <v>268x225x45</v>
          </cell>
          <cell r="I416">
            <v>1.7250000000000001</v>
          </cell>
          <cell r="J416">
            <v>4340</v>
          </cell>
          <cell r="K416">
            <v>3839.11</v>
          </cell>
          <cell r="L416">
            <v>3455.1990000000001</v>
          </cell>
        </row>
        <row r="417">
          <cell r="A417" t="str">
            <v>НС-1484019</v>
          </cell>
          <cell r="B417" t="str">
            <v>RT-TC032-N01</v>
          </cell>
          <cell r="C417" t="str">
            <v>RT-TC032-N01</v>
          </cell>
          <cell r="D417" t="str">
            <v>Труборез 1/4 - 1-1/8"</v>
          </cell>
          <cell r="E417"/>
          <cell r="F417"/>
          <cell r="G417"/>
          <cell r="H417" t="str">
            <v>232x132x42</v>
          </cell>
          <cell r="I417">
            <v>0.36799999999999999</v>
          </cell>
          <cell r="J417">
            <v>1210</v>
          </cell>
          <cell r="K417">
            <v>1073.5999999999999</v>
          </cell>
          <cell r="L417">
            <v>966.2399999999999</v>
          </cell>
        </row>
        <row r="418">
          <cell r="A418" t="str">
            <v>НС-1493585</v>
          </cell>
          <cell r="B418" t="str">
            <v>RT-DT207-N01</v>
          </cell>
          <cell r="C418" t="str">
            <v>RT-DT207-N01</v>
          </cell>
          <cell r="D418" t="str">
            <v>Риммер-ручка алюм.</v>
          </cell>
          <cell r="E418"/>
          <cell r="F418"/>
          <cell r="G418"/>
          <cell r="H418" t="str">
            <v>210x70x23</v>
          </cell>
          <cell r="I418">
            <v>7.0000000000000007E-2</v>
          </cell>
          <cell r="J418">
            <v>530</v>
          </cell>
          <cell r="K418">
            <v>471.79</v>
          </cell>
          <cell r="L418">
            <v>424.61100000000005</v>
          </cell>
        </row>
        <row r="419">
          <cell r="A419" t="str">
            <v>НС-1492116</v>
          </cell>
          <cell r="B419" t="str">
            <v>RT-DT209-N01</v>
          </cell>
          <cell r="C419" t="str">
            <v>RT-DT209-N01</v>
          </cell>
          <cell r="D419" t="str">
            <v>Риммер бочонок 1/4" - 1-5/8"</v>
          </cell>
          <cell r="E419"/>
          <cell r="F419"/>
          <cell r="G419"/>
          <cell r="H419" t="str">
            <v>140x110x50</v>
          </cell>
          <cell r="I419">
            <v>5.5E-2</v>
          </cell>
          <cell r="J419">
            <v>300</v>
          </cell>
          <cell r="K419">
            <v>268.39999999999998</v>
          </cell>
          <cell r="L419">
            <v>241.55999999999997</v>
          </cell>
        </row>
        <row r="420">
          <cell r="A420" t="str">
            <v>НС-1484022</v>
          </cell>
          <cell r="B420" t="str">
            <v>RT-SP102-N01</v>
          </cell>
          <cell r="C420" t="str">
            <v>RT-SP102-N01</v>
          </cell>
          <cell r="D420" t="str">
            <v>Набор трубогибов пружинных 1/4'', 5/16'', 3/8'', 1/2'', 5/8''</v>
          </cell>
          <cell r="E420"/>
          <cell r="F420"/>
          <cell r="G420"/>
          <cell r="H420" t="str">
            <v>210x80x30</v>
          </cell>
          <cell r="I420">
            <v>0.30299999999999999</v>
          </cell>
          <cell r="J420">
            <v>340</v>
          </cell>
          <cell r="K420">
            <v>300.95999999999998</v>
          </cell>
          <cell r="L420">
            <v>270.86399999999998</v>
          </cell>
        </row>
        <row r="421">
          <cell r="A421" t="str">
            <v>НС-1484024</v>
          </cell>
          <cell r="B421" t="str">
            <v>RT-TE023-N01</v>
          </cell>
          <cell r="C421" t="str">
            <v>RT-TE023-N01</v>
          </cell>
          <cell r="D421" t="str">
            <v>Труборасширитель экспанд. 1/4'', 5/16'', 3/8'', 1/2'', 5/8'', 3/4'', 7/8''</v>
          </cell>
          <cell r="E421"/>
          <cell r="F421"/>
          <cell r="G421"/>
          <cell r="H421" t="str">
            <v>200x180x30</v>
          </cell>
          <cell r="I421">
            <v>0.42</v>
          </cell>
          <cell r="J421">
            <v>1490</v>
          </cell>
          <cell r="K421">
            <v>1317.69</v>
          </cell>
          <cell r="L421">
            <v>1185.921</v>
          </cell>
        </row>
        <row r="422">
          <cell r="A422" t="str">
            <v>НС-1489119</v>
          </cell>
          <cell r="B422" t="str">
            <v>RT-BL032-N01</v>
          </cell>
          <cell r="C422" t="str">
            <v>RT-BL032-N01</v>
          </cell>
          <cell r="D422" t="str">
            <v>Ролик режущий для трубореза RT-TC032-N01, компл. 6шт</v>
          </cell>
          <cell r="E422"/>
          <cell r="F422"/>
          <cell r="G422"/>
          <cell r="H422" t="str">
            <v>110х190х10</v>
          </cell>
          <cell r="I422">
            <v>0.09</v>
          </cell>
          <cell r="J422">
            <v>1040</v>
          </cell>
          <cell r="K422">
            <v>919.05</v>
          </cell>
          <cell r="L422">
            <v>827.14499999999998</v>
          </cell>
        </row>
        <row r="423">
          <cell r="A423" t="str">
            <v>НС-1489121</v>
          </cell>
          <cell r="B423" t="str">
            <v>RT-BL101-N01</v>
          </cell>
          <cell r="C423" t="str">
            <v>RT-BL101-N01</v>
          </cell>
          <cell r="D423" t="str">
            <v>Лезвие для риммера RT-DT101-N01, компл. 10шт</v>
          </cell>
          <cell r="E423"/>
          <cell r="F423"/>
          <cell r="G423"/>
          <cell r="H423" t="str">
            <v>90х110х10</v>
          </cell>
          <cell r="I423">
            <v>3.5000000000000003E-2</v>
          </cell>
          <cell r="J423">
            <v>580</v>
          </cell>
          <cell r="K423">
            <v>512.38</v>
          </cell>
          <cell r="L423">
            <v>461.142</v>
          </cell>
        </row>
        <row r="424">
          <cell r="A424"/>
          <cell r="B424" t="str">
            <v>УНИВЕРСАЛЬНЫЕ СМЕННЫЕ ФИЛЬТРЫ</v>
          </cell>
          <cell r="C424"/>
          <cell r="D424"/>
          <cell r="E424"/>
          <cell r="F424"/>
          <cell r="G424"/>
          <cell r="H424"/>
          <cell r="I424"/>
          <cell r="J424"/>
          <cell r="K424"/>
          <cell r="L424"/>
        </row>
        <row r="425">
          <cell r="A425" t="str">
            <v>НС-1245638</v>
          </cell>
          <cell r="B425" t="str">
            <v>SPL-CSF</v>
          </cell>
          <cell r="C425" t="str">
            <v>Carbon sponge filter</v>
          </cell>
          <cell r="D425" t="str">
            <v>Губчатый фильтр угольный для установки на сетчатый фильтр</v>
          </cell>
          <cell r="E425"/>
          <cell r="F425"/>
          <cell r="G425"/>
          <cell r="H425" t="str">
            <v>50x217x5</v>
          </cell>
          <cell r="I425">
            <v>4.0000000000000001E-3</v>
          </cell>
          <cell r="J425">
            <v>210</v>
          </cell>
          <cell r="K425">
            <v>183.04</v>
          </cell>
          <cell r="L425">
            <v>164.73599999999999</v>
          </cell>
        </row>
        <row r="426">
          <cell r="A426" t="str">
            <v>НС-1245641</v>
          </cell>
          <cell r="B426" t="str">
            <v>SPL-SIF</v>
          </cell>
          <cell r="C426" t="str">
            <v>Silver Ion filter</v>
          </cell>
          <cell r="D426" t="str">
            <v>Губчатый фильтр с ионами серебра для установки на сетчатый фильтр</v>
          </cell>
          <cell r="E426"/>
          <cell r="F426"/>
          <cell r="G426"/>
          <cell r="H426" t="str">
            <v>50x217x5</v>
          </cell>
          <cell r="I426">
            <v>3.3999999999999998E-3</v>
          </cell>
          <cell r="J426">
            <v>230</v>
          </cell>
          <cell r="K426">
            <v>203.39000000000001</v>
          </cell>
          <cell r="L426">
            <v>183.05100000000002</v>
          </cell>
        </row>
        <row r="427">
          <cell r="A427" t="str">
            <v>НС-1339600</v>
          </cell>
          <cell r="B427" t="str">
            <v>SPL-BSH</v>
          </cell>
          <cell r="C427" t="str">
            <v>Bio-sterilizing HEPA</v>
          </cell>
          <cell r="D427" t="str">
            <v>Хепа фильтр тонкой очистки для установки на сетчатый фильтр</v>
          </cell>
          <cell r="E427"/>
          <cell r="F427"/>
          <cell r="G427"/>
          <cell r="H427" t="str">
            <v>50x217x5</v>
          </cell>
          <cell r="I427">
            <v>3.3999999999999998E-3</v>
          </cell>
          <cell r="J427">
            <v>190</v>
          </cell>
          <cell r="K427">
            <v>172.81</v>
          </cell>
          <cell r="L427">
            <v>155.529</v>
          </cell>
        </row>
        <row r="428">
          <cell r="A428" t="str">
            <v>НС-1414750</v>
          </cell>
          <cell r="B428" t="str">
            <v xml:space="preserve">RCI-RF H11 </v>
          </cell>
          <cell r="C428" t="str">
            <v xml:space="preserve">RCI-RF H11 </v>
          </cell>
          <cell r="D428" t="str">
            <v>HEPA фильтр H11 для моделей   RCI-RF30HN и RCI-RF40HN</v>
          </cell>
          <cell r="E428"/>
          <cell r="F428"/>
          <cell r="G428"/>
          <cell r="H428" t="str">
            <v>155×138×16</v>
          </cell>
          <cell r="I428">
            <v>4.8000000000000001E-2</v>
          </cell>
          <cell r="J428">
            <v>2770</v>
          </cell>
          <cell r="K428">
            <v>1870</v>
          </cell>
          <cell r="L428">
            <v>1683</v>
          </cell>
        </row>
        <row r="429">
          <cell r="A429" t="str">
            <v>НС-1511465</v>
          </cell>
          <cell r="B429" t="str">
            <v>RCI-RFS H11 (ROYAL FRESH STANDARD)</v>
          </cell>
          <cell r="C429" t="str">
            <v>RCI-RFS H11</v>
          </cell>
          <cell r="D429" t="str">
            <v>HEPA фильтр H11 для моделей   RCI-RFS28HN и RCI-RFS35HN</v>
          </cell>
          <cell r="E429"/>
          <cell r="F429"/>
          <cell r="G429"/>
          <cell r="H429" t="str">
            <v>167x123x16</v>
          </cell>
          <cell r="I429">
            <v>4.8000000000000001E-2</v>
          </cell>
          <cell r="J429">
            <v>2850</v>
          </cell>
          <cell r="K429">
            <v>1940</v>
          </cell>
          <cell r="L429">
            <v>1746</v>
          </cell>
        </row>
        <row r="430">
          <cell r="A430"/>
          <cell r="B430" t="str">
            <v>ФРЕОН</v>
          </cell>
          <cell r="C430"/>
          <cell r="D430"/>
          <cell r="E430"/>
          <cell r="F430"/>
          <cell r="G430"/>
          <cell r="H430"/>
          <cell r="I430"/>
          <cell r="J430"/>
          <cell r="K430"/>
          <cell r="L430"/>
        </row>
        <row r="431">
          <cell r="A431" t="str">
            <v>НС-1440118</v>
          </cell>
          <cell r="B431" t="str">
            <v>Хладон (фреон) R32, 9,5кг</v>
          </cell>
          <cell r="C431" t="str">
            <v>Баллон</v>
          </cell>
          <cell r="D431"/>
          <cell r="E431"/>
          <cell r="F431"/>
          <cell r="G431"/>
          <cell r="H431" t="str">
            <v>250x250x430</v>
          </cell>
          <cell r="I431">
            <v>13.9</v>
          </cell>
          <cell r="J431">
            <v>5000</v>
          </cell>
          <cell r="K431">
            <v>4420</v>
          </cell>
          <cell r="L431">
            <v>3978</v>
          </cell>
        </row>
        <row r="432">
          <cell r="A432" t="str">
            <v>НС-1734597</v>
          </cell>
          <cell r="B432" t="str">
            <v>Хладон (фреон) R410А, 11,3кг</v>
          </cell>
          <cell r="C432" t="str">
            <v>Баллон</v>
          </cell>
          <cell r="D432"/>
          <cell r="E432"/>
          <cell r="F432"/>
          <cell r="G432"/>
          <cell r="H432" t="str">
            <v>250x250x430</v>
          </cell>
          <cell r="I432">
            <v>15.3</v>
          </cell>
          <cell r="J432">
            <v>15110</v>
          </cell>
          <cell r="K432">
            <v>14457.52</v>
          </cell>
          <cell r="L432">
            <v>13011.768</v>
          </cell>
        </row>
        <row r="433">
          <cell r="A433" t="str">
            <v>НС-1440117</v>
          </cell>
          <cell r="B433" t="str">
            <v>Хладон (фреон) R134А, 16,6кг</v>
          </cell>
          <cell r="C433" t="str">
            <v>Баллон</v>
          </cell>
          <cell r="D433"/>
          <cell r="E433"/>
          <cell r="F433"/>
          <cell r="G433"/>
          <cell r="H433" t="str">
            <v>250x250x430</v>
          </cell>
          <cell r="I433">
            <v>15.3</v>
          </cell>
          <cell r="J433">
            <v>10120</v>
          </cell>
          <cell r="K433">
            <v>8950</v>
          </cell>
          <cell r="L433">
            <v>8055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ПЛИТ-СИСТЕМЫ"/>
      <sheetName val="ПОЛУПРОМ"/>
      <sheetName val="МУЛЬТИ СПЛИТ-СИСТЕМЫ"/>
    </sheetNames>
    <sheetDataSet>
      <sheetData sheetId="0"/>
      <sheetData sheetId="1"/>
      <sheetData sheetId="2">
        <row r="1">
          <cell r="A1"/>
          <cell r="B1" t="str">
            <v>НС-КОД</v>
          </cell>
          <cell r="C1" t="str">
            <v>ПР</v>
          </cell>
          <cell r="D1" t="str">
            <v>Кол-во внутр. блоков</v>
          </cell>
          <cell r="E1" t="str">
            <v>МОЩНОСТЬ, кВт</v>
          </cell>
          <cell r="F1"/>
          <cell r="G1" t="str">
            <v>РАСХОД ВОЗДУХА, м3/час</v>
          </cell>
          <cell r="H1" t="str">
            <v>РАЗМЕР БЛОКА, мм</v>
          </cell>
          <cell r="I1" t="str">
            <v>ВЕС, кг</v>
          </cell>
          <cell r="J1" t="str">
            <v>ЦЕНА РИЦ, РУБ.</v>
          </cell>
          <cell r="K1" t="str">
            <v>ЦЕНА СО СКИДКОЙ, РУБ.</v>
          </cell>
        </row>
        <row r="2">
          <cell r="A2"/>
          <cell r="B2"/>
          <cell r="C2"/>
          <cell r="D2"/>
          <cell r="E2" t="str">
            <v>ХОЛОД</v>
          </cell>
          <cell r="F2" t="str">
            <v>ТЕПЛО</v>
          </cell>
          <cell r="G2"/>
          <cell r="H2"/>
          <cell r="I2"/>
          <cell r="J2"/>
          <cell r="K2"/>
        </row>
        <row r="3">
          <cell r="A3"/>
          <cell r="B3"/>
          <cell r="C3"/>
          <cell r="D3"/>
          <cell r="E3"/>
          <cell r="F3" t="str">
            <v xml:space="preserve">Наружные блоки мульти сплит-системы 
MULTI COMBO ERP DC 
◌ Технология DC Inverter ◌ Европейский класс энергоэффективности SEER «A++» ◌ Возможность подключения до 5 внутренних блоков  ◌ Широкий диапазон напряжения 165-265В ◌ Широкий диапазон рабочих температур от -15 до + 50 °C  ◌ Длина трассы до 80м </v>
          </cell>
          <cell r="G3"/>
          <cell r="H3"/>
          <cell r="I3"/>
          <cell r="J3"/>
          <cell r="K3"/>
        </row>
        <row r="4">
          <cell r="A4" t="str">
            <v>RTFMO/out-14HN8</v>
          </cell>
          <cell r="B4" t="str">
            <v>НС-1598154</v>
          </cell>
          <cell r="C4" t="str">
            <v>fm</v>
          </cell>
          <cell r="D4">
            <v>2</v>
          </cell>
          <cell r="E4" t="str">
            <v>4,1 (1,2-4,9)</v>
          </cell>
          <cell r="F4" t="str">
            <v>4,3 (1,3-5,2)</v>
          </cell>
          <cell r="G4">
            <v>2600</v>
          </cell>
          <cell r="H4" t="str">
            <v>853×602×349</v>
          </cell>
          <cell r="I4">
            <v>31</v>
          </cell>
          <cell r="J4">
            <v>70600</v>
          </cell>
          <cell r="K4">
            <v>45890</v>
          </cell>
        </row>
        <row r="5">
          <cell r="A5" t="str">
            <v>RTFMO/out-18HN8</v>
          </cell>
          <cell r="B5" t="str">
            <v>НС-1598155</v>
          </cell>
          <cell r="C5" t="str">
            <v>fm</v>
          </cell>
          <cell r="D5">
            <v>2</v>
          </cell>
          <cell r="E5" t="str">
            <v>5,1 (1,2-5,6)</v>
          </cell>
          <cell r="F5" t="str">
            <v>5,2 (1,3-5,8)</v>
          </cell>
          <cell r="G5">
            <v>2600</v>
          </cell>
          <cell r="H5" t="str">
            <v>853×602×349</v>
          </cell>
          <cell r="I5">
            <v>31</v>
          </cell>
          <cell r="J5">
            <v>78200</v>
          </cell>
          <cell r="K5">
            <v>50830</v>
          </cell>
        </row>
        <row r="6">
          <cell r="A6" t="str">
            <v>RTFMO/out-21HN8</v>
          </cell>
          <cell r="B6" t="str">
            <v>НС-1598156</v>
          </cell>
          <cell r="C6" t="str">
            <v>fm</v>
          </cell>
          <cell r="D6">
            <v>3</v>
          </cell>
          <cell r="E6" t="str">
            <v>6,2 (2,8-6,6)</v>
          </cell>
          <cell r="F6" t="str">
            <v>6,5 (2,5-6,8)</v>
          </cell>
          <cell r="G6">
            <v>3000</v>
          </cell>
          <cell r="H6" t="str">
            <v>920×699×380</v>
          </cell>
          <cell r="I6">
            <v>42</v>
          </cell>
          <cell r="J6">
            <v>97500</v>
          </cell>
          <cell r="K6">
            <v>63375</v>
          </cell>
        </row>
        <row r="7">
          <cell r="A7" t="str">
            <v>RTFMO/out-27HN8</v>
          </cell>
          <cell r="B7" t="str">
            <v>НС-1598157</v>
          </cell>
          <cell r="C7" t="str">
            <v>fm</v>
          </cell>
          <cell r="D7">
            <v>3</v>
          </cell>
          <cell r="E7" t="str">
            <v>7,9 (2,8-8,8)</v>
          </cell>
          <cell r="F7" t="str">
            <v>8,0 (2,5-8,8)</v>
          </cell>
          <cell r="G7">
            <v>3000</v>
          </cell>
          <cell r="H7" t="str">
            <v>920×699×380</v>
          </cell>
          <cell r="I7">
            <v>42</v>
          </cell>
          <cell r="J7">
            <v>106300</v>
          </cell>
          <cell r="K7">
            <v>69095</v>
          </cell>
        </row>
        <row r="8">
          <cell r="A8" t="str">
            <v>RTFMO/out-32HN8</v>
          </cell>
          <cell r="B8" t="str">
            <v>НС-1598158</v>
          </cell>
          <cell r="C8" t="str">
            <v>fm</v>
          </cell>
          <cell r="D8">
            <v>4</v>
          </cell>
          <cell r="E8" t="str">
            <v>9,4 (3,1-10,2)</v>
          </cell>
          <cell r="F8" t="str">
            <v>9,5 (2,6-10,2)</v>
          </cell>
          <cell r="G8">
            <v>3600</v>
          </cell>
          <cell r="H8" t="str">
            <v>990×910×340</v>
          </cell>
          <cell r="I8">
            <v>68</v>
          </cell>
          <cell r="J8">
            <v>162200</v>
          </cell>
          <cell r="K8">
            <v>105430</v>
          </cell>
        </row>
        <row r="9">
          <cell r="A9" t="str">
            <v>RTFMO/out-42HN8</v>
          </cell>
          <cell r="B9" t="str">
            <v>НС-1598160</v>
          </cell>
          <cell r="C9" t="str">
            <v>fm</v>
          </cell>
          <cell r="D9">
            <v>5</v>
          </cell>
          <cell r="E9" t="str">
            <v>12,2 (3,3-13,1)</v>
          </cell>
          <cell r="F9" t="str">
            <v>12,2 (3,3-13,1)</v>
          </cell>
          <cell r="G9">
            <v>4000</v>
          </cell>
          <cell r="H9" t="str">
            <v>990×910×340</v>
          </cell>
          <cell r="I9">
            <v>73</v>
          </cell>
          <cell r="J9">
            <v>193200</v>
          </cell>
          <cell r="K9">
            <v>125580</v>
          </cell>
        </row>
        <row r="10">
          <cell r="A10"/>
          <cell r="B10"/>
          <cell r="C10"/>
          <cell r="D10"/>
          <cell r="E10"/>
          <cell r="F10"/>
          <cell r="G10"/>
          <cell r="H10"/>
          <cell r="I10"/>
          <cell r="J10"/>
          <cell r="K10"/>
        </row>
        <row r="11">
          <cell r="A11"/>
          <cell r="B11"/>
          <cell r="C11"/>
          <cell r="D11"/>
          <cell r="E11"/>
          <cell r="F11" t="str">
            <v>Внутренние блоки настенного типа мульти сплит-cистемы Barocco DC White 
◌ Низкий уровень шума от 19 dB(A) ◌ Комплексная очистка воздуха от бактерий и вирусов (UV-генератор, Bi-Polar ionizer) ◌ R32 
◌ 7-скоростной вентилятор ◌ Автоматические вертикальные и горизонтальные жалюзи ◌ Обогрев при -20 °C</v>
          </cell>
          <cell r="G11"/>
          <cell r="H11"/>
          <cell r="I11"/>
          <cell r="J11"/>
          <cell r="K11"/>
        </row>
        <row r="12">
          <cell r="A12" t="str">
            <v>RTFMI/in-07HN8/white</v>
          </cell>
          <cell r="B12" t="str">
            <v>НС-1598197</v>
          </cell>
          <cell r="C12" t="str">
            <v>fm</v>
          </cell>
          <cell r="D12">
            <v>2.1</v>
          </cell>
          <cell r="E12"/>
          <cell r="F12">
            <v>2.1</v>
          </cell>
          <cell r="G12">
            <v>560</v>
          </cell>
          <cell r="H12" t="str">
            <v>790×275×192</v>
          </cell>
          <cell r="I12">
            <v>8.5</v>
          </cell>
          <cell r="J12">
            <v>16900</v>
          </cell>
          <cell r="K12">
            <v>10985</v>
          </cell>
        </row>
        <row r="13">
          <cell r="A13" t="str">
            <v>RTFMI/in-09HN8/white</v>
          </cell>
          <cell r="B13" t="str">
            <v>НС-1598199</v>
          </cell>
          <cell r="C13" t="str">
            <v>fm</v>
          </cell>
          <cell r="D13">
            <v>2.6</v>
          </cell>
          <cell r="E13"/>
          <cell r="F13">
            <v>2.6</v>
          </cell>
          <cell r="G13">
            <v>560</v>
          </cell>
          <cell r="H13" t="str">
            <v>790×275×192</v>
          </cell>
          <cell r="I13">
            <v>8.5</v>
          </cell>
          <cell r="J13">
            <v>17800</v>
          </cell>
          <cell r="K13">
            <v>11570</v>
          </cell>
        </row>
        <row r="14">
          <cell r="A14" t="str">
            <v>RTFMI/in-12HN8/white</v>
          </cell>
          <cell r="B14" t="str">
            <v>НС-1598201</v>
          </cell>
          <cell r="C14" t="str">
            <v>fm</v>
          </cell>
          <cell r="D14">
            <v>3.5</v>
          </cell>
          <cell r="E14"/>
          <cell r="F14">
            <v>3.5</v>
          </cell>
          <cell r="G14">
            <v>560</v>
          </cell>
          <cell r="H14" t="str">
            <v>790×275×192</v>
          </cell>
          <cell r="I14">
            <v>8.5</v>
          </cell>
          <cell r="J14">
            <v>18600</v>
          </cell>
          <cell r="K14">
            <v>12090</v>
          </cell>
        </row>
        <row r="15">
          <cell r="A15" t="str">
            <v>RTFMI/in-18HN8/white</v>
          </cell>
          <cell r="B15" t="str">
            <v>НС-1598203</v>
          </cell>
          <cell r="C15" t="str">
            <v>fm</v>
          </cell>
          <cell r="D15">
            <v>5.0999999999999996</v>
          </cell>
          <cell r="E15"/>
          <cell r="F15">
            <v>5.2</v>
          </cell>
          <cell r="G15">
            <v>820</v>
          </cell>
          <cell r="H15" t="str">
            <v>920×306×195</v>
          </cell>
          <cell r="I15">
            <v>11</v>
          </cell>
          <cell r="J15">
            <v>24400</v>
          </cell>
          <cell r="K15">
            <v>15860</v>
          </cell>
        </row>
        <row r="16">
          <cell r="A16"/>
          <cell r="B16"/>
          <cell r="C16"/>
          <cell r="D16"/>
          <cell r="E16"/>
          <cell r="F16"/>
          <cell r="G16"/>
          <cell r="H16"/>
          <cell r="I16"/>
          <cell r="J16"/>
          <cell r="K16"/>
        </row>
        <row r="17">
          <cell r="A17"/>
          <cell r="B17"/>
          <cell r="C17"/>
          <cell r="D17"/>
          <cell r="E17"/>
          <cell r="F17" t="str">
            <v xml:space="preserve">Внутренние блоки настенного типа мульти сплит-cистемы Barocco DC Black 
◌ Низкий уровень шума от 19 dB(A) ◌ Комплексная очистка воздуха от бактерий и вирусов (UV-генератор, Bi-Polar ionizer) ◌ R32 
◌ 7-скоростной вентилятор ◌ Автоматические вертикальные и горизонтальные жалюзи ◌ Обогрев при -20 °C </v>
          </cell>
          <cell r="G17"/>
          <cell r="H17"/>
          <cell r="I17"/>
          <cell r="J17"/>
          <cell r="K17"/>
        </row>
        <row r="18">
          <cell r="A18" t="str">
            <v>RTFMI/in-07HN8/black</v>
          </cell>
          <cell r="B18" t="str">
            <v>НС-1598196</v>
          </cell>
          <cell r="C18" t="str">
            <v>fm</v>
          </cell>
          <cell r="D18">
            <v>2.1</v>
          </cell>
          <cell r="E18"/>
          <cell r="F18">
            <v>2.1</v>
          </cell>
          <cell r="G18">
            <v>560</v>
          </cell>
          <cell r="H18" t="str">
            <v>790×275×192</v>
          </cell>
          <cell r="I18">
            <v>8.5</v>
          </cell>
          <cell r="J18">
            <v>19000</v>
          </cell>
          <cell r="K18">
            <v>12350</v>
          </cell>
        </row>
        <row r="19">
          <cell r="A19" t="str">
            <v>RTFMI/in-09HN8/black</v>
          </cell>
          <cell r="B19" t="str">
            <v>НС-1598198</v>
          </cell>
          <cell r="C19" t="str">
            <v>fm</v>
          </cell>
          <cell r="D19">
            <v>2.6</v>
          </cell>
          <cell r="E19"/>
          <cell r="F19">
            <v>2.6</v>
          </cell>
          <cell r="G19">
            <v>560</v>
          </cell>
          <cell r="H19" t="str">
            <v>790×275×192</v>
          </cell>
          <cell r="I19">
            <v>8.5</v>
          </cell>
          <cell r="J19">
            <v>20000</v>
          </cell>
          <cell r="K19">
            <v>13000</v>
          </cell>
        </row>
        <row r="20">
          <cell r="A20" t="str">
            <v>RTFMI/in-12HN8/black</v>
          </cell>
          <cell r="B20" t="str">
            <v>НС-1598200</v>
          </cell>
          <cell r="C20" t="str">
            <v>fm</v>
          </cell>
          <cell r="D20">
            <v>3.5</v>
          </cell>
          <cell r="E20"/>
          <cell r="F20">
            <v>3.5</v>
          </cell>
          <cell r="G20">
            <v>560</v>
          </cell>
          <cell r="H20" t="str">
            <v>790×275×192</v>
          </cell>
          <cell r="I20">
            <v>8.5</v>
          </cell>
          <cell r="J20">
            <v>21900</v>
          </cell>
          <cell r="K20">
            <v>14235</v>
          </cell>
        </row>
        <row r="21">
          <cell r="A21" t="str">
            <v>RTFMI/in-18HN8/black</v>
          </cell>
          <cell r="B21" t="str">
            <v>НС-1598202</v>
          </cell>
          <cell r="C21" t="str">
            <v>fm</v>
          </cell>
          <cell r="D21">
            <v>5.0999999999999996</v>
          </cell>
          <cell r="E21"/>
          <cell r="F21">
            <v>5.2</v>
          </cell>
          <cell r="G21">
            <v>820</v>
          </cell>
          <cell r="H21" t="str">
            <v>920×306×195</v>
          </cell>
          <cell r="I21">
            <v>11</v>
          </cell>
          <cell r="J21">
            <v>25800</v>
          </cell>
          <cell r="K21">
            <v>16770</v>
          </cell>
        </row>
      </sheetData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C INV (2025)"/>
      <sheetName val="RAC ONF (2025)"/>
      <sheetName val="FM"/>
      <sheetName val="Функции"/>
      <sheetName val="Спецификация"/>
      <sheetName val="LIFERISE Спецификация"/>
      <sheetName val="Sunrise Спецификация"/>
    </sheetNames>
    <sheetDataSet>
      <sheetData sheetId="0">
        <row r="1">
          <cell r="A1"/>
          <cell r="B1"/>
          <cell r="C1"/>
          <cell r="D1"/>
          <cell r="E1"/>
          <cell r="F1"/>
          <cell r="G1"/>
          <cell r="H1"/>
          <cell r="I1"/>
          <cell r="J1"/>
          <cell r="K1"/>
          <cell r="L1"/>
        </row>
        <row r="2">
          <cell r="A2"/>
          <cell r="B2"/>
          <cell r="C2"/>
          <cell r="D2"/>
          <cell r="E2"/>
          <cell r="F2"/>
          <cell r="G2"/>
          <cell r="H2"/>
          <cell r="I2" t="str">
            <v>Введите скидку</v>
          </cell>
          <cell r="J2"/>
          <cell r="K2">
            <v>0.33</v>
          </cell>
          <cell r="L2"/>
        </row>
        <row r="3">
          <cell r="A3" t="str">
            <v>Артикул</v>
          </cell>
          <cell r="B3" t="str">
            <v xml:space="preserve">Модель </v>
          </cell>
          <cell r="C3" t="str">
            <v>Мощность, кВт</v>
          </cell>
          <cell r="D3"/>
          <cell r="E3" t="str">
            <v>Габариты блока (ДхВхГ), мм</v>
          </cell>
          <cell r="F3"/>
          <cell r="G3" t="str">
            <v>Вес нетто, внутр/наружный блок, кг</v>
          </cell>
          <cell r="H3" t="str">
            <v>РРЦ
руб</v>
          </cell>
          <cell r="I3" t="str">
            <v>РИЦ
руб</v>
          </cell>
          <cell r="J3" t="str">
            <v>Дилерская цена, руб</v>
          </cell>
          <cell r="K3" t="str">
            <v>Ваш заработок</v>
          </cell>
          <cell r="L3" t="str">
            <v>Количество Вашего Заказа</v>
          </cell>
        </row>
        <row r="4">
          <cell r="A4"/>
          <cell r="B4"/>
          <cell r="C4" t="str">
            <v>охл.</v>
          </cell>
          <cell r="D4" t="str">
            <v>нагр.</v>
          </cell>
          <cell r="E4" t="str">
            <v>Внутренний блок</v>
          </cell>
          <cell r="F4" t="str">
            <v>Наружный блок</v>
          </cell>
          <cell r="G4"/>
          <cell r="H4"/>
          <cell r="I4"/>
          <cell r="J4"/>
          <cell r="K4"/>
          <cell r="L4"/>
        </row>
        <row r="5">
          <cell r="A5"/>
          <cell r="B5"/>
          <cell r="C5"/>
          <cell r="D5"/>
          <cell r="E5"/>
          <cell r="F5"/>
          <cell r="G5"/>
          <cell r="H5"/>
          <cell r="I5"/>
          <cell r="J5"/>
        </row>
        <row r="6">
          <cell r="A6" t="str">
            <v>СЕРИЯ FreshIN 3.0 : Инверторные сплит-системы настенного типа (R32, тепло/холод): Класс А+++, работа на охлаждение до +58С, приточно-вытяжная вентиляция до 30 м.куб, Gentle Breeze, УФ-лампа, Самоочистка +55С, Wi-Fi, контроль работы ИИ(T-Al)</v>
          </cell>
          <cell r="B6"/>
          <cell r="C6"/>
          <cell r="D6"/>
          <cell r="E6"/>
          <cell r="F6"/>
          <cell r="G6"/>
          <cell r="H6"/>
          <cell r="I6"/>
          <cell r="J6"/>
          <cell r="K6"/>
          <cell r="L6"/>
        </row>
        <row r="7">
          <cell r="A7"/>
          <cell r="B7"/>
          <cell r="C7"/>
          <cell r="D7"/>
          <cell r="E7"/>
          <cell r="F7"/>
          <cell r="G7"/>
          <cell r="H7"/>
          <cell r="I7"/>
          <cell r="J7"/>
          <cell r="K7"/>
          <cell r="L7"/>
        </row>
        <row r="8">
          <cell r="A8" t="str">
            <v>TAC-FR09INV/R3</v>
          </cell>
          <cell r="B8" t="str">
            <v>Сплит-система TAC-FR09INV/R3</v>
          </cell>
          <cell r="C8" t="str">
            <v>2800 (200～3100)</v>
          </cell>
          <cell r="D8" t="str">
            <v>2930 (200～3400)</v>
          </cell>
          <cell r="E8" t="str">
            <v>920×313×208</v>
          </cell>
          <cell r="F8" t="str">
            <v>810×305×549</v>
          </cell>
          <cell r="G8">
            <v>11</v>
          </cell>
          <cell r="H8">
            <v>74999</v>
          </cell>
          <cell r="I8">
            <v>74999</v>
          </cell>
          <cell r="J8">
            <v>50249.33</v>
          </cell>
          <cell r="K8">
            <v>24749.67</v>
          </cell>
          <cell r="L8"/>
        </row>
        <row r="9">
          <cell r="A9"/>
          <cell r="B9"/>
          <cell r="C9"/>
          <cell r="D9"/>
          <cell r="E9"/>
          <cell r="F9"/>
          <cell r="G9">
            <v>25</v>
          </cell>
          <cell r="H9"/>
          <cell r="I9"/>
          <cell r="J9"/>
          <cell r="K9"/>
          <cell r="L9"/>
        </row>
        <row r="10">
          <cell r="A10" t="str">
            <v>TAC-FR12INV/R3</v>
          </cell>
          <cell r="B10" t="str">
            <v>Сплит-система TAC-FR12INV/R3</v>
          </cell>
          <cell r="C10" t="str">
            <v>3650 (150~4200)</v>
          </cell>
          <cell r="D10" t="str">
            <v>3900 (150~5200)</v>
          </cell>
          <cell r="E10" t="str">
            <v>920×313×208</v>
          </cell>
          <cell r="F10" t="str">
            <v>810×305×549</v>
          </cell>
          <cell r="G10">
            <v>11</v>
          </cell>
          <cell r="H10">
            <v>84999</v>
          </cell>
          <cell r="I10">
            <v>84999</v>
          </cell>
          <cell r="J10">
            <v>56949.33</v>
          </cell>
          <cell r="K10">
            <v>28049.67</v>
          </cell>
          <cell r="L10"/>
        </row>
        <row r="11">
          <cell r="A11"/>
          <cell r="B11"/>
          <cell r="C11"/>
          <cell r="D11"/>
          <cell r="E11"/>
          <cell r="F11"/>
          <cell r="G11">
            <v>25</v>
          </cell>
          <cell r="H11"/>
          <cell r="I11"/>
          <cell r="J11"/>
          <cell r="K11"/>
          <cell r="L11"/>
        </row>
        <row r="12">
          <cell r="A12" t="str">
            <v>TAC-FR18INV/R3</v>
          </cell>
          <cell r="B12" t="str">
            <v>Сплит-система TAC-FR18INV/R3</v>
          </cell>
          <cell r="C12" t="str">
            <v>5400 (600~5500)</v>
          </cell>
          <cell r="D12" t="str">
            <v>5450 (600~7100)</v>
          </cell>
          <cell r="E12" t="str">
            <v>920×313×208</v>
          </cell>
          <cell r="F12" t="str">
            <v>863×349×602</v>
          </cell>
          <cell r="G12">
            <v>11</v>
          </cell>
          <cell r="H12">
            <v>94999</v>
          </cell>
          <cell r="I12">
            <v>94999</v>
          </cell>
          <cell r="J12">
            <v>63649.33</v>
          </cell>
          <cell r="K12">
            <v>31349.67</v>
          </cell>
          <cell r="L12"/>
        </row>
        <row r="13">
          <cell r="A13"/>
          <cell r="B13"/>
          <cell r="C13"/>
          <cell r="D13"/>
          <cell r="E13"/>
          <cell r="F13"/>
          <cell r="G13">
            <v>31</v>
          </cell>
          <cell r="H13"/>
          <cell r="I13"/>
          <cell r="J13"/>
          <cell r="K13"/>
          <cell r="L13"/>
        </row>
        <row r="14">
          <cell r="A14" t="str">
            <v>FreshIN 3.0</v>
          </cell>
          <cell r="B14"/>
          <cell r="C14"/>
          <cell r="D14"/>
          <cell r="E14"/>
          <cell r="F14"/>
          <cell r="G14"/>
          <cell r="H14"/>
          <cell r="I14"/>
          <cell r="J14"/>
        </row>
        <row r="15">
          <cell r="A15" t="str">
            <v>СЕРИЯ FreshIN 3.0 : Инверторные сплит-системы настенного типа (R32, тепло/холод): Класс А+++, работа на охлаждение до +58С, приточно-вытяжная вентиляция до 30 м.куб, Gentle Breeze - ламинарный воздушный поток, УФ-лампа, Самоочистка +55С, Wi-Fi, контроль работы ИИ(T-Al)</v>
          </cell>
          <cell r="B15"/>
          <cell r="C15"/>
          <cell r="D15"/>
          <cell r="E15"/>
          <cell r="F15"/>
          <cell r="G15"/>
          <cell r="H15"/>
          <cell r="I15"/>
          <cell r="J15"/>
          <cell r="K15"/>
          <cell r="L15"/>
        </row>
        <row r="16">
          <cell r="A16" t="str">
            <v>TAC-FR09INV/R4</v>
          </cell>
          <cell r="B16" t="str">
            <v>Сплит-система TAC-FR09INV/R4</v>
          </cell>
          <cell r="C16" t="str">
            <v>2800 (200～3100)</v>
          </cell>
          <cell r="D16" t="str">
            <v>2930 (200～3400)</v>
          </cell>
          <cell r="E16" t="str">
            <v>920×313×208</v>
          </cell>
          <cell r="F16" t="str">
            <v>810×305×549</v>
          </cell>
          <cell r="G16">
            <v>11</v>
          </cell>
          <cell r="H16">
            <v>64999</v>
          </cell>
          <cell r="I16">
            <v>64999</v>
          </cell>
          <cell r="J16">
            <v>43549.33</v>
          </cell>
          <cell r="K16">
            <v>21449.67</v>
          </cell>
          <cell r="L16"/>
        </row>
        <row r="17">
          <cell r="A17"/>
          <cell r="B17"/>
          <cell r="C17"/>
          <cell r="D17"/>
          <cell r="E17"/>
          <cell r="F17"/>
          <cell r="G17">
            <v>25</v>
          </cell>
          <cell r="H17"/>
          <cell r="I17"/>
          <cell r="J17"/>
          <cell r="K17"/>
          <cell r="L17"/>
        </row>
        <row r="18">
          <cell r="A18" t="str">
            <v>TAC-FR12INV/R4</v>
          </cell>
          <cell r="B18" t="str">
            <v>Сплит-система TAC-FR12INV/R4</v>
          </cell>
          <cell r="C18" t="str">
            <v>3650 (150~4200)</v>
          </cell>
          <cell r="D18" t="str">
            <v>3900 (150~5200)</v>
          </cell>
          <cell r="E18" t="str">
            <v>920×313×208</v>
          </cell>
          <cell r="F18" t="str">
            <v>810×305×549</v>
          </cell>
          <cell r="G18">
            <v>11</v>
          </cell>
          <cell r="H18">
            <v>74999</v>
          </cell>
          <cell r="I18">
            <v>74999</v>
          </cell>
          <cell r="J18">
            <v>50249.33</v>
          </cell>
          <cell r="K18">
            <v>24749.67</v>
          </cell>
          <cell r="L18"/>
        </row>
        <row r="19">
          <cell r="A19"/>
          <cell r="B19"/>
          <cell r="C19"/>
          <cell r="D19"/>
          <cell r="E19"/>
          <cell r="F19"/>
          <cell r="G19">
            <v>25</v>
          </cell>
          <cell r="H19"/>
          <cell r="I19"/>
          <cell r="J19"/>
          <cell r="K19"/>
          <cell r="L19"/>
        </row>
        <row r="20">
          <cell r="A20" t="str">
            <v>TAC-FR18INV/R4</v>
          </cell>
          <cell r="B20" t="str">
            <v>Сплит-система TAC-FR18INV/R4</v>
          </cell>
          <cell r="C20" t="str">
            <v>5400 (600~5500)</v>
          </cell>
          <cell r="D20" t="str">
            <v>5450 (600~7100)</v>
          </cell>
          <cell r="E20" t="str">
            <v>920×313×208</v>
          </cell>
          <cell r="F20" t="str">
            <v>863×349×602</v>
          </cell>
          <cell r="G20">
            <v>11</v>
          </cell>
          <cell r="H20">
            <v>84999</v>
          </cell>
          <cell r="I20">
            <v>84999</v>
          </cell>
          <cell r="J20">
            <v>56949.33</v>
          </cell>
          <cell r="K20">
            <v>28049.67</v>
          </cell>
          <cell r="L20"/>
        </row>
        <row r="21">
          <cell r="A21"/>
          <cell r="B21"/>
          <cell r="C21"/>
          <cell r="D21"/>
          <cell r="E21"/>
          <cell r="F21"/>
          <cell r="G21">
            <v>31</v>
          </cell>
          <cell r="H21"/>
          <cell r="I21"/>
          <cell r="J21"/>
          <cell r="K21"/>
          <cell r="L21"/>
        </row>
        <row r="22">
          <cell r="A22" t="str">
            <v>VoxIN</v>
          </cell>
          <cell r="B22"/>
          <cell r="C22"/>
          <cell r="D22"/>
          <cell r="E22"/>
          <cell r="F22"/>
          <cell r="G22"/>
          <cell r="H22"/>
          <cell r="I22"/>
          <cell r="J22"/>
        </row>
        <row r="23">
          <cell r="A23" t="str">
            <v>СЕРИЯ VoxIN / Высокоэффективные DC инверторные сплит-системы (холод/тепло) с голосовым управлением, Gentle Breeze - ламинарный воздушный поток, УФ-лампа, Самоочистка +55С и обратная продувка наружного блока , Wi-Fi, контроль работы ИИ(T-Al)</v>
          </cell>
          <cell r="B23"/>
          <cell r="C23"/>
          <cell r="D23"/>
          <cell r="E23"/>
          <cell r="F23"/>
          <cell r="G23"/>
          <cell r="H23"/>
          <cell r="I23"/>
          <cell r="J23"/>
          <cell r="K23"/>
          <cell r="L23"/>
        </row>
        <row r="24">
          <cell r="A24" t="str">
            <v>TAC-TPL09INV/R</v>
          </cell>
          <cell r="B24" t="str">
            <v>Сплит-система TAC-TAC-TPL09INV/R</v>
          </cell>
          <cell r="C24" t="str">
            <v>2780 (940~3800)</v>
          </cell>
          <cell r="D24" t="str">
            <v>2885 (940~3320)</v>
          </cell>
          <cell r="E24" t="str">
            <v>808×305×209</v>
          </cell>
          <cell r="F24" t="str">
            <v>777×498×290</v>
          </cell>
          <cell r="G24">
            <v>9.6999999999999993</v>
          </cell>
          <cell r="H24">
            <v>52999</v>
          </cell>
          <cell r="I24">
            <v>52999</v>
          </cell>
          <cell r="J24">
            <v>35509.33</v>
          </cell>
          <cell r="K24">
            <v>17489.669999999998</v>
          </cell>
          <cell r="L24"/>
        </row>
        <row r="25">
          <cell r="A25"/>
          <cell r="B25"/>
          <cell r="C25"/>
          <cell r="D25"/>
          <cell r="E25"/>
          <cell r="F25"/>
          <cell r="G25">
            <v>22</v>
          </cell>
          <cell r="H25"/>
          <cell r="I25"/>
          <cell r="J25"/>
          <cell r="K25"/>
          <cell r="L25"/>
        </row>
        <row r="26">
          <cell r="A26" t="str">
            <v>TAC-TPL12INV/R</v>
          </cell>
          <cell r="B26" t="str">
            <v>Сплит-система TAC-TAC-TPL12INV/R</v>
          </cell>
          <cell r="C26" t="str">
            <v>3650 (1000~4000)</v>
          </cell>
          <cell r="D26" t="str">
            <v>3800 (1000~4300)</v>
          </cell>
          <cell r="E26" t="str">
            <v>808×305×209</v>
          </cell>
          <cell r="F26" t="str">
            <v>777×498×290</v>
          </cell>
          <cell r="G26">
            <v>9.6999999999999993</v>
          </cell>
          <cell r="H26">
            <v>49999</v>
          </cell>
          <cell r="I26">
            <v>49999</v>
          </cell>
          <cell r="J26">
            <v>33499.33</v>
          </cell>
          <cell r="K26">
            <v>16499.669999999998</v>
          </cell>
          <cell r="L26"/>
        </row>
        <row r="27">
          <cell r="A27"/>
          <cell r="B27"/>
          <cell r="C27"/>
          <cell r="D27"/>
          <cell r="E27"/>
          <cell r="F27"/>
          <cell r="G27">
            <v>22</v>
          </cell>
          <cell r="H27"/>
          <cell r="I27"/>
          <cell r="J27"/>
          <cell r="K27"/>
          <cell r="L27"/>
        </row>
        <row r="28">
          <cell r="A28" t="str">
            <v>TAC-TPL18INV/R</v>
          </cell>
          <cell r="B28" t="str">
            <v>Сплит-система TAC-TAC-TPL18INV/R</v>
          </cell>
          <cell r="C28" t="str">
            <v>5400 (1250~5920)</v>
          </cell>
          <cell r="D28" t="str">
            <v>5460 (1250~6090)</v>
          </cell>
          <cell r="E28" t="str">
            <v>909×305×209</v>
          </cell>
          <cell r="F28" t="str">
            <v>853×602×349</v>
          </cell>
          <cell r="G28">
            <v>10.4</v>
          </cell>
          <cell r="H28">
            <v>69999</v>
          </cell>
          <cell r="I28">
            <v>51999</v>
          </cell>
          <cell r="J28">
            <v>34839.33</v>
          </cell>
          <cell r="K28">
            <v>17159.669999999998</v>
          </cell>
          <cell r="L28"/>
        </row>
        <row r="29">
          <cell r="A29"/>
          <cell r="B29"/>
          <cell r="C29"/>
          <cell r="D29"/>
          <cell r="E29"/>
          <cell r="F29"/>
          <cell r="G29">
            <v>22</v>
          </cell>
          <cell r="H29"/>
          <cell r="I29"/>
          <cell r="J29"/>
          <cell r="K29"/>
          <cell r="L29"/>
        </row>
        <row r="30">
          <cell r="A30" t="str">
            <v>TAC-TPL24INV/R</v>
          </cell>
          <cell r="B30" t="str">
            <v>Сплит-система TAC-TAC-TPL24INV/R</v>
          </cell>
          <cell r="C30" t="str">
            <v>7300 (1830~7420)</v>
          </cell>
          <cell r="D30" t="str">
            <v>7420 (1850~7960)</v>
          </cell>
          <cell r="E30" t="str">
            <v>1096×333×222</v>
          </cell>
          <cell r="F30" t="str">
            <v>920×699×380</v>
          </cell>
          <cell r="G30">
            <v>13.9</v>
          </cell>
          <cell r="H30">
            <v>89999</v>
          </cell>
          <cell r="I30">
            <v>89999</v>
          </cell>
          <cell r="J30">
            <v>60299.33</v>
          </cell>
          <cell r="K30">
            <v>29699.67</v>
          </cell>
          <cell r="L30"/>
        </row>
        <row r="31">
          <cell r="A31"/>
          <cell r="B31"/>
          <cell r="C31"/>
          <cell r="D31"/>
          <cell r="E31"/>
          <cell r="F31"/>
          <cell r="G31">
            <v>28</v>
          </cell>
          <cell r="H31"/>
          <cell r="I31"/>
          <cell r="J31"/>
          <cell r="K31"/>
          <cell r="L31"/>
        </row>
        <row r="32">
          <cell r="A32" t="str">
            <v>BZEEZEIN PRO</v>
          </cell>
          <cell r="B32"/>
          <cell r="C32"/>
          <cell r="D32"/>
          <cell r="E32"/>
          <cell r="F32"/>
          <cell r="G32"/>
          <cell r="H32"/>
          <cell r="I32"/>
          <cell r="J32"/>
        </row>
        <row r="33">
          <cell r="A33" t="str">
            <v>Инверторные сплит-системы настенного типа (R32, тепло/холод), Gentle Breeze - ламинарный воздушный поток, УФ-лампа, Самоочистка +58С, Wi-Fi, контроль работы ИИ(T-Al)</v>
          </cell>
          <cell r="B33"/>
          <cell r="C33"/>
          <cell r="D33"/>
          <cell r="E33"/>
          <cell r="F33"/>
          <cell r="G33"/>
          <cell r="H33"/>
          <cell r="I33"/>
          <cell r="J33"/>
          <cell r="K33"/>
          <cell r="L33"/>
        </row>
        <row r="34">
          <cell r="A34" t="str">
            <v>TAC-BR09INV/R</v>
          </cell>
          <cell r="B34" t="str">
            <v>Сплит-система TAC-BR09INV/R</v>
          </cell>
          <cell r="C34" t="str">
            <v>2700 (940~3300)</v>
          </cell>
          <cell r="D34" t="str">
            <v>2780 (940~3360)</v>
          </cell>
          <cell r="E34" t="str">
            <v>790×275×192</v>
          </cell>
          <cell r="F34" t="str">
            <v>712×276×459</v>
          </cell>
          <cell r="G34">
            <v>8</v>
          </cell>
          <cell r="H34">
            <v>53999</v>
          </cell>
          <cell r="I34">
            <v>42990</v>
          </cell>
          <cell r="J34">
            <v>28803.3</v>
          </cell>
          <cell r="K34">
            <v>14186.7</v>
          </cell>
          <cell r="L34"/>
        </row>
        <row r="35">
          <cell r="A35"/>
          <cell r="B35"/>
          <cell r="C35"/>
          <cell r="D35"/>
          <cell r="E35"/>
          <cell r="F35"/>
          <cell r="G35">
            <v>20</v>
          </cell>
          <cell r="H35"/>
          <cell r="I35"/>
          <cell r="J35"/>
          <cell r="K35"/>
          <cell r="L35"/>
        </row>
        <row r="36">
          <cell r="A36" t="str">
            <v>TAC-BR12INV/R</v>
          </cell>
          <cell r="B36" t="str">
            <v>Сплит-система TAC-BR12INV/R</v>
          </cell>
          <cell r="C36" t="str">
            <v>3600 (1000~3770)</v>
          </cell>
          <cell r="D36" t="str">
            <v>3650 (1000~3810)</v>
          </cell>
          <cell r="E36" t="str">
            <v>790×275×192</v>
          </cell>
          <cell r="F36" t="str">
            <v>712×276×459</v>
          </cell>
          <cell r="G36">
            <v>8</v>
          </cell>
          <cell r="H36">
            <v>61999</v>
          </cell>
          <cell r="I36">
            <v>46990</v>
          </cell>
          <cell r="J36">
            <v>31483.3</v>
          </cell>
          <cell r="K36">
            <v>15506.7</v>
          </cell>
          <cell r="L36"/>
        </row>
        <row r="37">
          <cell r="A37"/>
          <cell r="B37"/>
          <cell r="C37"/>
          <cell r="D37"/>
          <cell r="E37"/>
          <cell r="F37"/>
          <cell r="G37">
            <v>20</v>
          </cell>
          <cell r="H37"/>
          <cell r="I37"/>
          <cell r="J37"/>
          <cell r="K37"/>
          <cell r="L37"/>
        </row>
        <row r="38">
          <cell r="A38" t="str">
            <v>TAC-BR18INV/R</v>
          </cell>
          <cell r="B38" t="str">
            <v>Сплит-система TAC-BR18INV/R</v>
          </cell>
          <cell r="C38" t="str">
            <v>5350             (1250-5900)</v>
          </cell>
          <cell r="D38" t="str">
            <v>5400          (1250-6080)</v>
          </cell>
          <cell r="E38" t="str">
            <v>920×306×195</v>
          </cell>
          <cell r="F38" t="str">
            <v>810×305×549</v>
          </cell>
          <cell r="G38">
            <v>10.5</v>
          </cell>
          <cell r="H38">
            <v>83999</v>
          </cell>
          <cell r="I38">
            <v>69990</v>
          </cell>
          <cell r="J38">
            <v>46893.3</v>
          </cell>
          <cell r="K38">
            <v>23096.699999999997</v>
          </cell>
          <cell r="L38"/>
        </row>
        <row r="39">
          <cell r="A39"/>
          <cell r="B39"/>
          <cell r="C39"/>
          <cell r="D39"/>
          <cell r="E39"/>
          <cell r="F39"/>
          <cell r="G39">
            <v>25</v>
          </cell>
          <cell r="H39"/>
          <cell r="I39"/>
          <cell r="J39"/>
          <cell r="K39"/>
          <cell r="L39"/>
        </row>
        <row r="40">
          <cell r="A40" t="str">
            <v>TAC-BR24INV/R</v>
          </cell>
          <cell r="B40" t="str">
            <v>Сплит-система TAC-BR24INV/R</v>
          </cell>
          <cell r="C40" t="str">
            <v>7200 (1830~7820)</v>
          </cell>
          <cell r="D40" t="str">
            <v>7380 (1850~7960)</v>
          </cell>
          <cell r="E40" t="str">
            <v>1097×332×222</v>
          </cell>
          <cell r="F40" t="str">
            <v>863×349×602</v>
          </cell>
          <cell r="G40">
            <v>14</v>
          </cell>
          <cell r="H40">
            <v>127999</v>
          </cell>
          <cell r="I40">
            <v>99990</v>
          </cell>
          <cell r="J40">
            <v>66993.299999999988</v>
          </cell>
          <cell r="K40">
            <v>32996.700000000012</v>
          </cell>
          <cell r="L40"/>
        </row>
        <row r="41">
          <cell r="A41"/>
          <cell r="B41"/>
          <cell r="C41"/>
          <cell r="D41"/>
          <cell r="E41"/>
          <cell r="F41"/>
          <cell r="G41">
            <v>31</v>
          </cell>
          <cell r="H41"/>
          <cell r="I41"/>
          <cell r="J41"/>
          <cell r="K41"/>
          <cell r="L41"/>
        </row>
        <row r="42">
          <cell r="A42" t="str">
            <v>GENTLE COOL</v>
          </cell>
          <cell r="B42"/>
          <cell r="C42"/>
          <cell r="D42"/>
          <cell r="E42"/>
          <cell r="F42"/>
          <cell r="G42"/>
          <cell r="H42"/>
          <cell r="I42"/>
          <cell r="J42"/>
        </row>
        <row r="43">
          <cell r="A43" t="str">
            <v>Инверторные сплит-системы настенного типа (R32, тепло/холод), Gentle Breeze - ламинарный воздушный поток, УФ-лампа, Самоочистка +58С, подготовка Wi-Fi, контроль работы ИИ(T-Al)</v>
          </cell>
          <cell r="B43"/>
          <cell r="C43"/>
          <cell r="D43"/>
          <cell r="E43"/>
          <cell r="F43"/>
          <cell r="G43"/>
          <cell r="H43"/>
          <cell r="I43"/>
          <cell r="J43"/>
          <cell r="K43"/>
          <cell r="L43"/>
        </row>
        <row r="44">
          <cell r="A44" t="str">
            <v>TAC-TP09INV/R</v>
          </cell>
          <cell r="B44" t="str">
            <v>Сплит-система TAC-TP09INV/R</v>
          </cell>
          <cell r="C44" t="str">
            <v>2690 (940~3300)</v>
          </cell>
          <cell r="D44" t="str">
            <v>2780 (940~3360)</v>
          </cell>
          <cell r="E44" t="str">
            <v>788×275×192</v>
          </cell>
          <cell r="F44" t="str">
            <v>722×276×459</v>
          </cell>
          <cell r="G44">
            <v>8.1999999999999993</v>
          </cell>
          <cell r="H44">
            <v>34999</v>
          </cell>
          <cell r="I44">
            <v>34999</v>
          </cell>
          <cell r="J44">
            <v>23449.33</v>
          </cell>
          <cell r="K44">
            <v>11549.669999999998</v>
          </cell>
          <cell r="L44"/>
        </row>
        <row r="45">
          <cell r="A45"/>
          <cell r="B45"/>
          <cell r="C45"/>
          <cell r="D45"/>
          <cell r="E45"/>
          <cell r="F45"/>
          <cell r="G45">
            <v>20</v>
          </cell>
          <cell r="H45"/>
          <cell r="I45"/>
          <cell r="J45"/>
          <cell r="K45"/>
          <cell r="L45"/>
        </row>
        <row r="46">
          <cell r="A46" t="str">
            <v>TAC-TP12INV/R</v>
          </cell>
          <cell r="B46" t="str">
            <v>Сплит-система TAC-TP12INV/R</v>
          </cell>
          <cell r="C46" t="str">
            <v>3550 (1000~3770)</v>
          </cell>
          <cell r="D46" t="str">
            <v>3640 (1000~3810)</v>
          </cell>
          <cell r="E46" t="str">
            <v>788×275×192</v>
          </cell>
          <cell r="F46" t="str">
            <v>722×276×459</v>
          </cell>
          <cell r="G46">
            <v>8.1999999999999993</v>
          </cell>
          <cell r="H46">
            <v>39999</v>
          </cell>
          <cell r="I46">
            <v>39999</v>
          </cell>
          <cell r="J46">
            <v>26799.33</v>
          </cell>
          <cell r="K46">
            <v>13199.669999999998</v>
          </cell>
          <cell r="L46"/>
        </row>
        <row r="47">
          <cell r="A47"/>
          <cell r="B47"/>
          <cell r="C47"/>
          <cell r="D47"/>
          <cell r="E47"/>
          <cell r="F47"/>
          <cell r="G47">
            <v>20</v>
          </cell>
          <cell r="H47"/>
          <cell r="I47"/>
          <cell r="J47"/>
          <cell r="K47"/>
          <cell r="L47"/>
        </row>
        <row r="48">
          <cell r="A48" t="str">
            <v>TAC-TP18INV/R</v>
          </cell>
          <cell r="B48" t="str">
            <v>Сплит-система TAC-TP18INV/R</v>
          </cell>
          <cell r="C48" t="str">
            <v>5350 (1250-5900)</v>
          </cell>
          <cell r="D48" t="str">
            <v>5420 (1250-6080)</v>
          </cell>
          <cell r="E48" t="str">
            <v>920×306×195</v>
          </cell>
          <cell r="F48" t="str">
            <v>810×305×549</v>
          </cell>
          <cell r="G48">
            <v>10.5</v>
          </cell>
          <cell r="H48">
            <v>63999</v>
          </cell>
          <cell r="I48">
            <v>63990</v>
          </cell>
          <cell r="J48">
            <v>42873.3</v>
          </cell>
          <cell r="K48">
            <v>21116.699999999997</v>
          </cell>
          <cell r="L48"/>
        </row>
        <row r="49">
          <cell r="A49"/>
          <cell r="B49"/>
          <cell r="C49"/>
          <cell r="D49"/>
          <cell r="E49"/>
          <cell r="F49"/>
          <cell r="G49">
            <v>25</v>
          </cell>
          <cell r="H49"/>
          <cell r="I49"/>
          <cell r="J49"/>
          <cell r="K49"/>
          <cell r="L49"/>
        </row>
        <row r="50">
          <cell r="A50" t="str">
            <v>TAC-TP24INV/R</v>
          </cell>
          <cell r="B50" t="str">
            <v>Сплит-система TAC-TP24INV/R</v>
          </cell>
          <cell r="C50" t="str">
            <v>7180 (1830~7820)</v>
          </cell>
          <cell r="D50" t="str">
            <v>7330 (1850~7960)</v>
          </cell>
          <cell r="E50" t="str">
            <v>1097×332×222</v>
          </cell>
          <cell r="F50" t="str">
            <v>863×349×602</v>
          </cell>
          <cell r="G50">
            <v>14</v>
          </cell>
          <cell r="H50">
            <v>79999</v>
          </cell>
          <cell r="I50">
            <v>79999</v>
          </cell>
          <cell r="J50">
            <v>53599.33</v>
          </cell>
          <cell r="K50">
            <v>26399.67</v>
          </cell>
          <cell r="L50"/>
        </row>
        <row r="51">
          <cell r="A51"/>
          <cell r="B51"/>
          <cell r="C51"/>
          <cell r="D51"/>
          <cell r="E51"/>
          <cell r="F51"/>
          <cell r="G51">
            <v>31</v>
          </cell>
          <cell r="H51"/>
          <cell r="I51"/>
          <cell r="J51"/>
          <cell r="K51"/>
          <cell r="L51"/>
        </row>
        <row r="52">
          <cell r="A52" t="str">
            <v>TAC-TP28INV/R</v>
          </cell>
          <cell r="B52" t="str">
            <v>Сплит-система TAC-TP28INV/R</v>
          </cell>
          <cell r="C52" t="str">
            <v>8800 (2000~8400)</v>
          </cell>
          <cell r="D52" t="str">
            <v>9100 (2200~8800)</v>
          </cell>
          <cell r="E52" t="str">
            <v>1097×332×222</v>
          </cell>
          <cell r="F52" t="str">
            <v>967×803×421</v>
          </cell>
          <cell r="G52">
            <v>14</v>
          </cell>
          <cell r="H52">
            <v>109999</v>
          </cell>
          <cell r="I52">
            <v>109999</v>
          </cell>
          <cell r="J52">
            <v>73699.33</v>
          </cell>
          <cell r="K52">
            <v>36299.67</v>
          </cell>
          <cell r="L52"/>
        </row>
        <row r="53">
          <cell r="A53"/>
          <cell r="B53"/>
          <cell r="C53"/>
          <cell r="D53"/>
          <cell r="E53"/>
          <cell r="F53"/>
          <cell r="G53">
            <v>46.5</v>
          </cell>
          <cell r="H53"/>
          <cell r="I53"/>
          <cell r="J53"/>
          <cell r="K53"/>
          <cell r="L53"/>
        </row>
        <row r="54">
          <cell r="A54"/>
          <cell r="B54"/>
          <cell r="C54"/>
          <cell r="D54"/>
          <cell r="E54"/>
          <cell r="F54"/>
          <cell r="G54"/>
          <cell r="H54"/>
          <cell r="I54"/>
          <cell r="J54"/>
          <cell r="K54"/>
          <cell r="L54"/>
        </row>
        <row r="55">
          <cell r="A55" t="str">
            <v>Менеджер отдела продаж Самвел Акопян</v>
          </cell>
          <cell r="B55"/>
          <cell r="C55"/>
          <cell r="D55"/>
          <cell r="E55"/>
          <cell r="F55"/>
          <cell r="G55"/>
          <cell r="H55"/>
          <cell r="I55"/>
          <cell r="J55"/>
          <cell r="K55"/>
          <cell r="L55"/>
        </row>
        <row r="56">
          <cell r="A56" t="str">
            <v>sami@vozduhoff.ru</v>
          </cell>
          <cell r="B56"/>
          <cell r="C56"/>
          <cell r="D56"/>
          <cell r="E56"/>
          <cell r="F56"/>
          <cell r="G56"/>
          <cell r="H56"/>
          <cell r="I56"/>
          <cell r="J56"/>
          <cell r="K56"/>
          <cell r="L56"/>
        </row>
        <row r="57">
          <cell r="A57" t="str">
            <v>Тел. : +7 495 021 49 29</v>
          </cell>
          <cell r="B57"/>
          <cell r="C57"/>
          <cell r="D57"/>
          <cell r="E57"/>
          <cell r="F57"/>
          <cell r="G57"/>
          <cell r="H57"/>
          <cell r="I57"/>
          <cell r="J57"/>
          <cell r="K57"/>
          <cell r="L57"/>
        </row>
        <row r="58">
          <cell r="A58" t="str">
            <v>Тел. : +7 917 555-04-43</v>
          </cell>
          <cell r="B58"/>
          <cell r="C58"/>
          <cell r="D58"/>
          <cell r="E58"/>
          <cell r="F58"/>
          <cell r="G58"/>
          <cell r="H58"/>
          <cell r="I58"/>
          <cell r="J58"/>
          <cell r="K58"/>
          <cell r="L58"/>
        </row>
        <row r="59">
          <cell r="A59" t="str">
            <v xml:space="preserve">ООО "СТК ГРУПП" - официальный дистрибьютор TCL </v>
          </cell>
          <cell r="B59"/>
          <cell r="C59"/>
          <cell r="D59"/>
          <cell r="E59"/>
          <cell r="F59"/>
          <cell r="G59"/>
          <cell r="H59"/>
          <cell r="I59"/>
          <cell r="J59"/>
          <cell r="K59"/>
          <cell r="L59"/>
        </row>
        <row r="60">
          <cell r="A60" t="str">
            <v>Адрес офиса/шоурума:г. Мытищи, 10-й Ленинский пер.,д .8</v>
          </cell>
          <cell r="B60"/>
          <cell r="C60"/>
          <cell r="D60"/>
          <cell r="E60"/>
          <cell r="F60"/>
          <cell r="G60"/>
          <cell r="H60"/>
          <cell r="I60"/>
          <cell r="J60"/>
          <cell r="K60"/>
          <cell r="L60"/>
        </row>
        <row r="61">
          <cell r="A61" t="str">
            <v>Адрес склада: г. Мытищи, 10-й Ленинский пер.,д .8, отгрузки с 7.30 до 18.30</v>
          </cell>
          <cell r="B61"/>
          <cell r="C61"/>
          <cell r="D61"/>
          <cell r="E61"/>
          <cell r="F61"/>
          <cell r="G61"/>
          <cell r="H61"/>
          <cell r="I61"/>
          <cell r="J61"/>
          <cell r="K61"/>
          <cell r="L61"/>
        </row>
      </sheetData>
      <sheetData sheetId="1">
        <row r="1">
          <cell r="A1"/>
          <cell r="B1"/>
          <cell r="C1"/>
          <cell r="D1"/>
          <cell r="E1"/>
          <cell r="F1"/>
          <cell r="G1"/>
          <cell r="H1"/>
          <cell r="I1"/>
          <cell r="J1"/>
          <cell r="K1"/>
          <cell r="L1"/>
        </row>
        <row r="2">
          <cell r="A2"/>
          <cell r="B2"/>
          <cell r="C2"/>
          <cell r="D2"/>
          <cell r="E2"/>
          <cell r="F2"/>
          <cell r="G2"/>
          <cell r="H2"/>
          <cell r="I2" t="str">
            <v>Введите скидку</v>
          </cell>
          <cell r="J2"/>
          <cell r="K2">
            <v>0.33</v>
          </cell>
          <cell r="L2"/>
        </row>
        <row r="3">
          <cell r="A3" t="str">
            <v>Артикул</v>
          </cell>
          <cell r="B3" t="str">
            <v xml:space="preserve">Модель </v>
          </cell>
          <cell r="C3" t="str">
            <v>Мощность, кВт</v>
          </cell>
          <cell r="D3"/>
          <cell r="E3" t="str">
            <v>Габариты блока (ДхВхГ), мм</v>
          </cell>
          <cell r="F3"/>
          <cell r="G3" t="str">
            <v>Вес нетто, внутр/наружный блок, кг</v>
          </cell>
          <cell r="H3" t="str">
            <v>РРЦ
руб</v>
          </cell>
          <cell r="I3" t="str">
            <v>РИЦ
руб</v>
          </cell>
          <cell r="J3" t="str">
            <v>Дилерская цена, руб</v>
          </cell>
          <cell r="K3" t="str">
            <v>Ваш заработок</v>
          </cell>
          <cell r="L3" t="str">
            <v>Количество Вашего Заказа</v>
          </cell>
        </row>
        <row r="4">
          <cell r="A4"/>
          <cell r="B4"/>
          <cell r="C4" t="str">
            <v>охл.</v>
          </cell>
          <cell r="D4" t="str">
            <v>нагр.</v>
          </cell>
          <cell r="E4" t="str">
            <v>Внутренний блок</v>
          </cell>
          <cell r="F4" t="str">
            <v>Наружный блок</v>
          </cell>
          <cell r="G4"/>
          <cell r="H4"/>
          <cell r="I4"/>
          <cell r="J4"/>
          <cell r="K4"/>
          <cell r="L4"/>
        </row>
        <row r="5">
          <cell r="A5" t="str">
            <v>GENTLE COOL</v>
          </cell>
          <cell r="B5"/>
          <cell r="C5"/>
          <cell r="D5"/>
          <cell r="E5"/>
          <cell r="F5"/>
          <cell r="G5"/>
          <cell r="H5"/>
          <cell r="I5"/>
          <cell r="J5"/>
        </row>
        <row r="6">
          <cell r="A6" t="str">
            <v>Сплит-системы постоянной производительности  (R32, тепло/холод), подготовка под Wi-Fi,  матовый внутренний блок, 4D жалюзи, I-Feel</v>
          </cell>
          <cell r="B6"/>
          <cell r="C6"/>
          <cell r="D6"/>
          <cell r="E6"/>
          <cell r="F6"/>
          <cell r="G6"/>
          <cell r="H6"/>
          <cell r="I6"/>
          <cell r="J6"/>
          <cell r="K6"/>
          <cell r="L6"/>
        </row>
        <row r="7">
          <cell r="A7" t="str">
            <v>TAC-TP07ONF/R</v>
          </cell>
          <cell r="B7" t="str">
            <v>Сплит-система TAC-TP07ONF/R</v>
          </cell>
          <cell r="C7">
            <v>2.14</v>
          </cell>
          <cell r="D7">
            <v>2.29</v>
          </cell>
          <cell r="E7" t="str">
            <v>788×275×192</v>
          </cell>
          <cell r="F7" t="str">
            <v>722×276×459</v>
          </cell>
          <cell r="G7">
            <v>8</v>
          </cell>
          <cell r="H7">
            <v>22499</v>
          </cell>
          <cell r="I7">
            <v>22499</v>
          </cell>
          <cell r="J7">
            <v>15074.33</v>
          </cell>
          <cell r="K7">
            <v>7424.67</v>
          </cell>
          <cell r="L7"/>
        </row>
        <row r="8">
          <cell r="A8"/>
          <cell r="B8"/>
          <cell r="C8"/>
          <cell r="D8"/>
          <cell r="E8"/>
          <cell r="F8"/>
          <cell r="G8">
            <v>20.5</v>
          </cell>
          <cell r="H8"/>
          <cell r="I8"/>
          <cell r="J8"/>
          <cell r="K8"/>
          <cell r="L8"/>
        </row>
        <row r="9">
          <cell r="A9" t="str">
            <v>TAC-TP09ONF/R</v>
          </cell>
          <cell r="B9" t="str">
            <v>Сплит-система TAC-TP09ONF/R</v>
          </cell>
          <cell r="C9">
            <v>2.7</v>
          </cell>
          <cell r="D9">
            <v>2.8130000000000002</v>
          </cell>
          <cell r="E9" t="str">
            <v>788×275×192</v>
          </cell>
          <cell r="F9" t="str">
            <v>722×276×459</v>
          </cell>
          <cell r="G9">
            <v>8.1</v>
          </cell>
          <cell r="H9">
            <v>24999</v>
          </cell>
          <cell r="I9">
            <v>24999</v>
          </cell>
          <cell r="J9">
            <v>16749.330000000002</v>
          </cell>
          <cell r="K9">
            <v>8249.6699999999983</v>
          </cell>
          <cell r="L9"/>
        </row>
        <row r="10">
          <cell r="A10"/>
          <cell r="B10"/>
          <cell r="C10"/>
          <cell r="D10"/>
          <cell r="E10"/>
          <cell r="F10"/>
          <cell r="G10">
            <v>23</v>
          </cell>
          <cell r="H10"/>
          <cell r="I10"/>
          <cell r="J10"/>
          <cell r="K10"/>
          <cell r="L10"/>
        </row>
        <row r="11">
          <cell r="A11" t="str">
            <v>TAC-TP12ONF/R</v>
          </cell>
          <cell r="B11" t="str">
            <v>Сплит-система TAC-TP12ONF/R</v>
          </cell>
          <cell r="C11">
            <v>3.58</v>
          </cell>
          <cell r="D11">
            <v>3.75</v>
          </cell>
          <cell r="E11" t="str">
            <v>788×275×192</v>
          </cell>
          <cell r="F11" t="str">
            <v>787×290×498</v>
          </cell>
          <cell r="G11">
            <v>8.5</v>
          </cell>
          <cell r="H11">
            <v>31999</v>
          </cell>
          <cell r="I11">
            <v>31999</v>
          </cell>
          <cell r="J11">
            <v>21439.33</v>
          </cell>
          <cell r="K11">
            <v>10559.669999999998</v>
          </cell>
          <cell r="L11"/>
        </row>
        <row r="12">
          <cell r="A12"/>
          <cell r="B12"/>
          <cell r="C12"/>
          <cell r="D12"/>
          <cell r="E12"/>
          <cell r="F12"/>
          <cell r="G12">
            <v>26</v>
          </cell>
          <cell r="H12"/>
          <cell r="I12"/>
          <cell r="J12"/>
          <cell r="K12"/>
          <cell r="L12"/>
        </row>
        <row r="13">
          <cell r="A13" t="str">
            <v>TAC-TP18ONF/R</v>
          </cell>
          <cell r="B13" t="str">
            <v>Сплит-система TAC-TP18ONF/R</v>
          </cell>
          <cell r="C13">
            <v>5.38</v>
          </cell>
          <cell r="D13">
            <v>5.5250000000000004</v>
          </cell>
          <cell r="E13" t="str">
            <v>920×306×195</v>
          </cell>
          <cell r="F13" t="str">
            <v>863×349×602</v>
          </cell>
          <cell r="G13">
            <v>12.6</v>
          </cell>
          <cell r="H13">
            <v>52999</v>
          </cell>
          <cell r="I13">
            <v>52999</v>
          </cell>
          <cell r="J13">
            <v>35509.33</v>
          </cell>
          <cell r="K13">
            <v>17489.669999999998</v>
          </cell>
          <cell r="L13"/>
        </row>
        <row r="14">
          <cell r="A14"/>
          <cell r="B14"/>
          <cell r="C14"/>
          <cell r="D14"/>
          <cell r="E14"/>
          <cell r="F14"/>
          <cell r="G14">
            <v>35.700000000000003</v>
          </cell>
          <cell r="H14"/>
          <cell r="I14"/>
          <cell r="J14"/>
          <cell r="K14"/>
          <cell r="L14"/>
        </row>
        <row r="15">
          <cell r="A15" t="str">
            <v>BREEZEIN PRO</v>
          </cell>
          <cell r="B15"/>
          <cell r="C15"/>
          <cell r="D15"/>
          <cell r="E15"/>
          <cell r="F15"/>
          <cell r="G15"/>
          <cell r="H15"/>
          <cell r="I15"/>
          <cell r="J15"/>
        </row>
        <row r="16">
          <cell r="A16" t="str">
            <v>Сплит-системы постоянной производительности  (R32, тепло/холод), встроенный Wi-Fi,  матовый внутренний блок, 4D жалюзи, I-Feel, УФ-лампа, фильтр 6в1, выскотемпературная самоочистка</v>
          </cell>
          <cell r="B16"/>
          <cell r="C16"/>
          <cell r="D16"/>
          <cell r="E16"/>
          <cell r="F16"/>
          <cell r="G16"/>
          <cell r="H16"/>
          <cell r="I16"/>
          <cell r="J16"/>
          <cell r="K16"/>
          <cell r="L16"/>
        </row>
        <row r="17">
          <cell r="A17" t="str">
            <v>TAC-BR07ONF/R</v>
          </cell>
          <cell r="B17" t="str">
            <v>Сплит-система TAC-BR07ONF/R</v>
          </cell>
          <cell r="C17">
            <v>2.15</v>
          </cell>
          <cell r="D17">
            <v>2.29</v>
          </cell>
          <cell r="E17" t="str">
            <v>788×275×192</v>
          </cell>
          <cell r="F17" t="str">
            <v>722×276×459</v>
          </cell>
          <cell r="G17">
            <v>8</v>
          </cell>
          <cell r="H17">
            <v>29999</v>
          </cell>
          <cell r="I17">
            <v>29999</v>
          </cell>
          <cell r="J17">
            <v>20099.330000000002</v>
          </cell>
          <cell r="K17">
            <v>9899.6699999999983</v>
          </cell>
          <cell r="L17"/>
        </row>
        <row r="18">
          <cell r="A18"/>
          <cell r="B18"/>
          <cell r="C18"/>
          <cell r="D18"/>
          <cell r="E18"/>
          <cell r="F18"/>
          <cell r="G18">
            <v>20.5</v>
          </cell>
          <cell r="H18"/>
          <cell r="I18"/>
          <cell r="J18"/>
          <cell r="K18"/>
          <cell r="L18"/>
        </row>
        <row r="19">
          <cell r="A19" t="str">
            <v>TAC-BR09ONF/R</v>
          </cell>
          <cell r="B19" t="str">
            <v>Сплит-система TAC-BR09ONF/R</v>
          </cell>
          <cell r="C19">
            <v>2.7</v>
          </cell>
          <cell r="D19">
            <v>2.83</v>
          </cell>
          <cell r="E19" t="str">
            <v>788×275×192</v>
          </cell>
          <cell r="F19" t="str">
            <v>722×276×459</v>
          </cell>
          <cell r="G19">
            <v>8.1</v>
          </cell>
          <cell r="H19">
            <v>31999</v>
          </cell>
          <cell r="I19">
            <v>31999</v>
          </cell>
          <cell r="J19">
            <v>21439.33</v>
          </cell>
          <cell r="K19">
            <v>10559.669999999998</v>
          </cell>
          <cell r="L19"/>
        </row>
        <row r="20">
          <cell r="A20"/>
          <cell r="B20"/>
          <cell r="C20"/>
          <cell r="D20"/>
          <cell r="E20"/>
          <cell r="F20"/>
          <cell r="G20">
            <v>23</v>
          </cell>
          <cell r="H20"/>
          <cell r="I20"/>
          <cell r="J20"/>
          <cell r="K20"/>
          <cell r="L20"/>
        </row>
        <row r="21">
          <cell r="A21" t="str">
            <v>TAC-BR12ONF/R</v>
          </cell>
          <cell r="B21" t="str">
            <v>Сплит-система TAC-BR12ONF/R</v>
          </cell>
          <cell r="C21">
            <v>3.6</v>
          </cell>
          <cell r="D21">
            <v>3.77</v>
          </cell>
          <cell r="E21" t="str">
            <v>788×275×192</v>
          </cell>
          <cell r="F21" t="str">
            <v>787×290×498</v>
          </cell>
          <cell r="G21">
            <v>8.5</v>
          </cell>
          <cell r="H21">
            <v>34999</v>
          </cell>
          <cell r="I21">
            <v>34999</v>
          </cell>
          <cell r="J21">
            <v>23449.33</v>
          </cell>
          <cell r="K21">
            <v>11549.669999999998</v>
          </cell>
          <cell r="L21"/>
        </row>
        <row r="22">
          <cell r="A22"/>
          <cell r="B22"/>
          <cell r="C22"/>
          <cell r="D22"/>
          <cell r="E22"/>
          <cell r="F22"/>
          <cell r="G22">
            <v>26</v>
          </cell>
          <cell r="H22"/>
          <cell r="I22"/>
          <cell r="J22"/>
          <cell r="K22"/>
          <cell r="L22"/>
        </row>
        <row r="24">
          <cell r="A24" t="str">
            <v>Сплит-системы постоянной производительности  (R32, тепло/холод), встроенный Wi-Fi,  4D жалюзи, I-Feel</v>
          </cell>
          <cell r="B24"/>
          <cell r="C24"/>
          <cell r="D24"/>
          <cell r="E24"/>
          <cell r="F24"/>
          <cell r="G24"/>
          <cell r="H24"/>
          <cell r="I24"/>
          <cell r="J24"/>
          <cell r="K24"/>
          <cell r="L24"/>
        </row>
        <row r="25">
          <cell r="A25" t="str">
            <v>LIFERISE 7</v>
          </cell>
          <cell r="B25" t="str">
            <v>Сплит-система LIFERISE 07</v>
          </cell>
          <cell r="C25">
            <v>2.15</v>
          </cell>
          <cell r="D25">
            <v>2.29</v>
          </cell>
          <cell r="E25" t="str">
            <v>698×255×190</v>
          </cell>
          <cell r="F25" t="str">
            <v>660×230x456</v>
          </cell>
          <cell r="G25">
            <v>8</v>
          </cell>
          <cell r="H25"/>
          <cell r="I25" t="str">
            <v>фикс.цена</v>
          </cell>
          <cell r="J25">
            <v>13500</v>
          </cell>
          <cell r="K25"/>
          <cell r="L25" t="str">
            <v>предложение ограничено</v>
          </cell>
        </row>
        <row r="26">
          <cell r="A26"/>
          <cell r="B26"/>
          <cell r="C26"/>
          <cell r="D26"/>
          <cell r="E26"/>
          <cell r="F26"/>
          <cell r="G26">
            <v>20.5</v>
          </cell>
          <cell r="H26"/>
          <cell r="I26"/>
          <cell r="J26"/>
          <cell r="K26"/>
          <cell r="L26"/>
        </row>
        <row r="27">
          <cell r="A27" t="str">
            <v>LIFERISE 09</v>
          </cell>
          <cell r="B27" t="str">
            <v>Сплит-система LIFERISE 09</v>
          </cell>
          <cell r="C27">
            <v>2.7</v>
          </cell>
          <cell r="D27">
            <v>2.83</v>
          </cell>
          <cell r="E27" t="str">
            <v>698×255×190</v>
          </cell>
          <cell r="F27" t="str">
            <v>660×230x456</v>
          </cell>
          <cell r="G27">
            <v>8.1</v>
          </cell>
          <cell r="H27"/>
          <cell r="I27" t="str">
            <v>фикс.цена</v>
          </cell>
          <cell r="J27">
            <v>14800</v>
          </cell>
          <cell r="K27"/>
          <cell r="L27" t="str">
            <v>предложение ограничено</v>
          </cell>
        </row>
        <row r="28">
          <cell r="A28"/>
          <cell r="B28"/>
          <cell r="C28"/>
          <cell r="D28"/>
          <cell r="E28"/>
          <cell r="F28"/>
          <cell r="G28">
            <v>23</v>
          </cell>
          <cell r="H28"/>
          <cell r="I28"/>
          <cell r="J28"/>
          <cell r="K28"/>
          <cell r="L28"/>
        </row>
        <row r="29">
          <cell r="A29" t="str">
            <v>LIFERISE 12</v>
          </cell>
          <cell r="B29" t="str">
            <v>Сплит-система LIFERISE 12</v>
          </cell>
          <cell r="C29">
            <v>3.6</v>
          </cell>
          <cell r="D29">
            <v>3.77</v>
          </cell>
          <cell r="E29" t="str">
            <v>777×250×201</v>
          </cell>
          <cell r="F29" t="str">
            <v>777×290×498</v>
          </cell>
          <cell r="G29">
            <v>8.5</v>
          </cell>
          <cell r="H29"/>
          <cell r="I29" t="str">
            <v>фикс.цена</v>
          </cell>
          <cell r="J29">
            <v>18500</v>
          </cell>
          <cell r="K29"/>
          <cell r="L29" t="str">
            <v>предложение ограничено</v>
          </cell>
        </row>
        <row r="30">
          <cell r="A30"/>
          <cell r="B30"/>
          <cell r="C30"/>
          <cell r="D30"/>
          <cell r="E30"/>
          <cell r="F30"/>
          <cell r="G30">
            <v>26</v>
          </cell>
          <cell r="H30"/>
          <cell r="I30"/>
          <cell r="J30"/>
          <cell r="K30"/>
          <cell r="L30"/>
        </row>
        <row r="31">
          <cell r="A31" t="str">
            <v>LIFERISE 18</v>
          </cell>
          <cell r="B31" t="str">
            <v>Сплит-система LIFERISE 18</v>
          </cell>
          <cell r="C31">
            <v>3.6</v>
          </cell>
          <cell r="D31">
            <v>3.77</v>
          </cell>
          <cell r="E31" t="str">
            <v>910×294×206</v>
          </cell>
          <cell r="F31" t="str">
            <v>795×305×549</v>
          </cell>
          <cell r="G31">
            <v>8.5</v>
          </cell>
          <cell r="H31"/>
          <cell r="I31" t="str">
            <v>фикс.цена</v>
          </cell>
          <cell r="J31">
            <v>36500</v>
          </cell>
          <cell r="K31"/>
          <cell r="L31" t="str">
            <v>предложение ограничено</v>
          </cell>
        </row>
        <row r="32">
          <cell r="A32"/>
          <cell r="B32"/>
          <cell r="C32"/>
          <cell r="D32"/>
          <cell r="E32"/>
          <cell r="F32"/>
          <cell r="G32">
            <v>26</v>
          </cell>
          <cell r="H32"/>
          <cell r="I32"/>
          <cell r="J32"/>
          <cell r="K32"/>
          <cell r="L32"/>
        </row>
        <row r="33">
          <cell r="A33" t="str">
            <v>LIFERISE 24</v>
          </cell>
          <cell r="B33" t="str">
            <v>Сплит-система LIFERISE 24</v>
          </cell>
          <cell r="C33">
            <v>3.6</v>
          </cell>
          <cell r="D33">
            <v>3.77</v>
          </cell>
          <cell r="E33" t="str">
            <v>910×294×206</v>
          </cell>
          <cell r="F33" t="str">
            <v>853×349×602</v>
          </cell>
          <cell r="G33">
            <v>8.5</v>
          </cell>
          <cell r="H33"/>
          <cell r="I33" t="str">
            <v>фикс.цена</v>
          </cell>
          <cell r="J33">
            <v>46400</v>
          </cell>
          <cell r="K33"/>
          <cell r="L33" t="str">
            <v>предложение ограничено</v>
          </cell>
        </row>
        <row r="34">
          <cell r="A34"/>
          <cell r="B34"/>
          <cell r="C34"/>
          <cell r="D34"/>
          <cell r="E34"/>
          <cell r="F34"/>
          <cell r="G34">
            <v>26</v>
          </cell>
          <cell r="H34"/>
          <cell r="I34"/>
          <cell r="J34"/>
          <cell r="K34"/>
          <cell r="L34"/>
        </row>
        <row r="37">
          <cell r="A37" t="str">
            <v>Менеджер отдела продаж Самвел Акопян</v>
          </cell>
          <cell r="B37"/>
          <cell r="C37"/>
          <cell r="D37"/>
          <cell r="E37"/>
          <cell r="F37"/>
          <cell r="G37"/>
          <cell r="H37"/>
          <cell r="I37"/>
          <cell r="J37"/>
          <cell r="K37"/>
          <cell r="L37"/>
        </row>
        <row r="38">
          <cell r="A38" t="str">
            <v>sami@vozduhoff.ru</v>
          </cell>
          <cell r="B38"/>
          <cell r="C38"/>
          <cell r="D38"/>
          <cell r="E38"/>
          <cell r="F38"/>
          <cell r="G38"/>
          <cell r="H38"/>
          <cell r="I38"/>
          <cell r="J38"/>
          <cell r="K38"/>
          <cell r="L38"/>
        </row>
        <row r="39">
          <cell r="A39" t="str">
            <v>Тел. : +7 495 021 49 29</v>
          </cell>
          <cell r="B39"/>
          <cell r="C39"/>
          <cell r="D39"/>
          <cell r="E39"/>
          <cell r="F39"/>
          <cell r="G39"/>
          <cell r="H39"/>
          <cell r="I39"/>
          <cell r="J39"/>
          <cell r="K39"/>
          <cell r="L39"/>
        </row>
        <row r="40">
          <cell r="A40" t="str">
            <v>Тел. : +7 917 555-04-43</v>
          </cell>
          <cell r="B40"/>
          <cell r="C40"/>
          <cell r="D40"/>
          <cell r="E40"/>
          <cell r="F40"/>
          <cell r="G40"/>
          <cell r="H40"/>
          <cell r="I40"/>
          <cell r="J40"/>
          <cell r="K40"/>
          <cell r="L40"/>
        </row>
        <row r="41">
          <cell r="A41" t="str">
            <v xml:space="preserve">ООО "СТК ГРУПП" - официальный дистрибьютор TCL </v>
          </cell>
          <cell r="B41"/>
          <cell r="C41"/>
          <cell r="D41"/>
          <cell r="E41"/>
          <cell r="F41"/>
          <cell r="G41"/>
          <cell r="H41"/>
          <cell r="I41"/>
          <cell r="J41"/>
          <cell r="K41"/>
          <cell r="L41"/>
        </row>
        <row r="42">
          <cell r="A42" t="str">
            <v>Адрес офиса/шоурума:г. Мытищи, 10-й Ленинский пер.,д .8</v>
          </cell>
          <cell r="B42"/>
          <cell r="C42"/>
          <cell r="D42"/>
          <cell r="E42"/>
          <cell r="F42"/>
          <cell r="G42"/>
          <cell r="H42"/>
          <cell r="I42"/>
          <cell r="J42"/>
          <cell r="K42"/>
          <cell r="L42"/>
        </row>
        <row r="43">
          <cell r="A43" t="str">
            <v>Адрес склада: г. Мытищи, 10-й Ленинский пер.,д .8, отгрузки с 7.30 до 18.30</v>
          </cell>
          <cell r="B43"/>
          <cell r="C43"/>
          <cell r="D43"/>
          <cell r="E43"/>
          <cell r="F43"/>
          <cell r="G43"/>
          <cell r="H43"/>
          <cell r="I43"/>
          <cell r="J43"/>
          <cell r="K43"/>
          <cell r="L43"/>
        </row>
      </sheetData>
      <sheetData sheetId="2"/>
      <sheetData sheetId="3"/>
      <sheetData sheetId="4"/>
      <sheetData sheetId="5"/>
      <sheetData sheetId="6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итульный лист"/>
      <sheetName val="Маркетинговая поддержка"/>
      <sheetName val="Калькулятор"/>
      <sheetName val="RAC"/>
      <sheetName val="Multi"/>
      <sheetName val="PAC inverter"/>
      <sheetName val="VRF "/>
      <sheetName val="VRF"/>
    </sheetNames>
    <sheetDataSet>
      <sheetData sheetId="0"/>
      <sheetData sheetId="1"/>
      <sheetData sheetId="2"/>
      <sheetData sheetId="3">
        <row r="8">
          <cell r="A8"/>
          <cell r="B8"/>
          <cell r="H8"/>
          <cell r="J8" t="str">
            <v>Сумма заказа, руб.</v>
          </cell>
          <cell r="K8"/>
          <cell r="L8">
            <v>0</v>
          </cell>
        </row>
        <row r="9">
          <cell r="A9"/>
          <cell r="B9"/>
          <cell r="E9" t="str">
            <v xml:space="preserve">Ваша скидка </v>
          </cell>
          <cell r="F9"/>
          <cell r="G9">
            <v>0.4</v>
          </cell>
          <cell r="H9"/>
          <cell r="J9" t="str">
            <v>Объем заказа, м3</v>
          </cell>
          <cell r="K9"/>
          <cell r="L9">
            <v>0</v>
          </cell>
        </row>
        <row r="10">
          <cell r="A10"/>
          <cell r="B10"/>
          <cell r="E10"/>
          <cell r="F10"/>
          <cell r="G10"/>
          <cell r="H10"/>
          <cell r="J10" t="str">
            <v>Вес брутто заказа, кг</v>
          </cell>
          <cell r="K10"/>
          <cell r="L10">
            <v>0</v>
          </cell>
        </row>
        <row r="11">
          <cell r="A11"/>
          <cell r="B11"/>
          <cell r="C11"/>
          <cell r="D11"/>
          <cell r="E11"/>
          <cell r="F11"/>
          <cell r="G11"/>
          <cell r="H11"/>
          <cell r="I11"/>
          <cell r="J11"/>
          <cell r="K11"/>
          <cell r="L11"/>
        </row>
        <row r="12">
          <cell r="A12" t="str">
            <v>Оборудование</v>
          </cell>
          <cell r="B12"/>
          <cell r="C12" t="str">
            <v>Производительность, кВт</v>
          </cell>
          <cell r="D12"/>
          <cell r="E12" t="str">
            <v>Объем брутто, м3</v>
          </cell>
          <cell r="F12" t="str">
            <v>Вес вес брутто, кг</v>
          </cell>
          <cell r="G12" t="str">
            <v>Розничная цена, руб.</v>
          </cell>
          <cell r="H12"/>
          <cell r="I12" t="str">
            <v>Цена с Вашей скидкой, руб.</v>
          </cell>
          <cell r="J12"/>
          <cell r="K12" t="str">
            <v>Коли-чество, ед.</v>
          </cell>
          <cell r="L12" t="str">
            <v>Рекомендованная розничная цена (РРЦ), руб.</v>
          </cell>
        </row>
        <row r="13">
          <cell r="A13" t="str">
            <v>Модель</v>
          </cell>
          <cell r="B13" t="str">
            <v>Комплект</v>
          </cell>
          <cell r="C13" t="str">
            <v>охл.</v>
          </cell>
          <cell r="D13" t="str">
            <v>нагр.</v>
          </cell>
          <cell r="E13"/>
          <cell r="F13"/>
          <cell r="G13" t="str">
            <v>поблочно</v>
          </cell>
          <cell r="H13" t="str">
            <v>комплект</v>
          </cell>
          <cell r="I13" t="str">
            <v>поблочно</v>
          </cell>
          <cell r="J13" t="str">
            <v>комплект</v>
          </cell>
          <cell r="K13"/>
          <cell r="L13"/>
        </row>
        <row r="14">
          <cell r="A14" t="str">
            <v>Инверторные сплит-системы</v>
          </cell>
          <cell r="B14"/>
          <cell r="C14"/>
          <cell r="D14"/>
          <cell r="E14"/>
          <cell r="F14"/>
          <cell r="G14"/>
          <cell r="H14"/>
          <cell r="I14"/>
          <cell r="J14"/>
          <cell r="K14"/>
          <cell r="L14"/>
        </row>
        <row r="15">
          <cell r="A15" t="str">
            <v xml:space="preserve">SensAIR inverter </v>
          </cell>
          <cell r="B15"/>
          <cell r="C15"/>
          <cell r="D15"/>
          <cell r="E15"/>
          <cell r="F15"/>
          <cell r="G15"/>
          <cell r="H15"/>
          <cell r="I15"/>
          <cell r="J15"/>
          <cell r="K15"/>
          <cell r="L15"/>
        </row>
        <row r="16">
          <cell r="A16"/>
          <cell r="B16" t="str">
            <v xml:space="preserve">• Full DC Inverter /R32
• SEER А+++ / SCOP A++
• обогрев до -25 °С
• охлаждение до -15 °С
• подогрев поддона + ERV клапан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  <cell r="C16" t="str">
            <v xml:space="preserve">• AI EcoMind - дополнительная экономия электроэнергии до 38%  
• 3D Turbo - забор воздуха с 3-х сторон для быстрого достижения температур      
• сдвоенные горизонтальные жалюзи предотвращают сквозняки 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  <cell r="D16"/>
          <cell r="E16"/>
          <cell r="F16"/>
          <cell r="G16" t="str">
            <v>• перфорированные вертикальные жалюзи рассеют поток воздуха для комфорта пользователя
• биполярный ионизатор Dual Stream
• ультрафиолетовая лампа 
• встроенный wi-fi-модуль</v>
          </cell>
          <cell r="H16"/>
          <cell r="I16"/>
          <cell r="J16"/>
          <cell r="K16"/>
          <cell r="L16" t="str">
            <v>Гарантия - 5 лет</v>
          </cell>
        </row>
        <row r="17">
          <cell r="A17" t="str">
            <v>TL-RWS25-FR</v>
          </cell>
          <cell r="B17" t="str">
            <v>TL-RWS25-FR / TL-ROS25-FR</v>
          </cell>
          <cell r="C17">
            <v>2.68</v>
          </cell>
          <cell r="D17">
            <v>3.35</v>
          </cell>
          <cell r="E17">
            <v>0.09</v>
          </cell>
          <cell r="F17">
            <v>12.2</v>
          </cell>
          <cell r="G17">
            <v>23900</v>
          </cell>
          <cell r="H17">
            <v>53200</v>
          </cell>
          <cell r="I17">
            <v>14340</v>
          </cell>
          <cell r="J17">
            <v>31920</v>
          </cell>
          <cell r="K17"/>
          <cell r="L17">
            <v>59700</v>
          </cell>
        </row>
        <row r="18">
          <cell r="A18" t="str">
            <v>TL-ROS25-FR</v>
          </cell>
          <cell r="B18"/>
          <cell r="C18">
            <v>2.68</v>
          </cell>
          <cell r="D18">
            <v>3.35</v>
          </cell>
          <cell r="E18">
            <v>0.14000000000000001</v>
          </cell>
          <cell r="F18">
            <v>24</v>
          </cell>
          <cell r="G18">
            <v>29300</v>
          </cell>
          <cell r="H18"/>
          <cell r="I18">
            <v>17580</v>
          </cell>
          <cell r="J18"/>
          <cell r="K18"/>
          <cell r="L18"/>
        </row>
        <row r="19">
          <cell r="A19" t="str">
            <v>TL-RWS35-FR</v>
          </cell>
          <cell r="B19" t="str">
            <v>TL-RWS35-FR / TL-ROS35-FR</v>
          </cell>
          <cell r="C19">
            <v>3.58</v>
          </cell>
          <cell r="D19">
            <v>3.9</v>
          </cell>
          <cell r="E19">
            <v>0.09</v>
          </cell>
          <cell r="F19">
            <v>12.2</v>
          </cell>
          <cell r="G19">
            <v>26300</v>
          </cell>
          <cell r="H19">
            <v>58600</v>
          </cell>
          <cell r="I19">
            <v>15780</v>
          </cell>
          <cell r="J19">
            <v>35160</v>
          </cell>
          <cell r="K19"/>
          <cell r="L19">
            <v>65700</v>
          </cell>
        </row>
        <row r="20">
          <cell r="A20" t="str">
            <v>TL-ROS35-FR</v>
          </cell>
          <cell r="B20"/>
          <cell r="C20">
            <v>3.58</v>
          </cell>
          <cell r="D20">
            <v>3.9</v>
          </cell>
          <cell r="E20">
            <v>0.16</v>
          </cell>
          <cell r="F20">
            <v>26</v>
          </cell>
          <cell r="G20">
            <v>32300</v>
          </cell>
          <cell r="H20"/>
          <cell r="I20">
            <v>19380</v>
          </cell>
          <cell r="J20"/>
          <cell r="K20"/>
          <cell r="L20"/>
        </row>
        <row r="21">
          <cell r="A21" t="str">
            <v>TL-RWS50-FR</v>
          </cell>
          <cell r="B21" t="str">
            <v>TL-RWS50-FR / TL-ROS50-FR</v>
          </cell>
          <cell r="C21">
            <v>5.26</v>
          </cell>
          <cell r="D21">
            <v>5.6</v>
          </cell>
          <cell r="E21">
            <v>0.1</v>
          </cell>
          <cell r="F21">
            <v>13</v>
          </cell>
          <cell r="G21">
            <v>42800</v>
          </cell>
          <cell r="H21">
            <v>95000</v>
          </cell>
          <cell r="I21">
            <v>25680</v>
          </cell>
          <cell r="J21">
            <v>57000</v>
          </cell>
          <cell r="K21"/>
          <cell r="L21">
            <v>106500</v>
          </cell>
        </row>
        <row r="22">
          <cell r="A22" t="str">
            <v>TL-ROS50-FR</v>
          </cell>
          <cell r="B22"/>
          <cell r="C22">
            <v>5.26</v>
          </cell>
          <cell r="D22">
            <v>5.6</v>
          </cell>
          <cell r="E22">
            <v>0.3</v>
          </cell>
          <cell r="F22">
            <v>41</v>
          </cell>
          <cell r="G22">
            <v>52200</v>
          </cell>
          <cell r="H22"/>
          <cell r="I22">
            <v>31320</v>
          </cell>
          <cell r="J22"/>
          <cell r="K22"/>
          <cell r="L22"/>
        </row>
        <row r="23">
          <cell r="A23" t="str">
            <v>TL-RWS70-FR</v>
          </cell>
          <cell r="B23" t="str">
            <v>TL-RWS70-FR / TL-ROS70-FR</v>
          </cell>
          <cell r="C23">
            <v>7.03</v>
          </cell>
          <cell r="D23">
            <v>7.12</v>
          </cell>
          <cell r="E23">
            <v>0.14000000000000001</v>
          </cell>
          <cell r="F23">
            <v>17.2</v>
          </cell>
          <cell r="G23">
            <v>52800</v>
          </cell>
          <cell r="H23">
            <v>117300</v>
          </cell>
          <cell r="I23">
            <v>31680</v>
          </cell>
          <cell r="J23">
            <v>70380</v>
          </cell>
          <cell r="K23"/>
          <cell r="L23">
            <v>131500</v>
          </cell>
        </row>
        <row r="24">
          <cell r="A24" t="str">
            <v>TL-ROS70-FR</v>
          </cell>
          <cell r="B24"/>
          <cell r="C24">
            <v>7.03</v>
          </cell>
          <cell r="D24">
            <v>7.12</v>
          </cell>
          <cell r="E24">
            <v>0.41</v>
          </cell>
          <cell r="F24">
            <v>48</v>
          </cell>
          <cell r="G24">
            <v>64500</v>
          </cell>
          <cell r="H24"/>
          <cell r="I24">
            <v>38700</v>
          </cell>
          <cell r="J24"/>
          <cell r="K24"/>
          <cell r="L24"/>
        </row>
        <row r="25">
          <cell r="A25" t="str">
            <v xml:space="preserve">PHANTOM  inverter </v>
          </cell>
          <cell r="B25"/>
          <cell r="C25"/>
          <cell r="D25"/>
          <cell r="E25"/>
          <cell r="F25"/>
          <cell r="G25"/>
          <cell r="H25"/>
          <cell r="I25"/>
          <cell r="J25"/>
          <cell r="K25"/>
          <cell r="L25"/>
        </row>
        <row r="26">
          <cell r="A26"/>
          <cell r="B26" t="str">
            <v xml:space="preserve">• стильный дизайн с глянцевой панелью
• Full DC Inverter / R32
• SEER А++/SCOP A+
• обогрев до -20 °С
• охлаждение до -15 °С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  <cell r="C26" t="str">
            <v xml:space="preserve">• 7 скоростей вентилятора  
• 4D Air Flow  
• встроенный Wi-Fi-модуль
• тихие в работе от 22 дБ(А)
• биполярный ионизатор Dual Stream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  <cell r="D26"/>
          <cell r="E26"/>
          <cell r="F26"/>
          <cell r="G26" t="str">
            <v xml:space="preserve">• фильтр с ионами серебра 
• угольный фильтр 
• самоочистка 56 °С </v>
          </cell>
          <cell r="H26"/>
          <cell r="I26"/>
          <cell r="J26"/>
          <cell r="K26"/>
          <cell r="L26" t="str">
            <v>Гарантия - 4 года</v>
          </cell>
        </row>
        <row r="27">
          <cell r="A27" t="str">
            <v>TL-RWP25-FR</v>
          </cell>
          <cell r="B27" t="str">
            <v>TL-RWP25-FR / TL-ROP25-FR</v>
          </cell>
          <cell r="C27">
            <v>2.62</v>
          </cell>
          <cell r="D27">
            <v>2.7</v>
          </cell>
          <cell r="E27">
            <v>7.0000000000000007E-2</v>
          </cell>
          <cell r="F27">
            <v>9.5</v>
          </cell>
          <cell r="G27">
            <v>18100</v>
          </cell>
          <cell r="H27">
            <v>41500</v>
          </cell>
          <cell r="I27">
            <v>10860</v>
          </cell>
          <cell r="J27">
            <v>24900</v>
          </cell>
          <cell r="K27"/>
          <cell r="L27">
            <v>46600</v>
          </cell>
        </row>
        <row r="28">
          <cell r="A28" t="str">
            <v>TL-ROP25-FR</v>
          </cell>
          <cell r="B28"/>
          <cell r="C28">
            <v>2.62</v>
          </cell>
          <cell r="D28">
            <v>2.7</v>
          </cell>
          <cell r="E28">
            <v>0.11</v>
          </cell>
          <cell r="F28">
            <v>22</v>
          </cell>
          <cell r="G28">
            <v>23400</v>
          </cell>
          <cell r="H28"/>
          <cell r="I28">
            <v>14040</v>
          </cell>
          <cell r="J28"/>
          <cell r="K28"/>
          <cell r="L28"/>
        </row>
        <row r="29">
          <cell r="A29" t="str">
            <v>TL-RWP35-FR</v>
          </cell>
          <cell r="B29" t="str">
            <v>TL-RWP35-FR / TL-ROP35-FR</v>
          </cell>
          <cell r="C29">
            <v>3.4</v>
          </cell>
          <cell r="D29">
            <v>3.42</v>
          </cell>
          <cell r="E29">
            <v>7.0000000000000007E-2</v>
          </cell>
          <cell r="F29">
            <v>9.5</v>
          </cell>
          <cell r="G29">
            <v>19400</v>
          </cell>
          <cell r="H29">
            <v>46500</v>
          </cell>
          <cell r="I29">
            <v>11640</v>
          </cell>
          <cell r="J29">
            <v>27900</v>
          </cell>
          <cell r="K29"/>
          <cell r="L29">
            <v>52200</v>
          </cell>
        </row>
        <row r="30">
          <cell r="A30" t="str">
            <v>TL-ROP35-FR</v>
          </cell>
          <cell r="B30"/>
          <cell r="C30">
            <v>3.4</v>
          </cell>
          <cell r="D30">
            <v>3.42</v>
          </cell>
          <cell r="E30">
            <v>0.11</v>
          </cell>
          <cell r="F30">
            <v>22</v>
          </cell>
          <cell r="G30">
            <v>27100</v>
          </cell>
          <cell r="H30"/>
          <cell r="I30">
            <v>16260</v>
          </cell>
          <cell r="J30"/>
          <cell r="K30"/>
          <cell r="L30"/>
        </row>
        <row r="31">
          <cell r="A31" t="str">
            <v>TL-RWP50-FR</v>
          </cell>
          <cell r="B31" t="str">
            <v>TL-RWP50-FR / TL-ROP50-FR</v>
          </cell>
          <cell r="C31">
            <v>5.14</v>
          </cell>
          <cell r="D31">
            <v>5.21</v>
          </cell>
          <cell r="E31">
            <v>0.1</v>
          </cell>
          <cell r="F31">
            <v>11</v>
          </cell>
          <cell r="G31">
            <v>21700</v>
          </cell>
          <cell r="H31">
            <v>81200</v>
          </cell>
          <cell r="I31">
            <v>13020</v>
          </cell>
          <cell r="J31">
            <v>48720</v>
          </cell>
          <cell r="K31"/>
          <cell r="L31">
            <v>91100</v>
          </cell>
        </row>
        <row r="32">
          <cell r="A32" t="str">
            <v>TL-ROP50-FR</v>
          </cell>
          <cell r="B32"/>
          <cell r="C32">
            <v>5.14</v>
          </cell>
          <cell r="D32">
            <v>5.21</v>
          </cell>
          <cell r="E32">
            <v>0.22</v>
          </cell>
          <cell r="F32">
            <v>32.5</v>
          </cell>
          <cell r="G32">
            <v>59500</v>
          </cell>
          <cell r="H32"/>
          <cell r="I32">
            <v>35700</v>
          </cell>
          <cell r="J32"/>
          <cell r="K32"/>
          <cell r="L32"/>
        </row>
        <row r="33">
          <cell r="A33" t="str">
            <v>TL-RWP70-FR</v>
          </cell>
          <cell r="B33" t="str">
            <v>TL-RWP70-FR / TL-ROP70-FR</v>
          </cell>
          <cell r="C33">
            <v>7.04</v>
          </cell>
          <cell r="D33">
            <v>7.08</v>
          </cell>
          <cell r="E33">
            <v>0.13</v>
          </cell>
          <cell r="F33">
            <v>13</v>
          </cell>
          <cell r="G33">
            <v>35700</v>
          </cell>
          <cell r="H33">
            <v>102100</v>
          </cell>
          <cell r="I33">
            <v>21420</v>
          </cell>
          <cell r="J33">
            <v>61260</v>
          </cell>
          <cell r="K33"/>
          <cell r="L33">
            <v>114400</v>
          </cell>
        </row>
        <row r="34">
          <cell r="A34" t="str">
            <v>TL-ROP70-FR</v>
          </cell>
          <cell r="B34"/>
          <cell r="C34">
            <v>7.04</v>
          </cell>
          <cell r="D34">
            <v>7.08</v>
          </cell>
          <cell r="E34">
            <v>0.27</v>
          </cell>
          <cell r="F34">
            <v>40.5</v>
          </cell>
          <cell r="G34">
            <v>66400</v>
          </cell>
          <cell r="H34"/>
          <cell r="I34">
            <v>39840</v>
          </cell>
          <cell r="J34"/>
          <cell r="K34"/>
          <cell r="L34"/>
        </row>
        <row r="35">
          <cell r="A35" t="str">
            <v xml:space="preserve">COMFORT PLUS inverter </v>
          </cell>
          <cell r="B35"/>
          <cell r="C35"/>
          <cell r="D35"/>
          <cell r="E35"/>
          <cell r="F35"/>
          <cell r="G35"/>
          <cell r="H35"/>
          <cell r="I35"/>
          <cell r="J35"/>
          <cell r="K35"/>
          <cell r="L35"/>
        </row>
        <row r="36">
          <cell r="A36"/>
          <cell r="B36" t="str">
            <v xml:space="preserve">• Full DC Inverter / R32
• SEER А++/SCOP A+
• обогрев до -20 °С
• охлаждение до -15 °С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  <cell r="C36" t="str">
            <v xml:space="preserve">• 7 скоростей вентилятора  
• 4D Air Flow  
• встроенный Wi-Fi-модуль  
• тихие в работе от 22 дБ(А)  
• биполярный ионизатор Dual Stream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  <cell r="D36"/>
          <cell r="E36"/>
          <cell r="F36"/>
          <cell r="G36" t="str">
            <v xml:space="preserve">• фильтр с ионами серебра 
• угольный фильтр 
• самоочистка 56 °С 
• AI EcoMind - дополнительная экономия электроэнергии до 38%  </v>
          </cell>
          <cell r="H36"/>
          <cell r="I36"/>
          <cell r="J36"/>
          <cell r="K36"/>
          <cell r="L36" t="str">
            <v>Гарантия - 4 года</v>
          </cell>
        </row>
        <row r="37">
          <cell r="A37" t="str">
            <v>TL-RWC25-FR</v>
          </cell>
          <cell r="B37" t="str">
            <v>TL-RWC25-FR / TL-ROC25-FR</v>
          </cell>
          <cell r="C37">
            <v>2.62</v>
          </cell>
          <cell r="D37">
            <v>2.7</v>
          </cell>
          <cell r="E37">
            <v>7.0000000000000007E-2</v>
          </cell>
          <cell r="F37">
            <v>9.5</v>
          </cell>
          <cell r="G37">
            <v>17500</v>
          </cell>
          <cell r="H37">
            <v>34100</v>
          </cell>
          <cell r="I37">
            <v>10500</v>
          </cell>
          <cell r="J37">
            <v>20460</v>
          </cell>
          <cell r="K37"/>
          <cell r="L37">
            <v>38200</v>
          </cell>
        </row>
        <row r="38">
          <cell r="A38" t="str">
            <v>TL-ROC25-FR</v>
          </cell>
          <cell r="B38"/>
          <cell r="C38">
            <v>2.62</v>
          </cell>
          <cell r="D38">
            <v>2.7</v>
          </cell>
          <cell r="E38">
            <v>0.11</v>
          </cell>
          <cell r="F38">
            <v>22</v>
          </cell>
          <cell r="G38">
            <v>16600</v>
          </cell>
          <cell r="H38"/>
          <cell r="I38">
            <v>9960</v>
          </cell>
          <cell r="J38"/>
          <cell r="K38"/>
          <cell r="L38"/>
        </row>
        <row r="39">
          <cell r="A39" t="str">
            <v>TL-RWC35-FR</v>
          </cell>
          <cell r="B39" t="str">
            <v>TL-RWC35-FR / TL-ROC35-FR</v>
          </cell>
          <cell r="C39">
            <v>3.4</v>
          </cell>
          <cell r="D39">
            <v>3.42</v>
          </cell>
          <cell r="E39">
            <v>7.0000000000000007E-2</v>
          </cell>
          <cell r="F39">
            <v>9.5</v>
          </cell>
          <cell r="G39">
            <v>18700</v>
          </cell>
          <cell r="H39">
            <v>41600</v>
          </cell>
          <cell r="I39">
            <v>11220</v>
          </cell>
          <cell r="J39">
            <v>24960</v>
          </cell>
          <cell r="K39"/>
          <cell r="L39">
            <v>46700</v>
          </cell>
        </row>
        <row r="40">
          <cell r="A40" t="str">
            <v>TL-ROC35-FR</v>
          </cell>
          <cell r="B40"/>
          <cell r="C40">
            <v>3.4</v>
          </cell>
          <cell r="D40">
            <v>3.42</v>
          </cell>
          <cell r="E40">
            <v>0.11</v>
          </cell>
          <cell r="F40">
            <v>22</v>
          </cell>
          <cell r="G40">
            <v>22900</v>
          </cell>
          <cell r="H40"/>
          <cell r="I40">
            <v>13740</v>
          </cell>
          <cell r="J40"/>
          <cell r="K40"/>
          <cell r="L40"/>
        </row>
        <row r="41">
          <cell r="A41" t="str">
            <v>TL-RWC50-FR</v>
          </cell>
          <cell r="B41" t="str">
            <v>TL-RWC50-FR / TL-ROC50-FR</v>
          </cell>
          <cell r="C41">
            <v>5.14</v>
          </cell>
          <cell r="D41">
            <v>5.21</v>
          </cell>
          <cell r="E41">
            <v>0.1</v>
          </cell>
          <cell r="F41">
            <v>11</v>
          </cell>
          <cell r="G41">
            <v>20700</v>
          </cell>
          <cell r="H41">
            <v>71100</v>
          </cell>
          <cell r="I41">
            <v>12420</v>
          </cell>
          <cell r="J41">
            <v>42660</v>
          </cell>
          <cell r="K41"/>
          <cell r="L41">
            <v>79700</v>
          </cell>
        </row>
        <row r="42">
          <cell r="A42" t="str">
            <v>TL-ROC50-FR</v>
          </cell>
          <cell r="B42"/>
          <cell r="C42">
            <v>5.14</v>
          </cell>
          <cell r="D42">
            <v>5.21</v>
          </cell>
          <cell r="E42">
            <v>0.22</v>
          </cell>
          <cell r="F42">
            <v>32.5</v>
          </cell>
          <cell r="G42">
            <v>50400</v>
          </cell>
          <cell r="H42"/>
          <cell r="I42">
            <v>30240</v>
          </cell>
          <cell r="J42"/>
          <cell r="K42"/>
          <cell r="L42"/>
        </row>
        <row r="43">
          <cell r="A43" t="str">
            <v>TL-RWC70-FR</v>
          </cell>
          <cell r="B43" t="str">
            <v>TL-RWC70-FR / TL-ROC70-FR</v>
          </cell>
          <cell r="C43">
            <v>7.04</v>
          </cell>
          <cell r="D43">
            <v>7.08</v>
          </cell>
          <cell r="E43">
            <v>0.13</v>
          </cell>
          <cell r="F43">
            <v>13</v>
          </cell>
          <cell r="G43">
            <v>28000</v>
          </cell>
          <cell r="H43">
            <v>93300</v>
          </cell>
          <cell r="I43">
            <v>16800</v>
          </cell>
          <cell r="J43">
            <v>55980</v>
          </cell>
          <cell r="K43"/>
          <cell r="L43">
            <v>104600</v>
          </cell>
        </row>
        <row r="44">
          <cell r="A44" t="str">
            <v>TL-ROC70-FR</v>
          </cell>
          <cell r="B44"/>
          <cell r="C44">
            <v>7.04</v>
          </cell>
          <cell r="D44">
            <v>7.08</v>
          </cell>
          <cell r="E44">
            <v>0.27</v>
          </cell>
          <cell r="F44">
            <v>40.5</v>
          </cell>
          <cell r="G44">
            <v>65300</v>
          </cell>
          <cell r="H44"/>
          <cell r="I44">
            <v>39180</v>
          </cell>
          <cell r="J44"/>
          <cell r="K44"/>
          <cell r="L44"/>
        </row>
        <row r="45">
          <cell r="A45" t="str">
            <v xml:space="preserve">BALANCE inverter </v>
          </cell>
          <cell r="B45"/>
          <cell r="C45"/>
          <cell r="D45"/>
          <cell r="E45"/>
          <cell r="F45"/>
          <cell r="G45"/>
          <cell r="H45"/>
          <cell r="I45"/>
          <cell r="J45"/>
          <cell r="K45"/>
          <cell r="L45"/>
        </row>
        <row r="46">
          <cell r="A46"/>
          <cell r="B46" t="str">
            <v xml:space="preserve">• DC Inverter /R32
• EER/COP - класс А
• обогрев до -15 °С
• охлаждение до -0 °С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  <cell r="C46" t="str">
            <v xml:space="preserve">• Wi-Fi ready
• 4D Air Flow
• 5 скоростей вентилятора      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  <cell r="D46"/>
          <cell r="E46"/>
          <cell r="F46"/>
          <cell r="G46" t="str">
            <v xml:space="preserve">• угольный фильтр
• фильтр с ионами серебра  </v>
          </cell>
          <cell r="H46"/>
          <cell r="I46"/>
          <cell r="J46"/>
          <cell r="K46"/>
          <cell r="L46" t="str">
            <v>Гарантия - 3 года</v>
          </cell>
        </row>
        <row r="47">
          <cell r="A47" t="str">
            <v>TL-RWB20-VR</v>
          </cell>
          <cell r="B47" t="str">
            <v>TL-RWB20-VR / TL-ROB20-VR</v>
          </cell>
          <cell r="C47">
            <v>2.2000000000000002</v>
          </cell>
          <cell r="D47">
            <v>2.29</v>
          </cell>
          <cell r="E47">
            <v>0.06</v>
          </cell>
          <cell r="F47">
            <v>8.5</v>
          </cell>
          <cell r="G47">
            <v>13000</v>
          </cell>
          <cell r="H47">
            <v>28900</v>
          </cell>
          <cell r="I47">
            <v>7800</v>
          </cell>
          <cell r="J47">
            <v>17340</v>
          </cell>
          <cell r="K47"/>
          <cell r="L47">
            <v>32500</v>
          </cell>
        </row>
        <row r="48">
          <cell r="A48" t="str">
            <v>TL-ROB20-VR</v>
          </cell>
          <cell r="B48"/>
          <cell r="C48">
            <v>2.2000000000000002</v>
          </cell>
          <cell r="D48">
            <v>2.29</v>
          </cell>
          <cell r="E48">
            <v>0.11</v>
          </cell>
          <cell r="F48">
            <v>20.5</v>
          </cell>
          <cell r="G48">
            <v>15900</v>
          </cell>
          <cell r="H48"/>
          <cell r="I48">
            <v>9540</v>
          </cell>
          <cell r="J48"/>
          <cell r="K48"/>
          <cell r="L48"/>
        </row>
        <row r="49">
          <cell r="A49" t="str">
            <v>TL-RWB25-VR</v>
          </cell>
          <cell r="B49" t="str">
            <v>TL-RWB25-VR / TL-ROB25-VR</v>
          </cell>
          <cell r="C49">
            <v>2.64</v>
          </cell>
          <cell r="D49">
            <v>2.78</v>
          </cell>
          <cell r="E49">
            <v>0.06</v>
          </cell>
          <cell r="F49">
            <v>8.5</v>
          </cell>
          <cell r="G49">
            <v>13800</v>
          </cell>
          <cell r="H49">
            <v>30500</v>
          </cell>
          <cell r="I49">
            <v>8280</v>
          </cell>
          <cell r="J49">
            <v>18300</v>
          </cell>
          <cell r="K49"/>
          <cell r="L49">
            <v>34300</v>
          </cell>
        </row>
        <row r="50">
          <cell r="A50" t="str">
            <v>TL-ROB25-VR</v>
          </cell>
          <cell r="B50"/>
          <cell r="C50">
            <v>2.64</v>
          </cell>
          <cell r="D50">
            <v>2.78</v>
          </cell>
          <cell r="E50">
            <v>0.11</v>
          </cell>
          <cell r="F50">
            <v>21</v>
          </cell>
          <cell r="G50">
            <v>16700</v>
          </cell>
          <cell r="H50"/>
          <cell r="I50">
            <v>10020</v>
          </cell>
          <cell r="J50"/>
          <cell r="K50"/>
          <cell r="L50"/>
        </row>
        <row r="51">
          <cell r="A51" t="str">
            <v>TL-RWB35-VR</v>
          </cell>
          <cell r="B51" t="str">
            <v>TL-RWB35-VR / TL-ROB35-VR</v>
          </cell>
          <cell r="C51">
            <v>3.52</v>
          </cell>
          <cell r="D51">
            <v>3.66</v>
          </cell>
          <cell r="E51">
            <v>7.0000000000000007E-2</v>
          </cell>
          <cell r="F51">
            <v>9.5</v>
          </cell>
          <cell r="G51">
            <v>14400</v>
          </cell>
          <cell r="H51">
            <v>36000</v>
          </cell>
          <cell r="I51">
            <v>8640</v>
          </cell>
          <cell r="J51">
            <v>21600</v>
          </cell>
          <cell r="K51"/>
          <cell r="L51">
            <v>40400</v>
          </cell>
        </row>
        <row r="52">
          <cell r="A52" t="str">
            <v>TL-ROB35-VR</v>
          </cell>
          <cell r="B52"/>
          <cell r="C52">
            <v>3.52</v>
          </cell>
          <cell r="D52">
            <v>3.66</v>
          </cell>
          <cell r="E52">
            <v>0.11</v>
          </cell>
          <cell r="F52">
            <v>21.5</v>
          </cell>
          <cell r="G52">
            <v>21600</v>
          </cell>
          <cell r="H52"/>
          <cell r="I52">
            <v>12960</v>
          </cell>
          <cell r="J52"/>
          <cell r="K52"/>
          <cell r="L52"/>
        </row>
        <row r="53">
          <cell r="A53" t="str">
            <v>TL-RWB50-VR</v>
          </cell>
          <cell r="B53" t="str">
            <v>TL-RWB50-VR / TL-ROB50-VR</v>
          </cell>
          <cell r="C53">
            <v>5.28</v>
          </cell>
          <cell r="D53">
            <v>5.42</v>
          </cell>
          <cell r="E53">
            <v>0.1</v>
          </cell>
          <cell r="F53">
            <v>12.5</v>
          </cell>
          <cell r="G53">
            <v>24800</v>
          </cell>
          <cell r="H53">
            <v>65200</v>
          </cell>
          <cell r="I53">
            <v>14880</v>
          </cell>
          <cell r="J53">
            <v>39120</v>
          </cell>
          <cell r="K53"/>
          <cell r="L53">
            <v>73100</v>
          </cell>
        </row>
        <row r="54">
          <cell r="A54" t="str">
            <v>TL-ROB50-VR</v>
          </cell>
          <cell r="B54"/>
          <cell r="C54">
            <v>5.28</v>
          </cell>
          <cell r="D54">
            <v>5.42</v>
          </cell>
          <cell r="E54">
            <v>0.16</v>
          </cell>
          <cell r="F54">
            <v>27</v>
          </cell>
          <cell r="G54">
            <v>40400</v>
          </cell>
          <cell r="H54"/>
          <cell r="I54">
            <v>24240</v>
          </cell>
          <cell r="J54"/>
          <cell r="K54"/>
          <cell r="L54"/>
        </row>
        <row r="55">
          <cell r="A55" t="str">
            <v>TL-RWB70-VR</v>
          </cell>
          <cell r="B55" t="str">
            <v>TL-RWB70-VR / TL-ROB70-VR</v>
          </cell>
          <cell r="C55">
            <v>7.03</v>
          </cell>
          <cell r="D55">
            <v>7.18</v>
          </cell>
          <cell r="E55">
            <v>0.13</v>
          </cell>
          <cell r="F55">
            <v>13.5</v>
          </cell>
          <cell r="G55">
            <v>27800</v>
          </cell>
          <cell r="H55">
            <v>79400</v>
          </cell>
          <cell r="I55">
            <v>16680</v>
          </cell>
          <cell r="J55">
            <v>47640</v>
          </cell>
          <cell r="K55"/>
          <cell r="L55">
            <v>89000</v>
          </cell>
        </row>
        <row r="56">
          <cell r="A56" t="str">
            <v>TL-ROB70-VR</v>
          </cell>
          <cell r="B56"/>
          <cell r="C56">
            <v>7.03</v>
          </cell>
          <cell r="D56">
            <v>7.18</v>
          </cell>
          <cell r="E56">
            <v>0.22</v>
          </cell>
          <cell r="F56">
            <v>33</v>
          </cell>
          <cell r="G56">
            <v>51600</v>
          </cell>
          <cell r="H56"/>
          <cell r="I56">
            <v>30960</v>
          </cell>
          <cell r="J56"/>
          <cell r="K56"/>
          <cell r="L56"/>
        </row>
        <row r="57">
          <cell r="A57" t="str">
            <v>Сплит-системы постоянной производительности</v>
          </cell>
          <cell r="B57"/>
          <cell r="C57"/>
          <cell r="D57"/>
          <cell r="E57"/>
          <cell r="F57"/>
          <cell r="G57"/>
          <cell r="H57"/>
          <cell r="I57"/>
          <cell r="J57"/>
          <cell r="K57"/>
          <cell r="L57"/>
        </row>
        <row r="58">
          <cell r="A58" t="str">
            <v xml:space="preserve">COMFORT PLUS on/off </v>
          </cell>
          <cell r="B58"/>
          <cell r="C58"/>
          <cell r="D58"/>
          <cell r="E58"/>
          <cell r="F58"/>
          <cell r="G58"/>
          <cell r="H58"/>
          <cell r="I58"/>
          <cell r="J58"/>
          <cell r="K58"/>
          <cell r="L58"/>
        </row>
        <row r="59">
          <cell r="A59"/>
          <cell r="B59" t="str">
            <v xml:space="preserve">• EER/COP - класс А
• R32
• обогрев до -7 °С   
• охлаждение от +15 °С
• 4D Air Flow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  <cell r="C59" t="str">
            <v xml:space="preserve">• встроенный Wi-Fi-модуль 
• 7 скоростей вентилятора      
• фильтр с ионами серебра 
• угольный фильтр 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  <cell r="D59"/>
          <cell r="E59"/>
          <cell r="F59"/>
          <cell r="G59"/>
          <cell r="H59"/>
          <cell r="I59"/>
          <cell r="J59"/>
          <cell r="K59"/>
          <cell r="L59" t="str">
            <v>Гарантия - 3 года</v>
          </cell>
        </row>
        <row r="60">
          <cell r="A60" t="str">
            <v>TL-RWC20-NR</v>
          </cell>
          <cell r="B60" t="str">
            <v>TL-RWC20-NR / TL-ROC20-NR</v>
          </cell>
          <cell r="C60">
            <v>2.2000000000000002</v>
          </cell>
          <cell r="D60">
            <v>2.2000000000000002</v>
          </cell>
          <cell r="E60">
            <v>7.0000000000000007E-2</v>
          </cell>
          <cell r="F60">
            <v>9.5</v>
          </cell>
          <cell r="G60">
            <v>11600</v>
          </cell>
          <cell r="H60">
            <v>23200</v>
          </cell>
          <cell r="I60">
            <v>6960</v>
          </cell>
          <cell r="J60">
            <v>13920</v>
          </cell>
          <cell r="K60"/>
          <cell r="L60">
            <v>26000</v>
          </cell>
        </row>
        <row r="61">
          <cell r="A61" t="str">
            <v>TL-ROC20-NR</v>
          </cell>
          <cell r="B61"/>
          <cell r="C61">
            <v>2.2000000000000002</v>
          </cell>
          <cell r="D61">
            <v>2.2000000000000002</v>
          </cell>
          <cell r="E61">
            <v>0.11</v>
          </cell>
          <cell r="F61">
            <v>22.5</v>
          </cell>
          <cell r="G61">
            <v>11600</v>
          </cell>
          <cell r="H61"/>
          <cell r="I61">
            <v>6960</v>
          </cell>
          <cell r="J61"/>
          <cell r="K61"/>
          <cell r="L61"/>
        </row>
        <row r="62">
          <cell r="A62" t="str">
            <v>TL-RWC25-NR</v>
          </cell>
          <cell r="B62" t="str">
            <v>TL-RWC25-NR / TL-ROC25-NR</v>
          </cell>
          <cell r="C62">
            <v>2.64</v>
          </cell>
          <cell r="D62">
            <v>2.78</v>
          </cell>
          <cell r="E62">
            <v>7.0000000000000007E-2</v>
          </cell>
          <cell r="F62">
            <v>9.5</v>
          </cell>
          <cell r="G62">
            <v>13000</v>
          </cell>
          <cell r="H62">
            <v>26000</v>
          </cell>
          <cell r="I62">
            <v>7800</v>
          </cell>
          <cell r="J62">
            <v>15600</v>
          </cell>
          <cell r="K62"/>
          <cell r="L62">
            <v>29200</v>
          </cell>
        </row>
        <row r="63">
          <cell r="A63" t="str">
            <v>TL-ROC25-NR</v>
          </cell>
          <cell r="B63"/>
          <cell r="C63">
            <v>2.64</v>
          </cell>
          <cell r="D63">
            <v>2.78</v>
          </cell>
          <cell r="E63">
            <v>0.11</v>
          </cell>
          <cell r="F63">
            <v>24.5</v>
          </cell>
          <cell r="G63">
            <v>13000</v>
          </cell>
          <cell r="H63"/>
          <cell r="I63">
            <v>7800</v>
          </cell>
          <cell r="J63"/>
          <cell r="K63"/>
          <cell r="L63"/>
        </row>
        <row r="64">
          <cell r="A64" t="str">
            <v>TL-RWC35-NR</v>
          </cell>
          <cell r="B64" t="str">
            <v>TL-RWC35-NR / TL-ROC35-NR</v>
          </cell>
          <cell r="C64">
            <v>3.52</v>
          </cell>
          <cell r="D64">
            <v>3.66</v>
          </cell>
          <cell r="E64">
            <v>7.0000000000000007E-2</v>
          </cell>
          <cell r="F64">
            <v>9.5</v>
          </cell>
          <cell r="G64">
            <v>16500</v>
          </cell>
          <cell r="H64">
            <v>36600</v>
          </cell>
          <cell r="I64">
            <v>9900</v>
          </cell>
          <cell r="J64">
            <v>21960</v>
          </cell>
          <cell r="K64"/>
          <cell r="L64">
            <v>41100</v>
          </cell>
        </row>
        <row r="65">
          <cell r="A65" t="str">
            <v>TL-ROC35-NR</v>
          </cell>
          <cell r="B65"/>
          <cell r="C65">
            <v>3.52</v>
          </cell>
          <cell r="D65">
            <v>3.66</v>
          </cell>
          <cell r="E65">
            <v>0.14000000000000001</v>
          </cell>
          <cell r="F65">
            <v>28</v>
          </cell>
          <cell r="G65">
            <v>20100</v>
          </cell>
          <cell r="H65"/>
          <cell r="I65">
            <v>12060</v>
          </cell>
          <cell r="J65"/>
          <cell r="K65"/>
          <cell r="L65"/>
        </row>
        <row r="66">
          <cell r="A66" t="str">
            <v>TL-RWC50-NR</v>
          </cell>
          <cell r="B66" t="str">
            <v>TL-RWC50-NR / TL-ROC50-NR</v>
          </cell>
          <cell r="C66">
            <v>5.28</v>
          </cell>
          <cell r="D66">
            <v>5.42</v>
          </cell>
          <cell r="E66">
            <v>0.1</v>
          </cell>
          <cell r="F66">
            <v>12.5</v>
          </cell>
          <cell r="G66">
            <v>31200</v>
          </cell>
          <cell r="H66">
            <v>62400</v>
          </cell>
          <cell r="I66">
            <v>18720</v>
          </cell>
          <cell r="J66">
            <v>37440</v>
          </cell>
          <cell r="K66"/>
          <cell r="L66">
            <v>70000</v>
          </cell>
        </row>
        <row r="67">
          <cell r="A67" t="str">
            <v>TL-ROC50-NR</v>
          </cell>
          <cell r="B67"/>
          <cell r="C67">
            <v>5.28</v>
          </cell>
          <cell r="D67">
            <v>5.42</v>
          </cell>
          <cell r="E67">
            <v>0.22</v>
          </cell>
          <cell r="F67">
            <v>38</v>
          </cell>
          <cell r="G67">
            <v>31200</v>
          </cell>
          <cell r="H67"/>
          <cell r="I67">
            <v>18720</v>
          </cell>
          <cell r="J67"/>
          <cell r="K67"/>
          <cell r="L67"/>
        </row>
        <row r="68">
          <cell r="A68" t="str">
            <v>TL-RWC70-NR</v>
          </cell>
          <cell r="B68" t="str">
            <v>TL-RWC70-NR / TL-ROC70-NR</v>
          </cell>
          <cell r="C68">
            <v>7.03</v>
          </cell>
          <cell r="D68">
            <v>7.18</v>
          </cell>
          <cell r="E68">
            <v>0.13</v>
          </cell>
          <cell r="F68">
            <v>15.5</v>
          </cell>
          <cell r="G68">
            <v>23000</v>
          </cell>
          <cell r="H68">
            <v>76900</v>
          </cell>
          <cell r="I68">
            <v>13800</v>
          </cell>
          <cell r="J68">
            <v>46140</v>
          </cell>
          <cell r="K68"/>
          <cell r="L68">
            <v>86200</v>
          </cell>
        </row>
        <row r="69">
          <cell r="A69" t="str">
            <v>TL-ROC70-NR</v>
          </cell>
          <cell r="B69"/>
          <cell r="C69">
            <v>7.03</v>
          </cell>
          <cell r="D69">
            <v>7.18</v>
          </cell>
          <cell r="E69">
            <v>0.22</v>
          </cell>
          <cell r="F69">
            <v>41.5</v>
          </cell>
          <cell r="G69">
            <v>53900</v>
          </cell>
          <cell r="H69"/>
          <cell r="I69">
            <v>32340</v>
          </cell>
          <cell r="J69"/>
          <cell r="K69"/>
          <cell r="L69"/>
        </row>
        <row r="70">
          <cell r="A70" t="str">
            <v xml:space="preserve">BALANCE on/off </v>
          </cell>
          <cell r="B70"/>
          <cell r="C70"/>
          <cell r="D70"/>
          <cell r="E70"/>
          <cell r="F70"/>
          <cell r="G70"/>
          <cell r="H70"/>
          <cell r="I70"/>
          <cell r="J70"/>
          <cell r="K70"/>
          <cell r="L70"/>
        </row>
        <row r="71">
          <cell r="A71" t="str">
            <v>(20-80)</v>
          </cell>
          <cell r="B71" t="str">
            <v>(100)</v>
          </cell>
          <cell r="C71" t="str">
            <v xml:space="preserve">
• EER/COP - класс А
• обогрев до -7 °С   
• охлаждение от +15 °С
• R32 (20-70) / R410А(80-100)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  <cell r="D71"/>
          <cell r="E71"/>
          <cell r="F71"/>
          <cell r="G71" t="str">
            <v xml:space="preserve">• Wi-Fi ready
• 5 скоростей вентилятора      
• фильтр с ионами серебра 
• угольный фильтр </v>
          </cell>
          <cell r="H71"/>
          <cell r="I71"/>
          <cell r="J71"/>
          <cell r="K71"/>
          <cell r="L71" t="str">
            <v>Гарантия - 3  года</v>
          </cell>
        </row>
        <row r="72">
          <cell r="A72" t="str">
            <v>TL-RWB20-NR</v>
          </cell>
          <cell r="B72" t="str">
            <v>TL-RWB20-NR / TL-ROB20-NR</v>
          </cell>
          <cell r="C72">
            <v>2.0499999999999998</v>
          </cell>
          <cell r="D72">
            <v>2.2000000000000002</v>
          </cell>
          <cell r="E72">
            <v>0.06</v>
          </cell>
          <cell r="F72">
            <v>8.5</v>
          </cell>
          <cell r="G72">
            <v>8900</v>
          </cell>
          <cell r="H72">
            <v>19700</v>
          </cell>
          <cell r="I72">
            <v>5340</v>
          </cell>
          <cell r="J72">
            <v>11820</v>
          </cell>
          <cell r="K72"/>
          <cell r="L72">
            <v>22100</v>
          </cell>
        </row>
        <row r="73">
          <cell r="A73" t="str">
            <v>TL-ROB20-NR</v>
          </cell>
          <cell r="B73"/>
          <cell r="C73">
            <v>2.0499999999999998</v>
          </cell>
          <cell r="D73">
            <v>2.2000000000000002</v>
          </cell>
          <cell r="E73">
            <v>0.11</v>
          </cell>
          <cell r="F73">
            <v>22.5</v>
          </cell>
          <cell r="G73">
            <v>10800</v>
          </cell>
          <cell r="H73"/>
          <cell r="I73">
            <v>6480</v>
          </cell>
          <cell r="J73"/>
          <cell r="K73"/>
          <cell r="L73"/>
        </row>
        <row r="74">
          <cell r="A74" t="str">
            <v>TL-RWB25-NR</v>
          </cell>
          <cell r="B74" t="str">
            <v>TL-RWB25-NR / TL-ROB25-NR</v>
          </cell>
          <cell r="C74">
            <v>2.5</v>
          </cell>
          <cell r="D74">
            <v>2.65</v>
          </cell>
          <cell r="E74">
            <v>0.06</v>
          </cell>
          <cell r="F74">
            <v>8.5</v>
          </cell>
          <cell r="G74">
            <v>10100</v>
          </cell>
          <cell r="H74">
            <v>22300</v>
          </cell>
          <cell r="I74">
            <v>6060</v>
          </cell>
          <cell r="J74">
            <v>13380</v>
          </cell>
          <cell r="K74"/>
          <cell r="L74">
            <v>25100</v>
          </cell>
        </row>
        <row r="75">
          <cell r="A75" t="str">
            <v>TL-ROB25-NR</v>
          </cell>
          <cell r="B75"/>
          <cell r="C75">
            <v>2.5</v>
          </cell>
          <cell r="D75">
            <v>2.64</v>
          </cell>
          <cell r="E75">
            <v>0.11</v>
          </cell>
          <cell r="F75">
            <v>25</v>
          </cell>
          <cell r="G75">
            <v>12200</v>
          </cell>
          <cell r="H75"/>
          <cell r="I75">
            <v>7320</v>
          </cell>
          <cell r="J75"/>
          <cell r="K75"/>
          <cell r="L75"/>
        </row>
        <row r="76">
          <cell r="A76" t="str">
            <v>TL-RWB35-NR</v>
          </cell>
          <cell r="B76" t="str">
            <v>TL-RWB35-NR / TL-ROB35-NR</v>
          </cell>
          <cell r="C76">
            <v>3.23</v>
          </cell>
          <cell r="D76">
            <v>3.52</v>
          </cell>
          <cell r="E76">
            <v>7.0000000000000007E-2</v>
          </cell>
          <cell r="F76">
            <v>9.1999999999999993</v>
          </cell>
          <cell r="G76">
            <v>14400</v>
          </cell>
          <cell r="H76">
            <v>32100</v>
          </cell>
          <cell r="I76">
            <v>8640</v>
          </cell>
          <cell r="J76">
            <v>19260</v>
          </cell>
          <cell r="K76"/>
          <cell r="L76">
            <v>36100</v>
          </cell>
        </row>
        <row r="77">
          <cell r="A77" t="str">
            <v>TL-ROB35-NR</v>
          </cell>
          <cell r="B77"/>
          <cell r="C77">
            <v>3.22</v>
          </cell>
          <cell r="D77">
            <v>3.52</v>
          </cell>
          <cell r="E77">
            <v>0.14000000000000001</v>
          </cell>
          <cell r="F77">
            <v>27</v>
          </cell>
          <cell r="G77">
            <v>17700</v>
          </cell>
          <cell r="H77"/>
          <cell r="I77">
            <v>10620</v>
          </cell>
          <cell r="J77"/>
          <cell r="K77"/>
          <cell r="L77"/>
        </row>
        <row r="78">
          <cell r="A78" t="str">
            <v>TL-RWB50-NR</v>
          </cell>
          <cell r="B78" t="str">
            <v>TL-RWB50-NR / TL-ROB50-NR</v>
          </cell>
          <cell r="C78">
            <v>4.99</v>
          </cell>
          <cell r="D78">
            <v>5.13</v>
          </cell>
          <cell r="E78">
            <v>0.1</v>
          </cell>
          <cell r="F78">
            <v>13</v>
          </cell>
          <cell r="G78">
            <v>22600</v>
          </cell>
          <cell r="H78">
            <v>56300</v>
          </cell>
          <cell r="I78">
            <v>13560</v>
          </cell>
          <cell r="J78">
            <v>33780</v>
          </cell>
          <cell r="K78"/>
          <cell r="L78">
            <v>63200</v>
          </cell>
        </row>
        <row r="79">
          <cell r="A79" t="str">
            <v>TL-ROB50-NR</v>
          </cell>
          <cell r="B79"/>
          <cell r="C79">
            <v>4.9800000000000004</v>
          </cell>
          <cell r="D79">
            <v>5.12</v>
          </cell>
          <cell r="E79">
            <v>0.16</v>
          </cell>
          <cell r="F79">
            <v>32.5</v>
          </cell>
          <cell r="G79">
            <v>33700</v>
          </cell>
          <cell r="H79"/>
          <cell r="I79">
            <v>20220</v>
          </cell>
          <cell r="J79"/>
          <cell r="K79"/>
          <cell r="L79"/>
        </row>
        <row r="80">
          <cell r="A80" t="str">
            <v>TL-RWB70-NR</v>
          </cell>
          <cell r="B80" t="str">
            <v>TL-RWB70-NR / TL-ROB70-NR</v>
          </cell>
          <cell r="C80">
            <v>6.45</v>
          </cell>
          <cell r="D80">
            <v>6.74</v>
          </cell>
          <cell r="E80">
            <v>0.1</v>
          </cell>
          <cell r="F80">
            <v>13</v>
          </cell>
          <cell r="G80">
            <v>26200</v>
          </cell>
          <cell r="H80">
            <v>68900</v>
          </cell>
          <cell r="I80">
            <v>15720</v>
          </cell>
          <cell r="J80">
            <v>41340</v>
          </cell>
          <cell r="K80"/>
          <cell r="L80">
            <v>77300</v>
          </cell>
        </row>
        <row r="81">
          <cell r="A81" t="str">
            <v>TL-ROB70-NR</v>
          </cell>
          <cell r="B81"/>
          <cell r="C81">
            <v>6.45</v>
          </cell>
          <cell r="D81">
            <v>6.74</v>
          </cell>
          <cell r="E81">
            <v>0.22</v>
          </cell>
          <cell r="F81">
            <v>41.5</v>
          </cell>
          <cell r="G81">
            <v>42700</v>
          </cell>
          <cell r="H81"/>
          <cell r="I81">
            <v>25620</v>
          </cell>
          <cell r="J81"/>
          <cell r="K81"/>
          <cell r="L81"/>
        </row>
        <row r="82">
          <cell r="A82" t="str">
            <v>TL-RWB80-NA</v>
          </cell>
          <cell r="B82" t="str">
            <v>TL-RWB80-NA / TL-ROB80-NA</v>
          </cell>
          <cell r="C82">
            <v>8.2100000000000009</v>
          </cell>
          <cell r="D82">
            <v>8.5</v>
          </cell>
          <cell r="E82">
            <v>0.18</v>
          </cell>
          <cell r="F82">
            <v>20</v>
          </cell>
          <cell r="G82">
            <v>28000</v>
          </cell>
          <cell r="H82">
            <v>80200</v>
          </cell>
          <cell r="I82">
            <v>16800</v>
          </cell>
          <cell r="J82">
            <v>48120</v>
          </cell>
          <cell r="K82"/>
          <cell r="L82">
            <v>89900</v>
          </cell>
        </row>
        <row r="83">
          <cell r="A83" t="str">
            <v>TL-ROB80-NA</v>
          </cell>
          <cell r="B83"/>
          <cell r="C83">
            <v>8.2100000000000009</v>
          </cell>
          <cell r="D83">
            <v>8.5</v>
          </cell>
          <cell r="E83">
            <v>0.27</v>
          </cell>
          <cell r="F83">
            <v>52</v>
          </cell>
          <cell r="G83">
            <v>52200</v>
          </cell>
          <cell r="H83"/>
          <cell r="I83">
            <v>31320</v>
          </cell>
          <cell r="J83"/>
          <cell r="K83"/>
          <cell r="L83"/>
        </row>
        <row r="84">
          <cell r="A84" t="str">
            <v>TL-RWB100-NA</v>
          </cell>
          <cell r="B84" t="str">
            <v>TL-RWB100-NA / TL-ROB100-NA</v>
          </cell>
          <cell r="C84">
            <v>10.55</v>
          </cell>
          <cell r="D84">
            <v>10.7</v>
          </cell>
          <cell r="E84">
            <v>0.2</v>
          </cell>
          <cell r="F84">
            <v>25</v>
          </cell>
          <cell r="G84">
            <v>34900</v>
          </cell>
          <cell r="H84">
            <v>99800</v>
          </cell>
          <cell r="I84">
            <v>20940</v>
          </cell>
          <cell r="J84">
            <v>59880</v>
          </cell>
          <cell r="K84"/>
          <cell r="L84">
            <v>111800</v>
          </cell>
        </row>
        <row r="85">
          <cell r="A85" t="str">
            <v>TL-ROB100-NA</v>
          </cell>
          <cell r="B85"/>
          <cell r="C85">
            <v>10.55</v>
          </cell>
          <cell r="D85">
            <v>10.7</v>
          </cell>
          <cell r="E85">
            <v>0.41</v>
          </cell>
          <cell r="F85">
            <v>60</v>
          </cell>
          <cell r="G85">
            <v>64900</v>
          </cell>
          <cell r="H85"/>
          <cell r="I85">
            <v>38940</v>
          </cell>
          <cell r="J85"/>
          <cell r="K85"/>
          <cell r="L85"/>
        </row>
        <row r="86">
          <cell r="A86"/>
          <cell r="B86"/>
          <cell r="C86"/>
          <cell r="D86"/>
          <cell r="E86"/>
          <cell r="F86"/>
          <cell r="G86"/>
          <cell r="H86"/>
          <cell r="I86"/>
          <cell r="J86"/>
          <cell r="K86"/>
          <cell r="L86"/>
        </row>
      </sheetData>
      <sheetData sheetId="4"/>
      <sheetData sheetId="5"/>
      <sheetData sheetId="6"/>
      <sheetData sheetId="7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ИСТЕМЫ КОНДИЦИОНИРОВАНИЯ"/>
    </sheetNames>
    <sheetDataSet>
      <sheetData sheetId="0">
        <row r="1">
          <cell r="B1"/>
          <cell r="C1"/>
          <cell r="D1"/>
          <cell r="E1"/>
          <cell r="F1"/>
          <cell r="G1"/>
          <cell r="H1"/>
          <cell r="I1"/>
          <cell r="J1"/>
          <cell r="K1"/>
          <cell r="L1"/>
          <cell r="M1"/>
          <cell r="N1"/>
          <cell r="O1"/>
          <cell r="P1"/>
        </row>
        <row r="2">
          <cell r="A2" t="str">
            <v>ПРАЙС-ЛИСТ 2026</v>
          </cell>
          <cell r="B2"/>
          <cell r="C2"/>
          <cell r="D2"/>
          <cell r="E2"/>
          <cell r="F2"/>
          <cell r="G2"/>
          <cell r="H2"/>
          <cell r="I2"/>
          <cell r="J2"/>
          <cell r="K2"/>
          <cell r="L2"/>
          <cell r="M2"/>
          <cell r="N2"/>
          <cell r="O2"/>
          <cell r="P2"/>
        </row>
        <row r="3">
          <cell r="B3" t="str">
            <v>Действует с</v>
          </cell>
          <cell r="C3">
            <v>46118</v>
          </cell>
          <cell r="D3"/>
          <cell r="E3"/>
          <cell r="F3"/>
          <cell r="G3"/>
          <cell r="H3"/>
          <cell r="I3"/>
          <cell r="J3" t="str">
            <v>Ваша скидка от дилерского прайса</v>
          </cell>
          <cell r="K3"/>
          <cell r="L3"/>
          <cell r="M3"/>
          <cell r="N3"/>
          <cell r="O3"/>
          <cell r="P3">
            <v>0.09</v>
          </cell>
        </row>
        <row r="4">
          <cell r="B4" t="str">
            <v>КОД</v>
          </cell>
          <cell r="C4" t="str">
            <v>АРТИКУЛ</v>
          </cell>
          <cell r="D4" t="str">
            <v>Рекомендовано к размещению на маркетплейсах</v>
          </cell>
          <cell r="E4" t="str">
            <v xml:space="preserve">Модель </v>
          </cell>
          <cell r="F4" t="str">
            <v>Мощность, кВт</v>
          </cell>
          <cell r="G4"/>
          <cell r="H4" t="str">
            <v>Уров. шума ДБ(A)</v>
          </cell>
          <cell r="I4" t="str">
            <v xml:space="preserve">Класс энергоэф- фективности </v>
          </cell>
          <cell r="J4" t="str">
            <v>Габариты блока (ДхВхГ), мм</v>
          </cell>
          <cell r="K4" t="str">
            <v>Вес нетто / брутто, кг</v>
          </cell>
          <cell r="L4" t="str">
            <v>РИЦ, руб за блок</v>
          </cell>
          <cell r="M4" t="str">
            <v>Дилерская цена, руб за блок</v>
          </cell>
          <cell r="N4" t="str">
            <v>РИЦ, руб за комплект</v>
          </cell>
          <cell r="O4" t="str">
            <v>Дилерская цена, руб за комплект</v>
          </cell>
          <cell r="P4" t="str">
            <v>Ваша Спец цена, руб за комплект</v>
          </cell>
        </row>
        <row r="5">
          <cell r="B5"/>
          <cell r="C5"/>
          <cell r="D5"/>
          <cell r="E5"/>
          <cell r="F5" t="str">
            <v>охл.</v>
          </cell>
          <cell r="G5" t="str">
            <v>нагр.</v>
          </cell>
          <cell r="H5"/>
          <cell r="I5"/>
          <cell r="J5"/>
          <cell r="K5"/>
          <cell r="L5"/>
          <cell r="M5"/>
          <cell r="N5"/>
          <cell r="O5"/>
          <cell r="P5"/>
        </row>
        <row r="6">
          <cell r="B6" t="str">
            <v>ИНВЕРТОРНЫЕ СПЛИТ-СИСТЕМЫ</v>
          </cell>
          <cell r="C6"/>
          <cell r="D6"/>
          <cell r="E6"/>
          <cell r="F6"/>
          <cell r="G6"/>
          <cell r="H6"/>
          <cell r="I6"/>
          <cell r="J6"/>
          <cell r="K6"/>
          <cell r="L6"/>
          <cell r="M6"/>
          <cell r="N6"/>
          <cell r="O6"/>
          <cell r="P6"/>
        </row>
        <row r="7">
          <cell r="B7"/>
          <cell r="C7"/>
          <cell r="D7"/>
          <cell r="E7"/>
          <cell r="F7"/>
          <cell r="G7"/>
          <cell r="H7"/>
          <cell r="I7"/>
          <cell r="J7"/>
          <cell r="K7"/>
          <cell r="L7"/>
          <cell r="M7"/>
          <cell r="N7"/>
          <cell r="O7"/>
          <cell r="P7"/>
        </row>
        <row r="8">
          <cell r="B8" t="str">
            <v xml:space="preserve">ELYSIUM NERO INVERTER </v>
          </cell>
          <cell r="C8"/>
          <cell r="D8"/>
          <cell r="E8"/>
          <cell r="F8"/>
          <cell r="G8"/>
          <cell r="H8"/>
          <cell r="I8"/>
          <cell r="J8"/>
          <cell r="K8"/>
          <cell r="L8"/>
          <cell r="M8"/>
          <cell r="N8"/>
          <cell r="O8"/>
          <cell r="P8"/>
        </row>
        <row r="9">
          <cell r="B9"/>
          <cell r="C9"/>
          <cell r="D9"/>
          <cell r="E9"/>
          <cell r="F9"/>
          <cell r="G9"/>
          <cell r="H9"/>
          <cell r="I9"/>
          <cell r="J9"/>
          <cell r="K9"/>
          <cell r="L9"/>
          <cell r="M9"/>
          <cell r="N9"/>
          <cell r="O9"/>
          <cell r="P9"/>
        </row>
        <row r="10">
          <cell r="B10"/>
          <cell r="C10"/>
          <cell r="D10"/>
          <cell r="E10"/>
          <cell r="F10"/>
          <cell r="G10"/>
          <cell r="H10"/>
          <cell r="I10"/>
          <cell r="J10"/>
          <cell r="K10"/>
          <cell r="L10"/>
          <cell r="M10"/>
          <cell r="N10"/>
          <cell r="O10"/>
          <cell r="P10"/>
        </row>
        <row r="11">
          <cell r="B11"/>
          <cell r="C11"/>
          <cell r="D11"/>
          <cell r="E11"/>
          <cell r="F11"/>
          <cell r="G11"/>
          <cell r="H11"/>
          <cell r="I11"/>
          <cell r="J11"/>
          <cell r="K11"/>
          <cell r="L11"/>
          <cell r="M11"/>
          <cell r="N11"/>
          <cell r="O11"/>
          <cell r="P11"/>
        </row>
        <row r="12">
          <cell r="B12"/>
          <cell r="C12"/>
          <cell r="D12"/>
          <cell r="E12"/>
          <cell r="F12"/>
          <cell r="G12"/>
          <cell r="H12"/>
          <cell r="I12"/>
          <cell r="J12"/>
          <cell r="K12"/>
          <cell r="L12"/>
          <cell r="M12"/>
          <cell r="N12"/>
          <cell r="O12"/>
          <cell r="P12"/>
        </row>
        <row r="13">
          <cell r="B13"/>
          <cell r="C13"/>
          <cell r="D13"/>
          <cell r="E13"/>
          <cell r="F13"/>
          <cell r="G13"/>
          <cell r="H13"/>
          <cell r="I13"/>
          <cell r="J13"/>
          <cell r="K13"/>
          <cell r="L13"/>
          <cell r="M13"/>
          <cell r="N13"/>
          <cell r="O13"/>
          <cell r="P13"/>
        </row>
        <row r="14">
          <cell r="A14" t="str">
            <v>НС-1691566</v>
          </cell>
          <cell r="B14" t="str">
            <v>НС-1691528</v>
          </cell>
          <cell r="C14" t="str">
            <v>ELN-I07PN-IN</v>
          </cell>
          <cell r="D14" t="str">
            <v>✓</v>
          </cell>
          <cell r="E14" t="str">
            <v>ELN-I07PN</v>
          </cell>
          <cell r="F14" t="str">
            <v>2,05(0,73-2,50)</v>
          </cell>
          <cell r="G14" t="str">
            <v>2,05(0,73-2,50)</v>
          </cell>
          <cell r="H14" t="str">
            <v>26/34/36/38/40</v>
          </cell>
          <cell r="I14" t="str">
            <v>A/A</v>
          </cell>
          <cell r="J14" t="str">
            <v>720×284×210</v>
          </cell>
          <cell r="K14" t="str">
            <v>6,2/7,5</v>
          </cell>
          <cell r="L14">
            <v>8200</v>
          </cell>
          <cell r="M14">
            <v>6100</v>
          </cell>
          <cell r="N14">
            <v>27390</v>
          </cell>
          <cell r="O14">
            <v>20300</v>
          </cell>
          <cell r="P14">
            <v>18473</v>
          </cell>
        </row>
        <row r="15">
          <cell r="A15"/>
          <cell r="B15" t="str">
            <v>НС-1691530</v>
          </cell>
          <cell r="C15" t="str">
            <v>ELN-I07PN-OUT</v>
          </cell>
          <cell r="D15"/>
          <cell r="E15"/>
          <cell r="F15"/>
          <cell r="G15"/>
          <cell r="H15">
            <v>47</v>
          </cell>
          <cell r="I15"/>
          <cell r="J15" t="str">
            <v>660×421×250</v>
          </cell>
          <cell r="K15" t="str">
            <v>17,5/19,5</v>
          </cell>
          <cell r="L15">
            <v>19190</v>
          </cell>
          <cell r="M15">
            <v>14200</v>
          </cell>
          <cell r="N15"/>
          <cell r="O15"/>
          <cell r="P15"/>
        </row>
        <row r="16">
          <cell r="A16" t="str">
            <v>НС-1691570</v>
          </cell>
          <cell r="B16" t="str">
            <v>НС-1691549</v>
          </cell>
          <cell r="C16" t="str">
            <v>ELN-I09PN-IN</v>
          </cell>
          <cell r="D16" t="str">
            <v>✓</v>
          </cell>
          <cell r="E16" t="str">
            <v>ELN-I09PN</v>
          </cell>
          <cell r="F16" t="str">
            <v>2,64(0,82-2,78)</v>
          </cell>
          <cell r="G16" t="str">
            <v>2,64(0,82-2,78)</v>
          </cell>
          <cell r="H16" t="str">
            <v>26/34/36/38/40</v>
          </cell>
          <cell r="I16" t="str">
            <v>A/A</v>
          </cell>
          <cell r="J16" t="str">
            <v>720×284×210</v>
          </cell>
          <cell r="K16" t="str">
            <v>6,5/7,8</v>
          </cell>
          <cell r="L16">
            <v>8900</v>
          </cell>
          <cell r="M16">
            <v>6500</v>
          </cell>
          <cell r="N16">
            <v>29590</v>
          </cell>
          <cell r="O16">
            <v>21800</v>
          </cell>
          <cell r="P16">
            <v>19838</v>
          </cell>
        </row>
        <row r="17">
          <cell r="A17"/>
          <cell r="B17" t="str">
            <v>НС-1691552</v>
          </cell>
          <cell r="C17" t="str">
            <v>ELN-I09PN-OUT</v>
          </cell>
          <cell r="D17"/>
          <cell r="E17"/>
          <cell r="F17"/>
          <cell r="G17"/>
          <cell r="H17">
            <v>50</v>
          </cell>
          <cell r="I17"/>
          <cell r="J17" t="str">
            <v>660×530×250</v>
          </cell>
          <cell r="K17" t="str">
            <v>19,0/21,0</v>
          </cell>
          <cell r="L17">
            <v>20690</v>
          </cell>
          <cell r="M17">
            <v>15300</v>
          </cell>
          <cell r="N17"/>
          <cell r="O17"/>
          <cell r="P17"/>
        </row>
        <row r="18">
          <cell r="A18" t="str">
            <v>НС-1691573</v>
          </cell>
          <cell r="B18" t="str">
            <v>НС-1691555</v>
          </cell>
          <cell r="C18" t="str">
            <v>ELN-I12PN-IN</v>
          </cell>
          <cell r="D18" t="str">
            <v>✓</v>
          </cell>
          <cell r="E18" t="str">
            <v>ELN-I12PN</v>
          </cell>
          <cell r="F18" t="str">
            <v>3,52(0,88-3,66)</v>
          </cell>
          <cell r="G18" t="str">
            <v>3,52(0,88-3,66)</v>
          </cell>
          <cell r="H18" t="str">
            <v>28/38/38/40/42</v>
          </cell>
          <cell r="I18" t="str">
            <v>A/A</v>
          </cell>
          <cell r="J18" t="str">
            <v>825×284×210</v>
          </cell>
          <cell r="K18" t="str">
            <v>7,6/9,1</v>
          </cell>
          <cell r="L18">
            <v>10300</v>
          </cell>
          <cell r="M18">
            <v>7700</v>
          </cell>
          <cell r="N18">
            <v>34190</v>
          </cell>
          <cell r="O18">
            <v>25500</v>
          </cell>
          <cell r="P18">
            <v>23205</v>
          </cell>
        </row>
        <row r="19">
          <cell r="A19"/>
          <cell r="B19" t="str">
            <v>НС-1691559</v>
          </cell>
          <cell r="C19" t="str">
            <v>ELN-I12PN-OUT</v>
          </cell>
          <cell r="D19"/>
          <cell r="E19"/>
          <cell r="F19"/>
          <cell r="G19"/>
          <cell r="H19">
            <v>50</v>
          </cell>
          <cell r="I19"/>
          <cell r="J19" t="str">
            <v>660×530×250</v>
          </cell>
          <cell r="K19" t="str">
            <v>20,2/22,2</v>
          </cell>
          <cell r="L19">
            <v>23890</v>
          </cell>
          <cell r="M19">
            <v>17800</v>
          </cell>
          <cell r="N19"/>
          <cell r="O19"/>
          <cell r="P19"/>
        </row>
        <row r="20">
          <cell r="B20"/>
          <cell r="C20"/>
          <cell r="D20"/>
          <cell r="E20"/>
          <cell r="F20"/>
          <cell r="G20"/>
          <cell r="H20"/>
          <cell r="I20"/>
          <cell r="J20"/>
          <cell r="K20"/>
          <cell r="L20"/>
          <cell r="M20"/>
          <cell r="N20"/>
          <cell r="O20"/>
          <cell r="P20"/>
        </row>
        <row r="21">
          <cell r="B21" t="str">
            <v xml:space="preserve">ELYSIUM INVERTER </v>
          </cell>
          <cell r="C21"/>
          <cell r="D21"/>
          <cell r="E21"/>
          <cell r="F21"/>
          <cell r="G21"/>
          <cell r="H21"/>
          <cell r="I21"/>
          <cell r="J21"/>
          <cell r="K21"/>
          <cell r="L21"/>
          <cell r="M21"/>
          <cell r="N21"/>
          <cell r="O21"/>
          <cell r="P21"/>
        </row>
        <row r="22">
          <cell r="B22"/>
          <cell r="C22"/>
          <cell r="D22"/>
          <cell r="E22"/>
          <cell r="F22"/>
          <cell r="G22"/>
          <cell r="H22"/>
          <cell r="I22"/>
          <cell r="J22"/>
          <cell r="K22"/>
          <cell r="L22"/>
          <cell r="M22"/>
          <cell r="N22"/>
          <cell r="O22"/>
          <cell r="P22"/>
        </row>
        <row r="23">
          <cell r="B23"/>
          <cell r="C23"/>
          <cell r="D23"/>
          <cell r="E23"/>
          <cell r="F23"/>
          <cell r="G23"/>
          <cell r="H23"/>
          <cell r="I23"/>
          <cell r="J23"/>
          <cell r="K23"/>
          <cell r="L23"/>
          <cell r="M23"/>
          <cell r="N23"/>
          <cell r="O23"/>
          <cell r="P23"/>
        </row>
        <row r="24">
          <cell r="B24"/>
          <cell r="C24"/>
          <cell r="D24"/>
          <cell r="E24"/>
          <cell r="F24"/>
          <cell r="G24"/>
          <cell r="H24"/>
          <cell r="I24"/>
          <cell r="J24"/>
          <cell r="K24"/>
          <cell r="L24"/>
          <cell r="M24"/>
          <cell r="N24"/>
          <cell r="O24"/>
          <cell r="P24"/>
        </row>
        <row r="25">
          <cell r="B25"/>
          <cell r="C25"/>
          <cell r="D25"/>
          <cell r="E25"/>
          <cell r="F25"/>
          <cell r="G25"/>
          <cell r="H25"/>
          <cell r="I25"/>
          <cell r="J25"/>
          <cell r="K25"/>
          <cell r="L25"/>
          <cell r="M25"/>
          <cell r="N25"/>
          <cell r="O25"/>
          <cell r="P25"/>
        </row>
        <row r="26">
          <cell r="B26"/>
          <cell r="C26"/>
          <cell r="D26"/>
          <cell r="E26"/>
          <cell r="F26"/>
          <cell r="G26"/>
          <cell r="H26"/>
          <cell r="I26"/>
          <cell r="J26"/>
          <cell r="K26"/>
          <cell r="L26"/>
          <cell r="M26"/>
          <cell r="N26"/>
          <cell r="O26"/>
          <cell r="P26"/>
        </row>
        <row r="27">
          <cell r="B27"/>
          <cell r="C27"/>
          <cell r="D27"/>
          <cell r="E27"/>
          <cell r="F27"/>
          <cell r="G27"/>
          <cell r="H27"/>
          <cell r="I27"/>
          <cell r="J27"/>
          <cell r="K27"/>
          <cell r="L27"/>
          <cell r="M27"/>
          <cell r="N27"/>
          <cell r="O27"/>
          <cell r="P27"/>
        </row>
        <row r="28">
          <cell r="A28" t="str">
            <v>НС-1691511</v>
          </cell>
          <cell r="B28" t="str">
            <v>НС-1696949</v>
          </cell>
          <cell r="C28" t="str">
            <v>ELB-I07PN-IN</v>
          </cell>
          <cell r="D28" t="str">
            <v>✓</v>
          </cell>
          <cell r="E28" t="str">
            <v>ELB-I07PN</v>
          </cell>
          <cell r="F28" t="str">
            <v>2,05(0,73-2,50)</v>
          </cell>
          <cell r="G28" t="str">
            <v>2,05(0,73-2,50)</v>
          </cell>
          <cell r="H28" t="str">
            <v>26/34/36/38/40</v>
          </cell>
          <cell r="I28" t="str">
            <v>A/A</v>
          </cell>
          <cell r="J28" t="str">
            <v>720×284×210</v>
          </cell>
          <cell r="K28" t="str">
            <v>6,2/7,5</v>
          </cell>
          <cell r="L28">
            <v>7500</v>
          </cell>
          <cell r="M28">
            <v>5500</v>
          </cell>
          <cell r="N28">
            <v>24890</v>
          </cell>
          <cell r="O28">
            <v>18300</v>
          </cell>
          <cell r="P28">
            <v>16653</v>
          </cell>
        </row>
        <row r="29">
          <cell r="A29"/>
          <cell r="B29" t="str">
            <v>НС-1696958</v>
          </cell>
          <cell r="C29" t="str">
            <v>ELB-I07PN-OUT</v>
          </cell>
          <cell r="D29"/>
          <cell r="E29"/>
          <cell r="F29"/>
          <cell r="G29"/>
          <cell r="H29">
            <v>47</v>
          </cell>
          <cell r="I29"/>
          <cell r="J29" t="str">
            <v>660×421×250</v>
          </cell>
          <cell r="K29" t="str">
            <v>17,5/19,5</v>
          </cell>
          <cell r="L29">
            <v>17390</v>
          </cell>
          <cell r="M29">
            <v>12800</v>
          </cell>
          <cell r="N29"/>
          <cell r="O29"/>
          <cell r="P29"/>
        </row>
        <row r="30">
          <cell r="A30" t="str">
            <v>НС-1691513</v>
          </cell>
          <cell r="B30" t="str">
            <v>НС-1696950</v>
          </cell>
          <cell r="C30" t="str">
            <v>ELB-I09PN-IN</v>
          </cell>
          <cell r="D30" t="str">
            <v>✓</v>
          </cell>
          <cell r="E30" t="str">
            <v>ELB-I09PN</v>
          </cell>
          <cell r="F30" t="str">
            <v>2,64(0,82-2,78)</v>
          </cell>
          <cell r="G30" t="str">
            <v>2,64(0,82-2,78)</v>
          </cell>
          <cell r="H30" t="str">
            <v>26/34/36/38/40</v>
          </cell>
          <cell r="I30" t="str">
            <v>A/A</v>
          </cell>
          <cell r="J30" t="str">
            <v>720×284×210</v>
          </cell>
          <cell r="K30" t="str">
            <v>6,5/7,8</v>
          </cell>
          <cell r="L30">
            <v>8100</v>
          </cell>
          <cell r="M30">
            <v>5900</v>
          </cell>
          <cell r="N30">
            <v>26990</v>
          </cell>
          <cell r="O30">
            <v>19800</v>
          </cell>
          <cell r="P30">
            <v>18018</v>
          </cell>
        </row>
        <row r="31">
          <cell r="A31"/>
          <cell r="B31" t="str">
            <v>НС-1696962</v>
          </cell>
          <cell r="C31" t="str">
            <v>ELB-I09PN-OUT</v>
          </cell>
          <cell r="D31"/>
          <cell r="E31"/>
          <cell r="F31"/>
          <cell r="G31"/>
          <cell r="H31">
            <v>50</v>
          </cell>
          <cell r="I31"/>
          <cell r="J31" t="str">
            <v>660×530×250</v>
          </cell>
          <cell r="K31" t="str">
            <v>19,0/21,0</v>
          </cell>
          <cell r="L31">
            <v>18890</v>
          </cell>
          <cell r="M31">
            <v>13900</v>
          </cell>
          <cell r="N31"/>
          <cell r="O31"/>
          <cell r="P31"/>
        </row>
        <row r="32">
          <cell r="A32" t="str">
            <v>НС-1691516</v>
          </cell>
          <cell r="B32" t="str">
            <v>НС-1696951</v>
          </cell>
          <cell r="C32" t="str">
            <v>ELB-I12PN-IN</v>
          </cell>
          <cell r="D32" t="str">
            <v>✓</v>
          </cell>
          <cell r="E32" t="str">
            <v>ELB-I12PN</v>
          </cell>
          <cell r="F32" t="str">
            <v>3,52(0,88-3,66)</v>
          </cell>
          <cell r="G32" t="str">
            <v>3,52(0,88-3,66)</v>
          </cell>
          <cell r="H32" t="str">
            <v>28/38/38/40/42</v>
          </cell>
          <cell r="I32" t="str">
            <v>A/A</v>
          </cell>
          <cell r="J32" t="str">
            <v>825×284×210</v>
          </cell>
          <cell r="K32" t="str">
            <v>7,6/9,1</v>
          </cell>
          <cell r="L32">
            <v>9500</v>
          </cell>
          <cell r="M32">
            <v>7100</v>
          </cell>
          <cell r="N32">
            <v>31690</v>
          </cell>
          <cell r="O32">
            <v>23500</v>
          </cell>
          <cell r="P32">
            <v>21385</v>
          </cell>
        </row>
        <row r="33">
          <cell r="A33"/>
          <cell r="B33" t="str">
            <v>НС-1696963</v>
          </cell>
          <cell r="C33" t="str">
            <v>ELB-I12PN-OUT</v>
          </cell>
          <cell r="D33"/>
          <cell r="E33"/>
          <cell r="F33"/>
          <cell r="G33"/>
          <cell r="H33">
            <v>50</v>
          </cell>
          <cell r="I33"/>
          <cell r="J33" t="str">
            <v>660×530×250</v>
          </cell>
          <cell r="K33" t="str">
            <v>20,2/22,2</v>
          </cell>
          <cell r="L33">
            <v>22190</v>
          </cell>
          <cell r="M33">
            <v>16400</v>
          </cell>
          <cell r="N33"/>
          <cell r="O33"/>
          <cell r="P33"/>
        </row>
        <row r="34">
          <cell r="A34" t="str">
            <v>НС-1691518</v>
          </cell>
          <cell r="B34" t="str">
            <v>НС-1696954</v>
          </cell>
          <cell r="C34" t="str">
            <v>ELB-I18PN-IN</v>
          </cell>
          <cell r="D34" t="str">
            <v>✓</v>
          </cell>
          <cell r="E34" t="str">
            <v>ELB-I18PN</v>
          </cell>
          <cell r="F34" t="str">
            <v>5,28(1,10-5,56)</v>
          </cell>
          <cell r="G34" t="str">
            <v>5,28(1,10-5,56)</v>
          </cell>
          <cell r="H34" t="str">
            <v>29/35/38/41/44</v>
          </cell>
          <cell r="I34" t="str">
            <v>A/A</v>
          </cell>
          <cell r="J34" t="str">
            <v>930×305×235</v>
          </cell>
          <cell r="K34" t="str">
            <v>10,7/12,7</v>
          </cell>
          <cell r="L34">
            <v>16500</v>
          </cell>
          <cell r="M34">
            <v>12700</v>
          </cell>
          <cell r="N34">
            <v>54990</v>
          </cell>
          <cell r="O34">
            <v>42200</v>
          </cell>
          <cell r="P34">
            <v>38402</v>
          </cell>
        </row>
        <row r="35">
          <cell r="A35"/>
          <cell r="B35" t="str">
            <v>НС-1696964</v>
          </cell>
          <cell r="C35" t="str">
            <v>ELB-I18PN-OUT</v>
          </cell>
          <cell r="D35"/>
          <cell r="E35"/>
          <cell r="F35"/>
          <cell r="G35"/>
          <cell r="H35">
            <v>54</v>
          </cell>
          <cell r="I35"/>
          <cell r="J35" t="str">
            <v>780×560×270</v>
          </cell>
          <cell r="K35" t="str">
            <v>24,5/27,5</v>
          </cell>
          <cell r="L35">
            <v>38490</v>
          </cell>
          <cell r="M35">
            <v>29500</v>
          </cell>
          <cell r="N35"/>
          <cell r="O35"/>
          <cell r="P35"/>
        </row>
        <row r="36">
          <cell r="A36" t="str">
            <v>НС-1691522</v>
          </cell>
          <cell r="B36" t="str">
            <v>НС-1696955</v>
          </cell>
          <cell r="C36" t="str">
            <v>ELB-I24PN-IN</v>
          </cell>
          <cell r="D36" t="str">
            <v>✓</v>
          </cell>
          <cell r="E36" t="str">
            <v>ELB-I24PN</v>
          </cell>
          <cell r="F36" t="str">
            <v>7,03(1,61-7,50)</v>
          </cell>
          <cell r="G36" t="str">
            <v>7,03(1,61-7,50)</v>
          </cell>
          <cell r="H36" t="str">
            <v>30/37/40/43/46</v>
          </cell>
          <cell r="I36" t="str">
            <v>A/A</v>
          </cell>
          <cell r="J36" t="str">
            <v>1045×327×235</v>
          </cell>
          <cell r="K36" t="str">
            <v>11,8/14,5</v>
          </cell>
          <cell r="L36">
            <v>19900</v>
          </cell>
          <cell r="M36">
            <v>15200</v>
          </cell>
          <cell r="N36">
            <v>66190</v>
          </cell>
          <cell r="O36">
            <v>50600</v>
          </cell>
          <cell r="P36">
            <v>46046</v>
          </cell>
        </row>
        <row r="37">
          <cell r="A37"/>
          <cell r="B37" t="str">
            <v>НС-1696968</v>
          </cell>
          <cell r="C37" t="str">
            <v>ELB-I24PN-OUT</v>
          </cell>
          <cell r="D37"/>
          <cell r="E37"/>
          <cell r="F37"/>
          <cell r="G37"/>
          <cell r="H37">
            <v>55</v>
          </cell>
          <cell r="I37"/>
          <cell r="J37" t="str">
            <v>780×560×270</v>
          </cell>
          <cell r="K37" t="str">
            <v>27,8/30,8</v>
          </cell>
          <cell r="L37">
            <v>46290</v>
          </cell>
          <cell r="M37">
            <v>35400</v>
          </cell>
          <cell r="N37"/>
          <cell r="O37"/>
          <cell r="P37"/>
        </row>
        <row r="38">
          <cell r="A38" t="str">
            <v>НС-1691524</v>
          </cell>
          <cell r="B38" t="str">
            <v>НС-1696956</v>
          </cell>
          <cell r="C38" t="str">
            <v>ELB-I30PN-IN</v>
          </cell>
          <cell r="D38" t="str">
            <v>✓</v>
          </cell>
          <cell r="E38" t="str">
            <v>ELB-I30PN</v>
          </cell>
          <cell r="F38" t="str">
            <v>8,79(1,90-9,10)</v>
          </cell>
          <cell r="G38" t="str">
            <v>8,79(1,90-9,10)</v>
          </cell>
          <cell r="H38" t="str">
            <v>34/39/42/45/48</v>
          </cell>
          <cell r="I38" t="str">
            <v>A/A</v>
          </cell>
          <cell r="J38" t="str">
            <v>1185×338×251</v>
          </cell>
          <cell r="K38" t="str">
            <v>14,0/17,5</v>
          </cell>
          <cell r="L38">
            <v>25400</v>
          </cell>
          <cell r="M38">
            <v>18900</v>
          </cell>
          <cell r="N38">
            <v>84590</v>
          </cell>
          <cell r="O38">
            <v>62900</v>
          </cell>
          <cell r="P38">
            <v>57239</v>
          </cell>
        </row>
        <row r="39">
          <cell r="A39"/>
          <cell r="B39" t="str">
            <v>НС-1696970</v>
          </cell>
          <cell r="C39" t="str">
            <v>ELB-I30PN-OUT</v>
          </cell>
          <cell r="D39"/>
          <cell r="E39"/>
          <cell r="F39"/>
          <cell r="G39"/>
          <cell r="H39">
            <v>56</v>
          </cell>
          <cell r="I39"/>
          <cell r="J39" t="str">
            <v>860×720×320</v>
          </cell>
          <cell r="K39" t="str">
            <v>43,8/48,3</v>
          </cell>
          <cell r="L39">
            <v>59190</v>
          </cell>
          <cell r="M39">
            <v>44000</v>
          </cell>
          <cell r="N39"/>
          <cell r="O39"/>
          <cell r="P39"/>
        </row>
        <row r="40">
          <cell r="A40" t="str">
            <v>НС-1691526</v>
          </cell>
          <cell r="B40" t="str">
            <v>НС-1696957</v>
          </cell>
          <cell r="C40" t="str">
            <v>ELB-I36PN-IN</v>
          </cell>
          <cell r="D40" t="str">
            <v>✓</v>
          </cell>
          <cell r="E40" t="str">
            <v>ELB-I36PN</v>
          </cell>
          <cell r="F40" t="str">
            <v>10,55(2,60-11,10)</v>
          </cell>
          <cell r="G40" t="str">
            <v>10,55(2,60-11,10)</v>
          </cell>
          <cell r="H40" t="str">
            <v>35/39/42/45/48</v>
          </cell>
          <cell r="I40" t="str">
            <v>A/A</v>
          </cell>
          <cell r="J40" t="str">
            <v>1185×338×251</v>
          </cell>
          <cell r="K40" t="str">
            <v>14,7/18,2</v>
          </cell>
          <cell r="L40">
            <v>31900</v>
          </cell>
          <cell r="M40">
            <v>24000</v>
          </cell>
          <cell r="N40">
            <v>106190</v>
          </cell>
          <cell r="O40">
            <v>79900</v>
          </cell>
          <cell r="P40">
            <v>72709</v>
          </cell>
        </row>
        <row r="41">
          <cell r="A41"/>
          <cell r="B41" t="str">
            <v>НС-1696971</v>
          </cell>
          <cell r="C41" t="str">
            <v>ELB-I36PN-OUT</v>
          </cell>
          <cell r="D41"/>
          <cell r="E41"/>
          <cell r="F41"/>
          <cell r="G41"/>
          <cell r="H41">
            <v>60</v>
          </cell>
          <cell r="I41"/>
          <cell r="J41" t="str">
            <v>920×810×340</v>
          </cell>
          <cell r="K41" t="str">
            <v>58,6/63,6</v>
          </cell>
          <cell r="L41">
            <v>74290</v>
          </cell>
          <cell r="M41">
            <v>55900</v>
          </cell>
          <cell r="N41"/>
          <cell r="O41"/>
          <cell r="P41"/>
        </row>
        <row r="42">
          <cell r="B42"/>
          <cell r="C42"/>
          <cell r="D42"/>
          <cell r="E42"/>
          <cell r="F42"/>
          <cell r="G42"/>
          <cell r="H42"/>
          <cell r="I42"/>
          <cell r="J42"/>
          <cell r="K42"/>
          <cell r="L42"/>
          <cell r="M42"/>
          <cell r="N42"/>
          <cell r="O42"/>
          <cell r="P42"/>
        </row>
        <row r="43">
          <cell r="B43" t="str">
            <v xml:space="preserve">EXCEED INVERTER </v>
          </cell>
          <cell r="C43"/>
          <cell r="D43"/>
          <cell r="E43"/>
          <cell r="F43"/>
          <cell r="G43"/>
          <cell r="H43"/>
          <cell r="I43"/>
          <cell r="J43"/>
          <cell r="K43"/>
          <cell r="L43"/>
          <cell r="M43"/>
          <cell r="N43"/>
          <cell r="O43"/>
          <cell r="P43"/>
        </row>
        <row r="44">
          <cell r="B44" t="str">
            <v>Wi-Fi ready</v>
          </cell>
          <cell r="C44"/>
          <cell r="D44"/>
          <cell r="E44"/>
          <cell r="F44"/>
          <cell r="G44"/>
          <cell r="H44"/>
          <cell r="I44"/>
          <cell r="J44"/>
          <cell r="K44"/>
          <cell r="L44"/>
          <cell r="M44"/>
          <cell r="N44"/>
          <cell r="O44"/>
          <cell r="P44"/>
        </row>
        <row r="45">
          <cell r="B45"/>
          <cell r="C45"/>
          <cell r="D45"/>
          <cell r="E45"/>
          <cell r="F45"/>
          <cell r="G45"/>
          <cell r="H45"/>
          <cell r="I45"/>
          <cell r="J45"/>
          <cell r="K45"/>
          <cell r="L45"/>
          <cell r="M45"/>
          <cell r="N45"/>
          <cell r="O45"/>
          <cell r="P45"/>
        </row>
        <row r="46">
          <cell r="B46"/>
          <cell r="C46"/>
          <cell r="D46"/>
          <cell r="E46"/>
          <cell r="F46"/>
          <cell r="G46"/>
          <cell r="H46"/>
          <cell r="I46"/>
          <cell r="J46"/>
          <cell r="K46"/>
          <cell r="L46"/>
          <cell r="M46"/>
          <cell r="N46"/>
          <cell r="O46"/>
          <cell r="P46"/>
        </row>
        <row r="47">
          <cell r="B47"/>
          <cell r="C47"/>
          <cell r="D47"/>
          <cell r="E47"/>
          <cell r="F47"/>
          <cell r="G47"/>
          <cell r="H47"/>
          <cell r="I47"/>
          <cell r="J47"/>
          <cell r="K47"/>
          <cell r="L47"/>
          <cell r="M47"/>
          <cell r="N47"/>
          <cell r="O47"/>
          <cell r="P47"/>
        </row>
        <row r="48">
          <cell r="B48"/>
          <cell r="C48"/>
          <cell r="D48"/>
          <cell r="E48"/>
          <cell r="F48"/>
          <cell r="G48"/>
          <cell r="H48"/>
          <cell r="I48"/>
          <cell r="J48"/>
          <cell r="K48"/>
          <cell r="L48"/>
          <cell r="M48"/>
          <cell r="N48"/>
          <cell r="O48"/>
          <cell r="P48"/>
        </row>
        <row r="49">
          <cell r="A49" t="str">
            <v>НС-1692607</v>
          </cell>
          <cell r="B49" t="str">
            <v>НС-1692589</v>
          </cell>
          <cell r="C49" t="str">
            <v>EXD-I07PN-IN</v>
          </cell>
          <cell r="D49" t="str">
            <v>✓</v>
          </cell>
          <cell r="E49" t="str">
            <v>EXD-I07PN</v>
          </cell>
          <cell r="F49" t="str">
            <v>2,20(0,60-2,80)</v>
          </cell>
          <cell r="G49" t="str">
            <v>2,30(0,60-2,95)</v>
          </cell>
          <cell r="H49" t="str">
            <v>24/27/32/35/38</v>
          </cell>
          <cell r="I49" t="str">
            <v>A/A</v>
          </cell>
          <cell r="J49" t="str">
            <v>698х255х190</v>
          </cell>
          <cell r="K49" t="str">
            <v>6,5/8,5</v>
          </cell>
          <cell r="L49">
            <v>7000</v>
          </cell>
          <cell r="M49">
            <v>5000</v>
          </cell>
          <cell r="N49">
            <v>23490</v>
          </cell>
          <cell r="O49">
            <v>16800</v>
          </cell>
          <cell r="P49">
            <v>15288</v>
          </cell>
        </row>
        <row r="50">
          <cell r="A50"/>
          <cell r="B50" t="str">
            <v>НС-1692590</v>
          </cell>
          <cell r="C50" t="str">
            <v>EXD-I07PN-OUT</v>
          </cell>
          <cell r="D50"/>
          <cell r="E50"/>
          <cell r="F50"/>
          <cell r="G50"/>
          <cell r="H50">
            <v>49</v>
          </cell>
          <cell r="I50"/>
          <cell r="J50" t="str">
            <v>712х459х276</v>
          </cell>
          <cell r="K50" t="str">
            <v>19,0/20,5</v>
          </cell>
          <cell r="L50">
            <v>16490</v>
          </cell>
          <cell r="M50">
            <v>11800</v>
          </cell>
          <cell r="N50"/>
          <cell r="O50"/>
          <cell r="P50"/>
        </row>
        <row r="51">
          <cell r="A51" t="str">
            <v>НС-1692608</v>
          </cell>
          <cell r="B51" t="str">
            <v>НС-1692591</v>
          </cell>
          <cell r="C51" t="str">
            <v>EXD-I09PN-IN</v>
          </cell>
          <cell r="D51" t="str">
            <v>✓</v>
          </cell>
          <cell r="E51" t="str">
            <v>EXD-I09PN</v>
          </cell>
          <cell r="F51" t="str">
            <v>2,64(0,70-3,37)</v>
          </cell>
          <cell r="G51" t="str">
            <v>2,78(0,70-3,66)</v>
          </cell>
          <cell r="H51" t="str">
            <v>24/27/32/35/38</v>
          </cell>
          <cell r="I51" t="str">
            <v>A/A</v>
          </cell>
          <cell r="J51" t="str">
            <v>698х255х190</v>
          </cell>
          <cell r="K51" t="str">
            <v>6,5/8,5</v>
          </cell>
          <cell r="L51">
            <v>7600</v>
          </cell>
          <cell r="M51">
            <v>5400</v>
          </cell>
          <cell r="N51">
            <v>25290</v>
          </cell>
          <cell r="O51">
            <v>18100</v>
          </cell>
          <cell r="P51">
            <v>16471</v>
          </cell>
        </row>
        <row r="52">
          <cell r="A52"/>
          <cell r="B52" t="str">
            <v>НС-1692592</v>
          </cell>
          <cell r="C52" t="str">
            <v>EXD-I09PN-OUT</v>
          </cell>
          <cell r="D52"/>
          <cell r="E52"/>
          <cell r="F52"/>
          <cell r="G52"/>
          <cell r="H52">
            <v>49</v>
          </cell>
          <cell r="I52"/>
          <cell r="J52" t="str">
            <v>712х459х276</v>
          </cell>
          <cell r="K52" t="str">
            <v>19,5/21,0</v>
          </cell>
          <cell r="L52">
            <v>17690</v>
          </cell>
          <cell r="M52">
            <v>12700</v>
          </cell>
          <cell r="N52"/>
          <cell r="O52"/>
          <cell r="P52"/>
        </row>
        <row r="53">
          <cell r="A53" t="str">
            <v>НС-1692609</v>
          </cell>
          <cell r="B53" t="str">
            <v>НС-1692593</v>
          </cell>
          <cell r="C53" t="str">
            <v>EXD-I12PN-IN</v>
          </cell>
          <cell r="D53" t="str">
            <v>✓</v>
          </cell>
          <cell r="E53" t="str">
            <v>EXD-I12PN</v>
          </cell>
          <cell r="F53" t="str">
            <v>3,52(1,00-3,81)</v>
          </cell>
          <cell r="G53" t="str">
            <v>3,66(1,02-3,96)</v>
          </cell>
          <cell r="H53" t="str">
            <v>26/28/33/37/39</v>
          </cell>
          <cell r="I53" t="str">
            <v>A/A</v>
          </cell>
          <cell r="J53" t="str">
            <v>777х250х201</v>
          </cell>
          <cell r="K53" t="str">
            <v>7,5/9,5</v>
          </cell>
          <cell r="L53">
            <v>8900</v>
          </cell>
          <cell r="M53">
            <v>6500</v>
          </cell>
          <cell r="N53">
            <v>29690</v>
          </cell>
          <cell r="O53">
            <v>21500</v>
          </cell>
          <cell r="P53">
            <v>19565</v>
          </cell>
        </row>
        <row r="54">
          <cell r="A54"/>
          <cell r="B54" t="str">
            <v>НС-1692594</v>
          </cell>
          <cell r="C54" t="str">
            <v>EXD-I12PN-OUT</v>
          </cell>
          <cell r="D54"/>
          <cell r="E54"/>
          <cell r="F54"/>
          <cell r="G54"/>
          <cell r="H54">
            <v>49</v>
          </cell>
          <cell r="I54"/>
          <cell r="J54" t="str">
            <v>712х459х276</v>
          </cell>
          <cell r="K54" t="str">
            <v>20,0/21,5</v>
          </cell>
          <cell r="L54">
            <v>20790</v>
          </cell>
          <cell r="M54">
            <v>15000</v>
          </cell>
          <cell r="N54"/>
          <cell r="O54"/>
          <cell r="P54"/>
        </row>
        <row r="55">
          <cell r="A55" t="str">
            <v>НС-1692610</v>
          </cell>
          <cell r="B55" t="str">
            <v>НС-1692595</v>
          </cell>
          <cell r="C55" t="str">
            <v>EXD-I18PN-IN</v>
          </cell>
          <cell r="D55" t="str">
            <v>✓</v>
          </cell>
          <cell r="E55" t="str">
            <v>EXD-I18PN</v>
          </cell>
          <cell r="F55" t="str">
            <v>5,28(1,30-5,86)</v>
          </cell>
          <cell r="G55" t="str">
            <v>5,42(1,30-6,30)</v>
          </cell>
          <cell r="H55" t="str">
            <v>27/29/34/39/41</v>
          </cell>
          <cell r="I55" t="str">
            <v>A/A</v>
          </cell>
          <cell r="J55" t="str">
            <v>910х294х206</v>
          </cell>
          <cell r="K55" t="str">
            <v>10,0/13,0</v>
          </cell>
          <cell r="L55">
            <v>16000</v>
          </cell>
          <cell r="M55">
            <v>11600</v>
          </cell>
          <cell r="N55">
            <v>53390</v>
          </cell>
          <cell r="O55">
            <v>38500</v>
          </cell>
          <cell r="P55">
            <v>35035</v>
          </cell>
        </row>
        <row r="56">
          <cell r="A56"/>
          <cell r="B56" t="str">
            <v>НС-1692596</v>
          </cell>
          <cell r="C56" t="str">
            <v>EXD-I18PN-OUT</v>
          </cell>
          <cell r="D56"/>
          <cell r="E56"/>
          <cell r="F56"/>
          <cell r="G56"/>
          <cell r="H56">
            <v>54</v>
          </cell>
          <cell r="I56"/>
          <cell r="J56" t="str">
            <v>979х277х372</v>
          </cell>
          <cell r="K56" t="str">
            <v>24,5/27,5</v>
          </cell>
          <cell r="L56">
            <v>37390</v>
          </cell>
          <cell r="M56">
            <v>26900</v>
          </cell>
          <cell r="N56"/>
          <cell r="O56"/>
          <cell r="P56"/>
        </row>
        <row r="57">
          <cell r="A57" t="str">
            <v>НС-1692611</v>
          </cell>
          <cell r="B57" t="str">
            <v>НС-1692597</v>
          </cell>
          <cell r="C57" t="str">
            <v>EXD-I24PN-IN</v>
          </cell>
          <cell r="D57" t="str">
            <v>✓</v>
          </cell>
          <cell r="E57" t="str">
            <v>EXD-I24PN</v>
          </cell>
          <cell r="F57" t="str">
            <v>7,03(1,50-7,50)</v>
          </cell>
          <cell r="G57" t="str">
            <v>7,18(1,50-7,90)</v>
          </cell>
          <cell r="H57" t="str">
            <v>29/33/38/42/44</v>
          </cell>
          <cell r="I57" t="str">
            <v>A/A</v>
          </cell>
          <cell r="J57" t="str">
            <v>910x294x206</v>
          </cell>
          <cell r="K57" t="str">
            <v>10,0/13,0</v>
          </cell>
          <cell r="L57">
            <v>19400</v>
          </cell>
          <cell r="M57">
            <v>13900</v>
          </cell>
          <cell r="N57">
            <v>64690</v>
          </cell>
          <cell r="O57">
            <v>46200</v>
          </cell>
          <cell r="P57">
            <v>42042</v>
          </cell>
        </row>
        <row r="58">
          <cell r="A58"/>
          <cell r="B58" t="str">
            <v>НС-1692598</v>
          </cell>
          <cell r="C58" t="str">
            <v>EXD-I24PN-OUT</v>
          </cell>
          <cell r="D58"/>
          <cell r="E58"/>
          <cell r="F58"/>
          <cell r="G58"/>
          <cell r="H58">
            <v>55</v>
          </cell>
          <cell r="I58"/>
          <cell r="J58" t="str">
            <v>853х602х349</v>
          </cell>
          <cell r="K58" t="str">
            <v>31,0/33,5</v>
          </cell>
          <cell r="L58">
            <v>45290</v>
          </cell>
          <cell r="M58">
            <v>32300</v>
          </cell>
          <cell r="N58"/>
          <cell r="O58"/>
          <cell r="P58"/>
        </row>
        <row r="59">
          <cell r="B59"/>
          <cell r="C59"/>
          <cell r="D59"/>
          <cell r="E59"/>
          <cell r="F59"/>
          <cell r="G59"/>
          <cell r="H59"/>
          <cell r="I59"/>
          <cell r="J59"/>
          <cell r="K59"/>
          <cell r="L59"/>
          <cell r="M59"/>
          <cell r="N59"/>
          <cell r="O59"/>
          <cell r="P59"/>
        </row>
        <row r="60">
          <cell r="B60" t="str">
            <v xml:space="preserve">ECLIPSE INVERTER </v>
          </cell>
          <cell r="C60"/>
          <cell r="D60"/>
          <cell r="E60"/>
          <cell r="F60"/>
          <cell r="G60"/>
          <cell r="H60"/>
          <cell r="I60"/>
          <cell r="J60"/>
          <cell r="K60"/>
          <cell r="L60"/>
          <cell r="M60"/>
          <cell r="N60"/>
          <cell r="O60"/>
          <cell r="P60"/>
        </row>
        <row r="61">
          <cell r="B61" t="str">
            <v>Wi-Fi ready</v>
          </cell>
          <cell r="C61"/>
          <cell r="D61"/>
          <cell r="E61"/>
          <cell r="F61"/>
          <cell r="G61"/>
          <cell r="H61"/>
          <cell r="I61"/>
          <cell r="J61"/>
          <cell r="K61"/>
          <cell r="L61"/>
          <cell r="M61"/>
          <cell r="N61"/>
          <cell r="O61"/>
          <cell r="P61"/>
        </row>
        <row r="62">
          <cell r="B62" t="str">
            <v>NEW</v>
          </cell>
          <cell r="C62"/>
          <cell r="D62"/>
          <cell r="E62"/>
          <cell r="F62"/>
          <cell r="G62"/>
          <cell r="H62"/>
          <cell r="I62"/>
          <cell r="J62"/>
          <cell r="K62"/>
          <cell r="L62"/>
          <cell r="M62"/>
          <cell r="N62"/>
          <cell r="O62"/>
          <cell r="P62"/>
        </row>
        <row r="63">
          <cell r="B63"/>
          <cell r="C63"/>
          <cell r="D63"/>
          <cell r="E63"/>
          <cell r="F63"/>
          <cell r="G63"/>
          <cell r="H63"/>
          <cell r="I63"/>
          <cell r="J63"/>
          <cell r="K63"/>
          <cell r="L63"/>
          <cell r="M63"/>
          <cell r="N63"/>
          <cell r="O63"/>
          <cell r="P63"/>
        </row>
        <row r="64">
          <cell r="B64"/>
          <cell r="C64"/>
          <cell r="D64"/>
          <cell r="E64"/>
          <cell r="F64"/>
          <cell r="G64"/>
          <cell r="H64"/>
          <cell r="I64"/>
          <cell r="J64"/>
          <cell r="K64"/>
          <cell r="L64"/>
          <cell r="M64"/>
          <cell r="N64"/>
          <cell r="O64"/>
          <cell r="P64"/>
        </row>
        <row r="65">
          <cell r="B65"/>
          <cell r="C65"/>
          <cell r="D65"/>
          <cell r="E65"/>
          <cell r="F65"/>
          <cell r="G65"/>
          <cell r="H65"/>
          <cell r="I65"/>
          <cell r="J65"/>
          <cell r="K65"/>
          <cell r="L65"/>
          <cell r="M65"/>
          <cell r="N65"/>
          <cell r="O65"/>
          <cell r="P65"/>
        </row>
        <row r="66">
          <cell r="A66" t="str">
            <v>НС-1761142</v>
          </cell>
          <cell r="B66" t="str">
            <v>НС-1760379</v>
          </cell>
          <cell r="C66" t="str">
            <v>ECP-I07PN-IN</v>
          </cell>
          <cell r="D66" t="str">
            <v>✓</v>
          </cell>
          <cell r="E66" t="str">
            <v>ECP-I07PN</v>
          </cell>
          <cell r="F66" t="str">
            <v>2,20(0,60-2,80)</v>
          </cell>
          <cell r="G66" t="str">
            <v>2,30(0,60-2,95)</v>
          </cell>
          <cell r="H66" t="str">
            <v>23/26/31/34/37</v>
          </cell>
          <cell r="I66" t="str">
            <v>A/A</v>
          </cell>
          <cell r="J66" t="str">
            <v>698х255х190</v>
          </cell>
          <cell r="K66" t="str">
            <v>6,6/8,5</v>
          </cell>
          <cell r="L66">
            <v>7300</v>
          </cell>
          <cell r="M66">
            <v>5300</v>
          </cell>
          <cell r="N66">
            <v>24390</v>
          </cell>
          <cell r="O66">
            <v>17700</v>
          </cell>
          <cell r="P66">
            <v>16107</v>
          </cell>
        </row>
        <row r="67">
          <cell r="A67" t="str">
            <v>НС-1761142</v>
          </cell>
          <cell r="B67" t="str">
            <v>НС-1760398</v>
          </cell>
          <cell r="C67" t="str">
            <v>ECP-I07PN-OUT</v>
          </cell>
          <cell r="D67"/>
          <cell r="E67"/>
          <cell r="F67"/>
          <cell r="G67"/>
          <cell r="H67">
            <v>49</v>
          </cell>
          <cell r="I67"/>
          <cell r="J67" t="str">
            <v>712х459х276</v>
          </cell>
          <cell r="K67" t="str">
            <v>19,0/20,5</v>
          </cell>
          <cell r="L67">
            <v>17090</v>
          </cell>
          <cell r="M67">
            <v>12400</v>
          </cell>
          <cell r="N67"/>
          <cell r="O67"/>
          <cell r="P67"/>
        </row>
        <row r="68">
          <cell r="A68" t="str">
            <v>НС-1761144</v>
          </cell>
          <cell r="B68" t="str">
            <v>НС-1760382</v>
          </cell>
          <cell r="C68" t="str">
            <v>ECP-I09PN-IN</v>
          </cell>
          <cell r="D68" t="str">
            <v>✓</v>
          </cell>
          <cell r="E68" t="str">
            <v>ECP-I09PN</v>
          </cell>
          <cell r="F68" t="str">
            <v>2,65(0,70-3,37)</v>
          </cell>
          <cell r="G68" t="str">
            <v>2,78(0,70-3,66)</v>
          </cell>
          <cell r="H68" t="str">
            <v>23/26/31/34/37</v>
          </cell>
          <cell r="I68" t="str">
            <v>A/A</v>
          </cell>
          <cell r="J68" t="str">
            <v>698х255х190</v>
          </cell>
          <cell r="K68" t="str">
            <v>6,6/8,5</v>
          </cell>
          <cell r="L68">
            <v>7900</v>
          </cell>
          <cell r="M68">
            <v>5700</v>
          </cell>
          <cell r="N68">
            <v>26290</v>
          </cell>
          <cell r="O68">
            <v>19100</v>
          </cell>
          <cell r="P68">
            <v>17381</v>
          </cell>
        </row>
        <row r="69">
          <cell r="A69" t="str">
            <v>НС-1761144</v>
          </cell>
          <cell r="B69" t="str">
            <v>НС-1760399</v>
          </cell>
          <cell r="C69" t="str">
            <v>ECP-I09PN-OUT</v>
          </cell>
          <cell r="D69"/>
          <cell r="E69"/>
          <cell r="F69"/>
          <cell r="G69"/>
          <cell r="H69">
            <v>49</v>
          </cell>
          <cell r="I69"/>
          <cell r="J69" t="str">
            <v>712х459х276</v>
          </cell>
          <cell r="K69" t="str">
            <v>19,5/21,0</v>
          </cell>
          <cell r="L69">
            <v>18390</v>
          </cell>
          <cell r="M69">
            <v>13400</v>
          </cell>
          <cell r="N69"/>
          <cell r="O69"/>
          <cell r="P69"/>
        </row>
        <row r="70">
          <cell r="A70" t="str">
            <v>НС-1761147</v>
          </cell>
          <cell r="B70" t="str">
            <v>НС-1760384</v>
          </cell>
          <cell r="C70" t="str">
            <v>ECP-I12PN-IN</v>
          </cell>
          <cell r="D70" t="str">
            <v>✓</v>
          </cell>
          <cell r="E70" t="str">
            <v>ECP-I12PN</v>
          </cell>
          <cell r="F70" t="str">
            <v>3,52(1,00-3,81)</v>
          </cell>
          <cell r="G70" t="str">
            <v>3,66(1,02-3,96)</v>
          </cell>
          <cell r="H70" t="str">
            <v>24/27/32/36/39</v>
          </cell>
          <cell r="I70" t="str">
            <v>A/A</v>
          </cell>
          <cell r="J70" t="str">
            <v>777х250х201</v>
          </cell>
          <cell r="K70" t="str">
            <v>7,5/9,5</v>
          </cell>
          <cell r="L70">
            <v>9200</v>
          </cell>
          <cell r="M70">
            <v>6800</v>
          </cell>
          <cell r="N70">
            <v>30790</v>
          </cell>
          <cell r="O70">
            <v>22600</v>
          </cell>
          <cell r="P70">
            <v>20566</v>
          </cell>
        </row>
        <row r="71">
          <cell r="A71" t="str">
            <v>НС-1761147</v>
          </cell>
          <cell r="B71" t="str">
            <v>НС-1760400</v>
          </cell>
          <cell r="C71" t="str">
            <v>ECP-I12PN-OUT</v>
          </cell>
          <cell r="D71"/>
          <cell r="E71"/>
          <cell r="F71"/>
          <cell r="G71"/>
          <cell r="H71">
            <v>49</v>
          </cell>
          <cell r="I71"/>
          <cell r="J71" t="str">
            <v>712х459х276</v>
          </cell>
          <cell r="K71" t="str">
            <v>20,0/21,5</v>
          </cell>
          <cell r="L71">
            <v>21590</v>
          </cell>
          <cell r="M71">
            <v>15800</v>
          </cell>
          <cell r="N71"/>
          <cell r="O71"/>
          <cell r="P71"/>
        </row>
        <row r="72">
          <cell r="A72" t="str">
            <v>НС-1761149</v>
          </cell>
          <cell r="B72" t="str">
            <v>НС-1760396</v>
          </cell>
          <cell r="C72" t="str">
            <v>ECP-I18PN-IN</v>
          </cell>
          <cell r="D72" t="str">
            <v>✓</v>
          </cell>
          <cell r="E72" t="str">
            <v>ECP-I18PN</v>
          </cell>
          <cell r="F72" t="str">
            <v>5,30(1,30-5,86)</v>
          </cell>
          <cell r="G72" t="str">
            <v>5,42(1,30-6,30)</v>
          </cell>
          <cell r="H72" t="str">
            <v>26/28/34/36/38</v>
          </cell>
          <cell r="I72" t="str">
            <v>A/A</v>
          </cell>
          <cell r="J72" t="str">
            <v>910х294х206</v>
          </cell>
          <cell r="K72" t="str">
            <v>9,5/12,5</v>
          </cell>
          <cell r="L72">
            <v>16600</v>
          </cell>
          <cell r="M72">
            <v>12200</v>
          </cell>
          <cell r="N72">
            <v>55490</v>
          </cell>
          <cell r="O72">
            <v>40600</v>
          </cell>
          <cell r="P72">
            <v>36946</v>
          </cell>
        </row>
        <row r="73">
          <cell r="A73" t="str">
            <v>НС-1761149</v>
          </cell>
          <cell r="B73" t="str">
            <v>НС-1760401</v>
          </cell>
          <cell r="C73" t="str">
            <v>ECP-I18PN-OUT</v>
          </cell>
          <cell r="D73"/>
          <cell r="E73"/>
          <cell r="F73"/>
          <cell r="G73"/>
          <cell r="H73">
            <v>54</v>
          </cell>
          <cell r="I73"/>
          <cell r="J73" t="str">
            <v>795х549х305</v>
          </cell>
          <cell r="K73" t="str">
            <v>24,5/27,5</v>
          </cell>
          <cell r="L73">
            <v>38890</v>
          </cell>
          <cell r="M73">
            <v>28400</v>
          </cell>
          <cell r="N73"/>
          <cell r="O73"/>
          <cell r="P73"/>
        </row>
        <row r="74">
          <cell r="A74" t="str">
            <v>НС-1761151</v>
          </cell>
          <cell r="B74" t="str">
            <v>НС-1760397</v>
          </cell>
          <cell r="C74" t="str">
            <v>ECP-I24PN-IN</v>
          </cell>
          <cell r="D74" t="str">
            <v>✓</v>
          </cell>
          <cell r="E74" t="str">
            <v>ECP-I24PN</v>
          </cell>
          <cell r="F74" t="str">
            <v>7,05(1,50-7,50)</v>
          </cell>
          <cell r="G74" t="str">
            <v>7,20(1,50-7,90)</v>
          </cell>
          <cell r="H74" t="str">
            <v>28/33/38/42/44</v>
          </cell>
          <cell r="I74" t="str">
            <v>A/A</v>
          </cell>
          <cell r="J74" t="str">
            <v>1010х315х220</v>
          </cell>
          <cell r="K74" t="str">
            <v>11,5/13,5</v>
          </cell>
          <cell r="L74">
            <v>20100</v>
          </cell>
          <cell r="M74">
            <v>14600</v>
          </cell>
          <cell r="N74">
            <v>67090</v>
          </cell>
          <cell r="O74">
            <v>48600</v>
          </cell>
          <cell r="P74">
            <v>44226</v>
          </cell>
        </row>
        <row r="75">
          <cell r="A75" t="str">
            <v>НС-1761151</v>
          </cell>
          <cell r="B75" t="str">
            <v>НС-1760403</v>
          </cell>
          <cell r="C75" t="str">
            <v>ECP-I24PN-OUT</v>
          </cell>
          <cell r="D75"/>
          <cell r="E75"/>
          <cell r="F75"/>
          <cell r="G75"/>
          <cell r="H75">
            <v>56</v>
          </cell>
          <cell r="I75"/>
          <cell r="J75" t="str">
            <v>853х602х349</v>
          </cell>
          <cell r="K75" t="str">
            <v>31,0/33</v>
          </cell>
          <cell r="L75">
            <v>46990</v>
          </cell>
          <cell r="M75">
            <v>34000</v>
          </cell>
          <cell r="N75"/>
          <cell r="O75"/>
          <cell r="P75"/>
        </row>
        <row r="76">
          <cell r="B76"/>
          <cell r="C76"/>
          <cell r="D76"/>
          <cell r="E76"/>
          <cell r="F76"/>
          <cell r="G76"/>
          <cell r="H76"/>
          <cell r="I76"/>
          <cell r="J76"/>
          <cell r="K76"/>
          <cell r="L76"/>
          <cell r="M76"/>
          <cell r="N76"/>
          <cell r="O76"/>
          <cell r="P76"/>
        </row>
        <row r="77">
          <cell r="B77" t="str">
            <v xml:space="preserve">ECLIPSE INVERTER </v>
          </cell>
          <cell r="C77"/>
          <cell r="D77"/>
          <cell r="E77"/>
          <cell r="F77"/>
          <cell r="G77"/>
          <cell r="H77"/>
          <cell r="I77"/>
          <cell r="J77"/>
          <cell r="K77"/>
          <cell r="L77"/>
          <cell r="M77"/>
          <cell r="N77"/>
          <cell r="O77"/>
          <cell r="P77"/>
        </row>
        <row r="78">
          <cell r="B78" t="str">
            <v>Wi-Fi ready</v>
          </cell>
          <cell r="C78"/>
          <cell r="D78"/>
          <cell r="E78"/>
          <cell r="F78"/>
          <cell r="G78"/>
          <cell r="H78"/>
          <cell r="I78"/>
          <cell r="J78"/>
          <cell r="K78"/>
          <cell r="L78"/>
          <cell r="M78"/>
          <cell r="N78"/>
          <cell r="O78"/>
          <cell r="P78"/>
        </row>
        <row r="79">
          <cell r="B79">
            <v>2025</v>
          </cell>
          <cell r="C79"/>
          <cell r="D79"/>
          <cell r="E79"/>
          <cell r="F79"/>
          <cell r="G79"/>
          <cell r="H79"/>
          <cell r="I79"/>
          <cell r="J79"/>
          <cell r="K79"/>
          <cell r="L79"/>
          <cell r="M79"/>
          <cell r="N79"/>
          <cell r="O79"/>
          <cell r="P79"/>
        </row>
        <row r="80">
          <cell r="B80"/>
          <cell r="C80"/>
          <cell r="D80"/>
          <cell r="E80"/>
          <cell r="F80"/>
          <cell r="G80"/>
          <cell r="H80"/>
          <cell r="I80"/>
          <cell r="J80"/>
          <cell r="K80"/>
          <cell r="L80"/>
          <cell r="M80"/>
          <cell r="N80"/>
          <cell r="O80"/>
          <cell r="P80"/>
        </row>
        <row r="81">
          <cell r="B81"/>
          <cell r="C81"/>
          <cell r="D81"/>
          <cell r="E81"/>
          <cell r="F81"/>
          <cell r="G81"/>
          <cell r="H81"/>
          <cell r="I81"/>
          <cell r="J81"/>
          <cell r="K81"/>
          <cell r="L81"/>
          <cell r="M81"/>
          <cell r="N81"/>
          <cell r="O81"/>
          <cell r="P81"/>
        </row>
        <row r="82">
          <cell r="B82"/>
          <cell r="C82"/>
          <cell r="D82"/>
          <cell r="E82"/>
          <cell r="F82"/>
          <cell r="G82"/>
          <cell r="H82"/>
          <cell r="I82"/>
          <cell r="J82"/>
          <cell r="K82"/>
          <cell r="L82"/>
          <cell r="M82"/>
          <cell r="N82"/>
          <cell r="O82"/>
          <cell r="P82"/>
        </row>
        <row r="83">
          <cell r="A83" t="str">
            <v>НС-1596417</v>
          </cell>
          <cell r="B83" t="str">
            <v>НС-1595961</v>
          </cell>
          <cell r="C83" t="str">
            <v>ECS-I07PN-IN</v>
          </cell>
          <cell r="D83" t="str">
            <v>✓</v>
          </cell>
          <cell r="E83" t="str">
            <v>ECS-I07PN</v>
          </cell>
          <cell r="F83" t="str">
            <v>2,10(0,60-2,80)</v>
          </cell>
          <cell r="G83" t="str">
            <v>2,30(0,60-2,95)</v>
          </cell>
          <cell r="H83" t="str">
            <v>24/27/32/35/38</v>
          </cell>
          <cell r="I83" t="str">
            <v>A/A</v>
          </cell>
          <cell r="J83" t="str">
            <v>698х255х190</v>
          </cell>
          <cell r="K83" t="str">
            <v>6,5/8,5</v>
          </cell>
          <cell r="L83">
            <v>7200</v>
          </cell>
          <cell r="M83">
            <v>5200</v>
          </cell>
          <cell r="N83">
            <v>24090</v>
          </cell>
          <cell r="O83">
            <v>17400</v>
          </cell>
          <cell r="P83">
            <v>15834</v>
          </cell>
        </row>
        <row r="84">
          <cell r="A84"/>
          <cell r="B84" t="str">
            <v>НС-1595962</v>
          </cell>
          <cell r="C84" t="str">
            <v>ECS-I07PN-OUT</v>
          </cell>
          <cell r="D84"/>
          <cell r="E84"/>
          <cell r="F84"/>
          <cell r="G84"/>
          <cell r="H84">
            <v>49</v>
          </cell>
          <cell r="I84"/>
          <cell r="J84" t="str">
            <v>712х459х276</v>
          </cell>
          <cell r="K84" t="str">
            <v>19,0/20,5</v>
          </cell>
          <cell r="L84">
            <v>16890</v>
          </cell>
          <cell r="M84">
            <v>12200</v>
          </cell>
          <cell r="N84"/>
          <cell r="O84"/>
          <cell r="P84"/>
        </row>
        <row r="85">
          <cell r="A85" t="str">
            <v>НС-1596419</v>
          </cell>
          <cell r="B85" t="str">
            <v>НС-1595963</v>
          </cell>
          <cell r="C85" t="str">
            <v>ECS-I09PN-IN</v>
          </cell>
          <cell r="D85" t="str">
            <v>✓</v>
          </cell>
          <cell r="E85" t="str">
            <v>ECS-I09PN</v>
          </cell>
          <cell r="F85" t="str">
            <v>2,55(0,70-3,37)</v>
          </cell>
          <cell r="G85" t="str">
            <v>2,72(0,70-3,66)</v>
          </cell>
          <cell r="H85" t="str">
            <v>24/27/32/35/38</v>
          </cell>
          <cell r="I85" t="str">
            <v>A/A</v>
          </cell>
          <cell r="J85" t="str">
            <v>698х255х190</v>
          </cell>
          <cell r="K85" t="str">
            <v>6,5/8,5</v>
          </cell>
          <cell r="L85">
            <v>7800</v>
          </cell>
          <cell r="M85">
            <v>5600</v>
          </cell>
          <cell r="N85">
            <v>25990</v>
          </cell>
          <cell r="O85">
            <v>18800</v>
          </cell>
          <cell r="P85">
            <v>17108</v>
          </cell>
        </row>
        <row r="86">
          <cell r="A86"/>
          <cell r="B86" t="str">
            <v>НС-1595964</v>
          </cell>
          <cell r="C86" t="str">
            <v>ECS-I09PN-OUT</v>
          </cell>
          <cell r="D86"/>
          <cell r="E86"/>
          <cell r="F86"/>
          <cell r="G86"/>
          <cell r="H86">
            <v>49</v>
          </cell>
          <cell r="I86"/>
          <cell r="J86" t="str">
            <v>712х459х276</v>
          </cell>
          <cell r="K86" t="str">
            <v>19,5/21,0</v>
          </cell>
          <cell r="L86">
            <v>18190</v>
          </cell>
          <cell r="M86">
            <v>13200</v>
          </cell>
          <cell r="N86"/>
          <cell r="O86"/>
          <cell r="P86"/>
        </row>
        <row r="87">
          <cell r="A87" t="str">
            <v>НС-1596421</v>
          </cell>
          <cell r="B87" t="str">
            <v>НС-1595965</v>
          </cell>
          <cell r="C87" t="str">
            <v>ECS-I12PN-IN</v>
          </cell>
          <cell r="D87" t="str">
            <v>✓</v>
          </cell>
          <cell r="E87" t="str">
            <v>ECS-I12PN</v>
          </cell>
          <cell r="F87" t="str">
            <v>3,40(1,00-3,81)</v>
          </cell>
          <cell r="G87" t="str">
            <v>3,54(1,02-3,96)</v>
          </cell>
          <cell r="H87" t="str">
            <v>26/28/33/37/39</v>
          </cell>
          <cell r="I87" t="str">
            <v>A/A</v>
          </cell>
          <cell r="J87" t="str">
            <v>777х250х201</v>
          </cell>
          <cell r="K87" t="str">
            <v>7,5/9,5</v>
          </cell>
          <cell r="L87">
            <v>9100</v>
          </cell>
          <cell r="M87">
            <v>6700</v>
          </cell>
          <cell r="N87">
            <v>30490</v>
          </cell>
          <cell r="O87">
            <v>22300</v>
          </cell>
          <cell r="P87">
            <v>20293</v>
          </cell>
        </row>
        <row r="88">
          <cell r="A88"/>
          <cell r="B88" t="str">
            <v>НС-1595967</v>
          </cell>
          <cell r="C88" t="str">
            <v>ECS-I12PN-OUT</v>
          </cell>
          <cell r="D88"/>
          <cell r="E88"/>
          <cell r="F88"/>
          <cell r="G88"/>
          <cell r="H88">
            <v>49</v>
          </cell>
          <cell r="I88"/>
          <cell r="J88" t="str">
            <v>712х459х276</v>
          </cell>
          <cell r="K88" t="str">
            <v>20,0/21,5</v>
          </cell>
          <cell r="L88">
            <v>21390</v>
          </cell>
          <cell r="M88">
            <v>15600</v>
          </cell>
          <cell r="N88"/>
          <cell r="O88"/>
          <cell r="P88"/>
        </row>
        <row r="89">
          <cell r="A89" t="str">
            <v>НС-1597605</v>
          </cell>
          <cell r="B89" t="str">
            <v>НС-1597529</v>
          </cell>
          <cell r="C89" t="str">
            <v>ECS-I18PN-IN</v>
          </cell>
          <cell r="D89" t="str">
            <v>✓</v>
          </cell>
          <cell r="E89" t="str">
            <v>ECS-I18PN</v>
          </cell>
          <cell r="F89" t="str">
            <v>5,28(1,30-5,86)</v>
          </cell>
          <cell r="G89" t="str">
            <v>5,35(1,30-6,30)</v>
          </cell>
          <cell r="H89" t="str">
            <v>27/29/34/39/41</v>
          </cell>
          <cell r="I89" t="str">
            <v>A/A</v>
          </cell>
          <cell r="J89" t="str">
            <v>910х294х206</v>
          </cell>
          <cell r="K89" t="str">
            <v>10,0/13,0</v>
          </cell>
          <cell r="L89">
            <v>16500</v>
          </cell>
          <cell r="M89">
            <v>12000</v>
          </cell>
          <cell r="N89">
            <v>54990</v>
          </cell>
          <cell r="O89">
            <v>40100</v>
          </cell>
          <cell r="P89">
            <v>36491</v>
          </cell>
        </row>
        <row r="90">
          <cell r="A90"/>
          <cell r="B90" t="str">
            <v>НС-1597530</v>
          </cell>
          <cell r="C90" t="str">
            <v>ECS-I18PN-OUT</v>
          </cell>
          <cell r="D90"/>
          <cell r="E90"/>
          <cell r="F90"/>
          <cell r="G90"/>
          <cell r="H90">
            <v>54</v>
          </cell>
          <cell r="I90"/>
          <cell r="J90" t="str">
            <v>979х277х372</v>
          </cell>
          <cell r="K90" t="str">
            <v>24,5/27,5</v>
          </cell>
          <cell r="L90">
            <v>38490</v>
          </cell>
          <cell r="M90">
            <v>28100</v>
          </cell>
          <cell r="N90"/>
          <cell r="O90"/>
          <cell r="P90"/>
        </row>
        <row r="91">
          <cell r="A91" t="str">
            <v>НС-1597607</v>
          </cell>
          <cell r="B91" t="str">
            <v>НС-1597532</v>
          </cell>
          <cell r="C91" t="str">
            <v>ECS-I24PN-IN</v>
          </cell>
          <cell r="D91" t="str">
            <v>✓</v>
          </cell>
          <cell r="E91" t="str">
            <v>ECS-I24PN</v>
          </cell>
          <cell r="F91" t="str">
            <v>6,85(1,50-7,50)</v>
          </cell>
          <cell r="G91" t="str">
            <v>7,00(1,50-7,90)</v>
          </cell>
          <cell r="H91" t="str">
            <v>29/33/38/42/44</v>
          </cell>
          <cell r="I91" t="str">
            <v>A/A</v>
          </cell>
          <cell r="J91" t="str">
            <v>1010х315х220</v>
          </cell>
          <cell r="K91" t="str">
            <v>12,0/14,5</v>
          </cell>
          <cell r="L91">
            <v>20000</v>
          </cell>
          <cell r="M91">
            <v>14400</v>
          </cell>
          <cell r="N91">
            <v>66590</v>
          </cell>
          <cell r="O91">
            <v>48100</v>
          </cell>
          <cell r="P91">
            <v>43771</v>
          </cell>
        </row>
        <row r="92">
          <cell r="A92"/>
          <cell r="B92" t="str">
            <v>НС-1597533</v>
          </cell>
          <cell r="C92" t="str">
            <v>ECS-I24PN-OUT</v>
          </cell>
          <cell r="D92"/>
          <cell r="E92"/>
          <cell r="F92"/>
          <cell r="G92"/>
          <cell r="H92">
            <v>55</v>
          </cell>
          <cell r="I92"/>
          <cell r="J92" t="str">
            <v>853х602х349</v>
          </cell>
          <cell r="K92" t="str">
            <v>31,0/33,5</v>
          </cell>
          <cell r="L92">
            <v>46590</v>
          </cell>
          <cell r="M92">
            <v>33700</v>
          </cell>
          <cell r="N92"/>
          <cell r="O92"/>
          <cell r="P92"/>
        </row>
        <row r="93">
          <cell r="B93" t="str">
            <v>КЛАССИЧЕСКИЕ СПЛИТ-СИСТЕМЫ</v>
          </cell>
          <cell r="C93"/>
          <cell r="D93"/>
          <cell r="E93"/>
          <cell r="F93"/>
          <cell r="G93"/>
          <cell r="H93"/>
          <cell r="I93"/>
          <cell r="J93"/>
          <cell r="K93"/>
          <cell r="L93"/>
          <cell r="M93"/>
          <cell r="N93"/>
          <cell r="O93"/>
          <cell r="P93"/>
        </row>
        <row r="94">
          <cell r="B94"/>
          <cell r="C94"/>
          <cell r="D94"/>
          <cell r="E94"/>
          <cell r="F94"/>
          <cell r="G94"/>
          <cell r="H94"/>
          <cell r="I94"/>
          <cell r="J94"/>
          <cell r="K94"/>
          <cell r="L94"/>
          <cell r="M94"/>
          <cell r="N94"/>
          <cell r="O94"/>
          <cell r="P94"/>
        </row>
        <row r="95">
          <cell r="B95" t="str">
            <v>ELYSIUM NERO</v>
          </cell>
          <cell r="C95"/>
          <cell r="D95"/>
          <cell r="E95"/>
          <cell r="F95"/>
          <cell r="G95"/>
          <cell r="H95"/>
          <cell r="I95"/>
          <cell r="J95"/>
          <cell r="K95"/>
          <cell r="L95"/>
          <cell r="M95"/>
          <cell r="N95"/>
          <cell r="O95"/>
          <cell r="P95"/>
        </row>
        <row r="96">
          <cell r="B96" t="str">
            <v xml:space="preserve">NEW </v>
          </cell>
          <cell r="C96"/>
          <cell r="D96"/>
          <cell r="E96"/>
          <cell r="F96"/>
          <cell r="G96"/>
          <cell r="H96"/>
          <cell r="I96"/>
          <cell r="J96"/>
          <cell r="K96"/>
          <cell r="L96"/>
          <cell r="M96"/>
          <cell r="N96"/>
          <cell r="O96"/>
          <cell r="P96"/>
        </row>
        <row r="97">
          <cell r="B97"/>
          <cell r="C97"/>
          <cell r="D97"/>
          <cell r="E97"/>
          <cell r="F97"/>
          <cell r="G97"/>
          <cell r="H97"/>
          <cell r="I97"/>
          <cell r="J97"/>
          <cell r="K97"/>
          <cell r="L97"/>
          <cell r="M97"/>
          <cell r="N97"/>
          <cell r="O97"/>
          <cell r="P97"/>
        </row>
        <row r="98">
          <cell r="B98"/>
          <cell r="C98"/>
          <cell r="D98"/>
          <cell r="E98"/>
          <cell r="F98"/>
          <cell r="G98"/>
          <cell r="H98"/>
          <cell r="I98"/>
          <cell r="J98"/>
          <cell r="K98"/>
          <cell r="L98"/>
          <cell r="M98"/>
          <cell r="N98"/>
          <cell r="O98"/>
          <cell r="P98"/>
        </row>
        <row r="99">
          <cell r="B99"/>
          <cell r="C99"/>
          <cell r="D99"/>
          <cell r="E99"/>
          <cell r="F99"/>
          <cell r="G99"/>
          <cell r="H99"/>
          <cell r="I99"/>
          <cell r="J99"/>
          <cell r="K99"/>
          <cell r="L99"/>
          <cell r="M99"/>
          <cell r="N99"/>
          <cell r="O99"/>
          <cell r="P99"/>
        </row>
        <row r="100">
          <cell r="B100"/>
          <cell r="C100"/>
          <cell r="D100"/>
          <cell r="E100"/>
          <cell r="F100"/>
          <cell r="G100"/>
          <cell r="H100"/>
          <cell r="I100"/>
          <cell r="J100"/>
          <cell r="K100"/>
          <cell r="L100"/>
          <cell r="M100"/>
          <cell r="N100"/>
          <cell r="O100"/>
          <cell r="P100"/>
        </row>
        <row r="101">
          <cell r="A101" t="str">
            <v>НС-1767370</v>
          </cell>
          <cell r="B101" t="str">
            <v>НС-1760293</v>
          </cell>
          <cell r="C101" t="str">
            <v>ELN-07PN-IN</v>
          </cell>
          <cell r="D101" t="str">
            <v>✓</v>
          </cell>
          <cell r="E101" t="str">
            <v>ELN-07PN</v>
          </cell>
          <cell r="F101" t="str">
            <v>2,05(0,73-2,50)</v>
          </cell>
          <cell r="G101" t="str">
            <v>2,15(0,73-2,50)</v>
          </cell>
          <cell r="H101" t="str">
            <v>25/28/32/34</v>
          </cell>
          <cell r="I101" t="str">
            <v>A/A</v>
          </cell>
          <cell r="J101" t="str">
            <v>720×284×210</v>
          </cell>
          <cell r="K101" t="str">
            <v>6,6 / 7,6</v>
          </cell>
          <cell r="L101">
            <v>6400</v>
          </cell>
          <cell r="M101">
            <v>4700</v>
          </cell>
          <cell r="N101">
            <v>21390</v>
          </cell>
          <cell r="O101">
            <v>15600</v>
          </cell>
          <cell r="P101">
            <v>14196</v>
          </cell>
        </row>
        <row r="102">
          <cell r="A102"/>
          <cell r="B102" t="str">
            <v>НС-1760297</v>
          </cell>
          <cell r="C102" t="str">
            <v>ELN-07PN-OUT</v>
          </cell>
          <cell r="D102"/>
          <cell r="E102"/>
          <cell r="F102"/>
          <cell r="G102"/>
          <cell r="H102">
            <v>47</v>
          </cell>
          <cell r="I102"/>
          <cell r="J102" t="str">
            <v>660×421×250</v>
          </cell>
          <cell r="K102" t="str">
            <v>19,2 / 21,2</v>
          </cell>
          <cell r="L102">
            <v>14990</v>
          </cell>
          <cell r="M102">
            <v>10900</v>
          </cell>
          <cell r="N102"/>
          <cell r="O102"/>
          <cell r="P102"/>
        </row>
        <row r="103">
          <cell r="A103" t="str">
            <v>НС-1767372</v>
          </cell>
          <cell r="B103" t="str">
            <v>НС-1760294</v>
          </cell>
          <cell r="C103" t="str">
            <v>ELN-09PN-IN</v>
          </cell>
          <cell r="D103" t="str">
            <v>✓</v>
          </cell>
          <cell r="E103" t="str">
            <v>ELN-09PN</v>
          </cell>
          <cell r="F103" t="str">
            <v>2,60(0,82-2,78)</v>
          </cell>
          <cell r="G103" t="str">
            <v>2,65(0,82-2,78)</v>
          </cell>
          <cell r="H103" t="str">
            <v>25/28/33/35</v>
          </cell>
          <cell r="I103" t="str">
            <v>A/A</v>
          </cell>
          <cell r="J103" t="str">
            <v>720×284×210</v>
          </cell>
          <cell r="K103" t="str">
            <v>6,6 / 7,6</v>
          </cell>
          <cell r="L103">
            <v>6900</v>
          </cell>
          <cell r="M103">
            <v>5000</v>
          </cell>
          <cell r="N103">
            <v>22890</v>
          </cell>
          <cell r="O103">
            <v>16700</v>
          </cell>
          <cell r="P103">
            <v>15197</v>
          </cell>
        </row>
        <row r="104">
          <cell r="A104"/>
          <cell r="B104" t="str">
            <v>НС-1760298</v>
          </cell>
          <cell r="C104" t="str">
            <v>ELN-09PN-OUT</v>
          </cell>
          <cell r="D104"/>
          <cell r="E104"/>
          <cell r="F104"/>
          <cell r="G104"/>
          <cell r="H104">
            <v>47</v>
          </cell>
          <cell r="I104"/>
          <cell r="J104" t="str">
            <v>660×530×250</v>
          </cell>
          <cell r="K104" t="str">
            <v>19,6 / 21,6</v>
          </cell>
          <cell r="L104">
            <v>15990</v>
          </cell>
          <cell r="M104">
            <v>11700</v>
          </cell>
          <cell r="N104"/>
          <cell r="O104"/>
          <cell r="P104"/>
        </row>
        <row r="105">
          <cell r="A105" t="str">
            <v>НС-1767373</v>
          </cell>
          <cell r="B105" t="str">
            <v>НС-1760295</v>
          </cell>
          <cell r="C105" t="str">
            <v>ELN-12PN-IN</v>
          </cell>
          <cell r="D105" t="str">
            <v>✓</v>
          </cell>
          <cell r="E105" t="str">
            <v>ELN-12PN</v>
          </cell>
          <cell r="F105" t="str">
            <v>3,40(0,88-3,66)</v>
          </cell>
          <cell r="G105" t="str">
            <v>3,55(0,88-3,66)</v>
          </cell>
          <cell r="H105" t="str">
            <v>28/32/35/38</v>
          </cell>
          <cell r="I105" t="str">
            <v>A/A</v>
          </cell>
          <cell r="J105" t="str">
            <v>825×284×210</v>
          </cell>
          <cell r="K105" t="str">
            <v>7,6 / 9,4</v>
          </cell>
          <cell r="L105">
            <v>9200</v>
          </cell>
          <cell r="M105">
            <v>6800</v>
          </cell>
          <cell r="N105">
            <v>30590</v>
          </cell>
          <cell r="O105">
            <v>22500</v>
          </cell>
          <cell r="P105">
            <v>20475</v>
          </cell>
        </row>
        <row r="106">
          <cell r="A106"/>
          <cell r="B106" t="str">
            <v>НС-1760299</v>
          </cell>
          <cell r="C106" t="str">
            <v>ELN-12PN-OUT</v>
          </cell>
          <cell r="D106"/>
          <cell r="E106"/>
          <cell r="F106"/>
          <cell r="G106"/>
          <cell r="H106">
            <v>50</v>
          </cell>
          <cell r="I106"/>
          <cell r="J106" t="str">
            <v>660×530×250</v>
          </cell>
          <cell r="K106" t="str">
            <v>23,5 / 25,5</v>
          </cell>
          <cell r="L106">
            <v>21390</v>
          </cell>
          <cell r="M106">
            <v>15700</v>
          </cell>
          <cell r="N106"/>
          <cell r="O106"/>
          <cell r="P106"/>
        </row>
        <row r="107">
          <cell r="B107"/>
          <cell r="C107"/>
          <cell r="D107"/>
          <cell r="E107"/>
          <cell r="F107"/>
          <cell r="G107"/>
          <cell r="H107"/>
          <cell r="I107"/>
          <cell r="J107"/>
          <cell r="K107"/>
          <cell r="L107"/>
          <cell r="M107"/>
          <cell r="N107"/>
          <cell r="O107"/>
          <cell r="P107"/>
        </row>
        <row r="108">
          <cell r="B108" t="str">
            <v>ELYSIUM</v>
          </cell>
          <cell r="C108"/>
          <cell r="D108"/>
          <cell r="E108"/>
          <cell r="F108"/>
          <cell r="G108"/>
          <cell r="H108"/>
          <cell r="I108"/>
          <cell r="J108"/>
          <cell r="K108"/>
          <cell r="L108"/>
          <cell r="M108"/>
          <cell r="N108"/>
          <cell r="O108"/>
          <cell r="P108"/>
        </row>
        <row r="109">
          <cell r="B109" t="str">
            <v xml:space="preserve">NEW </v>
          </cell>
          <cell r="C109"/>
          <cell r="D109"/>
          <cell r="E109"/>
          <cell r="F109"/>
          <cell r="G109"/>
          <cell r="H109"/>
          <cell r="I109"/>
          <cell r="J109"/>
          <cell r="K109"/>
          <cell r="L109"/>
          <cell r="M109"/>
          <cell r="N109"/>
          <cell r="O109"/>
          <cell r="P109"/>
        </row>
        <row r="110">
          <cell r="B110"/>
          <cell r="C110"/>
          <cell r="D110"/>
          <cell r="E110"/>
          <cell r="F110"/>
          <cell r="G110"/>
          <cell r="H110"/>
          <cell r="I110"/>
          <cell r="J110"/>
          <cell r="K110"/>
          <cell r="L110"/>
          <cell r="M110"/>
          <cell r="N110"/>
          <cell r="O110"/>
          <cell r="P110"/>
        </row>
        <row r="111">
          <cell r="B111"/>
          <cell r="C111"/>
          <cell r="D111"/>
          <cell r="E111"/>
          <cell r="F111"/>
          <cell r="G111"/>
          <cell r="H111"/>
          <cell r="I111"/>
          <cell r="J111"/>
          <cell r="K111"/>
          <cell r="L111"/>
          <cell r="M111"/>
          <cell r="N111"/>
          <cell r="O111"/>
          <cell r="P111"/>
        </row>
        <row r="112">
          <cell r="B112"/>
          <cell r="C112"/>
          <cell r="D112"/>
          <cell r="E112"/>
          <cell r="F112"/>
          <cell r="G112"/>
          <cell r="H112"/>
          <cell r="I112"/>
          <cell r="J112"/>
          <cell r="K112"/>
          <cell r="L112"/>
          <cell r="M112"/>
          <cell r="N112"/>
          <cell r="O112"/>
          <cell r="P112"/>
        </row>
        <row r="113">
          <cell r="B113"/>
          <cell r="C113"/>
          <cell r="D113"/>
          <cell r="E113"/>
          <cell r="F113"/>
          <cell r="G113"/>
          <cell r="H113"/>
          <cell r="I113"/>
          <cell r="J113"/>
          <cell r="K113"/>
          <cell r="L113"/>
          <cell r="M113"/>
          <cell r="N113"/>
          <cell r="O113"/>
          <cell r="P113"/>
        </row>
        <row r="114">
          <cell r="B114"/>
          <cell r="C114"/>
          <cell r="D114"/>
          <cell r="E114"/>
          <cell r="F114"/>
          <cell r="G114"/>
          <cell r="H114"/>
          <cell r="I114"/>
          <cell r="J114"/>
          <cell r="K114"/>
          <cell r="L114"/>
          <cell r="M114"/>
          <cell r="N114"/>
          <cell r="O114"/>
          <cell r="P114"/>
        </row>
        <row r="115">
          <cell r="A115" t="str">
            <v>НС-1767347</v>
          </cell>
          <cell r="B115" t="str">
            <v>НС-1760270</v>
          </cell>
          <cell r="C115" t="str">
            <v>ELB-07PN-IN</v>
          </cell>
          <cell r="D115" t="str">
            <v>✓</v>
          </cell>
          <cell r="E115" t="str">
            <v>ELB-07PN</v>
          </cell>
          <cell r="F115" t="str">
            <v>2,05(0,73-2,50)</v>
          </cell>
          <cell r="G115" t="str">
            <v>2,15(0,73-2,50)</v>
          </cell>
          <cell r="H115" t="str">
            <v>25/28/32/34</v>
          </cell>
          <cell r="I115" t="str">
            <v>A/A</v>
          </cell>
          <cell r="J115" t="str">
            <v>720×284×210</v>
          </cell>
          <cell r="K115" t="str">
            <v>6,6 / 7,6</v>
          </cell>
          <cell r="L115">
            <v>5700</v>
          </cell>
          <cell r="M115">
            <v>4100</v>
          </cell>
          <cell r="N115">
            <v>18890</v>
          </cell>
          <cell r="O115">
            <v>13600</v>
          </cell>
          <cell r="P115">
            <v>12376</v>
          </cell>
        </row>
        <row r="116">
          <cell r="A116" t="str">
            <v>НС-1767347</v>
          </cell>
          <cell r="B116" t="str">
            <v>НС-1760282</v>
          </cell>
          <cell r="C116" t="str">
            <v>ELB-07PN-OUT</v>
          </cell>
          <cell r="D116"/>
          <cell r="E116"/>
          <cell r="F116"/>
          <cell r="G116"/>
          <cell r="H116">
            <v>47</v>
          </cell>
          <cell r="I116"/>
          <cell r="J116" t="str">
            <v>660×421×250</v>
          </cell>
          <cell r="K116" t="str">
            <v>19,2 / 21,2</v>
          </cell>
          <cell r="L116">
            <v>13190</v>
          </cell>
          <cell r="M116">
            <v>9500</v>
          </cell>
          <cell r="N116"/>
          <cell r="O116"/>
          <cell r="P116"/>
        </row>
        <row r="117">
          <cell r="A117" t="str">
            <v>НС-1767348</v>
          </cell>
          <cell r="B117" t="str">
            <v>НС-1760272</v>
          </cell>
          <cell r="C117" t="str">
            <v>ELB-09PN-IN</v>
          </cell>
          <cell r="D117" t="str">
            <v>✓</v>
          </cell>
          <cell r="E117" t="str">
            <v>ELB-09PN</v>
          </cell>
          <cell r="F117" t="str">
            <v>2,60(0,82-2,78)</v>
          </cell>
          <cell r="G117" t="str">
            <v>2,65(0,82-2,78)</v>
          </cell>
          <cell r="H117" t="str">
            <v>25/28/33/35</v>
          </cell>
          <cell r="I117" t="str">
            <v>A/A</v>
          </cell>
          <cell r="J117" t="str">
            <v>720×284×210</v>
          </cell>
          <cell r="K117" t="str">
            <v>6,6 / 7,6</v>
          </cell>
          <cell r="L117">
            <v>6100</v>
          </cell>
          <cell r="M117">
            <v>4400</v>
          </cell>
          <cell r="N117">
            <v>20390</v>
          </cell>
          <cell r="O117">
            <v>14700</v>
          </cell>
          <cell r="P117">
            <v>13377</v>
          </cell>
        </row>
        <row r="118">
          <cell r="A118" t="str">
            <v>НС-1767348</v>
          </cell>
          <cell r="B118" t="str">
            <v>НС-1760283</v>
          </cell>
          <cell r="C118" t="str">
            <v>ELB-09PN-OUT</v>
          </cell>
          <cell r="D118"/>
          <cell r="E118"/>
          <cell r="F118"/>
          <cell r="G118"/>
          <cell r="H118">
            <v>47</v>
          </cell>
          <cell r="I118"/>
          <cell r="J118" t="str">
            <v>660×530×250</v>
          </cell>
          <cell r="K118" t="str">
            <v>19,6 / 21,6</v>
          </cell>
          <cell r="L118">
            <v>14290</v>
          </cell>
          <cell r="M118">
            <v>10300</v>
          </cell>
          <cell r="N118"/>
          <cell r="O118"/>
          <cell r="P118"/>
        </row>
        <row r="119">
          <cell r="A119" t="str">
            <v>НС-1767349</v>
          </cell>
          <cell r="B119" t="str">
            <v>НС-1760274</v>
          </cell>
          <cell r="C119" t="str">
            <v>ELB-12PN-IN</v>
          </cell>
          <cell r="D119" t="str">
            <v>✓</v>
          </cell>
          <cell r="E119" t="str">
            <v>ELB-12PN</v>
          </cell>
          <cell r="F119" t="str">
            <v>3,40(0,88-3,66)</v>
          </cell>
          <cell r="G119" t="str">
            <v>3,55(0,88-3,66)</v>
          </cell>
          <cell r="H119" t="str">
            <v>28/32/35/38</v>
          </cell>
          <cell r="I119" t="str">
            <v>A/A</v>
          </cell>
          <cell r="J119" t="str">
            <v>825×284×210</v>
          </cell>
          <cell r="K119" t="str">
            <v>7,6 / 9,4</v>
          </cell>
          <cell r="L119">
            <v>8400</v>
          </cell>
          <cell r="M119">
            <v>6200</v>
          </cell>
          <cell r="N119">
            <v>28090</v>
          </cell>
          <cell r="O119">
            <v>20500</v>
          </cell>
          <cell r="P119">
            <v>18655</v>
          </cell>
        </row>
        <row r="120">
          <cell r="A120" t="str">
            <v>НС-1767349</v>
          </cell>
          <cell r="B120" t="str">
            <v>НС-1760285</v>
          </cell>
          <cell r="C120" t="str">
            <v>ELB-12PN-OUT</v>
          </cell>
          <cell r="D120"/>
          <cell r="E120"/>
          <cell r="F120"/>
          <cell r="G120"/>
          <cell r="H120">
            <v>50</v>
          </cell>
          <cell r="I120"/>
          <cell r="J120" t="str">
            <v>660×530×250</v>
          </cell>
          <cell r="K120" t="str">
            <v>23,5 / 25,5</v>
          </cell>
          <cell r="L120">
            <v>19690</v>
          </cell>
          <cell r="M120">
            <v>14300</v>
          </cell>
          <cell r="N120"/>
          <cell r="O120"/>
          <cell r="P120"/>
        </row>
        <row r="121">
          <cell r="A121" t="str">
            <v>НС-1767350</v>
          </cell>
          <cell r="B121" t="str">
            <v>НС-1760276</v>
          </cell>
          <cell r="C121" t="str">
            <v>ELB-18PN-IN</v>
          </cell>
          <cell r="D121" t="str">
            <v>✓</v>
          </cell>
          <cell r="E121" t="str">
            <v>ELB-18PN</v>
          </cell>
          <cell r="F121" t="str">
            <v>5,05(1,10-5,56)</v>
          </cell>
          <cell r="G121" t="str">
            <v>5,20(1,10-5,56)</v>
          </cell>
          <cell r="H121" t="str">
            <v>33/36/39/42</v>
          </cell>
          <cell r="I121" t="str">
            <v>A/A</v>
          </cell>
          <cell r="J121" t="str">
            <v>930×305×235</v>
          </cell>
          <cell r="K121" t="str">
            <v>10,3 / 12,3</v>
          </cell>
          <cell r="L121">
            <v>14000</v>
          </cell>
          <cell r="M121">
            <v>10300</v>
          </cell>
          <cell r="N121">
            <v>46690</v>
          </cell>
          <cell r="O121">
            <v>34400</v>
          </cell>
          <cell r="P121">
            <v>31304</v>
          </cell>
        </row>
        <row r="122">
          <cell r="A122" t="str">
            <v>НС-1767350</v>
          </cell>
          <cell r="B122" t="str">
            <v>НС-1760286</v>
          </cell>
          <cell r="C122" t="str">
            <v>ELB-18PN-OUT</v>
          </cell>
          <cell r="D122"/>
          <cell r="E122"/>
          <cell r="F122"/>
          <cell r="G122"/>
          <cell r="H122">
            <v>54</v>
          </cell>
          <cell r="I122"/>
          <cell r="J122" t="str">
            <v>780×560×270</v>
          </cell>
          <cell r="K122" t="str">
            <v>31,2 / 34,2</v>
          </cell>
          <cell r="L122">
            <v>32690</v>
          </cell>
          <cell r="M122">
            <v>24100</v>
          </cell>
          <cell r="N122"/>
          <cell r="O122"/>
          <cell r="P122"/>
        </row>
        <row r="123">
          <cell r="A123" t="str">
            <v>НС-1767351</v>
          </cell>
          <cell r="B123" t="str">
            <v>НС-1760277</v>
          </cell>
          <cell r="C123" t="str">
            <v>ELB-24PN-IN</v>
          </cell>
          <cell r="D123" t="str">
            <v>✓</v>
          </cell>
          <cell r="E123" t="str">
            <v>ELB-24PN</v>
          </cell>
          <cell r="F123" t="str">
            <v>7,0(1,61-7,50)</v>
          </cell>
          <cell r="G123" t="str">
            <v>7,15(1,61-7,50)</v>
          </cell>
          <cell r="H123" t="str">
            <v>34/36/40/42</v>
          </cell>
          <cell r="I123" t="str">
            <v>A/A</v>
          </cell>
          <cell r="J123" t="str">
            <v>1045×327×235</v>
          </cell>
          <cell r="K123" t="str">
            <v>10,3 / 12,3</v>
          </cell>
          <cell r="L123">
            <v>18200</v>
          </cell>
          <cell r="M123">
            <v>13400</v>
          </cell>
          <cell r="N123">
            <v>60590</v>
          </cell>
          <cell r="O123">
            <v>44600</v>
          </cell>
          <cell r="P123">
            <v>40586</v>
          </cell>
        </row>
        <row r="124">
          <cell r="A124" t="str">
            <v>НС-1767351</v>
          </cell>
          <cell r="B124" t="str">
            <v>НС-1760287</v>
          </cell>
          <cell r="C124" t="str">
            <v>ELB-24PN-OUT</v>
          </cell>
          <cell r="D124"/>
          <cell r="E124"/>
          <cell r="F124"/>
          <cell r="G124"/>
          <cell r="H124">
            <v>55</v>
          </cell>
          <cell r="I124"/>
          <cell r="J124" t="str">
            <v>820×635×310</v>
          </cell>
          <cell r="K124" t="str">
            <v>38,0 / 42,0</v>
          </cell>
          <cell r="L124">
            <v>42390</v>
          </cell>
          <cell r="M124">
            <v>31200</v>
          </cell>
          <cell r="N124"/>
          <cell r="O124"/>
          <cell r="P124"/>
        </row>
        <row r="125">
          <cell r="B125"/>
          <cell r="C125"/>
          <cell r="D125"/>
          <cell r="E125"/>
          <cell r="F125"/>
          <cell r="G125"/>
          <cell r="H125"/>
          <cell r="I125"/>
          <cell r="J125"/>
          <cell r="K125"/>
          <cell r="L125"/>
          <cell r="M125"/>
          <cell r="N125"/>
          <cell r="O125"/>
          <cell r="P125"/>
        </row>
        <row r="126">
          <cell r="B126" t="str">
            <v xml:space="preserve">EXCEED </v>
          </cell>
          <cell r="C126"/>
          <cell r="D126"/>
          <cell r="E126"/>
          <cell r="F126"/>
          <cell r="G126"/>
          <cell r="H126"/>
          <cell r="I126"/>
          <cell r="J126"/>
          <cell r="K126"/>
          <cell r="L126"/>
          <cell r="M126"/>
          <cell r="N126"/>
          <cell r="O126"/>
          <cell r="P126"/>
        </row>
        <row r="127">
          <cell r="B127" t="str">
            <v>Wi-Fi ready</v>
          </cell>
          <cell r="C127"/>
          <cell r="D127"/>
          <cell r="E127"/>
          <cell r="F127"/>
          <cell r="G127"/>
          <cell r="H127"/>
          <cell r="I127"/>
          <cell r="J127"/>
          <cell r="K127"/>
          <cell r="L127"/>
          <cell r="M127"/>
          <cell r="N127"/>
          <cell r="O127"/>
          <cell r="P127"/>
        </row>
        <row r="128">
          <cell r="B128"/>
          <cell r="C128"/>
          <cell r="D128"/>
          <cell r="E128"/>
          <cell r="F128"/>
          <cell r="G128"/>
          <cell r="H128"/>
          <cell r="I128"/>
          <cell r="J128"/>
          <cell r="K128"/>
          <cell r="L128"/>
          <cell r="M128"/>
          <cell r="N128"/>
          <cell r="O128"/>
          <cell r="P128"/>
        </row>
        <row r="129">
          <cell r="B129"/>
          <cell r="C129"/>
          <cell r="D129"/>
          <cell r="E129"/>
          <cell r="F129"/>
          <cell r="G129"/>
          <cell r="H129"/>
          <cell r="I129"/>
          <cell r="J129"/>
          <cell r="K129"/>
          <cell r="L129"/>
          <cell r="M129"/>
          <cell r="N129"/>
          <cell r="O129"/>
          <cell r="P129"/>
        </row>
        <row r="130">
          <cell r="B130"/>
          <cell r="C130"/>
          <cell r="D130"/>
          <cell r="E130"/>
          <cell r="F130"/>
          <cell r="G130"/>
          <cell r="H130"/>
          <cell r="I130"/>
          <cell r="J130"/>
          <cell r="K130"/>
          <cell r="L130"/>
          <cell r="M130"/>
          <cell r="N130"/>
          <cell r="O130"/>
          <cell r="P130"/>
        </row>
        <row r="131">
          <cell r="B131"/>
          <cell r="C131"/>
          <cell r="D131"/>
          <cell r="E131"/>
          <cell r="F131"/>
          <cell r="G131"/>
          <cell r="H131"/>
          <cell r="I131"/>
          <cell r="J131"/>
          <cell r="K131"/>
          <cell r="L131"/>
          <cell r="M131"/>
          <cell r="N131"/>
          <cell r="O131"/>
          <cell r="P131"/>
        </row>
        <row r="132">
          <cell r="B132"/>
          <cell r="C132"/>
          <cell r="D132"/>
          <cell r="E132"/>
          <cell r="F132"/>
          <cell r="G132"/>
          <cell r="H132"/>
          <cell r="I132"/>
          <cell r="J132"/>
          <cell r="K132"/>
          <cell r="L132"/>
          <cell r="M132"/>
          <cell r="N132"/>
          <cell r="O132"/>
          <cell r="P132"/>
        </row>
        <row r="133">
          <cell r="A133" t="str">
            <v>НС-1692601</v>
          </cell>
          <cell r="B133" t="str">
            <v>НС-1692578</v>
          </cell>
          <cell r="C133" t="str">
            <v>EXD-07PN-IN</v>
          </cell>
          <cell r="D133" t="str">
            <v>✓</v>
          </cell>
          <cell r="E133" t="str">
            <v>EXD-07PN</v>
          </cell>
          <cell r="F133">
            <v>2.0499999999999998</v>
          </cell>
          <cell r="G133">
            <v>2.2000000000000002</v>
          </cell>
          <cell r="H133" t="str">
            <v>24/27/29/33/34</v>
          </cell>
          <cell r="I133" t="str">
            <v>A/A</v>
          </cell>
          <cell r="J133" t="str">
            <v>698x255x190</v>
          </cell>
          <cell r="K133" t="str">
            <v>6,5/8,5</v>
          </cell>
          <cell r="L133">
            <v>5100</v>
          </cell>
          <cell r="M133">
            <v>3700</v>
          </cell>
          <cell r="N133">
            <v>16890</v>
          </cell>
          <cell r="O133">
            <v>12400</v>
          </cell>
          <cell r="P133">
            <v>11284</v>
          </cell>
        </row>
        <row r="134">
          <cell r="A134"/>
          <cell r="B134" t="str">
            <v>НС-1692579</v>
          </cell>
          <cell r="C134" t="str">
            <v>EXD-07PN-OUT</v>
          </cell>
          <cell r="D134"/>
          <cell r="E134"/>
          <cell r="F134"/>
          <cell r="G134"/>
          <cell r="H134">
            <v>48</v>
          </cell>
          <cell r="I134"/>
          <cell r="J134" t="str">
            <v>712x459x276</v>
          </cell>
          <cell r="K134" t="str">
            <v>20,5/22,5</v>
          </cell>
          <cell r="L134">
            <v>11790</v>
          </cell>
          <cell r="M134">
            <v>8700</v>
          </cell>
          <cell r="N134"/>
          <cell r="O134"/>
          <cell r="P134"/>
        </row>
        <row r="135">
          <cell r="A135" t="str">
            <v>НС-1692602</v>
          </cell>
          <cell r="B135" t="str">
            <v>НС-1692580</v>
          </cell>
          <cell r="C135" t="str">
            <v>EXD-09PN-IN</v>
          </cell>
          <cell r="D135" t="str">
            <v>✓</v>
          </cell>
          <cell r="E135" t="str">
            <v>EXD-09PN</v>
          </cell>
          <cell r="F135">
            <v>2.65</v>
          </cell>
          <cell r="G135">
            <v>2.7</v>
          </cell>
          <cell r="H135" t="str">
            <v>24/27/29/33/35</v>
          </cell>
          <cell r="I135" t="str">
            <v>A/A</v>
          </cell>
          <cell r="J135" t="str">
            <v>698x255x190</v>
          </cell>
          <cell r="K135" t="str">
            <v>6,5/8,5</v>
          </cell>
          <cell r="L135">
            <v>5500</v>
          </cell>
          <cell r="M135">
            <v>4100</v>
          </cell>
          <cell r="N135">
            <v>18390</v>
          </cell>
          <cell r="O135">
            <v>13500</v>
          </cell>
          <cell r="P135">
            <v>12285</v>
          </cell>
        </row>
        <row r="136">
          <cell r="A136"/>
          <cell r="B136" t="str">
            <v>НС-1692581</v>
          </cell>
          <cell r="C136" t="str">
            <v>EXD-09PN-OUT</v>
          </cell>
          <cell r="D136"/>
          <cell r="E136"/>
          <cell r="F136"/>
          <cell r="G136"/>
          <cell r="H136">
            <v>49</v>
          </cell>
          <cell r="I136"/>
          <cell r="J136" t="str">
            <v>712x459x276</v>
          </cell>
          <cell r="K136" t="str">
            <v>23,0/25,0</v>
          </cell>
          <cell r="L136">
            <v>12890</v>
          </cell>
          <cell r="M136">
            <v>9400</v>
          </cell>
          <cell r="N136"/>
          <cell r="O136"/>
          <cell r="P136"/>
        </row>
        <row r="137">
          <cell r="A137" t="str">
            <v>НС-1692603</v>
          </cell>
          <cell r="B137" t="str">
            <v>НС-1692582</v>
          </cell>
          <cell r="C137" t="str">
            <v>EXD-12PN-IN</v>
          </cell>
          <cell r="D137" t="str">
            <v>✓</v>
          </cell>
          <cell r="E137" t="str">
            <v>EXD-12PN</v>
          </cell>
          <cell r="F137">
            <v>3.45</v>
          </cell>
          <cell r="G137">
            <v>3.65</v>
          </cell>
          <cell r="H137" t="str">
            <v>24/30/33/36/38</v>
          </cell>
          <cell r="I137" t="str">
            <v>A/A</v>
          </cell>
          <cell r="J137" t="str">
            <v>777x250x201</v>
          </cell>
          <cell r="K137" t="str">
            <v>7,2/9,2</v>
          </cell>
          <cell r="L137">
            <v>7700</v>
          </cell>
          <cell r="M137">
            <v>5600</v>
          </cell>
          <cell r="N137">
            <v>25590</v>
          </cell>
          <cell r="O137">
            <v>18800</v>
          </cell>
          <cell r="P137">
            <v>17108</v>
          </cell>
        </row>
        <row r="138">
          <cell r="A138"/>
          <cell r="B138" t="str">
            <v>НС-1692583</v>
          </cell>
          <cell r="C138" t="str">
            <v>EXD-12PN-OUT</v>
          </cell>
          <cell r="D138"/>
          <cell r="E138"/>
          <cell r="F138"/>
          <cell r="G138"/>
          <cell r="H138">
            <v>50</v>
          </cell>
          <cell r="I138"/>
          <cell r="J138" t="str">
            <v>712x459x276</v>
          </cell>
          <cell r="K138" t="str">
            <v>25,0/27,0</v>
          </cell>
          <cell r="L138">
            <v>17890</v>
          </cell>
          <cell r="M138">
            <v>13200</v>
          </cell>
          <cell r="N138"/>
          <cell r="O138"/>
          <cell r="P138"/>
        </row>
        <row r="139">
          <cell r="A139" t="str">
            <v>НС-1692604</v>
          </cell>
          <cell r="B139" t="str">
            <v>НС-1692585</v>
          </cell>
          <cell r="C139" t="str">
            <v>EXD-18PN-IN</v>
          </cell>
          <cell r="D139" t="str">
            <v>✓</v>
          </cell>
          <cell r="E139" t="str">
            <v>EXD-18PN</v>
          </cell>
          <cell r="F139">
            <v>5</v>
          </cell>
          <cell r="G139">
            <v>5.15</v>
          </cell>
          <cell r="H139" t="str">
            <v>32/34/38/40/43</v>
          </cell>
          <cell r="I139" t="str">
            <v>A/A</v>
          </cell>
          <cell r="J139" t="str">
            <v>910x294x206</v>
          </cell>
          <cell r="K139" t="str">
            <v>10,0/13,0</v>
          </cell>
          <cell r="L139">
            <v>12900</v>
          </cell>
          <cell r="M139">
            <v>9400</v>
          </cell>
          <cell r="N139">
            <v>42890</v>
          </cell>
          <cell r="O139">
            <v>31400</v>
          </cell>
          <cell r="P139">
            <v>28574</v>
          </cell>
        </row>
        <row r="140">
          <cell r="A140"/>
          <cell r="B140" t="str">
            <v>НС-1692586</v>
          </cell>
          <cell r="C140" t="str">
            <v>EXD-18PN-OUT</v>
          </cell>
          <cell r="D140"/>
          <cell r="E140"/>
          <cell r="F140"/>
          <cell r="G140"/>
          <cell r="H140">
            <v>52</v>
          </cell>
          <cell r="I140"/>
          <cell r="J140" t="str">
            <v>795x549x305</v>
          </cell>
          <cell r="K140" t="str">
            <v>30,0/32,5</v>
          </cell>
          <cell r="L140">
            <v>29990</v>
          </cell>
          <cell r="M140">
            <v>22000</v>
          </cell>
          <cell r="N140"/>
          <cell r="O140"/>
          <cell r="P140"/>
        </row>
        <row r="141">
          <cell r="A141" t="str">
            <v>НС-1692605</v>
          </cell>
          <cell r="B141" t="str">
            <v>НС-1692587</v>
          </cell>
          <cell r="C141" t="str">
            <v>EXD-24PN-IN</v>
          </cell>
          <cell r="D141" t="str">
            <v>✓</v>
          </cell>
          <cell r="E141" t="str">
            <v>EXD-24PN</v>
          </cell>
          <cell r="F141">
            <v>6.8</v>
          </cell>
          <cell r="G141">
            <v>6.9</v>
          </cell>
          <cell r="H141" t="str">
            <v>33/37/38/41/43</v>
          </cell>
          <cell r="I141" t="str">
            <v>A/A</v>
          </cell>
          <cell r="J141" t="str">
            <v>910x294x206</v>
          </cell>
          <cell r="K141" t="str">
            <v>10,0/13,0</v>
          </cell>
          <cell r="L141">
            <v>16800</v>
          </cell>
          <cell r="M141">
            <v>12200</v>
          </cell>
          <cell r="N141">
            <v>55990</v>
          </cell>
          <cell r="O141">
            <v>40800</v>
          </cell>
          <cell r="P141">
            <v>37128</v>
          </cell>
        </row>
        <row r="142">
          <cell r="A142"/>
          <cell r="B142" t="str">
            <v>НС-1692588</v>
          </cell>
          <cell r="C142" t="str">
            <v>EXD-24PN-OUT</v>
          </cell>
          <cell r="D142"/>
          <cell r="E142"/>
          <cell r="F142"/>
          <cell r="G142"/>
          <cell r="H142">
            <v>54</v>
          </cell>
          <cell r="I142"/>
          <cell r="J142" t="str">
            <v>853x602x349</v>
          </cell>
          <cell r="K142" t="str">
            <v>39,0/41,5</v>
          </cell>
          <cell r="L142">
            <v>39190</v>
          </cell>
          <cell r="M142">
            <v>28600</v>
          </cell>
          <cell r="N142"/>
          <cell r="O142"/>
          <cell r="P142"/>
        </row>
        <row r="143">
          <cell r="B143"/>
          <cell r="C143"/>
          <cell r="D143"/>
          <cell r="E143"/>
          <cell r="F143"/>
          <cell r="G143"/>
          <cell r="H143"/>
          <cell r="I143"/>
          <cell r="J143"/>
          <cell r="K143"/>
          <cell r="L143"/>
          <cell r="M143"/>
          <cell r="N143"/>
          <cell r="O143"/>
          <cell r="P143"/>
        </row>
        <row r="144">
          <cell r="B144" t="str">
            <v xml:space="preserve">ECLIPSE </v>
          </cell>
          <cell r="C144"/>
          <cell r="D144"/>
          <cell r="E144"/>
          <cell r="F144"/>
          <cell r="G144"/>
          <cell r="H144"/>
          <cell r="I144"/>
          <cell r="J144"/>
          <cell r="K144"/>
          <cell r="L144"/>
          <cell r="M144"/>
          <cell r="N144"/>
          <cell r="O144"/>
          <cell r="P144"/>
        </row>
        <row r="145">
          <cell r="B145" t="str">
            <v>Wi-Fi ready</v>
          </cell>
          <cell r="C145"/>
          <cell r="D145"/>
          <cell r="E145"/>
          <cell r="F145"/>
          <cell r="G145"/>
          <cell r="H145"/>
          <cell r="I145"/>
          <cell r="J145"/>
          <cell r="K145"/>
          <cell r="L145"/>
          <cell r="M145"/>
          <cell r="N145"/>
          <cell r="O145"/>
          <cell r="P145"/>
        </row>
        <row r="146">
          <cell r="B146" t="str">
            <v>NEW</v>
          </cell>
          <cell r="C146"/>
          <cell r="D146"/>
          <cell r="E146"/>
          <cell r="F146"/>
          <cell r="G146"/>
          <cell r="H146"/>
          <cell r="I146"/>
          <cell r="J146"/>
          <cell r="K146"/>
          <cell r="L146"/>
          <cell r="M146"/>
          <cell r="N146"/>
          <cell r="O146"/>
          <cell r="P146"/>
        </row>
        <row r="147">
          <cell r="B147"/>
          <cell r="C147"/>
          <cell r="D147"/>
          <cell r="E147"/>
          <cell r="F147"/>
          <cell r="G147"/>
          <cell r="H147"/>
          <cell r="I147"/>
          <cell r="J147"/>
          <cell r="K147"/>
          <cell r="L147"/>
          <cell r="M147"/>
          <cell r="N147"/>
          <cell r="O147"/>
          <cell r="P147"/>
        </row>
        <row r="148">
          <cell r="B148"/>
          <cell r="C148"/>
          <cell r="D148"/>
          <cell r="E148"/>
          <cell r="F148"/>
          <cell r="G148"/>
          <cell r="H148"/>
          <cell r="I148"/>
          <cell r="J148"/>
          <cell r="K148"/>
          <cell r="L148"/>
          <cell r="M148"/>
          <cell r="N148"/>
          <cell r="O148"/>
          <cell r="P148"/>
        </row>
        <row r="149">
          <cell r="B149"/>
          <cell r="C149"/>
          <cell r="D149"/>
          <cell r="E149"/>
          <cell r="F149"/>
          <cell r="G149"/>
          <cell r="H149"/>
          <cell r="I149"/>
          <cell r="J149"/>
          <cell r="K149"/>
          <cell r="L149"/>
          <cell r="M149"/>
          <cell r="N149"/>
          <cell r="O149"/>
          <cell r="P149"/>
        </row>
        <row r="150">
          <cell r="A150" t="str">
            <v>НС-1761129</v>
          </cell>
          <cell r="B150" t="str">
            <v>НС-1760237</v>
          </cell>
          <cell r="C150" t="str">
            <v>ECP-07PN-IN</v>
          </cell>
          <cell r="D150" t="str">
            <v>✓</v>
          </cell>
          <cell r="E150" t="str">
            <v>ECP-07PN</v>
          </cell>
          <cell r="F150">
            <v>2.15</v>
          </cell>
          <cell r="G150">
            <v>2.25</v>
          </cell>
          <cell r="H150" t="str">
            <v>24/27/29/33/34</v>
          </cell>
          <cell r="I150" t="str">
            <v>A/A</v>
          </cell>
          <cell r="J150" t="str">
            <v>698x255x190</v>
          </cell>
          <cell r="K150" t="str">
            <v>6,9 / 8,3</v>
          </cell>
          <cell r="L150">
            <v>5300</v>
          </cell>
          <cell r="M150">
            <v>4000</v>
          </cell>
          <cell r="N150">
            <v>17690</v>
          </cell>
          <cell r="O150">
            <v>13200</v>
          </cell>
          <cell r="P150">
            <v>12012</v>
          </cell>
        </row>
        <row r="151">
          <cell r="A151" t="str">
            <v>НС-1761129</v>
          </cell>
          <cell r="B151" t="str">
            <v>НС-1760242</v>
          </cell>
          <cell r="C151" t="str">
            <v>ECP-07PN-OUT</v>
          </cell>
          <cell r="D151"/>
          <cell r="E151"/>
          <cell r="F151"/>
          <cell r="G151"/>
          <cell r="H151">
            <v>48</v>
          </cell>
          <cell r="I151"/>
          <cell r="J151" t="str">
            <v>712x459x276</v>
          </cell>
          <cell r="K151" t="str">
            <v>20,4/22,5</v>
          </cell>
          <cell r="L151">
            <v>12390</v>
          </cell>
          <cell r="M151">
            <v>9200</v>
          </cell>
          <cell r="N151"/>
          <cell r="O151"/>
          <cell r="P151"/>
        </row>
        <row r="152">
          <cell r="A152" t="str">
            <v>НС-1761130</v>
          </cell>
          <cell r="B152" t="str">
            <v>НС-1760238</v>
          </cell>
          <cell r="C152" t="str">
            <v>ECP-09PN-IN</v>
          </cell>
          <cell r="D152" t="str">
            <v>✓</v>
          </cell>
          <cell r="E152" t="str">
            <v>ECP-09PN</v>
          </cell>
          <cell r="F152">
            <v>2.65</v>
          </cell>
          <cell r="G152">
            <v>2.7</v>
          </cell>
          <cell r="H152" t="str">
            <v>24/27/29/33/35</v>
          </cell>
          <cell r="I152" t="str">
            <v>A/A</v>
          </cell>
          <cell r="J152" t="str">
            <v>698x255x190</v>
          </cell>
          <cell r="K152" t="str">
            <v>6,9/8,3</v>
          </cell>
          <cell r="L152">
            <v>5800</v>
          </cell>
          <cell r="M152">
            <v>4300</v>
          </cell>
          <cell r="N152">
            <v>19190</v>
          </cell>
          <cell r="O152">
            <v>14300</v>
          </cell>
          <cell r="P152">
            <v>13013</v>
          </cell>
        </row>
        <row r="153">
          <cell r="A153" t="str">
            <v>НС-1761130</v>
          </cell>
          <cell r="B153" t="str">
            <v>НС-1760243</v>
          </cell>
          <cell r="C153" t="str">
            <v>ECP-09PN-OUT</v>
          </cell>
          <cell r="D153"/>
          <cell r="E153"/>
          <cell r="F153"/>
          <cell r="G153"/>
          <cell r="H153">
            <v>49</v>
          </cell>
          <cell r="I153"/>
          <cell r="J153" t="str">
            <v>712x459x276</v>
          </cell>
          <cell r="K153" t="str">
            <v>23,0/24,8</v>
          </cell>
          <cell r="L153">
            <v>13390</v>
          </cell>
          <cell r="M153">
            <v>10000</v>
          </cell>
          <cell r="N153"/>
          <cell r="O153"/>
          <cell r="P153"/>
        </row>
        <row r="154">
          <cell r="A154" t="str">
            <v>НС-1761131</v>
          </cell>
          <cell r="B154" t="str">
            <v>НС-1760239</v>
          </cell>
          <cell r="C154" t="str">
            <v>ECP-12PN-IN</v>
          </cell>
          <cell r="D154" t="str">
            <v>✓</v>
          </cell>
          <cell r="E154" t="str">
            <v>ECP-12PN</v>
          </cell>
          <cell r="F154">
            <v>3.45</v>
          </cell>
          <cell r="G154">
            <v>3.65</v>
          </cell>
          <cell r="H154" t="str">
            <v>27/30/33/36/38</v>
          </cell>
          <cell r="I154" t="str">
            <v>A/A</v>
          </cell>
          <cell r="J154" t="str">
            <v>777x250x201</v>
          </cell>
          <cell r="K154" t="str">
            <v>7,5/9,1</v>
          </cell>
          <cell r="L154">
            <v>8000</v>
          </cell>
          <cell r="M154">
            <v>5900</v>
          </cell>
          <cell r="N154">
            <v>26590</v>
          </cell>
          <cell r="O154">
            <v>19800</v>
          </cell>
          <cell r="P154">
            <v>18018</v>
          </cell>
        </row>
        <row r="155">
          <cell r="A155" t="str">
            <v>НС-1761131</v>
          </cell>
          <cell r="B155" t="str">
            <v>НС-1760244</v>
          </cell>
          <cell r="C155" t="str">
            <v>ECP-12PN-OUT</v>
          </cell>
          <cell r="D155"/>
          <cell r="E155"/>
          <cell r="F155"/>
          <cell r="G155"/>
          <cell r="H155">
            <v>50</v>
          </cell>
          <cell r="I155"/>
          <cell r="J155" t="str">
            <v>777x498x290</v>
          </cell>
          <cell r="K155" t="str">
            <v>25,1/27,1</v>
          </cell>
          <cell r="L155">
            <v>18590</v>
          </cell>
          <cell r="M155">
            <v>13900</v>
          </cell>
          <cell r="N155"/>
          <cell r="O155"/>
          <cell r="P155"/>
        </row>
        <row r="156">
          <cell r="A156" t="str">
            <v>НС-1761132</v>
          </cell>
          <cell r="B156" t="str">
            <v>НС-1760240</v>
          </cell>
          <cell r="C156" t="str">
            <v>ECP-18PN-IN</v>
          </cell>
          <cell r="D156" t="str">
            <v>✓</v>
          </cell>
          <cell r="E156" t="str">
            <v>ECP-18PN</v>
          </cell>
          <cell r="F156">
            <v>5.0999999999999996</v>
          </cell>
          <cell r="G156">
            <v>5.25</v>
          </cell>
          <cell r="H156" t="str">
            <v>32/34/38/40/43</v>
          </cell>
          <cell r="I156" t="str">
            <v>A/A</v>
          </cell>
          <cell r="J156" t="str">
            <v>910x294x206</v>
          </cell>
          <cell r="K156" t="str">
            <v>10,4/12,2</v>
          </cell>
          <cell r="L156">
            <v>13400</v>
          </cell>
          <cell r="M156">
            <v>10000</v>
          </cell>
          <cell r="N156">
            <v>44690</v>
          </cell>
          <cell r="O156">
            <v>33200</v>
          </cell>
          <cell r="P156">
            <v>30212</v>
          </cell>
        </row>
        <row r="157">
          <cell r="A157" t="str">
            <v>НС-1761132</v>
          </cell>
          <cell r="B157" t="str">
            <v>НС-1760245</v>
          </cell>
          <cell r="C157" t="str">
            <v>ECP-18PN-OUT</v>
          </cell>
          <cell r="D157"/>
          <cell r="E157"/>
          <cell r="F157"/>
          <cell r="G157"/>
          <cell r="H157">
            <v>52</v>
          </cell>
          <cell r="I157"/>
          <cell r="J157" t="str">
            <v>795x549x305</v>
          </cell>
          <cell r="K157" t="str">
            <v>30,8/32,9</v>
          </cell>
          <cell r="L157">
            <v>31290</v>
          </cell>
          <cell r="M157">
            <v>23200</v>
          </cell>
          <cell r="N157"/>
          <cell r="O157"/>
          <cell r="P157"/>
        </row>
        <row r="158">
          <cell r="A158" t="str">
            <v>НС-1761135</v>
          </cell>
          <cell r="B158" t="str">
            <v>НС-1760241</v>
          </cell>
          <cell r="C158" t="str">
            <v>ECP-24PN-IN</v>
          </cell>
          <cell r="D158" t="str">
            <v>✓</v>
          </cell>
          <cell r="E158" t="str">
            <v>ECP-24PN</v>
          </cell>
          <cell r="F158">
            <v>7.05</v>
          </cell>
          <cell r="G158">
            <v>7.2</v>
          </cell>
          <cell r="H158" t="str">
            <v>33/37/38/41/43</v>
          </cell>
          <cell r="I158" t="str">
            <v>A/A</v>
          </cell>
          <cell r="J158" t="str">
            <v>910x294x206</v>
          </cell>
          <cell r="K158" t="str">
            <v>10,5/12,4</v>
          </cell>
          <cell r="L158">
            <v>17400</v>
          </cell>
          <cell r="M158">
            <v>12900</v>
          </cell>
          <cell r="N158">
            <v>58090</v>
          </cell>
          <cell r="O158">
            <v>42900</v>
          </cell>
          <cell r="P158">
            <v>39039</v>
          </cell>
        </row>
        <row r="159">
          <cell r="A159" t="str">
            <v>НС-1761135</v>
          </cell>
          <cell r="B159" t="str">
            <v>НС-1760247</v>
          </cell>
          <cell r="C159" t="str">
            <v>ECP-24PN-OUT</v>
          </cell>
          <cell r="D159"/>
          <cell r="E159"/>
          <cell r="F159"/>
          <cell r="G159"/>
          <cell r="H159">
            <v>54</v>
          </cell>
          <cell r="I159"/>
          <cell r="J159" t="str">
            <v>853x602x349</v>
          </cell>
          <cell r="K159" t="str">
            <v>38,5/41,1</v>
          </cell>
          <cell r="L159">
            <v>40690</v>
          </cell>
          <cell r="M159">
            <v>30000</v>
          </cell>
          <cell r="N159"/>
          <cell r="O159"/>
          <cell r="P159"/>
        </row>
        <row r="160">
          <cell r="B160"/>
          <cell r="C160"/>
          <cell r="D160"/>
          <cell r="E160"/>
          <cell r="F160"/>
          <cell r="G160"/>
          <cell r="H160"/>
          <cell r="I160"/>
          <cell r="J160"/>
          <cell r="K160"/>
          <cell r="L160"/>
          <cell r="M160"/>
          <cell r="N160"/>
          <cell r="O160"/>
          <cell r="P160"/>
        </row>
        <row r="161">
          <cell r="B161" t="str">
            <v xml:space="preserve">ECLIPSE </v>
          </cell>
          <cell r="C161"/>
          <cell r="D161"/>
          <cell r="E161"/>
          <cell r="F161"/>
          <cell r="G161"/>
          <cell r="H161"/>
          <cell r="I161"/>
          <cell r="J161"/>
          <cell r="K161"/>
          <cell r="L161"/>
          <cell r="M161"/>
          <cell r="N161"/>
          <cell r="O161"/>
          <cell r="P161"/>
        </row>
        <row r="162">
          <cell r="B162" t="str">
            <v>Wi-Fi ready</v>
          </cell>
          <cell r="C162"/>
          <cell r="D162"/>
          <cell r="E162"/>
          <cell r="F162"/>
          <cell r="G162"/>
          <cell r="H162"/>
          <cell r="I162"/>
          <cell r="J162"/>
          <cell r="K162"/>
          <cell r="L162"/>
          <cell r="M162"/>
          <cell r="N162"/>
          <cell r="O162"/>
          <cell r="P162"/>
        </row>
        <row r="163">
          <cell r="B163"/>
          <cell r="C163"/>
          <cell r="D163"/>
          <cell r="E163"/>
          <cell r="F163"/>
          <cell r="G163"/>
          <cell r="H163"/>
          <cell r="I163"/>
          <cell r="J163"/>
          <cell r="K163"/>
          <cell r="L163"/>
          <cell r="M163"/>
          <cell r="N163"/>
          <cell r="O163"/>
          <cell r="P163"/>
        </row>
        <row r="164">
          <cell r="B164"/>
          <cell r="C164"/>
          <cell r="D164"/>
          <cell r="E164"/>
          <cell r="F164"/>
          <cell r="G164"/>
          <cell r="H164"/>
          <cell r="I164"/>
          <cell r="J164"/>
          <cell r="K164"/>
          <cell r="L164"/>
          <cell r="M164"/>
          <cell r="N164"/>
          <cell r="O164"/>
          <cell r="P164"/>
        </row>
        <row r="165">
          <cell r="B165"/>
          <cell r="C165"/>
          <cell r="D165"/>
          <cell r="E165"/>
          <cell r="F165"/>
          <cell r="G165"/>
          <cell r="H165"/>
          <cell r="I165"/>
          <cell r="J165"/>
          <cell r="K165"/>
          <cell r="L165"/>
          <cell r="M165"/>
          <cell r="N165"/>
          <cell r="O165"/>
          <cell r="P165"/>
        </row>
        <row r="166">
          <cell r="B166"/>
          <cell r="C166"/>
          <cell r="D166"/>
          <cell r="E166"/>
          <cell r="F166"/>
          <cell r="G166"/>
          <cell r="H166"/>
          <cell r="I166"/>
          <cell r="J166"/>
          <cell r="K166"/>
          <cell r="L166"/>
          <cell r="M166"/>
          <cell r="N166"/>
          <cell r="O166"/>
          <cell r="P166"/>
        </row>
        <row r="167">
          <cell r="A167" t="str">
            <v>НС-1597386</v>
          </cell>
          <cell r="B167" t="str">
            <v>НС-1596039</v>
          </cell>
          <cell r="C167" t="str">
            <v>ECS-07PN-IN</v>
          </cell>
          <cell r="D167" t="str">
            <v>✓</v>
          </cell>
          <cell r="E167" t="str">
            <v>ECS-07PN</v>
          </cell>
          <cell r="F167">
            <v>2.0499999999999998</v>
          </cell>
          <cell r="G167">
            <v>2.2000000000000002</v>
          </cell>
          <cell r="H167" t="str">
            <v>24/27/29/33/34</v>
          </cell>
          <cell r="I167" t="str">
            <v>A/A</v>
          </cell>
          <cell r="J167" t="str">
            <v>698x255x190</v>
          </cell>
          <cell r="K167" t="str">
            <v>6,5/8,5</v>
          </cell>
          <cell r="L167">
            <v>5200</v>
          </cell>
          <cell r="M167">
            <v>3900</v>
          </cell>
          <cell r="N167">
            <v>17390</v>
          </cell>
          <cell r="O167">
            <v>12900</v>
          </cell>
          <cell r="P167">
            <v>11739</v>
          </cell>
        </row>
        <row r="168">
          <cell r="A168"/>
          <cell r="B168" t="str">
            <v>НС-1596041</v>
          </cell>
          <cell r="C168" t="str">
            <v>ECS-07PN-OUT</v>
          </cell>
          <cell r="D168"/>
          <cell r="E168"/>
          <cell r="F168"/>
          <cell r="G168"/>
          <cell r="H168">
            <v>48</v>
          </cell>
          <cell r="I168"/>
          <cell r="J168" t="str">
            <v>712x459x276</v>
          </cell>
          <cell r="K168" t="str">
            <v>20,5/22,5</v>
          </cell>
          <cell r="L168">
            <v>12190</v>
          </cell>
          <cell r="M168">
            <v>9000</v>
          </cell>
          <cell r="N168"/>
          <cell r="O168"/>
          <cell r="P168"/>
        </row>
        <row r="169">
          <cell r="A169" t="str">
            <v>НС-1597387</v>
          </cell>
          <cell r="B169" t="str">
            <v>НС-1596042</v>
          </cell>
          <cell r="C169" t="str">
            <v>ECS-09PN-IN</v>
          </cell>
          <cell r="D169" t="str">
            <v>✓</v>
          </cell>
          <cell r="E169" t="str">
            <v>ECS-09PN</v>
          </cell>
          <cell r="F169">
            <v>2.65</v>
          </cell>
          <cell r="G169">
            <v>2.7</v>
          </cell>
          <cell r="H169" t="str">
            <v>24/27/29/33/35</v>
          </cell>
          <cell r="I169" t="str">
            <v>A/A</v>
          </cell>
          <cell r="J169" t="str">
            <v>698x255x190</v>
          </cell>
          <cell r="K169" t="str">
            <v>6,5/8,5</v>
          </cell>
          <cell r="L169">
            <v>5700</v>
          </cell>
          <cell r="M169">
            <v>4200</v>
          </cell>
          <cell r="N169">
            <v>18890</v>
          </cell>
          <cell r="O169">
            <v>14000</v>
          </cell>
          <cell r="P169">
            <v>12740</v>
          </cell>
        </row>
        <row r="170">
          <cell r="A170"/>
          <cell r="B170" t="str">
            <v>НС-1596043</v>
          </cell>
          <cell r="C170" t="str">
            <v>ECS-09PN-OUT</v>
          </cell>
          <cell r="D170"/>
          <cell r="E170"/>
          <cell r="F170"/>
          <cell r="G170"/>
          <cell r="H170">
            <v>49</v>
          </cell>
          <cell r="I170"/>
          <cell r="J170" t="str">
            <v>712x459x276</v>
          </cell>
          <cell r="K170" t="str">
            <v>23,0/25,0</v>
          </cell>
          <cell r="L170">
            <v>13190</v>
          </cell>
          <cell r="M170">
            <v>9800</v>
          </cell>
          <cell r="N170"/>
          <cell r="O170"/>
          <cell r="P170"/>
        </row>
        <row r="171">
          <cell r="A171" t="str">
            <v>НС-1597405</v>
          </cell>
          <cell r="B171" t="str">
            <v>НС-1596044</v>
          </cell>
          <cell r="C171" t="str">
            <v>ECS-12PN-IN</v>
          </cell>
          <cell r="D171" t="str">
            <v>✓</v>
          </cell>
          <cell r="E171" t="str">
            <v>ECS-12PN</v>
          </cell>
          <cell r="F171">
            <v>3.45</v>
          </cell>
          <cell r="G171">
            <v>3.65</v>
          </cell>
          <cell r="H171" t="str">
            <v>24/30/33/36/38</v>
          </cell>
          <cell r="I171" t="str">
            <v>A/A</v>
          </cell>
          <cell r="J171" t="str">
            <v>777x250x201</v>
          </cell>
          <cell r="K171" t="str">
            <v>7,2/9,2</v>
          </cell>
          <cell r="L171">
            <v>7900</v>
          </cell>
          <cell r="M171">
            <v>5900</v>
          </cell>
          <cell r="N171">
            <v>26290</v>
          </cell>
          <cell r="O171">
            <v>19500</v>
          </cell>
          <cell r="P171">
            <v>17745</v>
          </cell>
        </row>
        <row r="172">
          <cell r="A172"/>
          <cell r="B172" t="str">
            <v>НС-1596045</v>
          </cell>
          <cell r="C172" t="str">
            <v>ECS-12PN-OUT</v>
          </cell>
          <cell r="D172"/>
          <cell r="E172"/>
          <cell r="F172"/>
          <cell r="G172"/>
          <cell r="H172">
            <v>50</v>
          </cell>
          <cell r="I172"/>
          <cell r="J172" t="str">
            <v>777x498x290</v>
          </cell>
          <cell r="K172" t="str">
            <v>25,0/27,0</v>
          </cell>
          <cell r="L172">
            <v>18390</v>
          </cell>
          <cell r="M172">
            <v>13600</v>
          </cell>
          <cell r="N172"/>
          <cell r="O172"/>
          <cell r="P172"/>
        </row>
        <row r="173">
          <cell r="A173" t="str">
            <v>НС-1597414</v>
          </cell>
          <cell r="B173" t="str">
            <v>НС-1596046</v>
          </cell>
          <cell r="C173" t="str">
            <v>ECS-18PN-IN</v>
          </cell>
          <cell r="D173" t="str">
            <v>✓</v>
          </cell>
          <cell r="E173" t="str">
            <v>ECS-18PN</v>
          </cell>
          <cell r="F173">
            <v>5</v>
          </cell>
          <cell r="G173">
            <v>5.15</v>
          </cell>
          <cell r="H173" t="str">
            <v>32/34/38/40/43</v>
          </cell>
          <cell r="I173" t="str">
            <v>A/A</v>
          </cell>
          <cell r="J173" t="str">
            <v>910x294x206</v>
          </cell>
          <cell r="K173" t="str">
            <v>10,0/13,0</v>
          </cell>
          <cell r="L173">
            <v>13300</v>
          </cell>
          <cell r="M173">
            <v>9800</v>
          </cell>
          <cell r="N173">
            <v>44190</v>
          </cell>
          <cell r="O173">
            <v>32700</v>
          </cell>
          <cell r="P173">
            <v>29757</v>
          </cell>
        </row>
        <row r="174">
          <cell r="A174"/>
          <cell r="B174" t="str">
            <v>НС-1596047</v>
          </cell>
          <cell r="C174" t="str">
            <v>ECS-18PN-OUT</v>
          </cell>
          <cell r="D174"/>
          <cell r="E174"/>
          <cell r="F174"/>
          <cell r="G174"/>
          <cell r="H174">
            <v>52</v>
          </cell>
          <cell r="I174"/>
          <cell r="J174" t="str">
            <v>795x549x305</v>
          </cell>
          <cell r="K174" t="str">
            <v>30,0/32,5</v>
          </cell>
          <cell r="L174">
            <v>30890</v>
          </cell>
          <cell r="M174">
            <v>22900</v>
          </cell>
          <cell r="N174"/>
          <cell r="O174"/>
          <cell r="P174"/>
        </row>
        <row r="175">
          <cell r="A175" t="str">
            <v>НС-1597415</v>
          </cell>
          <cell r="B175" t="str">
            <v>НС-1596049</v>
          </cell>
          <cell r="C175" t="str">
            <v>ECS-24PN-IN</v>
          </cell>
          <cell r="D175" t="str">
            <v>✓</v>
          </cell>
          <cell r="E175" t="str">
            <v>ECS-24PN</v>
          </cell>
          <cell r="F175">
            <v>6.8</v>
          </cell>
          <cell r="G175">
            <v>6.9</v>
          </cell>
          <cell r="H175" t="str">
            <v>33/37/38/41/43</v>
          </cell>
          <cell r="I175" t="str">
            <v>A/A</v>
          </cell>
          <cell r="J175" t="str">
            <v>910x294x206</v>
          </cell>
          <cell r="K175" t="str">
            <v>10,0/13,0</v>
          </cell>
          <cell r="L175">
            <v>17300</v>
          </cell>
          <cell r="M175">
            <v>12700</v>
          </cell>
          <cell r="N175">
            <v>57590</v>
          </cell>
          <cell r="O175">
            <v>42400</v>
          </cell>
          <cell r="P175">
            <v>38584</v>
          </cell>
        </row>
        <row r="176">
          <cell r="A176"/>
          <cell r="B176" t="str">
            <v>НС-1596050</v>
          </cell>
          <cell r="C176" t="str">
            <v>ECS-24PN-OUT</v>
          </cell>
          <cell r="D176"/>
          <cell r="E176"/>
          <cell r="F176"/>
          <cell r="G176"/>
          <cell r="H176">
            <v>54</v>
          </cell>
          <cell r="I176"/>
          <cell r="J176" t="str">
            <v>853x602x349</v>
          </cell>
          <cell r="K176" t="str">
            <v>39,0/41,5</v>
          </cell>
          <cell r="L176">
            <v>40290</v>
          </cell>
          <cell r="M176">
            <v>29700</v>
          </cell>
          <cell r="N176"/>
          <cell r="O176"/>
          <cell r="P176"/>
        </row>
        <row r="177">
          <cell r="A177"/>
          <cell r="B177" t="str">
            <v>МУЛЬТИ СПЛИТ-СИСТЕМЫ</v>
          </cell>
          <cell r="C177"/>
          <cell r="D177"/>
          <cell r="E177"/>
          <cell r="F177"/>
          <cell r="G177"/>
          <cell r="H177"/>
          <cell r="I177"/>
          <cell r="J177"/>
          <cell r="K177"/>
          <cell r="L177"/>
          <cell r="M177"/>
          <cell r="N177"/>
          <cell r="O177"/>
          <cell r="P177"/>
        </row>
        <row r="178">
          <cell r="A178"/>
          <cell r="B178" t="str">
            <v>ECLIPSE MULTI DC EU Inverter
наружные блоки</v>
          </cell>
          <cell r="C178"/>
          <cell r="D178"/>
          <cell r="E178"/>
          <cell r="F178"/>
          <cell r="G178"/>
          <cell r="H178"/>
          <cell r="I178"/>
          <cell r="J178" t="str">
            <v>▪ А++ КЛАСС ЭНЕРГОЭФФЕКТИВНОСТИ</v>
          </cell>
          <cell r="K178"/>
          <cell r="L178"/>
          <cell r="M178"/>
          <cell r="N178"/>
          <cell r="O178"/>
          <cell r="P178"/>
        </row>
        <row r="179">
          <cell r="A179"/>
          <cell r="B179"/>
          <cell r="C179"/>
          <cell r="D179"/>
          <cell r="E179"/>
          <cell r="F179"/>
          <cell r="G179"/>
          <cell r="H179"/>
          <cell r="I179"/>
          <cell r="J179" t="str">
            <v>▪ ПОДКЛЮЧЕНИЕ ДО 3 ВНУТРЕННИХ БЛОКОВ</v>
          </cell>
          <cell r="K179"/>
          <cell r="L179"/>
          <cell r="M179"/>
          <cell r="N179"/>
          <cell r="O179"/>
          <cell r="P179"/>
        </row>
        <row r="180">
          <cell r="A180"/>
          <cell r="B180"/>
          <cell r="C180"/>
          <cell r="D180"/>
          <cell r="E180"/>
          <cell r="F180"/>
          <cell r="G180"/>
          <cell r="H180"/>
          <cell r="I180"/>
          <cell r="J180" t="str">
            <v>▪ ХЛАДАГЕНТ R32</v>
          </cell>
          <cell r="K180"/>
          <cell r="L180"/>
          <cell r="M180"/>
          <cell r="N180"/>
          <cell r="O180"/>
          <cell r="P180"/>
        </row>
        <row r="181">
          <cell r="A181"/>
          <cell r="B181"/>
          <cell r="C181"/>
          <cell r="D181"/>
          <cell r="E181"/>
          <cell r="F181"/>
          <cell r="G181"/>
          <cell r="H181"/>
          <cell r="I181"/>
          <cell r="J181" t="str">
            <v>▪ АНТИКОРРОЗИЙНОЕ ПОКРЫТИЕ ЛАМЕЛЕЙ ТЕПЛООБМЕННИКОВ BLUE FIN</v>
          </cell>
          <cell r="K181"/>
          <cell r="L181"/>
          <cell r="M181"/>
          <cell r="N181"/>
          <cell r="O181"/>
          <cell r="P181"/>
        </row>
        <row r="182">
          <cell r="A182"/>
          <cell r="B182"/>
          <cell r="C182"/>
          <cell r="D182"/>
          <cell r="E182"/>
          <cell r="F182"/>
          <cell r="G182"/>
          <cell r="H182"/>
          <cell r="I182"/>
          <cell r="J182" t="str">
            <v>▪ СТАБИЛЬНАЯ РАБОТА НА ОХЛАЖДЕНИЕ ДО - 15℃ И НА НАГРЕВ ДО - 20℃</v>
          </cell>
          <cell r="K182"/>
          <cell r="L182"/>
          <cell r="M182"/>
          <cell r="N182"/>
          <cell r="O182"/>
          <cell r="P182"/>
        </row>
        <row r="183">
          <cell r="A183"/>
          <cell r="B183"/>
          <cell r="C183"/>
          <cell r="D183"/>
          <cell r="E183"/>
          <cell r="F183"/>
          <cell r="G183"/>
          <cell r="H183"/>
          <cell r="I183"/>
          <cell r="J183" t="str">
            <v>▪ ГАРАНТИЯ 2 ГОДА</v>
          </cell>
          <cell r="K183"/>
          <cell r="L183"/>
          <cell r="M183"/>
          <cell r="N183"/>
          <cell r="O183"/>
          <cell r="P183"/>
        </row>
        <row r="184">
          <cell r="A184"/>
          <cell r="B184"/>
          <cell r="C184"/>
          <cell r="D184"/>
          <cell r="E184"/>
          <cell r="F184"/>
          <cell r="G184"/>
          <cell r="H184"/>
          <cell r="I184"/>
          <cell r="J184"/>
          <cell r="K184"/>
          <cell r="L184"/>
          <cell r="M184"/>
          <cell r="N184"/>
          <cell r="O184"/>
          <cell r="P184"/>
        </row>
        <row r="185">
          <cell r="A185"/>
          <cell r="B185"/>
          <cell r="C185"/>
          <cell r="D185"/>
          <cell r="E185"/>
          <cell r="F185"/>
          <cell r="G185"/>
          <cell r="H185"/>
          <cell r="I185"/>
          <cell r="J185"/>
          <cell r="K185"/>
          <cell r="L185"/>
          <cell r="M185"/>
          <cell r="N185"/>
          <cell r="O185"/>
          <cell r="P185"/>
        </row>
        <row r="186">
          <cell r="A186" t="str">
            <v>НС-1692386</v>
          </cell>
          <cell r="B186" t="str">
            <v>НС-1692386</v>
          </cell>
          <cell r="C186" t="str">
            <v>UC-2FME14-OUT</v>
          </cell>
          <cell r="D186" t="str">
            <v>✓</v>
          </cell>
          <cell r="E186" t="str">
            <v>UC-2FME14-OUT</v>
          </cell>
          <cell r="F186" t="str">
            <v>4,10 (1,20-4,85)</v>
          </cell>
          <cell r="G186" t="str">
            <v>4,50 (1,25-5,20)</v>
          </cell>
          <cell r="H186">
            <v>54</v>
          </cell>
          <cell r="I186" t="str">
            <v>A++</v>
          </cell>
          <cell r="J186" t="str">
            <v>853×602×349</v>
          </cell>
          <cell r="K186" t="str">
            <v>29/31</v>
          </cell>
          <cell r="L186">
            <v>50890</v>
          </cell>
          <cell r="M186">
            <v>35900</v>
          </cell>
          <cell r="N186">
            <v>50890</v>
          </cell>
          <cell r="O186">
            <v>35900</v>
          </cell>
          <cell r="P186">
            <v>32669</v>
          </cell>
        </row>
        <row r="187">
          <cell r="A187" t="str">
            <v>НС-1705832</v>
          </cell>
          <cell r="B187" t="str">
            <v>НС-1705832</v>
          </cell>
          <cell r="C187" t="str">
            <v>UC-2FMA18-OUT</v>
          </cell>
          <cell r="D187" t="str">
            <v>✓</v>
          </cell>
          <cell r="E187" t="str">
            <v>UC-2FMA18-OUT</v>
          </cell>
          <cell r="F187" t="str">
            <v>4,80 (1,23-5,40)</v>
          </cell>
          <cell r="G187" t="str">
            <v>4,90 (1,29-5,55)</v>
          </cell>
          <cell r="H187">
            <v>55</v>
          </cell>
          <cell r="I187" t="str">
            <v>A++</v>
          </cell>
          <cell r="J187" t="str">
            <v>853×602×349</v>
          </cell>
          <cell r="K187" t="str">
            <v>31/33</v>
          </cell>
          <cell r="L187">
            <v>57190</v>
          </cell>
          <cell r="M187">
            <v>40300</v>
          </cell>
          <cell r="N187">
            <v>57190</v>
          </cell>
          <cell r="O187">
            <v>40300</v>
          </cell>
          <cell r="P187">
            <v>36673</v>
          </cell>
        </row>
        <row r="188">
          <cell r="A188" t="str">
            <v>НС-1705834</v>
          </cell>
          <cell r="B188" t="str">
            <v>НС-1705834</v>
          </cell>
          <cell r="C188" t="str">
            <v>UC-3FMA24-OUT</v>
          </cell>
          <cell r="D188" t="str">
            <v>✓</v>
          </cell>
          <cell r="E188" t="str">
            <v>UC-3FMA24-OUT</v>
          </cell>
          <cell r="F188" t="str">
            <v>7,90 (2,80-8,80)</v>
          </cell>
          <cell r="G188" t="str">
            <v>7,96 (2,45-8,80)</v>
          </cell>
          <cell r="H188">
            <v>57</v>
          </cell>
          <cell r="I188" t="str">
            <v>A++</v>
          </cell>
          <cell r="J188" t="str">
            <v>920×699×380</v>
          </cell>
          <cell r="K188" t="str">
            <v>42/45</v>
          </cell>
          <cell r="L188">
            <v>77790</v>
          </cell>
          <cell r="M188">
            <v>54800</v>
          </cell>
          <cell r="N188">
            <v>77790</v>
          </cell>
          <cell r="O188">
            <v>54800</v>
          </cell>
          <cell r="P188">
            <v>49868</v>
          </cell>
        </row>
        <row r="189">
          <cell r="A189"/>
          <cell r="B189" t="str">
            <v>ECLIPSE MULTI DC EU Inverter
внутренние блоки
Wi-Fi Ready</v>
          </cell>
          <cell r="C189"/>
          <cell r="D189"/>
          <cell r="E189"/>
          <cell r="F189"/>
          <cell r="G189"/>
          <cell r="H189"/>
          <cell r="I189"/>
          <cell r="J189" t="str">
            <v>▪ 5 СКОРОСТЕЙ ВЕНТИЛЯТОРА ВНУТРЕННЕГО ВОЗДУХА</v>
          </cell>
          <cell r="K189"/>
          <cell r="L189"/>
          <cell r="M189"/>
          <cell r="N189"/>
          <cell r="O189"/>
          <cell r="P189"/>
        </row>
        <row r="190">
          <cell r="A190"/>
          <cell r="B190"/>
          <cell r="C190"/>
          <cell r="D190"/>
          <cell r="E190"/>
          <cell r="F190"/>
          <cell r="G190"/>
          <cell r="H190"/>
          <cell r="I190"/>
          <cell r="J190" t="str">
            <v>▪ SLEEP – РЕЖИМ КОМФОРТНОГО СНА</v>
          </cell>
          <cell r="K190"/>
          <cell r="L190"/>
          <cell r="M190"/>
          <cell r="N190"/>
          <cell r="O190"/>
          <cell r="P190"/>
        </row>
        <row r="191">
          <cell r="A191"/>
          <cell r="B191"/>
          <cell r="C191"/>
          <cell r="D191"/>
          <cell r="E191"/>
          <cell r="F191"/>
          <cell r="G191"/>
          <cell r="H191"/>
          <cell r="I191"/>
          <cell r="J191" t="str">
            <v>▪ ECO – РЕЖИМ ЭНЕРГОСБЕРЕЖЕНИЯ</v>
          </cell>
          <cell r="K191"/>
          <cell r="L191"/>
          <cell r="M191"/>
          <cell r="N191"/>
          <cell r="O191"/>
          <cell r="P191"/>
        </row>
        <row r="192">
          <cell r="A192"/>
          <cell r="B192"/>
          <cell r="C192"/>
          <cell r="D192"/>
          <cell r="E192"/>
          <cell r="F192"/>
          <cell r="G192"/>
          <cell r="H192"/>
          <cell r="I192"/>
          <cell r="J192" t="str">
            <v>▪ ЭРГОНОМИЧНЫЙ ПУЛЬТ УПРАВЛЕНИЯ</v>
          </cell>
          <cell r="K192"/>
          <cell r="L192"/>
          <cell r="M192"/>
          <cell r="N192"/>
          <cell r="O192"/>
          <cell r="P192"/>
        </row>
        <row r="193">
          <cell r="A193"/>
          <cell r="B193"/>
          <cell r="C193"/>
          <cell r="D193"/>
          <cell r="E193"/>
          <cell r="F193"/>
          <cell r="G193"/>
          <cell r="H193"/>
          <cell r="I193"/>
          <cell r="J193" t="str">
            <v>▪ WI-FI ПОДГОТОВКА</v>
          </cell>
          <cell r="K193"/>
          <cell r="L193"/>
          <cell r="M193"/>
          <cell r="N193"/>
          <cell r="O193"/>
          <cell r="P193"/>
        </row>
        <row r="194">
          <cell r="A194"/>
          <cell r="B194"/>
          <cell r="C194"/>
          <cell r="D194"/>
          <cell r="E194"/>
          <cell r="F194"/>
          <cell r="G194"/>
          <cell r="H194"/>
          <cell r="I194"/>
          <cell r="J194" t="str">
            <v>▪ ВОЗМОЖНОСТЬ ОТКЛЮЧЕНИЯ ДИСПЛЕЯ ВНУТРЕННЕГО БЛОКА</v>
          </cell>
          <cell r="K194"/>
          <cell r="L194"/>
          <cell r="M194"/>
          <cell r="N194"/>
          <cell r="O194"/>
          <cell r="P194"/>
        </row>
        <row r="195">
          <cell r="A195"/>
          <cell r="B195"/>
          <cell r="C195"/>
          <cell r="D195"/>
          <cell r="E195"/>
          <cell r="F195"/>
          <cell r="G195"/>
          <cell r="H195"/>
          <cell r="I195"/>
          <cell r="J195" t="str">
            <v>▪ АНТИКОРРОЗИЙНОЕ ПОКРЫТИЕ ТЕПЛООБМЕННИКА BLUE FIN</v>
          </cell>
          <cell r="K195"/>
          <cell r="L195"/>
          <cell r="M195"/>
          <cell r="N195"/>
          <cell r="O195"/>
          <cell r="P195"/>
        </row>
        <row r="196">
          <cell r="A196"/>
          <cell r="B196"/>
          <cell r="C196"/>
          <cell r="D196"/>
          <cell r="E196"/>
          <cell r="F196"/>
          <cell r="G196"/>
          <cell r="H196"/>
          <cell r="I196"/>
          <cell r="J196"/>
          <cell r="K196"/>
          <cell r="L196"/>
          <cell r="M196"/>
          <cell r="N196"/>
          <cell r="O196"/>
          <cell r="P196"/>
        </row>
        <row r="197">
          <cell r="A197" t="str">
            <v>НС-1692387</v>
          </cell>
          <cell r="B197" t="str">
            <v>НС-1692387</v>
          </cell>
          <cell r="C197" t="str">
            <v>UC-EMM09PN</v>
          </cell>
          <cell r="D197" t="str">
            <v>✓</v>
          </cell>
          <cell r="E197" t="str">
            <v>UC-EMM09PN</v>
          </cell>
          <cell r="F197" t="str">
            <v>2,64</v>
          </cell>
          <cell r="G197" t="str">
            <v>2,64</v>
          </cell>
          <cell r="H197" t="str">
            <v>21/23/27/31/34</v>
          </cell>
          <cell r="I197" t="str">
            <v>A++</v>
          </cell>
          <cell r="J197" t="str">
            <v>698×255×190</v>
          </cell>
          <cell r="K197" t="str">
            <v>6,5/8,5</v>
          </cell>
          <cell r="L197">
            <v>14590</v>
          </cell>
          <cell r="M197">
            <v>10300</v>
          </cell>
          <cell r="N197">
            <v>14590</v>
          </cell>
          <cell r="O197">
            <v>10300</v>
          </cell>
          <cell r="P197">
            <v>9373</v>
          </cell>
        </row>
        <row r="198">
          <cell r="A198" t="str">
            <v>НС-1692388</v>
          </cell>
          <cell r="B198" t="str">
            <v>НС-1692388</v>
          </cell>
          <cell r="C198" t="str">
            <v>UC-EMM12PN</v>
          </cell>
          <cell r="D198" t="str">
            <v>✓</v>
          </cell>
          <cell r="E198" t="str">
            <v>UC-EMM12PN</v>
          </cell>
          <cell r="F198" t="str">
            <v>3,52</v>
          </cell>
          <cell r="G198" t="str">
            <v>3,52</v>
          </cell>
          <cell r="H198" t="str">
            <v>21/23/27/31/34</v>
          </cell>
          <cell r="I198" t="str">
            <v>A++</v>
          </cell>
          <cell r="J198" t="str">
            <v>777×250×201</v>
          </cell>
          <cell r="K198" t="str">
            <v>8,0/10,5</v>
          </cell>
          <cell r="L198">
            <v>16490</v>
          </cell>
          <cell r="M198">
            <v>11600</v>
          </cell>
          <cell r="N198">
            <v>16490</v>
          </cell>
          <cell r="O198">
            <v>11600</v>
          </cell>
          <cell r="P198">
            <v>10556</v>
          </cell>
        </row>
        <row r="199">
          <cell r="B199" t="str">
            <v>Wi-Fi модуль</v>
          </cell>
          <cell r="C199"/>
          <cell r="D199"/>
          <cell r="E199"/>
          <cell r="F199"/>
          <cell r="G199"/>
          <cell r="H199"/>
          <cell r="I199"/>
          <cell r="J199"/>
          <cell r="K199"/>
          <cell r="L199"/>
          <cell r="M199"/>
          <cell r="N199"/>
          <cell r="O199"/>
          <cell r="P199"/>
        </row>
        <row r="200">
          <cell r="B200"/>
          <cell r="C200"/>
          <cell r="D200"/>
          <cell r="E200"/>
          <cell r="F200"/>
          <cell r="G200"/>
          <cell r="H200"/>
          <cell r="I200"/>
          <cell r="J200"/>
          <cell r="K200"/>
          <cell r="L200"/>
          <cell r="M200"/>
          <cell r="N200"/>
          <cell r="O200"/>
          <cell r="P200"/>
        </row>
        <row r="201">
          <cell r="B201" t="str">
            <v>НС-1626492</v>
          </cell>
          <cell r="C201" t="str">
            <v>LA-WF-TL10</v>
          </cell>
          <cell r="D201" t="str">
            <v>LA-WF-TL10</v>
          </cell>
          <cell r="E201"/>
          <cell r="F201"/>
          <cell r="G201"/>
          <cell r="H201"/>
          <cell r="I201"/>
          <cell r="J201"/>
          <cell r="K201"/>
          <cell r="N201">
            <v>2480</v>
          </cell>
          <cell r="O201">
            <v>1880</v>
          </cell>
          <cell r="P201">
            <v>1710.8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F1F060-CAA7-4D08-AECB-41A2AF1FA7E6}">
  <dimension ref="A1:F31"/>
  <sheetViews>
    <sheetView workbookViewId="0">
      <selection activeCell="C2" sqref="C2"/>
    </sheetView>
  </sheetViews>
  <sheetFormatPr defaultRowHeight="15"/>
  <cols>
    <col min="1" max="1" width="29.140625" style="62" customWidth="1"/>
    <col min="2" max="6" width="21.7109375" style="62" customWidth="1"/>
    <col min="7" max="16384" width="9.140625" style="62"/>
  </cols>
  <sheetData>
    <row r="1" spans="1:6">
      <c r="A1" s="63" t="s">
        <v>5548</v>
      </c>
      <c r="B1" s="67">
        <v>80.5</v>
      </c>
    </row>
    <row r="2" spans="1:6" s="107" customFormat="1">
      <c r="A2" s="110" t="s">
        <v>6790</v>
      </c>
      <c r="B2" s="67">
        <v>93</v>
      </c>
    </row>
    <row r="3" spans="1:6" s="73" customFormat="1">
      <c r="A3" s="76" t="s">
        <v>5549</v>
      </c>
      <c r="B3" s="67">
        <v>86</v>
      </c>
    </row>
    <row r="4" spans="1:6">
      <c r="A4" s="127" t="s">
        <v>5477</v>
      </c>
      <c r="B4" s="65" t="s">
        <v>5478</v>
      </c>
      <c r="C4" s="127" t="s">
        <v>5480</v>
      </c>
      <c r="D4" s="66" t="s">
        <v>5478</v>
      </c>
      <c r="E4" s="127" t="s">
        <v>5483</v>
      </c>
      <c r="F4" s="66" t="s">
        <v>5478</v>
      </c>
    </row>
    <row r="5" spans="1:6">
      <c r="A5" s="127"/>
      <c r="B5" s="65" t="s">
        <v>5479</v>
      </c>
      <c r="C5" s="127"/>
      <c r="D5" s="66" t="s">
        <v>5479</v>
      </c>
      <c r="E5" s="127"/>
      <c r="F5" s="66" t="s">
        <v>5479</v>
      </c>
    </row>
    <row r="6" spans="1:6">
      <c r="A6" s="127" t="s">
        <v>5498</v>
      </c>
      <c r="B6" s="65" t="s">
        <v>5478</v>
      </c>
      <c r="C6" s="127" t="s">
        <v>5486</v>
      </c>
      <c r="D6" s="66" t="s">
        <v>5478</v>
      </c>
      <c r="E6" s="127" t="s">
        <v>5547</v>
      </c>
      <c r="F6" s="66" t="s">
        <v>5478</v>
      </c>
    </row>
    <row r="7" spans="1:6">
      <c r="A7" s="127"/>
      <c r="B7" s="65" t="s">
        <v>5479</v>
      </c>
      <c r="C7" s="127"/>
      <c r="D7" s="66" t="s">
        <v>5479</v>
      </c>
      <c r="E7" s="127"/>
      <c r="F7" s="66" t="s">
        <v>5479</v>
      </c>
    </row>
    <row r="8" spans="1:6">
      <c r="A8" s="127" t="s">
        <v>5491</v>
      </c>
      <c r="B8" s="66" t="s">
        <v>5478</v>
      </c>
      <c r="C8" s="127" t="s">
        <v>5503</v>
      </c>
      <c r="D8" s="66" t="s">
        <v>5478</v>
      </c>
      <c r="E8" s="127" t="s">
        <v>5773</v>
      </c>
      <c r="F8" s="66" t="s">
        <v>5478</v>
      </c>
    </row>
    <row r="9" spans="1:6">
      <c r="A9" s="127"/>
      <c r="B9" s="66" t="s">
        <v>5479</v>
      </c>
      <c r="C9" s="127"/>
      <c r="D9" s="66" t="s">
        <v>5479</v>
      </c>
      <c r="E9" s="127"/>
      <c r="F9" s="66" t="s">
        <v>5479</v>
      </c>
    </row>
    <row r="10" spans="1:6">
      <c r="A10" s="127" t="s">
        <v>5499</v>
      </c>
      <c r="B10" s="66" t="s">
        <v>5478</v>
      </c>
      <c r="C10" s="127" t="s">
        <v>5489</v>
      </c>
      <c r="D10" s="66" t="s">
        <v>5478</v>
      </c>
      <c r="E10" s="127" t="s">
        <v>5774</v>
      </c>
      <c r="F10" s="66" t="s">
        <v>5478</v>
      </c>
    </row>
    <row r="11" spans="1:6">
      <c r="A11" s="127"/>
      <c r="B11" s="66" t="s">
        <v>5479</v>
      </c>
      <c r="C11" s="127"/>
      <c r="D11" s="66" t="s">
        <v>5479</v>
      </c>
      <c r="E11" s="127"/>
      <c r="F11" s="66" t="s">
        <v>5479</v>
      </c>
    </row>
    <row r="12" spans="1:6">
      <c r="A12" s="127" t="s">
        <v>5502</v>
      </c>
      <c r="B12" s="66" t="s">
        <v>5478</v>
      </c>
      <c r="C12" s="127" t="s">
        <v>5496</v>
      </c>
      <c r="D12" s="66" t="s">
        <v>5478</v>
      </c>
    </row>
    <row r="13" spans="1:6">
      <c r="A13" s="127"/>
      <c r="B13" s="66" t="s">
        <v>5479</v>
      </c>
      <c r="C13" s="127"/>
      <c r="D13" s="66" t="s">
        <v>5479</v>
      </c>
    </row>
    <row r="14" spans="1:6">
      <c r="A14" s="127" t="s">
        <v>5490</v>
      </c>
      <c r="B14" s="66" t="s">
        <v>5478</v>
      </c>
      <c r="C14" s="127" t="s">
        <v>5485</v>
      </c>
      <c r="D14" s="66" t="s">
        <v>5478</v>
      </c>
    </row>
    <row r="15" spans="1:6">
      <c r="A15" s="127"/>
      <c r="B15" s="66" t="s">
        <v>5479</v>
      </c>
      <c r="C15" s="127"/>
      <c r="D15" s="66" t="s">
        <v>5479</v>
      </c>
    </row>
    <row r="16" spans="1:6">
      <c r="A16" s="127" t="s">
        <v>5497</v>
      </c>
      <c r="B16" s="66" t="s">
        <v>5478</v>
      </c>
      <c r="C16" s="127" t="s">
        <v>5504</v>
      </c>
      <c r="D16" s="66" t="s">
        <v>5478</v>
      </c>
    </row>
    <row r="17" spans="1:4">
      <c r="A17" s="127"/>
      <c r="B17" s="66" t="s">
        <v>5479</v>
      </c>
      <c r="C17" s="127"/>
      <c r="D17" s="66" t="s">
        <v>5479</v>
      </c>
    </row>
    <row r="18" spans="1:4">
      <c r="A18" s="127" t="s">
        <v>5501</v>
      </c>
      <c r="B18" s="66" t="s">
        <v>5478</v>
      </c>
      <c r="C18" s="127" t="s">
        <v>5505</v>
      </c>
      <c r="D18" s="66" t="s">
        <v>5478</v>
      </c>
    </row>
    <row r="19" spans="1:4">
      <c r="A19" s="127"/>
      <c r="B19" s="66" t="s">
        <v>5479</v>
      </c>
      <c r="C19" s="127"/>
      <c r="D19" s="66" t="s">
        <v>5479</v>
      </c>
    </row>
    <row r="20" spans="1:4">
      <c r="A20" s="127" t="s">
        <v>5484</v>
      </c>
      <c r="B20" s="66" t="s">
        <v>5478</v>
      </c>
      <c r="C20" s="127" t="s">
        <v>5495</v>
      </c>
      <c r="D20" s="66" t="s">
        <v>5478</v>
      </c>
    </row>
    <row r="21" spans="1:4">
      <c r="A21" s="127"/>
      <c r="B21" s="66" t="s">
        <v>5479</v>
      </c>
      <c r="C21" s="127"/>
      <c r="D21" s="66" t="s">
        <v>5479</v>
      </c>
    </row>
    <row r="22" spans="1:4">
      <c r="A22" s="127" t="s">
        <v>5492</v>
      </c>
      <c r="B22" s="66" t="s">
        <v>5478</v>
      </c>
      <c r="C22" s="127" t="s">
        <v>5481</v>
      </c>
      <c r="D22" s="66" t="s">
        <v>5478</v>
      </c>
    </row>
    <row r="23" spans="1:4">
      <c r="A23" s="127"/>
      <c r="B23" s="66" t="s">
        <v>5479</v>
      </c>
      <c r="C23" s="127"/>
      <c r="D23" s="66" t="s">
        <v>5479</v>
      </c>
    </row>
    <row r="24" spans="1:4">
      <c r="A24" s="127" t="s">
        <v>5487</v>
      </c>
      <c r="B24" s="66" t="s">
        <v>5478</v>
      </c>
      <c r="C24" s="127" t="s">
        <v>5493</v>
      </c>
      <c r="D24" s="66" t="s">
        <v>5478</v>
      </c>
    </row>
    <row r="25" spans="1:4">
      <c r="A25" s="127"/>
      <c r="B25" s="66" t="s">
        <v>5479</v>
      </c>
      <c r="C25" s="127"/>
      <c r="D25" s="66" t="s">
        <v>5479</v>
      </c>
    </row>
    <row r="26" spans="1:4">
      <c r="A26" s="127" t="s">
        <v>5488</v>
      </c>
      <c r="B26" s="66" t="s">
        <v>5478</v>
      </c>
      <c r="C26" s="127" t="s">
        <v>5494</v>
      </c>
      <c r="D26" s="66" t="s">
        <v>5478</v>
      </c>
    </row>
    <row r="27" spans="1:4">
      <c r="A27" s="127"/>
      <c r="B27" s="66" t="s">
        <v>5479</v>
      </c>
      <c r="C27" s="127"/>
      <c r="D27" s="66" t="s">
        <v>5479</v>
      </c>
    </row>
    <row r="28" spans="1:4">
      <c r="A28" s="127" t="s">
        <v>5482</v>
      </c>
      <c r="B28" s="66" t="s">
        <v>5478</v>
      </c>
      <c r="C28" s="127" t="s">
        <v>5507</v>
      </c>
      <c r="D28" s="66" t="s">
        <v>5478</v>
      </c>
    </row>
    <row r="29" spans="1:4">
      <c r="A29" s="127"/>
      <c r="B29" s="66" t="s">
        <v>5479</v>
      </c>
      <c r="C29" s="127"/>
      <c r="D29" s="66" t="s">
        <v>5479</v>
      </c>
    </row>
    <row r="30" spans="1:4">
      <c r="A30" s="127" t="s">
        <v>5500</v>
      </c>
      <c r="B30" s="66" t="s">
        <v>5478</v>
      </c>
      <c r="C30" s="127" t="s">
        <v>5506</v>
      </c>
      <c r="D30" s="66" t="s">
        <v>5478</v>
      </c>
    </row>
    <row r="31" spans="1:4">
      <c r="A31" s="127"/>
      <c r="B31" s="66" t="s">
        <v>5479</v>
      </c>
      <c r="C31" s="127"/>
      <c r="D31" s="66" t="s">
        <v>5479</v>
      </c>
    </row>
  </sheetData>
  <mergeCells count="32">
    <mergeCell ref="C26:C27"/>
    <mergeCell ref="C28:C29"/>
    <mergeCell ref="C30:C31"/>
    <mergeCell ref="E4:E5"/>
    <mergeCell ref="C16:C17"/>
    <mergeCell ref="C18:C19"/>
    <mergeCell ref="C20:C21"/>
    <mergeCell ref="C22:C23"/>
    <mergeCell ref="C6:C7"/>
    <mergeCell ref="C8:C9"/>
    <mergeCell ref="C10:C11"/>
    <mergeCell ref="C12:C13"/>
    <mergeCell ref="C14:C15"/>
    <mergeCell ref="E6:E7"/>
    <mergeCell ref="E8:E9"/>
    <mergeCell ref="E10:E11"/>
    <mergeCell ref="A24:A25"/>
    <mergeCell ref="A26:A27"/>
    <mergeCell ref="A28:A29"/>
    <mergeCell ref="A30:A31"/>
    <mergeCell ref="C4:C5"/>
    <mergeCell ref="A14:A15"/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C24:C25"/>
  </mergeCells>
  <hyperlinks>
    <hyperlink ref="B4" location="AUX!R2C1" display="Инвертор" xr:uid="{8E925864-A34F-4004-B891-97F5246DC3E6}"/>
    <hyperlink ref="B5" location="AUX!R43C1" display="Он-офф" xr:uid="{F6801F36-9063-4AFE-8974-F733F71F98BF}"/>
    <hyperlink ref="B6" location="Axioma!R2C1" display="Инвертор" xr:uid="{1256CA6A-A40D-4059-A07B-8A7134EDF586}"/>
    <hyperlink ref="B7" location="Axioma!R36C1" display="Он-офф" xr:uid="{A4D0990C-5FD7-4C10-826A-2373D203509C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798C5-E1F1-4FFF-B959-DDC1F28DB528}">
  <dimension ref="A1:F115"/>
  <sheetViews>
    <sheetView workbookViewId="0">
      <selection activeCell="I18" sqref="I18"/>
    </sheetView>
  </sheetViews>
  <sheetFormatPr defaultRowHeight="15"/>
  <cols>
    <col min="1" max="1" width="18.85546875" style="80" customWidth="1"/>
    <col min="2" max="2" width="18.28515625" style="20" customWidth="1"/>
    <col min="3" max="4" width="22.7109375" style="20" customWidth="1"/>
    <col min="5" max="5" width="9.140625" style="21"/>
    <col min="6" max="16384" width="9.140625" style="20"/>
  </cols>
  <sheetData>
    <row r="1" spans="1:6" s="19" customFormat="1">
      <c r="A1" s="82" t="s">
        <v>144</v>
      </c>
      <c r="B1" s="19" t="s">
        <v>145</v>
      </c>
      <c r="C1" s="19" t="s">
        <v>1104</v>
      </c>
      <c r="D1" s="19" t="s">
        <v>147</v>
      </c>
      <c r="E1" s="3" t="s">
        <v>148</v>
      </c>
      <c r="F1" s="19" t="s">
        <v>1928</v>
      </c>
    </row>
    <row r="2" spans="1:6" s="36" customFormat="1" ht="15.75">
      <c r="A2" s="129" t="s">
        <v>3279</v>
      </c>
      <c r="B2" s="129"/>
      <c r="C2" s="129"/>
      <c r="D2" s="129"/>
      <c r="E2" s="129"/>
      <c r="F2" s="129"/>
    </row>
    <row r="3" spans="1:6" ht="15" customHeight="1">
      <c r="A3" s="130" t="s">
        <v>2834</v>
      </c>
      <c r="B3" s="130"/>
      <c r="C3" s="130"/>
      <c r="D3" s="130"/>
      <c r="E3" s="130"/>
      <c r="F3" s="130"/>
    </row>
    <row r="4" spans="1:6">
      <c r="A4" s="80" t="s">
        <v>2711</v>
      </c>
      <c r="C4" s="20" t="s">
        <v>2779</v>
      </c>
      <c r="D4" s="20" t="s">
        <v>2779</v>
      </c>
      <c r="E4" s="21">
        <f>VLOOKUP(A4,[1]Бытовые!$A:$N,COLUMN([1]Бытовые!$K$12),0)</f>
        <v>29900</v>
      </c>
      <c r="F4" s="20" t="str">
        <f>VLOOKUP(A4,'[2]Все товары'!$A:$E,COLUMN('[2]Все товары'!$E$2),0)</f>
        <v>250+</v>
      </c>
    </row>
    <row r="5" spans="1:6">
      <c r="A5" s="80" t="s">
        <v>2712</v>
      </c>
      <c r="C5" s="20" t="s">
        <v>2780</v>
      </c>
      <c r="D5" s="20" t="s">
        <v>2780</v>
      </c>
      <c r="E5" s="105">
        <f>VLOOKUP(A5,[1]Бытовые!$A:$N,COLUMN([1]Бытовые!$K$12),0)</f>
        <v>31900</v>
      </c>
      <c r="F5" s="20" t="str">
        <f>VLOOKUP(A5,'[2]Все товары'!$A:$E,COLUMN('[2]Все товары'!$E$2),0)</f>
        <v>250+</v>
      </c>
    </row>
    <row r="6" spans="1:6">
      <c r="A6" s="80" t="s">
        <v>2713</v>
      </c>
      <c r="C6" s="20" t="s">
        <v>2781</v>
      </c>
      <c r="D6" s="20" t="s">
        <v>2781</v>
      </c>
      <c r="E6" s="105">
        <f>VLOOKUP(A6,[1]Бытовые!$A:$N,COLUMN([1]Бытовые!$K$12),0)</f>
        <v>37900</v>
      </c>
      <c r="F6" s="20">
        <f>VLOOKUP(A6,'[2]Все товары'!$A:$E,COLUMN('[2]Все товары'!$E$2),0)</f>
        <v>118</v>
      </c>
    </row>
    <row r="7" spans="1:6">
      <c r="A7" s="80" t="s">
        <v>2714</v>
      </c>
      <c r="C7" s="20" t="s">
        <v>2782</v>
      </c>
      <c r="D7" s="20" t="s">
        <v>2782</v>
      </c>
      <c r="E7" s="105">
        <f>VLOOKUP(A7,[1]Бытовые!$A:$N,COLUMN([1]Бытовые!$K$12),0)</f>
        <v>58900</v>
      </c>
      <c r="F7" s="20">
        <f>VLOOKUP(A7,'[2]Все товары'!$A:$E,COLUMN('[2]Все товары'!$E$2),0)</f>
        <v>91</v>
      </c>
    </row>
    <row r="8" spans="1:6">
      <c r="A8" s="80" t="s">
        <v>2715</v>
      </c>
      <c r="C8" s="20" t="s">
        <v>2783</v>
      </c>
      <c r="D8" s="20" t="s">
        <v>2783</v>
      </c>
      <c r="E8" s="105">
        <f>VLOOKUP(A8,[1]Бытовые!$A:$N,COLUMN([1]Бытовые!$K$12),0)</f>
        <v>74900</v>
      </c>
      <c r="F8" s="20">
        <f>VLOOKUP(A8,'[2]Все товары'!$A:$E,COLUMN('[2]Все товары'!$E$2),0)</f>
        <v>215</v>
      </c>
    </row>
    <row r="9" spans="1:6">
      <c r="A9" s="128" t="s">
        <v>2719</v>
      </c>
      <c r="B9" s="128"/>
      <c r="C9" s="128"/>
      <c r="D9" s="128"/>
      <c r="E9" s="128"/>
      <c r="F9" s="128"/>
    </row>
    <row r="10" spans="1:6">
      <c r="A10" s="80" t="s">
        <v>2720</v>
      </c>
      <c r="C10" s="20" t="s">
        <v>2786</v>
      </c>
      <c r="D10" s="20" t="s">
        <v>2786</v>
      </c>
      <c r="E10" s="105">
        <f>VLOOKUP(A10,[1]Бытовые!$A:$N,COLUMN([1]Бытовые!$K$12),0)</f>
        <v>36800</v>
      </c>
      <c r="F10" s="45" t="str">
        <f>VLOOKUP(A10,'[2]Все товары'!$A:$E,COLUMN('[2]Все товары'!$E$2),0)</f>
        <v>250+</v>
      </c>
    </row>
    <row r="11" spans="1:6">
      <c r="A11" s="80" t="s">
        <v>2721</v>
      </c>
      <c r="C11" s="20" t="s">
        <v>2787</v>
      </c>
      <c r="D11" s="20" t="s">
        <v>2787</v>
      </c>
      <c r="E11" s="105">
        <f>VLOOKUP(A11,[1]Бытовые!$A:$N,COLUMN([1]Бытовые!$K$12),0)</f>
        <v>43900</v>
      </c>
      <c r="F11" s="45" t="str">
        <f>VLOOKUP(A11,'[2]Все товары'!$A:$E,COLUMN('[2]Все товары'!$E$2),0)</f>
        <v>250+</v>
      </c>
    </row>
    <row r="12" spans="1:6">
      <c r="A12" s="80" t="s">
        <v>2722</v>
      </c>
      <c r="C12" s="20" t="s">
        <v>2788</v>
      </c>
      <c r="D12" s="20" t="s">
        <v>2788</v>
      </c>
      <c r="E12" s="105">
        <f>VLOOKUP(A12,[1]Бытовые!$A:$N,COLUMN([1]Бытовые!$K$12),0)</f>
        <v>68400</v>
      </c>
      <c r="F12" s="45" t="str">
        <f>VLOOKUP(A12,'[2]Все товары'!$A:$E,COLUMN('[2]Все товары'!$E$2),0)</f>
        <v>250+</v>
      </c>
    </row>
    <row r="13" spans="1:6">
      <c r="A13" s="80" t="s">
        <v>2723</v>
      </c>
      <c r="C13" s="20" t="s">
        <v>2789</v>
      </c>
      <c r="D13" s="20" t="s">
        <v>2789</v>
      </c>
      <c r="E13" s="105">
        <f>VLOOKUP(A13,[1]Бытовые!$A:$N,COLUMN([1]Бытовые!$K$12),0)</f>
        <v>34800</v>
      </c>
      <c r="F13" s="45" t="str">
        <f>VLOOKUP(A13,'[2]Все товары'!$A:$E,COLUMN('[2]Все товары'!$E$2),0)</f>
        <v>250+</v>
      </c>
    </row>
    <row r="14" spans="1:6">
      <c r="A14" s="80" t="s">
        <v>2724</v>
      </c>
      <c r="C14" s="20" t="s">
        <v>2790</v>
      </c>
      <c r="D14" s="20" t="s">
        <v>2790</v>
      </c>
      <c r="E14" s="105">
        <f>VLOOKUP(A14,[1]Бытовые!$A:$N,COLUMN([1]Бытовые!$K$12),0)</f>
        <v>80500</v>
      </c>
      <c r="F14" s="45">
        <f>VLOOKUP(A14,'[2]Все товары'!$A:$E,COLUMN('[2]Все товары'!$E$2),0)</f>
        <v>111</v>
      </c>
    </row>
    <row r="15" spans="1:6">
      <c r="A15" s="128" t="s">
        <v>2725</v>
      </c>
      <c r="B15" s="128"/>
      <c r="C15" s="128"/>
      <c r="D15" s="128"/>
      <c r="E15" s="128"/>
      <c r="F15" s="128"/>
    </row>
    <row r="16" spans="1:6">
      <c r="A16" s="80" t="s">
        <v>2726</v>
      </c>
      <c r="C16" s="20" t="s">
        <v>2791</v>
      </c>
      <c r="D16" s="20" t="s">
        <v>2791</v>
      </c>
      <c r="E16" s="105">
        <f>VLOOKUP(A16,[1]Бытовые!$A:$N,COLUMN([1]Бытовые!$K$12),0)</f>
        <v>43900</v>
      </c>
      <c r="F16" s="45" t="str">
        <f>VLOOKUP(A16,'[2]Все товары'!$A:$E,COLUMN('[2]Все товары'!$E$2),0)</f>
        <v>250+</v>
      </c>
    </row>
    <row r="17" spans="1:6">
      <c r="A17" s="80" t="s">
        <v>2727</v>
      </c>
      <c r="C17" s="20" t="s">
        <v>2792</v>
      </c>
      <c r="D17" s="20" t="s">
        <v>2792</v>
      </c>
      <c r="E17" s="105">
        <f>VLOOKUP(A17,[1]Бытовые!$A:$N,COLUMN([1]Бытовые!$K$12),0)</f>
        <v>48900</v>
      </c>
      <c r="F17" s="45">
        <f>VLOOKUP(A17,'[2]Все товары'!$A:$E,COLUMN('[2]Все товары'!$E$2),0)</f>
        <v>198</v>
      </c>
    </row>
    <row r="18" spans="1:6">
      <c r="A18" s="128" t="s">
        <v>2728</v>
      </c>
      <c r="B18" s="128"/>
      <c r="C18" s="128"/>
      <c r="D18" s="128"/>
      <c r="E18" s="128"/>
      <c r="F18" s="128"/>
    </row>
    <row r="19" spans="1:6">
      <c r="A19" s="80" t="s">
        <v>2729</v>
      </c>
      <c r="C19" s="20" t="s">
        <v>2793</v>
      </c>
      <c r="D19" s="20" t="s">
        <v>2793</v>
      </c>
      <c r="E19" s="105">
        <f>VLOOKUP(A19,[1]Бытовые!$A:$N,COLUMN([1]Бытовые!$K$12),0)</f>
        <v>43900</v>
      </c>
      <c r="F19" s="45" t="str">
        <f>VLOOKUP(A19,'[2]Все товары'!$A:$E,COLUMN('[2]Все товары'!$E$2),0)</f>
        <v>250+</v>
      </c>
    </row>
    <row r="20" spans="1:6">
      <c r="A20" s="80" t="s">
        <v>2730</v>
      </c>
      <c r="C20" s="20" t="s">
        <v>2794</v>
      </c>
      <c r="D20" s="20" t="s">
        <v>2794</v>
      </c>
      <c r="E20" s="105">
        <f>VLOOKUP(A20,[1]Бытовые!$A:$N,COLUMN([1]Бытовые!$K$12),0)</f>
        <v>50900</v>
      </c>
      <c r="F20" s="45" t="str">
        <f>VLOOKUP(A20,'[2]Все товары'!$A:$E,COLUMN('[2]Все товары'!$E$2),0)</f>
        <v>250+</v>
      </c>
    </row>
    <row r="21" spans="1:6">
      <c r="A21" s="128" t="s">
        <v>2747</v>
      </c>
      <c r="B21" s="128"/>
      <c r="C21" s="128"/>
      <c r="D21" s="128"/>
      <c r="E21" s="128"/>
      <c r="F21" s="128"/>
    </row>
    <row r="22" spans="1:6">
      <c r="A22" s="80" t="s">
        <v>2748</v>
      </c>
      <c r="C22" s="20" t="s">
        <v>2810</v>
      </c>
      <c r="D22" s="20" t="s">
        <v>2810</v>
      </c>
      <c r="E22" s="105">
        <f>VLOOKUP(A22,[1]Бытовые!$A:$N,COLUMN([1]Бытовые!$K$12),0)</f>
        <v>43900</v>
      </c>
      <c r="F22" s="45" t="str">
        <f>VLOOKUP(A22,'[2]Все товары'!$A:$E,COLUMN('[2]Все товары'!$E$2),0)</f>
        <v>250+</v>
      </c>
    </row>
    <row r="23" spans="1:6">
      <c r="A23" s="80" t="s">
        <v>2749</v>
      </c>
      <c r="C23" s="20" t="s">
        <v>2811</v>
      </c>
      <c r="D23" s="20" t="s">
        <v>2811</v>
      </c>
      <c r="E23" s="105">
        <f>VLOOKUP(A23,[1]Бытовые!$A:$N,COLUMN([1]Бытовые!$K$12),0)</f>
        <v>50900</v>
      </c>
      <c r="F23" s="45" t="str">
        <f>VLOOKUP(A23,'[2]Все товары'!$A:$E,COLUMN('[2]Все товары'!$E$2),0)</f>
        <v>250+</v>
      </c>
    </row>
    <row r="24" spans="1:6">
      <c r="A24" s="80" t="s">
        <v>2750</v>
      </c>
      <c r="C24" s="20" t="s">
        <v>2812</v>
      </c>
      <c r="D24" s="20" t="s">
        <v>2812</v>
      </c>
      <c r="E24" s="105">
        <f>VLOOKUP(A24,[1]Бытовые!$A:$N,COLUMN([1]Бытовые!$K$12),0)</f>
        <v>76600</v>
      </c>
      <c r="F24" s="45">
        <f>VLOOKUP(A24,'[2]Все товары'!$A:$E,COLUMN('[2]Все товары'!$E$2),0)</f>
        <v>123</v>
      </c>
    </row>
    <row r="25" spans="1:6">
      <c r="A25" s="80" t="s">
        <v>2751</v>
      </c>
      <c r="C25" s="20" t="s">
        <v>2813</v>
      </c>
      <c r="D25" s="20" t="s">
        <v>2813</v>
      </c>
      <c r="E25" s="105">
        <f>VLOOKUP(A25,[1]Бытовые!$A:$N,COLUMN([1]Бытовые!$K$12),0)</f>
        <v>91300</v>
      </c>
      <c r="F25" s="45">
        <f>VLOOKUP(A25,'[2]Все товары'!$A:$E,COLUMN('[2]Все товары'!$E$2),0)</f>
        <v>75</v>
      </c>
    </row>
    <row r="26" spans="1:6">
      <c r="A26" s="128" t="s">
        <v>2759</v>
      </c>
      <c r="B26" s="128"/>
      <c r="C26" s="128"/>
      <c r="D26" s="128"/>
      <c r="E26" s="128"/>
      <c r="F26" s="128"/>
    </row>
    <row r="27" spans="1:6">
      <c r="A27" s="80" t="s">
        <v>2760</v>
      </c>
      <c r="C27" s="20" t="s">
        <v>2820</v>
      </c>
      <c r="D27" s="20" t="s">
        <v>2820</v>
      </c>
      <c r="E27" s="105">
        <f>VLOOKUP(A27,[1]Бытовые!$A:$N,COLUMN([1]Бытовые!$K$12),0)</f>
        <v>67700</v>
      </c>
      <c r="F27" s="45">
        <f>VLOOKUP(A27,'[2]Все товары'!$A:$E,COLUMN('[2]Все товары'!$E$2),0)</f>
        <v>165</v>
      </c>
    </row>
    <row r="28" spans="1:6">
      <c r="A28" s="80" t="s">
        <v>2761</v>
      </c>
      <c r="C28" s="20" t="s">
        <v>2821</v>
      </c>
      <c r="D28" s="20" t="s">
        <v>2821</v>
      </c>
      <c r="E28" s="105">
        <f>VLOOKUP(A28,[1]Бытовые!$A:$N,COLUMN([1]Бытовые!$K$12),0)</f>
        <v>72000</v>
      </c>
      <c r="F28" s="45">
        <f>VLOOKUP(A28,'[2]Все товары'!$A:$E,COLUMN('[2]Все товары'!$E$2),0)</f>
        <v>96</v>
      </c>
    </row>
    <row r="29" spans="1:6">
      <c r="A29" s="128" t="s">
        <v>2762</v>
      </c>
      <c r="B29" s="128"/>
      <c r="C29" s="128"/>
      <c r="D29" s="128"/>
      <c r="E29" s="128"/>
      <c r="F29" s="128"/>
    </row>
    <row r="30" spans="1:6">
      <c r="A30" s="80" t="s">
        <v>2763</v>
      </c>
      <c r="C30" s="20" t="s">
        <v>2822</v>
      </c>
      <c r="D30" s="20" t="s">
        <v>2822</v>
      </c>
      <c r="E30" s="105">
        <f>VLOOKUP(A30,[1]Бытовые!$A:$N,COLUMN([1]Бытовые!$K$12),0)</f>
        <v>57000</v>
      </c>
      <c r="F30" s="45">
        <f>VLOOKUP(A30,'[2]Все товары'!$A:$E,COLUMN('[2]Все товары'!$E$2),0)</f>
        <v>119</v>
      </c>
    </row>
    <row r="31" spans="1:6">
      <c r="A31" s="80" t="s">
        <v>2764</v>
      </c>
      <c r="C31" s="20" t="s">
        <v>2823</v>
      </c>
      <c r="D31" s="20" t="s">
        <v>2823</v>
      </c>
      <c r="E31" s="105">
        <f>VLOOKUP(A31,[1]Бытовые!$A:$N,COLUMN([1]Бытовые!$K$12),0)</f>
        <v>63300</v>
      </c>
      <c r="F31" s="45">
        <f>VLOOKUP(A31,'[2]Все товары'!$A:$E,COLUMN('[2]Все товары'!$E$2),0)</f>
        <v>0</v>
      </c>
    </row>
    <row r="32" spans="1:6">
      <c r="A32" s="128" t="s">
        <v>2765</v>
      </c>
      <c r="B32" s="128"/>
      <c r="C32" s="128"/>
      <c r="D32" s="128"/>
      <c r="E32" s="128"/>
      <c r="F32" s="128"/>
    </row>
    <row r="33" spans="1:6">
      <c r="A33" s="80" t="s">
        <v>2766</v>
      </c>
      <c r="C33" s="20" t="s">
        <v>2824</v>
      </c>
      <c r="D33" s="20" t="s">
        <v>2824</v>
      </c>
      <c r="E33" s="21">
        <v>71100</v>
      </c>
      <c r="F33" s="45">
        <f>VLOOKUP(A33,'[2]Все товары'!$A:$E,COLUMN('[2]Все товары'!$E$2),0)</f>
        <v>61</v>
      </c>
    </row>
    <row r="34" spans="1:6">
      <c r="A34" s="128" t="s">
        <v>2773</v>
      </c>
      <c r="B34" s="128"/>
      <c r="C34" s="128"/>
      <c r="D34" s="128"/>
      <c r="E34" s="128"/>
      <c r="F34" s="128"/>
    </row>
    <row r="35" spans="1:6">
      <c r="A35" s="80" t="s">
        <v>2774</v>
      </c>
      <c r="C35" s="20" t="s">
        <v>2830</v>
      </c>
      <c r="D35" s="20" t="s">
        <v>2830</v>
      </c>
      <c r="E35" s="105">
        <f>VLOOKUP(A35,[1]Бытовые!$A:$N,COLUMN([1]Бытовые!$K$12),0)</f>
        <v>41900</v>
      </c>
      <c r="F35" s="45">
        <f>VLOOKUP(A35,'[2]Все товары'!$A:$E,COLUMN('[2]Все товары'!$E$2),0)</f>
        <v>0</v>
      </c>
    </row>
    <row r="36" spans="1:6">
      <c r="A36" s="80" t="s">
        <v>2775</v>
      </c>
      <c r="C36" s="20" t="s">
        <v>2831</v>
      </c>
      <c r="D36" s="20" t="s">
        <v>2831</v>
      </c>
      <c r="E36" s="105">
        <f>VLOOKUP(A36,[1]Бытовые!$A:$N,COLUMN([1]Бытовые!$K$12),0)</f>
        <v>45900</v>
      </c>
      <c r="F36" s="45">
        <f>VLOOKUP(A36,'[2]Все товары'!$A:$E,COLUMN('[2]Все товары'!$E$2),0)</f>
        <v>0</v>
      </c>
    </row>
    <row r="37" spans="1:6">
      <c r="A37" s="128" t="s">
        <v>2716</v>
      </c>
      <c r="B37" s="128"/>
      <c r="C37" s="128"/>
      <c r="D37" s="128"/>
      <c r="E37" s="128"/>
      <c r="F37" s="128"/>
    </row>
    <row r="38" spans="1:6">
      <c r="A38" s="80" t="s">
        <v>2717</v>
      </c>
      <c r="C38" s="20" t="s">
        <v>2784</v>
      </c>
      <c r="D38" s="20" t="s">
        <v>2784</v>
      </c>
      <c r="E38" s="105">
        <f>VLOOKUP(A38,[1]Бытовые!$A:$N,COLUMN([1]Бытовые!$K$12),0)</f>
        <v>56600</v>
      </c>
      <c r="F38" s="45" t="str">
        <f>VLOOKUP(A38,'[2]Все товары'!$A:$E,COLUMN('[2]Все товары'!$E$2),0)</f>
        <v>250+</v>
      </c>
    </row>
    <row r="39" spans="1:6">
      <c r="A39" s="80" t="s">
        <v>2718</v>
      </c>
      <c r="C39" s="20" t="s">
        <v>2785</v>
      </c>
      <c r="D39" s="20" t="s">
        <v>2785</v>
      </c>
      <c r="E39" s="105">
        <f>VLOOKUP(A39,[1]Бытовые!$A:$N,COLUMN([1]Бытовые!$K$12),0)</f>
        <v>60500</v>
      </c>
      <c r="F39" s="45">
        <f>VLOOKUP(A39,'[2]Все товары'!$A:$E,COLUMN('[2]Все товары'!$E$2),0)</f>
        <v>146</v>
      </c>
    </row>
    <row r="40" spans="1:6">
      <c r="A40" s="128" t="s">
        <v>2776</v>
      </c>
      <c r="B40" s="128"/>
      <c r="C40" s="128"/>
      <c r="D40" s="128"/>
      <c r="E40" s="128"/>
      <c r="F40" s="128"/>
    </row>
    <row r="41" spans="1:6">
      <c r="A41" s="80" t="s">
        <v>2777</v>
      </c>
      <c r="C41" s="20" t="s">
        <v>2832</v>
      </c>
      <c r="D41" s="20" t="s">
        <v>2832</v>
      </c>
      <c r="E41" s="105">
        <f>VLOOKUP(A41,[1]Бытовые!$A:$N,COLUMN([1]Бытовые!$K$12),0)</f>
        <v>56600</v>
      </c>
      <c r="F41" s="45" t="str">
        <f>VLOOKUP(A41,'[2]Все товары'!$A:$E,COLUMN('[2]Все товары'!$E$2),0)</f>
        <v>250+</v>
      </c>
    </row>
    <row r="42" spans="1:6">
      <c r="A42" s="80" t="s">
        <v>2778</v>
      </c>
      <c r="C42" s="20" t="s">
        <v>2833</v>
      </c>
      <c r="D42" s="20" t="s">
        <v>2833</v>
      </c>
      <c r="E42" s="105">
        <f>VLOOKUP(A42,[1]Бытовые!$A:$N,COLUMN([1]Бытовые!$K$12),0)</f>
        <v>60500</v>
      </c>
      <c r="F42" s="45">
        <f>VLOOKUP(A42,'[2]Все товары'!$A:$E,COLUMN('[2]Все товары'!$E$2),0)</f>
        <v>244</v>
      </c>
    </row>
    <row r="43" spans="1:6" s="36" customFormat="1" ht="15.75">
      <c r="A43" s="129" t="s">
        <v>3280</v>
      </c>
      <c r="B43" s="129"/>
      <c r="C43" s="129"/>
      <c r="D43" s="129"/>
      <c r="E43" s="129"/>
      <c r="F43" s="129"/>
    </row>
    <row r="44" spans="1:6">
      <c r="A44" s="128" t="s">
        <v>5169</v>
      </c>
      <c r="B44" s="128"/>
      <c r="C44" s="128"/>
      <c r="D44" s="128"/>
      <c r="E44" s="128"/>
      <c r="F44" s="128"/>
    </row>
    <row r="45" spans="1:6">
      <c r="A45" s="80" t="s">
        <v>2737</v>
      </c>
      <c r="C45" s="20" t="s">
        <v>2801</v>
      </c>
      <c r="D45" s="20" t="s">
        <v>2801</v>
      </c>
      <c r="E45" s="105">
        <f>VLOOKUP(A45,[1]Бытовые!$A:$N,COLUMN([1]Бытовые!$K$12),0)</f>
        <v>25900</v>
      </c>
      <c r="F45" s="45" t="str">
        <f>VLOOKUP(A45,'[2]Все товары'!$A:$E,COLUMN('[2]Все товары'!$E$2),0)</f>
        <v>250+</v>
      </c>
    </row>
    <row r="46" spans="1:6">
      <c r="A46" s="80" t="s">
        <v>2731</v>
      </c>
      <c r="C46" s="20" t="s">
        <v>2795</v>
      </c>
      <c r="D46" s="20" t="s">
        <v>2795</v>
      </c>
      <c r="E46" s="21">
        <v>27600</v>
      </c>
      <c r="F46" s="45">
        <f>VLOOKUP(A46,'[2]Все товары'!$A:$E,COLUMN('[2]Все товары'!$E$2),0)</f>
        <v>17</v>
      </c>
    </row>
    <row r="47" spans="1:6">
      <c r="A47" s="80" t="s">
        <v>2738</v>
      </c>
      <c r="C47" s="20" t="s">
        <v>2802</v>
      </c>
      <c r="D47" s="20" t="s">
        <v>2802</v>
      </c>
      <c r="E47" s="105">
        <f>VLOOKUP(A47,[1]Бытовые!$A:$N,COLUMN([1]Бытовые!$K$12),0)</f>
        <v>28500</v>
      </c>
      <c r="F47" s="45" t="str">
        <f>VLOOKUP(A47,'[2]Все товары'!$A:$E,COLUMN('[2]Все товары'!$E$2),0)</f>
        <v>250+</v>
      </c>
    </row>
    <row r="48" spans="1:6">
      <c r="A48" s="80" t="s">
        <v>2739</v>
      </c>
      <c r="C48" s="20" t="s">
        <v>2803</v>
      </c>
      <c r="D48" s="20" t="s">
        <v>2803</v>
      </c>
      <c r="E48" s="105">
        <f>VLOOKUP(A48,[1]Бытовые!$A:$N,COLUMN([1]Бытовые!$K$12),0)</f>
        <v>34900</v>
      </c>
      <c r="F48" s="45">
        <f>VLOOKUP(A48,'[2]Все товары'!$A:$E,COLUMN('[2]Все товары'!$E$2),0)</f>
        <v>178</v>
      </c>
    </row>
    <row r="49" spans="1:6" s="38" customFormat="1">
      <c r="A49" s="128" t="s">
        <v>5170</v>
      </c>
      <c r="B49" s="128"/>
      <c r="C49" s="128"/>
      <c r="D49" s="128"/>
      <c r="E49" s="128"/>
      <c r="F49" s="128"/>
    </row>
    <row r="50" spans="1:6">
      <c r="A50" s="80" t="s">
        <v>2732</v>
      </c>
      <c r="C50" s="20" t="s">
        <v>2796</v>
      </c>
      <c r="D50" s="20" t="s">
        <v>2796</v>
      </c>
      <c r="E50" s="21">
        <v>25900</v>
      </c>
      <c r="F50" s="45" t="str">
        <f>VLOOKUP(A50,'[2]Все товары'!$A:$E,COLUMN('[2]Все товары'!$E$2),0)</f>
        <v>250+</v>
      </c>
    </row>
    <row r="51" spans="1:6">
      <c r="A51" s="80" t="s">
        <v>2733</v>
      </c>
      <c r="C51" s="20" t="s">
        <v>2797</v>
      </c>
      <c r="D51" s="20" t="s">
        <v>2797</v>
      </c>
      <c r="E51" s="21">
        <v>28500</v>
      </c>
      <c r="F51" s="45" t="str">
        <f>VLOOKUP(A51,'[2]Все товары'!$A:$E,COLUMN('[2]Все товары'!$E$2),0)</f>
        <v>250+</v>
      </c>
    </row>
    <row r="52" spans="1:6">
      <c r="A52" s="80" t="s">
        <v>2734</v>
      </c>
      <c r="C52" s="20" t="s">
        <v>2798</v>
      </c>
      <c r="D52" s="20" t="s">
        <v>2798</v>
      </c>
      <c r="E52" s="21">
        <v>34900</v>
      </c>
      <c r="F52" s="45" t="str">
        <f>VLOOKUP(A52,'[2]Все товары'!$A:$E,COLUMN('[2]Все товары'!$E$2),0)</f>
        <v>250+</v>
      </c>
    </row>
    <row r="53" spans="1:6">
      <c r="A53" s="80" t="s">
        <v>2735</v>
      </c>
      <c r="C53" s="20" t="s">
        <v>2799</v>
      </c>
      <c r="D53" s="20" t="s">
        <v>2799</v>
      </c>
      <c r="E53" s="21">
        <v>64000</v>
      </c>
      <c r="F53" s="45">
        <f>VLOOKUP(A53,'[2]Все товары'!$A:$E,COLUMN('[2]Все товары'!$E$2),0)</f>
        <v>7</v>
      </c>
    </row>
    <row r="54" spans="1:6">
      <c r="A54" s="80" t="s">
        <v>2736</v>
      </c>
      <c r="C54" s="20" t="s">
        <v>2800</v>
      </c>
      <c r="D54" s="20" t="s">
        <v>2800</v>
      </c>
      <c r="E54" s="21">
        <v>77200</v>
      </c>
      <c r="F54" s="45">
        <f>VLOOKUP(A54,'[2]Все товары'!$A:$E,COLUMN('[2]Все товары'!$E$2),0)</f>
        <v>0</v>
      </c>
    </row>
    <row r="55" spans="1:6">
      <c r="A55" s="128" t="s">
        <v>2740</v>
      </c>
      <c r="B55" s="128"/>
      <c r="C55" s="128"/>
      <c r="D55" s="128"/>
      <c r="E55" s="128"/>
      <c r="F55" s="128"/>
    </row>
    <row r="56" spans="1:6">
      <c r="A56" s="80" t="s">
        <v>2741</v>
      </c>
      <c r="C56" s="20" t="s">
        <v>2804</v>
      </c>
      <c r="D56" s="20" t="s">
        <v>2804</v>
      </c>
      <c r="E56" s="21">
        <v>23900</v>
      </c>
      <c r="F56" s="45" t="str">
        <f>VLOOKUP(A56,'[2]Все товары'!$A:$E,COLUMN('[2]Все товары'!$E$2),0)</f>
        <v>250+</v>
      </c>
    </row>
    <row r="57" spans="1:6">
      <c r="A57" s="80" t="s">
        <v>2742</v>
      </c>
      <c r="C57" s="20" t="s">
        <v>2805</v>
      </c>
      <c r="D57" s="20" t="s">
        <v>2805</v>
      </c>
      <c r="E57" s="21">
        <v>25900</v>
      </c>
      <c r="F57" s="45" t="str">
        <f>VLOOKUP(A57,'[2]Все товары'!$A:$E,COLUMN('[2]Все товары'!$E$2),0)</f>
        <v>250+</v>
      </c>
    </row>
    <row r="58" spans="1:6">
      <c r="A58" s="80" t="s">
        <v>2743</v>
      </c>
      <c r="C58" s="20" t="s">
        <v>2806</v>
      </c>
      <c r="D58" s="20" t="s">
        <v>2806</v>
      </c>
      <c r="E58" s="21">
        <v>32900</v>
      </c>
      <c r="F58" s="45" t="str">
        <f>VLOOKUP(A58,'[2]Все товары'!$A:$E,COLUMN('[2]Все товары'!$E$2),0)</f>
        <v>250+</v>
      </c>
    </row>
    <row r="59" spans="1:6">
      <c r="A59" s="80" t="s">
        <v>2744</v>
      </c>
      <c r="C59" s="20" t="s">
        <v>2807</v>
      </c>
      <c r="D59" s="20" t="s">
        <v>2807</v>
      </c>
      <c r="E59" s="21">
        <v>62900</v>
      </c>
      <c r="F59" s="45" t="str">
        <f>VLOOKUP(A59,'[2]Все товары'!$A:$E,COLUMN('[2]Все товары'!$E$2),0)</f>
        <v>250+</v>
      </c>
    </row>
    <row r="60" spans="1:6">
      <c r="A60" s="80" t="s">
        <v>2745</v>
      </c>
      <c r="C60" s="20" t="s">
        <v>2808</v>
      </c>
      <c r="D60" s="20" t="s">
        <v>2808</v>
      </c>
      <c r="E60" s="21">
        <v>51900</v>
      </c>
      <c r="F60" s="45" t="str">
        <f>VLOOKUP(A60,'[2]Все товары'!$A:$E,COLUMN('[2]Все товары'!$E$2),0)</f>
        <v>250+</v>
      </c>
    </row>
    <row r="61" spans="1:6">
      <c r="A61" s="80" t="s">
        <v>2746</v>
      </c>
      <c r="C61" s="20" t="s">
        <v>2809</v>
      </c>
      <c r="D61" s="20" t="s">
        <v>2809</v>
      </c>
      <c r="E61" s="21">
        <v>97690</v>
      </c>
      <c r="F61" s="45">
        <f>VLOOKUP(A61,'[2]Все товары'!$A:$E,COLUMN('[2]Все товары'!$E$2),0)</f>
        <v>229</v>
      </c>
    </row>
    <row r="62" spans="1:6">
      <c r="A62" s="128" t="s">
        <v>2752</v>
      </c>
      <c r="B62" s="128"/>
      <c r="C62" s="128"/>
      <c r="D62" s="128"/>
      <c r="E62" s="128"/>
      <c r="F62" s="128"/>
    </row>
    <row r="63" spans="1:6">
      <c r="A63" s="80" t="s">
        <v>2753</v>
      </c>
      <c r="C63" s="20" t="s">
        <v>2814</v>
      </c>
      <c r="D63" s="20" t="s">
        <v>2814</v>
      </c>
      <c r="E63" s="21">
        <v>25900</v>
      </c>
      <c r="F63" s="45" t="str">
        <f>VLOOKUP(A63,'[2]Все товары'!$A:$E,COLUMN('[2]Все товары'!$E$2),0)</f>
        <v>250+</v>
      </c>
    </row>
    <row r="64" spans="1:6">
      <c r="A64" s="80" t="s">
        <v>2754</v>
      </c>
      <c r="C64" s="20" t="s">
        <v>2815</v>
      </c>
      <c r="D64" s="20" t="s">
        <v>2815</v>
      </c>
      <c r="E64" s="21">
        <v>28900</v>
      </c>
      <c r="F64" s="45" t="str">
        <f>VLOOKUP(A64,'[2]Все товары'!$A:$E,COLUMN('[2]Все товары'!$E$2),0)</f>
        <v>250+</v>
      </c>
    </row>
    <row r="65" spans="1:6">
      <c r="A65" s="80" t="s">
        <v>2755</v>
      </c>
      <c r="C65" s="20" t="s">
        <v>2816</v>
      </c>
      <c r="D65" s="20" t="s">
        <v>2816</v>
      </c>
      <c r="E65" s="21">
        <v>34900</v>
      </c>
      <c r="F65" s="45" t="str">
        <f>VLOOKUP(A65,'[2]Все товары'!$A:$E,COLUMN('[2]Все товары'!$E$2),0)</f>
        <v>250+</v>
      </c>
    </row>
    <row r="66" spans="1:6">
      <c r="A66" s="80" t="s">
        <v>2756</v>
      </c>
      <c r="C66" s="20" t="s">
        <v>2817</v>
      </c>
      <c r="D66" s="20" t="s">
        <v>2817</v>
      </c>
      <c r="E66" s="21">
        <v>52900</v>
      </c>
      <c r="F66" s="45" t="str">
        <f>VLOOKUP(A66,'[2]Все товары'!$A:$E,COLUMN('[2]Все товары'!$E$2),0)</f>
        <v>250+</v>
      </c>
    </row>
    <row r="67" spans="1:6">
      <c r="A67" s="80" t="s">
        <v>2757</v>
      </c>
      <c r="C67" s="20" t="s">
        <v>2818</v>
      </c>
      <c r="D67" s="20" t="s">
        <v>2818</v>
      </c>
      <c r="E67" s="21">
        <v>71400</v>
      </c>
      <c r="F67" s="45">
        <f>VLOOKUP(A67,'[2]Все товары'!$A:$E,COLUMN('[2]Все товары'!$E$2),0)</f>
        <v>107</v>
      </c>
    </row>
    <row r="68" spans="1:6">
      <c r="A68" s="80" t="s">
        <v>2758</v>
      </c>
      <c r="C68" s="20" t="s">
        <v>2819</v>
      </c>
      <c r="D68" s="20" t="s">
        <v>2819</v>
      </c>
      <c r="E68" s="21">
        <v>100900</v>
      </c>
      <c r="F68" s="45">
        <f>VLOOKUP(A68,'[2]Все товары'!$A:$E,COLUMN('[2]Все товары'!$E$2),0)</f>
        <v>0</v>
      </c>
    </row>
    <row r="69" spans="1:6">
      <c r="A69" s="128" t="s">
        <v>2767</v>
      </c>
      <c r="B69" s="128"/>
      <c r="C69" s="128"/>
      <c r="D69" s="128"/>
      <c r="E69" s="128"/>
      <c r="F69" s="128"/>
    </row>
    <row r="70" spans="1:6">
      <c r="A70" s="80" t="s">
        <v>2768</v>
      </c>
      <c r="C70" s="20" t="s">
        <v>2825</v>
      </c>
      <c r="D70" s="20" t="s">
        <v>2825</v>
      </c>
      <c r="E70" s="21">
        <v>28000</v>
      </c>
      <c r="F70" s="45">
        <f>VLOOKUP(A70,'[2]Все товары'!$A:$E,COLUMN('[2]Все товары'!$E$2),0)</f>
        <v>0</v>
      </c>
    </row>
    <row r="71" spans="1:6">
      <c r="A71" s="80" t="s">
        <v>2769</v>
      </c>
      <c r="C71" s="20" t="s">
        <v>2826</v>
      </c>
      <c r="D71" s="20" t="s">
        <v>2826</v>
      </c>
      <c r="E71" s="21">
        <v>32100</v>
      </c>
      <c r="F71" s="45">
        <f>VLOOKUP(A71,'[2]Все товары'!$A:$E,COLUMN('[2]Все товары'!$E$2),0)</f>
        <v>0</v>
      </c>
    </row>
    <row r="72" spans="1:6">
      <c r="A72" s="80" t="s">
        <v>2770</v>
      </c>
      <c r="C72" s="20" t="s">
        <v>2827</v>
      </c>
      <c r="D72" s="20" t="s">
        <v>2827</v>
      </c>
      <c r="E72" s="21">
        <v>40400</v>
      </c>
      <c r="F72" s="45">
        <f>VLOOKUP(A72,'[2]Все товары'!$A:$E,COLUMN('[2]Все товары'!$E$2),0)</f>
        <v>1</v>
      </c>
    </row>
    <row r="73" spans="1:6">
      <c r="A73" s="80" t="s">
        <v>2771</v>
      </c>
      <c r="C73" s="20" t="s">
        <v>2828</v>
      </c>
      <c r="D73" s="20" t="s">
        <v>2828</v>
      </c>
      <c r="E73" s="21">
        <v>63600</v>
      </c>
      <c r="F73" s="45" t="str">
        <f>VLOOKUP(A73,'[2]Все товары'!$A:$E,COLUMN('[2]Все товары'!$E$2),0)</f>
        <v>250+</v>
      </c>
    </row>
    <row r="74" spans="1:6">
      <c r="A74" s="80" t="s">
        <v>2772</v>
      </c>
      <c r="C74" s="20" t="s">
        <v>2829</v>
      </c>
      <c r="D74" s="20" t="s">
        <v>2829</v>
      </c>
      <c r="E74" s="21">
        <v>76300</v>
      </c>
      <c r="F74" s="45">
        <f>VLOOKUP(A74,'[2]Все товары'!$A:$E,COLUMN('[2]Все товары'!$E$2),0)</f>
        <v>7</v>
      </c>
    </row>
    <row r="75" spans="1:6" s="81" customFormat="1" ht="15.75">
      <c r="A75" s="129" t="s">
        <v>5775</v>
      </c>
      <c r="B75" s="129"/>
      <c r="C75" s="129"/>
      <c r="D75" s="129"/>
      <c r="E75" s="129"/>
      <c r="F75" s="129"/>
    </row>
    <row r="76" spans="1:6" s="102" customFormat="1">
      <c r="A76" s="128" t="s">
        <v>6540</v>
      </c>
      <c r="B76" s="128"/>
      <c r="C76" s="128"/>
      <c r="D76" s="128"/>
      <c r="E76" s="128"/>
      <c r="F76" s="128"/>
    </row>
    <row r="77" spans="1:6">
      <c r="A77" s="85" t="s">
        <v>5784</v>
      </c>
      <c r="C77" s="20" t="s">
        <v>5776</v>
      </c>
      <c r="D77" s="20" t="str">
        <f>C77</f>
        <v>AM2-H14/4DR2</v>
      </c>
      <c r="E77" s="21">
        <f>VLOOKUP(A77,'[2]Все товары'!$A:$L,COLUMN('[3]Все товары'!$H$2),0)</f>
        <v>67200</v>
      </c>
      <c r="F77" s="102">
        <f>VLOOKUP(A77,'[2]Все товары'!$A:$E,COLUMN('[2]Все товары'!$E$2),0)</f>
        <v>61</v>
      </c>
    </row>
    <row r="78" spans="1:6">
      <c r="A78" s="85" t="s">
        <v>5785</v>
      </c>
      <c r="C78" s="20" t="s">
        <v>5777</v>
      </c>
      <c r="D78" s="102" t="str">
        <f t="shared" ref="D78:D115" si="0">C78</f>
        <v>AM2-H18/4DR2</v>
      </c>
      <c r="E78" s="103">
        <f>VLOOKUP(A78,'[2]Все товары'!$A:$L,COLUMN('[3]Все товары'!$H$2),0)</f>
        <v>71300</v>
      </c>
      <c r="F78" s="102">
        <f>VLOOKUP(A78,'[2]Все товары'!$A:$E,COLUMN('[2]Все товары'!$E$2),0)</f>
        <v>0</v>
      </c>
    </row>
    <row r="79" spans="1:6">
      <c r="A79" s="85" t="s">
        <v>5786</v>
      </c>
      <c r="C79" s="20" t="s">
        <v>5778</v>
      </c>
      <c r="D79" s="102" t="str">
        <f t="shared" si="0"/>
        <v>AM3-H21/4DR2</v>
      </c>
      <c r="E79" s="103">
        <f>VLOOKUP(A79,'[2]Все товары'!$A:$L,COLUMN('[3]Все товары'!$H$2),0)</f>
        <v>87200</v>
      </c>
      <c r="F79" s="102">
        <f>VLOOKUP(A79,'[2]Все товары'!$A:$E,COLUMN('[2]Все товары'!$E$2),0)</f>
        <v>0</v>
      </c>
    </row>
    <row r="80" spans="1:6">
      <c r="A80" s="85" t="s">
        <v>5787</v>
      </c>
      <c r="C80" s="20" t="s">
        <v>5779</v>
      </c>
      <c r="D80" s="102" t="str">
        <f t="shared" si="0"/>
        <v>AM3-H27/4DR2</v>
      </c>
      <c r="E80" s="103">
        <f>VLOOKUP(A80,'[2]Все товары'!$A:$L,COLUMN('[3]Все товары'!$H$2),0)</f>
        <v>97000</v>
      </c>
      <c r="F80" s="102">
        <f>VLOOKUP(A80,'[2]Все товары'!$A:$E,COLUMN('[2]Все товары'!$E$2),0)</f>
        <v>53</v>
      </c>
    </row>
    <row r="81" spans="1:6" s="80" customFormat="1">
      <c r="A81" s="85" t="s">
        <v>5783</v>
      </c>
      <c r="C81" s="80" t="s">
        <v>5782</v>
      </c>
      <c r="D81" s="102" t="str">
        <f t="shared" si="0"/>
        <v>AM4-H28/4DR2</v>
      </c>
      <c r="E81" s="103">
        <v>125400</v>
      </c>
      <c r="F81" s="102">
        <f>VLOOKUP(A81,'[2]Все товары'!$A:$E,COLUMN('[2]Все товары'!$E$2),0)</f>
        <v>0</v>
      </c>
    </row>
    <row r="82" spans="1:6">
      <c r="A82" s="85" t="s">
        <v>5788</v>
      </c>
      <c r="C82" s="20" t="s">
        <v>5780</v>
      </c>
      <c r="D82" s="102" t="str">
        <f t="shared" si="0"/>
        <v>AM4-H36/4DR2</v>
      </c>
      <c r="E82" s="103">
        <f>VLOOKUP(A82,'[2]Все товары'!$A:$L,COLUMN('[3]Все товары'!$H$2),0)</f>
        <v>153000</v>
      </c>
      <c r="F82" s="102">
        <f>VLOOKUP(A82,'[2]Все товары'!$A:$E,COLUMN('[2]Все товары'!$E$2),0)</f>
        <v>111</v>
      </c>
    </row>
    <row r="83" spans="1:6">
      <c r="A83" s="85" t="s">
        <v>5789</v>
      </c>
      <c r="C83" s="20" t="s">
        <v>5781</v>
      </c>
      <c r="D83" s="102" t="str">
        <f t="shared" si="0"/>
        <v>AM5-H42/4DR2</v>
      </c>
      <c r="E83" s="103">
        <f>VLOOKUP(A83,'[2]Все товары'!$A:$L,COLUMN('[3]Все товары'!$H$2),0)</f>
        <v>184200</v>
      </c>
      <c r="F83" s="102">
        <f>VLOOKUP(A83,'[2]Все товары'!$A:$E,COLUMN('[2]Все товары'!$E$2),0)</f>
        <v>70</v>
      </c>
    </row>
    <row r="84" spans="1:6" s="104" customFormat="1">
      <c r="A84" s="128" t="s">
        <v>6542</v>
      </c>
      <c r="B84" s="128"/>
      <c r="C84" s="128"/>
      <c r="D84" s="128"/>
      <c r="E84" s="128"/>
      <c r="F84" s="128"/>
    </row>
    <row r="85" spans="1:6">
      <c r="A85" s="80" t="s">
        <v>5794</v>
      </c>
      <c r="C85" s="20" t="s">
        <v>5790</v>
      </c>
      <c r="D85" s="102" t="str">
        <f t="shared" si="0"/>
        <v>AMWM-H07/4R2(J)</v>
      </c>
      <c r="E85" s="103">
        <f>VLOOKUP(A85,'[2]Все товары'!$A:$L,COLUMN('[3]Все товары'!$H$2),0)</f>
        <v>17700</v>
      </c>
      <c r="F85" s="102">
        <f>VLOOKUP(A85,'[2]Все товары'!$A:$E,COLUMN('[2]Все товары'!$E$2),0)</f>
        <v>0</v>
      </c>
    </row>
    <row r="86" spans="1:6">
      <c r="A86" s="80" t="s">
        <v>5795</v>
      </c>
      <c r="C86" s="20" t="s">
        <v>5791</v>
      </c>
      <c r="D86" s="102" t="str">
        <f t="shared" si="0"/>
        <v>AMWM-H09/4R2(J)</v>
      </c>
      <c r="E86" s="103">
        <f>VLOOKUP(A86,'[2]Все товары'!$A:$L,COLUMN('[3]Все товары'!$H$2),0)</f>
        <v>18200</v>
      </c>
      <c r="F86" s="102">
        <f>VLOOKUP(A86,'[2]Все товары'!$A:$E,COLUMN('[2]Все товары'!$E$2),0)</f>
        <v>0</v>
      </c>
    </row>
    <row r="87" spans="1:6">
      <c r="A87" s="80" t="s">
        <v>5796</v>
      </c>
      <c r="C87" s="20" t="s">
        <v>5792</v>
      </c>
      <c r="D87" s="102" t="str">
        <f t="shared" si="0"/>
        <v>AMWM-H12/4R2(J)</v>
      </c>
      <c r="E87" s="103">
        <f>VLOOKUP(A87,'[2]Все товары'!$A:$L,COLUMN('[3]Все товары'!$H$2),0)</f>
        <v>19200</v>
      </c>
      <c r="F87" s="102">
        <f>VLOOKUP(A87,'[2]Все товары'!$A:$E,COLUMN('[2]Все товары'!$E$2),0)</f>
        <v>8</v>
      </c>
    </row>
    <row r="88" spans="1:6">
      <c r="A88" s="80" t="s">
        <v>5797</v>
      </c>
      <c r="C88" s="20" t="s">
        <v>5793</v>
      </c>
      <c r="D88" s="102" t="str">
        <f t="shared" si="0"/>
        <v>AMWM-H18/4R2(J)</v>
      </c>
      <c r="E88" s="103">
        <f>VLOOKUP(A88,'[2]Все товары'!$A:$L,COLUMN('[3]Все товары'!$H$2),0)</f>
        <v>26700</v>
      </c>
      <c r="F88" s="102">
        <f>VLOOKUP(A88,'[2]Все товары'!$A:$E,COLUMN('[2]Все товары'!$E$2),0)</f>
        <v>26</v>
      </c>
    </row>
    <row r="89" spans="1:6" s="104" customFormat="1">
      <c r="A89" s="128" t="s">
        <v>6542</v>
      </c>
      <c r="B89" s="128"/>
      <c r="C89" s="128"/>
      <c r="D89" s="128"/>
      <c r="E89" s="128"/>
      <c r="F89" s="128"/>
    </row>
    <row r="90" spans="1:6">
      <c r="A90" s="20" t="s">
        <v>5820</v>
      </c>
      <c r="C90" s="20" t="s">
        <v>5821</v>
      </c>
      <c r="D90" s="102" t="str">
        <f t="shared" si="0"/>
        <v>AMWM-H07/4R2(BA)</v>
      </c>
      <c r="E90" s="103">
        <f>VLOOKUP(A90,'[2]Все товары'!$A:$L,COLUMN('[3]Все товары'!$H$2),0)</f>
        <v>17700</v>
      </c>
      <c r="F90" s="102">
        <f>VLOOKUP(A90,'[2]Все товары'!$A:$E,COLUMN('[2]Все товары'!$E$2),0)</f>
        <v>0</v>
      </c>
    </row>
    <row r="91" spans="1:6">
      <c r="A91" s="20" t="s">
        <v>5824</v>
      </c>
      <c r="C91" s="20" t="s">
        <v>5825</v>
      </c>
      <c r="D91" s="102" t="str">
        <f t="shared" si="0"/>
        <v>AMWM-H09/4R2(BA)</v>
      </c>
      <c r="E91" s="103">
        <f>VLOOKUP(A91,'[2]Все товары'!$A:$L,COLUMN('[3]Все товары'!$H$2),0)</f>
        <v>18200</v>
      </c>
      <c r="F91" s="102">
        <f>VLOOKUP(A91,'[2]Все товары'!$A:$E,COLUMN('[2]Все товары'!$E$2),0)</f>
        <v>0</v>
      </c>
    </row>
    <row r="92" spans="1:6">
      <c r="A92" s="20" t="s">
        <v>5830</v>
      </c>
      <c r="C92" s="20" t="s">
        <v>5831</v>
      </c>
      <c r="D92" s="102" t="str">
        <f t="shared" si="0"/>
        <v>AMWM-H12/4R2(BA)</v>
      </c>
      <c r="E92" s="103">
        <f>VLOOKUP(A92,'[2]Все товары'!$A:$L,COLUMN('[3]Все товары'!$H$2),0)</f>
        <v>19200</v>
      </c>
      <c r="F92" s="102">
        <f>VLOOKUP(A92,'[2]Все товары'!$A:$E,COLUMN('[2]Все товары'!$E$2),0)</f>
        <v>0</v>
      </c>
    </row>
    <row r="93" spans="1:6">
      <c r="A93" s="20" t="s">
        <v>5834</v>
      </c>
      <c r="C93" s="20" t="s">
        <v>5835</v>
      </c>
      <c r="D93" s="102" t="str">
        <f t="shared" si="0"/>
        <v>AMWM-H18/4R2(BA)</v>
      </c>
      <c r="E93" s="103">
        <f>VLOOKUP(A93,'[2]Все товары'!$A:$L,COLUMN('[3]Все товары'!$H$2),0)</f>
        <v>26700</v>
      </c>
      <c r="F93" s="102">
        <f>VLOOKUP(A93,'[2]Все товары'!$A:$E,COLUMN('[2]Все товары'!$E$2),0)</f>
        <v>11</v>
      </c>
    </row>
    <row r="94" spans="1:6">
      <c r="A94" s="80" t="s">
        <v>5836</v>
      </c>
      <c r="C94" s="20" t="s">
        <v>5837</v>
      </c>
      <c r="D94" s="102" t="str">
        <f t="shared" si="0"/>
        <v>AMWM-H24/4R2(BA)</v>
      </c>
      <c r="E94" s="103">
        <f>VLOOKUP(A94,'[2]Все товары'!$A:$L,COLUMN('[3]Все товары'!$H$2),0)</f>
        <v>33380</v>
      </c>
      <c r="F94" s="102">
        <f>VLOOKUP(A94,'[2]Все товары'!$A:$E,COLUMN('[2]Все товары'!$E$2),0)</f>
        <v>0</v>
      </c>
    </row>
    <row r="95" spans="1:6" s="104" customFormat="1">
      <c r="A95" s="128" t="s">
        <v>6542</v>
      </c>
      <c r="B95" s="128"/>
      <c r="C95" s="128"/>
      <c r="D95" s="128"/>
      <c r="E95" s="128"/>
      <c r="F95" s="128"/>
    </row>
    <row r="96" spans="1:6">
      <c r="A96" s="20" t="s">
        <v>5822</v>
      </c>
      <c r="C96" s="20" t="s">
        <v>5823</v>
      </c>
      <c r="D96" s="102" t="str">
        <f t="shared" si="0"/>
        <v>AMWM-H09/4R2(CC)</v>
      </c>
      <c r="E96" s="103">
        <f>VLOOKUP(A96,'[2]Все товары'!$A:$L,COLUMN('[3]Все товары'!$H$2),0)</f>
        <v>22200</v>
      </c>
      <c r="F96" s="102">
        <f>VLOOKUP(A96,'[2]Все товары'!$A:$E,COLUMN('[2]Все товары'!$E$2),0)</f>
        <v>185</v>
      </c>
    </row>
    <row r="97" spans="1:6">
      <c r="A97" s="20" t="s">
        <v>5828</v>
      </c>
      <c r="C97" s="20" t="s">
        <v>5829</v>
      </c>
      <c r="D97" s="102" t="str">
        <f t="shared" si="0"/>
        <v>AMWM-H12/4R2(CC)</v>
      </c>
      <c r="E97" s="103">
        <f>VLOOKUP(A97,'[2]Все товары'!$A:$L,COLUMN('[3]Все товары'!$H$2),0)</f>
        <v>23500</v>
      </c>
      <c r="F97" s="102">
        <f>VLOOKUP(A97,'[2]Все товары'!$A:$E,COLUMN('[2]Все товары'!$E$2),0)</f>
        <v>66</v>
      </c>
    </row>
    <row r="98" spans="1:6" s="104" customFormat="1">
      <c r="A98" s="128" t="s">
        <v>6542</v>
      </c>
      <c r="B98" s="128"/>
      <c r="C98" s="128"/>
      <c r="D98" s="128"/>
      <c r="E98" s="128"/>
      <c r="F98" s="128"/>
    </row>
    <row r="99" spans="1:6">
      <c r="A99" s="20" t="s">
        <v>5826</v>
      </c>
      <c r="C99" s="20" t="s">
        <v>5827</v>
      </c>
      <c r="D99" s="102" t="str">
        <f t="shared" si="0"/>
        <v>AMWM-H09/4R2(CD)</v>
      </c>
      <c r="E99" s="103">
        <f>VLOOKUP(A99,'[2]Все товары'!$A:$L,COLUMN('[3]Все товары'!$H$2),0)</f>
        <v>19300</v>
      </c>
      <c r="F99" s="102">
        <f>VLOOKUP(A99,'[2]Все товары'!$A:$E,COLUMN('[2]Все товары'!$E$2),0)</f>
        <v>216</v>
      </c>
    </row>
    <row r="100" spans="1:6">
      <c r="A100" s="20" t="s">
        <v>5832</v>
      </c>
      <c r="C100" s="20" t="s">
        <v>5833</v>
      </c>
      <c r="D100" s="102" t="str">
        <f t="shared" si="0"/>
        <v>AMWM-H12/4R2(CD)</v>
      </c>
      <c r="E100" s="103">
        <f>VLOOKUP(A100,'[2]Все товары'!$A:$L,COLUMN('[3]Все товары'!$H$2),0)</f>
        <v>20400</v>
      </c>
      <c r="F100" s="102">
        <f>VLOOKUP(A100,'[2]Все товары'!$A:$E,COLUMN('[2]Все товары'!$E$2),0)</f>
        <v>73</v>
      </c>
    </row>
    <row r="101" spans="1:6" s="104" customFormat="1">
      <c r="A101" s="128" t="s">
        <v>6541</v>
      </c>
      <c r="B101" s="128"/>
      <c r="C101" s="128"/>
      <c r="D101" s="128"/>
      <c r="E101" s="128"/>
      <c r="F101" s="128"/>
    </row>
    <row r="102" spans="1:6">
      <c r="A102" s="80" t="s">
        <v>5800</v>
      </c>
      <c r="C102" s="20" t="s">
        <v>5798</v>
      </c>
      <c r="D102" s="102" t="str">
        <f t="shared" si="0"/>
        <v>AMWM-H09/4R1(L) (v2)</v>
      </c>
      <c r="E102" s="103">
        <f>VLOOKUP(A102,'[2]Все товары'!$A:$L,COLUMN('[3]Все товары'!$H$2),0)</f>
        <v>16200</v>
      </c>
      <c r="F102" s="102">
        <f>VLOOKUP(A102,'[2]Все товары'!$A:$E,COLUMN('[2]Все товары'!$E$2),0)</f>
        <v>0</v>
      </c>
    </row>
    <row r="103" spans="1:6">
      <c r="A103" s="80" t="s">
        <v>5801</v>
      </c>
      <c r="C103" s="20" t="s">
        <v>5799</v>
      </c>
      <c r="D103" s="102" t="str">
        <f t="shared" si="0"/>
        <v>AMWM-H12/4R1(L) (v2)</v>
      </c>
      <c r="E103" s="103">
        <f>VLOOKUP(A103,'[2]Все товары'!$A:$L,COLUMN('[3]Все товары'!$H$2),0)</f>
        <v>17900</v>
      </c>
      <c r="F103" s="102">
        <f>VLOOKUP(A103,'[2]Все товары'!$A:$E,COLUMN('[2]Все товары'!$E$2),0)</f>
        <v>201</v>
      </c>
    </row>
    <row r="104" spans="1:6" s="104" customFormat="1">
      <c r="A104" s="128" t="s">
        <v>6543</v>
      </c>
      <c r="B104" s="128"/>
      <c r="C104" s="128"/>
      <c r="D104" s="128"/>
      <c r="E104" s="128"/>
      <c r="F104" s="128"/>
    </row>
    <row r="105" spans="1:6">
      <c r="A105" s="80" t="s">
        <v>5817</v>
      </c>
      <c r="C105" s="20" t="s">
        <v>5814</v>
      </c>
      <c r="D105" s="102" t="str">
        <f t="shared" si="0"/>
        <v>AMCA-H09/4R2</v>
      </c>
      <c r="E105" s="103">
        <f>VLOOKUP(A105,'[2]Все товары'!$A:$L,COLUMN('[3]Все товары'!$H$2),0)</f>
        <v>35900</v>
      </c>
      <c r="F105" s="102">
        <f>VLOOKUP(A105,'[2]Все товары'!$A:$E,COLUMN('[2]Все товары'!$E$2),0)</f>
        <v>61</v>
      </c>
    </row>
    <row r="106" spans="1:6">
      <c r="A106" s="80" t="s">
        <v>5818</v>
      </c>
      <c r="C106" s="20" t="s">
        <v>5815</v>
      </c>
      <c r="D106" s="102" t="str">
        <f t="shared" si="0"/>
        <v>AMCA-H12/4R2</v>
      </c>
      <c r="E106" s="103">
        <f>VLOOKUP(A106,'[2]Все товары'!$A:$L,COLUMN('[3]Все товары'!$H$2),0)</f>
        <v>37300</v>
      </c>
      <c r="F106" s="102">
        <f>VLOOKUP(A106,'[2]Все товары'!$A:$E,COLUMN('[2]Все товары'!$E$2),0)</f>
        <v>13</v>
      </c>
    </row>
    <row r="107" spans="1:6">
      <c r="A107" s="80" t="s">
        <v>5819</v>
      </c>
      <c r="C107" s="20" t="s">
        <v>5816</v>
      </c>
      <c r="D107" s="102" t="str">
        <f t="shared" si="0"/>
        <v>AMCA-H18/4R2</v>
      </c>
      <c r="E107" s="103">
        <f>VLOOKUP(A107,'[2]Все товары'!$A:$L,COLUMN('[3]Все товары'!$H$2),0)</f>
        <v>39900</v>
      </c>
      <c r="F107" s="102">
        <f>VLOOKUP(A107,'[2]Все товары'!$A:$E,COLUMN('[2]Все товары'!$E$2),0)</f>
        <v>67</v>
      </c>
    </row>
    <row r="108" spans="1:6" s="104" customFormat="1">
      <c r="A108" s="128" t="s">
        <v>6544</v>
      </c>
      <c r="B108" s="128"/>
      <c r="C108" s="128"/>
      <c r="D108" s="128"/>
      <c r="E108" s="128"/>
      <c r="F108" s="128"/>
    </row>
    <row r="109" spans="1:6">
      <c r="A109" s="80" t="s">
        <v>5807</v>
      </c>
      <c r="C109" s="85" t="s">
        <v>5804</v>
      </c>
      <c r="D109" s="102" t="str">
        <f t="shared" si="0"/>
        <v>AMSD-H07/4R2</v>
      </c>
      <c r="E109" s="103">
        <f>VLOOKUP(A109,'[2]Все товары'!$A:$L,COLUMN('[3]Все товары'!$H$2),0)</f>
        <v>34600</v>
      </c>
      <c r="F109" s="102">
        <f>VLOOKUP(A109,'[2]Все товары'!$A:$E,COLUMN('[2]Все товары'!$E$2),0)</f>
        <v>4</v>
      </c>
    </row>
    <row r="110" spans="1:6">
      <c r="A110" s="85" t="s">
        <v>5805</v>
      </c>
      <c r="C110" s="20" t="s">
        <v>5802</v>
      </c>
      <c r="D110" s="102" t="str">
        <f t="shared" si="0"/>
        <v>AMSD-H09/4R2</v>
      </c>
      <c r="E110" s="103">
        <f>VLOOKUP(A110,'[2]Все товары'!$A:$L,COLUMN('[3]Все товары'!$H$2),0)</f>
        <v>35400</v>
      </c>
      <c r="F110" s="102">
        <f>VLOOKUP(A110,'[2]Все товары'!$A:$E,COLUMN('[2]Все товары'!$E$2),0)</f>
        <v>0</v>
      </c>
    </row>
    <row r="111" spans="1:6">
      <c r="A111" s="85" t="s">
        <v>5806</v>
      </c>
      <c r="C111" s="20" t="s">
        <v>5803</v>
      </c>
      <c r="D111" s="102" t="str">
        <f t="shared" si="0"/>
        <v>AMSD-H12/4R2</v>
      </c>
      <c r="E111" s="103">
        <f>VLOOKUP(A111,'[2]Все товары'!$A:$L,COLUMN('[3]Все товары'!$H$2),0)</f>
        <v>37400</v>
      </c>
      <c r="F111" s="102">
        <f>VLOOKUP(A111,'[2]Все товары'!$A:$E,COLUMN('[2]Все товары'!$E$2),0)</f>
        <v>0</v>
      </c>
    </row>
    <row r="112" spans="1:6">
      <c r="A112" s="80" t="s">
        <v>5808</v>
      </c>
      <c r="C112" s="20" t="s">
        <v>5809</v>
      </c>
      <c r="D112" s="102" t="str">
        <f t="shared" si="0"/>
        <v>AMLD-H12/4R2</v>
      </c>
      <c r="E112" s="103">
        <f>VLOOKUP(A112,'[2]Все товары'!$A:$L,COLUMN('[3]Все товары'!$H$2),0)</f>
        <v>37400</v>
      </c>
      <c r="F112" s="102">
        <f>VLOOKUP(A112,'[2]Все товары'!$A:$E,COLUMN('[2]Все товары'!$E$2),0)</f>
        <v>27</v>
      </c>
    </row>
    <row r="113" spans="1:6">
      <c r="A113" s="80" t="s">
        <v>5810</v>
      </c>
      <c r="C113" s="20" t="s">
        <v>5811</v>
      </c>
      <c r="D113" s="102" t="str">
        <f t="shared" si="0"/>
        <v>AMLD-H18/4R2</v>
      </c>
      <c r="E113" s="103">
        <f>VLOOKUP(A113,'[2]Все товары'!$A:$L,COLUMN('[3]Все товары'!$H$2),0)</f>
        <v>43800</v>
      </c>
      <c r="F113" s="102">
        <f>VLOOKUP(A113,'[2]Все товары'!$A:$E,COLUMN('[2]Все товары'!$E$2),0)</f>
        <v>17</v>
      </c>
    </row>
    <row r="114" spans="1:6" s="102" customFormat="1">
      <c r="C114" s="102" t="s">
        <v>6539</v>
      </c>
      <c r="D114" s="102" t="str">
        <f>C114</f>
        <v>AMSD-H18/4R2</v>
      </c>
      <c r="E114" s="103" t="e">
        <f>VLOOKUP(A114,'[2]Все товары'!$A:$L,COLUMN('[3]Все товары'!$H$2),0)</f>
        <v>#N/A</v>
      </c>
      <c r="F114" s="102" t="e">
        <f>VLOOKUP(A114,'[2]Все товары'!$A:$E,COLUMN('[2]Все товары'!$E$2),0)</f>
        <v>#N/A</v>
      </c>
    </row>
    <row r="115" spans="1:6">
      <c r="A115" s="80" t="s">
        <v>5813</v>
      </c>
      <c r="C115" s="20" t="s">
        <v>5812</v>
      </c>
      <c r="D115" s="102" t="str">
        <f t="shared" si="0"/>
        <v>AMSD-H24/4R2</v>
      </c>
      <c r="E115" s="103" t="e">
        <f>VLOOKUP(A115,'[2]Все товары'!$A:$L,COLUMN('[3]Все товары'!$H$2),0)</f>
        <v>#N/A</v>
      </c>
      <c r="F115" s="102" t="e">
        <f>VLOOKUP(A115,'[2]Все товары'!$A:$E,COLUMN('[2]Все товары'!$E$2),0)</f>
        <v>#N/A</v>
      </c>
    </row>
  </sheetData>
  <mergeCells count="27">
    <mergeCell ref="A76:F76"/>
    <mergeCell ref="A75:F75"/>
    <mergeCell ref="A3:F3"/>
    <mergeCell ref="A37:F37"/>
    <mergeCell ref="A69:F69"/>
    <mergeCell ref="A55:F55"/>
    <mergeCell ref="A62:F62"/>
    <mergeCell ref="A2:F2"/>
    <mergeCell ref="A43:F43"/>
    <mergeCell ref="A49:F49"/>
    <mergeCell ref="A32:F32"/>
    <mergeCell ref="A9:F9"/>
    <mergeCell ref="A15:F15"/>
    <mergeCell ref="A18:F18"/>
    <mergeCell ref="A34:F34"/>
    <mergeCell ref="A40:F40"/>
    <mergeCell ref="A21:F21"/>
    <mergeCell ref="A26:F26"/>
    <mergeCell ref="A29:F29"/>
    <mergeCell ref="A44:F44"/>
    <mergeCell ref="A104:F104"/>
    <mergeCell ref="A108:F108"/>
    <mergeCell ref="A84:F84"/>
    <mergeCell ref="A89:F89"/>
    <mergeCell ref="A95:F95"/>
    <mergeCell ref="A98:F98"/>
    <mergeCell ref="A101:F10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E97DE-46AC-41D1-B745-F7AED5EAC8E6}">
  <dimension ref="A1:I92"/>
  <sheetViews>
    <sheetView workbookViewId="0">
      <selection activeCell="F1" sqref="F1"/>
    </sheetView>
  </sheetViews>
  <sheetFormatPr defaultRowHeight="15"/>
  <cols>
    <col min="1" max="1" width="17.140625" style="12" customWidth="1"/>
    <col min="2" max="2" width="11.28515625" style="12" customWidth="1"/>
    <col min="3" max="3" width="17.7109375" style="12" customWidth="1"/>
    <col min="4" max="4" width="26" style="12" customWidth="1"/>
    <col min="5" max="5" width="20.140625" style="13" customWidth="1"/>
    <col min="6" max="9" width="9.7109375" style="12" customWidth="1"/>
    <col min="10" max="16384" width="9.140625" style="12"/>
  </cols>
  <sheetData>
    <row r="1" spans="1:9" s="2" customFormat="1">
      <c r="A1" s="2" t="s">
        <v>144</v>
      </c>
      <c r="B1" s="2" t="s">
        <v>145</v>
      </c>
      <c r="C1" s="2" t="s">
        <v>1104</v>
      </c>
      <c r="D1" s="2" t="s">
        <v>147</v>
      </c>
      <c r="E1" s="3" t="s">
        <v>148</v>
      </c>
      <c r="F1" s="33" t="s">
        <v>4736</v>
      </c>
      <c r="G1" s="33" t="s">
        <v>2247</v>
      </c>
      <c r="H1" s="33" t="s">
        <v>4737</v>
      </c>
      <c r="I1" s="33" t="s">
        <v>4738</v>
      </c>
    </row>
    <row r="2" spans="1:9" s="32" customFormat="1" ht="15.75">
      <c r="A2" s="129" t="s">
        <v>3279</v>
      </c>
      <c r="B2" s="129"/>
      <c r="C2" s="129"/>
      <c r="D2" s="129"/>
      <c r="E2" s="129"/>
      <c r="F2" s="129"/>
    </row>
    <row r="3" spans="1:9" ht="15" customHeight="1">
      <c r="A3" s="130" t="s">
        <v>5011</v>
      </c>
      <c r="B3" s="130"/>
      <c r="C3" s="130"/>
      <c r="D3" s="130"/>
      <c r="E3" s="130"/>
      <c r="F3" s="130"/>
      <c r="G3" s="130"/>
    </row>
    <row r="4" spans="1:9">
      <c r="A4" s="12" t="s">
        <v>2539</v>
      </c>
      <c r="C4" s="12" t="s">
        <v>2539</v>
      </c>
      <c r="D4" s="132" t="str">
        <f>_xlfn.CONCAT(C4," / ",C5)</f>
        <v>ASX07FZ1 / ASB07FZ1</v>
      </c>
      <c r="E4" s="133">
        <f>VLOOKUP(A4,[4]RAC!$A:$K,COLUMN([4]RAC!$K$11),0)</f>
        <v>29190</v>
      </c>
      <c r="F4" s="12">
        <f>VLOOKUP(A4,[5]Лист1!$A:$E,COLUMN([5]Лист1!$C$4),0)</f>
        <v>0</v>
      </c>
      <c r="G4" s="12">
        <f>VLOOKUP(A4,[5]Лист1!$A:$E,COLUMN([5]Лист1!$D$526),0)</f>
        <v>0</v>
      </c>
      <c r="H4" s="12">
        <f>VLOOKUP(A4,[6]Лист1!$A:$E,COLUMN([6]Лист1!$C$4),0)</f>
        <v>0</v>
      </c>
      <c r="I4" s="12">
        <f>VLOOKUP(A4,[7]Лист1!$A:$E,COLUMN([7]Лист1!$C$4),0)</f>
        <v>0</v>
      </c>
    </row>
    <row r="5" spans="1:9">
      <c r="A5" s="12" t="s">
        <v>2540</v>
      </c>
      <c r="C5" s="12" t="s">
        <v>2540</v>
      </c>
      <c r="D5" s="132"/>
      <c r="E5" s="133"/>
      <c r="F5" s="12">
        <f>VLOOKUP(A5,[5]Лист1!$A:$E,COLUMN([5]Лист1!$C$4),0)</f>
        <v>3</v>
      </c>
      <c r="G5" s="12">
        <f>VLOOKUP(A5,[5]Лист1!$A:$E,COLUMN([5]Лист1!$D$526),0)</f>
        <v>2</v>
      </c>
      <c r="H5" s="12">
        <f>VLOOKUP(A5,[6]Лист1!$A:$E,COLUMN([6]Лист1!$C$4),0)</f>
        <v>2</v>
      </c>
      <c r="I5" s="12">
        <f>VLOOKUP(A5,[7]Лист1!$A:$E,COLUMN([7]Лист1!$C$4),0)</f>
        <v>0</v>
      </c>
    </row>
    <row r="6" spans="1:9">
      <c r="A6" s="12" t="s">
        <v>2541</v>
      </c>
      <c r="C6" s="12" t="s">
        <v>2541</v>
      </c>
      <c r="D6" s="132" t="str">
        <f t="shared" ref="D6" si="0">_xlfn.CONCAT(C6," / ",C7)</f>
        <v>ASX09FZ1 / ASB09FZ1</v>
      </c>
      <c r="E6" s="133">
        <f>VLOOKUP(A6,[4]RAC!$A:$K,COLUMN([4]RAC!$K$11),0)</f>
        <v>30790</v>
      </c>
      <c r="F6" s="12">
        <f>VLOOKUP(A6,[5]Лист1!$A:$E,COLUMN([5]Лист1!$C$4),0)</f>
        <v>2</v>
      </c>
      <c r="G6" s="12">
        <f>VLOOKUP(A6,[5]Лист1!$A:$E,COLUMN([5]Лист1!$D$526),0)</f>
        <v>1</v>
      </c>
      <c r="H6" s="12">
        <f>VLOOKUP(A6,[6]Лист1!$A:$E,COLUMN([6]Лист1!$C$4),0)</f>
        <v>0</v>
      </c>
      <c r="I6" s="12">
        <f>VLOOKUP(A6,[7]Лист1!$A:$E,COLUMN([7]Лист1!$C$4),0)</f>
        <v>0</v>
      </c>
    </row>
    <row r="7" spans="1:9">
      <c r="A7" s="12" t="s">
        <v>2542</v>
      </c>
      <c r="C7" s="12" t="s">
        <v>2542</v>
      </c>
      <c r="D7" s="132"/>
      <c r="E7" s="133"/>
      <c r="F7" s="12">
        <f>VLOOKUP(A7,[5]Лист1!$A:$E,COLUMN([5]Лист1!$C$4),0)</f>
        <v>0</v>
      </c>
      <c r="G7" s="12">
        <f>VLOOKUP(A7,[5]Лист1!$A:$E,COLUMN([5]Лист1!$D$526),0)</f>
        <v>0</v>
      </c>
      <c r="H7" s="12">
        <f>VLOOKUP(A7,[6]Лист1!$A:$E,COLUMN([6]Лист1!$C$4),0)</f>
        <v>0</v>
      </c>
      <c r="I7" s="12">
        <f>VLOOKUP(A7,[7]Лист1!$A:$E,COLUMN([7]Лист1!$C$4),0)</f>
        <v>0</v>
      </c>
    </row>
    <row r="8" spans="1:9">
      <c r="A8" s="12" t="s">
        <v>2543</v>
      </c>
      <c r="C8" s="12" t="s">
        <v>2543</v>
      </c>
      <c r="D8" s="132" t="str">
        <f t="shared" ref="D8" si="1">_xlfn.CONCAT(C8," / ",C9)</f>
        <v>ASX12FZ1 / ASB12FZ1</v>
      </c>
      <c r="E8" s="133">
        <f>VLOOKUP(A8,[4]RAC!$A:$K,COLUMN([4]RAC!$K$11),0)</f>
        <v>33990</v>
      </c>
      <c r="F8" s="12">
        <f>VLOOKUP(A8,[5]Лист1!$A:$E,COLUMN([5]Лист1!$C$4),0)</f>
        <v>0</v>
      </c>
      <c r="G8" s="12">
        <f>VLOOKUP(A8,[5]Лист1!$A:$E,COLUMN([5]Лист1!$D$526),0)</f>
        <v>9</v>
      </c>
      <c r="H8" s="12">
        <f>VLOOKUP(A8,[6]Лист1!$A:$E,COLUMN([6]Лист1!$C$4),0)</f>
        <v>9</v>
      </c>
      <c r="I8" s="12">
        <f>VLOOKUP(A8,[7]Лист1!$A:$E,COLUMN([7]Лист1!$C$4),0)</f>
        <v>0</v>
      </c>
    </row>
    <row r="9" spans="1:9">
      <c r="A9" s="12" t="s">
        <v>2544</v>
      </c>
      <c r="C9" s="12" t="s">
        <v>2544</v>
      </c>
      <c r="D9" s="132"/>
      <c r="E9" s="133"/>
      <c r="F9" s="12">
        <f>VLOOKUP(A9,[5]Лист1!$A:$E,COLUMN([5]Лист1!$C$4),0)</f>
        <v>0</v>
      </c>
      <c r="G9" s="12">
        <f>VLOOKUP(A9,[5]Лист1!$A:$E,COLUMN([5]Лист1!$D$526),0)</f>
        <v>6</v>
      </c>
      <c r="H9" s="12">
        <f>VLOOKUP(A9,[6]Лист1!$A:$E,COLUMN([6]Лист1!$C$4),0)</f>
        <v>6</v>
      </c>
      <c r="I9" s="12">
        <f>VLOOKUP(A9,[7]Лист1!$A:$E,COLUMN([7]Лист1!$C$4),0)</f>
        <v>0</v>
      </c>
    </row>
    <row r="10" spans="1:9">
      <c r="A10" s="12" t="s">
        <v>2545</v>
      </c>
      <c r="C10" s="12" t="s">
        <v>2545</v>
      </c>
      <c r="D10" s="132" t="str">
        <f t="shared" ref="D10" si="2">_xlfn.CONCAT(C10," / ",C11)</f>
        <v>ASX18FZ1 / ASB18FZ1</v>
      </c>
      <c r="E10" s="133">
        <f>VLOOKUP(A10,[4]RAC!$A:$K,COLUMN([4]RAC!$K$11),0)</f>
        <v>58990</v>
      </c>
      <c r="F10" s="12">
        <f>VLOOKUP(A10,[5]Лист1!$A:$E,COLUMN([5]Лист1!$C$4),0)</f>
        <v>1</v>
      </c>
      <c r="G10" s="12" t="str">
        <f>VLOOKUP(A10,[5]Лист1!$A:$E,COLUMN([5]Лист1!$D$526),0)</f>
        <v>&gt;50</v>
      </c>
      <c r="H10" s="12" t="str">
        <f>VLOOKUP(A10,[6]Лист1!$A:$E,COLUMN([6]Лист1!$C$4),0)</f>
        <v>&gt;50</v>
      </c>
      <c r="I10" s="12">
        <f>VLOOKUP(A10,[7]Лист1!$A:$E,COLUMN([7]Лист1!$C$4),0)</f>
        <v>0</v>
      </c>
    </row>
    <row r="11" spans="1:9">
      <c r="A11" s="12" t="s">
        <v>2546</v>
      </c>
      <c r="C11" s="12" t="s">
        <v>2546</v>
      </c>
      <c r="D11" s="132"/>
      <c r="E11" s="133"/>
      <c r="F11" s="12">
        <f>VLOOKUP(A11,[5]Лист1!$A:$E,COLUMN([5]Лист1!$C$4),0)</f>
        <v>0</v>
      </c>
      <c r="G11" s="12" t="str">
        <f>VLOOKUP(A11,[5]Лист1!$A:$E,COLUMN([5]Лист1!$D$526),0)</f>
        <v>&gt;50</v>
      </c>
      <c r="H11" s="12" t="str">
        <f>VLOOKUP(A11,[6]Лист1!$A:$E,COLUMN([6]Лист1!$C$4),0)</f>
        <v>&gt;50</v>
      </c>
      <c r="I11" s="12">
        <f>VLOOKUP(A11,[7]Лист1!$A:$E,COLUMN([7]Лист1!$C$4),0)</f>
        <v>0</v>
      </c>
    </row>
    <row r="12" spans="1:9">
      <c r="A12" s="12" t="s">
        <v>2547</v>
      </c>
      <c r="C12" s="12" t="s">
        <v>2547</v>
      </c>
      <c r="D12" s="132" t="str">
        <f t="shared" ref="D12" si="3">_xlfn.CONCAT(C12," / ",C13)</f>
        <v>ASX24FZ1 / ASB24FZ1</v>
      </c>
      <c r="E12" s="133">
        <f>VLOOKUP(A12,[4]RAC!$A:$K,COLUMN([4]RAC!$K$11),0)</f>
        <v>75390</v>
      </c>
      <c r="F12" s="12">
        <f>VLOOKUP(A12,[5]Лист1!$A:$E,COLUMN([5]Лист1!$C$4),0)</f>
        <v>1</v>
      </c>
      <c r="G12" s="12">
        <f>VLOOKUP(A12,[5]Лист1!$A:$E,COLUMN([5]Лист1!$D$526),0)</f>
        <v>14</v>
      </c>
      <c r="H12" s="12">
        <f>VLOOKUP(A12,[6]Лист1!$A:$E,COLUMN([6]Лист1!$C$4),0)</f>
        <v>14</v>
      </c>
      <c r="I12" s="12">
        <f>VLOOKUP(A12,[7]Лист1!$A:$E,COLUMN([7]Лист1!$C$4),0)</f>
        <v>0</v>
      </c>
    </row>
    <row r="13" spans="1:9">
      <c r="A13" s="12" t="s">
        <v>2548</v>
      </c>
      <c r="C13" s="12" t="s">
        <v>2548</v>
      </c>
      <c r="D13" s="132"/>
      <c r="E13" s="133"/>
      <c r="F13" s="12">
        <f>VLOOKUP(A13,[5]Лист1!$A:$E,COLUMN([5]Лист1!$C$4),0)</f>
        <v>0</v>
      </c>
      <c r="G13" s="12">
        <f>VLOOKUP(A13,[5]Лист1!$A:$E,COLUMN([5]Лист1!$D$526),0)</f>
        <v>12</v>
      </c>
      <c r="H13" s="12">
        <f>VLOOKUP(A13,[6]Лист1!$A:$E,COLUMN([6]Лист1!$C$4),0)</f>
        <v>12</v>
      </c>
      <c r="I13" s="12">
        <f>VLOOKUP(A13,[7]Лист1!$A:$E,COLUMN([7]Лист1!$C$4),0)</f>
        <v>0</v>
      </c>
    </row>
    <row r="14" spans="1:9">
      <c r="A14" s="130" t="s">
        <v>5012</v>
      </c>
      <c r="B14" s="130"/>
      <c r="C14" s="130"/>
      <c r="D14" s="130"/>
      <c r="E14" s="130"/>
      <c r="F14" s="130"/>
      <c r="G14" s="130"/>
    </row>
    <row r="15" spans="1:9">
      <c r="A15" s="12" t="s">
        <v>2549</v>
      </c>
      <c r="C15" s="12" t="s">
        <v>2549</v>
      </c>
      <c r="D15" s="132" t="str">
        <f t="shared" ref="D15" si="4">_xlfn.CONCAT(C15," / ",C16)</f>
        <v>ASX07HZ1R / ASB07HZ1R</v>
      </c>
      <c r="E15" s="133">
        <f>VLOOKUP(A15,[4]RAC!$A:$K,COLUMN([4]RAC!$K$11),0)</f>
        <v>30090</v>
      </c>
      <c r="F15" s="12">
        <f>VLOOKUP(A15,[5]Лист1!$A:$E,COLUMN([5]Лист1!$C$4),0)</f>
        <v>0</v>
      </c>
      <c r="G15" s="12">
        <f>VLOOKUP(A15,[5]Лист1!$A:$E,COLUMN([5]Лист1!$D$526),0)</f>
        <v>0</v>
      </c>
      <c r="H15" s="12">
        <f>VLOOKUP(A15,[6]Лист1!$A:$E,COLUMN([6]Лист1!$C$4),0)</f>
        <v>0</v>
      </c>
      <c r="I15" s="12">
        <f>VLOOKUP(A15,[7]Лист1!$A:$E,COLUMN([7]Лист1!$C$4),0)</f>
        <v>0</v>
      </c>
    </row>
    <row r="16" spans="1:9">
      <c r="A16" s="12" t="s">
        <v>2559</v>
      </c>
      <c r="C16" s="12" t="s">
        <v>2559</v>
      </c>
      <c r="D16" s="132"/>
      <c r="E16" s="133"/>
      <c r="F16" s="12">
        <f>VLOOKUP(A16,[5]Лист1!$A:$E,COLUMN([5]Лист1!$C$4),0)</f>
        <v>0</v>
      </c>
      <c r="G16" s="12">
        <f>VLOOKUP(A16,[5]Лист1!$A:$E,COLUMN([5]Лист1!$D$526),0)</f>
        <v>0</v>
      </c>
      <c r="H16" s="12">
        <f>VLOOKUP(A16,[6]Лист1!$A:$E,COLUMN([6]Лист1!$C$4),0)</f>
        <v>0</v>
      </c>
      <c r="I16" s="12">
        <f>VLOOKUP(A16,[7]Лист1!$A:$E,COLUMN([7]Лист1!$C$4),0)</f>
        <v>0</v>
      </c>
    </row>
    <row r="17" spans="1:9">
      <c r="A17" s="12" t="s">
        <v>2550</v>
      </c>
      <c r="C17" s="12" t="s">
        <v>2550</v>
      </c>
      <c r="D17" s="132" t="str">
        <f t="shared" ref="D17" si="5">_xlfn.CONCAT(C17," / ",C18)</f>
        <v>ASX09HZ1R / ASB09HZ1R</v>
      </c>
      <c r="E17" s="133">
        <f>VLOOKUP(A17,[4]RAC!$A:$K,COLUMN([4]RAC!$K$11),0)</f>
        <v>31890</v>
      </c>
      <c r="F17" s="12">
        <f>VLOOKUP(A17,[5]Лист1!$A:$E,COLUMN([5]Лист1!$C$4),0)</f>
        <v>0</v>
      </c>
      <c r="G17" s="12">
        <f>VLOOKUP(A17,[5]Лист1!$A:$E,COLUMN([5]Лист1!$D$526),0)</f>
        <v>18</v>
      </c>
      <c r="H17" s="12">
        <f>VLOOKUP(A17,[6]Лист1!$A:$E,COLUMN([6]Лист1!$C$4),0)</f>
        <v>0</v>
      </c>
      <c r="I17" s="12">
        <f>VLOOKUP(A17,[7]Лист1!$A:$E,COLUMN([7]Лист1!$C$4),0)</f>
        <v>0</v>
      </c>
    </row>
    <row r="18" spans="1:9">
      <c r="A18" s="12" t="s">
        <v>2560</v>
      </c>
      <c r="C18" s="12" t="s">
        <v>2560</v>
      </c>
      <c r="D18" s="132"/>
      <c r="E18" s="133"/>
      <c r="F18" s="12">
        <f>VLOOKUP(A18,[5]Лист1!$A:$E,COLUMN([5]Лист1!$C$4),0)</f>
        <v>0</v>
      </c>
      <c r="G18" s="12">
        <f>VLOOKUP(A18,[5]Лист1!$A:$E,COLUMN([5]Лист1!$D$526),0)</f>
        <v>19</v>
      </c>
      <c r="H18" s="12">
        <f>VLOOKUP(A18,[6]Лист1!$A:$E,COLUMN([6]Лист1!$C$4),0)</f>
        <v>0</v>
      </c>
      <c r="I18" s="12">
        <f>VLOOKUP(A18,[7]Лист1!$A:$E,COLUMN([7]Лист1!$C$4),0)</f>
        <v>0</v>
      </c>
    </row>
    <row r="19" spans="1:9">
      <c r="A19" s="12" t="s">
        <v>2551</v>
      </c>
      <c r="C19" s="12" t="s">
        <v>2551</v>
      </c>
      <c r="D19" s="132" t="str">
        <f t="shared" ref="D19" si="6">_xlfn.CONCAT(C19," / ",C20)</f>
        <v>ASX12HZ1R / ASB12HZ1R</v>
      </c>
      <c r="E19" s="133">
        <f>VLOOKUP(A19,[4]RAC!$A:$K,COLUMN([4]RAC!$K$11),0)</f>
        <v>35090</v>
      </c>
      <c r="F19" s="12">
        <f>VLOOKUP(A19,[5]Лист1!$A:$E,COLUMN([5]Лист1!$C$4),0)</f>
        <v>22</v>
      </c>
      <c r="G19" s="12" t="str">
        <f>VLOOKUP(A19,[5]Лист1!$A:$E,COLUMN([5]Лист1!$D$526),0)</f>
        <v>&gt;50</v>
      </c>
      <c r="H19" s="12">
        <f>VLOOKUP(A19,[6]Лист1!$A:$E,COLUMN([6]Лист1!$C$4),0)</f>
        <v>0</v>
      </c>
      <c r="I19" s="12">
        <f>VLOOKUP(A19,[7]Лист1!$A:$E,COLUMN([7]Лист1!$C$4),0)</f>
        <v>0</v>
      </c>
    </row>
    <row r="20" spans="1:9">
      <c r="A20" s="12" t="s">
        <v>2561</v>
      </c>
      <c r="C20" s="12" t="s">
        <v>2561</v>
      </c>
      <c r="D20" s="132"/>
      <c r="E20" s="133"/>
      <c r="F20" s="12">
        <f>VLOOKUP(A20,[5]Лист1!$A:$E,COLUMN([5]Лист1!$C$4),0)</f>
        <v>21</v>
      </c>
      <c r="G20" s="12" t="str">
        <f>VLOOKUP(A20,[5]Лист1!$A:$E,COLUMN([5]Лист1!$D$526),0)</f>
        <v>&gt;50</v>
      </c>
      <c r="H20" s="12">
        <f>VLOOKUP(A20,[6]Лист1!$A:$E,COLUMN([6]Лист1!$C$4),0)</f>
        <v>0</v>
      </c>
      <c r="I20" s="12">
        <f>VLOOKUP(A20,[7]Лист1!$A:$E,COLUMN([7]Лист1!$C$4),0)</f>
        <v>0</v>
      </c>
    </row>
    <row r="21" spans="1:9">
      <c r="A21" s="12" t="s">
        <v>2552</v>
      </c>
      <c r="C21" s="12" t="s">
        <v>2552</v>
      </c>
      <c r="D21" s="132" t="str">
        <f t="shared" ref="D21" si="7">_xlfn.CONCAT(C21," / ",C22)</f>
        <v>ASX18HZ1R / ASB18HZ1R</v>
      </c>
      <c r="E21" s="133">
        <f>VLOOKUP(A21,[4]RAC!$A:$K,COLUMN([4]RAC!$K$11),0)</f>
        <v>60890</v>
      </c>
      <c r="F21" s="12">
        <f>VLOOKUP(A21,[5]Лист1!$A:$E,COLUMN([5]Лист1!$C$4),0)</f>
        <v>0</v>
      </c>
      <c r="G21" s="12">
        <f>VLOOKUP(A21,[5]Лист1!$A:$E,COLUMN([5]Лист1!$D$526),0)</f>
        <v>0</v>
      </c>
      <c r="H21" s="12">
        <f>VLOOKUP(A21,[6]Лист1!$A:$E,COLUMN([6]Лист1!$C$4),0)</f>
        <v>0</v>
      </c>
      <c r="I21" s="12">
        <f>VLOOKUP(A21,[7]Лист1!$A:$E,COLUMN([7]Лист1!$C$4),0)</f>
        <v>0</v>
      </c>
    </row>
    <row r="22" spans="1:9">
      <c r="A22" s="12" t="s">
        <v>2562</v>
      </c>
      <c r="C22" s="12" t="s">
        <v>2562</v>
      </c>
      <c r="D22" s="132"/>
      <c r="E22" s="133"/>
      <c r="F22" s="12">
        <f>VLOOKUP(A22,[5]Лист1!$A:$E,COLUMN([5]Лист1!$C$4),0)</f>
        <v>0</v>
      </c>
      <c r="G22" s="12">
        <f>VLOOKUP(A22,[5]Лист1!$A:$E,COLUMN([5]Лист1!$D$526),0)</f>
        <v>0</v>
      </c>
      <c r="H22" s="12">
        <f>VLOOKUP(A22,[6]Лист1!$A:$E,COLUMN([6]Лист1!$C$4),0)</f>
        <v>0</v>
      </c>
      <c r="I22" s="12">
        <f>VLOOKUP(A22,[7]Лист1!$A:$E,COLUMN([7]Лист1!$C$4),0)</f>
        <v>0</v>
      </c>
    </row>
    <row r="23" spans="1:9">
      <c r="A23" s="12" t="s">
        <v>2553</v>
      </c>
      <c r="C23" s="12" t="s">
        <v>2553</v>
      </c>
      <c r="D23" s="132" t="str">
        <f t="shared" ref="D23" si="8">_xlfn.CONCAT(C23," / ",C24)</f>
        <v>ASX24HZ1R / ASB24HZ1R</v>
      </c>
      <c r="E23" s="133">
        <f>VLOOKUP(A23,[4]RAC!$A:$K,COLUMN([4]RAC!$K$11),0)</f>
        <v>77990</v>
      </c>
      <c r="F23" s="12">
        <f>VLOOKUP(A23,[5]Лист1!$A:$E,COLUMN([5]Лист1!$C$4),0)</f>
        <v>0</v>
      </c>
      <c r="G23" s="12">
        <f>VLOOKUP(A23,[5]Лист1!$A:$E,COLUMN([5]Лист1!$D$526),0)</f>
        <v>0</v>
      </c>
      <c r="H23" s="12">
        <f>VLOOKUP(A23,[6]Лист1!$A:$E,COLUMN([6]Лист1!$C$4),0)</f>
        <v>0</v>
      </c>
      <c r="I23" s="12">
        <f>VLOOKUP(A23,[7]Лист1!$A:$E,COLUMN([7]Лист1!$C$4),0)</f>
        <v>0</v>
      </c>
    </row>
    <row r="24" spans="1:9">
      <c r="A24" s="12" t="s">
        <v>2563</v>
      </c>
      <c r="C24" s="12" t="s">
        <v>2563</v>
      </c>
      <c r="D24" s="132"/>
      <c r="E24" s="133"/>
      <c r="F24" s="12">
        <f>VLOOKUP(A24,[5]Лист1!$A:$E,COLUMN([5]Лист1!$C$4),0)</f>
        <v>0</v>
      </c>
      <c r="G24" s="12">
        <f>VLOOKUP(A24,[5]Лист1!$A:$E,COLUMN([5]Лист1!$D$526),0)</f>
        <v>0</v>
      </c>
      <c r="H24" s="12">
        <f>VLOOKUP(A24,[6]Лист1!$A:$E,COLUMN([6]Лист1!$C$4),0)</f>
        <v>0</v>
      </c>
      <c r="I24" s="12">
        <f>VLOOKUP(A24,[7]Лист1!$A:$E,COLUMN([7]Лист1!$C$4),0)</f>
        <v>0</v>
      </c>
    </row>
    <row r="26" spans="1:9">
      <c r="A26" s="12" t="s">
        <v>2554</v>
      </c>
      <c r="C26" s="12" t="s">
        <v>2554</v>
      </c>
      <c r="D26" s="132" t="str">
        <f t="shared" ref="D26" si="9">_xlfn.CONCAT(C26," / ",C27)</f>
        <v>ASX07H1Z1R / ASB07H1Z1R</v>
      </c>
      <c r="E26" s="133">
        <f>VLOOKUP(A26,[4]RAC!$A:$K,COLUMN([4]RAC!$K$11),0)</f>
        <v>30490</v>
      </c>
      <c r="F26" s="12">
        <f>VLOOKUP(A26,[5]Лист1!$A:$E,COLUMN([5]Лист1!$C$4),0)</f>
        <v>0</v>
      </c>
      <c r="G26" s="12">
        <f>VLOOKUP(A26,[5]Лист1!$A:$E,COLUMN([5]Лист1!$D$526),0)</f>
        <v>0</v>
      </c>
      <c r="H26" s="12">
        <f>VLOOKUP(A26,[6]Лист1!$A:$E,COLUMN([6]Лист1!$C$4),0)</f>
        <v>0</v>
      </c>
      <c r="I26" s="12">
        <f>VLOOKUP(A26,[7]Лист1!$A:$E,COLUMN([7]Лист1!$C$4),0)</f>
        <v>0</v>
      </c>
    </row>
    <row r="27" spans="1:9">
      <c r="A27" s="12" t="s">
        <v>2564</v>
      </c>
      <c r="C27" s="12" t="s">
        <v>2564</v>
      </c>
      <c r="D27" s="132"/>
      <c r="E27" s="133"/>
      <c r="F27" s="12">
        <f>VLOOKUP(A27,[5]Лист1!$A:$E,COLUMN([5]Лист1!$C$4),0)</f>
        <v>0</v>
      </c>
      <c r="G27" s="12">
        <f>VLOOKUP(A27,[5]Лист1!$A:$E,COLUMN([5]Лист1!$D$526),0)</f>
        <v>0</v>
      </c>
      <c r="H27" s="12">
        <f>VLOOKUP(A27,[6]Лист1!$A:$E,COLUMN([6]Лист1!$C$4),0)</f>
        <v>0</v>
      </c>
      <c r="I27" s="12">
        <f>VLOOKUP(A27,[7]Лист1!$A:$E,COLUMN([7]Лист1!$C$4),0)</f>
        <v>0</v>
      </c>
    </row>
    <row r="28" spans="1:9">
      <c r="A28" s="12" t="s">
        <v>2555</v>
      </c>
      <c r="C28" s="12" t="s">
        <v>2555</v>
      </c>
      <c r="D28" s="132" t="str">
        <f t="shared" ref="D28" si="10">_xlfn.CONCAT(C28," / ",C29)</f>
        <v>ASX09H1Z1R / ASB09H1Z1R</v>
      </c>
      <c r="E28" s="133">
        <f>VLOOKUP(A28,[4]RAC!$A:$K,COLUMN([4]RAC!$K$11),0)</f>
        <v>32490</v>
      </c>
      <c r="F28" s="12">
        <f>VLOOKUP(A28,[5]Лист1!$A:$E,COLUMN([5]Лист1!$C$4),0)</f>
        <v>0</v>
      </c>
      <c r="G28" s="12">
        <f>VLOOKUP(A28,[5]Лист1!$A:$E,COLUMN([5]Лист1!$D$526),0)</f>
        <v>0</v>
      </c>
      <c r="H28" s="12">
        <f>VLOOKUP(A28,[6]Лист1!$A:$E,COLUMN([6]Лист1!$C$4),0)</f>
        <v>0</v>
      </c>
      <c r="I28" s="12">
        <f>VLOOKUP(A28,[7]Лист1!$A:$E,COLUMN([7]Лист1!$C$4),0)</f>
        <v>0</v>
      </c>
    </row>
    <row r="29" spans="1:9">
      <c r="A29" s="12" t="s">
        <v>2565</v>
      </c>
      <c r="C29" s="12" t="s">
        <v>2565</v>
      </c>
      <c r="D29" s="132"/>
      <c r="E29" s="133"/>
      <c r="F29" s="12">
        <f>VLOOKUP(A29,[5]Лист1!$A:$E,COLUMN([5]Лист1!$C$4),0)</f>
        <v>0</v>
      </c>
      <c r="G29" s="12">
        <f>VLOOKUP(A29,[5]Лист1!$A:$E,COLUMN([5]Лист1!$D$526),0)</f>
        <v>0</v>
      </c>
      <c r="H29" s="12">
        <f>VLOOKUP(A29,[6]Лист1!$A:$E,COLUMN([6]Лист1!$C$4),0)</f>
        <v>0</v>
      </c>
      <c r="I29" s="12">
        <f>VLOOKUP(A29,[7]Лист1!$A:$E,COLUMN([7]Лист1!$C$4),0)</f>
        <v>0</v>
      </c>
    </row>
    <row r="30" spans="1:9">
      <c r="A30" s="12" t="s">
        <v>2556</v>
      </c>
      <c r="C30" s="12" t="s">
        <v>2556</v>
      </c>
      <c r="D30" s="132" t="str">
        <f t="shared" ref="D30" si="11">_xlfn.CONCAT(C30," / ",C31)</f>
        <v>ASX12H1Z1R / ASB12H1Z1R</v>
      </c>
      <c r="E30" s="133">
        <f>VLOOKUP(A30,[4]RAC!$A:$K,COLUMN([4]RAC!$K$11),0)</f>
        <v>35490</v>
      </c>
      <c r="F30" s="12" t="str">
        <f>VLOOKUP(A30,[5]Лист1!$A:$E,COLUMN([5]Лист1!$C$4),0)</f>
        <v>&gt;50</v>
      </c>
      <c r="G30" s="12" t="str">
        <f>VLOOKUP(A30,[5]Лист1!$A:$E,COLUMN([5]Лист1!$D$526),0)</f>
        <v>&gt;50</v>
      </c>
      <c r="H30" s="12" t="str">
        <f>VLOOKUP(A30,[6]Лист1!$A:$E,COLUMN([6]Лист1!$C$4),0)</f>
        <v>&gt;50</v>
      </c>
      <c r="I30" s="12">
        <f>VLOOKUP(A30,[7]Лист1!$A:$E,COLUMN([7]Лист1!$C$4),0)</f>
        <v>0</v>
      </c>
    </row>
    <row r="31" spans="1:9">
      <c r="A31" s="12" t="s">
        <v>2566</v>
      </c>
      <c r="C31" s="12" t="s">
        <v>2566</v>
      </c>
      <c r="D31" s="132"/>
      <c r="E31" s="133"/>
      <c r="F31" s="12" t="str">
        <f>VLOOKUP(A31,[5]Лист1!$A:$E,COLUMN([5]Лист1!$C$4),0)</f>
        <v>&gt;50</v>
      </c>
      <c r="G31" s="12" t="str">
        <f>VLOOKUP(A31,[5]Лист1!$A:$E,COLUMN([5]Лист1!$D$526),0)</f>
        <v>&gt;50</v>
      </c>
      <c r="H31" s="12" t="str">
        <f>VLOOKUP(A31,[6]Лист1!$A:$E,COLUMN([6]Лист1!$C$4),0)</f>
        <v>&gt;50</v>
      </c>
      <c r="I31" s="12">
        <f>VLOOKUP(A31,[7]Лист1!$A:$E,COLUMN([7]Лист1!$C$4),0)</f>
        <v>0</v>
      </c>
    </row>
    <row r="32" spans="1:9">
      <c r="A32" s="12" t="s">
        <v>2557</v>
      </c>
      <c r="C32" s="12" t="s">
        <v>2557</v>
      </c>
      <c r="D32" s="132" t="str">
        <f t="shared" ref="D32" si="12">_xlfn.CONCAT(C32," / ",C33)</f>
        <v>ASX18H1Z1R / ASB18H1Z1R</v>
      </c>
      <c r="E32" s="133">
        <f>VLOOKUP(A32,[4]RAC!$A:$K,COLUMN([4]RAC!$K$11),0)</f>
        <v>61590</v>
      </c>
      <c r="F32" s="12">
        <f>VLOOKUP(A32,[5]Лист1!$A:$E,COLUMN([5]Лист1!$C$4),0)</f>
        <v>0</v>
      </c>
      <c r="G32" s="12">
        <f>VLOOKUP(A32,[5]Лист1!$A:$E,COLUMN([5]Лист1!$D$526),0)</f>
        <v>22</v>
      </c>
      <c r="H32" s="12">
        <f>VLOOKUP(A32,[6]Лист1!$A:$E,COLUMN([6]Лист1!$C$4),0)</f>
        <v>22</v>
      </c>
      <c r="I32" s="12">
        <f>VLOOKUP(A32,[7]Лист1!$A:$E,COLUMN([7]Лист1!$C$4),0)</f>
        <v>0</v>
      </c>
    </row>
    <row r="33" spans="1:9">
      <c r="A33" s="12" t="s">
        <v>2567</v>
      </c>
      <c r="C33" s="12" t="s">
        <v>2567</v>
      </c>
      <c r="D33" s="132"/>
      <c r="E33" s="133"/>
      <c r="F33" s="12">
        <f>VLOOKUP(A33,[5]Лист1!$A:$E,COLUMN([5]Лист1!$C$4),0)</f>
        <v>0</v>
      </c>
      <c r="G33" s="12">
        <f>VLOOKUP(A33,[5]Лист1!$A:$E,COLUMN([5]Лист1!$D$526),0)</f>
        <v>22</v>
      </c>
      <c r="H33" s="12">
        <f>VLOOKUP(A33,[6]Лист1!$A:$E,COLUMN([6]Лист1!$C$4),0)</f>
        <v>22</v>
      </c>
      <c r="I33" s="12">
        <f>VLOOKUP(A33,[7]Лист1!$A:$E,COLUMN([7]Лист1!$C$4),0)</f>
        <v>0</v>
      </c>
    </row>
    <row r="34" spans="1:9">
      <c r="A34" s="12" t="s">
        <v>2558</v>
      </c>
      <c r="C34" s="12" t="s">
        <v>2558</v>
      </c>
      <c r="D34" s="132" t="str">
        <f t="shared" ref="D34" si="13">_xlfn.CONCAT(C34," / ",C35)</f>
        <v>ASX24H1Z1R / ASB24H1Z1R</v>
      </c>
      <c r="E34" s="133">
        <f>VLOOKUP(A34,[4]RAC!$A:$K,COLUMN([4]RAC!$K$11),0)</f>
        <v>78690</v>
      </c>
      <c r="F34" s="12">
        <f>VLOOKUP(A34,[5]Лист1!$A:$E,COLUMN([5]Лист1!$C$4),0)</f>
        <v>0</v>
      </c>
      <c r="G34" s="12" t="str">
        <f>VLOOKUP(A34,[5]Лист1!$A:$E,COLUMN([5]Лист1!$D$526),0)</f>
        <v>&gt;50</v>
      </c>
      <c r="H34" s="12" t="str">
        <f>VLOOKUP(A34,[6]Лист1!$A:$E,COLUMN([6]Лист1!$C$4),0)</f>
        <v>&gt;50</v>
      </c>
      <c r="I34" s="12">
        <f>VLOOKUP(A34,[7]Лист1!$A:$E,COLUMN([7]Лист1!$C$4),0)</f>
        <v>0</v>
      </c>
    </row>
    <row r="35" spans="1:9">
      <c r="A35" s="12" t="s">
        <v>2568</v>
      </c>
      <c r="C35" s="12" t="s">
        <v>2568</v>
      </c>
      <c r="D35" s="132"/>
      <c r="E35" s="133"/>
      <c r="F35" s="12">
        <f>VLOOKUP(A35,[5]Лист1!$A:$E,COLUMN([5]Лист1!$C$4),0)</f>
        <v>0</v>
      </c>
      <c r="G35" s="12" t="str">
        <f>VLOOKUP(A35,[5]Лист1!$A:$E,COLUMN([5]Лист1!$D$526),0)</f>
        <v>&gt;50</v>
      </c>
      <c r="H35" s="12" t="str">
        <f>VLOOKUP(A35,[6]Лист1!$A:$E,COLUMN([6]Лист1!$C$4),0)</f>
        <v>&gt;50</v>
      </c>
      <c r="I35" s="12">
        <f>VLOOKUP(A35,[7]Лист1!$A:$E,COLUMN([7]Лист1!$C$4),0)</f>
        <v>0</v>
      </c>
    </row>
    <row r="36" spans="1:9" s="32" customFormat="1" ht="15.75">
      <c r="A36" s="129" t="s">
        <v>3280</v>
      </c>
      <c r="B36" s="129"/>
      <c r="C36" s="129"/>
      <c r="D36" s="129"/>
      <c r="E36" s="129"/>
      <c r="F36" s="129"/>
    </row>
    <row r="37" spans="1:9" s="36" customFormat="1">
      <c r="A37" s="130" t="s">
        <v>5011</v>
      </c>
      <c r="B37" s="130"/>
      <c r="C37" s="130"/>
      <c r="D37" s="130"/>
      <c r="E37" s="130"/>
      <c r="F37" s="130"/>
      <c r="G37" s="130"/>
    </row>
    <row r="38" spans="1:9">
      <c r="A38" s="36" t="s">
        <v>5060</v>
      </c>
      <c r="C38" s="36" t="s">
        <v>5060</v>
      </c>
      <c r="D38" s="132" t="str">
        <f t="shared" ref="D38:D57" si="14">_xlfn.CONCAT(C38," / ",C39)</f>
        <v>ASX07F1 / ASB07F1</v>
      </c>
      <c r="E38" s="133">
        <f>VLOOKUP(A38,[4]RAC!$A:$K,COLUMN([4]RAC!$K$11),0)</f>
        <v>19990</v>
      </c>
      <c r="F38" s="36">
        <f>VLOOKUP(A38,[5]Лист1!$A:$E,COLUMN([5]Лист1!$C$4),0)</f>
        <v>0</v>
      </c>
      <c r="G38" s="36">
        <f>VLOOKUP(A38,[5]Лист1!$A:$E,COLUMN([5]Лист1!$D$526),0)</f>
        <v>0</v>
      </c>
      <c r="H38" s="36">
        <f>VLOOKUP(A38,[6]Лист1!$A:$E,COLUMN([6]Лист1!$C$4),0)</f>
        <v>0</v>
      </c>
      <c r="I38" s="36">
        <f>VLOOKUP(A38,[7]Лист1!$A:$E,COLUMN([7]Лист1!$C$4),0)</f>
        <v>0</v>
      </c>
    </row>
    <row r="39" spans="1:9">
      <c r="A39" s="36" t="s">
        <v>5061</v>
      </c>
      <c r="C39" s="36" t="s">
        <v>5061</v>
      </c>
      <c r="D39" s="132"/>
      <c r="E39" s="133"/>
      <c r="F39" s="36">
        <f>VLOOKUP(A39,[5]Лист1!$A:$E,COLUMN([5]Лист1!$C$4),0)</f>
        <v>0</v>
      </c>
      <c r="G39" s="36">
        <f>VLOOKUP(A39,[5]Лист1!$A:$E,COLUMN([5]Лист1!$D$526),0)</f>
        <v>0</v>
      </c>
      <c r="H39" s="36">
        <f>VLOOKUP(A39,[6]Лист1!$A:$E,COLUMN([6]Лист1!$C$4),0)</f>
        <v>0</v>
      </c>
      <c r="I39" s="36">
        <f>VLOOKUP(A39,[7]Лист1!$A:$E,COLUMN([7]Лист1!$C$4),0)</f>
        <v>0</v>
      </c>
    </row>
    <row r="40" spans="1:9">
      <c r="A40" s="36" t="s">
        <v>5062</v>
      </c>
      <c r="C40" s="36" t="s">
        <v>5062</v>
      </c>
      <c r="D40" s="132" t="str">
        <f t="shared" si="14"/>
        <v>ASX09F1 / ASB09F1</v>
      </c>
      <c r="E40" s="133">
        <f>VLOOKUP(A40,[4]RAC!$A:$K,COLUMN([4]RAC!$K$11),0)</f>
        <v>22190</v>
      </c>
      <c r="F40" s="36">
        <f>VLOOKUP(A40,[5]Лист1!$A:$E,COLUMN([5]Лист1!$C$4),0)</f>
        <v>3</v>
      </c>
      <c r="G40" s="36">
        <f>VLOOKUP(A40,[5]Лист1!$A:$E,COLUMN([5]Лист1!$D$526),0)</f>
        <v>0</v>
      </c>
      <c r="H40" s="36">
        <f>VLOOKUP(A40,[6]Лист1!$A:$E,COLUMN([6]Лист1!$C$4),0)</f>
        <v>0</v>
      </c>
      <c r="I40" s="36">
        <f>VLOOKUP(A40,[7]Лист1!$A:$E,COLUMN([7]Лист1!$C$4),0)</f>
        <v>0</v>
      </c>
    </row>
    <row r="41" spans="1:9">
      <c r="A41" s="36" t="s">
        <v>5063</v>
      </c>
      <c r="C41" s="36" t="s">
        <v>5063</v>
      </c>
      <c r="D41" s="132"/>
      <c r="E41" s="133"/>
      <c r="F41" s="36">
        <f>VLOOKUP(A41,[5]Лист1!$A:$E,COLUMN([5]Лист1!$C$4),0)</f>
        <v>3</v>
      </c>
      <c r="G41" s="36">
        <f>VLOOKUP(A41,[5]Лист1!$A:$E,COLUMN([5]Лист1!$D$526),0)</f>
        <v>0</v>
      </c>
      <c r="H41" s="36">
        <f>VLOOKUP(A41,[6]Лист1!$A:$E,COLUMN([6]Лист1!$C$4),0)</f>
        <v>0</v>
      </c>
      <c r="I41" s="36">
        <f>VLOOKUP(A41,[7]Лист1!$A:$E,COLUMN([7]Лист1!$C$4),0)</f>
        <v>0</v>
      </c>
    </row>
    <row r="42" spans="1:9">
      <c r="A42" s="36" t="s">
        <v>5064</v>
      </c>
      <c r="C42" s="36" t="s">
        <v>5064</v>
      </c>
      <c r="D42" s="132" t="str">
        <f t="shared" si="14"/>
        <v>ASX12F1 / ASB12F1</v>
      </c>
      <c r="E42" s="133">
        <f>VLOOKUP(A42,[4]RAC!$A:$K,COLUMN([4]RAC!$K$11),0)</f>
        <v>30190</v>
      </c>
      <c r="F42" s="36">
        <f>VLOOKUP(A42,[5]Лист1!$A:$E,COLUMN([5]Лист1!$C$4),0)</f>
        <v>1</v>
      </c>
      <c r="G42" s="36" t="str">
        <f>VLOOKUP(A42,[5]Лист1!$A:$E,COLUMN([5]Лист1!$D$526),0)</f>
        <v>&gt;50</v>
      </c>
      <c r="H42" s="36" t="str">
        <f>VLOOKUP(A42,[6]Лист1!$A:$E,COLUMN([6]Лист1!$C$4),0)</f>
        <v>&gt;50</v>
      </c>
      <c r="I42" s="36">
        <f>VLOOKUP(A42,[7]Лист1!$A:$E,COLUMN([7]Лист1!$C$4),0)</f>
        <v>0</v>
      </c>
    </row>
    <row r="43" spans="1:9">
      <c r="A43" s="36" t="s">
        <v>5065</v>
      </c>
      <c r="C43" s="36" t="s">
        <v>5065</v>
      </c>
      <c r="D43" s="132"/>
      <c r="E43" s="133"/>
      <c r="F43" s="36">
        <f>VLOOKUP(A43,[5]Лист1!$A:$E,COLUMN([5]Лист1!$C$4),0)</f>
        <v>3</v>
      </c>
      <c r="G43" s="36" t="str">
        <f>VLOOKUP(A43,[5]Лист1!$A:$E,COLUMN([5]Лист1!$D$526),0)</f>
        <v>&gt;50</v>
      </c>
      <c r="H43" s="36" t="str">
        <f>VLOOKUP(A43,[6]Лист1!$A:$E,COLUMN([6]Лист1!$C$4),0)</f>
        <v>&gt;50</v>
      </c>
      <c r="I43" s="36">
        <f>VLOOKUP(A43,[7]Лист1!$A:$E,COLUMN([7]Лист1!$C$4),0)</f>
        <v>0</v>
      </c>
    </row>
    <row r="44" spans="1:9">
      <c r="A44" s="36" t="s">
        <v>5066</v>
      </c>
      <c r="C44" s="36" t="s">
        <v>5066</v>
      </c>
      <c r="D44" s="132" t="str">
        <f t="shared" si="14"/>
        <v>ASX18F1 / ASB18F1</v>
      </c>
      <c r="E44" s="133">
        <f>VLOOKUP(A44,[4]RAC!$A:$K,COLUMN([4]RAC!$K$11),0)</f>
        <v>49890</v>
      </c>
      <c r="F44" s="36">
        <f>VLOOKUP(A44,[5]Лист1!$A:$E,COLUMN([5]Лист1!$C$4),0)</f>
        <v>0</v>
      </c>
      <c r="G44" s="36">
        <f>VLOOKUP(A44,[5]Лист1!$A:$E,COLUMN([5]Лист1!$D$526),0)</f>
        <v>5</v>
      </c>
      <c r="H44" s="36">
        <f>VLOOKUP(A44,[6]Лист1!$A:$E,COLUMN([6]Лист1!$C$4),0)</f>
        <v>2</v>
      </c>
      <c r="I44" s="36">
        <f>VLOOKUP(A44,[7]Лист1!$A:$E,COLUMN([7]Лист1!$C$4),0)</f>
        <v>0</v>
      </c>
    </row>
    <row r="45" spans="1:9">
      <c r="A45" s="36" t="s">
        <v>5067</v>
      </c>
      <c r="C45" s="36" t="s">
        <v>5067</v>
      </c>
      <c r="D45" s="132"/>
      <c r="E45" s="133"/>
      <c r="F45" s="36">
        <f>VLOOKUP(A45,[5]Лист1!$A:$E,COLUMN([5]Лист1!$C$4),0)</f>
        <v>0</v>
      </c>
      <c r="G45" s="36">
        <f>VLOOKUP(A45,[5]Лист1!$A:$E,COLUMN([5]Лист1!$D$526),0)</f>
        <v>1</v>
      </c>
      <c r="H45" s="36">
        <f>VLOOKUP(A45,[6]Лист1!$A:$E,COLUMN([6]Лист1!$C$4),0)</f>
        <v>0</v>
      </c>
      <c r="I45" s="36">
        <f>VLOOKUP(A45,[7]Лист1!$A:$E,COLUMN([7]Лист1!$C$4),0)</f>
        <v>0</v>
      </c>
    </row>
    <row r="46" spans="1:9">
      <c r="A46" s="36" t="s">
        <v>5068</v>
      </c>
      <c r="C46" s="36" t="s">
        <v>5068</v>
      </c>
      <c r="D46" s="132" t="str">
        <f t="shared" si="14"/>
        <v>ASX24F1 / ASB24F1</v>
      </c>
      <c r="E46" s="133">
        <f>VLOOKUP(A46,[4]RAC!$A:$K,COLUMN([4]RAC!$K$11),0)</f>
        <v>62790</v>
      </c>
      <c r="F46" s="36">
        <f>VLOOKUP(A46,[5]Лист1!$A:$E,COLUMN([5]Лист1!$C$4),0)</f>
        <v>7</v>
      </c>
      <c r="G46" s="36">
        <f>VLOOKUP(A46,[5]Лист1!$A:$E,COLUMN([5]Лист1!$D$526),0)</f>
        <v>12</v>
      </c>
      <c r="H46" s="36">
        <f>VLOOKUP(A46,[6]Лист1!$A:$E,COLUMN([6]Лист1!$C$4),0)</f>
        <v>0</v>
      </c>
      <c r="I46" s="36">
        <f>VLOOKUP(A46,[7]Лист1!$A:$E,COLUMN([7]Лист1!$C$4),0)</f>
        <v>0</v>
      </c>
    </row>
    <row r="47" spans="1:9">
      <c r="A47" s="36" t="s">
        <v>5069</v>
      </c>
      <c r="C47" s="36" t="s">
        <v>5069</v>
      </c>
      <c r="D47" s="132"/>
      <c r="E47" s="133"/>
      <c r="F47" s="36">
        <f>VLOOKUP(A47,[5]Лист1!$A:$E,COLUMN([5]Лист1!$C$4),0)</f>
        <v>5</v>
      </c>
      <c r="G47" s="36">
        <f>VLOOKUP(A47,[5]Лист1!$A:$E,COLUMN([5]Лист1!$D$526),0)</f>
        <v>12</v>
      </c>
      <c r="H47" s="36">
        <f>VLOOKUP(A47,[6]Лист1!$A:$E,COLUMN([6]Лист1!$C$4),0)</f>
        <v>0</v>
      </c>
      <c r="I47" s="36">
        <f>VLOOKUP(A47,[7]Лист1!$A:$E,COLUMN([7]Лист1!$C$4),0)</f>
        <v>0</v>
      </c>
    </row>
    <row r="48" spans="1:9" s="36" customFormat="1">
      <c r="A48" s="130" t="s">
        <v>5012</v>
      </c>
      <c r="B48" s="130"/>
      <c r="C48" s="130"/>
      <c r="D48" s="130"/>
      <c r="E48" s="130"/>
      <c r="F48" s="130"/>
      <c r="G48" s="130"/>
    </row>
    <row r="49" spans="1:9">
      <c r="A49" s="36" t="s">
        <v>5070</v>
      </c>
      <c r="C49" s="36" t="s">
        <v>5070</v>
      </c>
      <c r="D49" s="132" t="str">
        <f t="shared" si="14"/>
        <v>ASX07H1R / ASB07H1R</v>
      </c>
      <c r="E49" s="133">
        <f>VLOOKUP(A49,[4]RAC!$A:$K,COLUMN([4]RAC!$K$11),0)</f>
        <v>20790</v>
      </c>
      <c r="F49" s="36" t="str">
        <f>VLOOKUP(A49,[5]Лист1!$A:$E,COLUMN([5]Лист1!$C$4),0)</f>
        <v>&gt;50</v>
      </c>
      <c r="G49" s="36">
        <f>VLOOKUP(A49,[5]Лист1!$A:$E,COLUMN([5]Лист1!$D$526),0)</f>
        <v>0</v>
      </c>
      <c r="H49" s="36">
        <f>VLOOKUP(A49,[6]Лист1!$A:$E,COLUMN([6]Лист1!$C$4),0)</f>
        <v>0</v>
      </c>
      <c r="I49" s="36">
        <f>VLOOKUP(A49,[7]Лист1!$A:$E,COLUMN([7]Лист1!$C$4),0)</f>
        <v>0</v>
      </c>
    </row>
    <row r="50" spans="1:9">
      <c r="A50" s="36" t="s">
        <v>5071</v>
      </c>
      <c r="C50" s="36" t="s">
        <v>5071</v>
      </c>
      <c r="D50" s="132"/>
      <c r="E50" s="133"/>
      <c r="F50" s="36" t="str">
        <f>VLOOKUP(A50,[5]Лист1!$A:$E,COLUMN([5]Лист1!$C$4),0)</f>
        <v>&gt;50</v>
      </c>
      <c r="G50" s="36">
        <f>VLOOKUP(A50,[5]Лист1!$A:$E,COLUMN([5]Лист1!$D$526),0)</f>
        <v>0</v>
      </c>
      <c r="H50" s="36">
        <f>VLOOKUP(A50,[6]Лист1!$A:$E,COLUMN([6]Лист1!$C$4),0)</f>
        <v>0</v>
      </c>
      <c r="I50" s="36">
        <f>VLOOKUP(A50,[7]Лист1!$A:$E,COLUMN([7]Лист1!$C$4),0)</f>
        <v>0</v>
      </c>
    </row>
    <row r="51" spans="1:9">
      <c r="A51" s="36" t="s">
        <v>5072</v>
      </c>
      <c r="C51" s="36" t="s">
        <v>5072</v>
      </c>
      <c r="D51" s="132" t="str">
        <f t="shared" si="14"/>
        <v>ASX09H1R / ASB09H1R</v>
      </c>
      <c r="E51" s="133">
        <f>VLOOKUP(A51,[4]RAC!$A:$K,COLUMN([4]RAC!$K$11),0)</f>
        <v>22890</v>
      </c>
      <c r="F51" s="36" t="str">
        <f>VLOOKUP(A51,[5]Лист1!$A:$E,COLUMN([5]Лист1!$C$4),0)</f>
        <v>&gt;50</v>
      </c>
      <c r="G51" s="36">
        <f>VLOOKUP(A51,[5]Лист1!$A:$E,COLUMN([5]Лист1!$D$526),0)</f>
        <v>16</v>
      </c>
      <c r="H51" s="36">
        <f>VLOOKUP(A51,[6]Лист1!$A:$E,COLUMN([6]Лист1!$C$4),0)</f>
        <v>16</v>
      </c>
      <c r="I51" s="36">
        <f>VLOOKUP(A51,[7]Лист1!$A:$E,COLUMN([7]Лист1!$C$4),0)</f>
        <v>0</v>
      </c>
    </row>
    <row r="52" spans="1:9">
      <c r="A52" s="36" t="s">
        <v>5073</v>
      </c>
      <c r="C52" s="36" t="s">
        <v>5073</v>
      </c>
      <c r="D52" s="132"/>
      <c r="E52" s="133"/>
      <c r="F52" s="36" t="str">
        <f>VLOOKUP(A52,[5]Лист1!$A:$E,COLUMN([5]Лист1!$C$4),0)</f>
        <v>&gt;50</v>
      </c>
      <c r="G52" s="36">
        <f>VLOOKUP(A52,[5]Лист1!$A:$E,COLUMN([5]Лист1!$D$526),0)</f>
        <v>9</v>
      </c>
      <c r="H52" s="36">
        <f>VLOOKUP(A52,[6]Лист1!$A:$E,COLUMN([6]Лист1!$C$4),0)</f>
        <v>9</v>
      </c>
      <c r="I52" s="36">
        <f>VLOOKUP(A52,[7]Лист1!$A:$E,COLUMN([7]Лист1!$C$4),0)</f>
        <v>0</v>
      </c>
    </row>
    <row r="53" spans="1:9">
      <c r="A53" s="36" t="s">
        <v>5074</v>
      </c>
      <c r="C53" s="36" t="s">
        <v>5074</v>
      </c>
      <c r="D53" s="132" t="str">
        <f t="shared" si="14"/>
        <v>ASX12H1R / ASB12H1R</v>
      </c>
      <c r="E53" s="133">
        <f>VLOOKUP(A53,[4]RAC!$A:$K,COLUMN([4]RAC!$K$11),0)</f>
        <v>31190</v>
      </c>
      <c r="F53" s="36" t="str">
        <f>VLOOKUP(A53,[5]Лист1!$A:$E,COLUMN([5]Лист1!$C$4),0)</f>
        <v>&gt;50</v>
      </c>
      <c r="G53" s="36" t="str">
        <f>VLOOKUP(A53,[5]Лист1!$A:$E,COLUMN([5]Лист1!$D$526),0)</f>
        <v>&gt;50</v>
      </c>
      <c r="H53" s="36" t="str">
        <f>VLOOKUP(A53,[6]Лист1!$A:$E,COLUMN([6]Лист1!$C$4),0)</f>
        <v>&gt;50</v>
      </c>
      <c r="I53" s="36" t="str">
        <f>VLOOKUP(A53,[7]Лист1!$A:$E,COLUMN([7]Лист1!$C$4),0)</f>
        <v>&gt;50</v>
      </c>
    </row>
    <row r="54" spans="1:9">
      <c r="A54" s="36" t="s">
        <v>5075</v>
      </c>
      <c r="C54" s="36" t="s">
        <v>5075</v>
      </c>
      <c r="D54" s="132"/>
      <c r="E54" s="133"/>
      <c r="F54" s="36" t="str">
        <f>VLOOKUP(A54,[5]Лист1!$A:$E,COLUMN([5]Лист1!$C$4),0)</f>
        <v>&gt;50</v>
      </c>
      <c r="G54" s="36" t="str">
        <f>VLOOKUP(A54,[5]Лист1!$A:$E,COLUMN([5]Лист1!$D$526),0)</f>
        <v>&gt;50</v>
      </c>
      <c r="H54" s="36" t="str">
        <f>VLOOKUP(A54,[6]Лист1!$A:$E,COLUMN([6]Лист1!$C$4),0)</f>
        <v>&gt;50</v>
      </c>
      <c r="I54" s="36" t="str">
        <f>VLOOKUP(A54,[7]Лист1!$A:$E,COLUMN([7]Лист1!$C$4),0)</f>
        <v>&gt;50</v>
      </c>
    </row>
    <row r="55" spans="1:9">
      <c r="A55" s="36" t="s">
        <v>5076</v>
      </c>
      <c r="C55" s="36" t="s">
        <v>5076</v>
      </c>
      <c r="D55" s="132" t="str">
        <f t="shared" si="14"/>
        <v>ASX18H1R / ASB18H1R</v>
      </c>
      <c r="E55" s="133">
        <f>VLOOKUP(A55,[4]RAC!$A:$K,COLUMN([4]RAC!$K$11),0)</f>
        <v>51490</v>
      </c>
      <c r="F55" s="36">
        <f>VLOOKUP(A55,[5]Лист1!$A:$E,COLUMN([5]Лист1!$C$4),0)</f>
        <v>1</v>
      </c>
      <c r="G55" s="36">
        <f>VLOOKUP(A55,[5]Лист1!$A:$E,COLUMN([5]Лист1!$D$526),0)</f>
        <v>43</v>
      </c>
      <c r="H55" s="36">
        <f>VLOOKUP(A55,[6]Лист1!$A:$E,COLUMN([6]Лист1!$C$4),0)</f>
        <v>43</v>
      </c>
      <c r="I55" s="36">
        <f>VLOOKUP(A55,[7]Лист1!$A:$E,COLUMN([7]Лист1!$C$4),0)</f>
        <v>0</v>
      </c>
    </row>
    <row r="56" spans="1:9">
      <c r="A56" s="36" t="s">
        <v>5077</v>
      </c>
      <c r="C56" s="36" t="s">
        <v>5077</v>
      </c>
      <c r="D56" s="132"/>
      <c r="E56" s="133"/>
      <c r="F56" s="36">
        <f>VLOOKUP(A56,[5]Лист1!$A:$E,COLUMN([5]Лист1!$C$4),0)</f>
        <v>0</v>
      </c>
      <c r="G56" s="36" t="str">
        <f>VLOOKUP(A56,[5]Лист1!$A:$E,COLUMN([5]Лист1!$D$526),0)</f>
        <v>&gt;50</v>
      </c>
      <c r="H56" s="36" t="str">
        <f>VLOOKUP(A56,[6]Лист1!$A:$E,COLUMN([6]Лист1!$C$4),0)</f>
        <v>&gt;50</v>
      </c>
      <c r="I56" s="36">
        <f>VLOOKUP(A56,[7]Лист1!$A:$E,COLUMN([7]Лист1!$C$4),0)</f>
        <v>0</v>
      </c>
    </row>
    <row r="57" spans="1:9">
      <c r="A57" s="36" t="s">
        <v>5078</v>
      </c>
      <c r="C57" s="36" t="s">
        <v>5078</v>
      </c>
      <c r="D57" s="132" t="str">
        <f t="shared" si="14"/>
        <v>ASX24H1R / ASB24H1R</v>
      </c>
      <c r="E57" s="133">
        <f>VLOOKUP(A57,[4]RAC!$A:$K,COLUMN([4]RAC!$K$11),0)</f>
        <v>64690</v>
      </c>
      <c r="F57" s="36">
        <f>VLOOKUP(A57,[5]Лист1!$A:$E,COLUMN([5]Лист1!$C$4),0)</f>
        <v>0</v>
      </c>
      <c r="G57" s="36">
        <f>VLOOKUP(A57,[5]Лист1!$A:$E,COLUMN([5]Лист1!$D$526),0)</f>
        <v>42</v>
      </c>
      <c r="H57" s="36">
        <f>VLOOKUP(A57,[6]Лист1!$A:$E,COLUMN([6]Лист1!$C$4),0)</f>
        <v>42</v>
      </c>
      <c r="I57" s="36">
        <f>VLOOKUP(A57,[7]Лист1!$A:$E,COLUMN([7]Лист1!$C$4),0)</f>
        <v>0</v>
      </c>
    </row>
    <row r="58" spans="1:9">
      <c r="A58" s="36" t="s">
        <v>5079</v>
      </c>
      <c r="C58" s="36" t="s">
        <v>5079</v>
      </c>
      <c r="D58" s="132"/>
      <c r="E58" s="133"/>
      <c r="F58" s="36">
        <f>VLOOKUP(A58,[5]Лист1!$A:$E,COLUMN([5]Лист1!$C$4),0)</f>
        <v>0</v>
      </c>
      <c r="G58" s="36">
        <f>VLOOKUP(A58,[5]Лист1!$A:$E,COLUMN([5]Лист1!$D$526),0)</f>
        <v>42</v>
      </c>
      <c r="H58" s="36">
        <f>VLOOKUP(A58,[6]Лист1!$A:$E,COLUMN([6]Лист1!$C$4),0)</f>
        <v>42</v>
      </c>
      <c r="I58" s="36">
        <f>VLOOKUP(A58,[7]Лист1!$A:$E,COLUMN([7]Лист1!$C$4),0)</f>
        <v>0</v>
      </c>
    </row>
    <row r="59" spans="1:9" s="108" customFormat="1" ht="15.75">
      <c r="A59" s="129" t="s">
        <v>5775</v>
      </c>
      <c r="B59" s="129"/>
      <c r="C59" s="129"/>
      <c r="D59" s="129"/>
      <c r="E59" s="129"/>
      <c r="F59" s="129"/>
    </row>
    <row r="60" spans="1:9" s="107" customFormat="1">
      <c r="A60" s="128" t="s">
        <v>6574</v>
      </c>
      <c r="B60" s="128"/>
      <c r="C60" s="128"/>
      <c r="D60" s="128"/>
      <c r="E60" s="128"/>
      <c r="F60" s="128"/>
    </row>
    <row r="61" spans="1:9">
      <c r="A61" s="12" t="s">
        <v>6545</v>
      </c>
      <c r="C61" s="106" t="s">
        <v>6545</v>
      </c>
      <c r="D61" s="12" t="str">
        <f>A61</f>
        <v>ASB14M2Z1R1</v>
      </c>
      <c r="E61" s="13">
        <f>VLOOKUP(A61,[4]MULTI!$A:$M,COLUMN([4]MULTI!$M$11),0)</f>
        <v>47490</v>
      </c>
      <c r="F61" s="108">
        <f>VLOOKUP(A61,[5]Лист1!$A:$E,COLUMN([5]Лист1!$C$4),0)</f>
        <v>0</v>
      </c>
      <c r="G61" s="108">
        <f>VLOOKUP(A61,[5]Лист1!$A:$E,COLUMN([5]Лист1!$D$526),0)</f>
        <v>0</v>
      </c>
      <c r="H61" s="108">
        <f>VLOOKUP(A61,[6]Лист1!$A:$E,COLUMN([6]Лист1!$C$4),0)</f>
        <v>0</v>
      </c>
      <c r="I61" s="108">
        <f>VLOOKUP(A61,[7]Лист1!$A:$E,COLUMN([7]Лист1!$C$4),0)</f>
        <v>0</v>
      </c>
    </row>
    <row r="62" spans="1:9">
      <c r="A62" s="12" t="s">
        <v>6546</v>
      </c>
      <c r="C62" s="106" t="s">
        <v>6546</v>
      </c>
      <c r="D62" s="106" t="str">
        <f t="shared" ref="D62:D90" si="15">A62</f>
        <v>ASB14M2Z1R</v>
      </c>
      <c r="E62" s="109">
        <f>VLOOKUP(A62,[4]MULTI!$A:$M,COLUMN([4]MULTI!$M$11),0)</f>
        <v>46290</v>
      </c>
      <c r="F62" s="108">
        <f>VLOOKUP(A62,[5]Лист1!$A:$E,COLUMN([5]Лист1!$C$4),0)</f>
        <v>0</v>
      </c>
      <c r="G62" s="108">
        <f>VLOOKUP(A62,[5]Лист1!$A:$E,COLUMN([5]Лист1!$D$526),0)</f>
        <v>0</v>
      </c>
      <c r="H62" s="108">
        <f>VLOOKUP(A62,[6]Лист1!$A:$E,COLUMN([6]Лист1!$C$4),0)</f>
        <v>0</v>
      </c>
      <c r="I62" s="108">
        <f>VLOOKUP(A62,[7]Лист1!$A:$E,COLUMN([7]Лист1!$C$4),0)</f>
        <v>0</v>
      </c>
    </row>
    <row r="63" spans="1:9">
      <c r="A63" s="12" t="s">
        <v>6547</v>
      </c>
      <c r="C63" s="106" t="s">
        <v>6547</v>
      </c>
      <c r="D63" s="106" t="str">
        <f t="shared" si="15"/>
        <v>ASB18M2Z1R</v>
      </c>
      <c r="E63" s="109">
        <f>VLOOKUP(A63,[4]MULTI!$A:$M,COLUMN([4]MULTI!$M$11),0)</f>
        <v>54190</v>
      </c>
      <c r="F63" s="108">
        <f>VLOOKUP(A63,[5]Лист1!$A:$E,COLUMN([5]Лист1!$C$4),0)</f>
        <v>0</v>
      </c>
      <c r="G63" s="108">
        <f>VLOOKUP(A63,[5]Лист1!$A:$E,COLUMN([5]Лист1!$D$526),0)</f>
        <v>42</v>
      </c>
      <c r="H63" s="108">
        <f>VLOOKUP(A63,[6]Лист1!$A:$E,COLUMN([6]Лист1!$C$4),0)</f>
        <v>38</v>
      </c>
      <c r="I63" s="108">
        <f>VLOOKUP(A63,[7]Лист1!$A:$E,COLUMN([7]Лист1!$C$4),0)</f>
        <v>0</v>
      </c>
    </row>
    <row r="64" spans="1:9">
      <c r="A64" s="12" t="s">
        <v>6548</v>
      </c>
      <c r="C64" s="106" t="s">
        <v>6548</v>
      </c>
      <c r="D64" s="106" t="str">
        <f t="shared" si="15"/>
        <v>ASB21M3Z1R</v>
      </c>
      <c r="E64" s="109">
        <f>VLOOKUP(A64,[4]MULTI!$A:$M,COLUMN([4]MULTI!$M$11),0)</f>
        <v>66590</v>
      </c>
      <c r="F64" s="108">
        <f>VLOOKUP(A64,[5]Лист1!$A:$E,COLUMN([5]Лист1!$C$4),0)</f>
        <v>0</v>
      </c>
      <c r="G64" s="108">
        <f>VLOOKUP(A64,[5]Лист1!$A:$E,COLUMN([5]Лист1!$D$526),0)</f>
        <v>0</v>
      </c>
      <c r="H64" s="108">
        <f>VLOOKUP(A64,[6]Лист1!$A:$E,COLUMN([6]Лист1!$C$4),0)</f>
        <v>0</v>
      </c>
      <c r="I64" s="108">
        <f>VLOOKUP(A64,[7]Лист1!$A:$E,COLUMN([7]Лист1!$C$4),0)</f>
        <v>0</v>
      </c>
    </row>
    <row r="65" spans="1:9">
      <c r="A65" s="12" t="s">
        <v>6549</v>
      </c>
      <c r="C65" s="106" t="s">
        <v>6549</v>
      </c>
      <c r="D65" s="106" t="str">
        <f t="shared" si="15"/>
        <v>ASB27M3Z1R</v>
      </c>
      <c r="E65" s="109">
        <f>VLOOKUP(A65,[4]MULTI!$A:$M,COLUMN([4]MULTI!$M$11),0)</f>
        <v>77690</v>
      </c>
      <c r="F65" s="108">
        <f>VLOOKUP(A65,[5]Лист1!$A:$E,COLUMN([5]Лист1!$C$4),0)</f>
        <v>0</v>
      </c>
      <c r="G65" s="108">
        <f>VLOOKUP(A65,[5]Лист1!$A:$E,COLUMN([5]Лист1!$D$526),0)</f>
        <v>28</v>
      </c>
      <c r="H65" s="108">
        <f>VLOOKUP(A65,[6]Лист1!$A:$E,COLUMN([6]Лист1!$C$4),0)</f>
        <v>0</v>
      </c>
      <c r="I65" s="108">
        <f>VLOOKUP(A65,[7]Лист1!$A:$E,COLUMN([7]Лист1!$C$4),0)</f>
        <v>0</v>
      </c>
    </row>
    <row r="66" spans="1:9">
      <c r="A66" s="12" t="s">
        <v>6550</v>
      </c>
      <c r="C66" s="106" t="s">
        <v>6550</v>
      </c>
      <c r="D66" s="106" t="str">
        <f t="shared" si="15"/>
        <v>ASB32M4Z1R</v>
      </c>
      <c r="E66" s="109">
        <f>VLOOKUP(A66,[4]MULTI!$A:$M,COLUMN([4]MULTI!$M$11),0)</f>
        <v>108790</v>
      </c>
      <c r="F66" s="108">
        <f>VLOOKUP(A66,[5]Лист1!$A:$E,COLUMN([5]Лист1!$C$4),0)</f>
        <v>0</v>
      </c>
      <c r="G66" s="108" t="str">
        <f>VLOOKUP(A66,[5]Лист1!$A:$E,COLUMN([5]Лист1!$D$526),0)</f>
        <v>&gt;50</v>
      </c>
      <c r="H66" s="108">
        <f>VLOOKUP(A66,[6]Лист1!$A:$E,COLUMN([6]Лист1!$C$4),0)</f>
        <v>32</v>
      </c>
      <c r="I66" s="108">
        <f>VLOOKUP(A66,[7]Лист1!$A:$E,COLUMN([7]Лист1!$C$4),0)</f>
        <v>0</v>
      </c>
    </row>
    <row r="67" spans="1:9">
      <c r="A67" s="12" t="s">
        <v>6551</v>
      </c>
      <c r="C67" s="106" t="s">
        <v>6551</v>
      </c>
      <c r="D67" s="106" t="str">
        <f t="shared" si="15"/>
        <v>ASB42M5Z1R</v>
      </c>
      <c r="E67" s="109">
        <f>VLOOKUP(A67,[4]MULTI!$A:$M,COLUMN([4]MULTI!$M$11),0)</f>
        <v>130990</v>
      </c>
      <c r="F67" s="108">
        <f>VLOOKUP(A67,[5]Лист1!$A:$E,COLUMN([5]Лист1!$C$4),0)</f>
        <v>0</v>
      </c>
      <c r="G67" s="108" t="str">
        <f>VLOOKUP(A67,[5]Лист1!$A:$E,COLUMN([5]Лист1!$D$526),0)</f>
        <v>&gt;50</v>
      </c>
      <c r="H67" s="108" t="str">
        <f>VLOOKUP(A67,[6]Лист1!$A:$E,COLUMN([6]Лист1!$C$4),0)</f>
        <v>&gt;50</v>
      </c>
      <c r="I67" s="108">
        <f>VLOOKUP(A67,[7]Лист1!$A:$E,COLUMN([7]Лист1!$C$4),0)</f>
        <v>0</v>
      </c>
    </row>
    <row r="68" spans="1:9" s="107" customFormat="1">
      <c r="A68" s="128" t="s">
        <v>6575</v>
      </c>
      <c r="B68" s="128"/>
      <c r="C68" s="128"/>
      <c r="D68" s="128"/>
      <c r="E68" s="128"/>
      <c r="F68" s="128"/>
    </row>
    <row r="69" spans="1:9">
      <c r="A69" s="12" t="s">
        <v>6552</v>
      </c>
      <c r="C69" s="106" t="s">
        <v>6552</v>
      </c>
      <c r="D69" s="106" t="str">
        <f t="shared" si="15"/>
        <v>ASX07MH1Z1R</v>
      </c>
      <c r="E69" s="109">
        <f>VLOOKUP(A69,[4]MULTI!$A:$M,COLUMN([4]MULTI!$M$11),0)</f>
        <v>14290</v>
      </c>
      <c r="F69" s="108">
        <f>VLOOKUP(A69,[5]Лист1!$A:$E,COLUMN([5]Лист1!$C$4),0)</f>
        <v>0</v>
      </c>
      <c r="G69" s="108" t="str">
        <f>VLOOKUP(A69,[5]Лист1!$A:$E,COLUMN([5]Лист1!$D$526),0)</f>
        <v>&gt;50</v>
      </c>
      <c r="H69" s="108" t="str">
        <f>VLOOKUP(A69,[6]Лист1!$A:$E,COLUMN([6]Лист1!$C$4),0)</f>
        <v>&gt;50</v>
      </c>
      <c r="I69" s="108">
        <f>VLOOKUP(A69,[7]Лист1!$A:$E,COLUMN([7]Лист1!$C$4),0)</f>
        <v>45</v>
      </c>
    </row>
    <row r="70" spans="1:9">
      <c r="A70" s="12" t="s">
        <v>6553</v>
      </c>
      <c r="C70" s="106" t="s">
        <v>6553</v>
      </c>
      <c r="D70" s="106" t="str">
        <f t="shared" si="15"/>
        <v>ASX09MH1Z1R</v>
      </c>
      <c r="E70" s="109">
        <f>VLOOKUP(A70,[4]MULTI!$A:$M,COLUMN([4]MULTI!$M$11),0)</f>
        <v>14990</v>
      </c>
      <c r="F70" s="108">
        <f>VLOOKUP(A70,[5]Лист1!$A:$E,COLUMN([5]Лист1!$C$4),0)</f>
        <v>0</v>
      </c>
      <c r="G70" s="108">
        <f>VLOOKUP(A70,[5]Лист1!$A:$E,COLUMN([5]Лист1!$D$526),0)</f>
        <v>6</v>
      </c>
      <c r="H70" s="108">
        <f>VLOOKUP(A70,[6]Лист1!$A:$E,COLUMN([6]Лист1!$C$4),0)</f>
        <v>3</v>
      </c>
      <c r="I70" s="108">
        <f>VLOOKUP(A70,[7]Лист1!$A:$E,COLUMN([7]Лист1!$C$4),0)</f>
        <v>0</v>
      </c>
    </row>
    <row r="71" spans="1:9">
      <c r="A71" s="12" t="s">
        <v>6554</v>
      </c>
      <c r="C71" s="106" t="s">
        <v>6554</v>
      </c>
      <c r="D71" s="106" t="str">
        <f t="shared" si="15"/>
        <v>ASX12MH1Z1R</v>
      </c>
      <c r="E71" s="109">
        <f>VLOOKUP(A71,[4]MULTI!$A:$M,COLUMN([4]MULTI!$M$11),0)</f>
        <v>16590</v>
      </c>
      <c r="F71" s="108">
        <f>VLOOKUP(A71,[5]Лист1!$A:$E,COLUMN([5]Лист1!$C$4),0)</f>
        <v>0</v>
      </c>
      <c r="G71" s="108">
        <f>VLOOKUP(A71,[5]Лист1!$A:$E,COLUMN([5]Лист1!$D$526),0)</f>
        <v>25</v>
      </c>
      <c r="H71" s="108">
        <f>VLOOKUP(A71,[6]Лист1!$A:$E,COLUMN([6]Лист1!$C$4),0)</f>
        <v>0</v>
      </c>
      <c r="I71" s="108">
        <f>VLOOKUP(A71,[7]Лист1!$A:$E,COLUMN([7]Лист1!$C$4),0)</f>
        <v>0</v>
      </c>
    </row>
    <row r="72" spans="1:9">
      <c r="A72" s="12" t="s">
        <v>6555</v>
      </c>
      <c r="C72" s="106" t="s">
        <v>6555</v>
      </c>
      <c r="D72" s="106" t="str">
        <f t="shared" si="15"/>
        <v>ASX18MH1Z1R</v>
      </c>
      <c r="E72" s="109">
        <f>VLOOKUP(A72,[4]MULTI!$A:$M,COLUMN([4]MULTI!$M$11),0)</f>
        <v>19090</v>
      </c>
      <c r="F72" s="108">
        <f>VLOOKUP(A72,[5]Лист1!$A:$E,COLUMN([5]Лист1!$C$4),0)</f>
        <v>0</v>
      </c>
      <c r="G72" s="108" t="str">
        <f>VLOOKUP(A72,[5]Лист1!$A:$E,COLUMN([5]Лист1!$D$526),0)</f>
        <v>&gt;50</v>
      </c>
      <c r="H72" s="108">
        <f>VLOOKUP(A72,[6]Лист1!$A:$E,COLUMN([6]Лист1!$C$4),0)</f>
        <v>44</v>
      </c>
      <c r="I72" s="108">
        <f>VLOOKUP(A72,[7]Лист1!$A:$E,COLUMN([7]Лист1!$C$4),0)</f>
        <v>0</v>
      </c>
    </row>
    <row r="73" spans="1:9">
      <c r="A73" s="12" t="s">
        <v>6556</v>
      </c>
      <c r="C73" s="106" t="s">
        <v>6556</v>
      </c>
      <c r="D73" s="106" t="str">
        <f t="shared" si="15"/>
        <v>ASX07MHZ1R</v>
      </c>
      <c r="E73" s="109">
        <f>VLOOKUP(A73,[4]MULTI!$A:$M,COLUMN([4]MULTI!$M$11),0)</f>
        <v>13790</v>
      </c>
      <c r="F73" s="108">
        <f>VLOOKUP(A73,[5]Лист1!$A:$E,COLUMN([5]Лист1!$C$4),0)</f>
        <v>1</v>
      </c>
      <c r="G73" s="108" t="str">
        <f>VLOOKUP(A73,[5]Лист1!$A:$E,COLUMN([5]Лист1!$D$526),0)</f>
        <v>&gt;50</v>
      </c>
      <c r="H73" s="108" t="str">
        <f>VLOOKUP(A73,[6]Лист1!$A:$E,COLUMN([6]Лист1!$C$4),0)</f>
        <v>&gt;50</v>
      </c>
      <c r="I73" s="108">
        <f>VLOOKUP(A73,[7]Лист1!$A:$E,COLUMN([7]Лист1!$C$4),0)</f>
        <v>0</v>
      </c>
    </row>
    <row r="74" spans="1:9">
      <c r="A74" s="12" t="s">
        <v>6557</v>
      </c>
      <c r="C74" s="106" t="s">
        <v>6557</v>
      </c>
      <c r="D74" s="106" t="str">
        <f t="shared" si="15"/>
        <v>ASX09MHZ1R</v>
      </c>
      <c r="E74" s="109">
        <f>VLOOKUP(A74,[4]MULTI!$A:$M,COLUMN([4]MULTI!$M$11),0)</f>
        <v>14590</v>
      </c>
      <c r="F74" s="108">
        <f>VLOOKUP(A74,[5]Лист1!$A:$E,COLUMN([5]Лист1!$C$4),0)</f>
        <v>0</v>
      </c>
      <c r="G74" s="108">
        <f>VLOOKUP(A74,[5]Лист1!$A:$E,COLUMN([5]Лист1!$D$526),0)</f>
        <v>0</v>
      </c>
      <c r="H74" s="108">
        <f>VLOOKUP(A74,[6]Лист1!$A:$E,COLUMN([6]Лист1!$C$4),0)</f>
        <v>0</v>
      </c>
      <c r="I74" s="108">
        <f>VLOOKUP(A74,[7]Лист1!$A:$E,COLUMN([7]Лист1!$C$4),0)</f>
        <v>0</v>
      </c>
    </row>
    <row r="75" spans="1:9">
      <c r="A75" s="12" t="s">
        <v>6558</v>
      </c>
      <c r="C75" s="106" t="s">
        <v>6558</v>
      </c>
      <c r="D75" s="106" t="str">
        <f t="shared" si="15"/>
        <v>ASX12MHZ1R</v>
      </c>
      <c r="E75" s="109">
        <f>VLOOKUP(A75,[4]MULTI!$A:$M,COLUMN([4]MULTI!$M$11),0)</f>
        <v>16090</v>
      </c>
      <c r="F75" s="108">
        <f>VLOOKUP(A75,[5]Лист1!$A:$E,COLUMN([5]Лист1!$C$4),0)</f>
        <v>2</v>
      </c>
      <c r="G75" s="108">
        <f>VLOOKUP(A75,[5]Лист1!$A:$E,COLUMN([5]Лист1!$D$526),0)</f>
        <v>41</v>
      </c>
      <c r="H75" s="108">
        <f>VLOOKUP(A75,[6]Лист1!$A:$E,COLUMN([6]Лист1!$C$4),0)</f>
        <v>41</v>
      </c>
      <c r="I75" s="108">
        <f>VLOOKUP(A75,[7]Лист1!$A:$E,COLUMN([7]Лист1!$C$4),0)</f>
        <v>0</v>
      </c>
    </row>
    <row r="76" spans="1:9">
      <c r="A76" s="12" t="s">
        <v>6559</v>
      </c>
      <c r="C76" s="106" t="s">
        <v>6559</v>
      </c>
      <c r="D76" s="106" t="str">
        <f t="shared" si="15"/>
        <v>ASX18MHZ1R</v>
      </c>
      <c r="E76" s="109">
        <f>VLOOKUP(A76,[4]MULTI!$A:$M,COLUMN([4]MULTI!$M$11),0)</f>
        <v>18590</v>
      </c>
      <c r="F76" s="108">
        <f>VLOOKUP(A76,[5]Лист1!$A:$E,COLUMN([5]Лист1!$C$4),0)</f>
        <v>5</v>
      </c>
      <c r="G76" s="108">
        <f>VLOOKUP(A76,[5]Лист1!$A:$E,COLUMN([5]Лист1!$D$526),0)</f>
        <v>35</v>
      </c>
      <c r="H76" s="108">
        <f>VLOOKUP(A76,[6]Лист1!$A:$E,COLUMN([6]Лист1!$C$4),0)</f>
        <v>35</v>
      </c>
      <c r="I76" s="108">
        <f>VLOOKUP(A76,[7]Лист1!$A:$E,COLUMN([7]Лист1!$C$4),0)</f>
        <v>0</v>
      </c>
    </row>
    <row r="77" spans="1:9" s="107" customFormat="1">
      <c r="A77" s="128" t="s">
        <v>6576</v>
      </c>
      <c r="B77" s="128"/>
      <c r="C77" s="128"/>
      <c r="D77" s="128"/>
      <c r="E77" s="128"/>
      <c r="F77" s="128"/>
    </row>
    <row r="78" spans="1:9">
      <c r="A78" s="12" t="s">
        <v>6560</v>
      </c>
      <c r="C78" s="106" t="s">
        <v>6560</v>
      </c>
      <c r="D78" s="106" t="str">
        <f t="shared" si="15"/>
        <v>ASX09MCZ1R1</v>
      </c>
      <c r="E78" s="109">
        <f>VLOOKUP(A78,[4]MULTI!$A:$M,COLUMN([4]MULTI!$M$11),0)</f>
        <v>32690</v>
      </c>
      <c r="F78" s="108">
        <f>VLOOKUP(A78,[5]Лист1!$A:$E,COLUMN([5]Лист1!$C$4),0)</f>
        <v>1</v>
      </c>
      <c r="G78" s="108">
        <f>VLOOKUP(A78,[5]Лист1!$A:$E,COLUMN([5]Лист1!$D$526),0)</f>
        <v>32</v>
      </c>
      <c r="H78" s="108">
        <f>VLOOKUP(A78,[6]Лист1!$A:$E,COLUMN([6]Лист1!$C$4),0)</f>
        <v>13</v>
      </c>
      <c r="I78" s="108">
        <f>VLOOKUP(A78,[7]Лист1!$A:$E,COLUMN([7]Лист1!$C$4),0)</f>
        <v>19</v>
      </c>
    </row>
    <row r="79" spans="1:9">
      <c r="A79" s="12" t="s">
        <v>6561</v>
      </c>
      <c r="C79" s="106" t="s">
        <v>6561</v>
      </c>
      <c r="D79" s="106" t="str">
        <f t="shared" si="15"/>
        <v>ASX12MCZ1R1</v>
      </c>
      <c r="E79" s="109">
        <f>VLOOKUP(A79,[4]MULTI!$A:$M,COLUMN([4]MULTI!$M$11),0)</f>
        <v>34690</v>
      </c>
      <c r="F79" s="108">
        <f>VLOOKUP(A79,[5]Лист1!$A:$E,COLUMN([5]Лист1!$C$4),0)</f>
        <v>0</v>
      </c>
      <c r="G79" s="108">
        <f>VLOOKUP(A79,[5]Лист1!$A:$E,COLUMN([5]Лист1!$D$526),0)</f>
        <v>37</v>
      </c>
      <c r="H79" s="108">
        <f>VLOOKUP(A79,[6]Лист1!$A:$E,COLUMN([6]Лист1!$C$4),0)</f>
        <v>20</v>
      </c>
      <c r="I79" s="108">
        <f>VLOOKUP(A79,[7]Лист1!$A:$E,COLUMN([7]Лист1!$C$4),0)</f>
        <v>17</v>
      </c>
    </row>
    <row r="80" spans="1:9">
      <c r="A80" s="12" t="s">
        <v>6562</v>
      </c>
      <c r="C80" s="106" t="s">
        <v>6562</v>
      </c>
      <c r="D80" s="106" t="str">
        <f t="shared" si="15"/>
        <v>ASX18MCZ1R1</v>
      </c>
      <c r="E80" s="109">
        <f>VLOOKUP(A80,[4]MULTI!$A:$M,COLUMN([4]MULTI!$M$11),0)</f>
        <v>37790</v>
      </c>
      <c r="F80" s="108">
        <f>VLOOKUP(A80,[5]Лист1!$A:$E,COLUMN([5]Лист1!$C$4),0)</f>
        <v>0</v>
      </c>
      <c r="G80" s="108">
        <f>VLOOKUP(A80,[5]Лист1!$A:$E,COLUMN([5]Лист1!$D$526),0)</f>
        <v>34</v>
      </c>
      <c r="H80" s="108">
        <f>VLOOKUP(A80,[6]Лист1!$A:$E,COLUMN([6]Лист1!$C$4),0)</f>
        <v>18</v>
      </c>
      <c r="I80" s="108">
        <f>VLOOKUP(A80,[7]Лист1!$A:$E,COLUMN([7]Лист1!$C$4),0)</f>
        <v>16</v>
      </c>
    </row>
    <row r="81" spans="1:9">
      <c r="A81" s="12" t="s">
        <v>6563</v>
      </c>
      <c r="C81" s="106" t="s">
        <v>6563</v>
      </c>
      <c r="D81" s="106" t="str">
        <f t="shared" si="15"/>
        <v>ASX09MCZ1R</v>
      </c>
      <c r="E81" s="109">
        <f>VLOOKUP(A81,[4]MULTI!$A:$M,COLUMN([4]MULTI!$M$11),0)</f>
        <v>30990</v>
      </c>
      <c r="F81" s="108">
        <f>VLOOKUP(A81,[5]Лист1!$A:$E,COLUMN([5]Лист1!$C$4),0)</f>
        <v>3</v>
      </c>
      <c r="G81" s="108">
        <f>VLOOKUP(A81,[5]Лист1!$A:$E,COLUMN([5]Лист1!$D$526),0)</f>
        <v>25</v>
      </c>
      <c r="H81" s="108">
        <f>VLOOKUP(A81,[6]Лист1!$A:$E,COLUMN([6]Лист1!$C$4),0)</f>
        <v>25</v>
      </c>
      <c r="I81" s="108">
        <f>VLOOKUP(A81,[7]Лист1!$A:$E,COLUMN([7]Лист1!$C$4),0)</f>
        <v>0</v>
      </c>
    </row>
    <row r="82" spans="1:9">
      <c r="A82" s="12" t="s">
        <v>6564</v>
      </c>
      <c r="C82" s="106" t="s">
        <v>6564</v>
      </c>
      <c r="D82" s="106" t="str">
        <f t="shared" si="15"/>
        <v>ASX12MCZ1R</v>
      </c>
      <c r="E82" s="109">
        <f>VLOOKUP(A82,[4]MULTI!$A:$M,COLUMN([4]MULTI!$M$11),0)</f>
        <v>32690</v>
      </c>
      <c r="F82" s="108">
        <f>VLOOKUP(A82,[5]Лист1!$A:$E,COLUMN([5]Лист1!$C$4),0)</f>
        <v>1</v>
      </c>
      <c r="G82" s="108">
        <f>VLOOKUP(A82,[5]Лист1!$A:$E,COLUMN([5]Лист1!$D$526),0)</f>
        <v>9</v>
      </c>
      <c r="H82" s="108">
        <f>VLOOKUP(A82,[6]Лист1!$A:$E,COLUMN([6]Лист1!$C$4),0)</f>
        <v>9</v>
      </c>
      <c r="I82" s="108">
        <f>VLOOKUP(A82,[7]Лист1!$A:$E,COLUMN([7]Лист1!$C$4),0)</f>
        <v>0</v>
      </c>
    </row>
    <row r="83" spans="1:9">
      <c r="A83" s="12" t="s">
        <v>6565</v>
      </c>
      <c r="C83" s="106" t="s">
        <v>6565</v>
      </c>
      <c r="D83" s="106" t="str">
        <f t="shared" si="15"/>
        <v>ASX18MCZ1R</v>
      </c>
      <c r="E83" s="109">
        <f>VLOOKUP(A83,[4]MULTI!$A:$M,COLUMN([4]MULTI!$M$11),0)</f>
        <v>35590</v>
      </c>
      <c r="F83" s="108">
        <f>VLOOKUP(A83,[5]Лист1!$A:$E,COLUMN([5]Лист1!$C$4),0)</f>
        <v>0</v>
      </c>
      <c r="G83" s="108">
        <f>VLOOKUP(A83,[5]Лист1!$A:$E,COLUMN([5]Лист1!$D$526),0)</f>
        <v>12</v>
      </c>
      <c r="H83" s="108">
        <f>VLOOKUP(A83,[6]Лист1!$A:$E,COLUMN([6]Лист1!$C$4),0)</f>
        <v>12</v>
      </c>
      <c r="I83" s="108">
        <f>VLOOKUP(A83,[7]Лист1!$A:$E,COLUMN([7]Лист1!$C$4),0)</f>
        <v>0</v>
      </c>
    </row>
    <row r="84" spans="1:9" s="107" customFormat="1">
      <c r="A84" s="128" t="s">
        <v>6576</v>
      </c>
      <c r="B84" s="128"/>
      <c r="C84" s="128"/>
      <c r="D84" s="128"/>
      <c r="E84" s="128"/>
      <c r="F84" s="128"/>
    </row>
    <row r="85" spans="1:9">
      <c r="A85" s="12" t="s">
        <v>6566</v>
      </c>
      <c r="C85" s="106" t="s">
        <v>6566</v>
      </c>
      <c r="D85" s="106" t="str">
        <f t="shared" si="15"/>
        <v>ASX09MDZ1R1</v>
      </c>
      <c r="E85" s="109">
        <f>VLOOKUP(A85,[4]MULTI!$A:$M,COLUMN([4]MULTI!$M$11),0)</f>
        <v>30690</v>
      </c>
      <c r="F85" s="108">
        <f>VLOOKUP(A85,[5]Лист1!$A:$E,COLUMN([5]Лист1!$C$4),0)</f>
        <v>1</v>
      </c>
      <c r="G85" s="108" t="str">
        <f>VLOOKUP(A85,[5]Лист1!$A:$E,COLUMN([5]Лист1!$D$526),0)</f>
        <v>&gt;50</v>
      </c>
      <c r="H85" s="108">
        <f>VLOOKUP(A85,[6]Лист1!$A:$E,COLUMN([6]Лист1!$C$4),0)</f>
        <v>24</v>
      </c>
      <c r="I85" s="108">
        <f>VLOOKUP(A85,[7]Лист1!$A:$E,COLUMN([7]Лист1!$C$4),0)</f>
        <v>36</v>
      </c>
    </row>
    <row r="86" spans="1:9">
      <c r="A86" s="12" t="s">
        <v>6567</v>
      </c>
      <c r="C86" s="106" t="s">
        <v>6567</v>
      </c>
      <c r="D86" s="106" t="str">
        <f t="shared" si="15"/>
        <v>ASX12MDZ1R1</v>
      </c>
      <c r="E86" s="109">
        <f>VLOOKUP(A86,[4]MULTI!$A:$M,COLUMN([4]MULTI!$M$11),0)</f>
        <v>31690</v>
      </c>
      <c r="F86" s="108">
        <f>VLOOKUP(A86,[5]Лист1!$A:$E,COLUMN([5]Лист1!$C$4),0)</f>
        <v>0</v>
      </c>
      <c r="G86" s="108">
        <f>VLOOKUP(A86,[5]Лист1!$A:$E,COLUMN([5]Лист1!$D$526),0)</f>
        <v>40</v>
      </c>
      <c r="H86" s="108">
        <f>VLOOKUP(A86,[6]Лист1!$A:$E,COLUMN([6]Лист1!$C$4),0)</f>
        <v>20</v>
      </c>
      <c r="I86" s="108">
        <f>VLOOKUP(A86,[7]Лист1!$A:$E,COLUMN([7]Лист1!$C$4),0)</f>
        <v>19</v>
      </c>
    </row>
    <row r="87" spans="1:9">
      <c r="A87" s="12" t="s">
        <v>6568</v>
      </c>
      <c r="C87" s="106" t="s">
        <v>6568</v>
      </c>
      <c r="D87" s="106" t="str">
        <f t="shared" si="15"/>
        <v>ASX18MDZ1R1</v>
      </c>
      <c r="E87" s="109">
        <f>VLOOKUP(A87,[4]MULTI!$A:$M,COLUMN([4]MULTI!$M$11),0)</f>
        <v>39190</v>
      </c>
      <c r="F87" s="108">
        <f>VLOOKUP(A87,[5]Лист1!$A:$E,COLUMN([5]Лист1!$C$4),0)</f>
        <v>0</v>
      </c>
      <c r="G87" s="108">
        <f>VLOOKUP(A87,[5]Лист1!$A:$E,COLUMN([5]Лист1!$D$526),0)</f>
        <v>36</v>
      </c>
      <c r="H87" s="108">
        <f>VLOOKUP(A87,[6]Лист1!$A:$E,COLUMN([6]Лист1!$C$4),0)</f>
        <v>16</v>
      </c>
      <c r="I87" s="108">
        <f>VLOOKUP(A87,[7]Лист1!$A:$E,COLUMN([7]Лист1!$C$4),0)</f>
        <v>19</v>
      </c>
    </row>
    <row r="88" spans="1:9">
      <c r="A88" s="12" t="s">
        <v>6569</v>
      </c>
      <c r="C88" s="106" t="s">
        <v>6569</v>
      </c>
      <c r="D88" s="106" t="str">
        <f t="shared" si="15"/>
        <v>ASX09MDZ1R</v>
      </c>
      <c r="E88" s="109">
        <f>VLOOKUP(A88,[4]MULTI!$A:$M,COLUMN([4]MULTI!$M$11),0)</f>
        <v>29190</v>
      </c>
      <c r="F88" s="108">
        <f>VLOOKUP(A88,[5]Лист1!$A:$E,COLUMN([5]Лист1!$C$4),0)</f>
        <v>3</v>
      </c>
      <c r="G88" s="108">
        <f>VLOOKUP(A88,[5]Лист1!$A:$E,COLUMN([5]Лист1!$D$526),0)</f>
        <v>32</v>
      </c>
      <c r="H88" s="108">
        <f>VLOOKUP(A88,[6]Лист1!$A:$E,COLUMN([6]Лист1!$C$4),0)</f>
        <v>32</v>
      </c>
      <c r="I88" s="108">
        <f>VLOOKUP(A88,[7]Лист1!$A:$E,COLUMN([7]Лист1!$C$4),0)</f>
        <v>0</v>
      </c>
    </row>
    <row r="89" spans="1:9">
      <c r="A89" s="12" t="s">
        <v>6570</v>
      </c>
      <c r="C89" s="106" t="s">
        <v>6570</v>
      </c>
      <c r="D89" s="106" t="str">
        <f t="shared" si="15"/>
        <v>ASX12MDZ1R</v>
      </c>
      <c r="E89" s="109">
        <f>VLOOKUP(A89,[4]MULTI!$A:$M,COLUMN([4]MULTI!$M$11),0)</f>
        <v>30090</v>
      </c>
      <c r="F89" s="108">
        <f>VLOOKUP(A89,[5]Лист1!$A:$E,COLUMN([5]Лист1!$C$4),0)</f>
        <v>0</v>
      </c>
      <c r="G89" s="108">
        <f>VLOOKUP(A89,[5]Лист1!$A:$E,COLUMN([5]Лист1!$D$526),0)</f>
        <v>12</v>
      </c>
      <c r="H89" s="108">
        <f>VLOOKUP(A89,[6]Лист1!$A:$E,COLUMN([6]Лист1!$C$4),0)</f>
        <v>12</v>
      </c>
      <c r="I89" s="108">
        <f>VLOOKUP(A89,[7]Лист1!$A:$E,COLUMN([7]Лист1!$C$4),0)</f>
        <v>0</v>
      </c>
    </row>
    <row r="90" spans="1:9">
      <c r="A90" s="12" t="s">
        <v>6571</v>
      </c>
      <c r="C90" s="106" t="s">
        <v>6571</v>
      </c>
      <c r="D90" s="106" t="str">
        <f t="shared" si="15"/>
        <v>ASX18MDZ1R</v>
      </c>
      <c r="E90" s="109">
        <f>VLOOKUP(A90,[4]MULTI!$A:$M,COLUMN([4]MULTI!$M$11),0)</f>
        <v>37090</v>
      </c>
      <c r="F90" s="108">
        <f>VLOOKUP(A90,[5]Лист1!$A:$E,COLUMN([5]Лист1!$C$4),0)</f>
        <v>1</v>
      </c>
      <c r="G90" s="108">
        <f>VLOOKUP(A90,[5]Лист1!$A:$E,COLUMN([5]Лист1!$D$526),0)</f>
        <v>10</v>
      </c>
      <c r="H90" s="108">
        <f>VLOOKUP(A90,[6]Лист1!$A:$E,COLUMN([6]Лист1!$C$4),0)</f>
        <v>10</v>
      </c>
      <c r="I90" s="108">
        <f>VLOOKUP(A90,[7]Лист1!$A:$E,COLUMN([7]Лист1!$C$4),0)</f>
        <v>0</v>
      </c>
    </row>
    <row r="91" spans="1:9" s="107" customFormat="1">
      <c r="A91" s="128" t="s">
        <v>6577</v>
      </c>
      <c r="B91" s="128"/>
      <c r="C91" s="128"/>
      <c r="D91" s="128"/>
      <c r="E91" s="128"/>
      <c r="F91" s="128"/>
    </row>
    <row r="92" spans="1:9" ht="43.5" customHeight="1">
      <c r="A92" s="12" t="s">
        <v>6572</v>
      </c>
      <c r="B92" s="131" t="s">
        <v>6573</v>
      </c>
      <c r="C92" s="132"/>
      <c r="D92" s="132"/>
      <c r="E92" s="109">
        <f>VLOOKUP(A92,[4]MULTI!$A:$M,COLUMN([4]MULTI!$M$11),0)</f>
        <v>6900</v>
      </c>
      <c r="F92" s="108" t="str">
        <f>VLOOKUP(A92,[5]Лист1!$A:$E,COLUMN([5]Лист1!$C$4),0)</f>
        <v>&gt;50</v>
      </c>
      <c r="G92" s="108">
        <f>VLOOKUP(A92,[5]Лист1!$A:$E,COLUMN([5]Лист1!$D$526),0)</f>
        <v>0</v>
      </c>
      <c r="H92" s="108">
        <f>VLOOKUP(A92,[6]Лист1!$A:$E,COLUMN([6]Лист1!$C$4),0)</f>
        <v>0</v>
      </c>
      <c r="I92" s="108">
        <f>VLOOKUP(A92,[7]Лист1!$A:$E,COLUMN([7]Лист1!$C$4),0)</f>
        <v>0</v>
      </c>
    </row>
  </sheetData>
  <mergeCells count="63">
    <mergeCell ref="E49:E50"/>
    <mergeCell ref="E57:E58"/>
    <mergeCell ref="D55:D56"/>
    <mergeCell ref="D57:D58"/>
    <mergeCell ref="E53:E54"/>
    <mergeCell ref="E55:E56"/>
    <mergeCell ref="D44:D45"/>
    <mergeCell ref="D46:D47"/>
    <mergeCell ref="A2:F2"/>
    <mergeCell ref="A36:F36"/>
    <mergeCell ref="D28:D29"/>
    <mergeCell ref="D30:D31"/>
    <mergeCell ref="D32:D33"/>
    <mergeCell ref="D34:D35"/>
    <mergeCell ref="D15:D16"/>
    <mergeCell ref="D17:D18"/>
    <mergeCell ref="D19:D20"/>
    <mergeCell ref="D21:D22"/>
    <mergeCell ref="D23:D24"/>
    <mergeCell ref="D26:D27"/>
    <mergeCell ref="D4:D5"/>
    <mergeCell ref="D6:D7"/>
    <mergeCell ref="D8:D9"/>
    <mergeCell ref="D10:D11"/>
    <mergeCell ref="E26:E27"/>
    <mergeCell ref="E19:E20"/>
    <mergeCell ref="E21:E22"/>
    <mergeCell ref="A37:G37"/>
    <mergeCell ref="E42:E43"/>
    <mergeCell ref="E44:E45"/>
    <mergeCell ref="E30:E31"/>
    <mergeCell ref="E23:E24"/>
    <mergeCell ref="D53:D54"/>
    <mergeCell ref="E51:E52"/>
    <mergeCell ref="E38:E39"/>
    <mergeCell ref="E40:E41"/>
    <mergeCell ref="D49:D50"/>
    <mergeCell ref="D51:D52"/>
    <mergeCell ref="A48:G48"/>
    <mergeCell ref="D38:D39"/>
    <mergeCell ref="D40:D41"/>
    <mergeCell ref="D42:D43"/>
    <mergeCell ref="E46:E47"/>
    <mergeCell ref="A3:G3"/>
    <mergeCell ref="A14:G14"/>
    <mergeCell ref="E4:E5"/>
    <mergeCell ref="E6:E7"/>
    <mergeCell ref="E8:E9"/>
    <mergeCell ref="E10:E11"/>
    <mergeCell ref="E12:E13"/>
    <mergeCell ref="D12:D13"/>
    <mergeCell ref="A59:F59"/>
    <mergeCell ref="A60:F60"/>
    <mergeCell ref="A68:F68"/>
    <mergeCell ref="A77:F77"/>
    <mergeCell ref="A84:F84"/>
    <mergeCell ref="A91:F91"/>
    <mergeCell ref="B92:D92"/>
    <mergeCell ref="E15:E16"/>
    <mergeCell ref="E17:E18"/>
    <mergeCell ref="E32:E33"/>
    <mergeCell ref="E34:E35"/>
    <mergeCell ref="E28:E2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360CDF-E3A8-4811-8AFB-7183C76FF734}">
  <dimension ref="A1:G148"/>
  <sheetViews>
    <sheetView workbookViewId="0">
      <pane ySplit="1" topLeftCell="A80" activePane="bottomLeft" state="frozen"/>
      <selection pane="bottomLeft" activeCell="F1" sqref="F1"/>
    </sheetView>
  </sheetViews>
  <sheetFormatPr defaultRowHeight="15"/>
  <cols>
    <col min="1" max="1" width="14.28515625" style="12" customWidth="1"/>
    <col min="2" max="2" width="9.28515625" style="12" customWidth="1"/>
    <col min="3" max="3" width="19.5703125" style="12" customWidth="1"/>
    <col min="4" max="4" width="40.5703125" style="12" customWidth="1"/>
    <col min="5" max="5" width="13.7109375" style="13" bestFit="1" customWidth="1"/>
    <col min="6" max="6" width="16.140625" style="12" customWidth="1"/>
    <col min="7" max="16384" width="9.140625" style="12"/>
  </cols>
  <sheetData>
    <row r="1" spans="1:6" s="2" customFormat="1">
      <c r="A1" s="2" t="s">
        <v>144</v>
      </c>
      <c r="B1" s="2" t="s">
        <v>145</v>
      </c>
      <c r="C1" s="2" t="s">
        <v>1104</v>
      </c>
      <c r="D1" s="2" t="s">
        <v>147</v>
      </c>
      <c r="E1" s="3" t="s">
        <v>148</v>
      </c>
      <c r="F1" s="2" t="s">
        <v>1928</v>
      </c>
    </row>
    <row r="2" spans="1:6" s="28" customFormat="1" ht="15.75">
      <c r="A2" s="129" t="s">
        <v>3279</v>
      </c>
      <c r="B2" s="129"/>
      <c r="C2" s="129"/>
      <c r="D2" s="129"/>
      <c r="E2" s="129"/>
      <c r="F2" s="129"/>
    </row>
    <row r="3" spans="1:6">
      <c r="A3" s="130" t="s">
        <v>2057</v>
      </c>
      <c r="B3" s="134"/>
      <c r="C3" s="134"/>
      <c r="D3" s="134"/>
      <c r="E3" s="134"/>
      <c r="F3" s="134"/>
    </row>
    <row r="4" spans="1:6">
      <c r="A4" s="12" t="s">
        <v>1970</v>
      </c>
      <c r="C4" s="12" t="s">
        <v>1974</v>
      </c>
      <c r="D4" s="12" t="s">
        <v>1974</v>
      </c>
      <c r="E4" s="13">
        <v>59990</v>
      </c>
      <c r="F4" s="12">
        <f>VLOOKUP(A4,[8]Sheet1!$A:$J,COLUMN([8]Sheet1!$J$2),0)</f>
        <v>0</v>
      </c>
    </row>
    <row r="5" spans="1:6">
      <c r="A5" s="12" t="s">
        <v>1971</v>
      </c>
      <c r="C5" s="12" t="s">
        <v>1975</v>
      </c>
      <c r="D5" s="12" t="s">
        <v>1975</v>
      </c>
      <c r="E5" s="13">
        <v>62990</v>
      </c>
      <c r="F5" s="93">
        <f>VLOOKUP(A5,[8]Sheet1!$A:$J,COLUMN([8]Sheet1!$J$2),0)</f>
        <v>1</v>
      </c>
    </row>
    <row r="6" spans="1:6">
      <c r="A6" s="12" t="s">
        <v>1972</v>
      </c>
      <c r="C6" s="12" t="s">
        <v>1976</v>
      </c>
      <c r="D6" s="12" t="s">
        <v>1976</v>
      </c>
      <c r="E6" s="13">
        <v>105990</v>
      </c>
      <c r="F6" s="93">
        <f>VLOOKUP(A6,[8]Sheet1!$A:$J,COLUMN([8]Sheet1!$J$2),0)</f>
        <v>45</v>
      </c>
    </row>
    <row r="7" spans="1:6">
      <c r="A7" s="12" t="s">
        <v>1973</v>
      </c>
      <c r="C7" s="12" t="s">
        <v>1977</v>
      </c>
      <c r="D7" s="12" t="s">
        <v>1977</v>
      </c>
      <c r="E7" s="13">
        <v>135990</v>
      </c>
      <c r="F7" s="93">
        <f>VLOOKUP(A7,[8]Sheet1!$A:$J,COLUMN([8]Sheet1!$J$2),0)</f>
        <v>10</v>
      </c>
    </row>
    <row r="8" spans="1:6">
      <c r="A8" s="130" t="s">
        <v>2056</v>
      </c>
      <c r="B8" s="134"/>
      <c r="C8" s="134"/>
      <c r="D8" s="134"/>
      <c r="E8" s="134"/>
      <c r="F8" s="134"/>
    </row>
    <row r="9" spans="1:6">
      <c r="A9" s="12" t="s">
        <v>1980</v>
      </c>
      <c r="C9" s="12" t="s">
        <v>1978</v>
      </c>
      <c r="D9" s="12" t="s">
        <v>1978</v>
      </c>
      <c r="E9" s="13">
        <v>59990</v>
      </c>
      <c r="F9" s="93">
        <f>VLOOKUP(A9,[8]Sheet1!$A:$J,COLUMN([8]Sheet1!$J$2),0)</f>
        <v>127</v>
      </c>
    </row>
    <row r="10" spans="1:6">
      <c r="A10" s="12" t="s">
        <v>1981</v>
      </c>
      <c r="C10" s="12" t="s">
        <v>1979</v>
      </c>
      <c r="D10" s="12" t="s">
        <v>1979</v>
      </c>
      <c r="E10" s="13">
        <v>62990</v>
      </c>
      <c r="F10" s="93">
        <f>VLOOKUP(A10,[8]Sheet1!$A:$J,COLUMN([8]Sheet1!$J$2),0)</f>
        <v>94</v>
      </c>
    </row>
    <row r="11" spans="1:6">
      <c r="A11" s="130" t="s">
        <v>2058</v>
      </c>
      <c r="B11" s="134"/>
      <c r="C11" s="134"/>
      <c r="D11" s="134"/>
      <c r="E11" s="134"/>
      <c r="F11" s="134"/>
    </row>
    <row r="12" spans="1:6">
      <c r="A12" s="12" t="s">
        <v>1982</v>
      </c>
      <c r="C12" s="12" t="s">
        <v>1984</v>
      </c>
      <c r="D12" s="12" t="s">
        <v>1984</v>
      </c>
      <c r="E12" s="13">
        <v>49990</v>
      </c>
      <c r="F12" s="93">
        <f>VLOOKUP(A12,[8]Sheet1!$A:$J,COLUMN([8]Sheet1!$J$2),0)</f>
        <v>1218</v>
      </c>
    </row>
    <row r="13" spans="1:6">
      <c r="A13" s="12" t="s">
        <v>1983</v>
      </c>
      <c r="C13" s="12" t="s">
        <v>1985</v>
      </c>
      <c r="D13" s="12" t="s">
        <v>1985</v>
      </c>
      <c r="E13" s="13">
        <v>54990</v>
      </c>
      <c r="F13" s="93">
        <f>VLOOKUP(A13,[8]Sheet1!$A:$J,COLUMN([8]Sheet1!$J$2),0)</f>
        <v>479</v>
      </c>
    </row>
    <row r="14" spans="1:6">
      <c r="A14" s="130" t="s">
        <v>2059</v>
      </c>
      <c r="B14" s="134"/>
      <c r="C14" s="134"/>
      <c r="D14" s="134"/>
      <c r="E14" s="134"/>
      <c r="F14" s="134"/>
    </row>
    <row r="15" spans="1:6">
      <c r="A15" s="12" t="s">
        <v>1987</v>
      </c>
      <c r="C15" s="12" t="s">
        <v>1986</v>
      </c>
      <c r="D15" s="12" t="s">
        <v>1986</v>
      </c>
      <c r="E15" s="13">
        <v>47990</v>
      </c>
      <c r="F15" s="93">
        <f>VLOOKUP(A15,[8]Sheet1!$A:$J,COLUMN([8]Sheet1!$J$2),0)</f>
        <v>390</v>
      </c>
    </row>
    <row r="16" spans="1:6">
      <c r="A16" s="12" t="s">
        <v>1989</v>
      </c>
      <c r="C16" s="12" t="s">
        <v>1988</v>
      </c>
      <c r="D16" s="12" t="s">
        <v>1988</v>
      </c>
      <c r="E16" s="13">
        <v>53490</v>
      </c>
      <c r="F16" s="93">
        <f>VLOOKUP(A16,[8]Sheet1!$A:$J,COLUMN([8]Sheet1!$J$2),0)</f>
        <v>216</v>
      </c>
    </row>
    <row r="17" spans="1:6">
      <c r="A17" s="12" t="s">
        <v>1991</v>
      </c>
      <c r="C17" s="12" t="s">
        <v>1990</v>
      </c>
      <c r="D17" s="12" t="s">
        <v>1990</v>
      </c>
      <c r="E17" s="13">
        <v>88990</v>
      </c>
      <c r="F17" s="93">
        <f>VLOOKUP(A17,[8]Sheet1!$A:$J,COLUMN([8]Sheet1!$J$2),0)</f>
        <v>2</v>
      </c>
    </row>
    <row r="18" spans="1:6">
      <c r="A18" s="12" t="s">
        <v>1993</v>
      </c>
      <c r="C18" s="12" t="s">
        <v>1992</v>
      </c>
      <c r="D18" s="12" t="s">
        <v>1992</v>
      </c>
      <c r="E18" s="13">
        <v>110990</v>
      </c>
      <c r="F18" s="93">
        <f>VLOOKUP(A18,[8]Sheet1!$A:$J,COLUMN([8]Sheet1!$J$2),0)</f>
        <v>19</v>
      </c>
    </row>
    <row r="19" spans="1:6">
      <c r="A19" s="130" t="s">
        <v>2068</v>
      </c>
      <c r="B19" s="134"/>
      <c r="C19" s="134"/>
      <c r="D19" s="134"/>
      <c r="E19" s="134"/>
      <c r="F19" s="134"/>
    </row>
    <row r="20" spans="1:6">
      <c r="A20" s="12" t="s">
        <v>2061</v>
      </c>
      <c r="C20" s="12" t="s">
        <v>2060</v>
      </c>
      <c r="D20" s="12" t="s">
        <v>2060</v>
      </c>
      <c r="E20" s="13">
        <v>45990</v>
      </c>
      <c r="F20" s="93">
        <f>VLOOKUP(A20,[8]Sheet1!$A:$J,COLUMN([8]Sheet1!$J$2),0)</f>
        <v>557</v>
      </c>
    </row>
    <row r="21" spans="1:6">
      <c r="A21" s="12" t="s">
        <v>2063</v>
      </c>
      <c r="C21" s="12" t="s">
        <v>2062</v>
      </c>
      <c r="D21" s="12" t="s">
        <v>2062</v>
      </c>
      <c r="E21" s="13">
        <v>51490</v>
      </c>
      <c r="F21" s="93">
        <f>VLOOKUP(A21,[8]Sheet1!$A:$J,COLUMN([8]Sheet1!$J$2),0)</f>
        <v>25</v>
      </c>
    </row>
    <row r="22" spans="1:6">
      <c r="A22" s="12" t="s">
        <v>2065</v>
      </c>
      <c r="C22" s="12" t="s">
        <v>2064</v>
      </c>
      <c r="D22" s="12" t="s">
        <v>2064</v>
      </c>
      <c r="E22" s="13">
        <v>85990</v>
      </c>
      <c r="F22" s="93">
        <f>VLOOKUP(A22,[8]Sheet1!$A:$J,COLUMN([8]Sheet1!$J$2),0)</f>
        <v>0</v>
      </c>
    </row>
    <row r="23" spans="1:6">
      <c r="A23" s="12" t="s">
        <v>2067</v>
      </c>
      <c r="C23" s="12" t="s">
        <v>2066</v>
      </c>
      <c r="D23" s="12" t="s">
        <v>2066</v>
      </c>
      <c r="E23" s="13">
        <v>107990</v>
      </c>
      <c r="F23" s="93">
        <f>VLOOKUP(A23,[8]Sheet1!$A:$J,COLUMN([8]Sheet1!$J$2),0)</f>
        <v>90</v>
      </c>
    </row>
    <row r="24" spans="1:6">
      <c r="A24" s="130" t="s">
        <v>2069</v>
      </c>
      <c r="B24" s="134"/>
      <c r="C24" s="134"/>
      <c r="D24" s="134"/>
      <c r="E24" s="134"/>
      <c r="F24" s="134"/>
    </row>
    <row r="25" spans="1:6">
      <c r="A25" s="12" t="s">
        <v>1995</v>
      </c>
      <c r="C25" s="12" t="s">
        <v>1994</v>
      </c>
      <c r="D25" s="12" t="s">
        <v>1994</v>
      </c>
      <c r="E25" s="13">
        <v>49990</v>
      </c>
      <c r="F25" s="93">
        <f>VLOOKUP(A25,[8]Sheet1!$A:$J,COLUMN([8]Sheet1!$J$2),0)</f>
        <v>1119</v>
      </c>
    </row>
    <row r="26" spans="1:6">
      <c r="A26" s="12" t="s">
        <v>1997</v>
      </c>
      <c r="C26" s="12" t="s">
        <v>1996</v>
      </c>
      <c r="D26" s="12" t="s">
        <v>1996</v>
      </c>
      <c r="E26" s="13">
        <v>55990</v>
      </c>
      <c r="F26" s="93">
        <f>VLOOKUP(A26,[8]Sheet1!$A:$J,COLUMN([8]Sheet1!$J$2),0)</f>
        <v>520</v>
      </c>
    </row>
    <row r="27" spans="1:6">
      <c r="A27" s="12" t="s">
        <v>1999</v>
      </c>
      <c r="C27" s="12" t="s">
        <v>1998</v>
      </c>
      <c r="D27" s="12" t="s">
        <v>1998</v>
      </c>
      <c r="E27" s="13">
        <v>90990</v>
      </c>
      <c r="F27" s="93">
        <f>VLOOKUP(A27,[8]Sheet1!$A:$J,COLUMN([8]Sheet1!$J$2),0)</f>
        <v>12</v>
      </c>
    </row>
    <row r="28" spans="1:6">
      <c r="A28" s="12" t="s">
        <v>2001</v>
      </c>
      <c r="C28" s="12" t="s">
        <v>2000</v>
      </c>
      <c r="D28" s="12" t="s">
        <v>2000</v>
      </c>
      <c r="E28" s="13">
        <v>113990</v>
      </c>
      <c r="F28" s="93">
        <f>VLOOKUP(A28,[8]Sheet1!$A:$J,COLUMN([8]Sheet1!$J$2),0)</f>
        <v>76</v>
      </c>
    </row>
    <row r="29" spans="1:6">
      <c r="A29" s="130" t="s">
        <v>2070</v>
      </c>
      <c r="B29" s="134"/>
      <c r="C29" s="134"/>
      <c r="D29" s="134"/>
      <c r="E29" s="134"/>
      <c r="F29" s="134"/>
    </row>
    <row r="30" spans="1:6">
      <c r="A30" s="12" t="s">
        <v>2003</v>
      </c>
      <c r="C30" s="12" t="s">
        <v>2002</v>
      </c>
      <c r="D30" s="12" t="s">
        <v>2002</v>
      </c>
      <c r="E30" s="13">
        <v>29990</v>
      </c>
      <c r="F30" s="93">
        <f>VLOOKUP(A30,[8]Sheet1!$A:$J,COLUMN([8]Sheet1!$J$2),0)</f>
        <v>105</v>
      </c>
    </row>
    <row r="31" spans="1:6">
      <c r="A31" s="12" t="s">
        <v>2005</v>
      </c>
      <c r="C31" s="12" t="s">
        <v>2004</v>
      </c>
      <c r="D31" s="12" t="s">
        <v>2004</v>
      </c>
      <c r="E31" s="13">
        <v>32990</v>
      </c>
      <c r="F31" s="93">
        <f>VLOOKUP(A31,[8]Sheet1!$A:$J,COLUMN([8]Sheet1!$J$2),0)</f>
        <v>67</v>
      </c>
    </row>
    <row r="32" spans="1:6">
      <c r="A32" s="12" t="s">
        <v>2007</v>
      </c>
      <c r="C32" s="12" t="s">
        <v>2006</v>
      </c>
      <c r="D32" s="12" t="s">
        <v>2006</v>
      </c>
      <c r="E32" s="13">
        <v>40490</v>
      </c>
      <c r="F32" s="93">
        <f>VLOOKUP(A32,[8]Sheet1!$A:$J,COLUMN([8]Sheet1!$J$2),0)</f>
        <v>148</v>
      </c>
    </row>
    <row r="33" spans="1:6">
      <c r="A33" s="12" t="s">
        <v>2009</v>
      </c>
      <c r="C33" s="12" t="s">
        <v>2008</v>
      </c>
      <c r="D33" s="12" t="s">
        <v>2008</v>
      </c>
      <c r="E33" s="13">
        <v>70990</v>
      </c>
      <c r="F33" s="93">
        <f>VLOOKUP(A33,[8]Sheet1!$A:$J,COLUMN([8]Sheet1!$J$2),0)</f>
        <v>44</v>
      </c>
    </row>
    <row r="34" spans="1:6">
      <c r="A34" s="12" t="s">
        <v>2011</v>
      </c>
      <c r="C34" s="12" t="s">
        <v>2010</v>
      </c>
      <c r="D34" s="12" t="s">
        <v>2010</v>
      </c>
      <c r="E34" s="13">
        <v>86990</v>
      </c>
      <c r="F34" s="93">
        <f>VLOOKUP(A34,[8]Sheet1!$A:$J,COLUMN([8]Sheet1!$J$2),0)</f>
        <v>4</v>
      </c>
    </row>
    <row r="35" spans="1:6">
      <c r="A35" s="130" t="s">
        <v>2071</v>
      </c>
      <c r="B35" s="134"/>
      <c r="C35" s="134"/>
      <c r="D35" s="134"/>
      <c r="E35" s="134"/>
      <c r="F35" s="134"/>
    </row>
    <row r="36" spans="1:6">
      <c r="A36" s="12" t="s">
        <v>2015</v>
      </c>
      <c r="C36" s="12" t="s">
        <v>2012</v>
      </c>
      <c r="D36" s="12" t="s">
        <v>2012</v>
      </c>
      <c r="E36" s="13">
        <v>30990</v>
      </c>
      <c r="F36" s="93">
        <f>VLOOKUP(A36,[8]Sheet1!$A:$J,COLUMN([8]Sheet1!$J$2),0)</f>
        <v>0</v>
      </c>
    </row>
    <row r="37" spans="1:6">
      <c r="A37" s="12" t="s">
        <v>2016</v>
      </c>
      <c r="C37" s="12" t="s">
        <v>2013</v>
      </c>
      <c r="D37" s="12" t="s">
        <v>2013</v>
      </c>
      <c r="E37" s="13">
        <v>33990</v>
      </c>
      <c r="F37" s="93">
        <f>VLOOKUP(A37,[8]Sheet1!$A:$J,COLUMN([8]Sheet1!$J$2),0)</f>
        <v>367</v>
      </c>
    </row>
    <row r="38" spans="1:6">
      <c r="A38" s="12" t="s">
        <v>2017</v>
      </c>
      <c r="C38" s="12" t="s">
        <v>2014</v>
      </c>
      <c r="D38" s="12" t="s">
        <v>2014</v>
      </c>
      <c r="E38" s="13">
        <v>41490</v>
      </c>
      <c r="F38" s="93">
        <f>VLOOKUP(A38,[8]Sheet1!$A:$J,COLUMN([8]Sheet1!$J$2),0)</f>
        <v>0</v>
      </c>
    </row>
    <row r="39" spans="1:6">
      <c r="A39" s="12" t="s">
        <v>2018</v>
      </c>
      <c r="C39" s="12" t="s">
        <v>2023</v>
      </c>
      <c r="D39" s="12" t="s">
        <v>2023</v>
      </c>
      <c r="E39" s="13">
        <v>30990</v>
      </c>
      <c r="F39" s="93">
        <f>VLOOKUP(A39,[8]Sheet1!$A:$J,COLUMN([8]Sheet1!$J$2),0)</f>
        <v>0</v>
      </c>
    </row>
    <row r="40" spans="1:6">
      <c r="A40" s="12" t="s">
        <v>2019</v>
      </c>
      <c r="C40" s="12" t="s">
        <v>2024</v>
      </c>
      <c r="D40" s="12" t="s">
        <v>2024</v>
      </c>
      <c r="E40" s="13">
        <v>33990</v>
      </c>
      <c r="F40" s="93">
        <f>VLOOKUP(A40,[8]Sheet1!$A:$J,COLUMN([8]Sheet1!$J$2),0)</f>
        <v>10</v>
      </c>
    </row>
    <row r="41" spans="1:6">
      <c r="A41" s="12" t="s">
        <v>2020</v>
      </c>
      <c r="C41" s="12" t="s">
        <v>2025</v>
      </c>
      <c r="D41" s="12" t="s">
        <v>2025</v>
      </c>
      <c r="E41" s="13">
        <v>41490</v>
      </c>
      <c r="F41" s="93">
        <f>VLOOKUP(A41,[8]Sheet1!$A:$J,COLUMN([8]Sheet1!$J$2),0)</f>
        <v>0</v>
      </c>
    </row>
    <row r="42" spans="1:6">
      <c r="A42" s="12" t="s">
        <v>2021</v>
      </c>
      <c r="C42" s="12" t="s">
        <v>2026</v>
      </c>
      <c r="D42" s="12" t="s">
        <v>2026</v>
      </c>
      <c r="E42" s="13">
        <v>71990</v>
      </c>
      <c r="F42" s="93">
        <f>VLOOKUP(A42,[8]Sheet1!$A:$J,COLUMN([8]Sheet1!$J$2),0)</f>
        <v>0</v>
      </c>
    </row>
    <row r="43" spans="1:6">
      <c r="A43" s="12" t="s">
        <v>2022</v>
      </c>
      <c r="C43" s="12" t="s">
        <v>2027</v>
      </c>
      <c r="D43" s="12" t="s">
        <v>2027</v>
      </c>
      <c r="E43" s="13">
        <v>87990</v>
      </c>
      <c r="F43" s="93">
        <f>VLOOKUP(A43,[8]Sheet1!$A:$J,COLUMN([8]Sheet1!$J$2),0)</f>
        <v>0</v>
      </c>
    </row>
    <row r="44" spans="1:6">
      <c r="A44" s="130" t="s">
        <v>2072</v>
      </c>
      <c r="B44" s="134"/>
      <c r="C44" s="134"/>
      <c r="D44" s="134"/>
      <c r="E44" s="134"/>
      <c r="F44" s="134"/>
    </row>
    <row r="45" spans="1:6">
      <c r="A45" s="12" t="s">
        <v>2029</v>
      </c>
      <c r="C45" s="12" t="s">
        <v>2028</v>
      </c>
      <c r="D45" s="12" t="s">
        <v>2028</v>
      </c>
      <c r="E45" s="13">
        <v>29990</v>
      </c>
      <c r="F45" s="93">
        <f>VLOOKUP(A45,[8]Sheet1!$A:$J,COLUMN([8]Sheet1!$J$2),0)</f>
        <v>0</v>
      </c>
    </row>
    <row r="46" spans="1:6">
      <c r="A46" s="12" t="s">
        <v>2031</v>
      </c>
      <c r="C46" s="12" t="s">
        <v>2030</v>
      </c>
      <c r="D46" s="12" t="s">
        <v>2030</v>
      </c>
      <c r="E46" s="13">
        <v>32990</v>
      </c>
      <c r="F46" s="93">
        <f>VLOOKUP(A46,[8]Sheet1!$A:$J,COLUMN([8]Sheet1!$J$2),0)</f>
        <v>798</v>
      </c>
    </row>
    <row r="47" spans="1:6">
      <c r="A47" s="12" t="s">
        <v>2033</v>
      </c>
      <c r="C47" s="12" t="s">
        <v>2032</v>
      </c>
      <c r="D47" s="12" t="s">
        <v>2032</v>
      </c>
      <c r="E47" s="13">
        <v>40490</v>
      </c>
      <c r="F47" s="93">
        <f>VLOOKUP(A47,[8]Sheet1!$A:$J,COLUMN([8]Sheet1!$J$2),0)</f>
        <v>0</v>
      </c>
    </row>
    <row r="48" spans="1:6">
      <c r="A48" s="12" t="s">
        <v>2035</v>
      </c>
      <c r="C48" s="12" t="s">
        <v>2034</v>
      </c>
      <c r="D48" s="12" t="s">
        <v>2034</v>
      </c>
      <c r="E48" s="13">
        <v>70990</v>
      </c>
      <c r="F48" s="93">
        <f>VLOOKUP(A48,[8]Sheet1!$A:$J,COLUMN([8]Sheet1!$J$2),0)</f>
        <v>0</v>
      </c>
    </row>
    <row r="49" spans="1:6">
      <c r="A49" s="12" t="s">
        <v>2037</v>
      </c>
      <c r="C49" s="12" t="s">
        <v>2036</v>
      </c>
      <c r="D49" s="12" t="s">
        <v>2036</v>
      </c>
      <c r="E49" s="13">
        <v>86990</v>
      </c>
      <c r="F49" s="93">
        <f>VLOOKUP(A49,[8]Sheet1!$A:$J,COLUMN([8]Sheet1!$J$2),0)</f>
        <v>3</v>
      </c>
    </row>
    <row r="50" spans="1:6">
      <c r="A50" s="130" t="s">
        <v>2073</v>
      </c>
      <c r="B50" s="134"/>
      <c r="C50" s="134"/>
      <c r="D50" s="134"/>
      <c r="E50" s="134"/>
      <c r="F50" s="134"/>
    </row>
    <row r="51" spans="1:6">
      <c r="A51" s="12" t="s">
        <v>2039</v>
      </c>
      <c r="C51" s="12" t="s">
        <v>2038</v>
      </c>
      <c r="D51" s="12" t="s">
        <v>2038</v>
      </c>
      <c r="E51" s="13">
        <v>30990</v>
      </c>
      <c r="F51" s="93">
        <f>VLOOKUP(A51,[8]Sheet1!$A:$J,COLUMN([8]Sheet1!$J$2),0)</f>
        <v>0</v>
      </c>
    </row>
    <row r="52" spans="1:6">
      <c r="A52" s="12" t="s">
        <v>2041</v>
      </c>
      <c r="C52" s="12" t="s">
        <v>2040</v>
      </c>
      <c r="D52" s="12" t="s">
        <v>2040</v>
      </c>
      <c r="E52" s="13">
        <v>33990</v>
      </c>
      <c r="F52" s="93">
        <f>VLOOKUP(A52,[8]Sheet1!$A:$J,COLUMN([8]Sheet1!$J$2),0)</f>
        <v>3450</v>
      </c>
    </row>
    <row r="53" spans="1:6">
      <c r="A53" s="12" t="s">
        <v>2043</v>
      </c>
      <c r="C53" s="12" t="s">
        <v>2042</v>
      </c>
      <c r="D53" s="12" t="s">
        <v>2042</v>
      </c>
      <c r="E53" s="13">
        <v>41490</v>
      </c>
      <c r="F53" s="93">
        <f>VLOOKUP(A53,[8]Sheet1!$A:$J,COLUMN([8]Sheet1!$J$2),0)</f>
        <v>676</v>
      </c>
    </row>
    <row r="54" spans="1:6">
      <c r="A54" s="12" t="s">
        <v>2045</v>
      </c>
      <c r="C54" s="12" t="s">
        <v>2044</v>
      </c>
      <c r="D54" s="12" t="s">
        <v>2044</v>
      </c>
      <c r="E54" s="13">
        <v>71990</v>
      </c>
      <c r="F54" s="93">
        <f>VLOOKUP(A54,[8]Sheet1!$A:$J,COLUMN([8]Sheet1!$J$2),0)</f>
        <v>0</v>
      </c>
    </row>
    <row r="55" spans="1:6">
      <c r="A55" s="12" t="s">
        <v>2047</v>
      </c>
      <c r="C55" s="12" t="s">
        <v>2046</v>
      </c>
      <c r="D55" s="12" t="s">
        <v>2046</v>
      </c>
      <c r="E55" s="13">
        <v>87990</v>
      </c>
      <c r="F55" s="93">
        <f>VLOOKUP(A55,[8]Sheet1!$A:$J,COLUMN([8]Sheet1!$J$2),0)</f>
        <v>0</v>
      </c>
    </row>
    <row r="56" spans="1:6">
      <c r="A56" s="130" t="s">
        <v>2074</v>
      </c>
      <c r="B56" s="134"/>
      <c r="C56" s="134"/>
      <c r="D56" s="134"/>
      <c r="E56" s="134"/>
      <c r="F56" s="134"/>
    </row>
    <row r="57" spans="1:6">
      <c r="A57" s="12" t="s">
        <v>2049</v>
      </c>
      <c r="C57" s="12" t="s">
        <v>2048</v>
      </c>
      <c r="D57" s="12" t="s">
        <v>2048</v>
      </c>
      <c r="E57" s="13">
        <v>2190</v>
      </c>
      <c r="F57" s="93">
        <f>VLOOKUP(A57,[8]Sheet1!$A:$J,COLUMN([8]Sheet1!$J$2),0)</f>
        <v>1213</v>
      </c>
    </row>
    <row r="58" spans="1:6">
      <c r="A58" s="12" t="s">
        <v>2051</v>
      </c>
      <c r="C58" s="12" t="s">
        <v>2050</v>
      </c>
      <c r="D58" s="12" t="s">
        <v>2050</v>
      </c>
      <c r="E58" s="13">
        <v>2690</v>
      </c>
      <c r="F58" s="93">
        <f>VLOOKUP(A58,[8]Sheet1!$A:$J,COLUMN([8]Sheet1!$J$2),0)</f>
        <v>15</v>
      </c>
    </row>
    <row r="59" spans="1:6">
      <c r="A59" s="12" t="s">
        <v>2053</v>
      </c>
      <c r="C59" s="12" t="s">
        <v>2052</v>
      </c>
      <c r="D59" s="12" t="s">
        <v>2052</v>
      </c>
      <c r="E59" s="13">
        <v>670</v>
      </c>
      <c r="F59" s="93">
        <f>VLOOKUP(A59,[8]Sheet1!$A:$J,COLUMN([8]Sheet1!$J$2),0)</f>
        <v>135</v>
      </c>
    </row>
    <row r="60" spans="1:6">
      <c r="A60" s="12" t="s">
        <v>2055</v>
      </c>
      <c r="C60" s="12" t="s">
        <v>2054</v>
      </c>
      <c r="D60" s="12" t="s">
        <v>2054</v>
      </c>
      <c r="E60" s="13">
        <v>670</v>
      </c>
      <c r="F60" s="93">
        <f>VLOOKUP(A60,[8]Sheet1!$A:$J,COLUMN([8]Sheet1!$J$2),0)</f>
        <v>0</v>
      </c>
    </row>
    <row r="61" spans="1:6" s="28" customFormat="1" ht="15.75">
      <c r="A61" s="129" t="s">
        <v>3280</v>
      </c>
      <c r="B61" s="129"/>
      <c r="C61" s="129"/>
      <c r="D61" s="129"/>
      <c r="E61" s="129"/>
      <c r="F61" s="129"/>
    </row>
    <row r="62" spans="1:6" s="28" customFormat="1">
      <c r="A62" s="130" t="s">
        <v>4640</v>
      </c>
      <c r="B62" s="134"/>
      <c r="C62" s="134"/>
      <c r="D62" s="134"/>
      <c r="E62" s="134"/>
      <c r="F62" s="134"/>
    </row>
    <row r="63" spans="1:6">
      <c r="A63" s="12" t="s">
        <v>4603</v>
      </c>
      <c r="C63" s="12" t="s">
        <v>4602</v>
      </c>
      <c r="D63" s="28" t="s">
        <v>4602</v>
      </c>
      <c r="E63" s="13">
        <v>23990</v>
      </c>
      <c r="F63" s="93">
        <f>VLOOKUP(A63,[8]Sheet1!$A:$J,COLUMN([8]Sheet1!$J$2),0)</f>
        <v>357</v>
      </c>
    </row>
    <row r="64" spans="1:6">
      <c r="A64" s="12" t="s">
        <v>4605</v>
      </c>
      <c r="C64" s="12" t="s">
        <v>4604</v>
      </c>
      <c r="D64" s="28" t="s">
        <v>4604</v>
      </c>
      <c r="E64" s="13">
        <v>25990</v>
      </c>
      <c r="F64" s="93">
        <f>VLOOKUP(A64,[8]Sheet1!$A:$J,COLUMN([8]Sheet1!$J$2),0)</f>
        <v>0</v>
      </c>
    </row>
    <row r="65" spans="1:6">
      <c r="A65" s="12" t="s">
        <v>4607</v>
      </c>
      <c r="C65" s="12" t="s">
        <v>4606</v>
      </c>
      <c r="D65" s="28" t="s">
        <v>4606</v>
      </c>
      <c r="E65" s="13">
        <v>35490</v>
      </c>
      <c r="F65" s="93">
        <f>VLOOKUP(A65,[8]Sheet1!$A:$J,COLUMN([8]Sheet1!$J$2),0)</f>
        <v>154</v>
      </c>
    </row>
    <row r="66" spans="1:6">
      <c r="A66" s="12" t="s">
        <v>4609</v>
      </c>
      <c r="C66" s="12" t="s">
        <v>4608</v>
      </c>
      <c r="D66" s="28" t="s">
        <v>4608</v>
      </c>
      <c r="E66" s="13">
        <v>58490</v>
      </c>
      <c r="F66" s="93">
        <f>VLOOKUP(A66,[8]Sheet1!$A:$J,COLUMN([8]Sheet1!$J$2),0)</f>
        <v>191</v>
      </c>
    </row>
    <row r="67" spans="1:6">
      <c r="A67" s="12" t="s">
        <v>4611</v>
      </c>
      <c r="C67" s="12" t="s">
        <v>4610</v>
      </c>
      <c r="D67" s="28" t="s">
        <v>4610</v>
      </c>
      <c r="E67" s="13">
        <v>73990</v>
      </c>
      <c r="F67" s="93">
        <f>VLOOKUP(A67,[8]Sheet1!$A:$J,COLUMN([8]Sheet1!$J$2),0)</f>
        <v>0</v>
      </c>
    </row>
    <row r="68" spans="1:6">
      <c r="A68" s="12" t="s">
        <v>4613</v>
      </c>
      <c r="C68" s="12" t="s">
        <v>4612</v>
      </c>
      <c r="D68" s="28" t="s">
        <v>4612</v>
      </c>
      <c r="E68" s="13">
        <v>82990</v>
      </c>
      <c r="F68" s="93">
        <f>VLOOKUP(A68,[8]Sheet1!$A:$J,COLUMN([8]Sheet1!$J$2),0)</f>
        <v>63</v>
      </c>
    </row>
    <row r="69" spans="1:6" s="28" customFormat="1">
      <c r="A69" s="130" t="s">
        <v>4641</v>
      </c>
      <c r="B69" s="134"/>
      <c r="C69" s="134"/>
      <c r="D69" s="134"/>
      <c r="E69" s="134"/>
      <c r="F69" s="134"/>
    </row>
    <row r="70" spans="1:6">
      <c r="A70" s="12" t="s">
        <v>4615</v>
      </c>
      <c r="C70" s="12" t="s">
        <v>4614</v>
      </c>
      <c r="D70" s="28" t="s">
        <v>4614</v>
      </c>
      <c r="E70" s="13">
        <v>23990</v>
      </c>
      <c r="F70" s="93">
        <f>VLOOKUP(A70,[8]Sheet1!$A:$J,COLUMN([8]Sheet1!$J$2),0)</f>
        <v>0</v>
      </c>
    </row>
    <row r="71" spans="1:6">
      <c r="A71" s="12" t="s">
        <v>4617</v>
      </c>
      <c r="C71" s="12" t="s">
        <v>4616</v>
      </c>
      <c r="D71" s="28" t="s">
        <v>4616</v>
      </c>
      <c r="E71" s="13">
        <v>25990</v>
      </c>
      <c r="F71" s="93">
        <f>VLOOKUP(A71,[8]Sheet1!$A:$J,COLUMN([8]Sheet1!$J$2),0)</f>
        <v>0</v>
      </c>
    </row>
    <row r="72" spans="1:6">
      <c r="A72" s="12" t="s">
        <v>4619</v>
      </c>
      <c r="C72" s="12" t="s">
        <v>4618</v>
      </c>
      <c r="D72" s="28" t="s">
        <v>4618</v>
      </c>
      <c r="E72" s="13">
        <v>35490</v>
      </c>
      <c r="F72" s="93">
        <f>VLOOKUP(A72,[8]Sheet1!$A:$J,COLUMN([8]Sheet1!$J$2),0)</f>
        <v>0</v>
      </c>
    </row>
    <row r="73" spans="1:6">
      <c r="A73" s="12" t="s">
        <v>4621</v>
      </c>
      <c r="C73" s="12" t="s">
        <v>4620</v>
      </c>
      <c r="D73" s="28" t="s">
        <v>4620</v>
      </c>
      <c r="E73" s="13">
        <v>58490</v>
      </c>
      <c r="F73" s="93">
        <f>VLOOKUP(A73,[8]Sheet1!$A:$J,COLUMN([8]Sheet1!$J$2),0)</f>
        <v>0</v>
      </c>
    </row>
    <row r="74" spans="1:6">
      <c r="A74" s="12" t="s">
        <v>4623</v>
      </c>
      <c r="C74" s="12" t="s">
        <v>4622</v>
      </c>
      <c r="D74" s="28" t="s">
        <v>4622</v>
      </c>
      <c r="E74" s="13">
        <v>73990</v>
      </c>
      <c r="F74" s="93">
        <f>VLOOKUP(A74,[8]Sheet1!$A:$J,COLUMN([8]Sheet1!$J$2),0)</f>
        <v>0</v>
      </c>
    </row>
    <row r="75" spans="1:6">
      <c r="A75" s="12" t="s">
        <v>4625</v>
      </c>
      <c r="C75" s="12" t="s">
        <v>4624</v>
      </c>
      <c r="D75" s="28" t="s">
        <v>4624</v>
      </c>
      <c r="E75" s="13">
        <v>82990</v>
      </c>
      <c r="F75" s="93">
        <f>VLOOKUP(A75,[8]Sheet1!$A:$J,COLUMN([8]Sheet1!$J$2),0)</f>
        <v>0</v>
      </c>
    </row>
    <row r="76" spans="1:6" s="28" customFormat="1">
      <c r="A76" s="130" t="s">
        <v>4642</v>
      </c>
      <c r="B76" s="134"/>
      <c r="C76" s="134"/>
      <c r="D76" s="134"/>
      <c r="E76" s="134"/>
      <c r="F76" s="134"/>
    </row>
    <row r="77" spans="1:6">
      <c r="A77" s="12" t="s">
        <v>4627</v>
      </c>
      <c r="C77" s="12" t="s">
        <v>4626</v>
      </c>
      <c r="D77" s="28" t="s">
        <v>4626</v>
      </c>
      <c r="E77" s="13">
        <v>23990</v>
      </c>
      <c r="F77" s="93">
        <f>VLOOKUP(A77,[8]Sheet1!$A:$J,COLUMN([8]Sheet1!$J$2),0)</f>
        <v>2449</v>
      </c>
    </row>
    <row r="78" spans="1:6">
      <c r="A78" s="12" t="s">
        <v>4629</v>
      </c>
      <c r="C78" s="12" t="s">
        <v>4628</v>
      </c>
      <c r="D78" s="28" t="s">
        <v>4628</v>
      </c>
      <c r="E78" s="13">
        <v>25990</v>
      </c>
      <c r="F78" s="93">
        <f>VLOOKUP(A78,[8]Sheet1!$A:$J,COLUMN([8]Sheet1!$J$2),0)</f>
        <v>5450</v>
      </c>
    </row>
    <row r="79" spans="1:6">
      <c r="A79" s="12" t="s">
        <v>4631</v>
      </c>
      <c r="C79" s="12" t="s">
        <v>4630</v>
      </c>
      <c r="D79" s="28" t="s">
        <v>4630</v>
      </c>
      <c r="E79" s="13">
        <v>35490</v>
      </c>
      <c r="F79" s="93">
        <f>VLOOKUP(A79,[8]Sheet1!$A:$J,COLUMN([8]Sheet1!$J$2),0)</f>
        <v>666</v>
      </c>
    </row>
    <row r="80" spans="1:6">
      <c r="A80" s="12" t="s">
        <v>4633</v>
      </c>
      <c r="C80" s="12" t="s">
        <v>4632</v>
      </c>
      <c r="D80" s="28" t="s">
        <v>4632</v>
      </c>
      <c r="E80" s="13">
        <v>58490</v>
      </c>
      <c r="F80" s="93">
        <f>VLOOKUP(A80,[8]Sheet1!$A:$J,COLUMN([8]Sheet1!$J$2),0)</f>
        <v>1</v>
      </c>
    </row>
    <row r="81" spans="1:6">
      <c r="A81" s="12" t="s">
        <v>4635</v>
      </c>
      <c r="C81" s="12" t="s">
        <v>4634</v>
      </c>
      <c r="D81" s="28" t="s">
        <v>4634</v>
      </c>
      <c r="E81" s="13">
        <v>73990</v>
      </c>
      <c r="F81" s="93">
        <f>VLOOKUP(A81,[8]Sheet1!$A:$J,COLUMN([8]Sheet1!$J$2),0)</f>
        <v>0</v>
      </c>
    </row>
    <row r="82" spans="1:6" s="28" customFormat="1">
      <c r="A82" s="130" t="s">
        <v>4643</v>
      </c>
      <c r="B82" s="134"/>
      <c r="C82" s="134"/>
      <c r="D82" s="134"/>
      <c r="E82" s="134"/>
      <c r="F82" s="134"/>
    </row>
    <row r="83" spans="1:6">
      <c r="A83" s="12" t="s">
        <v>4637</v>
      </c>
      <c r="C83" s="12" t="s">
        <v>4636</v>
      </c>
      <c r="D83" s="28" t="s">
        <v>4636</v>
      </c>
      <c r="E83" s="13">
        <v>125990</v>
      </c>
      <c r="F83" s="93">
        <f>VLOOKUP(A83,[8]Sheet1!$A:$J,COLUMN([8]Sheet1!$J$2),0)</f>
        <v>330</v>
      </c>
    </row>
    <row r="84" spans="1:6">
      <c r="A84" s="12" t="s">
        <v>4639</v>
      </c>
      <c r="C84" s="12" t="s">
        <v>4638</v>
      </c>
      <c r="D84" s="28" t="s">
        <v>4638</v>
      </c>
      <c r="E84" s="29">
        <v>125990</v>
      </c>
      <c r="F84" s="93">
        <f>VLOOKUP(A84,[8]Sheet1!$A:$J,COLUMN([8]Sheet1!$J$2),0)</f>
        <v>168</v>
      </c>
    </row>
    <row r="85" spans="1:6" s="28" customFormat="1">
      <c r="A85" s="130" t="s">
        <v>2074</v>
      </c>
      <c r="B85" s="134"/>
      <c r="C85" s="134"/>
      <c r="D85" s="134"/>
      <c r="E85" s="134"/>
      <c r="F85" s="134"/>
    </row>
    <row r="86" spans="1:6" s="28" customFormat="1">
      <c r="A86" s="28" t="s">
        <v>2049</v>
      </c>
      <c r="C86" s="28" t="s">
        <v>2048</v>
      </c>
      <c r="D86" s="28" t="s">
        <v>2048</v>
      </c>
      <c r="E86" s="29">
        <v>2190</v>
      </c>
      <c r="F86" s="93">
        <f>VLOOKUP(A86,[8]Sheet1!$A:$J,COLUMN([8]Sheet1!$J$2),0)</f>
        <v>1213</v>
      </c>
    </row>
    <row r="87" spans="1:6" s="28" customFormat="1">
      <c r="A87" s="28" t="s">
        <v>2051</v>
      </c>
      <c r="C87" s="28" t="s">
        <v>2050</v>
      </c>
      <c r="D87" s="28" t="s">
        <v>2050</v>
      </c>
      <c r="E87" s="29">
        <v>2690</v>
      </c>
      <c r="F87" s="93">
        <f>VLOOKUP(A87,[8]Sheet1!$A:$J,COLUMN([8]Sheet1!$J$2),0)</f>
        <v>15</v>
      </c>
    </row>
    <row r="88" spans="1:6" s="28" customFormat="1">
      <c r="A88" s="28" t="s">
        <v>2053</v>
      </c>
      <c r="C88" s="28" t="s">
        <v>2052</v>
      </c>
      <c r="D88" s="28" t="s">
        <v>2052</v>
      </c>
      <c r="E88" s="29">
        <v>670</v>
      </c>
      <c r="F88" s="93">
        <f>VLOOKUP(A88,[8]Sheet1!$A:$J,COLUMN([8]Sheet1!$J$2),0)</f>
        <v>135</v>
      </c>
    </row>
    <row r="89" spans="1:6" s="28" customFormat="1">
      <c r="A89" s="28" t="s">
        <v>2055</v>
      </c>
      <c r="C89" s="28" t="s">
        <v>2054</v>
      </c>
      <c r="D89" s="28" t="s">
        <v>2054</v>
      </c>
      <c r="E89" s="29">
        <v>670</v>
      </c>
      <c r="F89" s="93">
        <f>VLOOKUP(A89,[8]Sheet1!$A:$J,COLUMN([8]Sheet1!$J$2),0)</f>
        <v>0</v>
      </c>
    </row>
    <row r="90" spans="1:6" s="81" customFormat="1" ht="15.75">
      <c r="A90" s="129" t="s">
        <v>5838</v>
      </c>
      <c r="B90" s="129"/>
      <c r="C90" s="129"/>
      <c r="D90" s="129"/>
      <c r="E90" s="129"/>
      <c r="F90" s="129"/>
    </row>
    <row r="91" spans="1:6" s="84" customFormat="1">
      <c r="A91" s="130" t="s">
        <v>5929</v>
      </c>
      <c r="B91" s="134"/>
      <c r="C91" s="134"/>
      <c r="D91" s="134"/>
      <c r="E91" s="134"/>
      <c r="F91" s="134"/>
    </row>
    <row r="92" spans="1:6">
      <c r="A92" s="12" t="s">
        <v>5839</v>
      </c>
      <c r="D92" s="12" t="s">
        <v>5845</v>
      </c>
      <c r="E92" s="13">
        <f>VLOOKUP(D92,'[9]МУЛЬТИ СПЛИТ-СИСТЕМЫ'!$A:$T,COLUMN('[9]МУЛЬТИ СПЛИТ-СИСТЕМЫ'!$O$12),0)</f>
        <v>68700</v>
      </c>
      <c r="F92" s="93">
        <f>VLOOKUP(A92,[8]Sheet1!$A:$J,COLUMN([8]Sheet1!$J$2),0)</f>
        <v>177</v>
      </c>
    </row>
    <row r="93" spans="1:6">
      <c r="A93" s="12" t="s">
        <v>5840</v>
      </c>
      <c r="D93" s="12" t="s">
        <v>5846</v>
      </c>
      <c r="E93" s="83">
        <f>VLOOKUP(D93,'[9]МУЛЬТИ СПЛИТ-СИСТЕМЫ'!$A:$T,COLUMN('[9]МУЛЬТИ СПЛИТ-СИСТЕМЫ'!$O$12),0)</f>
        <v>72200</v>
      </c>
      <c r="F93" s="93">
        <f>VLOOKUP(A93,[8]Sheet1!$A:$J,COLUMN([8]Sheet1!$J$2),0)</f>
        <v>0</v>
      </c>
    </row>
    <row r="94" spans="1:6">
      <c r="A94" s="12" t="s">
        <v>5841</v>
      </c>
      <c r="D94" s="12" t="s">
        <v>5847</v>
      </c>
      <c r="E94" s="83">
        <f>VLOOKUP(D94,'[9]МУЛЬТИ СПЛИТ-СИСТЕМЫ'!$A:$T,COLUMN('[9]МУЛЬТИ СПЛИТ-СИСТЕМЫ'!$O$12),0)</f>
        <v>94400</v>
      </c>
      <c r="F94" s="93">
        <f>VLOOKUP(A94,[8]Sheet1!$A:$J,COLUMN([8]Sheet1!$J$2),0)</f>
        <v>118</v>
      </c>
    </row>
    <row r="95" spans="1:6">
      <c r="A95" s="12" t="s">
        <v>5842</v>
      </c>
      <c r="D95" s="12" t="s">
        <v>5848</v>
      </c>
      <c r="E95" s="83">
        <f>VLOOKUP(D95,'[9]МУЛЬТИ СПЛИТ-СИСТЕМЫ'!$A:$T,COLUMN('[9]МУЛЬТИ СПЛИТ-СИСТЕМЫ'!$O$12),0)</f>
        <v>104400</v>
      </c>
      <c r="F95" s="93">
        <f>VLOOKUP(A95,[8]Sheet1!$A:$J,COLUMN([8]Sheet1!$J$2),0)</f>
        <v>35</v>
      </c>
    </row>
    <row r="96" spans="1:6">
      <c r="A96" s="12" t="s">
        <v>5843</v>
      </c>
      <c r="D96" s="12" t="s">
        <v>5849</v>
      </c>
      <c r="E96" s="83">
        <f>VLOOKUP(D96,'[9]МУЛЬТИ СПЛИТ-СИСТЕМЫ'!$A:$T,COLUMN('[9]МУЛЬТИ СПЛИТ-СИСТЕМЫ'!$O$12),0)</f>
        <v>161900</v>
      </c>
      <c r="F96" s="93">
        <f>VLOOKUP(A96,[8]Sheet1!$A:$J,COLUMN([8]Sheet1!$J$2),0)</f>
        <v>53</v>
      </c>
    </row>
    <row r="97" spans="1:6">
      <c r="A97" s="12" t="s">
        <v>5844</v>
      </c>
      <c r="D97" s="12" t="s">
        <v>5850</v>
      </c>
      <c r="E97" s="83">
        <f>VLOOKUP(D97,'[9]МУЛЬТИ СПЛИТ-СИСТЕМЫ'!$A:$T,COLUMN('[9]МУЛЬТИ СПЛИТ-СИСТЕМЫ'!$O$12),0)</f>
        <v>177300</v>
      </c>
      <c r="F97" s="93">
        <f>VLOOKUP(A97,[8]Sheet1!$A:$J,COLUMN([8]Sheet1!$J$2),0)</f>
        <v>51</v>
      </c>
    </row>
    <row r="98" spans="1:6" s="84" customFormat="1">
      <c r="A98" s="130" t="s">
        <v>5930</v>
      </c>
      <c r="B98" s="134"/>
      <c r="C98" s="134"/>
      <c r="D98" s="134"/>
      <c r="E98" s="134"/>
      <c r="F98" s="134"/>
    </row>
    <row r="99" spans="1:6">
      <c r="A99" s="12" t="s">
        <v>5851</v>
      </c>
      <c r="D99" s="12" t="s">
        <v>5857</v>
      </c>
      <c r="E99" s="83">
        <f>VLOOKUP(D99,'[9]МУЛЬТИ СПЛИТ-СИСТЕМЫ'!$A:$T,COLUMN('[9]МУЛЬТИ СПЛИТ-СИСТЕМЫ'!$O$12),0)</f>
        <v>72800</v>
      </c>
      <c r="F99" s="93">
        <f>VLOOKUP(A99,[8]Sheet1!$A:$J,COLUMN([8]Sheet1!$J$2),0)</f>
        <v>19</v>
      </c>
    </row>
    <row r="100" spans="1:6">
      <c r="A100" s="12" t="s">
        <v>5852</v>
      </c>
      <c r="D100" s="12" t="s">
        <v>5858</v>
      </c>
      <c r="E100" s="83">
        <f>VLOOKUP(D100,'[9]МУЛЬТИ СПЛИТ-СИСТЕМЫ'!$A:$T,COLUMN('[9]МУЛЬТИ СПЛИТ-СИСТЕМЫ'!$O$12),0)</f>
        <v>76500</v>
      </c>
      <c r="F100" s="93">
        <f>VLOOKUP(A100,[8]Sheet1!$A:$J,COLUMN([8]Sheet1!$J$2),0)</f>
        <v>20</v>
      </c>
    </row>
    <row r="101" spans="1:6">
      <c r="A101" s="12" t="s">
        <v>5853</v>
      </c>
      <c r="D101" s="12" t="s">
        <v>5859</v>
      </c>
      <c r="E101" s="83">
        <f>VLOOKUP(D101,'[9]МУЛЬТИ СПЛИТ-СИСТЕМЫ'!$A:$T,COLUMN('[9]МУЛЬТИ СПЛИТ-СИСТЕМЫ'!$O$12),0)</f>
        <v>100100</v>
      </c>
      <c r="F101" s="93">
        <f>VLOOKUP(A101,[8]Sheet1!$A:$J,COLUMN([8]Sheet1!$J$2),0)</f>
        <v>0</v>
      </c>
    </row>
    <row r="102" spans="1:6">
      <c r="A102" s="12" t="s">
        <v>5854</v>
      </c>
      <c r="D102" s="12" t="s">
        <v>5860</v>
      </c>
      <c r="E102" s="83">
        <f>VLOOKUP(D102,'[9]МУЛЬТИ СПЛИТ-СИСТЕМЫ'!$A:$T,COLUMN('[9]МУЛЬТИ СПЛИТ-СИСТЕМЫ'!$O$12),0)</f>
        <v>110700</v>
      </c>
      <c r="F102" s="93">
        <f>VLOOKUP(A102,[8]Sheet1!$A:$J,COLUMN([8]Sheet1!$J$2),0)</f>
        <v>0</v>
      </c>
    </row>
    <row r="103" spans="1:6">
      <c r="A103" s="12" t="s">
        <v>5855</v>
      </c>
      <c r="D103" s="12" t="s">
        <v>5861</v>
      </c>
      <c r="E103" s="83">
        <f>VLOOKUP(D103,'[9]МУЛЬТИ СПЛИТ-СИСТЕМЫ'!$A:$T,COLUMN('[9]МУЛЬТИ СПЛИТ-СИСТЕМЫ'!$O$12),0)</f>
        <v>171600</v>
      </c>
      <c r="F103" s="93">
        <f>VLOOKUP(A103,[8]Sheet1!$A:$J,COLUMN([8]Sheet1!$J$2),0)</f>
        <v>0</v>
      </c>
    </row>
    <row r="104" spans="1:6">
      <c r="A104" s="12" t="s">
        <v>5856</v>
      </c>
      <c r="D104" s="12" t="s">
        <v>5862</v>
      </c>
      <c r="E104" s="83">
        <f>VLOOKUP(D104,'[9]МУЛЬТИ СПЛИТ-СИСТЕМЫ'!$A:$T,COLUMN('[9]МУЛЬТИ СПЛИТ-СИСТЕМЫ'!$O$12),0)</f>
        <v>187900</v>
      </c>
      <c r="F104" s="93">
        <f>VLOOKUP(A104,[8]Sheet1!$A:$J,COLUMN([8]Sheet1!$J$2),0)</f>
        <v>1</v>
      </c>
    </row>
    <row r="105" spans="1:6" s="84" customFormat="1">
      <c r="A105" s="130" t="s">
        <v>5931</v>
      </c>
      <c r="B105" s="134"/>
      <c r="C105" s="134"/>
      <c r="D105" s="134"/>
      <c r="E105" s="134"/>
      <c r="F105" s="134"/>
    </row>
    <row r="106" spans="1:6">
      <c r="A106" s="12" t="s">
        <v>5863</v>
      </c>
      <c r="D106" s="12" t="s">
        <v>5868</v>
      </c>
      <c r="E106" s="83">
        <f>VLOOKUP(D106,'[9]МУЛЬТИ СПЛИТ-СИСТЕМЫ'!$A:$T,COLUMN('[9]МУЛЬТИ СПЛИТ-СИСТЕМЫ'!$O$12),0)</f>
        <v>17500</v>
      </c>
      <c r="F106" s="93">
        <f>VLOOKUP(A106,[8]Sheet1!$A:$J,COLUMN([8]Sheet1!$J$2),0)</f>
        <v>426</v>
      </c>
    </row>
    <row r="107" spans="1:6">
      <c r="A107" s="12" t="s">
        <v>5864</v>
      </c>
      <c r="D107" s="12" t="s">
        <v>5869</v>
      </c>
      <c r="E107" s="83">
        <f>VLOOKUP(D107,'[9]МУЛЬТИ СПЛИТ-СИСТЕМЫ'!$A:$T,COLUMN('[9]МУЛЬТИ СПЛИТ-СИСТЕМЫ'!$O$12),0)</f>
        <v>17800</v>
      </c>
      <c r="F107" s="93">
        <f>VLOOKUP(A107,[8]Sheet1!$A:$J,COLUMN([8]Sheet1!$J$2),0)</f>
        <v>309</v>
      </c>
    </row>
    <row r="108" spans="1:6">
      <c r="A108" s="12" t="s">
        <v>5865</v>
      </c>
      <c r="D108" s="12" t="s">
        <v>5870</v>
      </c>
      <c r="E108" s="83">
        <f>VLOOKUP(D108,'[9]МУЛЬТИ СПЛИТ-СИСТЕМЫ'!$A:$T,COLUMN('[9]МУЛЬТИ СПЛИТ-СИСТЕМЫ'!$O$12),0)</f>
        <v>19200</v>
      </c>
      <c r="F108" s="93">
        <f>VLOOKUP(A108,[8]Sheet1!$A:$J,COLUMN([8]Sheet1!$J$2),0)</f>
        <v>189</v>
      </c>
    </row>
    <row r="109" spans="1:6">
      <c r="A109" s="12" t="s">
        <v>5866</v>
      </c>
      <c r="D109" s="12" t="s">
        <v>5871</v>
      </c>
      <c r="E109" s="83">
        <f>VLOOKUP(D109,'[9]МУЛЬТИ СПЛИТ-СИСТЕМЫ'!$A:$T,COLUMN('[9]МУЛЬТИ СПЛИТ-СИСТЕМЫ'!$O$12),0)</f>
        <v>25300</v>
      </c>
      <c r="F109" s="93">
        <f>VLOOKUP(A109,[8]Sheet1!$A:$J,COLUMN([8]Sheet1!$J$2),0)</f>
        <v>87</v>
      </c>
    </row>
    <row r="110" spans="1:6">
      <c r="A110" s="12" t="s">
        <v>5867</v>
      </c>
      <c r="D110" s="12" t="s">
        <v>5872</v>
      </c>
      <c r="E110" s="83">
        <f>VLOOKUP(D110,'[9]МУЛЬТИ СПЛИТ-СИСТЕМЫ'!$A:$T,COLUMN('[9]МУЛЬТИ СПЛИТ-СИСТЕМЫ'!$O$12),0)</f>
        <v>34900</v>
      </c>
      <c r="F110" s="93">
        <f>VLOOKUP(A110,[8]Sheet1!$A:$J,COLUMN([8]Sheet1!$J$2),0)</f>
        <v>13</v>
      </c>
    </row>
    <row r="111" spans="1:6" s="84" customFormat="1">
      <c r="A111" s="130" t="s">
        <v>5932</v>
      </c>
      <c r="B111" s="134"/>
      <c r="C111" s="134"/>
      <c r="D111" s="134"/>
      <c r="E111" s="134"/>
      <c r="F111" s="134"/>
    </row>
    <row r="112" spans="1:6">
      <c r="A112" s="12" t="s">
        <v>5873</v>
      </c>
      <c r="D112" s="12" t="s">
        <v>5876</v>
      </c>
      <c r="E112" s="83">
        <f>VLOOKUP(D112,'[9]МУЛЬТИ СПЛИТ-СИСТЕМЫ'!$A:$T,COLUMN('[9]МУЛЬТИ СПЛИТ-СИСТЕМЫ'!$O$12),0)</f>
        <v>17500</v>
      </c>
      <c r="F112" s="93">
        <f>VLOOKUP(A112,[8]Sheet1!$A:$J,COLUMN([8]Sheet1!$J$2),0)</f>
        <v>0</v>
      </c>
    </row>
    <row r="113" spans="1:7">
      <c r="A113" s="12" t="s">
        <v>5874</v>
      </c>
      <c r="D113" s="12" t="s">
        <v>5877</v>
      </c>
      <c r="E113" s="83">
        <f>VLOOKUP(D113,'[9]МУЛЬТИ СПЛИТ-СИСТЕМЫ'!$A:$T,COLUMN('[9]МУЛЬТИ СПЛИТ-СИСТЕМЫ'!$O$12),0)</f>
        <v>18800</v>
      </c>
      <c r="F113" s="93">
        <f>VLOOKUP(A113,[8]Sheet1!$A:$J,COLUMN([8]Sheet1!$J$2),0)</f>
        <v>0</v>
      </c>
    </row>
    <row r="114" spans="1:7">
      <c r="A114" s="12" t="s">
        <v>5875</v>
      </c>
      <c r="D114" s="12" t="s">
        <v>5878</v>
      </c>
      <c r="E114" s="83">
        <f>VLOOKUP(D114,'[9]МУЛЬТИ СПЛИТ-СИСТЕМЫ'!$A:$T,COLUMN('[9]МУЛЬТИ СПЛИТ-СИСТЕМЫ'!$O$12),0)</f>
        <v>24800</v>
      </c>
      <c r="F114" s="93">
        <f>VLOOKUP(A114,[8]Sheet1!$A:$J,COLUMN([8]Sheet1!$J$2),0)</f>
        <v>20</v>
      </c>
    </row>
    <row r="115" spans="1:7" s="84" customFormat="1">
      <c r="A115" s="130" t="s">
        <v>5933</v>
      </c>
      <c r="B115" s="134"/>
      <c r="C115" s="134"/>
      <c r="D115" s="134"/>
      <c r="E115" s="134"/>
      <c r="F115" s="134"/>
    </row>
    <row r="116" spans="1:7">
      <c r="A116" s="12" t="s">
        <v>5879</v>
      </c>
      <c r="D116" s="12" t="s">
        <v>5886</v>
      </c>
      <c r="E116" s="83">
        <f>VLOOKUP(D116,'[9]МУЛЬТИ СПЛИТ-СИСТЕМЫ'!$A:$T,COLUMN('[9]МУЛЬТИ СПЛИТ-СИСТЕМЫ'!$O$12),0)</f>
        <v>20700</v>
      </c>
      <c r="F116" s="93">
        <f>VLOOKUP(A116,[8]Sheet1!$A:$J,COLUMN([8]Sheet1!$J$2),0)</f>
        <v>201</v>
      </c>
      <c r="G116" s="84"/>
    </row>
    <row r="117" spans="1:7">
      <c r="A117" s="12" t="s">
        <v>5880</v>
      </c>
      <c r="D117" s="12" t="s">
        <v>5887</v>
      </c>
      <c r="E117" s="83">
        <f>VLOOKUP(D117,'[9]МУЛЬТИ СПЛИТ-СИСТЕМЫ'!$A:$T,COLUMN('[9]МУЛЬТИ СПЛИТ-СИСТЕМЫ'!$O$12),0)</f>
        <v>21400</v>
      </c>
      <c r="F117" s="93">
        <f>VLOOKUP(A117,[8]Sheet1!$A:$J,COLUMN([8]Sheet1!$J$2),0)</f>
        <v>31</v>
      </c>
      <c r="G117" s="84"/>
    </row>
    <row r="118" spans="1:7">
      <c r="A118" s="12" t="s">
        <v>5881</v>
      </c>
      <c r="D118" s="12" t="s">
        <v>5888</v>
      </c>
      <c r="E118" s="83">
        <f>VLOOKUP(D118,'[9]МУЛЬТИ СПЛИТ-СИСТЕМЫ'!$A:$T,COLUMN('[9]МУЛЬТИ СПЛИТ-СИСТЕМЫ'!$O$12),0)</f>
        <v>22700</v>
      </c>
      <c r="F118" s="93">
        <f>VLOOKUP(A118,[8]Sheet1!$A:$J,COLUMN([8]Sheet1!$J$2),0)</f>
        <v>39</v>
      </c>
      <c r="G118" s="84"/>
    </row>
    <row r="119" spans="1:7">
      <c r="A119" s="12" t="s">
        <v>5882</v>
      </c>
      <c r="D119" s="12" t="s">
        <v>5889</v>
      </c>
      <c r="E119" s="83">
        <f>VLOOKUP(D119,'[9]МУЛЬТИ СПЛИТ-СИСТЕМЫ'!$A:$T,COLUMN('[9]МУЛЬТИ СПЛИТ-СИСТЕМЫ'!$O$12),0)</f>
        <v>28900</v>
      </c>
      <c r="F119" s="93">
        <f>VLOOKUP(A119,[8]Sheet1!$A:$J,COLUMN([8]Sheet1!$J$2),0)</f>
        <v>29</v>
      </c>
      <c r="G119" s="84"/>
    </row>
    <row r="120" spans="1:7" s="84" customFormat="1">
      <c r="A120" s="130" t="s">
        <v>5934</v>
      </c>
      <c r="B120" s="134"/>
      <c r="C120" s="134"/>
      <c r="D120" s="134"/>
      <c r="E120" s="134"/>
      <c r="F120" s="134"/>
    </row>
    <row r="121" spans="1:7">
      <c r="A121" s="12" t="s">
        <v>5883</v>
      </c>
      <c r="D121" s="12" t="s">
        <v>5890</v>
      </c>
      <c r="E121" s="83">
        <f>VLOOKUP(D121,'[9]МУЛЬТИ СПЛИТ-СИСТЕМЫ'!$A:$T,COLUMN('[9]МУЛЬТИ СПЛИТ-СИСТЕМЫ'!$O$12),0)</f>
        <v>21200</v>
      </c>
      <c r="F121" s="93">
        <f>VLOOKUP(A121,[8]Sheet1!$A:$J,COLUMN([8]Sheet1!$J$2),0)</f>
        <v>108</v>
      </c>
      <c r="G121" s="84"/>
    </row>
    <row r="122" spans="1:7">
      <c r="A122" s="12" t="s">
        <v>5884</v>
      </c>
      <c r="D122" s="12" t="s">
        <v>5891</v>
      </c>
      <c r="E122" s="83">
        <f>VLOOKUP(D122,'[9]МУЛЬТИ СПЛИТ-СИСТЕМЫ'!$A:$T,COLUMN('[9]МУЛЬТИ СПЛИТ-СИСТЕМЫ'!$O$12),0)</f>
        <v>21900</v>
      </c>
      <c r="F122" s="93">
        <f>VLOOKUP(A122,[8]Sheet1!$A:$J,COLUMN([8]Sheet1!$J$2),0)</f>
        <v>68</v>
      </c>
      <c r="G122" s="84"/>
    </row>
    <row r="123" spans="1:7">
      <c r="A123" s="12" t="s">
        <v>5885</v>
      </c>
      <c r="D123" s="12" t="s">
        <v>5892</v>
      </c>
      <c r="E123" s="83">
        <f>VLOOKUP(D123,'[9]МУЛЬТИ СПЛИТ-СИСТЕМЫ'!$A:$T,COLUMN('[9]МУЛЬТИ СПЛИТ-СИСТЕМЫ'!$O$12),0)</f>
        <v>23200</v>
      </c>
      <c r="F123" s="93">
        <f>VLOOKUP(A123,[8]Sheet1!$A:$J,COLUMN([8]Sheet1!$J$2),0)</f>
        <v>33</v>
      </c>
      <c r="G123" s="84"/>
    </row>
    <row r="124" spans="1:7" s="84" customFormat="1">
      <c r="A124" s="130" t="s">
        <v>5935</v>
      </c>
      <c r="B124" s="134"/>
      <c r="C124" s="134"/>
      <c r="D124" s="134"/>
      <c r="E124" s="134"/>
      <c r="F124" s="134"/>
    </row>
    <row r="125" spans="1:7">
      <c r="A125" s="12" t="s">
        <v>5893</v>
      </c>
      <c r="D125" s="12" t="s">
        <v>5895</v>
      </c>
      <c r="E125" s="83">
        <f>VLOOKUP(D125,'[9]МУЛЬТИ СПЛИТ-СИСТЕМЫ'!$A:$T,COLUMN('[9]МУЛЬТИ СПЛИТ-СИСТЕМЫ'!$O$12),0)</f>
        <v>39400</v>
      </c>
      <c r="F125" s="93">
        <f>VLOOKUP(A125,[8]Sheet1!$A:$J,COLUMN([8]Sheet1!$J$2),0)</f>
        <v>18</v>
      </c>
      <c r="G125" s="84"/>
    </row>
    <row r="126" spans="1:7">
      <c r="A126" s="12" t="s">
        <v>5894</v>
      </c>
      <c r="D126" s="12" t="s">
        <v>5896</v>
      </c>
      <c r="E126" s="83">
        <f>VLOOKUP(D126,'[9]МУЛЬТИ СПЛИТ-СИСТЕМЫ'!$A:$T,COLUMN('[9]МУЛЬТИ СПЛИТ-СИСТЕМЫ'!$O$12),0)</f>
        <v>41300</v>
      </c>
      <c r="F126" s="93">
        <f>VLOOKUP(A126,[8]Sheet1!$A:$J,COLUMN([8]Sheet1!$J$2),0)</f>
        <v>10</v>
      </c>
      <c r="G126" s="84"/>
    </row>
    <row r="127" spans="1:7" s="84" customFormat="1">
      <c r="A127" s="130" t="s">
        <v>5936</v>
      </c>
      <c r="B127" s="134"/>
      <c r="C127" s="134"/>
      <c r="D127" s="134"/>
      <c r="E127" s="134"/>
      <c r="F127" s="134"/>
    </row>
    <row r="128" spans="1:7">
      <c r="A128" s="12" t="s">
        <v>5897</v>
      </c>
      <c r="D128" s="12" t="s">
        <v>5901</v>
      </c>
      <c r="E128" s="83">
        <f>VLOOKUP(D128,'[9]МУЛЬТИ СПЛИТ-СИСТЕМЫ'!$A:$T,COLUMN('[9]МУЛЬТИ СПЛИТ-СИСТЕМЫ'!$O$12),0)</f>
        <v>32200</v>
      </c>
      <c r="F128" s="93">
        <f>VLOOKUP(A128,[8]Sheet1!$A:$J,COLUMN([8]Sheet1!$J$2),0)</f>
        <v>30</v>
      </c>
      <c r="G128" s="84"/>
    </row>
    <row r="129" spans="1:7">
      <c r="A129" s="12" t="s">
        <v>5898</v>
      </c>
      <c r="D129" s="12" t="s">
        <v>5902</v>
      </c>
      <c r="E129" s="83">
        <f>VLOOKUP(D129,'[9]МУЛЬТИ СПЛИТ-СИСТЕМЫ'!$A:$T,COLUMN('[9]МУЛЬТИ СПЛИТ-СИСТЕМЫ'!$O$12),0)</f>
        <v>33000</v>
      </c>
      <c r="F129" s="93">
        <f>VLOOKUP(A129,[8]Sheet1!$A:$J,COLUMN([8]Sheet1!$J$2),0)</f>
        <v>12</v>
      </c>
      <c r="G129" s="84"/>
    </row>
    <row r="130" spans="1:7">
      <c r="A130" s="12" t="s">
        <v>5899</v>
      </c>
      <c r="D130" s="12" t="s">
        <v>5903</v>
      </c>
      <c r="E130" s="83">
        <f>VLOOKUP(D130,'[9]МУЛЬТИ СПЛИТ-СИСТЕМЫ'!$A:$T,COLUMN('[9]МУЛЬТИ СПЛИТ-СИСТЕМЫ'!$O$12),0)</f>
        <v>34400</v>
      </c>
      <c r="F130" s="93">
        <f>VLOOKUP(A130,[8]Sheet1!$A:$J,COLUMN([8]Sheet1!$J$2),0)</f>
        <v>28</v>
      </c>
      <c r="G130" s="84"/>
    </row>
    <row r="131" spans="1:7">
      <c r="A131" s="12" t="s">
        <v>5900</v>
      </c>
      <c r="D131" s="12" t="s">
        <v>5904</v>
      </c>
      <c r="E131" s="83">
        <f>VLOOKUP(D131,'[9]МУЛЬТИ СПЛИТ-СИСТЕМЫ'!$A:$T,COLUMN('[9]МУЛЬТИ СПЛИТ-СИСТЕМЫ'!$O$12),0)</f>
        <v>40200</v>
      </c>
      <c r="F131" s="93">
        <f>VLOOKUP(A131,[8]Sheet1!$A:$J,COLUMN([8]Sheet1!$J$2),0)</f>
        <v>18</v>
      </c>
      <c r="G131" s="84"/>
    </row>
    <row r="132" spans="1:7" s="84" customFormat="1">
      <c r="A132" s="130" t="s">
        <v>5937</v>
      </c>
      <c r="B132" s="134"/>
      <c r="C132" s="134"/>
      <c r="D132" s="134"/>
      <c r="E132" s="134"/>
      <c r="F132" s="134"/>
    </row>
    <row r="133" spans="1:7">
      <c r="A133" s="12" t="s">
        <v>5905</v>
      </c>
      <c r="D133" s="12" t="s">
        <v>5911</v>
      </c>
      <c r="E133" s="83">
        <f>VLOOKUP(D133,'[9]МУЛЬТИ СПЛИТ-СИСТЕМЫ'!$A:$T,COLUMN('[9]МУЛЬТИ СПЛИТ-СИСТЕМЫ'!$O$12),0)</f>
        <v>72300</v>
      </c>
      <c r="F133" s="93">
        <f>VLOOKUP(A133,[8]Sheet1!$A:$J,COLUMN([8]Sheet1!$J$2),0)</f>
        <v>122</v>
      </c>
      <c r="G133" s="84"/>
    </row>
    <row r="134" spans="1:7">
      <c r="A134" s="12" t="s">
        <v>5906</v>
      </c>
      <c r="D134" s="12" t="s">
        <v>5912</v>
      </c>
      <c r="E134" s="83">
        <f>VLOOKUP(D134,'[9]МУЛЬТИ СПЛИТ-СИСТЕМЫ'!$A:$T,COLUMN('[9]МУЛЬТИ СПЛИТ-СИСТЕМЫ'!$O$12),0)</f>
        <v>76100</v>
      </c>
      <c r="F134" s="93">
        <f>VLOOKUP(A134,[8]Sheet1!$A:$J,COLUMN([8]Sheet1!$J$2),0)</f>
        <v>7</v>
      </c>
      <c r="G134" s="84"/>
    </row>
    <row r="135" spans="1:7">
      <c r="A135" s="12" t="s">
        <v>5907</v>
      </c>
      <c r="D135" s="12" t="s">
        <v>5913</v>
      </c>
      <c r="E135" s="83">
        <f>VLOOKUP(D135,'[9]МУЛЬТИ СПЛИТ-СИСТЕМЫ'!$A:$T,COLUMN('[9]МУЛЬТИ СПЛИТ-СИСТЕМЫ'!$O$12),0)</f>
        <v>99000</v>
      </c>
      <c r="F135" s="93">
        <f>VLOOKUP(A135,[8]Sheet1!$A:$J,COLUMN([8]Sheet1!$J$2),0)</f>
        <v>3</v>
      </c>
      <c r="G135" s="84"/>
    </row>
    <row r="136" spans="1:7">
      <c r="A136" s="12" t="s">
        <v>5908</v>
      </c>
      <c r="D136" s="12" t="s">
        <v>5914</v>
      </c>
      <c r="E136" s="83">
        <f>VLOOKUP(D136,'[9]МУЛЬТИ СПЛИТ-СИСТЕМЫ'!$A:$T,COLUMN('[9]МУЛЬТИ СПЛИТ-СИСТЕМЫ'!$O$12),0)</f>
        <v>118800</v>
      </c>
      <c r="F136" s="93">
        <f>VLOOKUP(A136,[8]Sheet1!$A:$J,COLUMN([8]Sheet1!$J$2),0)</f>
        <v>0</v>
      </c>
      <c r="G136" s="84"/>
    </row>
    <row r="137" spans="1:7">
      <c r="A137" s="12" t="s">
        <v>5909</v>
      </c>
      <c r="D137" s="12" t="s">
        <v>5915</v>
      </c>
      <c r="E137" s="83">
        <f>VLOOKUP(D137,'[9]МУЛЬТИ СПЛИТ-СИСТЕМЫ'!$A:$T,COLUMN('[9]МУЛЬТИ СПЛИТ-СИСТЕМЫ'!$O$12),0)</f>
        <v>169400</v>
      </c>
      <c r="F137" s="93">
        <f>VLOOKUP(A137,[8]Sheet1!$A:$J,COLUMN([8]Sheet1!$J$2),0)</f>
        <v>30</v>
      </c>
      <c r="G137" s="84"/>
    </row>
    <row r="138" spans="1:7">
      <c r="A138" s="12" t="s">
        <v>5910</v>
      </c>
      <c r="D138" s="12" t="s">
        <v>5916</v>
      </c>
      <c r="E138" s="83">
        <f>VLOOKUP(D138,'[9]МУЛЬТИ СПЛИТ-СИСТЕМЫ'!$A:$T,COLUMN('[9]МУЛЬТИ СПЛИТ-СИСТЕМЫ'!$O$12),0)</f>
        <v>185800</v>
      </c>
      <c r="F138" s="93">
        <f>VLOOKUP(A138,[8]Sheet1!$A:$J,COLUMN([8]Sheet1!$J$2),0)</f>
        <v>37</v>
      </c>
      <c r="G138" s="84"/>
    </row>
    <row r="139" spans="1:7" s="84" customFormat="1">
      <c r="A139" s="130" t="s">
        <v>5938</v>
      </c>
      <c r="B139" s="134"/>
      <c r="C139" s="134"/>
      <c r="D139" s="134"/>
      <c r="E139" s="134"/>
      <c r="F139" s="134"/>
    </row>
    <row r="140" spans="1:7">
      <c r="A140" s="12" t="s">
        <v>5917</v>
      </c>
      <c r="D140" s="12" t="s">
        <v>5921</v>
      </c>
      <c r="E140" s="83">
        <f>VLOOKUP(D140,'[9]МУЛЬТИ СПЛИТ-СИСТЕМЫ'!$A:$T,COLUMN('[9]МУЛЬТИ СПЛИТ-СИСТЕМЫ'!$O$12),0)</f>
        <v>18300</v>
      </c>
      <c r="F140" s="93">
        <f>VLOOKUP(A140,[8]Sheet1!$A:$J,COLUMN([8]Sheet1!$J$2),0)</f>
        <v>402</v>
      </c>
    </row>
    <row r="141" spans="1:7">
      <c r="A141" s="12" t="s">
        <v>5918</v>
      </c>
      <c r="D141" s="12" t="s">
        <v>5922</v>
      </c>
      <c r="E141" s="83">
        <f>VLOOKUP(D141,'[9]МУЛЬТИ СПЛИТ-СИСТЕМЫ'!$A:$T,COLUMN('[9]МУЛЬТИ СПЛИТ-СИСТЕМЫ'!$O$12),0)</f>
        <v>18700</v>
      </c>
      <c r="F141" s="93">
        <f>VLOOKUP(A141,[8]Sheet1!$A:$J,COLUMN([8]Sheet1!$J$2),0)</f>
        <v>191</v>
      </c>
    </row>
    <row r="142" spans="1:7">
      <c r="A142" s="12" t="s">
        <v>5919</v>
      </c>
      <c r="D142" s="12" t="s">
        <v>5923</v>
      </c>
      <c r="E142" s="83">
        <f>VLOOKUP(D142,'[9]МУЛЬТИ СПЛИТ-СИСТЕМЫ'!$A:$T,COLUMN('[9]МУЛЬТИ СПЛИТ-СИСТЕМЫ'!$O$12),0)</f>
        <v>20000</v>
      </c>
      <c r="F142" s="93">
        <f>VLOOKUP(A142,[8]Sheet1!$A:$J,COLUMN([8]Sheet1!$J$2),0)</f>
        <v>136</v>
      </c>
    </row>
    <row r="143" spans="1:7">
      <c r="A143" s="12" t="s">
        <v>5920</v>
      </c>
      <c r="D143" s="12" t="s">
        <v>5924</v>
      </c>
      <c r="E143" s="83">
        <f>VLOOKUP(D143,'[9]МУЛЬТИ СПЛИТ-СИСТЕМЫ'!$A:$T,COLUMN('[9]МУЛЬТИ СПЛИТ-СИСТЕМЫ'!$O$12),0)</f>
        <v>26400</v>
      </c>
      <c r="F143" s="93">
        <f>VLOOKUP(A143,[8]Sheet1!$A:$J,COLUMN([8]Sheet1!$J$2),0)</f>
        <v>51</v>
      </c>
    </row>
    <row r="144" spans="1:7" s="84" customFormat="1">
      <c r="A144" s="130" t="s">
        <v>5939</v>
      </c>
      <c r="B144" s="134"/>
      <c r="C144" s="134"/>
      <c r="D144" s="134"/>
      <c r="E144" s="134"/>
      <c r="F144" s="134"/>
    </row>
    <row r="145" spans="1:6">
      <c r="A145" s="12" t="s">
        <v>5925</v>
      </c>
      <c r="D145" s="12" t="s">
        <v>5927</v>
      </c>
      <c r="E145" s="83">
        <f>VLOOKUP(D145,'[9]МУЛЬТИ СПЛИТ-СИСТЕМЫ'!$A:$T,COLUMN('[9]МУЛЬТИ СПЛИТ-СИСТЕМЫ'!$O$12),0)</f>
        <v>32800</v>
      </c>
      <c r="F145" s="93">
        <f>VLOOKUP(A145,[8]Sheet1!$A:$J,COLUMN([8]Sheet1!$J$2),0)</f>
        <v>0</v>
      </c>
    </row>
    <row r="146" spans="1:6">
      <c r="A146" s="12" t="s">
        <v>5926</v>
      </c>
      <c r="D146" s="12" t="s">
        <v>5928</v>
      </c>
      <c r="E146" s="83">
        <f>VLOOKUP(D146,'[9]МУЛЬТИ СПЛИТ-СИСТЕМЫ'!$A:$T,COLUMN('[9]МУЛЬТИ СПЛИТ-СИСТЕМЫ'!$O$12),0)</f>
        <v>35300</v>
      </c>
      <c r="F146" s="93">
        <f>VLOOKUP(A146,[8]Sheet1!$A:$J,COLUMN([8]Sheet1!$J$2),0)</f>
        <v>0</v>
      </c>
    </row>
    <row r="147" spans="1:6" s="84" customFormat="1">
      <c r="A147" s="130" t="s">
        <v>2074</v>
      </c>
      <c r="B147" s="134"/>
      <c r="C147" s="134"/>
      <c r="D147" s="134"/>
      <c r="E147" s="134"/>
      <c r="F147" s="134"/>
    </row>
    <row r="148" spans="1:6">
      <c r="A148" s="84" t="s">
        <v>2051</v>
      </c>
      <c r="D148" s="84" t="s">
        <v>2050</v>
      </c>
      <c r="E148" s="83">
        <f>VLOOKUP(D148,'[9]МУЛЬТИ СПЛИТ-СИСТЕМЫ'!$A:$T,COLUMN('[9]МУЛЬТИ СПЛИТ-СИСТЕМЫ'!$O$12),0)</f>
        <v>2390</v>
      </c>
      <c r="F148" s="93">
        <f>VLOOKUP(A148,[8]Sheet1!$A:$J,COLUMN([8]Sheet1!$J$2),0)</f>
        <v>15</v>
      </c>
    </row>
  </sheetData>
  <mergeCells count="31">
    <mergeCell ref="A24:F24"/>
    <mergeCell ref="A29:F29"/>
    <mergeCell ref="A35:F35"/>
    <mergeCell ref="A147:F147"/>
    <mergeCell ref="A91:F91"/>
    <mergeCell ref="A98:F98"/>
    <mergeCell ref="A105:F105"/>
    <mergeCell ref="A111:F111"/>
    <mergeCell ref="A115:F115"/>
    <mergeCell ref="A120:F120"/>
    <mergeCell ref="A124:F124"/>
    <mergeCell ref="A127:F127"/>
    <mergeCell ref="A132:F132"/>
    <mergeCell ref="A139:F139"/>
    <mergeCell ref="A144:F144"/>
    <mergeCell ref="A2:F2"/>
    <mergeCell ref="A3:F3"/>
    <mergeCell ref="A8:F8"/>
    <mergeCell ref="A90:F90"/>
    <mergeCell ref="A61:F61"/>
    <mergeCell ref="A85:F85"/>
    <mergeCell ref="A62:F62"/>
    <mergeCell ref="A69:F69"/>
    <mergeCell ref="A76:F76"/>
    <mergeCell ref="A82:F82"/>
    <mergeCell ref="A44:F44"/>
    <mergeCell ref="A50:F50"/>
    <mergeCell ref="A56:F56"/>
    <mergeCell ref="A19:F19"/>
    <mergeCell ref="A11:F11"/>
    <mergeCell ref="A14:F1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0F6C5-6ED8-4831-A506-7E521EFDAD96}">
  <dimension ref="A1:I37"/>
  <sheetViews>
    <sheetView workbookViewId="0">
      <selection activeCell="F1" sqref="F1"/>
    </sheetView>
  </sheetViews>
  <sheetFormatPr defaultRowHeight="15"/>
  <cols>
    <col min="1" max="1" width="15.85546875" style="15" customWidth="1"/>
    <col min="2" max="2" width="17.85546875" style="15" customWidth="1"/>
    <col min="3" max="3" width="16.7109375" style="15" customWidth="1"/>
    <col min="4" max="4" width="30.85546875" style="15" customWidth="1"/>
    <col min="5" max="5" width="9.140625" style="16"/>
    <col min="6" max="9" width="9.7109375" style="15" customWidth="1"/>
    <col min="10" max="16384" width="9.140625" style="15"/>
  </cols>
  <sheetData>
    <row r="1" spans="1:9" s="17" customFormat="1">
      <c r="A1" s="17" t="s">
        <v>144</v>
      </c>
      <c r="B1" s="17" t="s">
        <v>145</v>
      </c>
      <c r="C1" s="17" t="s">
        <v>1104</v>
      </c>
      <c r="D1" s="17" t="s">
        <v>147</v>
      </c>
      <c r="E1" s="3" t="s">
        <v>148</v>
      </c>
      <c r="F1" s="33" t="s">
        <v>4736</v>
      </c>
      <c r="G1" s="33" t="s">
        <v>2247</v>
      </c>
      <c r="H1" s="33" t="s">
        <v>4737</v>
      </c>
      <c r="I1" s="33" t="s">
        <v>4738</v>
      </c>
    </row>
    <row r="2" spans="1:9" s="32" customFormat="1" ht="15.75">
      <c r="A2" s="129" t="s">
        <v>3279</v>
      </c>
      <c r="B2" s="129"/>
      <c r="C2" s="129"/>
      <c r="D2" s="129"/>
      <c r="E2" s="129"/>
      <c r="F2" s="129"/>
    </row>
    <row r="3" spans="1:9" ht="15" customHeight="1">
      <c r="A3" s="130" t="s">
        <v>2709</v>
      </c>
      <c r="B3" s="130"/>
      <c r="C3" s="130"/>
      <c r="D3" s="130"/>
      <c r="E3" s="130"/>
      <c r="F3" s="130"/>
    </row>
    <row r="4" spans="1:9">
      <c r="A4" s="15" t="s">
        <v>2699</v>
      </c>
      <c r="C4" s="15" t="s">
        <v>2699</v>
      </c>
      <c r="D4" s="132" t="str">
        <f>_xlfn.CONCAT(C4," / ",C5)</f>
        <v>CLL5000 W 22 E / CLL5000 22 E</v>
      </c>
      <c r="E4" s="133">
        <f>VLOOKUP(A4,[10]RAC!$A:$K,COLUMN([10]RAC!$K$8),0)</f>
        <v>46990</v>
      </c>
      <c r="F4" s="15">
        <f>VLOOKUP(A4,[5]Лист1!$A:$E,COLUMN([5]Лист1!$C$4),0)</f>
        <v>0</v>
      </c>
      <c r="G4" s="15">
        <f>VLOOKUP(A4,[5]Лист1!$A:$E,COLUMN([5]Лист1!$D$526),0)</f>
        <v>0</v>
      </c>
      <c r="H4" s="15">
        <f>VLOOKUP(A4,[6]Лист1!$A:$E,COLUMN([6]Лист1!$C$4),0)</f>
        <v>0</v>
      </c>
      <c r="I4" s="15">
        <f>VLOOKUP(A4,[7]Лист1!$A:$E,COLUMN([7]Лист1!$C$4),0)</f>
        <v>0</v>
      </c>
    </row>
    <row r="5" spans="1:9">
      <c r="A5" s="15" t="s">
        <v>2700</v>
      </c>
      <c r="C5" s="15" t="s">
        <v>2700</v>
      </c>
      <c r="D5" s="132"/>
      <c r="E5" s="133"/>
      <c r="F5" s="15">
        <f>VLOOKUP(A5,[5]Лист1!$A:$E,COLUMN([5]Лист1!$C$4),0)</f>
        <v>3</v>
      </c>
      <c r="G5" s="15">
        <f>VLOOKUP(A5,[5]Лист1!$A:$E,COLUMN([5]Лист1!$D$526),0)</f>
        <v>0</v>
      </c>
      <c r="H5" s="15">
        <f>VLOOKUP(A5,[6]Лист1!$A:$E,COLUMN([6]Лист1!$C$4),0)</f>
        <v>0</v>
      </c>
      <c r="I5" s="15">
        <f>VLOOKUP(A5,[7]Лист1!$A:$E,COLUMN([7]Лист1!$C$4),0)</f>
        <v>0</v>
      </c>
    </row>
    <row r="6" spans="1:9">
      <c r="A6" s="15" t="s">
        <v>2701</v>
      </c>
      <c r="C6" s="15" t="s">
        <v>2701</v>
      </c>
      <c r="D6" s="132" t="str">
        <f>_xlfn.CONCAT(C6," / ",C7)</f>
        <v>CLL5000 W 28 E / CLL5000 28 E</v>
      </c>
      <c r="E6" s="133">
        <f>VLOOKUP(A6,[10]RAC!$A:$K,COLUMN([10]RAC!$K$8),0)</f>
        <v>49990</v>
      </c>
      <c r="F6" s="15">
        <f>VLOOKUP(A6,[5]Лист1!$A:$E,COLUMN([5]Лист1!$C$4),0)</f>
        <v>0</v>
      </c>
      <c r="G6" s="15">
        <f>VLOOKUP(A6,[5]Лист1!$A:$E,COLUMN([5]Лист1!$D$526),0)</f>
        <v>1</v>
      </c>
      <c r="H6" s="15">
        <f>VLOOKUP(A6,[6]Лист1!$A:$E,COLUMN([6]Лист1!$C$4),0)</f>
        <v>0</v>
      </c>
      <c r="I6" s="15">
        <f>VLOOKUP(A6,[7]Лист1!$A:$E,COLUMN([7]Лист1!$C$4),0)</f>
        <v>0</v>
      </c>
    </row>
    <row r="7" spans="1:9">
      <c r="A7" s="15" t="s">
        <v>2702</v>
      </c>
      <c r="C7" s="15" t="s">
        <v>2702</v>
      </c>
      <c r="D7" s="132"/>
      <c r="E7" s="133"/>
      <c r="F7" s="15">
        <f>VLOOKUP(A7,[5]Лист1!$A:$E,COLUMN([5]Лист1!$C$4),0)</f>
        <v>0</v>
      </c>
      <c r="G7" s="15">
        <f>VLOOKUP(A7,[5]Лист1!$A:$E,COLUMN([5]Лист1!$D$526),0)</f>
        <v>0</v>
      </c>
      <c r="H7" s="15">
        <f>VLOOKUP(A7,[6]Лист1!$A:$E,COLUMN([6]Лист1!$C$4),0)</f>
        <v>0</v>
      </c>
      <c r="I7" s="15">
        <f>VLOOKUP(A7,[7]Лист1!$A:$E,COLUMN([7]Лист1!$C$4),0)</f>
        <v>0</v>
      </c>
    </row>
    <row r="8" spans="1:9">
      <c r="A8" s="15" t="s">
        <v>2703</v>
      </c>
      <c r="C8" s="15" t="s">
        <v>2703</v>
      </c>
      <c r="D8" s="132" t="str">
        <f>_xlfn.CONCAT(C8," / ",C9)</f>
        <v>CLL5000 W 34 E / CLL5000 34 E</v>
      </c>
      <c r="E8" s="133">
        <f>VLOOKUP(A8,[10]RAC!$A:$K,COLUMN([10]RAC!$K$8),0)</f>
        <v>56990</v>
      </c>
      <c r="F8" s="15">
        <f>VLOOKUP(A8,[5]Лист1!$A:$E,COLUMN([5]Лист1!$C$4),0)</f>
        <v>1</v>
      </c>
      <c r="G8" s="15">
        <f>VLOOKUP(A8,[5]Лист1!$A:$E,COLUMN([5]Лист1!$D$526),0)</f>
        <v>0</v>
      </c>
      <c r="H8" s="15">
        <f>VLOOKUP(A8,[6]Лист1!$A:$E,COLUMN([6]Лист1!$C$4),0)</f>
        <v>0</v>
      </c>
      <c r="I8" s="15">
        <f>VLOOKUP(A8,[7]Лист1!$A:$E,COLUMN([7]Лист1!$C$4),0)</f>
        <v>0</v>
      </c>
    </row>
    <row r="9" spans="1:9">
      <c r="A9" s="15" t="s">
        <v>2704</v>
      </c>
      <c r="C9" s="15" t="s">
        <v>2704</v>
      </c>
      <c r="D9" s="132"/>
      <c r="E9" s="133"/>
      <c r="F9" s="15">
        <f>VLOOKUP(A9,[5]Лист1!$A:$E,COLUMN([5]Лист1!$C$4),0)</f>
        <v>0</v>
      </c>
      <c r="G9" s="15">
        <f>VLOOKUP(A9,[5]Лист1!$A:$E,COLUMN([5]Лист1!$D$526),0)</f>
        <v>0</v>
      </c>
      <c r="H9" s="15">
        <f>VLOOKUP(A9,[6]Лист1!$A:$E,COLUMN([6]Лист1!$C$4),0)</f>
        <v>0</v>
      </c>
      <c r="I9" s="15">
        <f>VLOOKUP(A9,[7]Лист1!$A:$E,COLUMN([7]Лист1!$C$4),0)</f>
        <v>0</v>
      </c>
    </row>
    <row r="10" spans="1:9">
      <c r="A10" s="130" t="s">
        <v>2710</v>
      </c>
      <c r="B10" s="130"/>
      <c r="C10" s="130"/>
      <c r="D10" s="130"/>
      <c r="E10" s="130"/>
      <c r="F10" s="130"/>
    </row>
    <row r="11" spans="1:9">
      <c r="A11" s="15" t="s">
        <v>2705</v>
      </c>
      <c r="C11" s="15" t="s">
        <v>2705</v>
      </c>
      <c r="D11" s="132" t="str">
        <f>_xlfn.CONCAT(C11," / ",C12)</f>
        <v>CL6001iU W 26 E / CL6001i 26 E</v>
      </c>
      <c r="E11" s="133">
        <f>VLOOKUP(A11,[10]RAC!$A:$K,COLUMN([10]RAC!$K$8),0)</f>
        <v>67900</v>
      </c>
      <c r="F11" s="15">
        <f>VLOOKUP(A11,[5]Лист1!$A:$E,COLUMN([5]Лист1!$C$4),0)</f>
        <v>0</v>
      </c>
      <c r="G11" s="15">
        <f>VLOOKUP(A11,[5]Лист1!$A:$E,COLUMN([5]Лист1!$D$526),0)</f>
        <v>0</v>
      </c>
      <c r="H11" s="15">
        <f>VLOOKUP(A11,[6]Лист1!$A:$E,COLUMN([6]Лист1!$C$4),0)</f>
        <v>0</v>
      </c>
      <c r="I11" s="15">
        <f>VLOOKUP(A11,[7]Лист1!$A:$E,COLUMN([7]Лист1!$C$4),0)</f>
        <v>0</v>
      </c>
    </row>
    <row r="12" spans="1:9">
      <c r="A12" s="15" t="s">
        <v>2706</v>
      </c>
      <c r="C12" s="15" t="s">
        <v>2706</v>
      </c>
      <c r="D12" s="132"/>
      <c r="E12" s="133"/>
      <c r="F12" s="15">
        <f>VLOOKUP(A12,[5]Лист1!$A:$E,COLUMN([5]Лист1!$C$4),0)</f>
        <v>0</v>
      </c>
      <c r="G12" s="15">
        <f>VLOOKUP(A12,[5]Лист1!$A:$E,COLUMN([5]Лист1!$D$526),0)</f>
        <v>4</v>
      </c>
      <c r="H12" s="15">
        <f>VLOOKUP(A12,[6]Лист1!$A:$E,COLUMN([6]Лист1!$C$4),0)</f>
        <v>0</v>
      </c>
      <c r="I12" s="15">
        <f>VLOOKUP(A12,[7]Лист1!$A:$E,COLUMN([7]Лист1!$C$4),0)</f>
        <v>0</v>
      </c>
    </row>
    <row r="13" spans="1:9">
      <c r="A13" s="15" t="s">
        <v>2707</v>
      </c>
      <c r="C13" s="15" t="s">
        <v>2707</v>
      </c>
      <c r="D13" s="132" t="str">
        <f>_xlfn.CONCAT(C13," / ",C14)</f>
        <v>CL6001iU W 53 E / CL6001i 53 E</v>
      </c>
      <c r="E13" s="133">
        <f>VLOOKUP(A13,[10]RAC!$A:$K,COLUMN([10]RAC!$K$8),0)</f>
        <v>88190</v>
      </c>
      <c r="F13" s="15" t="e">
        <f>VLOOKUP(A13,[5]Лист1!$A:$E,COLUMN([5]Лист1!$C$4),0)</f>
        <v>#N/A</v>
      </c>
      <c r="G13" s="15" t="e">
        <f>VLOOKUP(A13,[5]Лист1!$A:$E,COLUMN([5]Лист1!$D$526),0)</f>
        <v>#N/A</v>
      </c>
      <c r="H13" s="15" t="e">
        <f>VLOOKUP(A13,[6]Лист1!$A:$E,COLUMN([6]Лист1!$C$4),0)</f>
        <v>#N/A</v>
      </c>
      <c r="I13" s="15" t="e">
        <f>VLOOKUP(A13,[7]Лист1!$A:$E,COLUMN([7]Лист1!$C$4),0)</f>
        <v>#N/A</v>
      </c>
    </row>
    <row r="14" spans="1:9">
      <c r="A14" s="15" t="s">
        <v>2708</v>
      </c>
      <c r="C14" s="15" t="s">
        <v>2708</v>
      </c>
      <c r="D14" s="132"/>
      <c r="E14" s="133"/>
      <c r="F14" s="15" t="e">
        <f>VLOOKUP(A14,[5]Лист1!$A:$E,COLUMN([5]Лист1!$C$4),0)</f>
        <v>#N/A</v>
      </c>
      <c r="G14" s="15" t="e">
        <f>VLOOKUP(A14,[5]Лист1!$A:$E,COLUMN([5]Лист1!$D$526),0)</f>
        <v>#N/A</v>
      </c>
      <c r="H14" s="15" t="e">
        <f>VLOOKUP(A14,[6]Лист1!$A:$E,COLUMN([6]Лист1!$C$4),0)</f>
        <v>#N/A</v>
      </c>
      <c r="I14" s="15" t="e">
        <f>VLOOKUP(A14,[7]Лист1!$A:$E,COLUMN([7]Лист1!$C$4),0)</f>
        <v>#N/A</v>
      </c>
    </row>
    <row r="15" spans="1:9" s="32" customFormat="1" ht="15.75">
      <c r="A15" s="129" t="s">
        <v>3280</v>
      </c>
      <c r="B15" s="129"/>
      <c r="C15" s="129"/>
      <c r="D15" s="129"/>
      <c r="E15" s="129"/>
      <c r="F15" s="129"/>
    </row>
    <row r="16" spans="1:9" s="36" customFormat="1">
      <c r="A16" s="130" t="s">
        <v>5095</v>
      </c>
      <c r="B16" s="130"/>
      <c r="C16" s="130"/>
      <c r="D16" s="130"/>
      <c r="E16" s="130"/>
      <c r="F16" s="130"/>
    </row>
    <row r="17" spans="1:9">
      <c r="A17" s="36" t="s">
        <v>5080</v>
      </c>
      <c r="C17" s="36" t="s">
        <v>5080</v>
      </c>
      <c r="D17" s="132" t="str">
        <f t="shared" ref="D17" si="0">_xlfn.CONCAT(C17," / ",C18)</f>
        <v>CLL2000 W 23 / CLL2000 23</v>
      </c>
      <c r="E17" s="133">
        <f>VLOOKUP(A17,[10]RAC!$A:$K,COLUMN([10]RAC!$K$8),0)</f>
        <v>30990</v>
      </c>
      <c r="F17" s="36">
        <f>VLOOKUP(A17,[5]Лист1!$A:$E,COLUMN([5]Лист1!$C$4),0)</f>
        <v>0</v>
      </c>
      <c r="G17" s="36">
        <f>VLOOKUP(A17,[5]Лист1!$A:$E,COLUMN([5]Лист1!$D$526),0)</f>
        <v>0</v>
      </c>
      <c r="H17" s="36">
        <f>VLOOKUP(A17,[6]Лист1!$A:$E,COLUMN([6]Лист1!$C$4),0)</f>
        <v>0</v>
      </c>
      <c r="I17" s="36">
        <f>VLOOKUP(A17,[7]Лист1!$A:$E,COLUMN([7]Лист1!$C$4),0)</f>
        <v>0</v>
      </c>
    </row>
    <row r="18" spans="1:9">
      <c r="A18" s="36" t="s">
        <v>5081</v>
      </c>
      <c r="C18" s="36" t="s">
        <v>5081</v>
      </c>
      <c r="D18" s="132"/>
      <c r="E18" s="133"/>
      <c r="F18" s="36">
        <f>VLOOKUP(A18,[5]Лист1!$A:$E,COLUMN([5]Лист1!$C$4),0)</f>
        <v>0</v>
      </c>
      <c r="G18" s="36">
        <f>VLOOKUP(A18,[5]Лист1!$A:$E,COLUMN([5]Лист1!$D$526),0)</f>
        <v>0</v>
      </c>
      <c r="H18" s="36">
        <f>VLOOKUP(A18,[6]Лист1!$A:$E,COLUMN([6]Лист1!$C$4),0)</f>
        <v>0</v>
      </c>
      <c r="I18" s="36">
        <f>VLOOKUP(A18,[7]Лист1!$A:$E,COLUMN([7]Лист1!$C$4),0)</f>
        <v>0</v>
      </c>
    </row>
    <row r="19" spans="1:9">
      <c r="A19" s="36" t="s">
        <v>5082</v>
      </c>
      <c r="C19" s="36" t="s">
        <v>5082</v>
      </c>
      <c r="D19" s="132" t="str">
        <f t="shared" ref="D19" si="1">_xlfn.CONCAT(C19," / ",C20)</f>
        <v>CLL2000 W 26 / CLL2000 26</v>
      </c>
      <c r="E19" s="133">
        <f>VLOOKUP(A19,[10]RAC!$A:$K,COLUMN([10]RAC!$K$8),0)</f>
        <v>34990</v>
      </c>
      <c r="F19" s="36">
        <f>VLOOKUP(A19,[5]Лист1!$A:$E,COLUMN([5]Лист1!$C$4),0)</f>
        <v>0</v>
      </c>
      <c r="G19" s="36">
        <f>VLOOKUP(A19,[5]Лист1!$A:$E,COLUMN([5]Лист1!$D$526),0)</f>
        <v>3</v>
      </c>
      <c r="H19" s="36">
        <f>VLOOKUP(A19,[6]Лист1!$A:$E,COLUMN([6]Лист1!$C$4),0)</f>
        <v>1</v>
      </c>
      <c r="I19" s="36">
        <f>VLOOKUP(A19,[7]Лист1!$A:$E,COLUMN([7]Лист1!$C$4),0)</f>
        <v>0</v>
      </c>
    </row>
    <row r="20" spans="1:9">
      <c r="A20" s="36" t="s">
        <v>5083</v>
      </c>
      <c r="C20" s="36" t="s">
        <v>5083</v>
      </c>
      <c r="D20" s="132"/>
      <c r="E20" s="133"/>
      <c r="F20" s="36">
        <f>VLOOKUP(A20,[5]Лист1!$A:$E,COLUMN([5]Лист1!$C$4),0)</f>
        <v>0</v>
      </c>
      <c r="G20" s="36">
        <f>VLOOKUP(A20,[5]Лист1!$A:$E,COLUMN([5]Лист1!$D$526),0)</f>
        <v>0</v>
      </c>
      <c r="H20" s="36">
        <f>VLOOKUP(A20,[6]Лист1!$A:$E,COLUMN([6]Лист1!$C$4),0)</f>
        <v>0</v>
      </c>
      <c r="I20" s="36">
        <f>VLOOKUP(A20,[7]Лист1!$A:$E,COLUMN([7]Лист1!$C$4),0)</f>
        <v>0</v>
      </c>
    </row>
    <row r="21" spans="1:9">
      <c r="A21" s="36" t="s">
        <v>5084</v>
      </c>
      <c r="C21" s="36" t="s">
        <v>5084</v>
      </c>
      <c r="D21" s="132" t="str">
        <f t="shared" ref="D21" si="2">_xlfn.CONCAT(C21," / ",C22)</f>
        <v>CLL2000 W 35 / CLL2000 35</v>
      </c>
      <c r="E21" s="133">
        <f>VLOOKUP(A21,[10]RAC!$A:$K,COLUMN([10]RAC!$K$8),0)</f>
        <v>41990</v>
      </c>
      <c r="F21" s="36">
        <f>VLOOKUP(A21,[5]Лист1!$A:$E,COLUMN([5]Лист1!$C$4),0)</f>
        <v>1</v>
      </c>
      <c r="G21" s="36">
        <f>VLOOKUP(A21,[5]Лист1!$A:$E,COLUMN([5]Лист1!$D$526),0)</f>
        <v>0</v>
      </c>
      <c r="H21" s="36">
        <f>VLOOKUP(A21,[6]Лист1!$A:$E,COLUMN([6]Лист1!$C$4),0)</f>
        <v>0</v>
      </c>
      <c r="I21" s="36">
        <f>VLOOKUP(A21,[7]Лист1!$A:$E,COLUMN([7]Лист1!$C$4),0)</f>
        <v>0</v>
      </c>
    </row>
    <row r="22" spans="1:9">
      <c r="A22" s="36" t="s">
        <v>5085</v>
      </c>
      <c r="C22" s="36" t="s">
        <v>5085</v>
      </c>
      <c r="D22" s="132"/>
      <c r="E22" s="133"/>
      <c r="F22" s="36">
        <f>VLOOKUP(A22,[5]Лист1!$A:$E,COLUMN([5]Лист1!$C$4),0)</f>
        <v>0</v>
      </c>
      <c r="G22" s="36">
        <f>VLOOKUP(A22,[5]Лист1!$A:$E,COLUMN([5]Лист1!$D$526),0)</f>
        <v>4</v>
      </c>
      <c r="H22" s="36">
        <f>VLOOKUP(A22,[6]Лист1!$A:$E,COLUMN([6]Лист1!$C$4),0)</f>
        <v>0</v>
      </c>
      <c r="I22" s="36">
        <f>VLOOKUP(A22,[7]Лист1!$A:$E,COLUMN([7]Лист1!$C$4),0)</f>
        <v>0</v>
      </c>
    </row>
    <row r="23" spans="1:9">
      <c r="A23" s="36" t="s">
        <v>5086</v>
      </c>
      <c r="C23" s="36" t="s">
        <v>5086</v>
      </c>
      <c r="D23" s="132" t="str">
        <f t="shared" ref="D23" si="3">_xlfn.CONCAT(C23," / ",C24)</f>
        <v>CLL2000 W 53 / CLL2000 53</v>
      </c>
      <c r="E23" s="133">
        <f>VLOOKUP(A23,[10]RAC!$A:$K,COLUMN([10]RAC!$K$8),0)</f>
        <v>53190</v>
      </c>
      <c r="F23" s="36">
        <f>VLOOKUP(A23,[5]Лист1!$A:$E,COLUMN([5]Лист1!$C$4),0)</f>
        <v>0</v>
      </c>
      <c r="G23" s="36">
        <f>VLOOKUP(A23,[5]Лист1!$A:$E,COLUMN([5]Лист1!$D$526),0)</f>
        <v>5</v>
      </c>
      <c r="H23" s="36">
        <f>VLOOKUP(A23,[6]Лист1!$A:$E,COLUMN([6]Лист1!$C$4),0)</f>
        <v>3</v>
      </c>
      <c r="I23" s="36">
        <f>VLOOKUP(A23,[7]Лист1!$A:$E,COLUMN([7]Лист1!$C$4),0)</f>
        <v>0</v>
      </c>
    </row>
    <row r="24" spans="1:9">
      <c r="A24" s="36" t="s">
        <v>5087</v>
      </c>
      <c r="C24" s="36" t="s">
        <v>5087</v>
      </c>
      <c r="D24" s="132"/>
      <c r="E24" s="133"/>
      <c r="F24" s="36">
        <f>VLOOKUP(A24,[5]Лист1!$A:$E,COLUMN([5]Лист1!$C$4),0)</f>
        <v>0</v>
      </c>
      <c r="G24" s="36">
        <f>VLOOKUP(A24,[5]Лист1!$A:$E,COLUMN([5]Лист1!$D$526),0)</f>
        <v>0</v>
      </c>
      <c r="H24" s="36">
        <f>VLOOKUP(A24,[6]Лист1!$A:$E,COLUMN([6]Лист1!$C$4),0)</f>
        <v>0</v>
      </c>
      <c r="I24" s="36">
        <f>VLOOKUP(A24,[7]Лист1!$A:$E,COLUMN([7]Лист1!$C$4),0)</f>
        <v>0</v>
      </c>
    </row>
    <row r="25" spans="1:9">
      <c r="A25" s="36" t="s">
        <v>5088</v>
      </c>
      <c r="C25" s="36" t="s">
        <v>5088</v>
      </c>
      <c r="D25" s="132" t="str">
        <f t="shared" ref="D25" si="4">_xlfn.CONCAT(C25," / ",C26)</f>
        <v>CLL2000 W 70 / CLL2000 70</v>
      </c>
      <c r="E25" s="133">
        <f>VLOOKUP(A25,[10]RAC!$A:$K,COLUMN([10]RAC!$K$8),0)</f>
        <v>64890</v>
      </c>
      <c r="F25" s="36">
        <f>VLOOKUP(A25,[5]Лист1!$A:$E,COLUMN([5]Лист1!$C$4),0)</f>
        <v>1</v>
      </c>
      <c r="G25" s="36">
        <f>VLOOKUP(A25,[5]Лист1!$A:$E,COLUMN([5]Лист1!$D$526),0)</f>
        <v>0</v>
      </c>
      <c r="H25" s="36">
        <f>VLOOKUP(A25,[6]Лист1!$A:$E,COLUMN([6]Лист1!$C$4),0)</f>
        <v>0</v>
      </c>
      <c r="I25" s="36">
        <f>VLOOKUP(A25,[7]Лист1!$A:$E,COLUMN([7]Лист1!$C$4),0)</f>
        <v>0</v>
      </c>
    </row>
    <row r="26" spans="1:9">
      <c r="A26" s="36" t="s">
        <v>5089</v>
      </c>
      <c r="C26" s="36" t="s">
        <v>5089</v>
      </c>
      <c r="D26" s="132"/>
      <c r="E26" s="133"/>
      <c r="F26" s="36">
        <f>VLOOKUP(A26,[5]Лист1!$A:$E,COLUMN([5]Лист1!$C$4),0)</f>
        <v>0</v>
      </c>
      <c r="G26" s="36">
        <f>VLOOKUP(A26,[5]Лист1!$A:$E,COLUMN([5]Лист1!$D$526),0)</f>
        <v>2</v>
      </c>
      <c r="H26" s="36">
        <f>VLOOKUP(A26,[6]Лист1!$A:$E,COLUMN([6]Лист1!$C$4),0)</f>
        <v>0</v>
      </c>
      <c r="I26" s="36">
        <f>VLOOKUP(A26,[7]Лист1!$A:$E,COLUMN([7]Лист1!$C$4),0)</f>
        <v>0</v>
      </c>
    </row>
    <row r="27" spans="1:9" s="36" customFormat="1">
      <c r="A27" s="130" t="s">
        <v>5096</v>
      </c>
      <c r="B27" s="130"/>
      <c r="C27" s="130"/>
      <c r="D27" s="130"/>
      <c r="E27" s="130"/>
      <c r="F27" s="130"/>
    </row>
    <row r="28" spans="1:9">
      <c r="A28" s="36" t="s">
        <v>5080</v>
      </c>
      <c r="C28" s="36" t="s">
        <v>5080</v>
      </c>
      <c r="D28" s="132" t="str">
        <f t="shared" ref="D28" si="5">_xlfn.CONCAT(C28," / ",C29)</f>
        <v>CLL2000 W 23 / CLL2000 23/-40</v>
      </c>
      <c r="E28" s="133">
        <v>36490</v>
      </c>
      <c r="F28" s="36">
        <f>VLOOKUP(A28,[5]Лист1!$A:$E,COLUMN([5]Лист1!$C$4),0)</f>
        <v>0</v>
      </c>
      <c r="G28" s="36">
        <f>VLOOKUP(A28,[5]Лист1!$A:$E,COLUMN([5]Лист1!$D$526),0)</f>
        <v>0</v>
      </c>
      <c r="H28" s="36">
        <f>VLOOKUP(A28,[6]Лист1!$A:$E,COLUMN([6]Лист1!$C$4),0)</f>
        <v>0</v>
      </c>
      <c r="I28" s="36">
        <f>VLOOKUP(A28,[7]Лист1!$A:$E,COLUMN([7]Лист1!$C$4),0)</f>
        <v>0</v>
      </c>
    </row>
    <row r="29" spans="1:9">
      <c r="A29" s="36" t="s">
        <v>5090</v>
      </c>
      <c r="C29" s="36" t="s">
        <v>5090</v>
      </c>
      <c r="D29" s="132"/>
      <c r="E29" s="133"/>
      <c r="F29" s="36" t="e">
        <f>VLOOKUP(A29,[5]Лист1!$A:$E,COLUMN([5]Лист1!$C$4),0)</f>
        <v>#N/A</v>
      </c>
      <c r="G29" s="36" t="e">
        <f>VLOOKUP(A29,[5]Лист1!$A:$E,COLUMN([5]Лист1!$D$526),0)</f>
        <v>#N/A</v>
      </c>
      <c r="H29" s="36" t="e">
        <f>VLOOKUP(A29,[6]Лист1!$A:$E,COLUMN([6]Лист1!$C$4),0)</f>
        <v>#N/A</v>
      </c>
      <c r="I29" s="36" t="e">
        <f>VLOOKUP(A29,[7]Лист1!$A:$E,COLUMN([7]Лист1!$C$4),0)</f>
        <v>#N/A</v>
      </c>
    </row>
    <row r="30" spans="1:9">
      <c r="A30" s="36" t="s">
        <v>5082</v>
      </c>
      <c r="C30" s="36" t="s">
        <v>5082</v>
      </c>
      <c r="D30" s="132" t="str">
        <f t="shared" ref="D30" si="6">_xlfn.CONCAT(C30," / ",C31)</f>
        <v>CLL2000 W 26 / CLL2000 26/-40</v>
      </c>
      <c r="E30" s="133">
        <v>40490</v>
      </c>
      <c r="F30" s="36">
        <f>VLOOKUP(A30,[5]Лист1!$A:$E,COLUMN([5]Лист1!$C$4),0)</f>
        <v>0</v>
      </c>
      <c r="G30" s="36">
        <f>VLOOKUP(A30,[5]Лист1!$A:$E,COLUMN([5]Лист1!$D$526),0)</f>
        <v>3</v>
      </c>
      <c r="H30" s="36">
        <f>VLOOKUP(A30,[6]Лист1!$A:$E,COLUMN([6]Лист1!$C$4),0)</f>
        <v>1</v>
      </c>
      <c r="I30" s="36">
        <f>VLOOKUP(A30,[7]Лист1!$A:$E,COLUMN([7]Лист1!$C$4),0)</f>
        <v>0</v>
      </c>
    </row>
    <row r="31" spans="1:9">
      <c r="A31" s="36" t="s">
        <v>5091</v>
      </c>
      <c r="C31" s="36" t="s">
        <v>5091</v>
      </c>
      <c r="D31" s="132"/>
      <c r="E31" s="133"/>
      <c r="F31" s="36" t="e">
        <f>VLOOKUP(A31,[5]Лист1!$A:$E,COLUMN([5]Лист1!$C$4),0)</f>
        <v>#N/A</v>
      </c>
      <c r="G31" s="36" t="e">
        <f>VLOOKUP(A31,[5]Лист1!$A:$E,COLUMN([5]Лист1!$D$526),0)</f>
        <v>#N/A</v>
      </c>
      <c r="H31" s="36" t="e">
        <f>VLOOKUP(A31,[6]Лист1!$A:$E,COLUMN([6]Лист1!$C$4),0)</f>
        <v>#N/A</v>
      </c>
      <c r="I31" s="36" t="e">
        <f>VLOOKUP(A31,[7]Лист1!$A:$E,COLUMN([7]Лист1!$C$4),0)</f>
        <v>#N/A</v>
      </c>
    </row>
    <row r="32" spans="1:9">
      <c r="A32" s="36" t="s">
        <v>5084</v>
      </c>
      <c r="C32" s="36" t="s">
        <v>5084</v>
      </c>
      <c r="D32" s="132" t="str">
        <f t="shared" ref="D32" si="7">_xlfn.CONCAT(C32," / ",C33)</f>
        <v>CLL2000 W 35 / CLL2000 35/-40</v>
      </c>
      <c r="E32" s="133">
        <v>47490</v>
      </c>
      <c r="F32" s="36">
        <f>VLOOKUP(A32,[5]Лист1!$A:$E,COLUMN([5]Лист1!$C$4),0)</f>
        <v>1</v>
      </c>
      <c r="G32" s="36">
        <f>VLOOKUP(A32,[5]Лист1!$A:$E,COLUMN([5]Лист1!$D$526),0)</f>
        <v>0</v>
      </c>
      <c r="H32" s="36">
        <f>VLOOKUP(A32,[6]Лист1!$A:$E,COLUMN([6]Лист1!$C$4),0)</f>
        <v>0</v>
      </c>
      <c r="I32" s="36">
        <f>VLOOKUP(A32,[7]Лист1!$A:$E,COLUMN([7]Лист1!$C$4),0)</f>
        <v>0</v>
      </c>
    </row>
    <row r="33" spans="1:9">
      <c r="A33" s="36" t="s">
        <v>5092</v>
      </c>
      <c r="C33" s="36" t="s">
        <v>5092</v>
      </c>
      <c r="D33" s="132"/>
      <c r="E33" s="133"/>
      <c r="F33" s="36" t="e">
        <f>VLOOKUP(A33,[5]Лист1!$A:$E,COLUMN([5]Лист1!$C$4),0)</f>
        <v>#N/A</v>
      </c>
      <c r="G33" s="36" t="e">
        <f>VLOOKUP(A33,[5]Лист1!$A:$E,COLUMN([5]Лист1!$D$526),0)</f>
        <v>#N/A</v>
      </c>
      <c r="H33" s="36" t="e">
        <f>VLOOKUP(A33,[6]Лист1!$A:$E,COLUMN([6]Лист1!$C$4),0)</f>
        <v>#N/A</v>
      </c>
      <c r="I33" s="36" t="e">
        <f>VLOOKUP(A33,[7]Лист1!$A:$E,COLUMN([7]Лист1!$C$4),0)</f>
        <v>#N/A</v>
      </c>
    </row>
    <row r="34" spans="1:9">
      <c r="A34" s="36" t="s">
        <v>5086</v>
      </c>
      <c r="C34" s="36" t="s">
        <v>5086</v>
      </c>
      <c r="D34" s="132" t="str">
        <f t="shared" ref="D34" si="8">_xlfn.CONCAT(C34," / ",C35)</f>
        <v>CLL2000 W 53 / CLL2000 53/-40</v>
      </c>
      <c r="E34" s="133">
        <v>58690</v>
      </c>
      <c r="F34" s="36">
        <f>VLOOKUP(A34,[5]Лист1!$A:$E,COLUMN([5]Лист1!$C$4),0)</f>
        <v>0</v>
      </c>
      <c r="G34" s="36">
        <f>VLOOKUP(A34,[5]Лист1!$A:$E,COLUMN([5]Лист1!$D$526),0)</f>
        <v>5</v>
      </c>
      <c r="H34" s="36">
        <f>VLOOKUP(A34,[6]Лист1!$A:$E,COLUMN([6]Лист1!$C$4),0)</f>
        <v>3</v>
      </c>
      <c r="I34" s="36">
        <f>VLOOKUP(A34,[7]Лист1!$A:$E,COLUMN([7]Лист1!$C$4),0)</f>
        <v>0</v>
      </c>
    </row>
    <row r="35" spans="1:9">
      <c r="A35" s="36" t="s">
        <v>5093</v>
      </c>
      <c r="C35" s="36" t="s">
        <v>5093</v>
      </c>
      <c r="D35" s="132"/>
      <c r="E35" s="133"/>
      <c r="F35" s="36" t="e">
        <f>VLOOKUP(A35,[5]Лист1!$A:$E,COLUMN([5]Лист1!$C$4),0)</f>
        <v>#N/A</v>
      </c>
      <c r="G35" s="36" t="e">
        <f>VLOOKUP(A35,[5]Лист1!$A:$E,COLUMN([5]Лист1!$D$526),0)</f>
        <v>#N/A</v>
      </c>
      <c r="H35" s="36" t="e">
        <f>VLOOKUP(A35,[6]Лист1!$A:$E,COLUMN([6]Лист1!$C$4),0)</f>
        <v>#N/A</v>
      </c>
      <c r="I35" s="36" t="e">
        <f>VLOOKUP(A35,[7]Лист1!$A:$E,COLUMN([7]Лист1!$C$4),0)</f>
        <v>#N/A</v>
      </c>
    </row>
    <row r="36" spans="1:9">
      <c r="A36" s="36" t="s">
        <v>5088</v>
      </c>
      <c r="C36" s="36" t="s">
        <v>5088</v>
      </c>
      <c r="D36" s="132" t="str">
        <f t="shared" ref="D36" si="9">_xlfn.CONCAT(C36," / ",C37)</f>
        <v>CLL2000 W 70 / CLL2000 70/-40</v>
      </c>
      <c r="E36" s="133">
        <v>71390</v>
      </c>
      <c r="F36" s="36">
        <f>VLOOKUP(A36,[5]Лист1!$A:$E,COLUMN([5]Лист1!$C$4),0)</f>
        <v>1</v>
      </c>
      <c r="G36" s="36">
        <f>VLOOKUP(A36,[5]Лист1!$A:$E,COLUMN([5]Лист1!$D$526),0)</f>
        <v>0</v>
      </c>
      <c r="H36" s="36">
        <f>VLOOKUP(A36,[6]Лист1!$A:$E,COLUMN([6]Лист1!$C$4),0)</f>
        <v>0</v>
      </c>
      <c r="I36" s="36">
        <f>VLOOKUP(A36,[7]Лист1!$A:$E,COLUMN([7]Лист1!$C$4),0)</f>
        <v>0</v>
      </c>
    </row>
    <row r="37" spans="1:9">
      <c r="A37" s="36" t="s">
        <v>5094</v>
      </c>
      <c r="C37" s="36" t="s">
        <v>5094</v>
      </c>
      <c r="D37" s="132"/>
      <c r="E37" s="133"/>
      <c r="F37" s="36" t="e">
        <f>VLOOKUP(A37,[5]Лист1!$A:$E,COLUMN([5]Лист1!$C$4),0)</f>
        <v>#N/A</v>
      </c>
      <c r="G37" s="36" t="e">
        <f>VLOOKUP(A37,[5]Лист1!$A:$E,COLUMN([5]Лист1!$D$526),0)</f>
        <v>#N/A</v>
      </c>
      <c r="H37" s="36" t="e">
        <f>VLOOKUP(A37,[6]Лист1!$A:$E,COLUMN([6]Лист1!$C$4),0)</f>
        <v>#N/A</v>
      </c>
      <c r="I37" s="36" t="e">
        <f>VLOOKUP(A37,[7]Лист1!$A:$E,COLUMN([7]Лист1!$C$4),0)</f>
        <v>#N/A</v>
      </c>
    </row>
  </sheetData>
  <mergeCells count="36">
    <mergeCell ref="A16:F16"/>
    <mergeCell ref="A27:F27"/>
    <mergeCell ref="E34:E35"/>
    <mergeCell ref="E25:E26"/>
    <mergeCell ref="E28:E29"/>
    <mergeCell ref="E21:E22"/>
    <mergeCell ref="E23:E24"/>
    <mergeCell ref="E36:E37"/>
    <mergeCell ref="E30:E31"/>
    <mergeCell ref="E32:E33"/>
    <mergeCell ref="E17:E18"/>
    <mergeCell ref="E19:E20"/>
    <mergeCell ref="D28:D29"/>
    <mergeCell ref="D30:D31"/>
    <mergeCell ref="D32:D33"/>
    <mergeCell ref="D34:D35"/>
    <mergeCell ref="D36:D37"/>
    <mergeCell ref="D17:D18"/>
    <mergeCell ref="D19:D20"/>
    <mergeCell ref="D21:D22"/>
    <mergeCell ref="D23:D24"/>
    <mergeCell ref="D25:D26"/>
    <mergeCell ref="A2:F2"/>
    <mergeCell ref="A15:F15"/>
    <mergeCell ref="D13:D14"/>
    <mergeCell ref="E13:E14"/>
    <mergeCell ref="D8:D9"/>
    <mergeCell ref="E8:E9"/>
    <mergeCell ref="D11:D12"/>
    <mergeCell ref="E11:E12"/>
    <mergeCell ref="A3:F3"/>
    <mergeCell ref="A10:F10"/>
    <mergeCell ref="D4:D5"/>
    <mergeCell ref="E4:E5"/>
    <mergeCell ref="D6:D7"/>
    <mergeCell ref="E6:E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344E1-E517-42AE-A266-749C8A2BCFB6}">
  <dimension ref="A1:F109"/>
  <sheetViews>
    <sheetView workbookViewId="0">
      <selection activeCell="F1" sqref="F1"/>
    </sheetView>
  </sheetViews>
  <sheetFormatPr defaultRowHeight="15"/>
  <cols>
    <col min="1" max="1" width="19.7109375" style="108" customWidth="1"/>
    <col min="2" max="2" width="4.42578125" style="108" customWidth="1"/>
    <col min="3" max="3" width="17.85546875" style="108" customWidth="1"/>
    <col min="4" max="4" width="34.5703125" style="108" customWidth="1"/>
    <col min="5" max="5" width="15.7109375" style="109" customWidth="1"/>
    <col min="6" max="6" width="15.7109375" style="108" customWidth="1"/>
    <col min="7" max="16384" width="9.140625" style="108"/>
  </cols>
  <sheetData>
    <row r="1" spans="1:6" s="110" customFormat="1">
      <c r="A1" s="110" t="s">
        <v>144</v>
      </c>
      <c r="B1" s="110" t="s">
        <v>145</v>
      </c>
      <c r="C1" s="110" t="s">
        <v>1104</v>
      </c>
      <c r="D1" s="110" t="s">
        <v>147</v>
      </c>
      <c r="E1" s="3" t="s">
        <v>148</v>
      </c>
      <c r="F1" s="110" t="s">
        <v>1928</v>
      </c>
    </row>
    <row r="2" spans="1:6" s="107" customFormat="1" ht="15" customHeight="1">
      <c r="A2" s="130" t="s">
        <v>2988</v>
      </c>
      <c r="B2" s="130"/>
      <c r="C2" s="130"/>
      <c r="D2" s="130"/>
      <c r="E2" s="130"/>
      <c r="F2" s="130"/>
    </row>
    <row r="3" spans="1:6" ht="15" customHeight="1">
      <c r="A3" s="108" t="s">
        <v>2969</v>
      </c>
      <c r="C3" s="108" t="s">
        <v>2969</v>
      </c>
      <c r="D3" s="132" t="str">
        <f>_xlfn.CONCAT(C3," / ",C4)</f>
        <v>CAS25CC1/R3-S / 1U25CC1/R3</v>
      </c>
      <c r="E3" s="133" cm="1">
        <f t="array" ref="E3">VLOOKUP("*CAS25CC1/R3*",[11]CASARTE!$A:$M,COLUMN([11]CASARTE!$M$4:$M$5),0)</f>
        <v>155000</v>
      </c>
      <c r="F3" s="108">
        <f>VLOOKUP("*CAS25CC1/R3-S*",[12]Лист_1!$A:$AG,COLUMN([12]Лист_1!$U$9),0)</f>
        <v>0</v>
      </c>
    </row>
    <row r="4" spans="1:6" ht="15" customHeight="1">
      <c r="A4" s="108" t="s">
        <v>2956</v>
      </c>
      <c r="C4" s="108" t="s">
        <v>2956</v>
      </c>
      <c r="D4" s="132"/>
      <c r="E4" s="133"/>
      <c r="F4" s="108">
        <f>VLOOKUP("*1U25CC1/R3*",[12]Лист_1!$A:$AG,COLUMN([12]Лист_1!$U$9),0)</f>
        <v>0</v>
      </c>
    </row>
    <row r="5" spans="1:6">
      <c r="A5" s="108" t="s">
        <v>2970</v>
      </c>
      <c r="C5" s="108" t="s">
        <v>2970</v>
      </c>
      <c r="D5" s="132" t="str">
        <f t="shared" ref="D5" si="0">_xlfn.CONCAT(C5," / ",C6)</f>
        <v>CAS35CC1/R3-S / 1U35CC1/R3</v>
      </c>
      <c r="E5" s="133" cm="1">
        <f t="array" ref="E5">VLOOKUP("*CAS35CC1/R3*",[11]CASARTE!$A:$M,COLUMN([11]CASARTE!$M$4:$M$5),0)</f>
        <v>186000</v>
      </c>
      <c r="F5" s="108">
        <f>VLOOKUP("*CAS35CC1/R3-S*",[12]Лист_1!$A:$AG,COLUMN([12]Лист_1!$U$9),0)</f>
        <v>0</v>
      </c>
    </row>
    <row r="6" spans="1:6">
      <c r="A6" s="108" t="s">
        <v>2957</v>
      </c>
      <c r="C6" s="108" t="s">
        <v>2957</v>
      </c>
      <c r="D6" s="132"/>
      <c r="E6" s="133"/>
      <c r="F6" s="108">
        <f>VLOOKUP("*1U35CC1/R3*",[12]Лист_1!$A:$AG,COLUMN([12]Лист_1!$U$9),0)</f>
        <v>0</v>
      </c>
    </row>
    <row r="7" spans="1:6">
      <c r="A7" s="108" t="s">
        <v>2971</v>
      </c>
      <c r="C7" s="108" t="s">
        <v>2971</v>
      </c>
      <c r="D7" s="132" t="str">
        <f t="shared" ref="D7" si="1">_xlfn.CONCAT(C7," / ",C8)</f>
        <v>CAS50CC1/R3-S / 1U50CC1/R3</v>
      </c>
      <c r="E7" s="133" cm="1">
        <f t="array" ref="E7">VLOOKUP("*CAS50CC1/R3*",[11]CASARTE!$A:$M,COLUMN([11]CASARTE!$M$4:$M$5),0)</f>
        <v>260000</v>
      </c>
      <c r="F7" s="108" t="e">
        <f>VLOOKUP("*CAS50CC1/R3-S*",[12]Лист_1!$A:$AG,COLUMN([12]Лист_1!$U$9),0)</f>
        <v>#N/A</v>
      </c>
    </row>
    <row r="8" spans="1:6">
      <c r="A8" s="108" t="s">
        <v>2958</v>
      </c>
      <c r="C8" s="108" t="s">
        <v>2958</v>
      </c>
      <c r="D8" s="132"/>
      <c r="E8" s="133"/>
      <c r="F8" s="108">
        <f>VLOOKUP("*1U50CC1/R3*",[12]Лист_1!$A:$AG,COLUMN([12]Лист_1!$U$9),0)</f>
        <v>0</v>
      </c>
    </row>
    <row r="9" spans="1:6">
      <c r="A9" s="130" t="s">
        <v>2989</v>
      </c>
      <c r="B9" s="130"/>
      <c r="C9" s="130"/>
      <c r="D9" s="130"/>
      <c r="E9" s="130"/>
      <c r="F9" s="130"/>
    </row>
    <row r="10" spans="1:6">
      <c r="A10" s="108" t="s">
        <v>2972</v>
      </c>
      <c r="C10" s="108" t="s">
        <v>2972</v>
      </c>
      <c r="D10" s="132" t="str">
        <f t="shared" ref="D10" si="2">_xlfn.CONCAT(C10," / ",C11)</f>
        <v>CAS25CC1/R3-B / 1U25CC1/R3</v>
      </c>
      <c r="E10" s="133" cm="1">
        <f t="array" ref="E10">VLOOKUP("*CAS25CC1/R3*",[11]CASARTE!$A:$M,COLUMN([11]CASARTE!$M$4:$M$5),0)</f>
        <v>155000</v>
      </c>
      <c r="F10" s="108">
        <f>VLOOKUP("*CAS25CC1/R3-B*",[12]Лист_1!$A:$AG,COLUMN([12]Лист_1!$U$9),0)</f>
        <v>0</v>
      </c>
    </row>
    <row r="11" spans="1:6">
      <c r="A11" s="108" t="s">
        <v>2956</v>
      </c>
      <c r="C11" s="108" t="s">
        <v>2956</v>
      </c>
      <c r="D11" s="132"/>
      <c r="E11" s="133"/>
      <c r="F11" s="108">
        <f>VLOOKUP("*1U25CC1/R3*",[12]Лист_1!$A:$AG,COLUMN([12]Лист_1!$U$9),0)</f>
        <v>0</v>
      </c>
    </row>
    <row r="12" spans="1:6">
      <c r="A12" s="108" t="s">
        <v>2973</v>
      </c>
      <c r="C12" s="108" t="s">
        <v>2973</v>
      </c>
      <c r="D12" s="132" t="str">
        <f t="shared" ref="D12" si="3">_xlfn.CONCAT(C12," / ",C13)</f>
        <v>CAS35CC1/R3-B / 1U35CC1/R3</v>
      </c>
      <c r="E12" s="133" cm="1">
        <f t="array" ref="E12">VLOOKUP("*CAS35CC1/R3*",[11]CASARTE!$A:$M,COLUMN([11]CASARTE!$M$4:$M$5),0)</f>
        <v>186000</v>
      </c>
      <c r="F12" s="108">
        <f>VLOOKUP("*CAS35CC1/R3-B*",[12]Лист_1!$A:$AG,COLUMN([12]Лист_1!$U$9),0)</f>
        <v>0</v>
      </c>
    </row>
    <row r="13" spans="1:6">
      <c r="A13" s="108" t="s">
        <v>2957</v>
      </c>
      <c r="C13" s="108" t="s">
        <v>2957</v>
      </c>
      <c r="D13" s="132"/>
      <c r="E13" s="133"/>
      <c r="F13" s="108">
        <f>VLOOKUP("*1U35CC1/R3*",[12]Лист_1!$A:$AG,COLUMN([12]Лист_1!$U$9),0)</f>
        <v>0</v>
      </c>
    </row>
    <row r="14" spans="1:6">
      <c r="A14" s="108" t="s">
        <v>2974</v>
      </c>
      <c r="C14" s="108" t="s">
        <v>2974</v>
      </c>
      <c r="D14" s="132" t="str">
        <f t="shared" ref="D14" si="4">_xlfn.CONCAT(C14," / ",C15)</f>
        <v>CAS50CC1/R3-B / 1U50CC1/R3</v>
      </c>
      <c r="E14" s="133" cm="1">
        <f t="array" ref="E14">VLOOKUP("*CAS50CC1/R3*",[11]CASARTE!$A:$M,COLUMN([11]CASARTE!$M$4:$M$5),0)</f>
        <v>260000</v>
      </c>
      <c r="F14" s="108">
        <f>VLOOKUP("*CAS50CC1/R3-B*",[12]Лист_1!$A:$AG,COLUMN([12]Лист_1!$U$9),0)</f>
        <v>0</v>
      </c>
    </row>
    <row r="15" spans="1:6">
      <c r="A15" s="108" t="s">
        <v>2958</v>
      </c>
      <c r="C15" s="108" t="s">
        <v>2958</v>
      </c>
      <c r="D15" s="132"/>
      <c r="E15" s="133"/>
      <c r="F15" s="108">
        <f>VLOOKUP("*1U50CC1/R3*",[12]Лист_1!$A:$AG,COLUMN([12]Лист_1!$U$9),0)</f>
        <v>0</v>
      </c>
    </row>
    <row r="16" spans="1:6">
      <c r="A16" s="130" t="s">
        <v>2990</v>
      </c>
      <c r="B16" s="130"/>
      <c r="C16" s="130"/>
      <c r="D16" s="130"/>
      <c r="E16" s="130"/>
      <c r="F16" s="130"/>
    </row>
    <row r="17" spans="1:6">
      <c r="A17" s="108" t="s">
        <v>2975</v>
      </c>
      <c r="C17" s="108" t="s">
        <v>2975</v>
      </c>
      <c r="D17" s="132" t="str">
        <f t="shared" ref="D17" si="5">_xlfn.CONCAT(C17," / ",C18)</f>
        <v>CAS25CC1/R3-С / 1U25CC1/R3</v>
      </c>
      <c r="E17" s="133" cm="1">
        <f t="array" ref="E17">VLOOKUP("*CAS25CC1/R3*",[11]CASARTE!$A:$M,COLUMN([11]CASARTE!$M$4:$M$5),0)</f>
        <v>155000</v>
      </c>
      <c r="F17" s="108" t="e">
        <f>VLOOKUP("*CAS25CC1/R3-С*",[12]Лист_1!$A:$AG,COLUMN([12]Лист_1!$U$9),0)</f>
        <v>#N/A</v>
      </c>
    </row>
    <row r="18" spans="1:6">
      <c r="A18" s="108" t="s">
        <v>2956</v>
      </c>
      <c r="C18" s="108" t="s">
        <v>2956</v>
      </c>
      <c r="D18" s="132"/>
      <c r="E18" s="133"/>
      <c r="F18" s="108">
        <f>VLOOKUP("*1U25CC1/R3*",[12]Лист_1!$A:$AG,COLUMN([12]Лист_1!$U$9),0)</f>
        <v>0</v>
      </c>
    </row>
    <row r="19" spans="1:6">
      <c r="A19" s="108" t="s">
        <v>2976</v>
      </c>
      <c r="C19" s="108" t="s">
        <v>2976</v>
      </c>
      <c r="D19" s="132" t="str">
        <f t="shared" ref="D19" si="6">_xlfn.CONCAT(C19," / ",C20)</f>
        <v>CAS35CC1/R3-С / 1U35CC1/R3</v>
      </c>
      <c r="E19" s="133" cm="1">
        <f t="array" ref="E19">VLOOKUP("*CAS35CC1/R3*",[11]CASARTE!$A:$M,COLUMN([11]CASARTE!$M$4:$M$5),0)</f>
        <v>186000</v>
      </c>
      <c r="F19" s="108">
        <f>VLOOKUP("*CAS35CC1/R3-С*",[12]Лист_1!$A:$AG,COLUMN([12]Лист_1!$U$9),0)</f>
        <v>0</v>
      </c>
    </row>
    <row r="20" spans="1:6">
      <c r="A20" s="108" t="s">
        <v>2957</v>
      </c>
      <c r="C20" s="108" t="s">
        <v>2957</v>
      </c>
      <c r="D20" s="132"/>
      <c r="E20" s="133"/>
      <c r="F20" s="108">
        <f>VLOOKUP("*1U35CC1/R3*",[12]Лист_1!$A:$AG,COLUMN([12]Лист_1!$U$9),0)</f>
        <v>0</v>
      </c>
    </row>
    <row r="21" spans="1:6">
      <c r="A21" s="108" t="s">
        <v>2977</v>
      </c>
      <c r="C21" s="108" t="s">
        <v>2977</v>
      </c>
      <c r="D21" s="132" t="str">
        <f t="shared" ref="D21" si="7">_xlfn.CONCAT(C21," / ",C22)</f>
        <v>CAS50CC1/R3-С / 1U50CC1/R3</v>
      </c>
      <c r="E21" s="133" cm="1">
        <f t="array" ref="E21">VLOOKUP("*CAS50CC1/R3*",[11]CASARTE!$A:$M,COLUMN([11]CASARTE!$M$4:$M$5),0)</f>
        <v>260000</v>
      </c>
      <c r="F21" s="108" t="e">
        <f>VLOOKUP("*CAS50CC1/R3-С*",[12]Лист_1!$A:$AG,COLUMN([12]Лист_1!$U$9),0)</f>
        <v>#N/A</v>
      </c>
    </row>
    <row r="22" spans="1:6">
      <c r="A22" s="108" t="s">
        <v>2958</v>
      </c>
      <c r="C22" s="108" t="s">
        <v>2958</v>
      </c>
      <c r="D22" s="132"/>
      <c r="E22" s="133"/>
      <c r="F22" s="108">
        <f>VLOOKUP("*1U50CC1/R3*",[12]Лист_1!$A:$AG,COLUMN([12]Лист_1!$U$9),0)</f>
        <v>0</v>
      </c>
    </row>
    <row r="23" spans="1:6">
      <c r="A23" s="130" t="s">
        <v>2991</v>
      </c>
      <c r="B23" s="130"/>
      <c r="C23" s="130"/>
      <c r="D23" s="130"/>
      <c r="E23" s="130"/>
      <c r="F23" s="130"/>
    </row>
    <row r="24" spans="1:6" ht="15" customHeight="1">
      <c r="A24" s="108" t="s">
        <v>2959</v>
      </c>
      <c r="C24" s="108" t="s">
        <v>2959</v>
      </c>
      <c r="D24" s="132" t="str">
        <f t="shared" ref="D24" si="8">_xlfn.CONCAT(C24," / ",C25)</f>
        <v>CAS25CX1/R3-W / 1U25CX1/R3</v>
      </c>
      <c r="E24" s="133" cm="1">
        <f t="array" ref="E24">VLOOKUP(A24,[11]CASARTE!$A:$M,COLUMN([11]CASARTE!$M$11:$M$12),0)</f>
        <v>124000</v>
      </c>
      <c r="F24" s="108">
        <f>VLOOKUP("*CAS25CX1/R3-W*",[12]Лист_1!$A:$AG,COLUMN([12]Лист_1!$U$9),0)</f>
        <v>0</v>
      </c>
    </row>
    <row r="25" spans="1:6" ht="15" customHeight="1">
      <c r="A25" s="108" t="s">
        <v>2960</v>
      </c>
      <c r="C25" s="108" t="s">
        <v>2960</v>
      </c>
      <c r="D25" s="132"/>
      <c r="E25" s="133"/>
      <c r="F25" s="108" t="e">
        <f>VLOOKUP("*1U25CX1/R3*",[12]Лист_1!$A:$AG,COLUMN([12]Лист_1!$U$9),0)</f>
        <v>#N/A</v>
      </c>
    </row>
    <row r="26" spans="1:6">
      <c r="A26" s="108" t="s">
        <v>2961</v>
      </c>
      <c r="C26" s="108" t="s">
        <v>2961</v>
      </c>
      <c r="D26" s="132" t="str">
        <f t="shared" ref="D26" si="9">_xlfn.CONCAT(C26," / ",C27)</f>
        <v>CAS35CX1/R3-W / 1U35CX1/R3</v>
      </c>
      <c r="E26" s="133" cm="1">
        <f t="array" ref="E26">VLOOKUP(A26,[11]CASARTE!$A:$M,COLUMN([11]CASARTE!$M$11:$M$12),0)</f>
        <v>156000</v>
      </c>
      <c r="F26" s="108">
        <f>VLOOKUP("*CAS35CX1/R3-W*",[12]Лист_1!$A:$AG,COLUMN([12]Лист_1!$U$9),0)</f>
        <v>0</v>
      </c>
    </row>
    <row r="27" spans="1:6">
      <c r="A27" s="108" t="s">
        <v>2962</v>
      </c>
      <c r="C27" s="108" t="s">
        <v>2962</v>
      </c>
      <c r="D27" s="132"/>
      <c r="E27" s="133"/>
      <c r="F27" s="108" t="e">
        <f>VLOOKUP("*1U35CX1/R3*",[12]Лист_1!$A:$AG,COLUMN([12]Лист_1!$U$9),0)</f>
        <v>#N/A</v>
      </c>
    </row>
    <row r="28" spans="1:6">
      <c r="A28" s="108" t="s">
        <v>2963</v>
      </c>
      <c r="C28" s="108" t="s">
        <v>2963</v>
      </c>
      <c r="D28" s="132" t="str">
        <f t="shared" ref="D28" si="10">_xlfn.CONCAT(C28," / ",C29)</f>
        <v>CAS50CX1/R3-W / 1U50CX1/R3</v>
      </c>
      <c r="E28" s="133" cm="1">
        <f t="array" ref="E28">VLOOKUP(A28,[11]CASARTE!$A:$M,COLUMN([11]CASARTE!$M$11:$M$12),0)</f>
        <v>220000</v>
      </c>
      <c r="F28" s="108">
        <f>VLOOKUP("*CAS50CX1/R3-W*",[12]Лист_1!$A:$AG,COLUMN([12]Лист_1!$U$9),0)</f>
        <v>0</v>
      </c>
    </row>
    <row r="29" spans="1:6">
      <c r="A29" s="108" t="s">
        <v>2964</v>
      </c>
      <c r="C29" s="108" t="s">
        <v>2964</v>
      </c>
      <c r="D29" s="132"/>
      <c r="E29" s="133"/>
      <c r="F29" s="108" t="e">
        <f>VLOOKUP("*1U50CX1/R3*",[12]Лист_1!$A:$AG,COLUMN([12]Лист_1!$U$9),0)</f>
        <v>#N/A</v>
      </c>
    </row>
    <row r="30" spans="1:6">
      <c r="A30" s="130" t="s">
        <v>2992</v>
      </c>
      <c r="B30" s="130"/>
      <c r="C30" s="130"/>
      <c r="D30" s="130"/>
      <c r="E30" s="130"/>
      <c r="F30" s="130"/>
    </row>
    <row r="31" spans="1:6">
      <c r="A31" s="108" t="s">
        <v>2978</v>
      </c>
      <c r="C31" s="108" t="s">
        <v>2978</v>
      </c>
      <c r="D31" s="132" t="str">
        <f t="shared" ref="D31" si="11">_xlfn.CONCAT(C31," / ",C32)</f>
        <v>CAS25CX1/R3-G / 1U25CX1/R3</v>
      </c>
      <c r="E31" s="133" cm="1">
        <f t="array" ref="E31">VLOOKUP("*CAS25CX1/R3-B*",[11]CASARTE!$1:$1048576,COLUMN([11]CASARTE!$M$13:$M$14),0)</f>
        <v>127000</v>
      </c>
      <c r="F31" s="108">
        <f>VLOOKUP("*CAS25CX1/R3-G*",[12]Лист_1!$A:$AG,COLUMN([12]Лист_1!$U$9),0)</f>
        <v>0</v>
      </c>
    </row>
    <row r="32" spans="1:6">
      <c r="A32" s="108" t="s">
        <v>2960</v>
      </c>
      <c r="C32" s="108" t="s">
        <v>2960</v>
      </c>
      <c r="D32" s="132"/>
      <c r="E32" s="133"/>
      <c r="F32" s="108" t="e">
        <f>VLOOKUP("*1U25CX1/R3*",[12]Лист_1!$A:$AG,COLUMN([12]Лист_1!$U$9),0)</f>
        <v>#N/A</v>
      </c>
    </row>
    <row r="33" spans="1:6">
      <c r="A33" s="108" t="s">
        <v>2979</v>
      </c>
      <c r="C33" s="108" t="s">
        <v>2979</v>
      </c>
      <c r="D33" s="132" t="str">
        <f t="shared" ref="D33" si="12">_xlfn.CONCAT(C33," / ",C34)</f>
        <v>CAS35CX1/R3-G / 1U35CX1/R3</v>
      </c>
      <c r="E33" s="133" cm="1">
        <f t="array" ref="E33">VLOOKUP("*CAS35CX1/R3-B*",[11]CASARTE!$1:$1048576,COLUMN([11]CASARTE!$M$13:$M$14),0)</f>
        <v>160000</v>
      </c>
      <c r="F33" s="108">
        <f>VLOOKUP("*CAS35CX1/R3-G*",[12]Лист_1!$A:$AG,COLUMN([12]Лист_1!$U$9),0)</f>
        <v>0</v>
      </c>
    </row>
    <row r="34" spans="1:6">
      <c r="A34" s="108" t="s">
        <v>2962</v>
      </c>
      <c r="C34" s="108" t="s">
        <v>2962</v>
      </c>
      <c r="D34" s="132"/>
      <c r="E34" s="133"/>
      <c r="F34" s="108" t="e">
        <f>VLOOKUP("*1U35CX1/R3*",[12]Лист_1!$A:$AG,COLUMN([12]Лист_1!$U$9),0)</f>
        <v>#N/A</v>
      </c>
    </row>
    <row r="35" spans="1:6">
      <c r="A35" s="108" t="s">
        <v>2980</v>
      </c>
      <c r="C35" s="108" t="s">
        <v>2980</v>
      </c>
      <c r="D35" s="132" t="str">
        <f t="shared" ref="D35" si="13">_xlfn.CONCAT(C35," / ",C36)</f>
        <v>CAS50CX1/R3-G / 1U50CX1/R3</v>
      </c>
      <c r="E35" s="133" cm="1">
        <f t="array" ref="E35">VLOOKUP("*CAS50CX1/R3-B*",[11]CASARTE!$1:$1048576,COLUMN([11]CASARTE!$M$13:$M$14),0)</f>
        <v>224000</v>
      </c>
      <c r="F35" s="108">
        <f>VLOOKUP("*CAS50CX1/R3-G*",[12]Лист_1!$A:$AG,COLUMN([12]Лист_1!$U$9),0)</f>
        <v>0</v>
      </c>
    </row>
    <row r="36" spans="1:6">
      <c r="A36" s="108" t="s">
        <v>2964</v>
      </c>
      <c r="C36" s="108" t="s">
        <v>2964</v>
      </c>
      <c r="D36" s="132"/>
      <c r="E36" s="133"/>
      <c r="F36" s="108" t="e">
        <f>VLOOKUP("*1U50CX1/R3*",[12]Лист_1!$A:$AG,COLUMN([12]Лист_1!$U$9),0)</f>
        <v>#N/A</v>
      </c>
    </row>
    <row r="37" spans="1:6">
      <c r="A37" s="130" t="s">
        <v>2993</v>
      </c>
      <c r="B37" s="130"/>
      <c r="C37" s="130"/>
      <c r="D37" s="130"/>
      <c r="E37" s="130"/>
      <c r="F37" s="130"/>
    </row>
    <row r="38" spans="1:6">
      <c r="A38" s="108" t="s">
        <v>2981</v>
      </c>
      <c r="C38" s="108" t="s">
        <v>2981</v>
      </c>
      <c r="D38" s="132" t="str">
        <f t="shared" ref="D38" si="14">_xlfn.CONCAT(C38," / ",C39)</f>
        <v>CAS25CX1/R3-B / 1U25CX1/R3</v>
      </c>
      <c r="E38" s="133" cm="1">
        <f t="array" ref="E38">VLOOKUP("*CAS25CX1/R3-B*",[11]CASARTE!$1:$1048576,COLUMN([11]CASARTE!$M$13:$M$14),0)</f>
        <v>127000</v>
      </c>
      <c r="F38" s="108">
        <f>VLOOKUP("*CAS25CX1/R3-B*",[12]Лист_1!$A:$AG,COLUMN([12]Лист_1!$U$9),0)</f>
        <v>0</v>
      </c>
    </row>
    <row r="39" spans="1:6">
      <c r="A39" s="108" t="s">
        <v>2960</v>
      </c>
      <c r="C39" s="108" t="s">
        <v>2960</v>
      </c>
      <c r="D39" s="132"/>
      <c r="E39" s="133"/>
      <c r="F39" s="108" t="e">
        <f>VLOOKUP("*1U25CX1/R3*",[12]Лист_1!$A:$AG,COLUMN([12]Лист_1!$U$9),0)</f>
        <v>#N/A</v>
      </c>
    </row>
    <row r="40" spans="1:6">
      <c r="A40" s="108" t="s">
        <v>2982</v>
      </c>
      <c r="C40" s="108" t="s">
        <v>2982</v>
      </c>
      <c r="D40" s="132" t="str">
        <f t="shared" ref="D40" si="15">_xlfn.CONCAT(C40," / ",C41)</f>
        <v>CAS35CX1/R3-B / 1U35CX1/R3</v>
      </c>
      <c r="E40" s="133" cm="1">
        <f t="array" ref="E40">VLOOKUP("*CAS35CX1/R3-B*",[11]CASARTE!$1:$1048576,COLUMN([11]CASARTE!$M$13:$M$14),0)</f>
        <v>160000</v>
      </c>
      <c r="F40" s="108">
        <f>VLOOKUP("*CAS35CX1/R3-B*",[12]Лист_1!$A:$AG,COLUMN([12]Лист_1!$U$9),0)</f>
        <v>0</v>
      </c>
    </row>
    <row r="41" spans="1:6">
      <c r="A41" s="108" t="s">
        <v>2962</v>
      </c>
      <c r="C41" s="108" t="s">
        <v>2962</v>
      </c>
      <c r="D41" s="132"/>
      <c r="E41" s="133"/>
      <c r="F41" s="108" t="e">
        <f>VLOOKUP("*1U35CX1/R3*",[12]Лист_1!$A:$AG,COLUMN([12]Лист_1!$U$9),0)</f>
        <v>#N/A</v>
      </c>
    </row>
    <row r="42" spans="1:6">
      <c r="A42" s="108" t="s">
        <v>2983</v>
      </c>
      <c r="C42" s="108" t="s">
        <v>2983</v>
      </c>
      <c r="D42" s="132" t="str">
        <f t="shared" ref="D42" si="16">_xlfn.CONCAT(C42," / ",C43)</f>
        <v>CAS50CX1/R3-B / 1U50CX1/R3</v>
      </c>
      <c r="E42" s="133" cm="1">
        <f t="array" ref="E42">VLOOKUP("*CAS50CX1/R3-B*",[11]CASARTE!$1:$1048576,COLUMN([11]CASARTE!$M$13:$M$14),0)</f>
        <v>224000</v>
      </c>
      <c r="F42" s="108">
        <f>VLOOKUP("*CAS50CX1/R3-B*",[12]Лист_1!$A:$AG,COLUMN([12]Лист_1!$U$9),0)</f>
        <v>0</v>
      </c>
    </row>
    <row r="43" spans="1:6">
      <c r="A43" s="108" t="s">
        <v>2964</v>
      </c>
      <c r="C43" s="108" t="s">
        <v>2964</v>
      </c>
      <c r="D43" s="132"/>
      <c r="E43" s="133"/>
      <c r="F43" s="108" t="e">
        <f>VLOOKUP("*1U50CX1/R3*",[12]Лист_1!$A:$AG,COLUMN([12]Лист_1!$U$9),0)</f>
        <v>#N/A</v>
      </c>
    </row>
    <row r="44" spans="1:6">
      <c r="A44" s="130" t="s">
        <v>2994</v>
      </c>
      <c r="B44" s="130"/>
      <c r="C44" s="130"/>
      <c r="D44" s="130"/>
      <c r="E44" s="130"/>
      <c r="F44" s="130"/>
    </row>
    <row r="45" spans="1:6">
      <c r="A45" s="108" t="s">
        <v>2965</v>
      </c>
      <c r="C45" s="108" t="s">
        <v>2965</v>
      </c>
      <c r="D45" s="132" t="str">
        <f t="shared" ref="D45" si="17">_xlfn.CONCAT(C45," / ",C46)</f>
        <v>CAS25MW1/R3-W / 1U25MW1/R3</v>
      </c>
      <c r="E45" s="135" cm="1">
        <f t="array" ref="E45">VLOOKUP(A45,[11]CASARTE!$1:$1048576,COLUMN([11]CASARTE!$M$24:$M$25),0)</f>
        <v>89000</v>
      </c>
      <c r="F45" s="108">
        <f>VLOOKUP("*CAS25MW1/R3-W*",[12]Лист_1!$A:$AG,COLUMN([12]Лист_1!$U$9),0)</f>
        <v>0</v>
      </c>
    </row>
    <row r="46" spans="1:6">
      <c r="A46" s="108" t="s">
        <v>2966</v>
      </c>
      <c r="C46" s="108" t="s">
        <v>2966</v>
      </c>
      <c r="D46" s="132"/>
      <c r="E46" s="135"/>
      <c r="F46" s="108">
        <f>VLOOKUP("*1U25MW1/R3*",[12]Лист_1!$A:$AG,COLUMN([12]Лист_1!$U$9),0)</f>
        <v>0</v>
      </c>
    </row>
    <row r="47" spans="1:6">
      <c r="A47" s="108" t="s">
        <v>2967</v>
      </c>
      <c r="C47" s="108" t="s">
        <v>2967</v>
      </c>
      <c r="D47" s="132" t="str">
        <f t="shared" ref="D47" si="18">_xlfn.CONCAT(C47," / ",C48)</f>
        <v>CAS35MW1/R3-W / 1U35MW1/R3</v>
      </c>
      <c r="E47" s="135" cm="1">
        <f t="array" ref="E47">VLOOKUP(A47,[11]CASARTE!$1:$1048576,COLUMN([11]CASARTE!$M$24:$M$25),0)</f>
        <v>97000</v>
      </c>
      <c r="F47" s="108">
        <f>VLOOKUP("*CAS35MW1/R3-W*",[12]Лист_1!$A:$AG,COLUMN([12]Лист_1!$U$9),0)</f>
        <v>0</v>
      </c>
    </row>
    <row r="48" spans="1:6">
      <c r="A48" s="108" t="s">
        <v>2968</v>
      </c>
      <c r="C48" s="108" t="s">
        <v>2968</v>
      </c>
      <c r="D48" s="132"/>
      <c r="E48" s="135"/>
      <c r="F48" s="108">
        <f>VLOOKUP("*1U35MW1/R3*",[12]Лист_1!$A:$AG,COLUMN([12]Лист_1!$U$9),0)</f>
        <v>0</v>
      </c>
    </row>
    <row r="49" spans="1:6">
      <c r="A49" s="130" t="s">
        <v>2995</v>
      </c>
      <c r="B49" s="130"/>
      <c r="C49" s="130"/>
      <c r="D49" s="130"/>
      <c r="E49" s="130"/>
      <c r="F49" s="130"/>
    </row>
    <row r="50" spans="1:6">
      <c r="A50" s="108" t="s">
        <v>2984</v>
      </c>
      <c r="C50" s="108" t="s">
        <v>2984</v>
      </c>
      <c r="D50" s="132" t="str">
        <f t="shared" ref="D50" si="19">_xlfn.CONCAT(C50," / ",C51)</f>
        <v>СAS25MW1/R3-G / 1U25MW1/R3</v>
      </c>
      <c r="E50" s="133">
        <v>98000</v>
      </c>
      <c r="F50" s="108" t="e">
        <f>VLOOKUP("*СAS25MW1/R3-G*",[12]Лист_1!$A:$AG,COLUMN([12]Лист_1!$U$9),0)</f>
        <v>#N/A</v>
      </c>
    </row>
    <row r="51" spans="1:6">
      <c r="A51" s="108" t="s">
        <v>2966</v>
      </c>
      <c r="C51" s="108" t="s">
        <v>2966</v>
      </c>
      <c r="D51" s="132"/>
      <c r="E51" s="133"/>
      <c r="F51" s="108">
        <f>VLOOKUP("*1U25MW1/R3*",[12]Лист_1!$A:$AG,COLUMN([12]Лист_1!$U$9),0)</f>
        <v>0</v>
      </c>
    </row>
    <row r="52" spans="1:6">
      <c r="A52" s="108" t="s">
        <v>2985</v>
      </c>
      <c r="C52" s="108" t="s">
        <v>2985</v>
      </c>
      <c r="D52" s="132" t="str">
        <f t="shared" ref="D52" si="20">_xlfn.CONCAT(C52," / ",C53)</f>
        <v>СAS35MW1/R3-G / 1U35MW1/R3</v>
      </c>
      <c r="E52" s="133">
        <v>108000</v>
      </c>
      <c r="F52" s="108" t="e">
        <f>VLOOKUP("*СAS35MW1/R3-G*",[12]Лист_1!$A:$AG,COLUMN([12]Лист_1!$U$9),0)</f>
        <v>#N/A</v>
      </c>
    </row>
    <row r="53" spans="1:6">
      <c r="A53" s="108" t="s">
        <v>2968</v>
      </c>
      <c r="C53" s="108" t="s">
        <v>2968</v>
      </c>
      <c r="D53" s="132"/>
      <c r="E53" s="133"/>
      <c r="F53" s="108">
        <f>VLOOKUP("*1U35MW1/R3*",[12]Лист_1!$A:$AG,COLUMN([12]Лист_1!$U$9),0)</f>
        <v>0</v>
      </c>
    </row>
    <row r="54" spans="1:6">
      <c r="A54" s="130" t="s">
        <v>2996</v>
      </c>
      <c r="B54" s="130"/>
      <c r="C54" s="130"/>
      <c r="D54" s="130"/>
      <c r="E54" s="130"/>
      <c r="F54" s="130"/>
    </row>
    <row r="55" spans="1:6">
      <c r="A55" s="108" t="s">
        <v>2986</v>
      </c>
      <c r="C55" s="108" t="s">
        <v>2986</v>
      </c>
      <c r="D55" s="132" t="str">
        <f t="shared" ref="D55" si="21">_xlfn.CONCAT(C55," / ",C56)</f>
        <v>СAS25MW1/R3-B / 1U25MW1/R3</v>
      </c>
      <c r="E55" s="133" cm="1">
        <f t="array" ref="E55">VLOOKUP("*СAS25MW1/R3-B*",[11]CASARTE!$1:$1048576,COLUMN([11]CASARTE!$M$24:$M$25),0)</f>
        <v>98000</v>
      </c>
      <c r="F55" s="108" t="e">
        <f>VLOOKUP("*СAS25MW1/R3-B*",[12]Лист_1!$A:$AG,COLUMN([12]Лист_1!$U$9),0)</f>
        <v>#N/A</v>
      </c>
    </row>
    <row r="56" spans="1:6">
      <c r="A56" s="108" t="s">
        <v>2966</v>
      </c>
      <c r="C56" s="108" t="s">
        <v>2966</v>
      </c>
      <c r="D56" s="132"/>
      <c r="E56" s="133"/>
      <c r="F56" s="108">
        <f>VLOOKUP("*1U25MW1/R3*",[12]Лист_1!$A:$AG,COLUMN([12]Лист_1!$U$9),0)</f>
        <v>0</v>
      </c>
    </row>
    <row r="57" spans="1:6">
      <c r="A57" s="108" t="s">
        <v>2987</v>
      </c>
      <c r="C57" s="108" t="s">
        <v>2987</v>
      </c>
      <c r="D57" s="132" t="str">
        <f t="shared" ref="D57" si="22">_xlfn.CONCAT(C57," / ",C58)</f>
        <v>СAS35MW1/R3-B / 1U35MW1/R3</v>
      </c>
      <c r="E57" s="133" cm="1">
        <f t="array" ref="E57">VLOOKUP("*СAS35MW1/R3-B*",[11]CASARTE!$1:$1048576,COLUMN([11]CASARTE!$M$24:$M$25),0)</f>
        <v>108000</v>
      </c>
      <c r="F57" s="108" t="e">
        <f>VLOOKUP("*СAS35MW1/R3-B*",[12]Лист_1!$A:$AG,COLUMN([12]Лист_1!$U$9),0)</f>
        <v>#N/A</v>
      </c>
    </row>
    <row r="58" spans="1:6">
      <c r="A58" s="108" t="s">
        <v>2968</v>
      </c>
      <c r="C58" s="108" t="s">
        <v>2968</v>
      </c>
      <c r="D58" s="132"/>
      <c r="E58" s="133"/>
      <c r="F58" s="108">
        <f>VLOOKUP("*1U35MW1/R3*",[12]Лист_1!$A:$AG,COLUMN([12]Лист_1!$U$9),0)</f>
        <v>0</v>
      </c>
    </row>
    <row r="59" spans="1:6" ht="15.75">
      <c r="A59" s="129" t="s">
        <v>5838</v>
      </c>
      <c r="B59" s="129"/>
      <c r="C59" s="129"/>
      <c r="D59" s="129"/>
      <c r="E59" s="129"/>
      <c r="F59" s="129"/>
    </row>
    <row r="60" spans="1:6">
      <c r="A60" s="130" t="s">
        <v>6951</v>
      </c>
      <c r="B60" s="134"/>
      <c r="C60" s="134"/>
      <c r="D60" s="134"/>
      <c r="E60" s="134"/>
      <c r="F60" s="134"/>
    </row>
    <row r="61" spans="1:6">
      <c r="A61" s="108" t="s">
        <v>2969</v>
      </c>
      <c r="D61" s="108" t="str">
        <f>A61</f>
        <v>CAS25CC1/R3-S</v>
      </c>
      <c r="E61" s="109">
        <v>62000</v>
      </c>
      <c r="F61" s="108">
        <f>VLOOKUP("*CAS25CC1/R3-S*",[12]Лист_1!$A:$AG,COLUMN([12]Лист_1!$U$9),0)</f>
        <v>0</v>
      </c>
    </row>
    <row r="62" spans="1:6">
      <c r="A62" s="108" t="s">
        <v>2970</v>
      </c>
      <c r="D62" s="108" t="str">
        <f t="shared" ref="D62:D88" si="23">A62</f>
        <v>CAS35CC1/R3-S</v>
      </c>
      <c r="E62" s="109">
        <v>77000</v>
      </c>
      <c r="F62" s="108">
        <f>VLOOKUP("*CAS35CC1/R3-S*",[12]Лист_1!$A:$AG,COLUMN([12]Лист_1!$U$9),0)</f>
        <v>0</v>
      </c>
    </row>
    <row r="63" spans="1:6">
      <c r="A63" s="108" t="s">
        <v>2971</v>
      </c>
      <c r="D63" s="108" t="str">
        <f t="shared" si="23"/>
        <v>CAS50CC1/R3-S</v>
      </c>
      <c r="E63" s="109">
        <v>131000</v>
      </c>
      <c r="F63" s="108" t="e">
        <f>VLOOKUP("*CAS50CC1/R3-S*",[12]Лист_1!$A:$AG,COLUMN([12]Лист_1!$U$9),0)</f>
        <v>#N/A</v>
      </c>
    </row>
    <row r="64" spans="1:6">
      <c r="A64" s="130" t="s">
        <v>6952</v>
      </c>
      <c r="B64" s="134"/>
      <c r="C64" s="134"/>
      <c r="D64" s="134"/>
      <c r="E64" s="134"/>
      <c r="F64" s="134"/>
    </row>
    <row r="65" spans="1:6">
      <c r="A65" s="108" t="s">
        <v>2975</v>
      </c>
      <c r="D65" s="108" t="str">
        <f t="shared" si="23"/>
        <v>CAS25CC1/R3-С</v>
      </c>
      <c r="E65" s="123">
        <v>62000</v>
      </c>
      <c r="F65" s="108" t="e">
        <f>VLOOKUP("*CAS25CC1/R3-С*",[12]Лист_1!$A:$AG,COLUMN([12]Лист_1!$U$9),0)</f>
        <v>#N/A</v>
      </c>
    </row>
    <row r="66" spans="1:6">
      <c r="A66" s="108" t="s">
        <v>2976</v>
      </c>
      <c r="D66" s="108" t="str">
        <f t="shared" si="23"/>
        <v>CAS35CC1/R3-С</v>
      </c>
      <c r="E66" s="123">
        <v>77000</v>
      </c>
      <c r="F66" s="108">
        <f>VLOOKUP("*CAS35CC1/R3-С*",[12]Лист_1!$A:$AG,COLUMN([12]Лист_1!$U$9),0)</f>
        <v>0</v>
      </c>
    </row>
    <row r="67" spans="1:6">
      <c r="A67" s="108" t="s">
        <v>2977</v>
      </c>
      <c r="D67" s="108" t="str">
        <f t="shared" si="23"/>
        <v>CAS50CC1/R3-С</v>
      </c>
      <c r="E67" s="123">
        <v>131000</v>
      </c>
      <c r="F67" s="108" t="e">
        <f>VLOOKUP("*CAS50CC1/R3-С*",[12]Лист_1!$A:$AG,COLUMN([12]Лист_1!$U$9),0)</f>
        <v>#N/A</v>
      </c>
    </row>
    <row r="68" spans="1:6">
      <c r="A68" s="130" t="s">
        <v>6953</v>
      </c>
      <c r="B68" s="134"/>
      <c r="C68" s="134"/>
      <c r="D68" s="134"/>
      <c r="E68" s="134"/>
      <c r="F68" s="134"/>
    </row>
    <row r="69" spans="1:6">
      <c r="A69" s="108" t="s">
        <v>6949</v>
      </c>
      <c r="D69" s="108" t="str">
        <f t="shared" si="23"/>
        <v xml:space="preserve">CAS25CC1/R3-B </v>
      </c>
      <c r="E69" s="123">
        <v>62000</v>
      </c>
      <c r="F69" s="108">
        <f>VLOOKUP("*CAS25CC1/R3-B *",[12]Лист_1!$A:$AG,COLUMN([12]Лист_1!$U$9),0)</f>
        <v>0</v>
      </c>
    </row>
    <row r="70" spans="1:6">
      <c r="A70" s="108" t="s">
        <v>2973</v>
      </c>
      <c r="D70" s="108" t="str">
        <f t="shared" si="23"/>
        <v>CAS35CC1/R3-B</v>
      </c>
      <c r="E70" s="123">
        <v>77000</v>
      </c>
      <c r="F70" s="108">
        <f>VLOOKUP("*CAS35CC1/R3-B*",[12]Лист_1!$A:$AG,COLUMN([12]Лист_1!$U$9),0)</f>
        <v>0</v>
      </c>
    </row>
    <row r="71" spans="1:6">
      <c r="A71" s="108" t="s">
        <v>2974</v>
      </c>
      <c r="D71" s="108" t="str">
        <f t="shared" si="23"/>
        <v>CAS50CC1/R3-B</v>
      </c>
      <c r="E71" s="123">
        <v>131000</v>
      </c>
      <c r="F71" s="108">
        <f>VLOOKUP("*CAS50CC1/R3-B*",[12]Лист_1!$A:$AG,COLUMN([12]Лист_1!$U$9),0)</f>
        <v>0</v>
      </c>
    </row>
    <row r="72" spans="1:6">
      <c r="A72" s="130" t="s">
        <v>6954</v>
      </c>
      <c r="B72" s="134"/>
      <c r="C72" s="134"/>
      <c r="D72" s="134"/>
      <c r="E72" s="134"/>
      <c r="F72" s="134"/>
    </row>
    <row r="73" spans="1:6">
      <c r="A73" s="108" t="s">
        <v>2959</v>
      </c>
      <c r="D73" s="108" t="str">
        <f t="shared" si="23"/>
        <v>CAS25CX1/R3-W</v>
      </c>
      <c r="E73" s="109">
        <v>47000</v>
      </c>
      <c r="F73" s="108">
        <f>VLOOKUP("*CAS25CX1/R3-W*",[12]Лист_1!$A:$AG,COLUMN([12]Лист_1!$U$9),0)</f>
        <v>0</v>
      </c>
    </row>
    <row r="74" spans="1:6">
      <c r="A74" s="108" t="s">
        <v>2961</v>
      </c>
      <c r="D74" s="108" t="str">
        <f t="shared" si="23"/>
        <v>CAS35CX1/R3-W</v>
      </c>
      <c r="E74" s="109">
        <v>62000</v>
      </c>
      <c r="F74" s="108">
        <f>VLOOKUP("*CAS35CX1/R3-W*",[12]Лист_1!$A:$AG,COLUMN([12]Лист_1!$U$9),0)</f>
        <v>0</v>
      </c>
    </row>
    <row r="75" spans="1:6">
      <c r="A75" s="108" t="s">
        <v>2963</v>
      </c>
      <c r="D75" s="108" t="str">
        <f t="shared" si="23"/>
        <v>CAS50CX1/R3-W</v>
      </c>
      <c r="E75" s="109">
        <v>116000</v>
      </c>
      <c r="F75" s="108">
        <f>VLOOKUP("*CAS50CX1/R3-W*",[12]Лист_1!$A:$AG,COLUMN([12]Лист_1!$U$9),0)</f>
        <v>0</v>
      </c>
    </row>
    <row r="76" spans="1:6">
      <c r="A76" s="130" t="s">
        <v>6955</v>
      </c>
      <c r="B76" s="134"/>
      <c r="C76" s="134"/>
      <c r="D76" s="134"/>
      <c r="E76" s="134"/>
      <c r="F76" s="134"/>
    </row>
    <row r="77" spans="1:6">
      <c r="A77" s="108" t="s">
        <v>2981</v>
      </c>
      <c r="D77" s="108" t="str">
        <f t="shared" si="23"/>
        <v>CAS25CX1/R3-B</v>
      </c>
      <c r="E77" s="109">
        <v>50000</v>
      </c>
      <c r="F77" s="108">
        <f>VLOOKUP("*CAS25CX1/R3-B*",[12]Лист_1!$A:$AG,COLUMN([12]Лист_1!$U$9),0)</f>
        <v>0</v>
      </c>
    </row>
    <row r="78" spans="1:6">
      <c r="A78" s="108" t="s">
        <v>2982</v>
      </c>
      <c r="D78" s="108" t="str">
        <f t="shared" si="23"/>
        <v>CAS35CX1/R3-B</v>
      </c>
      <c r="E78" s="109">
        <v>66000</v>
      </c>
      <c r="F78" s="108">
        <f>VLOOKUP("*CAS35CX1/R3-B*",[12]Лист_1!$A:$AG,COLUMN([12]Лист_1!$U$9),0)</f>
        <v>0</v>
      </c>
    </row>
    <row r="79" spans="1:6">
      <c r="A79" s="108" t="s">
        <v>2983</v>
      </c>
      <c r="D79" s="108" t="str">
        <f t="shared" si="23"/>
        <v>CAS50CX1/R3-B</v>
      </c>
      <c r="E79" s="109">
        <v>120000</v>
      </c>
      <c r="F79" s="108">
        <f>VLOOKUP("*CAS50CX1/R3-B*",[12]Лист_1!$A:$AG,COLUMN([12]Лист_1!$U$9),0)</f>
        <v>0</v>
      </c>
    </row>
    <row r="80" spans="1:6">
      <c r="A80" s="130" t="s">
        <v>6956</v>
      </c>
      <c r="B80" s="134"/>
      <c r="C80" s="134"/>
      <c r="D80" s="134"/>
      <c r="E80" s="134"/>
      <c r="F80" s="134"/>
    </row>
    <row r="81" spans="1:6">
      <c r="A81" s="108" t="s">
        <v>2978</v>
      </c>
      <c r="D81" s="108" t="str">
        <f t="shared" si="23"/>
        <v>CAS25CX1/R3-G</v>
      </c>
      <c r="E81" s="109">
        <v>50000</v>
      </c>
      <c r="F81" s="108">
        <f>VLOOKUP("*CAS25CX1/R3-G*",[12]Лист_1!$A:$AG,COLUMN([12]Лист_1!$U$9),0)</f>
        <v>0</v>
      </c>
    </row>
    <row r="82" spans="1:6">
      <c r="A82" s="108" t="s">
        <v>2979</v>
      </c>
      <c r="D82" s="108" t="str">
        <f t="shared" si="23"/>
        <v>CAS35CX1/R3-G</v>
      </c>
      <c r="E82" s="109">
        <v>66000</v>
      </c>
      <c r="F82" s="108">
        <f>VLOOKUP("*CAS35CX1/R3-G*",[12]Лист_1!$A:$AG,COLUMN([12]Лист_1!$U$9),0)</f>
        <v>0</v>
      </c>
    </row>
    <row r="83" spans="1:6">
      <c r="A83" s="108" t="s">
        <v>2980</v>
      </c>
      <c r="D83" s="108" t="str">
        <f t="shared" si="23"/>
        <v>CAS50CX1/R3-G</v>
      </c>
      <c r="E83" s="109">
        <v>120000</v>
      </c>
      <c r="F83" s="108">
        <f>VLOOKUP("*CAS50CX1/R3-G*",[12]Лист_1!$A:$AG,COLUMN([12]Лист_1!$U$9),0)</f>
        <v>0</v>
      </c>
    </row>
    <row r="84" spans="1:6">
      <c r="A84" s="130" t="s">
        <v>6957</v>
      </c>
      <c r="B84" s="134"/>
      <c r="C84" s="134"/>
      <c r="D84" s="134"/>
      <c r="E84" s="134"/>
      <c r="F84" s="134"/>
    </row>
    <row r="85" spans="1:6">
      <c r="A85" s="108" t="s">
        <v>6923</v>
      </c>
      <c r="D85" s="108" t="str">
        <f t="shared" si="23"/>
        <v>CAS25ABO1/R3-W</v>
      </c>
      <c r="E85" s="109">
        <v>55000</v>
      </c>
      <c r="F85" s="108" t="e">
        <f>VLOOKUP("*CAS25ABO1/R3-W*",[12]Лист_1!$A:$AG,COLUMN([12]Лист_1!$U$9),0)</f>
        <v>#N/A</v>
      </c>
    </row>
    <row r="86" spans="1:6">
      <c r="A86" s="108" t="s">
        <v>6924</v>
      </c>
      <c r="D86" s="108" t="str">
        <f t="shared" si="23"/>
        <v>CAS35ABO1/R3-W</v>
      </c>
      <c r="E86" s="109">
        <v>58000</v>
      </c>
      <c r="F86" s="108">
        <f>VLOOKUP("*CAS35ABO1/R3-W*",[12]Лист_1!$A:$AG,COLUMN([12]Лист_1!$U$9),0)</f>
        <v>0</v>
      </c>
    </row>
    <row r="87" spans="1:6">
      <c r="A87" s="108" t="s">
        <v>6925</v>
      </c>
      <c r="D87" s="108" t="str">
        <f t="shared" si="23"/>
        <v>CAS50ABO1/R3-W</v>
      </c>
      <c r="E87" s="109">
        <v>67000</v>
      </c>
      <c r="F87" s="108" t="e">
        <f>VLOOKUP("*CAS50ABO1/R3-W*",[12]Лист_1!$A:$AG,COLUMN([12]Лист_1!$U$9),0)</f>
        <v>#N/A</v>
      </c>
    </row>
    <row r="88" spans="1:6">
      <c r="A88" s="108" t="s">
        <v>6926</v>
      </c>
      <c r="D88" s="108" t="str">
        <f t="shared" si="23"/>
        <v>CAS70ABO1/R3-W</v>
      </c>
      <c r="E88" s="109">
        <v>72000</v>
      </c>
      <c r="F88" s="108" t="e">
        <f>VLOOKUP("*CAS70ABO1/R3-W*",[12]Лист_1!$A:$AG,COLUMN([12]Лист_1!$U$9),0)</f>
        <v>#N/A</v>
      </c>
    </row>
    <row r="89" spans="1:6">
      <c r="A89" s="108" t="s">
        <v>6927</v>
      </c>
      <c r="B89" s="108" t="s">
        <v>6945</v>
      </c>
      <c r="C89" s="132" t="str">
        <f>_xlfn.CONCAT(A89," ",B89)</f>
        <v>CP1B-1028IB Декоративная панель для 25AB-35AB</v>
      </c>
      <c r="D89" s="132"/>
      <c r="E89" s="109">
        <v>14000</v>
      </c>
      <c r="F89" s="108">
        <f>VLOOKUP("*CP1B-1028IB*",[12]Лист_1!$A:$AG,COLUMN([12]Лист_1!$U$9),0)</f>
        <v>0</v>
      </c>
    </row>
    <row r="90" spans="1:6">
      <c r="A90" s="108" t="s">
        <v>6928</v>
      </c>
      <c r="B90" s="108" t="s">
        <v>6946</v>
      </c>
      <c r="C90" s="132" t="str">
        <f>_xlfn.CONCAT(A90," ",B90)</f>
        <v>CP1B-1348IB Декоративная панель для 50AB-70AB</v>
      </c>
      <c r="D90" s="132"/>
      <c r="E90" s="109">
        <v>17000</v>
      </c>
      <c r="F90" s="108">
        <f>VLOOKUP("*CP1B-1348IB*",[12]Лист_1!$A:$AG,COLUMN([12]Лист_1!$U$9),0)</f>
        <v>0</v>
      </c>
    </row>
    <row r="91" spans="1:6">
      <c r="A91" s="130" t="s">
        <v>6958</v>
      </c>
      <c r="B91" s="134"/>
      <c r="C91" s="134"/>
      <c r="D91" s="134"/>
      <c r="E91" s="134"/>
      <c r="F91" s="134"/>
    </row>
    <row r="92" spans="1:6">
      <c r="A92" s="108" t="s">
        <v>6929</v>
      </c>
      <c r="D92" s="108" t="str">
        <f t="shared" ref="D92:D94" si="24">A92</f>
        <v>CAS25ADS1/R3-W</v>
      </c>
      <c r="E92" s="109">
        <v>56000</v>
      </c>
      <c r="F92" s="108">
        <f>VLOOKUP("*CAS25ADS1/R3-W*",[12]Лист_1!$A:$AG,COLUMN([12]Лист_1!$U$9),0)</f>
        <v>0</v>
      </c>
    </row>
    <row r="93" spans="1:6">
      <c r="A93" s="108" t="s">
        <v>6930</v>
      </c>
      <c r="D93" s="108" t="str">
        <f t="shared" si="24"/>
        <v>CAS35ADS1/R3-W</v>
      </c>
      <c r="E93" s="109">
        <v>58000</v>
      </c>
      <c r="F93" s="108" t="e">
        <f>VLOOKUP("*CAS35ADS1/R3-W*",[12]Лист_1!$A:$AG,COLUMN([12]Лист_1!$U$9),0)</f>
        <v>#N/A</v>
      </c>
    </row>
    <row r="94" spans="1:6">
      <c r="A94" s="108" t="s">
        <v>6931</v>
      </c>
      <c r="D94" s="108" t="str">
        <f t="shared" si="24"/>
        <v>CAS50ADS1/R3-W</v>
      </c>
      <c r="E94" s="109">
        <v>67000</v>
      </c>
      <c r="F94" s="108" t="e">
        <f>VLOOKUP("*CAS50ADS1/R3-W*",[12]Лист_1!$A:$AG,COLUMN([12]Лист_1!$U$9),0)</f>
        <v>#N/A</v>
      </c>
    </row>
    <row r="95" spans="1:6">
      <c r="A95" s="108" t="s">
        <v>6932</v>
      </c>
      <c r="B95" s="108" t="s">
        <v>6947</v>
      </c>
      <c r="C95" s="132" t="str">
        <f>_xlfn.CONCAT(A95," ",B95)</f>
        <v>CP1B-890IA/D Декоративная панель для 25AD-35AD</v>
      </c>
      <c r="D95" s="132"/>
      <c r="E95" s="109">
        <v>11000</v>
      </c>
      <c r="F95" s="108" t="e">
        <f>VLOOKUP("*CP1B-890IA/D*",[12]Лист_1!$A:$AG,COLUMN([12]Лист_1!$U$9),0)</f>
        <v>#N/A</v>
      </c>
    </row>
    <row r="96" spans="1:6">
      <c r="A96" s="108" t="s">
        <v>6933</v>
      </c>
      <c r="B96" s="108" t="s">
        <v>6948</v>
      </c>
      <c r="C96" s="132" t="str">
        <f>_xlfn.CONCAT(A96," ",B96)</f>
        <v>CP1B-1210IA/D  Декоративная панель для 50AD</v>
      </c>
      <c r="D96" s="132"/>
      <c r="E96" s="109">
        <v>14000</v>
      </c>
      <c r="F96" s="108" t="e">
        <f>VLOOKUP("*CP1B-1210IA/D *",[12]Лист_1!$A:$AG,COLUMN([12]Лист_1!$U$9),0)</f>
        <v>#N/A</v>
      </c>
    </row>
    <row r="97" spans="1:6">
      <c r="A97" s="130" t="s">
        <v>6959</v>
      </c>
      <c r="B97" s="134"/>
      <c r="C97" s="134"/>
      <c r="D97" s="134"/>
      <c r="E97" s="134"/>
      <c r="F97" s="134"/>
    </row>
    <row r="98" spans="1:6">
      <c r="A98" s="108" t="s">
        <v>6934</v>
      </c>
      <c r="D98" s="108" t="str">
        <f t="shared" ref="D98:D109" si="25">A98</f>
        <v>CAS35ADM1/R3-W</v>
      </c>
      <c r="E98" s="109">
        <v>75000</v>
      </c>
      <c r="F98" s="108">
        <f>VLOOKUP("*CAS35ADM1/R3-W*",[12]Лист_1!$A:$AG,COLUMN([12]Лист_1!$U$9),0)</f>
        <v>0</v>
      </c>
    </row>
    <row r="99" spans="1:6">
      <c r="A99" s="108" t="s">
        <v>6935</v>
      </c>
      <c r="D99" s="108" t="str">
        <f t="shared" si="25"/>
        <v>CAS50ADM1/R3-W</v>
      </c>
      <c r="E99" s="109">
        <v>81000</v>
      </c>
      <c r="F99" s="108">
        <f>VLOOKUP("*CAS50ADM1/R3-W*",[12]Лист_1!$A:$AG,COLUMN([12]Лист_1!$U$9),0)</f>
        <v>0</v>
      </c>
    </row>
    <row r="100" spans="1:6">
      <c r="A100" s="108" t="s">
        <v>6936</v>
      </c>
      <c r="D100" s="108" t="str">
        <f t="shared" si="25"/>
        <v>CAS70ADM1/R3-W</v>
      </c>
      <c r="E100" s="109">
        <v>87000</v>
      </c>
      <c r="F100" s="108">
        <f>VLOOKUP("*CAS70ADM1/R3-W*",[12]Лист_1!$A:$AG,COLUMN([12]Лист_1!$U$9),0)</f>
        <v>0</v>
      </c>
    </row>
    <row r="101" spans="1:6">
      <c r="A101" s="130" t="s">
        <v>6950</v>
      </c>
      <c r="B101" s="134"/>
      <c r="C101" s="134"/>
      <c r="D101" s="134"/>
      <c r="E101" s="134"/>
      <c r="F101" s="134"/>
    </row>
    <row r="102" spans="1:6">
      <c r="A102" s="108" t="s">
        <v>6937</v>
      </c>
      <c r="D102" s="108" t="str">
        <f t="shared" si="25"/>
        <v>2U40CM1/R3</v>
      </c>
      <c r="E102" s="109">
        <v>94000</v>
      </c>
      <c r="F102" s="108">
        <f>VLOOKUP("*2U40CM1/R3*",[12]Лист_1!$A:$AG,COLUMN([12]Лист_1!$U$9),0)</f>
        <v>0</v>
      </c>
    </row>
    <row r="103" spans="1:6">
      <c r="A103" s="108" t="s">
        <v>6938</v>
      </c>
      <c r="D103" s="108" t="str">
        <f t="shared" si="25"/>
        <v>2U50CM1/R3</v>
      </c>
      <c r="E103" s="109">
        <v>113000</v>
      </c>
      <c r="F103" s="108">
        <f>VLOOKUP("*2U50CM1/R3*",[12]Лист_1!$A:$AG,COLUMN([12]Лист_1!$U$9),0)</f>
        <v>0</v>
      </c>
    </row>
    <row r="104" spans="1:6">
      <c r="A104" s="108" t="s">
        <v>6939</v>
      </c>
      <c r="D104" s="108" t="str">
        <f t="shared" si="25"/>
        <v>3U55CM1/R3</v>
      </c>
      <c r="E104" s="109">
        <v>178000</v>
      </c>
      <c r="F104" s="108">
        <f>VLOOKUP("*3U55CM1/R3*",[12]Лист_1!$A:$AG,COLUMN([12]Лист_1!$U$9),0)</f>
        <v>0</v>
      </c>
    </row>
    <row r="105" spans="1:6">
      <c r="A105" s="108" t="s">
        <v>6940</v>
      </c>
      <c r="D105" s="108" t="str">
        <f t="shared" si="25"/>
        <v>3U70CM1/R3</v>
      </c>
      <c r="E105" s="109">
        <v>226000</v>
      </c>
      <c r="F105" s="108">
        <f>VLOOKUP("*3U70CM1/R3*",[12]Лист_1!$A:$AG,COLUMN([12]Лист_1!$U$9),0)</f>
        <v>0</v>
      </c>
    </row>
    <row r="106" spans="1:6">
      <c r="A106" s="108" t="s">
        <v>6941</v>
      </c>
      <c r="D106" s="108" t="str">
        <f t="shared" si="25"/>
        <v>4U75CM1/R3</v>
      </c>
      <c r="E106" s="109">
        <v>233000</v>
      </c>
      <c r="F106" s="108">
        <f>VLOOKUP("*4U75CM1/R3*",[12]Лист_1!$A:$AG,COLUMN([12]Лист_1!$U$9),0)</f>
        <v>0</v>
      </c>
    </row>
    <row r="107" spans="1:6">
      <c r="A107" s="108" t="s">
        <v>6942</v>
      </c>
      <c r="D107" s="108" t="str">
        <f t="shared" si="25"/>
        <v>4U85CM1/R3</v>
      </c>
      <c r="E107" s="109">
        <v>264000</v>
      </c>
      <c r="F107" s="108" t="e">
        <f>VLOOKUP("*4U85CM1/R3*",[12]Лист_1!$A:$AG,COLUMN([12]Лист_1!$U$9),0)</f>
        <v>#N/A</v>
      </c>
    </row>
    <row r="108" spans="1:6">
      <c r="A108" s="108" t="s">
        <v>6943</v>
      </c>
      <c r="D108" s="108" t="str">
        <f t="shared" si="25"/>
        <v>5U105CM1/R3</v>
      </c>
      <c r="E108" s="109">
        <v>304000</v>
      </c>
      <c r="F108" s="108">
        <f>VLOOKUP("*5U105CM1/R3*",[12]Лист_1!$A:$AG,COLUMN([12]Лист_1!$U$9),0)</f>
        <v>0</v>
      </c>
    </row>
    <row r="109" spans="1:6">
      <c r="A109" s="108" t="s">
        <v>6944</v>
      </c>
      <c r="D109" s="108" t="str">
        <f t="shared" si="25"/>
        <v>5U125CM1/R3</v>
      </c>
      <c r="E109" s="109">
        <v>326000</v>
      </c>
      <c r="F109" s="108">
        <f>VLOOKUP("*5U125CM1/R3*",[12]Лист_1!$A:$AG,COLUMN([12]Лист_1!$U$9),0)</f>
        <v>0</v>
      </c>
    </row>
  </sheetData>
  <mergeCells count="72">
    <mergeCell ref="D7:D8"/>
    <mergeCell ref="D10:D11"/>
    <mergeCell ref="E10:E11"/>
    <mergeCell ref="A2:F2"/>
    <mergeCell ref="D3:D4"/>
    <mergeCell ref="D5:D6"/>
    <mergeCell ref="E3:E4"/>
    <mergeCell ref="E5:E6"/>
    <mergeCell ref="E7:E8"/>
    <mergeCell ref="A9:F9"/>
    <mergeCell ref="D14:D15"/>
    <mergeCell ref="E14:E15"/>
    <mergeCell ref="D17:D18"/>
    <mergeCell ref="E17:E18"/>
    <mergeCell ref="D12:D13"/>
    <mergeCell ref="E12:E13"/>
    <mergeCell ref="A16:F16"/>
    <mergeCell ref="D24:D25"/>
    <mergeCell ref="E24:E25"/>
    <mergeCell ref="D26:D27"/>
    <mergeCell ref="E26:E27"/>
    <mergeCell ref="D19:D20"/>
    <mergeCell ref="E19:E20"/>
    <mergeCell ref="D21:D22"/>
    <mergeCell ref="E21:E22"/>
    <mergeCell ref="D35:D36"/>
    <mergeCell ref="E35:E36"/>
    <mergeCell ref="D28:D29"/>
    <mergeCell ref="E28:E29"/>
    <mergeCell ref="D31:D32"/>
    <mergeCell ref="E31:E32"/>
    <mergeCell ref="D52:D53"/>
    <mergeCell ref="E52:E53"/>
    <mergeCell ref="D47:D48"/>
    <mergeCell ref="E47:E48"/>
    <mergeCell ref="D50:D51"/>
    <mergeCell ref="E50:E51"/>
    <mergeCell ref="A49:F49"/>
    <mergeCell ref="D42:D43"/>
    <mergeCell ref="E42:E43"/>
    <mergeCell ref="D45:D46"/>
    <mergeCell ref="E45:E46"/>
    <mergeCell ref="A23:F23"/>
    <mergeCell ref="A30:F30"/>
    <mergeCell ref="A37:F37"/>
    <mergeCell ref="A44:F44"/>
    <mergeCell ref="D38:D39"/>
    <mergeCell ref="E38:E39"/>
    <mergeCell ref="D40:D41"/>
    <mergeCell ref="E40:E41"/>
    <mergeCell ref="D33:D34"/>
    <mergeCell ref="E33:E34"/>
    <mergeCell ref="A54:F54"/>
    <mergeCell ref="D57:D58"/>
    <mergeCell ref="E57:E58"/>
    <mergeCell ref="D55:D56"/>
    <mergeCell ref="E55:E56"/>
    <mergeCell ref="A97:F97"/>
    <mergeCell ref="A101:F101"/>
    <mergeCell ref="A59:F59"/>
    <mergeCell ref="A60:F60"/>
    <mergeCell ref="C89:D89"/>
    <mergeCell ref="C90:D90"/>
    <mergeCell ref="C95:D95"/>
    <mergeCell ref="C96:D96"/>
    <mergeCell ref="A64:F64"/>
    <mergeCell ref="A68:F68"/>
    <mergeCell ref="A72:F72"/>
    <mergeCell ref="A76:F76"/>
    <mergeCell ref="A80:F80"/>
    <mergeCell ref="A84:F84"/>
    <mergeCell ref="A91:F9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FA971-3220-4820-9748-25C05068AD8F}">
  <dimension ref="A1:F50"/>
  <sheetViews>
    <sheetView workbookViewId="0">
      <selection activeCell="F1" sqref="F1"/>
    </sheetView>
  </sheetViews>
  <sheetFormatPr defaultRowHeight="15"/>
  <cols>
    <col min="1" max="1" width="17.7109375" style="28" customWidth="1"/>
    <col min="2" max="2" width="17.5703125" style="28" customWidth="1"/>
    <col min="3" max="3" width="18.28515625" style="28" customWidth="1"/>
    <col min="4" max="4" width="28.140625" style="28" customWidth="1"/>
    <col min="5" max="5" width="10.7109375" style="29" customWidth="1"/>
    <col min="6" max="6" width="10.7109375" style="28" customWidth="1"/>
    <col min="7" max="16384" width="9.140625" style="28"/>
  </cols>
  <sheetData>
    <row r="1" spans="1:6" s="31" customFormat="1">
      <c r="A1" s="31" t="s">
        <v>144</v>
      </c>
      <c r="B1" s="31" t="s">
        <v>145</v>
      </c>
      <c r="C1" s="31" t="s">
        <v>1104</v>
      </c>
      <c r="D1" s="31" t="s">
        <v>147</v>
      </c>
      <c r="E1" s="3" t="s">
        <v>148</v>
      </c>
      <c r="F1" s="31" t="s">
        <v>1928</v>
      </c>
    </row>
    <row r="2" spans="1:6" ht="15.75">
      <c r="A2" s="129" t="s">
        <v>3279</v>
      </c>
      <c r="B2" s="129"/>
      <c r="C2" s="129"/>
      <c r="D2" s="129"/>
      <c r="E2" s="129"/>
      <c r="F2" s="129"/>
    </row>
    <row r="3" spans="1:6">
      <c r="A3" s="130" t="s">
        <v>1969</v>
      </c>
      <c r="B3" s="134"/>
      <c r="C3" s="134"/>
      <c r="D3" s="134"/>
      <c r="E3" s="134"/>
      <c r="F3" s="134"/>
    </row>
    <row r="4" spans="1:6">
      <c r="A4" s="28" t="s">
        <v>1930</v>
      </c>
      <c r="B4" s="28" t="s">
        <v>1929</v>
      </c>
      <c r="C4" s="28" t="s">
        <v>1930</v>
      </c>
      <c r="D4" s="132" t="str">
        <f>_xlfn.CONCAT(C4," / ",C5)</f>
        <v>CI-07UR1-IN / CI-07UR1-OUT</v>
      </c>
      <c r="E4" s="133">
        <v>33100</v>
      </c>
      <c r="F4" s="28">
        <f>VLOOKUP("*CI-07UR1-IN*",[13]TDSheet!$A:$H,COLUMN([13]TDSheet!$E$10),0)</f>
        <v>96</v>
      </c>
    </row>
    <row r="5" spans="1:6">
      <c r="A5" s="28" t="s">
        <v>1932</v>
      </c>
      <c r="B5" s="28" t="s">
        <v>1931</v>
      </c>
      <c r="C5" s="28" t="s">
        <v>1932</v>
      </c>
      <c r="D5" s="132"/>
      <c r="E5" s="133"/>
      <c r="F5" s="28">
        <f>VLOOKUP("*CI-07UR1-OUT*",[13]TDSheet!$A:$H,COLUMN([13]TDSheet!$E$10),0)</f>
        <v>96</v>
      </c>
    </row>
    <row r="6" spans="1:6">
      <c r="A6" s="28" t="s">
        <v>1934</v>
      </c>
      <c r="B6" s="28" t="s">
        <v>1933</v>
      </c>
      <c r="C6" s="28" t="s">
        <v>1934</v>
      </c>
      <c r="D6" s="132" t="str">
        <f t="shared" ref="D6" si="0">_xlfn.CONCAT(C6," / ",C7)</f>
        <v>CI-09UR1-IN / CI-09UR1-OUT</v>
      </c>
      <c r="E6" s="133">
        <v>35000</v>
      </c>
      <c r="F6" s="28">
        <f>VLOOKUP("*CI-09UR1-IN*",[13]TDSheet!$A:$H,COLUMN([13]TDSheet!$E$10),0)</f>
        <v>157</v>
      </c>
    </row>
    <row r="7" spans="1:6">
      <c r="A7" s="28" t="s">
        <v>1936</v>
      </c>
      <c r="B7" s="28" t="s">
        <v>1935</v>
      </c>
      <c r="C7" s="28" t="s">
        <v>1936</v>
      </c>
      <c r="D7" s="132"/>
      <c r="E7" s="133"/>
      <c r="F7" s="28">
        <f>VLOOKUP("*CI-09UR1-OUT*",[13]TDSheet!$A:$H,COLUMN([13]TDSheet!$E$10),0)</f>
        <v>157</v>
      </c>
    </row>
    <row r="8" spans="1:6">
      <c r="A8" s="28" t="s">
        <v>1938</v>
      </c>
      <c r="B8" s="28" t="s">
        <v>1937</v>
      </c>
      <c r="C8" s="28" t="s">
        <v>1938</v>
      </c>
      <c r="D8" s="132" t="str">
        <f t="shared" ref="D8" si="1">_xlfn.CONCAT(C8," / ",C9)</f>
        <v>CI-12UR1-IN / CI-12UR1-OUT</v>
      </c>
      <c r="E8" s="133">
        <v>39800</v>
      </c>
      <c r="F8" s="28">
        <f>VLOOKUP("*CI-12UR1-IN*",[13]TDSheet!$A:$H,COLUMN([13]TDSheet!$E$10),0)</f>
        <v>93</v>
      </c>
    </row>
    <row r="9" spans="1:6">
      <c r="A9" s="28" t="s">
        <v>1940</v>
      </c>
      <c r="B9" s="28" t="s">
        <v>1939</v>
      </c>
      <c r="C9" s="28" t="s">
        <v>1940</v>
      </c>
      <c r="D9" s="132"/>
      <c r="E9" s="133"/>
      <c r="F9" s="28">
        <f>VLOOKUP("*CI-12UR1-OUT*",[13]TDSheet!$A:$H,COLUMN([13]TDSheet!$E$10),0)</f>
        <v>93</v>
      </c>
    </row>
    <row r="10" spans="1:6">
      <c r="A10" s="28" t="s">
        <v>1942</v>
      </c>
      <c r="B10" s="28" t="s">
        <v>1941</v>
      </c>
      <c r="C10" s="28" t="s">
        <v>1942</v>
      </c>
      <c r="D10" s="132" t="str">
        <f t="shared" ref="D10" si="2">_xlfn.CONCAT(C10," / ",C11)</f>
        <v>CI-18UR1-IN / CI-18UR1-OUT</v>
      </c>
      <c r="E10" s="133">
        <v>65600</v>
      </c>
      <c r="F10" s="28">
        <f>VLOOKUP("*CI-18UR1-IN*",[13]TDSheet!$A:$H,COLUMN([13]TDSheet!$E$10),0)</f>
        <v>11</v>
      </c>
    </row>
    <row r="11" spans="1:6">
      <c r="A11" s="28" t="s">
        <v>1944</v>
      </c>
      <c r="B11" s="28" t="s">
        <v>1943</v>
      </c>
      <c r="C11" s="28" t="s">
        <v>1944</v>
      </c>
      <c r="D11" s="132"/>
      <c r="E11" s="133"/>
      <c r="F11" s="28">
        <f>VLOOKUP("*CI-18UR1-OUT*",[13]TDSheet!$A:$H,COLUMN([13]TDSheet!$E$10),0)</f>
        <v>11</v>
      </c>
    </row>
    <row r="12" spans="1:6">
      <c r="A12" s="28" t="s">
        <v>1946</v>
      </c>
      <c r="B12" s="28" t="s">
        <v>1945</v>
      </c>
      <c r="C12" s="28" t="s">
        <v>1946</v>
      </c>
      <c r="D12" s="132" t="str">
        <f t="shared" ref="D12" si="3">_xlfn.CONCAT(C12," / ",C13)</f>
        <v>CI-24UR1-IN / CI-24UR1-OUT</v>
      </c>
      <c r="E12" s="133">
        <v>82100</v>
      </c>
      <c r="F12" s="28">
        <f>VLOOKUP("*CI-24UR1-IN*",[13]TDSheet!$A:$H,COLUMN([13]TDSheet!$E$10),0)</f>
        <v>7</v>
      </c>
    </row>
    <row r="13" spans="1:6">
      <c r="A13" s="28" t="s">
        <v>1948</v>
      </c>
      <c r="B13" s="28" t="s">
        <v>1947</v>
      </c>
      <c r="C13" s="28" t="s">
        <v>1948</v>
      </c>
      <c r="D13" s="132"/>
      <c r="E13" s="133"/>
      <c r="F13" s="28">
        <f>VLOOKUP("*CI-24UR1-OUT*",[13]TDSheet!$A:$H,COLUMN([13]TDSheet!$E$10),0)</f>
        <v>7</v>
      </c>
    </row>
    <row r="14" spans="1:6">
      <c r="A14" s="130" t="s">
        <v>4555</v>
      </c>
      <c r="B14" s="134"/>
      <c r="C14" s="134"/>
      <c r="D14" s="134"/>
      <c r="E14" s="134"/>
      <c r="F14" s="134"/>
    </row>
    <row r="15" spans="1:6">
      <c r="A15" s="28" t="s">
        <v>1950</v>
      </c>
      <c r="B15" s="28" t="s">
        <v>1949</v>
      </c>
      <c r="C15" s="28" t="s">
        <v>1950</v>
      </c>
      <c r="D15" s="132" t="str">
        <f t="shared" ref="D15" si="4">_xlfn.CONCAT(C15," / ",C16)</f>
        <v>CI-07R1-IN / CI-07R1-OUT</v>
      </c>
      <c r="E15" s="133">
        <v>27200</v>
      </c>
      <c r="F15" s="28">
        <f>VLOOKUP("*CI-07R1-IN*",[13]TDSheet!$A:$H,COLUMN([13]TDSheet!$E$10),0)</f>
        <v>278</v>
      </c>
    </row>
    <row r="16" spans="1:6">
      <c r="A16" s="28" t="s">
        <v>1952</v>
      </c>
      <c r="B16" s="28" t="s">
        <v>1951</v>
      </c>
      <c r="C16" s="28" t="s">
        <v>1952</v>
      </c>
      <c r="D16" s="132"/>
      <c r="E16" s="133"/>
      <c r="F16" s="28">
        <f>VLOOKUP("*CI-07R1-OUT*",[13]TDSheet!$A:$H,COLUMN([13]TDSheet!$E$10),0)</f>
        <v>278</v>
      </c>
    </row>
    <row r="17" spans="1:6">
      <c r="A17" s="28" t="s">
        <v>1954</v>
      </c>
      <c r="B17" s="28" t="s">
        <v>1953</v>
      </c>
      <c r="C17" s="28" t="s">
        <v>1954</v>
      </c>
      <c r="D17" s="132" t="str">
        <f t="shared" ref="D17" si="5">_xlfn.CONCAT(C17," / ",C18)</f>
        <v>CI-09R1-IN / CI-09R1-OUT</v>
      </c>
      <c r="E17" s="133">
        <v>29500</v>
      </c>
      <c r="F17" s="28">
        <f>VLOOKUP("*CI-09R1-IN*",[13]TDSheet!$A:$H,COLUMN([13]TDSheet!$E$10),0)</f>
        <v>54</v>
      </c>
    </row>
    <row r="18" spans="1:6">
      <c r="A18" s="28" t="s">
        <v>1956</v>
      </c>
      <c r="B18" s="28" t="s">
        <v>1955</v>
      </c>
      <c r="C18" s="28" t="s">
        <v>1956</v>
      </c>
      <c r="D18" s="132"/>
      <c r="E18" s="133"/>
      <c r="F18" s="28">
        <f>VLOOKUP("*CI-09R1-OUT*",[13]TDSheet!$A:$H,COLUMN([13]TDSheet!$E$10),0)</f>
        <v>51</v>
      </c>
    </row>
    <row r="19" spans="1:6">
      <c r="A19" s="28" t="s">
        <v>1958</v>
      </c>
      <c r="B19" s="28" t="s">
        <v>1957</v>
      </c>
      <c r="C19" s="28" t="s">
        <v>1958</v>
      </c>
      <c r="D19" s="132" t="str">
        <f t="shared" ref="D19" si="6">_xlfn.CONCAT(C19," / ",C20)</f>
        <v>CI-12R1-IN / CI-12R1-OUT</v>
      </c>
      <c r="E19" s="133">
        <v>34500</v>
      </c>
      <c r="F19" s="28">
        <f>VLOOKUP("*CI-12R1-IN*",[13]TDSheet!$A:$H,COLUMN([13]TDSheet!$E$10),0)</f>
        <v>38</v>
      </c>
    </row>
    <row r="20" spans="1:6">
      <c r="A20" s="28" t="s">
        <v>1960</v>
      </c>
      <c r="B20" s="28" t="s">
        <v>1959</v>
      </c>
      <c r="C20" s="28" t="s">
        <v>1960</v>
      </c>
      <c r="D20" s="132"/>
      <c r="E20" s="133"/>
      <c r="F20" s="28">
        <f>VLOOKUP("*CI-12R1-OUT*",[13]TDSheet!$A:$H,COLUMN([13]TDSheet!$E$10),0)</f>
        <v>38</v>
      </c>
    </row>
    <row r="21" spans="1:6">
      <c r="A21" s="28" t="s">
        <v>1962</v>
      </c>
      <c r="B21" s="28" t="s">
        <v>1961</v>
      </c>
      <c r="C21" s="28" t="s">
        <v>1962</v>
      </c>
      <c r="D21" s="132" t="str">
        <f t="shared" ref="D21" si="7">_xlfn.CONCAT(C21," / ",C22)</f>
        <v>CI-18R1-IN / CI-18R1-OUT</v>
      </c>
      <c r="E21" s="133">
        <v>54600</v>
      </c>
      <c r="F21" s="28">
        <f>VLOOKUP("*CI-18R1-IN*",[13]TDSheet!$A:$H,COLUMN([13]TDSheet!$E$10),0)</f>
        <v>193</v>
      </c>
    </row>
    <row r="22" spans="1:6">
      <c r="A22" s="28" t="s">
        <v>1964</v>
      </c>
      <c r="B22" s="28" t="s">
        <v>1963</v>
      </c>
      <c r="C22" s="28" t="s">
        <v>1964</v>
      </c>
      <c r="D22" s="132"/>
      <c r="E22" s="133"/>
      <c r="F22" s="28">
        <f>VLOOKUP("*CI-18R1-OUT*",[13]TDSheet!$A:$H,COLUMN([13]TDSheet!$E$10),0)</f>
        <v>192</v>
      </c>
    </row>
    <row r="23" spans="1:6">
      <c r="A23" s="28" t="s">
        <v>1966</v>
      </c>
      <c r="B23" s="28" t="s">
        <v>1965</v>
      </c>
      <c r="C23" s="28" t="s">
        <v>1966</v>
      </c>
      <c r="D23" s="132" t="str">
        <f t="shared" ref="D23" si="8">_xlfn.CONCAT(C23," / ",C24)</f>
        <v>CI-24R1-IN / CI-24R1-OUT</v>
      </c>
      <c r="E23" s="133">
        <v>71400</v>
      </c>
      <c r="F23" s="28">
        <f>VLOOKUP("*CI-24R1-IN*",[13]TDSheet!$A:$H,COLUMN([13]TDSheet!$E$10),0)</f>
        <v>75</v>
      </c>
    </row>
    <row r="24" spans="1:6">
      <c r="A24" s="28" t="s">
        <v>1968</v>
      </c>
      <c r="B24" s="28" t="s">
        <v>1967</v>
      </c>
      <c r="C24" s="28" t="s">
        <v>1968</v>
      </c>
      <c r="D24" s="132"/>
      <c r="E24" s="133"/>
      <c r="F24" s="28">
        <f>VLOOKUP("*CI-24R1-OUT*",[13]TDSheet!$A:$H,COLUMN([13]TDSheet!$E$10),0)</f>
        <v>75</v>
      </c>
    </row>
    <row r="25" spans="1:6" ht="15.75">
      <c r="A25" s="129" t="s">
        <v>3280</v>
      </c>
      <c r="B25" s="129"/>
      <c r="C25" s="129"/>
      <c r="D25" s="129"/>
      <c r="E25" s="129"/>
      <c r="F25" s="129"/>
    </row>
    <row r="26" spans="1:6">
      <c r="A26" s="130" t="s">
        <v>4598</v>
      </c>
      <c r="B26" s="134"/>
      <c r="C26" s="134"/>
      <c r="D26" s="134"/>
      <c r="E26" s="134"/>
      <c r="F26" s="134"/>
    </row>
    <row r="27" spans="1:6">
      <c r="A27" s="28" t="s">
        <v>4557</v>
      </c>
      <c r="B27" s="28" t="s">
        <v>4556</v>
      </c>
      <c r="C27" s="28" t="s">
        <v>4557</v>
      </c>
      <c r="D27" s="132" t="str">
        <f t="shared" ref="D27:D46" si="9">_xlfn.CONCAT(C27," / ",C28)</f>
        <v>CS-07SH1-IN / CS-07SH1-OUT</v>
      </c>
      <c r="E27" s="133">
        <v>22300</v>
      </c>
      <c r="F27" s="28">
        <f>VLOOKUP("*CS-07SH1-IN*",[13]TDSheet!$A:$H,COLUMN([13]TDSheet!$E$10),0)</f>
        <v>266</v>
      </c>
    </row>
    <row r="28" spans="1:6">
      <c r="A28" s="28" t="s">
        <v>4559</v>
      </c>
      <c r="B28" s="28" t="s">
        <v>4558</v>
      </c>
      <c r="C28" s="28" t="s">
        <v>4559</v>
      </c>
      <c r="D28" s="132"/>
      <c r="E28" s="133"/>
      <c r="F28" s="28">
        <f>VLOOKUP("*CS-07SH1-OUT*",[13]TDSheet!$A:$H,COLUMN([13]TDSheet!$E$10),0)</f>
        <v>266</v>
      </c>
    </row>
    <row r="29" spans="1:6">
      <c r="A29" s="28" t="s">
        <v>4561</v>
      </c>
      <c r="B29" s="28" t="s">
        <v>4560</v>
      </c>
      <c r="C29" s="28" t="s">
        <v>4561</v>
      </c>
      <c r="D29" s="132" t="str">
        <f t="shared" si="9"/>
        <v>CS-09SH1-IN / CS-09SH1-OUT</v>
      </c>
      <c r="E29" s="133">
        <v>25000</v>
      </c>
      <c r="F29" s="28">
        <f>VLOOKUP("*CS-09SH1-IN*",[13]TDSheet!$A:$H,COLUMN([13]TDSheet!$E$10),0)</f>
        <v>216</v>
      </c>
    </row>
    <row r="30" spans="1:6">
      <c r="A30" s="28" t="s">
        <v>4563</v>
      </c>
      <c r="B30" s="28" t="s">
        <v>4562</v>
      </c>
      <c r="C30" s="28" t="s">
        <v>4563</v>
      </c>
      <c r="D30" s="132"/>
      <c r="E30" s="133"/>
      <c r="F30" s="28">
        <f>VLOOKUP("*CS-09SH1-OUT*",[13]TDSheet!$A:$H,COLUMN([13]TDSheet!$E$10),0)</f>
        <v>216</v>
      </c>
    </row>
    <row r="31" spans="1:6">
      <c r="A31" s="28" t="s">
        <v>4565</v>
      </c>
      <c r="B31" s="28" t="s">
        <v>4564</v>
      </c>
      <c r="C31" s="28" t="s">
        <v>4565</v>
      </c>
      <c r="D31" s="132" t="str">
        <f t="shared" si="9"/>
        <v>CS-12SH1-IN / CS-12SH1-OUT</v>
      </c>
      <c r="E31" s="133">
        <v>34000</v>
      </c>
      <c r="F31" s="28">
        <f>VLOOKUP("*CS-12SH1-IN*",[13]TDSheet!$A:$H,COLUMN([13]TDSheet!$E$10),0)</f>
        <v>423</v>
      </c>
    </row>
    <row r="32" spans="1:6">
      <c r="A32" s="28" t="s">
        <v>4567</v>
      </c>
      <c r="B32" s="28" t="s">
        <v>4566</v>
      </c>
      <c r="C32" s="28" t="s">
        <v>4567</v>
      </c>
      <c r="D32" s="132"/>
      <c r="E32" s="133"/>
      <c r="F32" s="28">
        <f>VLOOKUP("*CS-12SH1-OUT*",[13]TDSheet!$A:$H,COLUMN([13]TDSheet!$E$10),0)</f>
        <v>423</v>
      </c>
    </row>
    <row r="33" spans="1:6">
      <c r="A33" s="28" t="s">
        <v>4569</v>
      </c>
      <c r="B33" s="28" t="s">
        <v>4568</v>
      </c>
      <c r="C33" s="28" t="s">
        <v>4569</v>
      </c>
      <c r="D33" s="132" t="str">
        <f t="shared" si="9"/>
        <v>CS-18SH1-IN / CS-18SH1-OUT</v>
      </c>
      <c r="E33" s="133">
        <v>54800</v>
      </c>
      <c r="F33" s="28">
        <f>VLOOKUP("*CS-18SH1-IN*",[13]TDSheet!$A:$H,COLUMN([13]TDSheet!$E$10),0)</f>
        <v>119</v>
      </c>
    </row>
    <row r="34" spans="1:6">
      <c r="A34" s="28" t="s">
        <v>4571</v>
      </c>
      <c r="B34" s="28" t="s">
        <v>4570</v>
      </c>
      <c r="C34" s="28" t="s">
        <v>4571</v>
      </c>
      <c r="D34" s="132"/>
      <c r="E34" s="133"/>
      <c r="F34" s="28">
        <f>VLOOKUP("*CS-18SH1-OUT*",[13]TDSheet!$A:$H,COLUMN([13]TDSheet!$E$10),0)</f>
        <v>19</v>
      </c>
    </row>
    <row r="35" spans="1:6">
      <c r="A35" s="28" t="s">
        <v>4573</v>
      </c>
      <c r="B35" s="28" t="s">
        <v>4572</v>
      </c>
      <c r="C35" s="28" t="s">
        <v>4573</v>
      </c>
      <c r="D35" s="132" t="str">
        <f t="shared" si="9"/>
        <v>CS-24SH2-IN / CS-24SH2-OUT</v>
      </c>
      <c r="E35" s="133">
        <v>69200</v>
      </c>
      <c r="F35" s="28">
        <f>VLOOKUP("*CS-24SH2-IN*",[13]TDSheet!$A:$H,COLUMN([13]TDSheet!$E$10),0)</f>
        <v>131</v>
      </c>
    </row>
    <row r="36" spans="1:6">
      <c r="A36" s="28" t="s">
        <v>4575</v>
      </c>
      <c r="B36" s="28" t="s">
        <v>4574</v>
      </c>
      <c r="C36" s="28" t="s">
        <v>4575</v>
      </c>
      <c r="D36" s="132"/>
      <c r="E36" s="133"/>
      <c r="F36" s="28">
        <f>VLOOKUP("*CS-24SH2-OUT*",[13]TDSheet!$A:$H,COLUMN([13]TDSheet!$E$10),0)</f>
        <v>131</v>
      </c>
    </row>
    <row r="37" spans="1:6">
      <c r="A37" s="130" t="s">
        <v>4599</v>
      </c>
      <c r="B37" s="134"/>
      <c r="C37" s="134"/>
      <c r="D37" s="134"/>
      <c r="E37" s="134"/>
      <c r="F37" s="134"/>
    </row>
    <row r="38" spans="1:6">
      <c r="A38" s="28" t="s">
        <v>4577</v>
      </c>
      <c r="B38" s="28" t="s">
        <v>4576</v>
      </c>
      <c r="C38" s="28" t="s">
        <v>4577</v>
      </c>
      <c r="D38" s="132" t="str">
        <f t="shared" si="9"/>
        <v>CS-07R1-IN / CS-07R1-OUT</v>
      </c>
      <c r="E38" s="133">
        <v>19700</v>
      </c>
      <c r="F38" s="28">
        <f>VLOOKUP("*CS-07R1-IN*",[13]TDSheet!$A:$H,COLUMN([13]TDSheet!$E$10),0)</f>
        <v>108</v>
      </c>
    </row>
    <row r="39" spans="1:6">
      <c r="A39" s="28" t="s">
        <v>4579</v>
      </c>
      <c r="B39" s="28" t="s">
        <v>4578</v>
      </c>
      <c r="C39" s="28" t="s">
        <v>4579</v>
      </c>
      <c r="D39" s="132"/>
      <c r="E39" s="133"/>
      <c r="F39" s="28">
        <f>VLOOKUP("*CS-07R1-OUT*",[13]TDSheet!$A:$H,COLUMN([13]TDSheet!$E$10),0)</f>
        <v>127</v>
      </c>
    </row>
    <row r="40" spans="1:6">
      <c r="A40" s="28" t="s">
        <v>4581</v>
      </c>
      <c r="B40" s="28" t="s">
        <v>4580</v>
      </c>
      <c r="C40" s="28" t="s">
        <v>4581</v>
      </c>
      <c r="D40" s="132" t="str">
        <f t="shared" si="9"/>
        <v>CS-09R1-IN / CS-09R1-OUT</v>
      </c>
      <c r="E40" s="133">
        <v>21800</v>
      </c>
      <c r="F40" s="28">
        <f>VLOOKUP("*CS-09R1-IN*",[13]TDSheet!$A:$H,COLUMN([13]TDSheet!$E$10),0)</f>
        <v>125</v>
      </c>
    </row>
    <row r="41" spans="1:6">
      <c r="A41" s="28" t="s">
        <v>4583</v>
      </c>
      <c r="B41" s="28" t="s">
        <v>4582</v>
      </c>
      <c r="C41" s="28" t="s">
        <v>4583</v>
      </c>
      <c r="D41" s="132"/>
      <c r="E41" s="133"/>
      <c r="F41" s="28">
        <f>VLOOKUP("*CS-09R1-OUT*",[13]TDSheet!$A:$H,COLUMN([13]TDSheet!$E$10),0)</f>
        <v>124</v>
      </c>
    </row>
    <row r="42" spans="1:6">
      <c r="A42" s="28" t="s">
        <v>4585</v>
      </c>
      <c r="B42" s="28" t="s">
        <v>4584</v>
      </c>
      <c r="C42" s="28" t="s">
        <v>4585</v>
      </c>
      <c r="D42" s="132" t="str">
        <f t="shared" si="9"/>
        <v>CS-12R1-IN / CS-12R1-OUT</v>
      </c>
      <c r="E42" s="133">
        <v>30300</v>
      </c>
      <c r="F42" s="28">
        <f>VLOOKUP("*CS-12R1-IN*",[13]TDSheet!$A:$H,COLUMN([13]TDSheet!$E$10),0)</f>
        <v>676</v>
      </c>
    </row>
    <row r="43" spans="1:6">
      <c r="A43" s="28" t="s">
        <v>4587</v>
      </c>
      <c r="B43" s="28" t="s">
        <v>4586</v>
      </c>
      <c r="C43" s="28" t="s">
        <v>4587</v>
      </c>
      <c r="D43" s="132"/>
      <c r="E43" s="133"/>
      <c r="F43" s="28">
        <f>VLOOKUP("*CS-12R1-OUT*",[13]TDSheet!$A:$H,COLUMN([13]TDSheet!$E$10),0)</f>
        <v>675</v>
      </c>
    </row>
    <row r="44" spans="1:6">
      <c r="A44" s="28" t="s">
        <v>4589</v>
      </c>
      <c r="B44" s="28" t="s">
        <v>4588</v>
      </c>
      <c r="C44" s="28" t="s">
        <v>4589</v>
      </c>
      <c r="D44" s="132" t="str">
        <f t="shared" si="9"/>
        <v>CS-18R1-IN / CS-18R1-OUT</v>
      </c>
      <c r="E44" s="133">
        <v>50400</v>
      </c>
      <c r="F44" s="28">
        <f>VLOOKUP("*CS-18R1-IN*",[13]TDSheet!$A:$H,COLUMN([13]TDSheet!$E$10),0)</f>
        <v>69</v>
      </c>
    </row>
    <row r="45" spans="1:6">
      <c r="A45" s="28" t="s">
        <v>4591</v>
      </c>
      <c r="B45" s="28" t="s">
        <v>4590</v>
      </c>
      <c r="C45" s="28" t="s">
        <v>4591</v>
      </c>
      <c r="D45" s="132"/>
      <c r="E45" s="133"/>
      <c r="F45" s="28">
        <f>VLOOKUP("*CS-18R1-OUT*",[13]TDSheet!$A:$H,COLUMN([13]TDSheet!$E$10),0)</f>
        <v>67</v>
      </c>
    </row>
    <row r="46" spans="1:6">
      <c r="A46" s="28" t="s">
        <v>4593</v>
      </c>
      <c r="B46" s="28" t="s">
        <v>4592</v>
      </c>
      <c r="C46" s="28" t="s">
        <v>4593</v>
      </c>
      <c r="D46" s="132" t="str">
        <f t="shared" si="9"/>
        <v>CS-24R1-IN / CS-24R1-OUT</v>
      </c>
      <c r="E46" s="133">
        <v>64800</v>
      </c>
      <c r="F46" s="28">
        <f>VLOOKUP("*CS-24R1-IN*",[13]TDSheet!$A:$H,COLUMN([13]TDSheet!$E$10),0)</f>
        <v>212</v>
      </c>
    </row>
    <row r="47" spans="1:6">
      <c r="A47" s="28" t="s">
        <v>4595</v>
      </c>
      <c r="B47" s="28" t="s">
        <v>4594</v>
      </c>
      <c r="C47" s="28" t="s">
        <v>4595</v>
      </c>
      <c r="D47" s="132"/>
      <c r="E47" s="133"/>
      <c r="F47" s="28">
        <f>VLOOKUP("*CS-24R1-OUT*",[13]TDSheet!$A:$H,COLUMN([13]TDSheet!$E$10),0)</f>
        <v>212</v>
      </c>
    </row>
    <row r="48" spans="1:6">
      <c r="A48" s="130" t="s">
        <v>352</v>
      </c>
      <c r="B48" s="134"/>
      <c r="C48" s="134"/>
      <c r="D48" s="134"/>
      <c r="E48" s="134"/>
      <c r="F48" s="134"/>
    </row>
    <row r="49" spans="1:6">
      <c r="A49" s="28" t="s">
        <v>4597</v>
      </c>
      <c r="B49" s="28" t="s">
        <v>4596</v>
      </c>
      <c r="C49" s="28" t="s">
        <v>4597</v>
      </c>
      <c r="D49" s="28" t="s">
        <v>4600</v>
      </c>
      <c r="E49" s="29">
        <v>3090</v>
      </c>
      <c r="F49" s="28">
        <f>VLOOKUP("*SIW01R1*",[13]TDSheet!$A:$H,COLUMN([13]TDSheet!$E$10),0)</f>
        <v>798</v>
      </c>
    </row>
    <row r="50" spans="1:6">
      <c r="A50" s="28" t="s">
        <v>1756</v>
      </c>
      <c r="B50" s="28" t="s">
        <v>4433</v>
      </c>
      <c r="C50" s="28" t="s">
        <v>1756</v>
      </c>
      <c r="D50" s="28" t="s">
        <v>4601</v>
      </c>
      <c r="E50" s="29">
        <v>3090</v>
      </c>
      <c r="F50" s="28" t="e">
        <f>VLOOKUP("*SIW01MB1*",[13]TDSheet!$A:$H,COLUMN([13]TDSheet!$E$10),0)</f>
        <v>#N/A</v>
      </c>
    </row>
  </sheetData>
  <mergeCells count="47">
    <mergeCell ref="D21:D22"/>
    <mergeCell ref="E21:E22"/>
    <mergeCell ref="D23:D24"/>
    <mergeCell ref="E23:E24"/>
    <mergeCell ref="D17:D18"/>
    <mergeCell ref="E17:E18"/>
    <mergeCell ref="D19:D20"/>
    <mergeCell ref="E19:E20"/>
    <mergeCell ref="D12:D13"/>
    <mergeCell ref="E12:E13"/>
    <mergeCell ref="D15:D16"/>
    <mergeCell ref="E15:E16"/>
    <mergeCell ref="A14:F14"/>
    <mergeCell ref="D10:D11"/>
    <mergeCell ref="E10:E11"/>
    <mergeCell ref="A25:F25"/>
    <mergeCell ref="A2:F2"/>
    <mergeCell ref="D27:D28"/>
    <mergeCell ref="D29:D30"/>
    <mergeCell ref="D31:D32"/>
    <mergeCell ref="D6:D7"/>
    <mergeCell ref="E6:E7"/>
    <mergeCell ref="A3:F3"/>
    <mergeCell ref="D4:D5"/>
    <mergeCell ref="E4:E5"/>
    <mergeCell ref="D8:D9"/>
    <mergeCell ref="E8:E9"/>
    <mergeCell ref="E35:E36"/>
    <mergeCell ref="D33:D34"/>
    <mergeCell ref="D35:D36"/>
    <mergeCell ref="D38:D39"/>
    <mergeCell ref="E31:E32"/>
    <mergeCell ref="E33:E34"/>
    <mergeCell ref="E27:E28"/>
    <mergeCell ref="E29:E30"/>
    <mergeCell ref="E40:E41"/>
    <mergeCell ref="D44:D45"/>
    <mergeCell ref="D46:D47"/>
    <mergeCell ref="D40:D41"/>
    <mergeCell ref="D42:D43"/>
    <mergeCell ref="A48:F48"/>
    <mergeCell ref="E46:E47"/>
    <mergeCell ref="A26:F26"/>
    <mergeCell ref="A37:F37"/>
    <mergeCell ref="E42:E43"/>
    <mergeCell ref="E44:E45"/>
    <mergeCell ref="E38:E3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6F1E3-BFBC-4F38-8546-7ECF66E0D571}">
  <dimension ref="A1:I231"/>
  <sheetViews>
    <sheetView workbookViewId="0">
      <selection activeCell="F1" sqref="F1"/>
    </sheetView>
  </sheetViews>
  <sheetFormatPr defaultRowHeight="15"/>
  <cols>
    <col min="1" max="1" width="20" style="36" customWidth="1"/>
    <col min="2" max="2" width="19.42578125" style="36" customWidth="1"/>
    <col min="3" max="3" width="20.7109375" style="36" customWidth="1"/>
    <col min="4" max="4" width="31.7109375" style="36" customWidth="1"/>
    <col min="5" max="5" width="9.140625" style="37"/>
    <col min="6" max="9" width="9.7109375" style="36" customWidth="1"/>
    <col min="10" max="16384" width="9.140625" style="36"/>
  </cols>
  <sheetData>
    <row r="1" spans="1:9" s="40" customFormat="1">
      <c r="A1" s="40" t="s">
        <v>144</v>
      </c>
      <c r="B1" s="40" t="s">
        <v>145</v>
      </c>
      <c r="C1" s="40" t="s">
        <v>1104</v>
      </c>
      <c r="D1" s="40" t="s">
        <v>147</v>
      </c>
      <c r="E1" s="3" t="s">
        <v>148</v>
      </c>
      <c r="F1" s="40" t="s">
        <v>4736</v>
      </c>
      <c r="G1" s="40" t="s">
        <v>2247</v>
      </c>
      <c r="H1" s="40" t="s">
        <v>4737</v>
      </c>
      <c r="I1" s="40" t="s">
        <v>4738</v>
      </c>
    </row>
    <row r="2" spans="1:9" ht="15.75">
      <c r="A2" s="129" t="s">
        <v>3279</v>
      </c>
      <c r="B2" s="129"/>
      <c r="C2" s="129"/>
      <c r="D2" s="129"/>
      <c r="E2" s="129"/>
      <c r="F2" s="129"/>
    </row>
    <row r="3" spans="1:9" ht="15" customHeight="1">
      <c r="A3" s="130" t="s">
        <v>2531</v>
      </c>
      <c r="B3" s="130"/>
      <c r="C3" s="130"/>
      <c r="D3" s="130"/>
      <c r="E3" s="130"/>
      <c r="F3" s="130"/>
      <c r="G3" s="130"/>
    </row>
    <row r="4" spans="1:9">
      <c r="A4" s="36" t="s">
        <v>2472</v>
      </c>
      <c r="C4" s="36" t="s">
        <v>2472</v>
      </c>
      <c r="D4" s="132" t="str">
        <f>_xlfn.CONCAT(C4," / ",C5)</f>
        <v>EVO25AVQS1R / EVO25FVS1R</v>
      </c>
      <c r="E4" s="133">
        <f>VLOOKUP(A4,[14]RAC!$A:$K,COLUMN([14]RAC!$K$11),0)</f>
        <v>111290</v>
      </c>
      <c r="F4" s="36">
        <f>VLOOKUP(A4,[5]Лист1!$A:$E,COLUMN([5]Лист1!$C$4),0)</f>
        <v>0</v>
      </c>
      <c r="G4" s="36" t="str">
        <f>VLOOKUP(A4,[5]Лист1!$A:$E,COLUMN([5]Лист1!$D$526),0)</f>
        <v>&gt;50</v>
      </c>
      <c r="H4" s="36" t="str">
        <f>VLOOKUP(A4,[6]Лист1!$A:$E,COLUMN([6]Лист1!$C$4),0)</f>
        <v>&gt;50</v>
      </c>
      <c r="I4" s="36">
        <f>VLOOKUP(A4,[7]Лист1!$A:$E,COLUMN([7]Лист1!$C$4),0)</f>
        <v>0</v>
      </c>
    </row>
    <row r="5" spans="1:9">
      <c r="A5" s="36" t="s">
        <v>2475</v>
      </c>
      <c r="C5" s="36" t="s">
        <v>2475</v>
      </c>
      <c r="D5" s="132"/>
      <c r="E5" s="133"/>
      <c r="F5" s="36">
        <f>VLOOKUP(A5,[5]Лист1!$A:$E,COLUMN([5]Лист1!$C$4),0)</f>
        <v>2</v>
      </c>
      <c r="G5" s="36" t="str">
        <f>VLOOKUP(A5,[5]Лист1!$A:$E,COLUMN([5]Лист1!$D$526),0)</f>
        <v>&gt;50</v>
      </c>
      <c r="H5" s="36" t="str">
        <f>VLOOKUP(A5,[6]Лист1!$A:$E,COLUMN([6]Лист1!$C$4),0)</f>
        <v>&gt;50</v>
      </c>
      <c r="I5" s="36">
        <f>VLOOKUP(A5,[7]Лист1!$A:$E,COLUMN([7]Лист1!$C$4),0)</f>
        <v>0</v>
      </c>
    </row>
    <row r="6" spans="1:9">
      <c r="A6" s="36" t="s">
        <v>2473</v>
      </c>
      <c r="C6" s="36" t="s">
        <v>2473</v>
      </c>
      <c r="D6" s="132" t="str">
        <f>_xlfn.CONCAT(C6," / ",C7)</f>
        <v>EVO35AVQS1R / EVO35FVS1R</v>
      </c>
      <c r="E6" s="133">
        <f>VLOOKUP(A6,[14]RAC!$A:$K,COLUMN([14]RAC!$K$11),0)</f>
        <v>117890</v>
      </c>
      <c r="F6" s="36">
        <f>VLOOKUP(A6,[5]Лист1!$A:$E,COLUMN([5]Лист1!$C$4),0)</f>
        <v>3</v>
      </c>
      <c r="G6" s="36">
        <f>VLOOKUP(A6,[5]Лист1!$A:$E,COLUMN([5]Лист1!$D$526),0)</f>
        <v>33</v>
      </c>
      <c r="H6" s="36">
        <f>VLOOKUP(A6,[6]Лист1!$A:$E,COLUMN([6]Лист1!$C$4),0)</f>
        <v>33</v>
      </c>
      <c r="I6" s="36">
        <f>VLOOKUP(A6,[7]Лист1!$A:$E,COLUMN([7]Лист1!$C$4),0)</f>
        <v>0</v>
      </c>
    </row>
    <row r="7" spans="1:9">
      <c r="A7" s="36" t="s">
        <v>2476</v>
      </c>
      <c r="C7" s="36" t="s">
        <v>2476</v>
      </c>
      <c r="D7" s="132"/>
      <c r="E7" s="133"/>
      <c r="F7" s="36">
        <f>VLOOKUP(A7,[5]Лист1!$A:$E,COLUMN([5]Лист1!$C$4),0)</f>
        <v>3</v>
      </c>
      <c r="G7" s="36">
        <f>VLOOKUP(A7,[5]Лист1!$A:$E,COLUMN([5]Лист1!$D$526),0)</f>
        <v>37</v>
      </c>
      <c r="H7" s="36">
        <f>VLOOKUP(A7,[6]Лист1!$A:$E,COLUMN([6]Лист1!$C$4),0)</f>
        <v>37</v>
      </c>
      <c r="I7" s="36">
        <f>VLOOKUP(A7,[7]Лист1!$A:$E,COLUMN([7]Лист1!$C$4),0)</f>
        <v>0</v>
      </c>
    </row>
    <row r="8" spans="1:9">
      <c r="A8" s="36" t="s">
        <v>2474</v>
      </c>
      <c r="C8" s="36" t="s">
        <v>2474</v>
      </c>
      <c r="D8" s="132" t="str">
        <f>_xlfn.CONCAT(C8," / ",C9)</f>
        <v>EVO50AVQS1R / EVO50FVS1R</v>
      </c>
      <c r="E8" s="133">
        <f>VLOOKUP(A8,[14]RAC!$A:$K,COLUMN([14]RAC!$K$11),0)</f>
        <v>150290</v>
      </c>
      <c r="F8" s="36">
        <f>VLOOKUP(A8,[5]Лист1!$A:$E,COLUMN([5]Лист1!$C$4),0)</f>
        <v>0</v>
      </c>
      <c r="G8" s="36">
        <f>VLOOKUP(A8,[5]Лист1!$A:$E,COLUMN([5]Лист1!$D$526),0)</f>
        <v>21</v>
      </c>
      <c r="H8" s="36">
        <f>VLOOKUP(A8,[6]Лист1!$A:$E,COLUMN([6]Лист1!$C$4),0)</f>
        <v>21</v>
      </c>
      <c r="I8" s="36">
        <f>VLOOKUP(A8,[7]Лист1!$A:$E,COLUMN([7]Лист1!$C$4),0)</f>
        <v>0</v>
      </c>
    </row>
    <row r="9" spans="1:9">
      <c r="A9" s="36" t="s">
        <v>2477</v>
      </c>
      <c r="C9" s="36" t="s">
        <v>2477</v>
      </c>
      <c r="D9" s="132"/>
      <c r="E9" s="133"/>
      <c r="F9" s="36">
        <f>VLOOKUP(A9,[5]Лист1!$A:$E,COLUMN([5]Лист1!$C$4),0)</f>
        <v>0</v>
      </c>
      <c r="G9" s="36">
        <f>VLOOKUP(A9,[5]Лист1!$A:$E,COLUMN([5]Лист1!$D$526),0)</f>
        <v>24</v>
      </c>
      <c r="H9" s="36">
        <f>VLOOKUP(A9,[6]Лист1!$A:$E,COLUMN([6]Лист1!$C$4),0)</f>
        <v>24</v>
      </c>
      <c r="I9" s="36">
        <f>VLOOKUP(A9,[7]Лист1!$A:$E,COLUMN([7]Лист1!$C$4),0)</f>
        <v>0</v>
      </c>
    </row>
    <row r="10" spans="1:9">
      <c r="A10" s="130" t="s">
        <v>2532</v>
      </c>
      <c r="B10" s="130"/>
      <c r="C10" s="130"/>
      <c r="D10" s="130"/>
      <c r="E10" s="130"/>
      <c r="F10" s="130"/>
      <c r="G10" s="130"/>
    </row>
    <row r="11" spans="1:9">
      <c r="A11" s="36" t="s">
        <v>2478</v>
      </c>
      <c r="C11" s="36" t="s">
        <v>2478</v>
      </c>
      <c r="D11" s="132" t="str">
        <f>_xlfn.CONCAT(C11," / ",C12)</f>
        <v>UNI25AVQS1R / UNI25FVS1R</v>
      </c>
      <c r="E11" s="133">
        <f>VLOOKUP(A11,[14]RAC!$A:$K,COLUMN([14]RAC!$K$11),0)</f>
        <v>70790</v>
      </c>
      <c r="F11" s="36">
        <f>VLOOKUP(A11,[5]Лист1!$A:$E,COLUMN([5]Лист1!$C$4),0)</f>
        <v>0</v>
      </c>
      <c r="G11" s="36" t="str">
        <f>VLOOKUP(A11,[5]Лист1!$A:$E,COLUMN([5]Лист1!$D$526),0)</f>
        <v>&gt;50</v>
      </c>
      <c r="H11" s="36" t="str">
        <f>VLOOKUP(A11,[6]Лист1!$A:$E,COLUMN([6]Лист1!$C$4),0)</f>
        <v>&gt;50</v>
      </c>
      <c r="I11" s="36">
        <f>VLOOKUP(A11,[7]Лист1!$A:$E,COLUMN([7]Лист1!$C$4),0)</f>
        <v>0</v>
      </c>
    </row>
    <row r="12" spans="1:9">
      <c r="A12" s="36" t="s">
        <v>2479</v>
      </c>
      <c r="C12" s="36" t="s">
        <v>2479</v>
      </c>
      <c r="D12" s="132"/>
      <c r="E12" s="133"/>
      <c r="F12" s="36">
        <f>VLOOKUP(A12,[5]Лист1!$A:$E,COLUMN([5]Лист1!$C$4),0)</f>
        <v>0</v>
      </c>
      <c r="G12" s="36" t="str">
        <f>VLOOKUP(A12,[5]Лист1!$A:$E,COLUMN([5]Лист1!$D$526),0)</f>
        <v>&gt;50</v>
      </c>
      <c r="H12" s="36" t="str">
        <f>VLOOKUP(A12,[6]Лист1!$A:$E,COLUMN([6]Лист1!$C$4),0)</f>
        <v>&gt;50</v>
      </c>
      <c r="I12" s="36">
        <f>VLOOKUP(A12,[7]Лист1!$A:$E,COLUMN([7]Лист1!$C$4),0)</f>
        <v>0</v>
      </c>
    </row>
    <row r="13" spans="1:9">
      <c r="A13" s="36" t="s">
        <v>2480</v>
      </c>
      <c r="C13" s="36" t="s">
        <v>2480</v>
      </c>
      <c r="D13" s="132" t="str">
        <f>_xlfn.CONCAT(C13," / ",C14)</f>
        <v>UNI35AVQS1R / UNI35FVS1R</v>
      </c>
      <c r="E13" s="133">
        <f>VLOOKUP(A13,[14]RAC!$A:$K,COLUMN([14]RAC!$K$11),0)</f>
        <v>89590</v>
      </c>
      <c r="F13" s="36">
        <f>VLOOKUP(A13,[5]Лист1!$A:$E,COLUMN([5]Лист1!$C$4),0)</f>
        <v>0</v>
      </c>
      <c r="G13" s="36">
        <f>VLOOKUP(A13,[5]Лист1!$A:$E,COLUMN([5]Лист1!$D$526),0)</f>
        <v>0</v>
      </c>
      <c r="H13" s="36">
        <f>VLOOKUP(A13,[6]Лист1!$A:$E,COLUMN([6]Лист1!$C$4),0)</f>
        <v>0</v>
      </c>
      <c r="I13" s="36">
        <f>VLOOKUP(A13,[7]Лист1!$A:$E,COLUMN([7]Лист1!$C$4),0)</f>
        <v>0</v>
      </c>
    </row>
    <row r="14" spans="1:9">
      <c r="A14" s="36" t="s">
        <v>2481</v>
      </c>
      <c r="C14" s="36" t="s">
        <v>2481</v>
      </c>
      <c r="D14" s="132"/>
      <c r="E14" s="133"/>
      <c r="F14" s="36">
        <f>VLOOKUP(A14,[5]Лист1!$A:$E,COLUMN([5]Лист1!$C$4),0)</f>
        <v>3</v>
      </c>
      <c r="G14" s="36">
        <f>VLOOKUP(A14,[5]Лист1!$A:$E,COLUMN([5]Лист1!$D$526),0)</f>
        <v>0</v>
      </c>
      <c r="H14" s="36">
        <f>VLOOKUP(A14,[6]Лист1!$A:$E,COLUMN([6]Лист1!$C$4),0)</f>
        <v>0</v>
      </c>
      <c r="I14" s="36">
        <f>VLOOKUP(A14,[7]Лист1!$A:$E,COLUMN([7]Лист1!$C$4),0)</f>
        <v>0</v>
      </c>
    </row>
    <row r="15" spans="1:9">
      <c r="A15" s="130" t="s">
        <v>2533</v>
      </c>
      <c r="B15" s="130"/>
      <c r="C15" s="130"/>
      <c r="D15" s="130"/>
      <c r="E15" s="130"/>
      <c r="F15" s="130"/>
      <c r="G15" s="130"/>
    </row>
    <row r="16" spans="1:9">
      <c r="A16" s="36" t="s">
        <v>2482</v>
      </c>
      <c r="C16" s="36" t="s">
        <v>2482</v>
      </c>
      <c r="D16" s="132" t="str">
        <f>_xlfn.CONCAT(C16," / ",C17)</f>
        <v>SIB25AVQS1R / SIB25FVS1R</v>
      </c>
      <c r="E16" s="133">
        <f>VLOOKUP(A16,[14]RAC!$A:$K,COLUMN([14]RAC!$K$11),0)</f>
        <v>65290</v>
      </c>
      <c r="F16" s="36">
        <f>VLOOKUP(A16,[5]Лист1!$A:$E,COLUMN([5]Лист1!$C$4),0)</f>
        <v>0</v>
      </c>
      <c r="G16" s="36">
        <f>VLOOKUP(A16,[5]Лист1!$A:$E,COLUMN([5]Лист1!$D$526),0)</f>
        <v>46</v>
      </c>
      <c r="H16" s="36">
        <f>VLOOKUP(A16,[6]Лист1!$A:$E,COLUMN([6]Лист1!$C$4),0)</f>
        <v>0</v>
      </c>
      <c r="I16" s="36">
        <f>VLOOKUP(A16,[7]Лист1!$A:$E,COLUMN([7]Лист1!$C$4),0)</f>
        <v>0</v>
      </c>
    </row>
    <row r="17" spans="1:9">
      <c r="A17" s="36" t="s">
        <v>2483</v>
      </c>
      <c r="C17" s="36" t="s">
        <v>2483</v>
      </c>
      <c r="D17" s="132"/>
      <c r="E17" s="133"/>
      <c r="F17" s="36">
        <f>VLOOKUP(A17,[5]Лист1!$A:$E,COLUMN([5]Лист1!$C$4),0)</f>
        <v>1</v>
      </c>
      <c r="G17" s="36">
        <f>VLOOKUP(A17,[5]Лист1!$A:$E,COLUMN([5]Лист1!$D$526),0)</f>
        <v>46</v>
      </c>
      <c r="H17" s="36">
        <f>VLOOKUP(A17,[6]Лист1!$A:$E,COLUMN([6]Лист1!$C$4),0)</f>
        <v>0</v>
      </c>
      <c r="I17" s="36">
        <f>VLOOKUP(A17,[7]Лист1!$A:$E,COLUMN([7]Лист1!$C$4),0)</f>
        <v>0</v>
      </c>
    </row>
    <row r="18" spans="1:9">
      <c r="A18" s="36" t="s">
        <v>2484</v>
      </c>
      <c r="C18" s="36" t="s">
        <v>2484</v>
      </c>
      <c r="D18" s="132" t="str">
        <f>_xlfn.CONCAT(C18," / ",C19)</f>
        <v>SIB35AVQS1R / SIB35FVS1R</v>
      </c>
      <c r="E18" s="133">
        <f>VLOOKUP(A18,[14]RAC!$A:$K,COLUMN([14]RAC!$K$11),0)</f>
        <v>71890</v>
      </c>
      <c r="F18" s="36">
        <f>VLOOKUP(A18,[5]Лист1!$A:$E,COLUMN([5]Лист1!$C$4),0)</f>
        <v>0</v>
      </c>
      <c r="G18" s="36">
        <f>VLOOKUP(A18,[5]Лист1!$A:$E,COLUMN([5]Лист1!$D$526),0)</f>
        <v>39</v>
      </c>
      <c r="H18" s="36">
        <f>VLOOKUP(A18,[6]Лист1!$A:$E,COLUMN([6]Лист1!$C$4),0)</f>
        <v>0</v>
      </c>
      <c r="I18" s="36">
        <f>VLOOKUP(A18,[7]Лист1!$A:$E,COLUMN([7]Лист1!$C$4),0)</f>
        <v>0</v>
      </c>
    </row>
    <row r="19" spans="1:9">
      <c r="A19" s="36" t="s">
        <v>2485</v>
      </c>
      <c r="C19" s="36" t="s">
        <v>2485</v>
      </c>
      <c r="D19" s="132"/>
      <c r="E19" s="133"/>
      <c r="F19" s="36">
        <f>VLOOKUP(A19,[5]Лист1!$A:$E,COLUMN([5]Лист1!$C$4),0)</f>
        <v>0</v>
      </c>
      <c r="G19" s="36">
        <f>VLOOKUP(A19,[5]Лист1!$A:$E,COLUMN([5]Лист1!$D$526),0)</f>
        <v>36</v>
      </c>
      <c r="H19" s="36">
        <f>VLOOKUP(A19,[6]Лист1!$A:$E,COLUMN([6]Лист1!$C$4),0)</f>
        <v>0</v>
      </c>
      <c r="I19" s="36">
        <f>VLOOKUP(A19,[7]Лист1!$A:$E,COLUMN([7]Лист1!$C$4),0)</f>
        <v>0</v>
      </c>
    </row>
    <row r="20" spans="1:9">
      <c r="A20" s="36" t="s">
        <v>2486</v>
      </c>
      <c r="C20" s="36" t="s">
        <v>2486</v>
      </c>
      <c r="D20" s="132" t="str">
        <f>_xlfn.CONCAT(C20," / ",C21)</f>
        <v>SIB50AVQS1R / SIB50FVS1R</v>
      </c>
      <c r="E20" s="133">
        <f>VLOOKUP(A20,[14]RAC!$A:$K,COLUMN([14]RAC!$K$11),0)</f>
        <v>108090</v>
      </c>
      <c r="F20" s="36">
        <f>VLOOKUP(A20,[5]Лист1!$A:$E,COLUMN([5]Лист1!$C$4),0)</f>
        <v>0</v>
      </c>
      <c r="G20" s="36">
        <f>VLOOKUP(A20,[5]Лист1!$A:$E,COLUMN([5]Лист1!$D$526),0)</f>
        <v>10</v>
      </c>
      <c r="H20" s="36">
        <f>VLOOKUP(A20,[6]Лист1!$A:$E,COLUMN([6]Лист1!$C$4),0)</f>
        <v>0</v>
      </c>
      <c r="I20" s="36">
        <f>VLOOKUP(A20,[7]Лист1!$A:$E,COLUMN([7]Лист1!$C$4),0)</f>
        <v>0</v>
      </c>
    </row>
    <row r="21" spans="1:9">
      <c r="A21" s="36" t="s">
        <v>2487</v>
      </c>
      <c r="C21" s="36" t="s">
        <v>2487</v>
      </c>
      <c r="D21" s="132"/>
      <c r="E21" s="133"/>
      <c r="F21" s="36">
        <f>VLOOKUP(A21,[5]Лист1!$A:$E,COLUMN([5]Лист1!$C$4),0)</f>
        <v>0</v>
      </c>
      <c r="G21" s="36">
        <f>VLOOKUP(A21,[5]Лист1!$A:$E,COLUMN([5]Лист1!$D$526),0)</f>
        <v>7</v>
      </c>
      <c r="H21" s="36">
        <f>VLOOKUP(A21,[6]Лист1!$A:$E,COLUMN([6]Лист1!$C$4),0)</f>
        <v>0</v>
      </c>
      <c r="I21" s="36">
        <f>VLOOKUP(A21,[7]Лист1!$A:$E,COLUMN([7]Лист1!$C$4),0)</f>
        <v>0</v>
      </c>
    </row>
    <row r="22" spans="1:9">
      <c r="A22" s="36" t="s">
        <v>2488</v>
      </c>
      <c r="C22" s="36" t="s">
        <v>2488</v>
      </c>
      <c r="D22" s="132" t="str">
        <f>_xlfn.CONCAT(C22," / ",C23)</f>
        <v>SIB70AVQS1R / SIB70FVS1R</v>
      </c>
      <c r="E22" s="133">
        <f>VLOOKUP(A22,[14]RAC!$A:$K,COLUMN([14]RAC!$K$11),0)</f>
        <v>142390</v>
      </c>
      <c r="F22" s="36">
        <f>VLOOKUP(A22,[5]Лист1!$A:$E,COLUMN([5]Лист1!$C$4),0)</f>
        <v>1</v>
      </c>
      <c r="G22" s="36">
        <f>VLOOKUP(A22,[5]Лист1!$A:$E,COLUMN([5]Лист1!$D$526),0)</f>
        <v>0</v>
      </c>
      <c r="H22" s="36">
        <f>VLOOKUP(A22,[6]Лист1!$A:$E,COLUMN([6]Лист1!$C$4),0)</f>
        <v>0</v>
      </c>
      <c r="I22" s="36">
        <f>VLOOKUP(A22,[7]Лист1!$A:$E,COLUMN([7]Лист1!$C$4),0)</f>
        <v>0</v>
      </c>
    </row>
    <row r="23" spans="1:9">
      <c r="A23" s="36" t="s">
        <v>2489</v>
      </c>
      <c r="C23" s="36" t="s">
        <v>2489</v>
      </c>
      <c r="D23" s="132"/>
      <c r="E23" s="133"/>
      <c r="F23" s="36">
        <f>VLOOKUP(A23,[5]Лист1!$A:$E,COLUMN([5]Лист1!$C$4),0)</f>
        <v>1</v>
      </c>
      <c r="G23" s="36">
        <f>VLOOKUP(A23,[5]Лист1!$A:$E,COLUMN([5]Лист1!$D$526),0)</f>
        <v>0</v>
      </c>
      <c r="H23" s="36">
        <f>VLOOKUP(A23,[6]Лист1!$A:$E,COLUMN([6]Лист1!$C$4),0)</f>
        <v>0</v>
      </c>
      <c r="I23" s="36">
        <f>VLOOKUP(A23,[7]Лист1!$A:$E,COLUMN([7]Лист1!$C$4),0)</f>
        <v>0</v>
      </c>
    </row>
    <row r="24" spans="1:9">
      <c r="A24" s="130" t="s">
        <v>2534</v>
      </c>
      <c r="B24" s="130"/>
      <c r="C24" s="130"/>
      <c r="D24" s="130"/>
      <c r="E24" s="130"/>
      <c r="F24" s="130"/>
      <c r="G24" s="130"/>
    </row>
    <row r="25" spans="1:9">
      <c r="A25" s="36" t="s">
        <v>2490</v>
      </c>
      <c r="C25" s="36" t="s">
        <v>2490</v>
      </c>
      <c r="D25" s="132" t="str">
        <f>_xlfn.CONCAT(C25," / ",C26)</f>
        <v>AIR25AVQS1R-2 / AIR25FVS1R-2</v>
      </c>
      <c r="E25" s="133">
        <f>VLOOKUP(A25,[14]RAC!$A:$K,COLUMN([14]RAC!$K$11),0)</f>
        <v>44390</v>
      </c>
      <c r="F25" s="36">
        <f>VLOOKUP(A25,[5]Лист1!$A:$E,COLUMN([5]Лист1!$C$4),0)</f>
        <v>0</v>
      </c>
      <c r="G25" s="36">
        <f>VLOOKUP(A25,[5]Лист1!$A:$E,COLUMN([5]Лист1!$D$526),0)</f>
        <v>0</v>
      </c>
      <c r="H25" s="36">
        <f>VLOOKUP(A25,[6]Лист1!$A:$E,COLUMN([6]Лист1!$C$4),0)</f>
        <v>0</v>
      </c>
      <c r="I25" s="36">
        <f>VLOOKUP(A25,[7]Лист1!$A:$E,COLUMN([7]Лист1!$C$4),0)</f>
        <v>0</v>
      </c>
    </row>
    <row r="26" spans="1:9">
      <c r="A26" s="36" t="s">
        <v>2491</v>
      </c>
      <c r="C26" s="36" t="s">
        <v>2491</v>
      </c>
      <c r="D26" s="132"/>
      <c r="E26" s="133"/>
      <c r="F26" s="36">
        <f>VLOOKUP(A26,[5]Лист1!$A:$E,COLUMN([5]Лист1!$C$4),0)</f>
        <v>0</v>
      </c>
      <c r="G26" s="36">
        <f>VLOOKUP(A26,[5]Лист1!$A:$E,COLUMN([5]Лист1!$D$526),0)</f>
        <v>3</v>
      </c>
      <c r="H26" s="36">
        <f>VLOOKUP(A26,[6]Лист1!$A:$E,COLUMN([6]Лист1!$C$4),0)</f>
        <v>0</v>
      </c>
      <c r="I26" s="36">
        <f>VLOOKUP(A26,[7]Лист1!$A:$E,COLUMN([7]Лист1!$C$4),0)</f>
        <v>0</v>
      </c>
    </row>
    <row r="27" spans="1:9">
      <c r="A27" s="36" t="s">
        <v>2492</v>
      </c>
      <c r="C27" s="36" t="s">
        <v>2492</v>
      </c>
      <c r="D27" s="132" t="str">
        <f>_xlfn.CONCAT(C27," / ",C28)</f>
        <v>AIR35AVQS1R-2 / AIR35FVS1R-2</v>
      </c>
      <c r="E27" s="133">
        <f>VLOOKUP(A27,[14]RAC!$A:$K,COLUMN([14]RAC!$K$11),0)</f>
        <v>49390</v>
      </c>
      <c r="F27" s="36">
        <f>VLOOKUP(A27,[5]Лист1!$A:$E,COLUMN([5]Лист1!$C$4),0)</f>
        <v>0</v>
      </c>
      <c r="G27" s="36">
        <f>VLOOKUP(A27,[5]Лист1!$A:$E,COLUMN([5]Лист1!$D$526),0)</f>
        <v>0</v>
      </c>
      <c r="H27" s="36">
        <f>VLOOKUP(A27,[6]Лист1!$A:$E,COLUMN([6]Лист1!$C$4),0)</f>
        <v>0</v>
      </c>
      <c r="I27" s="36">
        <f>VLOOKUP(A27,[7]Лист1!$A:$E,COLUMN([7]Лист1!$C$4),0)</f>
        <v>0</v>
      </c>
    </row>
    <row r="28" spans="1:9">
      <c r="A28" s="36" t="s">
        <v>2493</v>
      </c>
      <c r="C28" s="36" t="s">
        <v>2493</v>
      </c>
      <c r="D28" s="132"/>
      <c r="E28" s="133"/>
      <c r="F28" s="36">
        <f>VLOOKUP(A28,[5]Лист1!$A:$E,COLUMN([5]Лист1!$C$4),0)</f>
        <v>0</v>
      </c>
      <c r="G28" s="36">
        <f>VLOOKUP(A28,[5]Лист1!$A:$E,COLUMN([5]Лист1!$D$526),0)</f>
        <v>21</v>
      </c>
      <c r="H28" s="36">
        <f>VLOOKUP(A28,[6]Лист1!$A:$E,COLUMN([6]Лист1!$C$4),0)</f>
        <v>19</v>
      </c>
      <c r="I28" s="36">
        <f>VLOOKUP(A28,[7]Лист1!$A:$E,COLUMN([7]Лист1!$C$4),0)</f>
        <v>0</v>
      </c>
    </row>
    <row r="29" spans="1:9">
      <c r="A29" s="36" t="s">
        <v>2494</v>
      </c>
      <c r="C29" s="36" t="s">
        <v>2494</v>
      </c>
      <c r="D29" s="132" t="str">
        <f>_xlfn.CONCAT(C29," / ",C30)</f>
        <v>AIR50AVQS1R-2 / AIR50FVS1R-2</v>
      </c>
      <c r="E29" s="133">
        <f>VLOOKUP(A29,[14]RAC!$A:$K,COLUMN([14]RAC!$K$11),0)</f>
        <v>85290</v>
      </c>
      <c r="F29" s="36">
        <f>VLOOKUP(A29,[5]Лист1!$A:$E,COLUMN([5]Лист1!$C$4),0)</f>
        <v>0</v>
      </c>
      <c r="G29" s="36">
        <f>VLOOKUP(A29,[5]Лист1!$A:$E,COLUMN([5]Лист1!$D$526),0)</f>
        <v>1</v>
      </c>
      <c r="H29" s="36">
        <f>VLOOKUP(A29,[6]Лист1!$A:$E,COLUMN([6]Лист1!$C$4),0)</f>
        <v>1</v>
      </c>
      <c r="I29" s="36">
        <f>VLOOKUP(A29,[7]Лист1!$A:$E,COLUMN([7]Лист1!$C$4),0)</f>
        <v>0</v>
      </c>
    </row>
    <row r="30" spans="1:9">
      <c r="A30" s="36" t="s">
        <v>2495</v>
      </c>
      <c r="C30" s="36" t="s">
        <v>2495</v>
      </c>
      <c r="D30" s="132"/>
      <c r="E30" s="133"/>
      <c r="F30" s="36">
        <f>VLOOKUP(A30,[5]Лист1!$A:$E,COLUMN([5]Лист1!$C$4),0)</f>
        <v>0</v>
      </c>
      <c r="G30" s="36">
        <f>VLOOKUP(A30,[5]Лист1!$A:$E,COLUMN([5]Лист1!$D$526),0)</f>
        <v>1</v>
      </c>
      <c r="H30" s="36">
        <f>VLOOKUP(A30,[6]Лист1!$A:$E,COLUMN([6]Лист1!$C$4),0)</f>
        <v>1</v>
      </c>
      <c r="I30" s="36">
        <f>VLOOKUP(A30,[7]Лист1!$A:$E,COLUMN([7]Лист1!$C$4),0)</f>
        <v>0</v>
      </c>
    </row>
    <row r="31" spans="1:9">
      <c r="A31" s="36" t="s">
        <v>2496</v>
      </c>
      <c r="C31" s="36" t="s">
        <v>2496</v>
      </c>
      <c r="D31" s="132" t="str">
        <f>_xlfn.CONCAT(C31," / ",C32)</f>
        <v>AIR60AVQS1R-2 / AIR60FVS1R-2</v>
      </c>
      <c r="E31" s="133">
        <f>VLOOKUP(A31,[14]RAC!$A:$K,COLUMN([14]RAC!$K$11),0)</f>
        <v>114590</v>
      </c>
      <c r="F31" s="36">
        <f>VLOOKUP(A31,[5]Лист1!$A:$E,COLUMN([5]Лист1!$C$4),0)</f>
        <v>0</v>
      </c>
      <c r="G31" s="36" t="str">
        <f>VLOOKUP(A31,[5]Лист1!$A:$E,COLUMN([5]Лист1!$D$526),0)</f>
        <v>&gt;50</v>
      </c>
      <c r="H31" s="36" t="str">
        <f>VLOOKUP(A31,[6]Лист1!$A:$E,COLUMN([6]Лист1!$C$4),0)</f>
        <v>&gt;50</v>
      </c>
      <c r="I31" s="36">
        <f>VLOOKUP(A31,[7]Лист1!$A:$E,COLUMN([7]Лист1!$C$4),0)</f>
        <v>0</v>
      </c>
    </row>
    <row r="32" spans="1:9">
      <c r="A32" s="36" t="s">
        <v>2497</v>
      </c>
      <c r="C32" s="36" t="s">
        <v>2497</v>
      </c>
      <c r="D32" s="132"/>
      <c r="E32" s="133"/>
      <c r="F32" s="36">
        <f>VLOOKUP(A32,[5]Лист1!$A:$E,COLUMN([5]Лист1!$C$4),0)</f>
        <v>0</v>
      </c>
      <c r="G32" s="36" t="str">
        <f>VLOOKUP(A32,[5]Лист1!$A:$E,COLUMN([5]Лист1!$D$526),0)</f>
        <v>&gt;50</v>
      </c>
      <c r="H32" s="36" t="str">
        <f>VLOOKUP(A32,[6]Лист1!$A:$E,COLUMN([6]Лист1!$C$4),0)</f>
        <v>&gt;50</v>
      </c>
      <c r="I32" s="36">
        <f>VLOOKUP(A32,[7]Лист1!$A:$E,COLUMN([7]Лист1!$C$4),0)</f>
        <v>0</v>
      </c>
    </row>
    <row r="33" spans="1:9">
      <c r="A33" s="130" t="s">
        <v>2535</v>
      </c>
      <c r="B33" s="130"/>
      <c r="C33" s="130"/>
      <c r="D33" s="130"/>
      <c r="E33" s="130"/>
      <c r="F33" s="130"/>
      <c r="G33" s="130"/>
    </row>
    <row r="34" spans="1:9">
      <c r="A34" s="36" t="s">
        <v>2498</v>
      </c>
      <c r="C34" s="36" t="s">
        <v>2498</v>
      </c>
      <c r="D34" s="132" t="str">
        <f>_xlfn.CONCAT(C34," / ",C35)</f>
        <v>MIR25AVQS1R-1 / MIR25FVS1R-1</v>
      </c>
      <c r="E34" s="133">
        <f>VLOOKUP(A34,[14]RAC!$A:$K,COLUMN([14]RAC!$K$11),0)</f>
        <v>53090</v>
      </c>
      <c r="F34" s="36">
        <f>VLOOKUP(A34,[5]Лист1!$A:$E,COLUMN([5]Лист1!$C$4),0)</f>
        <v>0</v>
      </c>
      <c r="G34" s="36">
        <f>VLOOKUP(A34,[5]Лист1!$A:$E,COLUMN([5]Лист1!$D$526),0)</f>
        <v>3</v>
      </c>
      <c r="H34" s="36">
        <f>VLOOKUP(A34,[6]Лист1!$A:$E,COLUMN([6]Лист1!$C$4),0)</f>
        <v>3</v>
      </c>
      <c r="I34" s="36">
        <f>VLOOKUP(A34,[7]Лист1!$A:$E,COLUMN([7]Лист1!$C$4),0)</f>
        <v>0</v>
      </c>
    </row>
    <row r="35" spans="1:9">
      <c r="A35" s="36" t="s">
        <v>2499</v>
      </c>
      <c r="C35" s="36" t="s">
        <v>2499</v>
      </c>
      <c r="D35" s="132"/>
      <c r="E35" s="133"/>
      <c r="F35" s="36">
        <f>VLOOKUP(A35,[5]Лист1!$A:$E,COLUMN([5]Лист1!$C$4),0)</f>
        <v>0</v>
      </c>
      <c r="G35" s="36">
        <f>VLOOKUP(A35,[5]Лист1!$A:$E,COLUMN([5]Лист1!$D$526),0)</f>
        <v>0</v>
      </c>
      <c r="H35" s="36">
        <f>VLOOKUP(A35,[6]Лист1!$A:$E,COLUMN([6]Лист1!$C$4),0)</f>
        <v>0</v>
      </c>
      <c r="I35" s="36">
        <f>VLOOKUP(A35,[7]Лист1!$A:$E,COLUMN([7]Лист1!$C$4),0)</f>
        <v>0</v>
      </c>
    </row>
    <row r="36" spans="1:9">
      <c r="A36" s="36" t="s">
        <v>2500</v>
      </c>
      <c r="C36" s="36" t="s">
        <v>2500</v>
      </c>
      <c r="D36" s="132" t="str">
        <f>_xlfn.CONCAT(C36," / ",C37)</f>
        <v>MIR35AVQS1R-1 / MIR35FVS1R-1</v>
      </c>
      <c r="E36" s="133">
        <f>VLOOKUP(A36,[14]RAC!$A:$K,COLUMN([14]RAC!$K$11),0)</f>
        <v>57790</v>
      </c>
      <c r="F36" s="36">
        <f>VLOOKUP(A36,[5]Лист1!$A:$E,COLUMN([5]Лист1!$C$4),0)</f>
        <v>0</v>
      </c>
      <c r="G36" s="36">
        <f>VLOOKUP(A36,[5]Лист1!$A:$E,COLUMN([5]Лист1!$D$526),0)</f>
        <v>3</v>
      </c>
      <c r="H36" s="36">
        <f>VLOOKUP(A36,[6]Лист1!$A:$E,COLUMN([6]Лист1!$C$4),0)</f>
        <v>3</v>
      </c>
      <c r="I36" s="36">
        <f>VLOOKUP(A36,[7]Лист1!$A:$E,COLUMN([7]Лист1!$C$4),0)</f>
        <v>0</v>
      </c>
    </row>
    <row r="37" spans="1:9">
      <c r="A37" s="36" t="s">
        <v>2501</v>
      </c>
      <c r="C37" s="36" t="s">
        <v>2501</v>
      </c>
      <c r="D37" s="132"/>
      <c r="E37" s="133"/>
      <c r="F37" s="36">
        <f>VLOOKUP(A37,[5]Лист1!$A:$E,COLUMN([5]Лист1!$C$4),0)</f>
        <v>0</v>
      </c>
      <c r="G37" s="36">
        <f>VLOOKUP(A37,[5]Лист1!$A:$E,COLUMN([5]Лист1!$D$526),0)</f>
        <v>0</v>
      </c>
      <c r="H37" s="36">
        <f>VLOOKUP(A37,[6]Лист1!$A:$E,COLUMN([6]Лист1!$C$4),0)</f>
        <v>0</v>
      </c>
      <c r="I37" s="36">
        <f>VLOOKUP(A37,[7]Лист1!$A:$E,COLUMN([7]Лист1!$C$4),0)</f>
        <v>0</v>
      </c>
    </row>
    <row r="38" spans="1:9">
      <c r="A38" s="36" t="s">
        <v>2502</v>
      </c>
      <c r="C38" s="36" t="s">
        <v>2502</v>
      </c>
      <c r="D38" s="132" t="str">
        <f>_xlfn.CONCAT(C38," / ",C39)</f>
        <v>MIR50AVQS1R-1 / MIR50FVS1R-1</v>
      </c>
      <c r="E38" s="133">
        <f>VLOOKUP(A38,[14]RAC!$A:$K,COLUMN([14]RAC!$K$11),0)</f>
        <v>95790</v>
      </c>
      <c r="F38" s="36">
        <f>VLOOKUP(A38,[5]Лист1!$A:$E,COLUMN([5]Лист1!$C$4),0)</f>
        <v>0</v>
      </c>
      <c r="G38" s="36" t="str">
        <f>VLOOKUP(A38,[5]Лист1!$A:$E,COLUMN([5]Лист1!$D$526),0)</f>
        <v>&gt;50</v>
      </c>
      <c r="H38" s="36" t="str">
        <f>VLOOKUP(A38,[6]Лист1!$A:$E,COLUMN([6]Лист1!$C$4),0)</f>
        <v>&gt;50</v>
      </c>
      <c r="I38" s="36">
        <f>VLOOKUP(A38,[7]Лист1!$A:$E,COLUMN([7]Лист1!$C$4),0)</f>
        <v>0</v>
      </c>
    </row>
    <row r="39" spans="1:9">
      <c r="A39" s="36" t="s">
        <v>2503</v>
      </c>
      <c r="C39" s="36" t="s">
        <v>2503</v>
      </c>
      <c r="D39" s="132"/>
      <c r="E39" s="133"/>
      <c r="F39" s="36">
        <f>VLOOKUP(A39,[5]Лист1!$A:$E,COLUMN([5]Лист1!$C$4),0)</f>
        <v>0</v>
      </c>
      <c r="G39" s="36" t="str">
        <f>VLOOKUP(A39,[5]Лист1!$A:$E,COLUMN([5]Лист1!$D$526),0)</f>
        <v>&gt;50</v>
      </c>
      <c r="H39" s="36" t="str">
        <f>VLOOKUP(A39,[6]Лист1!$A:$E,COLUMN([6]Лист1!$C$4),0)</f>
        <v>&gt;50</v>
      </c>
      <c r="I39" s="36">
        <f>VLOOKUP(A39,[7]Лист1!$A:$E,COLUMN([7]Лист1!$C$4),0)</f>
        <v>0</v>
      </c>
    </row>
    <row r="40" spans="1:9">
      <c r="A40" s="36" t="s">
        <v>2504</v>
      </c>
      <c r="C40" s="36" t="s">
        <v>2504</v>
      </c>
      <c r="D40" s="132" t="str">
        <f>_xlfn.CONCAT(C40," / ",C41)</f>
        <v>MIR70AVQS1R-1 / MIR70FVS1R-1</v>
      </c>
      <c r="E40" s="133">
        <f>VLOOKUP(A40,[14]RAC!$A:$K,COLUMN([14]RAC!$K$11),0)</f>
        <v>126290</v>
      </c>
      <c r="F40" s="36">
        <f>VLOOKUP(A40,[5]Лист1!$A:$E,COLUMN([5]Лист1!$C$4),0)</f>
        <v>0</v>
      </c>
      <c r="G40" s="36" t="str">
        <f>VLOOKUP(A40,[5]Лист1!$A:$E,COLUMN([5]Лист1!$D$526),0)</f>
        <v>&gt;50</v>
      </c>
      <c r="H40" s="36" t="str">
        <f>VLOOKUP(A40,[6]Лист1!$A:$E,COLUMN([6]Лист1!$C$4),0)</f>
        <v>&gt;50</v>
      </c>
      <c r="I40" s="36">
        <f>VLOOKUP(A40,[7]Лист1!$A:$E,COLUMN([7]Лист1!$C$4),0)</f>
        <v>0</v>
      </c>
    </row>
    <row r="41" spans="1:9">
      <c r="A41" s="36" t="s">
        <v>2505</v>
      </c>
      <c r="C41" s="36" t="s">
        <v>2505</v>
      </c>
      <c r="D41" s="132"/>
      <c r="E41" s="133"/>
      <c r="F41" s="36">
        <f>VLOOKUP(A41,[5]Лист1!$A:$E,COLUMN([5]Лист1!$C$4),0)</f>
        <v>0</v>
      </c>
      <c r="G41" s="36" t="str">
        <f>VLOOKUP(A41,[5]Лист1!$A:$E,COLUMN([5]Лист1!$D$526),0)</f>
        <v>&gt;50</v>
      </c>
      <c r="H41" s="36" t="str">
        <f>VLOOKUP(A41,[6]Лист1!$A:$E,COLUMN([6]Лист1!$C$4),0)</f>
        <v>&gt;50</v>
      </c>
      <c r="I41" s="36">
        <f>VLOOKUP(A41,[7]Лист1!$A:$E,COLUMN([7]Лист1!$C$4),0)</f>
        <v>0</v>
      </c>
    </row>
    <row r="42" spans="1:9">
      <c r="A42" s="130" t="s">
        <v>2536</v>
      </c>
      <c r="B42" s="130"/>
      <c r="C42" s="130"/>
      <c r="D42" s="130"/>
      <c r="E42" s="130"/>
      <c r="F42" s="130"/>
      <c r="G42" s="130"/>
    </row>
    <row r="43" spans="1:9">
      <c r="A43" s="36" t="s">
        <v>2506</v>
      </c>
      <c r="C43" s="36" t="s">
        <v>2506</v>
      </c>
      <c r="D43" s="132" t="str">
        <f>_xlfn.CONCAT(C43," / ",C44)</f>
        <v>ICE20AVQS1R-2 / ICE20FVS1R-2</v>
      </c>
      <c r="E43" s="133">
        <f>VLOOKUP(A43,[14]RAC!$A:$K,COLUMN([14]RAC!$K$11),0)</f>
        <v>41290</v>
      </c>
      <c r="F43" s="36">
        <f>VLOOKUP(A43,[5]Лист1!$A:$E,COLUMN([5]Лист1!$C$4),0)</f>
        <v>0</v>
      </c>
      <c r="G43" s="36" t="str">
        <f>VLOOKUP(A43,[5]Лист1!$A:$E,COLUMN([5]Лист1!$D$526),0)</f>
        <v>&gt;50</v>
      </c>
      <c r="H43" s="36">
        <f>VLOOKUP(A43,[6]Лист1!$A:$E,COLUMN([6]Лист1!$C$4),0)</f>
        <v>0</v>
      </c>
      <c r="I43" s="36" t="str">
        <f>VLOOKUP(A43,[7]Лист1!$A:$E,COLUMN([7]Лист1!$C$4),0)</f>
        <v>&gt;50</v>
      </c>
    </row>
    <row r="44" spans="1:9">
      <c r="A44" s="36" t="s">
        <v>2507</v>
      </c>
      <c r="C44" s="36" t="s">
        <v>2507</v>
      </c>
      <c r="D44" s="132"/>
      <c r="E44" s="133"/>
      <c r="F44" s="36">
        <f>VLOOKUP(A44,[5]Лист1!$A:$E,COLUMN([5]Лист1!$C$4),0)</f>
        <v>0</v>
      </c>
      <c r="G44" s="36" t="str">
        <f>VLOOKUP(A44,[5]Лист1!$A:$E,COLUMN([5]Лист1!$D$526),0)</f>
        <v>&gt;50</v>
      </c>
      <c r="H44" s="36">
        <f>VLOOKUP(A44,[6]Лист1!$A:$E,COLUMN([6]Лист1!$C$4),0)</f>
        <v>0</v>
      </c>
      <c r="I44" s="36" t="str">
        <f>VLOOKUP(A44,[7]Лист1!$A:$E,COLUMN([7]Лист1!$C$4),0)</f>
        <v>&gt;50</v>
      </c>
    </row>
    <row r="45" spans="1:9">
      <c r="A45" s="36" t="s">
        <v>2508</v>
      </c>
      <c r="C45" s="36" t="s">
        <v>2508</v>
      </c>
      <c r="D45" s="132" t="str">
        <f>_xlfn.CONCAT(C45," / ",C46)</f>
        <v>ICE25AVQS1R-2 / ICE25FVS1R-2</v>
      </c>
      <c r="E45" s="133">
        <f>VLOOKUP(A45,[14]RAC!$A:$K,COLUMN([14]RAC!$K$11),0)</f>
        <v>45390</v>
      </c>
      <c r="F45" s="36">
        <f>VLOOKUP(A45,[5]Лист1!$A:$E,COLUMN([5]Лист1!$C$4),0)</f>
        <v>0</v>
      </c>
      <c r="G45" s="36">
        <f>VLOOKUP(A45,[5]Лист1!$A:$E,COLUMN([5]Лист1!$D$526),0)</f>
        <v>0</v>
      </c>
      <c r="H45" s="36">
        <f>VLOOKUP(A45,[6]Лист1!$A:$E,COLUMN([6]Лист1!$C$4),0)</f>
        <v>0</v>
      </c>
      <c r="I45" s="36">
        <f>VLOOKUP(A45,[7]Лист1!$A:$E,COLUMN([7]Лист1!$C$4),0)</f>
        <v>0</v>
      </c>
    </row>
    <row r="46" spans="1:9">
      <c r="A46" s="36" t="s">
        <v>2509</v>
      </c>
      <c r="C46" s="36" t="s">
        <v>2509</v>
      </c>
      <c r="D46" s="132"/>
      <c r="E46" s="133"/>
      <c r="F46" s="36">
        <f>VLOOKUP(A46,[5]Лист1!$A:$E,COLUMN([5]Лист1!$C$4),0)</f>
        <v>0</v>
      </c>
      <c r="G46" s="36">
        <f>VLOOKUP(A46,[5]Лист1!$A:$E,COLUMN([5]Лист1!$D$526),0)</f>
        <v>0</v>
      </c>
      <c r="H46" s="36">
        <f>VLOOKUP(A46,[6]Лист1!$A:$E,COLUMN([6]Лист1!$C$4),0)</f>
        <v>0</v>
      </c>
      <c r="I46" s="36">
        <f>VLOOKUP(A46,[7]Лист1!$A:$E,COLUMN([7]Лист1!$C$4),0)</f>
        <v>0</v>
      </c>
    </row>
    <row r="47" spans="1:9">
      <c r="A47" s="36" t="s">
        <v>2510</v>
      </c>
      <c r="C47" s="36" t="s">
        <v>2510</v>
      </c>
      <c r="D47" s="132" t="str">
        <f>_xlfn.CONCAT(C47," / ",C48)</f>
        <v>ICE35AVQS1R-2 / ICE35FVS1R-2</v>
      </c>
      <c r="E47" s="133">
        <f>VLOOKUP(A47,[14]RAC!$A:$K,COLUMN([14]RAC!$K$11),0)</f>
        <v>50590</v>
      </c>
      <c r="F47" s="36">
        <f>VLOOKUP(A47,[5]Лист1!$A:$E,COLUMN([5]Лист1!$C$4),0)</f>
        <v>0</v>
      </c>
      <c r="G47" s="36">
        <f>VLOOKUP(A47,[5]Лист1!$A:$E,COLUMN([5]Лист1!$D$526),0)</f>
        <v>0</v>
      </c>
      <c r="H47" s="36">
        <f>VLOOKUP(A47,[6]Лист1!$A:$E,COLUMN([6]Лист1!$C$4),0)</f>
        <v>0</v>
      </c>
      <c r="I47" s="36">
        <f>VLOOKUP(A47,[7]Лист1!$A:$E,COLUMN([7]Лист1!$C$4),0)</f>
        <v>0</v>
      </c>
    </row>
    <row r="48" spans="1:9">
      <c r="A48" s="36" t="s">
        <v>2511</v>
      </c>
      <c r="C48" s="36" t="s">
        <v>2511</v>
      </c>
      <c r="D48" s="132"/>
      <c r="E48" s="133"/>
      <c r="F48" s="36">
        <f>VLOOKUP(A48,[5]Лист1!$A:$E,COLUMN([5]Лист1!$C$4),0)</f>
        <v>0</v>
      </c>
      <c r="G48" s="36">
        <f>VLOOKUP(A48,[5]Лист1!$A:$E,COLUMN([5]Лист1!$D$526),0)</f>
        <v>0</v>
      </c>
      <c r="H48" s="36">
        <f>VLOOKUP(A48,[6]Лист1!$A:$E,COLUMN([6]Лист1!$C$4),0)</f>
        <v>0</v>
      </c>
      <c r="I48" s="36">
        <f>VLOOKUP(A48,[7]Лист1!$A:$E,COLUMN([7]Лист1!$C$4),0)</f>
        <v>0</v>
      </c>
    </row>
    <row r="49" spans="1:9">
      <c r="A49" s="36" t="s">
        <v>2512</v>
      </c>
      <c r="C49" s="36" t="s">
        <v>2512</v>
      </c>
      <c r="D49" s="132" t="str">
        <f>_xlfn.CONCAT(C49," / ",C50)</f>
        <v>ICE50AVQS1R-2 / ICE50FVS1R-2</v>
      </c>
      <c r="E49" s="133">
        <f>VLOOKUP(A49,[14]RAC!$A:$K,COLUMN([14]RAC!$K$11),0)</f>
        <v>88990</v>
      </c>
      <c r="F49" s="36">
        <f>VLOOKUP(A49,[5]Лист1!$A:$E,COLUMN([5]Лист1!$C$4),0)</f>
        <v>0</v>
      </c>
      <c r="G49" s="36">
        <f>VLOOKUP(A49,[5]Лист1!$A:$E,COLUMN([5]Лист1!$D$526),0)</f>
        <v>0</v>
      </c>
      <c r="H49" s="36">
        <f>VLOOKUP(A49,[6]Лист1!$A:$E,COLUMN([6]Лист1!$C$4),0)</f>
        <v>0</v>
      </c>
      <c r="I49" s="36">
        <f>VLOOKUP(A49,[7]Лист1!$A:$E,COLUMN([7]Лист1!$C$4),0)</f>
        <v>0</v>
      </c>
    </row>
    <row r="50" spans="1:9">
      <c r="A50" s="36" t="s">
        <v>2513</v>
      </c>
      <c r="C50" s="36" t="s">
        <v>2513</v>
      </c>
      <c r="D50" s="132"/>
      <c r="E50" s="133"/>
      <c r="F50" s="36">
        <f>VLOOKUP(A50,[5]Лист1!$A:$E,COLUMN([5]Лист1!$C$4),0)</f>
        <v>0</v>
      </c>
      <c r="G50" s="36">
        <f>VLOOKUP(A50,[5]Лист1!$A:$E,COLUMN([5]Лист1!$D$526),0)</f>
        <v>0</v>
      </c>
      <c r="H50" s="36">
        <f>VLOOKUP(A50,[6]Лист1!$A:$E,COLUMN([6]Лист1!$C$4),0)</f>
        <v>0</v>
      </c>
      <c r="I50" s="36">
        <f>VLOOKUP(A50,[7]Лист1!$A:$E,COLUMN([7]Лист1!$C$4),0)</f>
        <v>0</v>
      </c>
    </row>
    <row r="51" spans="1:9">
      <c r="A51" s="36" t="s">
        <v>2514</v>
      </c>
      <c r="C51" s="36" t="s">
        <v>2514</v>
      </c>
      <c r="D51" s="132" t="str">
        <f>_xlfn.CONCAT(C51," / ",C52)</f>
        <v>ICE70AVQS1R-2 / ICE70FVS1R-2</v>
      </c>
      <c r="E51" s="133">
        <f>VLOOKUP(A51,[14]RAC!$A:$K,COLUMN([14]RAC!$K$11),0)</f>
        <v>109590</v>
      </c>
      <c r="F51" s="36">
        <f>VLOOKUP(A51,[5]Лист1!$A:$E,COLUMN([5]Лист1!$C$4),0)</f>
        <v>3</v>
      </c>
      <c r="G51" s="36">
        <f>VLOOKUP(A51,[5]Лист1!$A:$E,COLUMN([5]Лист1!$D$526),0)</f>
        <v>7</v>
      </c>
      <c r="H51" s="36">
        <f>VLOOKUP(A51,[6]Лист1!$A:$E,COLUMN([6]Лист1!$C$4),0)</f>
        <v>1</v>
      </c>
      <c r="I51" s="36">
        <f>VLOOKUP(A51,[7]Лист1!$A:$E,COLUMN([7]Лист1!$C$4),0)</f>
        <v>0</v>
      </c>
    </row>
    <row r="52" spans="1:9">
      <c r="A52" s="36" t="s">
        <v>2515</v>
      </c>
      <c r="C52" s="36" t="s">
        <v>2515</v>
      </c>
      <c r="D52" s="132"/>
      <c r="E52" s="133"/>
      <c r="F52" s="36">
        <f>VLOOKUP(A52,[5]Лист1!$A:$E,COLUMN([5]Лист1!$C$4),0)</f>
        <v>0</v>
      </c>
      <c r="G52" s="36">
        <f>VLOOKUP(A52,[5]Лист1!$A:$E,COLUMN([5]Лист1!$D$526),0)</f>
        <v>0</v>
      </c>
      <c r="H52" s="36">
        <f>VLOOKUP(A52,[6]Лист1!$A:$E,COLUMN([6]Лист1!$C$4),0)</f>
        <v>0</v>
      </c>
      <c r="I52" s="36">
        <f>VLOOKUP(A52,[7]Лист1!$A:$E,COLUMN([7]Лист1!$C$4),0)</f>
        <v>0</v>
      </c>
    </row>
    <row r="53" spans="1:9">
      <c r="A53" s="136" t="s">
        <v>2537</v>
      </c>
      <c r="B53" s="136"/>
      <c r="C53" s="136"/>
      <c r="D53" s="136"/>
      <c r="E53" s="136"/>
      <c r="F53" s="136"/>
      <c r="G53" s="136"/>
    </row>
    <row r="54" spans="1:9">
      <c r="A54" s="36" t="s">
        <v>2506</v>
      </c>
      <c r="C54" s="36" t="s">
        <v>2506</v>
      </c>
      <c r="D54" s="132" t="str">
        <f>_xlfn.CONCAT(C54," / ",C55)</f>
        <v>ICE20AVQS1R-2 / ICE20FVS1R-2/-40</v>
      </c>
      <c r="E54" s="133">
        <v>56690</v>
      </c>
      <c r="F54" s="36">
        <f>VLOOKUP(A54,[5]Лист1!$A:$E,COLUMN([5]Лист1!$C$4),0)</f>
        <v>0</v>
      </c>
      <c r="G54" s="36" t="str">
        <f>VLOOKUP(A54,[5]Лист1!$A:$E,COLUMN([5]Лист1!$D$526),0)</f>
        <v>&gt;50</v>
      </c>
      <c r="H54" s="36">
        <f>VLOOKUP(A54,[6]Лист1!$A:$E,COLUMN([6]Лист1!$C$4),0)</f>
        <v>0</v>
      </c>
      <c r="I54" s="36" t="str">
        <f>VLOOKUP(A54,[7]Лист1!$A:$E,COLUMN([7]Лист1!$C$4),0)</f>
        <v>&gt;50</v>
      </c>
    </row>
    <row r="55" spans="1:9">
      <c r="A55" s="36" t="s">
        <v>2516</v>
      </c>
      <c r="C55" s="36" t="s">
        <v>2516</v>
      </c>
      <c r="D55" s="132"/>
      <c r="E55" s="133"/>
      <c r="F55" s="36" t="e">
        <f>VLOOKUP(A55,[5]Лист1!$A:$E,COLUMN([5]Лист1!$C$4),0)</f>
        <v>#N/A</v>
      </c>
      <c r="G55" s="36" t="e">
        <f>VLOOKUP(A55,[5]Лист1!$A:$E,COLUMN([5]Лист1!$D$526),0)</f>
        <v>#N/A</v>
      </c>
      <c r="H55" s="36" t="e">
        <f>VLOOKUP(A55,[6]Лист1!$A:$E,COLUMN([6]Лист1!$C$4),0)</f>
        <v>#N/A</v>
      </c>
      <c r="I55" s="36" t="e">
        <f>VLOOKUP(A55,[7]Лист1!$A:$E,COLUMN([7]Лист1!$C$4),0)</f>
        <v>#N/A</v>
      </c>
    </row>
    <row r="56" spans="1:9">
      <c r="A56" s="36" t="s">
        <v>2508</v>
      </c>
      <c r="C56" s="36" t="s">
        <v>2508</v>
      </c>
      <c r="D56" s="132" t="str">
        <f>_xlfn.CONCAT(C56," / ",C57)</f>
        <v>ICE25AVQS1R-2 / ICE25FVS1R-2/-40</v>
      </c>
      <c r="E56" s="133">
        <v>60790</v>
      </c>
      <c r="F56" s="36">
        <f>VLOOKUP(A56,[5]Лист1!$A:$E,COLUMN([5]Лист1!$C$4),0)</f>
        <v>0</v>
      </c>
      <c r="G56" s="36">
        <f>VLOOKUP(A56,[5]Лист1!$A:$E,COLUMN([5]Лист1!$D$526),0)</f>
        <v>0</v>
      </c>
      <c r="H56" s="36">
        <f>VLOOKUP(A56,[6]Лист1!$A:$E,COLUMN([6]Лист1!$C$4),0)</f>
        <v>0</v>
      </c>
      <c r="I56" s="36">
        <f>VLOOKUP(A56,[7]Лист1!$A:$E,COLUMN([7]Лист1!$C$4),0)</f>
        <v>0</v>
      </c>
    </row>
    <row r="57" spans="1:9">
      <c r="A57" s="36" t="s">
        <v>2517</v>
      </c>
      <c r="C57" s="36" t="s">
        <v>2517</v>
      </c>
      <c r="D57" s="132"/>
      <c r="E57" s="133"/>
      <c r="F57" s="36" t="e">
        <f>VLOOKUP(A57,[5]Лист1!$A:$E,COLUMN([5]Лист1!$C$4),0)</f>
        <v>#N/A</v>
      </c>
      <c r="G57" s="36" t="e">
        <f>VLOOKUP(A57,[5]Лист1!$A:$E,COLUMN([5]Лист1!$D$526),0)</f>
        <v>#N/A</v>
      </c>
      <c r="H57" s="36" t="e">
        <f>VLOOKUP(A57,[6]Лист1!$A:$E,COLUMN([6]Лист1!$C$4),0)</f>
        <v>#N/A</v>
      </c>
      <c r="I57" s="36" t="e">
        <f>VLOOKUP(A57,[7]Лист1!$A:$E,COLUMN([7]Лист1!$C$4),0)</f>
        <v>#N/A</v>
      </c>
    </row>
    <row r="58" spans="1:9">
      <c r="A58" s="36" t="s">
        <v>2510</v>
      </c>
      <c r="C58" s="36" t="s">
        <v>2510</v>
      </c>
      <c r="D58" s="132" t="str">
        <f>_xlfn.CONCAT(C58," / ",C59)</f>
        <v>ICE35AVQS1R-2 / ICE35FVS1R-2/-40</v>
      </c>
      <c r="E58" s="133">
        <v>65990</v>
      </c>
      <c r="F58" s="36">
        <f>VLOOKUP(A58,[5]Лист1!$A:$E,COLUMN([5]Лист1!$C$4),0)</f>
        <v>0</v>
      </c>
      <c r="G58" s="36">
        <f>VLOOKUP(A58,[5]Лист1!$A:$E,COLUMN([5]Лист1!$D$526),0)</f>
        <v>0</v>
      </c>
      <c r="H58" s="36">
        <f>VLOOKUP(A58,[6]Лист1!$A:$E,COLUMN([6]Лист1!$C$4),0)</f>
        <v>0</v>
      </c>
      <c r="I58" s="36">
        <f>VLOOKUP(A58,[7]Лист1!$A:$E,COLUMN([7]Лист1!$C$4),0)</f>
        <v>0</v>
      </c>
    </row>
    <row r="59" spans="1:9">
      <c r="A59" s="36" t="s">
        <v>2518</v>
      </c>
      <c r="C59" s="36" t="s">
        <v>2518</v>
      </c>
      <c r="D59" s="132"/>
      <c r="E59" s="133"/>
      <c r="F59" s="36" t="e">
        <f>VLOOKUP(A59,[5]Лист1!$A:$E,COLUMN([5]Лист1!$C$4),0)</f>
        <v>#N/A</v>
      </c>
      <c r="G59" s="36" t="e">
        <f>VLOOKUP(A59,[5]Лист1!$A:$E,COLUMN([5]Лист1!$D$526),0)</f>
        <v>#N/A</v>
      </c>
      <c r="H59" s="36" t="e">
        <f>VLOOKUP(A59,[6]Лист1!$A:$E,COLUMN([6]Лист1!$C$4),0)</f>
        <v>#N/A</v>
      </c>
      <c r="I59" s="36" t="e">
        <f>VLOOKUP(A59,[7]Лист1!$A:$E,COLUMN([7]Лист1!$C$4),0)</f>
        <v>#N/A</v>
      </c>
    </row>
    <row r="60" spans="1:9">
      <c r="A60" s="36" t="s">
        <v>2512</v>
      </c>
      <c r="C60" s="36" t="s">
        <v>2512</v>
      </c>
      <c r="D60" s="132" t="str">
        <f>_xlfn.CONCAT(C60," / ",C61)</f>
        <v>ICE50AVQS1R-2 / ICE50FVS1R-2/-40</v>
      </c>
      <c r="E60" s="133">
        <v>104390</v>
      </c>
      <c r="F60" s="36">
        <f>VLOOKUP(A60,[5]Лист1!$A:$E,COLUMN([5]Лист1!$C$4),0)</f>
        <v>0</v>
      </c>
      <c r="G60" s="36">
        <f>VLOOKUP(A60,[5]Лист1!$A:$E,COLUMN([5]Лист1!$D$526),0)</f>
        <v>0</v>
      </c>
      <c r="H60" s="36">
        <f>VLOOKUP(A60,[6]Лист1!$A:$E,COLUMN([6]Лист1!$C$4),0)</f>
        <v>0</v>
      </c>
      <c r="I60" s="36">
        <f>VLOOKUP(A60,[7]Лист1!$A:$E,COLUMN([7]Лист1!$C$4),0)</f>
        <v>0</v>
      </c>
    </row>
    <row r="61" spans="1:9">
      <c r="A61" s="36" t="s">
        <v>2519</v>
      </c>
      <c r="C61" s="36" t="s">
        <v>2519</v>
      </c>
      <c r="D61" s="132"/>
      <c r="E61" s="133"/>
      <c r="F61" s="36" t="e">
        <f>VLOOKUP(A61,[5]Лист1!$A:$E,COLUMN([5]Лист1!$C$4),0)</f>
        <v>#N/A</v>
      </c>
      <c r="G61" s="36" t="e">
        <f>VLOOKUP(A61,[5]Лист1!$A:$E,COLUMN([5]Лист1!$D$526),0)</f>
        <v>#N/A</v>
      </c>
      <c r="H61" s="36" t="e">
        <f>VLOOKUP(A61,[6]Лист1!$A:$E,COLUMN([6]Лист1!$C$4),0)</f>
        <v>#N/A</v>
      </c>
      <c r="I61" s="36" t="e">
        <f>VLOOKUP(A61,[7]Лист1!$A:$E,COLUMN([7]Лист1!$C$4),0)</f>
        <v>#N/A</v>
      </c>
    </row>
    <row r="62" spans="1:9">
      <c r="A62" s="36" t="s">
        <v>2514</v>
      </c>
      <c r="C62" s="36" t="s">
        <v>2514</v>
      </c>
      <c r="D62" s="132" t="str">
        <f>_xlfn.CONCAT(C62," / ",C63)</f>
        <v>ICE70AVQS1R-2 / ICE70FVS1R-2/-40</v>
      </c>
      <c r="E62" s="133">
        <v>124990</v>
      </c>
      <c r="F62" s="36">
        <f>VLOOKUP(A62,[5]Лист1!$A:$E,COLUMN([5]Лист1!$C$4),0)</f>
        <v>3</v>
      </c>
      <c r="G62" s="36">
        <f>VLOOKUP(A62,[5]Лист1!$A:$E,COLUMN([5]Лист1!$D$526),0)</f>
        <v>7</v>
      </c>
      <c r="H62" s="36">
        <f>VLOOKUP(A62,[6]Лист1!$A:$E,COLUMN([6]Лист1!$C$4),0)</f>
        <v>1</v>
      </c>
      <c r="I62" s="36">
        <f>VLOOKUP(A62,[7]Лист1!$A:$E,COLUMN([7]Лист1!$C$4),0)</f>
        <v>0</v>
      </c>
    </row>
    <row r="63" spans="1:9">
      <c r="A63" s="36" t="s">
        <v>2520</v>
      </c>
      <c r="C63" s="36" t="s">
        <v>2520</v>
      </c>
      <c r="D63" s="132"/>
      <c r="E63" s="133"/>
      <c r="F63" s="36" t="e">
        <f>VLOOKUP(A63,[5]Лист1!$A:$E,COLUMN([5]Лист1!$C$4),0)</f>
        <v>#N/A</v>
      </c>
      <c r="G63" s="36" t="e">
        <f>VLOOKUP(A63,[5]Лист1!$A:$E,COLUMN([5]Лист1!$D$526),0)</f>
        <v>#N/A</v>
      </c>
      <c r="H63" s="36" t="e">
        <f>VLOOKUP(A63,[6]Лист1!$A:$E,COLUMN([6]Лист1!$C$4),0)</f>
        <v>#N/A</v>
      </c>
      <c r="I63" s="36" t="e">
        <f>VLOOKUP(A63,[7]Лист1!$A:$E,COLUMN([7]Лист1!$C$4),0)</f>
        <v>#N/A</v>
      </c>
    </row>
    <row r="64" spans="1:9">
      <c r="A64" s="130" t="s">
        <v>2538</v>
      </c>
      <c r="B64" s="130"/>
      <c r="C64" s="130"/>
      <c r="D64" s="130"/>
      <c r="E64" s="130"/>
      <c r="F64" s="130"/>
      <c r="G64" s="130"/>
    </row>
    <row r="65" spans="1:9">
      <c r="A65" s="36" t="s">
        <v>2521</v>
      </c>
      <c r="C65" s="36" t="s">
        <v>2521</v>
      </c>
      <c r="D65" s="132" t="str">
        <f>_xlfn.CONCAT(C65," / ",C66)</f>
        <v>ALP20AVQS1R / ALP20FVS1R</v>
      </c>
      <c r="E65" s="133">
        <f>VLOOKUP(A65,[14]RAC!$A:$K,COLUMN([14]RAC!$K$11),0)</f>
        <v>37790</v>
      </c>
      <c r="F65" s="36">
        <f>VLOOKUP(A65,[5]Лист1!$A:$E,COLUMN([5]Лист1!$C$4),0)</f>
        <v>0</v>
      </c>
      <c r="G65" s="36">
        <f>VLOOKUP(A65,[5]Лист1!$A:$E,COLUMN([5]Лист1!$D$526),0)</f>
        <v>0</v>
      </c>
      <c r="H65" s="36">
        <f>VLOOKUP(A65,[6]Лист1!$A:$E,COLUMN([6]Лист1!$C$4),0)</f>
        <v>0</v>
      </c>
      <c r="I65" s="36">
        <f>VLOOKUP(A65,[7]Лист1!$A:$E,COLUMN([7]Лист1!$C$4),0)</f>
        <v>0</v>
      </c>
    </row>
    <row r="66" spans="1:9">
      <c r="A66" s="36" t="s">
        <v>2522</v>
      </c>
      <c r="C66" s="36" t="s">
        <v>2522</v>
      </c>
      <c r="D66" s="132"/>
      <c r="E66" s="133"/>
      <c r="F66" s="36">
        <f>VLOOKUP(A66,[5]Лист1!$A:$E,COLUMN([5]Лист1!$C$4),0)</f>
        <v>0</v>
      </c>
      <c r="G66" s="36">
        <f>VLOOKUP(A66,[5]Лист1!$A:$E,COLUMN([5]Лист1!$D$526),0)</f>
        <v>0</v>
      </c>
      <c r="H66" s="36">
        <f>VLOOKUP(A66,[6]Лист1!$A:$E,COLUMN([6]Лист1!$C$4),0)</f>
        <v>0</v>
      </c>
      <c r="I66" s="36">
        <f>VLOOKUP(A66,[7]Лист1!$A:$E,COLUMN([7]Лист1!$C$4),0)</f>
        <v>0</v>
      </c>
    </row>
    <row r="67" spans="1:9">
      <c r="A67" s="36" t="s">
        <v>2523</v>
      </c>
      <c r="C67" s="36" t="s">
        <v>2523</v>
      </c>
      <c r="D67" s="132" t="str">
        <f>_xlfn.CONCAT(C67," / ",C68)</f>
        <v>ALP25AVQS1R / ALP25FVS1R</v>
      </c>
      <c r="E67" s="133">
        <f>VLOOKUP(A67,[14]RAC!$A:$K,COLUMN([14]RAC!$K$11),0)</f>
        <v>39990</v>
      </c>
      <c r="F67" s="36">
        <f>VLOOKUP(A67,[5]Лист1!$A:$E,COLUMN([5]Лист1!$C$4),0)</f>
        <v>0</v>
      </c>
      <c r="G67" s="36">
        <f>VLOOKUP(A67,[5]Лист1!$A:$E,COLUMN([5]Лист1!$D$526),0)</f>
        <v>0</v>
      </c>
      <c r="H67" s="36">
        <f>VLOOKUP(A67,[6]Лист1!$A:$E,COLUMN([6]Лист1!$C$4),0)</f>
        <v>0</v>
      </c>
      <c r="I67" s="36">
        <f>VLOOKUP(A67,[7]Лист1!$A:$E,COLUMN([7]Лист1!$C$4),0)</f>
        <v>0</v>
      </c>
    </row>
    <row r="68" spans="1:9">
      <c r="A68" s="36" t="s">
        <v>2524</v>
      </c>
      <c r="C68" s="36" t="s">
        <v>2524</v>
      </c>
      <c r="D68" s="132"/>
      <c r="E68" s="133"/>
      <c r="F68" s="36">
        <f>VLOOKUP(A68,[5]Лист1!$A:$E,COLUMN([5]Лист1!$C$4),0)</f>
        <v>0</v>
      </c>
      <c r="G68" s="36">
        <f>VLOOKUP(A68,[5]Лист1!$A:$E,COLUMN([5]Лист1!$D$526),0)</f>
        <v>0</v>
      </c>
      <c r="H68" s="36">
        <f>VLOOKUP(A68,[6]Лист1!$A:$E,COLUMN([6]Лист1!$C$4),0)</f>
        <v>0</v>
      </c>
      <c r="I68" s="36">
        <f>VLOOKUP(A68,[7]Лист1!$A:$E,COLUMN([7]Лист1!$C$4),0)</f>
        <v>0</v>
      </c>
    </row>
    <row r="69" spans="1:9">
      <c r="A69" s="36" t="s">
        <v>2525</v>
      </c>
      <c r="C69" s="36" t="s">
        <v>2525</v>
      </c>
      <c r="D69" s="132" t="str">
        <f>_xlfn.CONCAT(C69," / ",C70)</f>
        <v>ALP35AVQS1R / ALP35FVS1R</v>
      </c>
      <c r="E69" s="133">
        <f>VLOOKUP(A69,[14]RAC!$A:$K,COLUMN([14]RAC!$K$11),0)</f>
        <v>45890</v>
      </c>
      <c r="F69" s="36">
        <f>VLOOKUP(A69,[5]Лист1!$A:$E,COLUMN([5]Лист1!$C$4),0)</f>
        <v>0</v>
      </c>
      <c r="G69" s="36">
        <f>VLOOKUP(A69,[5]Лист1!$A:$E,COLUMN([5]Лист1!$D$526),0)</f>
        <v>0</v>
      </c>
      <c r="H69" s="36">
        <f>VLOOKUP(A69,[6]Лист1!$A:$E,COLUMN([6]Лист1!$C$4),0)</f>
        <v>0</v>
      </c>
      <c r="I69" s="36">
        <f>VLOOKUP(A69,[7]Лист1!$A:$E,COLUMN([7]Лист1!$C$4),0)</f>
        <v>0</v>
      </c>
    </row>
    <row r="70" spans="1:9">
      <c r="A70" s="36" t="s">
        <v>2526</v>
      </c>
      <c r="C70" s="36" t="s">
        <v>2526</v>
      </c>
      <c r="D70" s="132"/>
      <c r="E70" s="133"/>
      <c r="F70" s="36">
        <f>VLOOKUP(A70,[5]Лист1!$A:$E,COLUMN([5]Лист1!$C$4),0)</f>
        <v>0</v>
      </c>
      <c r="G70" s="36">
        <f>VLOOKUP(A70,[5]Лист1!$A:$E,COLUMN([5]Лист1!$D$526),0)</f>
        <v>0</v>
      </c>
      <c r="H70" s="36">
        <f>VLOOKUP(A70,[6]Лист1!$A:$E,COLUMN([6]Лист1!$C$4),0)</f>
        <v>0</v>
      </c>
      <c r="I70" s="36">
        <f>VLOOKUP(A70,[7]Лист1!$A:$E,COLUMN([7]Лист1!$C$4),0)</f>
        <v>0</v>
      </c>
    </row>
    <row r="71" spans="1:9">
      <c r="A71" s="36" t="s">
        <v>2527</v>
      </c>
      <c r="C71" s="36" t="s">
        <v>2527</v>
      </c>
      <c r="D71" s="132" t="str">
        <f>_xlfn.CONCAT(C71," / ",C72)</f>
        <v>ALP50AVQS1R / ALP50FVS1R</v>
      </c>
      <c r="E71" s="133">
        <f>VLOOKUP(A71,[14]RAC!$A:$K,COLUMN([14]RAC!$K$11),0)</f>
        <v>77390</v>
      </c>
      <c r="F71" s="36">
        <f>VLOOKUP(A71,[5]Лист1!$A:$E,COLUMN([5]Лист1!$C$4),0)</f>
        <v>0</v>
      </c>
      <c r="G71" s="36">
        <f>VLOOKUP(A71,[5]Лист1!$A:$E,COLUMN([5]Лист1!$D$526),0)</f>
        <v>0</v>
      </c>
      <c r="H71" s="36">
        <f>VLOOKUP(A71,[6]Лист1!$A:$E,COLUMN([6]Лист1!$C$4),0)</f>
        <v>0</v>
      </c>
      <c r="I71" s="36">
        <f>VLOOKUP(A71,[7]Лист1!$A:$E,COLUMN([7]Лист1!$C$4),0)</f>
        <v>0</v>
      </c>
    </row>
    <row r="72" spans="1:9">
      <c r="A72" s="36" t="s">
        <v>2528</v>
      </c>
      <c r="C72" s="36" t="s">
        <v>2528</v>
      </c>
      <c r="D72" s="132"/>
      <c r="E72" s="133"/>
      <c r="F72" s="36">
        <f>VLOOKUP(A72,[5]Лист1!$A:$E,COLUMN([5]Лист1!$C$4),0)</f>
        <v>0</v>
      </c>
      <c r="G72" s="36">
        <f>VLOOKUP(A72,[5]Лист1!$A:$E,COLUMN([5]Лист1!$D$526),0)</f>
        <v>0</v>
      </c>
      <c r="H72" s="36">
        <f>VLOOKUP(A72,[6]Лист1!$A:$E,COLUMN([6]Лист1!$C$4),0)</f>
        <v>0</v>
      </c>
      <c r="I72" s="36">
        <f>VLOOKUP(A72,[7]Лист1!$A:$E,COLUMN([7]Лист1!$C$4),0)</f>
        <v>0</v>
      </c>
    </row>
    <row r="73" spans="1:9">
      <c r="A73" s="36" t="s">
        <v>2529</v>
      </c>
      <c r="C73" s="36" t="s">
        <v>2529</v>
      </c>
      <c r="D73" s="132" t="str">
        <f>_xlfn.CONCAT(C73," / ",C74)</f>
        <v>ALP70AVQS1R / ALP70FVS1R</v>
      </c>
      <c r="E73" s="133">
        <f>VLOOKUP(A73,[14]RAC!$A:$K,COLUMN([14]RAC!$K$11),0)</f>
        <v>98890</v>
      </c>
      <c r="F73" s="36">
        <f>VLOOKUP(A73,[5]Лист1!$A:$E,COLUMN([5]Лист1!$C$4),0)</f>
        <v>0</v>
      </c>
      <c r="G73" s="36">
        <f>VLOOKUP(A73,[5]Лист1!$A:$E,COLUMN([5]Лист1!$D$526),0)</f>
        <v>0</v>
      </c>
      <c r="H73" s="36">
        <f>VLOOKUP(A73,[6]Лист1!$A:$E,COLUMN([6]Лист1!$C$4),0)</f>
        <v>0</v>
      </c>
      <c r="I73" s="36">
        <f>VLOOKUP(A73,[7]Лист1!$A:$E,COLUMN([7]Лист1!$C$4),0)</f>
        <v>0</v>
      </c>
    </row>
    <row r="74" spans="1:9">
      <c r="A74" s="36" t="s">
        <v>2530</v>
      </c>
      <c r="C74" s="36" t="s">
        <v>2530</v>
      </c>
      <c r="D74" s="132"/>
      <c r="E74" s="133"/>
      <c r="F74" s="36">
        <f>VLOOKUP(A74,[5]Лист1!$A:$E,COLUMN([5]Лист1!$C$4),0)</f>
        <v>0</v>
      </c>
      <c r="G74" s="36">
        <f>VLOOKUP(A74,[5]Лист1!$A:$E,COLUMN([5]Лист1!$D$526),0)</f>
        <v>0</v>
      </c>
      <c r="H74" s="36">
        <f>VLOOKUP(A74,[6]Лист1!$A:$E,COLUMN([6]Лист1!$C$4),0)</f>
        <v>0</v>
      </c>
      <c r="I74" s="36">
        <f>VLOOKUP(A74,[7]Лист1!$A:$E,COLUMN([7]Лист1!$C$4),0)</f>
        <v>0</v>
      </c>
    </row>
    <row r="75" spans="1:9" ht="15.75">
      <c r="A75" s="129" t="s">
        <v>3280</v>
      </c>
      <c r="B75" s="129"/>
      <c r="C75" s="129"/>
      <c r="D75" s="129"/>
      <c r="E75" s="129"/>
      <c r="F75" s="129"/>
    </row>
    <row r="76" spans="1:9">
      <c r="A76" s="130" t="s">
        <v>5005</v>
      </c>
      <c r="B76" s="130"/>
      <c r="C76" s="130"/>
      <c r="D76" s="130"/>
      <c r="E76" s="130"/>
      <c r="F76" s="130"/>
      <c r="G76" s="130"/>
    </row>
    <row r="77" spans="1:9">
      <c r="A77" s="36" t="s">
        <v>4943</v>
      </c>
      <c r="C77" s="36" t="s">
        <v>4943</v>
      </c>
      <c r="D77" s="132" t="str">
        <f t="shared" ref="D77" si="0">_xlfn.CONCAT(C77," / ",C78)</f>
        <v>AIR20AVQ1R / AIR20FV1R</v>
      </c>
      <c r="E77" s="133">
        <f>VLOOKUP(A77,[14]RAC!$A:$K,COLUMN([14]RAC!$K$11),0)</f>
        <v>25190</v>
      </c>
      <c r="F77" s="36">
        <f>VLOOKUP(A77,[5]Лист1!$A:$E,COLUMN([5]Лист1!$C$4),0)</f>
        <v>0</v>
      </c>
      <c r="G77" s="36">
        <f>VLOOKUP(A77,[5]Лист1!$A:$E,COLUMN([5]Лист1!$D$526),0)</f>
        <v>0</v>
      </c>
      <c r="H77" s="36">
        <f>VLOOKUP(A77,[6]Лист1!$A:$E,COLUMN([6]Лист1!$C$4),0)</f>
        <v>0</v>
      </c>
      <c r="I77" s="36">
        <f>VLOOKUP(A77,[7]Лист1!$A:$E,COLUMN([7]Лист1!$C$4),0)</f>
        <v>0</v>
      </c>
    </row>
    <row r="78" spans="1:9">
      <c r="A78" s="36" t="s">
        <v>4944</v>
      </c>
      <c r="C78" s="36" t="s">
        <v>4944</v>
      </c>
      <c r="D78" s="132"/>
      <c r="E78" s="133"/>
      <c r="F78" s="36">
        <f>VLOOKUP(A78,[5]Лист1!$A:$E,COLUMN([5]Лист1!$C$4),0)</f>
        <v>0</v>
      </c>
      <c r="G78" s="36">
        <f>VLOOKUP(A78,[5]Лист1!$A:$E,COLUMN([5]Лист1!$D$526),0)</f>
        <v>0</v>
      </c>
      <c r="H78" s="36">
        <f>VLOOKUP(A78,[6]Лист1!$A:$E,COLUMN([6]Лист1!$C$4),0)</f>
        <v>0</v>
      </c>
      <c r="I78" s="36">
        <f>VLOOKUP(A78,[7]Лист1!$A:$E,COLUMN([7]Лист1!$C$4),0)</f>
        <v>0</v>
      </c>
    </row>
    <row r="79" spans="1:9">
      <c r="A79" s="36" t="s">
        <v>4945</v>
      </c>
      <c r="C79" s="36" t="s">
        <v>4945</v>
      </c>
      <c r="D79" s="132" t="str">
        <f t="shared" ref="D79" si="1">_xlfn.CONCAT(C79," / ",C80)</f>
        <v>AIR25AVQ1R / AIR25FV1R</v>
      </c>
      <c r="E79" s="133">
        <f>VLOOKUP(A79,[14]RAC!$A:$K,COLUMN([14]RAC!$K$11),0)</f>
        <v>27490</v>
      </c>
      <c r="F79" s="36">
        <f>VLOOKUP(A79,[5]Лист1!$A:$E,COLUMN([5]Лист1!$C$4),0)</f>
        <v>1</v>
      </c>
      <c r="G79" s="36">
        <f>VLOOKUP(A79,[5]Лист1!$A:$E,COLUMN([5]Лист1!$D$526),0)</f>
        <v>2</v>
      </c>
      <c r="H79" s="36">
        <f>VLOOKUP(A79,[6]Лист1!$A:$E,COLUMN([6]Лист1!$C$4),0)</f>
        <v>0</v>
      </c>
      <c r="I79" s="36">
        <f>VLOOKUP(A79,[7]Лист1!$A:$E,COLUMN([7]Лист1!$C$4),0)</f>
        <v>1</v>
      </c>
    </row>
    <row r="80" spans="1:9">
      <c r="A80" s="36" t="s">
        <v>4946</v>
      </c>
      <c r="C80" s="36" t="s">
        <v>4946</v>
      </c>
      <c r="D80" s="132"/>
      <c r="E80" s="133"/>
      <c r="F80" s="36">
        <f>VLOOKUP(A80,[5]Лист1!$A:$E,COLUMN([5]Лист1!$C$4),0)</f>
        <v>0</v>
      </c>
      <c r="G80" s="36">
        <f>VLOOKUP(A80,[5]Лист1!$A:$E,COLUMN([5]Лист1!$D$526),0)</f>
        <v>0</v>
      </c>
      <c r="H80" s="36">
        <f>VLOOKUP(A80,[6]Лист1!$A:$E,COLUMN([6]Лист1!$C$4),0)</f>
        <v>0</v>
      </c>
      <c r="I80" s="36">
        <f>VLOOKUP(A80,[7]Лист1!$A:$E,COLUMN([7]Лист1!$C$4),0)</f>
        <v>0</v>
      </c>
    </row>
    <row r="81" spans="1:9">
      <c r="A81" s="36" t="s">
        <v>4947</v>
      </c>
      <c r="C81" s="36" t="s">
        <v>4947</v>
      </c>
      <c r="D81" s="132" t="str">
        <f t="shared" ref="D81" si="2">_xlfn.CONCAT(C81," / ",C82)</f>
        <v>AIR35AVQ1R / AIR35FV1R</v>
      </c>
      <c r="E81" s="133">
        <f>VLOOKUP(A81,[14]RAC!$A:$K,COLUMN([14]RAC!$K$11),0)</f>
        <v>37790</v>
      </c>
      <c r="F81" s="36">
        <f>VLOOKUP(A81,[5]Лист1!$A:$E,COLUMN([5]Лист1!$C$4),0)</f>
        <v>0</v>
      </c>
      <c r="G81" s="36" t="str">
        <f>VLOOKUP(A81,[5]Лист1!$A:$E,COLUMN([5]Лист1!$D$526),0)</f>
        <v>&gt;50</v>
      </c>
      <c r="H81" s="36">
        <f>VLOOKUP(A81,[6]Лист1!$A:$E,COLUMN([6]Лист1!$C$4),0)</f>
        <v>7</v>
      </c>
      <c r="I81" s="36">
        <f>VLOOKUP(A81,[7]Лист1!$A:$E,COLUMN([7]Лист1!$C$4),0)</f>
        <v>11</v>
      </c>
    </row>
    <row r="82" spans="1:9">
      <c r="A82" s="36" t="s">
        <v>4948</v>
      </c>
      <c r="C82" s="36" t="s">
        <v>4948</v>
      </c>
      <c r="D82" s="132"/>
      <c r="E82" s="133"/>
      <c r="F82" s="36">
        <f>VLOOKUP(A82,[5]Лист1!$A:$E,COLUMN([5]Лист1!$C$4),0)</f>
        <v>0</v>
      </c>
      <c r="G82" s="36">
        <f>VLOOKUP(A82,[5]Лист1!$A:$E,COLUMN([5]Лист1!$D$526),0)</f>
        <v>42</v>
      </c>
      <c r="H82" s="36">
        <f>VLOOKUP(A82,[6]Лист1!$A:$E,COLUMN([6]Лист1!$C$4),0)</f>
        <v>2</v>
      </c>
      <c r="I82" s="36">
        <f>VLOOKUP(A82,[7]Лист1!$A:$E,COLUMN([7]Лист1!$C$4),0)</f>
        <v>12</v>
      </c>
    </row>
    <row r="83" spans="1:9">
      <c r="A83" s="36" t="s">
        <v>4949</v>
      </c>
      <c r="C83" s="36" t="s">
        <v>4949</v>
      </c>
      <c r="D83" s="132" t="str">
        <f t="shared" ref="D83" si="3">_xlfn.CONCAT(C83," / ",C84)</f>
        <v>AIR50AVQ1R / AIR50FV1R</v>
      </c>
      <c r="E83" s="133">
        <f>VLOOKUP(A83,[14]RAC!$A:$K,COLUMN([14]RAC!$K$11),0)</f>
        <v>63690</v>
      </c>
      <c r="F83" s="36">
        <f>VLOOKUP(A83,[5]Лист1!$A:$E,COLUMN([5]Лист1!$C$4),0)</f>
        <v>0</v>
      </c>
      <c r="G83" s="36" t="str">
        <f>VLOOKUP(A83,[5]Лист1!$A:$E,COLUMN([5]Лист1!$D$526),0)</f>
        <v>&gt;50</v>
      </c>
      <c r="H83" s="36">
        <f>VLOOKUP(A83,[6]Лист1!$A:$E,COLUMN([6]Лист1!$C$4),0)</f>
        <v>1</v>
      </c>
      <c r="I83" s="36">
        <f>VLOOKUP(A83,[7]Лист1!$A:$E,COLUMN([7]Лист1!$C$4),0)</f>
        <v>23</v>
      </c>
    </row>
    <row r="84" spans="1:9">
      <c r="A84" s="36" t="s">
        <v>4950</v>
      </c>
      <c r="C84" s="36" t="s">
        <v>4950</v>
      </c>
      <c r="D84" s="132"/>
      <c r="E84" s="133"/>
      <c r="F84" s="36">
        <f>VLOOKUP(A84,[5]Лист1!$A:$E,COLUMN([5]Лист1!$C$4),0)</f>
        <v>0</v>
      </c>
      <c r="G84" s="36" t="str">
        <f>VLOOKUP(A84,[5]Лист1!$A:$E,COLUMN([5]Лист1!$D$526),0)</f>
        <v>&gt;50</v>
      </c>
      <c r="H84" s="36">
        <f>VLOOKUP(A84,[6]Лист1!$A:$E,COLUMN([6]Лист1!$C$4),0)</f>
        <v>0</v>
      </c>
      <c r="I84" s="36">
        <f>VLOOKUP(A84,[7]Лист1!$A:$E,COLUMN([7]Лист1!$C$4),0)</f>
        <v>17</v>
      </c>
    </row>
    <row r="85" spans="1:9">
      <c r="A85" s="36" t="s">
        <v>4951</v>
      </c>
      <c r="C85" s="36" t="s">
        <v>4951</v>
      </c>
      <c r="D85" s="132" t="str">
        <f t="shared" ref="D85" si="4">_xlfn.CONCAT(C85," / ",C86)</f>
        <v>AIR70AVQ1R / AIR70FV1R</v>
      </c>
      <c r="E85" s="133">
        <f>VLOOKUP(A85,[14]RAC!$A:$K,COLUMN([14]RAC!$K$11),0)</f>
        <v>76690</v>
      </c>
      <c r="F85" s="36">
        <f>VLOOKUP(A85,[5]Лист1!$A:$E,COLUMN([5]Лист1!$C$4),0)</f>
        <v>0</v>
      </c>
      <c r="G85" s="36" t="str">
        <f>VLOOKUP(A85,[5]Лист1!$A:$E,COLUMN([5]Лист1!$D$526),0)</f>
        <v>&gt;50</v>
      </c>
      <c r="H85" s="36">
        <f>VLOOKUP(A85,[6]Лист1!$A:$E,COLUMN([6]Лист1!$C$4),0)</f>
        <v>22</v>
      </c>
      <c r="I85" s="36">
        <f>VLOOKUP(A85,[7]Лист1!$A:$E,COLUMN([7]Лист1!$C$4),0)</f>
        <v>0</v>
      </c>
    </row>
    <row r="86" spans="1:9">
      <c r="A86" s="36" t="s">
        <v>4952</v>
      </c>
      <c r="C86" s="36" t="s">
        <v>4952</v>
      </c>
      <c r="D86" s="132"/>
      <c r="E86" s="133"/>
      <c r="F86" s="36">
        <f>VLOOKUP(A86,[5]Лист1!$A:$E,COLUMN([5]Лист1!$C$4),0)</f>
        <v>0</v>
      </c>
      <c r="G86" s="36" t="str">
        <f>VLOOKUP(A86,[5]Лист1!$A:$E,COLUMN([5]Лист1!$D$526),0)</f>
        <v>&gt;50</v>
      </c>
      <c r="H86" s="36">
        <f>VLOOKUP(A86,[6]Лист1!$A:$E,COLUMN([6]Лист1!$C$4),0)</f>
        <v>22</v>
      </c>
      <c r="I86" s="36">
        <f>VLOOKUP(A86,[7]Лист1!$A:$E,COLUMN([7]Лист1!$C$4),0)</f>
        <v>0</v>
      </c>
    </row>
    <row r="87" spans="1:9">
      <c r="A87" s="130" t="s">
        <v>5006</v>
      </c>
      <c r="B87" s="130"/>
      <c r="C87" s="130"/>
      <c r="D87" s="130"/>
      <c r="E87" s="130"/>
      <c r="F87" s="130"/>
      <c r="G87" s="130"/>
    </row>
    <row r="88" spans="1:9">
      <c r="A88" s="36" t="s">
        <v>4953</v>
      </c>
      <c r="C88" s="36" t="s">
        <v>4953</v>
      </c>
      <c r="D88" s="132" t="str">
        <f t="shared" ref="D88" si="5">_xlfn.CONCAT(C88," / ",C89)</f>
        <v>MIR20AVQ1R / MIR20FV1R</v>
      </c>
      <c r="E88" s="133">
        <f>VLOOKUP(A88,[14]RAC!$A:$K,COLUMN([14]RAC!$K$11),0)</f>
        <v>34390</v>
      </c>
      <c r="F88" s="36">
        <f>VLOOKUP(A88,[5]Лист1!$A:$E,COLUMN([5]Лист1!$C$4),0)</f>
        <v>0</v>
      </c>
      <c r="G88" s="36">
        <f>VLOOKUP(A88,[5]Лист1!$A:$E,COLUMN([5]Лист1!$D$526),0)</f>
        <v>0</v>
      </c>
      <c r="H88" s="36">
        <f>VLOOKUP(A88,[6]Лист1!$A:$E,COLUMN([6]Лист1!$C$4),0)</f>
        <v>0</v>
      </c>
      <c r="I88" s="36">
        <f>VLOOKUP(A88,[7]Лист1!$A:$E,COLUMN([7]Лист1!$C$4),0)</f>
        <v>0</v>
      </c>
    </row>
    <row r="89" spans="1:9">
      <c r="A89" s="36" t="s">
        <v>4954</v>
      </c>
      <c r="C89" s="36" t="s">
        <v>4954</v>
      </c>
      <c r="D89" s="132"/>
      <c r="E89" s="133"/>
      <c r="F89" s="36">
        <f>VLOOKUP(A89,[5]Лист1!$A:$E,COLUMN([5]Лист1!$C$4),0)</f>
        <v>0</v>
      </c>
      <c r="G89" s="36">
        <f>VLOOKUP(A89,[5]Лист1!$A:$E,COLUMN([5]Лист1!$D$526),0)</f>
        <v>24</v>
      </c>
      <c r="H89" s="36">
        <f>VLOOKUP(A89,[6]Лист1!$A:$E,COLUMN([6]Лист1!$C$4),0)</f>
        <v>24</v>
      </c>
      <c r="I89" s="36">
        <f>VLOOKUP(A89,[7]Лист1!$A:$E,COLUMN([7]Лист1!$C$4),0)</f>
        <v>0</v>
      </c>
    </row>
    <row r="90" spans="1:9">
      <c r="A90" s="36" t="s">
        <v>4955</v>
      </c>
      <c r="C90" s="36" t="s">
        <v>4955</v>
      </c>
      <c r="D90" s="132" t="str">
        <f t="shared" ref="D90" si="6">_xlfn.CONCAT(C90," / ",C91)</f>
        <v>MIR25AVQ1R / MIR25FV1R</v>
      </c>
      <c r="E90" s="133">
        <f>VLOOKUP(A90,[14]RAC!$A:$K,COLUMN([14]RAC!$K$11),0)</f>
        <v>36990</v>
      </c>
      <c r="F90" s="36">
        <f>VLOOKUP(A90,[5]Лист1!$A:$E,COLUMN([5]Лист1!$C$4),0)</f>
        <v>0</v>
      </c>
      <c r="G90" s="36">
        <f>VLOOKUP(A90,[5]Лист1!$A:$E,COLUMN([5]Лист1!$D$526),0)</f>
        <v>45</v>
      </c>
      <c r="H90" s="36">
        <f>VLOOKUP(A90,[6]Лист1!$A:$E,COLUMN([6]Лист1!$C$4),0)</f>
        <v>0</v>
      </c>
      <c r="I90" s="36">
        <f>VLOOKUP(A90,[7]Лист1!$A:$E,COLUMN([7]Лист1!$C$4),0)</f>
        <v>0</v>
      </c>
    </row>
    <row r="91" spans="1:9">
      <c r="A91" s="36" t="s">
        <v>4956</v>
      </c>
      <c r="C91" s="36" t="s">
        <v>4956</v>
      </c>
      <c r="D91" s="132"/>
      <c r="E91" s="133"/>
      <c r="F91" s="36">
        <f>VLOOKUP(A91,[5]Лист1!$A:$E,COLUMN([5]Лист1!$C$4),0)</f>
        <v>0</v>
      </c>
      <c r="G91" s="36">
        <f>VLOOKUP(A91,[5]Лист1!$A:$E,COLUMN([5]Лист1!$D$526),0)</f>
        <v>47</v>
      </c>
      <c r="H91" s="36">
        <f>VLOOKUP(A91,[6]Лист1!$A:$E,COLUMN([6]Лист1!$C$4),0)</f>
        <v>2</v>
      </c>
      <c r="I91" s="36">
        <f>VLOOKUP(A91,[7]Лист1!$A:$E,COLUMN([7]Лист1!$C$4),0)</f>
        <v>0</v>
      </c>
    </row>
    <row r="92" spans="1:9">
      <c r="A92" s="36" t="s">
        <v>4957</v>
      </c>
      <c r="C92" s="36" t="s">
        <v>4957</v>
      </c>
      <c r="D92" s="132" t="str">
        <f t="shared" ref="D92" si="7">_xlfn.CONCAT(C92," / ",C93)</f>
        <v>MIR35AVQ1R / MIR35FV1R</v>
      </c>
      <c r="E92" s="133">
        <f>VLOOKUP(A92,[14]RAC!$A:$K,COLUMN([14]RAC!$K$11),0)</f>
        <v>47390</v>
      </c>
      <c r="F92" s="36">
        <f>VLOOKUP(A92,[5]Лист1!$A:$E,COLUMN([5]Лист1!$C$4),0)</f>
        <v>0</v>
      </c>
      <c r="G92" s="36" t="str">
        <f>VLOOKUP(A92,[5]Лист1!$A:$E,COLUMN([5]Лист1!$D$526),0)</f>
        <v>&gt;50</v>
      </c>
      <c r="H92" s="36">
        <f>VLOOKUP(A92,[6]Лист1!$A:$E,COLUMN([6]Лист1!$C$4),0)</f>
        <v>34</v>
      </c>
      <c r="I92" s="36">
        <f>VLOOKUP(A92,[7]Лист1!$A:$E,COLUMN([7]Лист1!$C$4),0)</f>
        <v>0</v>
      </c>
    </row>
    <row r="93" spans="1:9">
      <c r="A93" s="36" t="s">
        <v>4958</v>
      </c>
      <c r="C93" s="36" t="s">
        <v>4958</v>
      </c>
      <c r="D93" s="132"/>
      <c r="E93" s="133"/>
      <c r="F93" s="36">
        <f>VLOOKUP(A93,[5]Лист1!$A:$E,COLUMN([5]Лист1!$C$4),0)</f>
        <v>0</v>
      </c>
      <c r="G93" s="36" t="str">
        <f>VLOOKUP(A93,[5]Лист1!$A:$E,COLUMN([5]Лист1!$D$526),0)</f>
        <v>&gt;50</v>
      </c>
      <c r="H93" s="36">
        <f>VLOOKUP(A93,[6]Лист1!$A:$E,COLUMN([6]Лист1!$C$4),0)</f>
        <v>33</v>
      </c>
      <c r="I93" s="36">
        <f>VLOOKUP(A93,[7]Лист1!$A:$E,COLUMN([7]Лист1!$C$4),0)</f>
        <v>0</v>
      </c>
    </row>
    <row r="94" spans="1:9">
      <c r="A94" s="36" t="s">
        <v>4959</v>
      </c>
      <c r="C94" s="36" t="s">
        <v>4959</v>
      </c>
      <c r="D94" s="132" t="str">
        <f t="shared" ref="D94" si="8">_xlfn.CONCAT(C94," / ",C95)</f>
        <v>MIR50AVQ1R / MIR50FV1R</v>
      </c>
      <c r="E94" s="133">
        <f>VLOOKUP(A94,[14]RAC!$A:$K,COLUMN([14]RAC!$K$11),0)</f>
        <v>75490</v>
      </c>
      <c r="F94" s="36">
        <f>VLOOKUP(A94,[5]Лист1!$A:$E,COLUMN([5]Лист1!$C$4),0)</f>
        <v>0</v>
      </c>
      <c r="G94" s="36" t="str">
        <f>VLOOKUP(A94,[5]Лист1!$A:$E,COLUMN([5]Лист1!$D$526),0)</f>
        <v>&gt;50</v>
      </c>
      <c r="H94" s="36" t="str">
        <f>VLOOKUP(A94,[6]Лист1!$A:$E,COLUMN([6]Лист1!$C$4),0)</f>
        <v>&gt;50</v>
      </c>
      <c r="I94" s="36">
        <f>VLOOKUP(A94,[7]Лист1!$A:$E,COLUMN([7]Лист1!$C$4),0)</f>
        <v>0</v>
      </c>
    </row>
    <row r="95" spans="1:9">
      <c r="A95" s="36" t="s">
        <v>4960</v>
      </c>
      <c r="C95" s="36" t="s">
        <v>4960</v>
      </c>
      <c r="D95" s="132"/>
      <c r="E95" s="133"/>
      <c r="F95" s="36">
        <f>VLOOKUP(A95,[5]Лист1!$A:$E,COLUMN([5]Лист1!$C$4),0)</f>
        <v>0</v>
      </c>
      <c r="G95" s="36" t="str">
        <f>VLOOKUP(A95,[5]Лист1!$A:$E,COLUMN([5]Лист1!$D$526),0)</f>
        <v>&gt;50</v>
      </c>
      <c r="H95" s="36" t="str">
        <f>VLOOKUP(A95,[6]Лист1!$A:$E,COLUMN([6]Лист1!$C$4),0)</f>
        <v>&gt;50</v>
      </c>
      <c r="I95" s="36">
        <f>VLOOKUP(A95,[7]Лист1!$A:$E,COLUMN([7]Лист1!$C$4),0)</f>
        <v>0</v>
      </c>
    </row>
    <row r="96" spans="1:9">
      <c r="A96" s="36" t="s">
        <v>4961</v>
      </c>
      <c r="C96" s="36" t="s">
        <v>4961</v>
      </c>
      <c r="D96" s="132" t="str">
        <f t="shared" ref="D96" si="9">_xlfn.CONCAT(C96," / ",C97)</f>
        <v>MIR70AVQ1R / MIR70FV1R</v>
      </c>
      <c r="E96" s="133">
        <f>VLOOKUP(A96,[14]RAC!$A:$K,COLUMN([14]RAC!$K$11),0)</f>
        <v>92390</v>
      </c>
      <c r="F96" s="36">
        <f>VLOOKUP(A96,[5]Лист1!$A:$E,COLUMN([5]Лист1!$C$4),0)</f>
        <v>0</v>
      </c>
      <c r="G96" s="36" t="str">
        <f>VLOOKUP(A96,[5]Лист1!$A:$E,COLUMN([5]Лист1!$D$526),0)</f>
        <v>&gt;50</v>
      </c>
      <c r="H96" s="36" t="str">
        <f>VLOOKUP(A96,[6]Лист1!$A:$E,COLUMN([6]Лист1!$C$4),0)</f>
        <v>&gt;50</v>
      </c>
      <c r="I96" s="36">
        <f>VLOOKUP(A96,[7]Лист1!$A:$E,COLUMN([7]Лист1!$C$4),0)</f>
        <v>0</v>
      </c>
    </row>
    <row r="97" spans="1:9">
      <c r="A97" s="36" t="s">
        <v>4962</v>
      </c>
      <c r="C97" s="36" t="s">
        <v>4962</v>
      </c>
      <c r="D97" s="132"/>
      <c r="E97" s="133"/>
      <c r="F97" s="36">
        <f>VLOOKUP(A97,[5]Лист1!$A:$E,COLUMN([5]Лист1!$C$4),0)</f>
        <v>0</v>
      </c>
      <c r="G97" s="36" t="str">
        <f>VLOOKUP(A97,[5]Лист1!$A:$E,COLUMN([5]Лист1!$D$526),0)</f>
        <v>&gt;50</v>
      </c>
      <c r="H97" s="36" t="str">
        <f>VLOOKUP(A97,[6]Лист1!$A:$E,COLUMN([6]Лист1!$C$4),0)</f>
        <v>&gt;50</v>
      </c>
      <c r="I97" s="36">
        <f>VLOOKUP(A97,[7]Лист1!$A:$E,COLUMN([7]Лист1!$C$4),0)</f>
        <v>0</v>
      </c>
    </row>
    <row r="98" spans="1:9">
      <c r="A98" s="130" t="s">
        <v>5007</v>
      </c>
      <c r="B98" s="130"/>
      <c r="C98" s="130"/>
      <c r="D98" s="130"/>
      <c r="E98" s="130"/>
      <c r="F98" s="130"/>
      <c r="G98" s="130"/>
    </row>
    <row r="99" spans="1:9">
      <c r="A99" s="36" t="s">
        <v>4963</v>
      </c>
      <c r="C99" s="36" t="s">
        <v>4963</v>
      </c>
      <c r="D99" s="132" t="str">
        <f t="shared" ref="D99" si="10">_xlfn.CONCAT(C99," / ",C100)</f>
        <v>ICE20AVQ1-1 / ICE20FV1-1</v>
      </c>
      <c r="E99" s="133">
        <f>VLOOKUP(A99,[14]RAC!$A:$K,COLUMN([14]RAC!$K$11),0)</f>
        <v>29390</v>
      </c>
      <c r="F99" s="36">
        <f>VLOOKUP(A99,[5]Лист1!$A:$E,COLUMN([5]Лист1!$C$4),0)</f>
        <v>2</v>
      </c>
      <c r="G99" s="36">
        <f>VLOOKUP(A99,[5]Лист1!$A:$E,COLUMN([5]Лист1!$D$526),0)</f>
        <v>37</v>
      </c>
      <c r="H99" s="36">
        <f>VLOOKUP(A99,[6]Лист1!$A:$E,COLUMN([6]Лист1!$C$4),0)</f>
        <v>1</v>
      </c>
      <c r="I99" s="36">
        <f>VLOOKUP(A99,[7]Лист1!$A:$E,COLUMN([7]Лист1!$C$4),0)</f>
        <v>0</v>
      </c>
    </row>
    <row r="100" spans="1:9">
      <c r="A100" s="36" t="s">
        <v>4964</v>
      </c>
      <c r="C100" s="36" t="s">
        <v>4964</v>
      </c>
      <c r="D100" s="132"/>
      <c r="E100" s="133"/>
      <c r="F100" s="36">
        <f>VLOOKUP(A100,[5]Лист1!$A:$E,COLUMN([5]Лист1!$C$4),0)</f>
        <v>2</v>
      </c>
      <c r="G100" s="36">
        <f>VLOOKUP(A100,[5]Лист1!$A:$E,COLUMN([5]Лист1!$D$526),0)</f>
        <v>41</v>
      </c>
      <c r="H100" s="36">
        <f>VLOOKUP(A100,[6]Лист1!$A:$E,COLUMN([6]Лист1!$C$4),0)</f>
        <v>0</v>
      </c>
      <c r="I100" s="36">
        <f>VLOOKUP(A100,[7]Лист1!$A:$E,COLUMN([7]Лист1!$C$4),0)</f>
        <v>0</v>
      </c>
    </row>
    <row r="101" spans="1:9">
      <c r="A101" s="36" t="s">
        <v>4965</v>
      </c>
      <c r="C101" s="36" t="s">
        <v>4965</v>
      </c>
      <c r="D101" s="132" t="str">
        <f t="shared" ref="D101" si="11">_xlfn.CONCAT(C101," / ",C102)</f>
        <v>ICE25AVQ1-1 / ICE25FV1-1</v>
      </c>
      <c r="E101" s="133">
        <f>VLOOKUP(A101,[14]RAC!$A:$K,COLUMN([14]RAC!$K$11),0)</f>
        <v>31690</v>
      </c>
      <c r="F101" s="36">
        <f>VLOOKUP(A101,[5]Лист1!$A:$E,COLUMN([5]Лист1!$C$4),0)</f>
        <v>2</v>
      </c>
      <c r="G101" s="36" t="str">
        <f>VLOOKUP(A101,[5]Лист1!$A:$E,COLUMN([5]Лист1!$D$526),0)</f>
        <v>&gt;50</v>
      </c>
      <c r="H101" s="36">
        <f>VLOOKUP(A101,[6]Лист1!$A:$E,COLUMN([6]Лист1!$C$4),0)</f>
        <v>16</v>
      </c>
      <c r="I101" s="36">
        <f>VLOOKUP(A101,[7]Лист1!$A:$E,COLUMN([7]Лист1!$C$4),0)</f>
        <v>0</v>
      </c>
    </row>
    <row r="102" spans="1:9">
      <c r="A102" s="36" t="s">
        <v>4966</v>
      </c>
      <c r="C102" s="36" t="s">
        <v>4966</v>
      </c>
      <c r="D102" s="132"/>
      <c r="E102" s="133"/>
      <c r="F102" s="36">
        <f>VLOOKUP(A102,[5]Лист1!$A:$E,COLUMN([5]Лист1!$C$4),0)</f>
        <v>4</v>
      </c>
      <c r="G102" s="36">
        <f>VLOOKUP(A102,[5]Лист1!$A:$E,COLUMN([5]Лист1!$D$526),0)</f>
        <v>40</v>
      </c>
      <c r="H102" s="36">
        <f>VLOOKUP(A102,[6]Лист1!$A:$E,COLUMN([6]Лист1!$C$4),0)</f>
        <v>0</v>
      </c>
      <c r="I102" s="36">
        <f>VLOOKUP(A102,[7]Лист1!$A:$E,COLUMN([7]Лист1!$C$4),0)</f>
        <v>0</v>
      </c>
    </row>
    <row r="103" spans="1:9">
      <c r="A103" s="36" t="s">
        <v>4967</v>
      </c>
      <c r="C103" s="36" t="s">
        <v>4967</v>
      </c>
      <c r="D103" s="132" t="str">
        <f t="shared" ref="D103" si="12">_xlfn.CONCAT(C103," / ",C104)</f>
        <v>ICE35AVQ1-1 / ICE35FV1-1</v>
      </c>
      <c r="E103" s="133">
        <f>VLOOKUP(A103,[14]RAC!$A:$K,COLUMN([14]RAC!$K$11),0)</f>
        <v>41690</v>
      </c>
      <c r="F103" s="36">
        <f>VLOOKUP(A103,[5]Лист1!$A:$E,COLUMN([5]Лист1!$C$4),0)</f>
        <v>5</v>
      </c>
      <c r="G103" s="36" t="str">
        <f>VLOOKUP(A103,[5]Лист1!$A:$E,COLUMN([5]Лист1!$D$526),0)</f>
        <v>&gt;50</v>
      </c>
      <c r="H103" s="36">
        <f>VLOOKUP(A103,[6]Лист1!$A:$E,COLUMN([6]Лист1!$C$4),0)</f>
        <v>0</v>
      </c>
      <c r="I103" s="36">
        <f>VLOOKUP(A103,[7]Лист1!$A:$E,COLUMN([7]Лист1!$C$4),0)</f>
        <v>0</v>
      </c>
    </row>
    <row r="104" spans="1:9">
      <c r="A104" s="36" t="s">
        <v>4968</v>
      </c>
      <c r="C104" s="36" t="s">
        <v>4968</v>
      </c>
      <c r="D104" s="132"/>
      <c r="E104" s="133"/>
      <c r="F104" s="36">
        <f>VLOOKUP(A104,[5]Лист1!$A:$E,COLUMN([5]Лист1!$C$4),0)</f>
        <v>5</v>
      </c>
      <c r="G104" s="36" t="str">
        <f>VLOOKUP(A104,[5]Лист1!$A:$E,COLUMN([5]Лист1!$D$526),0)</f>
        <v>&gt;50</v>
      </c>
      <c r="H104" s="36">
        <f>VLOOKUP(A104,[6]Лист1!$A:$E,COLUMN([6]Лист1!$C$4),0)</f>
        <v>0</v>
      </c>
      <c r="I104" s="36">
        <f>VLOOKUP(A104,[7]Лист1!$A:$E,COLUMN([7]Лист1!$C$4),0)</f>
        <v>0</v>
      </c>
    </row>
    <row r="105" spans="1:9">
      <c r="A105" s="36" t="s">
        <v>4969</v>
      </c>
      <c r="C105" s="36" t="s">
        <v>4969</v>
      </c>
      <c r="D105" s="132" t="str">
        <f t="shared" ref="D105" si="13">_xlfn.CONCAT(C105," / ",C106)</f>
        <v>ICE50AVQ1-1 / ICE50FV1-1</v>
      </c>
      <c r="E105" s="133">
        <f>VLOOKUP(A105,[14]RAC!$A:$K,COLUMN([14]RAC!$K$11),0)</f>
        <v>70690</v>
      </c>
      <c r="F105" s="36">
        <f>VLOOKUP(A105,[5]Лист1!$A:$E,COLUMN([5]Лист1!$C$4),0)</f>
        <v>3</v>
      </c>
      <c r="G105" s="36" t="str">
        <f>VLOOKUP(A105,[5]Лист1!$A:$E,COLUMN([5]Лист1!$D$526),0)</f>
        <v>&gt;50</v>
      </c>
      <c r="H105" s="36">
        <f>VLOOKUP(A105,[6]Лист1!$A:$E,COLUMN([6]Лист1!$C$4),0)</f>
        <v>0</v>
      </c>
      <c r="I105" s="36" t="str">
        <f>VLOOKUP(A105,[7]Лист1!$A:$E,COLUMN([7]Лист1!$C$4),0)</f>
        <v>&gt;50</v>
      </c>
    </row>
    <row r="106" spans="1:9">
      <c r="A106" s="36" t="s">
        <v>4970</v>
      </c>
      <c r="C106" s="36" t="s">
        <v>4970</v>
      </c>
      <c r="D106" s="132"/>
      <c r="E106" s="133"/>
      <c r="F106" s="36">
        <f>VLOOKUP(A106,[5]Лист1!$A:$E,COLUMN([5]Лист1!$C$4),0)</f>
        <v>5</v>
      </c>
      <c r="G106" s="36" t="str">
        <f>VLOOKUP(A106,[5]Лист1!$A:$E,COLUMN([5]Лист1!$D$526),0)</f>
        <v>&gt;50</v>
      </c>
      <c r="H106" s="36">
        <f>VLOOKUP(A106,[6]Лист1!$A:$E,COLUMN([6]Лист1!$C$4),0)</f>
        <v>0</v>
      </c>
      <c r="I106" s="36" t="str">
        <f>VLOOKUP(A106,[7]Лист1!$A:$E,COLUMN([7]Лист1!$C$4),0)</f>
        <v>&gt;50</v>
      </c>
    </row>
    <row r="107" spans="1:9">
      <c r="A107" s="36" t="s">
        <v>4971</v>
      </c>
      <c r="C107" s="36" t="s">
        <v>4971</v>
      </c>
      <c r="D107" s="132" t="str">
        <f t="shared" ref="D107" si="14">_xlfn.CONCAT(C107," / ",C108)</f>
        <v>ICE60AVQ1-1 / ICE60FV1-1</v>
      </c>
      <c r="E107" s="133">
        <f>VLOOKUP(A107,[14]RAC!$A:$K,COLUMN([14]RAC!$K$11),0)</f>
        <v>86790</v>
      </c>
      <c r="F107" s="36">
        <f>VLOOKUP(A107,[5]Лист1!$A:$E,COLUMN([5]Лист1!$C$4),0)</f>
        <v>0</v>
      </c>
      <c r="G107" s="36" t="str">
        <f>VLOOKUP(A107,[5]Лист1!$A:$E,COLUMN([5]Лист1!$D$526),0)</f>
        <v>&gt;50</v>
      </c>
      <c r="H107" s="36">
        <f>VLOOKUP(A107,[6]Лист1!$A:$E,COLUMN([6]Лист1!$C$4),0)</f>
        <v>13</v>
      </c>
      <c r="I107" s="36">
        <f>VLOOKUP(A107,[7]Лист1!$A:$E,COLUMN([7]Лист1!$C$4),0)</f>
        <v>0</v>
      </c>
    </row>
    <row r="108" spans="1:9">
      <c r="A108" s="36" t="s">
        <v>4972</v>
      </c>
      <c r="C108" s="36" t="s">
        <v>4972</v>
      </c>
      <c r="D108" s="132"/>
      <c r="E108" s="133"/>
      <c r="F108" s="36">
        <f>VLOOKUP(A108,[5]Лист1!$A:$E,COLUMN([5]Лист1!$C$4),0)</f>
        <v>4</v>
      </c>
      <c r="G108" s="36" t="str">
        <f>VLOOKUP(A108,[5]Лист1!$A:$E,COLUMN([5]Лист1!$D$526),0)</f>
        <v>&gt;50</v>
      </c>
      <c r="H108" s="36">
        <f>VLOOKUP(A108,[6]Лист1!$A:$E,COLUMN([6]Лист1!$C$4),0)</f>
        <v>0</v>
      </c>
      <c r="I108" s="36">
        <f>VLOOKUP(A108,[7]Лист1!$A:$E,COLUMN([7]Лист1!$C$4),0)</f>
        <v>0</v>
      </c>
    </row>
    <row r="109" spans="1:9">
      <c r="A109" s="36" t="s">
        <v>4973</v>
      </c>
      <c r="C109" s="36" t="s">
        <v>4973</v>
      </c>
      <c r="D109" s="132" t="str">
        <f t="shared" ref="D109" si="15">_xlfn.CONCAT(C109," / ",C110)</f>
        <v>ICE80AVQ1-1 / ICE80FV1-1</v>
      </c>
      <c r="E109" s="133">
        <f>VLOOKUP(A109,[14]RAC!$A:$K,COLUMN([14]RAC!$K$11),0)</f>
        <v>126490</v>
      </c>
      <c r="F109" s="36">
        <f>VLOOKUP(A109,[5]Лист1!$A:$E,COLUMN([5]Лист1!$C$4),0)</f>
        <v>0</v>
      </c>
      <c r="G109" s="36">
        <f>VLOOKUP(A109,[5]Лист1!$A:$E,COLUMN([5]Лист1!$D$526),0)</f>
        <v>4</v>
      </c>
      <c r="H109" s="36">
        <f>VLOOKUP(A109,[6]Лист1!$A:$E,COLUMN([6]Лист1!$C$4),0)</f>
        <v>0</v>
      </c>
      <c r="I109" s="36">
        <f>VLOOKUP(A109,[7]Лист1!$A:$E,COLUMN([7]Лист1!$C$4),0)</f>
        <v>0</v>
      </c>
    </row>
    <row r="110" spans="1:9">
      <c r="A110" s="36" t="s">
        <v>4974</v>
      </c>
      <c r="C110" s="36" t="s">
        <v>4974</v>
      </c>
      <c r="D110" s="132"/>
      <c r="E110" s="133"/>
      <c r="F110" s="36">
        <f>VLOOKUP(A110,[5]Лист1!$A:$E,COLUMN([5]Лист1!$C$4),0)</f>
        <v>0</v>
      </c>
      <c r="G110" s="36">
        <f>VLOOKUP(A110,[5]Лист1!$A:$E,COLUMN([5]Лист1!$D$526),0)</f>
        <v>0</v>
      </c>
      <c r="H110" s="36">
        <f>VLOOKUP(A110,[6]Лист1!$A:$E,COLUMN([6]Лист1!$C$4),0)</f>
        <v>0</v>
      </c>
      <c r="I110" s="36">
        <f>VLOOKUP(A110,[7]Лист1!$A:$E,COLUMN([7]Лист1!$C$4),0)</f>
        <v>0</v>
      </c>
    </row>
    <row r="111" spans="1:9">
      <c r="A111" s="36" t="s">
        <v>4975</v>
      </c>
      <c r="C111" s="36" t="s">
        <v>4975</v>
      </c>
      <c r="D111" s="132" t="str">
        <f t="shared" ref="D111" si="16">_xlfn.CONCAT(C111," / ",C112)</f>
        <v>ICE95AVQ1-1 / ICE95FV1-1</v>
      </c>
      <c r="E111" s="133">
        <f>VLOOKUP(A111,[14]RAC!$A:$K,COLUMN([14]RAC!$K$11),0)</f>
        <v>147790</v>
      </c>
      <c r="F111" s="36">
        <f>VLOOKUP(A111,[5]Лист1!$A:$E,COLUMN([5]Лист1!$C$4),0)</f>
        <v>1</v>
      </c>
      <c r="G111" s="36">
        <f>VLOOKUP(A111,[5]Лист1!$A:$E,COLUMN([5]Лист1!$D$526),0)</f>
        <v>0</v>
      </c>
      <c r="H111" s="36">
        <f>VLOOKUP(A111,[6]Лист1!$A:$E,COLUMN([6]Лист1!$C$4),0)</f>
        <v>0</v>
      </c>
      <c r="I111" s="36">
        <f>VLOOKUP(A111,[7]Лист1!$A:$E,COLUMN([7]Лист1!$C$4),0)</f>
        <v>0</v>
      </c>
    </row>
    <row r="112" spans="1:9">
      <c r="A112" s="36" t="s">
        <v>4976</v>
      </c>
      <c r="C112" s="36" t="s">
        <v>4976</v>
      </c>
      <c r="D112" s="132"/>
      <c r="E112" s="133"/>
      <c r="F112" s="36">
        <f>VLOOKUP(A112,[5]Лист1!$A:$E,COLUMN([5]Лист1!$C$4),0)</f>
        <v>0</v>
      </c>
      <c r="G112" s="36">
        <f>VLOOKUP(A112,[5]Лист1!$A:$E,COLUMN([5]Лист1!$D$526),0)</f>
        <v>0</v>
      </c>
      <c r="H112" s="36">
        <f>VLOOKUP(A112,[6]Лист1!$A:$E,COLUMN([6]Лист1!$C$4),0)</f>
        <v>0</v>
      </c>
      <c r="I112" s="36">
        <f>VLOOKUP(A112,[7]Лист1!$A:$E,COLUMN([7]Лист1!$C$4),0)</f>
        <v>0</v>
      </c>
    </row>
    <row r="113" spans="1:9">
      <c r="A113" s="130" t="s">
        <v>5008</v>
      </c>
      <c r="B113" s="130"/>
      <c r="C113" s="130"/>
      <c r="D113" s="130"/>
      <c r="E113" s="130"/>
      <c r="F113" s="130"/>
      <c r="G113" s="130"/>
    </row>
    <row r="114" spans="1:9">
      <c r="A114" s="36" t="s">
        <v>4963</v>
      </c>
      <c r="C114" s="36" t="s">
        <v>4963</v>
      </c>
      <c r="D114" s="132" t="str">
        <f t="shared" ref="D114" si="17">_xlfn.CONCAT(C114," / ",C115)</f>
        <v>ICE20AVQ1-1 / ICE20FV1-1/-40</v>
      </c>
      <c r="E114" s="133">
        <v>44790</v>
      </c>
      <c r="F114" s="36">
        <f>VLOOKUP(A114,[5]Лист1!$A:$E,COLUMN([5]Лист1!$C$4),0)</f>
        <v>2</v>
      </c>
      <c r="G114" s="36">
        <f>VLOOKUP(A114,[5]Лист1!$A:$E,COLUMN([5]Лист1!$D$526),0)</f>
        <v>37</v>
      </c>
      <c r="H114" s="36">
        <f>VLOOKUP(A114,[6]Лист1!$A:$E,COLUMN([6]Лист1!$C$4),0)</f>
        <v>1</v>
      </c>
      <c r="I114" s="36">
        <f>VLOOKUP(A114,[7]Лист1!$A:$E,COLUMN([7]Лист1!$C$4),0)</f>
        <v>0</v>
      </c>
    </row>
    <row r="115" spans="1:9">
      <c r="A115" s="36" t="s">
        <v>4977</v>
      </c>
      <c r="C115" s="36" t="s">
        <v>4977</v>
      </c>
      <c r="D115" s="132"/>
      <c r="E115" s="133"/>
      <c r="F115" s="36" t="e">
        <f>VLOOKUP(A115,[5]Лист1!$A:$E,COLUMN([5]Лист1!$C$4),0)</f>
        <v>#N/A</v>
      </c>
      <c r="G115" s="36" t="e">
        <f>VLOOKUP(A115,[5]Лист1!$A:$E,COLUMN([5]Лист1!$D$526),0)</f>
        <v>#N/A</v>
      </c>
      <c r="H115" s="36" t="e">
        <f>VLOOKUP(A115,[6]Лист1!$A:$E,COLUMN([6]Лист1!$C$4),0)</f>
        <v>#N/A</v>
      </c>
      <c r="I115" s="36" t="e">
        <f>VLOOKUP(A115,[7]Лист1!$A:$E,COLUMN([7]Лист1!$C$4),0)</f>
        <v>#N/A</v>
      </c>
    </row>
    <row r="116" spans="1:9">
      <c r="A116" s="36" t="s">
        <v>4965</v>
      </c>
      <c r="C116" s="36" t="s">
        <v>4965</v>
      </c>
      <c r="D116" s="132" t="str">
        <f t="shared" ref="D116" si="18">_xlfn.CONCAT(C116," / ",C117)</f>
        <v>ICE25AVQ1-1 / ICE25FV1-1/-40</v>
      </c>
      <c r="E116" s="133">
        <v>47090</v>
      </c>
      <c r="F116" s="36">
        <f>VLOOKUP(A116,[5]Лист1!$A:$E,COLUMN([5]Лист1!$C$4),0)</f>
        <v>2</v>
      </c>
      <c r="G116" s="36" t="str">
        <f>VLOOKUP(A116,[5]Лист1!$A:$E,COLUMN([5]Лист1!$D$526),0)</f>
        <v>&gt;50</v>
      </c>
      <c r="H116" s="36">
        <f>VLOOKUP(A116,[6]Лист1!$A:$E,COLUMN([6]Лист1!$C$4),0)</f>
        <v>16</v>
      </c>
      <c r="I116" s="36">
        <f>VLOOKUP(A116,[7]Лист1!$A:$E,COLUMN([7]Лист1!$C$4),0)</f>
        <v>0</v>
      </c>
    </row>
    <row r="117" spans="1:9">
      <c r="A117" s="36" t="s">
        <v>4978</v>
      </c>
      <c r="C117" s="36" t="s">
        <v>4978</v>
      </c>
      <c r="D117" s="132"/>
      <c r="E117" s="133"/>
      <c r="F117" s="36" t="e">
        <f>VLOOKUP(A117,[5]Лист1!$A:$E,COLUMN([5]Лист1!$C$4),0)</f>
        <v>#N/A</v>
      </c>
      <c r="G117" s="36" t="e">
        <f>VLOOKUP(A117,[5]Лист1!$A:$E,COLUMN([5]Лист1!$D$526),0)</f>
        <v>#N/A</v>
      </c>
      <c r="H117" s="36" t="e">
        <f>VLOOKUP(A117,[6]Лист1!$A:$E,COLUMN([6]Лист1!$C$4),0)</f>
        <v>#N/A</v>
      </c>
      <c r="I117" s="36" t="e">
        <f>VLOOKUP(A117,[7]Лист1!$A:$E,COLUMN([7]Лист1!$C$4),0)</f>
        <v>#N/A</v>
      </c>
    </row>
    <row r="118" spans="1:9">
      <c r="A118" s="36" t="s">
        <v>4967</v>
      </c>
      <c r="C118" s="36" t="s">
        <v>4967</v>
      </c>
      <c r="D118" s="132" t="str">
        <f>_xlfn.CONCAT(C118," / ",C119)</f>
        <v>ICE35AVQ1-1 / ICE35FV1-1/-40</v>
      </c>
      <c r="E118" s="133">
        <v>57090</v>
      </c>
      <c r="F118" s="36">
        <f>VLOOKUP(A118,[5]Лист1!$A:$E,COLUMN([5]Лист1!$C$4),0)</f>
        <v>5</v>
      </c>
      <c r="G118" s="36" t="str">
        <f>VLOOKUP(A118,[5]Лист1!$A:$E,COLUMN([5]Лист1!$D$526),0)</f>
        <v>&gt;50</v>
      </c>
      <c r="H118" s="36">
        <f>VLOOKUP(A118,[6]Лист1!$A:$E,COLUMN([6]Лист1!$C$4),0)</f>
        <v>0</v>
      </c>
      <c r="I118" s="36">
        <f>VLOOKUP(A118,[7]Лист1!$A:$E,COLUMN([7]Лист1!$C$4),0)</f>
        <v>0</v>
      </c>
    </row>
    <row r="119" spans="1:9">
      <c r="A119" s="36" t="s">
        <v>4979</v>
      </c>
      <c r="C119" s="36" t="s">
        <v>4979</v>
      </c>
      <c r="D119" s="132"/>
      <c r="E119" s="133"/>
      <c r="F119" s="36" t="e">
        <f>VLOOKUP(A119,[5]Лист1!$A:$E,COLUMN([5]Лист1!$C$4),0)</f>
        <v>#N/A</v>
      </c>
      <c r="G119" s="36" t="e">
        <f>VLOOKUP(A119,[5]Лист1!$A:$E,COLUMN([5]Лист1!$D$526),0)</f>
        <v>#N/A</v>
      </c>
      <c r="H119" s="36" t="e">
        <f>VLOOKUP(A119,[6]Лист1!$A:$E,COLUMN([6]Лист1!$C$4),0)</f>
        <v>#N/A</v>
      </c>
      <c r="I119" s="36" t="e">
        <f>VLOOKUP(A119,[7]Лист1!$A:$E,COLUMN([7]Лист1!$C$4),0)</f>
        <v>#N/A</v>
      </c>
    </row>
    <row r="120" spans="1:9">
      <c r="A120" s="36" t="s">
        <v>4969</v>
      </c>
      <c r="C120" s="36" t="s">
        <v>4969</v>
      </c>
      <c r="D120" s="132" t="str">
        <f t="shared" ref="D120" si="19">_xlfn.CONCAT(C120," / ",C121)</f>
        <v>ICE50AVQ1-1 / ICE50FV1-1/-40</v>
      </c>
      <c r="E120" s="133">
        <v>86090</v>
      </c>
      <c r="F120" s="36">
        <f>VLOOKUP(A120,[5]Лист1!$A:$E,COLUMN([5]Лист1!$C$4),0)</f>
        <v>3</v>
      </c>
      <c r="G120" s="36" t="str">
        <f>VLOOKUP(A120,[5]Лист1!$A:$E,COLUMN([5]Лист1!$D$526),0)</f>
        <v>&gt;50</v>
      </c>
      <c r="H120" s="36">
        <f>VLOOKUP(A120,[6]Лист1!$A:$E,COLUMN([6]Лист1!$C$4),0)</f>
        <v>0</v>
      </c>
      <c r="I120" s="36" t="str">
        <f>VLOOKUP(A120,[7]Лист1!$A:$E,COLUMN([7]Лист1!$C$4),0)</f>
        <v>&gt;50</v>
      </c>
    </row>
    <row r="121" spans="1:9">
      <c r="A121" s="36" t="s">
        <v>4980</v>
      </c>
      <c r="C121" s="36" t="s">
        <v>4980</v>
      </c>
      <c r="D121" s="132"/>
      <c r="E121" s="133"/>
      <c r="F121" s="36" t="e">
        <f>VLOOKUP(A121,[5]Лист1!$A:$E,COLUMN([5]Лист1!$C$4),0)</f>
        <v>#N/A</v>
      </c>
      <c r="G121" s="36" t="e">
        <f>VLOOKUP(A121,[5]Лист1!$A:$E,COLUMN([5]Лист1!$D$526),0)</f>
        <v>#N/A</v>
      </c>
      <c r="H121" s="36" t="e">
        <f>VLOOKUP(A121,[6]Лист1!$A:$E,COLUMN([6]Лист1!$C$4),0)</f>
        <v>#N/A</v>
      </c>
      <c r="I121" s="36" t="e">
        <f>VLOOKUP(A121,[7]Лист1!$A:$E,COLUMN([7]Лист1!$C$4),0)</f>
        <v>#N/A</v>
      </c>
    </row>
    <row r="122" spans="1:9">
      <c r="A122" s="36" t="s">
        <v>4971</v>
      </c>
      <c r="C122" s="36" t="s">
        <v>4971</v>
      </c>
      <c r="D122" s="132" t="str">
        <f t="shared" ref="D122" si="20">_xlfn.CONCAT(C122," / ",C123)</f>
        <v>ICE60AVQ1-1 / ICE60FV1-1/-40</v>
      </c>
      <c r="E122" s="133">
        <v>102190</v>
      </c>
      <c r="F122" s="36">
        <f>VLOOKUP(A122,[5]Лист1!$A:$E,COLUMN([5]Лист1!$C$4),0)</f>
        <v>0</v>
      </c>
      <c r="G122" s="36" t="str">
        <f>VLOOKUP(A122,[5]Лист1!$A:$E,COLUMN([5]Лист1!$D$526),0)</f>
        <v>&gt;50</v>
      </c>
      <c r="H122" s="36">
        <f>VLOOKUP(A122,[6]Лист1!$A:$E,COLUMN([6]Лист1!$C$4),0)</f>
        <v>13</v>
      </c>
      <c r="I122" s="36">
        <f>VLOOKUP(A122,[7]Лист1!$A:$E,COLUMN([7]Лист1!$C$4),0)</f>
        <v>0</v>
      </c>
    </row>
    <row r="123" spans="1:9">
      <c r="A123" s="36" t="s">
        <v>4981</v>
      </c>
      <c r="C123" s="36" t="s">
        <v>4981</v>
      </c>
      <c r="D123" s="132"/>
      <c r="E123" s="133"/>
      <c r="F123" s="36" t="e">
        <f>VLOOKUP(A123,[5]Лист1!$A:$E,COLUMN([5]Лист1!$C$4),0)</f>
        <v>#N/A</v>
      </c>
      <c r="G123" s="36" t="e">
        <f>VLOOKUP(A123,[5]Лист1!$A:$E,COLUMN([5]Лист1!$D$526),0)</f>
        <v>#N/A</v>
      </c>
      <c r="H123" s="36" t="e">
        <f>VLOOKUP(A123,[6]Лист1!$A:$E,COLUMN([6]Лист1!$C$4),0)</f>
        <v>#N/A</v>
      </c>
      <c r="I123" s="36" t="e">
        <f>VLOOKUP(A123,[7]Лист1!$A:$E,COLUMN([7]Лист1!$C$4),0)</f>
        <v>#N/A</v>
      </c>
    </row>
    <row r="124" spans="1:9">
      <c r="A124" s="36" t="s">
        <v>4973</v>
      </c>
      <c r="C124" s="36" t="s">
        <v>4973</v>
      </c>
      <c r="D124" s="132" t="str">
        <f t="shared" ref="D124" si="21">_xlfn.CONCAT(C124," / ",C125)</f>
        <v>ICE80AVQ1-1 / ICE80FV1-1/-40</v>
      </c>
      <c r="E124" s="133">
        <v>141890</v>
      </c>
      <c r="F124" s="36">
        <f>VLOOKUP(A124,[5]Лист1!$A:$E,COLUMN([5]Лист1!$C$4),0)</f>
        <v>0</v>
      </c>
      <c r="G124" s="36">
        <f>VLOOKUP(A124,[5]Лист1!$A:$E,COLUMN([5]Лист1!$D$526),0)</f>
        <v>4</v>
      </c>
      <c r="H124" s="36">
        <f>VLOOKUP(A124,[6]Лист1!$A:$E,COLUMN([6]Лист1!$C$4),0)</f>
        <v>0</v>
      </c>
      <c r="I124" s="36">
        <f>VLOOKUP(A124,[7]Лист1!$A:$E,COLUMN([7]Лист1!$C$4),0)</f>
        <v>0</v>
      </c>
    </row>
    <row r="125" spans="1:9">
      <c r="A125" s="36" t="s">
        <v>4982</v>
      </c>
      <c r="C125" s="36" t="s">
        <v>4982</v>
      </c>
      <c r="D125" s="132"/>
      <c r="E125" s="133"/>
      <c r="F125" s="36" t="e">
        <f>VLOOKUP(A125,[5]Лист1!$A:$E,COLUMN([5]Лист1!$C$4),0)</f>
        <v>#N/A</v>
      </c>
      <c r="G125" s="36" t="e">
        <f>VLOOKUP(A125,[5]Лист1!$A:$E,COLUMN([5]Лист1!$D$526),0)</f>
        <v>#N/A</v>
      </c>
      <c r="H125" s="36" t="e">
        <f>VLOOKUP(A125,[6]Лист1!$A:$E,COLUMN([6]Лист1!$C$4),0)</f>
        <v>#N/A</v>
      </c>
      <c r="I125" s="36" t="e">
        <f>VLOOKUP(A125,[7]Лист1!$A:$E,COLUMN([7]Лист1!$C$4),0)</f>
        <v>#N/A</v>
      </c>
    </row>
    <row r="126" spans="1:9">
      <c r="A126" s="36" t="s">
        <v>4975</v>
      </c>
      <c r="C126" s="36" t="s">
        <v>4975</v>
      </c>
      <c r="D126" s="132" t="str">
        <f t="shared" ref="D126" si="22">_xlfn.CONCAT(C126," / ",C127)</f>
        <v>ICE95AVQ1-1 / ICE95FV1-1/-40</v>
      </c>
      <c r="E126" s="133">
        <v>163190</v>
      </c>
      <c r="F126" s="36">
        <f>VLOOKUP(A126,[5]Лист1!$A:$E,COLUMN([5]Лист1!$C$4),0)</f>
        <v>1</v>
      </c>
      <c r="G126" s="36">
        <f>VLOOKUP(A126,[5]Лист1!$A:$E,COLUMN([5]Лист1!$D$526),0)</f>
        <v>0</v>
      </c>
      <c r="H126" s="36">
        <f>VLOOKUP(A126,[6]Лист1!$A:$E,COLUMN([6]Лист1!$C$4),0)</f>
        <v>0</v>
      </c>
      <c r="I126" s="36">
        <f>VLOOKUP(A126,[7]Лист1!$A:$E,COLUMN([7]Лист1!$C$4),0)</f>
        <v>0</v>
      </c>
    </row>
    <row r="127" spans="1:9">
      <c r="A127" s="36" t="s">
        <v>4983</v>
      </c>
      <c r="C127" s="36" t="s">
        <v>4983</v>
      </c>
      <c r="D127" s="132"/>
      <c r="E127" s="133"/>
      <c r="F127" s="36" t="e">
        <f>VLOOKUP(A127,[5]Лист1!$A:$E,COLUMN([5]Лист1!$C$4),0)</f>
        <v>#N/A</v>
      </c>
      <c r="G127" s="36" t="e">
        <f>VLOOKUP(A127,[5]Лист1!$A:$E,COLUMN([5]Лист1!$D$526),0)</f>
        <v>#N/A</v>
      </c>
      <c r="H127" s="36" t="e">
        <f>VLOOKUP(A127,[6]Лист1!$A:$E,COLUMN([6]Лист1!$C$4),0)</f>
        <v>#N/A</v>
      </c>
      <c r="I127" s="36" t="e">
        <f>VLOOKUP(A127,[7]Лист1!$A:$E,COLUMN([7]Лист1!$C$4),0)</f>
        <v>#N/A</v>
      </c>
    </row>
    <row r="128" spans="1:9">
      <c r="A128" s="130" t="s">
        <v>5009</v>
      </c>
      <c r="B128" s="130"/>
      <c r="C128" s="130"/>
      <c r="D128" s="130"/>
      <c r="E128" s="130"/>
      <c r="F128" s="130"/>
      <c r="G128" s="130"/>
    </row>
    <row r="129" spans="1:9">
      <c r="A129" s="36" t="s">
        <v>4984</v>
      </c>
      <c r="C129" s="36" t="s">
        <v>4984</v>
      </c>
      <c r="D129" s="132" t="str">
        <f t="shared" ref="D129" si="23">_xlfn.CONCAT(C129," / ",C130)</f>
        <v>ALP20AVQ1R-1 / ALP20FV1R-1</v>
      </c>
      <c r="E129" s="133">
        <f>VLOOKUP(A129,[14]RAC!$A:$K,COLUMN([14]RAC!$K$11),0)</f>
        <v>27090</v>
      </c>
      <c r="F129" s="36" t="e">
        <f>VLOOKUP(A129,[5]Лист1!$A:$E,COLUMN([5]Лист1!$C$4),0)</f>
        <v>#N/A</v>
      </c>
      <c r="G129" s="36" t="e">
        <f>VLOOKUP(A129,[5]Лист1!$A:$E,COLUMN([5]Лист1!$D$526),0)</f>
        <v>#N/A</v>
      </c>
      <c r="H129" s="36" t="e">
        <f>VLOOKUP(A129,[6]Лист1!$A:$E,COLUMN([6]Лист1!$C$4),0)</f>
        <v>#N/A</v>
      </c>
      <c r="I129" s="36" t="e">
        <f>VLOOKUP(A129,[7]Лист1!$A:$E,COLUMN([7]Лист1!$C$4),0)</f>
        <v>#N/A</v>
      </c>
    </row>
    <row r="130" spans="1:9">
      <c r="A130" s="36" t="s">
        <v>4985</v>
      </c>
      <c r="C130" s="36" t="s">
        <v>4985</v>
      </c>
      <c r="D130" s="132"/>
      <c r="E130" s="133"/>
      <c r="F130" s="36" t="e">
        <f>VLOOKUP(A130,[5]Лист1!$A:$E,COLUMN([5]Лист1!$C$4),0)</f>
        <v>#N/A</v>
      </c>
      <c r="G130" s="36" t="e">
        <f>VLOOKUP(A130,[5]Лист1!$A:$E,COLUMN([5]Лист1!$D$526),0)</f>
        <v>#N/A</v>
      </c>
      <c r="H130" s="36" t="e">
        <f>VLOOKUP(A130,[6]Лист1!$A:$E,COLUMN([6]Лист1!$C$4),0)</f>
        <v>#N/A</v>
      </c>
      <c r="I130" s="36" t="e">
        <f>VLOOKUP(A130,[7]Лист1!$A:$E,COLUMN([7]Лист1!$C$4),0)</f>
        <v>#N/A</v>
      </c>
    </row>
    <row r="131" spans="1:9">
      <c r="A131" s="36" t="s">
        <v>4986</v>
      </c>
      <c r="C131" s="36" t="s">
        <v>4986</v>
      </c>
      <c r="D131" s="132" t="str">
        <f t="shared" ref="D131" si="24">_xlfn.CONCAT(C131," / ",C132)</f>
        <v>ALP25AVQ1R-1 / ALP25FV1R-1</v>
      </c>
      <c r="E131" s="133">
        <f>VLOOKUP(A131,[14]RAC!$A:$K,COLUMN([14]RAC!$K$11),0)</f>
        <v>29290</v>
      </c>
      <c r="F131" s="36" t="e">
        <f>VLOOKUP(A131,[5]Лист1!$A:$E,COLUMN([5]Лист1!$C$4),0)</f>
        <v>#N/A</v>
      </c>
      <c r="G131" s="36" t="e">
        <f>VLOOKUP(A131,[5]Лист1!$A:$E,COLUMN([5]Лист1!$D$526),0)</f>
        <v>#N/A</v>
      </c>
      <c r="H131" s="36" t="e">
        <f>VLOOKUP(A131,[6]Лист1!$A:$E,COLUMN([6]Лист1!$C$4),0)</f>
        <v>#N/A</v>
      </c>
      <c r="I131" s="36" t="e">
        <f>VLOOKUP(A131,[7]Лист1!$A:$E,COLUMN([7]Лист1!$C$4),0)</f>
        <v>#N/A</v>
      </c>
    </row>
    <row r="132" spans="1:9">
      <c r="A132" s="36" t="s">
        <v>4987</v>
      </c>
      <c r="C132" s="36" t="s">
        <v>4987</v>
      </c>
      <c r="D132" s="132"/>
      <c r="E132" s="133"/>
      <c r="F132" s="36" t="e">
        <f>VLOOKUP(A132,[5]Лист1!$A:$E,COLUMN([5]Лист1!$C$4),0)</f>
        <v>#N/A</v>
      </c>
      <c r="G132" s="36" t="e">
        <f>VLOOKUP(A132,[5]Лист1!$A:$E,COLUMN([5]Лист1!$D$526),0)</f>
        <v>#N/A</v>
      </c>
      <c r="H132" s="36" t="e">
        <f>VLOOKUP(A132,[6]Лист1!$A:$E,COLUMN([6]Лист1!$C$4),0)</f>
        <v>#N/A</v>
      </c>
      <c r="I132" s="36" t="e">
        <f>VLOOKUP(A132,[7]Лист1!$A:$E,COLUMN([7]Лист1!$C$4),0)</f>
        <v>#N/A</v>
      </c>
    </row>
    <row r="133" spans="1:9">
      <c r="A133" s="36" t="s">
        <v>4988</v>
      </c>
      <c r="C133" s="36" t="s">
        <v>4988</v>
      </c>
      <c r="D133" s="132" t="str">
        <f t="shared" ref="D133" si="25">_xlfn.CONCAT(C133," / ",C134)</f>
        <v>ALP35AVQ1R-1 / ALP35FV1R-1</v>
      </c>
      <c r="E133" s="133">
        <f>VLOOKUP(A133,[14]RAC!$A:$K,COLUMN([14]RAC!$K$11),0)</f>
        <v>37890</v>
      </c>
      <c r="F133" s="36" t="e">
        <f>VLOOKUP(A133,[5]Лист1!$A:$E,COLUMN([5]Лист1!$C$4),0)</f>
        <v>#N/A</v>
      </c>
      <c r="G133" s="36" t="e">
        <f>VLOOKUP(A133,[5]Лист1!$A:$E,COLUMN([5]Лист1!$D$526),0)</f>
        <v>#N/A</v>
      </c>
      <c r="H133" s="36" t="e">
        <f>VLOOKUP(A133,[6]Лист1!$A:$E,COLUMN([6]Лист1!$C$4),0)</f>
        <v>#N/A</v>
      </c>
      <c r="I133" s="36" t="e">
        <f>VLOOKUP(A133,[7]Лист1!$A:$E,COLUMN([7]Лист1!$C$4),0)</f>
        <v>#N/A</v>
      </c>
    </row>
    <row r="134" spans="1:9">
      <c r="A134" s="36" t="s">
        <v>4989</v>
      </c>
      <c r="C134" s="36" t="s">
        <v>4989</v>
      </c>
      <c r="D134" s="132"/>
      <c r="E134" s="133"/>
      <c r="F134" s="36" t="e">
        <f>VLOOKUP(A134,[5]Лист1!$A:$E,COLUMN([5]Лист1!$C$4),0)</f>
        <v>#N/A</v>
      </c>
      <c r="G134" s="36" t="e">
        <f>VLOOKUP(A134,[5]Лист1!$A:$E,COLUMN([5]Лист1!$D$526),0)</f>
        <v>#N/A</v>
      </c>
      <c r="H134" s="36" t="e">
        <f>VLOOKUP(A134,[6]Лист1!$A:$E,COLUMN([6]Лист1!$C$4),0)</f>
        <v>#N/A</v>
      </c>
      <c r="I134" s="36" t="e">
        <f>VLOOKUP(A134,[7]Лист1!$A:$E,COLUMN([7]Лист1!$C$4),0)</f>
        <v>#N/A</v>
      </c>
    </row>
    <row r="135" spans="1:9">
      <c r="A135" s="36" t="s">
        <v>4990</v>
      </c>
      <c r="C135" s="36" t="s">
        <v>4990</v>
      </c>
      <c r="D135" s="132" t="str">
        <f t="shared" ref="D135" si="26">_xlfn.CONCAT(C135," / ",C136)</f>
        <v>ALP50AVQ1R-1 / ALP50FV1R-1</v>
      </c>
      <c r="E135" s="133">
        <f>VLOOKUP(A135,[14]RAC!$A:$K,COLUMN([14]RAC!$K$11),0)</f>
        <v>64290</v>
      </c>
      <c r="F135" s="36" t="e">
        <f>VLOOKUP(A135,[5]Лист1!$A:$E,COLUMN([5]Лист1!$C$4),0)</f>
        <v>#N/A</v>
      </c>
      <c r="G135" s="36" t="e">
        <f>VLOOKUP(A135,[5]Лист1!$A:$E,COLUMN([5]Лист1!$D$526),0)</f>
        <v>#N/A</v>
      </c>
      <c r="H135" s="36" t="e">
        <f>VLOOKUP(A135,[6]Лист1!$A:$E,COLUMN([6]Лист1!$C$4),0)</f>
        <v>#N/A</v>
      </c>
      <c r="I135" s="36" t="e">
        <f>VLOOKUP(A135,[7]Лист1!$A:$E,COLUMN([7]Лист1!$C$4),0)</f>
        <v>#N/A</v>
      </c>
    </row>
    <row r="136" spans="1:9">
      <c r="A136" s="36" t="s">
        <v>4991</v>
      </c>
      <c r="C136" s="36" t="s">
        <v>4991</v>
      </c>
      <c r="D136" s="132"/>
      <c r="E136" s="133"/>
      <c r="F136" s="36" t="e">
        <f>VLOOKUP(A136,[5]Лист1!$A:$E,COLUMN([5]Лист1!$C$4),0)</f>
        <v>#N/A</v>
      </c>
      <c r="G136" s="36" t="e">
        <f>VLOOKUP(A136,[5]Лист1!$A:$E,COLUMN([5]Лист1!$D$526),0)</f>
        <v>#N/A</v>
      </c>
      <c r="H136" s="36" t="e">
        <f>VLOOKUP(A136,[6]Лист1!$A:$E,COLUMN([6]Лист1!$C$4),0)</f>
        <v>#N/A</v>
      </c>
      <c r="I136" s="36" t="e">
        <f>VLOOKUP(A136,[7]Лист1!$A:$E,COLUMN([7]Лист1!$C$4),0)</f>
        <v>#N/A</v>
      </c>
    </row>
    <row r="137" spans="1:9">
      <c r="A137" s="36" t="s">
        <v>4992</v>
      </c>
      <c r="C137" s="36" t="s">
        <v>4992</v>
      </c>
      <c r="D137" s="132" t="str">
        <f t="shared" ref="D137" si="27">_xlfn.CONCAT(C137," / ",C138)</f>
        <v>ALP70AVQ1R-1 / ALP70FV1R-1</v>
      </c>
      <c r="E137" s="133">
        <f>VLOOKUP(A137,[14]RAC!$A:$K,COLUMN([14]RAC!$K$11),0)</f>
        <v>81190</v>
      </c>
      <c r="F137" s="36" t="e">
        <f>VLOOKUP(A137,[5]Лист1!$A:$E,COLUMN([5]Лист1!$C$4),0)</f>
        <v>#N/A</v>
      </c>
      <c r="G137" s="36" t="e">
        <f>VLOOKUP(A137,[5]Лист1!$A:$E,COLUMN([5]Лист1!$D$526),0)</f>
        <v>#N/A</v>
      </c>
      <c r="H137" s="36" t="e">
        <f>VLOOKUP(A137,[6]Лист1!$A:$E,COLUMN([6]Лист1!$C$4),0)</f>
        <v>#N/A</v>
      </c>
      <c r="I137" s="36" t="e">
        <f>VLOOKUP(A137,[7]Лист1!$A:$E,COLUMN([7]Лист1!$C$4),0)</f>
        <v>#N/A</v>
      </c>
    </row>
    <row r="138" spans="1:9">
      <c r="A138" s="36" t="s">
        <v>4993</v>
      </c>
      <c r="C138" s="36" t="s">
        <v>4993</v>
      </c>
      <c r="D138" s="132"/>
      <c r="E138" s="133"/>
      <c r="F138" s="36" t="e">
        <f>VLOOKUP(A138,[5]Лист1!$A:$E,COLUMN([5]Лист1!$C$4),0)</f>
        <v>#N/A</v>
      </c>
      <c r="G138" s="36" t="e">
        <f>VLOOKUP(A138,[5]Лист1!$A:$E,COLUMN([5]Лист1!$D$526),0)</f>
        <v>#N/A</v>
      </c>
      <c r="H138" s="36" t="e">
        <f>VLOOKUP(A138,[6]Лист1!$A:$E,COLUMN([6]Лист1!$C$4),0)</f>
        <v>#N/A</v>
      </c>
      <c r="I138" s="36" t="e">
        <f>VLOOKUP(A138,[7]Лист1!$A:$E,COLUMN([7]Лист1!$C$4),0)</f>
        <v>#N/A</v>
      </c>
    </row>
    <row r="139" spans="1:9">
      <c r="A139" s="130" t="s">
        <v>5010</v>
      </c>
      <c r="B139" s="130"/>
      <c r="C139" s="130"/>
      <c r="D139" s="130"/>
      <c r="E139" s="130"/>
      <c r="F139" s="130"/>
      <c r="G139" s="130"/>
    </row>
    <row r="140" spans="1:9">
      <c r="A140" s="36" t="s">
        <v>4933</v>
      </c>
      <c r="C140" s="36" t="s">
        <v>4933</v>
      </c>
      <c r="D140" s="132" t="str">
        <f t="shared" ref="D140" si="28">_xlfn.CONCAT(C140," / ",C141)</f>
        <v>DA20EVQ1R / DF20EV1R</v>
      </c>
      <c r="E140" s="133">
        <f>VLOOKUP(A140,[14]RAC!$A:$K,COLUMN([14]RAC!$K$11),0)</f>
        <v>24990</v>
      </c>
      <c r="F140" s="36">
        <f>VLOOKUP(A140,[5]Лист1!$A:$E,COLUMN([5]Лист1!$C$4),0)</f>
        <v>0</v>
      </c>
      <c r="G140" s="36">
        <f>VLOOKUP(A140,[5]Лист1!$A:$E,COLUMN([5]Лист1!$D$526),0)</f>
        <v>0</v>
      </c>
      <c r="H140" s="36">
        <f>VLOOKUP(A140,[6]Лист1!$A:$E,COLUMN([6]Лист1!$C$4),0)</f>
        <v>0</v>
      </c>
      <c r="I140" s="36">
        <f>VLOOKUP(A140,[7]Лист1!$A:$E,COLUMN([7]Лист1!$C$4),0)</f>
        <v>0</v>
      </c>
    </row>
    <row r="141" spans="1:9">
      <c r="A141" s="36" t="s">
        <v>4934</v>
      </c>
      <c r="C141" s="36" t="s">
        <v>4934</v>
      </c>
      <c r="D141" s="132"/>
      <c r="E141" s="133"/>
      <c r="F141" s="36">
        <f>VLOOKUP(A141,[5]Лист1!$A:$E,COLUMN([5]Лист1!$C$4),0)</f>
        <v>0</v>
      </c>
      <c r="G141" s="36">
        <f>VLOOKUP(A141,[5]Лист1!$A:$E,COLUMN([5]Лист1!$D$526),0)</f>
        <v>0</v>
      </c>
      <c r="H141" s="36">
        <f>VLOOKUP(A141,[6]Лист1!$A:$E,COLUMN([6]Лист1!$C$4),0)</f>
        <v>0</v>
      </c>
      <c r="I141" s="36">
        <f>VLOOKUP(A141,[7]Лист1!$A:$E,COLUMN([7]Лист1!$C$4),0)</f>
        <v>0</v>
      </c>
    </row>
    <row r="142" spans="1:9">
      <c r="A142" s="36" t="s">
        <v>4935</v>
      </c>
      <c r="C142" s="36" t="s">
        <v>4935</v>
      </c>
      <c r="D142" s="132" t="str">
        <f t="shared" ref="D142" si="29">_xlfn.CONCAT(C142," / ",C143)</f>
        <v>DA25EVQ1R / DF25EV1R</v>
      </c>
      <c r="E142" s="133">
        <f>VLOOKUP(A142,[14]RAC!$A:$K,COLUMN([14]RAC!$K$11),0)</f>
        <v>26790</v>
      </c>
      <c r="F142" s="36">
        <f>VLOOKUP(A142,[5]Лист1!$A:$E,COLUMN([5]Лист1!$C$4),0)</f>
        <v>0</v>
      </c>
      <c r="G142" s="36">
        <f>VLOOKUP(A142,[5]Лист1!$A:$E,COLUMN([5]Лист1!$D$526),0)</f>
        <v>0</v>
      </c>
      <c r="H142" s="36">
        <f>VLOOKUP(A142,[6]Лист1!$A:$E,COLUMN([6]Лист1!$C$4),0)</f>
        <v>0</v>
      </c>
      <c r="I142" s="36">
        <f>VLOOKUP(A142,[7]Лист1!$A:$E,COLUMN([7]Лист1!$C$4),0)</f>
        <v>0</v>
      </c>
    </row>
    <row r="143" spans="1:9">
      <c r="A143" s="36" t="s">
        <v>4936</v>
      </c>
      <c r="C143" s="36" t="s">
        <v>4936</v>
      </c>
      <c r="D143" s="132"/>
      <c r="E143" s="133"/>
      <c r="F143" s="36">
        <f>VLOOKUP(A143,[5]Лист1!$A:$E,COLUMN([5]Лист1!$C$4),0)</f>
        <v>0</v>
      </c>
      <c r="G143" s="36">
        <f>VLOOKUP(A143,[5]Лист1!$A:$E,COLUMN([5]Лист1!$D$526),0)</f>
        <v>0</v>
      </c>
      <c r="H143" s="36">
        <f>VLOOKUP(A143,[6]Лист1!$A:$E,COLUMN([6]Лист1!$C$4),0)</f>
        <v>0</v>
      </c>
      <c r="I143" s="36">
        <f>VLOOKUP(A143,[7]Лист1!$A:$E,COLUMN([7]Лист1!$C$4),0)</f>
        <v>0</v>
      </c>
    </row>
    <row r="144" spans="1:9">
      <c r="A144" s="36" t="s">
        <v>4937</v>
      </c>
      <c r="C144" s="36" t="s">
        <v>4937</v>
      </c>
      <c r="D144" s="132" t="str">
        <f t="shared" ref="D144" si="30">_xlfn.CONCAT(C144," / ",C145)</f>
        <v>DA35EVQ1R / DF35EV1R</v>
      </c>
      <c r="E144" s="133">
        <f>VLOOKUP(A144,[14]RAC!$A:$K,COLUMN([14]RAC!$K$11),0)</f>
        <v>37790</v>
      </c>
      <c r="F144" s="36">
        <f>VLOOKUP(A144,[5]Лист1!$A:$E,COLUMN([5]Лист1!$C$4),0)</f>
        <v>0</v>
      </c>
      <c r="G144" s="36">
        <f>VLOOKUP(A144,[5]Лист1!$A:$E,COLUMN([5]Лист1!$D$526),0)</f>
        <v>0</v>
      </c>
      <c r="H144" s="36">
        <f>VLOOKUP(A144,[6]Лист1!$A:$E,COLUMN([6]Лист1!$C$4),0)</f>
        <v>0</v>
      </c>
      <c r="I144" s="36">
        <f>VLOOKUP(A144,[7]Лист1!$A:$E,COLUMN([7]Лист1!$C$4),0)</f>
        <v>0</v>
      </c>
    </row>
    <row r="145" spans="1:9">
      <c r="A145" s="36" t="s">
        <v>4938</v>
      </c>
      <c r="C145" s="36" t="s">
        <v>4938</v>
      </c>
      <c r="D145" s="132"/>
      <c r="E145" s="133"/>
      <c r="F145" s="36">
        <f>VLOOKUP(A145,[5]Лист1!$A:$E,COLUMN([5]Лист1!$C$4),0)</f>
        <v>0</v>
      </c>
      <c r="G145" s="36">
        <f>VLOOKUP(A145,[5]Лист1!$A:$E,COLUMN([5]Лист1!$D$526),0)</f>
        <v>0</v>
      </c>
      <c r="H145" s="36">
        <f>VLOOKUP(A145,[6]Лист1!$A:$E,COLUMN([6]Лист1!$C$4),0)</f>
        <v>0</v>
      </c>
      <c r="I145" s="36">
        <f>VLOOKUP(A145,[7]Лист1!$A:$E,COLUMN([7]Лист1!$C$4),0)</f>
        <v>0</v>
      </c>
    </row>
    <row r="146" spans="1:9">
      <c r="A146" s="36" t="s">
        <v>4939</v>
      </c>
      <c r="C146" s="36" t="s">
        <v>4939</v>
      </c>
      <c r="D146" s="132" t="str">
        <f t="shared" ref="D146" si="31">_xlfn.CONCAT(C146," / ",C147)</f>
        <v>DA50EVQ1R / DF50EV1R</v>
      </c>
      <c r="E146" s="133">
        <f>VLOOKUP(A146,[14]RAC!$A:$K,COLUMN([14]RAC!$K$11),0)</f>
        <v>58790</v>
      </c>
      <c r="F146" s="36">
        <f>VLOOKUP(A146,[5]Лист1!$A:$E,COLUMN([5]Лист1!$C$4),0)</f>
        <v>0</v>
      </c>
      <c r="G146" s="36">
        <f>VLOOKUP(A146,[5]Лист1!$A:$E,COLUMN([5]Лист1!$D$526),0)</f>
        <v>0</v>
      </c>
      <c r="H146" s="36">
        <f>VLOOKUP(A146,[6]Лист1!$A:$E,COLUMN([6]Лист1!$C$4),0)</f>
        <v>0</v>
      </c>
      <c r="I146" s="36">
        <f>VLOOKUP(A146,[7]Лист1!$A:$E,COLUMN([7]Лист1!$C$4),0)</f>
        <v>0</v>
      </c>
    </row>
    <row r="147" spans="1:9">
      <c r="A147" s="36" t="s">
        <v>4940</v>
      </c>
      <c r="C147" s="36" t="s">
        <v>4940</v>
      </c>
      <c r="D147" s="132"/>
      <c r="E147" s="133"/>
      <c r="F147" s="36">
        <f>VLOOKUP(A147,[5]Лист1!$A:$E,COLUMN([5]Лист1!$C$4),0)</f>
        <v>0</v>
      </c>
      <c r="G147" s="36">
        <f>VLOOKUP(A147,[5]Лист1!$A:$E,COLUMN([5]Лист1!$D$526),0)</f>
        <v>0</v>
      </c>
      <c r="H147" s="36">
        <f>VLOOKUP(A147,[6]Лист1!$A:$E,COLUMN([6]Лист1!$C$4),0)</f>
        <v>0</v>
      </c>
      <c r="I147" s="36">
        <f>VLOOKUP(A147,[7]Лист1!$A:$E,COLUMN([7]Лист1!$C$4),0)</f>
        <v>0</v>
      </c>
    </row>
    <row r="148" spans="1:9">
      <c r="A148" s="36" t="s">
        <v>4941</v>
      </c>
      <c r="C148" s="36" t="s">
        <v>4941</v>
      </c>
      <c r="D148" s="132" t="str">
        <f t="shared" ref="D148" si="32">_xlfn.CONCAT(C148," / ",C149)</f>
        <v>DA70EVQ1R / DF70EV1R</v>
      </c>
      <c r="E148" s="133">
        <f>VLOOKUP(A148,[14]RAC!$A:$K,COLUMN([14]RAC!$K$11),0)</f>
        <v>77390</v>
      </c>
      <c r="F148" s="36">
        <f>VLOOKUP(A148,[5]Лист1!$A:$E,COLUMN([5]Лист1!$C$4),0)</f>
        <v>0</v>
      </c>
      <c r="G148" s="36">
        <f>VLOOKUP(A148,[5]Лист1!$A:$E,COLUMN([5]Лист1!$D$526),0)</f>
        <v>0</v>
      </c>
      <c r="H148" s="36">
        <f>VLOOKUP(A148,[6]Лист1!$A:$E,COLUMN([6]Лист1!$C$4),0)</f>
        <v>0</v>
      </c>
      <c r="I148" s="36">
        <f>VLOOKUP(A148,[7]Лист1!$A:$E,COLUMN([7]Лист1!$C$4),0)</f>
        <v>0</v>
      </c>
    </row>
    <row r="149" spans="1:9">
      <c r="A149" s="36" t="s">
        <v>4942</v>
      </c>
      <c r="C149" s="36" t="s">
        <v>4942</v>
      </c>
      <c r="D149" s="132"/>
      <c r="E149" s="133"/>
      <c r="F149" s="36">
        <f>VLOOKUP(A149,[5]Лист1!$A:$E,COLUMN([5]Лист1!$C$4),0)</f>
        <v>0</v>
      </c>
      <c r="G149" s="36">
        <f>VLOOKUP(A149,[5]Лист1!$A:$E,COLUMN([5]Лист1!$D$526),0)</f>
        <v>0</v>
      </c>
      <c r="H149" s="36">
        <f>VLOOKUP(A149,[6]Лист1!$A:$E,COLUMN([6]Лист1!$C$4),0)</f>
        <v>0</v>
      </c>
      <c r="I149" s="36">
        <f>VLOOKUP(A149,[7]Лист1!$A:$E,COLUMN([7]Лист1!$C$4),0)</f>
        <v>0</v>
      </c>
    </row>
    <row r="150" spans="1:9">
      <c r="A150" s="130" t="s">
        <v>5055</v>
      </c>
      <c r="B150" s="130"/>
      <c r="C150" s="130"/>
      <c r="D150" s="130"/>
      <c r="E150" s="130"/>
      <c r="F150" s="130"/>
      <c r="G150" s="130"/>
    </row>
    <row r="151" spans="1:9">
      <c r="A151" s="36" t="s">
        <v>5013</v>
      </c>
      <c r="C151" s="36" t="s">
        <v>5013</v>
      </c>
      <c r="D151" s="132" t="str">
        <f t="shared" ref="D151:D193" si="33">_xlfn.CONCAT(C151," / ",C152)</f>
        <v>A20AVQ1_UNL_A / A20FV1_UNL_A</v>
      </c>
      <c r="E151" s="133">
        <f>VLOOKUP(A151,'[14]Cloud RAC'!$A:$M,COLUMN('[14]Cloud RAC'!$M$10),0)</f>
        <v>27190</v>
      </c>
      <c r="F151" s="36">
        <f>VLOOKUP(A151,[5]Лист1!$A:$E,COLUMN([5]Лист1!$C$4),0)</f>
        <v>17</v>
      </c>
      <c r="G151" s="36">
        <f>VLOOKUP(A151,[5]Лист1!$A:$E,COLUMN([5]Лист1!$D$526),0)</f>
        <v>0</v>
      </c>
      <c r="H151" s="36">
        <f>VLOOKUP(A151,[6]Лист1!$A:$E,COLUMN([6]Лист1!$C$4),0)</f>
        <v>0</v>
      </c>
      <c r="I151" s="36">
        <f>VLOOKUP(A151,[7]Лист1!$A:$E,COLUMN([7]Лист1!$C$4),0)</f>
        <v>0</v>
      </c>
    </row>
    <row r="152" spans="1:9">
      <c r="A152" s="36" t="s">
        <v>5014</v>
      </c>
      <c r="C152" s="36" t="s">
        <v>5014</v>
      </c>
      <c r="D152" s="132"/>
      <c r="E152" s="133"/>
      <c r="F152" s="36">
        <f>VLOOKUP(A152,[5]Лист1!$A:$E,COLUMN([5]Лист1!$C$4),0)</f>
        <v>0</v>
      </c>
      <c r="G152" s="36">
        <f>VLOOKUP(A152,[5]Лист1!$A:$E,COLUMN([5]Лист1!$D$526),0)</f>
        <v>0</v>
      </c>
      <c r="H152" s="36">
        <f>VLOOKUP(A152,[6]Лист1!$A:$E,COLUMN([6]Лист1!$C$4),0)</f>
        <v>0</v>
      </c>
      <c r="I152" s="36">
        <f>VLOOKUP(A152,[7]Лист1!$A:$E,COLUMN([7]Лист1!$C$4),0)</f>
        <v>0</v>
      </c>
    </row>
    <row r="153" spans="1:9">
      <c r="A153" s="36" t="s">
        <v>5015</v>
      </c>
      <c r="C153" s="36" t="s">
        <v>5015</v>
      </c>
      <c r="D153" s="132" t="str">
        <f t="shared" si="33"/>
        <v>A25AVQ1_UNL_A / A25FV1_UNL_A</v>
      </c>
      <c r="E153" s="133">
        <f>VLOOKUP(A153,'[14]Cloud RAC'!$A:$M,COLUMN('[14]Cloud RAC'!$M$10),0)</f>
        <v>29090</v>
      </c>
      <c r="F153" s="36">
        <f>VLOOKUP(A153,[5]Лист1!$A:$E,COLUMN([5]Лист1!$C$4),0)</f>
        <v>0</v>
      </c>
      <c r="G153" s="36">
        <f>VLOOKUP(A153,[5]Лист1!$A:$E,COLUMN([5]Лист1!$D$526),0)</f>
        <v>0</v>
      </c>
      <c r="H153" s="36">
        <f>VLOOKUP(A153,[6]Лист1!$A:$E,COLUMN([6]Лист1!$C$4),0)</f>
        <v>0</v>
      </c>
      <c r="I153" s="36">
        <f>VLOOKUP(A153,[7]Лист1!$A:$E,COLUMN([7]Лист1!$C$4),0)</f>
        <v>0</v>
      </c>
    </row>
    <row r="154" spans="1:9">
      <c r="A154" s="36" t="s">
        <v>5016</v>
      </c>
      <c r="C154" s="36" t="s">
        <v>5016</v>
      </c>
      <c r="D154" s="132"/>
      <c r="E154" s="133"/>
      <c r="F154" s="36">
        <f>VLOOKUP(A154,[5]Лист1!$A:$E,COLUMN([5]Лист1!$C$4),0)</f>
        <v>4</v>
      </c>
      <c r="G154" s="36">
        <f>VLOOKUP(A154,[5]Лист1!$A:$E,COLUMN([5]Лист1!$D$526),0)</f>
        <v>0</v>
      </c>
      <c r="H154" s="36">
        <f>VLOOKUP(A154,[6]Лист1!$A:$E,COLUMN([6]Лист1!$C$4),0)</f>
        <v>0</v>
      </c>
      <c r="I154" s="36">
        <f>VLOOKUP(A154,[7]Лист1!$A:$E,COLUMN([7]Лист1!$C$4),0)</f>
        <v>0</v>
      </c>
    </row>
    <row r="155" spans="1:9">
      <c r="A155" s="36" t="s">
        <v>5017</v>
      </c>
      <c r="C155" s="36" t="s">
        <v>5017</v>
      </c>
      <c r="D155" s="132" t="str">
        <f t="shared" si="33"/>
        <v>A35AVQ1_UNL_A / A35FV1_UNL_A</v>
      </c>
      <c r="E155" s="133">
        <f>VLOOKUP(A155,'[14]Cloud RAC'!$A:$M,COLUMN('[14]Cloud RAC'!$M$10),0)</f>
        <v>38090</v>
      </c>
      <c r="F155" s="36">
        <f>VLOOKUP(A155,[5]Лист1!$A:$E,COLUMN([5]Лист1!$C$4),0)</f>
        <v>2</v>
      </c>
      <c r="G155" s="36">
        <f>VLOOKUP(A155,[5]Лист1!$A:$E,COLUMN([5]Лист1!$D$526),0)</f>
        <v>0</v>
      </c>
      <c r="H155" s="36">
        <f>VLOOKUP(A155,[6]Лист1!$A:$E,COLUMN([6]Лист1!$C$4),0)</f>
        <v>0</v>
      </c>
      <c r="I155" s="36">
        <f>VLOOKUP(A155,[7]Лист1!$A:$E,COLUMN([7]Лист1!$C$4),0)</f>
        <v>0</v>
      </c>
    </row>
    <row r="156" spans="1:9">
      <c r="A156" s="36" t="s">
        <v>5018</v>
      </c>
      <c r="C156" s="36" t="s">
        <v>5018</v>
      </c>
      <c r="D156" s="132"/>
      <c r="E156" s="133"/>
      <c r="F156" s="36">
        <f>VLOOKUP(A156,[5]Лист1!$A:$E,COLUMN([5]Лист1!$C$4),0)</f>
        <v>0</v>
      </c>
      <c r="G156" s="36">
        <f>VLOOKUP(A156,[5]Лист1!$A:$E,COLUMN([5]Лист1!$D$526),0)</f>
        <v>0</v>
      </c>
      <c r="H156" s="36">
        <f>VLOOKUP(A156,[6]Лист1!$A:$E,COLUMN([6]Лист1!$C$4),0)</f>
        <v>0</v>
      </c>
      <c r="I156" s="36">
        <f>VLOOKUP(A156,[7]Лист1!$A:$E,COLUMN([7]Лист1!$C$4),0)</f>
        <v>0</v>
      </c>
    </row>
    <row r="157" spans="1:9">
      <c r="A157" s="36" t="s">
        <v>5019</v>
      </c>
      <c r="C157" s="36" t="s">
        <v>5019</v>
      </c>
      <c r="D157" s="132" t="str">
        <f t="shared" si="33"/>
        <v>A50AVQ1_UNL_A / A50FV1_UNL_A</v>
      </c>
      <c r="E157" s="133">
        <f>VLOOKUP(A157,'[14]Cloud RAC'!$A:$M,COLUMN('[14]Cloud RAC'!$M$10),0)</f>
        <v>58390</v>
      </c>
      <c r="F157" s="36">
        <f>VLOOKUP(A157,[5]Лист1!$A:$E,COLUMN([5]Лист1!$C$4),0)</f>
        <v>2</v>
      </c>
      <c r="G157" s="36">
        <f>VLOOKUP(A157,[5]Лист1!$A:$E,COLUMN([5]Лист1!$D$526),0)</f>
        <v>0</v>
      </c>
      <c r="H157" s="36">
        <f>VLOOKUP(A157,[6]Лист1!$A:$E,COLUMN([6]Лист1!$C$4),0)</f>
        <v>0</v>
      </c>
      <c r="I157" s="36">
        <f>VLOOKUP(A157,[7]Лист1!$A:$E,COLUMN([7]Лист1!$C$4),0)</f>
        <v>0</v>
      </c>
    </row>
    <row r="158" spans="1:9">
      <c r="A158" s="36" t="s">
        <v>5020</v>
      </c>
      <c r="C158" s="36" t="s">
        <v>5020</v>
      </c>
      <c r="D158" s="132"/>
      <c r="E158" s="133"/>
      <c r="F158" s="36">
        <f>VLOOKUP(A158,[5]Лист1!$A:$E,COLUMN([5]Лист1!$C$4),0)</f>
        <v>0</v>
      </c>
      <c r="G158" s="36">
        <f>VLOOKUP(A158,[5]Лист1!$A:$E,COLUMN([5]Лист1!$D$526),0)</f>
        <v>0</v>
      </c>
      <c r="H158" s="36">
        <f>VLOOKUP(A158,[6]Лист1!$A:$E,COLUMN([6]Лист1!$C$4),0)</f>
        <v>0</v>
      </c>
      <c r="I158" s="36">
        <f>VLOOKUP(A158,[7]Лист1!$A:$E,COLUMN([7]Лист1!$C$4),0)</f>
        <v>0</v>
      </c>
    </row>
    <row r="159" spans="1:9">
      <c r="A159" s="130" t="s">
        <v>5056</v>
      </c>
      <c r="B159" s="130"/>
      <c r="C159" s="130"/>
      <c r="D159" s="130"/>
      <c r="E159" s="130"/>
      <c r="F159" s="130"/>
      <c r="G159" s="130"/>
    </row>
    <row r="160" spans="1:9">
      <c r="A160" s="36" t="s">
        <v>5021</v>
      </c>
      <c r="C160" s="36" t="s">
        <v>5021</v>
      </c>
      <c r="D160" s="132" t="str">
        <f t="shared" si="33"/>
        <v>B20AVQ1_UNL_A / B20FV1_UNL_A</v>
      </c>
      <c r="E160" s="133">
        <f>VLOOKUP(A160,'[14]Cloud RAC'!$A:$M,COLUMN('[14]Cloud RAC'!$M$10),0)</f>
        <v>27190</v>
      </c>
      <c r="F160" s="36">
        <f>VLOOKUP(A160,[5]Лист1!$A:$E,COLUMN([5]Лист1!$C$4),0)</f>
        <v>5</v>
      </c>
      <c r="G160" s="36">
        <f>VLOOKUP(A160,[5]Лист1!$A:$E,COLUMN([5]Лист1!$D$526),0)</f>
        <v>0</v>
      </c>
      <c r="H160" s="36">
        <f>VLOOKUP(A160,[6]Лист1!$A:$E,COLUMN([6]Лист1!$C$4),0)</f>
        <v>0</v>
      </c>
      <c r="I160" s="36">
        <f>VLOOKUP(A160,[7]Лист1!$A:$E,COLUMN([7]Лист1!$C$4),0)</f>
        <v>0</v>
      </c>
    </row>
    <row r="161" spans="1:9">
      <c r="A161" s="36" t="s">
        <v>5022</v>
      </c>
      <c r="C161" s="36" t="s">
        <v>5022</v>
      </c>
      <c r="D161" s="132"/>
      <c r="E161" s="133"/>
      <c r="F161" s="36">
        <f>VLOOKUP(A161,[5]Лист1!$A:$E,COLUMN([5]Лист1!$C$4),0)</f>
        <v>0</v>
      </c>
      <c r="G161" s="36">
        <f>VLOOKUP(A161,[5]Лист1!$A:$E,COLUMN([5]Лист1!$D$526),0)</f>
        <v>0</v>
      </c>
      <c r="H161" s="36">
        <f>VLOOKUP(A161,[6]Лист1!$A:$E,COLUMN([6]Лист1!$C$4),0)</f>
        <v>0</v>
      </c>
      <c r="I161" s="36">
        <f>VLOOKUP(A161,[7]Лист1!$A:$E,COLUMN([7]Лист1!$C$4),0)</f>
        <v>0</v>
      </c>
    </row>
    <row r="162" spans="1:9">
      <c r="A162" s="36" t="s">
        <v>5023</v>
      </c>
      <c r="C162" s="36" t="s">
        <v>5023</v>
      </c>
      <c r="D162" s="132" t="str">
        <f t="shared" si="33"/>
        <v>B25AVQ1_UNL_A / B25FV1_UNL_A</v>
      </c>
      <c r="E162" s="133">
        <f>VLOOKUP(A162,'[14]Cloud RAC'!$A:$M,COLUMN('[14]Cloud RAC'!$M$10),0)</f>
        <v>29090</v>
      </c>
      <c r="F162" s="36">
        <f>VLOOKUP(A162,[5]Лист1!$A:$E,COLUMN([5]Лист1!$C$4),0)</f>
        <v>0</v>
      </c>
      <c r="G162" s="36">
        <f>VLOOKUP(A162,[5]Лист1!$A:$E,COLUMN([5]Лист1!$D$526),0)</f>
        <v>0</v>
      </c>
      <c r="H162" s="36">
        <f>VLOOKUP(A162,[6]Лист1!$A:$E,COLUMN([6]Лист1!$C$4),0)</f>
        <v>0</v>
      </c>
      <c r="I162" s="36">
        <f>VLOOKUP(A162,[7]Лист1!$A:$E,COLUMN([7]Лист1!$C$4),0)</f>
        <v>0</v>
      </c>
    </row>
    <row r="163" spans="1:9">
      <c r="A163" s="36" t="s">
        <v>5024</v>
      </c>
      <c r="C163" s="36" t="s">
        <v>5024</v>
      </c>
      <c r="D163" s="132"/>
      <c r="E163" s="133"/>
      <c r="F163" s="36">
        <f>VLOOKUP(A163,[5]Лист1!$A:$E,COLUMN([5]Лист1!$C$4),0)</f>
        <v>0</v>
      </c>
      <c r="G163" s="36">
        <f>VLOOKUP(A163,[5]Лист1!$A:$E,COLUMN([5]Лист1!$D$526),0)</f>
        <v>0</v>
      </c>
      <c r="H163" s="36">
        <f>VLOOKUP(A163,[6]Лист1!$A:$E,COLUMN([6]Лист1!$C$4),0)</f>
        <v>0</v>
      </c>
      <c r="I163" s="36">
        <f>VLOOKUP(A163,[7]Лист1!$A:$E,COLUMN([7]Лист1!$C$4),0)</f>
        <v>0</v>
      </c>
    </row>
    <row r="164" spans="1:9">
      <c r="A164" s="36" t="s">
        <v>5025</v>
      </c>
      <c r="C164" s="36" t="s">
        <v>5025</v>
      </c>
      <c r="D164" s="132" t="str">
        <f t="shared" si="33"/>
        <v>B35AVQ1_UNL_A / B35FV1_UNL_A</v>
      </c>
      <c r="E164" s="133">
        <f>VLOOKUP(A164,'[14]Cloud RAC'!$A:$M,COLUMN('[14]Cloud RAC'!$M$10),0)</f>
        <v>38090</v>
      </c>
      <c r="F164" s="36">
        <f>VLOOKUP(A164,[5]Лист1!$A:$E,COLUMN([5]Лист1!$C$4),0)</f>
        <v>32</v>
      </c>
      <c r="G164" s="36">
        <f>VLOOKUP(A164,[5]Лист1!$A:$E,COLUMN([5]Лист1!$D$526),0)</f>
        <v>0</v>
      </c>
      <c r="H164" s="36">
        <f>VLOOKUP(A164,[6]Лист1!$A:$E,COLUMN([6]Лист1!$C$4),0)</f>
        <v>0</v>
      </c>
      <c r="I164" s="36">
        <f>VLOOKUP(A164,[7]Лист1!$A:$E,COLUMN([7]Лист1!$C$4),0)</f>
        <v>0</v>
      </c>
    </row>
    <row r="165" spans="1:9">
      <c r="A165" s="36" t="s">
        <v>5026</v>
      </c>
      <c r="C165" s="36" t="s">
        <v>5026</v>
      </c>
      <c r="D165" s="132"/>
      <c r="E165" s="133"/>
      <c r="F165" s="36">
        <f>VLOOKUP(A165,[5]Лист1!$A:$E,COLUMN([5]Лист1!$C$4),0)</f>
        <v>34</v>
      </c>
      <c r="G165" s="36">
        <f>VLOOKUP(A165,[5]Лист1!$A:$E,COLUMN([5]Лист1!$D$526),0)</f>
        <v>0</v>
      </c>
      <c r="H165" s="36">
        <f>VLOOKUP(A165,[6]Лист1!$A:$E,COLUMN([6]Лист1!$C$4),0)</f>
        <v>0</v>
      </c>
      <c r="I165" s="36">
        <f>VLOOKUP(A165,[7]Лист1!$A:$E,COLUMN([7]Лист1!$C$4),0)</f>
        <v>0</v>
      </c>
    </row>
    <row r="166" spans="1:9">
      <c r="A166" s="36" t="s">
        <v>5027</v>
      </c>
      <c r="C166" s="36" t="s">
        <v>5027</v>
      </c>
      <c r="D166" s="132" t="str">
        <f t="shared" si="33"/>
        <v>B50AVQ1_UNL_A / B50FV1_UNL_A</v>
      </c>
      <c r="E166" s="133">
        <f>VLOOKUP(A166,'[14]Cloud RAC'!$A:$M,COLUMN('[14]Cloud RAC'!$M$10),0)</f>
        <v>58390</v>
      </c>
      <c r="F166" s="36">
        <f>VLOOKUP(A166,[5]Лист1!$A:$E,COLUMN([5]Лист1!$C$4),0)</f>
        <v>24</v>
      </c>
      <c r="G166" s="36">
        <f>VLOOKUP(A166,[5]Лист1!$A:$E,COLUMN([5]Лист1!$D$526),0)</f>
        <v>0</v>
      </c>
      <c r="H166" s="36">
        <f>VLOOKUP(A166,[6]Лист1!$A:$E,COLUMN([6]Лист1!$C$4),0)</f>
        <v>0</v>
      </c>
      <c r="I166" s="36">
        <f>VLOOKUP(A166,[7]Лист1!$A:$E,COLUMN([7]Лист1!$C$4),0)</f>
        <v>0</v>
      </c>
    </row>
    <row r="167" spans="1:9">
      <c r="A167" s="36" t="s">
        <v>5028</v>
      </c>
      <c r="C167" s="36" t="s">
        <v>5028</v>
      </c>
      <c r="D167" s="132"/>
      <c r="E167" s="133"/>
      <c r="F167" s="36">
        <f>VLOOKUP(A167,[5]Лист1!$A:$E,COLUMN([5]Лист1!$C$4),0)</f>
        <v>22</v>
      </c>
      <c r="G167" s="36">
        <f>VLOOKUP(A167,[5]Лист1!$A:$E,COLUMN([5]Лист1!$D$526),0)</f>
        <v>0</v>
      </c>
      <c r="H167" s="36">
        <f>VLOOKUP(A167,[6]Лист1!$A:$E,COLUMN([6]Лист1!$C$4),0)</f>
        <v>0</v>
      </c>
      <c r="I167" s="36">
        <f>VLOOKUP(A167,[7]Лист1!$A:$E,COLUMN([7]Лист1!$C$4),0)</f>
        <v>0</v>
      </c>
    </row>
    <row r="168" spans="1:9">
      <c r="A168" s="130" t="s">
        <v>5057</v>
      </c>
      <c r="B168" s="130"/>
      <c r="C168" s="130"/>
      <c r="D168" s="130"/>
      <c r="E168" s="130"/>
      <c r="F168" s="130"/>
      <c r="G168" s="130"/>
    </row>
    <row r="169" spans="1:9">
      <c r="A169" s="36" t="s">
        <v>5029</v>
      </c>
      <c r="C169" s="36" t="s">
        <v>5029</v>
      </c>
      <c r="D169" s="132" t="str">
        <f t="shared" si="33"/>
        <v>E20AVQ1_UNL_A / E20FV1_UNL_A</v>
      </c>
      <c r="E169" s="133">
        <f>VLOOKUP(A169,'[14]Cloud RAC'!$A:$M,COLUMN('[14]Cloud RAC'!$M$10),0)</f>
        <v>27190</v>
      </c>
      <c r="F169" s="36">
        <f>VLOOKUP(A169,[5]Лист1!$A:$E,COLUMN([5]Лист1!$C$4),0)</f>
        <v>0</v>
      </c>
      <c r="G169" s="36">
        <f>VLOOKUP(A169,[5]Лист1!$A:$E,COLUMN([5]Лист1!$D$526),0)</f>
        <v>1</v>
      </c>
      <c r="H169" s="36">
        <f>VLOOKUP(A169,[6]Лист1!$A:$E,COLUMN([6]Лист1!$C$4),0)</f>
        <v>0</v>
      </c>
      <c r="I169" s="36">
        <f>VLOOKUP(A169,[7]Лист1!$A:$E,COLUMN([7]Лист1!$C$4),0)</f>
        <v>0</v>
      </c>
    </row>
    <row r="170" spans="1:9">
      <c r="A170" s="36" t="s">
        <v>5030</v>
      </c>
      <c r="C170" s="36" t="s">
        <v>5030</v>
      </c>
      <c r="D170" s="132"/>
      <c r="E170" s="133"/>
      <c r="F170" s="36">
        <f>VLOOKUP(A170,[5]Лист1!$A:$E,COLUMN([5]Лист1!$C$4),0)</f>
        <v>2</v>
      </c>
      <c r="G170" s="36">
        <f>VLOOKUP(A170,[5]Лист1!$A:$E,COLUMN([5]Лист1!$D$526),0)</f>
        <v>0</v>
      </c>
      <c r="H170" s="36">
        <f>VLOOKUP(A170,[6]Лист1!$A:$E,COLUMN([6]Лист1!$C$4),0)</f>
        <v>0</v>
      </c>
      <c r="I170" s="36">
        <f>VLOOKUP(A170,[7]Лист1!$A:$E,COLUMN([7]Лист1!$C$4),0)</f>
        <v>0</v>
      </c>
    </row>
    <row r="171" spans="1:9">
      <c r="A171" s="36" t="s">
        <v>5031</v>
      </c>
      <c r="C171" s="36" t="s">
        <v>5031</v>
      </c>
      <c r="D171" s="132" t="str">
        <f t="shared" si="33"/>
        <v>E25AVQ1_UNL_A / E25FV1_UNL_A</v>
      </c>
      <c r="E171" s="133">
        <f>VLOOKUP(A171,'[14]Cloud RAC'!$A:$M,COLUMN('[14]Cloud RAC'!$M$10),0)</f>
        <v>29090</v>
      </c>
      <c r="F171" s="36">
        <f>VLOOKUP(A171,[5]Лист1!$A:$E,COLUMN([5]Лист1!$C$4),0)</f>
        <v>0</v>
      </c>
      <c r="G171" s="36">
        <f>VLOOKUP(A171,[5]Лист1!$A:$E,COLUMN([5]Лист1!$D$526),0)</f>
        <v>0</v>
      </c>
      <c r="H171" s="36">
        <f>VLOOKUP(A171,[6]Лист1!$A:$E,COLUMN([6]Лист1!$C$4),0)</f>
        <v>0</v>
      </c>
      <c r="I171" s="36">
        <f>VLOOKUP(A171,[7]Лист1!$A:$E,COLUMN([7]Лист1!$C$4),0)</f>
        <v>0</v>
      </c>
    </row>
    <row r="172" spans="1:9">
      <c r="A172" s="36" t="s">
        <v>5032</v>
      </c>
      <c r="C172" s="36" t="s">
        <v>5032</v>
      </c>
      <c r="D172" s="132"/>
      <c r="E172" s="133"/>
      <c r="F172" s="36">
        <f>VLOOKUP(A172,[5]Лист1!$A:$E,COLUMN([5]Лист1!$C$4),0)</f>
        <v>5</v>
      </c>
      <c r="G172" s="36">
        <f>VLOOKUP(A172,[5]Лист1!$A:$E,COLUMN([5]Лист1!$D$526),0)</f>
        <v>1</v>
      </c>
      <c r="H172" s="36">
        <f>VLOOKUP(A172,[6]Лист1!$A:$E,COLUMN([6]Лист1!$C$4),0)</f>
        <v>0</v>
      </c>
      <c r="I172" s="36">
        <f>VLOOKUP(A172,[7]Лист1!$A:$E,COLUMN([7]Лист1!$C$4),0)</f>
        <v>0</v>
      </c>
    </row>
    <row r="173" spans="1:9">
      <c r="A173" s="36" t="s">
        <v>5033</v>
      </c>
      <c r="C173" s="36" t="s">
        <v>5033</v>
      </c>
      <c r="D173" s="132" t="str">
        <f t="shared" si="33"/>
        <v>E35AVQ1_UNL_A / E35FV1_UNL_A</v>
      </c>
      <c r="E173" s="133">
        <f>VLOOKUP(A173,'[14]Cloud RAC'!$A:$M,COLUMN('[14]Cloud RAC'!$M$10),0)</f>
        <v>38090</v>
      </c>
      <c r="F173" s="36">
        <f>VLOOKUP(A173,[5]Лист1!$A:$E,COLUMN([5]Лист1!$C$4),0)</f>
        <v>1</v>
      </c>
      <c r="G173" s="36">
        <f>VLOOKUP(A173,[5]Лист1!$A:$E,COLUMN([5]Лист1!$D$526),0)</f>
        <v>0</v>
      </c>
      <c r="H173" s="36">
        <f>VLOOKUP(A173,[6]Лист1!$A:$E,COLUMN([6]Лист1!$C$4),0)</f>
        <v>0</v>
      </c>
      <c r="I173" s="36">
        <f>VLOOKUP(A173,[7]Лист1!$A:$E,COLUMN([7]Лист1!$C$4),0)</f>
        <v>0</v>
      </c>
    </row>
    <row r="174" spans="1:9">
      <c r="A174" s="36" t="s">
        <v>5034</v>
      </c>
      <c r="C174" s="36" t="s">
        <v>5034</v>
      </c>
      <c r="D174" s="132"/>
      <c r="E174" s="133"/>
      <c r="F174" s="36">
        <f>VLOOKUP(A174,[5]Лист1!$A:$E,COLUMN([5]Лист1!$C$4),0)</f>
        <v>4</v>
      </c>
      <c r="G174" s="36">
        <f>VLOOKUP(A174,[5]Лист1!$A:$E,COLUMN([5]Лист1!$D$526),0)</f>
        <v>8</v>
      </c>
      <c r="H174" s="36">
        <f>VLOOKUP(A174,[6]Лист1!$A:$E,COLUMN([6]Лист1!$C$4),0)</f>
        <v>0</v>
      </c>
      <c r="I174" s="36">
        <f>VLOOKUP(A174,[7]Лист1!$A:$E,COLUMN([7]Лист1!$C$4),0)</f>
        <v>0</v>
      </c>
    </row>
    <row r="175" spans="1:9">
      <c r="A175" s="36" t="s">
        <v>5035</v>
      </c>
      <c r="C175" s="36" t="s">
        <v>5035</v>
      </c>
      <c r="D175" s="132" t="str">
        <f t="shared" si="33"/>
        <v>E50AVQ1_UNL_A / E50FV1_UNL_A</v>
      </c>
      <c r="E175" s="133">
        <f>VLOOKUP(A175,'[14]Cloud RAC'!$A:$M,COLUMN('[14]Cloud RAC'!$M$10),0)</f>
        <v>58390</v>
      </c>
      <c r="F175" s="36">
        <f>VLOOKUP(A175,[5]Лист1!$A:$E,COLUMN([5]Лист1!$C$4),0)</f>
        <v>0</v>
      </c>
      <c r="G175" s="36" t="str">
        <f>VLOOKUP(A175,[5]Лист1!$A:$E,COLUMN([5]Лист1!$D$526),0)</f>
        <v>&gt;50</v>
      </c>
      <c r="H175" s="36">
        <f>VLOOKUP(A175,[6]Лист1!$A:$E,COLUMN([6]Лист1!$C$4),0)</f>
        <v>0</v>
      </c>
      <c r="I175" s="36">
        <f>VLOOKUP(A175,[7]Лист1!$A:$E,COLUMN([7]Лист1!$C$4),0)</f>
        <v>0</v>
      </c>
    </row>
    <row r="176" spans="1:9">
      <c r="A176" s="36" t="s">
        <v>5036</v>
      </c>
      <c r="C176" s="36" t="s">
        <v>5036</v>
      </c>
      <c r="D176" s="132"/>
      <c r="E176" s="133"/>
      <c r="F176" s="36">
        <f>VLOOKUP(A176,[5]Лист1!$A:$E,COLUMN([5]Лист1!$C$4),0)</f>
        <v>0</v>
      </c>
      <c r="G176" s="36" t="str">
        <f>VLOOKUP(A176,[5]Лист1!$A:$E,COLUMN([5]Лист1!$D$526),0)</f>
        <v>&gt;50</v>
      </c>
      <c r="H176" s="36">
        <f>VLOOKUP(A176,[6]Лист1!$A:$E,COLUMN([6]Лист1!$C$4),0)</f>
        <v>0</v>
      </c>
      <c r="I176" s="36">
        <f>VLOOKUP(A176,[7]Лист1!$A:$E,COLUMN([7]Лист1!$C$4),0)</f>
        <v>0</v>
      </c>
    </row>
    <row r="177" spans="1:9">
      <c r="A177" s="130" t="s">
        <v>5058</v>
      </c>
      <c r="B177" s="130"/>
      <c r="C177" s="130"/>
      <c r="D177" s="130"/>
      <c r="E177" s="130"/>
      <c r="F177" s="130"/>
      <c r="G177" s="130"/>
    </row>
    <row r="178" spans="1:9">
      <c r="A178" s="36" t="s">
        <v>5037</v>
      </c>
      <c r="C178" s="36" t="s">
        <v>5037</v>
      </c>
      <c r="D178" s="132" t="str">
        <f t="shared" si="33"/>
        <v>A20AVQ2_UNL / A20FV2_UNL</v>
      </c>
      <c r="E178" s="133">
        <f>VLOOKUP(A178,'[14]Cloud RAC'!$A:$M,COLUMN('[14]Cloud RAC'!$M$10),0)</f>
        <v>41090</v>
      </c>
      <c r="F178" s="36">
        <f>VLOOKUP(A178,[5]Лист1!$A:$E,COLUMN([5]Лист1!$C$4),0)</f>
        <v>0</v>
      </c>
      <c r="G178" s="36">
        <f>VLOOKUP(A178,[5]Лист1!$A:$E,COLUMN([5]Лист1!$D$526),0)</f>
        <v>1</v>
      </c>
      <c r="H178" s="36">
        <f>VLOOKUP(A178,[6]Лист1!$A:$E,COLUMN([6]Лист1!$C$4),0)</f>
        <v>1</v>
      </c>
      <c r="I178" s="36">
        <f>VLOOKUP(A178,[7]Лист1!$A:$E,COLUMN([7]Лист1!$C$4),0)</f>
        <v>0</v>
      </c>
    </row>
    <row r="179" spans="1:9">
      <c r="A179" s="36" t="s">
        <v>5038</v>
      </c>
      <c r="C179" s="36" t="s">
        <v>5038</v>
      </c>
      <c r="D179" s="132"/>
      <c r="E179" s="133"/>
      <c r="F179" s="36">
        <f>VLOOKUP(A179,[5]Лист1!$A:$E,COLUMN([5]Лист1!$C$4),0)</f>
        <v>1</v>
      </c>
      <c r="G179" s="36">
        <f>VLOOKUP(A179,[5]Лист1!$A:$E,COLUMN([5]Лист1!$D$526),0)</f>
        <v>1</v>
      </c>
      <c r="H179" s="36">
        <f>VLOOKUP(A179,[6]Лист1!$A:$E,COLUMN([6]Лист1!$C$4),0)</f>
        <v>1</v>
      </c>
      <c r="I179" s="36">
        <f>VLOOKUP(A179,[7]Лист1!$A:$E,COLUMN([7]Лист1!$C$4),0)</f>
        <v>0</v>
      </c>
    </row>
    <row r="180" spans="1:9">
      <c r="A180" s="36" t="s">
        <v>5039</v>
      </c>
      <c r="C180" s="36" t="s">
        <v>5039</v>
      </c>
      <c r="D180" s="132" t="str">
        <f t="shared" si="33"/>
        <v>A25AVQ2_UNL / A25FV2_UNL</v>
      </c>
      <c r="E180" s="133">
        <f>VLOOKUP(A180,'[14]Cloud RAC'!$A:$M,COLUMN('[14]Cloud RAC'!$M$10),0)</f>
        <v>43090</v>
      </c>
      <c r="F180" s="36">
        <f>VLOOKUP(A180,[5]Лист1!$A:$E,COLUMN([5]Лист1!$C$4),0)</f>
        <v>14</v>
      </c>
      <c r="G180" s="36">
        <f>VLOOKUP(A180,[5]Лист1!$A:$E,COLUMN([5]Лист1!$D$526),0)</f>
        <v>1</v>
      </c>
      <c r="H180" s="36">
        <f>VLOOKUP(A180,[6]Лист1!$A:$E,COLUMN([6]Лист1!$C$4),0)</f>
        <v>0</v>
      </c>
      <c r="I180" s="36">
        <f>VLOOKUP(A180,[7]Лист1!$A:$E,COLUMN([7]Лист1!$C$4),0)</f>
        <v>0</v>
      </c>
    </row>
    <row r="181" spans="1:9">
      <c r="A181" s="36" t="s">
        <v>5040</v>
      </c>
      <c r="C181" s="36" t="s">
        <v>5040</v>
      </c>
      <c r="D181" s="132"/>
      <c r="E181" s="133"/>
      <c r="F181" s="36">
        <f>VLOOKUP(A181,[5]Лист1!$A:$E,COLUMN([5]Лист1!$C$4),0)</f>
        <v>4</v>
      </c>
      <c r="G181" s="36">
        <f>VLOOKUP(A181,[5]Лист1!$A:$E,COLUMN([5]Лист1!$D$526),0)</f>
        <v>0</v>
      </c>
      <c r="H181" s="36">
        <f>VLOOKUP(A181,[6]Лист1!$A:$E,COLUMN([6]Лист1!$C$4),0)</f>
        <v>0</v>
      </c>
      <c r="I181" s="36">
        <f>VLOOKUP(A181,[7]Лист1!$A:$E,COLUMN([7]Лист1!$C$4),0)</f>
        <v>0</v>
      </c>
    </row>
    <row r="182" spans="1:9">
      <c r="A182" s="36" t="s">
        <v>5041</v>
      </c>
      <c r="C182" s="36" t="s">
        <v>5041</v>
      </c>
      <c r="D182" s="132" t="str">
        <f t="shared" si="33"/>
        <v>A35AVQ2_UNL / A35FV2_UNL</v>
      </c>
      <c r="E182" s="133">
        <f>VLOOKUP(A182,'[14]Cloud RAC'!$A:$M,COLUMN('[14]Cloud RAC'!$M$10),0)</f>
        <v>51990</v>
      </c>
      <c r="F182" s="36">
        <f>VLOOKUP(A182,[5]Лист1!$A:$E,COLUMN([5]Лист1!$C$4),0)</f>
        <v>8</v>
      </c>
      <c r="G182" s="36">
        <f>VLOOKUP(A182,[5]Лист1!$A:$E,COLUMN([5]Лист1!$D$526),0)</f>
        <v>0</v>
      </c>
      <c r="H182" s="36">
        <f>VLOOKUP(A182,[6]Лист1!$A:$E,COLUMN([6]Лист1!$C$4),0)</f>
        <v>0</v>
      </c>
      <c r="I182" s="36">
        <f>VLOOKUP(A182,[7]Лист1!$A:$E,COLUMN([7]Лист1!$C$4),0)</f>
        <v>0</v>
      </c>
    </row>
    <row r="183" spans="1:9">
      <c r="A183" s="36" t="s">
        <v>5042</v>
      </c>
      <c r="C183" s="36" t="s">
        <v>5042</v>
      </c>
      <c r="D183" s="132"/>
      <c r="E183" s="133"/>
      <c r="F183" s="36">
        <f>VLOOKUP(A183,[5]Лист1!$A:$E,COLUMN([5]Лист1!$C$4),0)</f>
        <v>0</v>
      </c>
      <c r="G183" s="36">
        <f>VLOOKUP(A183,[5]Лист1!$A:$E,COLUMN([5]Лист1!$D$526),0)</f>
        <v>0</v>
      </c>
      <c r="H183" s="36">
        <f>VLOOKUP(A183,[6]Лист1!$A:$E,COLUMN([6]Лист1!$C$4),0)</f>
        <v>0</v>
      </c>
      <c r="I183" s="36">
        <f>VLOOKUP(A183,[7]Лист1!$A:$E,COLUMN([7]Лист1!$C$4),0)</f>
        <v>0</v>
      </c>
    </row>
    <row r="184" spans="1:9">
      <c r="A184" s="36" t="s">
        <v>5043</v>
      </c>
      <c r="C184" s="36" t="s">
        <v>5043</v>
      </c>
      <c r="D184" s="132" t="str">
        <f t="shared" si="33"/>
        <v>A50AVQ2_UNL / A50FV2_UNL</v>
      </c>
      <c r="E184" s="133">
        <f>VLOOKUP(A184,'[14]Cloud RAC'!$A:$M,COLUMN('[14]Cloud RAC'!$M$10),0)</f>
        <v>72290</v>
      </c>
      <c r="F184" s="36">
        <f>VLOOKUP(A184,[5]Лист1!$A:$E,COLUMN([5]Лист1!$C$4),0)</f>
        <v>0</v>
      </c>
      <c r="G184" s="36">
        <f>VLOOKUP(A184,[5]Лист1!$A:$E,COLUMN([5]Лист1!$D$526),0)</f>
        <v>0</v>
      </c>
      <c r="H184" s="36">
        <f>VLOOKUP(A184,[6]Лист1!$A:$E,COLUMN([6]Лист1!$C$4),0)</f>
        <v>0</v>
      </c>
      <c r="I184" s="36">
        <f>VLOOKUP(A184,[7]Лист1!$A:$E,COLUMN([7]Лист1!$C$4),0)</f>
        <v>0</v>
      </c>
    </row>
    <row r="185" spans="1:9">
      <c r="A185" s="36" t="s">
        <v>5044</v>
      </c>
      <c r="C185" s="36" t="s">
        <v>5044</v>
      </c>
      <c r="D185" s="132"/>
      <c r="E185" s="133"/>
      <c r="F185" s="36">
        <f>VLOOKUP(A185,[5]Лист1!$A:$E,COLUMN([5]Лист1!$C$4),0)</f>
        <v>0</v>
      </c>
      <c r="G185" s="36">
        <f>VLOOKUP(A185,[5]Лист1!$A:$E,COLUMN([5]Лист1!$D$526),0)</f>
        <v>0</v>
      </c>
      <c r="H185" s="36">
        <f>VLOOKUP(A185,[6]Лист1!$A:$E,COLUMN([6]Лист1!$C$4),0)</f>
        <v>0</v>
      </c>
      <c r="I185" s="36">
        <f>VLOOKUP(A185,[7]Лист1!$A:$E,COLUMN([7]Лист1!$C$4),0)</f>
        <v>0</v>
      </c>
    </row>
    <row r="186" spans="1:9">
      <c r="A186" s="130" t="s">
        <v>5059</v>
      </c>
      <c r="B186" s="130"/>
      <c r="C186" s="130"/>
      <c r="D186" s="130"/>
      <c r="E186" s="130"/>
      <c r="F186" s="130"/>
      <c r="G186" s="130"/>
    </row>
    <row r="187" spans="1:9">
      <c r="A187" s="36" t="s">
        <v>5045</v>
      </c>
      <c r="C187" s="36" t="s">
        <v>5045</v>
      </c>
      <c r="D187" s="132" t="str">
        <f t="shared" si="33"/>
        <v>A20AVQR3_UNL / A20FVR3_UNL</v>
      </c>
      <c r="E187" s="133">
        <f>VLOOKUP(A187,'[14]Cloud RAC'!$A:$M,COLUMN('[14]Cloud RAC'!$M$10),0)</f>
        <v>41090</v>
      </c>
      <c r="F187" s="36" t="e">
        <f>VLOOKUP(A187,[5]Лист1!$A:$E,COLUMN([5]Лист1!$C$4),0)</f>
        <v>#N/A</v>
      </c>
      <c r="G187" s="36" t="e">
        <f>VLOOKUP(A187,[5]Лист1!$A:$E,COLUMN([5]Лист1!$D$526),0)</f>
        <v>#N/A</v>
      </c>
      <c r="H187" s="36" t="e">
        <f>VLOOKUP(A187,[6]Лист1!$A:$E,COLUMN([6]Лист1!$C$4),0)</f>
        <v>#N/A</v>
      </c>
      <c r="I187" s="36" t="e">
        <f>VLOOKUP(A187,[7]Лист1!$A:$E,COLUMN([7]Лист1!$C$4),0)</f>
        <v>#N/A</v>
      </c>
    </row>
    <row r="188" spans="1:9">
      <c r="A188" s="36" t="s">
        <v>5046</v>
      </c>
      <c r="C188" s="36" t="s">
        <v>5046</v>
      </c>
      <c r="D188" s="132"/>
      <c r="E188" s="133"/>
      <c r="F188" s="36" t="e">
        <f>VLOOKUP(A188,[5]Лист1!$A:$E,COLUMN([5]Лист1!$C$4),0)</f>
        <v>#N/A</v>
      </c>
      <c r="G188" s="36" t="e">
        <f>VLOOKUP(A188,[5]Лист1!$A:$E,COLUMN([5]Лист1!$D$526),0)</f>
        <v>#N/A</v>
      </c>
      <c r="H188" s="36" t="e">
        <f>VLOOKUP(A188,[6]Лист1!$A:$E,COLUMN([6]Лист1!$C$4),0)</f>
        <v>#N/A</v>
      </c>
      <c r="I188" s="36" t="e">
        <f>VLOOKUP(A188,[7]Лист1!$A:$E,COLUMN([7]Лист1!$C$4),0)</f>
        <v>#N/A</v>
      </c>
    </row>
    <row r="189" spans="1:9">
      <c r="A189" s="36" t="s">
        <v>5047</v>
      </c>
      <c r="C189" s="36" t="s">
        <v>5047</v>
      </c>
      <c r="D189" s="132" t="str">
        <f t="shared" si="33"/>
        <v>A25AVQR3_UNL / A25FVR3_UNL</v>
      </c>
      <c r="E189" s="133">
        <f>VLOOKUP(A189,'[14]Cloud RAC'!$A:$M,COLUMN('[14]Cloud RAC'!$M$10),0)</f>
        <v>43090</v>
      </c>
      <c r="F189" s="36" t="e">
        <f>VLOOKUP(A189,[5]Лист1!$A:$E,COLUMN([5]Лист1!$C$4),0)</f>
        <v>#N/A</v>
      </c>
      <c r="G189" s="36" t="e">
        <f>VLOOKUP(A189,[5]Лист1!$A:$E,COLUMN([5]Лист1!$D$526),0)</f>
        <v>#N/A</v>
      </c>
      <c r="H189" s="36" t="e">
        <f>VLOOKUP(A189,[6]Лист1!$A:$E,COLUMN([6]Лист1!$C$4),0)</f>
        <v>#N/A</v>
      </c>
      <c r="I189" s="36" t="e">
        <f>VLOOKUP(A189,[7]Лист1!$A:$E,COLUMN([7]Лист1!$C$4),0)</f>
        <v>#N/A</v>
      </c>
    </row>
    <row r="190" spans="1:9">
      <c r="A190" s="36" t="s">
        <v>5048</v>
      </c>
      <c r="C190" s="36" t="s">
        <v>5048</v>
      </c>
      <c r="D190" s="132"/>
      <c r="E190" s="133"/>
      <c r="F190" s="36" t="e">
        <f>VLOOKUP(A190,[5]Лист1!$A:$E,COLUMN([5]Лист1!$C$4),0)</f>
        <v>#N/A</v>
      </c>
      <c r="G190" s="36" t="e">
        <f>VLOOKUP(A190,[5]Лист1!$A:$E,COLUMN([5]Лист1!$D$526),0)</f>
        <v>#N/A</v>
      </c>
      <c r="H190" s="36" t="e">
        <f>VLOOKUP(A190,[6]Лист1!$A:$E,COLUMN([6]Лист1!$C$4),0)</f>
        <v>#N/A</v>
      </c>
      <c r="I190" s="36" t="e">
        <f>VLOOKUP(A190,[7]Лист1!$A:$E,COLUMN([7]Лист1!$C$4),0)</f>
        <v>#N/A</v>
      </c>
    </row>
    <row r="191" spans="1:9">
      <c r="A191" s="36" t="s">
        <v>5049</v>
      </c>
      <c r="C191" s="36" t="s">
        <v>5049</v>
      </c>
      <c r="D191" s="132" t="str">
        <f t="shared" si="33"/>
        <v>A35AVQR3_UNL / A35FVR3_UNL</v>
      </c>
      <c r="E191" s="133">
        <f>VLOOKUP(A191,'[14]Cloud RAC'!$A:$M,COLUMN('[14]Cloud RAC'!$M$10),0)</f>
        <v>51990</v>
      </c>
      <c r="F191" s="36" t="e">
        <f>VLOOKUP(A191,[5]Лист1!$A:$E,COLUMN([5]Лист1!$C$4),0)</f>
        <v>#N/A</v>
      </c>
      <c r="G191" s="36" t="e">
        <f>VLOOKUP(A191,[5]Лист1!$A:$E,COLUMN([5]Лист1!$D$526),0)</f>
        <v>#N/A</v>
      </c>
      <c r="H191" s="36" t="e">
        <f>VLOOKUP(A191,[6]Лист1!$A:$E,COLUMN([6]Лист1!$C$4),0)</f>
        <v>#N/A</v>
      </c>
      <c r="I191" s="36" t="e">
        <f>VLOOKUP(A191,[7]Лист1!$A:$E,COLUMN([7]Лист1!$C$4),0)</f>
        <v>#N/A</v>
      </c>
    </row>
    <row r="192" spans="1:9">
      <c r="A192" s="36" t="s">
        <v>5050</v>
      </c>
      <c r="C192" s="36" t="s">
        <v>5050</v>
      </c>
      <c r="D192" s="132"/>
      <c r="E192" s="133"/>
      <c r="F192" s="36" t="e">
        <f>VLOOKUP(A192,[5]Лист1!$A:$E,COLUMN([5]Лист1!$C$4),0)</f>
        <v>#N/A</v>
      </c>
      <c r="G192" s="36" t="e">
        <f>VLOOKUP(A192,[5]Лист1!$A:$E,COLUMN([5]Лист1!$D$526),0)</f>
        <v>#N/A</v>
      </c>
      <c r="H192" s="36" t="e">
        <f>VLOOKUP(A192,[6]Лист1!$A:$E,COLUMN([6]Лист1!$C$4),0)</f>
        <v>#N/A</v>
      </c>
      <c r="I192" s="36" t="e">
        <f>VLOOKUP(A192,[7]Лист1!$A:$E,COLUMN([7]Лист1!$C$4),0)</f>
        <v>#N/A</v>
      </c>
    </row>
    <row r="193" spans="1:9">
      <c r="A193" s="36" t="s">
        <v>5051</v>
      </c>
      <c r="C193" s="36" t="s">
        <v>5051</v>
      </c>
      <c r="D193" s="132" t="str">
        <f t="shared" si="33"/>
        <v>A50AVQR3_UNL / A50FVR3_UNL</v>
      </c>
      <c r="E193" s="133">
        <f>VLOOKUP(A193,'[14]Cloud RAC'!$A:$M,COLUMN('[14]Cloud RAC'!$M$10),0)</f>
        <v>72290</v>
      </c>
      <c r="F193" s="36" t="e">
        <f>VLOOKUP(A193,[5]Лист1!$A:$E,COLUMN([5]Лист1!$C$4),0)</f>
        <v>#N/A</v>
      </c>
      <c r="G193" s="36" t="e">
        <f>VLOOKUP(A193,[5]Лист1!$A:$E,COLUMN([5]Лист1!$D$526),0)</f>
        <v>#N/A</v>
      </c>
      <c r="H193" s="36" t="e">
        <f>VLOOKUP(A193,[6]Лист1!$A:$E,COLUMN([6]Лист1!$C$4),0)</f>
        <v>#N/A</v>
      </c>
      <c r="I193" s="36" t="e">
        <f>VLOOKUP(A193,[7]Лист1!$A:$E,COLUMN([7]Лист1!$C$4),0)</f>
        <v>#N/A</v>
      </c>
    </row>
    <row r="194" spans="1:9">
      <c r="A194" s="36" t="s">
        <v>5052</v>
      </c>
      <c r="C194" s="36" t="s">
        <v>5052</v>
      </c>
      <c r="D194" s="132"/>
      <c r="E194" s="133"/>
      <c r="F194" s="36" t="e">
        <f>VLOOKUP(A194,[5]Лист1!$A:$E,COLUMN([5]Лист1!$C$4),0)</f>
        <v>#N/A</v>
      </c>
      <c r="G194" s="36" t="e">
        <f>VLOOKUP(A194,[5]Лист1!$A:$E,COLUMN([5]Лист1!$D$526),0)</f>
        <v>#N/A</v>
      </c>
      <c r="H194" s="36" t="e">
        <f>VLOOKUP(A194,[6]Лист1!$A:$E,COLUMN([6]Лист1!$C$4),0)</f>
        <v>#N/A</v>
      </c>
      <c r="I194" s="36" t="e">
        <f>VLOOKUP(A194,[7]Лист1!$A:$E,COLUMN([7]Лист1!$C$4),0)</f>
        <v>#N/A</v>
      </c>
    </row>
    <row r="195" spans="1:9">
      <c r="A195" s="130" t="s">
        <v>5004</v>
      </c>
      <c r="B195" s="130"/>
      <c r="C195" s="130"/>
      <c r="D195" s="130"/>
      <c r="E195" s="130"/>
      <c r="F195" s="130"/>
      <c r="G195" s="130"/>
    </row>
    <row r="196" spans="1:9">
      <c r="A196" s="36" t="s">
        <v>4996</v>
      </c>
      <c r="C196" s="36" t="s">
        <v>4996</v>
      </c>
      <c r="D196" s="36" t="s">
        <v>5000</v>
      </c>
      <c r="E196" s="37">
        <v>6290</v>
      </c>
      <c r="F196" s="36">
        <f>VLOOKUP(A196,[5]Лист1!$A:$E,COLUMN([5]Лист1!$C$4),0)</f>
        <v>0</v>
      </c>
      <c r="G196" s="36">
        <f>VLOOKUP(A196,[5]Лист1!$A:$E,COLUMN([5]Лист1!$D$526),0)</f>
        <v>0</v>
      </c>
      <c r="H196" s="36">
        <f>VLOOKUP(A196,[6]Лист1!$A:$E,COLUMN([6]Лист1!$C$4),0)</f>
        <v>0</v>
      </c>
      <c r="I196" s="36">
        <f>VLOOKUP(A196,[7]Лист1!$A:$E,COLUMN([7]Лист1!$C$4),0)</f>
        <v>0</v>
      </c>
    </row>
    <row r="197" spans="1:9">
      <c r="A197" s="36" t="s">
        <v>4997</v>
      </c>
      <c r="C197" s="36" t="s">
        <v>4997</v>
      </c>
      <c r="D197" s="36" t="s">
        <v>5001</v>
      </c>
      <c r="E197" s="37">
        <v>5650</v>
      </c>
      <c r="F197" s="36" t="str">
        <f>VLOOKUP(A197,[5]Лист1!$A:$E,COLUMN([5]Лист1!$C$4),0)</f>
        <v>&gt;50</v>
      </c>
      <c r="G197" s="36">
        <f>VLOOKUP(A197,[5]Лист1!$A:$E,COLUMN([5]Лист1!$D$526),0)</f>
        <v>0</v>
      </c>
      <c r="H197" s="36">
        <f>VLOOKUP(A197,[6]Лист1!$A:$E,COLUMN([6]Лист1!$C$4),0)</f>
        <v>0</v>
      </c>
      <c r="I197" s="36">
        <f>VLOOKUP(A197,[7]Лист1!$A:$E,COLUMN([7]Лист1!$C$4),0)</f>
        <v>0</v>
      </c>
    </row>
    <row r="198" spans="1:9">
      <c r="A198" s="36" t="s">
        <v>4998</v>
      </c>
      <c r="C198" s="36" t="s">
        <v>4998</v>
      </c>
      <c r="D198" s="36" t="s">
        <v>5002</v>
      </c>
      <c r="E198" s="37">
        <v>3090</v>
      </c>
      <c r="F198" s="36">
        <f>VLOOKUP(A198,[5]Лист1!$A:$E,COLUMN([5]Лист1!$C$4),0)</f>
        <v>0</v>
      </c>
      <c r="G198" s="36">
        <f>VLOOKUP(A198,[5]Лист1!$A:$E,COLUMN([5]Лист1!$D$526),0)</f>
        <v>0</v>
      </c>
      <c r="H198" s="36">
        <f>VLOOKUP(A198,[6]Лист1!$A:$E,COLUMN([6]Лист1!$C$4),0)</f>
        <v>0</v>
      </c>
      <c r="I198" s="36">
        <f>VLOOKUP(A198,[7]Лист1!$A:$E,COLUMN([7]Лист1!$C$4),0)</f>
        <v>0</v>
      </c>
    </row>
    <row r="199" spans="1:9">
      <c r="A199" s="36" t="s">
        <v>4999</v>
      </c>
      <c r="C199" s="36" t="s">
        <v>4999</v>
      </c>
      <c r="D199" s="36" t="s">
        <v>5003</v>
      </c>
      <c r="E199" s="37">
        <v>2490</v>
      </c>
      <c r="F199" s="36">
        <f>VLOOKUP(A199,[5]Лист1!$A:$E,COLUMN([5]Лист1!$C$4),0)</f>
        <v>0</v>
      </c>
      <c r="G199" s="36">
        <f>VLOOKUP(A199,[5]Лист1!$A:$E,COLUMN([5]Лист1!$D$526),0)</f>
        <v>0</v>
      </c>
      <c r="H199" s="36">
        <f>VLOOKUP(A199,[6]Лист1!$A:$E,COLUMN([6]Лист1!$C$4),0)</f>
        <v>0</v>
      </c>
      <c r="I199" s="36">
        <f>VLOOKUP(A199,[7]Лист1!$A:$E,COLUMN([7]Лист1!$C$4),0)</f>
        <v>0</v>
      </c>
    </row>
    <row r="200" spans="1:9" ht="30">
      <c r="D200" s="36" t="s">
        <v>4994</v>
      </c>
      <c r="E200" s="43" t="s">
        <v>4995</v>
      </c>
      <c r="F200" s="36" t="e">
        <f>VLOOKUP(A200,[5]Лист1!$A:$E,COLUMN([5]Лист1!$C$4),0)</f>
        <v>#N/A</v>
      </c>
      <c r="G200" s="36" t="e">
        <f>VLOOKUP(A200,[5]Лист1!$A:$E,COLUMN([5]Лист1!$D$526),0)</f>
        <v>#N/A</v>
      </c>
      <c r="H200" s="36" t="e">
        <f>VLOOKUP(A200,[6]Лист1!$A:$E,COLUMN([6]Лист1!$C$4),0)</f>
        <v>#N/A</v>
      </c>
      <c r="I200" s="36" t="e">
        <f>VLOOKUP(A200,[7]Лист1!$A:$E,COLUMN([7]Лист1!$C$4),0)</f>
        <v>#N/A</v>
      </c>
    </row>
    <row r="201" spans="1:9" ht="75">
      <c r="A201" s="36" t="s">
        <v>5053</v>
      </c>
      <c r="C201" s="36" t="s">
        <v>5053</v>
      </c>
      <c r="D201" s="39" t="s">
        <v>5054</v>
      </c>
      <c r="E201" s="37">
        <v>2990</v>
      </c>
      <c r="F201" s="36" t="str">
        <f>VLOOKUP(A201,[5]Лист1!$A:$E,COLUMN([5]Лист1!$C$4),0)</f>
        <v>&gt;50</v>
      </c>
      <c r="G201" s="36">
        <f>VLOOKUP(A201,[5]Лист1!$A:$E,COLUMN([5]Лист1!$D$526),0)</f>
        <v>0</v>
      </c>
      <c r="H201" s="36">
        <f>VLOOKUP(A201,[6]Лист1!$A:$E,COLUMN([6]Лист1!$C$4),0)</f>
        <v>0</v>
      </c>
      <c r="I201" s="36">
        <f>VLOOKUP(A201,[7]Лист1!$A:$E,COLUMN([7]Лист1!$C$4),0)</f>
        <v>0</v>
      </c>
    </row>
    <row r="202" spans="1:9" s="108" customFormat="1" ht="15.75">
      <c r="A202" s="129" t="s">
        <v>5775</v>
      </c>
      <c r="B202" s="129"/>
      <c r="C202" s="129"/>
      <c r="D202" s="129"/>
      <c r="E202" s="129"/>
      <c r="F202" s="129"/>
    </row>
    <row r="203" spans="1:9" s="107" customFormat="1">
      <c r="A203" s="128" t="s">
        <v>6605</v>
      </c>
      <c r="B203" s="128"/>
      <c r="C203" s="128"/>
      <c r="D203" s="128"/>
      <c r="E203" s="128"/>
      <c r="F203" s="128"/>
    </row>
    <row r="204" spans="1:9">
      <c r="A204" s="36" t="s">
        <v>6578</v>
      </c>
      <c r="D204" s="36" t="str">
        <f>A204</f>
        <v>DF40A2MS1R</v>
      </c>
      <c r="E204" s="37">
        <f>VLOOKUP(A204,[14]Multi!$A:$L,COLUMN([14]Multi!$L$11),0)</f>
        <v>66490</v>
      </c>
      <c r="F204" s="108">
        <f>VLOOKUP(A204,[5]Лист1!$A:$E,COLUMN([5]Лист1!$C$4),0)</f>
        <v>0</v>
      </c>
      <c r="G204" s="108">
        <f>VLOOKUP(A204,[5]Лист1!$A:$E,COLUMN([5]Лист1!$D$526),0)</f>
        <v>0</v>
      </c>
      <c r="H204" s="108">
        <f>VLOOKUP(A204,[6]Лист1!$A:$E,COLUMN([6]Лист1!$C$4),0)</f>
        <v>0</v>
      </c>
      <c r="I204" s="108">
        <f>VLOOKUP(A204,[7]Лист1!$A:$E,COLUMN([7]Лист1!$C$4),0)</f>
        <v>0</v>
      </c>
    </row>
    <row r="205" spans="1:9">
      <c r="A205" s="36" t="s">
        <v>6579</v>
      </c>
      <c r="D205" s="108" t="str">
        <f t="shared" ref="D205:D231" si="34">A205</f>
        <v>DF50A2MS1R</v>
      </c>
      <c r="E205" s="109">
        <f>VLOOKUP(A205,[14]Multi!$A:$L,COLUMN([14]Multi!$L$11),0)</f>
        <v>80890</v>
      </c>
      <c r="F205" s="108">
        <f>VLOOKUP(A205,[5]Лист1!$A:$E,COLUMN([5]Лист1!$C$4),0)</f>
        <v>0</v>
      </c>
      <c r="G205" s="108">
        <f>VLOOKUP(A205,[5]Лист1!$A:$E,COLUMN([5]Лист1!$D$526),0)</f>
        <v>32</v>
      </c>
      <c r="H205" s="108">
        <f>VLOOKUP(A205,[6]Лист1!$A:$E,COLUMN([6]Лист1!$C$4),0)</f>
        <v>0</v>
      </c>
      <c r="I205" s="108">
        <f>VLOOKUP(A205,[7]Лист1!$A:$E,COLUMN([7]Лист1!$C$4),0)</f>
        <v>0</v>
      </c>
    </row>
    <row r="206" spans="1:9">
      <c r="A206" s="36" t="s">
        <v>6580</v>
      </c>
      <c r="D206" s="108" t="str">
        <f t="shared" si="34"/>
        <v>DF60A3MS1R</v>
      </c>
      <c r="E206" s="109">
        <f>VLOOKUP(A206,[14]Multi!$A:$L,COLUMN([14]Multi!$L$11),0)</f>
        <v>100590</v>
      </c>
      <c r="F206" s="108">
        <f>VLOOKUP(A206,[5]Лист1!$A:$E,COLUMN([5]Лист1!$C$4),0)</f>
        <v>0</v>
      </c>
      <c r="G206" s="108">
        <f>VLOOKUP(A206,[5]Лист1!$A:$E,COLUMN([5]Лист1!$D$526),0)</f>
        <v>0</v>
      </c>
      <c r="H206" s="108">
        <f>VLOOKUP(A206,[6]Лист1!$A:$E,COLUMN([6]Лист1!$C$4),0)</f>
        <v>0</v>
      </c>
      <c r="I206" s="108">
        <f>VLOOKUP(A206,[7]Лист1!$A:$E,COLUMN([7]Лист1!$C$4),0)</f>
        <v>0</v>
      </c>
    </row>
    <row r="207" spans="1:9">
      <c r="A207" s="36" t="s">
        <v>6581</v>
      </c>
      <c r="D207" s="108" t="str">
        <f t="shared" si="34"/>
        <v>DF70A3MS1R</v>
      </c>
      <c r="E207" s="109">
        <f>VLOOKUP(A207,[14]Multi!$A:$L,COLUMN([14]Multi!$L$11),0)</f>
        <v>109590</v>
      </c>
      <c r="F207" s="108">
        <f>VLOOKUP(A207,[5]Лист1!$A:$E,COLUMN([5]Лист1!$C$4),0)</f>
        <v>0</v>
      </c>
      <c r="G207" s="108" t="str">
        <f>VLOOKUP(A207,[5]Лист1!$A:$E,COLUMN([5]Лист1!$D$526),0)</f>
        <v>&gt;50</v>
      </c>
      <c r="H207" s="108">
        <f>VLOOKUP(A207,[6]Лист1!$A:$E,COLUMN([6]Лист1!$C$4),0)</f>
        <v>0</v>
      </c>
      <c r="I207" s="108">
        <f>VLOOKUP(A207,[7]Лист1!$A:$E,COLUMN([7]Лист1!$C$4),0)</f>
        <v>0</v>
      </c>
    </row>
    <row r="208" spans="1:9">
      <c r="A208" s="36" t="s">
        <v>6582</v>
      </c>
      <c r="D208" s="108" t="str">
        <f t="shared" si="34"/>
        <v>DF80A4MS1R</v>
      </c>
      <c r="E208" s="109">
        <f>VLOOKUP(A208,[14]Multi!$A:$L,COLUMN([14]Multi!$L$11),0)</f>
        <v>128690</v>
      </c>
      <c r="F208" s="108">
        <f>VLOOKUP(A208,[5]Лист1!$A:$E,COLUMN([5]Лист1!$C$4),0)</f>
        <v>0</v>
      </c>
      <c r="G208" s="108" t="str">
        <f>VLOOKUP(A208,[5]Лист1!$A:$E,COLUMN([5]Лист1!$D$526),0)</f>
        <v>&gt;50</v>
      </c>
      <c r="H208" s="108">
        <f>VLOOKUP(A208,[6]Лист1!$A:$E,COLUMN([6]Лист1!$C$4),0)</f>
        <v>0</v>
      </c>
      <c r="I208" s="108">
        <f>VLOOKUP(A208,[7]Лист1!$A:$E,COLUMN([7]Лист1!$C$4),0)</f>
        <v>0</v>
      </c>
    </row>
    <row r="209" spans="1:9">
      <c r="A209" s="36" t="s">
        <v>6583</v>
      </c>
      <c r="D209" s="108" t="str">
        <f t="shared" si="34"/>
        <v>DF100A4MS1R1</v>
      </c>
      <c r="E209" s="109">
        <f>VLOOKUP(A209,[14]Multi!$A:$L,COLUMN([14]Multi!$L$11),0)</f>
        <v>169090</v>
      </c>
      <c r="F209" s="108">
        <f>VLOOKUP(A209,[5]Лист1!$A:$E,COLUMN([5]Лист1!$C$4),0)</f>
        <v>0</v>
      </c>
      <c r="G209" s="108" t="str">
        <f>VLOOKUP(A209,[5]Лист1!$A:$E,COLUMN([5]Лист1!$D$526),0)</f>
        <v>&gt;50</v>
      </c>
      <c r="H209" s="108">
        <f>VLOOKUP(A209,[6]Лист1!$A:$E,COLUMN([6]Лист1!$C$4),0)</f>
        <v>4</v>
      </c>
      <c r="I209" s="108">
        <f>VLOOKUP(A209,[7]Лист1!$A:$E,COLUMN([7]Лист1!$C$4),0)</f>
        <v>0</v>
      </c>
    </row>
    <row r="210" spans="1:9">
      <c r="A210" s="36" t="s">
        <v>6584</v>
      </c>
      <c r="D210" s="108" t="str">
        <f t="shared" si="34"/>
        <v>DF125A5MS1R1</v>
      </c>
      <c r="E210" s="109">
        <f>VLOOKUP(A210,[14]Multi!$A:$L,COLUMN([14]Multi!$L$11),0)</f>
        <v>191990</v>
      </c>
      <c r="F210" s="108">
        <f>VLOOKUP(A210,[5]Лист1!$A:$E,COLUMN([5]Лист1!$C$4),0)</f>
        <v>0</v>
      </c>
      <c r="G210" s="108" t="str">
        <f>VLOOKUP(A210,[5]Лист1!$A:$E,COLUMN([5]Лист1!$D$526),0)</f>
        <v>&gt;50</v>
      </c>
      <c r="H210" s="108">
        <f>VLOOKUP(A210,[6]Лист1!$A:$E,COLUMN([6]Лист1!$C$4),0)</f>
        <v>0</v>
      </c>
      <c r="I210" s="108">
        <f>VLOOKUP(A210,[7]Лист1!$A:$E,COLUMN([7]Лист1!$C$4),0)</f>
        <v>0</v>
      </c>
    </row>
    <row r="211" spans="1:9">
      <c r="A211" s="134" t="s">
        <v>6585</v>
      </c>
      <c r="B211" s="134"/>
      <c r="C211" s="134"/>
      <c r="D211" s="134"/>
      <c r="E211" s="134"/>
      <c r="F211" s="108" t="e">
        <f>VLOOKUP(A211,[5]Лист1!$A:$E,COLUMN([5]Лист1!$C$4),0)</f>
        <v>#N/A</v>
      </c>
      <c r="G211" s="108" t="e">
        <f>VLOOKUP(A211,[5]Лист1!$A:$E,COLUMN([5]Лист1!$D$526),0)</f>
        <v>#N/A</v>
      </c>
      <c r="H211" s="108" t="e">
        <f>VLOOKUP(A211,[6]Лист1!$A:$E,COLUMN([6]Лист1!$C$4),0)</f>
        <v>#N/A</v>
      </c>
      <c r="I211" s="108" t="e">
        <f>VLOOKUP(A211,[7]Лист1!$A:$E,COLUMN([7]Лист1!$C$4),0)</f>
        <v>#N/A</v>
      </c>
    </row>
    <row r="212" spans="1:9">
      <c r="A212" s="36" t="s">
        <v>6586</v>
      </c>
      <c r="D212" s="108" t="str">
        <f t="shared" si="34"/>
        <v>ICE20AVQS1R-1</v>
      </c>
      <c r="E212" s="109">
        <f>VLOOKUP(A212,[14]Multi!$A:$L,COLUMN([14]Multi!$L$11),0)</f>
        <v>15690</v>
      </c>
      <c r="F212" s="108">
        <f>VLOOKUP(A212,[5]Лист1!$A:$E,COLUMN([5]Лист1!$C$4),0)</f>
        <v>0</v>
      </c>
      <c r="G212" s="108">
        <f>VLOOKUP(A212,[5]Лист1!$A:$E,COLUMN([5]Лист1!$D$526),0)</f>
        <v>0</v>
      </c>
      <c r="H212" s="108">
        <f>VLOOKUP(A212,[6]Лист1!$A:$E,COLUMN([6]Лист1!$C$4),0)</f>
        <v>0</v>
      </c>
      <c r="I212" s="108">
        <f>VLOOKUP(A212,[7]Лист1!$A:$E,COLUMN([7]Лист1!$C$4),0)</f>
        <v>0</v>
      </c>
    </row>
    <row r="213" spans="1:9">
      <c r="A213" s="36" t="s">
        <v>6587</v>
      </c>
      <c r="D213" s="108" t="str">
        <f t="shared" si="34"/>
        <v>ICE25AVQS1R-1</v>
      </c>
      <c r="E213" s="109">
        <f>VLOOKUP(A213,[14]Multi!$A:$L,COLUMN([14]Multi!$L$11),0)</f>
        <v>16990</v>
      </c>
      <c r="F213" s="108">
        <f>VLOOKUP(A213,[5]Лист1!$A:$E,COLUMN([5]Лист1!$C$4),0)</f>
        <v>0</v>
      </c>
      <c r="G213" s="108" t="str">
        <f>VLOOKUP(A213,[5]Лист1!$A:$E,COLUMN([5]Лист1!$D$526),0)</f>
        <v>&gt;50</v>
      </c>
      <c r="H213" s="108">
        <f>VLOOKUP(A213,[6]Лист1!$A:$E,COLUMN([6]Лист1!$C$4),0)</f>
        <v>0</v>
      </c>
      <c r="I213" s="108">
        <f>VLOOKUP(A213,[7]Лист1!$A:$E,COLUMN([7]Лист1!$C$4),0)</f>
        <v>0</v>
      </c>
    </row>
    <row r="214" spans="1:9">
      <c r="A214" s="36" t="s">
        <v>6588</v>
      </c>
      <c r="D214" s="108" t="str">
        <f t="shared" si="34"/>
        <v>ICE35AVQS1R-1</v>
      </c>
      <c r="E214" s="109">
        <f>VLOOKUP(A214,[14]Multi!$A:$L,COLUMN([14]Multi!$L$11),0)</f>
        <v>19390</v>
      </c>
      <c r="F214" s="108">
        <f>VLOOKUP(A214,[5]Лист1!$A:$E,COLUMN([5]Лист1!$C$4),0)</f>
        <v>0</v>
      </c>
      <c r="G214" s="108" t="str">
        <f>VLOOKUP(A214,[5]Лист1!$A:$E,COLUMN([5]Лист1!$D$526),0)</f>
        <v>&gt;50</v>
      </c>
      <c r="H214" s="108">
        <f>VLOOKUP(A214,[6]Лист1!$A:$E,COLUMN([6]Лист1!$C$4),0)</f>
        <v>0</v>
      </c>
      <c r="I214" s="108">
        <f>VLOOKUP(A214,[7]Лист1!$A:$E,COLUMN([7]Лист1!$C$4),0)</f>
        <v>0</v>
      </c>
    </row>
    <row r="215" spans="1:9">
      <c r="A215" s="36" t="s">
        <v>6589</v>
      </c>
      <c r="D215" s="108" t="str">
        <f t="shared" si="34"/>
        <v>ICE50AVQS1R-1</v>
      </c>
      <c r="E215" s="109">
        <f>VLOOKUP(A215,[14]Multi!$A:$L,COLUMN([14]Multi!$L$11),0)</f>
        <v>24290</v>
      </c>
      <c r="F215" s="108">
        <f>VLOOKUP(A215,[5]Лист1!$A:$E,COLUMN([5]Лист1!$C$4),0)</f>
        <v>0</v>
      </c>
      <c r="G215" s="108" t="str">
        <f>VLOOKUP(A215,[5]Лист1!$A:$E,COLUMN([5]Лист1!$D$526),0)</f>
        <v>&gt;50</v>
      </c>
      <c r="H215" s="108">
        <f>VLOOKUP(A215,[6]Лист1!$A:$E,COLUMN([6]Лист1!$C$4),0)</f>
        <v>0</v>
      </c>
      <c r="I215" s="108">
        <f>VLOOKUP(A215,[7]Лист1!$A:$E,COLUMN([7]Лист1!$C$4),0)</f>
        <v>0</v>
      </c>
    </row>
    <row r="216" spans="1:9">
      <c r="A216" s="36" t="s">
        <v>6590</v>
      </c>
      <c r="D216" s="108" t="str">
        <f t="shared" si="34"/>
        <v>ICE70AVQS1R-1</v>
      </c>
      <c r="E216" s="109">
        <f>VLOOKUP(A216,[14]Multi!$A:$L,COLUMN([14]Multi!$L$11),0)</f>
        <v>33990</v>
      </c>
      <c r="F216" s="108">
        <f>VLOOKUP(A216,[5]Лист1!$A:$E,COLUMN([5]Лист1!$C$4),0)</f>
        <v>5</v>
      </c>
      <c r="G216" s="108" t="str">
        <f>VLOOKUP(A216,[5]Лист1!$A:$E,COLUMN([5]Лист1!$D$526),0)</f>
        <v>&gt;50</v>
      </c>
      <c r="H216" s="108">
        <f>VLOOKUP(A216,[6]Лист1!$A:$E,COLUMN([6]Лист1!$C$4),0)</f>
        <v>0</v>
      </c>
      <c r="I216" s="108">
        <f>VLOOKUP(A216,[7]Лист1!$A:$E,COLUMN([7]Лист1!$C$4),0)</f>
        <v>0</v>
      </c>
    </row>
    <row r="217" spans="1:9">
      <c r="A217" s="134" t="s">
        <v>6591</v>
      </c>
      <c r="B217" s="134"/>
      <c r="C217" s="134"/>
      <c r="D217" s="134"/>
      <c r="E217" s="134"/>
      <c r="F217" s="108" t="e">
        <f>VLOOKUP(A217,[5]Лист1!$A:$E,COLUMN([5]Лист1!$C$4),0)</f>
        <v>#N/A</v>
      </c>
      <c r="G217" s="108" t="e">
        <f>VLOOKUP(A217,[5]Лист1!$A:$E,COLUMN([5]Лист1!$D$526),0)</f>
        <v>#N/A</v>
      </c>
      <c r="H217" s="108" t="e">
        <f>VLOOKUP(A217,[6]Лист1!$A:$E,COLUMN([6]Лист1!$C$4),0)</f>
        <v>#N/A</v>
      </c>
      <c r="I217" s="108" t="e">
        <f>VLOOKUP(A217,[7]Лист1!$A:$E,COLUMN([7]Лист1!$C$4),0)</f>
        <v>#N/A</v>
      </c>
    </row>
    <row r="218" spans="1:9">
      <c r="A218" s="36" t="s">
        <v>6592</v>
      </c>
      <c r="D218" s="108" t="str">
        <f t="shared" si="34"/>
        <v>DA35AMFS1R</v>
      </c>
      <c r="E218" s="109">
        <f>VLOOKUP(A218,[14]Multi!$A:$L,COLUMN([14]Multi!$L$11),0)</f>
        <v>36890</v>
      </c>
      <c r="F218" s="108">
        <f>VLOOKUP(A218,[5]Лист1!$A:$E,COLUMN([5]Лист1!$C$4),0)</f>
        <v>2</v>
      </c>
      <c r="G218" s="108" t="str">
        <f>VLOOKUP(A218,[5]Лист1!$A:$E,COLUMN([5]Лист1!$D$526),0)</f>
        <v>&gt;50</v>
      </c>
      <c r="H218" s="108">
        <f>VLOOKUP(A218,[6]Лист1!$A:$E,COLUMN([6]Лист1!$C$4),0)</f>
        <v>0</v>
      </c>
      <c r="I218" s="108">
        <f>VLOOKUP(A218,[7]Лист1!$A:$E,COLUMN([7]Лист1!$C$4),0)</f>
        <v>0</v>
      </c>
    </row>
    <row r="219" spans="1:9">
      <c r="A219" s="36" t="s">
        <v>6593</v>
      </c>
      <c r="D219" s="108" t="str">
        <f t="shared" si="34"/>
        <v>DA50AMFS1R</v>
      </c>
      <c r="E219" s="109">
        <f>VLOOKUP(A219,[14]Multi!$A:$L,COLUMN([14]Multi!$L$11),0)</f>
        <v>38090</v>
      </c>
      <c r="F219" s="108">
        <f>VLOOKUP(A219,[5]Лист1!$A:$E,COLUMN([5]Лист1!$C$4),0)</f>
        <v>4</v>
      </c>
      <c r="G219" s="108" t="str">
        <f>VLOOKUP(A219,[5]Лист1!$A:$E,COLUMN([5]Лист1!$D$526),0)</f>
        <v>&gt;50</v>
      </c>
      <c r="H219" s="108">
        <f>VLOOKUP(A219,[6]Лист1!$A:$E,COLUMN([6]Лист1!$C$4),0)</f>
        <v>3</v>
      </c>
      <c r="I219" s="108">
        <f>VLOOKUP(A219,[7]Лист1!$A:$E,COLUMN([7]Лист1!$C$4),0)</f>
        <v>0</v>
      </c>
    </row>
    <row r="220" spans="1:9">
      <c r="A220" s="36" t="s">
        <v>6594</v>
      </c>
      <c r="D220" s="108" t="str">
        <f t="shared" si="34"/>
        <v>DA70AMCS1R</v>
      </c>
      <c r="E220" s="109">
        <f>VLOOKUP(A220,[14]Multi!$A:$L,COLUMN([14]Multi!$L$11),0)</f>
        <v>51690</v>
      </c>
      <c r="F220" s="108">
        <f>VLOOKUP(A220,[5]Лист1!$A:$E,COLUMN([5]Лист1!$C$4),0)</f>
        <v>1</v>
      </c>
      <c r="G220" s="108">
        <f>VLOOKUP(A220,[5]Лист1!$A:$E,COLUMN([5]Лист1!$D$526),0)</f>
        <v>48</v>
      </c>
      <c r="H220" s="108">
        <f>VLOOKUP(A220,[6]Лист1!$A:$E,COLUMN([6]Лист1!$C$4),0)</f>
        <v>0</v>
      </c>
      <c r="I220" s="108">
        <f>VLOOKUP(A220,[7]Лист1!$A:$E,COLUMN([7]Лист1!$C$4),0)</f>
        <v>0</v>
      </c>
    </row>
    <row r="221" spans="1:9">
      <c r="A221" s="134" t="s">
        <v>6606</v>
      </c>
      <c r="B221" s="134"/>
      <c r="C221" s="134"/>
      <c r="D221" s="134"/>
      <c r="E221" s="134"/>
      <c r="F221" s="108" t="e">
        <f>VLOOKUP(A221,[5]Лист1!$A:$E,COLUMN([5]Лист1!$C$4),0)</f>
        <v>#N/A</v>
      </c>
      <c r="G221" s="108" t="e">
        <f>VLOOKUP(A221,[5]Лист1!$A:$E,COLUMN([5]Лист1!$D$526),0)</f>
        <v>#N/A</v>
      </c>
      <c r="H221" s="108" t="e">
        <f>VLOOKUP(A221,[6]Лист1!$A:$E,COLUMN([6]Лист1!$C$4),0)</f>
        <v>#N/A</v>
      </c>
      <c r="I221" s="108" t="e">
        <f>VLOOKUP(A221,[7]Лист1!$A:$E,COLUMN([7]Лист1!$C$4),0)</f>
        <v>#N/A</v>
      </c>
    </row>
    <row r="222" spans="1:9">
      <c r="A222" s="36" t="s">
        <v>6595</v>
      </c>
      <c r="D222" s="108" t="str">
        <f t="shared" si="34"/>
        <v>DA25AMMS1R</v>
      </c>
      <c r="E222" s="109">
        <f>VLOOKUP(A222,[14]Multi!$A:$L,COLUMN([14]Multi!$L$11),0)</f>
        <v>33490</v>
      </c>
      <c r="F222" s="108">
        <f>VLOOKUP(A222,[5]Лист1!$A:$E,COLUMN([5]Лист1!$C$4),0)</f>
        <v>1</v>
      </c>
      <c r="G222" s="108" t="str">
        <f>VLOOKUP(A222,[5]Лист1!$A:$E,COLUMN([5]Лист1!$D$526),0)</f>
        <v>&gt;50</v>
      </c>
      <c r="H222" s="108">
        <f>VLOOKUP(A222,[6]Лист1!$A:$E,COLUMN([6]Лист1!$C$4),0)</f>
        <v>0</v>
      </c>
      <c r="I222" s="108">
        <f>VLOOKUP(A222,[7]Лист1!$A:$E,COLUMN([7]Лист1!$C$4),0)</f>
        <v>0</v>
      </c>
    </row>
    <row r="223" spans="1:9">
      <c r="A223" s="36" t="s">
        <v>6596</v>
      </c>
      <c r="D223" s="108" t="str">
        <f t="shared" si="34"/>
        <v>DA35AMMS1R</v>
      </c>
      <c r="E223" s="109">
        <f>VLOOKUP(A223,[14]Multi!$A:$L,COLUMN([14]Multi!$L$11),0)</f>
        <v>34390</v>
      </c>
      <c r="F223" s="108">
        <f>VLOOKUP(A223,[5]Лист1!$A:$E,COLUMN([5]Лист1!$C$4),0)</f>
        <v>2</v>
      </c>
      <c r="G223" s="108" t="str">
        <f>VLOOKUP(A223,[5]Лист1!$A:$E,COLUMN([5]Лист1!$D$526),0)</f>
        <v>&gt;50</v>
      </c>
      <c r="H223" s="108">
        <f>VLOOKUP(A223,[6]Лист1!$A:$E,COLUMN([6]Лист1!$C$4),0)</f>
        <v>0</v>
      </c>
      <c r="I223" s="108">
        <f>VLOOKUP(A223,[7]Лист1!$A:$E,COLUMN([7]Лист1!$C$4),0)</f>
        <v>0</v>
      </c>
    </row>
    <row r="224" spans="1:9">
      <c r="A224" s="36" t="s">
        <v>6597</v>
      </c>
      <c r="D224" s="108" t="str">
        <f t="shared" si="34"/>
        <v>DA50AMMS1R</v>
      </c>
      <c r="E224" s="109">
        <f>VLOOKUP(A224,[14]Multi!$A:$L,COLUMN([14]Multi!$L$11),0)</f>
        <v>37290</v>
      </c>
      <c r="F224" s="108">
        <f>VLOOKUP(A224,[5]Лист1!$A:$E,COLUMN([5]Лист1!$C$4),0)</f>
        <v>0</v>
      </c>
      <c r="G224" s="108">
        <f>VLOOKUP(A224,[5]Лист1!$A:$E,COLUMN([5]Лист1!$D$526),0)</f>
        <v>6</v>
      </c>
      <c r="H224" s="108">
        <f>VLOOKUP(A224,[6]Лист1!$A:$E,COLUMN([6]Лист1!$C$4),0)</f>
        <v>6</v>
      </c>
      <c r="I224" s="108">
        <f>VLOOKUP(A224,[7]Лист1!$A:$E,COLUMN([7]Лист1!$C$4),0)</f>
        <v>0</v>
      </c>
    </row>
    <row r="225" spans="1:9">
      <c r="A225" s="36" t="s">
        <v>6598</v>
      </c>
      <c r="D225" s="108" t="str">
        <f t="shared" si="34"/>
        <v>DA60AMMS1R</v>
      </c>
      <c r="E225" s="109">
        <f>VLOOKUP(A225,[14]Multi!$A:$L,COLUMN([14]Multi!$L$11),0)</f>
        <v>43090</v>
      </c>
      <c r="F225" s="108">
        <f>VLOOKUP(A225,[5]Лист1!$A:$E,COLUMN([5]Лист1!$C$4),0)</f>
        <v>1</v>
      </c>
      <c r="G225" s="108" t="str">
        <f>VLOOKUP(A225,[5]Лист1!$A:$E,COLUMN([5]Лист1!$D$526),0)</f>
        <v>&gt;50</v>
      </c>
      <c r="H225" s="108">
        <f>VLOOKUP(A225,[6]Лист1!$A:$E,COLUMN([6]Лист1!$C$4),0)</f>
        <v>17</v>
      </c>
      <c r="I225" s="108">
        <f>VLOOKUP(A225,[7]Лист1!$A:$E,COLUMN([7]Лист1!$C$4),0)</f>
        <v>0</v>
      </c>
    </row>
    <row r="226" spans="1:9">
      <c r="A226" s="36" t="s">
        <v>6599</v>
      </c>
      <c r="D226" s="108" t="str">
        <f t="shared" si="34"/>
        <v>DA70AMMS1R</v>
      </c>
      <c r="E226" s="109">
        <f>VLOOKUP(A226,[14]Multi!$A:$L,COLUMN([14]Multi!$L$11),0)</f>
        <v>57190</v>
      </c>
      <c r="F226" s="108">
        <f>VLOOKUP(A226,[5]Лист1!$A:$E,COLUMN([5]Лист1!$C$4),0)</f>
        <v>0</v>
      </c>
      <c r="G226" s="108">
        <f>VLOOKUP(A226,[5]Лист1!$A:$E,COLUMN([5]Лист1!$D$526),0)</f>
        <v>34</v>
      </c>
      <c r="H226" s="108">
        <f>VLOOKUP(A226,[6]Лист1!$A:$E,COLUMN([6]Лист1!$C$4),0)</f>
        <v>9</v>
      </c>
      <c r="I226" s="108">
        <f>VLOOKUP(A226,[7]Лист1!$A:$E,COLUMN([7]Лист1!$C$4),0)</f>
        <v>0</v>
      </c>
    </row>
    <row r="227" spans="1:9">
      <c r="A227" s="134" t="s">
        <v>6600</v>
      </c>
      <c r="B227" s="134"/>
      <c r="C227" s="134"/>
      <c r="D227" s="134"/>
      <c r="E227" s="134"/>
      <c r="F227" s="108" t="e">
        <f>VLOOKUP(A227,[5]Лист1!$A:$E,COLUMN([5]Лист1!$C$4),0)</f>
        <v>#N/A</v>
      </c>
      <c r="G227" s="108" t="e">
        <f>VLOOKUP(A227,[5]Лист1!$A:$E,COLUMN([5]Лист1!$D$526),0)</f>
        <v>#N/A</v>
      </c>
      <c r="H227" s="108" t="e">
        <f>VLOOKUP(A227,[6]Лист1!$A:$E,COLUMN([6]Лист1!$C$4),0)</f>
        <v>#N/A</v>
      </c>
      <c r="I227" s="108" t="e">
        <f>VLOOKUP(A227,[7]Лист1!$A:$E,COLUMN([7]Лист1!$C$4),0)</f>
        <v>#N/A</v>
      </c>
    </row>
    <row r="228" spans="1:9">
      <c r="A228" s="36" t="s">
        <v>6601</v>
      </c>
      <c r="D228" s="108" t="str">
        <f t="shared" si="34"/>
        <v>DA25AMKS1R</v>
      </c>
      <c r="E228" s="109">
        <f>VLOOKUP(A228,[14]Multi!$A:$L,COLUMN([14]Multi!$L$11),0)</f>
        <v>41590</v>
      </c>
      <c r="F228" s="108">
        <f>VLOOKUP(A228,[5]Лист1!$A:$E,COLUMN([5]Лист1!$C$4),0)</f>
        <v>1</v>
      </c>
      <c r="G228" s="108">
        <f>VLOOKUP(A228,[5]Лист1!$A:$E,COLUMN([5]Лист1!$D$526),0)</f>
        <v>29</v>
      </c>
      <c r="H228" s="108">
        <f>VLOOKUP(A228,[6]Лист1!$A:$E,COLUMN([6]Лист1!$C$4),0)</f>
        <v>1</v>
      </c>
      <c r="I228" s="108">
        <f>VLOOKUP(A228,[7]Лист1!$A:$E,COLUMN([7]Лист1!$C$4),0)</f>
        <v>0</v>
      </c>
    </row>
    <row r="229" spans="1:9">
      <c r="A229" s="36" t="s">
        <v>6602</v>
      </c>
      <c r="D229" s="108" t="str">
        <f t="shared" si="34"/>
        <v>DA35AMKS1R</v>
      </c>
      <c r="E229" s="109">
        <f>VLOOKUP(A229,[14]Multi!$A:$L,COLUMN([14]Multi!$L$11),0)</f>
        <v>42790</v>
      </c>
      <c r="F229" s="108">
        <f>VLOOKUP(A229,[5]Лист1!$A:$E,COLUMN([5]Лист1!$C$4),0)</f>
        <v>1</v>
      </c>
      <c r="G229" s="108" t="str">
        <f>VLOOKUP(A229,[5]Лист1!$A:$E,COLUMN([5]Лист1!$D$526),0)</f>
        <v>&gt;50</v>
      </c>
      <c r="H229" s="108">
        <f>VLOOKUP(A229,[6]Лист1!$A:$E,COLUMN([6]Лист1!$C$4),0)</f>
        <v>1</v>
      </c>
      <c r="I229" s="108">
        <f>VLOOKUP(A229,[7]Лист1!$A:$E,COLUMN([7]Лист1!$C$4),0)</f>
        <v>0</v>
      </c>
    </row>
    <row r="230" spans="1:9">
      <c r="A230" s="36" t="s">
        <v>6603</v>
      </c>
      <c r="D230" s="108" t="str">
        <f t="shared" si="34"/>
        <v>DA50AMKS1R</v>
      </c>
      <c r="E230" s="109">
        <f>VLOOKUP(A230,[14]Multi!$A:$L,COLUMN([14]Multi!$L$11),0)</f>
        <v>43690</v>
      </c>
      <c r="F230" s="108">
        <f>VLOOKUP(A230,[5]Лист1!$A:$E,COLUMN([5]Лист1!$C$4),0)</f>
        <v>0</v>
      </c>
      <c r="G230" s="108">
        <f>VLOOKUP(A230,[5]Лист1!$A:$E,COLUMN([5]Лист1!$D$526),0)</f>
        <v>27</v>
      </c>
      <c r="H230" s="108">
        <f>VLOOKUP(A230,[6]Лист1!$A:$E,COLUMN([6]Лист1!$C$4),0)</f>
        <v>0</v>
      </c>
      <c r="I230" s="108">
        <f>VLOOKUP(A230,[7]Лист1!$A:$E,COLUMN([7]Лист1!$C$4),0)</f>
        <v>0</v>
      </c>
    </row>
    <row r="231" spans="1:9">
      <c r="A231" s="36" t="s">
        <v>6604</v>
      </c>
      <c r="D231" s="108" t="str">
        <f t="shared" si="34"/>
        <v>DA70AMKS1R</v>
      </c>
      <c r="E231" s="109">
        <f>VLOOKUP(A231,[14]Multi!$A:$L,COLUMN([14]Multi!$L$11),0)</f>
        <v>50890</v>
      </c>
      <c r="F231" s="108">
        <f>VLOOKUP(A231,[5]Лист1!$A:$E,COLUMN([5]Лист1!$C$4),0)</f>
        <v>0</v>
      </c>
      <c r="G231" s="108">
        <f>VLOOKUP(A231,[5]Лист1!$A:$E,COLUMN([5]Лист1!$D$526),0)</f>
        <v>20</v>
      </c>
      <c r="H231" s="108">
        <f>VLOOKUP(A231,[6]Лист1!$A:$E,COLUMN([6]Лист1!$C$4),0)</f>
        <v>0</v>
      </c>
      <c r="I231" s="108">
        <f>VLOOKUP(A231,[7]Лист1!$A:$E,COLUMN([7]Лист1!$C$4),0)</f>
        <v>0</v>
      </c>
    </row>
  </sheetData>
  <mergeCells count="200">
    <mergeCell ref="E193:E194"/>
    <mergeCell ref="A150:G150"/>
    <mergeCell ref="A159:G159"/>
    <mergeCell ref="A168:G168"/>
    <mergeCell ref="A177:G177"/>
    <mergeCell ref="A186:G186"/>
    <mergeCell ref="E187:E188"/>
    <mergeCell ref="E189:E190"/>
    <mergeCell ref="E191:E192"/>
    <mergeCell ref="E180:E181"/>
    <mergeCell ref="E182:E183"/>
    <mergeCell ref="E184:E185"/>
    <mergeCell ref="E173:E174"/>
    <mergeCell ref="E175:E176"/>
    <mergeCell ref="E178:E179"/>
    <mergeCell ref="E166:E167"/>
    <mergeCell ref="E169:E170"/>
    <mergeCell ref="E171:E172"/>
    <mergeCell ref="D187:D188"/>
    <mergeCell ref="D189:D190"/>
    <mergeCell ref="D191:D192"/>
    <mergeCell ref="D193:D194"/>
    <mergeCell ref="E151:E152"/>
    <mergeCell ref="E153:E154"/>
    <mergeCell ref="E155:E156"/>
    <mergeCell ref="E157:E158"/>
    <mergeCell ref="E160:E161"/>
    <mergeCell ref="E162:E163"/>
    <mergeCell ref="E164:E165"/>
    <mergeCell ref="D166:D167"/>
    <mergeCell ref="D169:D170"/>
    <mergeCell ref="D171:D172"/>
    <mergeCell ref="D173:D174"/>
    <mergeCell ref="D175:D176"/>
    <mergeCell ref="D178:D179"/>
    <mergeCell ref="D180:D181"/>
    <mergeCell ref="D182:D183"/>
    <mergeCell ref="D184:D185"/>
    <mergeCell ref="A195:G195"/>
    <mergeCell ref="A76:G76"/>
    <mergeCell ref="D151:D152"/>
    <mergeCell ref="D153:D154"/>
    <mergeCell ref="D155:D156"/>
    <mergeCell ref="D157:D158"/>
    <mergeCell ref="D160:D161"/>
    <mergeCell ref="D162:D163"/>
    <mergeCell ref="D164:D165"/>
    <mergeCell ref="E148:E149"/>
    <mergeCell ref="A87:G87"/>
    <mergeCell ref="A98:G98"/>
    <mergeCell ref="A113:G113"/>
    <mergeCell ref="A128:G128"/>
    <mergeCell ref="A139:G139"/>
    <mergeCell ref="E140:E141"/>
    <mergeCell ref="E142:E143"/>
    <mergeCell ref="E144:E145"/>
    <mergeCell ref="E131:E132"/>
    <mergeCell ref="E133:E134"/>
    <mergeCell ref="E135:E136"/>
    <mergeCell ref="E122:E123"/>
    <mergeCell ref="E124:E125"/>
    <mergeCell ref="E126:E127"/>
    <mergeCell ref="E114:E115"/>
    <mergeCell ref="E116:E117"/>
    <mergeCell ref="E118:E119"/>
    <mergeCell ref="E105:E106"/>
    <mergeCell ref="E107:E108"/>
    <mergeCell ref="E109:E110"/>
    <mergeCell ref="E96:E97"/>
    <mergeCell ref="E99:E100"/>
    <mergeCell ref="E101:E102"/>
    <mergeCell ref="E88:E89"/>
    <mergeCell ref="E90:E91"/>
    <mergeCell ref="E92:E93"/>
    <mergeCell ref="E79:E80"/>
    <mergeCell ref="E81:E82"/>
    <mergeCell ref="E83:E84"/>
    <mergeCell ref="D135:D136"/>
    <mergeCell ref="D137:D138"/>
    <mergeCell ref="D140:D141"/>
    <mergeCell ref="D142:D143"/>
    <mergeCell ref="D144:D145"/>
    <mergeCell ref="D146:D147"/>
    <mergeCell ref="D148:D149"/>
    <mergeCell ref="E77:E78"/>
    <mergeCell ref="E85:E86"/>
    <mergeCell ref="E94:E95"/>
    <mergeCell ref="E103:E104"/>
    <mergeCell ref="E111:E112"/>
    <mergeCell ref="E120:E121"/>
    <mergeCell ref="E129:E130"/>
    <mergeCell ref="E137:E138"/>
    <mergeCell ref="E146:E147"/>
    <mergeCell ref="D116:D117"/>
    <mergeCell ref="D118:D119"/>
    <mergeCell ref="D120:D121"/>
    <mergeCell ref="D122:D123"/>
    <mergeCell ref="D124:D125"/>
    <mergeCell ref="D126:D127"/>
    <mergeCell ref="D129:D130"/>
    <mergeCell ref="D131:D132"/>
    <mergeCell ref="D133:D134"/>
    <mergeCell ref="D96:D97"/>
    <mergeCell ref="D99:D100"/>
    <mergeCell ref="D101:D102"/>
    <mergeCell ref="D103:D104"/>
    <mergeCell ref="D105:D106"/>
    <mergeCell ref="D107:D108"/>
    <mergeCell ref="D109:D110"/>
    <mergeCell ref="D111:D112"/>
    <mergeCell ref="D114:D115"/>
    <mergeCell ref="D77:D78"/>
    <mergeCell ref="D79:D80"/>
    <mergeCell ref="D81:D82"/>
    <mergeCell ref="D83:D84"/>
    <mergeCell ref="D85:D86"/>
    <mergeCell ref="D88:D89"/>
    <mergeCell ref="D90:D91"/>
    <mergeCell ref="D92:D93"/>
    <mergeCell ref="D94:D95"/>
    <mergeCell ref="A2:F2"/>
    <mergeCell ref="A75:F75"/>
    <mergeCell ref="E73:E74"/>
    <mergeCell ref="E69:E70"/>
    <mergeCell ref="E71:E72"/>
    <mergeCell ref="E65:E66"/>
    <mergeCell ref="E67:E68"/>
    <mergeCell ref="E60:E61"/>
    <mergeCell ref="E62:E63"/>
    <mergeCell ref="E58:E59"/>
    <mergeCell ref="E51:E52"/>
    <mergeCell ref="E54:E55"/>
    <mergeCell ref="E13:E14"/>
    <mergeCell ref="E38:E39"/>
    <mergeCell ref="E40:E41"/>
    <mergeCell ref="E34:E35"/>
    <mergeCell ref="E36:E37"/>
    <mergeCell ref="D71:D72"/>
    <mergeCell ref="D73:D74"/>
    <mergeCell ref="D60:D61"/>
    <mergeCell ref="D62:D63"/>
    <mergeCell ref="D65:D66"/>
    <mergeCell ref="D67:D68"/>
    <mergeCell ref="D69:D70"/>
    <mergeCell ref="A64:G64"/>
    <mergeCell ref="E22:E23"/>
    <mergeCell ref="E29:E30"/>
    <mergeCell ref="E31:E32"/>
    <mergeCell ref="E25:E26"/>
    <mergeCell ref="E27:E28"/>
    <mergeCell ref="D58:D59"/>
    <mergeCell ref="D45:D46"/>
    <mergeCell ref="D47:D48"/>
    <mergeCell ref="D56:D57"/>
    <mergeCell ref="D31:D32"/>
    <mergeCell ref="D34:D35"/>
    <mergeCell ref="D36:D37"/>
    <mergeCell ref="D38:D39"/>
    <mergeCell ref="D40:D41"/>
    <mergeCell ref="D43:D44"/>
    <mergeCell ref="A53:G53"/>
    <mergeCell ref="E47:E48"/>
    <mergeCell ref="E49:E50"/>
    <mergeCell ref="E43:E44"/>
    <mergeCell ref="E45:E46"/>
    <mergeCell ref="E56:E57"/>
    <mergeCell ref="D4:D5"/>
    <mergeCell ref="D6:D7"/>
    <mergeCell ref="E11:E12"/>
    <mergeCell ref="D49:D50"/>
    <mergeCell ref="D51:D52"/>
    <mergeCell ref="D54:D55"/>
    <mergeCell ref="D8:D9"/>
    <mergeCell ref="D11:D12"/>
    <mergeCell ref="D13:D14"/>
    <mergeCell ref="D16:D17"/>
    <mergeCell ref="D18:D19"/>
    <mergeCell ref="D20:D21"/>
    <mergeCell ref="E20:E21"/>
    <mergeCell ref="E16:E17"/>
    <mergeCell ref="E18:E19"/>
    <mergeCell ref="A202:F202"/>
    <mergeCell ref="A203:F203"/>
    <mergeCell ref="A211:E211"/>
    <mergeCell ref="A217:E217"/>
    <mergeCell ref="A221:E221"/>
    <mergeCell ref="A227:E227"/>
    <mergeCell ref="A3:G3"/>
    <mergeCell ref="A10:G10"/>
    <mergeCell ref="A15:G15"/>
    <mergeCell ref="A24:G24"/>
    <mergeCell ref="A33:G33"/>
    <mergeCell ref="A42:G42"/>
    <mergeCell ref="D22:D23"/>
    <mergeCell ref="D25:D26"/>
    <mergeCell ref="D27:D28"/>
    <mergeCell ref="D29:D30"/>
    <mergeCell ref="E4:E5"/>
    <mergeCell ref="E6:E7"/>
    <mergeCell ref="E8:E9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6E1E6-3ED0-4FC6-8C0A-5E2FE13FC9E3}">
  <dimension ref="A1:L308"/>
  <sheetViews>
    <sheetView workbookViewId="0">
      <selection activeCell="F1" sqref="F1"/>
    </sheetView>
  </sheetViews>
  <sheetFormatPr defaultRowHeight="15"/>
  <cols>
    <col min="1" max="1" width="20.42578125" style="111" customWidth="1"/>
    <col min="2" max="2" width="17.140625" style="111" customWidth="1"/>
    <col min="3" max="3" width="18.42578125" style="111" customWidth="1"/>
    <col min="4" max="4" width="43" style="111" customWidth="1"/>
    <col min="5" max="5" width="9.140625" style="112"/>
    <col min="6" max="12" width="9.140625" style="111"/>
    <col min="13" max="16384" width="9.140625" style="108"/>
  </cols>
  <sheetData>
    <row r="1" spans="1:12" s="110" customFormat="1">
      <c r="A1" s="113" t="s">
        <v>144</v>
      </c>
      <c r="B1" s="113" t="s">
        <v>145</v>
      </c>
      <c r="C1" s="113" t="s">
        <v>1104</v>
      </c>
      <c r="D1" s="113" t="s">
        <v>147</v>
      </c>
      <c r="E1" s="114" t="s">
        <v>148</v>
      </c>
      <c r="F1" s="113" t="s">
        <v>4736</v>
      </c>
      <c r="G1" s="113" t="s">
        <v>2247</v>
      </c>
      <c r="H1" s="113" t="s">
        <v>4737</v>
      </c>
      <c r="I1" s="113" t="s">
        <v>4738</v>
      </c>
      <c r="J1" s="113"/>
      <c r="K1" s="113"/>
      <c r="L1" s="113"/>
    </row>
    <row r="2" spans="1:12">
      <c r="A2" s="141" t="s">
        <v>3279</v>
      </c>
      <c r="B2" s="141"/>
      <c r="C2" s="141"/>
      <c r="D2" s="141"/>
      <c r="E2" s="141"/>
      <c r="F2" s="141"/>
    </row>
    <row r="3" spans="1:12" ht="15" customHeight="1">
      <c r="A3" s="138" t="s">
        <v>6791</v>
      </c>
      <c r="B3" s="138"/>
      <c r="C3" s="138"/>
      <c r="D3" s="138"/>
      <c r="E3" s="138"/>
      <c r="F3" s="138"/>
      <c r="G3" s="138"/>
    </row>
    <row r="4" spans="1:12">
      <c r="A4" s="111" t="s">
        <v>6607</v>
      </c>
      <c r="D4" s="139" t="str">
        <f>_xlfn.CONCAT(A4," / ",A5)</f>
        <v>FTXZ25N / RXZ25N</v>
      </c>
      <c r="E4" s="140">
        <f>VLOOKUP(A5,'[15]SPLIT &amp; AIR'!$A:$N,COLUMN('[15]SPLIT &amp; AIR'!$L$12),0)</f>
        <v>624990</v>
      </c>
      <c r="F4" s="108">
        <f>VLOOKUP(A4,[5]Лист1!$A:$E,COLUMN([5]Лист1!$C$4),0)</f>
        <v>0</v>
      </c>
      <c r="G4" s="108">
        <f>VLOOKUP(A4,[5]Лист1!$A:$E,COLUMN([5]Лист1!$D$526),0)</f>
        <v>0</v>
      </c>
      <c r="H4" s="108">
        <f>VLOOKUP(A4,[6]Лист1!$A:$E,COLUMN([6]Лист1!$C$4),0)</f>
        <v>0</v>
      </c>
      <c r="I4" s="108">
        <f>VLOOKUP(A4,[7]Лист1!$A:$E,COLUMN([7]Лист1!$C$4),0)</f>
        <v>0</v>
      </c>
    </row>
    <row r="5" spans="1:12">
      <c r="A5" s="111" t="s">
        <v>6608</v>
      </c>
      <c r="D5" s="139"/>
      <c r="E5" s="140"/>
      <c r="F5" s="108">
        <f>VLOOKUP(A5,[5]Лист1!$A:$E,COLUMN([5]Лист1!$C$4),0)</f>
        <v>3</v>
      </c>
      <c r="G5" s="108">
        <f>VLOOKUP(A5,[5]Лист1!$A:$E,COLUMN([5]Лист1!$D$526),0)</f>
        <v>0</v>
      </c>
      <c r="H5" s="108">
        <f>VLOOKUP(A5,[6]Лист1!$A:$E,COLUMN([6]Лист1!$C$4),0)</f>
        <v>0</v>
      </c>
      <c r="I5" s="108">
        <f>VLOOKUP(A5,[7]Лист1!$A:$E,COLUMN([7]Лист1!$C$4),0)</f>
        <v>0</v>
      </c>
    </row>
    <row r="6" spans="1:12">
      <c r="A6" s="111" t="s">
        <v>6609</v>
      </c>
      <c r="D6" s="139" t="str">
        <f t="shared" ref="D6" si="0">_xlfn.CONCAT(A6," / ",A7)</f>
        <v>FTXZ35N / RXZ35N</v>
      </c>
      <c r="E6" s="140">
        <f>VLOOKUP(A7,'[15]SPLIT &amp; AIR'!$A:$N,COLUMN('[15]SPLIT &amp; AIR'!$L$12),0)</f>
        <v>669990</v>
      </c>
      <c r="F6" s="108">
        <f>VLOOKUP(A6,[5]Лист1!$A:$E,COLUMN([5]Лист1!$C$4),0)</f>
        <v>0</v>
      </c>
      <c r="G6" s="108">
        <f>VLOOKUP(A6,[5]Лист1!$A:$E,COLUMN([5]Лист1!$D$526),0)</f>
        <v>0</v>
      </c>
      <c r="H6" s="108">
        <f>VLOOKUP(A6,[6]Лист1!$A:$E,COLUMN([6]Лист1!$C$4),0)</f>
        <v>0</v>
      </c>
      <c r="I6" s="108">
        <f>VLOOKUP(A6,[7]Лист1!$A:$E,COLUMN([7]Лист1!$C$4),0)</f>
        <v>0</v>
      </c>
    </row>
    <row r="7" spans="1:12">
      <c r="A7" s="111" t="s">
        <v>6610</v>
      </c>
      <c r="D7" s="139"/>
      <c r="E7" s="140"/>
      <c r="F7" s="108">
        <f>VLOOKUP(A7,[5]Лист1!$A:$E,COLUMN([5]Лист1!$C$4),0)</f>
        <v>0</v>
      </c>
      <c r="G7" s="108">
        <f>VLOOKUP(A7,[5]Лист1!$A:$E,COLUMN([5]Лист1!$D$526),0)</f>
        <v>0</v>
      </c>
      <c r="H7" s="108">
        <f>VLOOKUP(A7,[6]Лист1!$A:$E,COLUMN([6]Лист1!$C$4),0)</f>
        <v>0</v>
      </c>
      <c r="I7" s="108">
        <f>VLOOKUP(A7,[7]Лист1!$A:$E,COLUMN([7]Лист1!$C$4),0)</f>
        <v>0</v>
      </c>
    </row>
    <row r="8" spans="1:12">
      <c r="A8" s="111" t="s">
        <v>6611</v>
      </c>
      <c r="D8" s="139" t="str">
        <f t="shared" ref="D8" si="1">_xlfn.CONCAT(A8," / ",A9)</f>
        <v>FTXZ50N / RXZ50N</v>
      </c>
      <c r="E8" s="140">
        <f>VLOOKUP(A9,'[15]SPLIT &amp; AIR'!$A:$N,COLUMN('[15]SPLIT &amp; AIR'!$L$12),0)</f>
        <v>743990</v>
      </c>
      <c r="F8" s="108">
        <f>VLOOKUP(A8,[5]Лист1!$A:$E,COLUMN([5]Лист1!$C$4),0)</f>
        <v>0</v>
      </c>
      <c r="G8" s="108">
        <f>VLOOKUP(A8,[5]Лист1!$A:$E,COLUMN([5]Лист1!$D$526),0)</f>
        <v>0</v>
      </c>
      <c r="H8" s="108">
        <f>VLOOKUP(A8,[6]Лист1!$A:$E,COLUMN([6]Лист1!$C$4),0)</f>
        <v>0</v>
      </c>
      <c r="I8" s="108">
        <f>VLOOKUP(A8,[7]Лист1!$A:$E,COLUMN([7]Лист1!$C$4),0)</f>
        <v>0</v>
      </c>
    </row>
    <row r="9" spans="1:12">
      <c r="A9" s="111" t="s">
        <v>6612</v>
      </c>
      <c r="D9" s="139"/>
      <c r="E9" s="140"/>
      <c r="F9" s="108">
        <f>VLOOKUP(A9,[5]Лист1!$A:$E,COLUMN([5]Лист1!$C$4),0)</f>
        <v>0</v>
      </c>
      <c r="G9" s="108">
        <f>VLOOKUP(A9,[5]Лист1!$A:$E,COLUMN([5]Лист1!$D$526),0)</f>
        <v>0</v>
      </c>
      <c r="H9" s="108">
        <f>VLOOKUP(A9,[6]Лист1!$A:$E,COLUMN([6]Лист1!$C$4),0)</f>
        <v>0</v>
      </c>
      <c r="I9" s="108">
        <f>VLOOKUP(A9,[7]Лист1!$A:$E,COLUMN([7]Лист1!$C$4),0)</f>
        <v>0</v>
      </c>
    </row>
    <row r="10" spans="1:12" ht="15" customHeight="1">
      <c r="A10" s="138" t="s">
        <v>6792</v>
      </c>
      <c r="B10" s="138"/>
      <c r="C10" s="138"/>
      <c r="D10" s="138"/>
      <c r="E10" s="138"/>
      <c r="F10" s="138"/>
      <c r="G10" s="138"/>
    </row>
    <row r="11" spans="1:12">
      <c r="A11" s="111" t="s">
        <v>6613</v>
      </c>
      <c r="D11" s="139" t="str">
        <f t="shared" ref="D11" si="2">_xlfn.CONCAT(A11," / ",A12)</f>
        <v>FTXJ20AW / RXJ20A</v>
      </c>
      <c r="E11" s="140">
        <f>VLOOKUP(A12,'[15]SPLIT &amp; AIR'!$A:$N,COLUMN('[15]SPLIT &amp; AIR'!$L$12),0)</f>
        <v>269990</v>
      </c>
      <c r="F11" s="108">
        <f>VLOOKUP(A11,[5]Лист1!$A:$E,COLUMN([5]Лист1!$C$4),0)</f>
        <v>0</v>
      </c>
      <c r="G11" s="108">
        <f>VLOOKUP(A11,[5]Лист1!$A:$E,COLUMN([5]Лист1!$D$526),0)</f>
        <v>0</v>
      </c>
      <c r="H11" s="108">
        <f>VLOOKUP(A11,[6]Лист1!$A:$E,COLUMN([6]Лист1!$C$4),0)</f>
        <v>0</v>
      </c>
      <c r="I11" s="108">
        <f>VLOOKUP(A11,[7]Лист1!$A:$E,COLUMN([7]Лист1!$C$4),0)</f>
        <v>0</v>
      </c>
    </row>
    <row r="12" spans="1:12">
      <c r="A12" s="111" t="s">
        <v>6614</v>
      </c>
      <c r="D12" s="139"/>
      <c r="E12" s="140"/>
      <c r="F12" s="108">
        <f>VLOOKUP(A12,[5]Лист1!$A:$E,COLUMN([5]Лист1!$C$4),0)</f>
        <v>0</v>
      </c>
      <c r="G12" s="108">
        <f>VLOOKUP(A12,[5]Лист1!$A:$E,COLUMN([5]Лист1!$D$526),0)</f>
        <v>0</v>
      </c>
      <c r="H12" s="108">
        <f>VLOOKUP(A12,[6]Лист1!$A:$E,COLUMN([6]Лист1!$C$4),0)</f>
        <v>0</v>
      </c>
      <c r="I12" s="108">
        <f>VLOOKUP(A12,[7]Лист1!$A:$E,COLUMN([7]Лист1!$C$4),0)</f>
        <v>0</v>
      </c>
    </row>
    <row r="13" spans="1:12">
      <c r="A13" s="111" t="s">
        <v>6615</v>
      </c>
      <c r="D13" s="139" t="str">
        <f t="shared" ref="D13" si="3">_xlfn.CONCAT(A13," / ",A14)</f>
        <v>FTXJ25AW / RXJ25A</v>
      </c>
      <c r="E13" s="140">
        <f>VLOOKUP(A14,'[15]SPLIT &amp; AIR'!$A:$N,COLUMN('[15]SPLIT &amp; AIR'!$L$12),0)</f>
        <v>291990</v>
      </c>
      <c r="F13" s="108">
        <f>VLOOKUP(A13,[5]Лист1!$A:$E,COLUMN([5]Лист1!$C$4),0)</f>
        <v>0</v>
      </c>
      <c r="G13" s="108">
        <f>VLOOKUP(A13,[5]Лист1!$A:$E,COLUMN([5]Лист1!$D$526),0)</f>
        <v>0</v>
      </c>
      <c r="H13" s="108">
        <f>VLOOKUP(A13,[6]Лист1!$A:$E,COLUMN([6]Лист1!$C$4),0)</f>
        <v>0</v>
      </c>
      <c r="I13" s="108">
        <f>VLOOKUP(A13,[7]Лист1!$A:$E,COLUMN([7]Лист1!$C$4),0)</f>
        <v>0</v>
      </c>
    </row>
    <row r="14" spans="1:12">
      <c r="A14" s="111" t="s">
        <v>6616</v>
      </c>
      <c r="D14" s="139"/>
      <c r="E14" s="140"/>
      <c r="F14" s="108">
        <f>VLOOKUP(A14,[5]Лист1!$A:$E,COLUMN([5]Лист1!$C$4),0)</f>
        <v>0</v>
      </c>
      <c r="G14" s="108">
        <f>VLOOKUP(A14,[5]Лист1!$A:$E,COLUMN([5]Лист1!$D$526),0)</f>
        <v>0</v>
      </c>
      <c r="H14" s="108">
        <f>VLOOKUP(A14,[6]Лист1!$A:$E,COLUMN([6]Лист1!$C$4),0)</f>
        <v>0</v>
      </c>
      <c r="I14" s="108">
        <f>VLOOKUP(A14,[7]Лист1!$A:$E,COLUMN([7]Лист1!$C$4),0)</f>
        <v>0</v>
      </c>
    </row>
    <row r="15" spans="1:12">
      <c r="A15" s="111" t="s">
        <v>6617</v>
      </c>
      <c r="D15" s="139" t="str">
        <f t="shared" ref="D15" si="4">_xlfn.CONCAT(A15," / ",A16)</f>
        <v>FTXJ35AW / RXJ35A</v>
      </c>
      <c r="E15" s="140">
        <f>VLOOKUP(A16,'[15]SPLIT &amp; AIR'!$A:$N,COLUMN('[15]SPLIT &amp; AIR'!$L$12),0)</f>
        <v>348990</v>
      </c>
      <c r="F15" s="108">
        <f>VLOOKUP(A15,[5]Лист1!$A:$E,COLUMN([5]Лист1!$C$4),0)</f>
        <v>0</v>
      </c>
      <c r="G15" s="108">
        <f>VLOOKUP(A15,[5]Лист1!$A:$E,COLUMN([5]Лист1!$D$526),0)</f>
        <v>0</v>
      </c>
      <c r="H15" s="108">
        <f>VLOOKUP(A15,[6]Лист1!$A:$E,COLUMN([6]Лист1!$C$4),0)</f>
        <v>0</v>
      </c>
      <c r="I15" s="108">
        <f>VLOOKUP(A15,[7]Лист1!$A:$E,COLUMN([7]Лист1!$C$4),0)</f>
        <v>0</v>
      </c>
    </row>
    <row r="16" spans="1:12">
      <c r="A16" s="111" t="s">
        <v>6618</v>
      </c>
      <c r="D16" s="139"/>
      <c r="E16" s="140"/>
      <c r="F16" s="108">
        <f>VLOOKUP(A16,[5]Лист1!$A:$E,COLUMN([5]Лист1!$C$4),0)</f>
        <v>8</v>
      </c>
      <c r="G16" s="108">
        <f>VLOOKUP(A16,[5]Лист1!$A:$E,COLUMN([5]Лист1!$D$526),0)</f>
        <v>0</v>
      </c>
      <c r="H16" s="108">
        <f>VLOOKUP(A16,[6]Лист1!$A:$E,COLUMN([6]Лист1!$C$4),0)</f>
        <v>0</v>
      </c>
      <c r="I16" s="108">
        <f>VLOOKUP(A16,[7]Лист1!$A:$E,COLUMN([7]Лист1!$C$4),0)</f>
        <v>0</v>
      </c>
    </row>
    <row r="17" spans="1:9">
      <c r="A17" s="111" t="s">
        <v>6619</v>
      </c>
      <c r="D17" s="139" t="str">
        <f t="shared" ref="D17" si="5">_xlfn.CONCAT(A17," / ",A18)</f>
        <v>FTXJ50AW / RXJ50A</v>
      </c>
      <c r="E17" s="140">
        <f>VLOOKUP(A18,'[15]SPLIT &amp; AIR'!$A:$N,COLUMN('[15]SPLIT &amp; AIR'!$L$12),0)</f>
        <v>420990</v>
      </c>
      <c r="F17" s="108">
        <f>VLOOKUP(A17,[5]Лист1!$A:$E,COLUMN([5]Лист1!$C$4),0)</f>
        <v>0</v>
      </c>
      <c r="G17" s="108">
        <f>VLOOKUP(A17,[5]Лист1!$A:$E,COLUMN([5]Лист1!$D$526),0)</f>
        <v>0</v>
      </c>
      <c r="H17" s="108">
        <f>VLOOKUP(A17,[6]Лист1!$A:$E,COLUMN([6]Лист1!$C$4),0)</f>
        <v>0</v>
      </c>
      <c r="I17" s="108">
        <f>VLOOKUP(A17,[7]Лист1!$A:$E,COLUMN([7]Лист1!$C$4),0)</f>
        <v>0</v>
      </c>
    </row>
    <row r="18" spans="1:9">
      <c r="A18" s="111" t="s">
        <v>6620</v>
      </c>
      <c r="D18" s="139"/>
      <c r="E18" s="140"/>
      <c r="F18" s="108">
        <f>VLOOKUP(A18,[5]Лист1!$A:$E,COLUMN([5]Лист1!$C$4),0)</f>
        <v>0</v>
      </c>
      <c r="G18" s="108">
        <f>VLOOKUP(A18,[5]Лист1!$A:$E,COLUMN([5]Лист1!$D$526),0)</f>
        <v>0</v>
      </c>
      <c r="H18" s="108">
        <f>VLOOKUP(A18,[6]Лист1!$A:$E,COLUMN([6]Лист1!$C$4),0)</f>
        <v>0</v>
      </c>
      <c r="I18" s="108">
        <f>VLOOKUP(A18,[7]Лист1!$A:$E,COLUMN([7]Лист1!$C$4),0)</f>
        <v>0</v>
      </c>
    </row>
    <row r="19" spans="1:9">
      <c r="A19" s="111" t="s">
        <v>6621</v>
      </c>
      <c r="D19" s="139" t="str">
        <f t="shared" ref="D19" si="6">_xlfn.CONCAT(A19," / ",A20)</f>
        <v>FTXJ20AW9 / RXJ20A9</v>
      </c>
      <c r="E19" s="140">
        <f>VLOOKUP(A20,'[15]SPLIT &amp; AIR'!$A:$N,COLUMN('[15]SPLIT &amp; AIR'!$L$12),0)</f>
        <v>278990</v>
      </c>
      <c r="F19" s="108">
        <f>VLOOKUP(A19,[5]Лист1!$A:$E,COLUMN([5]Лист1!$C$4),0)</f>
        <v>0</v>
      </c>
      <c r="G19" s="108">
        <f>VLOOKUP(A19,[5]Лист1!$A:$E,COLUMN([5]Лист1!$D$526),0)</f>
        <v>0</v>
      </c>
      <c r="H19" s="108">
        <f>VLOOKUP(A19,[6]Лист1!$A:$E,COLUMN([6]Лист1!$C$4),0)</f>
        <v>0</v>
      </c>
      <c r="I19" s="108">
        <f>VLOOKUP(A19,[7]Лист1!$A:$E,COLUMN([7]Лист1!$C$4),0)</f>
        <v>0</v>
      </c>
    </row>
    <row r="20" spans="1:9">
      <c r="A20" s="111" t="s">
        <v>6622</v>
      </c>
      <c r="D20" s="139"/>
      <c r="E20" s="140"/>
      <c r="F20" s="108">
        <f>VLOOKUP(A20,[5]Лист1!$A:$E,COLUMN([5]Лист1!$C$4),0)</f>
        <v>5</v>
      </c>
      <c r="G20" s="108">
        <f>VLOOKUP(A20,[5]Лист1!$A:$E,COLUMN([5]Лист1!$D$526),0)</f>
        <v>0</v>
      </c>
      <c r="H20" s="108">
        <f>VLOOKUP(A20,[6]Лист1!$A:$E,COLUMN([6]Лист1!$C$4),0)</f>
        <v>0</v>
      </c>
      <c r="I20" s="108">
        <f>VLOOKUP(A20,[7]Лист1!$A:$E,COLUMN([7]Лист1!$C$4),0)</f>
        <v>0</v>
      </c>
    </row>
    <row r="21" spans="1:9">
      <c r="A21" s="111" t="s">
        <v>6623</v>
      </c>
      <c r="D21" s="139" t="str">
        <f t="shared" ref="D21" si="7">_xlfn.CONCAT(A21," / ",A22)</f>
        <v>FTXJ25AW9 / RXJ25A9</v>
      </c>
      <c r="E21" s="140">
        <f>VLOOKUP(A22,'[15]SPLIT &amp; AIR'!$A:$N,COLUMN('[15]SPLIT &amp; AIR'!$L$12),0)</f>
        <v>308990</v>
      </c>
      <c r="F21" s="108">
        <f>VLOOKUP(A21,[5]Лист1!$A:$E,COLUMN([5]Лист1!$C$4),0)</f>
        <v>0</v>
      </c>
      <c r="G21" s="108">
        <f>VLOOKUP(A21,[5]Лист1!$A:$E,COLUMN([5]Лист1!$D$526),0)</f>
        <v>0</v>
      </c>
      <c r="H21" s="108">
        <f>VLOOKUP(A21,[6]Лист1!$A:$E,COLUMN([6]Лист1!$C$4),0)</f>
        <v>0</v>
      </c>
      <c r="I21" s="108">
        <f>VLOOKUP(A21,[7]Лист1!$A:$E,COLUMN([7]Лист1!$C$4),0)</f>
        <v>0</v>
      </c>
    </row>
    <row r="22" spans="1:9">
      <c r="A22" s="111" t="s">
        <v>6624</v>
      </c>
      <c r="D22" s="139"/>
      <c r="E22" s="140"/>
      <c r="F22" s="108">
        <f>VLOOKUP(A22,[5]Лист1!$A:$E,COLUMN([5]Лист1!$C$4),0)</f>
        <v>17</v>
      </c>
      <c r="G22" s="108">
        <f>VLOOKUP(A22,[5]Лист1!$A:$E,COLUMN([5]Лист1!$D$526),0)</f>
        <v>0</v>
      </c>
      <c r="H22" s="108">
        <f>VLOOKUP(A22,[6]Лист1!$A:$E,COLUMN([6]Лист1!$C$4),0)</f>
        <v>0</v>
      </c>
      <c r="I22" s="108">
        <f>VLOOKUP(A22,[7]Лист1!$A:$E,COLUMN([7]Лист1!$C$4),0)</f>
        <v>0</v>
      </c>
    </row>
    <row r="23" spans="1:9">
      <c r="A23" s="111" t="s">
        <v>6625</v>
      </c>
      <c r="D23" s="139" t="str">
        <f t="shared" ref="D23" si="8">_xlfn.CONCAT(A23," / ",A24)</f>
        <v>FTXJ35AW9 / RXJ35A9</v>
      </c>
      <c r="E23" s="140">
        <f>VLOOKUP(A24,'[15]SPLIT &amp; AIR'!$A:$N,COLUMN('[15]SPLIT &amp; AIR'!$L$12),0)</f>
        <v>374990</v>
      </c>
      <c r="F23" s="108">
        <f>VLOOKUP(A23,[5]Лист1!$A:$E,COLUMN([5]Лист1!$C$4),0)</f>
        <v>0</v>
      </c>
      <c r="G23" s="108">
        <f>VLOOKUP(A23,[5]Лист1!$A:$E,COLUMN([5]Лист1!$D$526),0)</f>
        <v>0</v>
      </c>
      <c r="H23" s="108">
        <f>VLOOKUP(A23,[6]Лист1!$A:$E,COLUMN([6]Лист1!$C$4),0)</f>
        <v>0</v>
      </c>
      <c r="I23" s="108">
        <f>VLOOKUP(A23,[7]Лист1!$A:$E,COLUMN([7]Лист1!$C$4),0)</f>
        <v>0</v>
      </c>
    </row>
    <row r="24" spans="1:9">
      <c r="A24" s="111" t="s">
        <v>6626</v>
      </c>
      <c r="D24" s="139"/>
      <c r="E24" s="140"/>
      <c r="F24" s="108">
        <f>VLOOKUP(A24,[5]Лист1!$A:$E,COLUMN([5]Лист1!$C$4),0)</f>
        <v>0</v>
      </c>
      <c r="G24" s="108">
        <f>VLOOKUP(A24,[5]Лист1!$A:$E,COLUMN([5]Лист1!$D$526),0)</f>
        <v>0</v>
      </c>
      <c r="H24" s="108">
        <f>VLOOKUP(A24,[6]Лист1!$A:$E,COLUMN([6]Лист1!$C$4),0)</f>
        <v>0</v>
      </c>
      <c r="I24" s="108">
        <f>VLOOKUP(A24,[7]Лист1!$A:$E,COLUMN([7]Лист1!$C$4),0)</f>
        <v>0</v>
      </c>
    </row>
    <row r="25" spans="1:9">
      <c r="A25" s="111" t="s">
        <v>6627</v>
      </c>
      <c r="D25" s="139" t="str">
        <f t="shared" ref="D25:D83" si="9">_xlfn.CONCAT(A25," / ",A26)</f>
        <v>FTXJ50AW9 / RXJ50A9</v>
      </c>
      <c r="E25" s="140">
        <f>VLOOKUP(A26,'[15]SPLIT &amp; AIR'!$A:$N,COLUMN('[15]SPLIT &amp; AIR'!$L$12),0)</f>
        <v>474990</v>
      </c>
      <c r="F25" s="108">
        <f>VLOOKUP(A25,[5]Лист1!$A:$E,COLUMN([5]Лист1!$C$4),0)</f>
        <v>0</v>
      </c>
      <c r="G25" s="108">
        <f>VLOOKUP(A25,[5]Лист1!$A:$E,COLUMN([5]Лист1!$D$526),0)</f>
        <v>0</v>
      </c>
      <c r="H25" s="108">
        <f>VLOOKUP(A25,[6]Лист1!$A:$E,COLUMN([6]Лист1!$C$4),0)</f>
        <v>0</v>
      </c>
      <c r="I25" s="108">
        <f>VLOOKUP(A25,[7]Лист1!$A:$E,COLUMN([7]Лист1!$C$4),0)</f>
        <v>0</v>
      </c>
    </row>
    <row r="26" spans="1:9">
      <c r="A26" s="111" t="s">
        <v>6628</v>
      </c>
      <c r="D26" s="139"/>
      <c r="E26" s="140"/>
      <c r="F26" s="108">
        <f>VLOOKUP(A26,[5]Лист1!$A:$E,COLUMN([5]Лист1!$C$4),0)</f>
        <v>25</v>
      </c>
      <c r="G26" s="108">
        <f>VLOOKUP(A26,[5]Лист1!$A:$E,COLUMN([5]Лист1!$D$526),0)</f>
        <v>0</v>
      </c>
      <c r="H26" s="108">
        <f>VLOOKUP(A26,[6]Лист1!$A:$E,COLUMN([6]Лист1!$C$4),0)</f>
        <v>0</v>
      </c>
      <c r="I26" s="108">
        <f>VLOOKUP(A26,[7]Лист1!$A:$E,COLUMN([7]Лист1!$C$4),0)</f>
        <v>0</v>
      </c>
    </row>
    <row r="27" spans="1:9" ht="15" customHeight="1">
      <c r="A27" s="138" t="s">
        <v>6793</v>
      </c>
      <c r="B27" s="138"/>
      <c r="C27" s="138"/>
      <c r="D27" s="138"/>
      <c r="E27" s="138"/>
      <c r="F27" s="138"/>
      <c r="G27" s="138"/>
    </row>
    <row r="28" spans="1:9">
      <c r="A28" s="111" t="s">
        <v>6629</v>
      </c>
      <c r="D28" s="139" t="str">
        <f t="shared" ref="D28:D85" si="10">_xlfn.CONCAT(A28," / ",A29)</f>
        <v>FTXJ20AS / RXJ20A</v>
      </c>
      <c r="E28" s="140">
        <f>VLOOKUP(A29,'[15]SPLIT &amp; AIR'!$A:$N,COLUMN('[15]SPLIT &amp; AIR'!$L$12),0)</f>
        <v>269990</v>
      </c>
      <c r="F28" s="108">
        <f>VLOOKUP(A28,[5]Лист1!$A:$E,COLUMN([5]Лист1!$C$4),0)</f>
        <v>29</v>
      </c>
      <c r="G28" s="108">
        <f>VLOOKUP(A28,[5]Лист1!$A:$E,COLUMN([5]Лист1!$D$526),0)</f>
        <v>0</v>
      </c>
      <c r="H28" s="108">
        <f>VLOOKUP(A28,[6]Лист1!$A:$E,COLUMN([6]Лист1!$C$4),0)</f>
        <v>0</v>
      </c>
      <c r="I28" s="108">
        <f>VLOOKUP(A28,[7]Лист1!$A:$E,COLUMN([7]Лист1!$C$4),0)</f>
        <v>0</v>
      </c>
    </row>
    <row r="29" spans="1:9">
      <c r="A29" s="111" t="s">
        <v>6614</v>
      </c>
      <c r="D29" s="139"/>
      <c r="E29" s="140"/>
      <c r="F29" s="108">
        <f>VLOOKUP(A29,[5]Лист1!$A:$E,COLUMN([5]Лист1!$C$4),0)</f>
        <v>0</v>
      </c>
      <c r="G29" s="108">
        <f>VLOOKUP(A29,[5]Лист1!$A:$E,COLUMN([5]Лист1!$D$526),0)</f>
        <v>0</v>
      </c>
      <c r="H29" s="108">
        <f>VLOOKUP(A29,[6]Лист1!$A:$E,COLUMN([6]Лист1!$C$4),0)</f>
        <v>0</v>
      </c>
      <c r="I29" s="108">
        <f>VLOOKUP(A29,[7]Лист1!$A:$E,COLUMN([7]Лист1!$C$4),0)</f>
        <v>0</v>
      </c>
    </row>
    <row r="30" spans="1:9">
      <c r="A30" s="111" t="s">
        <v>6630</v>
      </c>
      <c r="D30" s="139" t="str">
        <f t="shared" ref="D30:D87" si="11">_xlfn.CONCAT(A30," / ",A31)</f>
        <v>FTXJ25AS / RXJ25A</v>
      </c>
      <c r="E30" s="140">
        <f>VLOOKUP(A31,'[15]SPLIT &amp; AIR'!$A:$N,COLUMN('[15]SPLIT &amp; AIR'!$L$12),0)</f>
        <v>291990</v>
      </c>
      <c r="F30" s="108">
        <f>VLOOKUP(A30,[5]Лист1!$A:$E,COLUMN([5]Лист1!$C$4),0)</f>
        <v>0</v>
      </c>
      <c r="G30" s="108">
        <f>VLOOKUP(A30,[5]Лист1!$A:$E,COLUMN([5]Лист1!$D$526),0)</f>
        <v>0</v>
      </c>
      <c r="H30" s="108">
        <f>VLOOKUP(A30,[6]Лист1!$A:$E,COLUMN([6]Лист1!$C$4),0)</f>
        <v>0</v>
      </c>
      <c r="I30" s="108">
        <f>VLOOKUP(A30,[7]Лист1!$A:$E,COLUMN([7]Лист1!$C$4),0)</f>
        <v>0</v>
      </c>
    </row>
    <row r="31" spans="1:9">
      <c r="A31" s="111" t="s">
        <v>6616</v>
      </c>
      <c r="D31" s="139"/>
      <c r="E31" s="140"/>
      <c r="F31" s="108">
        <f>VLOOKUP(A31,[5]Лист1!$A:$E,COLUMN([5]Лист1!$C$4),0)</f>
        <v>0</v>
      </c>
      <c r="G31" s="108">
        <f>VLOOKUP(A31,[5]Лист1!$A:$E,COLUMN([5]Лист1!$D$526),0)</f>
        <v>0</v>
      </c>
      <c r="H31" s="108">
        <f>VLOOKUP(A31,[6]Лист1!$A:$E,COLUMN([6]Лист1!$C$4),0)</f>
        <v>0</v>
      </c>
      <c r="I31" s="108">
        <f>VLOOKUP(A31,[7]Лист1!$A:$E,COLUMN([7]Лист1!$C$4),0)</f>
        <v>0</v>
      </c>
    </row>
    <row r="32" spans="1:9">
      <c r="A32" s="111" t="s">
        <v>6631</v>
      </c>
      <c r="D32" s="139" t="str">
        <f t="shared" ref="D32:D89" si="12">_xlfn.CONCAT(A32," / ",A33)</f>
        <v>FTXJ35AS / RXJ35A</v>
      </c>
      <c r="E32" s="140">
        <f>VLOOKUP(A33,'[15]SPLIT &amp; AIR'!$A:$N,COLUMN('[15]SPLIT &amp; AIR'!$L$12),0)</f>
        <v>348990</v>
      </c>
      <c r="F32" s="108">
        <f>VLOOKUP(A32,[5]Лист1!$A:$E,COLUMN([5]Лист1!$C$4),0)</f>
        <v>0</v>
      </c>
      <c r="G32" s="108">
        <f>VLOOKUP(A32,[5]Лист1!$A:$E,COLUMN([5]Лист1!$D$526),0)</f>
        <v>0</v>
      </c>
      <c r="H32" s="108">
        <f>VLOOKUP(A32,[6]Лист1!$A:$E,COLUMN([6]Лист1!$C$4),0)</f>
        <v>0</v>
      </c>
      <c r="I32" s="108">
        <f>VLOOKUP(A32,[7]Лист1!$A:$E,COLUMN([7]Лист1!$C$4),0)</f>
        <v>0</v>
      </c>
    </row>
    <row r="33" spans="1:9">
      <c r="A33" s="111" t="s">
        <v>6618</v>
      </c>
      <c r="D33" s="139"/>
      <c r="E33" s="140"/>
      <c r="F33" s="108">
        <f>VLOOKUP(A33,[5]Лист1!$A:$E,COLUMN([5]Лист1!$C$4),0)</f>
        <v>8</v>
      </c>
      <c r="G33" s="108">
        <f>VLOOKUP(A33,[5]Лист1!$A:$E,COLUMN([5]Лист1!$D$526),0)</f>
        <v>0</v>
      </c>
      <c r="H33" s="108">
        <f>VLOOKUP(A33,[6]Лист1!$A:$E,COLUMN([6]Лист1!$C$4),0)</f>
        <v>0</v>
      </c>
      <c r="I33" s="108">
        <f>VLOOKUP(A33,[7]Лист1!$A:$E,COLUMN([7]Лист1!$C$4),0)</f>
        <v>0</v>
      </c>
    </row>
    <row r="34" spans="1:9">
      <c r="A34" s="111" t="s">
        <v>6632</v>
      </c>
      <c r="D34" s="139" t="str">
        <f t="shared" ref="D34:D91" si="13">_xlfn.CONCAT(A34," / ",A35)</f>
        <v>FTXJ50AS / RXJ50A</v>
      </c>
      <c r="E34" s="140">
        <f>VLOOKUP(A35,'[15]SPLIT &amp; AIR'!$A:$N,COLUMN('[15]SPLIT &amp; AIR'!$L$12),0)</f>
        <v>420990</v>
      </c>
      <c r="F34" s="108">
        <f>VLOOKUP(A34,[5]Лист1!$A:$E,COLUMN([5]Лист1!$C$4),0)</f>
        <v>0</v>
      </c>
      <c r="G34" s="108">
        <f>VLOOKUP(A34,[5]Лист1!$A:$E,COLUMN([5]Лист1!$D$526),0)</f>
        <v>0</v>
      </c>
      <c r="H34" s="108">
        <f>VLOOKUP(A34,[6]Лист1!$A:$E,COLUMN([6]Лист1!$C$4),0)</f>
        <v>0</v>
      </c>
      <c r="I34" s="108">
        <f>VLOOKUP(A34,[7]Лист1!$A:$E,COLUMN([7]Лист1!$C$4),0)</f>
        <v>0</v>
      </c>
    </row>
    <row r="35" spans="1:9">
      <c r="A35" s="111" t="s">
        <v>6620</v>
      </c>
      <c r="D35" s="139"/>
      <c r="E35" s="140"/>
      <c r="F35" s="108">
        <f>VLOOKUP(A35,[5]Лист1!$A:$E,COLUMN([5]Лист1!$C$4),0)</f>
        <v>0</v>
      </c>
      <c r="G35" s="108">
        <f>VLOOKUP(A35,[5]Лист1!$A:$E,COLUMN([5]Лист1!$D$526),0)</f>
        <v>0</v>
      </c>
      <c r="H35" s="108">
        <f>VLOOKUP(A35,[6]Лист1!$A:$E,COLUMN([6]Лист1!$C$4),0)</f>
        <v>0</v>
      </c>
      <c r="I35" s="108">
        <f>VLOOKUP(A35,[7]Лист1!$A:$E,COLUMN([7]Лист1!$C$4),0)</f>
        <v>0</v>
      </c>
    </row>
    <row r="36" spans="1:9">
      <c r="A36" s="111" t="s">
        <v>6633</v>
      </c>
      <c r="D36" s="139" t="str">
        <f t="shared" ref="D36:D93" si="14">_xlfn.CONCAT(A36," / ",A37)</f>
        <v>FTXJ20AS9 / RXJ20A9</v>
      </c>
      <c r="E36" s="140">
        <f>VLOOKUP(A37,'[15]SPLIT &amp; AIR'!$A:$N,COLUMN('[15]SPLIT &amp; AIR'!$L$12),0)</f>
        <v>278990</v>
      </c>
      <c r="F36" s="108">
        <f>VLOOKUP(A36,[5]Лист1!$A:$E,COLUMN([5]Лист1!$C$4),0)</f>
        <v>1</v>
      </c>
      <c r="G36" s="108">
        <f>VLOOKUP(A36,[5]Лист1!$A:$E,COLUMN([5]Лист1!$D$526),0)</f>
        <v>0</v>
      </c>
      <c r="H36" s="108">
        <f>VLOOKUP(A36,[6]Лист1!$A:$E,COLUMN([6]Лист1!$C$4),0)</f>
        <v>0</v>
      </c>
      <c r="I36" s="108">
        <f>VLOOKUP(A36,[7]Лист1!$A:$E,COLUMN([7]Лист1!$C$4),0)</f>
        <v>0</v>
      </c>
    </row>
    <row r="37" spans="1:9">
      <c r="A37" s="111" t="s">
        <v>6622</v>
      </c>
      <c r="D37" s="139"/>
      <c r="E37" s="140"/>
      <c r="F37" s="108">
        <f>VLOOKUP(A37,[5]Лист1!$A:$E,COLUMN([5]Лист1!$C$4),0)</f>
        <v>5</v>
      </c>
      <c r="G37" s="108">
        <f>VLOOKUP(A37,[5]Лист1!$A:$E,COLUMN([5]Лист1!$D$526),0)</f>
        <v>0</v>
      </c>
      <c r="H37" s="108">
        <f>VLOOKUP(A37,[6]Лист1!$A:$E,COLUMN([6]Лист1!$C$4),0)</f>
        <v>0</v>
      </c>
      <c r="I37" s="108">
        <f>VLOOKUP(A37,[7]Лист1!$A:$E,COLUMN([7]Лист1!$C$4),0)</f>
        <v>0</v>
      </c>
    </row>
    <row r="38" spans="1:9">
      <c r="A38" s="111" t="s">
        <v>6634</v>
      </c>
      <c r="D38" s="139" t="str">
        <f t="shared" ref="D38:D95" si="15">_xlfn.CONCAT(A38," / ",A39)</f>
        <v>FTXJ25AS9 / RXJ25A9</v>
      </c>
      <c r="E38" s="140">
        <f>VLOOKUP(A39,'[15]SPLIT &amp; AIR'!$A:$N,COLUMN('[15]SPLIT &amp; AIR'!$L$12),0)</f>
        <v>308990</v>
      </c>
      <c r="F38" s="108">
        <f>VLOOKUP(A38,[5]Лист1!$A:$E,COLUMN([5]Лист1!$C$4),0)</f>
        <v>0</v>
      </c>
      <c r="G38" s="108">
        <f>VLOOKUP(A38,[5]Лист1!$A:$E,COLUMN([5]Лист1!$D$526),0)</f>
        <v>0</v>
      </c>
      <c r="H38" s="108">
        <f>VLOOKUP(A38,[6]Лист1!$A:$E,COLUMN([6]Лист1!$C$4),0)</f>
        <v>0</v>
      </c>
      <c r="I38" s="108">
        <f>VLOOKUP(A38,[7]Лист1!$A:$E,COLUMN([7]Лист1!$C$4),0)</f>
        <v>0</v>
      </c>
    </row>
    <row r="39" spans="1:9">
      <c r="A39" s="111" t="s">
        <v>6624</v>
      </c>
      <c r="D39" s="139"/>
      <c r="E39" s="140"/>
      <c r="F39" s="108">
        <f>VLOOKUP(A39,[5]Лист1!$A:$E,COLUMN([5]Лист1!$C$4),0)</f>
        <v>17</v>
      </c>
      <c r="G39" s="108">
        <f>VLOOKUP(A39,[5]Лист1!$A:$E,COLUMN([5]Лист1!$D$526),0)</f>
        <v>0</v>
      </c>
      <c r="H39" s="108">
        <f>VLOOKUP(A39,[6]Лист1!$A:$E,COLUMN([6]Лист1!$C$4),0)</f>
        <v>0</v>
      </c>
      <c r="I39" s="108">
        <f>VLOOKUP(A39,[7]Лист1!$A:$E,COLUMN([7]Лист1!$C$4),0)</f>
        <v>0</v>
      </c>
    </row>
    <row r="40" spans="1:9">
      <c r="A40" s="111" t="s">
        <v>6635</v>
      </c>
      <c r="D40" s="139" t="str">
        <f t="shared" ref="D40:D98" si="16">_xlfn.CONCAT(A40," / ",A41)</f>
        <v>FTXJ35AS9 / RXJ35A9</v>
      </c>
      <c r="E40" s="140">
        <f>VLOOKUP(A41,'[15]SPLIT &amp; AIR'!$A:$N,COLUMN('[15]SPLIT &amp; AIR'!$L$12),0)</f>
        <v>374990</v>
      </c>
      <c r="F40" s="108">
        <f>VLOOKUP(A40,[5]Лист1!$A:$E,COLUMN([5]Лист1!$C$4),0)</f>
        <v>1</v>
      </c>
      <c r="G40" s="108">
        <f>VLOOKUP(A40,[5]Лист1!$A:$E,COLUMN([5]Лист1!$D$526),0)</f>
        <v>0</v>
      </c>
      <c r="H40" s="108">
        <f>VLOOKUP(A40,[6]Лист1!$A:$E,COLUMN([6]Лист1!$C$4),0)</f>
        <v>0</v>
      </c>
      <c r="I40" s="108">
        <f>VLOOKUP(A40,[7]Лист1!$A:$E,COLUMN([7]Лист1!$C$4),0)</f>
        <v>0</v>
      </c>
    </row>
    <row r="41" spans="1:9">
      <c r="A41" s="111" t="s">
        <v>6626</v>
      </c>
      <c r="D41" s="139"/>
      <c r="E41" s="140"/>
      <c r="F41" s="108">
        <f>VLOOKUP(A41,[5]Лист1!$A:$E,COLUMN([5]Лист1!$C$4),0)</f>
        <v>0</v>
      </c>
      <c r="G41" s="108">
        <f>VLOOKUP(A41,[5]Лист1!$A:$E,COLUMN([5]Лист1!$D$526),0)</f>
        <v>0</v>
      </c>
      <c r="H41" s="108">
        <f>VLOOKUP(A41,[6]Лист1!$A:$E,COLUMN([6]Лист1!$C$4),0)</f>
        <v>0</v>
      </c>
      <c r="I41" s="108">
        <f>VLOOKUP(A41,[7]Лист1!$A:$E,COLUMN([7]Лист1!$C$4),0)</f>
        <v>0</v>
      </c>
    </row>
    <row r="42" spans="1:9">
      <c r="A42" s="111" t="s">
        <v>6636</v>
      </c>
      <c r="D42" s="139" t="str">
        <f t="shared" ref="D42" si="17">_xlfn.CONCAT(A42," / ",A43)</f>
        <v>FTXJ50AS9 / RXJ50A9</v>
      </c>
      <c r="E42" s="140">
        <f>VLOOKUP(A43,'[15]SPLIT &amp; AIR'!$A:$N,COLUMN('[15]SPLIT &amp; AIR'!$L$12),0)</f>
        <v>474990</v>
      </c>
      <c r="F42" s="108">
        <f>VLOOKUP(A42,[5]Лист1!$A:$E,COLUMN([5]Лист1!$C$4),0)</f>
        <v>4</v>
      </c>
      <c r="G42" s="108">
        <f>VLOOKUP(A42,[5]Лист1!$A:$E,COLUMN([5]Лист1!$D$526),0)</f>
        <v>0</v>
      </c>
      <c r="H42" s="108">
        <f>VLOOKUP(A42,[6]Лист1!$A:$E,COLUMN([6]Лист1!$C$4),0)</f>
        <v>0</v>
      </c>
      <c r="I42" s="108">
        <f>VLOOKUP(A42,[7]Лист1!$A:$E,COLUMN([7]Лист1!$C$4),0)</f>
        <v>0</v>
      </c>
    </row>
    <row r="43" spans="1:9">
      <c r="A43" s="111" t="s">
        <v>6628</v>
      </c>
      <c r="D43" s="139"/>
      <c r="E43" s="140"/>
      <c r="F43" s="108">
        <f>VLOOKUP(A43,[5]Лист1!$A:$E,COLUMN([5]Лист1!$C$4),0)</f>
        <v>25</v>
      </c>
      <c r="G43" s="108">
        <f>VLOOKUP(A43,[5]Лист1!$A:$E,COLUMN([5]Лист1!$D$526),0)</f>
        <v>0</v>
      </c>
      <c r="H43" s="108">
        <f>VLOOKUP(A43,[6]Лист1!$A:$E,COLUMN([6]Лист1!$C$4),0)</f>
        <v>0</v>
      </c>
      <c r="I43" s="108">
        <f>VLOOKUP(A43,[7]Лист1!$A:$E,COLUMN([7]Лист1!$C$4),0)</f>
        <v>0</v>
      </c>
    </row>
    <row r="44" spans="1:9" ht="15" customHeight="1">
      <c r="A44" s="138" t="s">
        <v>6794</v>
      </c>
      <c r="B44" s="138"/>
      <c r="C44" s="138"/>
      <c r="D44" s="138"/>
      <c r="E44" s="138"/>
      <c r="F44" s="138"/>
      <c r="G44" s="138"/>
    </row>
    <row r="45" spans="1:9">
      <c r="A45" s="111" t="s">
        <v>6637</v>
      </c>
      <c r="D45" s="139" t="str">
        <f t="shared" si="9"/>
        <v>FTXJ20AB / RXJ20A</v>
      </c>
      <c r="E45" s="140">
        <f>VLOOKUP(A46,'[15]SPLIT &amp; AIR'!$A:$N,COLUMN('[15]SPLIT &amp; AIR'!$L$12),0)</f>
        <v>269990</v>
      </c>
      <c r="F45" s="108">
        <f>VLOOKUP(A45,[5]Лист1!$A:$E,COLUMN([5]Лист1!$C$4),0)</f>
        <v>10</v>
      </c>
      <c r="G45" s="108">
        <f>VLOOKUP(A45,[5]Лист1!$A:$E,COLUMN([5]Лист1!$D$526),0)</f>
        <v>0</v>
      </c>
      <c r="H45" s="108">
        <f>VLOOKUP(A45,[6]Лист1!$A:$E,COLUMN([6]Лист1!$C$4),0)</f>
        <v>0</v>
      </c>
      <c r="I45" s="108">
        <f>VLOOKUP(A45,[7]Лист1!$A:$E,COLUMN([7]Лист1!$C$4),0)</f>
        <v>0</v>
      </c>
    </row>
    <row r="46" spans="1:9">
      <c r="A46" s="111" t="s">
        <v>6614</v>
      </c>
      <c r="D46" s="139"/>
      <c r="E46" s="140"/>
      <c r="F46" s="108">
        <f>VLOOKUP(A46,[5]Лист1!$A:$E,COLUMN([5]Лист1!$C$4),0)</f>
        <v>0</v>
      </c>
      <c r="G46" s="108">
        <f>VLOOKUP(A46,[5]Лист1!$A:$E,COLUMN([5]Лист1!$D$526),0)</f>
        <v>0</v>
      </c>
      <c r="H46" s="108">
        <f>VLOOKUP(A46,[6]Лист1!$A:$E,COLUMN([6]Лист1!$C$4),0)</f>
        <v>0</v>
      </c>
      <c r="I46" s="108">
        <f>VLOOKUP(A46,[7]Лист1!$A:$E,COLUMN([7]Лист1!$C$4),0)</f>
        <v>0</v>
      </c>
    </row>
    <row r="47" spans="1:9">
      <c r="A47" s="111" t="s">
        <v>6638</v>
      </c>
      <c r="D47" s="139" t="str">
        <f t="shared" si="10"/>
        <v>FTXJ25AB / RXJ25A</v>
      </c>
      <c r="E47" s="140">
        <f>VLOOKUP(A48,'[15]SPLIT &amp; AIR'!$A:$N,COLUMN('[15]SPLIT &amp; AIR'!$L$12),0)</f>
        <v>291990</v>
      </c>
      <c r="F47" s="108">
        <f>VLOOKUP(A47,[5]Лист1!$A:$E,COLUMN([5]Лист1!$C$4),0)</f>
        <v>0</v>
      </c>
      <c r="G47" s="108">
        <f>VLOOKUP(A47,[5]Лист1!$A:$E,COLUMN([5]Лист1!$D$526),0)</f>
        <v>0</v>
      </c>
      <c r="H47" s="108">
        <f>VLOOKUP(A47,[6]Лист1!$A:$E,COLUMN([6]Лист1!$C$4),0)</f>
        <v>0</v>
      </c>
      <c r="I47" s="108">
        <f>VLOOKUP(A47,[7]Лист1!$A:$E,COLUMN([7]Лист1!$C$4),0)</f>
        <v>0</v>
      </c>
    </row>
    <row r="48" spans="1:9">
      <c r="A48" s="111" t="s">
        <v>6616</v>
      </c>
      <c r="D48" s="139"/>
      <c r="E48" s="140"/>
      <c r="F48" s="108">
        <f>VLOOKUP(A48,[5]Лист1!$A:$E,COLUMN([5]Лист1!$C$4),0)</f>
        <v>0</v>
      </c>
      <c r="G48" s="108">
        <f>VLOOKUP(A48,[5]Лист1!$A:$E,COLUMN([5]Лист1!$D$526),0)</f>
        <v>0</v>
      </c>
      <c r="H48" s="108">
        <f>VLOOKUP(A48,[6]Лист1!$A:$E,COLUMN([6]Лист1!$C$4),0)</f>
        <v>0</v>
      </c>
      <c r="I48" s="108">
        <f>VLOOKUP(A48,[7]Лист1!$A:$E,COLUMN([7]Лист1!$C$4),0)</f>
        <v>0</v>
      </c>
    </row>
    <row r="49" spans="1:9">
      <c r="A49" s="111" t="s">
        <v>6639</v>
      </c>
      <c r="D49" s="139" t="str">
        <f t="shared" si="11"/>
        <v>FTXJ35AB / RXJ35A</v>
      </c>
      <c r="E49" s="140">
        <f>VLOOKUP(A50,'[15]SPLIT &amp; AIR'!$A:$N,COLUMN('[15]SPLIT &amp; AIR'!$L$12),0)</f>
        <v>348990</v>
      </c>
      <c r="F49" s="108">
        <f>VLOOKUP(A49,[5]Лист1!$A:$E,COLUMN([5]Лист1!$C$4),0)</f>
        <v>6</v>
      </c>
      <c r="G49" s="108">
        <f>VLOOKUP(A49,[5]Лист1!$A:$E,COLUMN([5]Лист1!$D$526),0)</f>
        <v>0</v>
      </c>
      <c r="H49" s="108">
        <f>VLOOKUP(A49,[6]Лист1!$A:$E,COLUMN([6]Лист1!$C$4),0)</f>
        <v>0</v>
      </c>
      <c r="I49" s="108">
        <f>VLOOKUP(A49,[7]Лист1!$A:$E,COLUMN([7]Лист1!$C$4),0)</f>
        <v>0</v>
      </c>
    </row>
    <row r="50" spans="1:9">
      <c r="A50" s="111" t="s">
        <v>6618</v>
      </c>
      <c r="D50" s="139"/>
      <c r="E50" s="140"/>
      <c r="F50" s="108">
        <f>VLOOKUP(A50,[5]Лист1!$A:$E,COLUMN([5]Лист1!$C$4),0)</f>
        <v>8</v>
      </c>
      <c r="G50" s="108">
        <f>VLOOKUP(A50,[5]Лист1!$A:$E,COLUMN([5]Лист1!$D$526),0)</f>
        <v>0</v>
      </c>
      <c r="H50" s="108">
        <f>VLOOKUP(A50,[6]Лист1!$A:$E,COLUMN([6]Лист1!$C$4),0)</f>
        <v>0</v>
      </c>
      <c r="I50" s="108">
        <f>VLOOKUP(A50,[7]Лист1!$A:$E,COLUMN([7]Лист1!$C$4),0)</f>
        <v>0</v>
      </c>
    </row>
    <row r="51" spans="1:9">
      <c r="A51" s="111" t="s">
        <v>6640</v>
      </c>
      <c r="D51" s="139" t="str">
        <f t="shared" si="12"/>
        <v>FTXJ20AB9 / RXJ20A9</v>
      </c>
      <c r="E51" s="140">
        <f>VLOOKUP(A52,'[15]SPLIT &amp; AIR'!$A:$N,COLUMN('[15]SPLIT &amp; AIR'!$L$12),0)</f>
        <v>278990</v>
      </c>
      <c r="F51" s="108">
        <f>VLOOKUP(A51,[5]Лист1!$A:$E,COLUMN([5]Лист1!$C$4),0)</f>
        <v>4</v>
      </c>
      <c r="G51" s="108">
        <f>VLOOKUP(A51,[5]Лист1!$A:$E,COLUMN([5]Лист1!$D$526),0)</f>
        <v>0</v>
      </c>
      <c r="H51" s="108">
        <f>VLOOKUP(A51,[6]Лист1!$A:$E,COLUMN([6]Лист1!$C$4),0)</f>
        <v>0</v>
      </c>
      <c r="I51" s="108">
        <f>VLOOKUP(A51,[7]Лист1!$A:$E,COLUMN([7]Лист1!$C$4),0)</f>
        <v>0</v>
      </c>
    </row>
    <row r="52" spans="1:9">
      <c r="A52" s="111" t="s">
        <v>6622</v>
      </c>
      <c r="D52" s="139"/>
      <c r="E52" s="140"/>
      <c r="F52" s="108">
        <f>VLOOKUP(A52,[5]Лист1!$A:$E,COLUMN([5]Лист1!$C$4),0)</f>
        <v>5</v>
      </c>
      <c r="G52" s="108">
        <f>VLOOKUP(A52,[5]Лист1!$A:$E,COLUMN([5]Лист1!$D$526),0)</f>
        <v>0</v>
      </c>
      <c r="H52" s="108">
        <f>VLOOKUP(A52,[6]Лист1!$A:$E,COLUMN([6]Лист1!$C$4),0)</f>
        <v>0</v>
      </c>
      <c r="I52" s="108">
        <f>VLOOKUP(A52,[7]Лист1!$A:$E,COLUMN([7]Лист1!$C$4),0)</f>
        <v>0</v>
      </c>
    </row>
    <row r="53" spans="1:9">
      <c r="A53" s="111" t="s">
        <v>6641</v>
      </c>
      <c r="D53" s="139" t="str">
        <f t="shared" si="13"/>
        <v>FTXJ25AB9 / RXJ25A9</v>
      </c>
      <c r="E53" s="140">
        <f>VLOOKUP(A54,'[15]SPLIT &amp; AIR'!$A:$N,COLUMN('[15]SPLIT &amp; AIR'!$L$12),0)</f>
        <v>308990</v>
      </c>
      <c r="F53" s="108">
        <f>VLOOKUP(A53,[5]Лист1!$A:$E,COLUMN([5]Лист1!$C$4),0)</f>
        <v>0</v>
      </c>
      <c r="G53" s="108">
        <f>VLOOKUP(A53,[5]Лист1!$A:$E,COLUMN([5]Лист1!$D$526),0)</f>
        <v>0</v>
      </c>
      <c r="H53" s="108">
        <f>VLOOKUP(A53,[6]Лист1!$A:$E,COLUMN([6]Лист1!$C$4),0)</f>
        <v>0</v>
      </c>
      <c r="I53" s="108">
        <f>VLOOKUP(A53,[7]Лист1!$A:$E,COLUMN([7]Лист1!$C$4),0)</f>
        <v>0</v>
      </c>
    </row>
    <row r="54" spans="1:9">
      <c r="A54" s="111" t="s">
        <v>6624</v>
      </c>
      <c r="D54" s="139"/>
      <c r="E54" s="140"/>
      <c r="F54" s="108">
        <f>VLOOKUP(A54,[5]Лист1!$A:$E,COLUMN([5]Лист1!$C$4),0)</f>
        <v>17</v>
      </c>
      <c r="G54" s="108">
        <f>VLOOKUP(A54,[5]Лист1!$A:$E,COLUMN([5]Лист1!$D$526),0)</f>
        <v>0</v>
      </c>
      <c r="H54" s="108">
        <f>VLOOKUP(A54,[6]Лист1!$A:$E,COLUMN([6]Лист1!$C$4),0)</f>
        <v>0</v>
      </c>
      <c r="I54" s="108">
        <f>VLOOKUP(A54,[7]Лист1!$A:$E,COLUMN([7]Лист1!$C$4),0)</f>
        <v>0</v>
      </c>
    </row>
    <row r="55" spans="1:9">
      <c r="A55" s="111" t="s">
        <v>6642</v>
      </c>
      <c r="D55" s="139" t="str">
        <f t="shared" si="14"/>
        <v>FTXJ35AB9 / RXJ35A9</v>
      </c>
      <c r="E55" s="140">
        <f>VLOOKUP(A56,'[15]SPLIT &amp; AIR'!$A:$N,COLUMN('[15]SPLIT &amp; AIR'!$L$12),0)</f>
        <v>374990</v>
      </c>
      <c r="F55" s="108">
        <f>VLOOKUP(A55,[5]Лист1!$A:$E,COLUMN([5]Лист1!$C$4),0)</f>
        <v>15</v>
      </c>
      <c r="G55" s="108">
        <f>VLOOKUP(A55,[5]Лист1!$A:$E,COLUMN([5]Лист1!$D$526),0)</f>
        <v>0</v>
      </c>
      <c r="H55" s="108">
        <f>VLOOKUP(A55,[6]Лист1!$A:$E,COLUMN([6]Лист1!$C$4),0)</f>
        <v>0</v>
      </c>
      <c r="I55" s="108">
        <f>VLOOKUP(A55,[7]Лист1!$A:$E,COLUMN([7]Лист1!$C$4),0)</f>
        <v>0</v>
      </c>
    </row>
    <row r="56" spans="1:9">
      <c r="A56" s="111" t="s">
        <v>6626</v>
      </c>
      <c r="D56" s="139"/>
      <c r="E56" s="140"/>
      <c r="F56" s="108">
        <f>VLOOKUP(A56,[5]Лист1!$A:$E,COLUMN([5]Лист1!$C$4),0)</f>
        <v>0</v>
      </c>
      <c r="G56" s="108">
        <f>VLOOKUP(A56,[5]Лист1!$A:$E,COLUMN([5]Лист1!$D$526),0)</f>
        <v>0</v>
      </c>
      <c r="H56" s="108">
        <f>VLOOKUP(A56,[6]Лист1!$A:$E,COLUMN([6]Лист1!$C$4),0)</f>
        <v>0</v>
      </c>
      <c r="I56" s="108">
        <f>VLOOKUP(A56,[7]Лист1!$A:$E,COLUMN([7]Лист1!$C$4),0)</f>
        <v>0</v>
      </c>
    </row>
    <row r="57" spans="1:9">
      <c r="A57" s="111" t="s">
        <v>6643</v>
      </c>
      <c r="D57" s="139" t="str">
        <f t="shared" si="15"/>
        <v>FTXJ50AB9 / RXJ50A9</v>
      </c>
      <c r="E57" s="140">
        <f>VLOOKUP(A58,'[15]SPLIT &amp; AIR'!$A:$N,COLUMN('[15]SPLIT &amp; AIR'!$L$12),0)</f>
        <v>474990</v>
      </c>
      <c r="F57" s="108">
        <f>VLOOKUP(A57,[5]Лист1!$A:$E,COLUMN([5]Лист1!$C$4),0)</f>
        <v>0</v>
      </c>
      <c r="G57" s="108">
        <f>VLOOKUP(A57,[5]Лист1!$A:$E,COLUMN([5]Лист1!$D$526),0)</f>
        <v>0</v>
      </c>
      <c r="H57" s="108">
        <f>VLOOKUP(A57,[6]Лист1!$A:$E,COLUMN([6]Лист1!$C$4),0)</f>
        <v>0</v>
      </c>
      <c r="I57" s="108">
        <f>VLOOKUP(A57,[7]Лист1!$A:$E,COLUMN([7]Лист1!$C$4),0)</f>
        <v>0</v>
      </c>
    </row>
    <row r="58" spans="1:9">
      <c r="A58" s="111" t="s">
        <v>6628</v>
      </c>
      <c r="D58" s="139"/>
      <c r="E58" s="140"/>
      <c r="F58" s="108">
        <f>VLOOKUP(A58,[5]Лист1!$A:$E,COLUMN([5]Лист1!$C$4),0)</f>
        <v>25</v>
      </c>
      <c r="G58" s="108">
        <f>VLOOKUP(A58,[5]Лист1!$A:$E,COLUMN([5]Лист1!$D$526),0)</f>
        <v>0</v>
      </c>
      <c r="H58" s="108">
        <f>VLOOKUP(A58,[6]Лист1!$A:$E,COLUMN([6]Лист1!$C$4),0)</f>
        <v>0</v>
      </c>
      <c r="I58" s="108">
        <f>VLOOKUP(A58,[7]Лист1!$A:$E,COLUMN([7]Лист1!$C$4),0)</f>
        <v>0</v>
      </c>
    </row>
    <row r="59" spans="1:9" ht="15" customHeight="1">
      <c r="A59" s="138" t="s">
        <v>6795</v>
      </c>
      <c r="B59" s="138"/>
      <c r="C59" s="138"/>
      <c r="D59" s="138"/>
      <c r="E59" s="138"/>
      <c r="F59" s="138"/>
      <c r="G59" s="138"/>
    </row>
    <row r="60" spans="1:9">
      <c r="A60" s="111" t="s">
        <v>6644</v>
      </c>
      <c r="D60" s="139" t="str">
        <f t="shared" si="16"/>
        <v>FTXM20R / RXM20R9</v>
      </c>
      <c r="E60" s="140">
        <f>VLOOKUP(A61,'[15]SPLIT &amp; AIR'!$A:$N,COLUMN('[15]SPLIT &amp; AIR'!$L$12),0)</f>
        <v>217990</v>
      </c>
      <c r="F60" s="108">
        <f>VLOOKUP(A60,[5]Лист1!$A:$E,COLUMN([5]Лист1!$C$4),0)</f>
        <v>0</v>
      </c>
      <c r="G60" s="108">
        <f>VLOOKUP(A60,[5]Лист1!$A:$E,COLUMN([5]Лист1!$D$526),0)</f>
        <v>0</v>
      </c>
      <c r="H60" s="108">
        <f>VLOOKUP(A60,[6]Лист1!$A:$E,COLUMN([6]Лист1!$C$4),0)</f>
        <v>0</v>
      </c>
      <c r="I60" s="108">
        <f>VLOOKUP(A60,[7]Лист1!$A:$E,COLUMN([7]Лист1!$C$4),0)</f>
        <v>0</v>
      </c>
    </row>
    <row r="61" spans="1:9">
      <c r="A61" s="111" t="s">
        <v>6645</v>
      </c>
      <c r="D61" s="139"/>
      <c r="E61" s="140"/>
      <c r="F61" s="108" t="str">
        <f>VLOOKUP(A61,[5]Лист1!$A:$E,COLUMN([5]Лист1!$C$4),0)</f>
        <v>&gt;50</v>
      </c>
      <c r="G61" s="108">
        <f>VLOOKUP(A61,[5]Лист1!$A:$E,COLUMN([5]Лист1!$D$526),0)</f>
        <v>0</v>
      </c>
      <c r="H61" s="108">
        <f>VLOOKUP(A61,[6]Лист1!$A:$E,COLUMN([6]Лист1!$C$4),0)</f>
        <v>0</v>
      </c>
      <c r="I61" s="108">
        <f>VLOOKUP(A61,[7]Лист1!$A:$E,COLUMN([7]Лист1!$C$4),0)</f>
        <v>0</v>
      </c>
    </row>
    <row r="62" spans="1:9">
      <c r="A62" s="111" t="s">
        <v>6646</v>
      </c>
      <c r="D62" s="139" t="str">
        <f t="shared" ref="D62" si="18">_xlfn.CONCAT(A62," / ",A63)</f>
        <v>FTXM25R / RXM25R9</v>
      </c>
      <c r="E62" s="140">
        <f>VLOOKUP(A63,'[15]SPLIT &amp; AIR'!$A:$N,COLUMN('[15]SPLIT &amp; AIR'!$L$12),0)</f>
        <v>241990</v>
      </c>
      <c r="F62" s="108">
        <f>VLOOKUP(A62,[5]Лист1!$A:$E,COLUMN([5]Лист1!$C$4),0)</f>
        <v>0</v>
      </c>
      <c r="G62" s="108">
        <f>VLOOKUP(A62,[5]Лист1!$A:$E,COLUMN([5]Лист1!$D$526),0)</f>
        <v>0</v>
      </c>
      <c r="H62" s="108">
        <f>VLOOKUP(A62,[6]Лист1!$A:$E,COLUMN([6]Лист1!$C$4),0)</f>
        <v>0</v>
      </c>
      <c r="I62" s="108">
        <f>VLOOKUP(A62,[7]Лист1!$A:$E,COLUMN([7]Лист1!$C$4),0)</f>
        <v>0</v>
      </c>
    </row>
    <row r="63" spans="1:9">
      <c r="A63" s="111" t="s">
        <v>6647</v>
      </c>
      <c r="D63" s="139"/>
      <c r="E63" s="140"/>
      <c r="F63" s="108">
        <f>VLOOKUP(A63,[5]Лист1!$A:$E,COLUMN([5]Лист1!$C$4),0)</f>
        <v>0</v>
      </c>
      <c r="G63" s="108">
        <f>VLOOKUP(A63,[5]Лист1!$A:$E,COLUMN([5]Лист1!$D$526),0)</f>
        <v>0</v>
      </c>
      <c r="H63" s="108">
        <f>VLOOKUP(A63,[6]Лист1!$A:$E,COLUMN([6]Лист1!$C$4),0)</f>
        <v>0</v>
      </c>
      <c r="I63" s="108">
        <f>VLOOKUP(A63,[7]Лист1!$A:$E,COLUMN([7]Лист1!$C$4),0)</f>
        <v>0</v>
      </c>
    </row>
    <row r="64" spans="1:9">
      <c r="A64" s="111" t="s">
        <v>6646</v>
      </c>
      <c r="D64" s="139" t="str">
        <f t="shared" si="9"/>
        <v>FTXM25R / RXM25R</v>
      </c>
      <c r="E64" s="140">
        <f>VLOOKUP(A65,'[15]SPLIT &amp; AIR'!$A:$N,COLUMN('[15]SPLIT &amp; AIR'!$L$12),0)</f>
        <v>241990</v>
      </c>
      <c r="F64" s="108">
        <f>VLOOKUP(A64,[5]Лист1!$A:$E,COLUMN([5]Лист1!$C$4),0)</f>
        <v>0</v>
      </c>
      <c r="G64" s="108">
        <f>VLOOKUP(A64,[5]Лист1!$A:$E,COLUMN([5]Лист1!$D$526),0)</f>
        <v>0</v>
      </c>
      <c r="H64" s="108">
        <f>VLOOKUP(A64,[6]Лист1!$A:$E,COLUMN([6]Лист1!$C$4),0)</f>
        <v>0</v>
      </c>
      <c r="I64" s="108">
        <f>VLOOKUP(A64,[7]Лист1!$A:$E,COLUMN([7]Лист1!$C$4),0)</f>
        <v>0</v>
      </c>
    </row>
    <row r="65" spans="1:9">
      <c r="A65" s="111" t="s">
        <v>6648</v>
      </c>
      <c r="D65" s="139"/>
      <c r="E65" s="140"/>
      <c r="F65" s="108" t="e">
        <f>VLOOKUP(A65,[5]Лист1!$A:$E,COLUMN([5]Лист1!$C$4),0)</f>
        <v>#N/A</v>
      </c>
      <c r="G65" s="108" t="e">
        <f>VLOOKUP(A65,[5]Лист1!$A:$E,COLUMN([5]Лист1!$D$526),0)</f>
        <v>#N/A</v>
      </c>
      <c r="H65" s="108" t="e">
        <f>VLOOKUP(A65,[6]Лист1!$A:$E,COLUMN([6]Лист1!$C$4),0)</f>
        <v>#N/A</v>
      </c>
      <c r="I65" s="108" t="e">
        <f>VLOOKUP(A65,[7]Лист1!$A:$E,COLUMN([7]Лист1!$C$4),0)</f>
        <v>#N/A</v>
      </c>
    </row>
    <row r="66" spans="1:9">
      <c r="A66" s="111" t="s">
        <v>6649</v>
      </c>
      <c r="D66" s="139" t="str">
        <f t="shared" si="10"/>
        <v>FTXM35R / RXM35R9</v>
      </c>
      <c r="E66" s="140">
        <f>VLOOKUP(A67,'[15]SPLIT &amp; AIR'!$A:$N,COLUMN('[15]SPLIT &amp; AIR'!$L$12),0)</f>
        <v>282990</v>
      </c>
      <c r="F66" s="108" t="str">
        <f>VLOOKUP(A66,[5]Лист1!$A:$E,COLUMN([5]Лист1!$C$4),0)</f>
        <v>&gt;50</v>
      </c>
      <c r="G66" s="108">
        <f>VLOOKUP(A66,[5]Лист1!$A:$E,COLUMN([5]Лист1!$D$526),0)</f>
        <v>0</v>
      </c>
      <c r="H66" s="108">
        <f>VLOOKUP(A66,[6]Лист1!$A:$E,COLUMN([6]Лист1!$C$4),0)</f>
        <v>0</v>
      </c>
      <c r="I66" s="108">
        <f>VLOOKUP(A66,[7]Лист1!$A:$E,COLUMN([7]Лист1!$C$4),0)</f>
        <v>0</v>
      </c>
    </row>
    <row r="67" spans="1:9">
      <c r="A67" s="111" t="s">
        <v>6650</v>
      </c>
      <c r="D67" s="139"/>
      <c r="E67" s="140"/>
      <c r="F67" s="108">
        <f>VLOOKUP(A67,[5]Лист1!$A:$E,COLUMN([5]Лист1!$C$4),0)</f>
        <v>0</v>
      </c>
      <c r="G67" s="108">
        <f>VLOOKUP(A67,[5]Лист1!$A:$E,COLUMN([5]Лист1!$D$526),0)</f>
        <v>0</v>
      </c>
      <c r="H67" s="108">
        <f>VLOOKUP(A67,[6]Лист1!$A:$E,COLUMN([6]Лист1!$C$4),0)</f>
        <v>0</v>
      </c>
      <c r="I67" s="108">
        <f>VLOOKUP(A67,[7]Лист1!$A:$E,COLUMN([7]Лист1!$C$4),0)</f>
        <v>0</v>
      </c>
    </row>
    <row r="68" spans="1:9">
      <c r="A68" s="111" t="s">
        <v>6651</v>
      </c>
      <c r="D68" s="139" t="str">
        <f t="shared" si="11"/>
        <v>FTXM50R / RXM50R</v>
      </c>
      <c r="E68" s="140">
        <f>VLOOKUP(A69,'[15]SPLIT &amp; AIR'!$A:$N,COLUMN('[15]SPLIT &amp; AIR'!$L$12),0)</f>
        <v>386990</v>
      </c>
      <c r="F68" s="108" t="str">
        <f>VLOOKUP(A68,[5]Лист1!$A:$E,COLUMN([5]Лист1!$C$4),0)</f>
        <v>&gt;50</v>
      </c>
      <c r="G68" s="108">
        <f>VLOOKUP(A68,[5]Лист1!$A:$E,COLUMN([5]Лист1!$D$526),0)</f>
        <v>0</v>
      </c>
      <c r="H68" s="108">
        <f>VLOOKUP(A68,[6]Лист1!$A:$E,COLUMN([6]Лист1!$C$4),0)</f>
        <v>0</v>
      </c>
      <c r="I68" s="108">
        <f>VLOOKUP(A68,[7]Лист1!$A:$E,COLUMN([7]Лист1!$C$4),0)</f>
        <v>0</v>
      </c>
    </row>
    <row r="69" spans="1:9">
      <c r="A69" s="111" t="s">
        <v>6652</v>
      </c>
      <c r="D69" s="139"/>
      <c r="E69" s="140"/>
      <c r="F69" s="108">
        <f>VLOOKUP(A69,[5]Лист1!$A:$E,COLUMN([5]Лист1!$C$4),0)</f>
        <v>0</v>
      </c>
      <c r="G69" s="108">
        <f>VLOOKUP(A69,[5]Лист1!$A:$E,COLUMN([5]Лист1!$D$526),0)</f>
        <v>0</v>
      </c>
      <c r="H69" s="108">
        <f>VLOOKUP(A69,[6]Лист1!$A:$E,COLUMN([6]Лист1!$C$4),0)</f>
        <v>0</v>
      </c>
      <c r="I69" s="108">
        <f>VLOOKUP(A69,[7]Лист1!$A:$E,COLUMN([7]Лист1!$C$4),0)</f>
        <v>0</v>
      </c>
    </row>
    <row r="70" spans="1:9">
      <c r="A70" s="111" t="s">
        <v>6653</v>
      </c>
      <c r="D70" s="139" t="str">
        <f t="shared" si="12"/>
        <v>FTXM60R / RXM60R</v>
      </c>
      <c r="E70" s="140">
        <f>VLOOKUP(A71,'[15]SPLIT &amp; AIR'!$A:$N,COLUMN('[15]SPLIT &amp; AIR'!$L$12),0)</f>
        <v>408990</v>
      </c>
      <c r="F70" s="108" t="str">
        <f>VLOOKUP(A70,[5]Лист1!$A:$E,COLUMN([5]Лист1!$C$4),0)</f>
        <v>&gt;50</v>
      </c>
      <c r="G70" s="108">
        <f>VLOOKUP(A70,[5]Лист1!$A:$E,COLUMN([5]Лист1!$D$526),0)</f>
        <v>0</v>
      </c>
      <c r="H70" s="108">
        <f>VLOOKUP(A70,[6]Лист1!$A:$E,COLUMN([6]Лист1!$C$4),0)</f>
        <v>0</v>
      </c>
      <c r="I70" s="108">
        <f>VLOOKUP(A70,[7]Лист1!$A:$E,COLUMN([7]Лист1!$C$4),0)</f>
        <v>0</v>
      </c>
    </row>
    <row r="71" spans="1:9">
      <c r="A71" s="111" t="s">
        <v>6654</v>
      </c>
      <c r="D71" s="139"/>
      <c r="E71" s="140"/>
      <c r="F71" s="108">
        <f>VLOOKUP(A71,[5]Лист1!$A:$E,COLUMN([5]Лист1!$C$4),0)</f>
        <v>0</v>
      </c>
      <c r="G71" s="108">
        <f>VLOOKUP(A71,[5]Лист1!$A:$E,COLUMN([5]Лист1!$D$526),0)</f>
        <v>0</v>
      </c>
      <c r="H71" s="108">
        <f>VLOOKUP(A71,[6]Лист1!$A:$E,COLUMN([6]Лист1!$C$4),0)</f>
        <v>0</v>
      </c>
      <c r="I71" s="108">
        <f>VLOOKUP(A71,[7]Лист1!$A:$E,COLUMN([7]Лист1!$C$4),0)</f>
        <v>0</v>
      </c>
    </row>
    <row r="72" spans="1:9">
      <c r="A72" s="111" t="s">
        <v>6655</v>
      </c>
      <c r="D72" s="139" t="str">
        <f t="shared" si="13"/>
        <v>FTXM71R / RXM71R</v>
      </c>
      <c r="E72" s="140">
        <f>VLOOKUP(A73,'[15]SPLIT &amp; AIR'!$A:$N,COLUMN('[15]SPLIT &amp; AIR'!$L$12),0)</f>
        <v>426990</v>
      </c>
      <c r="F72" s="108">
        <f>VLOOKUP(A72,[5]Лист1!$A:$E,COLUMN([5]Лист1!$C$4),0)</f>
        <v>15</v>
      </c>
      <c r="G72" s="108">
        <f>VLOOKUP(A72,[5]Лист1!$A:$E,COLUMN([5]Лист1!$D$526),0)</f>
        <v>0</v>
      </c>
      <c r="H72" s="108">
        <f>VLOOKUP(A72,[6]Лист1!$A:$E,COLUMN([6]Лист1!$C$4),0)</f>
        <v>0</v>
      </c>
      <c r="I72" s="108">
        <f>VLOOKUP(A72,[7]Лист1!$A:$E,COLUMN([7]Лист1!$C$4),0)</f>
        <v>0</v>
      </c>
    </row>
    <row r="73" spans="1:9">
      <c r="A73" s="111" t="s">
        <v>6656</v>
      </c>
      <c r="D73" s="139"/>
      <c r="E73" s="140"/>
      <c r="F73" s="108">
        <f>VLOOKUP(A73,[5]Лист1!$A:$E,COLUMN([5]Лист1!$C$4),0)</f>
        <v>0</v>
      </c>
      <c r="G73" s="108">
        <f>VLOOKUP(A73,[5]Лист1!$A:$E,COLUMN([5]Лист1!$D$526),0)</f>
        <v>0</v>
      </c>
      <c r="H73" s="108">
        <f>VLOOKUP(A73,[6]Лист1!$A:$E,COLUMN([6]Лист1!$C$4),0)</f>
        <v>0</v>
      </c>
      <c r="I73" s="108">
        <f>VLOOKUP(A73,[7]Лист1!$A:$E,COLUMN([7]Лист1!$C$4),0)</f>
        <v>0</v>
      </c>
    </row>
    <row r="74" spans="1:9" ht="15" customHeight="1">
      <c r="A74" s="138" t="s">
        <v>6795</v>
      </c>
      <c r="B74" s="138"/>
      <c r="C74" s="138"/>
      <c r="D74" s="138"/>
      <c r="E74" s="138"/>
      <c r="F74" s="138"/>
      <c r="G74" s="138"/>
    </row>
    <row r="75" spans="1:9">
      <c r="A75" s="111" t="s">
        <v>6657</v>
      </c>
      <c r="D75" s="139" t="str">
        <f t="shared" si="14"/>
        <v>FTXM20A / RXM20A</v>
      </c>
      <c r="E75" s="140">
        <f>VLOOKUP(A76,'[15]SPLIT &amp; AIR'!$A:$N,COLUMN('[15]SPLIT &amp; AIR'!$L$12),0)</f>
        <v>217990</v>
      </c>
      <c r="F75" s="108">
        <f>VLOOKUP(A75,[5]Лист1!$A:$E,COLUMN([5]Лист1!$C$4),0)</f>
        <v>0</v>
      </c>
      <c r="G75" s="108">
        <f>VLOOKUP(A75,[5]Лист1!$A:$E,COLUMN([5]Лист1!$D$526),0)</f>
        <v>0</v>
      </c>
      <c r="H75" s="108">
        <f>VLOOKUP(A75,[6]Лист1!$A:$E,COLUMN([6]Лист1!$C$4),0)</f>
        <v>0</v>
      </c>
      <c r="I75" s="108">
        <f>VLOOKUP(A75,[7]Лист1!$A:$E,COLUMN([7]Лист1!$C$4),0)</f>
        <v>0</v>
      </c>
    </row>
    <row r="76" spans="1:9">
      <c r="A76" s="111" t="s">
        <v>6658</v>
      </c>
      <c r="D76" s="139"/>
      <c r="E76" s="140"/>
      <c r="F76" s="108">
        <f>VLOOKUP(A76,[5]Лист1!$A:$E,COLUMN([5]Лист1!$C$4),0)</f>
        <v>15</v>
      </c>
      <c r="G76" s="108">
        <f>VLOOKUP(A76,[5]Лист1!$A:$E,COLUMN([5]Лист1!$D$526),0)</f>
        <v>0</v>
      </c>
      <c r="H76" s="108">
        <f>VLOOKUP(A76,[6]Лист1!$A:$E,COLUMN([6]Лист1!$C$4),0)</f>
        <v>0</v>
      </c>
      <c r="I76" s="108">
        <f>VLOOKUP(A76,[7]Лист1!$A:$E,COLUMN([7]Лист1!$C$4),0)</f>
        <v>0</v>
      </c>
    </row>
    <row r="77" spans="1:9">
      <c r="A77" s="111" t="s">
        <v>6659</v>
      </c>
      <c r="D77" s="139" t="str">
        <f t="shared" si="15"/>
        <v>FTXM25A / RXM25A</v>
      </c>
      <c r="E77" s="140">
        <f>VLOOKUP(A78,'[15]SPLIT &amp; AIR'!$A:$N,COLUMN('[15]SPLIT &amp; AIR'!$L$12),0)</f>
        <v>244990</v>
      </c>
      <c r="F77" s="108">
        <f>VLOOKUP(A77,[5]Лист1!$A:$E,COLUMN([5]Лист1!$C$4),0)</f>
        <v>0</v>
      </c>
      <c r="G77" s="108">
        <f>VLOOKUP(A77,[5]Лист1!$A:$E,COLUMN([5]Лист1!$D$526),0)</f>
        <v>0</v>
      </c>
      <c r="H77" s="108">
        <f>VLOOKUP(A77,[6]Лист1!$A:$E,COLUMN([6]Лист1!$C$4),0)</f>
        <v>0</v>
      </c>
      <c r="I77" s="108">
        <f>VLOOKUP(A77,[7]Лист1!$A:$E,COLUMN([7]Лист1!$C$4),0)</f>
        <v>0</v>
      </c>
    </row>
    <row r="78" spans="1:9">
      <c r="A78" s="111" t="s">
        <v>6660</v>
      </c>
      <c r="D78" s="139"/>
      <c r="E78" s="140"/>
      <c r="F78" s="108">
        <f>VLOOKUP(A78,[5]Лист1!$A:$E,COLUMN([5]Лист1!$C$4),0)</f>
        <v>4</v>
      </c>
      <c r="G78" s="108">
        <f>VLOOKUP(A78,[5]Лист1!$A:$E,COLUMN([5]Лист1!$D$526),0)</f>
        <v>0</v>
      </c>
      <c r="H78" s="108">
        <f>VLOOKUP(A78,[6]Лист1!$A:$E,COLUMN([6]Лист1!$C$4),0)</f>
        <v>0</v>
      </c>
      <c r="I78" s="108">
        <f>VLOOKUP(A78,[7]Лист1!$A:$E,COLUMN([7]Лист1!$C$4),0)</f>
        <v>0</v>
      </c>
    </row>
    <row r="79" spans="1:9">
      <c r="A79" s="111" t="s">
        <v>6659</v>
      </c>
      <c r="D79" s="139" t="str">
        <f t="shared" si="16"/>
        <v>FTXM25A / RXM25A9</v>
      </c>
      <c r="E79" s="140">
        <f>VLOOKUP(A80,'[15]SPLIT &amp; AIR'!$A:$N,COLUMN('[15]SPLIT &amp; AIR'!$L$12),0)</f>
        <v>244990</v>
      </c>
      <c r="F79" s="108">
        <f>VLOOKUP(A79,[5]Лист1!$A:$E,COLUMN([5]Лист1!$C$4),0)</f>
        <v>0</v>
      </c>
      <c r="G79" s="108">
        <f>VLOOKUP(A79,[5]Лист1!$A:$E,COLUMN([5]Лист1!$D$526),0)</f>
        <v>0</v>
      </c>
      <c r="H79" s="108">
        <f>VLOOKUP(A79,[6]Лист1!$A:$E,COLUMN([6]Лист1!$C$4),0)</f>
        <v>0</v>
      </c>
      <c r="I79" s="108">
        <f>VLOOKUP(A79,[7]Лист1!$A:$E,COLUMN([7]Лист1!$C$4),0)</f>
        <v>0</v>
      </c>
    </row>
    <row r="80" spans="1:9">
      <c r="A80" s="111" t="s">
        <v>6661</v>
      </c>
      <c r="D80" s="139"/>
      <c r="E80" s="140"/>
      <c r="F80" s="108">
        <f>VLOOKUP(A80,[5]Лист1!$A:$E,COLUMN([5]Лист1!$C$4),0)</f>
        <v>0</v>
      </c>
      <c r="G80" s="108">
        <f>VLOOKUP(A80,[5]Лист1!$A:$E,COLUMN([5]Лист1!$D$526),0)</f>
        <v>0</v>
      </c>
      <c r="H80" s="108">
        <f>VLOOKUP(A80,[6]Лист1!$A:$E,COLUMN([6]Лист1!$C$4),0)</f>
        <v>0</v>
      </c>
      <c r="I80" s="108">
        <f>VLOOKUP(A80,[7]Лист1!$A:$E,COLUMN([7]Лист1!$C$4),0)</f>
        <v>0</v>
      </c>
    </row>
    <row r="81" spans="1:9">
      <c r="A81" s="111" t="s">
        <v>6662</v>
      </c>
      <c r="D81" s="139" t="str">
        <f t="shared" ref="D81" si="19">_xlfn.CONCAT(A81," / ",A82)</f>
        <v>FTXM35A / RXM35A</v>
      </c>
      <c r="E81" s="140">
        <f>VLOOKUP(A82,'[15]SPLIT &amp; AIR'!$A:$N,COLUMN('[15]SPLIT &amp; AIR'!$L$12),0)</f>
        <v>287990</v>
      </c>
      <c r="F81" s="108">
        <f>VLOOKUP(A81,[5]Лист1!$A:$E,COLUMN([5]Лист1!$C$4),0)</f>
        <v>0</v>
      </c>
      <c r="G81" s="108">
        <f>VLOOKUP(A81,[5]Лист1!$A:$E,COLUMN([5]Лист1!$D$526),0)</f>
        <v>0</v>
      </c>
      <c r="H81" s="108">
        <f>VLOOKUP(A81,[6]Лист1!$A:$E,COLUMN([6]Лист1!$C$4),0)</f>
        <v>0</v>
      </c>
      <c r="I81" s="108">
        <f>VLOOKUP(A81,[7]Лист1!$A:$E,COLUMN([7]Лист1!$C$4),0)</f>
        <v>0</v>
      </c>
    </row>
    <row r="82" spans="1:9">
      <c r="A82" s="111" t="s">
        <v>6663</v>
      </c>
      <c r="D82" s="139"/>
      <c r="E82" s="140"/>
      <c r="F82" s="108" t="str">
        <f>VLOOKUP(A82,[5]Лист1!$A:$E,COLUMN([5]Лист1!$C$4),0)</f>
        <v>&gt;50</v>
      </c>
      <c r="G82" s="108">
        <f>VLOOKUP(A82,[5]Лист1!$A:$E,COLUMN([5]Лист1!$D$526),0)</f>
        <v>2</v>
      </c>
      <c r="H82" s="108">
        <f>VLOOKUP(A82,[6]Лист1!$A:$E,COLUMN([6]Лист1!$C$4),0)</f>
        <v>2</v>
      </c>
      <c r="I82" s="108">
        <f>VLOOKUP(A82,[7]Лист1!$A:$E,COLUMN([7]Лист1!$C$4),0)</f>
        <v>0</v>
      </c>
    </row>
    <row r="83" spans="1:9">
      <c r="A83" s="111" t="s">
        <v>6662</v>
      </c>
      <c r="D83" s="139" t="str">
        <f t="shared" si="9"/>
        <v>FTXM35A / RXM35A9</v>
      </c>
      <c r="E83" s="140">
        <f>VLOOKUP(A84,'[15]SPLIT &amp; AIR'!$A:$N,COLUMN('[15]SPLIT &amp; AIR'!$L$12),0)</f>
        <v>302389</v>
      </c>
      <c r="F83" s="108">
        <f>VLOOKUP(A83,[5]Лист1!$A:$E,COLUMN([5]Лист1!$C$4),0)</f>
        <v>0</v>
      </c>
      <c r="G83" s="108">
        <f>VLOOKUP(A83,[5]Лист1!$A:$E,COLUMN([5]Лист1!$D$526),0)</f>
        <v>0</v>
      </c>
      <c r="H83" s="108">
        <f>VLOOKUP(A83,[6]Лист1!$A:$E,COLUMN([6]Лист1!$C$4),0)</f>
        <v>0</v>
      </c>
      <c r="I83" s="108">
        <f>VLOOKUP(A83,[7]Лист1!$A:$E,COLUMN([7]Лист1!$C$4),0)</f>
        <v>0</v>
      </c>
    </row>
    <row r="84" spans="1:9">
      <c r="A84" s="111" t="s">
        <v>6664</v>
      </c>
      <c r="D84" s="139"/>
      <c r="E84" s="140"/>
      <c r="F84" s="108">
        <f>VLOOKUP(A84,[5]Лист1!$A:$E,COLUMN([5]Лист1!$C$4),0)</f>
        <v>0</v>
      </c>
      <c r="G84" s="108">
        <f>VLOOKUP(A84,[5]Лист1!$A:$E,COLUMN([5]Лист1!$D$526),0)</f>
        <v>0</v>
      </c>
      <c r="H84" s="108">
        <f>VLOOKUP(A84,[6]Лист1!$A:$E,COLUMN([6]Лист1!$C$4),0)</f>
        <v>0</v>
      </c>
      <c r="I84" s="108">
        <f>VLOOKUP(A84,[7]Лист1!$A:$E,COLUMN([7]Лист1!$C$4),0)</f>
        <v>0</v>
      </c>
    </row>
    <row r="85" spans="1:9">
      <c r="A85" s="111" t="s">
        <v>6665</v>
      </c>
      <c r="D85" s="139" t="str">
        <f t="shared" si="10"/>
        <v>FTXM50A / RXM50A</v>
      </c>
      <c r="E85" s="140">
        <f>VLOOKUP(A86,'[15]SPLIT &amp; AIR'!$A:$N,COLUMN('[15]SPLIT &amp; AIR'!$L$12),0)</f>
        <v>386990</v>
      </c>
      <c r="F85" s="108">
        <f>VLOOKUP(A85,[5]Лист1!$A:$E,COLUMN([5]Лист1!$C$4),0)</f>
        <v>22</v>
      </c>
      <c r="G85" s="108">
        <f>VLOOKUP(A85,[5]Лист1!$A:$E,COLUMN([5]Лист1!$D$526),0)</f>
        <v>0</v>
      </c>
      <c r="H85" s="108">
        <f>VLOOKUP(A85,[6]Лист1!$A:$E,COLUMN([6]Лист1!$C$4),0)</f>
        <v>0</v>
      </c>
      <c r="I85" s="108">
        <f>VLOOKUP(A85,[7]Лист1!$A:$E,COLUMN([7]Лист1!$C$4),0)</f>
        <v>0</v>
      </c>
    </row>
    <row r="86" spans="1:9">
      <c r="A86" s="111" t="s">
        <v>6666</v>
      </c>
      <c r="D86" s="139"/>
      <c r="E86" s="140"/>
      <c r="F86" s="108">
        <f>VLOOKUP(A86,[5]Лист1!$A:$E,COLUMN([5]Лист1!$C$4),0)</f>
        <v>0</v>
      </c>
      <c r="G86" s="108">
        <f>VLOOKUP(A86,[5]Лист1!$A:$E,COLUMN([5]Лист1!$D$526),0)</f>
        <v>0</v>
      </c>
      <c r="H86" s="108">
        <f>VLOOKUP(A86,[6]Лист1!$A:$E,COLUMN([6]Лист1!$C$4),0)</f>
        <v>0</v>
      </c>
      <c r="I86" s="108">
        <f>VLOOKUP(A86,[7]Лист1!$A:$E,COLUMN([7]Лист1!$C$4),0)</f>
        <v>0</v>
      </c>
    </row>
    <row r="87" spans="1:9">
      <c r="A87" s="111" t="s">
        <v>6665</v>
      </c>
      <c r="D87" s="139" t="str">
        <f t="shared" si="11"/>
        <v>FTXM50A / RXM50A8</v>
      </c>
      <c r="E87" s="140">
        <f>VLOOKUP(A88,'[15]SPLIT &amp; AIR'!$A:$N,COLUMN('[15]SPLIT &amp; AIR'!$L$12),0)</f>
        <v>386990</v>
      </c>
      <c r="F87" s="108">
        <f>VLOOKUP(A87,[5]Лист1!$A:$E,COLUMN([5]Лист1!$C$4),0)</f>
        <v>22</v>
      </c>
      <c r="G87" s="108">
        <f>VLOOKUP(A87,[5]Лист1!$A:$E,COLUMN([5]Лист1!$D$526),0)</f>
        <v>0</v>
      </c>
      <c r="H87" s="108">
        <f>VLOOKUP(A87,[6]Лист1!$A:$E,COLUMN([6]Лист1!$C$4),0)</f>
        <v>0</v>
      </c>
      <c r="I87" s="108">
        <f>VLOOKUP(A87,[7]Лист1!$A:$E,COLUMN([7]Лист1!$C$4),0)</f>
        <v>0</v>
      </c>
    </row>
    <row r="88" spans="1:9">
      <c r="A88" s="111" t="s">
        <v>6667</v>
      </c>
      <c r="D88" s="139"/>
      <c r="E88" s="140"/>
      <c r="F88" s="108">
        <f>VLOOKUP(A88,[5]Лист1!$A:$E,COLUMN([5]Лист1!$C$4),0)</f>
        <v>0</v>
      </c>
      <c r="G88" s="108">
        <f>VLOOKUP(A88,[5]Лист1!$A:$E,COLUMN([5]Лист1!$D$526),0)</f>
        <v>0</v>
      </c>
      <c r="H88" s="108">
        <f>VLOOKUP(A88,[6]Лист1!$A:$E,COLUMN([6]Лист1!$C$4),0)</f>
        <v>0</v>
      </c>
      <c r="I88" s="108">
        <f>VLOOKUP(A88,[7]Лист1!$A:$E,COLUMN([7]Лист1!$C$4),0)</f>
        <v>0</v>
      </c>
    </row>
    <row r="89" spans="1:9">
      <c r="A89" s="111" t="s">
        <v>6668</v>
      </c>
      <c r="D89" s="139" t="str">
        <f t="shared" si="12"/>
        <v>FTXM60A / RXM60A</v>
      </c>
      <c r="E89" s="140">
        <f>VLOOKUP(A90,'[15]SPLIT &amp; AIR'!$A:$N,COLUMN('[15]SPLIT &amp; AIR'!$L$12),0)</f>
        <v>408990</v>
      </c>
      <c r="F89" s="108">
        <f>VLOOKUP(A89,[5]Лист1!$A:$E,COLUMN([5]Лист1!$C$4),0)</f>
        <v>0</v>
      </c>
      <c r="G89" s="108">
        <f>VLOOKUP(A89,[5]Лист1!$A:$E,COLUMN([5]Лист1!$D$526),0)</f>
        <v>0</v>
      </c>
      <c r="H89" s="108">
        <f>VLOOKUP(A89,[6]Лист1!$A:$E,COLUMN([6]Лист1!$C$4),0)</f>
        <v>0</v>
      </c>
      <c r="I89" s="108">
        <f>VLOOKUP(A89,[7]Лист1!$A:$E,COLUMN([7]Лист1!$C$4),0)</f>
        <v>0</v>
      </c>
    </row>
    <row r="90" spans="1:9">
      <c r="A90" s="111" t="s">
        <v>6669</v>
      </c>
      <c r="D90" s="139"/>
      <c r="E90" s="140"/>
      <c r="F90" s="108">
        <f>VLOOKUP(A90,[5]Лист1!$A:$E,COLUMN([5]Лист1!$C$4),0)</f>
        <v>7</v>
      </c>
      <c r="G90" s="108">
        <f>VLOOKUP(A90,[5]Лист1!$A:$E,COLUMN([5]Лист1!$D$526),0)</f>
        <v>0</v>
      </c>
      <c r="H90" s="108">
        <f>VLOOKUP(A90,[6]Лист1!$A:$E,COLUMN([6]Лист1!$C$4),0)</f>
        <v>0</v>
      </c>
      <c r="I90" s="108">
        <f>VLOOKUP(A90,[7]Лист1!$A:$E,COLUMN([7]Лист1!$C$4),0)</f>
        <v>0</v>
      </c>
    </row>
    <row r="91" spans="1:9">
      <c r="A91" s="111" t="s">
        <v>6653</v>
      </c>
      <c r="D91" s="139" t="str">
        <f t="shared" si="13"/>
        <v>FTXM60R / RXM60A</v>
      </c>
      <c r="E91" s="140">
        <f>VLOOKUP(A92,'[15]SPLIT &amp; AIR'!$A:$N,COLUMN('[15]SPLIT &amp; AIR'!$L$12),0)</f>
        <v>408990</v>
      </c>
      <c r="F91" s="108" t="str">
        <f>VLOOKUP(A91,[5]Лист1!$A:$E,COLUMN([5]Лист1!$C$4),0)</f>
        <v>&gt;50</v>
      </c>
      <c r="G91" s="108">
        <f>VLOOKUP(A91,[5]Лист1!$A:$E,COLUMN([5]Лист1!$D$526),0)</f>
        <v>0</v>
      </c>
      <c r="H91" s="108">
        <f>VLOOKUP(A91,[6]Лист1!$A:$E,COLUMN([6]Лист1!$C$4),0)</f>
        <v>0</v>
      </c>
      <c r="I91" s="108">
        <f>VLOOKUP(A91,[7]Лист1!$A:$E,COLUMN([7]Лист1!$C$4),0)</f>
        <v>0</v>
      </c>
    </row>
    <row r="92" spans="1:9">
      <c r="A92" s="111" t="s">
        <v>6669</v>
      </c>
      <c r="D92" s="139"/>
      <c r="E92" s="140"/>
      <c r="F92" s="108">
        <f>VLOOKUP(A92,[5]Лист1!$A:$E,COLUMN([5]Лист1!$C$4),0)</f>
        <v>7</v>
      </c>
      <c r="G92" s="108">
        <f>VLOOKUP(A92,[5]Лист1!$A:$E,COLUMN([5]Лист1!$D$526),0)</f>
        <v>0</v>
      </c>
      <c r="H92" s="108">
        <f>VLOOKUP(A92,[6]Лист1!$A:$E,COLUMN([6]Лист1!$C$4),0)</f>
        <v>0</v>
      </c>
      <c r="I92" s="108">
        <f>VLOOKUP(A92,[7]Лист1!$A:$E,COLUMN([7]Лист1!$C$4),0)</f>
        <v>0</v>
      </c>
    </row>
    <row r="93" spans="1:9">
      <c r="A93" s="111" t="s">
        <v>6670</v>
      </c>
      <c r="D93" s="139" t="str">
        <f t="shared" si="14"/>
        <v>FTXM71A / RXM71A</v>
      </c>
      <c r="E93" s="140">
        <f>VLOOKUP(A94,'[15]SPLIT &amp; AIR'!$A:$N,COLUMN('[15]SPLIT &amp; AIR'!$L$12),0)</f>
        <v>458990</v>
      </c>
      <c r="F93" s="108">
        <f>VLOOKUP(A93,[5]Лист1!$A:$E,COLUMN([5]Лист1!$C$4),0)</f>
        <v>0</v>
      </c>
      <c r="G93" s="108">
        <f>VLOOKUP(A93,[5]Лист1!$A:$E,COLUMN([5]Лист1!$D$526),0)</f>
        <v>0</v>
      </c>
      <c r="H93" s="108">
        <f>VLOOKUP(A93,[6]Лист1!$A:$E,COLUMN([6]Лист1!$C$4),0)</f>
        <v>0</v>
      </c>
      <c r="I93" s="108">
        <f>VLOOKUP(A93,[7]Лист1!$A:$E,COLUMN([7]Лист1!$C$4),0)</f>
        <v>0</v>
      </c>
    </row>
    <row r="94" spans="1:9">
      <c r="A94" s="111" t="s">
        <v>6671</v>
      </c>
      <c r="D94" s="139"/>
      <c r="E94" s="140"/>
      <c r="F94" s="108">
        <f>VLOOKUP(A94,[5]Лист1!$A:$E,COLUMN([5]Лист1!$C$4),0)</f>
        <v>32</v>
      </c>
      <c r="G94" s="108">
        <f>VLOOKUP(A94,[5]Лист1!$A:$E,COLUMN([5]Лист1!$D$526),0)</f>
        <v>0</v>
      </c>
      <c r="H94" s="108">
        <f>VLOOKUP(A94,[6]Лист1!$A:$E,COLUMN([6]Лист1!$C$4),0)</f>
        <v>0</v>
      </c>
      <c r="I94" s="108">
        <f>VLOOKUP(A94,[7]Лист1!$A:$E,COLUMN([7]Лист1!$C$4),0)</f>
        <v>0</v>
      </c>
    </row>
    <row r="95" spans="1:9">
      <c r="A95" s="111" t="s">
        <v>6655</v>
      </c>
      <c r="D95" s="139" t="str">
        <f t="shared" si="15"/>
        <v>FTXM71R / RXM71A</v>
      </c>
      <c r="E95" s="140">
        <f>VLOOKUP(A96,'[15]SPLIT &amp; AIR'!$A:$N,COLUMN('[15]SPLIT &amp; AIR'!$L$12),0)</f>
        <v>458990</v>
      </c>
      <c r="F95" s="108">
        <f>VLOOKUP(A95,[5]Лист1!$A:$E,COLUMN([5]Лист1!$C$4),0)</f>
        <v>15</v>
      </c>
      <c r="G95" s="108">
        <f>VLOOKUP(A95,[5]Лист1!$A:$E,COLUMN([5]Лист1!$D$526),0)</f>
        <v>0</v>
      </c>
      <c r="H95" s="108">
        <f>VLOOKUP(A95,[6]Лист1!$A:$E,COLUMN([6]Лист1!$C$4),0)</f>
        <v>0</v>
      </c>
      <c r="I95" s="108">
        <f>VLOOKUP(A95,[7]Лист1!$A:$E,COLUMN([7]Лист1!$C$4),0)</f>
        <v>0</v>
      </c>
    </row>
    <row r="96" spans="1:9">
      <c r="A96" s="111" t="s">
        <v>6671</v>
      </c>
      <c r="D96" s="139"/>
      <c r="E96" s="140"/>
      <c r="F96" s="108">
        <f>VLOOKUP(A96,[5]Лист1!$A:$E,COLUMN([5]Лист1!$C$4),0)</f>
        <v>32</v>
      </c>
      <c r="G96" s="108">
        <f>VLOOKUP(A96,[5]Лист1!$A:$E,COLUMN([5]Лист1!$D$526),0)</f>
        <v>0</v>
      </c>
      <c r="H96" s="108">
        <f>VLOOKUP(A96,[6]Лист1!$A:$E,COLUMN([6]Лист1!$C$4),0)</f>
        <v>0</v>
      </c>
      <c r="I96" s="108">
        <f>VLOOKUP(A96,[7]Лист1!$A:$E,COLUMN([7]Лист1!$C$4),0)</f>
        <v>0</v>
      </c>
    </row>
    <row r="97" spans="1:9" ht="15" customHeight="1">
      <c r="A97" s="138" t="s">
        <v>6798</v>
      </c>
      <c r="B97" s="138"/>
      <c r="C97" s="138"/>
      <c r="D97" s="138"/>
      <c r="E97" s="138"/>
      <c r="F97" s="138"/>
      <c r="G97" s="138"/>
    </row>
    <row r="98" spans="1:9">
      <c r="A98" s="111" t="s">
        <v>6651</v>
      </c>
      <c r="D98" s="139" t="str">
        <f t="shared" si="16"/>
        <v>FTXM50R / RXM50R/-40</v>
      </c>
      <c r="E98" s="140">
        <f>VLOOKUP(A99,'[15]SPLIT &amp; AIR'!$A:$N,COLUMN('[15]SPLIT &amp; AIR'!$L$12),0)</f>
        <v>391427</v>
      </c>
      <c r="F98" s="108" t="str">
        <f>VLOOKUP(A98,[5]Лист1!$A:$E,COLUMN([5]Лист1!$C$4),0)</f>
        <v>&gt;50</v>
      </c>
      <c r="G98" s="108">
        <f>VLOOKUP(A98,[5]Лист1!$A:$E,COLUMN([5]Лист1!$D$526),0)</f>
        <v>0</v>
      </c>
      <c r="H98" s="108">
        <f>VLOOKUP(A98,[6]Лист1!$A:$E,COLUMN([6]Лист1!$C$4),0)</f>
        <v>0</v>
      </c>
      <c r="I98" s="108">
        <f>VLOOKUP(A98,[7]Лист1!$A:$E,COLUMN([7]Лист1!$C$4),0)</f>
        <v>0</v>
      </c>
    </row>
    <row r="99" spans="1:9">
      <c r="A99" s="111" t="s">
        <v>6672</v>
      </c>
      <c r="D99" s="139"/>
      <c r="E99" s="140"/>
      <c r="F99" s="108" t="e">
        <f>VLOOKUP(A99,[5]Лист1!$A:$E,COLUMN([5]Лист1!$C$4),0)</f>
        <v>#N/A</v>
      </c>
      <c r="G99" s="108" t="e">
        <f>VLOOKUP(A99,[5]Лист1!$A:$E,COLUMN([5]Лист1!$D$526),0)</f>
        <v>#N/A</v>
      </c>
      <c r="H99" s="108" t="e">
        <f>VLOOKUP(A99,[6]Лист1!$A:$E,COLUMN([6]Лист1!$C$4),0)</f>
        <v>#N/A</v>
      </c>
      <c r="I99" s="108" t="e">
        <f>VLOOKUP(A99,[7]Лист1!$A:$E,COLUMN([7]Лист1!$C$4),0)</f>
        <v>#N/A</v>
      </c>
    </row>
    <row r="100" spans="1:9">
      <c r="A100" s="111" t="s">
        <v>6653</v>
      </c>
      <c r="D100" s="139" t="str">
        <f t="shared" ref="D100" si="20">_xlfn.CONCAT(A100," / ",A101)</f>
        <v>FTXM60R / RXM60R/-40</v>
      </c>
      <c r="E100" s="140">
        <f>VLOOKUP(A101,'[15]SPLIT &amp; AIR'!$A:$N,COLUMN('[15]SPLIT &amp; AIR'!$L$12),0)</f>
        <v>418127</v>
      </c>
      <c r="F100" s="108" t="str">
        <f>VLOOKUP(A100,[5]Лист1!$A:$E,COLUMN([5]Лист1!$C$4),0)</f>
        <v>&gt;50</v>
      </c>
      <c r="G100" s="108">
        <f>VLOOKUP(A100,[5]Лист1!$A:$E,COLUMN([5]Лист1!$D$526),0)</f>
        <v>0</v>
      </c>
      <c r="H100" s="108">
        <f>VLOOKUP(A100,[6]Лист1!$A:$E,COLUMN([6]Лист1!$C$4),0)</f>
        <v>0</v>
      </c>
      <c r="I100" s="108">
        <f>VLOOKUP(A100,[7]Лист1!$A:$E,COLUMN([7]Лист1!$C$4),0)</f>
        <v>0</v>
      </c>
    </row>
    <row r="101" spans="1:9">
      <c r="A101" s="111" t="s">
        <v>6673</v>
      </c>
      <c r="D101" s="139"/>
      <c r="E101" s="140"/>
      <c r="F101" s="108" t="e">
        <f>VLOOKUP(A101,[5]Лист1!$A:$E,COLUMN([5]Лист1!$C$4),0)</f>
        <v>#N/A</v>
      </c>
      <c r="G101" s="108" t="e">
        <f>VLOOKUP(A101,[5]Лист1!$A:$E,COLUMN([5]Лист1!$D$526),0)</f>
        <v>#N/A</v>
      </c>
      <c r="H101" s="108" t="e">
        <f>VLOOKUP(A101,[6]Лист1!$A:$E,COLUMN([6]Лист1!$C$4),0)</f>
        <v>#N/A</v>
      </c>
      <c r="I101" s="108" t="e">
        <f>VLOOKUP(A101,[7]Лист1!$A:$E,COLUMN([7]Лист1!$C$4),0)</f>
        <v>#N/A</v>
      </c>
    </row>
    <row r="102" spans="1:9">
      <c r="A102" s="111" t="s">
        <v>6655</v>
      </c>
      <c r="D102" s="139" t="str">
        <f t="shared" ref="D102:D160" si="21">_xlfn.CONCAT(A102," / ",A103)</f>
        <v>FTXM71R / RXM71R/-40</v>
      </c>
      <c r="E102" s="140">
        <f>VLOOKUP(A103,'[15]SPLIT &amp; AIR'!$A:$N,COLUMN('[15]SPLIT &amp; AIR'!$L$12),0)</f>
        <v>434427</v>
      </c>
      <c r="F102" s="108">
        <f>VLOOKUP(A102,[5]Лист1!$A:$E,COLUMN([5]Лист1!$C$4),0)</f>
        <v>15</v>
      </c>
      <c r="G102" s="108">
        <f>VLOOKUP(A102,[5]Лист1!$A:$E,COLUMN([5]Лист1!$D$526),0)</f>
        <v>0</v>
      </c>
      <c r="H102" s="108">
        <f>VLOOKUP(A102,[6]Лист1!$A:$E,COLUMN([6]Лист1!$C$4),0)</f>
        <v>0</v>
      </c>
      <c r="I102" s="108">
        <f>VLOOKUP(A102,[7]Лист1!$A:$E,COLUMN([7]Лист1!$C$4),0)</f>
        <v>0</v>
      </c>
    </row>
    <row r="103" spans="1:9">
      <c r="A103" s="111" t="s">
        <v>6674</v>
      </c>
      <c r="D103" s="139"/>
      <c r="E103" s="140"/>
      <c r="F103" s="108" t="e">
        <f>VLOOKUP(A103,[5]Лист1!$A:$E,COLUMN([5]Лист1!$C$4),0)</f>
        <v>#N/A</v>
      </c>
      <c r="G103" s="108" t="e">
        <f>VLOOKUP(A103,[5]Лист1!$A:$E,COLUMN([5]Лист1!$D$526),0)</f>
        <v>#N/A</v>
      </c>
      <c r="H103" s="108" t="e">
        <f>VLOOKUP(A103,[6]Лист1!$A:$E,COLUMN([6]Лист1!$C$4),0)</f>
        <v>#N/A</v>
      </c>
      <c r="I103" s="108" t="e">
        <f>VLOOKUP(A103,[7]Лист1!$A:$E,COLUMN([7]Лист1!$C$4),0)</f>
        <v>#N/A</v>
      </c>
    </row>
    <row r="104" spans="1:9">
      <c r="A104" s="111" t="s">
        <v>6665</v>
      </c>
      <c r="D104" s="139" t="str">
        <f t="shared" ref="D104:D162" si="22">_xlfn.CONCAT(A104," / ",A105)</f>
        <v>FTXM50A / RXM50A/-40</v>
      </c>
      <c r="E104" s="140">
        <f>VLOOKUP(A105,'[15]SPLIT &amp; AIR'!$A:$N,COLUMN('[15]SPLIT &amp; AIR'!$L$12),0)</f>
        <v>391427</v>
      </c>
      <c r="F104" s="108">
        <f>VLOOKUP(A104,[5]Лист1!$A:$E,COLUMN([5]Лист1!$C$4),0)</f>
        <v>22</v>
      </c>
      <c r="G104" s="108">
        <f>VLOOKUP(A104,[5]Лист1!$A:$E,COLUMN([5]Лист1!$D$526),0)</f>
        <v>0</v>
      </c>
      <c r="H104" s="108">
        <f>VLOOKUP(A104,[6]Лист1!$A:$E,COLUMN([6]Лист1!$C$4),0)</f>
        <v>0</v>
      </c>
      <c r="I104" s="108">
        <f>VLOOKUP(A104,[7]Лист1!$A:$E,COLUMN([7]Лист1!$C$4),0)</f>
        <v>0</v>
      </c>
    </row>
    <row r="105" spans="1:9">
      <c r="A105" s="111" t="s">
        <v>6675</v>
      </c>
      <c r="D105" s="139"/>
      <c r="E105" s="140"/>
      <c r="F105" s="108" t="e">
        <f>VLOOKUP(A105,[5]Лист1!$A:$E,COLUMN([5]Лист1!$C$4),0)</f>
        <v>#N/A</v>
      </c>
      <c r="G105" s="108" t="e">
        <f>VLOOKUP(A105,[5]Лист1!$A:$E,COLUMN([5]Лист1!$D$526),0)</f>
        <v>#N/A</v>
      </c>
      <c r="H105" s="108" t="e">
        <f>VLOOKUP(A105,[6]Лист1!$A:$E,COLUMN([6]Лист1!$C$4),0)</f>
        <v>#N/A</v>
      </c>
      <c r="I105" s="108" t="e">
        <f>VLOOKUP(A105,[7]Лист1!$A:$E,COLUMN([7]Лист1!$C$4),0)</f>
        <v>#N/A</v>
      </c>
    </row>
    <row r="106" spans="1:9">
      <c r="A106" s="111" t="s">
        <v>6668</v>
      </c>
      <c r="D106" s="139" t="str">
        <f t="shared" ref="D106:D164" si="23">_xlfn.CONCAT(A106," / ",A107)</f>
        <v>FTXM60A / RXM60A/-40</v>
      </c>
      <c r="E106" s="140">
        <f>VLOOKUP(A107,'[15]SPLIT &amp; AIR'!$A:$N,COLUMN('[15]SPLIT &amp; AIR'!$L$12),0)</f>
        <v>418127</v>
      </c>
      <c r="F106" s="108">
        <f>VLOOKUP(A106,[5]Лист1!$A:$E,COLUMN([5]Лист1!$C$4),0)</f>
        <v>0</v>
      </c>
      <c r="G106" s="108">
        <f>VLOOKUP(A106,[5]Лист1!$A:$E,COLUMN([5]Лист1!$D$526),0)</f>
        <v>0</v>
      </c>
      <c r="H106" s="108">
        <f>VLOOKUP(A106,[6]Лист1!$A:$E,COLUMN([6]Лист1!$C$4),0)</f>
        <v>0</v>
      </c>
      <c r="I106" s="108">
        <f>VLOOKUP(A106,[7]Лист1!$A:$E,COLUMN([7]Лист1!$C$4),0)</f>
        <v>0</v>
      </c>
    </row>
    <row r="107" spans="1:9">
      <c r="A107" s="111" t="s">
        <v>6676</v>
      </c>
      <c r="D107" s="139"/>
      <c r="E107" s="140"/>
      <c r="F107" s="108" t="e">
        <f>VLOOKUP(A107,[5]Лист1!$A:$E,COLUMN([5]Лист1!$C$4),0)</f>
        <v>#N/A</v>
      </c>
      <c r="G107" s="108" t="e">
        <f>VLOOKUP(A107,[5]Лист1!$A:$E,COLUMN([5]Лист1!$D$526),0)</f>
        <v>#N/A</v>
      </c>
      <c r="H107" s="108" t="e">
        <f>VLOOKUP(A107,[6]Лист1!$A:$E,COLUMN([6]Лист1!$C$4),0)</f>
        <v>#N/A</v>
      </c>
      <c r="I107" s="108" t="e">
        <f>VLOOKUP(A107,[7]Лист1!$A:$E,COLUMN([7]Лист1!$C$4),0)</f>
        <v>#N/A</v>
      </c>
    </row>
    <row r="108" spans="1:9">
      <c r="A108" s="111" t="s">
        <v>6653</v>
      </c>
      <c r="D108" s="139" t="str">
        <f t="shared" ref="D108:D166" si="24">_xlfn.CONCAT(A108," / ",A109)</f>
        <v>FTXM60R / RXM60A/-40</v>
      </c>
      <c r="E108" s="140">
        <f>VLOOKUP(A109,'[15]SPLIT &amp; AIR'!$A:$N,COLUMN('[15]SPLIT &amp; AIR'!$L$12),0)</f>
        <v>418127</v>
      </c>
      <c r="F108" s="108" t="str">
        <f>VLOOKUP(A108,[5]Лист1!$A:$E,COLUMN([5]Лист1!$C$4),0)</f>
        <v>&gt;50</v>
      </c>
      <c r="G108" s="108">
        <f>VLOOKUP(A108,[5]Лист1!$A:$E,COLUMN([5]Лист1!$D$526),0)</f>
        <v>0</v>
      </c>
      <c r="H108" s="108">
        <f>VLOOKUP(A108,[6]Лист1!$A:$E,COLUMN([6]Лист1!$C$4),0)</f>
        <v>0</v>
      </c>
      <c r="I108" s="108">
        <f>VLOOKUP(A108,[7]Лист1!$A:$E,COLUMN([7]Лист1!$C$4),0)</f>
        <v>0</v>
      </c>
    </row>
    <row r="109" spans="1:9">
      <c r="A109" s="111" t="s">
        <v>6676</v>
      </c>
      <c r="D109" s="139"/>
      <c r="E109" s="140"/>
      <c r="F109" s="108" t="e">
        <f>VLOOKUP(A109,[5]Лист1!$A:$E,COLUMN([5]Лист1!$C$4),0)</f>
        <v>#N/A</v>
      </c>
      <c r="G109" s="108" t="e">
        <f>VLOOKUP(A109,[5]Лист1!$A:$E,COLUMN([5]Лист1!$D$526),0)</f>
        <v>#N/A</v>
      </c>
      <c r="H109" s="108" t="e">
        <f>VLOOKUP(A109,[6]Лист1!$A:$E,COLUMN([6]Лист1!$C$4),0)</f>
        <v>#N/A</v>
      </c>
      <c r="I109" s="108" t="e">
        <f>VLOOKUP(A109,[7]Лист1!$A:$E,COLUMN([7]Лист1!$C$4),0)</f>
        <v>#N/A</v>
      </c>
    </row>
    <row r="110" spans="1:9">
      <c r="A110" s="111" t="s">
        <v>6670</v>
      </c>
      <c r="D110" s="139" t="str">
        <f t="shared" ref="D110:D168" si="25">_xlfn.CONCAT(A110," / ",A111)</f>
        <v>FTXM71A / RXM71A/-40</v>
      </c>
      <c r="E110" s="140">
        <f>VLOOKUP(A111,'[15]SPLIT &amp; AIR'!$A:$N,COLUMN('[15]SPLIT &amp; AIR'!$L$12),0)</f>
        <v>466627</v>
      </c>
      <c r="F110" s="108">
        <f>VLOOKUP(A110,[5]Лист1!$A:$E,COLUMN([5]Лист1!$C$4),0)</f>
        <v>0</v>
      </c>
      <c r="G110" s="108">
        <f>VLOOKUP(A110,[5]Лист1!$A:$E,COLUMN([5]Лист1!$D$526),0)</f>
        <v>0</v>
      </c>
      <c r="H110" s="108">
        <f>VLOOKUP(A110,[6]Лист1!$A:$E,COLUMN([6]Лист1!$C$4),0)</f>
        <v>0</v>
      </c>
      <c r="I110" s="108">
        <f>VLOOKUP(A110,[7]Лист1!$A:$E,COLUMN([7]Лист1!$C$4),0)</f>
        <v>0</v>
      </c>
    </row>
    <row r="111" spans="1:9">
      <c r="A111" s="111" t="s">
        <v>6677</v>
      </c>
      <c r="D111" s="139"/>
      <c r="E111" s="140"/>
      <c r="F111" s="108" t="e">
        <f>VLOOKUP(A111,[5]Лист1!$A:$E,COLUMN([5]Лист1!$C$4),0)</f>
        <v>#N/A</v>
      </c>
      <c r="G111" s="108" t="e">
        <f>VLOOKUP(A111,[5]Лист1!$A:$E,COLUMN([5]Лист1!$D$526),0)</f>
        <v>#N/A</v>
      </c>
      <c r="H111" s="108" t="e">
        <f>VLOOKUP(A111,[6]Лист1!$A:$E,COLUMN([6]Лист1!$C$4),0)</f>
        <v>#N/A</v>
      </c>
      <c r="I111" s="108" t="e">
        <f>VLOOKUP(A111,[7]Лист1!$A:$E,COLUMN([7]Лист1!$C$4),0)</f>
        <v>#N/A</v>
      </c>
    </row>
    <row r="112" spans="1:9">
      <c r="A112" s="111" t="s">
        <v>6655</v>
      </c>
      <c r="D112" s="139" t="str">
        <f t="shared" ref="D112:D170" si="26">_xlfn.CONCAT(A112," / ",A113)</f>
        <v>FTXM71R / RXM71A/-40</v>
      </c>
      <c r="E112" s="140">
        <f>VLOOKUP(A113,'[15]SPLIT &amp; AIR'!$A:$N,COLUMN('[15]SPLIT &amp; AIR'!$L$12),0)</f>
        <v>466627</v>
      </c>
      <c r="F112" s="108">
        <f>VLOOKUP(A112,[5]Лист1!$A:$E,COLUMN([5]Лист1!$C$4),0)</f>
        <v>15</v>
      </c>
      <c r="G112" s="108">
        <f>VLOOKUP(A112,[5]Лист1!$A:$E,COLUMN([5]Лист1!$D$526),0)</f>
        <v>0</v>
      </c>
      <c r="H112" s="108">
        <f>VLOOKUP(A112,[6]Лист1!$A:$E,COLUMN([6]Лист1!$C$4),0)</f>
        <v>0</v>
      </c>
      <c r="I112" s="108">
        <f>VLOOKUP(A112,[7]Лист1!$A:$E,COLUMN([7]Лист1!$C$4),0)</f>
        <v>0</v>
      </c>
    </row>
    <row r="113" spans="1:9">
      <c r="A113" s="111" t="s">
        <v>6677</v>
      </c>
      <c r="D113" s="139"/>
      <c r="E113" s="140"/>
      <c r="F113" s="108" t="e">
        <f>VLOOKUP(A113,[5]Лист1!$A:$E,COLUMN([5]Лист1!$C$4),0)</f>
        <v>#N/A</v>
      </c>
      <c r="G113" s="108" t="e">
        <f>VLOOKUP(A113,[5]Лист1!$A:$E,COLUMN([5]Лист1!$D$526),0)</f>
        <v>#N/A</v>
      </c>
      <c r="H113" s="108" t="e">
        <f>VLOOKUP(A113,[6]Лист1!$A:$E,COLUMN([6]Лист1!$C$4),0)</f>
        <v>#N/A</v>
      </c>
      <c r="I113" s="108" t="e">
        <f>VLOOKUP(A113,[7]Лист1!$A:$E,COLUMN([7]Лист1!$C$4),0)</f>
        <v>#N/A</v>
      </c>
    </row>
    <row r="114" spans="1:9" ht="15" customHeight="1">
      <c r="A114" s="138" t="s">
        <v>6796</v>
      </c>
      <c r="B114" s="138"/>
      <c r="C114" s="138"/>
      <c r="D114" s="138"/>
      <c r="E114" s="138"/>
      <c r="F114" s="138"/>
      <c r="G114" s="138"/>
    </row>
    <row r="115" spans="1:9">
      <c r="A115" s="111" t="s">
        <v>6678</v>
      </c>
      <c r="D115" s="139" t="str">
        <f t="shared" ref="D115:D172" si="27">_xlfn.CONCAT(A115," / ",A116)</f>
        <v>FTXF20E / RXF20E</v>
      </c>
      <c r="E115" s="140">
        <f>VLOOKUP(A116,'[15]SPLIT &amp; AIR'!$A:$N,COLUMN('[15]SPLIT &amp; AIR'!$L$12),0)</f>
        <v>111990</v>
      </c>
      <c r="F115" s="108">
        <f>VLOOKUP(A115,[5]Лист1!$A:$E,COLUMN([5]Лист1!$C$4),0)</f>
        <v>20</v>
      </c>
      <c r="G115" s="108" t="str">
        <f>VLOOKUP(A115,[5]Лист1!$A:$E,COLUMN([5]Лист1!$D$526),0)</f>
        <v>&gt;50</v>
      </c>
      <c r="H115" s="108">
        <f>VLOOKUP(A115,[6]Лист1!$A:$E,COLUMN([6]Лист1!$C$4),0)</f>
        <v>0</v>
      </c>
      <c r="I115" s="108">
        <f>VLOOKUP(A115,[7]Лист1!$A:$E,COLUMN([7]Лист1!$C$4),0)</f>
        <v>0</v>
      </c>
    </row>
    <row r="116" spans="1:9">
      <c r="A116" s="111" t="s">
        <v>6679</v>
      </c>
      <c r="D116" s="139"/>
      <c r="E116" s="140"/>
      <c r="F116" s="108">
        <f>VLOOKUP(A116,[5]Лист1!$A:$E,COLUMN([5]Лист1!$C$4),0)</f>
        <v>22</v>
      </c>
      <c r="G116" s="108" t="str">
        <f>VLOOKUP(A116,[5]Лист1!$A:$E,COLUMN([5]Лист1!$D$526),0)</f>
        <v>&gt;50</v>
      </c>
      <c r="H116" s="108">
        <f>VLOOKUP(A116,[6]Лист1!$A:$E,COLUMN([6]Лист1!$C$4),0)</f>
        <v>0</v>
      </c>
      <c r="I116" s="108">
        <f>VLOOKUP(A116,[7]Лист1!$A:$E,COLUMN([7]Лист1!$C$4),0)</f>
        <v>0</v>
      </c>
    </row>
    <row r="117" spans="1:9">
      <c r="A117" s="111" t="s">
        <v>6680</v>
      </c>
      <c r="D117" s="139" t="str">
        <f t="shared" ref="D117:D176" si="28">_xlfn.CONCAT(A117," / ",A118)</f>
        <v>FTXF25E / RXF25E</v>
      </c>
      <c r="E117" s="140">
        <f>VLOOKUP(A118,'[15]SPLIT &amp; AIR'!$A:$N,COLUMN('[15]SPLIT &amp; AIR'!$L$12),0)</f>
        <v>114990</v>
      </c>
      <c r="F117" s="108">
        <f>VLOOKUP(A117,[5]Лист1!$A:$E,COLUMN([5]Лист1!$C$4),0)</f>
        <v>17</v>
      </c>
      <c r="G117" s="108" t="str">
        <f>VLOOKUP(A117,[5]Лист1!$A:$E,COLUMN([5]Лист1!$D$526),0)</f>
        <v>&gt;50</v>
      </c>
      <c r="H117" s="108">
        <f>VLOOKUP(A117,[6]Лист1!$A:$E,COLUMN([6]Лист1!$C$4),0)</f>
        <v>4</v>
      </c>
      <c r="I117" s="108">
        <f>VLOOKUP(A117,[7]Лист1!$A:$E,COLUMN([7]Лист1!$C$4),0)</f>
        <v>0</v>
      </c>
    </row>
    <row r="118" spans="1:9">
      <c r="A118" s="111" t="s">
        <v>6681</v>
      </c>
      <c r="D118" s="139"/>
      <c r="E118" s="140"/>
      <c r="F118" s="108">
        <f>VLOOKUP(A118,[5]Лист1!$A:$E,COLUMN([5]Лист1!$C$4),0)</f>
        <v>22</v>
      </c>
      <c r="G118" s="108" t="str">
        <f>VLOOKUP(A118,[5]Лист1!$A:$E,COLUMN([5]Лист1!$D$526),0)</f>
        <v>&gt;50</v>
      </c>
      <c r="H118" s="108">
        <f>VLOOKUP(A118,[6]Лист1!$A:$E,COLUMN([6]Лист1!$C$4),0)</f>
        <v>1</v>
      </c>
      <c r="I118" s="108">
        <f>VLOOKUP(A118,[7]Лист1!$A:$E,COLUMN([7]Лист1!$C$4),0)</f>
        <v>0</v>
      </c>
    </row>
    <row r="119" spans="1:9">
      <c r="A119" s="111" t="s">
        <v>6682</v>
      </c>
      <c r="D119" s="139" t="str">
        <f t="shared" ref="D119" si="29">_xlfn.CONCAT(A119," / ",A120)</f>
        <v>FTXF35E / RXF35E</v>
      </c>
      <c r="E119" s="140">
        <f>VLOOKUP(A120,'[15]SPLIT &amp; AIR'!$A:$N,COLUMN('[15]SPLIT &amp; AIR'!$L$12),0)</f>
        <v>131990</v>
      </c>
      <c r="F119" s="108">
        <f>VLOOKUP(A119,[5]Лист1!$A:$E,COLUMN([5]Лист1!$C$4),0)</f>
        <v>0</v>
      </c>
      <c r="G119" s="108">
        <f>VLOOKUP(A119,[5]Лист1!$A:$E,COLUMN([5]Лист1!$D$526),0)</f>
        <v>0</v>
      </c>
      <c r="H119" s="108">
        <f>VLOOKUP(A119,[6]Лист1!$A:$E,COLUMN([6]Лист1!$C$4),0)</f>
        <v>0</v>
      </c>
      <c r="I119" s="108">
        <f>VLOOKUP(A119,[7]Лист1!$A:$E,COLUMN([7]Лист1!$C$4),0)</f>
        <v>0</v>
      </c>
    </row>
    <row r="120" spans="1:9">
      <c r="A120" s="111" t="s">
        <v>6683</v>
      </c>
      <c r="D120" s="139"/>
      <c r="E120" s="140"/>
      <c r="F120" s="108">
        <f>VLOOKUP(A120,[5]Лист1!$A:$E,COLUMN([5]Лист1!$C$4),0)</f>
        <v>2</v>
      </c>
      <c r="G120" s="108">
        <f>VLOOKUP(A120,[5]Лист1!$A:$E,COLUMN([5]Лист1!$D$526),0)</f>
        <v>5</v>
      </c>
      <c r="H120" s="108">
        <f>VLOOKUP(A120,[6]Лист1!$A:$E,COLUMN([6]Лист1!$C$4),0)</f>
        <v>0</v>
      </c>
      <c r="I120" s="108">
        <f>VLOOKUP(A120,[7]Лист1!$A:$E,COLUMN([7]Лист1!$C$4),0)</f>
        <v>0</v>
      </c>
    </row>
    <row r="121" spans="1:9" ht="15" customHeight="1">
      <c r="A121" s="138" t="s">
        <v>6796</v>
      </c>
      <c r="B121" s="138"/>
      <c r="C121" s="138"/>
      <c r="D121" s="138"/>
      <c r="E121" s="138"/>
      <c r="F121" s="138"/>
      <c r="G121" s="138"/>
    </row>
    <row r="122" spans="1:9">
      <c r="A122" s="111" t="s">
        <v>6684</v>
      </c>
      <c r="D122" s="139" t="str">
        <f t="shared" si="21"/>
        <v>FTXF20D / RXF20D</v>
      </c>
      <c r="E122" s="140">
        <f>VLOOKUP(A123,'[15]SPLIT &amp; AIR'!$A:$N,COLUMN('[15]SPLIT &amp; AIR'!$L$12),0)</f>
        <v>105990</v>
      </c>
      <c r="F122" s="108" t="str">
        <f>VLOOKUP(A122,[5]Лист1!$A:$E,COLUMN([5]Лист1!$C$4),0)</f>
        <v>&gt;50</v>
      </c>
      <c r="G122" s="108">
        <f>VLOOKUP(A122,[5]Лист1!$A:$E,COLUMN([5]Лист1!$D$526),0)</f>
        <v>0</v>
      </c>
      <c r="H122" s="108">
        <f>VLOOKUP(A122,[6]Лист1!$A:$E,COLUMN([6]Лист1!$C$4),0)</f>
        <v>0</v>
      </c>
      <c r="I122" s="108">
        <f>VLOOKUP(A122,[7]Лист1!$A:$E,COLUMN([7]Лист1!$C$4),0)</f>
        <v>0</v>
      </c>
    </row>
    <row r="123" spans="1:9">
      <c r="A123" s="111" t="s">
        <v>6685</v>
      </c>
      <c r="D123" s="139"/>
      <c r="E123" s="140"/>
      <c r="F123" s="108">
        <f>VLOOKUP(A123,[5]Лист1!$A:$E,COLUMN([5]Лист1!$C$4),0)</f>
        <v>1</v>
      </c>
      <c r="G123" s="108">
        <f>VLOOKUP(A123,[5]Лист1!$A:$E,COLUMN([5]Лист1!$D$526),0)</f>
        <v>0</v>
      </c>
      <c r="H123" s="108">
        <f>VLOOKUP(A123,[6]Лист1!$A:$E,COLUMN([6]Лист1!$C$4),0)</f>
        <v>0</v>
      </c>
      <c r="I123" s="108">
        <f>VLOOKUP(A123,[7]Лист1!$A:$E,COLUMN([7]Лист1!$C$4),0)</f>
        <v>0</v>
      </c>
    </row>
    <row r="124" spans="1:9">
      <c r="A124" s="111" t="s">
        <v>6686</v>
      </c>
      <c r="D124" s="139" t="str">
        <f t="shared" si="22"/>
        <v>FTXF25D / RXF25D</v>
      </c>
      <c r="E124" s="140">
        <f>VLOOKUP(A125,'[15]SPLIT &amp; AIR'!$A:$N,COLUMN('[15]SPLIT &amp; AIR'!$L$12),0)</f>
        <v>108990</v>
      </c>
      <c r="F124" s="108">
        <f>VLOOKUP(A124,[5]Лист1!$A:$E,COLUMN([5]Лист1!$C$4),0)</f>
        <v>2</v>
      </c>
      <c r="G124" s="108">
        <f>VLOOKUP(A124,[5]Лист1!$A:$E,COLUMN([5]Лист1!$D$526),0)</f>
        <v>0</v>
      </c>
      <c r="H124" s="108">
        <f>VLOOKUP(A124,[6]Лист1!$A:$E,COLUMN([6]Лист1!$C$4),0)</f>
        <v>0</v>
      </c>
      <c r="I124" s="108">
        <f>VLOOKUP(A124,[7]Лист1!$A:$E,COLUMN([7]Лист1!$C$4),0)</f>
        <v>0</v>
      </c>
    </row>
    <row r="125" spans="1:9">
      <c r="A125" s="111" t="s">
        <v>6687</v>
      </c>
      <c r="D125" s="139"/>
      <c r="E125" s="140"/>
      <c r="F125" s="108">
        <f>VLOOKUP(A125,[5]Лист1!$A:$E,COLUMN([5]Лист1!$C$4),0)</f>
        <v>0</v>
      </c>
      <c r="G125" s="108">
        <f>VLOOKUP(A125,[5]Лист1!$A:$E,COLUMN([5]Лист1!$D$526),0)</f>
        <v>0</v>
      </c>
      <c r="H125" s="108">
        <f>VLOOKUP(A125,[6]Лист1!$A:$E,COLUMN([6]Лист1!$C$4),0)</f>
        <v>0</v>
      </c>
      <c r="I125" s="108">
        <f>VLOOKUP(A125,[7]Лист1!$A:$E,COLUMN([7]Лист1!$C$4),0)</f>
        <v>0</v>
      </c>
    </row>
    <row r="126" spans="1:9">
      <c r="A126" s="111" t="s">
        <v>6688</v>
      </c>
      <c r="D126" s="139" t="str">
        <f t="shared" si="23"/>
        <v>FTXF35D / RXF35D</v>
      </c>
      <c r="E126" s="140">
        <f>VLOOKUP(A127,'[15]SPLIT &amp; AIR'!$A:$N,COLUMN('[15]SPLIT &amp; AIR'!$L$12),0)</f>
        <v>124990</v>
      </c>
      <c r="F126" s="108">
        <f>VLOOKUP(A126,[5]Лист1!$A:$E,COLUMN([5]Лист1!$C$4),0)</f>
        <v>0</v>
      </c>
      <c r="G126" s="108">
        <f>VLOOKUP(A126,[5]Лист1!$A:$E,COLUMN([5]Лист1!$D$526),0)</f>
        <v>0</v>
      </c>
      <c r="H126" s="108">
        <f>VLOOKUP(A126,[6]Лист1!$A:$E,COLUMN([6]Лист1!$C$4),0)</f>
        <v>0</v>
      </c>
      <c r="I126" s="108">
        <f>VLOOKUP(A126,[7]Лист1!$A:$E,COLUMN([7]Лист1!$C$4),0)</f>
        <v>0</v>
      </c>
    </row>
    <row r="127" spans="1:9">
      <c r="A127" s="111" t="s">
        <v>6689</v>
      </c>
      <c r="D127" s="139"/>
      <c r="E127" s="140"/>
      <c r="F127" s="108" t="str">
        <f>VLOOKUP(A127,[5]Лист1!$A:$E,COLUMN([5]Лист1!$C$4),0)</f>
        <v>&gt;50</v>
      </c>
      <c r="G127" s="108">
        <f>VLOOKUP(A127,[5]Лист1!$A:$E,COLUMN([5]Лист1!$D$526),0)</f>
        <v>0</v>
      </c>
      <c r="H127" s="108">
        <f>VLOOKUP(A127,[6]Лист1!$A:$E,COLUMN([6]Лист1!$C$4),0)</f>
        <v>0</v>
      </c>
      <c r="I127" s="108">
        <f>VLOOKUP(A127,[7]Лист1!$A:$E,COLUMN([7]Лист1!$C$4),0)</f>
        <v>0</v>
      </c>
    </row>
    <row r="128" spans="1:9">
      <c r="A128" s="111" t="s">
        <v>6690</v>
      </c>
      <c r="D128" s="139" t="str">
        <f t="shared" si="24"/>
        <v>FTXF50D / RXF50D</v>
      </c>
      <c r="E128" s="140">
        <f>VLOOKUP(A129,'[15]SPLIT &amp; AIR'!$A:$N,COLUMN('[15]SPLIT &amp; AIR'!$L$12),0)</f>
        <v>196990</v>
      </c>
      <c r="F128" s="108" t="str">
        <f>VLOOKUP(A128,[5]Лист1!$A:$E,COLUMN([5]Лист1!$C$4),0)</f>
        <v>&gt;50</v>
      </c>
      <c r="G128" s="108">
        <f>VLOOKUP(A128,[5]Лист1!$A:$E,COLUMN([5]Лист1!$D$526),0)</f>
        <v>0</v>
      </c>
      <c r="H128" s="108">
        <f>VLOOKUP(A128,[6]Лист1!$A:$E,COLUMN([6]Лист1!$C$4),0)</f>
        <v>0</v>
      </c>
      <c r="I128" s="108">
        <f>VLOOKUP(A128,[7]Лист1!$A:$E,COLUMN([7]Лист1!$C$4),0)</f>
        <v>0</v>
      </c>
    </row>
    <row r="129" spans="1:9">
      <c r="A129" s="111" t="s">
        <v>6691</v>
      </c>
      <c r="D129" s="139"/>
      <c r="E129" s="140"/>
      <c r="F129" s="108">
        <f>VLOOKUP(A129,[5]Лист1!$A:$E,COLUMN([5]Лист1!$C$4),0)</f>
        <v>0</v>
      </c>
      <c r="G129" s="108">
        <f>VLOOKUP(A129,[5]Лист1!$A:$E,COLUMN([5]Лист1!$D$526),0)</f>
        <v>0</v>
      </c>
      <c r="H129" s="108">
        <f>VLOOKUP(A129,[6]Лист1!$A:$E,COLUMN([6]Лист1!$C$4),0)</f>
        <v>0</v>
      </c>
      <c r="I129" s="108">
        <f>VLOOKUP(A129,[7]Лист1!$A:$E,COLUMN([7]Лист1!$C$4),0)</f>
        <v>0</v>
      </c>
    </row>
    <row r="130" spans="1:9">
      <c r="A130" s="111" t="s">
        <v>6692</v>
      </c>
      <c r="D130" s="139" t="str">
        <f t="shared" si="25"/>
        <v>FTXF60D / RXF60D9</v>
      </c>
      <c r="E130" s="140">
        <f>VLOOKUP(A131,'[15]SPLIT &amp; AIR'!$A:$N,COLUMN('[15]SPLIT &amp; AIR'!$L$12),0)</f>
        <v>259290</v>
      </c>
      <c r="F130" s="108" t="str">
        <f>VLOOKUP(A130,[5]Лист1!$A:$E,COLUMN([5]Лист1!$C$4),0)</f>
        <v>&gt;50</v>
      </c>
      <c r="G130" s="108">
        <f>VLOOKUP(A130,[5]Лист1!$A:$E,COLUMN([5]Лист1!$D$526),0)</f>
        <v>3</v>
      </c>
      <c r="H130" s="108">
        <f>VLOOKUP(A130,[6]Лист1!$A:$E,COLUMN([6]Лист1!$C$4),0)</f>
        <v>0</v>
      </c>
      <c r="I130" s="108">
        <f>VLOOKUP(A130,[7]Лист1!$A:$E,COLUMN([7]Лист1!$C$4),0)</f>
        <v>0</v>
      </c>
    </row>
    <row r="131" spans="1:9">
      <c r="A131" s="111" t="s">
        <v>6693</v>
      </c>
      <c r="D131" s="139"/>
      <c r="E131" s="140"/>
      <c r="F131" s="108" t="str">
        <f>VLOOKUP(A131,[5]Лист1!$A:$E,COLUMN([5]Лист1!$C$4),0)</f>
        <v>&gt;50</v>
      </c>
      <c r="G131" s="108">
        <f>VLOOKUP(A131,[5]Лист1!$A:$E,COLUMN([5]Лист1!$D$526),0)</f>
        <v>0</v>
      </c>
      <c r="H131" s="108">
        <f>VLOOKUP(A131,[6]Лист1!$A:$E,COLUMN([6]Лист1!$C$4),0)</f>
        <v>0</v>
      </c>
      <c r="I131" s="108">
        <f>VLOOKUP(A131,[7]Лист1!$A:$E,COLUMN([7]Лист1!$C$4),0)</f>
        <v>0</v>
      </c>
    </row>
    <row r="132" spans="1:9">
      <c r="A132" s="111" t="s">
        <v>6694</v>
      </c>
      <c r="D132" s="139" t="str">
        <f t="shared" si="26"/>
        <v>FTXF71D / RXF71D</v>
      </c>
      <c r="E132" s="140">
        <f>VLOOKUP(A133,'[15]SPLIT &amp; AIR'!$A:$N,COLUMN('[15]SPLIT &amp; AIR'!$L$12),0)</f>
        <v>257990</v>
      </c>
      <c r="F132" s="108">
        <f>VLOOKUP(A132,[5]Лист1!$A:$E,COLUMN([5]Лист1!$C$4),0)</f>
        <v>20</v>
      </c>
      <c r="G132" s="108">
        <f>VLOOKUP(A132,[5]Лист1!$A:$E,COLUMN([5]Лист1!$D$526),0)</f>
        <v>0</v>
      </c>
      <c r="H132" s="108">
        <f>VLOOKUP(A132,[6]Лист1!$A:$E,COLUMN([6]Лист1!$C$4),0)</f>
        <v>0</v>
      </c>
      <c r="I132" s="108">
        <f>VLOOKUP(A132,[7]Лист1!$A:$E,COLUMN([7]Лист1!$C$4),0)</f>
        <v>0</v>
      </c>
    </row>
    <row r="133" spans="1:9">
      <c r="A133" s="111" t="s">
        <v>6695</v>
      </c>
      <c r="D133" s="139"/>
      <c r="E133" s="140"/>
      <c r="F133" s="108">
        <f>VLOOKUP(A133,[5]Лист1!$A:$E,COLUMN([5]Лист1!$C$4),0)</f>
        <v>0</v>
      </c>
      <c r="G133" s="108">
        <f>VLOOKUP(A133,[5]Лист1!$A:$E,COLUMN([5]Лист1!$D$526),0)</f>
        <v>0</v>
      </c>
      <c r="H133" s="108">
        <f>VLOOKUP(A133,[6]Лист1!$A:$E,COLUMN([6]Лист1!$C$4),0)</f>
        <v>0</v>
      </c>
      <c r="I133" s="108">
        <f>VLOOKUP(A133,[7]Лист1!$A:$E,COLUMN([7]Лист1!$C$4),0)</f>
        <v>0</v>
      </c>
    </row>
    <row r="134" spans="1:9">
      <c r="A134" s="111" t="s">
        <v>6694</v>
      </c>
      <c r="D134" s="139" t="str">
        <f t="shared" si="27"/>
        <v>FTXF71D / RXF71D9</v>
      </c>
      <c r="E134" s="140">
        <f>VLOOKUP(A135,'[15]SPLIT &amp; AIR'!$A:$N,COLUMN('[15]SPLIT &amp; AIR'!$L$12),0)</f>
        <v>278290</v>
      </c>
      <c r="F134" s="108">
        <f>VLOOKUP(A134,[5]Лист1!$A:$E,COLUMN([5]Лист1!$C$4),0)</f>
        <v>20</v>
      </c>
      <c r="G134" s="108">
        <f>VLOOKUP(A134,[5]Лист1!$A:$E,COLUMN([5]Лист1!$D$526),0)</f>
        <v>0</v>
      </c>
      <c r="H134" s="108">
        <f>VLOOKUP(A134,[6]Лист1!$A:$E,COLUMN([6]Лист1!$C$4),0)</f>
        <v>0</v>
      </c>
      <c r="I134" s="108">
        <f>VLOOKUP(A134,[7]Лист1!$A:$E,COLUMN([7]Лист1!$C$4),0)</f>
        <v>0</v>
      </c>
    </row>
    <row r="135" spans="1:9">
      <c r="A135" s="111" t="s">
        <v>6696</v>
      </c>
      <c r="D135" s="139"/>
      <c r="E135" s="140"/>
      <c r="F135" s="108" t="str">
        <f>VLOOKUP(A135,[5]Лист1!$A:$E,COLUMN([5]Лист1!$C$4),0)</f>
        <v>&gt;50</v>
      </c>
      <c r="G135" s="108">
        <f>VLOOKUP(A135,[5]Лист1!$A:$E,COLUMN([5]Лист1!$D$526),0)</f>
        <v>1</v>
      </c>
      <c r="H135" s="108">
        <f>VLOOKUP(A135,[6]Лист1!$A:$E,COLUMN([6]Лист1!$C$4),0)</f>
        <v>1</v>
      </c>
      <c r="I135" s="108">
        <f>VLOOKUP(A135,[7]Лист1!$A:$E,COLUMN([7]Лист1!$C$4),0)</f>
        <v>0</v>
      </c>
    </row>
    <row r="136" spans="1:9" ht="15" customHeight="1">
      <c r="A136" s="138" t="s">
        <v>6796</v>
      </c>
      <c r="B136" s="138"/>
      <c r="C136" s="138"/>
      <c r="D136" s="138"/>
      <c r="E136" s="138"/>
      <c r="F136" s="138"/>
      <c r="G136" s="138"/>
    </row>
    <row r="137" spans="1:9">
      <c r="A137" s="111" t="s">
        <v>6697</v>
      </c>
      <c r="D137" s="139" t="str">
        <f t="shared" si="28"/>
        <v>FTXF20F / RXF20F</v>
      </c>
      <c r="E137" s="140">
        <f>VLOOKUP(A138,'[15]SPLIT &amp; AIR'!$A:$N,COLUMN('[15]SPLIT &amp; AIR'!$L$12),0)</f>
        <v>113990</v>
      </c>
      <c r="F137" s="108">
        <f>VLOOKUP(A137,[5]Лист1!$A:$E,COLUMN([5]Лист1!$C$4),0)</f>
        <v>0</v>
      </c>
      <c r="G137" s="108">
        <f>VLOOKUP(A137,[5]Лист1!$A:$E,COLUMN([5]Лист1!$D$526),0)</f>
        <v>0</v>
      </c>
      <c r="H137" s="108">
        <f>VLOOKUP(A137,[6]Лист1!$A:$E,COLUMN([6]Лист1!$C$4),0)</f>
        <v>0</v>
      </c>
      <c r="I137" s="108">
        <f>VLOOKUP(A137,[7]Лист1!$A:$E,COLUMN([7]Лист1!$C$4),0)</f>
        <v>0</v>
      </c>
    </row>
    <row r="138" spans="1:9">
      <c r="A138" s="111" t="s">
        <v>6698</v>
      </c>
      <c r="D138" s="139"/>
      <c r="E138" s="140"/>
      <c r="F138" s="108">
        <f>VLOOKUP(A138,[5]Лист1!$A:$E,COLUMN([5]Лист1!$C$4),0)</f>
        <v>0</v>
      </c>
      <c r="G138" s="108">
        <f>VLOOKUP(A138,[5]Лист1!$A:$E,COLUMN([5]Лист1!$D$526),0)</f>
        <v>0</v>
      </c>
      <c r="H138" s="108">
        <f>VLOOKUP(A138,[6]Лист1!$A:$E,COLUMN([6]Лист1!$C$4),0)</f>
        <v>0</v>
      </c>
      <c r="I138" s="108">
        <f>VLOOKUP(A138,[7]Лист1!$A:$E,COLUMN([7]Лист1!$C$4),0)</f>
        <v>0</v>
      </c>
    </row>
    <row r="139" spans="1:9">
      <c r="A139" s="111" t="s">
        <v>6699</v>
      </c>
      <c r="D139" s="139" t="str">
        <f t="shared" ref="D139" si="30">_xlfn.CONCAT(A139," / ",A140)</f>
        <v>FTXF25F / RXF25F</v>
      </c>
      <c r="E139" s="140">
        <f>VLOOKUP(A140,'[15]SPLIT &amp; AIR'!$A:$N,COLUMN('[15]SPLIT &amp; AIR'!$L$12),0)</f>
        <v>127990</v>
      </c>
      <c r="F139" s="108" t="str">
        <f>VLOOKUP(A139,[5]Лист1!$A:$E,COLUMN([5]Лист1!$C$4),0)</f>
        <v>&gt;50</v>
      </c>
      <c r="G139" s="108">
        <f>VLOOKUP(A139,[5]Лист1!$A:$E,COLUMN([5]Лист1!$D$526),0)</f>
        <v>0</v>
      </c>
      <c r="H139" s="108">
        <f>VLOOKUP(A139,[6]Лист1!$A:$E,COLUMN([6]Лист1!$C$4),0)</f>
        <v>0</v>
      </c>
      <c r="I139" s="108">
        <f>VLOOKUP(A139,[7]Лист1!$A:$E,COLUMN([7]Лист1!$C$4),0)</f>
        <v>0</v>
      </c>
    </row>
    <row r="140" spans="1:9">
      <c r="A140" s="111" t="s">
        <v>6700</v>
      </c>
      <c r="D140" s="139"/>
      <c r="E140" s="140"/>
      <c r="F140" s="108" t="str">
        <f>VLOOKUP(A140,[5]Лист1!$A:$E,COLUMN([5]Лист1!$C$4),0)</f>
        <v>&gt;50</v>
      </c>
      <c r="G140" s="108">
        <f>VLOOKUP(A140,[5]Лист1!$A:$E,COLUMN([5]Лист1!$D$526),0)</f>
        <v>0</v>
      </c>
      <c r="H140" s="108">
        <f>VLOOKUP(A140,[6]Лист1!$A:$E,COLUMN([6]Лист1!$C$4),0)</f>
        <v>0</v>
      </c>
      <c r="I140" s="108">
        <f>VLOOKUP(A140,[7]Лист1!$A:$E,COLUMN([7]Лист1!$C$4),0)</f>
        <v>0</v>
      </c>
    </row>
    <row r="141" spans="1:9">
      <c r="A141" s="111" t="s">
        <v>6701</v>
      </c>
      <c r="D141" s="139" t="str">
        <f t="shared" si="21"/>
        <v>FTXF35F / RXF35F</v>
      </c>
      <c r="E141" s="140">
        <f>VLOOKUP(A142,'[15]SPLIT &amp; AIR'!$A:$N,COLUMN('[15]SPLIT &amp; AIR'!$L$12),0)</f>
        <v>146990</v>
      </c>
      <c r="F141" s="108">
        <f>VLOOKUP(A141,[5]Лист1!$A:$E,COLUMN([5]Лист1!$C$4),0)</f>
        <v>0</v>
      </c>
      <c r="G141" s="108">
        <f>VLOOKUP(A141,[5]Лист1!$A:$E,COLUMN([5]Лист1!$D$526),0)</f>
        <v>0</v>
      </c>
      <c r="H141" s="108">
        <f>VLOOKUP(A141,[6]Лист1!$A:$E,COLUMN([6]Лист1!$C$4),0)</f>
        <v>0</v>
      </c>
      <c r="I141" s="108">
        <f>VLOOKUP(A141,[7]Лист1!$A:$E,COLUMN([7]Лист1!$C$4),0)</f>
        <v>0</v>
      </c>
    </row>
    <row r="142" spans="1:9">
      <c r="A142" s="111" t="s">
        <v>6702</v>
      </c>
      <c r="D142" s="139"/>
      <c r="E142" s="140"/>
      <c r="F142" s="108">
        <f>VLOOKUP(A142,[5]Лист1!$A:$E,COLUMN([5]Лист1!$C$4),0)</f>
        <v>0</v>
      </c>
      <c r="G142" s="108">
        <f>VLOOKUP(A142,[5]Лист1!$A:$E,COLUMN([5]Лист1!$D$526),0)</f>
        <v>0</v>
      </c>
      <c r="H142" s="108">
        <f>VLOOKUP(A142,[6]Лист1!$A:$E,COLUMN([6]Лист1!$C$4),0)</f>
        <v>0</v>
      </c>
      <c r="I142" s="108">
        <f>VLOOKUP(A142,[7]Лист1!$A:$E,COLUMN([7]Лист1!$C$4),0)</f>
        <v>0</v>
      </c>
    </row>
    <row r="143" spans="1:9">
      <c r="A143" s="111" t="s">
        <v>6703</v>
      </c>
      <c r="D143" s="139" t="str">
        <f t="shared" si="22"/>
        <v>FTXF50F / RXF50F</v>
      </c>
      <c r="E143" s="140">
        <f>VLOOKUP(A144,'[15]SPLIT &amp; AIR'!$A:$N,COLUMN('[15]SPLIT &amp; AIR'!$L$12),0)</f>
        <v>242990</v>
      </c>
      <c r="F143" s="108" t="str">
        <f>VLOOKUP(A143,[5]Лист1!$A:$E,COLUMN([5]Лист1!$C$4),0)</f>
        <v>&gt;50</v>
      </c>
      <c r="G143" s="108">
        <f>VLOOKUP(A143,[5]Лист1!$A:$E,COLUMN([5]Лист1!$D$526),0)</f>
        <v>0</v>
      </c>
      <c r="H143" s="108">
        <f>VLOOKUP(A143,[6]Лист1!$A:$E,COLUMN([6]Лист1!$C$4),0)</f>
        <v>0</v>
      </c>
      <c r="I143" s="108">
        <f>VLOOKUP(A143,[7]Лист1!$A:$E,COLUMN([7]Лист1!$C$4),0)</f>
        <v>0</v>
      </c>
    </row>
    <row r="144" spans="1:9">
      <c r="A144" s="111" t="s">
        <v>6704</v>
      </c>
      <c r="D144" s="139"/>
      <c r="E144" s="140"/>
      <c r="F144" s="108" t="str">
        <f>VLOOKUP(A144,[5]Лист1!$A:$E,COLUMN([5]Лист1!$C$4),0)</f>
        <v>&gt;50</v>
      </c>
      <c r="G144" s="108">
        <f>VLOOKUP(A144,[5]Лист1!$A:$E,COLUMN([5]Лист1!$D$526),0)</f>
        <v>0</v>
      </c>
      <c r="H144" s="108">
        <f>VLOOKUP(A144,[6]Лист1!$A:$E,COLUMN([6]Лист1!$C$4),0)</f>
        <v>0</v>
      </c>
      <c r="I144" s="108">
        <f>VLOOKUP(A144,[7]Лист1!$A:$E,COLUMN([7]Лист1!$C$4),0)</f>
        <v>0</v>
      </c>
    </row>
    <row r="145" spans="1:9">
      <c r="A145" s="111" t="s">
        <v>6705</v>
      </c>
      <c r="D145" s="139" t="str">
        <f t="shared" si="23"/>
        <v>FTXF60F / RXF60D9</v>
      </c>
      <c r="E145" s="140">
        <f>VLOOKUP(A146,'[15]SPLIT &amp; AIR'!$A:$N,COLUMN('[15]SPLIT &amp; AIR'!$L$12),0)</f>
        <v>259290</v>
      </c>
      <c r="F145" s="108" t="str">
        <f>VLOOKUP(A145,[5]Лист1!$A:$E,COLUMN([5]Лист1!$C$4),0)</f>
        <v>&gt;50</v>
      </c>
      <c r="G145" s="108">
        <f>VLOOKUP(A145,[5]Лист1!$A:$E,COLUMN([5]Лист1!$D$526),0)</f>
        <v>0</v>
      </c>
      <c r="H145" s="108">
        <f>VLOOKUP(A145,[6]Лист1!$A:$E,COLUMN([6]Лист1!$C$4),0)</f>
        <v>0</v>
      </c>
      <c r="I145" s="108">
        <f>VLOOKUP(A145,[7]Лист1!$A:$E,COLUMN([7]Лист1!$C$4),0)</f>
        <v>0</v>
      </c>
    </row>
    <row r="146" spans="1:9">
      <c r="A146" s="111" t="s">
        <v>6693</v>
      </c>
      <c r="D146" s="139"/>
      <c r="E146" s="140"/>
      <c r="F146" s="108" t="str">
        <f>VLOOKUP(A146,[5]Лист1!$A:$E,COLUMN([5]Лист1!$C$4),0)</f>
        <v>&gt;50</v>
      </c>
      <c r="G146" s="108">
        <f>VLOOKUP(A146,[5]Лист1!$A:$E,COLUMN([5]Лист1!$D$526),0)</f>
        <v>0</v>
      </c>
      <c r="H146" s="108">
        <f>VLOOKUP(A146,[6]Лист1!$A:$E,COLUMN([6]Лист1!$C$4),0)</f>
        <v>0</v>
      </c>
      <c r="I146" s="108">
        <f>VLOOKUP(A146,[7]Лист1!$A:$E,COLUMN([7]Лист1!$C$4),0)</f>
        <v>0</v>
      </c>
    </row>
    <row r="147" spans="1:9">
      <c r="A147" s="111" t="s">
        <v>6706</v>
      </c>
      <c r="D147" s="139" t="str">
        <f t="shared" si="24"/>
        <v>FTXF71F / RXF71D9</v>
      </c>
      <c r="E147" s="140">
        <f>VLOOKUP(A148,'[15]SPLIT &amp; AIR'!$A:$N,COLUMN('[15]SPLIT &amp; AIR'!$L$12),0)</f>
        <v>278290</v>
      </c>
      <c r="F147" s="108" t="str">
        <f>VLOOKUP(A147,[5]Лист1!$A:$E,COLUMN([5]Лист1!$C$4),0)</f>
        <v>&gt;50</v>
      </c>
      <c r="G147" s="108">
        <f>VLOOKUP(A147,[5]Лист1!$A:$E,COLUMN([5]Лист1!$D$526),0)</f>
        <v>1</v>
      </c>
      <c r="H147" s="108">
        <f>VLOOKUP(A147,[6]Лист1!$A:$E,COLUMN([6]Лист1!$C$4),0)</f>
        <v>1</v>
      </c>
      <c r="I147" s="108">
        <f>VLOOKUP(A147,[7]Лист1!$A:$E,COLUMN([7]Лист1!$C$4),0)</f>
        <v>0</v>
      </c>
    </row>
    <row r="148" spans="1:9">
      <c r="A148" s="111" t="s">
        <v>6696</v>
      </c>
      <c r="D148" s="139"/>
      <c r="E148" s="140"/>
      <c r="F148" s="108" t="str">
        <f>VLOOKUP(A148,[5]Лист1!$A:$E,COLUMN([5]Лист1!$C$4),0)</f>
        <v>&gt;50</v>
      </c>
      <c r="G148" s="108">
        <f>VLOOKUP(A148,[5]Лист1!$A:$E,COLUMN([5]Лист1!$D$526),0)</f>
        <v>1</v>
      </c>
      <c r="H148" s="108">
        <f>VLOOKUP(A148,[6]Лист1!$A:$E,COLUMN([6]Лист1!$C$4),0)</f>
        <v>1</v>
      </c>
      <c r="I148" s="108">
        <f>VLOOKUP(A148,[7]Лист1!$A:$E,COLUMN([7]Лист1!$C$4),0)</f>
        <v>0</v>
      </c>
    </row>
    <row r="149" spans="1:9" ht="15" customHeight="1">
      <c r="A149" s="138" t="s">
        <v>6797</v>
      </c>
      <c r="B149" s="138"/>
      <c r="C149" s="138"/>
      <c r="D149" s="138"/>
      <c r="E149" s="138"/>
      <c r="F149" s="138"/>
      <c r="G149" s="138"/>
    </row>
    <row r="150" spans="1:9">
      <c r="A150" s="111" t="s">
        <v>6678</v>
      </c>
      <c r="D150" s="139" t="str">
        <f t="shared" si="25"/>
        <v>FTXF20E / RXF20E/-40</v>
      </c>
      <c r="E150" s="140">
        <f>VLOOKUP(A151,'[15]SPLIT &amp; AIR'!$A:$N,COLUMN('[15]SPLIT &amp; AIR'!$L$12),0)</f>
        <v>123577</v>
      </c>
      <c r="F150" s="108">
        <f>VLOOKUP(A150,[5]Лист1!$A:$E,COLUMN([5]Лист1!$C$4),0)</f>
        <v>20</v>
      </c>
      <c r="G150" s="108" t="str">
        <f>VLOOKUP(A150,[5]Лист1!$A:$E,COLUMN([5]Лист1!$D$526),0)</f>
        <v>&gt;50</v>
      </c>
      <c r="H150" s="108">
        <f>VLOOKUP(A150,[6]Лист1!$A:$E,COLUMN([6]Лист1!$C$4),0)</f>
        <v>0</v>
      </c>
      <c r="I150" s="108">
        <f>VLOOKUP(A150,[7]Лист1!$A:$E,COLUMN([7]Лист1!$C$4),0)</f>
        <v>0</v>
      </c>
    </row>
    <row r="151" spans="1:9">
      <c r="A151" s="111" t="s">
        <v>6707</v>
      </c>
      <c r="D151" s="139"/>
      <c r="E151" s="140"/>
      <c r="F151" s="108">
        <f>VLOOKUP(A151,[5]Лист1!$A:$E,COLUMN([5]Лист1!$C$4),0)</f>
        <v>7</v>
      </c>
      <c r="G151" s="108">
        <f>VLOOKUP(A151,[5]Лист1!$A:$E,COLUMN([5]Лист1!$D$526),0)</f>
        <v>0</v>
      </c>
      <c r="H151" s="108">
        <f>VLOOKUP(A151,[6]Лист1!$A:$E,COLUMN([6]Лист1!$C$4),0)</f>
        <v>0</v>
      </c>
      <c r="I151" s="108">
        <f>VLOOKUP(A151,[7]Лист1!$A:$E,COLUMN([7]Лист1!$C$4),0)</f>
        <v>0</v>
      </c>
    </row>
    <row r="152" spans="1:9">
      <c r="A152" s="111" t="s">
        <v>6680</v>
      </c>
      <c r="D152" s="139" t="str">
        <f t="shared" si="26"/>
        <v>FTXF25E / RXF25E/-40</v>
      </c>
      <c r="E152" s="140">
        <f>VLOOKUP(A153,'[15]SPLIT &amp; AIR'!$A:$N,COLUMN('[15]SPLIT &amp; AIR'!$L$12),0)</f>
        <v>126477</v>
      </c>
      <c r="F152" s="108">
        <f>VLOOKUP(A152,[5]Лист1!$A:$E,COLUMN([5]Лист1!$C$4),0)</f>
        <v>17</v>
      </c>
      <c r="G152" s="108" t="str">
        <f>VLOOKUP(A152,[5]Лист1!$A:$E,COLUMN([5]Лист1!$D$526),0)</f>
        <v>&gt;50</v>
      </c>
      <c r="H152" s="108">
        <f>VLOOKUP(A152,[6]Лист1!$A:$E,COLUMN([6]Лист1!$C$4),0)</f>
        <v>4</v>
      </c>
      <c r="I152" s="108">
        <f>VLOOKUP(A152,[7]Лист1!$A:$E,COLUMN([7]Лист1!$C$4),0)</f>
        <v>0</v>
      </c>
    </row>
    <row r="153" spans="1:9">
      <c r="A153" s="111" t="s">
        <v>6708</v>
      </c>
      <c r="D153" s="139"/>
      <c r="E153" s="140"/>
      <c r="F153" s="108">
        <f>VLOOKUP(A153,[5]Лист1!$A:$E,COLUMN([5]Лист1!$C$4),0)</f>
        <v>1</v>
      </c>
      <c r="G153" s="108">
        <f>VLOOKUP(A153,[5]Лист1!$A:$E,COLUMN([5]Лист1!$D$526),0)</f>
        <v>0</v>
      </c>
      <c r="H153" s="108">
        <f>VLOOKUP(A153,[6]Лист1!$A:$E,COLUMN([6]Лист1!$C$4),0)</f>
        <v>0</v>
      </c>
      <c r="I153" s="108">
        <f>VLOOKUP(A153,[7]Лист1!$A:$E,COLUMN([7]Лист1!$C$4),0)</f>
        <v>0</v>
      </c>
    </row>
    <row r="154" spans="1:9">
      <c r="A154" s="111" t="s">
        <v>6682</v>
      </c>
      <c r="D154" s="139" t="str">
        <f t="shared" si="27"/>
        <v>FTXF35E / RXF35E/-40</v>
      </c>
      <c r="E154" s="140">
        <f>VLOOKUP(A155,'[15]SPLIT &amp; AIR'!$A:$N,COLUMN('[15]SPLIT &amp; AIR'!$L$12),0)</f>
        <v>135577</v>
      </c>
      <c r="F154" s="108">
        <f>VLOOKUP(A154,[5]Лист1!$A:$E,COLUMN([5]Лист1!$C$4),0)</f>
        <v>0</v>
      </c>
      <c r="G154" s="108">
        <f>VLOOKUP(A154,[5]Лист1!$A:$E,COLUMN([5]Лист1!$D$526),0)</f>
        <v>0</v>
      </c>
      <c r="H154" s="108">
        <f>VLOOKUP(A154,[6]Лист1!$A:$E,COLUMN([6]Лист1!$C$4),0)</f>
        <v>0</v>
      </c>
      <c r="I154" s="108">
        <f>VLOOKUP(A154,[7]Лист1!$A:$E,COLUMN([7]Лист1!$C$4),0)</f>
        <v>0</v>
      </c>
    </row>
    <row r="155" spans="1:9">
      <c r="A155" s="111" t="s">
        <v>6709</v>
      </c>
      <c r="D155" s="139"/>
      <c r="E155" s="140"/>
      <c r="F155" s="108">
        <f>VLOOKUP(A155,[5]Лист1!$A:$E,COLUMN([5]Лист1!$C$4),0)</f>
        <v>0</v>
      </c>
      <c r="G155" s="108">
        <f>VLOOKUP(A155,[5]Лист1!$A:$E,COLUMN([5]Лист1!$D$526),0)</f>
        <v>0</v>
      </c>
      <c r="H155" s="108">
        <f>VLOOKUP(A155,[6]Лист1!$A:$E,COLUMN([6]Лист1!$C$4),0)</f>
        <v>0</v>
      </c>
      <c r="I155" s="108">
        <f>VLOOKUP(A155,[7]Лист1!$A:$E,COLUMN([7]Лист1!$C$4),0)</f>
        <v>0</v>
      </c>
    </row>
    <row r="156" spans="1:9">
      <c r="A156" s="111" t="s">
        <v>6684</v>
      </c>
      <c r="D156" s="139" t="str">
        <f t="shared" si="28"/>
        <v>FTXF20D / RXF20D/-40</v>
      </c>
      <c r="E156" s="140">
        <f>VLOOKUP(A157,'[15]SPLIT &amp; AIR'!$A:$N,COLUMN('[15]SPLIT &amp; AIR'!$L$12),0)</f>
        <v>121777</v>
      </c>
      <c r="F156" s="108" t="str">
        <f>VLOOKUP(A156,[5]Лист1!$A:$E,COLUMN([5]Лист1!$C$4),0)</f>
        <v>&gt;50</v>
      </c>
      <c r="G156" s="108">
        <f>VLOOKUP(A156,[5]Лист1!$A:$E,COLUMN([5]Лист1!$D$526),0)</f>
        <v>0</v>
      </c>
      <c r="H156" s="108">
        <f>VLOOKUP(A156,[6]Лист1!$A:$E,COLUMN([6]Лист1!$C$4),0)</f>
        <v>0</v>
      </c>
      <c r="I156" s="108">
        <f>VLOOKUP(A156,[7]Лист1!$A:$E,COLUMN([7]Лист1!$C$4),0)</f>
        <v>0</v>
      </c>
    </row>
    <row r="157" spans="1:9">
      <c r="A157" s="111" t="s">
        <v>6710</v>
      </c>
      <c r="D157" s="139"/>
      <c r="E157" s="140"/>
      <c r="F157" s="108">
        <f>VLOOKUP(A157,[5]Лист1!$A:$E,COLUMN([5]Лист1!$C$4),0)</f>
        <v>0</v>
      </c>
      <c r="G157" s="108">
        <f>VLOOKUP(A157,[5]Лист1!$A:$E,COLUMN([5]Лист1!$D$526),0)</f>
        <v>0</v>
      </c>
      <c r="H157" s="108">
        <f>VLOOKUP(A157,[6]Лист1!$A:$E,COLUMN([6]Лист1!$C$4),0)</f>
        <v>0</v>
      </c>
      <c r="I157" s="108">
        <f>VLOOKUP(A157,[7]Лист1!$A:$E,COLUMN([7]Лист1!$C$4),0)</f>
        <v>0</v>
      </c>
    </row>
    <row r="158" spans="1:9">
      <c r="A158" s="111" t="s">
        <v>6686</v>
      </c>
      <c r="D158" s="139" t="str">
        <f t="shared" ref="D158" si="31">_xlfn.CONCAT(A158," / ",A159)</f>
        <v>FTXF25D / RXF25D/-40</v>
      </c>
      <c r="E158" s="140">
        <f>VLOOKUP(A159,'[15]SPLIT &amp; AIR'!$A:$N,COLUMN('[15]SPLIT &amp; AIR'!$L$12),0)</f>
        <v>124677</v>
      </c>
      <c r="F158" s="108">
        <f>VLOOKUP(A158,[5]Лист1!$A:$E,COLUMN([5]Лист1!$C$4),0)</f>
        <v>2</v>
      </c>
      <c r="G158" s="108">
        <f>VLOOKUP(A158,[5]Лист1!$A:$E,COLUMN([5]Лист1!$D$526),0)</f>
        <v>0</v>
      </c>
      <c r="H158" s="108">
        <f>VLOOKUP(A158,[6]Лист1!$A:$E,COLUMN([6]Лист1!$C$4),0)</f>
        <v>0</v>
      </c>
      <c r="I158" s="108">
        <f>VLOOKUP(A158,[7]Лист1!$A:$E,COLUMN([7]Лист1!$C$4),0)</f>
        <v>0</v>
      </c>
    </row>
    <row r="159" spans="1:9">
      <c r="A159" s="111" t="s">
        <v>6711</v>
      </c>
      <c r="D159" s="139"/>
      <c r="E159" s="140"/>
      <c r="F159" s="108">
        <f>VLOOKUP(A159,[5]Лист1!$A:$E,COLUMN([5]Лист1!$C$4),0)</f>
        <v>0</v>
      </c>
      <c r="G159" s="108">
        <f>VLOOKUP(A159,[5]Лист1!$A:$E,COLUMN([5]Лист1!$D$526),0)</f>
        <v>0</v>
      </c>
      <c r="H159" s="108">
        <f>VLOOKUP(A159,[6]Лист1!$A:$E,COLUMN([6]Лист1!$C$4),0)</f>
        <v>0</v>
      </c>
      <c r="I159" s="108">
        <f>VLOOKUP(A159,[7]Лист1!$A:$E,COLUMN([7]Лист1!$C$4),0)</f>
        <v>0</v>
      </c>
    </row>
    <row r="160" spans="1:9">
      <c r="A160" s="111" t="s">
        <v>6688</v>
      </c>
      <c r="D160" s="139" t="str">
        <f t="shared" si="21"/>
        <v>FTXF35D / RXF35D/-40</v>
      </c>
      <c r="E160" s="140">
        <f>VLOOKUP(A161,'[15]SPLIT &amp; AIR'!$A:$N,COLUMN('[15]SPLIT &amp; AIR'!$L$12),0)</f>
        <v>133477</v>
      </c>
      <c r="F160" s="108">
        <f>VLOOKUP(A160,[5]Лист1!$A:$E,COLUMN([5]Лист1!$C$4),0)</f>
        <v>0</v>
      </c>
      <c r="G160" s="108">
        <f>VLOOKUP(A160,[5]Лист1!$A:$E,COLUMN([5]Лист1!$D$526),0)</f>
        <v>0</v>
      </c>
      <c r="H160" s="108">
        <f>VLOOKUP(A160,[6]Лист1!$A:$E,COLUMN([6]Лист1!$C$4),0)</f>
        <v>0</v>
      </c>
      <c r="I160" s="108">
        <f>VLOOKUP(A160,[7]Лист1!$A:$E,COLUMN([7]Лист1!$C$4),0)</f>
        <v>0</v>
      </c>
    </row>
    <row r="161" spans="1:12">
      <c r="A161" s="111" t="s">
        <v>6712</v>
      </c>
      <c r="D161" s="139"/>
      <c r="E161" s="140"/>
      <c r="F161" s="108">
        <f>VLOOKUP(A161,[5]Лист1!$A:$E,COLUMN([5]Лист1!$C$4),0)</f>
        <v>12</v>
      </c>
      <c r="G161" s="108">
        <f>VLOOKUP(A161,[5]Лист1!$A:$E,COLUMN([5]Лист1!$D$526),0)</f>
        <v>0</v>
      </c>
      <c r="H161" s="108">
        <f>VLOOKUP(A161,[6]Лист1!$A:$E,COLUMN([6]Лист1!$C$4),0)</f>
        <v>0</v>
      </c>
      <c r="I161" s="108">
        <f>VLOOKUP(A161,[7]Лист1!$A:$E,COLUMN([7]Лист1!$C$4),0)</f>
        <v>0</v>
      </c>
    </row>
    <row r="162" spans="1:12">
      <c r="A162" s="111" t="s">
        <v>6690</v>
      </c>
      <c r="D162" s="139" t="str">
        <f t="shared" si="22"/>
        <v>FTXF50D / RXF50D/-40</v>
      </c>
      <c r="E162" s="140">
        <f>VLOOKUP(A163,'[15]SPLIT &amp; AIR'!$A:$N,COLUMN('[15]SPLIT &amp; AIR'!$L$12),0)</f>
        <v>217077</v>
      </c>
      <c r="F162" s="108" t="str">
        <f>VLOOKUP(A162,[5]Лист1!$A:$E,COLUMN([5]Лист1!$C$4),0)</f>
        <v>&gt;50</v>
      </c>
      <c r="G162" s="108">
        <f>VLOOKUP(A162,[5]Лист1!$A:$E,COLUMN([5]Лист1!$D$526),0)</f>
        <v>0</v>
      </c>
      <c r="H162" s="108">
        <f>VLOOKUP(A162,[6]Лист1!$A:$E,COLUMN([6]Лист1!$C$4),0)</f>
        <v>0</v>
      </c>
      <c r="I162" s="108">
        <f>VLOOKUP(A162,[7]Лист1!$A:$E,COLUMN([7]Лист1!$C$4),0)</f>
        <v>0</v>
      </c>
    </row>
    <row r="163" spans="1:12">
      <c r="A163" s="111" t="s">
        <v>6713</v>
      </c>
      <c r="D163" s="139"/>
      <c r="E163" s="140"/>
      <c r="F163" s="108">
        <f>VLOOKUP(A163,[5]Лист1!$A:$E,COLUMN([5]Лист1!$C$4),0)</f>
        <v>0</v>
      </c>
      <c r="G163" s="108">
        <f>VLOOKUP(A163,[5]Лист1!$A:$E,COLUMN([5]Лист1!$D$526),0)</f>
        <v>0</v>
      </c>
      <c r="H163" s="108">
        <f>VLOOKUP(A163,[6]Лист1!$A:$E,COLUMN([6]Лист1!$C$4),0)</f>
        <v>0</v>
      </c>
      <c r="I163" s="108">
        <f>VLOOKUP(A163,[7]Лист1!$A:$E,COLUMN([7]Лист1!$C$4),0)</f>
        <v>0</v>
      </c>
    </row>
    <row r="164" spans="1:12">
      <c r="A164" s="111" t="s">
        <v>6703</v>
      </c>
      <c r="D164" s="139" t="str">
        <f t="shared" si="23"/>
        <v>FTXF50F / RXF50F/-40</v>
      </c>
      <c r="E164" s="140">
        <f>VLOOKUP(A165,'[15]SPLIT &amp; AIR'!$A:$N,COLUMN('[15]SPLIT &amp; AIR'!$L$12),0)</f>
        <v>257877</v>
      </c>
      <c r="F164" s="108" t="str">
        <f>VLOOKUP(A164,[5]Лист1!$A:$E,COLUMN([5]Лист1!$C$4),0)</f>
        <v>&gt;50</v>
      </c>
      <c r="G164" s="108">
        <f>VLOOKUP(A164,[5]Лист1!$A:$E,COLUMN([5]Лист1!$D$526),0)</f>
        <v>0</v>
      </c>
      <c r="H164" s="108">
        <f>VLOOKUP(A164,[6]Лист1!$A:$E,COLUMN([6]Лист1!$C$4),0)</f>
        <v>0</v>
      </c>
      <c r="I164" s="108">
        <f>VLOOKUP(A164,[7]Лист1!$A:$E,COLUMN([7]Лист1!$C$4),0)</f>
        <v>0</v>
      </c>
    </row>
    <row r="165" spans="1:12">
      <c r="A165" s="111" t="s">
        <v>6714</v>
      </c>
      <c r="D165" s="139"/>
      <c r="E165" s="140"/>
      <c r="F165" s="108">
        <f>VLOOKUP(A165,[5]Лист1!$A:$E,COLUMN([5]Лист1!$C$4),0)</f>
        <v>0</v>
      </c>
      <c r="G165" s="108">
        <f>VLOOKUP(A165,[5]Лист1!$A:$E,COLUMN([5]Лист1!$D$526),0)</f>
        <v>0</v>
      </c>
      <c r="H165" s="108">
        <f>VLOOKUP(A165,[6]Лист1!$A:$E,COLUMN([6]Лист1!$C$4),0)</f>
        <v>0</v>
      </c>
      <c r="I165" s="108">
        <f>VLOOKUP(A165,[7]Лист1!$A:$E,COLUMN([7]Лист1!$C$4),0)</f>
        <v>0</v>
      </c>
    </row>
    <row r="166" spans="1:12">
      <c r="A166" s="111" t="s">
        <v>6692</v>
      </c>
      <c r="D166" s="139" t="str">
        <f t="shared" si="24"/>
        <v>FTXF60D / RXF60D/-40</v>
      </c>
      <c r="E166" s="140">
        <f>VLOOKUP(A167,'[15]SPLIT &amp; AIR'!$A:$N,COLUMN('[15]SPLIT &amp; AIR'!$L$12),0)</f>
        <v>254577</v>
      </c>
      <c r="F166" s="108" t="str">
        <f>VLOOKUP(A166,[5]Лист1!$A:$E,COLUMN([5]Лист1!$C$4),0)</f>
        <v>&gt;50</v>
      </c>
      <c r="G166" s="108">
        <f>VLOOKUP(A166,[5]Лист1!$A:$E,COLUMN([5]Лист1!$D$526),0)</f>
        <v>3</v>
      </c>
      <c r="H166" s="108">
        <f>VLOOKUP(A166,[6]Лист1!$A:$E,COLUMN([6]Лист1!$C$4),0)</f>
        <v>0</v>
      </c>
      <c r="I166" s="108">
        <f>VLOOKUP(A166,[7]Лист1!$A:$E,COLUMN([7]Лист1!$C$4),0)</f>
        <v>0</v>
      </c>
    </row>
    <row r="167" spans="1:12">
      <c r="A167" s="111" t="s">
        <v>6715</v>
      </c>
      <c r="D167" s="139"/>
      <c r="E167" s="140"/>
      <c r="F167" s="108">
        <f>VLOOKUP(A167,[5]Лист1!$A:$E,COLUMN([5]Лист1!$C$4),0)</f>
        <v>0</v>
      </c>
      <c r="G167" s="108">
        <f>VLOOKUP(A167,[5]Лист1!$A:$E,COLUMN([5]Лист1!$D$526),0)</f>
        <v>0</v>
      </c>
      <c r="H167" s="108">
        <f>VLOOKUP(A167,[6]Лист1!$A:$E,COLUMN([6]Лист1!$C$4),0)</f>
        <v>0</v>
      </c>
      <c r="I167" s="108">
        <f>VLOOKUP(A167,[7]Лист1!$A:$E,COLUMN([7]Лист1!$C$4),0)</f>
        <v>0</v>
      </c>
    </row>
    <row r="168" spans="1:12">
      <c r="A168" s="111" t="s">
        <v>6694</v>
      </c>
      <c r="D168" s="139" t="str">
        <f t="shared" si="25"/>
        <v>FTXF71D / RXF71D/-40</v>
      </c>
      <c r="E168" s="140">
        <f>VLOOKUP(A169,'[15]SPLIT &amp; AIR'!$A:$N,COLUMN('[15]SPLIT &amp; AIR'!$L$12),0)</f>
        <v>267377</v>
      </c>
      <c r="F168" s="108">
        <f>VLOOKUP(A168,[5]Лист1!$A:$E,COLUMN([5]Лист1!$C$4),0)</f>
        <v>20</v>
      </c>
      <c r="G168" s="108">
        <f>VLOOKUP(A168,[5]Лист1!$A:$E,COLUMN([5]Лист1!$D$526),0)</f>
        <v>0</v>
      </c>
      <c r="H168" s="108">
        <f>VLOOKUP(A168,[6]Лист1!$A:$E,COLUMN([6]Лист1!$C$4),0)</f>
        <v>0</v>
      </c>
      <c r="I168" s="108">
        <f>VLOOKUP(A168,[7]Лист1!$A:$E,COLUMN([7]Лист1!$C$4),0)</f>
        <v>0</v>
      </c>
    </row>
    <row r="169" spans="1:12">
      <c r="A169" s="111" t="s">
        <v>6716</v>
      </c>
      <c r="D169" s="139"/>
      <c r="E169" s="140"/>
      <c r="F169" s="108">
        <f>VLOOKUP(A169,[5]Лист1!$A:$E,COLUMN([5]Лист1!$C$4),0)</f>
        <v>0</v>
      </c>
      <c r="G169" s="108">
        <f>VLOOKUP(A169,[5]Лист1!$A:$E,COLUMN([5]Лист1!$D$526),0)</f>
        <v>0</v>
      </c>
      <c r="H169" s="108">
        <f>VLOOKUP(A169,[6]Лист1!$A:$E,COLUMN([6]Лист1!$C$4),0)</f>
        <v>0</v>
      </c>
      <c r="I169" s="108">
        <f>VLOOKUP(A169,[7]Лист1!$A:$E,COLUMN([7]Лист1!$C$4),0)</f>
        <v>0</v>
      </c>
    </row>
    <row r="170" spans="1:12">
      <c r="A170" s="111" t="s">
        <v>6705</v>
      </c>
      <c r="D170" s="139" t="str">
        <f t="shared" si="26"/>
        <v>FTXF60F / RXF60D9/-40</v>
      </c>
      <c r="E170" s="140">
        <f>VLOOKUP(A171,'[15]SPLIT &amp; AIR'!$A:$N,COLUMN('[15]SPLIT &amp; AIR'!$L$12),0)</f>
        <v>286277</v>
      </c>
      <c r="F170" s="108" t="str">
        <f>VLOOKUP(A170,[5]Лист1!$A:$E,COLUMN([5]Лист1!$C$4),0)</f>
        <v>&gt;50</v>
      </c>
      <c r="G170" s="108">
        <f>VLOOKUP(A170,[5]Лист1!$A:$E,COLUMN([5]Лист1!$D$526),0)</f>
        <v>0</v>
      </c>
      <c r="H170" s="108">
        <f>VLOOKUP(A170,[6]Лист1!$A:$E,COLUMN([6]Лист1!$C$4),0)</f>
        <v>0</v>
      </c>
      <c r="I170" s="108">
        <f>VLOOKUP(A170,[7]Лист1!$A:$E,COLUMN([7]Лист1!$C$4),0)</f>
        <v>0</v>
      </c>
    </row>
    <row r="171" spans="1:12">
      <c r="A171" s="111" t="s">
        <v>6717</v>
      </c>
      <c r="D171" s="139"/>
      <c r="E171" s="140"/>
      <c r="F171" s="108">
        <f>VLOOKUP(A171,[5]Лист1!$A:$E,COLUMN([5]Лист1!$C$4),0)</f>
        <v>7</v>
      </c>
      <c r="G171" s="108">
        <f>VLOOKUP(A171,[5]Лист1!$A:$E,COLUMN([5]Лист1!$D$526),0)</f>
        <v>0</v>
      </c>
      <c r="H171" s="108">
        <f>VLOOKUP(A171,[6]Лист1!$A:$E,COLUMN([6]Лист1!$C$4),0)</f>
        <v>0</v>
      </c>
      <c r="I171" s="108">
        <f>VLOOKUP(A171,[7]Лист1!$A:$E,COLUMN([7]Лист1!$C$4),0)</f>
        <v>0</v>
      </c>
    </row>
    <row r="172" spans="1:12">
      <c r="A172" s="111" t="s">
        <v>6706</v>
      </c>
      <c r="D172" s="139" t="str">
        <f t="shared" si="27"/>
        <v>FTXF71F / RXF71D9/-40</v>
      </c>
      <c r="E172" s="140">
        <f>VLOOKUP(A173,'[15]SPLIT &amp; AIR'!$A:$N,COLUMN('[15]SPLIT &amp; AIR'!$L$12),0)</f>
        <v>302077</v>
      </c>
      <c r="F172" s="108" t="str">
        <f>VLOOKUP(A172,[5]Лист1!$A:$E,COLUMN([5]Лист1!$C$4),0)</f>
        <v>&gt;50</v>
      </c>
      <c r="G172" s="108">
        <f>VLOOKUP(A172,[5]Лист1!$A:$E,COLUMN([5]Лист1!$D$526),0)</f>
        <v>1</v>
      </c>
      <c r="H172" s="108">
        <f>VLOOKUP(A172,[6]Лист1!$A:$E,COLUMN([6]Лист1!$C$4),0)</f>
        <v>1</v>
      </c>
      <c r="I172" s="108">
        <f>VLOOKUP(A172,[7]Лист1!$A:$E,COLUMN([7]Лист1!$C$4),0)</f>
        <v>0</v>
      </c>
    </row>
    <row r="173" spans="1:12">
      <c r="A173" s="111" t="s">
        <v>6718</v>
      </c>
      <c r="D173" s="139"/>
      <c r="E173" s="140"/>
      <c r="F173" s="108">
        <f>VLOOKUP(A173,[5]Лист1!$A:$E,COLUMN([5]Лист1!$C$4),0)</f>
        <v>3</v>
      </c>
      <c r="G173" s="108">
        <f>VLOOKUP(A173,[5]Лист1!$A:$E,COLUMN([5]Лист1!$D$526),0)</f>
        <v>0</v>
      </c>
      <c r="H173" s="108">
        <f>VLOOKUP(A173,[6]Лист1!$A:$E,COLUMN([6]Лист1!$C$4),0)</f>
        <v>0</v>
      </c>
      <c r="I173" s="108">
        <f>VLOOKUP(A173,[7]Лист1!$A:$E,COLUMN([7]Лист1!$C$4),0)</f>
        <v>0</v>
      </c>
    </row>
    <row r="174" spans="1:12" ht="15.75">
      <c r="A174" s="129" t="s">
        <v>3280</v>
      </c>
      <c r="B174" s="129"/>
      <c r="C174" s="129"/>
      <c r="D174" s="129"/>
      <c r="E174" s="129"/>
      <c r="F174" s="129"/>
      <c r="G174" s="108"/>
      <c r="H174" s="108"/>
      <c r="I174" s="108"/>
      <c r="J174" s="108"/>
      <c r="K174" s="108"/>
      <c r="L174" s="108"/>
    </row>
    <row r="175" spans="1:12" ht="15" customHeight="1">
      <c r="A175" s="138" t="s">
        <v>6799</v>
      </c>
      <c r="B175" s="138"/>
      <c r="C175" s="138"/>
      <c r="D175" s="138"/>
      <c r="E175" s="138"/>
      <c r="F175" s="138"/>
      <c r="G175" s="138"/>
    </row>
    <row r="176" spans="1:12">
      <c r="A176" s="111" t="s">
        <v>6719</v>
      </c>
      <c r="D176" s="139" t="str">
        <f t="shared" si="28"/>
        <v>FTYN20L / RYN20L</v>
      </c>
      <c r="E176" s="140">
        <f>VLOOKUP(A177,'[15]SPLIT &amp; AIR'!$A:$N,COLUMN('[15]SPLIT &amp; AIR'!$L$12),0)</f>
        <v>48990</v>
      </c>
      <c r="F176" s="108">
        <f>VLOOKUP(A176,[5]Лист1!$A:$E,COLUMN([5]Лист1!$C$4),0)</f>
        <v>2</v>
      </c>
      <c r="G176" s="108">
        <f>VLOOKUP(A176,[5]Лист1!$A:$E,COLUMN([5]Лист1!$D$526),0)</f>
        <v>0</v>
      </c>
      <c r="H176" s="108">
        <f>VLOOKUP(A176,[6]Лист1!$A:$E,COLUMN([6]Лист1!$C$4),0)</f>
        <v>0</v>
      </c>
      <c r="I176" s="108">
        <f>VLOOKUP(A176,[7]Лист1!$A:$E,COLUMN([7]Лист1!$C$4),0)</f>
        <v>0</v>
      </c>
    </row>
    <row r="177" spans="1:12">
      <c r="A177" s="111" t="s">
        <v>6720</v>
      </c>
      <c r="D177" s="139"/>
      <c r="E177" s="140"/>
      <c r="F177" s="108" t="e">
        <f>VLOOKUP(A177,[5]Лист1!$A:$E,COLUMN([5]Лист1!$C$4),0)</f>
        <v>#N/A</v>
      </c>
      <c r="G177" s="108" t="e">
        <f>VLOOKUP(A177,[5]Лист1!$A:$E,COLUMN([5]Лист1!$D$526),0)</f>
        <v>#N/A</v>
      </c>
      <c r="H177" s="108" t="e">
        <f>VLOOKUP(A177,[6]Лист1!$A:$E,COLUMN([6]Лист1!$C$4),0)</f>
        <v>#N/A</v>
      </c>
      <c r="I177" s="108" t="e">
        <f>VLOOKUP(A177,[7]Лист1!$A:$E,COLUMN([7]Лист1!$C$4),0)</f>
        <v>#N/A</v>
      </c>
    </row>
    <row r="178" spans="1:12">
      <c r="A178" s="111" t="s">
        <v>6721</v>
      </c>
      <c r="D178" s="139" t="str">
        <f t="shared" ref="D178" si="32">_xlfn.CONCAT(A178," / ",A179)</f>
        <v>FTYN25L / RYN25L</v>
      </c>
      <c r="E178" s="140">
        <f>VLOOKUP(A179,'[15]SPLIT &amp; AIR'!$A:$N,COLUMN('[15]SPLIT &amp; AIR'!$L$12),0)</f>
        <v>53990</v>
      </c>
      <c r="F178" s="108">
        <f>VLOOKUP(A178,[5]Лист1!$A:$E,COLUMN([5]Лист1!$C$4),0)</f>
        <v>0</v>
      </c>
      <c r="G178" s="108">
        <f>VLOOKUP(A178,[5]Лист1!$A:$E,COLUMN([5]Лист1!$D$526),0)</f>
        <v>15</v>
      </c>
      <c r="H178" s="108">
        <f>VLOOKUP(A178,[6]Лист1!$A:$E,COLUMN([6]Лист1!$C$4),0)</f>
        <v>0</v>
      </c>
      <c r="I178" s="108">
        <f>VLOOKUP(A178,[7]Лист1!$A:$E,COLUMN([7]Лист1!$C$4),0)</f>
        <v>0</v>
      </c>
    </row>
    <row r="179" spans="1:12">
      <c r="A179" s="111" t="s">
        <v>6722</v>
      </c>
      <c r="D179" s="139"/>
      <c r="E179" s="140"/>
      <c r="F179" s="108">
        <f>VLOOKUP(A179,[5]Лист1!$A:$E,COLUMN([5]Лист1!$C$4),0)</f>
        <v>0</v>
      </c>
      <c r="G179" s="108">
        <f>VLOOKUP(A179,[5]Лист1!$A:$E,COLUMN([5]Лист1!$D$526),0)</f>
        <v>0</v>
      </c>
      <c r="H179" s="108">
        <f>VLOOKUP(A179,[6]Лист1!$A:$E,COLUMN([6]Лист1!$C$4),0)</f>
        <v>0</v>
      </c>
      <c r="I179" s="108">
        <f>VLOOKUP(A179,[7]Лист1!$A:$E,COLUMN([7]Лист1!$C$4),0)</f>
        <v>0</v>
      </c>
    </row>
    <row r="180" spans="1:12">
      <c r="A180" s="111" t="s">
        <v>6723</v>
      </c>
      <c r="D180" s="139" t="str">
        <f t="shared" ref="D180:D202" si="33">_xlfn.CONCAT(A180," / ",A181)</f>
        <v>FTYN35L / RYN35L</v>
      </c>
      <c r="E180" s="140">
        <f>VLOOKUP(A181,'[15]SPLIT &amp; AIR'!$A:$N,COLUMN('[15]SPLIT &amp; AIR'!$L$12),0)</f>
        <v>56990</v>
      </c>
      <c r="F180" s="108">
        <f>VLOOKUP(A180,[5]Лист1!$A:$E,COLUMN([5]Лист1!$C$4),0)</f>
        <v>18</v>
      </c>
      <c r="G180" s="108">
        <f>VLOOKUP(A180,[5]Лист1!$A:$E,COLUMN([5]Лист1!$D$526),0)</f>
        <v>0</v>
      </c>
      <c r="H180" s="108">
        <f>VLOOKUP(A180,[6]Лист1!$A:$E,COLUMN([6]Лист1!$C$4),0)</f>
        <v>0</v>
      </c>
      <c r="I180" s="108">
        <f>VLOOKUP(A180,[7]Лист1!$A:$E,COLUMN([7]Лист1!$C$4),0)</f>
        <v>0</v>
      </c>
    </row>
    <row r="181" spans="1:12">
      <c r="A181" s="111" t="s">
        <v>6724</v>
      </c>
      <c r="D181" s="139"/>
      <c r="E181" s="140"/>
      <c r="F181" s="108" t="e">
        <f>VLOOKUP(A181,[5]Лист1!$A:$E,COLUMN([5]Лист1!$C$4),0)</f>
        <v>#N/A</v>
      </c>
      <c r="G181" s="108" t="e">
        <f>VLOOKUP(A181,[5]Лист1!$A:$E,COLUMN([5]Лист1!$D$526),0)</f>
        <v>#N/A</v>
      </c>
      <c r="H181" s="108" t="e">
        <f>VLOOKUP(A181,[6]Лист1!$A:$E,COLUMN([6]Лист1!$C$4),0)</f>
        <v>#N/A</v>
      </c>
      <c r="I181" s="108" t="e">
        <f>VLOOKUP(A181,[7]Лист1!$A:$E,COLUMN([7]Лист1!$C$4),0)</f>
        <v>#N/A</v>
      </c>
    </row>
    <row r="182" spans="1:12">
      <c r="A182" s="111" t="s">
        <v>6725</v>
      </c>
      <c r="D182" s="139" t="str">
        <f t="shared" ref="D182:D204" si="34">_xlfn.CONCAT(A182," / ",A183)</f>
        <v>FTYN50L / RYN50L</v>
      </c>
      <c r="E182" s="140">
        <f>VLOOKUP(A183,'[15]SPLIT &amp; AIR'!$A:$N,COLUMN('[15]SPLIT &amp; AIR'!$L$12),0)</f>
        <v>84990</v>
      </c>
      <c r="F182" s="108">
        <f>VLOOKUP(A182,[5]Лист1!$A:$E,COLUMN([5]Лист1!$C$4),0)</f>
        <v>12</v>
      </c>
      <c r="G182" s="108">
        <f>VLOOKUP(A182,[5]Лист1!$A:$E,COLUMN([5]Лист1!$D$526),0)</f>
        <v>0</v>
      </c>
      <c r="H182" s="108">
        <f>VLOOKUP(A182,[6]Лист1!$A:$E,COLUMN([6]Лист1!$C$4),0)</f>
        <v>0</v>
      </c>
      <c r="I182" s="108">
        <f>VLOOKUP(A182,[7]Лист1!$A:$E,COLUMN([7]Лист1!$C$4),0)</f>
        <v>0</v>
      </c>
    </row>
    <row r="183" spans="1:12">
      <c r="A183" s="111" t="s">
        <v>6726</v>
      </c>
      <c r="D183" s="139"/>
      <c r="E183" s="140"/>
      <c r="F183" s="108">
        <f>VLOOKUP(A183,[5]Лист1!$A:$E,COLUMN([5]Лист1!$C$4),0)</f>
        <v>0</v>
      </c>
      <c r="G183" s="108">
        <f>VLOOKUP(A183,[5]Лист1!$A:$E,COLUMN([5]Лист1!$D$526),0)</f>
        <v>0</v>
      </c>
      <c r="H183" s="108">
        <f>VLOOKUP(A183,[6]Лист1!$A:$E,COLUMN([6]Лист1!$C$4),0)</f>
        <v>0</v>
      </c>
      <c r="I183" s="108">
        <f>VLOOKUP(A183,[7]Лист1!$A:$E,COLUMN([7]Лист1!$C$4),0)</f>
        <v>0</v>
      </c>
    </row>
    <row r="184" spans="1:12">
      <c r="A184" s="111" t="s">
        <v>6727</v>
      </c>
      <c r="D184" s="139" t="str">
        <f t="shared" ref="D184:D206" si="35">_xlfn.CONCAT(A184," / ",A185)</f>
        <v>FTYN60L / RYN60L</v>
      </c>
      <c r="E184" s="140">
        <f>VLOOKUP(A185,'[15]SPLIT &amp; AIR'!$A:$N,COLUMN('[15]SPLIT &amp; AIR'!$L$12),0)</f>
        <v>89990</v>
      </c>
      <c r="F184" s="108" t="e">
        <f>VLOOKUP(A184,[5]Лист1!$A:$E,COLUMN([5]Лист1!$C$4),0)</f>
        <v>#N/A</v>
      </c>
      <c r="G184" s="108" t="e">
        <f>VLOOKUP(A184,[5]Лист1!$A:$E,COLUMN([5]Лист1!$D$526),0)</f>
        <v>#N/A</v>
      </c>
      <c r="H184" s="108" t="e">
        <f>VLOOKUP(A184,[6]Лист1!$A:$E,COLUMN([6]Лист1!$C$4),0)</f>
        <v>#N/A</v>
      </c>
      <c r="I184" s="108" t="e">
        <f>VLOOKUP(A184,[7]Лист1!$A:$E,COLUMN([7]Лист1!$C$4),0)</f>
        <v>#N/A</v>
      </c>
    </row>
    <row r="185" spans="1:12">
      <c r="A185" s="111" t="s">
        <v>6728</v>
      </c>
      <c r="D185" s="139"/>
      <c r="E185" s="140"/>
      <c r="F185" s="108" t="e">
        <f>VLOOKUP(A185,[5]Лист1!$A:$E,COLUMN([5]Лист1!$C$4),0)</f>
        <v>#N/A</v>
      </c>
      <c r="G185" s="108" t="e">
        <f>VLOOKUP(A185,[5]Лист1!$A:$E,COLUMN([5]Лист1!$D$526),0)</f>
        <v>#N/A</v>
      </c>
      <c r="H185" s="108" t="e">
        <f>VLOOKUP(A185,[6]Лист1!$A:$E,COLUMN([6]Лист1!$C$4),0)</f>
        <v>#N/A</v>
      </c>
      <c r="I185" s="108" t="e">
        <f>VLOOKUP(A185,[7]Лист1!$A:$E,COLUMN([7]Лист1!$C$4),0)</f>
        <v>#N/A</v>
      </c>
    </row>
    <row r="186" spans="1:12" ht="15.75">
      <c r="A186" s="129" t="s">
        <v>6800</v>
      </c>
      <c r="B186" s="129"/>
      <c r="C186" s="129"/>
      <c r="D186" s="129"/>
      <c r="E186" s="129"/>
      <c r="F186" s="129"/>
      <c r="G186" s="108"/>
      <c r="H186" s="108"/>
      <c r="I186" s="108"/>
      <c r="J186" s="108"/>
      <c r="K186" s="108"/>
      <c r="L186" s="108"/>
    </row>
    <row r="187" spans="1:12" ht="15" customHeight="1">
      <c r="A187" s="138" t="s">
        <v>6801</v>
      </c>
      <c r="B187" s="138"/>
      <c r="C187" s="138"/>
      <c r="D187" s="138"/>
      <c r="E187" s="138"/>
      <c r="F187" s="138"/>
      <c r="G187" s="138"/>
    </row>
    <row r="188" spans="1:12">
      <c r="A188" s="111" t="s">
        <v>6729</v>
      </c>
      <c r="D188" s="139" t="str">
        <f t="shared" ref="D188:D210" si="36">_xlfn.CONCAT(A188," / ",A189)</f>
        <v>FVXM25A / RXM25R9</v>
      </c>
      <c r="E188" s="140">
        <f>VLOOKUP(A189,'[15]SPLIT &amp; AIR'!$A:$N,COLUMN('[15]SPLIT &amp; AIR'!$L$12),0)</f>
        <v>241990</v>
      </c>
      <c r="F188" s="108">
        <f>VLOOKUP(A188,[5]Лист1!$A:$E,COLUMN([5]Лист1!$C$4),0)</f>
        <v>0</v>
      </c>
      <c r="G188" s="108">
        <f>VLOOKUP(A188,[5]Лист1!$A:$E,COLUMN([5]Лист1!$D$526),0)</f>
        <v>0</v>
      </c>
      <c r="H188" s="108">
        <f>VLOOKUP(A188,[6]Лист1!$A:$E,COLUMN([6]Лист1!$C$4),0)</f>
        <v>0</v>
      </c>
      <c r="I188" s="108">
        <f>VLOOKUP(A188,[7]Лист1!$A:$E,COLUMN([7]Лист1!$C$4),0)</f>
        <v>0</v>
      </c>
    </row>
    <row r="189" spans="1:12">
      <c r="A189" s="111" t="s">
        <v>6647</v>
      </c>
      <c r="D189" s="139"/>
      <c r="E189" s="140"/>
      <c r="F189" s="108">
        <f>VLOOKUP(A189,[5]Лист1!$A:$E,COLUMN([5]Лист1!$C$4),0)</f>
        <v>0</v>
      </c>
      <c r="G189" s="108">
        <f>VLOOKUP(A189,[5]Лист1!$A:$E,COLUMN([5]Лист1!$D$526),0)</f>
        <v>0</v>
      </c>
      <c r="H189" s="108">
        <f>VLOOKUP(A189,[6]Лист1!$A:$E,COLUMN([6]Лист1!$C$4),0)</f>
        <v>0</v>
      </c>
      <c r="I189" s="108">
        <f>VLOOKUP(A189,[7]Лист1!$A:$E,COLUMN([7]Лист1!$C$4),0)</f>
        <v>0</v>
      </c>
    </row>
    <row r="190" spans="1:12">
      <c r="A190" s="111" t="s">
        <v>6730</v>
      </c>
      <c r="D190" s="139" t="str">
        <f t="shared" ref="D190" si="37">_xlfn.CONCAT(A190," / ",A191)</f>
        <v>FVXM35A / RXM35R9</v>
      </c>
      <c r="E190" s="140">
        <f>VLOOKUP(A191,'[15]SPLIT &amp; AIR'!$A:$N,COLUMN('[15]SPLIT &amp; AIR'!$L$12),0)</f>
        <v>282990</v>
      </c>
      <c r="F190" s="108">
        <f>VLOOKUP(A190,[5]Лист1!$A:$E,COLUMN([5]Лист1!$C$4),0)</f>
        <v>4</v>
      </c>
      <c r="G190" s="108">
        <f>VLOOKUP(A190,[5]Лист1!$A:$E,COLUMN([5]Лист1!$D$526),0)</f>
        <v>0</v>
      </c>
      <c r="H190" s="108">
        <f>VLOOKUP(A190,[6]Лист1!$A:$E,COLUMN([6]Лист1!$C$4),0)</f>
        <v>0</v>
      </c>
      <c r="I190" s="108">
        <f>VLOOKUP(A190,[7]Лист1!$A:$E,COLUMN([7]Лист1!$C$4),0)</f>
        <v>0</v>
      </c>
    </row>
    <row r="191" spans="1:12">
      <c r="A191" s="111" t="s">
        <v>6650</v>
      </c>
      <c r="D191" s="139"/>
      <c r="E191" s="140"/>
      <c r="F191" s="108">
        <f>VLOOKUP(A191,[5]Лист1!$A:$E,COLUMN([5]Лист1!$C$4),0)</f>
        <v>0</v>
      </c>
      <c r="G191" s="108">
        <f>VLOOKUP(A191,[5]Лист1!$A:$E,COLUMN([5]Лист1!$D$526),0)</f>
        <v>0</v>
      </c>
      <c r="H191" s="108">
        <f>VLOOKUP(A191,[6]Лист1!$A:$E,COLUMN([6]Лист1!$C$4),0)</f>
        <v>0</v>
      </c>
      <c r="I191" s="108">
        <f>VLOOKUP(A191,[7]Лист1!$A:$E,COLUMN([7]Лист1!$C$4),0)</f>
        <v>0</v>
      </c>
    </row>
    <row r="192" spans="1:12">
      <c r="A192" s="111" t="s">
        <v>6731</v>
      </c>
      <c r="D192" s="139" t="str">
        <f t="shared" ref="D192" si="38">_xlfn.CONCAT(A192," / ",A193)</f>
        <v>FVXM25B / RXM25A9</v>
      </c>
      <c r="E192" s="140">
        <f>VLOOKUP(A193,'[15]SPLIT &amp; AIR'!$A:$N,COLUMN('[15]SPLIT &amp; AIR'!$L$12),0)</f>
        <v>244990</v>
      </c>
      <c r="F192" s="108" t="e">
        <f>VLOOKUP(A192,[5]Лист1!$A:$E,COLUMN([5]Лист1!$C$4),0)</f>
        <v>#N/A</v>
      </c>
      <c r="G192" s="108" t="e">
        <f>VLOOKUP(A192,[5]Лист1!$A:$E,COLUMN([5]Лист1!$D$526),0)</f>
        <v>#N/A</v>
      </c>
      <c r="H192" s="108" t="e">
        <f>VLOOKUP(A192,[6]Лист1!$A:$E,COLUMN([6]Лист1!$C$4),0)</f>
        <v>#N/A</v>
      </c>
      <c r="I192" s="108" t="e">
        <f>VLOOKUP(A192,[7]Лист1!$A:$E,COLUMN([7]Лист1!$C$4),0)</f>
        <v>#N/A</v>
      </c>
    </row>
    <row r="193" spans="1:12">
      <c r="A193" s="111" t="s">
        <v>6661</v>
      </c>
      <c r="D193" s="139"/>
      <c r="E193" s="140"/>
      <c r="F193" s="108">
        <f>VLOOKUP(A193,[5]Лист1!$A:$E,COLUMN([5]Лист1!$C$4),0)</f>
        <v>0</v>
      </c>
      <c r="G193" s="108">
        <f>VLOOKUP(A193,[5]Лист1!$A:$E,COLUMN([5]Лист1!$D$526),0)</f>
        <v>0</v>
      </c>
      <c r="H193" s="108">
        <f>VLOOKUP(A193,[6]Лист1!$A:$E,COLUMN([6]Лист1!$C$4),0)</f>
        <v>0</v>
      </c>
      <c r="I193" s="108">
        <f>VLOOKUP(A193,[7]Лист1!$A:$E,COLUMN([7]Лист1!$C$4),0)</f>
        <v>0</v>
      </c>
    </row>
    <row r="194" spans="1:12">
      <c r="A194" s="111" t="s">
        <v>6732</v>
      </c>
      <c r="D194" s="139" t="str">
        <f t="shared" ref="D194" si="39">_xlfn.CONCAT(A194," / ",A195)</f>
        <v>FVXM35B / RXM35A9</v>
      </c>
      <c r="E194" s="140">
        <f>VLOOKUP(A195,'[15]SPLIT &amp; AIR'!$A:$N,COLUMN('[15]SPLIT &amp; AIR'!$L$12),0)</f>
        <v>302389</v>
      </c>
      <c r="F194" s="108" t="e">
        <f>VLOOKUP(A194,[5]Лист1!$A:$E,COLUMN([5]Лист1!$C$4),0)</f>
        <v>#N/A</v>
      </c>
      <c r="G194" s="108" t="e">
        <f>VLOOKUP(A194,[5]Лист1!$A:$E,COLUMN([5]Лист1!$D$526),0)</f>
        <v>#N/A</v>
      </c>
      <c r="H194" s="108" t="e">
        <f>VLOOKUP(A194,[6]Лист1!$A:$E,COLUMN([6]Лист1!$C$4),0)</f>
        <v>#N/A</v>
      </c>
      <c r="I194" s="108" t="e">
        <f>VLOOKUP(A194,[7]Лист1!$A:$E,COLUMN([7]Лист1!$C$4),0)</f>
        <v>#N/A</v>
      </c>
    </row>
    <row r="195" spans="1:12">
      <c r="A195" s="111" t="s">
        <v>6664</v>
      </c>
      <c r="D195" s="139"/>
      <c r="E195" s="140"/>
      <c r="F195" s="108">
        <f>VLOOKUP(A195,[5]Лист1!$A:$E,COLUMN([5]Лист1!$C$4),0)</f>
        <v>0</v>
      </c>
      <c r="G195" s="108">
        <f>VLOOKUP(A195,[5]Лист1!$A:$E,COLUMN([5]Лист1!$D$526),0)</f>
        <v>0</v>
      </c>
      <c r="H195" s="108">
        <f>VLOOKUP(A195,[6]Лист1!$A:$E,COLUMN([6]Лист1!$C$4),0)</f>
        <v>0</v>
      </c>
      <c r="I195" s="108">
        <f>VLOOKUP(A195,[7]Лист1!$A:$E,COLUMN([7]Лист1!$C$4),0)</f>
        <v>0</v>
      </c>
    </row>
    <row r="196" spans="1:12">
      <c r="A196" s="111" t="s">
        <v>6733</v>
      </c>
      <c r="D196" s="139" t="str">
        <f t="shared" ref="D196" si="40">_xlfn.CONCAT(A196," / ",A197)</f>
        <v>FVXM50B / RXM50A8</v>
      </c>
      <c r="E196" s="140">
        <f>VLOOKUP(A197,'[15]SPLIT &amp; AIR'!$A:$N,COLUMN('[15]SPLIT &amp; AIR'!$L$12),0)</f>
        <v>386990</v>
      </c>
      <c r="F196" s="108" t="e">
        <f>VLOOKUP(A196,[5]Лист1!$A:$E,COLUMN([5]Лист1!$C$4),0)</f>
        <v>#N/A</v>
      </c>
      <c r="G196" s="108" t="e">
        <f>VLOOKUP(A196,[5]Лист1!$A:$E,COLUMN([5]Лист1!$D$526),0)</f>
        <v>#N/A</v>
      </c>
      <c r="H196" s="108" t="e">
        <f>VLOOKUP(A196,[6]Лист1!$A:$E,COLUMN([6]Лист1!$C$4),0)</f>
        <v>#N/A</v>
      </c>
      <c r="I196" s="108" t="e">
        <f>VLOOKUP(A196,[7]Лист1!$A:$E,COLUMN([7]Лист1!$C$4),0)</f>
        <v>#N/A</v>
      </c>
    </row>
    <row r="197" spans="1:12">
      <c r="A197" s="111" t="s">
        <v>6667</v>
      </c>
      <c r="D197" s="139"/>
      <c r="E197" s="140"/>
      <c r="F197" s="108">
        <f>VLOOKUP(A197,[5]Лист1!$A:$E,COLUMN([5]Лист1!$C$4),0)</f>
        <v>0</v>
      </c>
      <c r="G197" s="108">
        <f>VLOOKUP(A197,[5]Лист1!$A:$E,COLUMN([5]Лист1!$D$526),0)</f>
        <v>0</v>
      </c>
      <c r="H197" s="108">
        <f>VLOOKUP(A197,[6]Лист1!$A:$E,COLUMN([6]Лист1!$C$4),0)</f>
        <v>0</v>
      </c>
      <c r="I197" s="108">
        <f>VLOOKUP(A197,[7]Лист1!$A:$E,COLUMN([7]Лист1!$C$4),0)</f>
        <v>0</v>
      </c>
    </row>
    <row r="198" spans="1:12" ht="15.75">
      <c r="A198" s="129" t="s">
        <v>6803</v>
      </c>
      <c r="B198" s="129"/>
      <c r="C198" s="129"/>
      <c r="D198" s="129"/>
      <c r="E198" s="129"/>
      <c r="F198" s="129"/>
      <c r="G198" s="108"/>
      <c r="H198" s="108"/>
      <c r="I198" s="108"/>
      <c r="J198" s="108"/>
      <c r="K198" s="108"/>
      <c r="L198" s="108"/>
    </row>
    <row r="199" spans="1:12" ht="15" customHeight="1">
      <c r="A199" s="138" t="s">
        <v>6802</v>
      </c>
      <c r="B199" s="138"/>
      <c r="C199" s="138"/>
      <c r="D199" s="138"/>
      <c r="E199" s="138"/>
      <c r="F199" s="138"/>
      <c r="G199" s="138"/>
    </row>
    <row r="200" spans="1:12">
      <c r="A200" s="111" t="s">
        <v>6734</v>
      </c>
      <c r="D200" s="139" t="str">
        <f t="shared" ref="D200" si="41">_xlfn.CONCAT(A200," / ",A201)</f>
        <v>FDXM25F9 / RXM25R9</v>
      </c>
      <c r="E200" s="140">
        <f>VLOOKUP(A201,'[15]SPLIT &amp; AIR'!$A:$N,COLUMN('[15]SPLIT &amp; AIR'!$L$12),0)</f>
        <v>241990</v>
      </c>
      <c r="F200" s="108">
        <f>VLOOKUP(A200,[5]Лист1!$A:$E,COLUMN([5]Лист1!$C$4),0)</f>
        <v>17</v>
      </c>
      <c r="G200" s="108">
        <f>VLOOKUP(A200,[5]Лист1!$A:$E,COLUMN([5]Лист1!$D$526),0)</f>
        <v>0</v>
      </c>
      <c r="H200" s="108">
        <f>VLOOKUP(A200,[6]Лист1!$A:$E,COLUMN([6]Лист1!$C$4),0)</f>
        <v>0</v>
      </c>
      <c r="I200" s="108">
        <f>VLOOKUP(A200,[7]Лист1!$A:$E,COLUMN([7]Лист1!$C$4),0)</f>
        <v>0</v>
      </c>
    </row>
    <row r="201" spans="1:12">
      <c r="A201" s="111" t="s">
        <v>6647</v>
      </c>
      <c r="D201" s="139"/>
      <c r="E201" s="140"/>
      <c r="F201" s="108">
        <f>VLOOKUP(A201,[5]Лист1!$A:$E,COLUMN([5]Лист1!$C$4),0)</f>
        <v>0</v>
      </c>
      <c r="G201" s="108">
        <f>VLOOKUP(A201,[5]Лист1!$A:$E,COLUMN([5]Лист1!$D$526),0)</f>
        <v>0</v>
      </c>
      <c r="H201" s="108">
        <f>VLOOKUP(A201,[6]Лист1!$A:$E,COLUMN([6]Лист1!$C$4),0)</f>
        <v>0</v>
      </c>
      <c r="I201" s="108">
        <f>VLOOKUP(A201,[7]Лист1!$A:$E,COLUMN([7]Лист1!$C$4),0)</f>
        <v>0</v>
      </c>
    </row>
    <row r="202" spans="1:12">
      <c r="A202" s="111" t="s">
        <v>6735</v>
      </c>
      <c r="D202" s="139" t="str">
        <f t="shared" si="33"/>
        <v>FDXM35F9 / RXM35R9</v>
      </c>
      <c r="E202" s="140">
        <f>VLOOKUP(A203,'[15]SPLIT &amp; AIR'!$A:$N,COLUMN('[15]SPLIT &amp; AIR'!$L$12),0)</f>
        <v>282990</v>
      </c>
      <c r="F202" s="108">
        <f>VLOOKUP(A202,[5]Лист1!$A:$E,COLUMN([5]Лист1!$C$4),0)</f>
        <v>0</v>
      </c>
      <c r="G202" s="108">
        <f>VLOOKUP(A202,[5]Лист1!$A:$E,COLUMN([5]Лист1!$D$526),0)</f>
        <v>0</v>
      </c>
      <c r="H202" s="108">
        <f>VLOOKUP(A202,[6]Лист1!$A:$E,COLUMN([6]Лист1!$C$4),0)</f>
        <v>0</v>
      </c>
      <c r="I202" s="108">
        <f>VLOOKUP(A202,[7]Лист1!$A:$E,COLUMN([7]Лист1!$C$4),0)</f>
        <v>0</v>
      </c>
    </row>
    <row r="203" spans="1:12">
      <c r="A203" s="111" t="s">
        <v>6650</v>
      </c>
      <c r="D203" s="139"/>
      <c r="E203" s="140"/>
      <c r="F203" s="108">
        <f>VLOOKUP(A203,[5]Лист1!$A:$E,COLUMN([5]Лист1!$C$4),0)</f>
        <v>0</v>
      </c>
      <c r="G203" s="108">
        <f>VLOOKUP(A203,[5]Лист1!$A:$E,COLUMN([5]Лист1!$D$526),0)</f>
        <v>0</v>
      </c>
      <c r="H203" s="108">
        <f>VLOOKUP(A203,[6]Лист1!$A:$E,COLUMN([6]Лист1!$C$4),0)</f>
        <v>0</v>
      </c>
      <c r="I203" s="108">
        <f>VLOOKUP(A203,[7]Лист1!$A:$E,COLUMN([7]Лист1!$C$4),0)</f>
        <v>0</v>
      </c>
    </row>
    <row r="204" spans="1:12">
      <c r="A204" s="111" t="s">
        <v>6736</v>
      </c>
      <c r="D204" s="139" t="str">
        <f t="shared" si="34"/>
        <v>FDXM50F9 / RXM50R</v>
      </c>
      <c r="E204" s="140">
        <f>VLOOKUP(A205,'[15]SPLIT &amp; AIR'!$A:$N,COLUMN('[15]SPLIT &amp; AIR'!$L$12),0)</f>
        <v>386990</v>
      </c>
      <c r="F204" s="108">
        <f>VLOOKUP(A204,[5]Лист1!$A:$E,COLUMN([5]Лист1!$C$4),0)</f>
        <v>2</v>
      </c>
      <c r="G204" s="108">
        <f>VLOOKUP(A204,[5]Лист1!$A:$E,COLUMN([5]Лист1!$D$526),0)</f>
        <v>0</v>
      </c>
      <c r="H204" s="108">
        <f>VLOOKUP(A204,[6]Лист1!$A:$E,COLUMN([6]Лист1!$C$4),0)</f>
        <v>0</v>
      </c>
      <c r="I204" s="108">
        <f>VLOOKUP(A204,[7]Лист1!$A:$E,COLUMN([7]Лист1!$C$4),0)</f>
        <v>0</v>
      </c>
    </row>
    <row r="205" spans="1:12">
      <c r="A205" s="111" t="s">
        <v>6652</v>
      </c>
      <c r="D205" s="139"/>
      <c r="E205" s="140"/>
      <c r="F205" s="108">
        <f>VLOOKUP(A205,[5]Лист1!$A:$E,COLUMN([5]Лист1!$C$4),0)</f>
        <v>0</v>
      </c>
      <c r="G205" s="108">
        <f>VLOOKUP(A205,[5]Лист1!$A:$E,COLUMN([5]Лист1!$D$526),0)</f>
        <v>0</v>
      </c>
      <c r="H205" s="108">
        <f>VLOOKUP(A205,[6]Лист1!$A:$E,COLUMN([6]Лист1!$C$4),0)</f>
        <v>0</v>
      </c>
      <c r="I205" s="108">
        <f>VLOOKUP(A205,[7]Лист1!$A:$E,COLUMN([7]Лист1!$C$4),0)</f>
        <v>0</v>
      </c>
    </row>
    <row r="206" spans="1:12">
      <c r="A206" s="111" t="s">
        <v>6737</v>
      </c>
      <c r="D206" s="139" t="str">
        <f t="shared" si="35"/>
        <v>FDXM60F9 / RXM60R</v>
      </c>
      <c r="E206" s="140">
        <f>VLOOKUP(A207,'[15]SPLIT &amp; AIR'!$A:$N,COLUMN('[15]SPLIT &amp; AIR'!$L$12),0)</f>
        <v>408990</v>
      </c>
      <c r="F206" s="108">
        <f>VLOOKUP(A206,[5]Лист1!$A:$E,COLUMN([5]Лист1!$C$4),0)</f>
        <v>0</v>
      </c>
      <c r="G206" s="108">
        <f>VLOOKUP(A206,[5]Лист1!$A:$E,COLUMN([5]Лист1!$D$526),0)</f>
        <v>0</v>
      </c>
      <c r="H206" s="108">
        <f>VLOOKUP(A206,[6]Лист1!$A:$E,COLUMN([6]Лист1!$C$4),0)</f>
        <v>0</v>
      </c>
      <c r="I206" s="108">
        <f>VLOOKUP(A206,[7]Лист1!$A:$E,COLUMN([7]Лист1!$C$4),0)</f>
        <v>0</v>
      </c>
    </row>
    <row r="207" spans="1:12">
      <c r="A207" s="111" t="s">
        <v>6654</v>
      </c>
      <c r="D207" s="139"/>
      <c r="E207" s="140"/>
      <c r="F207" s="108">
        <f>VLOOKUP(A207,[5]Лист1!$A:$E,COLUMN([5]Лист1!$C$4),0)</f>
        <v>0</v>
      </c>
      <c r="G207" s="108">
        <f>VLOOKUP(A207,[5]Лист1!$A:$E,COLUMN([5]Лист1!$D$526),0)</f>
        <v>0</v>
      </c>
      <c r="H207" s="108">
        <f>VLOOKUP(A207,[6]Лист1!$A:$E,COLUMN([6]Лист1!$C$4),0)</f>
        <v>0</v>
      </c>
      <c r="I207" s="108">
        <f>VLOOKUP(A207,[7]Лист1!$A:$E,COLUMN([7]Лист1!$C$4),0)</f>
        <v>0</v>
      </c>
    </row>
    <row r="208" spans="1:12">
      <c r="A208" s="111" t="s">
        <v>6736</v>
      </c>
      <c r="D208" s="139" t="str">
        <f t="shared" si="36"/>
        <v>FDXM50F9 / RXM50R/-40</v>
      </c>
      <c r="E208" s="140">
        <f>VLOOKUP(A209,'[15]SPLIT &amp; AIR'!$A:$N,COLUMN('[15]SPLIT &amp; AIR'!$L$12),0)</f>
        <v>391427</v>
      </c>
      <c r="F208" s="108">
        <f>VLOOKUP(A208,[5]Лист1!$A:$E,COLUMN([5]Лист1!$C$4),0)</f>
        <v>2</v>
      </c>
      <c r="G208" s="108">
        <f>VLOOKUP(A208,[5]Лист1!$A:$E,COLUMN([5]Лист1!$D$526),0)</f>
        <v>0</v>
      </c>
      <c r="H208" s="108">
        <f>VLOOKUP(A208,[6]Лист1!$A:$E,COLUMN([6]Лист1!$C$4),0)</f>
        <v>0</v>
      </c>
      <c r="I208" s="108">
        <f>VLOOKUP(A208,[7]Лист1!$A:$E,COLUMN([7]Лист1!$C$4),0)</f>
        <v>0</v>
      </c>
    </row>
    <row r="209" spans="1:12">
      <c r="A209" s="111" t="s">
        <v>6672</v>
      </c>
      <c r="D209" s="139"/>
      <c r="E209" s="140"/>
      <c r="F209" s="108" t="e">
        <f>VLOOKUP(A209,[5]Лист1!$A:$E,COLUMN([5]Лист1!$C$4),0)</f>
        <v>#N/A</v>
      </c>
      <c r="G209" s="108" t="e">
        <f>VLOOKUP(A209,[5]Лист1!$A:$E,COLUMN([5]Лист1!$D$526),0)</f>
        <v>#N/A</v>
      </c>
      <c r="H209" s="108" t="e">
        <f>VLOOKUP(A209,[6]Лист1!$A:$E,COLUMN([6]Лист1!$C$4),0)</f>
        <v>#N/A</v>
      </c>
      <c r="I209" s="108" t="e">
        <f>VLOOKUP(A209,[7]Лист1!$A:$E,COLUMN([7]Лист1!$C$4),0)</f>
        <v>#N/A</v>
      </c>
    </row>
    <row r="210" spans="1:12">
      <c r="A210" s="111" t="s">
        <v>6737</v>
      </c>
      <c r="D210" s="139" t="str">
        <f t="shared" si="36"/>
        <v>FDXM60F9 / RXM60R/-40</v>
      </c>
      <c r="E210" s="140">
        <f>VLOOKUP(A211,'[15]SPLIT &amp; AIR'!$A:$N,COLUMN('[15]SPLIT &amp; AIR'!$L$12),0)</f>
        <v>418127</v>
      </c>
      <c r="F210" s="108">
        <f>VLOOKUP(A210,[5]Лист1!$A:$E,COLUMN([5]Лист1!$C$4),0)</f>
        <v>0</v>
      </c>
      <c r="G210" s="108">
        <f>VLOOKUP(A210,[5]Лист1!$A:$E,COLUMN([5]Лист1!$D$526),0)</f>
        <v>0</v>
      </c>
      <c r="H210" s="108">
        <f>VLOOKUP(A210,[6]Лист1!$A:$E,COLUMN([6]Лист1!$C$4),0)</f>
        <v>0</v>
      </c>
      <c r="I210" s="108">
        <f>VLOOKUP(A210,[7]Лист1!$A:$E,COLUMN([7]Лист1!$C$4),0)</f>
        <v>0</v>
      </c>
    </row>
    <row r="211" spans="1:12">
      <c r="A211" s="111" t="s">
        <v>6673</v>
      </c>
      <c r="D211" s="139"/>
      <c r="E211" s="140"/>
      <c r="F211" s="108" t="e">
        <f>VLOOKUP(A211,[5]Лист1!$A:$E,COLUMN([5]Лист1!$C$4),0)</f>
        <v>#N/A</v>
      </c>
      <c r="G211" s="108" t="e">
        <f>VLOOKUP(A211,[5]Лист1!$A:$E,COLUMN([5]Лист1!$D$526),0)</f>
        <v>#N/A</v>
      </c>
      <c r="H211" s="108" t="e">
        <f>VLOOKUP(A211,[6]Лист1!$A:$E,COLUMN([6]Лист1!$C$4),0)</f>
        <v>#N/A</v>
      </c>
      <c r="I211" s="108" t="e">
        <f>VLOOKUP(A211,[7]Лист1!$A:$E,COLUMN([7]Лист1!$C$4),0)</f>
        <v>#N/A</v>
      </c>
    </row>
    <row r="212" spans="1:12" ht="15" customHeight="1">
      <c r="A212" s="138" t="s">
        <v>6804</v>
      </c>
      <c r="B212" s="138"/>
      <c r="C212" s="138"/>
      <c r="D212" s="138"/>
      <c r="E212" s="138"/>
      <c r="F212" s="138"/>
      <c r="G212" s="138"/>
    </row>
    <row r="213" spans="1:12">
      <c r="A213" s="111" t="s">
        <v>6738</v>
      </c>
      <c r="B213" s="111" t="s">
        <v>6742</v>
      </c>
      <c r="D213" s="111" t="str">
        <f>A213</f>
        <v>BRC1H519W7</v>
      </c>
      <c r="E213" s="112">
        <f>VLOOKUP(A213,'[15]SPLIT &amp; AIR'!$A:$N,COLUMN('[15]SPLIT &amp; AIR'!$L$12),0)</f>
        <v>43990</v>
      </c>
      <c r="F213" s="108" t="e">
        <f>VLOOKUP(A213,[5]Лист1!$A:$E,COLUMN([5]Лист1!$C$4),0)</f>
        <v>#N/A</v>
      </c>
      <c r="G213" s="108" t="e">
        <f>VLOOKUP(A213,[5]Лист1!$A:$E,COLUMN([5]Лист1!$D$526),0)</f>
        <v>#N/A</v>
      </c>
      <c r="H213" s="108" t="e">
        <f>VLOOKUP(A213,[6]Лист1!$A:$E,COLUMN([6]Лист1!$C$4),0)</f>
        <v>#N/A</v>
      </c>
      <c r="I213" s="108" t="e">
        <f>VLOOKUP(A213,[7]Лист1!$A:$E,COLUMN([7]Лист1!$C$4),0)</f>
        <v>#N/A</v>
      </c>
    </row>
    <row r="214" spans="1:12">
      <c r="A214" s="111" t="s">
        <v>6739</v>
      </c>
      <c r="B214" s="111" t="s">
        <v>6742</v>
      </c>
      <c r="D214" s="111" t="str">
        <f t="shared" ref="D214:D253" si="42">A214</f>
        <v>BRC1H52W</v>
      </c>
      <c r="E214" s="112">
        <f>VLOOKUP(A214,'[15]SPLIT &amp; AIR'!$A:$N,COLUMN('[15]SPLIT &amp; AIR'!$L$12),0)</f>
        <v>43990</v>
      </c>
      <c r="F214" s="108" t="str">
        <f>VLOOKUP(A214,[5]Лист1!$A:$E,COLUMN([5]Лист1!$C$4),0)</f>
        <v>&gt;50</v>
      </c>
      <c r="G214" s="108">
        <f>VLOOKUP(A214,[5]Лист1!$A:$E,COLUMN([5]Лист1!$D$526),0)</f>
        <v>0</v>
      </c>
      <c r="H214" s="108">
        <f>VLOOKUP(A214,[6]Лист1!$A:$E,COLUMN([6]Лист1!$C$4),0)</f>
        <v>0</v>
      </c>
      <c r="I214" s="108">
        <f>VLOOKUP(A214,[7]Лист1!$A:$E,COLUMN([7]Лист1!$C$4),0)</f>
        <v>0</v>
      </c>
    </row>
    <row r="215" spans="1:12">
      <c r="A215" s="111" t="s">
        <v>6740</v>
      </c>
      <c r="B215" s="111" t="s">
        <v>6743</v>
      </c>
      <c r="D215" s="111" t="str">
        <f t="shared" si="42"/>
        <v>BRC1H52K</v>
      </c>
      <c r="E215" s="112">
        <f>VLOOKUP(A215,'[15]SPLIT &amp; AIR'!$A:$N,COLUMN('[15]SPLIT &amp; AIR'!$L$12),0)</f>
        <v>43990</v>
      </c>
      <c r="F215" s="108">
        <f>VLOOKUP(A215,[5]Лист1!$A:$E,COLUMN([5]Лист1!$C$4),0)</f>
        <v>0</v>
      </c>
      <c r="G215" s="108">
        <f>VLOOKUP(A215,[5]Лист1!$A:$E,COLUMN([5]Лист1!$D$526),0)</f>
        <v>0</v>
      </c>
      <c r="H215" s="108">
        <f>VLOOKUP(A215,[6]Лист1!$A:$E,COLUMN([6]Лист1!$C$4),0)</f>
        <v>0</v>
      </c>
      <c r="I215" s="108">
        <f>VLOOKUP(A215,[7]Лист1!$A:$E,COLUMN([7]Лист1!$C$4),0)</f>
        <v>0</v>
      </c>
    </row>
    <row r="216" spans="1:12">
      <c r="A216" s="111" t="s">
        <v>6741</v>
      </c>
      <c r="B216" s="111" t="s">
        <v>6744</v>
      </c>
      <c r="D216" s="111" t="str">
        <f t="shared" si="42"/>
        <v>BRC1H52S</v>
      </c>
      <c r="E216" s="112">
        <f>VLOOKUP(A216,'[15]SPLIT &amp; AIR'!$A:$N,COLUMN('[15]SPLIT &amp; AIR'!$L$12),0)</f>
        <v>43990</v>
      </c>
      <c r="F216" s="108" t="str">
        <f>VLOOKUP(A216,[5]Лист1!$A:$E,COLUMN([5]Лист1!$C$4),0)</f>
        <v>&gt;50</v>
      </c>
      <c r="G216" s="108">
        <f>VLOOKUP(A216,[5]Лист1!$A:$E,COLUMN([5]Лист1!$D$526),0)</f>
        <v>0</v>
      </c>
      <c r="H216" s="108">
        <f>VLOOKUP(A216,[6]Лист1!$A:$E,COLUMN([6]Лист1!$C$4),0)</f>
        <v>0</v>
      </c>
      <c r="I216" s="108">
        <f>VLOOKUP(A216,[7]Лист1!$A:$E,COLUMN([7]Лист1!$C$4),0)</f>
        <v>0</v>
      </c>
    </row>
    <row r="217" spans="1:12" ht="15.75">
      <c r="A217" s="129" t="s">
        <v>5775</v>
      </c>
      <c r="B217" s="129"/>
      <c r="C217" s="129"/>
      <c r="D217" s="129"/>
      <c r="E217" s="129"/>
      <c r="F217" s="129"/>
      <c r="G217" s="129"/>
      <c r="H217" s="108"/>
      <c r="I217" s="108"/>
      <c r="J217" s="108"/>
      <c r="K217" s="108"/>
      <c r="L217" s="108"/>
    </row>
    <row r="218" spans="1:12" s="107" customFormat="1">
      <c r="A218" s="128" t="s">
        <v>6805</v>
      </c>
      <c r="B218" s="128"/>
      <c r="C218" s="128"/>
      <c r="D218" s="128"/>
      <c r="E218" s="128"/>
      <c r="F218" s="128"/>
      <c r="G218" s="128"/>
    </row>
    <row r="219" spans="1:12">
      <c r="A219" s="111" t="s">
        <v>6745</v>
      </c>
      <c r="D219" s="111" t="str">
        <f t="shared" si="42"/>
        <v>2MXM40A9</v>
      </c>
      <c r="E219" s="112">
        <f>VLOOKUP(A219,[15]MULTI!$A:$M,COLUMN([15]MULTI!$K$11),0)</f>
        <v>212990</v>
      </c>
      <c r="F219" s="108" t="e">
        <f>VLOOKUP(A219,[5]Лист1!$A:$E,COLUMN([5]Лист1!$C$4),0)</f>
        <v>#N/A</v>
      </c>
      <c r="G219" s="108" t="e">
        <f>VLOOKUP(A219,[5]Лист1!$A:$E,COLUMN([5]Лист1!$D$526),0)</f>
        <v>#N/A</v>
      </c>
      <c r="H219" s="108" t="e">
        <f>VLOOKUP(A219,[6]Лист1!$A:$E,COLUMN([6]Лист1!$C$4),0)</f>
        <v>#N/A</v>
      </c>
      <c r="I219" s="108" t="e">
        <f>VLOOKUP(A219,[7]Лист1!$A:$E,COLUMN([7]Лист1!$C$4),0)</f>
        <v>#N/A</v>
      </c>
    </row>
    <row r="220" spans="1:12">
      <c r="A220" s="111" t="s">
        <v>6746</v>
      </c>
      <c r="D220" s="111" t="str">
        <f t="shared" si="42"/>
        <v>2MXM50A9</v>
      </c>
      <c r="E220" s="112">
        <f>VLOOKUP(A220,[15]MULTI!$A:$M,COLUMN([15]MULTI!$K$11),0)</f>
        <v>264990</v>
      </c>
      <c r="F220" s="108" t="e">
        <f>VLOOKUP(A220,[5]Лист1!$A:$E,COLUMN([5]Лист1!$C$4),0)</f>
        <v>#N/A</v>
      </c>
      <c r="G220" s="108" t="e">
        <f>VLOOKUP(A220,[5]Лист1!$A:$E,COLUMN([5]Лист1!$D$526),0)</f>
        <v>#N/A</v>
      </c>
      <c r="H220" s="108" t="e">
        <f>VLOOKUP(A220,[6]Лист1!$A:$E,COLUMN([6]Лист1!$C$4),0)</f>
        <v>#N/A</v>
      </c>
      <c r="I220" s="108" t="e">
        <f>VLOOKUP(A220,[7]Лист1!$A:$E,COLUMN([7]Лист1!$C$4),0)</f>
        <v>#N/A</v>
      </c>
    </row>
    <row r="221" spans="1:12">
      <c r="A221" s="111" t="s">
        <v>6747</v>
      </c>
      <c r="D221" s="111" t="str">
        <f t="shared" si="42"/>
        <v>2MXM68A9</v>
      </c>
      <c r="E221" s="112">
        <f>VLOOKUP(A221,[15]MULTI!$A:$M,COLUMN([15]MULTI!$K$11),0)</f>
        <v>347990</v>
      </c>
      <c r="F221" s="108">
        <f>VLOOKUP(A221,[5]Лист1!$A:$E,COLUMN([5]Лист1!$C$4),0)</f>
        <v>19</v>
      </c>
      <c r="G221" s="108">
        <f>VLOOKUP(A221,[5]Лист1!$A:$E,COLUMN([5]Лист1!$D$526),0)</f>
        <v>0</v>
      </c>
      <c r="H221" s="108">
        <f>VLOOKUP(A221,[6]Лист1!$A:$E,COLUMN([6]Лист1!$C$4),0)</f>
        <v>0</v>
      </c>
      <c r="I221" s="108">
        <f>VLOOKUP(A221,[7]Лист1!$A:$E,COLUMN([7]Лист1!$C$4),0)</f>
        <v>0</v>
      </c>
    </row>
    <row r="222" spans="1:12">
      <c r="A222" s="111" t="s">
        <v>6748</v>
      </c>
      <c r="D222" s="111" t="str">
        <f t="shared" si="42"/>
        <v>3MXM40A9</v>
      </c>
      <c r="E222" s="112">
        <f>VLOOKUP(A222,[15]MULTI!$A:$M,COLUMN([15]MULTI!$K$11),0)</f>
        <v>268990</v>
      </c>
      <c r="F222" s="108" t="e">
        <f>VLOOKUP(A222,[5]Лист1!$A:$E,COLUMN([5]Лист1!$C$4),0)</f>
        <v>#N/A</v>
      </c>
      <c r="G222" s="108" t="e">
        <f>VLOOKUP(A222,[5]Лист1!$A:$E,COLUMN([5]Лист1!$D$526),0)</f>
        <v>#N/A</v>
      </c>
      <c r="H222" s="108" t="e">
        <f>VLOOKUP(A222,[6]Лист1!$A:$E,COLUMN([6]Лист1!$C$4),0)</f>
        <v>#N/A</v>
      </c>
      <c r="I222" s="108" t="e">
        <f>VLOOKUP(A222,[7]Лист1!$A:$E,COLUMN([7]Лист1!$C$4),0)</f>
        <v>#N/A</v>
      </c>
    </row>
    <row r="223" spans="1:12">
      <c r="A223" s="111" t="s">
        <v>6749</v>
      </c>
      <c r="D223" s="111" t="str">
        <f t="shared" si="42"/>
        <v>3MXM52A9</v>
      </c>
      <c r="E223" s="112">
        <f>VLOOKUP(A223,[15]MULTI!$A:$M,COLUMN([15]MULTI!$K$11),0)</f>
        <v>361990</v>
      </c>
      <c r="F223" s="108" t="e">
        <f>VLOOKUP(A223,[5]Лист1!$A:$E,COLUMN([5]Лист1!$C$4),0)</f>
        <v>#N/A</v>
      </c>
      <c r="G223" s="108" t="e">
        <f>VLOOKUP(A223,[5]Лист1!$A:$E,COLUMN([5]Лист1!$D$526),0)</f>
        <v>#N/A</v>
      </c>
      <c r="H223" s="108" t="e">
        <f>VLOOKUP(A223,[6]Лист1!$A:$E,COLUMN([6]Лист1!$C$4),0)</f>
        <v>#N/A</v>
      </c>
      <c r="I223" s="108" t="e">
        <f>VLOOKUP(A223,[7]Лист1!$A:$E,COLUMN([7]Лист1!$C$4),0)</f>
        <v>#N/A</v>
      </c>
    </row>
    <row r="224" spans="1:12">
      <c r="A224" s="111" t="s">
        <v>6750</v>
      </c>
      <c r="D224" s="111" t="str">
        <f t="shared" si="42"/>
        <v>3MXM68A9</v>
      </c>
      <c r="E224" s="112">
        <f>VLOOKUP(A224,[15]MULTI!$A:$M,COLUMN([15]MULTI!$K$11),0)</f>
        <v>437990</v>
      </c>
      <c r="F224" s="108" t="e">
        <f>VLOOKUP(A224,[5]Лист1!$A:$E,COLUMN([5]Лист1!$C$4),0)</f>
        <v>#N/A</v>
      </c>
      <c r="G224" s="108" t="e">
        <f>VLOOKUP(A224,[5]Лист1!$A:$E,COLUMN([5]Лист1!$D$526),0)</f>
        <v>#N/A</v>
      </c>
      <c r="H224" s="108" t="e">
        <f>VLOOKUP(A224,[6]Лист1!$A:$E,COLUMN([6]Лист1!$C$4),0)</f>
        <v>#N/A</v>
      </c>
      <c r="I224" s="108" t="e">
        <f>VLOOKUP(A224,[7]Лист1!$A:$E,COLUMN([7]Лист1!$C$4),0)</f>
        <v>#N/A</v>
      </c>
    </row>
    <row r="225" spans="1:9">
      <c r="A225" s="111" t="s">
        <v>6751</v>
      </c>
      <c r="D225" s="111" t="str">
        <f t="shared" si="42"/>
        <v>4MXM68A9</v>
      </c>
      <c r="E225" s="112">
        <f>VLOOKUP(A225,[15]MULTI!$A:$M,COLUMN([15]MULTI!$K$11),0)</f>
        <v>442990</v>
      </c>
      <c r="F225" s="108" t="e">
        <f>VLOOKUP(A225,[5]Лист1!$A:$E,COLUMN([5]Лист1!$C$4),0)</f>
        <v>#N/A</v>
      </c>
      <c r="G225" s="108" t="e">
        <f>VLOOKUP(A225,[5]Лист1!$A:$E,COLUMN([5]Лист1!$D$526),0)</f>
        <v>#N/A</v>
      </c>
      <c r="H225" s="108" t="e">
        <f>VLOOKUP(A225,[6]Лист1!$A:$E,COLUMN([6]Лист1!$C$4),0)</f>
        <v>#N/A</v>
      </c>
      <c r="I225" s="108" t="e">
        <f>VLOOKUP(A225,[7]Лист1!$A:$E,COLUMN([7]Лист1!$C$4),0)</f>
        <v>#N/A</v>
      </c>
    </row>
    <row r="226" spans="1:9">
      <c r="A226" s="111" t="s">
        <v>6752</v>
      </c>
      <c r="D226" s="111" t="str">
        <f t="shared" si="42"/>
        <v>4MXM80A9</v>
      </c>
      <c r="E226" s="112">
        <f>VLOOKUP(A226,[15]MULTI!$A:$M,COLUMN([15]MULTI!$K$11),0)</f>
        <v>534990</v>
      </c>
      <c r="F226" s="108" t="e">
        <f>VLOOKUP(A226,[5]Лист1!$A:$E,COLUMN([5]Лист1!$C$4),0)</f>
        <v>#N/A</v>
      </c>
      <c r="G226" s="108" t="e">
        <f>VLOOKUP(A226,[5]Лист1!$A:$E,COLUMN([5]Лист1!$D$526),0)</f>
        <v>#N/A</v>
      </c>
      <c r="H226" s="108" t="e">
        <f>VLOOKUP(A226,[6]Лист1!$A:$E,COLUMN([6]Лист1!$C$4),0)</f>
        <v>#N/A</v>
      </c>
      <c r="I226" s="108" t="e">
        <f>VLOOKUP(A226,[7]Лист1!$A:$E,COLUMN([7]Лист1!$C$4),0)</f>
        <v>#N/A</v>
      </c>
    </row>
    <row r="227" spans="1:9">
      <c r="A227" s="111" t="s">
        <v>6753</v>
      </c>
      <c r="D227" s="111" t="str">
        <f t="shared" si="42"/>
        <v>5MXM90A9</v>
      </c>
      <c r="E227" s="112">
        <f>VLOOKUP(A227,[15]MULTI!$A:$M,COLUMN([15]MULTI!$K$11),0)</f>
        <v>590990</v>
      </c>
      <c r="F227" s="108">
        <f>VLOOKUP(A227,[5]Лист1!$A:$E,COLUMN([5]Лист1!$C$4),0)</f>
        <v>0</v>
      </c>
      <c r="G227" s="108">
        <f>VLOOKUP(A227,[5]Лист1!$A:$E,COLUMN([5]Лист1!$D$526),0)</f>
        <v>0</v>
      </c>
      <c r="H227" s="108">
        <f>VLOOKUP(A227,[6]Лист1!$A:$E,COLUMN([6]Лист1!$C$4),0)</f>
        <v>0</v>
      </c>
      <c r="I227" s="108">
        <f>VLOOKUP(A227,[7]Лист1!$A:$E,COLUMN([7]Лист1!$C$4),0)</f>
        <v>0</v>
      </c>
    </row>
    <row r="228" spans="1:9" s="107" customFormat="1">
      <c r="A228" s="128" t="s">
        <v>6808</v>
      </c>
      <c r="B228" s="128"/>
      <c r="C228" s="128"/>
      <c r="D228" s="128"/>
      <c r="E228" s="128"/>
      <c r="F228" s="128"/>
      <c r="G228" s="128"/>
    </row>
    <row r="229" spans="1:9">
      <c r="A229" s="111" t="s">
        <v>6613</v>
      </c>
      <c r="D229" s="111" t="str">
        <f t="shared" si="42"/>
        <v>FTXJ20AW</v>
      </c>
      <c r="E229" s="112">
        <f>VLOOKUP(A229,[15]MULTI!$A:$M,COLUMN([15]MULTI!$K$11),0)</f>
        <v>134985</v>
      </c>
      <c r="F229" s="108">
        <f>VLOOKUP(A229,[5]Лист1!$A:$E,COLUMN([5]Лист1!$C$4),0)</f>
        <v>0</v>
      </c>
      <c r="G229" s="108">
        <f>VLOOKUP(A229,[5]Лист1!$A:$E,COLUMN([5]Лист1!$D$526),0)</f>
        <v>0</v>
      </c>
      <c r="H229" s="108">
        <f>VLOOKUP(A229,[6]Лист1!$A:$E,COLUMN([6]Лист1!$C$4),0)</f>
        <v>0</v>
      </c>
      <c r="I229" s="108">
        <f>VLOOKUP(A229,[7]Лист1!$A:$E,COLUMN([7]Лист1!$C$4),0)</f>
        <v>0</v>
      </c>
    </row>
    <row r="230" spans="1:9">
      <c r="A230" s="111" t="s">
        <v>6615</v>
      </c>
      <c r="D230" s="111" t="str">
        <f t="shared" si="42"/>
        <v>FTXJ25AW</v>
      </c>
      <c r="E230" s="112">
        <f>VLOOKUP(A230,[15]MULTI!$A:$M,COLUMN([15]MULTI!$K$11),0)</f>
        <v>145985</v>
      </c>
      <c r="F230" s="108">
        <f>VLOOKUP(A230,[5]Лист1!$A:$E,COLUMN([5]Лист1!$C$4),0)</f>
        <v>0</v>
      </c>
      <c r="G230" s="108">
        <f>VLOOKUP(A230,[5]Лист1!$A:$E,COLUMN([5]Лист1!$D$526),0)</f>
        <v>0</v>
      </c>
      <c r="H230" s="108">
        <f>VLOOKUP(A230,[6]Лист1!$A:$E,COLUMN([6]Лист1!$C$4),0)</f>
        <v>0</v>
      </c>
      <c r="I230" s="108">
        <f>VLOOKUP(A230,[7]Лист1!$A:$E,COLUMN([7]Лист1!$C$4),0)</f>
        <v>0</v>
      </c>
    </row>
    <row r="231" spans="1:9">
      <c r="A231" s="111" t="s">
        <v>6617</v>
      </c>
      <c r="D231" s="111" t="str">
        <f t="shared" si="42"/>
        <v>FTXJ35AW</v>
      </c>
      <c r="E231" s="112">
        <f>VLOOKUP(A231,[15]MULTI!$A:$M,COLUMN([15]MULTI!$K$11),0)</f>
        <v>157036</v>
      </c>
      <c r="F231" s="108">
        <f>VLOOKUP(A231,[5]Лист1!$A:$E,COLUMN([5]Лист1!$C$4),0)</f>
        <v>0</v>
      </c>
      <c r="G231" s="108">
        <f>VLOOKUP(A231,[5]Лист1!$A:$E,COLUMN([5]Лист1!$D$526),0)</f>
        <v>0</v>
      </c>
      <c r="H231" s="108">
        <f>VLOOKUP(A231,[6]Лист1!$A:$E,COLUMN([6]Лист1!$C$4),0)</f>
        <v>0</v>
      </c>
      <c r="I231" s="108">
        <f>VLOOKUP(A231,[7]Лист1!$A:$E,COLUMN([7]Лист1!$C$4),0)</f>
        <v>0</v>
      </c>
    </row>
    <row r="232" spans="1:9">
      <c r="A232" s="111" t="s">
        <v>6619</v>
      </c>
      <c r="D232" s="111" t="str">
        <f t="shared" si="42"/>
        <v>FTXJ50AW</v>
      </c>
      <c r="E232" s="112">
        <f>VLOOKUP(A232,[15]MULTI!$A:$M,COLUMN([15]MULTI!$K$11),0)</f>
        <v>176806</v>
      </c>
      <c r="F232" s="108">
        <f>VLOOKUP(A232,[5]Лист1!$A:$E,COLUMN([5]Лист1!$C$4),0)</f>
        <v>0</v>
      </c>
      <c r="G232" s="108">
        <f>VLOOKUP(A232,[5]Лист1!$A:$E,COLUMN([5]Лист1!$D$526),0)</f>
        <v>0</v>
      </c>
      <c r="H232" s="108">
        <f>VLOOKUP(A232,[6]Лист1!$A:$E,COLUMN([6]Лист1!$C$4),0)</f>
        <v>0</v>
      </c>
      <c r="I232" s="108">
        <f>VLOOKUP(A232,[7]Лист1!$A:$E,COLUMN([7]Лист1!$C$4),0)</f>
        <v>0</v>
      </c>
    </row>
    <row r="233" spans="1:9">
      <c r="A233" s="111" t="s">
        <v>6621</v>
      </c>
      <c r="D233" s="111" t="str">
        <f>A233</f>
        <v>FTXJ20AW9</v>
      </c>
      <c r="E233" s="112">
        <f>VLOOKUP(A233,[15]MULTI!$A:$M,COLUMN([15]MULTI!$K$11),0)</f>
        <v>139485</v>
      </c>
      <c r="F233" s="108">
        <f>VLOOKUP(A233,[5]Лист1!$A:$E,COLUMN([5]Лист1!$C$4),0)</f>
        <v>0</v>
      </c>
      <c r="G233" s="108">
        <f>VLOOKUP(A233,[5]Лист1!$A:$E,COLUMN([5]Лист1!$D$526),0)</f>
        <v>0</v>
      </c>
      <c r="H233" s="108">
        <f>VLOOKUP(A233,[6]Лист1!$A:$E,COLUMN([6]Лист1!$C$4),0)</f>
        <v>0</v>
      </c>
      <c r="I233" s="108">
        <f>VLOOKUP(A233,[7]Лист1!$A:$E,COLUMN([7]Лист1!$C$4),0)</f>
        <v>0</v>
      </c>
    </row>
    <row r="234" spans="1:9">
      <c r="A234" s="111" t="s">
        <v>6623</v>
      </c>
      <c r="D234" s="111" t="str">
        <f>A234</f>
        <v>FTXJ25AW9</v>
      </c>
      <c r="E234" s="112">
        <f>VLOOKUP(A234,[15]MULTI!$A:$M,COLUMN([15]MULTI!$K$11),0)</f>
        <v>154485</v>
      </c>
      <c r="F234" s="108">
        <f>VLOOKUP(A234,[5]Лист1!$A:$E,COLUMN([5]Лист1!$C$4),0)</f>
        <v>0</v>
      </c>
      <c r="G234" s="108">
        <f>VLOOKUP(A234,[5]Лист1!$A:$E,COLUMN([5]Лист1!$D$526),0)</f>
        <v>0</v>
      </c>
      <c r="H234" s="108">
        <f>VLOOKUP(A234,[6]Лист1!$A:$E,COLUMN([6]Лист1!$C$4),0)</f>
        <v>0</v>
      </c>
      <c r="I234" s="108">
        <f>VLOOKUP(A234,[7]Лист1!$A:$E,COLUMN([7]Лист1!$C$4),0)</f>
        <v>0</v>
      </c>
    </row>
    <row r="235" spans="1:9">
      <c r="A235" s="111" t="s">
        <v>6625</v>
      </c>
      <c r="D235" s="111" t="str">
        <f>A235</f>
        <v>FTXJ35AW9</v>
      </c>
      <c r="E235" s="112">
        <f>VLOOKUP(A235,[15]MULTI!$A:$M,COLUMN([15]MULTI!$K$11),0)</f>
        <v>168736</v>
      </c>
      <c r="F235" s="108">
        <f>VLOOKUP(A235,[5]Лист1!$A:$E,COLUMN([5]Лист1!$C$4),0)</f>
        <v>0</v>
      </c>
      <c r="G235" s="108">
        <f>VLOOKUP(A235,[5]Лист1!$A:$E,COLUMN([5]Лист1!$D$526),0)</f>
        <v>0</v>
      </c>
      <c r="H235" s="108">
        <f>VLOOKUP(A235,[6]Лист1!$A:$E,COLUMN([6]Лист1!$C$4),0)</f>
        <v>0</v>
      </c>
      <c r="I235" s="108">
        <f>VLOOKUP(A235,[7]Лист1!$A:$E,COLUMN([7]Лист1!$C$4),0)</f>
        <v>0</v>
      </c>
    </row>
    <row r="236" spans="1:9">
      <c r="A236" s="111" t="s">
        <v>6627</v>
      </c>
      <c r="D236" s="111" t="str">
        <f>A236</f>
        <v>FTXJ50AW9</v>
      </c>
      <c r="E236" s="112">
        <f>VLOOKUP(A236,[15]MULTI!$A:$M,COLUMN([15]MULTI!$K$11),0)</f>
        <v>199486</v>
      </c>
      <c r="F236" s="108">
        <f>VLOOKUP(A236,[5]Лист1!$A:$E,COLUMN([5]Лист1!$C$4),0)</f>
        <v>0</v>
      </c>
      <c r="G236" s="108">
        <f>VLOOKUP(A236,[5]Лист1!$A:$E,COLUMN([5]Лист1!$D$526),0)</f>
        <v>0</v>
      </c>
      <c r="H236" s="108">
        <f>VLOOKUP(A236,[6]Лист1!$A:$E,COLUMN([6]Лист1!$C$4),0)</f>
        <v>0</v>
      </c>
      <c r="I236" s="108">
        <f>VLOOKUP(A236,[7]Лист1!$A:$E,COLUMN([7]Лист1!$C$4),0)</f>
        <v>0</v>
      </c>
    </row>
    <row r="237" spans="1:9" s="107" customFormat="1">
      <c r="A237" s="128" t="s">
        <v>6807</v>
      </c>
      <c r="B237" s="128"/>
      <c r="C237" s="128"/>
      <c r="D237" s="128"/>
      <c r="E237" s="128"/>
      <c r="F237" s="128"/>
      <c r="G237" s="128"/>
    </row>
    <row r="238" spans="1:9">
      <c r="A238" s="111" t="s">
        <v>6629</v>
      </c>
      <c r="D238" s="111" t="str">
        <f t="shared" si="42"/>
        <v>FTXJ20AS</v>
      </c>
      <c r="E238" s="112">
        <f>VLOOKUP(A238,[15]MULTI!$A:$M,COLUMN([15]MULTI!$K$11),0)</f>
        <v>144985</v>
      </c>
      <c r="F238" s="108">
        <f>VLOOKUP(A238,[5]Лист1!$A:$E,COLUMN([5]Лист1!$C$4),0)</f>
        <v>29</v>
      </c>
      <c r="G238" s="108">
        <f>VLOOKUP(A238,[5]Лист1!$A:$E,COLUMN([5]Лист1!$D$526),0)</f>
        <v>0</v>
      </c>
      <c r="H238" s="108">
        <f>VLOOKUP(A238,[6]Лист1!$A:$E,COLUMN([6]Лист1!$C$4),0)</f>
        <v>0</v>
      </c>
      <c r="I238" s="108">
        <f>VLOOKUP(A238,[7]Лист1!$A:$E,COLUMN([7]Лист1!$C$4),0)</f>
        <v>0</v>
      </c>
    </row>
    <row r="239" spans="1:9">
      <c r="A239" s="111" t="s">
        <v>6630</v>
      </c>
      <c r="D239" s="111" t="str">
        <f t="shared" si="42"/>
        <v>FTXJ25AS</v>
      </c>
      <c r="E239" s="112">
        <f>VLOOKUP(A239,[15]MULTI!$A:$M,COLUMN([15]MULTI!$K$11),0)</f>
        <v>155985</v>
      </c>
      <c r="F239" s="108">
        <f>VLOOKUP(A239,[5]Лист1!$A:$E,COLUMN([5]Лист1!$C$4),0)</f>
        <v>0</v>
      </c>
      <c r="G239" s="108">
        <f>VLOOKUP(A239,[5]Лист1!$A:$E,COLUMN([5]Лист1!$D$526),0)</f>
        <v>0</v>
      </c>
      <c r="H239" s="108">
        <f>VLOOKUP(A239,[6]Лист1!$A:$E,COLUMN([6]Лист1!$C$4),0)</f>
        <v>0</v>
      </c>
      <c r="I239" s="108">
        <f>VLOOKUP(A239,[7]Лист1!$A:$E,COLUMN([7]Лист1!$C$4),0)</f>
        <v>0</v>
      </c>
    </row>
    <row r="240" spans="1:9">
      <c r="A240" s="111" t="s">
        <v>6631</v>
      </c>
      <c r="D240" s="111" t="str">
        <f t="shared" si="42"/>
        <v>FTXJ35AS</v>
      </c>
      <c r="E240" s="112">
        <f>VLOOKUP(A240,[15]MULTI!$A:$M,COLUMN([15]MULTI!$K$11),0)</f>
        <v>170086</v>
      </c>
      <c r="F240" s="108">
        <f>VLOOKUP(A240,[5]Лист1!$A:$E,COLUMN([5]Лист1!$C$4),0)</f>
        <v>0</v>
      </c>
      <c r="G240" s="108">
        <f>VLOOKUP(A240,[5]Лист1!$A:$E,COLUMN([5]Лист1!$D$526),0)</f>
        <v>0</v>
      </c>
      <c r="H240" s="108">
        <f>VLOOKUP(A240,[6]Лист1!$A:$E,COLUMN([6]Лист1!$C$4),0)</f>
        <v>0</v>
      </c>
      <c r="I240" s="108">
        <f>VLOOKUP(A240,[7]Лист1!$A:$E,COLUMN([7]Лист1!$C$4),0)</f>
        <v>0</v>
      </c>
    </row>
    <row r="241" spans="1:9">
      <c r="A241" s="111" t="s">
        <v>6632</v>
      </c>
      <c r="D241" s="111" t="str">
        <f t="shared" si="42"/>
        <v>FTXJ50AS</v>
      </c>
      <c r="E241" s="112">
        <f>VLOOKUP(A241,[15]MULTI!$A:$M,COLUMN([15]MULTI!$K$11),0)</f>
        <v>192346</v>
      </c>
      <c r="F241" s="108">
        <f>VLOOKUP(A241,[5]Лист1!$A:$E,COLUMN([5]Лист1!$C$4),0)</f>
        <v>0</v>
      </c>
      <c r="G241" s="108">
        <f>VLOOKUP(A241,[5]Лист1!$A:$E,COLUMN([5]Лист1!$D$526),0)</f>
        <v>0</v>
      </c>
      <c r="H241" s="108">
        <f>VLOOKUP(A241,[6]Лист1!$A:$E,COLUMN([6]Лист1!$C$4),0)</f>
        <v>0</v>
      </c>
      <c r="I241" s="108">
        <f>VLOOKUP(A241,[7]Лист1!$A:$E,COLUMN([7]Лист1!$C$4),0)</f>
        <v>0</v>
      </c>
    </row>
    <row r="242" spans="1:9">
      <c r="A242" s="111" t="s">
        <v>6633</v>
      </c>
      <c r="D242" s="111" t="str">
        <f>A242</f>
        <v>FTXJ20AS9</v>
      </c>
      <c r="E242" s="112">
        <f>VLOOKUP(A242,[15]MULTI!$A:$M,COLUMN([15]MULTI!$K$11),0)</f>
        <v>150985</v>
      </c>
      <c r="F242" s="108">
        <f>VLOOKUP(A242,[5]Лист1!$A:$E,COLUMN([5]Лист1!$C$4),0)</f>
        <v>1</v>
      </c>
      <c r="G242" s="108">
        <f>VLOOKUP(A242,[5]Лист1!$A:$E,COLUMN([5]Лист1!$D$526),0)</f>
        <v>0</v>
      </c>
      <c r="H242" s="108">
        <f>VLOOKUP(A242,[6]Лист1!$A:$E,COLUMN([6]Лист1!$C$4),0)</f>
        <v>0</v>
      </c>
      <c r="I242" s="108">
        <f>VLOOKUP(A242,[7]Лист1!$A:$E,COLUMN([7]Лист1!$C$4),0)</f>
        <v>0</v>
      </c>
    </row>
    <row r="243" spans="1:9">
      <c r="A243" s="111" t="s">
        <v>6634</v>
      </c>
      <c r="D243" s="111" t="str">
        <f>A243</f>
        <v>FTXJ25AS9</v>
      </c>
      <c r="E243" s="112">
        <f>VLOOKUP(A243,[15]MULTI!$A:$M,COLUMN([15]MULTI!$K$11),0)</f>
        <v>160985</v>
      </c>
      <c r="F243" s="108">
        <f>VLOOKUP(A243,[5]Лист1!$A:$E,COLUMN([5]Лист1!$C$4),0)</f>
        <v>0</v>
      </c>
      <c r="G243" s="108">
        <f>VLOOKUP(A243,[5]Лист1!$A:$E,COLUMN([5]Лист1!$D$526),0)</f>
        <v>0</v>
      </c>
      <c r="H243" s="108">
        <f>VLOOKUP(A243,[6]Лист1!$A:$E,COLUMN([6]Лист1!$C$4),0)</f>
        <v>0</v>
      </c>
      <c r="I243" s="108">
        <f>VLOOKUP(A243,[7]Лист1!$A:$E,COLUMN([7]Лист1!$C$4),0)</f>
        <v>0</v>
      </c>
    </row>
    <row r="244" spans="1:9">
      <c r="A244" s="111" t="s">
        <v>6635</v>
      </c>
      <c r="D244" s="111" t="str">
        <f>A244</f>
        <v>FTXJ35AS9</v>
      </c>
      <c r="E244" s="112">
        <f>VLOOKUP(A244,[15]MULTI!$A:$M,COLUMN([15]MULTI!$K$11),0)</f>
        <v>173686</v>
      </c>
      <c r="F244" s="108">
        <f>VLOOKUP(A244,[5]Лист1!$A:$E,COLUMN([5]Лист1!$C$4),0)</f>
        <v>1</v>
      </c>
      <c r="G244" s="108">
        <f>VLOOKUP(A244,[5]Лист1!$A:$E,COLUMN([5]Лист1!$D$526),0)</f>
        <v>0</v>
      </c>
      <c r="H244" s="108">
        <f>VLOOKUP(A244,[6]Лист1!$A:$E,COLUMN([6]Лист1!$C$4),0)</f>
        <v>0</v>
      </c>
      <c r="I244" s="108">
        <f>VLOOKUP(A244,[7]Лист1!$A:$E,COLUMN([7]Лист1!$C$4),0)</f>
        <v>0</v>
      </c>
    </row>
    <row r="245" spans="1:9">
      <c r="A245" s="111" t="s">
        <v>6636</v>
      </c>
      <c r="D245" s="111" t="str">
        <f>A245</f>
        <v>FTXJ50AS9</v>
      </c>
      <c r="E245" s="112">
        <f>VLOOKUP(A245,[15]MULTI!$A:$M,COLUMN([15]MULTI!$K$11),0)</f>
        <v>211246</v>
      </c>
      <c r="F245" s="108">
        <f>VLOOKUP(A245,[5]Лист1!$A:$E,COLUMN([5]Лист1!$C$4),0)</f>
        <v>4</v>
      </c>
      <c r="G245" s="108">
        <f>VLOOKUP(A245,[5]Лист1!$A:$E,COLUMN([5]Лист1!$D$526),0)</f>
        <v>0</v>
      </c>
      <c r="H245" s="108">
        <f>VLOOKUP(A245,[6]Лист1!$A:$E,COLUMN([6]Лист1!$C$4),0)</f>
        <v>0</v>
      </c>
      <c r="I245" s="108">
        <f>VLOOKUP(A245,[7]Лист1!$A:$E,COLUMN([7]Лист1!$C$4),0)</f>
        <v>0</v>
      </c>
    </row>
    <row r="246" spans="1:9" s="107" customFormat="1">
      <c r="A246" s="128" t="s">
        <v>6806</v>
      </c>
      <c r="B246" s="128"/>
      <c r="C246" s="128"/>
      <c r="D246" s="128"/>
      <c r="E246" s="128"/>
      <c r="F246" s="128"/>
      <c r="G246" s="128"/>
    </row>
    <row r="247" spans="1:9">
      <c r="A247" s="111" t="s">
        <v>6637</v>
      </c>
      <c r="D247" s="111" t="str">
        <f t="shared" si="42"/>
        <v>FTXJ20AB</v>
      </c>
      <c r="E247" s="112">
        <f>VLOOKUP(A247,[15]MULTI!$A:$M,COLUMN([15]MULTI!$K$11),0)</f>
        <v>144985</v>
      </c>
      <c r="F247" s="108">
        <f>VLOOKUP(A247,[5]Лист1!$A:$E,COLUMN([5]Лист1!$C$4),0)</f>
        <v>10</v>
      </c>
      <c r="G247" s="108">
        <f>VLOOKUP(A247,[5]Лист1!$A:$E,COLUMN([5]Лист1!$D$526),0)</f>
        <v>0</v>
      </c>
      <c r="H247" s="108">
        <f>VLOOKUP(A247,[6]Лист1!$A:$E,COLUMN([6]Лист1!$C$4),0)</f>
        <v>0</v>
      </c>
      <c r="I247" s="108">
        <f>VLOOKUP(A247,[7]Лист1!$A:$E,COLUMN([7]Лист1!$C$4),0)</f>
        <v>0</v>
      </c>
    </row>
    <row r="248" spans="1:9">
      <c r="A248" s="111" t="s">
        <v>6638</v>
      </c>
      <c r="D248" s="111" t="str">
        <f t="shared" si="42"/>
        <v>FTXJ25AB</v>
      </c>
      <c r="E248" s="112">
        <f>VLOOKUP(A248,[15]MULTI!$A:$M,COLUMN([15]MULTI!$K$11),0)</f>
        <v>155985</v>
      </c>
      <c r="F248" s="108">
        <f>VLOOKUP(A248,[5]Лист1!$A:$E,COLUMN([5]Лист1!$C$4),0)</f>
        <v>0</v>
      </c>
      <c r="G248" s="108">
        <f>VLOOKUP(A248,[5]Лист1!$A:$E,COLUMN([5]Лист1!$D$526),0)</f>
        <v>0</v>
      </c>
      <c r="H248" s="108">
        <f>VLOOKUP(A248,[6]Лист1!$A:$E,COLUMN([6]Лист1!$C$4),0)</f>
        <v>0</v>
      </c>
      <c r="I248" s="108">
        <f>VLOOKUP(A248,[7]Лист1!$A:$E,COLUMN([7]Лист1!$C$4),0)</f>
        <v>0</v>
      </c>
    </row>
    <row r="249" spans="1:9">
      <c r="A249" s="111" t="s">
        <v>6640</v>
      </c>
      <c r="D249" s="111" t="str">
        <f>A249</f>
        <v>FTXJ20AB9</v>
      </c>
      <c r="E249" s="112">
        <f>VLOOKUP(A249,[15]MULTI!$A:$M,COLUMN([15]MULTI!$K$11),0)</f>
        <v>150985</v>
      </c>
      <c r="F249" s="108">
        <f>VLOOKUP(A249,[5]Лист1!$A:$E,COLUMN([5]Лист1!$C$4),0)</f>
        <v>4</v>
      </c>
      <c r="G249" s="108">
        <f>VLOOKUP(A249,[5]Лист1!$A:$E,COLUMN([5]Лист1!$D$526),0)</f>
        <v>0</v>
      </c>
      <c r="H249" s="108">
        <f>VLOOKUP(A249,[6]Лист1!$A:$E,COLUMN([6]Лист1!$C$4),0)</f>
        <v>0</v>
      </c>
      <c r="I249" s="108">
        <f>VLOOKUP(A249,[7]Лист1!$A:$E,COLUMN([7]Лист1!$C$4),0)</f>
        <v>0</v>
      </c>
    </row>
    <row r="250" spans="1:9">
      <c r="A250" s="111" t="s">
        <v>6641</v>
      </c>
      <c r="D250" s="111" t="str">
        <f>A250</f>
        <v>FTXJ25AB9</v>
      </c>
      <c r="E250" s="112">
        <f>VLOOKUP(A250,[15]MULTI!$A:$M,COLUMN([15]MULTI!$K$11),0)</f>
        <v>160985</v>
      </c>
      <c r="F250" s="108">
        <f>VLOOKUP(A250,[5]Лист1!$A:$E,COLUMN([5]Лист1!$C$4),0)</f>
        <v>0</v>
      </c>
      <c r="G250" s="108">
        <f>VLOOKUP(A250,[5]Лист1!$A:$E,COLUMN([5]Лист1!$D$526),0)</f>
        <v>0</v>
      </c>
      <c r="H250" s="108">
        <f>VLOOKUP(A250,[6]Лист1!$A:$E,COLUMN([6]Лист1!$C$4),0)</f>
        <v>0</v>
      </c>
      <c r="I250" s="108">
        <f>VLOOKUP(A250,[7]Лист1!$A:$E,COLUMN([7]Лист1!$C$4),0)</f>
        <v>0</v>
      </c>
    </row>
    <row r="251" spans="1:9">
      <c r="A251" s="111" t="s">
        <v>6642</v>
      </c>
      <c r="D251" s="111" t="str">
        <f>A251</f>
        <v>FTXJ35AB9</v>
      </c>
      <c r="E251" s="112">
        <f>VLOOKUP(A251,[15]MULTI!$A:$M,COLUMN([15]MULTI!$K$11),0)</f>
        <v>175036</v>
      </c>
      <c r="F251" s="108">
        <f>VLOOKUP(A251,[5]Лист1!$A:$E,COLUMN([5]Лист1!$C$4),0)</f>
        <v>15</v>
      </c>
      <c r="G251" s="108">
        <f>VLOOKUP(A251,[5]Лист1!$A:$E,COLUMN([5]Лист1!$D$526),0)</f>
        <v>0</v>
      </c>
      <c r="H251" s="108">
        <f>VLOOKUP(A251,[6]Лист1!$A:$E,COLUMN([6]Лист1!$C$4),0)</f>
        <v>0</v>
      </c>
      <c r="I251" s="108">
        <f>VLOOKUP(A251,[7]Лист1!$A:$E,COLUMN([7]Лист1!$C$4),0)</f>
        <v>0</v>
      </c>
    </row>
    <row r="252" spans="1:9">
      <c r="A252" s="111" t="s">
        <v>6643</v>
      </c>
      <c r="D252" s="111" t="str">
        <f>A252</f>
        <v>FTXJ50AB9</v>
      </c>
      <c r="E252" s="112">
        <f>VLOOKUP(A252,[15]MULTI!$A:$M,COLUMN([15]MULTI!$K$11),0)</f>
        <v>216286</v>
      </c>
      <c r="F252" s="108">
        <f>VLOOKUP(A252,[5]Лист1!$A:$E,COLUMN([5]Лист1!$C$4),0)</f>
        <v>0</v>
      </c>
      <c r="G252" s="108">
        <f>VLOOKUP(A252,[5]Лист1!$A:$E,COLUMN([5]Лист1!$D$526),0)</f>
        <v>0</v>
      </c>
      <c r="H252" s="108">
        <f>VLOOKUP(A252,[6]Лист1!$A:$E,COLUMN([6]Лист1!$C$4),0)</f>
        <v>0</v>
      </c>
      <c r="I252" s="108">
        <f>VLOOKUP(A252,[7]Лист1!$A:$E,COLUMN([7]Лист1!$C$4),0)</f>
        <v>0</v>
      </c>
    </row>
    <row r="253" spans="1:9">
      <c r="A253" s="111" t="s">
        <v>6639</v>
      </c>
      <c r="D253" s="111" t="str">
        <f t="shared" si="42"/>
        <v>FTXJ35AB</v>
      </c>
      <c r="E253" s="112">
        <f>VLOOKUP(A253,[15]MULTI!$A:$M,COLUMN([15]MULTI!$K$11),0)</f>
        <v>170086</v>
      </c>
      <c r="F253" s="108">
        <f>VLOOKUP(A253,[5]Лист1!$A:$E,COLUMN([5]Лист1!$C$4),0)</f>
        <v>6</v>
      </c>
      <c r="G253" s="108">
        <f>VLOOKUP(A253,[5]Лист1!$A:$E,COLUMN([5]Лист1!$D$526),0)</f>
        <v>0</v>
      </c>
      <c r="H253" s="108">
        <f>VLOOKUP(A253,[6]Лист1!$A:$E,COLUMN([6]Лист1!$C$4),0)</f>
        <v>0</v>
      </c>
      <c r="I253" s="108">
        <f>VLOOKUP(A253,[7]Лист1!$A:$E,COLUMN([7]Лист1!$C$4),0)</f>
        <v>0</v>
      </c>
    </row>
    <row r="254" spans="1:9" s="107" customFormat="1">
      <c r="A254" s="128" t="s">
        <v>6809</v>
      </c>
      <c r="B254" s="128"/>
      <c r="C254" s="128"/>
      <c r="D254" s="128"/>
      <c r="E254" s="128"/>
      <c r="F254" s="128"/>
      <c r="G254" s="128"/>
    </row>
    <row r="255" spans="1:9">
      <c r="A255" s="111" t="s">
        <v>6657</v>
      </c>
      <c r="D255" s="111" t="str">
        <f>A255</f>
        <v>FTXM20A</v>
      </c>
      <c r="E255" s="112">
        <f>VLOOKUP(A255,[15]MULTI!$A:$M,COLUMN([15]MULTI!$K$11),0)</f>
        <v>76287</v>
      </c>
      <c r="F255" s="108">
        <f>VLOOKUP(A255,[5]Лист1!$A:$E,COLUMN([5]Лист1!$C$4),0)</f>
        <v>0</v>
      </c>
      <c r="G255" s="108">
        <f>VLOOKUP(A255,[5]Лист1!$A:$E,COLUMN([5]Лист1!$D$526),0)</f>
        <v>0</v>
      </c>
      <c r="H255" s="108">
        <f>VLOOKUP(A255,[6]Лист1!$A:$E,COLUMN([6]Лист1!$C$4),0)</f>
        <v>0</v>
      </c>
      <c r="I255" s="108">
        <f>VLOOKUP(A255,[7]Лист1!$A:$E,COLUMN([7]Лист1!$C$4),0)</f>
        <v>0</v>
      </c>
    </row>
    <row r="256" spans="1:9">
      <c r="A256" s="111" t="s">
        <v>6659</v>
      </c>
      <c r="D256" s="111" t="str">
        <f t="shared" ref="D256:D293" si="43">A256</f>
        <v>FTXM25A</v>
      </c>
      <c r="E256" s="112">
        <f>VLOOKUP(A256,[15]MULTI!$A:$M,COLUMN([15]MULTI!$K$11),0)</f>
        <v>97986</v>
      </c>
      <c r="F256" s="108">
        <f>VLOOKUP(A256,[5]Лист1!$A:$E,COLUMN([5]Лист1!$C$4),0)</f>
        <v>0</v>
      </c>
      <c r="G256" s="108">
        <f>VLOOKUP(A256,[5]Лист1!$A:$E,COLUMN([5]Лист1!$D$526),0)</f>
        <v>0</v>
      </c>
      <c r="H256" s="108">
        <f>VLOOKUP(A256,[6]Лист1!$A:$E,COLUMN([6]Лист1!$C$4),0)</f>
        <v>0</v>
      </c>
      <c r="I256" s="108">
        <f>VLOOKUP(A256,[7]Лист1!$A:$E,COLUMN([7]Лист1!$C$4),0)</f>
        <v>0</v>
      </c>
    </row>
    <row r="257" spans="1:9">
      <c r="A257" s="111" t="s">
        <v>6662</v>
      </c>
      <c r="D257" s="111" t="str">
        <f t="shared" si="43"/>
        <v>FTXM35A</v>
      </c>
      <c r="E257" s="112">
        <f>VLOOKUP(A257,[15]MULTI!$A:$M,COLUMN([15]MULTI!$K$11),0)</f>
        <v>115186</v>
      </c>
      <c r="F257" s="108">
        <f>VLOOKUP(A257,[5]Лист1!$A:$E,COLUMN([5]Лист1!$C$4),0)</f>
        <v>0</v>
      </c>
      <c r="G257" s="108">
        <f>VLOOKUP(A257,[5]Лист1!$A:$E,COLUMN([5]Лист1!$D$526),0)</f>
        <v>0</v>
      </c>
      <c r="H257" s="108">
        <f>VLOOKUP(A257,[6]Лист1!$A:$E,COLUMN([6]Лист1!$C$4),0)</f>
        <v>0</v>
      </c>
      <c r="I257" s="108">
        <f>VLOOKUP(A257,[7]Лист1!$A:$E,COLUMN([7]Лист1!$C$4),0)</f>
        <v>0</v>
      </c>
    </row>
    <row r="258" spans="1:9">
      <c r="A258" s="111" t="s">
        <v>6665</v>
      </c>
      <c r="D258" s="111" t="str">
        <f t="shared" si="43"/>
        <v>FTXM50A</v>
      </c>
      <c r="E258" s="112">
        <f>VLOOKUP(A258,[15]MULTI!$A:$M,COLUMN([15]MULTI!$K$11),0)</f>
        <v>135437</v>
      </c>
      <c r="F258" s="108">
        <f>VLOOKUP(A258,[5]Лист1!$A:$E,COLUMN([5]Лист1!$C$4),0)</f>
        <v>22</v>
      </c>
      <c r="G258" s="108">
        <f>VLOOKUP(A258,[5]Лист1!$A:$E,COLUMN([5]Лист1!$D$526),0)</f>
        <v>0</v>
      </c>
      <c r="H258" s="108">
        <f>VLOOKUP(A258,[6]Лист1!$A:$E,COLUMN([6]Лист1!$C$4),0)</f>
        <v>0</v>
      </c>
      <c r="I258" s="108">
        <f>VLOOKUP(A258,[7]Лист1!$A:$E,COLUMN([7]Лист1!$C$4),0)</f>
        <v>0</v>
      </c>
    </row>
    <row r="259" spans="1:9">
      <c r="A259" s="111" t="s">
        <v>6668</v>
      </c>
      <c r="D259" s="111" t="str">
        <f t="shared" si="43"/>
        <v>FTXM60A</v>
      </c>
      <c r="E259" s="112">
        <f>VLOOKUP(A259,[15]MULTI!$A:$M,COLUMN([15]MULTI!$K$11),0)</f>
        <v>143137</v>
      </c>
      <c r="F259" s="108">
        <f>VLOOKUP(A259,[5]Лист1!$A:$E,COLUMN([5]Лист1!$C$4),0)</f>
        <v>0</v>
      </c>
      <c r="G259" s="108">
        <f>VLOOKUP(A259,[5]Лист1!$A:$E,COLUMN([5]Лист1!$D$526),0)</f>
        <v>0</v>
      </c>
      <c r="H259" s="108">
        <f>VLOOKUP(A259,[6]Лист1!$A:$E,COLUMN([6]Лист1!$C$4),0)</f>
        <v>0</v>
      </c>
      <c r="I259" s="108">
        <f>VLOOKUP(A259,[7]Лист1!$A:$E,COLUMN([7]Лист1!$C$4),0)</f>
        <v>0</v>
      </c>
    </row>
    <row r="260" spans="1:9">
      <c r="A260" s="111" t="s">
        <v>6670</v>
      </c>
      <c r="D260" s="111" t="str">
        <f t="shared" si="43"/>
        <v>FTXM71A</v>
      </c>
      <c r="E260" s="112">
        <f>VLOOKUP(A260,[15]MULTI!$A:$M,COLUMN([15]MULTI!$K$11),0)</f>
        <v>160637</v>
      </c>
      <c r="F260" s="108">
        <f>VLOOKUP(A260,[5]Лист1!$A:$E,COLUMN([5]Лист1!$C$4),0)</f>
        <v>0</v>
      </c>
      <c r="G260" s="108">
        <f>VLOOKUP(A260,[5]Лист1!$A:$E,COLUMN([5]Лист1!$D$526),0)</f>
        <v>0</v>
      </c>
      <c r="H260" s="108">
        <f>VLOOKUP(A260,[6]Лист1!$A:$E,COLUMN([6]Лист1!$C$4),0)</f>
        <v>0</v>
      </c>
      <c r="I260" s="108">
        <f>VLOOKUP(A260,[7]Лист1!$A:$E,COLUMN([7]Лист1!$C$4),0)</f>
        <v>0</v>
      </c>
    </row>
    <row r="261" spans="1:9">
      <c r="A261" s="111" t="s">
        <v>6653</v>
      </c>
      <c r="D261" s="111" t="str">
        <f t="shared" si="43"/>
        <v>FTXM60R</v>
      </c>
      <c r="E261" s="112">
        <f>VLOOKUP(A261,[15]MULTI!$A:$M,COLUMN([15]MULTI!$K$11),0)</f>
        <v>143137</v>
      </c>
      <c r="F261" s="108" t="str">
        <f>VLOOKUP(A261,[5]Лист1!$A:$E,COLUMN([5]Лист1!$C$4),0)</f>
        <v>&gt;50</v>
      </c>
      <c r="G261" s="108">
        <f>VLOOKUP(A261,[5]Лист1!$A:$E,COLUMN([5]Лист1!$D$526),0)</f>
        <v>0</v>
      </c>
      <c r="H261" s="108">
        <f>VLOOKUP(A261,[6]Лист1!$A:$E,COLUMN([6]Лист1!$C$4),0)</f>
        <v>0</v>
      </c>
      <c r="I261" s="108">
        <f>VLOOKUP(A261,[7]Лист1!$A:$E,COLUMN([7]Лист1!$C$4),0)</f>
        <v>0</v>
      </c>
    </row>
    <row r="262" spans="1:9">
      <c r="A262" s="111" t="s">
        <v>6655</v>
      </c>
      <c r="D262" s="111" t="str">
        <f t="shared" si="43"/>
        <v>FTXM71R</v>
      </c>
      <c r="E262" s="112">
        <f>VLOOKUP(A262,[15]MULTI!$A:$M,COLUMN([15]MULTI!$K$11),0)</f>
        <v>149437</v>
      </c>
      <c r="F262" s="108">
        <f>VLOOKUP(A262,[5]Лист1!$A:$E,COLUMN([5]Лист1!$C$4),0)</f>
        <v>15</v>
      </c>
      <c r="G262" s="108">
        <f>VLOOKUP(A262,[5]Лист1!$A:$E,COLUMN([5]Лист1!$D$526),0)</f>
        <v>0</v>
      </c>
      <c r="H262" s="108">
        <f>VLOOKUP(A262,[6]Лист1!$A:$E,COLUMN([6]Лист1!$C$4),0)</f>
        <v>0</v>
      </c>
      <c r="I262" s="108">
        <f>VLOOKUP(A262,[7]Лист1!$A:$E,COLUMN([7]Лист1!$C$4),0)</f>
        <v>0</v>
      </c>
    </row>
    <row r="263" spans="1:9" s="107" customFormat="1">
      <c r="A263" s="128" t="s">
        <v>6810</v>
      </c>
      <c r="B263" s="128"/>
      <c r="C263" s="128"/>
      <c r="D263" s="128"/>
      <c r="E263" s="128"/>
      <c r="F263" s="128"/>
      <c r="G263" s="128"/>
    </row>
    <row r="264" spans="1:9">
      <c r="A264" s="111" t="s">
        <v>6754</v>
      </c>
      <c r="D264" s="111" t="str">
        <f t="shared" si="43"/>
        <v>FTXP20N</v>
      </c>
      <c r="E264" s="112">
        <f>VLOOKUP(A264,[15]MULTI!$A:$M,COLUMN([15]MULTI!$K$11),0)</f>
        <v>63990</v>
      </c>
      <c r="F264" s="108" t="str">
        <f>VLOOKUP(A264,[5]Лист1!$A:$E,COLUMN([5]Лист1!$C$4),0)</f>
        <v>&gt;50</v>
      </c>
      <c r="G264" s="108">
        <f>VLOOKUP(A264,[5]Лист1!$A:$E,COLUMN([5]Лист1!$D$526),0)</f>
        <v>0</v>
      </c>
      <c r="H264" s="108">
        <f>VLOOKUP(A264,[6]Лист1!$A:$E,COLUMN([6]Лист1!$C$4),0)</f>
        <v>0</v>
      </c>
      <c r="I264" s="108">
        <f>VLOOKUP(A264,[7]Лист1!$A:$E,COLUMN([7]Лист1!$C$4),0)</f>
        <v>0</v>
      </c>
    </row>
    <row r="265" spans="1:9">
      <c r="A265" s="111" t="s">
        <v>6755</v>
      </c>
      <c r="D265" s="111" t="str">
        <f t="shared" si="43"/>
        <v>FTXP25N</v>
      </c>
      <c r="E265" s="112">
        <f>VLOOKUP(A265,[15]MULTI!$A:$M,COLUMN([15]MULTI!$K$11),0)</f>
        <v>67990</v>
      </c>
      <c r="F265" s="108" t="str">
        <f>VLOOKUP(A265,[5]Лист1!$A:$E,COLUMN([5]Лист1!$C$4),0)</f>
        <v>&gt;50</v>
      </c>
      <c r="G265" s="108">
        <f>VLOOKUP(A265,[5]Лист1!$A:$E,COLUMN([5]Лист1!$D$526),0)</f>
        <v>0</v>
      </c>
      <c r="H265" s="108">
        <f>VLOOKUP(A265,[6]Лист1!$A:$E,COLUMN([6]Лист1!$C$4),0)</f>
        <v>0</v>
      </c>
      <c r="I265" s="108">
        <f>VLOOKUP(A265,[7]Лист1!$A:$E,COLUMN([7]Лист1!$C$4),0)</f>
        <v>0</v>
      </c>
    </row>
    <row r="266" spans="1:9">
      <c r="A266" s="111" t="s">
        <v>6756</v>
      </c>
      <c r="D266" s="111" t="str">
        <f t="shared" si="43"/>
        <v>FTXP35N</v>
      </c>
      <c r="E266" s="112">
        <f>VLOOKUP(A266,[15]MULTI!$A:$M,COLUMN([15]MULTI!$K$11),0)</f>
        <v>74990</v>
      </c>
      <c r="F266" s="108">
        <f>VLOOKUP(A266,[5]Лист1!$A:$E,COLUMN([5]Лист1!$C$4),0)</f>
        <v>45</v>
      </c>
      <c r="G266" s="108">
        <f>VLOOKUP(A266,[5]Лист1!$A:$E,COLUMN([5]Лист1!$D$526),0)</f>
        <v>0</v>
      </c>
      <c r="H266" s="108">
        <f>VLOOKUP(A266,[6]Лист1!$A:$E,COLUMN([6]Лист1!$C$4),0)</f>
        <v>0</v>
      </c>
      <c r="I266" s="108">
        <f>VLOOKUP(A266,[7]Лист1!$A:$E,COLUMN([7]Лист1!$C$4),0)</f>
        <v>0</v>
      </c>
    </row>
    <row r="267" spans="1:9" s="107" customFormat="1">
      <c r="A267" s="128" t="s">
        <v>6811</v>
      </c>
      <c r="B267" s="128"/>
      <c r="C267" s="128"/>
      <c r="D267" s="128"/>
      <c r="E267" s="128"/>
      <c r="F267" s="128"/>
      <c r="G267" s="128"/>
    </row>
    <row r="268" spans="1:9">
      <c r="A268" s="111" t="s">
        <v>6734</v>
      </c>
      <c r="D268" s="111" t="str">
        <f t="shared" si="43"/>
        <v>FDXM25F9</v>
      </c>
      <c r="E268" s="112">
        <f>VLOOKUP(A268,[15]MULTI!$A:$M,COLUMN([15]MULTI!$K$11),0)</f>
        <v>97586</v>
      </c>
      <c r="F268" s="108">
        <f>VLOOKUP(A268,[5]Лист1!$A:$E,COLUMN([5]Лист1!$C$4),0)</f>
        <v>17</v>
      </c>
      <c r="G268" s="108">
        <f>VLOOKUP(A268,[5]Лист1!$A:$E,COLUMN([5]Лист1!$D$526),0)</f>
        <v>0</v>
      </c>
      <c r="H268" s="108">
        <f>VLOOKUP(A268,[6]Лист1!$A:$E,COLUMN([6]Лист1!$C$4),0)</f>
        <v>0</v>
      </c>
      <c r="I268" s="108">
        <f>VLOOKUP(A268,[7]Лист1!$A:$E,COLUMN([7]Лист1!$C$4),0)</f>
        <v>0</v>
      </c>
    </row>
    <row r="269" spans="1:9">
      <c r="A269" s="111" t="s">
        <v>6735</v>
      </c>
      <c r="D269" s="111" t="str">
        <f t="shared" si="43"/>
        <v>FDXM35F9</v>
      </c>
      <c r="E269" s="112">
        <f>VLOOKUP(A269,[15]MULTI!$A:$M,COLUMN([15]MULTI!$K$11),0)</f>
        <v>113186</v>
      </c>
      <c r="F269" s="108">
        <f>VLOOKUP(A269,[5]Лист1!$A:$E,COLUMN([5]Лист1!$C$4),0)</f>
        <v>0</v>
      </c>
      <c r="G269" s="108">
        <f>VLOOKUP(A269,[5]Лист1!$A:$E,COLUMN([5]Лист1!$D$526),0)</f>
        <v>0</v>
      </c>
      <c r="H269" s="108">
        <f>VLOOKUP(A269,[6]Лист1!$A:$E,COLUMN([6]Лист1!$C$4),0)</f>
        <v>0</v>
      </c>
      <c r="I269" s="108">
        <f>VLOOKUP(A269,[7]Лист1!$A:$E,COLUMN([7]Лист1!$C$4),0)</f>
        <v>0</v>
      </c>
    </row>
    <row r="270" spans="1:9">
      <c r="A270" s="111" t="s">
        <v>6736</v>
      </c>
      <c r="D270" s="111" t="str">
        <f t="shared" si="43"/>
        <v>FDXM50F9</v>
      </c>
      <c r="E270" s="112">
        <f>VLOOKUP(A270,[15]MULTI!$A:$M,COLUMN([15]MULTI!$K$11),0)</f>
        <v>137187</v>
      </c>
      <c r="F270" s="108">
        <f>VLOOKUP(A270,[5]Лист1!$A:$E,COLUMN([5]Лист1!$C$4),0)</f>
        <v>2</v>
      </c>
      <c r="G270" s="108">
        <f>VLOOKUP(A270,[5]Лист1!$A:$E,COLUMN([5]Лист1!$D$526),0)</f>
        <v>0</v>
      </c>
      <c r="H270" s="108">
        <f>VLOOKUP(A270,[6]Лист1!$A:$E,COLUMN([6]Лист1!$C$4),0)</f>
        <v>0</v>
      </c>
      <c r="I270" s="108">
        <f>VLOOKUP(A270,[7]Лист1!$A:$E,COLUMN([7]Лист1!$C$4),0)</f>
        <v>0</v>
      </c>
    </row>
    <row r="271" spans="1:9">
      <c r="A271" s="111" t="s">
        <v>6737</v>
      </c>
      <c r="D271" s="111" t="str">
        <f t="shared" si="43"/>
        <v>FDXM60F9</v>
      </c>
      <c r="E271" s="112">
        <f>VLOOKUP(A271,[15]MULTI!$A:$M,COLUMN([15]MULTI!$K$11),0)</f>
        <v>145937</v>
      </c>
      <c r="F271" s="108">
        <f>VLOOKUP(A271,[5]Лист1!$A:$E,COLUMN([5]Лист1!$C$4),0)</f>
        <v>0</v>
      </c>
      <c r="G271" s="108">
        <f>VLOOKUP(A271,[5]Лист1!$A:$E,COLUMN([5]Лист1!$D$526),0)</f>
        <v>0</v>
      </c>
      <c r="H271" s="108">
        <f>VLOOKUP(A271,[6]Лист1!$A:$E,COLUMN([6]Лист1!$C$4),0)</f>
        <v>0</v>
      </c>
      <c r="I271" s="108">
        <f>VLOOKUP(A271,[7]Лист1!$A:$E,COLUMN([7]Лист1!$C$4),0)</f>
        <v>0</v>
      </c>
    </row>
    <row r="272" spans="1:9" s="107" customFormat="1">
      <c r="A272" s="128" t="s">
        <v>6812</v>
      </c>
      <c r="B272" s="128"/>
      <c r="C272" s="128"/>
      <c r="D272" s="128"/>
      <c r="E272" s="128"/>
      <c r="F272" s="128"/>
      <c r="G272" s="128"/>
    </row>
    <row r="273" spans="1:9">
      <c r="A273" s="111" t="s">
        <v>6757</v>
      </c>
      <c r="D273" s="111" t="str">
        <f t="shared" si="43"/>
        <v>FBA35A9</v>
      </c>
      <c r="E273" s="112">
        <f>VLOOKUP(A273,[15]MULTI!$A:$M,COLUMN([15]MULTI!$K$11),0)</f>
        <v>158990</v>
      </c>
      <c r="F273" s="108">
        <f>VLOOKUP(A273,[5]Лист1!$A:$E,COLUMN([5]Лист1!$C$4),0)</f>
        <v>0</v>
      </c>
      <c r="G273" s="108">
        <f>VLOOKUP(A273,[5]Лист1!$A:$E,COLUMN([5]Лист1!$D$526),0)</f>
        <v>0</v>
      </c>
      <c r="H273" s="108">
        <f>VLOOKUP(A273,[6]Лист1!$A:$E,COLUMN([6]Лист1!$C$4),0)</f>
        <v>0</v>
      </c>
      <c r="I273" s="108">
        <f>VLOOKUP(A273,[7]Лист1!$A:$E,COLUMN([7]Лист1!$C$4),0)</f>
        <v>0</v>
      </c>
    </row>
    <row r="274" spans="1:9">
      <c r="A274" s="111" t="s">
        <v>6758</v>
      </c>
      <c r="D274" s="111" t="str">
        <f t="shared" si="43"/>
        <v>FBA50A9</v>
      </c>
      <c r="E274" s="112">
        <f>VLOOKUP(A274,[15]MULTI!$A:$M,COLUMN([15]MULTI!$K$11),0)</f>
        <v>168990</v>
      </c>
      <c r="F274" s="108">
        <f>VLOOKUP(A274,[5]Лист1!$A:$E,COLUMN([5]Лист1!$C$4),0)</f>
        <v>0</v>
      </c>
      <c r="G274" s="108">
        <f>VLOOKUP(A274,[5]Лист1!$A:$E,COLUMN([5]Лист1!$D$526),0)</f>
        <v>0</v>
      </c>
      <c r="H274" s="108">
        <f>VLOOKUP(A274,[6]Лист1!$A:$E,COLUMN([6]Лист1!$C$4),0)</f>
        <v>0</v>
      </c>
      <c r="I274" s="108">
        <f>VLOOKUP(A274,[7]Лист1!$A:$E,COLUMN([7]Лист1!$C$4),0)</f>
        <v>0</v>
      </c>
    </row>
    <row r="275" spans="1:9">
      <c r="A275" s="111" t="s">
        <v>6759</v>
      </c>
      <c r="D275" s="111" t="str">
        <f t="shared" si="43"/>
        <v>FBA60A9</v>
      </c>
      <c r="E275" s="112">
        <f>VLOOKUP(A275,[15]MULTI!$A:$M,COLUMN([15]MULTI!$K$11),0)</f>
        <v>186990</v>
      </c>
      <c r="F275" s="108">
        <f>VLOOKUP(A275,[5]Лист1!$A:$E,COLUMN([5]Лист1!$C$4),0)</f>
        <v>0</v>
      </c>
      <c r="G275" s="108">
        <f>VLOOKUP(A275,[5]Лист1!$A:$E,COLUMN([5]Лист1!$D$526),0)</f>
        <v>0</v>
      </c>
      <c r="H275" s="108">
        <f>VLOOKUP(A275,[6]Лист1!$A:$E,COLUMN([6]Лист1!$C$4),0)</f>
        <v>0</v>
      </c>
      <c r="I275" s="108">
        <f>VLOOKUP(A275,[7]Лист1!$A:$E,COLUMN([7]Лист1!$C$4),0)</f>
        <v>0</v>
      </c>
    </row>
    <row r="276" spans="1:9" s="107" customFormat="1">
      <c r="A276" s="137" t="s">
        <v>6813</v>
      </c>
      <c r="B276" s="128"/>
      <c r="C276" s="128"/>
      <c r="D276" s="128"/>
      <c r="E276" s="128"/>
      <c r="F276" s="128"/>
      <c r="G276" s="128"/>
    </row>
    <row r="277" spans="1:9">
      <c r="A277" s="111" t="s">
        <v>6760</v>
      </c>
      <c r="B277" s="111" t="s">
        <v>6761</v>
      </c>
      <c r="D277" s="111" t="str">
        <f>_xlfn.CONCAT(A277," / ",B277)</f>
        <v>FCAG35B / BYCQ140E</v>
      </c>
      <c r="E277" s="112">
        <f>VLOOKUP(A277,[15]MULTI!$A:$M,COLUMN([15]MULTI!$K$11),0)</f>
        <v>227990</v>
      </c>
      <c r="F277" s="108">
        <f>VLOOKUP(A277,[5]Лист1!$A:$E,COLUMN([5]Лист1!$C$4),0)</f>
        <v>12</v>
      </c>
      <c r="G277" s="108">
        <f>VLOOKUP(A277,[5]Лист1!$A:$E,COLUMN([5]Лист1!$D$526),0)</f>
        <v>0</v>
      </c>
      <c r="H277" s="108">
        <f>VLOOKUP(A277,[6]Лист1!$A:$E,COLUMN([6]Лист1!$C$4),0)</f>
        <v>0</v>
      </c>
      <c r="I277" s="108">
        <f>VLOOKUP(A277,[7]Лист1!$A:$E,COLUMN([7]Лист1!$C$4),0)</f>
        <v>0</v>
      </c>
    </row>
    <row r="278" spans="1:9">
      <c r="A278" s="111" t="s">
        <v>6762</v>
      </c>
      <c r="B278" s="111" t="s">
        <v>6761</v>
      </c>
      <c r="D278" s="111" t="str">
        <f t="shared" ref="D278:D284" si="44">_xlfn.CONCAT(A278," / ",B278)</f>
        <v>FCAG50B / BYCQ140E</v>
      </c>
      <c r="E278" s="112">
        <f>VLOOKUP(A278,[15]MULTI!$A:$M,COLUMN([15]MULTI!$K$11),0)</f>
        <v>239990</v>
      </c>
      <c r="F278" s="108">
        <f>VLOOKUP(A278,[5]Лист1!$A:$E,COLUMN([5]Лист1!$C$4),0)</f>
        <v>8</v>
      </c>
      <c r="G278" s="108">
        <f>VLOOKUP(A278,[5]Лист1!$A:$E,COLUMN([5]Лист1!$D$526),0)</f>
        <v>0</v>
      </c>
      <c r="H278" s="108">
        <f>VLOOKUP(A278,[6]Лист1!$A:$E,COLUMN([6]Лист1!$C$4),0)</f>
        <v>0</v>
      </c>
      <c r="I278" s="108">
        <f>VLOOKUP(A278,[7]Лист1!$A:$E,COLUMN([7]Лист1!$C$4),0)</f>
        <v>0</v>
      </c>
    </row>
    <row r="279" spans="1:9">
      <c r="A279" s="111" t="s">
        <v>6763</v>
      </c>
      <c r="B279" s="111" t="s">
        <v>6761</v>
      </c>
      <c r="D279" s="111" t="str">
        <f t="shared" si="44"/>
        <v>FCAG60B / BYCQ140E</v>
      </c>
      <c r="E279" s="112">
        <f>VLOOKUP(A279,[15]MULTI!$A:$M,COLUMN([15]MULTI!$K$11),0)</f>
        <v>252990</v>
      </c>
      <c r="F279" s="108">
        <f>VLOOKUP(A279,[5]Лист1!$A:$E,COLUMN([5]Лист1!$C$4),0)</f>
        <v>4</v>
      </c>
      <c r="G279" s="108">
        <f>VLOOKUP(A279,[5]Лист1!$A:$E,COLUMN([5]Лист1!$D$526),0)</f>
        <v>5</v>
      </c>
      <c r="H279" s="108">
        <f>VLOOKUP(A279,[6]Лист1!$A:$E,COLUMN([6]Лист1!$C$4),0)</f>
        <v>0</v>
      </c>
      <c r="I279" s="108">
        <f>VLOOKUP(A279,[7]Лист1!$A:$E,COLUMN([7]Лист1!$C$4),0)</f>
        <v>0</v>
      </c>
    </row>
    <row r="280" spans="1:9" s="107" customFormat="1">
      <c r="A280" s="137" t="s">
        <v>6814</v>
      </c>
      <c r="B280" s="128"/>
      <c r="C280" s="128"/>
      <c r="D280" s="128"/>
      <c r="E280" s="128"/>
      <c r="F280" s="128"/>
      <c r="G280" s="128"/>
    </row>
    <row r="281" spans="1:9">
      <c r="A281" s="111" t="s">
        <v>6764</v>
      </c>
      <c r="B281" s="111" t="s">
        <v>6765</v>
      </c>
      <c r="D281" s="111" t="str">
        <f t="shared" si="44"/>
        <v>FFA25A9 / BYFQ60B3</v>
      </c>
      <c r="E281" s="112">
        <f>VLOOKUP(A281,[15]MULTI!$A:$M,COLUMN([15]MULTI!$K$11),0)</f>
        <v>250490</v>
      </c>
      <c r="F281" s="108">
        <f>VLOOKUP(A281,[5]Лист1!$A:$E,COLUMN([5]Лист1!$C$4),0)</f>
        <v>2</v>
      </c>
      <c r="G281" s="108">
        <f>VLOOKUP(A281,[5]Лист1!$A:$E,COLUMN([5]Лист1!$D$526),0)</f>
        <v>16</v>
      </c>
      <c r="H281" s="108">
        <f>VLOOKUP(A281,[6]Лист1!$A:$E,COLUMN([6]Лист1!$C$4),0)</f>
        <v>0</v>
      </c>
      <c r="I281" s="108">
        <f>VLOOKUP(A281,[7]Лист1!$A:$E,COLUMN([7]Лист1!$C$4),0)</f>
        <v>0</v>
      </c>
    </row>
    <row r="282" spans="1:9">
      <c r="A282" s="111" t="s">
        <v>6766</v>
      </c>
      <c r="B282" s="111" t="s">
        <v>6765</v>
      </c>
      <c r="D282" s="111" t="str">
        <f t="shared" si="44"/>
        <v>FFA35A9 / BYFQ60B3</v>
      </c>
      <c r="E282" s="112">
        <f>VLOOKUP(A282,[15]MULTI!$A:$M,COLUMN([15]MULTI!$K$11),0)</f>
        <v>260490</v>
      </c>
      <c r="F282" s="108">
        <f>VLOOKUP(A282,[5]Лист1!$A:$E,COLUMN([5]Лист1!$C$4),0)</f>
        <v>12</v>
      </c>
      <c r="G282" s="108">
        <f>VLOOKUP(A282,[5]Лист1!$A:$E,COLUMN([5]Лист1!$D$526),0)</f>
        <v>0</v>
      </c>
      <c r="H282" s="108">
        <f>VLOOKUP(A282,[6]Лист1!$A:$E,COLUMN([6]Лист1!$C$4),0)</f>
        <v>0</v>
      </c>
      <c r="I282" s="108">
        <f>VLOOKUP(A282,[7]Лист1!$A:$E,COLUMN([7]Лист1!$C$4),0)</f>
        <v>0</v>
      </c>
    </row>
    <row r="283" spans="1:9">
      <c r="A283" s="111" t="s">
        <v>6767</v>
      </c>
      <c r="B283" s="111" t="s">
        <v>6765</v>
      </c>
      <c r="D283" s="111" t="str">
        <f t="shared" si="44"/>
        <v>FFA50A9 / BYFQ60B3</v>
      </c>
      <c r="E283" s="112">
        <f>VLOOKUP(A283,[15]MULTI!$A:$M,COLUMN([15]MULTI!$K$11),0)</f>
        <v>299490</v>
      </c>
      <c r="F283" s="108">
        <f>VLOOKUP(A283,[5]Лист1!$A:$E,COLUMN([5]Лист1!$C$4),0)</f>
        <v>40</v>
      </c>
      <c r="G283" s="108">
        <f>VLOOKUP(A283,[5]Лист1!$A:$E,COLUMN([5]Лист1!$D$526),0)</f>
        <v>0</v>
      </c>
      <c r="H283" s="108">
        <f>VLOOKUP(A283,[6]Лист1!$A:$E,COLUMN([6]Лист1!$C$4),0)</f>
        <v>0</v>
      </c>
      <c r="I283" s="108">
        <f>VLOOKUP(A283,[7]Лист1!$A:$E,COLUMN([7]Лист1!$C$4),0)</f>
        <v>0</v>
      </c>
    </row>
    <row r="284" spans="1:9">
      <c r="A284" s="111" t="s">
        <v>6768</v>
      </c>
      <c r="B284" s="111" t="s">
        <v>6765</v>
      </c>
      <c r="D284" s="111" t="str">
        <f t="shared" si="44"/>
        <v>FFA60A9 / BYFQ60B3</v>
      </c>
      <c r="E284" s="112">
        <f>VLOOKUP(A284,[15]MULTI!$A:$M,COLUMN([15]MULTI!$K$11),0)</f>
        <v>311490</v>
      </c>
      <c r="F284" s="108">
        <f>VLOOKUP(A284,[5]Лист1!$A:$E,COLUMN([5]Лист1!$C$4),0)</f>
        <v>5</v>
      </c>
      <c r="G284" s="108">
        <f>VLOOKUP(A284,[5]Лист1!$A:$E,COLUMN([5]Лист1!$D$526),0)</f>
        <v>15</v>
      </c>
      <c r="H284" s="108">
        <f>VLOOKUP(A284,[6]Лист1!$A:$E,COLUMN([6]Лист1!$C$4),0)</f>
        <v>0</v>
      </c>
      <c r="I284" s="108">
        <f>VLOOKUP(A284,[7]Лист1!$A:$E,COLUMN([7]Лист1!$C$4),0)</f>
        <v>0</v>
      </c>
    </row>
    <row r="285" spans="1:9" s="107" customFormat="1">
      <c r="A285" s="137" t="s">
        <v>6815</v>
      </c>
      <c r="B285" s="128"/>
      <c r="C285" s="128"/>
      <c r="D285" s="128"/>
      <c r="E285" s="128"/>
      <c r="F285" s="128"/>
      <c r="G285" s="128"/>
    </row>
    <row r="286" spans="1:9">
      <c r="A286" s="111" t="s">
        <v>6769</v>
      </c>
      <c r="D286" s="111" t="str">
        <f t="shared" si="43"/>
        <v>FHA35A9</v>
      </c>
      <c r="E286" s="112">
        <f>VLOOKUP(A286,[15]MULTI!$A:$M,COLUMN([15]MULTI!$K$11),0)</f>
        <v>269990</v>
      </c>
      <c r="F286" s="108">
        <f>VLOOKUP(A286,[5]Лист1!$A:$E,COLUMN([5]Лист1!$C$4),0)</f>
        <v>0</v>
      </c>
      <c r="G286" s="108">
        <f>VLOOKUP(A286,[5]Лист1!$A:$E,COLUMN([5]Лист1!$D$526),0)</f>
        <v>0</v>
      </c>
      <c r="H286" s="108">
        <f>VLOOKUP(A286,[6]Лист1!$A:$E,COLUMN([6]Лист1!$C$4),0)</f>
        <v>0</v>
      </c>
      <c r="I286" s="108">
        <f>VLOOKUP(A286,[7]Лист1!$A:$E,COLUMN([7]Лист1!$C$4),0)</f>
        <v>0</v>
      </c>
    </row>
    <row r="287" spans="1:9">
      <c r="A287" s="111" t="s">
        <v>6770</v>
      </c>
      <c r="D287" s="111" t="str">
        <f t="shared" si="43"/>
        <v>FHA50A9</v>
      </c>
      <c r="E287" s="112">
        <f>VLOOKUP(A287,[15]MULTI!$A:$M,COLUMN([15]MULTI!$K$11),0)</f>
        <v>291990</v>
      </c>
      <c r="F287" s="108">
        <f>VLOOKUP(A287,[5]Лист1!$A:$E,COLUMN([5]Лист1!$C$4),0)</f>
        <v>0</v>
      </c>
      <c r="G287" s="108">
        <f>VLOOKUP(A287,[5]Лист1!$A:$E,COLUMN([5]Лист1!$D$526),0)</f>
        <v>0</v>
      </c>
      <c r="H287" s="108">
        <f>VLOOKUP(A287,[6]Лист1!$A:$E,COLUMN([6]Лист1!$C$4),0)</f>
        <v>0</v>
      </c>
      <c r="I287" s="108">
        <f>VLOOKUP(A287,[7]Лист1!$A:$E,COLUMN([7]Лист1!$C$4),0)</f>
        <v>0</v>
      </c>
    </row>
    <row r="288" spans="1:9">
      <c r="A288" s="111" t="s">
        <v>6771</v>
      </c>
      <c r="D288" s="111" t="str">
        <f t="shared" si="43"/>
        <v>FHA60A9</v>
      </c>
      <c r="E288" s="112">
        <f>VLOOKUP(A288,[15]MULTI!$A:$M,COLUMN([15]MULTI!$K$11),0)</f>
        <v>306990</v>
      </c>
      <c r="F288" s="108">
        <f>VLOOKUP(A288,[5]Лист1!$A:$E,COLUMN([5]Лист1!$C$4),0)</f>
        <v>1</v>
      </c>
      <c r="G288" s="108">
        <f>VLOOKUP(A288,[5]Лист1!$A:$E,COLUMN([5]Лист1!$D$526),0)</f>
        <v>0</v>
      </c>
      <c r="H288" s="108">
        <f>VLOOKUP(A288,[6]Лист1!$A:$E,COLUMN([6]Лист1!$C$4),0)</f>
        <v>0</v>
      </c>
      <c r="I288" s="108">
        <f>VLOOKUP(A288,[7]Лист1!$A:$E,COLUMN([7]Лист1!$C$4),0)</f>
        <v>0</v>
      </c>
    </row>
    <row r="289" spans="1:9" s="107" customFormat="1">
      <c r="A289" s="137" t="s">
        <v>6816</v>
      </c>
      <c r="B289" s="128"/>
      <c r="C289" s="128"/>
      <c r="D289" s="128"/>
      <c r="E289" s="128"/>
      <c r="F289" s="128"/>
      <c r="G289" s="128"/>
    </row>
    <row r="290" spans="1:9">
      <c r="A290" s="111" t="s">
        <v>6772</v>
      </c>
      <c r="D290" s="111" t="str">
        <f t="shared" si="43"/>
        <v>FNA25A9</v>
      </c>
      <c r="E290" s="112">
        <f>VLOOKUP(A290,[15]MULTI!$A:$M,COLUMN([15]MULTI!$K$11),0)</f>
        <v>150990</v>
      </c>
      <c r="F290" s="108">
        <f>VLOOKUP(A290,[5]Лист1!$A:$E,COLUMN([5]Лист1!$C$4),0)</f>
        <v>5</v>
      </c>
      <c r="G290" s="108">
        <f>VLOOKUP(A290,[5]Лист1!$A:$E,COLUMN([5]Лист1!$D$526),0)</f>
        <v>0</v>
      </c>
      <c r="H290" s="108">
        <f>VLOOKUP(A290,[6]Лист1!$A:$E,COLUMN([6]Лист1!$C$4),0)</f>
        <v>0</v>
      </c>
      <c r="I290" s="108">
        <f>VLOOKUP(A290,[7]Лист1!$A:$E,COLUMN([7]Лист1!$C$4),0)</f>
        <v>0</v>
      </c>
    </row>
    <row r="291" spans="1:9">
      <c r="A291" s="111" t="s">
        <v>6773</v>
      </c>
      <c r="D291" s="111" t="str">
        <f t="shared" si="43"/>
        <v>FNA35A9</v>
      </c>
      <c r="E291" s="112">
        <f>VLOOKUP(A291,[15]MULTI!$A:$M,COLUMN([15]MULTI!$K$11),0)</f>
        <v>142990</v>
      </c>
      <c r="F291" s="108">
        <f>VLOOKUP(A291,[5]Лист1!$A:$E,COLUMN([5]Лист1!$C$4),0)</f>
        <v>0</v>
      </c>
      <c r="G291" s="108">
        <f>VLOOKUP(A291,[5]Лист1!$A:$E,COLUMN([5]Лист1!$D$526),0)</f>
        <v>0</v>
      </c>
      <c r="H291" s="108">
        <f>VLOOKUP(A291,[6]Лист1!$A:$E,COLUMN([6]Лист1!$C$4),0)</f>
        <v>0</v>
      </c>
      <c r="I291" s="108">
        <f>VLOOKUP(A291,[7]Лист1!$A:$E,COLUMN([7]Лист1!$C$4),0)</f>
        <v>0</v>
      </c>
    </row>
    <row r="292" spans="1:9">
      <c r="A292" s="111" t="s">
        <v>6774</v>
      </c>
      <c r="D292" s="111" t="str">
        <f t="shared" si="43"/>
        <v>FNA50A9</v>
      </c>
      <c r="E292" s="112">
        <f>VLOOKUP(A292,[15]MULTI!$A:$M,COLUMN([15]MULTI!$K$11),0)</f>
        <v>168990</v>
      </c>
      <c r="F292" s="108">
        <f>VLOOKUP(A292,[5]Лист1!$A:$E,COLUMN([5]Лист1!$C$4),0)</f>
        <v>0</v>
      </c>
      <c r="G292" s="108">
        <f>VLOOKUP(A292,[5]Лист1!$A:$E,COLUMN([5]Лист1!$D$526),0)</f>
        <v>0</v>
      </c>
      <c r="H292" s="108">
        <f>VLOOKUP(A292,[6]Лист1!$A:$E,COLUMN([6]Лист1!$C$4),0)</f>
        <v>0</v>
      </c>
      <c r="I292" s="108">
        <f>VLOOKUP(A292,[7]Лист1!$A:$E,COLUMN([7]Лист1!$C$4),0)</f>
        <v>0</v>
      </c>
    </row>
    <row r="293" spans="1:9">
      <c r="A293" s="111" t="s">
        <v>6775</v>
      </c>
      <c r="D293" s="111" t="str">
        <f t="shared" si="43"/>
        <v>FNA60A9</v>
      </c>
      <c r="E293" s="112">
        <f>VLOOKUP(A293,[15]MULTI!$A:$M,COLUMN([15]MULTI!$K$11),0)</f>
        <v>197990</v>
      </c>
      <c r="F293" s="108">
        <f>VLOOKUP(A293,[5]Лист1!$A:$E,COLUMN([5]Лист1!$C$4),0)</f>
        <v>0</v>
      </c>
      <c r="G293" s="108">
        <f>VLOOKUP(A293,[5]Лист1!$A:$E,COLUMN([5]Лист1!$D$526),0)</f>
        <v>0</v>
      </c>
      <c r="H293" s="108">
        <f>VLOOKUP(A293,[6]Лист1!$A:$E,COLUMN([6]Лист1!$C$4),0)</f>
        <v>0</v>
      </c>
      <c r="I293" s="108">
        <f>VLOOKUP(A293,[7]Лист1!$A:$E,COLUMN([7]Лист1!$C$4),0)</f>
        <v>0</v>
      </c>
    </row>
    <row r="294" spans="1:9" s="107" customFormat="1">
      <c r="A294" s="137" t="s">
        <v>6776</v>
      </c>
      <c r="B294" s="128"/>
      <c r="C294" s="128"/>
      <c r="D294" s="128"/>
      <c r="E294" s="128"/>
      <c r="F294" s="128"/>
      <c r="G294" s="128"/>
    </row>
    <row r="295" spans="1:9">
      <c r="A295" s="111" t="s">
        <v>6738</v>
      </c>
      <c r="B295" s="111" t="s">
        <v>6742</v>
      </c>
      <c r="C295" s="139" t="str">
        <f>_xlfn.CONCAT(A295," ",B295)</f>
        <v>BRC1H519W7 проводной белый</v>
      </c>
      <c r="D295" s="139"/>
      <c r="E295" s="112">
        <f>VLOOKUP(A295,[15]MULTI!$A:$M,COLUMN([15]MULTI!$K$11),0)</f>
        <v>43990</v>
      </c>
      <c r="F295" s="108" t="e">
        <f>VLOOKUP(A295,[5]Лист1!$A:$E,COLUMN([5]Лист1!$C$4),0)</f>
        <v>#N/A</v>
      </c>
      <c r="G295" s="108" t="e">
        <f>VLOOKUP(A295,[5]Лист1!$A:$E,COLUMN([5]Лист1!$D$526),0)</f>
        <v>#N/A</v>
      </c>
      <c r="H295" s="108" t="e">
        <f>VLOOKUP(A295,[6]Лист1!$A:$E,COLUMN([6]Лист1!$C$4),0)</f>
        <v>#N/A</v>
      </c>
      <c r="I295" s="108" t="e">
        <f>VLOOKUP(A295,[7]Лист1!$A:$E,COLUMN([7]Лист1!$C$4),0)</f>
        <v>#N/A</v>
      </c>
    </row>
    <row r="296" spans="1:9">
      <c r="A296" s="111" t="s">
        <v>6739</v>
      </c>
      <c r="B296" s="111" t="s">
        <v>6742</v>
      </c>
      <c r="C296" s="139" t="str">
        <f t="shared" ref="C296:C305" si="45">_xlfn.CONCAT(A296," ",B296)</f>
        <v>BRC1H52W проводной белый</v>
      </c>
      <c r="D296" s="139"/>
      <c r="E296" s="112">
        <f>VLOOKUP(A296,[15]MULTI!$A:$M,COLUMN([15]MULTI!$K$11),0)</f>
        <v>43990</v>
      </c>
      <c r="F296" s="108" t="str">
        <f>VLOOKUP(A296,[5]Лист1!$A:$E,COLUMN([5]Лист1!$C$4),0)</f>
        <v>&gt;50</v>
      </c>
      <c r="G296" s="108">
        <f>VLOOKUP(A296,[5]Лист1!$A:$E,COLUMN([5]Лист1!$D$526),0)</f>
        <v>0</v>
      </c>
      <c r="H296" s="108">
        <f>VLOOKUP(A296,[6]Лист1!$A:$E,COLUMN([6]Лист1!$C$4),0)</f>
        <v>0</v>
      </c>
      <c r="I296" s="108">
        <f>VLOOKUP(A296,[7]Лист1!$A:$E,COLUMN([7]Лист1!$C$4),0)</f>
        <v>0</v>
      </c>
    </row>
    <row r="297" spans="1:9">
      <c r="A297" s="111" t="s">
        <v>6740</v>
      </c>
      <c r="B297" s="111" t="s">
        <v>6743</v>
      </c>
      <c r="C297" s="139" t="str">
        <f t="shared" si="45"/>
        <v>BRC1H52K проводной черный</v>
      </c>
      <c r="D297" s="139"/>
      <c r="E297" s="112">
        <f>VLOOKUP(A297,[15]MULTI!$A:$M,COLUMN([15]MULTI!$K$11),0)</f>
        <v>43990</v>
      </c>
      <c r="F297" s="108">
        <f>VLOOKUP(A297,[5]Лист1!$A:$E,COLUMN([5]Лист1!$C$4),0)</f>
        <v>0</v>
      </c>
      <c r="G297" s="108">
        <f>VLOOKUP(A297,[5]Лист1!$A:$E,COLUMN([5]Лист1!$D$526),0)</f>
        <v>0</v>
      </c>
      <c r="H297" s="108">
        <f>VLOOKUP(A297,[6]Лист1!$A:$E,COLUMN([6]Лист1!$C$4),0)</f>
        <v>0</v>
      </c>
      <c r="I297" s="108">
        <f>VLOOKUP(A297,[7]Лист1!$A:$E,COLUMN([7]Лист1!$C$4),0)</f>
        <v>0</v>
      </c>
    </row>
    <row r="298" spans="1:9">
      <c r="A298" s="111" t="s">
        <v>6741</v>
      </c>
      <c r="B298" s="111" t="s">
        <v>6744</v>
      </c>
      <c r="C298" s="139" t="str">
        <f t="shared" si="45"/>
        <v>BRC1H52S проводной серый</v>
      </c>
      <c r="D298" s="139"/>
      <c r="E298" s="112">
        <f>VLOOKUP(A298,[15]MULTI!$A:$M,COLUMN([15]MULTI!$K$11),0)</f>
        <v>43990</v>
      </c>
      <c r="F298" s="108" t="str">
        <f>VLOOKUP(A298,[5]Лист1!$A:$E,COLUMN([5]Лист1!$C$4),0)</f>
        <v>&gt;50</v>
      </c>
      <c r="G298" s="108">
        <f>VLOOKUP(A298,[5]Лист1!$A:$E,COLUMN([5]Лист1!$D$526),0)</f>
        <v>0</v>
      </c>
      <c r="H298" s="108">
        <f>VLOOKUP(A298,[6]Лист1!$A:$E,COLUMN([6]Лист1!$C$4),0)</f>
        <v>0</v>
      </c>
      <c r="I298" s="108">
        <f>VLOOKUP(A298,[7]Лист1!$A:$E,COLUMN([7]Лист1!$C$4),0)</f>
        <v>0</v>
      </c>
    </row>
    <row r="299" spans="1:9">
      <c r="A299" s="111" t="s">
        <v>6777</v>
      </c>
      <c r="B299" s="111" t="s">
        <v>6778</v>
      </c>
      <c r="C299" s="139" t="str">
        <f t="shared" si="45"/>
        <v>BRC1D52 проводной</v>
      </c>
      <c r="D299" s="139"/>
      <c r="E299" s="112">
        <f>VLOOKUP(A299,[15]MULTI!$A:$M,COLUMN([15]MULTI!$K$11),0)</f>
        <v>15000</v>
      </c>
      <c r="F299" s="108" t="str">
        <f>VLOOKUP(A299,[5]Лист1!$A:$E,COLUMN([5]Лист1!$C$4),0)</f>
        <v>&gt;50</v>
      </c>
      <c r="G299" s="108">
        <f>VLOOKUP(A299,[5]Лист1!$A:$E,COLUMN([5]Лист1!$D$526),0)</f>
        <v>0</v>
      </c>
      <c r="H299" s="108">
        <f>VLOOKUP(A299,[6]Лист1!$A:$E,COLUMN([6]Лист1!$C$4),0)</f>
        <v>0</v>
      </c>
      <c r="I299" s="108">
        <f>VLOOKUP(A299,[7]Лист1!$A:$E,COLUMN([7]Лист1!$C$4),0)</f>
        <v>0</v>
      </c>
    </row>
    <row r="300" spans="1:9">
      <c r="A300" s="111" t="s">
        <v>6779</v>
      </c>
      <c r="B300" s="111" t="s">
        <v>6780</v>
      </c>
      <c r="C300" s="139" t="str">
        <f t="shared" si="45"/>
        <v>BRC7EB518 для FAA</v>
      </c>
      <c r="D300" s="139"/>
      <c r="E300" s="112">
        <f>VLOOKUP(A300,[15]MULTI!$A:$M,COLUMN([15]MULTI!$K$11),0)</f>
        <v>44500</v>
      </c>
      <c r="F300" s="108">
        <f>VLOOKUP(A300,[5]Лист1!$A:$E,COLUMN([5]Лист1!$C$4),0)</f>
        <v>32</v>
      </c>
      <c r="G300" s="108">
        <f>VLOOKUP(A300,[5]Лист1!$A:$E,COLUMN([5]Лист1!$D$526),0)</f>
        <v>0</v>
      </c>
      <c r="H300" s="108">
        <f>VLOOKUP(A300,[6]Лист1!$A:$E,COLUMN([6]Лист1!$C$4),0)</f>
        <v>0</v>
      </c>
      <c r="I300" s="108">
        <f>VLOOKUP(A300,[7]Лист1!$A:$E,COLUMN([7]Лист1!$C$4),0)</f>
        <v>0</v>
      </c>
    </row>
    <row r="301" spans="1:9">
      <c r="A301" s="111" t="s">
        <v>6781</v>
      </c>
      <c r="B301" s="111" t="s">
        <v>6782</v>
      </c>
      <c r="C301" s="139" t="str">
        <f t="shared" si="45"/>
        <v>BRC4C65 для FDXM и FBA</v>
      </c>
      <c r="D301" s="139"/>
      <c r="E301" s="112">
        <f>VLOOKUP(A301,[15]MULTI!$A:$M,COLUMN([15]MULTI!$K$11),0)</f>
        <v>61500</v>
      </c>
      <c r="F301" s="108">
        <f>VLOOKUP(A301,[5]Лист1!$A:$E,COLUMN([5]Лист1!$C$4),0)</f>
        <v>0</v>
      </c>
      <c r="G301" s="108">
        <f>VLOOKUP(A301,[5]Лист1!$A:$E,COLUMN([5]Лист1!$D$526),0)</f>
        <v>0</v>
      </c>
      <c r="H301" s="108">
        <f>VLOOKUP(A301,[6]Лист1!$A:$E,COLUMN([6]Лист1!$C$4),0)</f>
        <v>0</v>
      </c>
      <c r="I301" s="108">
        <f>VLOOKUP(A301,[7]Лист1!$A:$E,COLUMN([7]Лист1!$C$4),0)</f>
        <v>0</v>
      </c>
    </row>
    <row r="302" spans="1:9">
      <c r="A302" s="111" t="s">
        <v>6781</v>
      </c>
      <c r="B302" s="111" t="s">
        <v>6783</v>
      </c>
      <c r="C302" s="139" t="str">
        <f t="shared" si="45"/>
        <v>BRC4C65 для FNA</v>
      </c>
      <c r="D302" s="139"/>
      <c r="E302" s="112">
        <f>VLOOKUP(A302,[15]MULTI!$A:$M,COLUMN([15]MULTI!$K$11),0)</f>
        <v>61500</v>
      </c>
      <c r="F302" s="108">
        <f>VLOOKUP(A302,[5]Лист1!$A:$E,COLUMN([5]Лист1!$C$4),0)</f>
        <v>0</v>
      </c>
      <c r="G302" s="108">
        <f>VLOOKUP(A302,[5]Лист1!$A:$E,COLUMN([5]Лист1!$D$526),0)</f>
        <v>0</v>
      </c>
      <c r="H302" s="108">
        <f>VLOOKUP(A302,[6]Лист1!$A:$E,COLUMN([6]Лист1!$C$4),0)</f>
        <v>0</v>
      </c>
      <c r="I302" s="108">
        <f>VLOOKUP(A302,[7]Лист1!$A:$E,COLUMN([7]Лист1!$C$4),0)</f>
        <v>0</v>
      </c>
    </row>
    <row r="303" spans="1:9">
      <c r="A303" s="111" t="s">
        <v>6784</v>
      </c>
      <c r="B303" s="111" t="s">
        <v>6785</v>
      </c>
      <c r="C303" s="139" t="str">
        <f t="shared" si="45"/>
        <v>BRC7F530W для FFA</v>
      </c>
      <c r="D303" s="139"/>
      <c r="E303" s="112">
        <f>VLOOKUP(A303,[15]MULTI!$A:$M,COLUMN([15]MULTI!$K$11),0)</f>
        <v>37500</v>
      </c>
      <c r="F303" s="108" t="str">
        <f>VLOOKUP(A303,[5]Лист1!$A:$E,COLUMN([5]Лист1!$C$4),0)</f>
        <v>&gt;50</v>
      </c>
      <c r="G303" s="108">
        <f>VLOOKUP(A303,[5]Лист1!$A:$E,COLUMN([5]Лист1!$D$526),0)</f>
        <v>0</v>
      </c>
      <c r="H303" s="108">
        <f>VLOOKUP(A303,[6]Лист1!$A:$E,COLUMN([6]Лист1!$C$4),0)</f>
        <v>0</v>
      </c>
      <c r="I303" s="108">
        <f>VLOOKUP(A303,[7]Лист1!$A:$E,COLUMN([7]Лист1!$C$4),0)</f>
        <v>0</v>
      </c>
    </row>
    <row r="304" spans="1:9">
      <c r="A304" s="111" t="s">
        <v>6786</v>
      </c>
      <c r="B304" s="111" t="s">
        <v>6787</v>
      </c>
      <c r="C304" s="139" t="str">
        <f t="shared" si="45"/>
        <v>BRC7FA532F для FCAG</v>
      </c>
      <c r="D304" s="139"/>
      <c r="E304" s="112">
        <f>VLOOKUP(A304,[15]MULTI!$A:$M,COLUMN([15]MULTI!$K$11),0)</f>
        <v>33500</v>
      </c>
      <c r="F304" s="108">
        <f>VLOOKUP(A304,[5]Лист1!$A:$E,COLUMN([5]Лист1!$C$4),0)</f>
        <v>11</v>
      </c>
      <c r="G304" s="108">
        <f>VLOOKUP(A304,[5]Лист1!$A:$E,COLUMN([5]Лист1!$D$526),0)</f>
        <v>0</v>
      </c>
      <c r="H304" s="108">
        <f>VLOOKUP(A304,[6]Лист1!$A:$E,COLUMN([6]Лист1!$C$4),0)</f>
        <v>0</v>
      </c>
      <c r="I304" s="108">
        <f>VLOOKUP(A304,[7]Лист1!$A:$E,COLUMN([7]Лист1!$C$4),0)</f>
        <v>0</v>
      </c>
    </row>
    <row r="305" spans="1:9">
      <c r="A305" s="111" t="s">
        <v>6788</v>
      </c>
      <c r="B305" s="111" t="s">
        <v>6789</v>
      </c>
      <c r="C305" s="139" t="str">
        <f t="shared" si="45"/>
        <v>BRC7C58 для FUA</v>
      </c>
      <c r="D305" s="139"/>
      <c r="E305" s="112">
        <f>VLOOKUP(A305,[15]MULTI!$A:$M,COLUMN([15]MULTI!$K$11),0)</f>
        <v>88000</v>
      </c>
      <c r="F305" s="108">
        <f>VLOOKUP(A305,[5]Лист1!$A:$E,COLUMN([5]Лист1!$C$4),0)</f>
        <v>3</v>
      </c>
      <c r="G305" s="108">
        <f>VLOOKUP(A305,[5]Лист1!$A:$E,COLUMN([5]Лист1!$D$526),0)</f>
        <v>0</v>
      </c>
      <c r="H305" s="108">
        <f>VLOOKUP(A305,[6]Лист1!$A:$E,COLUMN([6]Лист1!$C$4),0)</f>
        <v>0</v>
      </c>
      <c r="I305" s="108">
        <f>VLOOKUP(A305,[7]Лист1!$A:$E,COLUMN([7]Лист1!$C$4),0)</f>
        <v>0</v>
      </c>
    </row>
    <row r="306" spans="1:9">
      <c r="B306" s="108"/>
    </row>
    <row r="308" spans="1:9">
      <c r="B308" s="108"/>
    </row>
  </sheetData>
  <mergeCells count="236">
    <mergeCell ref="A2:F2"/>
    <mergeCell ref="A3:G3"/>
    <mergeCell ref="D4:D5"/>
    <mergeCell ref="E4:E5"/>
    <mergeCell ref="D11:D12"/>
    <mergeCell ref="E11:E12"/>
    <mergeCell ref="D13:D14"/>
    <mergeCell ref="E13:E14"/>
    <mergeCell ref="D6:D7"/>
    <mergeCell ref="E6:E7"/>
    <mergeCell ref="D8:D9"/>
    <mergeCell ref="E8:E9"/>
    <mergeCell ref="D19:D20"/>
    <mergeCell ref="E19:E20"/>
    <mergeCell ref="D21:D22"/>
    <mergeCell ref="E21:E22"/>
    <mergeCell ref="D15:D16"/>
    <mergeCell ref="E15:E16"/>
    <mergeCell ref="D17:D18"/>
    <mergeCell ref="E17:E18"/>
    <mergeCell ref="D28:D29"/>
    <mergeCell ref="E28:E29"/>
    <mergeCell ref="D30:D31"/>
    <mergeCell ref="E30:E31"/>
    <mergeCell ref="D23:D24"/>
    <mergeCell ref="E23:E24"/>
    <mergeCell ref="D25:D26"/>
    <mergeCell ref="E25:E26"/>
    <mergeCell ref="D36:D37"/>
    <mergeCell ref="E36:E37"/>
    <mergeCell ref="D38:D39"/>
    <mergeCell ref="E38:E39"/>
    <mergeCell ref="D32:D33"/>
    <mergeCell ref="E32:E33"/>
    <mergeCell ref="D34:D35"/>
    <mergeCell ref="E34:E35"/>
    <mergeCell ref="D45:D46"/>
    <mergeCell ref="E45:E46"/>
    <mergeCell ref="D47:D48"/>
    <mergeCell ref="E47:E48"/>
    <mergeCell ref="D40:D41"/>
    <mergeCell ref="E40:E41"/>
    <mergeCell ref="D42:D43"/>
    <mergeCell ref="E42:E43"/>
    <mergeCell ref="D53:D54"/>
    <mergeCell ref="E53:E54"/>
    <mergeCell ref="D55:D56"/>
    <mergeCell ref="E55:E56"/>
    <mergeCell ref="D49:D50"/>
    <mergeCell ref="E49:E50"/>
    <mergeCell ref="D51:D52"/>
    <mergeCell ref="E51:E52"/>
    <mergeCell ref="D62:D63"/>
    <mergeCell ref="E62:E63"/>
    <mergeCell ref="D64:D65"/>
    <mergeCell ref="E64:E65"/>
    <mergeCell ref="D57:D58"/>
    <mergeCell ref="E57:E58"/>
    <mergeCell ref="D60:D61"/>
    <mergeCell ref="E60:E61"/>
    <mergeCell ref="D70:D71"/>
    <mergeCell ref="E70:E71"/>
    <mergeCell ref="D72:D73"/>
    <mergeCell ref="E72:E73"/>
    <mergeCell ref="D66:D67"/>
    <mergeCell ref="E66:E67"/>
    <mergeCell ref="D68:D69"/>
    <mergeCell ref="E68:E69"/>
    <mergeCell ref="D79:D80"/>
    <mergeCell ref="E79:E80"/>
    <mergeCell ref="D81:D82"/>
    <mergeCell ref="E81:E82"/>
    <mergeCell ref="D75:D76"/>
    <mergeCell ref="E75:E76"/>
    <mergeCell ref="D77:D78"/>
    <mergeCell ref="E77:E78"/>
    <mergeCell ref="D87:D88"/>
    <mergeCell ref="E87:E88"/>
    <mergeCell ref="D89:D90"/>
    <mergeCell ref="E89:E90"/>
    <mergeCell ref="D83:D84"/>
    <mergeCell ref="E83:E84"/>
    <mergeCell ref="D85:D86"/>
    <mergeCell ref="E85:E86"/>
    <mergeCell ref="D95:D96"/>
    <mergeCell ref="E95:E96"/>
    <mergeCell ref="D98:D99"/>
    <mergeCell ref="E98:E99"/>
    <mergeCell ref="D91:D92"/>
    <mergeCell ref="E91:E92"/>
    <mergeCell ref="D93:D94"/>
    <mergeCell ref="E93:E94"/>
    <mergeCell ref="D104:D105"/>
    <mergeCell ref="E104:E105"/>
    <mergeCell ref="D106:D107"/>
    <mergeCell ref="E106:E107"/>
    <mergeCell ref="D100:D101"/>
    <mergeCell ref="E100:E101"/>
    <mergeCell ref="D102:D103"/>
    <mergeCell ref="E102:E103"/>
    <mergeCell ref="D112:D113"/>
    <mergeCell ref="E112:E113"/>
    <mergeCell ref="D115:D116"/>
    <mergeCell ref="E115:E116"/>
    <mergeCell ref="D108:D109"/>
    <mergeCell ref="E108:E109"/>
    <mergeCell ref="D110:D111"/>
    <mergeCell ref="E110:E111"/>
    <mergeCell ref="D122:D123"/>
    <mergeCell ref="E122:E123"/>
    <mergeCell ref="D124:D125"/>
    <mergeCell ref="E124:E125"/>
    <mergeCell ref="D117:D118"/>
    <mergeCell ref="E117:E118"/>
    <mergeCell ref="D119:D120"/>
    <mergeCell ref="E119:E120"/>
    <mergeCell ref="D130:D131"/>
    <mergeCell ref="E130:E131"/>
    <mergeCell ref="D132:D133"/>
    <mergeCell ref="E132:E133"/>
    <mergeCell ref="D126:D127"/>
    <mergeCell ref="E126:E127"/>
    <mergeCell ref="D128:D129"/>
    <mergeCell ref="E128:E129"/>
    <mergeCell ref="D139:D140"/>
    <mergeCell ref="E139:E140"/>
    <mergeCell ref="D141:D142"/>
    <mergeCell ref="E141:E142"/>
    <mergeCell ref="D134:D135"/>
    <mergeCell ref="E134:E135"/>
    <mergeCell ref="D137:D138"/>
    <mergeCell ref="E137:E138"/>
    <mergeCell ref="D147:D148"/>
    <mergeCell ref="E147:E148"/>
    <mergeCell ref="D150:D151"/>
    <mergeCell ref="E150:E151"/>
    <mergeCell ref="D143:D144"/>
    <mergeCell ref="E143:E144"/>
    <mergeCell ref="D145:D146"/>
    <mergeCell ref="E145:E146"/>
    <mergeCell ref="D156:D157"/>
    <mergeCell ref="E156:E157"/>
    <mergeCell ref="D158:D159"/>
    <mergeCell ref="E158:E159"/>
    <mergeCell ref="D152:D153"/>
    <mergeCell ref="E152:E153"/>
    <mergeCell ref="D154:D155"/>
    <mergeCell ref="E154:E155"/>
    <mergeCell ref="D164:D165"/>
    <mergeCell ref="E164:E165"/>
    <mergeCell ref="D166:D167"/>
    <mergeCell ref="E166:E167"/>
    <mergeCell ref="D160:D161"/>
    <mergeCell ref="E160:E161"/>
    <mergeCell ref="D162:D163"/>
    <mergeCell ref="E162:E163"/>
    <mergeCell ref="D172:D173"/>
    <mergeCell ref="E172:E173"/>
    <mergeCell ref="D176:D177"/>
    <mergeCell ref="E176:E177"/>
    <mergeCell ref="D168:D169"/>
    <mergeCell ref="E168:E169"/>
    <mergeCell ref="D170:D171"/>
    <mergeCell ref="E170:E171"/>
    <mergeCell ref="A175:G175"/>
    <mergeCell ref="A174:F174"/>
    <mergeCell ref="D184:D185"/>
    <mergeCell ref="E184:E185"/>
    <mergeCell ref="D178:D179"/>
    <mergeCell ref="E178:E179"/>
    <mergeCell ref="D180:D181"/>
    <mergeCell ref="E180:E181"/>
    <mergeCell ref="D200:D201"/>
    <mergeCell ref="E200:E201"/>
    <mergeCell ref="A199:G199"/>
    <mergeCell ref="D192:D193"/>
    <mergeCell ref="E192:E193"/>
    <mergeCell ref="D194:D195"/>
    <mergeCell ref="E194:E195"/>
    <mergeCell ref="D208:D209"/>
    <mergeCell ref="E208:E209"/>
    <mergeCell ref="D202:D203"/>
    <mergeCell ref="E202:E203"/>
    <mergeCell ref="D204:D205"/>
    <mergeCell ref="E204:E205"/>
    <mergeCell ref="C302:D302"/>
    <mergeCell ref="C303:D303"/>
    <mergeCell ref="C304:D304"/>
    <mergeCell ref="C305:D305"/>
    <mergeCell ref="A10:G10"/>
    <mergeCell ref="A27:G27"/>
    <mergeCell ref="A44:G44"/>
    <mergeCell ref="A59:G59"/>
    <mergeCell ref="C296:D296"/>
    <mergeCell ref="C297:D297"/>
    <mergeCell ref="C298:D298"/>
    <mergeCell ref="C299:D299"/>
    <mergeCell ref="C300:D300"/>
    <mergeCell ref="C301:D301"/>
    <mergeCell ref="D210:D211"/>
    <mergeCell ref="E210:E211"/>
    <mergeCell ref="C295:D295"/>
    <mergeCell ref="A212:G212"/>
    <mergeCell ref="A218:G218"/>
    <mergeCell ref="D206:D207"/>
    <mergeCell ref="E206:E207"/>
    <mergeCell ref="A186:F186"/>
    <mergeCell ref="A187:G187"/>
    <mergeCell ref="A198:F198"/>
    <mergeCell ref="A74:G74"/>
    <mergeCell ref="A114:G114"/>
    <mergeCell ref="A97:G97"/>
    <mergeCell ref="A149:G149"/>
    <mergeCell ref="A121:G121"/>
    <mergeCell ref="A136:G136"/>
    <mergeCell ref="D196:D197"/>
    <mergeCell ref="E196:E197"/>
    <mergeCell ref="D188:D189"/>
    <mergeCell ref="E188:E189"/>
    <mergeCell ref="D190:D191"/>
    <mergeCell ref="E190:E191"/>
    <mergeCell ref="D182:D183"/>
    <mergeCell ref="E182:E183"/>
    <mergeCell ref="A272:G272"/>
    <mergeCell ref="A276:G276"/>
    <mergeCell ref="A285:G285"/>
    <mergeCell ref="A280:G280"/>
    <mergeCell ref="A289:G289"/>
    <mergeCell ref="A294:G294"/>
    <mergeCell ref="A217:G217"/>
    <mergeCell ref="A228:G228"/>
    <mergeCell ref="A237:G237"/>
    <mergeCell ref="A246:G246"/>
    <mergeCell ref="A267:G267"/>
    <mergeCell ref="A254:G254"/>
    <mergeCell ref="A263:G26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CF93D-2495-4BE9-8A14-25E7F9C46D10}">
  <dimension ref="A1:F49"/>
  <sheetViews>
    <sheetView workbookViewId="0">
      <selection activeCell="F1" sqref="F1"/>
    </sheetView>
  </sheetViews>
  <sheetFormatPr defaultColWidth="15.42578125" defaultRowHeight="15"/>
  <cols>
    <col min="1" max="1" width="15.42578125" style="75"/>
    <col min="2" max="2" width="15.42578125" style="73"/>
    <col min="3" max="5" width="15.42578125" style="75"/>
    <col min="6" max="6" width="15.42578125" style="78"/>
    <col min="7" max="16384" width="15.42578125" style="75"/>
  </cols>
  <sheetData>
    <row r="1" spans="1:6" s="76" customFormat="1">
      <c r="A1" s="76" t="s">
        <v>144</v>
      </c>
      <c r="B1" s="76" t="s">
        <v>145</v>
      </c>
      <c r="C1" s="76" t="s">
        <v>1104</v>
      </c>
      <c r="D1" s="76" t="s">
        <v>147</v>
      </c>
      <c r="E1" s="3" t="s">
        <v>148</v>
      </c>
      <c r="F1" s="67" t="s">
        <v>364</v>
      </c>
    </row>
    <row r="2" spans="1:6" ht="15.75">
      <c r="A2" s="129" t="s">
        <v>3279</v>
      </c>
      <c r="B2" s="129"/>
      <c r="C2" s="129"/>
      <c r="D2" s="129"/>
      <c r="E2" s="129"/>
      <c r="F2" s="129"/>
    </row>
    <row r="3" spans="1:6">
      <c r="A3" s="130" t="s">
        <v>5613</v>
      </c>
      <c r="B3" s="134"/>
      <c r="C3" s="134"/>
      <c r="D3" s="134"/>
      <c r="E3" s="134"/>
      <c r="F3" s="134"/>
    </row>
    <row r="4" spans="1:6">
      <c r="A4" s="75" t="s">
        <v>5560</v>
      </c>
      <c r="B4" s="77" t="s">
        <v>5585</v>
      </c>
      <c r="C4" s="75" t="s">
        <v>5560</v>
      </c>
      <c r="D4" s="75" t="str">
        <f>C4</f>
        <v>DH-07 I</v>
      </c>
      <c r="E4" s="75">
        <f>VLOOKUP(A4,'[16]Бытовые Dahatsu'!$A:$K,COLUMN('[16]Бытовые Dahatsu'!$H$8),0)</f>
        <v>27490</v>
      </c>
      <c r="F4" s="78">
        <f>VLOOKUP(B4,[17]Лист1!$A:$H,COLUMN([17]Лист1!$C$24),0)</f>
        <v>14</v>
      </c>
    </row>
    <row r="5" spans="1:6">
      <c r="A5" s="75" t="s">
        <v>5561</v>
      </c>
      <c r="B5" s="77" t="s">
        <v>5587</v>
      </c>
      <c r="C5" s="75" t="s">
        <v>5561</v>
      </c>
      <c r="D5" s="75" t="str">
        <f>C5</f>
        <v>DH-09 I</v>
      </c>
      <c r="E5" s="75">
        <f>VLOOKUP(A5,'[16]Бытовые Dahatsu'!$A:$K,COLUMN('[16]Бытовые Dahatsu'!$H$8),0)</f>
        <v>32490</v>
      </c>
      <c r="F5" s="78">
        <f>VLOOKUP(B5,[17]Лист1!$A:$H,COLUMN([17]Лист1!$C$24),0)</f>
        <v>0</v>
      </c>
    </row>
    <row r="6" spans="1:6">
      <c r="A6" s="75" t="s">
        <v>5562</v>
      </c>
      <c r="B6" s="77" t="s">
        <v>5589</v>
      </c>
      <c r="C6" s="75" t="s">
        <v>5562</v>
      </c>
      <c r="D6" s="75" t="str">
        <f>C6</f>
        <v>DH-12 I</v>
      </c>
      <c r="E6" s="75">
        <f>VLOOKUP(A6,'[16]Бытовые Dahatsu'!$A:$K,COLUMN('[16]Бытовые Dahatsu'!$H$8),0)</f>
        <v>34490</v>
      </c>
      <c r="F6" s="78">
        <f>VLOOKUP(B6,[17]Лист1!$A:$H,COLUMN([17]Лист1!$C$24),0)</f>
        <v>0</v>
      </c>
    </row>
    <row r="7" spans="1:6">
      <c r="A7" s="75" t="s">
        <v>5563</v>
      </c>
      <c r="B7" s="77" t="s">
        <v>5591</v>
      </c>
      <c r="C7" s="75" t="s">
        <v>5563</v>
      </c>
      <c r="D7" s="75" t="str">
        <f>C7</f>
        <v>DH-18 I</v>
      </c>
      <c r="E7" s="75">
        <f>VLOOKUP(A7,'[16]Бытовые Dahatsu'!$A:$K,COLUMN('[16]Бытовые Dahatsu'!$H$8),0)</f>
        <v>55490</v>
      </c>
      <c r="F7" s="78">
        <f>VLOOKUP(B7,[17]Лист1!$A:$H,COLUMN([17]Лист1!$C$24),0)</f>
        <v>11</v>
      </c>
    </row>
    <row r="8" spans="1:6">
      <c r="A8" s="75" t="s">
        <v>5564</v>
      </c>
      <c r="B8" s="77" t="s">
        <v>5593</v>
      </c>
      <c r="C8" s="75" t="s">
        <v>5564</v>
      </c>
      <c r="D8" s="75" t="str">
        <f>C8</f>
        <v>DH-24 I</v>
      </c>
      <c r="E8" s="75">
        <f>VLOOKUP(A8,'[16]Бытовые Dahatsu'!$A:$K,COLUMN('[16]Бытовые Dahatsu'!$H$8),0)</f>
        <v>72490</v>
      </c>
      <c r="F8" s="78">
        <f>VLOOKUP(B8,[17]Лист1!$A:$H,COLUMN([17]Лист1!$C$24),0)</f>
        <v>65</v>
      </c>
    </row>
    <row r="9" spans="1:6">
      <c r="A9" s="130" t="s">
        <v>5614</v>
      </c>
      <c r="B9" s="134"/>
      <c r="C9" s="134"/>
      <c r="D9" s="134"/>
      <c r="E9" s="134"/>
      <c r="F9" s="134"/>
    </row>
    <row r="10" spans="1:6">
      <c r="A10" s="75" t="s">
        <v>5619</v>
      </c>
      <c r="B10" s="77" t="s">
        <v>5586</v>
      </c>
      <c r="C10" s="75" t="s">
        <v>5560</v>
      </c>
      <c r="D10" s="75" t="str">
        <f t="shared" ref="D10:D15" si="0">C10</f>
        <v>DH-07 I</v>
      </c>
      <c r="E10" s="75">
        <f>VLOOKUP(A10,'[16]Бытовые Dahatsu'!$A:$K,COLUMN('[16]Бытовые Dahatsu'!$H$8),0)</f>
        <v>27490</v>
      </c>
      <c r="F10" s="78">
        <f>VLOOKUP(B10,[17]Лист1!$A:$H,COLUMN([17]Лист1!$C$24),0)</f>
        <v>243</v>
      </c>
    </row>
    <row r="11" spans="1:6">
      <c r="A11" s="75" t="s">
        <v>5620</v>
      </c>
      <c r="B11" s="77" t="s">
        <v>5588</v>
      </c>
      <c r="C11" s="75" t="s">
        <v>5561</v>
      </c>
      <c r="D11" s="75" t="str">
        <f t="shared" si="0"/>
        <v>DH-09 I</v>
      </c>
      <c r="E11" s="75">
        <f>VLOOKUP(A11,'[16]Бытовые Dahatsu'!$A:$K,COLUMN('[16]Бытовые Dahatsu'!$H$8),0)</f>
        <v>32490</v>
      </c>
      <c r="F11" s="78">
        <f>VLOOKUP(B11,[17]Лист1!$A:$H,COLUMN([17]Лист1!$C$24),0)</f>
        <v>137</v>
      </c>
    </row>
    <row r="12" spans="1:6">
      <c r="A12" s="75" t="s">
        <v>5621</v>
      </c>
      <c r="B12" s="77" t="s">
        <v>5590</v>
      </c>
      <c r="C12" s="75" t="s">
        <v>5562</v>
      </c>
      <c r="D12" s="75" t="str">
        <f t="shared" si="0"/>
        <v>DH-12 I</v>
      </c>
      <c r="E12" s="75">
        <f>VLOOKUP(A12,'[16]Бытовые Dahatsu'!$A:$K,COLUMN('[16]Бытовые Dahatsu'!$H$8),0)</f>
        <v>34490</v>
      </c>
      <c r="F12" s="78">
        <f>VLOOKUP(B12,[17]Лист1!$A:$H,COLUMN([17]Лист1!$C$24),0)</f>
        <v>0</v>
      </c>
    </row>
    <row r="13" spans="1:6">
      <c r="A13" s="75" t="s">
        <v>5622</v>
      </c>
      <c r="B13" s="77" t="s">
        <v>5592</v>
      </c>
      <c r="C13" s="75" t="s">
        <v>5563</v>
      </c>
      <c r="D13" s="75" t="str">
        <f t="shared" si="0"/>
        <v>DH-18 I</v>
      </c>
      <c r="E13" s="75">
        <f>VLOOKUP(A13,'[16]Бытовые Dahatsu'!$A:$K,COLUMN('[16]Бытовые Dahatsu'!$H$8),0)</f>
        <v>55490</v>
      </c>
      <c r="F13" s="78">
        <f>VLOOKUP(B13,[17]Лист1!$A:$H,COLUMN([17]Лист1!$C$24),0)</f>
        <v>83</v>
      </c>
    </row>
    <row r="14" spans="1:6">
      <c r="A14" s="75" t="s">
        <v>5623</v>
      </c>
      <c r="B14" s="77" t="s">
        <v>5594</v>
      </c>
      <c r="C14" s="75" t="s">
        <v>5564</v>
      </c>
      <c r="D14" s="75" t="str">
        <f t="shared" si="0"/>
        <v>DH-24 I</v>
      </c>
      <c r="E14" s="75">
        <f>VLOOKUP(A14,'[16]Бытовые Dahatsu'!$A:$K,COLUMN('[16]Бытовые Dahatsu'!$H$8),0)</f>
        <v>72490</v>
      </c>
      <c r="F14" s="78">
        <f>VLOOKUP(B14,[17]Лист1!$A:$H,COLUMN([17]Лист1!$C$24),0)</f>
        <v>95</v>
      </c>
    </row>
    <row r="15" spans="1:6">
      <c r="A15" s="75" t="s">
        <v>1288</v>
      </c>
      <c r="C15" s="75" t="s">
        <v>1288</v>
      </c>
      <c r="D15" s="75" t="str">
        <f t="shared" si="0"/>
        <v>WI-FI модуль</v>
      </c>
      <c r="E15" s="126" t="s">
        <v>5316</v>
      </c>
    </row>
    <row r="16" spans="1:6">
      <c r="A16" s="130" t="s">
        <v>5615</v>
      </c>
      <c r="B16" s="134"/>
      <c r="C16" s="134"/>
      <c r="D16" s="134"/>
      <c r="E16" s="134"/>
      <c r="F16" s="134"/>
    </row>
    <row r="17" spans="1:6">
      <c r="A17" s="75" t="s">
        <v>5565</v>
      </c>
      <c r="B17" s="77" t="s">
        <v>5595</v>
      </c>
      <c r="C17" s="75" t="s">
        <v>5565</v>
      </c>
      <c r="D17" s="75" t="str">
        <f>C17</f>
        <v>DS-07I</v>
      </c>
      <c r="E17" s="75">
        <f>VLOOKUP(A17,'[16]Бытовые Dahatsu'!$A:$K,COLUMN('[16]Бытовые Dahatsu'!$H$8),0)</f>
        <v>32490</v>
      </c>
      <c r="F17" s="78">
        <f>VLOOKUP(B17,[17]Лист1!$A:$H,COLUMN([17]Лист1!$C$24),0)</f>
        <v>0</v>
      </c>
    </row>
    <row r="18" spans="1:6">
      <c r="A18" s="75" t="s">
        <v>5566</v>
      </c>
      <c r="B18" s="77" t="s">
        <v>5596</v>
      </c>
      <c r="C18" s="75" t="s">
        <v>5566</v>
      </c>
      <c r="D18" s="75" t="str">
        <f>C18</f>
        <v>DS-09I</v>
      </c>
      <c r="E18" s="75">
        <f>VLOOKUP(A18,'[16]Бытовые Dahatsu'!$A:$K,COLUMN('[16]Бытовые Dahatsu'!$H$8),0)</f>
        <v>37490</v>
      </c>
      <c r="F18" s="78">
        <f>VLOOKUP(B18,[17]Лист1!$A:$H,COLUMN([17]Лист1!$C$24),0)</f>
        <v>0</v>
      </c>
    </row>
    <row r="19" spans="1:6">
      <c r="A19" s="75" t="s">
        <v>5567</v>
      </c>
      <c r="B19" s="77" t="s">
        <v>5597</v>
      </c>
      <c r="C19" s="75" t="s">
        <v>5567</v>
      </c>
      <c r="D19" s="75" t="str">
        <f>C19</f>
        <v>DS-12I</v>
      </c>
      <c r="E19" s="75">
        <f>VLOOKUP(A19,'[16]Бытовые Dahatsu'!$A:$K,COLUMN('[16]Бытовые Dahatsu'!$H$8),0)</f>
        <v>39490</v>
      </c>
      <c r="F19" s="78">
        <f>VLOOKUP(B19,[17]Лист1!$A:$H,COLUMN([17]Лист1!$C$24),0)</f>
        <v>0</v>
      </c>
    </row>
    <row r="20" spans="1:6">
      <c r="A20" s="75" t="s">
        <v>5568</v>
      </c>
      <c r="B20" s="77" t="s">
        <v>5598</v>
      </c>
      <c r="C20" s="75" t="s">
        <v>5568</v>
      </c>
      <c r="D20" s="75" t="str">
        <f>C20</f>
        <v>DS-18I</v>
      </c>
      <c r="E20" s="75">
        <f>VLOOKUP(A20,'[16]Бытовые Dahatsu'!$A:$K,COLUMN('[16]Бытовые Dahatsu'!$H$8),0)</f>
        <v>60490</v>
      </c>
      <c r="F20" s="78">
        <f>VLOOKUP(B20,[17]Лист1!$A:$H,COLUMN([17]Лист1!$C$24),0)</f>
        <v>0</v>
      </c>
    </row>
    <row r="21" spans="1:6">
      <c r="A21" s="75" t="s">
        <v>5569</v>
      </c>
      <c r="B21" s="77" t="s">
        <v>5599</v>
      </c>
      <c r="C21" s="75" t="s">
        <v>5569</v>
      </c>
      <c r="D21" s="75" t="str">
        <f>C21</f>
        <v>DS-24I</v>
      </c>
      <c r="E21" s="75">
        <f>VLOOKUP(A21,'[16]Бытовые Dahatsu'!$A:$K,COLUMN('[16]Бытовые Dahatsu'!$H$8),0)</f>
        <v>77490</v>
      </c>
      <c r="F21" s="78">
        <f>VLOOKUP(B21,[17]Лист1!$A:$H,COLUMN([17]Лист1!$C$24),0)</f>
        <v>0</v>
      </c>
    </row>
    <row r="22" spans="1:6">
      <c r="A22" s="130" t="s">
        <v>5617</v>
      </c>
      <c r="B22" s="134"/>
      <c r="C22" s="134"/>
      <c r="D22" s="134"/>
      <c r="E22" s="134"/>
      <c r="F22" s="134"/>
    </row>
    <row r="23" spans="1:6">
      <c r="A23" s="75" t="s">
        <v>5602</v>
      </c>
      <c r="B23" s="77" t="s">
        <v>5605</v>
      </c>
      <c r="C23" s="75" t="s">
        <v>5602</v>
      </c>
      <c r="D23" s="75" t="str">
        <f>C23</f>
        <v>DA-18I</v>
      </c>
      <c r="E23" s="75">
        <f>VLOOKUP(A23,'[16]Бытовые Dahatsu'!$A:$K,COLUMN('[16]Бытовые Dahatsu'!$H$8),0)</f>
        <v>58490</v>
      </c>
      <c r="F23" s="78">
        <f>VLOOKUP(B23,[17]Лист1!$A:$H,COLUMN([17]Лист1!$C$24),0)</f>
        <v>16</v>
      </c>
    </row>
    <row r="24" spans="1:6">
      <c r="A24" s="75" t="s">
        <v>5603</v>
      </c>
      <c r="B24" s="77" t="s">
        <v>5606</v>
      </c>
      <c r="C24" s="75" t="s">
        <v>5603</v>
      </c>
      <c r="D24" s="75" t="str">
        <f>C24</f>
        <v>DA-24I</v>
      </c>
      <c r="E24" s="75">
        <f>VLOOKUP(A24,'[16]Бытовые Dahatsu'!$A:$K,COLUMN('[16]Бытовые Dahatsu'!$H$8),0)</f>
        <v>75490</v>
      </c>
      <c r="F24" s="78">
        <f>VLOOKUP(B24,[17]Лист1!$A:$H,COLUMN([17]Лист1!$C$24),0)</f>
        <v>151</v>
      </c>
    </row>
    <row r="25" spans="1:6">
      <c r="A25" s="130" t="s">
        <v>5618</v>
      </c>
      <c r="B25" s="134"/>
      <c r="C25" s="134"/>
      <c r="D25" s="134"/>
      <c r="E25" s="134"/>
      <c r="F25" s="134"/>
    </row>
    <row r="26" spans="1:6">
      <c r="A26" s="75" t="s">
        <v>5604</v>
      </c>
      <c r="B26" s="77" t="s">
        <v>5607</v>
      </c>
      <c r="C26" s="75" t="s">
        <v>5604</v>
      </c>
      <c r="D26" s="75" t="str">
        <f>C26</f>
        <v>BCH-07I</v>
      </c>
      <c r="E26" s="75">
        <f>VLOOKUP(A26,'[16]Бытовые Dahatsu'!$A:$K,COLUMN('[16]Бытовые Dahatsu'!$H$8),0)</f>
        <v>30490</v>
      </c>
      <c r="F26" s="78">
        <f>VLOOKUP(B26,[17]Лист1!$A:$H,COLUMN([17]Лист1!$C$24),0)</f>
        <v>61</v>
      </c>
    </row>
    <row r="27" spans="1:6" ht="15.75">
      <c r="A27" s="129" t="s">
        <v>3280</v>
      </c>
      <c r="B27" s="129"/>
      <c r="C27" s="129"/>
      <c r="D27" s="129"/>
      <c r="E27" s="129"/>
      <c r="F27" s="129"/>
    </row>
    <row r="28" spans="1:6">
      <c r="A28" s="130" t="s">
        <v>5610</v>
      </c>
      <c r="B28" s="134"/>
      <c r="C28" s="134"/>
      <c r="D28" s="134"/>
      <c r="E28" s="134"/>
      <c r="F28" s="134"/>
    </row>
    <row r="29" spans="1:6">
      <c r="A29" s="75" t="s">
        <v>5550</v>
      </c>
      <c r="B29" s="77" t="s">
        <v>5570</v>
      </c>
      <c r="C29" s="75" t="s">
        <v>5550</v>
      </c>
      <c r="D29" s="75" t="str">
        <f>C29</f>
        <v>DH-07 T</v>
      </c>
      <c r="E29" s="75">
        <f>VLOOKUP(A29,'[16]Бытовые Dahatsu'!$A:$K,COLUMN('[16]Бытовые Dahatsu'!$H$8),0)</f>
        <v>19490</v>
      </c>
      <c r="F29" s="78" t="str">
        <f>VLOOKUP(B29,[17]Лист1!$A:$H,COLUMN([17]Лист1!$C$24),0)</f>
        <v>1 276,000</v>
      </c>
    </row>
    <row r="30" spans="1:6">
      <c r="A30" s="75" t="s">
        <v>5551</v>
      </c>
      <c r="B30" s="77" t="s">
        <v>5572</v>
      </c>
      <c r="C30" s="75" t="s">
        <v>5551</v>
      </c>
      <c r="D30" s="75" t="str">
        <f t="shared" ref="D30:D49" si="1">C30</f>
        <v>DH-09 T</v>
      </c>
      <c r="E30" s="75">
        <f>VLOOKUP(A30,'[16]Бытовые Dahatsu'!$A:$K,COLUMN('[16]Бытовые Dahatsu'!$H$8),0)</f>
        <v>21490</v>
      </c>
      <c r="F30" s="78">
        <f>VLOOKUP(B30,[17]Лист1!$A:$H,COLUMN([17]Лист1!$C$24),0)</f>
        <v>143</v>
      </c>
    </row>
    <row r="31" spans="1:6">
      <c r="A31" s="75" t="s">
        <v>5552</v>
      </c>
      <c r="B31" s="77" t="s">
        <v>5574</v>
      </c>
      <c r="C31" s="75" t="s">
        <v>5552</v>
      </c>
      <c r="D31" s="75" t="str">
        <f t="shared" si="1"/>
        <v>DH-12 T</v>
      </c>
      <c r="E31" s="75">
        <f>VLOOKUP(A31,'[16]Бытовые Dahatsu'!$A:$K,COLUMN('[16]Бытовые Dahatsu'!$H$8),0)</f>
        <v>29490</v>
      </c>
      <c r="F31" s="78" t="str">
        <f>VLOOKUP(B31,[17]Лист1!$A:$H,COLUMN([17]Лист1!$C$24),0)</f>
        <v>1 869,000</v>
      </c>
    </row>
    <row r="32" spans="1:6">
      <c r="A32" s="75" t="s">
        <v>5553</v>
      </c>
      <c r="B32" s="77" t="s">
        <v>5576</v>
      </c>
      <c r="C32" s="75" t="s">
        <v>5553</v>
      </c>
      <c r="D32" s="75" t="str">
        <f t="shared" si="1"/>
        <v>DH-18 T</v>
      </c>
      <c r="E32" s="75">
        <f>VLOOKUP(A32,'[16]Бытовые Dahatsu'!$A:$K,COLUMN('[16]Бытовые Dahatsu'!$H$8),0)</f>
        <v>47490</v>
      </c>
      <c r="F32" s="78">
        <f>VLOOKUP(B32,[17]Лист1!$A:$H,COLUMN([17]Лист1!$C$24),0)</f>
        <v>559</v>
      </c>
    </row>
    <row r="33" spans="1:6">
      <c r="A33" s="75" t="s">
        <v>5554</v>
      </c>
      <c r="B33" s="77" t="s">
        <v>5578</v>
      </c>
      <c r="C33" s="75" t="s">
        <v>5554</v>
      </c>
      <c r="D33" s="75" t="str">
        <f t="shared" si="1"/>
        <v>DH-24 T</v>
      </c>
      <c r="E33" s="75">
        <f>VLOOKUP(A33,'[16]Бытовые Dahatsu'!$A:$K,COLUMN('[16]Бытовые Dahatsu'!$H$8),0)</f>
        <v>58490</v>
      </c>
      <c r="F33" s="78">
        <f>VLOOKUP(B33,[17]Лист1!$A:$H,COLUMN([17]Лист1!$C$24),0)</f>
        <v>719</v>
      </c>
    </row>
    <row r="34" spans="1:6">
      <c r="A34" s="130" t="s">
        <v>5611</v>
      </c>
      <c r="B34" s="134"/>
      <c r="C34" s="134"/>
      <c r="D34" s="134"/>
      <c r="E34" s="134"/>
      <c r="F34" s="134"/>
    </row>
    <row r="35" spans="1:6">
      <c r="A35" s="75" t="s">
        <v>5624</v>
      </c>
      <c r="B35" s="77" t="s">
        <v>5571</v>
      </c>
      <c r="C35" s="75" t="s">
        <v>5550</v>
      </c>
      <c r="D35" s="75" t="str">
        <f t="shared" si="1"/>
        <v>DH-07 T</v>
      </c>
      <c r="E35" s="75">
        <f>VLOOKUP(A35,'[16]Бытовые Dahatsu'!$A:$K,COLUMN('[16]Бытовые Dahatsu'!$H$8),0)</f>
        <v>19490</v>
      </c>
      <c r="F35" s="78" t="str">
        <f>VLOOKUP(B35,[17]Лист1!$A:$H,COLUMN([17]Лист1!$C$24),0)</f>
        <v>1 369,000</v>
      </c>
    </row>
    <row r="36" spans="1:6">
      <c r="A36" s="75" t="s">
        <v>5625</v>
      </c>
      <c r="B36" s="77" t="s">
        <v>5573</v>
      </c>
      <c r="C36" s="75" t="s">
        <v>5551</v>
      </c>
      <c r="D36" s="75" t="str">
        <f t="shared" si="1"/>
        <v>DH-09 T</v>
      </c>
      <c r="E36" s="75">
        <f>VLOOKUP(A36,'[16]Бытовые Dahatsu'!$A:$K,COLUMN('[16]Бытовые Dahatsu'!$H$8),0)</f>
        <v>21490</v>
      </c>
      <c r="F36" s="78" t="str">
        <f>VLOOKUP(B36,[17]Лист1!$A:$H,COLUMN([17]Лист1!$C$24),0)</f>
        <v>2 246,000</v>
      </c>
    </row>
    <row r="37" spans="1:6">
      <c r="A37" s="75" t="s">
        <v>5626</v>
      </c>
      <c r="B37" s="77" t="s">
        <v>5575</v>
      </c>
      <c r="C37" s="75" t="s">
        <v>5552</v>
      </c>
      <c r="D37" s="75" t="str">
        <f t="shared" si="1"/>
        <v>DH-12 T</v>
      </c>
      <c r="E37" s="75">
        <f>VLOOKUP(A37,'[16]Бытовые Dahatsu'!$A:$K,COLUMN('[16]Бытовые Dahatsu'!$H$8),0)</f>
        <v>29490</v>
      </c>
      <c r="F37" s="78" t="str">
        <f>VLOOKUP(B37,[17]Лист1!$A:$H,COLUMN([17]Лист1!$C$24),0)</f>
        <v>1 187,000</v>
      </c>
    </row>
    <row r="38" spans="1:6">
      <c r="A38" s="75" t="s">
        <v>5627</v>
      </c>
      <c r="B38" s="77" t="s">
        <v>5577</v>
      </c>
      <c r="C38" s="75" t="s">
        <v>5553</v>
      </c>
      <c r="D38" s="75" t="str">
        <f t="shared" si="1"/>
        <v>DH-18 T</v>
      </c>
      <c r="E38" s="75">
        <f>VLOOKUP(A38,'[16]Бытовые Dahatsu'!$A:$K,COLUMN('[16]Бытовые Dahatsu'!$H$8),0)</f>
        <v>47490</v>
      </c>
      <c r="F38" s="78">
        <f>VLOOKUP(B38,[17]Лист1!$A:$H,COLUMN([17]Лист1!$C$24),0)</f>
        <v>91</v>
      </c>
    </row>
    <row r="39" spans="1:6">
      <c r="A39" s="75" t="s">
        <v>5628</v>
      </c>
      <c r="B39" s="77" t="s">
        <v>5579</v>
      </c>
      <c r="C39" s="75" t="s">
        <v>5554</v>
      </c>
      <c r="D39" s="75" t="str">
        <f t="shared" si="1"/>
        <v>DH-24 T</v>
      </c>
      <c r="E39" s="75">
        <f>VLOOKUP(A39,'[16]Бытовые Dahatsu'!$A:$K,COLUMN('[16]Бытовые Dahatsu'!$H$8),0)</f>
        <v>58490</v>
      </c>
      <c r="F39" s="78">
        <f>VLOOKUP(B39,[17]Лист1!$A:$H,COLUMN([17]Лист1!$C$24),0)</f>
        <v>80</v>
      </c>
    </row>
    <row r="40" spans="1:6">
      <c r="A40" s="75" t="s">
        <v>1288</v>
      </c>
      <c r="C40" s="75" t="s">
        <v>1288</v>
      </c>
      <c r="D40" s="75" t="str">
        <f t="shared" si="1"/>
        <v>WI-FI модуль</v>
      </c>
      <c r="E40" s="126" t="s">
        <v>5316</v>
      </c>
    </row>
    <row r="41" spans="1:6">
      <c r="A41" s="130" t="s">
        <v>5612</v>
      </c>
      <c r="B41" s="134"/>
      <c r="C41" s="134"/>
      <c r="D41" s="134"/>
      <c r="E41" s="134"/>
      <c r="F41" s="134"/>
    </row>
    <row r="42" spans="1:6">
      <c r="A42" s="75" t="s">
        <v>5555</v>
      </c>
      <c r="B42" s="77" t="s">
        <v>5580</v>
      </c>
      <c r="C42" s="75" t="s">
        <v>5555</v>
      </c>
      <c r="D42" s="75" t="str">
        <f t="shared" si="1"/>
        <v>DHP-07</v>
      </c>
      <c r="E42" s="75">
        <f>VLOOKUP(A42,'[16]Бытовые Dahatsu'!$A:$K,COLUMN('[16]Бытовые Dahatsu'!$H$8),0)</f>
        <v>24490</v>
      </c>
      <c r="F42" s="78">
        <f>VLOOKUP(B42,[17]Лист1!$A:$H,COLUMN([17]Лист1!$C$24),0)</f>
        <v>678</v>
      </c>
    </row>
    <row r="43" spans="1:6">
      <c r="A43" s="75" t="s">
        <v>5556</v>
      </c>
      <c r="B43" s="77" t="s">
        <v>5581</v>
      </c>
      <c r="C43" s="75" t="s">
        <v>5556</v>
      </c>
      <c r="D43" s="75" t="str">
        <f t="shared" si="1"/>
        <v>DHP-09</v>
      </c>
      <c r="E43" s="75">
        <f>VLOOKUP(A43,'[16]Бытовые Dahatsu'!$A:$K,COLUMN('[16]Бытовые Dahatsu'!$H$8),0)</f>
        <v>26490</v>
      </c>
      <c r="F43" s="78">
        <f>VLOOKUP(B43,[17]Лист1!$A:$H,COLUMN([17]Лист1!$C$24),0)</f>
        <v>0</v>
      </c>
    </row>
    <row r="44" spans="1:6">
      <c r="A44" s="75" t="s">
        <v>5557</v>
      </c>
      <c r="B44" s="77" t="s">
        <v>5582</v>
      </c>
      <c r="C44" s="75" t="s">
        <v>5557</v>
      </c>
      <c r="D44" s="75" t="str">
        <f t="shared" si="1"/>
        <v>DHP-12</v>
      </c>
      <c r="E44" s="75">
        <f>VLOOKUP(A44,'[16]Бытовые Dahatsu'!$A:$K,COLUMN('[16]Бытовые Dahatsu'!$H$8),0)</f>
        <v>34490</v>
      </c>
      <c r="F44" s="78">
        <f>VLOOKUP(B44,[17]Лист1!$A:$H,COLUMN([17]Лист1!$C$24),0)</f>
        <v>0</v>
      </c>
    </row>
    <row r="45" spans="1:6">
      <c r="A45" s="75" t="s">
        <v>5558</v>
      </c>
      <c r="B45" s="77" t="s">
        <v>5583</v>
      </c>
      <c r="C45" s="75" t="s">
        <v>5558</v>
      </c>
      <c r="D45" s="75" t="str">
        <f t="shared" si="1"/>
        <v>DHP-18</v>
      </c>
      <c r="E45" s="75">
        <f>VLOOKUP(A45,'[16]Бытовые Dahatsu'!$A:$K,COLUMN('[16]Бытовые Dahatsu'!$H$8),0)</f>
        <v>52490</v>
      </c>
      <c r="F45" s="78">
        <f>VLOOKUP(B45,[17]Лист1!$A:$H,COLUMN([17]Лист1!$C$24),0)</f>
        <v>0</v>
      </c>
    </row>
    <row r="46" spans="1:6">
      <c r="A46" s="75" t="s">
        <v>5559</v>
      </c>
      <c r="B46" s="77" t="s">
        <v>5584</v>
      </c>
      <c r="C46" s="75" t="s">
        <v>5559</v>
      </c>
      <c r="D46" s="75" t="str">
        <f t="shared" si="1"/>
        <v>DHP-24</v>
      </c>
      <c r="E46" s="75">
        <f>VLOOKUP(A46,'[16]Бытовые Dahatsu'!$A:$K,COLUMN('[16]Бытовые Dahatsu'!$H$8),0)</f>
        <v>63490</v>
      </c>
      <c r="F46" s="78">
        <f>VLOOKUP(B46,[17]Лист1!$A:$H,COLUMN([17]Лист1!$C$24),0)</f>
        <v>68</v>
      </c>
    </row>
    <row r="47" spans="1:6">
      <c r="A47" s="130" t="s">
        <v>5616</v>
      </c>
      <c r="B47" s="134"/>
      <c r="C47" s="134"/>
      <c r="D47" s="134"/>
      <c r="E47" s="134"/>
      <c r="F47" s="134"/>
    </row>
    <row r="48" spans="1:6">
      <c r="A48" s="75" t="s">
        <v>5600</v>
      </c>
      <c r="B48" s="77" t="s">
        <v>5608</v>
      </c>
      <c r="C48" s="75" t="s">
        <v>5600</v>
      </c>
      <c r="D48" s="75" t="str">
        <f t="shared" si="1"/>
        <v>DA-12H</v>
      </c>
      <c r="E48" s="75">
        <f>VLOOKUP(A48,'[16]Бытовые Dahatsu'!$A:$K,COLUMN('[16]Бытовые Dahatsu'!$H$8),0)</f>
        <v>32490</v>
      </c>
      <c r="F48" s="78">
        <f>VLOOKUP(B48,[17]Лист1!$A:$H,COLUMN([17]Лист1!$C$24),0)</f>
        <v>475</v>
      </c>
    </row>
    <row r="49" spans="1:6">
      <c r="A49" s="75" t="s">
        <v>5601</v>
      </c>
      <c r="B49" s="77" t="s">
        <v>5609</v>
      </c>
      <c r="C49" s="75" t="s">
        <v>5601</v>
      </c>
      <c r="D49" s="75" t="str">
        <f t="shared" si="1"/>
        <v>DA-24H</v>
      </c>
      <c r="E49" s="75">
        <f>VLOOKUP(A49,'[16]Бытовые Dahatsu'!$A:$K,COLUMN('[16]Бытовые Dahatsu'!$H$8),0)</f>
        <v>50490</v>
      </c>
      <c r="F49" s="78">
        <f>VLOOKUP(B49,[17]Лист1!$A:$H,COLUMN([17]Лист1!$C$24),0)</f>
        <v>141</v>
      </c>
    </row>
  </sheetData>
  <mergeCells count="11">
    <mergeCell ref="A47:F47"/>
    <mergeCell ref="A22:F22"/>
    <mergeCell ref="A25:F25"/>
    <mergeCell ref="A27:F27"/>
    <mergeCell ref="A41:F41"/>
    <mergeCell ref="A2:F2"/>
    <mergeCell ref="A28:F28"/>
    <mergeCell ref="A34:F34"/>
    <mergeCell ref="A3:F3"/>
    <mergeCell ref="A9:F9"/>
    <mergeCell ref="A16:F16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C94C76-7642-4C80-BF87-25177F0C3010}">
  <dimension ref="A1:F61"/>
  <sheetViews>
    <sheetView workbookViewId="0">
      <selection activeCell="F1" sqref="F1"/>
    </sheetView>
  </sheetViews>
  <sheetFormatPr defaultRowHeight="15"/>
  <cols>
    <col min="1" max="1" width="19" style="75" customWidth="1"/>
    <col min="2" max="2" width="20" style="73" customWidth="1"/>
    <col min="3" max="3" width="13.28515625" style="75" customWidth="1"/>
    <col min="4" max="4" width="26" style="75" customWidth="1"/>
    <col min="5" max="5" width="9.140625" style="74"/>
    <col min="6" max="6" width="14.7109375" style="75" customWidth="1"/>
    <col min="7" max="16384" width="9.140625" style="75"/>
  </cols>
  <sheetData>
    <row r="1" spans="1:6" s="76" customFormat="1">
      <c r="A1" s="76" t="s">
        <v>144</v>
      </c>
      <c r="B1" s="76" t="s">
        <v>145</v>
      </c>
      <c r="C1" s="76" t="s">
        <v>1104</v>
      </c>
      <c r="D1" s="76" t="s">
        <v>147</v>
      </c>
      <c r="E1" s="3" t="s">
        <v>148</v>
      </c>
      <c r="F1" s="67" t="s">
        <v>364</v>
      </c>
    </row>
    <row r="2" spans="1:6" ht="15.75">
      <c r="A2" s="129" t="s">
        <v>3279</v>
      </c>
      <c r="B2" s="129"/>
      <c r="C2" s="129"/>
      <c r="D2" s="129"/>
      <c r="E2" s="129"/>
      <c r="F2" s="129"/>
    </row>
    <row r="3" spans="1:6">
      <c r="A3" s="130" t="s">
        <v>5673</v>
      </c>
      <c r="B3" s="134"/>
      <c r="C3" s="134"/>
      <c r="D3" s="134"/>
      <c r="E3" s="134"/>
      <c r="F3" s="134"/>
    </row>
    <row r="4" spans="1:6">
      <c r="A4" s="132" t="s">
        <v>5645</v>
      </c>
      <c r="B4" s="77" t="s">
        <v>5701</v>
      </c>
      <c r="C4" s="132" t="str">
        <f>A4</f>
        <v>DECH-07inv</v>
      </c>
      <c r="D4" s="132" t="str">
        <f>C4</f>
        <v>DECH-07inv</v>
      </c>
      <c r="E4" s="133">
        <f>VLOOKUP(A4,'[16]Бытовые Denko'!$A:$K,COLUMN('[16]Бытовые Denko'!$H$8),0)</f>
        <v>26990</v>
      </c>
      <c r="F4" s="75">
        <f>VLOOKUP(B4,[17]Лист1!$A:$H,COLUMN([17]Лист1!$C$175),0)</f>
        <v>0</v>
      </c>
    </row>
    <row r="5" spans="1:6">
      <c r="A5" s="132"/>
      <c r="B5" s="77" t="s">
        <v>5696</v>
      </c>
      <c r="C5" s="132"/>
      <c r="D5" s="132"/>
      <c r="E5" s="133"/>
      <c r="F5" s="75">
        <f>VLOOKUP(B5,[17]Лист1!$A:$H,COLUMN([17]Лист1!$C$175),0)</f>
        <v>0</v>
      </c>
    </row>
    <row r="6" spans="1:6">
      <c r="A6" s="132" t="s">
        <v>5646</v>
      </c>
      <c r="B6" s="77" t="s">
        <v>5702</v>
      </c>
      <c r="C6" s="132" t="str">
        <f>A6</f>
        <v>DECH-09inv</v>
      </c>
      <c r="D6" s="132" t="str">
        <f>C6</f>
        <v>DECH-09inv</v>
      </c>
      <c r="E6" s="133">
        <f>VLOOKUP(A6,'[16]Бытовые Denko'!$A:$K,COLUMN('[16]Бытовые Denko'!$H$8),0)</f>
        <v>29990</v>
      </c>
      <c r="F6" s="75">
        <f>VLOOKUP(B6,[17]Лист1!$A:$H,COLUMN([17]Лист1!$C$175),0)</f>
        <v>0</v>
      </c>
    </row>
    <row r="7" spans="1:6">
      <c r="A7" s="132"/>
      <c r="B7" s="77" t="s">
        <v>5697</v>
      </c>
      <c r="C7" s="132"/>
      <c r="D7" s="132"/>
      <c r="E7" s="133"/>
      <c r="F7" s="75">
        <f>VLOOKUP(B7,[17]Лист1!$A:$H,COLUMN([17]Лист1!$C$175),0)</f>
        <v>0</v>
      </c>
    </row>
    <row r="8" spans="1:6">
      <c r="A8" s="132" t="s">
        <v>5647</v>
      </c>
      <c r="B8" s="77" t="s">
        <v>5703</v>
      </c>
      <c r="C8" s="132" t="str">
        <f>A8</f>
        <v>DECH-12inv</v>
      </c>
      <c r="D8" s="132" t="str">
        <f>C8</f>
        <v>DECH-12inv</v>
      </c>
      <c r="E8" s="133">
        <f>VLOOKUP(A8,'[16]Бытовые Denko'!$A:$K,COLUMN('[16]Бытовые Denko'!$H$8),0)</f>
        <v>32990</v>
      </c>
      <c r="F8" s="75">
        <f>VLOOKUP(B8,[17]Лист1!$A:$H,COLUMN([17]Лист1!$C$175),0)</f>
        <v>0</v>
      </c>
    </row>
    <row r="9" spans="1:6">
      <c r="A9" s="132"/>
      <c r="B9" s="77" t="s">
        <v>5698</v>
      </c>
      <c r="C9" s="132"/>
      <c r="D9" s="132"/>
      <c r="E9" s="133"/>
      <c r="F9" s="75">
        <f>VLOOKUP(B9,[17]Лист1!$A:$H,COLUMN([17]Лист1!$C$175),0)</f>
        <v>0</v>
      </c>
    </row>
    <row r="10" spans="1:6">
      <c r="A10" s="132" t="s">
        <v>5648</v>
      </c>
      <c r="B10" s="77" t="s">
        <v>5704</v>
      </c>
      <c r="C10" s="132" t="str">
        <f>A10</f>
        <v>DECH-18inv</v>
      </c>
      <c r="D10" s="132" t="str">
        <f>C10</f>
        <v>DECH-18inv</v>
      </c>
      <c r="E10" s="133">
        <f>VLOOKUP(A10,'[16]Бытовые Denko'!$A:$K,COLUMN('[16]Бытовые Denko'!$H$8),0)</f>
        <v>53990</v>
      </c>
      <c r="F10" s="75">
        <f>VLOOKUP(B10,[17]Лист1!$A:$H,COLUMN([17]Лист1!$C$175),0)</f>
        <v>0</v>
      </c>
    </row>
    <row r="11" spans="1:6">
      <c r="A11" s="132"/>
      <c r="B11" s="77" t="s">
        <v>5699</v>
      </c>
      <c r="C11" s="132"/>
      <c r="D11" s="132"/>
      <c r="E11" s="133"/>
      <c r="F11" s="75">
        <f>VLOOKUP(B11,[17]Лист1!$A:$H,COLUMN([17]Лист1!$C$175),0)</f>
        <v>0</v>
      </c>
    </row>
    <row r="12" spans="1:6">
      <c r="A12" s="132" t="s">
        <v>5649</v>
      </c>
      <c r="B12" s="77" t="s">
        <v>5705</v>
      </c>
      <c r="C12" s="132" t="str">
        <f>A12</f>
        <v>DECH-24inv</v>
      </c>
      <c r="D12" s="132" t="str">
        <f>C12</f>
        <v>DECH-24inv</v>
      </c>
      <c r="E12" s="133">
        <f>VLOOKUP(A12,'[16]Бытовые Denko'!$A:$K,COLUMN('[16]Бытовые Denko'!$H$8),0)</f>
        <v>70990</v>
      </c>
      <c r="F12" s="75">
        <f>VLOOKUP(B12,[17]Лист1!$A:$H,COLUMN([17]Лист1!$C$175),0)</f>
        <v>0</v>
      </c>
    </row>
    <row r="13" spans="1:6">
      <c r="A13" s="132"/>
      <c r="B13" s="77" t="s">
        <v>5700</v>
      </c>
      <c r="C13" s="132"/>
      <c r="D13" s="132"/>
      <c r="E13" s="133"/>
      <c r="F13" s="75">
        <f>VLOOKUP(B13,[17]Лист1!$A:$H,COLUMN([17]Лист1!$C$175),0)</f>
        <v>0</v>
      </c>
    </row>
    <row r="14" spans="1:6">
      <c r="A14" s="130" t="s">
        <v>5674</v>
      </c>
      <c r="B14" s="134"/>
      <c r="C14" s="134"/>
      <c r="D14" s="134"/>
      <c r="E14" s="134"/>
      <c r="F14" s="134"/>
    </row>
    <row r="15" spans="1:6">
      <c r="A15" s="132" t="s">
        <v>5650</v>
      </c>
      <c r="B15" s="77" t="s">
        <v>5706</v>
      </c>
      <c r="C15" s="132" t="str">
        <f>A15</f>
        <v>DEMD-07i</v>
      </c>
      <c r="D15" s="132" t="str">
        <f>C15</f>
        <v>DEMD-07i</v>
      </c>
      <c r="E15" s="133">
        <f>VLOOKUP(A15,'[16]Бытовые Denko'!$A:$K,COLUMN('[16]Бытовые Denko'!$H$8),0)</f>
        <v>29490</v>
      </c>
      <c r="F15" s="75">
        <f>VLOOKUP(B15,[17]Лист1!$A:$H,COLUMN([17]Лист1!$C$175),0)</f>
        <v>0</v>
      </c>
    </row>
    <row r="16" spans="1:6">
      <c r="A16" s="132"/>
      <c r="B16" s="79" t="s">
        <v>5665</v>
      </c>
      <c r="C16" s="132"/>
      <c r="D16" s="132"/>
      <c r="E16" s="133"/>
      <c r="F16" s="75">
        <f>VLOOKUP(B16,[17]Лист1!$A:$H,COLUMN([17]Лист1!$C$175),0)</f>
        <v>0</v>
      </c>
    </row>
    <row r="17" spans="1:6">
      <c r="A17" s="132" t="s">
        <v>5651</v>
      </c>
      <c r="B17" s="77" t="s">
        <v>5707</v>
      </c>
      <c r="C17" s="132" t="str">
        <f>A17</f>
        <v>DEMD-09i</v>
      </c>
      <c r="D17" s="132" t="str">
        <f>C17</f>
        <v>DEMD-09i</v>
      </c>
      <c r="E17" s="133">
        <f>VLOOKUP(A17,'[16]Бытовые Denko'!$A:$K,COLUMN('[16]Бытовые Denko'!$H$8),0)</f>
        <v>34490</v>
      </c>
      <c r="F17" s="75">
        <f>VLOOKUP(B17,[17]Лист1!$A:$H,COLUMN([17]Лист1!$C$175),0)</f>
        <v>0</v>
      </c>
    </row>
    <row r="18" spans="1:6">
      <c r="A18" s="132"/>
      <c r="B18" s="79" t="s">
        <v>5666</v>
      </c>
      <c r="C18" s="132"/>
      <c r="D18" s="132"/>
      <c r="E18" s="133"/>
      <c r="F18" s="75">
        <f>VLOOKUP(B18,[17]Лист1!$A:$H,COLUMN([17]Лист1!$C$175),0)</f>
        <v>0</v>
      </c>
    </row>
    <row r="19" spans="1:6">
      <c r="A19" s="132" t="s">
        <v>5652</v>
      </c>
      <c r="B19" s="77" t="s">
        <v>5708</v>
      </c>
      <c r="C19" s="132" t="str">
        <f>A19</f>
        <v>DEMD-12i</v>
      </c>
      <c r="D19" s="132" t="str">
        <f>C19</f>
        <v>DEMD-12i</v>
      </c>
      <c r="E19" s="133">
        <f>VLOOKUP(A19,'[16]Бытовые Denko'!$A:$K,COLUMN('[16]Бытовые Denko'!$H$8),0)</f>
        <v>36490</v>
      </c>
      <c r="F19" s="75">
        <f>VLOOKUP(B19,[17]Лист1!$A:$H,COLUMN([17]Лист1!$C$175),0)</f>
        <v>0</v>
      </c>
    </row>
    <row r="20" spans="1:6">
      <c r="A20" s="132"/>
      <c r="B20" s="79" t="s">
        <v>5667</v>
      </c>
      <c r="C20" s="132"/>
      <c r="D20" s="132"/>
      <c r="E20" s="133"/>
      <c r="F20" s="75">
        <f>VLOOKUP(B20,[17]Лист1!$A:$H,COLUMN([17]Лист1!$C$175),0)</f>
        <v>0</v>
      </c>
    </row>
    <row r="21" spans="1:6">
      <c r="A21" s="132" t="s">
        <v>5653</v>
      </c>
      <c r="B21" s="77" t="s">
        <v>5709</v>
      </c>
      <c r="C21" s="132" t="str">
        <f>A21</f>
        <v>DEMD-18i</v>
      </c>
      <c r="D21" s="132" t="str">
        <f>C21</f>
        <v>DEMD-18i</v>
      </c>
      <c r="E21" s="133">
        <f>VLOOKUP(A21,'[16]Бытовые Denko'!$A:$K,COLUMN('[16]Бытовые Denko'!$H$8),0)</f>
        <v>57490</v>
      </c>
      <c r="F21" s="75">
        <f>VLOOKUP(B21,[17]Лист1!$A:$H,COLUMN([17]Лист1!$C$175),0)</f>
        <v>0</v>
      </c>
    </row>
    <row r="22" spans="1:6">
      <c r="A22" s="132"/>
      <c r="B22" s="79" t="s">
        <v>5668</v>
      </c>
      <c r="C22" s="132"/>
      <c r="D22" s="132"/>
      <c r="E22" s="133"/>
      <c r="F22" s="75">
        <f>VLOOKUP(B22,[17]Лист1!$A:$H,COLUMN([17]Лист1!$C$175),0)</f>
        <v>0</v>
      </c>
    </row>
    <row r="23" spans="1:6">
      <c r="A23" s="132" t="s">
        <v>5654</v>
      </c>
      <c r="B23" s="77" t="s">
        <v>5710</v>
      </c>
      <c r="C23" s="132" t="str">
        <f>A23</f>
        <v>DEMD-24i</v>
      </c>
      <c r="D23" s="132" t="str">
        <f>C23</f>
        <v>DEMD-24i</v>
      </c>
      <c r="E23" s="133">
        <f>VLOOKUP(A23,'[16]Бытовые Denko'!$A:$K,COLUMN('[16]Бытовые Denko'!$H$8),0)</f>
        <v>74490</v>
      </c>
      <c r="F23" s="75">
        <f>VLOOKUP(B23,[17]Лист1!$A:$H,COLUMN([17]Лист1!$C$175),0)</f>
        <v>0</v>
      </c>
    </row>
    <row r="24" spans="1:6">
      <c r="A24" s="132"/>
      <c r="B24" s="79" t="s">
        <v>5669</v>
      </c>
      <c r="C24" s="132"/>
      <c r="D24" s="132"/>
      <c r="E24" s="133"/>
      <c r="F24" s="75">
        <f>VLOOKUP(B24,[17]Лист1!$A:$H,COLUMN([17]Лист1!$C$175),0)</f>
        <v>0</v>
      </c>
    </row>
    <row r="25" spans="1:6">
      <c r="A25" s="130" t="s">
        <v>5672</v>
      </c>
      <c r="B25" s="134"/>
      <c r="C25" s="134"/>
      <c r="D25" s="134"/>
      <c r="E25" s="134"/>
      <c r="F25" s="134"/>
    </row>
    <row r="26" spans="1:6">
      <c r="A26" s="75" t="s">
        <v>5655</v>
      </c>
      <c r="B26" s="77" t="s">
        <v>5685</v>
      </c>
      <c r="C26" s="75" t="str">
        <f>A26</f>
        <v>DU-07I</v>
      </c>
      <c r="D26" s="75" t="str">
        <f>C26</f>
        <v>DU-07I</v>
      </c>
      <c r="E26" s="74">
        <f>VLOOKUP(A26,'[16]Бытовые Denko'!$A:$K,COLUMN('[16]Бытовые Denko'!$H$8),0)</f>
        <v>26990</v>
      </c>
      <c r="F26" s="75">
        <f>VLOOKUP(B26,[17]Лист1!$A:$H,COLUMN([17]Лист1!$C$175),0)</f>
        <v>0</v>
      </c>
    </row>
    <row r="27" spans="1:6">
      <c r="A27" s="75" t="s">
        <v>5656</v>
      </c>
      <c r="B27" s="77" t="s">
        <v>5686</v>
      </c>
      <c r="C27" s="75" t="str">
        <f>A27</f>
        <v>DU-09I</v>
      </c>
      <c r="D27" s="75" t="str">
        <f>C27</f>
        <v>DU-09I</v>
      </c>
      <c r="E27" s="74">
        <f>VLOOKUP(A27,'[16]Бытовые Denko'!$A:$K,COLUMN('[16]Бытовые Denko'!$H$8),0)</f>
        <v>31990</v>
      </c>
      <c r="F27" s="75">
        <f>VLOOKUP(B27,[17]Лист1!$A:$H,COLUMN([17]Лист1!$C$175),0)</f>
        <v>0</v>
      </c>
    </row>
    <row r="28" spans="1:6">
      <c r="A28" s="75" t="s">
        <v>5657</v>
      </c>
      <c r="B28" s="77" t="s">
        <v>5687</v>
      </c>
      <c r="C28" s="75" t="str">
        <f>A28</f>
        <v>DU-12I</v>
      </c>
      <c r="D28" s="75" t="str">
        <f>C28</f>
        <v>DU-12I</v>
      </c>
      <c r="E28" s="74">
        <f>VLOOKUP(A28,'[16]Бытовые Denko'!$A:$K,COLUMN('[16]Бытовые Denko'!$H$8),0)</f>
        <v>33990</v>
      </c>
      <c r="F28" s="75">
        <f>VLOOKUP(B28,[17]Лист1!$A:$H,COLUMN([17]Лист1!$C$175),0)</f>
        <v>3</v>
      </c>
    </row>
    <row r="29" spans="1:6">
      <c r="A29" s="75" t="s">
        <v>5658</v>
      </c>
      <c r="B29" s="77" t="s">
        <v>5688</v>
      </c>
      <c r="C29" s="75" t="str">
        <f>A29</f>
        <v>DU-18I</v>
      </c>
      <c r="D29" s="75" t="str">
        <f>C29</f>
        <v>DU-18I</v>
      </c>
      <c r="E29" s="74">
        <f>VLOOKUP(A29,'[16]Бытовые Denko'!$A:$K,COLUMN('[16]Бытовые Denko'!$H$8),0)</f>
        <v>54990</v>
      </c>
      <c r="F29" s="75">
        <f>VLOOKUP(B29,[17]Лист1!$A:$H,COLUMN([17]Лист1!$C$175),0)</f>
        <v>10</v>
      </c>
    </row>
    <row r="30" spans="1:6">
      <c r="A30" s="75" t="s">
        <v>5659</v>
      </c>
      <c r="B30" s="77" t="s">
        <v>5689</v>
      </c>
      <c r="C30" s="75" t="str">
        <f>A30</f>
        <v>DU-24I</v>
      </c>
      <c r="D30" s="75" t="str">
        <f>C30</f>
        <v>DU-24I</v>
      </c>
      <c r="E30" s="74">
        <f>VLOOKUP(A30,'[16]Бытовые Denko'!$A:$K,COLUMN('[16]Бытовые Denko'!$H$8),0)</f>
        <v>71990</v>
      </c>
      <c r="F30" s="75">
        <f>VLOOKUP(B30,[17]Лист1!$A:$H,COLUMN([17]Лист1!$C$175),0)</f>
        <v>77</v>
      </c>
    </row>
    <row r="31" spans="1:6">
      <c r="A31" s="130" t="s">
        <v>5676</v>
      </c>
      <c r="B31" s="134"/>
      <c r="C31" s="134"/>
      <c r="D31" s="134"/>
      <c r="E31" s="134"/>
      <c r="F31" s="134"/>
    </row>
    <row r="32" spans="1:6">
      <c r="A32" s="75" t="s">
        <v>5662</v>
      </c>
      <c r="B32" s="77" t="s">
        <v>5693</v>
      </c>
      <c r="C32" s="75" t="str">
        <f>A32</f>
        <v>DB-12i</v>
      </c>
      <c r="D32" s="75" t="str">
        <f>C32</f>
        <v>DB-12i</v>
      </c>
      <c r="E32" s="74">
        <f>VLOOKUP(A32,'[16]Бытовые Denko'!$A:$K,COLUMN('[16]Бытовые Denko'!$H$8),0)</f>
        <v>0</v>
      </c>
      <c r="F32" s="75">
        <f>VLOOKUP(B32,[17]Лист1!$A:$H,COLUMN([17]Лист1!$C$175),0)</f>
        <v>0</v>
      </c>
    </row>
    <row r="33" spans="1:6">
      <c r="A33" s="130" t="s">
        <v>5677</v>
      </c>
      <c r="B33" s="134"/>
      <c r="C33" s="134"/>
      <c r="D33" s="134"/>
      <c r="E33" s="134"/>
      <c r="F33" s="134"/>
    </row>
    <row r="34" spans="1:6">
      <c r="A34" s="75" t="s">
        <v>5655</v>
      </c>
      <c r="B34" s="77" t="s">
        <v>5684</v>
      </c>
      <c r="C34" s="75" t="str">
        <f>A34</f>
        <v>DU-07I</v>
      </c>
      <c r="D34" s="75" t="str">
        <f>C34</f>
        <v>DU-07I</v>
      </c>
      <c r="E34" s="74">
        <f>VLOOKUP(A34,'[16]Бытовые Denko'!$A:$K,COLUMN('[16]Бытовые Denko'!$H$8),0)</f>
        <v>26990</v>
      </c>
      <c r="F34" s="75">
        <f>VLOOKUP(B34,[17]Лист1!$A:$H,COLUMN([17]Лист1!$C$175),0)</f>
        <v>334</v>
      </c>
    </row>
    <row r="35" spans="1:6">
      <c r="A35" s="75" t="s">
        <v>5659</v>
      </c>
      <c r="B35" s="77" t="s">
        <v>5690</v>
      </c>
      <c r="C35" s="75" t="str">
        <f>A35</f>
        <v>DU-24I</v>
      </c>
      <c r="D35" s="75" t="str">
        <f>C35</f>
        <v>DU-24I</v>
      </c>
      <c r="E35" s="74">
        <f>VLOOKUP(A35,'[16]Бытовые Denko'!$A:$K,COLUMN('[16]Бытовые Denko'!$H$8),0)</f>
        <v>71990</v>
      </c>
      <c r="F35" s="75">
        <f>VLOOKUP(B35,[17]Лист1!$A:$H,COLUMN([17]Лист1!$C$175),0)</f>
        <v>10</v>
      </c>
    </row>
    <row r="36" spans="1:6">
      <c r="A36" s="130" t="s">
        <v>5678</v>
      </c>
      <c r="B36" s="134"/>
      <c r="C36" s="134"/>
      <c r="D36" s="134"/>
      <c r="E36" s="134"/>
      <c r="F36" s="134"/>
    </row>
    <row r="37" spans="1:6">
      <c r="A37" s="75" t="s">
        <v>5663</v>
      </c>
      <c r="B37" s="77" t="s">
        <v>5694</v>
      </c>
      <c r="C37" s="75" t="str">
        <f>A37</f>
        <v>QW-07I</v>
      </c>
      <c r="D37" s="75" t="str">
        <f>C37</f>
        <v>QW-07I</v>
      </c>
      <c r="E37" s="74">
        <f>VLOOKUP(A37,'[16]Бытовые Denko'!$A:$K,COLUMN('[16]Бытовые Denko'!$H$8),0)</f>
        <v>0</v>
      </c>
      <c r="F37" s="75">
        <f>VLOOKUP(B37,[17]Лист1!$A:$H,COLUMN([17]Лист1!$C$175),0)</f>
        <v>4</v>
      </c>
    </row>
    <row r="38" spans="1:6">
      <c r="A38" s="75" t="s">
        <v>5664</v>
      </c>
      <c r="B38" s="77" t="s">
        <v>5695</v>
      </c>
      <c r="C38" s="75" t="str">
        <f>A38</f>
        <v>QW-24I</v>
      </c>
      <c r="D38" s="75" t="str">
        <f>C38</f>
        <v>QW-24I</v>
      </c>
      <c r="E38" s="74">
        <f>VLOOKUP(A38,'[16]Бытовые Denko'!$A:$K,COLUMN('[16]Бытовые Denko'!$H$8),0)</f>
        <v>0</v>
      </c>
      <c r="F38" s="75">
        <f>VLOOKUP(B38,[17]Лист1!$A:$H,COLUMN([17]Лист1!$C$175),0)</f>
        <v>17</v>
      </c>
    </row>
    <row r="39" spans="1:6" ht="15.75">
      <c r="A39" s="129" t="s">
        <v>3280</v>
      </c>
      <c r="B39" s="129"/>
      <c r="C39" s="129"/>
      <c r="D39" s="129"/>
      <c r="E39" s="129"/>
      <c r="F39" s="129"/>
    </row>
    <row r="40" spans="1:6">
      <c r="A40" s="130" t="s">
        <v>5670</v>
      </c>
      <c r="B40" s="134"/>
      <c r="C40" s="134"/>
      <c r="D40" s="134"/>
      <c r="E40" s="134"/>
      <c r="F40" s="134"/>
    </row>
    <row r="41" spans="1:6">
      <c r="A41" s="75" t="s">
        <v>5629</v>
      </c>
      <c r="C41" s="75" t="str">
        <f>A41</f>
        <v>DECH-07</v>
      </c>
      <c r="D41" s="75" t="str">
        <f>C41</f>
        <v>DECH-07</v>
      </c>
      <c r="E41" s="74">
        <f>VLOOKUP(A41,'[16]Бытовые Denko'!$A:$K,COLUMN('[16]Бытовые Denko'!$H$8),0)</f>
        <v>18990</v>
      </c>
      <c r="F41" s="75" t="e">
        <f>VLOOKUP(B41,[17]Лист1!$A:$H,COLUMN([17]Лист1!$C$175),0)</f>
        <v>#N/A</v>
      </c>
    </row>
    <row r="42" spans="1:6">
      <c r="A42" s="75" t="s">
        <v>5630</v>
      </c>
      <c r="C42" s="75" t="str">
        <f t="shared" ref="C42:C61" si="0">A42</f>
        <v>DECH-09</v>
      </c>
      <c r="D42" s="75" t="str">
        <f t="shared" ref="D42:D61" si="1">C42</f>
        <v>DECH-09</v>
      </c>
      <c r="E42" s="74">
        <f>VLOOKUP(A42,'[16]Бытовые Denko'!$A:$K,COLUMN('[16]Бытовые Denko'!$H$8),0)</f>
        <v>20990</v>
      </c>
      <c r="F42" s="75" t="e">
        <f>VLOOKUP(B42,[17]Лист1!$A:$H,COLUMN([17]Лист1!$C$175),0)</f>
        <v>#N/A</v>
      </c>
    </row>
    <row r="43" spans="1:6">
      <c r="A43" s="75" t="s">
        <v>5631</v>
      </c>
      <c r="C43" s="75" t="str">
        <f t="shared" si="0"/>
        <v>DECH-12</v>
      </c>
      <c r="D43" s="75" t="str">
        <f t="shared" si="1"/>
        <v>DECH-12</v>
      </c>
      <c r="E43" s="74">
        <f>VLOOKUP(A43,'[16]Бытовые Denko'!$A:$K,COLUMN('[16]Бытовые Denko'!$H$8),0)</f>
        <v>28990</v>
      </c>
      <c r="F43" s="75" t="e">
        <f>VLOOKUP(B43,[17]Лист1!$A:$H,COLUMN([17]Лист1!$C$175),0)</f>
        <v>#N/A</v>
      </c>
    </row>
    <row r="44" spans="1:6">
      <c r="A44" s="75" t="s">
        <v>5632</v>
      </c>
      <c r="C44" s="75" t="str">
        <f t="shared" si="0"/>
        <v>DECH-18</v>
      </c>
      <c r="D44" s="75" t="str">
        <f t="shared" si="1"/>
        <v>DECH-18</v>
      </c>
      <c r="E44" s="74">
        <f>VLOOKUP(A44,'[16]Бытовые Denko'!$A:$K,COLUMN('[16]Бытовые Denko'!$H$8),0)</f>
        <v>44990</v>
      </c>
      <c r="F44" s="75" t="e">
        <f>VLOOKUP(B44,[17]Лист1!$A:$H,COLUMN([17]Лист1!$C$175),0)</f>
        <v>#N/A</v>
      </c>
    </row>
    <row r="45" spans="1:6">
      <c r="A45" s="75" t="s">
        <v>5633</v>
      </c>
      <c r="C45" s="75" t="str">
        <f t="shared" si="0"/>
        <v>DECH-24</v>
      </c>
      <c r="D45" s="75" t="str">
        <f t="shared" si="1"/>
        <v>DECH-24</v>
      </c>
      <c r="E45" s="74">
        <f>VLOOKUP(A45,'[16]Бытовые Denko'!$A:$K,COLUMN('[16]Бытовые Denko'!$H$8),0)</f>
        <v>58990</v>
      </c>
      <c r="F45" s="75" t="e">
        <f>VLOOKUP(B45,[17]Лист1!$A:$H,COLUMN([17]Лист1!$C$175),0)</f>
        <v>#N/A</v>
      </c>
    </row>
    <row r="46" spans="1:6">
      <c r="A46" s="75" t="s">
        <v>5634</v>
      </c>
      <c r="C46" s="75" t="str">
        <f t="shared" si="0"/>
        <v>DECH-36</v>
      </c>
      <c r="D46" s="75" t="str">
        <f t="shared" si="1"/>
        <v>DECH-36</v>
      </c>
      <c r="E46" s="74">
        <f>VLOOKUP(A46,'[16]Бытовые Denko'!$A:$K,COLUMN('[16]Бытовые Denko'!$H$8),0)</f>
        <v>75990</v>
      </c>
      <c r="F46" s="75" t="e">
        <f>VLOOKUP(B46,[17]Лист1!$A:$H,COLUMN([17]Лист1!$C$175),0)</f>
        <v>#N/A</v>
      </c>
    </row>
    <row r="47" spans="1:6">
      <c r="A47" s="130" t="s">
        <v>5671</v>
      </c>
      <c r="B47" s="134"/>
      <c r="C47" s="134"/>
      <c r="D47" s="134"/>
      <c r="E47" s="134"/>
      <c r="F47" s="134"/>
    </row>
    <row r="48" spans="1:6">
      <c r="A48" s="75" t="s">
        <v>5635</v>
      </c>
      <c r="C48" s="75" t="str">
        <f t="shared" si="0"/>
        <v>DEMD-07</v>
      </c>
      <c r="D48" s="75" t="str">
        <f t="shared" si="1"/>
        <v>DEMD-07</v>
      </c>
      <c r="E48" s="74">
        <f>VLOOKUP(A48,'[16]Бытовые Denko'!$A:$K,COLUMN('[16]Бытовые Denko'!$H$8),0)</f>
        <v>21490</v>
      </c>
      <c r="F48" s="75" t="e">
        <f>VLOOKUP(B48,[17]Лист1!$A:$H,COLUMN([17]Лист1!$C$175),0)</f>
        <v>#N/A</v>
      </c>
    </row>
    <row r="49" spans="1:6">
      <c r="A49" s="75" t="s">
        <v>5636</v>
      </c>
      <c r="C49" s="75" t="str">
        <f t="shared" si="0"/>
        <v>DEMD-09</v>
      </c>
      <c r="D49" s="75" t="str">
        <f t="shared" si="1"/>
        <v>DEMD-09</v>
      </c>
      <c r="E49" s="74">
        <f>VLOOKUP(A49,'[16]Бытовые Denko'!$A:$K,COLUMN('[16]Бытовые Denko'!$H$8),0)</f>
        <v>23490</v>
      </c>
      <c r="F49" s="75" t="e">
        <f>VLOOKUP(B49,[17]Лист1!$A:$H,COLUMN([17]Лист1!$C$175),0)</f>
        <v>#N/A</v>
      </c>
    </row>
    <row r="50" spans="1:6">
      <c r="A50" s="75" t="s">
        <v>5637</v>
      </c>
      <c r="C50" s="75" t="str">
        <f t="shared" si="0"/>
        <v>DEMD-12</v>
      </c>
      <c r="D50" s="75" t="str">
        <f t="shared" si="1"/>
        <v>DEMD-12</v>
      </c>
      <c r="E50" s="74">
        <f>VLOOKUP(A50,'[16]Бытовые Denko'!$A:$K,COLUMN('[16]Бытовые Denko'!$H$8),0)</f>
        <v>31490</v>
      </c>
      <c r="F50" s="75" t="e">
        <f>VLOOKUP(B50,[17]Лист1!$A:$H,COLUMN([17]Лист1!$C$175),0)</f>
        <v>#N/A</v>
      </c>
    </row>
    <row r="51" spans="1:6">
      <c r="A51" s="75" t="s">
        <v>5638</v>
      </c>
      <c r="C51" s="75" t="str">
        <f t="shared" si="0"/>
        <v>DEMD-18</v>
      </c>
      <c r="D51" s="75" t="str">
        <f t="shared" si="1"/>
        <v>DEMD-18</v>
      </c>
      <c r="E51" s="74">
        <f>VLOOKUP(A51,'[16]Бытовые Denko'!$A:$K,COLUMN('[16]Бытовые Denko'!$H$8),0)</f>
        <v>49490</v>
      </c>
      <c r="F51" s="75" t="e">
        <f>VLOOKUP(B51,[17]Лист1!$A:$H,COLUMN([17]Лист1!$C$175),0)</f>
        <v>#N/A</v>
      </c>
    </row>
    <row r="52" spans="1:6">
      <c r="A52" s="75" t="s">
        <v>5639</v>
      </c>
      <c r="C52" s="75" t="str">
        <f t="shared" si="0"/>
        <v>DEMD-24</v>
      </c>
      <c r="D52" s="75" t="str">
        <f t="shared" si="1"/>
        <v>DEMD-24</v>
      </c>
      <c r="E52" s="74">
        <f>VLOOKUP(A52,'[16]Бытовые Denko'!$A:$K,COLUMN('[16]Бытовые Denko'!$H$8),0)</f>
        <v>60490</v>
      </c>
      <c r="F52" s="75" t="e">
        <f>VLOOKUP(B52,[17]Лист1!$A:$H,COLUMN([17]Лист1!$C$175),0)</f>
        <v>#N/A</v>
      </c>
    </row>
    <row r="53" spans="1:6">
      <c r="A53" s="130" t="s">
        <v>5672</v>
      </c>
      <c r="B53" s="134"/>
      <c r="C53" s="134"/>
      <c r="D53" s="134"/>
      <c r="E53" s="134"/>
      <c r="F53" s="134"/>
    </row>
    <row r="54" spans="1:6">
      <c r="A54" s="75" t="s">
        <v>5640</v>
      </c>
      <c r="B54" s="77" t="s">
        <v>5679</v>
      </c>
      <c r="C54" s="75" t="str">
        <f t="shared" si="0"/>
        <v>DU-07</v>
      </c>
      <c r="D54" s="75" t="str">
        <f t="shared" si="1"/>
        <v>DU-07</v>
      </c>
      <c r="E54" s="74">
        <f>VLOOKUP(A54,'[16]Бытовые Denko'!$A:$K,COLUMN('[16]Бытовые Denko'!$H$8),0)</f>
        <v>18990</v>
      </c>
      <c r="F54" s="75">
        <f>VLOOKUP(B54,[17]Лист1!$A:$H,COLUMN([17]Лист1!$C$175),0)</f>
        <v>124</v>
      </c>
    </row>
    <row r="55" spans="1:6">
      <c r="A55" s="75" t="s">
        <v>5641</v>
      </c>
      <c r="B55" s="77" t="s">
        <v>5680</v>
      </c>
      <c r="C55" s="75" t="str">
        <f t="shared" si="0"/>
        <v>DU-09</v>
      </c>
      <c r="D55" s="75" t="str">
        <f t="shared" si="1"/>
        <v>DU-09</v>
      </c>
      <c r="E55" s="74">
        <f>VLOOKUP(A55,'[16]Бытовые Denko'!$A:$K,COLUMN('[16]Бытовые Denko'!$H$8),0)</f>
        <v>20990</v>
      </c>
      <c r="F55" s="75">
        <f>VLOOKUP(B55,[17]Лист1!$A:$H,COLUMN([17]Лист1!$C$175),0)</f>
        <v>0</v>
      </c>
    </row>
    <row r="56" spans="1:6">
      <c r="A56" s="75" t="s">
        <v>5642</v>
      </c>
      <c r="B56" s="77" t="s">
        <v>5681</v>
      </c>
      <c r="C56" s="75" t="str">
        <f t="shared" si="0"/>
        <v>DU-12</v>
      </c>
      <c r="D56" s="75" t="str">
        <f t="shared" si="1"/>
        <v>DU-12</v>
      </c>
      <c r="E56" s="74">
        <f>VLOOKUP(A56,'[16]Бытовые Denko'!$A:$K,COLUMN('[16]Бытовые Denko'!$H$8),0)</f>
        <v>28990</v>
      </c>
      <c r="F56" s="75">
        <f>VLOOKUP(B56,[17]Лист1!$A:$H,COLUMN([17]Лист1!$C$175),0)</f>
        <v>658</v>
      </c>
    </row>
    <row r="57" spans="1:6">
      <c r="A57" s="75" t="s">
        <v>5643</v>
      </c>
      <c r="B57" s="77" t="s">
        <v>5682</v>
      </c>
      <c r="C57" s="75" t="str">
        <f t="shared" si="0"/>
        <v>DU-18</v>
      </c>
      <c r="D57" s="75" t="str">
        <f t="shared" si="1"/>
        <v>DU-18</v>
      </c>
      <c r="E57" s="74">
        <f>VLOOKUP(A57,'[16]Бытовые Denko'!$A:$K,COLUMN('[16]Бытовые Denko'!$H$8),0)</f>
        <v>46990</v>
      </c>
      <c r="F57" s="75">
        <f>VLOOKUP(B57,[17]Лист1!$A:$H,COLUMN([17]Лист1!$C$175),0)</f>
        <v>0</v>
      </c>
    </row>
    <row r="58" spans="1:6">
      <c r="A58" s="75" t="s">
        <v>5644</v>
      </c>
      <c r="B58" s="77" t="s">
        <v>5683</v>
      </c>
      <c r="C58" s="75" t="str">
        <f t="shared" si="0"/>
        <v>DU-24</v>
      </c>
      <c r="D58" s="75" t="str">
        <f t="shared" si="1"/>
        <v>DU-24</v>
      </c>
      <c r="E58" s="74">
        <f>VLOOKUP(A58,'[16]Бытовые Denko'!$A:$K,COLUMN('[16]Бытовые Denko'!$H$8),0)</f>
        <v>57990</v>
      </c>
      <c r="F58" s="75">
        <f>VLOOKUP(B58,[17]Лист1!$A:$H,COLUMN([17]Лист1!$C$175),0)</f>
        <v>7</v>
      </c>
    </row>
    <row r="59" spans="1:6">
      <c r="A59" s="130" t="s">
        <v>5675</v>
      </c>
      <c r="B59" s="134"/>
      <c r="C59" s="134"/>
      <c r="D59" s="134"/>
      <c r="E59" s="134"/>
      <c r="F59" s="134"/>
    </row>
    <row r="60" spans="1:6">
      <c r="A60" s="75" t="s">
        <v>5660</v>
      </c>
      <c r="B60" s="77" t="s">
        <v>5691</v>
      </c>
      <c r="C60" s="75" t="str">
        <f t="shared" si="0"/>
        <v>DE-12B</v>
      </c>
      <c r="D60" s="75" t="str">
        <f t="shared" si="1"/>
        <v>DE-12B</v>
      </c>
      <c r="E60" s="74">
        <f>VLOOKUP(A60,'[16]Бытовые Denko'!$A:$K,COLUMN('[16]Бытовые Denko'!$H$8),0)</f>
        <v>0</v>
      </c>
      <c r="F60" s="75">
        <f>VLOOKUP(B60,[17]Лист1!$A:$H,COLUMN([17]Лист1!$C$175),0)</f>
        <v>19</v>
      </c>
    </row>
    <row r="61" spans="1:6">
      <c r="A61" s="75" t="s">
        <v>5661</v>
      </c>
      <c r="B61" s="77" t="s">
        <v>5692</v>
      </c>
      <c r="C61" s="75" t="str">
        <f t="shared" si="0"/>
        <v>DE-18B</v>
      </c>
      <c r="D61" s="75" t="str">
        <f t="shared" si="1"/>
        <v>DE-18B</v>
      </c>
      <c r="E61" s="74">
        <f>VLOOKUP(A61,'[16]Бытовые Denko'!$A:$K,COLUMN('[16]Бытовые Denko'!$H$8),0)</f>
        <v>0</v>
      </c>
      <c r="F61" s="75">
        <f>VLOOKUP(B61,[17]Лист1!$A:$H,COLUMN([17]Лист1!$C$175),0)</f>
        <v>5</v>
      </c>
    </row>
  </sheetData>
  <mergeCells count="52">
    <mergeCell ref="A39:F39"/>
    <mergeCell ref="E21:E22"/>
    <mergeCell ref="E23:E24"/>
    <mergeCell ref="D21:D22"/>
    <mergeCell ref="D23:D24"/>
    <mergeCell ref="A25:F25"/>
    <mergeCell ref="E19:E20"/>
    <mergeCell ref="A21:A22"/>
    <mergeCell ref="A23:A24"/>
    <mergeCell ref="C15:C16"/>
    <mergeCell ref="C17:C18"/>
    <mergeCell ref="C19:C20"/>
    <mergeCell ref="C21:C22"/>
    <mergeCell ref="C23:C24"/>
    <mergeCell ref="A19:A20"/>
    <mergeCell ref="D19:D20"/>
    <mergeCell ref="E15:E16"/>
    <mergeCell ref="E17:E18"/>
    <mergeCell ref="E12:E13"/>
    <mergeCell ref="A15:A16"/>
    <mergeCell ref="A17:A18"/>
    <mergeCell ref="D15:D16"/>
    <mergeCell ref="D17:D18"/>
    <mergeCell ref="C12:C13"/>
    <mergeCell ref="E10:E11"/>
    <mergeCell ref="A59:F59"/>
    <mergeCell ref="A31:F31"/>
    <mergeCell ref="A33:F33"/>
    <mergeCell ref="A36:F36"/>
    <mergeCell ref="A4:A5"/>
    <mergeCell ref="A6:A7"/>
    <mergeCell ref="A8:A9"/>
    <mergeCell ref="A10:A11"/>
    <mergeCell ref="A12:A13"/>
    <mergeCell ref="D4:D5"/>
    <mergeCell ref="D6:D7"/>
    <mergeCell ref="D8:D9"/>
    <mergeCell ref="D10:D11"/>
    <mergeCell ref="D12:D13"/>
    <mergeCell ref="E4:E5"/>
    <mergeCell ref="A2:F2"/>
    <mergeCell ref="A40:F40"/>
    <mergeCell ref="A47:F47"/>
    <mergeCell ref="A53:F53"/>
    <mergeCell ref="A3:F3"/>
    <mergeCell ref="A14:F14"/>
    <mergeCell ref="C4:C5"/>
    <mergeCell ref="C6:C7"/>
    <mergeCell ref="C8:C9"/>
    <mergeCell ref="C10:C11"/>
    <mergeCell ref="E6:E7"/>
    <mergeCell ref="E8:E9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3665D-56ED-46A9-862B-B1A0D04E9D90}">
  <dimension ref="A1:F60"/>
  <sheetViews>
    <sheetView workbookViewId="0">
      <selection activeCell="F1" sqref="F1"/>
    </sheetView>
  </sheetViews>
  <sheetFormatPr defaultRowHeight="15"/>
  <cols>
    <col min="1" max="1" width="12" style="36" customWidth="1"/>
    <col min="2" max="2" width="15.85546875" style="36" customWidth="1"/>
    <col min="3" max="3" width="30" style="36" customWidth="1"/>
    <col min="4" max="4" width="28.5703125" style="36" customWidth="1"/>
    <col min="5" max="5" width="9.140625" style="68"/>
    <col min="6" max="16384" width="9.140625" style="36"/>
  </cols>
  <sheetData>
    <row r="1" spans="1:6" s="40" customFormat="1">
      <c r="A1" s="40" t="s">
        <v>144</v>
      </c>
      <c r="B1" s="40" t="s">
        <v>145</v>
      </c>
      <c r="C1" s="40" t="s">
        <v>1104</v>
      </c>
      <c r="D1" s="40" t="s">
        <v>147</v>
      </c>
      <c r="E1" s="3" t="s">
        <v>148</v>
      </c>
      <c r="F1" s="40" t="s">
        <v>1928</v>
      </c>
    </row>
    <row r="2" spans="1:6" ht="15.75">
      <c r="A2" s="129" t="s">
        <v>3279</v>
      </c>
      <c r="B2" s="129"/>
      <c r="C2" s="129"/>
      <c r="D2" s="129"/>
      <c r="E2" s="129"/>
      <c r="F2" s="129"/>
    </row>
    <row r="3" spans="1:6">
      <c r="A3" s="134" t="s">
        <v>2844</v>
      </c>
      <c r="B3" s="134"/>
      <c r="C3" s="134"/>
      <c r="D3" s="134"/>
      <c r="E3" s="134"/>
      <c r="F3" s="134"/>
    </row>
    <row r="4" spans="1:6">
      <c r="A4" s="36" t="s">
        <v>2845</v>
      </c>
      <c r="C4" s="36" t="s">
        <v>2846</v>
      </c>
      <c r="D4" s="36" t="s">
        <v>2846</v>
      </c>
      <c r="E4" s="68">
        <v>27900</v>
      </c>
      <c r="F4" s="45">
        <f>VLOOKUP(A4,'[2]Все товары'!$A:$E,COLUMN('[2]Все товары'!$E$2),0)</f>
        <v>201</v>
      </c>
    </row>
    <row r="5" spans="1:6">
      <c r="A5" s="36" t="s">
        <v>2847</v>
      </c>
      <c r="C5" s="36" t="s">
        <v>2848</v>
      </c>
      <c r="D5" s="36" t="s">
        <v>2848</v>
      </c>
      <c r="E5" s="68">
        <v>30500</v>
      </c>
      <c r="F5" s="45">
        <f>VLOOKUP(A5,'[2]Все товары'!$A:$E,COLUMN('[2]Все товары'!$E$2),0)</f>
        <v>2</v>
      </c>
    </row>
    <row r="6" spans="1:6">
      <c r="A6" s="36" t="s">
        <v>2849</v>
      </c>
      <c r="C6" s="36" t="s">
        <v>2850</v>
      </c>
      <c r="D6" s="36" t="s">
        <v>2850</v>
      </c>
      <c r="E6" s="68">
        <v>44200</v>
      </c>
      <c r="F6" s="45">
        <f>VLOOKUP(A6,'[2]Все товары'!$A:$E,COLUMN('[2]Все товары'!$E$2),0)</f>
        <v>0</v>
      </c>
    </row>
    <row r="7" spans="1:6">
      <c r="A7" s="134" t="s">
        <v>2858</v>
      </c>
      <c r="B7" s="134"/>
      <c r="C7" s="134"/>
      <c r="D7" s="134"/>
      <c r="E7" s="134"/>
      <c r="F7" s="134"/>
    </row>
    <row r="8" spans="1:6">
      <c r="A8" s="36" t="s">
        <v>2859</v>
      </c>
      <c r="C8" s="36" t="s">
        <v>2860</v>
      </c>
      <c r="D8" s="36" t="s">
        <v>2860</v>
      </c>
      <c r="E8" s="68">
        <v>24200</v>
      </c>
      <c r="F8" s="45">
        <f>VLOOKUP(A8,'[2]Все товары'!$A:$E,COLUMN('[2]Все товары'!$E$2),0)</f>
        <v>209</v>
      </c>
    </row>
    <row r="9" spans="1:6">
      <c r="A9" s="36" t="s">
        <v>2861</v>
      </c>
      <c r="C9" s="36" t="s">
        <v>2862</v>
      </c>
      <c r="D9" s="36" t="s">
        <v>2862</v>
      </c>
      <c r="E9" s="68">
        <v>26600</v>
      </c>
      <c r="F9" s="45">
        <f>VLOOKUP(A9,'[2]Все товары'!$A:$E,COLUMN('[2]Все товары'!$E$2),0)</f>
        <v>23</v>
      </c>
    </row>
    <row r="10" spans="1:6">
      <c r="A10" s="36" t="s">
        <v>2863</v>
      </c>
      <c r="C10" s="36" t="s">
        <v>2864</v>
      </c>
      <c r="D10" s="36" t="s">
        <v>2864</v>
      </c>
      <c r="E10" s="68">
        <v>29400</v>
      </c>
      <c r="F10" s="45">
        <f>VLOOKUP(A10,'[2]Все товары'!$A:$E,COLUMN('[2]Все товары'!$E$2),0)</f>
        <v>160</v>
      </c>
    </row>
    <row r="11" spans="1:6">
      <c r="A11" s="36" t="s">
        <v>2865</v>
      </c>
      <c r="C11" s="36" t="s">
        <v>2866</v>
      </c>
      <c r="D11" s="36" t="s">
        <v>2866</v>
      </c>
      <c r="E11" s="68">
        <v>65700</v>
      </c>
      <c r="F11" s="45">
        <f>VLOOKUP(A11,'[2]Все товары'!$A:$E,COLUMN('[2]Все товары'!$E$2),0)</f>
        <v>0</v>
      </c>
    </row>
    <row r="12" spans="1:6">
      <c r="A12" s="36" t="s">
        <v>2867</v>
      </c>
      <c r="C12" s="36" t="s">
        <v>2868</v>
      </c>
      <c r="D12" s="36" t="s">
        <v>2868</v>
      </c>
      <c r="E12" s="68">
        <v>61600</v>
      </c>
      <c r="F12" s="45">
        <f>VLOOKUP(A12,'[2]Все товары'!$A:$E,COLUMN('[2]Все товары'!$E$2),0)</f>
        <v>32</v>
      </c>
    </row>
    <row r="13" spans="1:6">
      <c r="A13" s="134" t="s">
        <v>2880</v>
      </c>
      <c r="B13" s="134"/>
      <c r="C13" s="134"/>
      <c r="D13" s="134"/>
      <c r="E13" s="134"/>
      <c r="F13" s="134"/>
    </row>
    <row r="14" spans="1:6">
      <c r="A14" s="36" t="s">
        <v>2881</v>
      </c>
      <c r="C14" s="36" t="s">
        <v>2882</v>
      </c>
      <c r="D14" s="36" t="s">
        <v>2882</v>
      </c>
      <c r="E14" s="68">
        <v>41900</v>
      </c>
      <c r="F14" s="45">
        <f>VLOOKUP(A14,'[2]Все товары'!$A:$E,COLUMN('[2]Все товары'!$E$2),0)</f>
        <v>150</v>
      </c>
    </row>
    <row r="15" spans="1:6">
      <c r="A15" s="36" t="s">
        <v>2883</v>
      </c>
      <c r="C15" s="36" t="s">
        <v>2884</v>
      </c>
      <c r="D15" s="36" t="s">
        <v>2884</v>
      </c>
      <c r="E15" s="68">
        <v>45900</v>
      </c>
      <c r="F15" s="45" t="str">
        <f>VLOOKUP(A15,'[2]Все товары'!$A:$E,COLUMN('[2]Все товары'!$E$2),0)</f>
        <v>250+</v>
      </c>
    </row>
    <row r="16" spans="1:6">
      <c r="A16" s="36" t="s">
        <v>2885</v>
      </c>
      <c r="C16" s="36" t="s">
        <v>2886</v>
      </c>
      <c r="D16" s="36" t="s">
        <v>2886</v>
      </c>
      <c r="E16" s="68">
        <v>74900</v>
      </c>
      <c r="F16" s="45">
        <f>VLOOKUP(A16,'[2]Все товары'!$A:$E,COLUMN('[2]Все товары'!$E$2),0)</f>
        <v>20</v>
      </c>
    </row>
    <row r="17" spans="1:6">
      <c r="A17" s="36" t="s">
        <v>2887</v>
      </c>
      <c r="C17" s="36" t="s">
        <v>2888</v>
      </c>
      <c r="D17" s="36" t="s">
        <v>2888</v>
      </c>
      <c r="E17" s="68">
        <v>89000</v>
      </c>
      <c r="F17" s="45">
        <f>VLOOKUP(A17,'[2]Все товары'!$A:$E,COLUMN('[2]Все товары'!$E$2),0)</f>
        <v>84</v>
      </c>
    </row>
    <row r="18" spans="1:6">
      <c r="A18" s="134" t="s">
        <v>2889</v>
      </c>
      <c r="B18" s="134"/>
      <c r="C18" s="134"/>
      <c r="D18" s="134"/>
      <c r="E18" s="134"/>
      <c r="F18" s="134"/>
    </row>
    <row r="19" spans="1:6">
      <c r="A19" s="36" t="s">
        <v>2890</v>
      </c>
      <c r="C19" s="36" t="s">
        <v>2891</v>
      </c>
      <c r="D19" s="36" t="s">
        <v>2891</v>
      </c>
      <c r="E19" s="68">
        <v>24200</v>
      </c>
      <c r="F19" s="45">
        <f>VLOOKUP(A19,'[2]Все товары'!$A:$E,COLUMN('[2]Все товары'!$E$2),0)</f>
        <v>3</v>
      </c>
    </row>
    <row r="20" spans="1:6">
      <c r="A20" s="36" t="s">
        <v>2892</v>
      </c>
      <c r="C20" s="36" t="s">
        <v>2893</v>
      </c>
      <c r="D20" s="36" t="s">
        <v>2893</v>
      </c>
      <c r="E20" s="68">
        <v>26600</v>
      </c>
      <c r="F20" s="45">
        <f>VLOOKUP(A20,'[2]Все товары'!$A:$E,COLUMN('[2]Все товары'!$E$2),0)</f>
        <v>0</v>
      </c>
    </row>
    <row r="21" spans="1:6">
      <c r="A21" s="134" t="s">
        <v>2905</v>
      </c>
      <c r="B21" s="134"/>
      <c r="C21" s="134"/>
      <c r="D21" s="134"/>
      <c r="E21" s="134"/>
      <c r="F21" s="134"/>
    </row>
    <row r="22" spans="1:6">
      <c r="A22" s="36" t="s">
        <v>2906</v>
      </c>
      <c r="C22" s="36" t="s">
        <v>2907</v>
      </c>
      <c r="D22" s="36" t="s">
        <v>2907</v>
      </c>
      <c r="E22" s="68">
        <v>29900</v>
      </c>
      <c r="F22" s="45">
        <f>VLOOKUP(A22,'[2]Все товары'!$A:$E,COLUMN('[2]Все товары'!$E$2),0)</f>
        <v>220</v>
      </c>
    </row>
    <row r="23" spans="1:6">
      <c r="A23" s="36" t="s">
        <v>2908</v>
      </c>
      <c r="C23" s="36" t="s">
        <v>2909</v>
      </c>
      <c r="D23" s="36" t="s">
        <v>2909</v>
      </c>
      <c r="E23" s="68">
        <v>31900</v>
      </c>
      <c r="F23" s="45" t="str">
        <f>VLOOKUP(A23,'[2]Все товары'!$A:$E,COLUMN('[2]Все товары'!$E$2),0)</f>
        <v>250+</v>
      </c>
    </row>
    <row r="24" spans="1:6">
      <c r="A24" s="36" t="s">
        <v>2910</v>
      </c>
      <c r="C24" s="36" t="s">
        <v>2911</v>
      </c>
      <c r="D24" s="36" t="s">
        <v>2911</v>
      </c>
      <c r="E24" s="68">
        <v>37900</v>
      </c>
      <c r="F24" s="45">
        <f>VLOOKUP(A24,'[2]Все товары'!$A:$E,COLUMN('[2]Все товары'!$E$2),0)</f>
        <v>232</v>
      </c>
    </row>
    <row r="25" spans="1:6">
      <c r="A25" s="36" t="s">
        <v>2912</v>
      </c>
      <c r="C25" s="36" t="s">
        <v>2913</v>
      </c>
      <c r="D25" s="36" t="s">
        <v>2913</v>
      </c>
      <c r="E25" s="68">
        <v>58900</v>
      </c>
      <c r="F25" s="45">
        <f>VLOOKUP(A25,'[2]Все товары'!$A:$E,COLUMN('[2]Все товары'!$E$2),0)</f>
        <v>24</v>
      </c>
    </row>
    <row r="26" spans="1:6">
      <c r="A26" s="36" t="s">
        <v>2914</v>
      </c>
      <c r="C26" s="36" t="s">
        <v>2915</v>
      </c>
      <c r="D26" s="36" t="s">
        <v>2915</v>
      </c>
      <c r="E26" s="68">
        <v>35900</v>
      </c>
      <c r="F26" s="45" t="str">
        <f>VLOOKUP(A26,'[2]Все товары'!$A:$E,COLUMN('[2]Все товары'!$E$2),0)</f>
        <v>250+</v>
      </c>
    </row>
    <row r="27" spans="1:6">
      <c r="A27" s="36" t="s">
        <v>2916</v>
      </c>
      <c r="C27" s="36" t="s">
        <v>2917</v>
      </c>
      <c r="D27" s="36" t="s">
        <v>2917</v>
      </c>
      <c r="E27" s="68">
        <v>39900</v>
      </c>
      <c r="F27" s="45">
        <f>VLOOKUP(A27,'[2]Все товары'!$A:$E,COLUMN('[2]Все товары'!$E$2),0)</f>
        <v>190</v>
      </c>
    </row>
    <row r="28" spans="1:6">
      <c r="A28" s="134" t="s">
        <v>2918</v>
      </c>
      <c r="B28" s="134"/>
      <c r="C28" s="134"/>
      <c r="D28" s="134"/>
      <c r="E28" s="134"/>
      <c r="F28" s="134"/>
    </row>
    <row r="29" spans="1:6">
      <c r="A29" s="36" t="s">
        <v>2919</v>
      </c>
      <c r="C29" s="36" t="s">
        <v>2920</v>
      </c>
      <c r="D29" s="36" t="s">
        <v>2920</v>
      </c>
      <c r="E29" s="68">
        <v>23900</v>
      </c>
      <c r="F29" s="45" t="str">
        <f>VLOOKUP(A29,'[2]Все товары'!$A:$E,COLUMN('[2]Все товары'!$E$2),0)</f>
        <v>250+</v>
      </c>
    </row>
    <row r="30" spans="1:6">
      <c r="A30" s="36" t="s">
        <v>2921</v>
      </c>
      <c r="C30" s="36" t="s">
        <v>2922</v>
      </c>
      <c r="D30" s="36" t="s">
        <v>2922</v>
      </c>
      <c r="E30" s="68">
        <v>25900</v>
      </c>
      <c r="F30" s="45" t="str">
        <f>VLOOKUP(A30,'[2]Все товары'!$A:$E,COLUMN('[2]Все товары'!$E$2),0)</f>
        <v>250+</v>
      </c>
    </row>
    <row r="31" spans="1:6">
      <c r="A31" s="36" t="s">
        <v>2923</v>
      </c>
      <c r="C31" s="36" t="s">
        <v>2924</v>
      </c>
      <c r="D31" s="36" t="s">
        <v>2924</v>
      </c>
      <c r="E31" s="68">
        <v>33500</v>
      </c>
      <c r="F31" s="45" t="str">
        <f>VLOOKUP(A31,'[2]Все товары'!$A:$E,COLUMN('[2]Все товары'!$E$2),0)</f>
        <v>250+</v>
      </c>
    </row>
    <row r="32" spans="1:6">
      <c r="A32" s="36" t="s">
        <v>2925</v>
      </c>
      <c r="C32" s="36" t="s">
        <v>2926</v>
      </c>
      <c r="D32" s="36" t="s">
        <v>2926</v>
      </c>
      <c r="E32" s="68">
        <v>55900</v>
      </c>
      <c r="F32" s="45" t="str">
        <f>VLOOKUP(A32,'[2]Все товары'!$A:$E,COLUMN('[2]Все товары'!$E$2),0)</f>
        <v>250+</v>
      </c>
    </row>
    <row r="33" spans="1:6">
      <c r="A33" s="36" t="s">
        <v>2927</v>
      </c>
      <c r="C33" s="36" t="s">
        <v>2928</v>
      </c>
      <c r="D33" s="36" t="s">
        <v>2928</v>
      </c>
      <c r="E33" s="68">
        <v>71500</v>
      </c>
      <c r="F33" s="45" t="str">
        <f>VLOOKUP(A33,'[2]Все товары'!$A:$E,COLUMN('[2]Все товары'!$E$2),0)</f>
        <v>250+</v>
      </c>
    </row>
    <row r="34" spans="1:6">
      <c r="A34" s="134" t="s">
        <v>2929</v>
      </c>
      <c r="B34" s="134"/>
      <c r="C34" s="134"/>
      <c r="D34" s="134"/>
      <c r="E34" s="134"/>
      <c r="F34" s="134"/>
    </row>
    <row r="35" spans="1:6">
      <c r="A35" s="36" t="s">
        <v>2930</v>
      </c>
      <c r="C35" s="36" t="s">
        <v>2931</v>
      </c>
      <c r="D35" s="36" t="s">
        <v>2931</v>
      </c>
      <c r="E35" s="68">
        <v>34100</v>
      </c>
      <c r="F35" s="45">
        <f>VLOOKUP(A35,'[2]Все товары'!$A:$E,COLUMN('[2]Все товары'!$E$2),0)</f>
        <v>230</v>
      </c>
    </row>
    <row r="36" spans="1:6">
      <c r="A36" s="36" t="s">
        <v>2932</v>
      </c>
      <c r="C36" s="36" t="s">
        <v>2933</v>
      </c>
      <c r="D36" s="36" t="s">
        <v>2933</v>
      </c>
      <c r="E36" s="68">
        <v>37100</v>
      </c>
      <c r="F36" s="45" t="str">
        <f>VLOOKUP(A36,'[2]Все товары'!$A:$E,COLUMN('[2]Все товары'!$E$2),0)</f>
        <v>250+</v>
      </c>
    </row>
    <row r="37" spans="1:6">
      <c r="A37" s="36" t="s">
        <v>2934</v>
      </c>
      <c r="C37" s="36" t="s">
        <v>2935</v>
      </c>
      <c r="D37" s="36" t="s">
        <v>2935</v>
      </c>
      <c r="E37" s="68">
        <v>42900</v>
      </c>
      <c r="F37" s="45" t="str">
        <f>VLOOKUP(A37,'[2]Все товары'!$A:$E,COLUMN('[2]Все товары'!$E$2),0)</f>
        <v>250+</v>
      </c>
    </row>
    <row r="38" spans="1:6">
      <c r="A38" s="36" t="s">
        <v>2936</v>
      </c>
      <c r="C38" s="36" t="s">
        <v>2937</v>
      </c>
      <c r="D38" s="36" t="s">
        <v>2937</v>
      </c>
      <c r="E38" s="68">
        <v>69500</v>
      </c>
      <c r="F38" s="45">
        <f>VLOOKUP(A38,'[2]Все товары'!$A:$E,COLUMN('[2]Все товары'!$E$2),0)</f>
        <v>115</v>
      </c>
    </row>
    <row r="39" spans="1:6" ht="15.75">
      <c r="A39" s="129" t="s">
        <v>3280</v>
      </c>
      <c r="B39" s="129"/>
      <c r="C39" s="129"/>
      <c r="D39" s="129"/>
      <c r="E39" s="129"/>
      <c r="F39" s="129"/>
    </row>
    <row r="40" spans="1:6" s="38" customFormat="1" ht="15" customHeight="1">
      <c r="A40" s="130" t="s">
        <v>2835</v>
      </c>
      <c r="B40" s="130"/>
      <c r="C40" s="130"/>
      <c r="D40" s="130"/>
      <c r="E40" s="130"/>
      <c r="F40" s="130"/>
    </row>
    <row r="41" spans="1:6">
      <c r="A41" s="36" t="s">
        <v>2836</v>
      </c>
      <c r="C41" s="36" t="s">
        <v>2837</v>
      </c>
      <c r="D41" s="36" t="s">
        <v>2837</v>
      </c>
      <c r="E41" s="68">
        <v>27500</v>
      </c>
      <c r="F41" s="45">
        <f>VLOOKUP(A41,'[2]Все товары'!$A:$E,COLUMN('[2]Все товары'!$E$2),0)</f>
        <v>0</v>
      </c>
    </row>
    <row r="42" spans="1:6">
      <c r="A42" s="36" t="s">
        <v>2838</v>
      </c>
      <c r="C42" s="36" t="s">
        <v>2839</v>
      </c>
      <c r="D42" s="36" t="s">
        <v>2839</v>
      </c>
      <c r="E42" s="68">
        <v>28200</v>
      </c>
      <c r="F42" s="45">
        <f>VLOOKUP(A42,'[2]Все товары'!$A:$E,COLUMN('[2]Все товары'!$E$2),0)</f>
        <v>190</v>
      </c>
    </row>
    <row r="43" spans="1:6">
      <c r="A43" s="36" t="s">
        <v>2840</v>
      </c>
      <c r="C43" s="36" t="s">
        <v>2841</v>
      </c>
      <c r="D43" s="36" t="s">
        <v>2841</v>
      </c>
      <c r="E43" s="68">
        <v>45600</v>
      </c>
      <c r="F43" s="45">
        <f>VLOOKUP(A43,'[2]Все товары'!$A:$E,COLUMN('[2]Все товары'!$E$2),0)</f>
        <v>98</v>
      </c>
    </row>
    <row r="44" spans="1:6">
      <c r="A44" s="36" t="s">
        <v>2842</v>
      </c>
      <c r="C44" s="36" t="s">
        <v>2843</v>
      </c>
      <c r="D44" s="36" t="s">
        <v>2843</v>
      </c>
      <c r="E44" s="68">
        <v>56500</v>
      </c>
      <c r="F44" s="45">
        <f>VLOOKUP(A44,'[2]Все товары'!$A:$E,COLUMN('[2]Все товары'!$E$2),0)</f>
        <v>22</v>
      </c>
    </row>
    <row r="45" spans="1:6">
      <c r="A45" s="134" t="s">
        <v>2851</v>
      </c>
      <c r="B45" s="134"/>
      <c r="C45" s="134"/>
      <c r="D45" s="134"/>
      <c r="E45" s="134"/>
      <c r="F45" s="134"/>
    </row>
    <row r="46" spans="1:6">
      <c r="A46" s="36" t="s">
        <v>2852</v>
      </c>
      <c r="C46" s="36" t="s">
        <v>2853</v>
      </c>
      <c r="D46" s="36" t="s">
        <v>2853</v>
      </c>
      <c r="E46" s="68">
        <v>24500</v>
      </c>
      <c r="F46" s="45">
        <f>VLOOKUP(A46,'[2]Все товары'!$A:$E,COLUMN('[2]Все товары'!$E$2),0)</f>
        <v>60</v>
      </c>
    </row>
    <row r="47" spans="1:6">
      <c r="A47" s="36" t="s">
        <v>2854</v>
      </c>
      <c r="C47" s="36" t="s">
        <v>2855</v>
      </c>
      <c r="D47" s="36" t="s">
        <v>2855</v>
      </c>
      <c r="E47" s="68">
        <v>42500</v>
      </c>
      <c r="F47" s="45">
        <f>VLOOKUP(A47,'[2]Все товары'!$A:$E,COLUMN('[2]Все товары'!$E$2),0)</f>
        <v>1</v>
      </c>
    </row>
    <row r="48" spans="1:6">
      <c r="A48" s="36" t="s">
        <v>2856</v>
      </c>
      <c r="C48" s="36" t="s">
        <v>2857</v>
      </c>
      <c r="D48" s="36" t="s">
        <v>2857</v>
      </c>
      <c r="E48" s="68">
        <v>72300</v>
      </c>
      <c r="F48" s="45">
        <f>VLOOKUP(A48,'[2]Все товары'!$A:$E,COLUMN('[2]Все товары'!$E$2),0)</f>
        <v>2</v>
      </c>
    </row>
    <row r="49" spans="1:6">
      <c r="A49" s="134" t="s">
        <v>2869</v>
      </c>
      <c r="B49" s="134"/>
      <c r="C49" s="134"/>
      <c r="D49" s="134"/>
      <c r="E49" s="134"/>
      <c r="F49" s="134"/>
    </row>
    <row r="50" spans="1:6">
      <c r="A50" s="36" t="s">
        <v>2870</v>
      </c>
      <c r="C50" s="36" t="s">
        <v>2871</v>
      </c>
      <c r="D50" s="36" t="s">
        <v>2871</v>
      </c>
      <c r="E50" s="68">
        <v>24900</v>
      </c>
      <c r="F50" s="45">
        <f>VLOOKUP(A50,'[2]Все товары'!$A:$E,COLUMN('[2]Все товары'!$E$2),0)</f>
        <v>2</v>
      </c>
    </row>
    <row r="51" spans="1:6">
      <c r="A51" s="36" t="s">
        <v>2872</v>
      </c>
      <c r="C51" s="36" t="s">
        <v>2873</v>
      </c>
      <c r="D51" s="36" t="s">
        <v>2873</v>
      </c>
      <c r="E51" s="68">
        <v>26900</v>
      </c>
      <c r="F51" s="45">
        <f>VLOOKUP(A51,'[2]Все товары'!$A:$E,COLUMN('[2]Все товары'!$E$2),0)</f>
        <v>8</v>
      </c>
    </row>
    <row r="52" spans="1:6">
      <c r="A52" s="36" t="s">
        <v>2874</v>
      </c>
      <c r="C52" s="36" t="s">
        <v>2875</v>
      </c>
      <c r="D52" s="36" t="s">
        <v>2875</v>
      </c>
      <c r="E52" s="68">
        <v>33500</v>
      </c>
      <c r="F52" s="45" t="str">
        <f>VLOOKUP(A52,'[2]Все товары'!$A:$E,COLUMN('[2]Все товары'!$E$2),0)</f>
        <v>250+</v>
      </c>
    </row>
    <row r="53" spans="1:6">
      <c r="A53" s="36" t="s">
        <v>2876</v>
      </c>
      <c r="C53" s="36" t="s">
        <v>2877</v>
      </c>
      <c r="D53" s="36" t="s">
        <v>2877</v>
      </c>
      <c r="E53" s="68">
        <v>56000</v>
      </c>
      <c r="F53" s="45">
        <f>VLOOKUP(A53,'[2]Все товары'!$A:$E,COLUMN('[2]Все товары'!$E$2),0)</f>
        <v>54</v>
      </c>
    </row>
    <row r="54" spans="1:6">
      <c r="A54" s="36" t="s">
        <v>2878</v>
      </c>
      <c r="C54" s="36" t="s">
        <v>2879</v>
      </c>
      <c r="D54" s="36" t="s">
        <v>2879</v>
      </c>
      <c r="E54" s="68">
        <v>73900</v>
      </c>
      <c r="F54" s="45">
        <f>VLOOKUP(A54,'[2]Все товары'!$A:$E,COLUMN('[2]Все товары'!$E$2),0)</f>
        <v>74</v>
      </c>
    </row>
    <row r="55" spans="1:6">
      <c r="A55" s="134" t="s">
        <v>2894</v>
      </c>
      <c r="B55" s="134"/>
      <c r="C55" s="134"/>
      <c r="D55" s="134"/>
      <c r="E55" s="134"/>
      <c r="F55" s="134"/>
    </row>
    <row r="56" spans="1:6">
      <c r="A56" s="36" t="s">
        <v>2895</v>
      </c>
      <c r="C56" s="36" t="s">
        <v>2896</v>
      </c>
      <c r="D56" s="36" t="s">
        <v>2896</v>
      </c>
      <c r="E56" s="68">
        <v>21900</v>
      </c>
      <c r="F56" s="45">
        <f>VLOOKUP(A56,'[2]Все товары'!$A:$E,COLUMN('[2]Все товары'!$E$2),0)</f>
        <v>6</v>
      </c>
    </row>
    <row r="57" spans="1:6">
      <c r="A57" s="36" t="s">
        <v>2897</v>
      </c>
      <c r="C57" s="36" t="s">
        <v>2898</v>
      </c>
      <c r="D57" s="36" t="s">
        <v>2898</v>
      </c>
      <c r="E57" s="68">
        <v>23900</v>
      </c>
      <c r="F57" s="45" t="str">
        <f>VLOOKUP(A57,'[2]Все товары'!$A:$E,COLUMN('[2]Все товары'!$E$2),0)</f>
        <v>250+</v>
      </c>
    </row>
    <row r="58" spans="1:6">
      <c r="A58" s="36" t="s">
        <v>2899</v>
      </c>
      <c r="C58" s="36" t="s">
        <v>2900</v>
      </c>
      <c r="D58" s="36" t="s">
        <v>2900</v>
      </c>
      <c r="E58" s="68">
        <v>31900</v>
      </c>
      <c r="F58" s="45" t="str">
        <f>VLOOKUP(A58,'[2]Все товары'!$A:$E,COLUMN('[2]Все товары'!$E$2),0)</f>
        <v>250+</v>
      </c>
    </row>
    <row r="59" spans="1:6">
      <c r="A59" s="36" t="s">
        <v>2901</v>
      </c>
      <c r="C59" s="36" t="s">
        <v>2902</v>
      </c>
      <c r="D59" s="36" t="s">
        <v>2902</v>
      </c>
      <c r="E59" s="68">
        <v>52900</v>
      </c>
      <c r="F59" s="45">
        <f>VLOOKUP(A59,'[2]Все товары'!$A:$E,COLUMN('[2]Все товары'!$E$2),0)</f>
        <v>217</v>
      </c>
    </row>
    <row r="60" spans="1:6">
      <c r="A60" s="36" t="s">
        <v>2903</v>
      </c>
      <c r="C60" s="36" t="s">
        <v>2904</v>
      </c>
      <c r="D60" s="36" t="s">
        <v>2904</v>
      </c>
      <c r="E60" s="68">
        <v>66900</v>
      </c>
      <c r="F60" s="45">
        <f>VLOOKUP(A60,'[2]Все товары'!$A:$E,COLUMN('[2]Все товары'!$E$2),0)</f>
        <v>50</v>
      </c>
    </row>
  </sheetData>
  <mergeCells count="13">
    <mergeCell ref="A2:F2"/>
    <mergeCell ref="A39:F39"/>
    <mergeCell ref="A28:F28"/>
    <mergeCell ref="A34:F34"/>
    <mergeCell ref="A13:F13"/>
    <mergeCell ref="A18:F18"/>
    <mergeCell ref="A55:F55"/>
    <mergeCell ref="A21:F21"/>
    <mergeCell ref="A40:F40"/>
    <mergeCell ref="A3:F3"/>
    <mergeCell ref="A45:F45"/>
    <mergeCell ref="A7:F7"/>
    <mergeCell ref="A49:F49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A8247E-8BD1-460F-B2A6-96ABD6CBBA9D}">
  <dimension ref="A1:G59"/>
  <sheetViews>
    <sheetView workbookViewId="0">
      <selection activeCell="F1" sqref="F1"/>
    </sheetView>
  </sheetViews>
  <sheetFormatPr defaultRowHeight="15"/>
  <cols>
    <col min="1" max="1" width="20" style="24" customWidth="1"/>
    <col min="2" max="2" width="26.42578125" style="24" customWidth="1"/>
    <col min="3" max="3" width="24.7109375" style="24" customWidth="1"/>
    <col min="4" max="4" width="15.7109375" style="24" customWidth="1"/>
    <col min="5" max="5" width="20.7109375" style="25" customWidth="1"/>
    <col min="6" max="6" width="22.28515625" style="24" customWidth="1"/>
    <col min="7" max="16384" width="9.140625" style="24"/>
  </cols>
  <sheetData>
    <row r="1" spans="1:7" s="27" customFormat="1">
      <c r="A1" s="27" t="s">
        <v>144</v>
      </c>
      <c r="B1" s="27" t="s">
        <v>7147</v>
      </c>
      <c r="C1" s="27" t="s">
        <v>1104</v>
      </c>
      <c r="D1" s="27" t="s">
        <v>147</v>
      </c>
      <c r="E1" s="3" t="s">
        <v>148</v>
      </c>
      <c r="F1" s="27" t="s">
        <v>364</v>
      </c>
    </row>
    <row r="2" spans="1:7" ht="15.75">
      <c r="A2" s="129" t="s">
        <v>3279</v>
      </c>
      <c r="B2" s="129"/>
      <c r="C2" s="129"/>
      <c r="D2" s="129"/>
      <c r="E2" s="129"/>
      <c r="F2" s="129"/>
    </row>
    <row r="3" spans="1:7">
      <c r="A3" s="130" t="s">
        <v>1286</v>
      </c>
      <c r="B3" s="134"/>
      <c r="C3" s="134"/>
      <c r="D3" s="134"/>
      <c r="E3" s="134"/>
      <c r="F3" s="134"/>
    </row>
    <row r="4" spans="1:7">
      <c r="B4" s="24" t="s">
        <v>7148</v>
      </c>
      <c r="C4" s="24" t="s">
        <v>1260</v>
      </c>
      <c r="D4" s="132" t="s">
        <v>1269</v>
      </c>
      <c r="E4" s="133">
        <v>23490</v>
      </c>
      <c r="F4" s="116">
        <f>VLOOKUP(B4,[18]Лист_1!$A$1:$J$65536,COLUMN([18]Лист_1!$H$9),0)</f>
        <v>46</v>
      </c>
      <c r="G4"/>
    </row>
    <row r="5" spans="1:7">
      <c r="A5" s="24" t="s">
        <v>1261</v>
      </c>
      <c r="B5" s="24" t="s">
        <v>7149</v>
      </c>
      <c r="C5" s="24" t="s">
        <v>1262</v>
      </c>
      <c r="D5" s="132"/>
      <c r="E5" s="133"/>
      <c r="F5" s="118">
        <f>VLOOKUP(B5,[18]Лист_1!$A$1:$J$65536,COLUMN([18]Лист_1!$H$9),0)</f>
        <v>46</v>
      </c>
      <c r="G5"/>
    </row>
    <row r="6" spans="1:7">
      <c r="B6" s="24" t="s">
        <v>7150</v>
      </c>
      <c r="C6" s="24" t="s">
        <v>1263</v>
      </c>
      <c r="D6" s="132" t="s">
        <v>1270</v>
      </c>
      <c r="E6" s="133">
        <v>25290</v>
      </c>
      <c r="F6" s="118" t="str">
        <f>VLOOKUP(B6,[18]Лист_1!$A$1:$J$65536,COLUMN([18]Лист_1!$H$9),0)</f>
        <v>больше 50</v>
      </c>
      <c r="G6"/>
    </row>
    <row r="7" spans="1:7">
      <c r="A7" s="24" t="s">
        <v>1264</v>
      </c>
      <c r="B7" s="24" t="s">
        <v>7151</v>
      </c>
      <c r="C7" s="24" t="s">
        <v>1265</v>
      </c>
      <c r="D7" s="132"/>
      <c r="E7" s="133"/>
      <c r="F7" s="118" t="str">
        <f>VLOOKUP(B7,[18]Лист_1!$A$1:$J$65536,COLUMN([18]Лист_1!$H$9),0)</f>
        <v>больше 50</v>
      </c>
      <c r="G7"/>
    </row>
    <row r="8" spans="1:7">
      <c r="B8" s="24" t="s">
        <v>7152</v>
      </c>
      <c r="C8" s="24" t="s">
        <v>1266</v>
      </c>
      <c r="D8" s="132" t="s">
        <v>1271</v>
      </c>
      <c r="E8" s="133">
        <v>29790</v>
      </c>
      <c r="F8" s="118">
        <f>VLOOKUP(B8,[18]Лист_1!$A$1:$J$65536,COLUMN([18]Лист_1!$H$9),0)</f>
        <v>35</v>
      </c>
      <c r="G8"/>
    </row>
    <row r="9" spans="1:7">
      <c r="A9" s="24" t="s">
        <v>1267</v>
      </c>
      <c r="B9" s="24" t="s">
        <v>7153</v>
      </c>
      <c r="C9" s="24" t="s">
        <v>1268</v>
      </c>
      <c r="D9" s="132"/>
      <c r="E9" s="133"/>
      <c r="F9" s="118">
        <f>VLOOKUP(B9,[18]Лист_1!$A$1:$J$65536,COLUMN([18]Лист_1!$H$9),0)</f>
        <v>35</v>
      </c>
      <c r="G9"/>
    </row>
    <row r="10" spans="1:7">
      <c r="A10" s="130" t="s">
        <v>1287</v>
      </c>
      <c r="B10" s="134"/>
      <c r="C10" s="134"/>
      <c r="D10" s="134"/>
      <c r="E10" s="134"/>
      <c r="F10" s="134"/>
      <c r="G10"/>
    </row>
    <row r="11" spans="1:7">
      <c r="B11" s="24" t="s">
        <v>7154</v>
      </c>
      <c r="C11" s="24" t="s">
        <v>1272</v>
      </c>
      <c r="D11" s="132" t="s">
        <v>1281</v>
      </c>
      <c r="E11" s="133">
        <v>23190</v>
      </c>
      <c r="F11" s="118" t="str">
        <f>VLOOKUP(B11,[18]Лист_1!$A$1:$J$65536,COLUMN([18]Лист_1!$H$9),0)</f>
        <v>больше 50</v>
      </c>
      <c r="G11"/>
    </row>
    <row r="12" spans="1:7">
      <c r="A12" s="24" t="s">
        <v>1273</v>
      </c>
      <c r="B12" s="24" t="s">
        <v>7155</v>
      </c>
      <c r="C12" s="24" t="s">
        <v>1274</v>
      </c>
      <c r="D12" s="132"/>
      <c r="E12" s="133"/>
      <c r="F12" s="118" t="str">
        <f>VLOOKUP(B12,[18]Лист_1!$A$1:$J$65536,COLUMN([18]Лист_1!$H$9),0)</f>
        <v>больше 50</v>
      </c>
      <c r="G12"/>
    </row>
    <row r="13" spans="1:7">
      <c r="B13" s="24" t="s">
        <v>7156</v>
      </c>
      <c r="C13" s="24" t="s">
        <v>1275</v>
      </c>
      <c r="D13" s="132" t="s">
        <v>1282</v>
      </c>
      <c r="E13" s="133">
        <v>24990</v>
      </c>
      <c r="F13" s="118" t="str">
        <f>VLOOKUP(B13,[18]Лист_1!$A$1:$J$65536,COLUMN([18]Лист_1!$H$9),0)</f>
        <v>больше 50</v>
      </c>
      <c r="G13"/>
    </row>
    <row r="14" spans="1:7">
      <c r="A14" s="24" t="s">
        <v>1276</v>
      </c>
      <c r="B14" s="24" t="s">
        <v>7157</v>
      </c>
      <c r="C14" s="24" t="s">
        <v>1277</v>
      </c>
      <c r="D14" s="132"/>
      <c r="E14" s="133"/>
      <c r="F14" s="118" t="str">
        <f>VLOOKUP(B14,[18]Лист_1!$A$1:$J$65536,COLUMN([18]Лист_1!$H$9),0)</f>
        <v>больше 50</v>
      </c>
      <c r="G14"/>
    </row>
    <row r="15" spans="1:7">
      <c r="B15" s="24" t="s">
        <v>7158</v>
      </c>
      <c r="C15" s="24" t="s">
        <v>1278</v>
      </c>
      <c r="D15" s="132" t="s">
        <v>1283</v>
      </c>
      <c r="E15" s="133">
        <v>29490</v>
      </c>
      <c r="F15" s="118" t="str">
        <f>VLOOKUP(B15,[18]Лист_1!$A$1:$J$65536,COLUMN([18]Лист_1!$H$9),0)</f>
        <v>больше 50</v>
      </c>
      <c r="G15"/>
    </row>
    <row r="16" spans="1:7">
      <c r="A16" s="24" t="s">
        <v>1279</v>
      </c>
      <c r="B16" s="24" t="s">
        <v>7159</v>
      </c>
      <c r="C16" s="24" t="s">
        <v>1280</v>
      </c>
      <c r="D16" s="132"/>
      <c r="E16" s="133"/>
      <c r="F16" s="118" t="str">
        <f>VLOOKUP(B16,[18]Лист_1!$A$1:$J$65536,COLUMN([18]Лист_1!$H$9),0)</f>
        <v>больше 50</v>
      </c>
      <c r="G16"/>
    </row>
    <row r="17" spans="1:7">
      <c r="A17" s="130" t="s">
        <v>1288</v>
      </c>
      <c r="B17" s="134"/>
      <c r="C17" s="134"/>
      <c r="D17" s="134"/>
      <c r="E17" s="134"/>
      <c r="F17" s="134"/>
      <c r="G17"/>
    </row>
    <row r="18" spans="1:7">
      <c r="A18" s="24" t="s">
        <v>1284</v>
      </c>
      <c r="B18" s="115" t="s">
        <v>1284</v>
      </c>
      <c r="C18" s="24" t="s">
        <v>1285</v>
      </c>
      <c r="D18" s="24" t="s">
        <v>1285</v>
      </c>
      <c r="E18" s="25">
        <v>2480</v>
      </c>
      <c r="F18" s="118" t="e">
        <f>VLOOKUP(B18,[18]Лист_1!$A$1:$J$65536,COLUMN([18]Лист_1!$H$9),0)</f>
        <v>#N/A</v>
      </c>
      <c r="G18"/>
    </row>
    <row r="19" spans="1:7" ht="15.75">
      <c r="A19" s="129" t="s">
        <v>3280</v>
      </c>
      <c r="B19" s="129"/>
      <c r="C19" s="129"/>
      <c r="D19" s="129"/>
      <c r="E19" s="129"/>
      <c r="F19" s="129"/>
      <c r="G19"/>
    </row>
    <row r="20" spans="1:7">
      <c r="A20" s="130" t="s">
        <v>4232</v>
      </c>
      <c r="B20" s="134"/>
      <c r="C20" s="134"/>
      <c r="D20" s="134"/>
      <c r="E20" s="134"/>
      <c r="F20" s="134"/>
      <c r="G20"/>
    </row>
    <row r="21" spans="1:7">
      <c r="A21" s="132" t="s">
        <v>4181</v>
      </c>
      <c r="B21" s="24" t="s">
        <v>7160</v>
      </c>
      <c r="C21" s="24" t="s">
        <v>4186</v>
      </c>
      <c r="D21" s="132" t="s">
        <v>4196</v>
      </c>
      <c r="E21" s="133">
        <v>17490</v>
      </c>
      <c r="F21" s="118" t="e">
        <f>VLOOKUP(B21,[18]Лист_1!$A$1:$J$65536,COLUMN([18]Лист_1!$H$9),0)</f>
        <v>#N/A</v>
      </c>
      <c r="G21"/>
    </row>
    <row r="22" spans="1:7">
      <c r="A22" s="132"/>
      <c r="B22" s="24" t="s">
        <v>7161</v>
      </c>
      <c r="C22" s="24" t="s">
        <v>4187</v>
      </c>
      <c r="D22" s="132"/>
      <c r="E22" s="133"/>
      <c r="F22" s="118" t="e">
        <f>VLOOKUP(B22,[18]Лист_1!$A$1:$J$65536,COLUMN([18]Лист_1!$H$9),0)</f>
        <v>#N/A</v>
      </c>
      <c r="G22"/>
    </row>
    <row r="23" spans="1:7">
      <c r="A23" s="132" t="s">
        <v>4182</v>
      </c>
      <c r="B23" s="24" t="s">
        <v>7162</v>
      </c>
      <c r="C23" s="24" t="s">
        <v>4188</v>
      </c>
      <c r="D23" s="132" t="s">
        <v>4197</v>
      </c>
      <c r="E23" s="133">
        <v>18890</v>
      </c>
      <c r="F23" s="118" t="str">
        <f>VLOOKUP(B23,[18]Лист_1!$A$1:$J$65536,COLUMN([18]Лист_1!$H$9),0)</f>
        <v>больше 50</v>
      </c>
      <c r="G23"/>
    </row>
    <row r="24" spans="1:7">
      <c r="A24" s="132"/>
      <c r="B24" s="24" t="s">
        <v>7163</v>
      </c>
      <c r="C24" s="24" t="s">
        <v>4189</v>
      </c>
      <c r="D24" s="132"/>
      <c r="E24" s="133"/>
      <c r="F24" s="118" t="str">
        <f>VLOOKUP(B24,[18]Лист_1!$A$1:$J$65536,COLUMN([18]Лист_1!$H$9),0)</f>
        <v>больше 50</v>
      </c>
      <c r="G24"/>
    </row>
    <row r="25" spans="1:7">
      <c r="A25" s="132" t="s">
        <v>4183</v>
      </c>
      <c r="B25" s="24" t="s">
        <v>7164</v>
      </c>
      <c r="C25" s="24" t="s">
        <v>4190</v>
      </c>
      <c r="D25" s="132" t="s">
        <v>4198</v>
      </c>
      <c r="E25" s="133">
        <v>26190</v>
      </c>
      <c r="F25" s="118" t="str">
        <f>VLOOKUP(B25,[18]Лист_1!$A$1:$J$65536,COLUMN([18]Лист_1!$H$9),0)</f>
        <v>больше 50</v>
      </c>
      <c r="G25"/>
    </row>
    <row r="26" spans="1:7">
      <c r="A26" s="132"/>
      <c r="B26" s="24" t="s">
        <v>7165</v>
      </c>
      <c r="C26" s="24" t="s">
        <v>4191</v>
      </c>
      <c r="D26" s="132"/>
      <c r="E26" s="133"/>
      <c r="F26" s="118" t="str">
        <f>VLOOKUP(B26,[18]Лист_1!$A$1:$J$65536,COLUMN([18]Лист_1!$H$9),0)</f>
        <v>больше 50</v>
      </c>
      <c r="G26"/>
    </row>
    <row r="27" spans="1:7">
      <c r="A27" s="132" t="s">
        <v>4184</v>
      </c>
      <c r="B27" s="24" t="s">
        <v>7166</v>
      </c>
      <c r="C27" s="24" t="s">
        <v>4192</v>
      </c>
      <c r="D27" s="132" t="s">
        <v>4199</v>
      </c>
      <c r="E27" s="133">
        <v>43390</v>
      </c>
      <c r="F27" s="118" t="e">
        <f>VLOOKUP(B27,[18]Лист_1!$A$1:$J$65536,COLUMN([18]Лист_1!$H$9),0)</f>
        <v>#N/A</v>
      </c>
      <c r="G27"/>
    </row>
    <row r="28" spans="1:7">
      <c r="A28" s="132"/>
      <c r="B28" s="24" t="s">
        <v>7167</v>
      </c>
      <c r="C28" s="24" t="s">
        <v>4193</v>
      </c>
      <c r="D28" s="132"/>
      <c r="E28" s="133"/>
      <c r="F28" s="118" t="e">
        <f>VLOOKUP(B28,[18]Лист_1!$A$1:$J$65536,COLUMN([18]Лист_1!$H$9),0)</f>
        <v>#N/A</v>
      </c>
      <c r="G28"/>
    </row>
    <row r="29" spans="1:7">
      <c r="A29" s="132" t="s">
        <v>4185</v>
      </c>
      <c r="B29" s="24" t="s">
        <v>7168</v>
      </c>
      <c r="C29" s="24" t="s">
        <v>4194</v>
      </c>
      <c r="D29" s="132" t="s">
        <v>4200</v>
      </c>
      <c r="E29" s="133">
        <v>55790</v>
      </c>
      <c r="F29" s="118" t="e">
        <f>VLOOKUP(B29,[18]Лист_1!$A$1:$J$65536,COLUMN([18]Лист_1!$H$9),0)</f>
        <v>#N/A</v>
      </c>
      <c r="G29"/>
    </row>
    <row r="30" spans="1:7">
      <c r="A30" s="132"/>
      <c r="B30" s="24" t="s">
        <v>7169</v>
      </c>
      <c r="C30" s="24" t="s">
        <v>4195</v>
      </c>
      <c r="D30" s="132"/>
      <c r="E30" s="133"/>
      <c r="F30" s="118" t="e">
        <f>VLOOKUP(B30,[18]Лист_1!$A$1:$J$65536,COLUMN([18]Лист_1!$H$9),0)</f>
        <v>#N/A</v>
      </c>
      <c r="G30"/>
    </row>
    <row r="31" spans="1:7">
      <c r="A31" s="130" t="s">
        <v>4231</v>
      </c>
      <c r="B31" s="134"/>
      <c r="C31" s="134"/>
      <c r="D31" s="134"/>
      <c r="E31" s="134"/>
      <c r="F31" s="134"/>
      <c r="G31"/>
    </row>
    <row r="32" spans="1:7">
      <c r="A32" s="132" t="s">
        <v>4201</v>
      </c>
      <c r="B32" s="24" t="s">
        <v>4206</v>
      </c>
      <c r="C32" s="24" t="s">
        <v>4207</v>
      </c>
      <c r="D32" s="132" t="s">
        <v>4226</v>
      </c>
      <c r="E32" s="133">
        <v>17190</v>
      </c>
      <c r="F32" s="118" t="str">
        <f>VLOOKUP(B32,[18]Лист_1!$A$1:$J$65536,COLUMN([18]Лист_1!$H$9),0)</f>
        <v>больше 50</v>
      </c>
      <c r="G32"/>
    </row>
    <row r="33" spans="1:7">
      <c r="A33" s="132"/>
      <c r="B33" s="24" t="s">
        <v>4208</v>
      </c>
      <c r="C33" s="24" t="s">
        <v>4209</v>
      </c>
      <c r="D33" s="132"/>
      <c r="E33" s="133"/>
      <c r="F33" s="118" t="str">
        <f>VLOOKUP(B33,[18]Лист_1!$A$1:$J$65536,COLUMN([18]Лист_1!$H$9),0)</f>
        <v>больше 50</v>
      </c>
      <c r="G33"/>
    </row>
    <row r="34" spans="1:7">
      <c r="A34" s="132" t="s">
        <v>4202</v>
      </c>
      <c r="B34" s="24" t="s">
        <v>4210</v>
      </c>
      <c r="C34" s="24" t="s">
        <v>4211</v>
      </c>
      <c r="D34" s="132" t="s">
        <v>4227</v>
      </c>
      <c r="E34" s="133">
        <v>18590</v>
      </c>
      <c r="F34" s="118" t="str">
        <f>VLOOKUP(B34,[18]Лист_1!$A$1:$J$65536,COLUMN([18]Лист_1!$H$9),0)</f>
        <v>больше 50</v>
      </c>
      <c r="G34"/>
    </row>
    <row r="35" spans="1:7">
      <c r="A35" s="132"/>
      <c r="B35" s="24" t="s">
        <v>4212</v>
      </c>
      <c r="C35" s="24" t="s">
        <v>4213</v>
      </c>
      <c r="D35" s="132"/>
      <c r="E35" s="133"/>
      <c r="F35" s="118" t="str">
        <f>VLOOKUP(B35,[18]Лист_1!$A$1:$J$65536,COLUMN([18]Лист_1!$H$9),0)</f>
        <v>больше 50</v>
      </c>
      <c r="G35"/>
    </row>
    <row r="36" spans="1:7">
      <c r="A36" s="132" t="s">
        <v>4203</v>
      </c>
      <c r="B36" s="24" t="s">
        <v>4214</v>
      </c>
      <c r="C36" s="24" t="s">
        <v>4215</v>
      </c>
      <c r="D36" s="132" t="s">
        <v>4228</v>
      </c>
      <c r="E36" s="133">
        <v>25890</v>
      </c>
      <c r="F36" s="118" t="str">
        <f>VLOOKUP(B36,[18]Лист_1!$A$1:$J$65536,COLUMN([18]Лист_1!$H$9),0)</f>
        <v>больше 50</v>
      </c>
      <c r="G36"/>
    </row>
    <row r="37" spans="1:7">
      <c r="A37" s="132"/>
      <c r="B37" s="24" t="s">
        <v>4216</v>
      </c>
      <c r="C37" s="24" t="s">
        <v>4217</v>
      </c>
      <c r="D37" s="132"/>
      <c r="E37" s="133"/>
      <c r="F37" s="118" t="str">
        <f>VLOOKUP(B37,[18]Лист_1!$A$1:$J$65536,COLUMN([18]Лист_1!$H$9),0)</f>
        <v>больше 50</v>
      </c>
      <c r="G37"/>
    </row>
    <row r="38" spans="1:7">
      <c r="A38" s="132" t="s">
        <v>4204</v>
      </c>
      <c r="B38" s="24" t="s">
        <v>4218</v>
      </c>
      <c r="C38" s="24" t="s">
        <v>4219</v>
      </c>
      <c r="D38" s="132" t="s">
        <v>4229</v>
      </c>
      <c r="E38" s="133">
        <v>42890</v>
      </c>
      <c r="F38" s="118">
        <f>VLOOKUP(B38,[18]Лист_1!$A$1:$J$65536,COLUMN([18]Лист_1!$H$9),0)</f>
        <v>48</v>
      </c>
      <c r="G38"/>
    </row>
    <row r="39" spans="1:7">
      <c r="A39" s="132"/>
      <c r="B39" s="24" t="s">
        <v>4220</v>
      </c>
      <c r="C39" s="24" t="s">
        <v>4221</v>
      </c>
      <c r="D39" s="132"/>
      <c r="E39" s="133"/>
      <c r="F39" s="118">
        <f>VLOOKUP(B39,[18]Лист_1!$A$1:$J$65536,COLUMN([18]Лист_1!$H$9),0)</f>
        <v>45</v>
      </c>
      <c r="G39"/>
    </row>
    <row r="40" spans="1:7">
      <c r="A40" s="132" t="s">
        <v>4205</v>
      </c>
      <c r="B40" s="24" t="s">
        <v>4222</v>
      </c>
      <c r="C40" s="24" t="s">
        <v>4223</v>
      </c>
      <c r="D40" s="132" t="s">
        <v>4230</v>
      </c>
      <c r="E40" s="133">
        <v>55290</v>
      </c>
      <c r="F40" s="118" t="str">
        <f>VLOOKUP(B40,[18]Лист_1!$A$1:$J$65536,COLUMN([18]Лист_1!$H$9),0)</f>
        <v>больше 50</v>
      </c>
      <c r="G40"/>
    </row>
    <row r="41" spans="1:7">
      <c r="A41" s="132"/>
      <c r="B41" s="24" t="s">
        <v>4224</v>
      </c>
      <c r="C41" s="24" t="s">
        <v>4225</v>
      </c>
      <c r="D41" s="132"/>
      <c r="E41" s="133"/>
      <c r="F41" s="118" t="str">
        <f>VLOOKUP(B41,[18]Лист_1!$A$1:$J$65536,COLUMN([18]Лист_1!$H$9),0)</f>
        <v>больше 50</v>
      </c>
      <c r="G41"/>
    </row>
    <row r="42" spans="1:7">
      <c r="A42" s="130" t="s">
        <v>1288</v>
      </c>
      <c r="B42" s="134"/>
      <c r="C42" s="134"/>
      <c r="D42" s="134"/>
      <c r="E42" s="134"/>
      <c r="F42" s="134"/>
      <c r="G42"/>
    </row>
    <row r="43" spans="1:7">
      <c r="A43" s="24" t="s">
        <v>1284</v>
      </c>
      <c r="B43" s="24" t="s">
        <v>1284</v>
      </c>
      <c r="C43" s="24" t="s">
        <v>1285</v>
      </c>
      <c r="D43" s="24" t="s">
        <v>4180</v>
      </c>
      <c r="E43" s="24">
        <v>2480</v>
      </c>
      <c r="F43" s="118" t="e">
        <f>VLOOKUP(B43,[18]Лист_1!$A$1:$J$65536,COLUMN([18]Лист_1!$H$9),0)</f>
        <v>#N/A</v>
      </c>
    </row>
    <row r="44" spans="1:7">
      <c r="A44" s="1"/>
      <c r="D44" s="1"/>
      <c r="E44" s="4"/>
    </row>
    <row r="45" spans="1:7">
      <c r="A45" s="1"/>
      <c r="D45" s="1"/>
      <c r="E45" s="4"/>
    </row>
    <row r="46" spans="1:7">
      <c r="A46" s="1"/>
      <c r="D46" s="1"/>
      <c r="E46" s="4"/>
    </row>
    <row r="47" spans="1:7">
      <c r="A47" s="1"/>
      <c r="D47" s="1"/>
      <c r="E47" s="4"/>
    </row>
    <row r="48" spans="1:7">
      <c r="A48" s="1"/>
      <c r="D48" s="1"/>
      <c r="E48" s="4"/>
    </row>
    <row r="49" spans="1:5">
      <c r="A49" s="1"/>
      <c r="D49" s="1"/>
      <c r="E49" s="4"/>
    </row>
    <row r="50" spans="1:5">
      <c r="A50" s="1"/>
      <c r="D50" s="1"/>
      <c r="E50" s="4"/>
    </row>
    <row r="51" spans="1:5">
      <c r="A51" s="1"/>
      <c r="D51" s="1"/>
      <c r="E51" s="4"/>
    </row>
    <row r="52" spans="1:5">
      <c r="A52" s="1"/>
      <c r="D52" s="1"/>
      <c r="E52" s="4"/>
    </row>
    <row r="53" spans="1:5">
      <c r="A53" s="1"/>
      <c r="D53" s="1"/>
      <c r="E53" s="4"/>
    </row>
    <row r="54" spans="1:5">
      <c r="A54" s="1"/>
      <c r="D54" s="1"/>
      <c r="E54" s="4"/>
    </row>
    <row r="55" spans="1:5">
      <c r="A55" s="1"/>
      <c r="D55" s="1"/>
      <c r="E55" s="4"/>
    </row>
    <row r="56" spans="1:5">
      <c r="A56" s="1"/>
      <c r="D56" s="1"/>
      <c r="E56" s="4"/>
    </row>
    <row r="57" spans="1:5">
      <c r="A57" s="1"/>
      <c r="D57" s="1"/>
      <c r="E57" s="4"/>
    </row>
    <row r="58" spans="1:5">
      <c r="A58" s="1"/>
      <c r="D58" s="1"/>
      <c r="E58" s="4"/>
    </row>
    <row r="59" spans="1:5">
      <c r="A59" s="1"/>
      <c r="D59" s="1"/>
      <c r="E59" s="4"/>
    </row>
  </sheetData>
  <mergeCells count="50">
    <mergeCell ref="A31:F31"/>
    <mergeCell ref="A42:F42"/>
    <mergeCell ref="A40:A41"/>
    <mergeCell ref="D40:D41"/>
    <mergeCell ref="E40:E41"/>
    <mergeCell ref="A38:A39"/>
    <mergeCell ref="D38:D39"/>
    <mergeCell ref="E38:E39"/>
    <mergeCell ref="A36:A37"/>
    <mergeCell ref="D36:D37"/>
    <mergeCell ref="E36:E37"/>
    <mergeCell ref="A34:A35"/>
    <mergeCell ref="D34:D35"/>
    <mergeCell ref="E34:E35"/>
    <mergeCell ref="A32:A33"/>
    <mergeCell ref="D32:D33"/>
    <mergeCell ref="E32:E33"/>
    <mergeCell ref="A29:A30"/>
    <mergeCell ref="D29:D30"/>
    <mergeCell ref="E29:E30"/>
    <mergeCell ref="A27:A28"/>
    <mergeCell ref="D27:D28"/>
    <mergeCell ref="E27:E28"/>
    <mergeCell ref="A25:A26"/>
    <mergeCell ref="D25:D26"/>
    <mergeCell ref="E25:E26"/>
    <mergeCell ref="A23:A24"/>
    <mergeCell ref="D23:D24"/>
    <mergeCell ref="E23:E24"/>
    <mergeCell ref="A19:F19"/>
    <mergeCell ref="A2:F2"/>
    <mergeCell ref="A21:A22"/>
    <mergeCell ref="D21:D22"/>
    <mergeCell ref="E21:E22"/>
    <mergeCell ref="A20:F20"/>
    <mergeCell ref="A3:F3"/>
    <mergeCell ref="D4:D5"/>
    <mergeCell ref="E4:E5"/>
    <mergeCell ref="D6:D7"/>
    <mergeCell ref="E6:E7"/>
    <mergeCell ref="D8:D9"/>
    <mergeCell ref="E8:E9"/>
    <mergeCell ref="A17:F17"/>
    <mergeCell ref="A10:F10"/>
    <mergeCell ref="D15:D16"/>
    <mergeCell ref="E15:E16"/>
    <mergeCell ref="D11:D12"/>
    <mergeCell ref="E11:E12"/>
    <mergeCell ref="D13:D14"/>
    <mergeCell ref="E13:E1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B42CB-AC5A-4CAA-B189-E1470865FA74}">
  <dimension ref="A1:F114"/>
  <sheetViews>
    <sheetView workbookViewId="0">
      <pane ySplit="1" topLeftCell="A2" activePane="bottomLeft" state="frozen"/>
      <selection pane="bottomLeft" activeCell="F1" sqref="F1"/>
    </sheetView>
  </sheetViews>
  <sheetFormatPr defaultRowHeight="15"/>
  <cols>
    <col min="1" max="1" width="18.42578125" style="12" customWidth="1"/>
    <col min="2" max="2" width="17.7109375" style="12" customWidth="1"/>
    <col min="3" max="3" width="22.7109375" style="12" customWidth="1"/>
    <col min="4" max="4" width="34.140625" style="12" customWidth="1"/>
    <col min="5" max="5" width="9.140625" style="13"/>
    <col min="6" max="6" width="12.5703125" style="12" customWidth="1"/>
    <col min="7" max="16384" width="9.140625" style="12"/>
  </cols>
  <sheetData>
    <row r="1" spans="1:6" s="2" customFormat="1">
      <c r="A1" s="2" t="s">
        <v>144</v>
      </c>
      <c r="B1" s="2" t="s">
        <v>145</v>
      </c>
      <c r="C1" s="2" t="s">
        <v>1104</v>
      </c>
      <c r="D1" s="2" t="s">
        <v>147</v>
      </c>
      <c r="E1" s="3" t="s">
        <v>148</v>
      </c>
      <c r="F1" s="2" t="s">
        <v>1928</v>
      </c>
    </row>
    <row r="2" spans="1:6" s="28" customFormat="1" ht="15.75">
      <c r="A2" s="129" t="s">
        <v>3279</v>
      </c>
      <c r="B2" s="129"/>
      <c r="C2" s="129"/>
      <c r="D2" s="129"/>
      <c r="E2" s="129"/>
      <c r="F2" s="129"/>
    </row>
    <row r="3" spans="1:6">
      <c r="A3" s="130" t="s">
        <v>2151</v>
      </c>
      <c r="B3" s="134"/>
      <c r="C3" s="134"/>
      <c r="D3" s="134"/>
      <c r="E3" s="134"/>
      <c r="F3" s="134"/>
    </row>
    <row r="4" spans="1:6">
      <c r="A4" s="12" t="s">
        <v>2076</v>
      </c>
      <c r="C4" s="12" t="s">
        <v>2075</v>
      </c>
      <c r="D4" s="12" t="s">
        <v>2075</v>
      </c>
      <c r="E4" s="13">
        <v>130990</v>
      </c>
      <c r="F4" s="93">
        <f>VLOOKUP(A4,[8]Sheet1!$A:$J,COLUMN([8]Sheet1!$J$2),0)</f>
        <v>1</v>
      </c>
    </row>
    <row r="5" spans="1:6">
      <c r="A5" s="12" t="s">
        <v>2078</v>
      </c>
      <c r="C5" s="12" t="s">
        <v>2077</v>
      </c>
      <c r="D5" s="12" t="s">
        <v>2077</v>
      </c>
      <c r="E5" s="13">
        <v>135990</v>
      </c>
      <c r="F5" s="93">
        <f>VLOOKUP(A5,[8]Sheet1!$A:$J,COLUMN([8]Sheet1!$J$2),0)</f>
        <v>2</v>
      </c>
    </row>
    <row r="6" spans="1:6">
      <c r="A6" s="12" t="s">
        <v>2080</v>
      </c>
      <c r="C6" s="12" t="s">
        <v>2079</v>
      </c>
      <c r="D6" s="12" t="s">
        <v>2079</v>
      </c>
      <c r="E6" s="13">
        <v>165990</v>
      </c>
      <c r="F6" s="93">
        <f>VLOOKUP(A6,[8]Sheet1!$A:$J,COLUMN([8]Sheet1!$J$2),0)</f>
        <v>200</v>
      </c>
    </row>
    <row r="7" spans="1:6">
      <c r="A7" s="12" t="s">
        <v>2082</v>
      </c>
      <c r="C7" s="12" t="s">
        <v>2081</v>
      </c>
      <c r="D7" s="12" t="s">
        <v>2081</v>
      </c>
      <c r="E7" s="13">
        <v>190990</v>
      </c>
      <c r="F7" s="93">
        <f>VLOOKUP(A7,[8]Sheet1!$A:$J,COLUMN([8]Sheet1!$J$2),0)</f>
        <v>107</v>
      </c>
    </row>
    <row r="8" spans="1:6">
      <c r="A8" s="130" t="s">
        <v>2152</v>
      </c>
      <c r="B8" s="134"/>
      <c r="C8" s="134"/>
      <c r="D8" s="134"/>
      <c r="E8" s="134"/>
      <c r="F8" s="134"/>
    </row>
    <row r="9" spans="1:6">
      <c r="A9" s="12" t="s">
        <v>2084</v>
      </c>
      <c r="C9" s="12" t="s">
        <v>2083</v>
      </c>
      <c r="D9" s="12" t="s">
        <v>2083</v>
      </c>
      <c r="E9" s="13">
        <v>80990</v>
      </c>
      <c r="F9" s="93">
        <f>VLOOKUP(A9,[8]Sheet1!$A:$J,COLUMN([8]Sheet1!$J$2),0)</f>
        <v>236</v>
      </c>
    </row>
    <row r="10" spans="1:6">
      <c r="A10" s="12" t="s">
        <v>2086</v>
      </c>
      <c r="C10" s="12" t="s">
        <v>2085</v>
      </c>
      <c r="D10" s="12" t="s">
        <v>2085</v>
      </c>
      <c r="E10" s="13">
        <v>89990</v>
      </c>
      <c r="F10" s="93">
        <f>VLOOKUP(A10,[8]Sheet1!$A:$J,COLUMN([8]Sheet1!$J$2),0)</f>
        <v>104</v>
      </c>
    </row>
    <row r="11" spans="1:6">
      <c r="A11" s="12" t="s">
        <v>2088</v>
      </c>
      <c r="C11" s="12" t="s">
        <v>2087</v>
      </c>
      <c r="D11" s="12" t="s">
        <v>2087</v>
      </c>
      <c r="E11" s="13">
        <v>112990</v>
      </c>
      <c r="F11" s="93">
        <f>VLOOKUP(A11,[8]Sheet1!$A:$J,COLUMN([8]Sheet1!$J$2),0)</f>
        <v>0</v>
      </c>
    </row>
    <row r="12" spans="1:6">
      <c r="A12" s="12" t="s">
        <v>2090</v>
      </c>
      <c r="C12" s="12" t="s">
        <v>2089</v>
      </c>
      <c r="D12" s="12" t="s">
        <v>2089</v>
      </c>
      <c r="E12" s="13">
        <v>139990</v>
      </c>
      <c r="F12" s="93">
        <f>VLOOKUP(A12,[8]Sheet1!$A:$J,COLUMN([8]Sheet1!$J$2),0)</f>
        <v>0</v>
      </c>
    </row>
    <row r="13" spans="1:6">
      <c r="A13" s="12" t="s">
        <v>2092</v>
      </c>
      <c r="C13" s="12" t="s">
        <v>2091</v>
      </c>
      <c r="D13" s="12" t="s">
        <v>2091</v>
      </c>
      <c r="E13" s="13">
        <v>78990</v>
      </c>
      <c r="F13" s="93">
        <f>VLOOKUP(A13,[8]Sheet1!$A:$J,COLUMN([8]Sheet1!$J$2),0)</f>
        <v>2</v>
      </c>
    </row>
    <row r="14" spans="1:6">
      <c r="A14" s="12" t="s">
        <v>2094</v>
      </c>
      <c r="C14" s="12" t="s">
        <v>2093</v>
      </c>
      <c r="D14" s="12" t="s">
        <v>2093</v>
      </c>
      <c r="E14" s="13">
        <v>87990</v>
      </c>
      <c r="F14" s="93">
        <f>VLOOKUP(A14,[8]Sheet1!$A:$J,COLUMN([8]Sheet1!$J$2),0)</f>
        <v>0</v>
      </c>
    </row>
    <row r="15" spans="1:6">
      <c r="A15" s="12" t="s">
        <v>2096</v>
      </c>
      <c r="C15" s="12" t="s">
        <v>2095</v>
      </c>
      <c r="D15" s="12" t="s">
        <v>2095</v>
      </c>
      <c r="E15" s="13">
        <v>110990</v>
      </c>
      <c r="F15" s="93">
        <f>VLOOKUP(A15,[8]Sheet1!$A:$J,COLUMN([8]Sheet1!$J$2),0)</f>
        <v>0</v>
      </c>
    </row>
    <row r="16" spans="1:6">
      <c r="A16" s="12" t="s">
        <v>2098</v>
      </c>
      <c r="C16" s="12" t="s">
        <v>2097</v>
      </c>
      <c r="D16" s="12" t="s">
        <v>2097</v>
      </c>
      <c r="E16" s="13">
        <v>137990</v>
      </c>
      <c r="F16" s="93">
        <f>VLOOKUP(A16,[8]Sheet1!$A:$J,COLUMN([8]Sheet1!$J$2),0)</f>
        <v>2</v>
      </c>
    </row>
    <row r="17" spans="1:6">
      <c r="A17" s="12" t="s">
        <v>2099</v>
      </c>
      <c r="C17" s="132" t="s">
        <v>2100</v>
      </c>
      <c r="D17" s="132"/>
      <c r="E17" s="13">
        <v>16990</v>
      </c>
      <c r="F17" s="93">
        <f>VLOOKUP(A17,[8]Sheet1!$A:$J,COLUMN([8]Sheet1!$J$2),0)</f>
        <v>262</v>
      </c>
    </row>
    <row r="18" spans="1:6">
      <c r="A18" s="130" t="s">
        <v>2153</v>
      </c>
      <c r="B18" s="134"/>
      <c r="C18" s="134"/>
      <c r="D18" s="134"/>
      <c r="E18" s="134"/>
      <c r="F18" s="134"/>
    </row>
    <row r="19" spans="1:6">
      <c r="A19" s="12" t="s">
        <v>2102</v>
      </c>
      <c r="C19" s="12" t="s">
        <v>2101</v>
      </c>
      <c r="D19" s="12" t="s">
        <v>2101</v>
      </c>
      <c r="E19" s="13">
        <v>62990</v>
      </c>
      <c r="F19" s="93" t="e">
        <f>VLOOKUP(A19,[8]Sheet1!$A:$J,COLUMN([8]Sheet1!$J$2),0)</f>
        <v>#N/A</v>
      </c>
    </row>
    <row r="20" spans="1:6">
      <c r="A20" s="12" t="s">
        <v>2104</v>
      </c>
      <c r="C20" s="12" t="s">
        <v>2103</v>
      </c>
      <c r="D20" s="12" t="s">
        <v>2103</v>
      </c>
      <c r="E20" s="13">
        <v>68990</v>
      </c>
      <c r="F20" s="93" t="e">
        <f>VLOOKUP(A20,[8]Sheet1!$A:$J,COLUMN([8]Sheet1!$J$2),0)</f>
        <v>#N/A</v>
      </c>
    </row>
    <row r="21" spans="1:6">
      <c r="A21" s="12" t="s">
        <v>2106</v>
      </c>
      <c r="C21" s="12" t="s">
        <v>2105</v>
      </c>
      <c r="D21" s="12" t="s">
        <v>2105</v>
      </c>
      <c r="E21" s="13">
        <v>105990</v>
      </c>
      <c r="F21" s="93" t="e">
        <f>VLOOKUP(A21,[8]Sheet1!$A:$J,COLUMN([8]Sheet1!$J$2),0)</f>
        <v>#N/A</v>
      </c>
    </row>
    <row r="22" spans="1:6">
      <c r="A22" s="12" t="s">
        <v>2108</v>
      </c>
      <c r="C22" s="12" t="s">
        <v>2107</v>
      </c>
      <c r="D22" s="12" t="s">
        <v>2107</v>
      </c>
      <c r="E22" s="13">
        <v>128990</v>
      </c>
      <c r="F22" s="93" t="e">
        <f>VLOOKUP(A22,[8]Sheet1!$A:$J,COLUMN([8]Sheet1!$J$2),0)</f>
        <v>#N/A</v>
      </c>
    </row>
    <row r="23" spans="1:6">
      <c r="A23" s="130" t="s">
        <v>2154</v>
      </c>
      <c r="B23" s="134"/>
      <c r="C23" s="134"/>
      <c r="D23" s="134"/>
      <c r="E23" s="134"/>
      <c r="F23" s="134"/>
    </row>
    <row r="24" spans="1:6">
      <c r="A24" s="12" t="s">
        <v>2110</v>
      </c>
      <c r="C24" s="12" t="s">
        <v>2109</v>
      </c>
      <c r="D24" s="12" t="s">
        <v>2109</v>
      </c>
      <c r="E24" s="13">
        <v>62990</v>
      </c>
      <c r="F24" s="93">
        <f>VLOOKUP(A24,[8]Sheet1!$A:$J,COLUMN([8]Sheet1!$J$2),0)</f>
        <v>126</v>
      </c>
    </row>
    <row r="25" spans="1:6">
      <c r="A25" s="12" t="s">
        <v>2112</v>
      </c>
      <c r="C25" s="12" t="s">
        <v>2111</v>
      </c>
      <c r="D25" s="12" t="s">
        <v>2111</v>
      </c>
      <c r="E25" s="13">
        <v>69990</v>
      </c>
      <c r="F25" s="93">
        <f>VLOOKUP(A25,[8]Sheet1!$A:$J,COLUMN([8]Sheet1!$J$2),0)</f>
        <v>42</v>
      </c>
    </row>
    <row r="26" spans="1:6">
      <c r="A26" s="12" t="s">
        <v>2114</v>
      </c>
      <c r="C26" s="12" t="s">
        <v>2113</v>
      </c>
      <c r="D26" s="12" t="s">
        <v>2113</v>
      </c>
      <c r="E26" s="13">
        <v>105990</v>
      </c>
      <c r="F26" s="93">
        <f>VLOOKUP(A26,[8]Sheet1!$A:$J,COLUMN([8]Sheet1!$J$2),0)</f>
        <v>0</v>
      </c>
    </row>
    <row r="27" spans="1:6">
      <c r="A27" s="12" t="s">
        <v>2116</v>
      </c>
      <c r="C27" s="12" t="s">
        <v>2115</v>
      </c>
      <c r="D27" s="12" t="s">
        <v>2115</v>
      </c>
      <c r="E27" s="13">
        <v>132990</v>
      </c>
      <c r="F27" s="93">
        <f>VLOOKUP(A27,[8]Sheet1!$A:$J,COLUMN([8]Sheet1!$J$2),0)</f>
        <v>0</v>
      </c>
    </row>
    <row r="28" spans="1:6">
      <c r="A28" s="130" t="s">
        <v>2155</v>
      </c>
      <c r="B28" s="134"/>
      <c r="C28" s="134"/>
      <c r="D28" s="134"/>
      <c r="E28" s="134"/>
      <c r="F28" s="134"/>
    </row>
    <row r="29" spans="1:6">
      <c r="A29" s="12" t="s">
        <v>2118</v>
      </c>
      <c r="C29" s="12" t="s">
        <v>2117</v>
      </c>
      <c r="D29" s="12" t="s">
        <v>2117</v>
      </c>
      <c r="E29" s="13">
        <v>70990</v>
      </c>
      <c r="F29" s="93">
        <f>VLOOKUP(A29,[8]Sheet1!$A:$J,COLUMN([8]Sheet1!$J$2),0)</f>
        <v>523</v>
      </c>
    </row>
    <row r="30" spans="1:6">
      <c r="A30" s="12" t="s">
        <v>2120</v>
      </c>
      <c r="C30" s="12" t="s">
        <v>2119</v>
      </c>
      <c r="D30" s="12" t="s">
        <v>2119</v>
      </c>
      <c r="E30" s="13">
        <v>77990</v>
      </c>
      <c r="F30" s="93">
        <f>VLOOKUP(A30,[8]Sheet1!$A:$J,COLUMN([8]Sheet1!$J$2),0)</f>
        <v>181</v>
      </c>
    </row>
    <row r="31" spans="1:6">
      <c r="A31" s="130" t="s">
        <v>2156</v>
      </c>
      <c r="B31" s="134"/>
      <c r="C31" s="134"/>
      <c r="D31" s="134"/>
      <c r="E31" s="134"/>
      <c r="F31" s="134"/>
    </row>
    <row r="32" spans="1:6">
      <c r="A32" s="12" t="s">
        <v>2122</v>
      </c>
      <c r="C32" s="12" t="s">
        <v>2121</v>
      </c>
      <c r="D32" s="12" t="s">
        <v>2121</v>
      </c>
      <c r="E32" s="13">
        <v>49990</v>
      </c>
      <c r="F32" s="93">
        <f>VLOOKUP(A32,[8]Sheet1!$A:$J,COLUMN([8]Sheet1!$J$2),0)</f>
        <v>421</v>
      </c>
    </row>
    <row r="33" spans="1:6">
      <c r="A33" s="12" t="s">
        <v>2124</v>
      </c>
      <c r="C33" s="12" t="s">
        <v>2123</v>
      </c>
      <c r="D33" s="12" t="s">
        <v>2123</v>
      </c>
      <c r="E33" s="13">
        <v>52990</v>
      </c>
      <c r="F33" s="93">
        <f>VLOOKUP(A33,[8]Sheet1!$A:$J,COLUMN([8]Sheet1!$J$2),0)</f>
        <v>844</v>
      </c>
    </row>
    <row r="34" spans="1:6">
      <c r="A34" s="12" t="s">
        <v>2126</v>
      </c>
      <c r="C34" s="12" t="s">
        <v>2125</v>
      </c>
      <c r="D34" s="12" t="s">
        <v>2125</v>
      </c>
      <c r="E34" s="13">
        <v>60590</v>
      </c>
      <c r="F34" s="93">
        <f>VLOOKUP(A34,[8]Sheet1!$A:$J,COLUMN([8]Sheet1!$J$2),0)</f>
        <v>366</v>
      </c>
    </row>
    <row r="35" spans="1:6">
      <c r="A35" s="12" t="s">
        <v>2128</v>
      </c>
      <c r="C35" s="12" t="s">
        <v>2127</v>
      </c>
      <c r="D35" s="12" t="s">
        <v>2127</v>
      </c>
      <c r="E35" s="13">
        <v>95990</v>
      </c>
      <c r="F35" s="93">
        <f>VLOOKUP(A35,[8]Sheet1!$A:$J,COLUMN([8]Sheet1!$J$2),0)</f>
        <v>133</v>
      </c>
    </row>
    <row r="36" spans="1:6">
      <c r="A36" s="12" t="s">
        <v>2130</v>
      </c>
      <c r="C36" s="12" t="s">
        <v>2129</v>
      </c>
      <c r="D36" s="12" t="s">
        <v>2129</v>
      </c>
      <c r="E36" s="13">
        <v>118990</v>
      </c>
      <c r="F36" s="93">
        <f>VLOOKUP(A36,[8]Sheet1!$A:$J,COLUMN([8]Sheet1!$J$2),0)</f>
        <v>43</v>
      </c>
    </row>
    <row r="37" spans="1:6">
      <c r="A37" s="130" t="s">
        <v>2157</v>
      </c>
      <c r="B37" s="134"/>
      <c r="C37" s="134"/>
      <c r="D37" s="134"/>
      <c r="E37" s="134"/>
      <c r="F37" s="134"/>
    </row>
    <row r="38" spans="1:6">
      <c r="A38" s="12" t="s">
        <v>2132</v>
      </c>
      <c r="C38" s="12" t="s">
        <v>2131</v>
      </c>
      <c r="D38" s="12" t="s">
        <v>2131</v>
      </c>
      <c r="E38" s="13">
        <v>41990</v>
      </c>
      <c r="F38" s="93" t="e">
        <f>VLOOKUP(A38,[8]Sheet1!$A:$J,COLUMN([8]Sheet1!$J$2),0)</f>
        <v>#N/A</v>
      </c>
    </row>
    <row r="39" spans="1:6">
      <c r="A39" s="12" t="s">
        <v>2134</v>
      </c>
      <c r="C39" s="12" t="s">
        <v>2133</v>
      </c>
      <c r="D39" s="12" t="s">
        <v>2133</v>
      </c>
      <c r="E39" s="13">
        <v>44990</v>
      </c>
      <c r="F39" s="93" t="e">
        <f>VLOOKUP(A39,[8]Sheet1!$A:$J,COLUMN([8]Sheet1!$J$2),0)</f>
        <v>#N/A</v>
      </c>
    </row>
    <row r="40" spans="1:6">
      <c r="A40" s="12" t="s">
        <v>2136</v>
      </c>
      <c r="C40" s="12" t="s">
        <v>2135</v>
      </c>
      <c r="D40" s="12" t="s">
        <v>2135</v>
      </c>
      <c r="E40" s="13">
        <v>52590</v>
      </c>
      <c r="F40" s="93" t="e">
        <f>VLOOKUP(A40,[8]Sheet1!$A:$J,COLUMN([8]Sheet1!$J$2),0)</f>
        <v>#N/A</v>
      </c>
    </row>
    <row r="41" spans="1:6">
      <c r="A41" s="12" t="s">
        <v>2138</v>
      </c>
      <c r="C41" s="12" t="s">
        <v>2137</v>
      </c>
      <c r="D41" s="12" t="s">
        <v>2137</v>
      </c>
      <c r="E41" s="13">
        <v>87990</v>
      </c>
      <c r="F41" s="93" t="e">
        <f>VLOOKUP(A41,[8]Sheet1!$A:$J,COLUMN([8]Sheet1!$J$2),0)</f>
        <v>#N/A</v>
      </c>
    </row>
    <row r="42" spans="1:6">
      <c r="A42" s="12" t="s">
        <v>2140</v>
      </c>
      <c r="C42" s="12" t="s">
        <v>2139</v>
      </c>
      <c r="D42" s="12" t="s">
        <v>2139</v>
      </c>
      <c r="E42" s="13">
        <v>107990</v>
      </c>
      <c r="F42" s="93" t="e">
        <f>VLOOKUP(A42,[8]Sheet1!$A:$J,COLUMN([8]Sheet1!$J$2),0)</f>
        <v>#N/A</v>
      </c>
    </row>
    <row r="43" spans="1:6">
      <c r="A43" s="12" t="s">
        <v>2142</v>
      </c>
      <c r="C43" s="12" t="s">
        <v>2141</v>
      </c>
      <c r="D43" s="12" t="s">
        <v>2141</v>
      </c>
      <c r="E43" s="13">
        <v>41990</v>
      </c>
      <c r="F43" s="93">
        <f>VLOOKUP(A43,[8]Sheet1!$A:$J,COLUMN([8]Sheet1!$J$2),0)</f>
        <v>33</v>
      </c>
    </row>
    <row r="44" spans="1:6">
      <c r="A44" s="12" t="s">
        <v>2144</v>
      </c>
      <c r="C44" s="12" t="s">
        <v>2143</v>
      </c>
      <c r="D44" s="12" t="s">
        <v>2143</v>
      </c>
      <c r="E44" s="13">
        <v>44990</v>
      </c>
      <c r="F44" s="93">
        <f>VLOOKUP(A44,[8]Sheet1!$A:$J,COLUMN([8]Sheet1!$J$2),0)</f>
        <v>125</v>
      </c>
    </row>
    <row r="45" spans="1:6">
      <c r="A45" s="12" t="s">
        <v>2146</v>
      </c>
      <c r="C45" s="12" t="s">
        <v>2145</v>
      </c>
      <c r="D45" s="12" t="s">
        <v>2145</v>
      </c>
      <c r="E45" s="13">
        <v>52590</v>
      </c>
      <c r="F45" s="93">
        <f>VLOOKUP(A45,[8]Sheet1!$A:$J,COLUMN([8]Sheet1!$J$2),0)</f>
        <v>9</v>
      </c>
    </row>
    <row r="46" spans="1:6">
      <c r="A46" s="12" t="s">
        <v>2148</v>
      </c>
      <c r="C46" s="12" t="s">
        <v>2147</v>
      </c>
      <c r="D46" s="12" t="s">
        <v>2147</v>
      </c>
      <c r="E46" s="13">
        <v>87990</v>
      </c>
      <c r="F46" s="93">
        <f>VLOOKUP(A46,[8]Sheet1!$A:$J,COLUMN([8]Sheet1!$J$2),0)</f>
        <v>3</v>
      </c>
    </row>
    <row r="47" spans="1:6">
      <c r="A47" s="12" t="s">
        <v>2150</v>
      </c>
      <c r="C47" s="12" t="s">
        <v>2149</v>
      </c>
      <c r="D47" s="12" t="s">
        <v>2149</v>
      </c>
      <c r="E47" s="13">
        <v>107990</v>
      </c>
      <c r="F47" s="93">
        <f>VLOOKUP(A47,[8]Sheet1!$A:$J,COLUMN([8]Sheet1!$J$2),0)</f>
        <v>9</v>
      </c>
    </row>
    <row r="48" spans="1:6">
      <c r="A48" s="130" t="s">
        <v>2074</v>
      </c>
      <c r="B48" s="134"/>
      <c r="C48" s="134"/>
      <c r="D48" s="134"/>
      <c r="E48" s="134"/>
      <c r="F48" s="134"/>
    </row>
    <row r="49" spans="1:6">
      <c r="A49" s="12" t="s">
        <v>2051</v>
      </c>
      <c r="C49" s="12" t="s">
        <v>2050</v>
      </c>
      <c r="E49" s="13">
        <v>2690</v>
      </c>
      <c r="F49" s="93">
        <f>VLOOKUP(A49,[8]Sheet1!$A:$J,COLUMN([8]Sheet1!$J$2),0)</f>
        <v>15</v>
      </c>
    </row>
    <row r="50" spans="1:6">
      <c r="A50" s="12" t="s">
        <v>2049</v>
      </c>
      <c r="C50" s="12" t="s">
        <v>2048</v>
      </c>
      <c r="E50" s="13">
        <v>2190</v>
      </c>
      <c r="F50" s="93">
        <f>VLOOKUP(A50,[8]Sheet1!$A:$J,COLUMN([8]Sheet1!$J$2),0)</f>
        <v>1213</v>
      </c>
    </row>
    <row r="51" spans="1:6">
      <c r="A51" s="12" t="s">
        <v>2053</v>
      </c>
      <c r="C51" s="12" t="s">
        <v>2052</v>
      </c>
      <c r="E51" s="13">
        <v>670</v>
      </c>
      <c r="F51" s="93">
        <f>VLOOKUP(A51,[8]Sheet1!$A:$J,COLUMN([8]Sheet1!$J$2),0)</f>
        <v>135</v>
      </c>
    </row>
    <row r="52" spans="1:6">
      <c r="A52" s="130" t="s">
        <v>2954</v>
      </c>
      <c r="B52" s="134"/>
      <c r="C52" s="134"/>
      <c r="D52" s="134"/>
      <c r="E52" s="134"/>
      <c r="F52" s="134"/>
    </row>
    <row r="53" spans="1:6">
      <c r="A53" s="12" t="s">
        <v>2938</v>
      </c>
      <c r="C53" s="12" t="s">
        <v>2946</v>
      </c>
      <c r="D53" s="18" t="s">
        <v>2946</v>
      </c>
      <c r="E53" s="13">
        <v>47989</v>
      </c>
      <c r="F53" s="20">
        <f>VLOOKUP(A53,'[2]Все товары'!$A:$E,COLUMN('[2]Все товары'!$E$2),0)</f>
        <v>28</v>
      </c>
    </row>
    <row r="54" spans="1:6">
      <c r="A54" s="12" t="s">
        <v>2939</v>
      </c>
      <c r="C54" s="12" t="s">
        <v>2947</v>
      </c>
      <c r="D54" s="18" t="s">
        <v>2947</v>
      </c>
      <c r="E54" s="13">
        <v>68900</v>
      </c>
      <c r="F54" s="20">
        <f>VLOOKUP(A54,'[2]Все товары'!$A:$E,COLUMN('[2]Все товары'!$E$2),0)</f>
        <v>0</v>
      </c>
    </row>
    <row r="55" spans="1:6">
      <c r="A55" s="12" t="s">
        <v>2940</v>
      </c>
      <c r="C55" s="12" t="s">
        <v>2948</v>
      </c>
      <c r="D55" s="18" t="s">
        <v>2948</v>
      </c>
      <c r="E55" s="13">
        <v>112989</v>
      </c>
      <c r="F55" s="20">
        <f>VLOOKUP(A55,'[2]Все товары'!$A:$E,COLUMN('[2]Все товары'!$E$2),0)</f>
        <v>0</v>
      </c>
    </row>
    <row r="56" spans="1:6">
      <c r="A56" s="12" t="s">
        <v>2941</v>
      </c>
      <c r="C56" s="12" t="s">
        <v>2949</v>
      </c>
      <c r="D56" s="18" t="s">
        <v>2949</v>
      </c>
      <c r="E56" s="13">
        <v>106500</v>
      </c>
      <c r="F56" s="20">
        <f>VLOOKUP(A56,'[2]Все товары'!$A:$E,COLUMN('[2]Все товары'!$E$2),0)</f>
        <v>1</v>
      </c>
    </row>
    <row r="57" spans="1:6" s="18" customFormat="1">
      <c r="A57" s="130" t="s">
        <v>2955</v>
      </c>
      <c r="B57" s="134"/>
      <c r="C57" s="134"/>
      <c r="D57" s="134"/>
      <c r="E57" s="134"/>
      <c r="F57" s="134"/>
    </row>
    <row r="58" spans="1:6">
      <c r="A58" s="12" t="s">
        <v>2942</v>
      </c>
      <c r="C58" s="12" t="s">
        <v>2950</v>
      </c>
      <c r="D58" s="18" t="s">
        <v>2950</v>
      </c>
      <c r="E58" s="13">
        <v>47989</v>
      </c>
      <c r="F58" s="20" t="str">
        <f>VLOOKUP(A58,'[2]Все товары'!$A:$E,COLUMN('[2]Все товары'!$E$2),0)</f>
        <v>250+</v>
      </c>
    </row>
    <row r="59" spans="1:6">
      <c r="A59" s="12" t="s">
        <v>2943</v>
      </c>
      <c r="C59" s="12" t="s">
        <v>2951</v>
      </c>
      <c r="D59" s="18" t="s">
        <v>2951</v>
      </c>
      <c r="E59" s="13">
        <v>53489</v>
      </c>
      <c r="F59" s="20" t="str">
        <f>VLOOKUP(A59,'[2]Все товары'!$A:$E,COLUMN('[2]Все товары'!$E$2),0)</f>
        <v>250+</v>
      </c>
    </row>
    <row r="60" spans="1:6">
      <c r="A60" s="12" t="s">
        <v>2944</v>
      </c>
      <c r="C60" s="12" t="s">
        <v>2952</v>
      </c>
      <c r="D60" s="18" t="s">
        <v>2952</v>
      </c>
      <c r="E60" s="13">
        <v>84649</v>
      </c>
      <c r="F60" s="20">
        <f>VLOOKUP(A60,'[2]Все товары'!$A:$E,COLUMN('[2]Все товары'!$E$2),0)</f>
        <v>47</v>
      </c>
    </row>
    <row r="61" spans="1:6">
      <c r="A61" s="12" t="s">
        <v>2945</v>
      </c>
      <c r="C61" s="12" t="s">
        <v>2953</v>
      </c>
      <c r="D61" s="18" t="s">
        <v>2953</v>
      </c>
      <c r="E61" s="13">
        <v>106500</v>
      </c>
      <c r="F61" s="20">
        <f>VLOOKUP(A61,'[2]Все товары'!$A:$E,COLUMN('[2]Все товары'!$E$2),0)</f>
        <v>28</v>
      </c>
    </row>
    <row r="62" spans="1:6" s="28" customFormat="1" ht="15.75">
      <c r="A62" s="129" t="s">
        <v>3280</v>
      </c>
      <c r="B62" s="129"/>
      <c r="C62" s="129"/>
      <c r="D62" s="129"/>
      <c r="E62" s="129"/>
      <c r="F62" s="129"/>
    </row>
    <row r="63" spans="1:6" s="28" customFormat="1">
      <c r="A63" s="130" t="s">
        <v>4664</v>
      </c>
      <c r="B63" s="134"/>
      <c r="C63" s="134"/>
      <c r="D63" s="134"/>
      <c r="E63" s="134"/>
      <c r="F63" s="134"/>
    </row>
    <row r="64" spans="1:6">
      <c r="A64" s="12" t="s">
        <v>4645</v>
      </c>
      <c r="C64" s="12" t="s">
        <v>4644</v>
      </c>
      <c r="D64" s="28" t="s">
        <v>4644</v>
      </c>
      <c r="E64" s="13">
        <v>31990</v>
      </c>
      <c r="F64" s="93">
        <f>VLOOKUP(A64,[8]Sheet1!$A:$J,COLUMN([8]Sheet1!$J$2),0)</f>
        <v>210</v>
      </c>
    </row>
    <row r="65" spans="1:6">
      <c r="A65" s="12" t="s">
        <v>4647</v>
      </c>
      <c r="C65" s="12" t="s">
        <v>4646</v>
      </c>
      <c r="D65" s="28" t="s">
        <v>4646</v>
      </c>
      <c r="E65" s="13">
        <v>35990</v>
      </c>
      <c r="F65" s="93">
        <f>VLOOKUP(A65,[8]Sheet1!$A:$J,COLUMN([8]Sheet1!$J$2),0)</f>
        <v>1461</v>
      </c>
    </row>
    <row r="66" spans="1:6">
      <c r="A66" s="12" t="s">
        <v>4649</v>
      </c>
      <c r="C66" s="12" t="s">
        <v>4648</v>
      </c>
      <c r="D66" s="28" t="s">
        <v>4648</v>
      </c>
      <c r="E66" s="13">
        <v>48590</v>
      </c>
      <c r="F66" s="93">
        <f>VLOOKUP(A66,[8]Sheet1!$A:$J,COLUMN([8]Sheet1!$J$2),0)</f>
        <v>336</v>
      </c>
    </row>
    <row r="67" spans="1:6">
      <c r="A67" s="12" t="s">
        <v>4651</v>
      </c>
      <c r="C67" s="12" t="s">
        <v>4650</v>
      </c>
      <c r="D67" s="28" t="s">
        <v>4650</v>
      </c>
      <c r="E67" s="13">
        <v>76990</v>
      </c>
      <c r="F67" s="93">
        <f>VLOOKUP(A67,[8]Sheet1!$A:$J,COLUMN([8]Sheet1!$J$2),0)</f>
        <v>207</v>
      </c>
    </row>
    <row r="68" spans="1:6">
      <c r="A68" s="12" t="s">
        <v>4653</v>
      </c>
      <c r="C68" s="12" t="s">
        <v>4652</v>
      </c>
      <c r="D68" s="28" t="s">
        <v>4652</v>
      </c>
      <c r="E68" s="13">
        <v>94990</v>
      </c>
      <c r="F68" s="93">
        <f>VLOOKUP(A68,[8]Sheet1!$A:$J,COLUMN([8]Sheet1!$J$2),0)</f>
        <v>121</v>
      </c>
    </row>
    <row r="69" spans="1:6" s="28" customFormat="1">
      <c r="A69" s="130" t="s">
        <v>4665</v>
      </c>
      <c r="B69" s="134"/>
      <c r="C69" s="134"/>
      <c r="D69" s="134"/>
      <c r="E69" s="134"/>
      <c r="F69" s="134"/>
    </row>
    <row r="70" spans="1:6">
      <c r="A70" s="12" t="s">
        <v>4655</v>
      </c>
      <c r="C70" s="12" t="s">
        <v>4654</v>
      </c>
      <c r="D70" s="28" t="s">
        <v>4654</v>
      </c>
      <c r="E70" s="13">
        <v>28990</v>
      </c>
      <c r="F70" s="93">
        <f>VLOOKUP(A70,[8]Sheet1!$A:$J,COLUMN([8]Sheet1!$J$2),0)</f>
        <v>15</v>
      </c>
    </row>
    <row r="71" spans="1:6">
      <c r="A71" s="12" t="s">
        <v>4657</v>
      </c>
      <c r="C71" s="12" t="s">
        <v>4656</v>
      </c>
      <c r="D71" s="28" t="s">
        <v>4656</v>
      </c>
      <c r="E71" s="13">
        <v>31990</v>
      </c>
      <c r="F71" s="93">
        <f>VLOOKUP(A71,[8]Sheet1!$A:$J,COLUMN([8]Sheet1!$J$2),0)</f>
        <v>3</v>
      </c>
    </row>
    <row r="72" spans="1:6">
      <c r="A72" s="12" t="s">
        <v>4659</v>
      </c>
      <c r="C72" s="12" t="s">
        <v>4658</v>
      </c>
      <c r="D72" s="28" t="s">
        <v>4658</v>
      </c>
      <c r="E72" s="13">
        <v>43590</v>
      </c>
      <c r="F72" s="93">
        <f>VLOOKUP(A72,[8]Sheet1!$A:$J,COLUMN([8]Sheet1!$J$2),0)</f>
        <v>138</v>
      </c>
    </row>
    <row r="73" spans="1:6">
      <c r="A73" s="12" t="s">
        <v>4661</v>
      </c>
      <c r="C73" s="12" t="s">
        <v>4660</v>
      </c>
      <c r="D73" s="28" t="s">
        <v>4660</v>
      </c>
      <c r="E73" s="13">
        <v>68990</v>
      </c>
      <c r="F73" s="93">
        <f>VLOOKUP(A73,[8]Sheet1!$A:$J,COLUMN([8]Sheet1!$J$2),0)</f>
        <v>0</v>
      </c>
    </row>
    <row r="74" spans="1:6">
      <c r="A74" s="12" t="s">
        <v>4663</v>
      </c>
      <c r="C74" s="12" t="s">
        <v>4662</v>
      </c>
      <c r="D74" s="28" t="s">
        <v>4662</v>
      </c>
      <c r="E74" s="13">
        <v>85990</v>
      </c>
      <c r="F74" s="93">
        <f>VLOOKUP(A74,[8]Sheet1!$A:$J,COLUMN([8]Sheet1!$J$2),0)</f>
        <v>0</v>
      </c>
    </row>
    <row r="75" spans="1:6" s="28" customFormat="1">
      <c r="A75" s="130" t="s">
        <v>4676</v>
      </c>
      <c r="B75" s="134"/>
      <c r="C75" s="134"/>
      <c r="D75" s="134"/>
      <c r="E75" s="134"/>
      <c r="F75" s="134"/>
    </row>
    <row r="76" spans="1:6">
      <c r="A76" s="12" t="s">
        <v>4666</v>
      </c>
      <c r="C76" s="12" t="s">
        <v>4671</v>
      </c>
      <c r="D76" s="28" t="s">
        <v>4671</v>
      </c>
      <c r="E76" s="13">
        <v>29549</v>
      </c>
      <c r="F76" s="30" t="str">
        <f>VLOOKUP(A76,'[2]Все товары'!$A:$E,COLUMN('[2]Все товары'!$E$2),0)</f>
        <v>250+</v>
      </c>
    </row>
    <row r="77" spans="1:6">
      <c r="A77" s="12" t="s">
        <v>4667</v>
      </c>
      <c r="C77" s="12" t="s">
        <v>4672</v>
      </c>
      <c r="D77" s="28" t="s">
        <v>4672</v>
      </c>
      <c r="E77" s="13">
        <v>31989</v>
      </c>
      <c r="F77" s="30" t="str">
        <f>VLOOKUP(A77,'[2]Все товары'!$A:$E,COLUMN('[2]Все товары'!$E$2),0)</f>
        <v>250+</v>
      </c>
    </row>
    <row r="78" spans="1:6">
      <c r="A78" s="12" t="s">
        <v>4668</v>
      </c>
      <c r="C78" s="12" t="s">
        <v>4673</v>
      </c>
      <c r="D78" s="28" t="s">
        <v>4673</v>
      </c>
      <c r="E78" s="13">
        <v>44100</v>
      </c>
      <c r="F78" s="30">
        <f>VLOOKUP(A78,'[2]Все товары'!$A:$E,COLUMN('[2]Все товары'!$E$2),0)</f>
        <v>231</v>
      </c>
    </row>
    <row r="79" spans="1:6">
      <c r="A79" s="12" t="s">
        <v>4669</v>
      </c>
      <c r="C79" s="12" t="s">
        <v>4674</v>
      </c>
      <c r="D79" s="28" t="s">
        <v>4674</v>
      </c>
      <c r="E79" s="13">
        <v>69989</v>
      </c>
      <c r="F79" s="30">
        <f>VLOOKUP(A79,'[2]Все товары'!$A:$E,COLUMN('[2]Все товары'!$E$2),0)</f>
        <v>28</v>
      </c>
    </row>
    <row r="80" spans="1:6">
      <c r="A80" s="12" t="s">
        <v>4670</v>
      </c>
      <c r="C80" s="12" t="s">
        <v>4675</v>
      </c>
      <c r="D80" s="28" t="s">
        <v>4675</v>
      </c>
      <c r="E80" s="13">
        <v>86989</v>
      </c>
      <c r="F80" s="30">
        <f>VLOOKUP(A80,'[2]Все товары'!$A:$E,COLUMN('[2]Все товары'!$E$2),0)</f>
        <v>40</v>
      </c>
    </row>
    <row r="81" spans="1:6" s="84" customFormat="1" ht="15.75">
      <c r="A81" s="129" t="s">
        <v>5838</v>
      </c>
      <c r="B81" s="129"/>
      <c r="C81" s="129"/>
      <c r="D81" s="129"/>
      <c r="E81" s="129"/>
      <c r="F81" s="129"/>
    </row>
    <row r="82" spans="1:6" s="84" customFormat="1">
      <c r="A82" s="130" t="s">
        <v>5992</v>
      </c>
      <c r="B82" s="134"/>
      <c r="C82" s="134"/>
      <c r="D82" s="134"/>
      <c r="E82" s="134"/>
      <c r="F82" s="134"/>
    </row>
    <row r="83" spans="1:6">
      <c r="A83" s="12" t="s">
        <v>5940</v>
      </c>
      <c r="D83" s="12" t="s">
        <v>5944</v>
      </c>
      <c r="E83" s="13">
        <f>VLOOKUP(D83,'[19]SUPER_MATCH ERP R32'!$A:$H,COLUMN('[19]SUPER_MATCH ERP R32'!$G$6),0)</f>
        <v>24300</v>
      </c>
      <c r="F83" s="93">
        <f>VLOOKUP(A83,[8]Sheet1!$A:$J,COLUMN([8]Sheet1!$J$2),0)</f>
        <v>0</v>
      </c>
    </row>
    <row r="84" spans="1:6">
      <c r="A84" s="12" t="s">
        <v>5941</v>
      </c>
      <c r="D84" s="12" t="s">
        <v>5945</v>
      </c>
      <c r="E84" s="83">
        <f>VLOOKUP(D84,'[19]SUPER_MATCH ERP R32'!$A:$H,COLUMN('[19]SUPER_MATCH ERP R32'!$G$6),0)</f>
        <v>25500</v>
      </c>
      <c r="F84" s="93">
        <f>VLOOKUP(A84,[8]Sheet1!$A:$J,COLUMN([8]Sheet1!$J$2),0)</f>
        <v>0</v>
      </c>
    </row>
    <row r="85" spans="1:6">
      <c r="A85" s="12" t="s">
        <v>5942</v>
      </c>
      <c r="D85" s="12" t="s">
        <v>5946</v>
      </c>
      <c r="E85" s="83">
        <f>VLOOKUP(D85,'[19]SUPER_MATCH ERP R32'!$A:$H,COLUMN('[19]SUPER_MATCH ERP R32'!$G$6),0)</f>
        <v>31700</v>
      </c>
      <c r="F85" s="93">
        <f>VLOOKUP(A85,[8]Sheet1!$A:$J,COLUMN([8]Sheet1!$J$2),0)</f>
        <v>21</v>
      </c>
    </row>
    <row r="86" spans="1:6">
      <c r="A86" s="12" t="s">
        <v>5943</v>
      </c>
      <c r="D86" s="12" t="s">
        <v>5947</v>
      </c>
      <c r="E86" s="83">
        <f>VLOOKUP(D86,'[19]SUPER_MATCH ERP R32'!$A:$H,COLUMN('[19]SUPER_MATCH ERP R32'!$G$6),0)</f>
        <v>39600</v>
      </c>
      <c r="F86" s="93">
        <f>VLOOKUP(A86,[8]Sheet1!$A:$J,COLUMN([8]Sheet1!$J$2),0)</f>
        <v>0</v>
      </c>
    </row>
    <row r="87" spans="1:6" s="84" customFormat="1">
      <c r="A87" s="130" t="s">
        <v>5993</v>
      </c>
      <c r="B87" s="134"/>
      <c r="C87" s="134"/>
      <c r="D87" s="134"/>
      <c r="E87" s="134"/>
      <c r="F87" s="134"/>
    </row>
    <row r="88" spans="1:6">
      <c r="A88" s="12" t="s">
        <v>5948</v>
      </c>
      <c r="D88" s="12" t="s">
        <v>5951</v>
      </c>
      <c r="E88" s="83">
        <f>VLOOKUP(D88,'[19]SUPER_MATCH ERP R32'!$A:$H,COLUMN('[19]SUPER_MATCH ERP R32'!$G$6),0)</f>
        <v>31500</v>
      </c>
      <c r="F88" s="93">
        <f>VLOOKUP(A88,[8]Sheet1!$A:$J,COLUMN([8]Sheet1!$J$2),0)</f>
        <v>0</v>
      </c>
    </row>
    <row r="89" spans="1:6">
      <c r="A89" s="12" t="s">
        <v>5949</v>
      </c>
      <c r="D89" s="12" t="s">
        <v>5952</v>
      </c>
      <c r="E89" s="83">
        <f>VLOOKUP(D89,'[19]SUPER_MATCH ERP R32'!$A:$H,COLUMN('[19]SUPER_MATCH ERP R32'!$G$6),0)</f>
        <v>34900</v>
      </c>
      <c r="F89" s="93">
        <f>VLOOKUP(A89,[8]Sheet1!$A:$J,COLUMN([8]Sheet1!$J$2),0)</f>
        <v>0</v>
      </c>
    </row>
    <row r="90" spans="1:6">
      <c r="A90" s="12" t="s">
        <v>5950</v>
      </c>
      <c r="D90" s="12" t="s">
        <v>5953</v>
      </c>
      <c r="E90" s="83">
        <f>VLOOKUP(D90,'[19]SUPER_MATCH ERP R32'!$A:$H,COLUMN('[19]SUPER_MATCH ERP R32'!$G$6),0)</f>
        <v>42100</v>
      </c>
      <c r="F90" s="93">
        <f>VLOOKUP(A90,[8]Sheet1!$A:$J,COLUMN([8]Sheet1!$J$2),0)</f>
        <v>0</v>
      </c>
    </row>
    <row r="91" spans="1:6" s="84" customFormat="1">
      <c r="A91" s="130" t="s">
        <v>5994</v>
      </c>
      <c r="B91" s="134"/>
      <c r="C91" s="134"/>
      <c r="D91" s="134"/>
      <c r="E91" s="134"/>
      <c r="F91" s="134"/>
    </row>
    <row r="92" spans="1:6">
      <c r="A92" s="12" t="s">
        <v>5954</v>
      </c>
      <c r="D92" s="12" t="s">
        <v>5957</v>
      </c>
      <c r="E92" s="83">
        <f>VLOOKUP(D92,'[19]SUPER_MATCH ERP R32'!$A:$H,COLUMN('[19]SUPER_MATCH ERP R32'!$G$6),0)</f>
        <v>31500</v>
      </c>
      <c r="F92" s="93">
        <f>VLOOKUP(A92,[8]Sheet1!$A:$J,COLUMN([8]Sheet1!$J$2),0)</f>
        <v>0</v>
      </c>
    </row>
    <row r="93" spans="1:6">
      <c r="A93" s="12" t="s">
        <v>5955</v>
      </c>
      <c r="D93" s="12" t="s">
        <v>5958</v>
      </c>
      <c r="E93" s="83">
        <f>VLOOKUP(D93,'[19]SUPER_MATCH ERP R32'!$A:$H,COLUMN('[19]SUPER_MATCH ERP R32'!$G$6),0)</f>
        <v>34900</v>
      </c>
      <c r="F93" s="93">
        <f>VLOOKUP(A93,[8]Sheet1!$A:$J,COLUMN([8]Sheet1!$J$2),0)</f>
        <v>0</v>
      </c>
    </row>
    <row r="94" spans="1:6">
      <c r="A94" s="12" t="s">
        <v>5956</v>
      </c>
      <c r="D94" s="12" t="s">
        <v>5959</v>
      </c>
      <c r="E94" s="83">
        <f>VLOOKUP(D94,'[19]SUPER_MATCH ERP R32'!$A:$H,COLUMN('[19]SUPER_MATCH ERP R32'!$G$6),0)</f>
        <v>42100</v>
      </c>
      <c r="F94" s="93">
        <f>VLOOKUP(A94,[8]Sheet1!$A:$J,COLUMN([8]Sheet1!$J$2),0)</f>
        <v>0</v>
      </c>
    </row>
    <row r="95" spans="1:6" s="84" customFormat="1">
      <c r="A95" s="130" t="s">
        <v>5995</v>
      </c>
      <c r="B95" s="134"/>
      <c r="C95" s="134"/>
      <c r="D95" s="134"/>
      <c r="E95" s="134"/>
      <c r="F95" s="134"/>
    </row>
    <row r="96" spans="1:6">
      <c r="A96" s="12" t="s">
        <v>5960</v>
      </c>
      <c r="D96" s="12" t="s">
        <v>5963</v>
      </c>
      <c r="E96" s="83">
        <f>VLOOKUP(D96,'[19]SUPER_MATCH ERP R32'!$A:$H,COLUMN('[19]SUPER_MATCH ERP R32'!$G$6),0)</f>
        <v>57300</v>
      </c>
      <c r="F96" s="93">
        <f>VLOOKUP(A96,[8]Sheet1!$A:$J,COLUMN([8]Sheet1!$J$2),0)</f>
        <v>0</v>
      </c>
    </row>
    <row r="97" spans="1:6">
      <c r="A97" s="12" t="s">
        <v>5961</v>
      </c>
      <c r="D97" s="12" t="s">
        <v>5964</v>
      </c>
      <c r="E97" s="83">
        <f>VLOOKUP(D97,'[19]SUPER_MATCH ERP R32'!$A:$H,COLUMN('[19]SUPER_MATCH ERP R32'!$G$6),0)</f>
        <v>66600</v>
      </c>
      <c r="F97" s="93">
        <f>VLOOKUP(A97,[8]Sheet1!$A:$J,COLUMN([8]Sheet1!$J$2),0)</f>
        <v>0</v>
      </c>
    </row>
    <row r="98" spans="1:6">
      <c r="A98" s="12" t="s">
        <v>5962</v>
      </c>
      <c r="D98" s="12" t="s">
        <v>5965</v>
      </c>
      <c r="E98" s="83">
        <f>VLOOKUP(D98,'[19]SUPER_MATCH ERP R32'!$A:$H,COLUMN('[19]SUPER_MATCH ERP R32'!$G$6),0)</f>
        <v>78900</v>
      </c>
      <c r="F98" s="93">
        <f>VLOOKUP(A98,[8]Sheet1!$A:$J,COLUMN([8]Sheet1!$J$2),0)</f>
        <v>0</v>
      </c>
    </row>
    <row r="99" spans="1:6" s="84" customFormat="1">
      <c r="A99" s="130" t="s">
        <v>5996</v>
      </c>
      <c r="B99" s="134"/>
      <c r="C99" s="134"/>
      <c r="D99" s="134"/>
      <c r="E99" s="134"/>
      <c r="F99" s="134"/>
    </row>
    <row r="100" spans="1:6">
      <c r="A100" s="12" t="s">
        <v>5966</v>
      </c>
      <c r="D100" s="12" t="s">
        <v>5970</v>
      </c>
      <c r="E100" s="83">
        <f>VLOOKUP(D100,'[19]SUPER_MATCH ERP R32'!$A:$H,COLUMN('[19]SUPER_MATCH ERP R32'!$G$6),0)</f>
        <v>47700</v>
      </c>
      <c r="F100" s="93">
        <f>VLOOKUP(A100,[8]Sheet1!$A:$J,COLUMN([8]Sheet1!$J$2),0)</f>
        <v>0</v>
      </c>
    </row>
    <row r="101" spans="1:6">
      <c r="A101" s="12" t="s">
        <v>5967</v>
      </c>
      <c r="D101" s="12" t="s">
        <v>5971</v>
      </c>
      <c r="E101" s="83">
        <f>VLOOKUP(D101,'[19]SUPER_MATCH ERP R32'!$A:$H,COLUMN('[19]SUPER_MATCH ERP R32'!$G$6),0)</f>
        <v>52100</v>
      </c>
      <c r="F101" s="93">
        <f>VLOOKUP(A101,[8]Sheet1!$A:$J,COLUMN([8]Sheet1!$J$2),0)</f>
        <v>0</v>
      </c>
    </row>
    <row r="102" spans="1:6">
      <c r="A102" s="12" t="s">
        <v>5968</v>
      </c>
      <c r="D102" s="12" t="s">
        <v>5972</v>
      </c>
      <c r="E102" s="83">
        <f>VLOOKUP(D102,'[19]SUPER_MATCH ERP R32'!$A:$H,COLUMN('[19]SUPER_MATCH ERP R32'!$G$6),0)</f>
        <v>61600</v>
      </c>
      <c r="F102" s="93">
        <f>VLOOKUP(A102,[8]Sheet1!$A:$J,COLUMN([8]Sheet1!$J$2),0)</f>
        <v>0</v>
      </c>
    </row>
    <row r="103" spans="1:6">
      <c r="A103" s="12" t="s">
        <v>5969</v>
      </c>
      <c r="D103" s="12" t="s">
        <v>5973</v>
      </c>
      <c r="E103" s="83">
        <f>VLOOKUP(D103,'[19]SUPER_MATCH ERP R32'!$A:$H,COLUMN('[19]SUPER_MATCH ERP R32'!$G$6),0)</f>
        <v>81900</v>
      </c>
      <c r="F103" s="93">
        <f>VLOOKUP(A103,[8]Sheet1!$A:$J,COLUMN([8]Sheet1!$J$2),0)</f>
        <v>0</v>
      </c>
    </row>
    <row r="104" spans="1:6" s="84" customFormat="1">
      <c r="A104" s="130" t="s">
        <v>5997</v>
      </c>
      <c r="B104" s="134"/>
      <c r="C104" s="134"/>
      <c r="D104" s="134"/>
      <c r="E104" s="134"/>
      <c r="F104" s="134"/>
    </row>
    <row r="105" spans="1:6">
      <c r="A105" s="12" t="s">
        <v>5974</v>
      </c>
      <c r="D105" s="12" t="s">
        <v>5977</v>
      </c>
      <c r="E105" s="83">
        <f>VLOOKUP(D105,'[19]SUPER_MATCH ERP R32'!$A:$H,COLUMN('[19]SUPER_MATCH ERP R32'!$G$6),0)</f>
        <v>46900</v>
      </c>
      <c r="F105" s="93">
        <f>VLOOKUP(A105,[8]Sheet1!$A:$J,COLUMN([8]Sheet1!$J$2),0)</f>
        <v>5</v>
      </c>
    </row>
    <row r="106" spans="1:6">
      <c r="A106" s="12" t="s">
        <v>5975</v>
      </c>
      <c r="D106" s="12" t="s">
        <v>5978</v>
      </c>
      <c r="E106" s="83">
        <f>VLOOKUP(D106,'[19]SUPER_MATCH ERP R32'!$A:$H,COLUMN('[19]SUPER_MATCH ERP R32'!$G$6),0)</f>
        <v>51300</v>
      </c>
      <c r="F106" s="93">
        <f>VLOOKUP(A106,[8]Sheet1!$A:$J,COLUMN([8]Sheet1!$J$2),0)</f>
        <v>2</v>
      </c>
    </row>
    <row r="107" spans="1:6">
      <c r="A107" s="12" t="s">
        <v>5976</v>
      </c>
      <c r="D107" s="12" t="s">
        <v>5979</v>
      </c>
      <c r="E107" s="83">
        <f>VLOOKUP(D107,'[19]SUPER_MATCH ERP R32'!$A:$H,COLUMN('[19]SUPER_MATCH ERP R32'!$G$6),0)</f>
        <v>63400</v>
      </c>
      <c r="F107" s="93">
        <f>VLOOKUP(A107,[8]Sheet1!$A:$J,COLUMN([8]Sheet1!$J$2),0)</f>
        <v>3</v>
      </c>
    </row>
    <row r="108" spans="1:6" s="84" customFormat="1">
      <c r="A108" s="130" t="s">
        <v>5998</v>
      </c>
      <c r="B108" s="134"/>
      <c r="C108" s="134"/>
      <c r="D108" s="134"/>
      <c r="E108" s="134"/>
      <c r="F108" s="134"/>
    </row>
    <row r="109" spans="1:6">
      <c r="A109" s="12" t="s">
        <v>5980</v>
      </c>
      <c r="D109" s="12" t="s">
        <v>5986</v>
      </c>
      <c r="E109" s="83">
        <f>VLOOKUP(D109,'[19]SUPER_MATCH ERP R32'!$A:$H,COLUMN('[19]SUPER_MATCH ERP R32'!$G$6),0)</f>
        <v>92800</v>
      </c>
      <c r="F109" s="93">
        <f>VLOOKUP(A109,[8]Sheet1!$A:$J,COLUMN([8]Sheet1!$J$2),0)</f>
        <v>104</v>
      </c>
    </row>
    <row r="110" spans="1:6">
      <c r="A110" s="12" t="s">
        <v>5981</v>
      </c>
      <c r="D110" s="12" t="s">
        <v>5987</v>
      </c>
      <c r="E110" s="83">
        <f>VLOOKUP(D110,'[19]SUPER_MATCH ERP R32'!$A:$H,COLUMN('[19]SUPER_MATCH ERP R32'!$G$6),0)</f>
        <v>102900</v>
      </c>
      <c r="F110" s="93">
        <f>VLOOKUP(A110,[8]Sheet1!$A:$J,COLUMN([8]Sheet1!$J$2),0)</f>
        <v>0</v>
      </c>
    </row>
    <row r="111" spans="1:6">
      <c r="A111" s="12" t="s">
        <v>5982</v>
      </c>
      <c r="D111" s="12" t="s">
        <v>5988</v>
      </c>
      <c r="E111" s="83">
        <f>VLOOKUP(D111,'[19]SUPER_MATCH ERP R32'!$A:$H,COLUMN('[19]SUPER_MATCH ERP R32'!$G$6),0)</f>
        <v>137900</v>
      </c>
      <c r="F111" s="93">
        <f>VLOOKUP(A111,[8]Sheet1!$A:$J,COLUMN([8]Sheet1!$J$2),0)</f>
        <v>68</v>
      </c>
    </row>
    <row r="112" spans="1:6">
      <c r="A112" s="12" t="s">
        <v>5983</v>
      </c>
      <c r="D112" s="12" t="s">
        <v>5989</v>
      </c>
      <c r="E112" s="83">
        <f>VLOOKUP(D112,'[19]SUPER_MATCH ERP R32'!$A:$H,COLUMN('[19]SUPER_MATCH ERP R32'!$G$6),0)</f>
        <v>155400</v>
      </c>
      <c r="F112" s="93">
        <f>VLOOKUP(A112,[8]Sheet1!$A:$J,COLUMN([8]Sheet1!$J$2),0)</f>
        <v>1</v>
      </c>
    </row>
    <row r="113" spans="1:6">
      <c r="A113" s="12" t="s">
        <v>5984</v>
      </c>
      <c r="D113" s="12" t="s">
        <v>5990</v>
      </c>
      <c r="E113" s="83">
        <f>VLOOKUP(D113,'[19]SUPER_MATCH ERP R32'!$A:$H,COLUMN('[19]SUPER_MATCH ERP R32'!$G$6),0)</f>
        <v>224600</v>
      </c>
      <c r="F113" s="93">
        <f>VLOOKUP(A113,[8]Sheet1!$A:$J,COLUMN([8]Sheet1!$J$2),0)</f>
        <v>27</v>
      </c>
    </row>
    <row r="114" spans="1:6">
      <c r="A114" s="12" t="s">
        <v>5985</v>
      </c>
      <c r="D114" s="12" t="s">
        <v>5991</v>
      </c>
      <c r="E114" s="83">
        <f>VLOOKUP(D114,'[19]SUPER_MATCH ERP R32'!$A:$H,COLUMN('[19]SUPER_MATCH ERP R32'!$G$6),0)</f>
        <v>248500</v>
      </c>
      <c r="F114" s="93">
        <f>VLOOKUP(A114,[8]Sheet1!$A:$J,COLUMN([8]Sheet1!$J$2),0)</f>
        <v>0</v>
      </c>
    </row>
  </sheetData>
  <mergeCells count="24">
    <mergeCell ref="A99:F99"/>
    <mergeCell ref="A104:F104"/>
    <mergeCell ref="A108:F108"/>
    <mergeCell ref="A31:F31"/>
    <mergeCell ref="A37:F37"/>
    <mergeCell ref="A48:F48"/>
    <mergeCell ref="A91:F91"/>
    <mergeCell ref="A95:F95"/>
    <mergeCell ref="A82:F82"/>
    <mergeCell ref="A87:F87"/>
    <mergeCell ref="A81:F81"/>
    <mergeCell ref="A2:F2"/>
    <mergeCell ref="A62:F62"/>
    <mergeCell ref="A63:F63"/>
    <mergeCell ref="A69:F69"/>
    <mergeCell ref="A75:F75"/>
    <mergeCell ref="A3:F3"/>
    <mergeCell ref="A8:F8"/>
    <mergeCell ref="A18:F18"/>
    <mergeCell ref="C17:D17"/>
    <mergeCell ref="A23:F23"/>
    <mergeCell ref="A52:F52"/>
    <mergeCell ref="A57:F57"/>
    <mergeCell ref="A28:F28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557C-0899-4BE9-BFEC-71D3A45D3B68}">
  <dimension ref="A1:H349"/>
  <sheetViews>
    <sheetView topLeftCell="B1" workbookViewId="0">
      <pane ySplit="1" topLeftCell="A2" activePane="bottomLeft" state="frozen"/>
      <selection pane="bottomLeft" activeCell="F1" sqref="F1"/>
    </sheetView>
  </sheetViews>
  <sheetFormatPr defaultRowHeight="15"/>
  <cols>
    <col min="1" max="1" width="24.7109375" style="87" customWidth="1"/>
    <col min="2" max="2" width="23.7109375" style="87" customWidth="1"/>
    <col min="3" max="3" width="14.7109375" style="87" customWidth="1"/>
    <col min="4" max="4" width="29" style="87" customWidth="1"/>
    <col min="5" max="5" width="9.140625" style="86"/>
    <col min="6" max="6" width="16.140625" style="87" customWidth="1"/>
    <col min="7" max="7" width="27.85546875" style="91" customWidth="1"/>
    <col min="8" max="8" width="9.140625" style="91"/>
    <col min="9" max="16384" width="9.140625" style="87"/>
  </cols>
  <sheetData>
    <row r="1" spans="1:8" s="88" customFormat="1">
      <c r="A1" s="88" t="s">
        <v>144</v>
      </c>
      <c r="B1" s="88" t="s">
        <v>145</v>
      </c>
      <c r="C1" s="88" t="s">
        <v>1104</v>
      </c>
      <c r="D1" s="88" t="s">
        <v>147</v>
      </c>
      <c r="E1" s="3" t="s">
        <v>148</v>
      </c>
      <c r="F1" s="88" t="s">
        <v>364</v>
      </c>
      <c r="G1" s="90"/>
      <c r="H1" s="90"/>
    </row>
    <row r="2" spans="1:8" ht="15.75">
      <c r="A2" s="129" t="s">
        <v>3279</v>
      </c>
      <c r="B2" s="129"/>
      <c r="C2" s="129"/>
      <c r="D2" s="129"/>
      <c r="E2" s="129"/>
      <c r="F2" s="129"/>
    </row>
    <row r="3" spans="1:8">
      <c r="A3" s="130" t="s">
        <v>1772</v>
      </c>
      <c r="B3" s="134"/>
      <c r="C3" s="134"/>
      <c r="D3" s="134"/>
      <c r="E3" s="134"/>
      <c r="F3" s="134"/>
    </row>
    <row r="4" spans="1:8">
      <c r="A4" s="87" t="s">
        <v>1442</v>
      </c>
      <c r="B4" s="87" t="s">
        <v>1450</v>
      </c>
      <c r="C4" s="87" t="s">
        <v>1442</v>
      </c>
      <c r="D4" s="132" t="str">
        <f>_xlfn.CONCAT(C4," / ",C5)</f>
        <v>SAS09DL3-AI / SAU09DL3-AI</v>
      </c>
      <c r="E4" s="133">
        <v>72200</v>
      </c>
      <c r="F4" s="87" t="e">
        <f>VLOOKUP("*SAS09DL3-AI*",[20]TDSheet!$A:$R,COLUMN([20]TDSheet!$E$11),0)</f>
        <v>#N/A</v>
      </c>
    </row>
    <row r="5" spans="1:8">
      <c r="A5" s="87" t="s">
        <v>1443</v>
      </c>
      <c r="B5" s="87" t="s">
        <v>1451</v>
      </c>
      <c r="C5" s="87" t="s">
        <v>1443</v>
      </c>
      <c r="D5" s="132"/>
      <c r="E5" s="133"/>
      <c r="F5" s="89" t="e">
        <f>VLOOKUP("*SAU09DL3-AI*",[20]TDSheet!$A:$H,COLUMN([20]TDSheet!$E$10),0)</f>
        <v>#N/A</v>
      </c>
    </row>
    <row r="6" spans="1:8">
      <c r="A6" s="87" t="s">
        <v>1444</v>
      </c>
      <c r="B6" s="87" t="s">
        <v>1452</v>
      </c>
      <c r="C6" s="87" t="s">
        <v>1444</v>
      </c>
      <c r="D6" s="132" t="str">
        <f>_xlfn.CONCAT(C6," / ",C7)</f>
        <v>SAS12DL3-AI / SAU12DL3-AI</v>
      </c>
      <c r="E6" s="133">
        <v>79400</v>
      </c>
      <c r="F6" s="89" t="e">
        <f>VLOOKUP("*SAS12DL3-AI*",[20]TDSheet!$A:$R,COLUMN([20]TDSheet!$E$11),0)</f>
        <v>#N/A</v>
      </c>
    </row>
    <row r="7" spans="1:8">
      <c r="A7" s="87" t="s">
        <v>1445</v>
      </c>
      <c r="B7" s="87" t="s">
        <v>1453</v>
      </c>
      <c r="C7" s="87" t="s">
        <v>1445</v>
      </c>
      <c r="D7" s="132"/>
      <c r="E7" s="133"/>
      <c r="F7" s="89" t="e">
        <f>VLOOKUP("*SAU12DL3-AI*",[20]TDSheet!$A:$R,COLUMN([20]TDSheet!$E$11),0)</f>
        <v>#N/A</v>
      </c>
    </row>
    <row r="8" spans="1:8">
      <c r="A8" s="87" t="s">
        <v>1446</v>
      </c>
      <c r="B8" s="87" t="s">
        <v>1454</v>
      </c>
      <c r="C8" s="87" t="s">
        <v>1446</v>
      </c>
      <c r="D8" s="132" t="str">
        <f>_xlfn.CONCAT(C8," / ",C9)</f>
        <v>SAS18DL3-AI / SAU18DL3-AI</v>
      </c>
      <c r="E8" s="133">
        <v>123000</v>
      </c>
      <c r="F8" s="89" t="e">
        <f>VLOOKUP("*SAS18DL3-AI*",[20]TDSheet!$A:$R,COLUMN([20]TDSheet!$E$11),0)</f>
        <v>#N/A</v>
      </c>
    </row>
    <row r="9" spans="1:8">
      <c r="A9" s="87" t="s">
        <v>1447</v>
      </c>
      <c r="B9" s="87" t="s">
        <v>1455</v>
      </c>
      <c r="C9" s="87" t="s">
        <v>1447</v>
      </c>
      <c r="D9" s="132"/>
      <c r="E9" s="133"/>
      <c r="F9" s="89" t="e">
        <f>VLOOKUP("*SAU18DL3-AI*",[20]TDSheet!$A:$R,COLUMN([20]TDSheet!$E$11),0)</f>
        <v>#N/A</v>
      </c>
    </row>
    <row r="10" spans="1:8">
      <c r="A10" s="87" t="s">
        <v>1448</v>
      </c>
      <c r="B10" s="87" t="s">
        <v>1456</v>
      </c>
      <c r="C10" s="87" t="s">
        <v>1448</v>
      </c>
      <c r="D10" s="132" t="str">
        <f>_xlfn.CONCAT(C10," / ",C11)</f>
        <v>SAS24DL3-AI / SAU24DL3-AI</v>
      </c>
      <c r="E10" s="133">
        <v>156000</v>
      </c>
      <c r="F10" s="89" t="e">
        <f>VLOOKUP("*SAS24DL3-AI*",[20]TDSheet!$A:$R,COLUMN([20]TDSheet!$E$11),0)</f>
        <v>#N/A</v>
      </c>
    </row>
    <row r="11" spans="1:8">
      <c r="A11" s="87" t="s">
        <v>1449</v>
      </c>
      <c r="B11" s="87" t="s">
        <v>1457</v>
      </c>
      <c r="C11" s="87" t="s">
        <v>1449</v>
      </c>
      <c r="D11" s="132"/>
      <c r="E11" s="133"/>
      <c r="F11" s="89" t="e">
        <f>VLOOKUP("*SAU24DL3-AI*",[20]TDSheet!$A:$R,COLUMN([20]TDSheet!$E$11),0)</f>
        <v>#N/A</v>
      </c>
    </row>
    <row r="12" spans="1:8">
      <c r="A12" s="130" t="s">
        <v>1773</v>
      </c>
      <c r="B12" s="134"/>
      <c r="C12" s="134"/>
      <c r="D12" s="134"/>
      <c r="E12" s="134"/>
      <c r="F12" s="134"/>
    </row>
    <row r="13" spans="1:8">
      <c r="A13" s="87" t="s">
        <v>1464</v>
      </c>
      <c r="B13" s="87" t="s">
        <v>1458</v>
      </c>
      <c r="C13" s="87" t="s">
        <v>1464</v>
      </c>
      <c r="D13" s="132" t="str">
        <f>_xlfn.CONCAT(C13," / ",C14)</f>
        <v>SAS09DL2-AI / SAU09DL2-AI</v>
      </c>
      <c r="E13" s="133">
        <v>70000</v>
      </c>
      <c r="F13" s="89">
        <f>VLOOKUP("*SAS09DL2-AI*",[20]TDSheet!$A:$R,COLUMN([20]TDSheet!$E$11),0)</f>
        <v>13</v>
      </c>
    </row>
    <row r="14" spans="1:8">
      <c r="A14" s="87" t="s">
        <v>1465</v>
      </c>
      <c r="B14" s="87" t="s">
        <v>1459</v>
      </c>
      <c r="C14" s="87" t="s">
        <v>1465</v>
      </c>
      <c r="D14" s="132"/>
      <c r="E14" s="133"/>
      <c r="F14" s="89">
        <f>VLOOKUP("*SAU09DL2-AI*",[20]TDSheet!$A:$R,COLUMN([20]TDSheet!$E$11),0)</f>
        <v>12</v>
      </c>
    </row>
    <row r="15" spans="1:8">
      <c r="A15" s="87" t="s">
        <v>1466</v>
      </c>
      <c r="B15" s="87" t="s">
        <v>1460</v>
      </c>
      <c r="C15" s="87" t="s">
        <v>1466</v>
      </c>
      <c r="D15" s="132" t="str">
        <f>_xlfn.CONCAT(C15," / ",C16)</f>
        <v>SAS12DL2-AI / SAU12DL2-AI</v>
      </c>
      <c r="E15" s="133">
        <v>73900</v>
      </c>
      <c r="F15" s="89" t="e">
        <f>VLOOKUP("*SAS12DL2-AI*",[20]TDSheet!$A:$R,COLUMN([20]TDSheet!$E$11),0)</f>
        <v>#N/A</v>
      </c>
    </row>
    <row r="16" spans="1:8">
      <c r="A16" s="87" t="s">
        <v>1467</v>
      </c>
      <c r="B16" s="87" t="s">
        <v>1461</v>
      </c>
      <c r="C16" s="87" t="s">
        <v>1467</v>
      </c>
      <c r="D16" s="132"/>
      <c r="E16" s="133"/>
      <c r="F16" s="89" t="e">
        <f>VLOOKUP("*SAU12DL2-AI*",[20]TDSheet!$A:$R,COLUMN([20]TDSheet!$E$11),0)</f>
        <v>#N/A</v>
      </c>
    </row>
    <row r="17" spans="1:6">
      <c r="A17" s="87" t="s">
        <v>1468</v>
      </c>
      <c r="B17" s="87" t="s">
        <v>1462</v>
      </c>
      <c r="C17" s="87" t="s">
        <v>1468</v>
      </c>
      <c r="D17" s="132" t="str">
        <f>_xlfn.CONCAT(C17," / ",C18)</f>
        <v>SAS18DL2-AI / SAU18DL2-AI</v>
      </c>
      <c r="E17" s="133">
        <v>122900</v>
      </c>
      <c r="F17" s="89" t="e">
        <f>VLOOKUP("*SAS18DL2-AI*",[20]TDSheet!$A:$R,COLUMN([20]TDSheet!$E$11),0)</f>
        <v>#N/A</v>
      </c>
    </row>
    <row r="18" spans="1:6">
      <c r="A18" s="87" t="s">
        <v>1469</v>
      </c>
      <c r="B18" s="87" t="s">
        <v>1463</v>
      </c>
      <c r="C18" s="87" t="s">
        <v>1469</v>
      </c>
      <c r="D18" s="132"/>
      <c r="E18" s="133"/>
      <c r="F18" s="89" t="e">
        <f>VLOOKUP("*SAU18DL2-AI*",[20]TDSheet!$A:$R,COLUMN([20]TDSheet!$E$11),0)</f>
        <v>#N/A</v>
      </c>
    </row>
    <row r="19" spans="1:6">
      <c r="A19" s="130" t="s">
        <v>1774</v>
      </c>
      <c r="B19" s="134"/>
      <c r="C19" s="134"/>
      <c r="D19" s="134"/>
      <c r="E19" s="134"/>
      <c r="F19" s="134"/>
    </row>
    <row r="20" spans="1:6">
      <c r="A20" s="87" t="s">
        <v>1472</v>
      </c>
      <c r="B20" s="87" t="s">
        <v>1470</v>
      </c>
      <c r="C20" s="87" t="s">
        <v>1472</v>
      </c>
      <c r="D20" s="132" t="str">
        <f>_xlfn.CONCAT(C20," / ",C21)</f>
        <v>SAS09DL1-AI / SAU09DL1-AI</v>
      </c>
      <c r="E20" s="133">
        <v>45600</v>
      </c>
      <c r="F20" s="89">
        <f>VLOOKUP("*SAS09DL1-AI*",[20]TDSheet!$A:$R,COLUMN([20]TDSheet!$E$11),0)</f>
        <v>35</v>
      </c>
    </row>
    <row r="21" spans="1:6">
      <c r="A21" s="87" t="s">
        <v>1473</v>
      </c>
      <c r="B21" s="87" t="s">
        <v>1471</v>
      </c>
      <c r="C21" s="87" t="s">
        <v>1473</v>
      </c>
      <c r="D21" s="132"/>
      <c r="E21" s="133"/>
      <c r="F21" s="89">
        <f>VLOOKUP("*SAU09DL1-AI*",[20]TDSheet!$A:$R,COLUMN([20]TDSheet!$E$11),0)</f>
        <v>36</v>
      </c>
    </row>
    <row r="22" spans="1:6">
      <c r="A22" s="130" t="s">
        <v>1775</v>
      </c>
      <c r="B22" s="134"/>
      <c r="C22" s="134"/>
      <c r="D22" s="134"/>
      <c r="E22" s="134"/>
      <c r="F22" s="134"/>
    </row>
    <row r="23" spans="1:6">
      <c r="A23" s="87" t="s">
        <v>1474</v>
      </c>
      <c r="B23" s="87" t="s">
        <v>1482</v>
      </c>
      <c r="C23" s="87" t="s">
        <v>1474</v>
      </c>
      <c r="D23" s="132" t="str">
        <f t="shared" ref="D23" si="0">_xlfn.CONCAT(C23," / ",C24)</f>
        <v>ESAS09CHP_GDC / ESAU09CHP_GDC</v>
      </c>
      <c r="E23" s="133">
        <v>70700</v>
      </c>
      <c r="F23" s="87" t="e">
        <f>VLOOKUP("*ESAS09CHP_GDC*",[20]TDSheet!$A:$R,COLUMN([20]TDSheet!$E$11),0)</f>
        <v>#N/A</v>
      </c>
    </row>
    <row r="24" spans="1:6">
      <c r="A24" s="87" t="s">
        <v>1475</v>
      </c>
      <c r="B24" s="87" t="s">
        <v>1483</v>
      </c>
      <c r="C24" s="87" t="s">
        <v>1475</v>
      </c>
      <c r="D24" s="132"/>
      <c r="E24" s="133"/>
      <c r="F24" s="87" t="e">
        <f>VLOOKUP("*ESAU09CHP_GDC*",[20]TDSheet!$A:$R,COLUMN([20]TDSheet!$E$11),0)</f>
        <v>#N/A</v>
      </c>
    </row>
    <row r="25" spans="1:6">
      <c r="A25" s="87" t="s">
        <v>1476</v>
      </c>
      <c r="B25" s="87" t="s">
        <v>1484</v>
      </c>
      <c r="C25" s="87" t="s">
        <v>1476</v>
      </c>
      <c r="D25" s="132" t="str">
        <f t="shared" ref="D25" si="1">_xlfn.CONCAT(C25," / ",C26)</f>
        <v>ESAS12CHP_GDC / ESAU12CHP_GDC</v>
      </c>
      <c r="E25" s="133">
        <v>77800</v>
      </c>
      <c r="F25" s="87" t="e">
        <f>VLOOKUP("*ESAS12CHP_GDC*",[20]TDSheet!$A:$R,COLUMN([20]TDSheet!$E$11),0)</f>
        <v>#N/A</v>
      </c>
    </row>
    <row r="26" spans="1:6">
      <c r="A26" s="87" t="s">
        <v>1477</v>
      </c>
      <c r="B26" s="87" t="s">
        <v>1485</v>
      </c>
      <c r="C26" s="87" t="s">
        <v>1477</v>
      </c>
      <c r="D26" s="132"/>
      <c r="E26" s="133"/>
      <c r="F26" s="87" t="e">
        <f>VLOOKUP("*ESAU12CHP_GDC*",[20]TDSheet!$A:$R,COLUMN([20]TDSheet!$E$11),0)</f>
        <v>#N/A</v>
      </c>
    </row>
    <row r="27" spans="1:6">
      <c r="A27" s="87" t="s">
        <v>1478</v>
      </c>
      <c r="B27" s="87" t="s">
        <v>1486</v>
      </c>
      <c r="C27" s="87" t="s">
        <v>1478</v>
      </c>
      <c r="D27" s="132" t="str">
        <f t="shared" ref="D27" si="2">_xlfn.CONCAT(C27," / ",C28)</f>
        <v>ESAS18CHP_GDC / ESAU18CHP_GDC</v>
      </c>
      <c r="E27" s="133">
        <v>117300</v>
      </c>
      <c r="F27" s="87" t="e">
        <f>VLOOKUP("*ESAS18CHP_GDC*",[20]TDSheet!$A:$R,COLUMN([20]TDSheet!$E$11),0)</f>
        <v>#N/A</v>
      </c>
    </row>
    <row r="28" spans="1:6">
      <c r="A28" s="87" t="s">
        <v>1479</v>
      </c>
      <c r="B28" s="87" t="s">
        <v>1487</v>
      </c>
      <c r="C28" s="87" t="s">
        <v>1479</v>
      </c>
      <c r="D28" s="132"/>
      <c r="E28" s="133"/>
      <c r="F28" s="87" t="e">
        <f>VLOOKUP("*ESAU18CHP_GDC*",[20]TDSheet!$A:$R,COLUMN([20]TDSheet!$E$11),0)</f>
        <v>#N/A</v>
      </c>
    </row>
    <row r="29" spans="1:6">
      <c r="A29" s="87" t="s">
        <v>1480</v>
      </c>
      <c r="B29" s="87" t="s">
        <v>1488</v>
      </c>
      <c r="C29" s="87" t="s">
        <v>1480</v>
      </c>
      <c r="D29" s="132" t="str">
        <f t="shared" ref="D29" si="3">_xlfn.CONCAT(C29," / ",C30)</f>
        <v>ESAS24CHP_GDC / ESAU24CHP_GDC</v>
      </c>
      <c r="E29" s="133">
        <v>152900</v>
      </c>
      <c r="F29" s="87" t="e">
        <f>VLOOKUP("*ESAS24CHP_GDC*",[20]TDSheet!$A:$R,COLUMN([20]TDSheet!$E$11),0)</f>
        <v>#N/A</v>
      </c>
    </row>
    <row r="30" spans="1:6">
      <c r="A30" s="87" t="s">
        <v>1481</v>
      </c>
      <c r="B30" s="87" t="s">
        <v>1489</v>
      </c>
      <c r="C30" s="87" t="s">
        <v>1481</v>
      </c>
      <c r="D30" s="132"/>
      <c r="E30" s="133"/>
      <c r="F30" s="87" t="e">
        <f>VLOOKUP("*ESAU24CHP_GDC*",[20]TDSheet!$A:$R,COLUMN([20]TDSheet!$E$11),0)</f>
        <v>#N/A</v>
      </c>
    </row>
    <row r="31" spans="1:6">
      <c r="A31" s="130" t="s">
        <v>1776</v>
      </c>
      <c r="B31" s="134"/>
      <c r="C31" s="134"/>
      <c r="D31" s="134"/>
      <c r="E31" s="134"/>
      <c r="F31" s="134"/>
    </row>
    <row r="32" spans="1:6">
      <c r="A32" s="87" t="s">
        <v>1498</v>
      </c>
      <c r="B32" s="87" t="s">
        <v>1490</v>
      </c>
      <c r="C32" s="87" t="s">
        <v>1498</v>
      </c>
      <c r="D32" s="132" t="str">
        <f t="shared" ref="D32:D38" si="4">_xlfn.CONCAT(C32," / ",C33)</f>
        <v>SAS09CH2-AI / SAU09CH2-AI</v>
      </c>
      <c r="E32" s="133">
        <v>68800</v>
      </c>
      <c r="F32" s="87">
        <f>VLOOKUP("*SAS09CH2-AI*",[20]TDSheet!$A:$R,COLUMN([20]TDSheet!$E$11),0)</f>
        <v>8</v>
      </c>
    </row>
    <row r="33" spans="1:6">
      <c r="A33" s="87" t="s">
        <v>1499</v>
      </c>
      <c r="B33" s="87" t="s">
        <v>1491</v>
      </c>
      <c r="C33" s="87" t="s">
        <v>1499</v>
      </c>
      <c r="D33" s="132"/>
      <c r="E33" s="133"/>
      <c r="F33" s="87">
        <f>VLOOKUP("*SAU09CH2-AI*",[20]TDSheet!$A:$R,COLUMN([20]TDSheet!$E$11),0)</f>
        <v>8</v>
      </c>
    </row>
    <row r="34" spans="1:6">
      <c r="A34" s="87" t="s">
        <v>1500</v>
      </c>
      <c r="B34" s="87" t="s">
        <v>1492</v>
      </c>
      <c r="C34" s="87" t="s">
        <v>1500</v>
      </c>
      <c r="D34" s="132" t="str">
        <f t="shared" si="4"/>
        <v>SAS12CH2-AI / SAU12CH2-AI</v>
      </c>
      <c r="E34" s="133">
        <v>76000</v>
      </c>
      <c r="F34" s="87">
        <f>VLOOKUP("*SAS12CH2-AI*",[20]TDSheet!$A:$R,COLUMN([20]TDSheet!$E$11),0)</f>
        <v>23</v>
      </c>
    </row>
    <row r="35" spans="1:6">
      <c r="A35" s="87" t="s">
        <v>1501</v>
      </c>
      <c r="B35" s="87" t="s">
        <v>1493</v>
      </c>
      <c r="C35" s="87" t="s">
        <v>1501</v>
      </c>
      <c r="D35" s="132"/>
      <c r="E35" s="133"/>
      <c r="F35" s="87">
        <f>VLOOKUP("*SAU12CH2-AI*",[20]TDSheet!$A:$R,COLUMN([20]TDSheet!$E$11),0)</f>
        <v>23</v>
      </c>
    </row>
    <row r="36" spans="1:6">
      <c r="A36" s="87" t="s">
        <v>1502</v>
      </c>
      <c r="B36" s="87" t="s">
        <v>1494</v>
      </c>
      <c r="C36" s="87" t="s">
        <v>1502</v>
      </c>
      <c r="D36" s="132" t="str">
        <f t="shared" si="4"/>
        <v>SAS18CH2-AI / SAU18CH2-AI</v>
      </c>
      <c r="E36" s="133">
        <v>115400</v>
      </c>
      <c r="F36" s="87">
        <f>VLOOKUP("*SAS18CH2-AI*",[20]TDSheet!$A:$R,COLUMN([20]TDSheet!$E$11),0)</f>
        <v>3</v>
      </c>
    </row>
    <row r="37" spans="1:6">
      <c r="A37" s="87" t="s">
        <v>1503</v>
      </c>
      <c r="B37" s="87" t="s">
        <v>1495</v>
      </c>
      <c r="C37" s="87" t="s">
        <v>1503</v>
      </c>
      <c r="D37" s="132"/>
      <c r="E37" s="133"/>
      <c r="F37" s="87">
        <f>VLOOKUP("*SAU18CH2-AI*",[20]TDSheet!$A:$R,COLUMN([20]TDSheet!$E$11),0)</f>
        <v>3</v>
      </c>
    </row>
    <row r="38" spans="1:6">
      <c r="A38" s="87" t="s">
        <v>1504</v>
      </c>
      <c r="B38" s="87" t="s">
        <v>1496</v>
      </c>
      <c r="C38" s="87" t="s">
        <v>1504</v>
      </c>
      <c r="D38" s="132" t="str">
        <f t="shared" si="4"/>
        <v>SAS24CH2-AI / SAU24CH2-AI</v>
      </c>
      <c r="E38" s="133">
        <v>151100</v>
      </c>
      <c r="F38" s="87">
        <f>VLOOKUP("*SAS24CH2-AI*",[20]TDSheet!$A:$R,COLUMN([20]TDSheet!$E$11),0)</f>
        <v>2</v>
      </c>
    </row>
    <row r="39" spans="1:6">
      <c r="A39" s="87" t="s">
        <v>1505</v>
      </c>
      <c r="B39" s="87" t="s">
        <v>1497</v>
      </c>
      <c r="C39" s="87" t="s">
        <v>1505</v>
      </c>
      <c r="D39" s="132"/>
      <c r="E39" s="133"/>
      <c r="F39" s="87">
        <f>VLOOKUP("*SAU24CH2-AI*",[20]TDSheet!$A:$R,COLUMN([20]TDSheet!$E$11),0)</f>
        <v>2</v>
      </c>
    </row>
    <row r="40" spans="1:6">
      <c r="A40" s="130" t="s">
        <v>1777</v>
      </c>
      <c r="B40" s="134"/>
      <c r="C40" s="134"/>
      <c r="D40" s="134"/>
      <c r="E40" s="134"/>
      <c r="F40" s="134"/>
    </row>
    <row r="41" spans="1:6">
      <c r="A41" s="87" t="s">
        <v>1514</v>
      </c>
      <c r="B41" s="87" t="s">
        <v>1506</v>
      </c>
      <c r="C41" s="87" t="s">
        <v>1514</v>
      </c>
      <c r="D41" s="132" t="str">
        <f t="shared" ref="D41:D47" si="5">_xlfn.CONCAT(C41," / ",C42)</f>
        <v>SAS09EW1-AI / SAU09EW1-AI</v>
      </c>
      <c r="E41" s="133">
        <v>54000</v>
      </c>
      <c r="F41" s="87">
        <f>VLOOKUP("*SAS09EW1-AI*",[20]TDSheet!$A:$R,COLUMN([20]TDSheet!$E$11),0)</f>
        <v>42</v>
      </c>
    </row>
    <row r="42" spans="1:6">
      <c r="A42" s="87" t="s">
        <v>1515</v>
      </c>
      <c r="B42" s="87" t="s">
        <v>1507</v>
      </c>
      <c r="C42" s="87" t="s">
        <v>1515</v>
      </c>
      <c r="D42" s="132"/>
      <c r="E42" s="133"/>
      <c r="F42" s="87">
        <f>VLOOKUP("*SAU09EW1-AI*",[20]TDSheet!$A:$R,COLUMN([20]TDSheet!$E$11),0)</f>
        <v>42</v>
      </c>
    </row>
    <row r="43" spans="1:6">
      <c r="A43" s="87" t="s">
        <v>1516</v>
      </c>
      <c r="B43" s="87" t="s">
        <v>1508</v>
      </c>
      <c r="C43" s="87" t="s">
        <v>1516</v>
      </c>
      <c r="D43" s="132" t="str">
        <f t="shared" si="5"/>
        <v>SAS12EW1-AI / SAU12EW1-AI</v>
      </c>
      <c r="E43" s="133">
        <v>60000</v>
      </c>
      <c r="F43" s="87">
        <f>VLOOKUP("*SAS12EW1-AI*",[20]TDSheet!$A:$R,COLUMN([20]TDSheet!$E$11),0)</f>
        <v>63</v>
      </c>
    </row>
    <row r="44" spans="1:6">
      <c r="A44" s="87" t="s">
        <v>1517</v>
      </c>
      <c r="B44" s="87" t="s">
        <v>1509</v>
      </c>
      <c r="C44" s="87" t="s">
        <v>1517</v>
      </c>
      <c r="D44" s="132"/>
      <c r="E44" s="133"/>
      <c r="F44" s="87">
        <f>VLOOKUP("*SAU12EW1-AI*",[20]TDSheet!$A:$R,COLUMN([20]TDSheet!$E$11),0)</f>
        <v>63</v>
      </c>
    </row>
    <row r="45" spans="1:6">
      <c r="A45" s="87" t="s">
        <v>1518</v>
      </c>
      <c r="B45" s="87" t="s">
        <v>1510</v>
      </c>
      <c r="C45" s="87" t="s">
        <v>1518</v>
      </c>
      <c r="D45" s="132" t="str">
        <f t="shared" si="5"/>
        <v>SAS18EW1-AI / SAU18EW1-AI</v>
      </c>
      <c r="E45" s="133">
        <v>98500</v>
      </c>
      <c r="F45" s="87">
        <f>VLOOKUP("*SAS18EW1-AI*",[20]TDSheet!$A:$R,COLUMN([20]TDSheet!$E$11),0)</f>
        <v>44</v>
      </c>
    </row>
    <row r="46" spans="1:6">
      <c r="A46" s="87" t="s">
        <v>1519</v>
      </c>
      <c r="B46" s="87" t="s">
        <v>1511</v>
      </c>
      <c r="C46" s="87" t="s">
        <v>1519</v>
      </c>
      <c r="D46" s="132"/>
      <c r="E46" s="133"/>
      <c r="F46" s="87">
        <f>VLOOKUP("*SAU18EW1-AI*",[20]TDSheet!$A:$R,COLUMN([20]TDSheet!$E$11),0)</f>
        <v>44</v>
      </c>
    </row>
    <row r="47" spans="1:6">
      <c r="A47" s="87" t="s">
        <v>1520</v>
      </c>
      <c r="B47" s="87" t="s">
        <v>1512</v>
      </c>
      <c r="C47" s="87" t="s">
        <v>1520</v>
      </c>
      <c r="D47" s="132" t="str">
        <f t="shared" si="5"/>
        <v>SAS24EW1-AI / SAU24EW1-AI</v>
      </c>
      <c r="E47" s="133">
        <v>119200</v>
      </c>
      <c r="F47" s="87">
        <f>VLOOKUP("*SAS24EW1-AI*",[20]TDSheet!$A:$R,COLUMN([20]TDSheet!$E$11),0)</f>
        <v>46</v>
      </c>
    </row>
    <row r="48" spans="1:6">
      <c r="A48" s="87" t="s">
        <v>1521</v>
      </c>
      <c r="B48" s="87" t="s">
        <v>1513</v>
      </c>
      <c r="C48" s="87" t="s">
        <v>1521</v>
      </c>
      <c r="D48" s="132"/>
      <c r="E48" s="133"/>
      <c r="F48" s="87">
        <f>VLOOKUP("*SAU24EW1-AI*",[20]TDSheet!$A:$R,COLUMN([20]TDSheet!$E$11),0)</f>
        <v>46</v>
      </c>
    </row>
    <row r="49" spans="1:6">
      <c r="A49" s="130" t="s">
        <v>1778</v>
      </c>
      <c r="B49" s="134"/>
      <c r="C49" s="134"/>
      <c r="D49" s="134"/>
      <c r="E49" s="134"/>
      <c r="F49" s="134"/>
    </row>
    <row r="50" spans="1:6">
      <c r="A50" s="87" t="s">
        <v>1532</v>
      </c>
      <c r="B50" s="87" t="s">
        <v>1522</v>
      </c>
      <c r="C50" s="87" t="s">
        <v>1532</v>
      </c>
      <c r="D50" s="132" t="str">
        <f t="shared" ref="D50:D58" si="6">_xlfn.CONCAT(C50," / ",C51)</f>
        <v>SAS07FB1-AI / SAU07FB1-AI</v>
      </c>
      <c r="E50" s="133">
        <v>53500</v>
      </c>
      <c r="F50" s="87" t="e">
        <f>VLOOKUP("*SAS07FB1-AI*",[20]TDSheet!$A:$R,COLUMN([20]TDSheet!$E$11),0)</f>
        <v>#N/A</v>
      </c>
    </row>
    <row r="51" spans="1:6">
      <c r="A51" s="87" t="s">
        <v>1533</v>
      </c>
      <c r="B51" s="87" t="s">
        <v>1523</v>
      </c>
      <c r="C51" s="87" t="s">
        <v>1533</v>
      </c>
      <c r="D51" s="132"/>
      <c r="E51" s="133"/>
      <c r="F51" s="87" t="e">
        <f>VLOOKUP("*SAU07FB1-AI*",[20]TDSheet!$A:$R,COLUMN([20]TDSheet!$E$11),0)</f>
        <v>#N/A</v>
      </c>
    </row>
    <row r="52" spans="1:6">
      <c r="A52" s="87" t="s">
        <v>1534</v>
      </c>
      <c r="B52" s="87" t="s">
        <v>1524</v>
      </c>
      <c r="C52" s="87" t="s">
        <v>1534</v>
      </c>
      <c r="D52" s="132" t="str">
        <f t="shared" si="6"/>
        <v>SAS09FB1-AI / SAU09FB1-AI</v>
      </c>
      <c r="E52" s="133">
        <v>54800</v>
      </c>
      <c r="F52" s="87" t="e">
        <f>VLOOKUP("*SAS09FB1-AI*",[20]TDSheet!$A:$R,COLUMN([20]TDSheet!$E$11),0)</f>
        <v>#N/A</v>
      </c>
    </row>
    <row r="53" spans="1:6">
      <c r="A53" s="87" t="s">
        <v>1535</v>
      </c>
      <c r="B53" s="87" t="s">
        <v>1525</v>
      </c>
      <c r="C53" s="87" t="s">
        <v>1535</v>
      </c>
      <c r="D53" s="132"/>
      <c r="E53" s="133"/>
      <c r="F53" s="87" t="e">
        <f>VLOOKUP("*SAU09FB1-AI*",[20]TDSheet!$A:$R,COLUMN([20]TDSheet!$E$11),0)</f>
        <v>#N/A</v>
      </c>
    </row>
    <row r="54" spans="1:6">
      <c r="A54" s="87" t="s">
        <v>1536</v>
      </c>
      <c r="B54" s="87" t="s">
        <v>1526</v>
      </c>
      <c r="C54" s="87" t="s">
        <v>1536</v>
      </c>
      <c r="D54" s="132" t="str">
        <f t="shared" si="6"/>
        <v>SAS12FB1-AI / SAU12FB1-AI</v>
      </c>
      <c r="E54" s="133">
        <v>60000</v>
      </c>
      <c r="F54" s="87" t="e">
        <f>VLOOKUP("*SAS12FB1-AI*",[20]TDSheet!$A:$R,COLUMN([20]TDSheet!$E$11),0)</f>
        <v>#N/A</v>
      </c>
    </row>
    <row r="55" spans="1:6">
      <c r="A55" s="87" t="s">
        <v>1537</v>
      </c>
      <c r="B55" s="87" t="s">
        <v>1527</v>
      </c>
      <c r="C55" s="87" t="s">
        <v>1537</v>
      </c>
      <c r="D55" s="132"/>
      <c r="E55" s="133"/>
      <c r="F55" s="87" t="e">
        <f>VLOOKUP("*SAU12FB1-AI*",[20]TDSheet!$A:$R,COLUMN([20]TDSheet!$E$11),0)</f>
        <v>#N/A</v>
      </c>
    </row>
    <row r="56" spans="1:6">
      <c r="A56" s="87" t="s">
        <v>1538</v>
      </c>
      <c r="B56" s="87" t="s">
        <v>1528</v>
      </c>
      <c r="C56" s="87" t="s">
        <v>1538</v>
      </c>
      <c r="D56" s="132" t="str">
        <f t="shared" si="6"/>
        <v>SAS18FB1-AI / SAU18FB1-AI</v>
      </c>
      <c r="E56" s="133">
        <v>96000</v>
      </c>
      <c r="F56" s="87" t="e">
        <f>VLOOKUP("*SAS18FB1-AI*",[20]TDSheet!$A:$R,COLUMN([20]TDSheet!$E$11),0)</f>
        <v>#N/A</v>
      </c>
    </row>
    <row r="57" spans="1:6">
      <c r="A57" s="87" t="s">
        <v>1539</v>
      </c>
      <c r="B57" s="87" t="s">
        <v>1529</v>
      </c>
      <c r="C57" s="87" t="s">
        <v>1539</v>
      </c>
      <c r="D57" s="132"/>
      <c r="E57" s="133"/>
      <c r="F57" s="87" t="e">
        <f>VLOOKUP("*SAU18FB1-AI*",[20]TDSheet!$A:$R,COLUMN([20]TDSheet!$E$11),0)</f>
        <v>#N/A</v>
      </c>
    </row>
    <row r="58" spans="1:6">
      <c r="A58" s="87" t="s">
        <v>1540</v>
      </c>
      <c r="B58" s="87" t="s">
        <v>1530</v>
      </c>
      <c r="C58" s="87" t="s">
        <v>1540</v>
      </c>
      <c r="D58" s="132" t="str">
        <f t="shared" si="6"/>
        <v>SAS24FB1-AI / SAU24FB1-AI</v>
      </c>
      <c r="E58" s="133">
        <v>119200</v>
      </c>
      <c r="F58" s="87" t="e">
        <f>VLOOKUP("*SAS24FB1-AI*",[20]TDSheet!$A:$R,COLUMN([20]TDSheet!$E$11),0)</f>
        <v>#N/A</v>
      </c>
    </row>
    <row r="59" spans="1:6">
      <c r="A59" s="87" t="s">
        <v>1541</v>
      </c>
      <c r="B59" s="87" t="s">
        <v>1531</v>
      </c>
      <c r="C59" s="87" t="s">
        <v>1541</v>
      </c>
      <c r="D59" s="132"/>
      <c r="E59" s="133"/>
      <c r="F59" s="87" t="e">
        <f>VLOOKUP("*SAU24FB1-AI*",[20]TDSheet!$A:$R,COLUMN([20]TDSheet!$E$11),0)</f>
        <v>#N/A</v>
      </c>
    </row>
    <row r="60" spans="1:6">
      <c r="A60" s="130" t="s">
        <v>1779</v>
      </c>
      <c r="B60" s="134"/>
      <c r="C60" s="134"/>
      <c r="D60" s="134"/>
      <c r="E60" s="134"/>
      <c r="F60" s="134"/>
    </row>
    <row r="61" spans="1:6">
      <c r="A61" s="87" t="s">
        <v>1552</v>
      </c>
      <c r="B61" s="87" t="s">
        <v>1542</v>
      </c>
      <c r="C61" s="87" t="s">
        <v>1552</v>
      </c>
      <c r="D61" s="132" t="str">
        <f t="shared" ref="D61:D69" si="7">_xlfn.CONCAT(C61," / ",C62)</f>
        <v>SAS07CH1-AI / SAU07CH1-AI</v>
      </c>
      <c r="E61" s="133">
        <v>43100</v>
      </c>
      <c r="F61" s="87">
        <f>VLOOKUP("*SAS07CH1-AI*",[20]TDSheet!$A:$R,COLUMN([20]TDSheet!$E$11),0)</f>
        <v>260</v>
      </c>
    </row>
    <row r="62" spans="1:6">
      <c r="A62" s="87" t="s">
        <v>1553</v>
      </c>
      <c r="B62" s="87" t="s">
        <v>1543</v>
      </c>
      <c r="C62" s="87" t="s">
        <v>1553</v>
      </c>
      <c r="D62" s="132"/>
      <c r="E62" s="133"/>
      <c r="F62" s="87">
        <f>VLOOKUP("*SAU07CH1-AI*",[20]TDSheet!$A:$R,COLUMN([20]TDSheet!$E$11),0)</f>
        <v>260</v>
      </c>
    </row>
    <row r="63" spans="1:6">
      <c r="A63" s="87" t="s">
        <v>1554</v>
      </c>
      <c r="B63" s="87" t="s">
        <v>1544</v>
      </c>
      <c r="C63" s="87" t="s">
        <v>1554</v>
      </c>
      <c r="D63" s="132" t="str">
        <f t="shared" si="7"/>
        <v>SAS09CH1-AI / SAU09CH1-AI</v>
      </c>
      <c r="E63" s="133">
        <v>45300</v>
      </c>
      <c r="F63" s="87">
        <f>VLOOKUP("*SAS09CH1-AI*",[20]TDSheet!$A:$R,COLUMN([20]TDSheet!$E$11),0)</f>
        <v>8</v>
      </c>
    </row>
    <row r="64" spans="1:6">
      <c r="A64" s="87" t="s">
        <v>1555</v>
      </c>
      <c r="B64" s="87" t="s">
        <v>1545</v>
      </c>
      <c r="C64" s="87" t="s">
        <v>1555</v>
      </c>
      <c r="D64" s="132"/>
      <c r="E64" s="133"/>
      <c r="F64" s="87">
        <f>VLOOKUP("*SAU09CH1-AI*",[20]TDSheet!$A:$R,COLUMN([20]TDSheet!$E$11),0)</f>
        <v>8</v>
      </c>
    </row>
    <row r="65" spans="1:6">
      <c r="A65" s="87" t="s">
        <v>1556</v>
      </c>
      <c r="B65" s="87" t="s">
        <v>1546</v>
      </c>
      <c r="C65" s="87" t="s">
        <v>1556</v>
      </c>
      <c r="D65" s="132" t="str">
        <f t="shared" si="7"/>
        <v>SAS12CH1-AI / SAU12CH1-AI</v>
      </c>
      <c r="E65" s="133">
        <v>51500</v>
      </c>
      <c r="F65" s="87">
        <f>VLOOKUP("*SAS12CH1-AI*",[20]TDSheet!$A:$R,COLUMN([20]TDSheet!$E$11),0)</f>
        <v>0</v>
      </c>
    </row>
    <row r="66" spans="1:6">
      <c r="A66" s="87" t="s">
        <v>1557</v>
      </c>
      <c r="B66" s="87" t="s">
        <v>1547</v>
      </c>
      <c r="C66" s="87" t="s">
        <v>1557</v>
      </c>
      <c r="D66" s="132"/>
      <c r="E66" s="133"/>
      <c r="F66" s="87">
        <f>VLOOKUP("*SAU12CH1-AI*",[20]TDSheet!$A:$R,COLUMN([20]TDSheet!$E$11),0)</f>
        <v>2</v>
      </c>
    </row>
    <row r="67" spans="1:6">
      <c r="A67" s="87" t="s">
        <v>1558</v>
      </c>
      <c r="B67" s="87" t="s">
        <v>1548</v>
      </c>
      <c r="C67" s="87" t="s">
        <v>1558</v>
      </c>
      <c r="D67" s="132" t="str">
        <f t="shared" si="7"/>
        <v>SAS18CH1-AI / SAU18CH1-AI</v>
      </c>
      <c r="E67" s="133">
        <v>87100</v>
      </c>
      <c r="F67" s="87" t="e">
        <f>VLOOKUP("*SAS18CH1-AI*",[20]TDSheet!$A:$R,COLUMN([20]TDSheet!$E$11),0)</f>
        <v>#N/A</v>
      </c>
    </row>
    <row r="68" spans="1:6">
      <c r="A68" s="87" t="s">
        <v>1559</v>
      </c>
      <c r="B68" s="87" t="s">
        <v>1549</v>
      </c>
      <c r="C68" s="87" t="s">
        <v>1559</v>
      </c>
      <c r="D68" s="132"/>
      <c r="E68" s="133"/>
      <c r="F68" s="87" t="e">
        <f>VLOOKUP("*SAU18CH1-AI*",[20]TDSheet!$A:$R,COLUMN([20]TDSheet!$E$11),0)</f>
        <v>#N/A</v>
      </c>
    </row>
    <row r="69" spans="1:6">
      <c r="A69" s="87" t="s">
        <v>1560</v>
      </c>
      <c r="B69" s="87" t="s">
        <v>1550</v>
      </c>
      <c r="C69" s="87" t="s">
        <v>1560</v>
      </c>
      <c r="D69" s="132" t="str">
        <f t="shared" si="7"/>
        <v>SAS24CH1-AI / SAU24CH1-AI</v>
      </c>
      <c r="E69" s="133">
        <v>119200</v>
      </c>
      <c r="F69" s="87">
        <f>VLOOKUP("*SAS24CH1-AI*",[20]TDSheet!$A:$R,COLUMN([20]TDSheet!$E$11),0)</f>
        <v>1</v>
      </c>
    </row>
    <row r="70" spans="1:6">
      <c r="A70" s="87" t="s">
        <v>1561</v>
      </c>
      <c r="B70" s="87" t="s">
        <v>1551</v>
      </c>
      <c r="C70" s="87" t="s">
        <v>1561</v>
      </c>
      <c r="D70" s="132"/>
      <c r="E70" s="133"/>
      <c r="F70" s="87" t="e">
        <f>VLOOKUP("*SAU24CH1-AI*",[20]TDSheet!$A:$R,COLUMN([20]TDSheet!$E$11),0)</f>
        <v>#N/A</v>
      </c>
    </row>
    <row r="71" spans="1:6">
      <c r="A71" s="130" t="s">
        <v>1780</v>
      </c>
      <c r="B71" s="134"/>
      <c r="C71" s="134"/>
      <c r="D71" s="134"/>
      <c r="E71" s="134"/>
      <c r="F71" s="134"/>
    </row>
    <row r="72" spans="1:6">
      <c r="A72" s="87" t="s">
        <v>1562</v>
      </c>
      <c r="B72" s="87" t="s">
        <v>1566</v>
      </c>
      <c r="C72" s="87" t="s">
        <v>1562</v>
      </c>
      <c r="D72" s="132" t="str">
        <f t="shared" ref="D72:D74" si="8">_xlfn.CONCAT(C72," / ",C73)</f>
        <v>ESAS09LG1_H / ESAU09LG1_H</v>
      </c>
      <c r="E72" s="133">
        <v>50700</v>
      </c>
      <c r="F72" s="87" t="e">
        <f>VLOOKUP("*ESAS09LG1_H*",[20]TDSheet!$A:$R,COLUMN([20]TDSheet!$E$11),0)</f>
        <v>#N/A</v>
      </c>
    </row>
    <row r="73" spans="1:6">
      <c r="A73" s="87" t="s">
        <v>1563</v>
      </c>
      <c r="B73" s="87" t="s">
        <v>1567</v>
      </c>
      <c r="C73" s="87" t="s">
        <v>1563</v>
      </c>
      <c r="D73" s="132"/>
      <c r="E73" s="133"/>
      <c r="F73" s="87" t="e">
        <f>VLOOKUP("*ESAU09LG1_H*",[20]TDSheet!$A:$R,COLUMN([20]TDSheet!$E$11),0)</f>
        <v>#N/A</v>
      </c>
    </row>
    <row r="74" spans="1:6">
      <c r="A74" s="87" t="s">
        <v>1564</v>
      </c>
      <c r="B74" s="87" t="s">
        <v>1568</v>
      </c>
      <c r="C74" s="87" t="s">
        <v>1564</v>
      </c>
      <c r="D74" s="132" t="str">
        <f t="shared" si="8"/>
        <v>ESAS12LG1_H / ESAU12LG1_H</v>
      </c>
      <c r="E74" s="133">
        <v>62900</v>
      </c>
      <c r="F74" s="87" t="e">
        <f>VLOOKUP("*ESAS12LG1_H*",[20]TDSheet!$A:$R,COLUMN([20]TDSheet!$E$11),0)</f>
        <v>#N/A</v>
      </c>
    </row>
    <row r="75" spans="1:6">
      <c r="A75" s="87" t="s">
        <v>1565</v>
      </c>
      <c r="B75" s="87" t="s">
        <v>1569</v>
      </c>
      <c r="C75" s="87" t="s">
        <v>1565</v>
      </c>
      <c r="D75" s="132"/>
      <c r="E75" s="133"/>
      <c r="F75" s="87" t="e">
        <f>VLOOKUP("*ESAU12LG1_H*",[20]TDSheet!$A:$R,COLUMN([20]TDSheet!$E$11),0)</f>
        <v>#N/A</v>
      </c>
    </row>
    <row r="76" spans="1:6">
      <c r="A76" s="130" t="s">
        <v>1781</v>
      </c>
      <c r="B76" s="134"/>
      <c r="C76" s="134"/>
      <c r="D76" s="134"/>
      <c r="E76" s="134"/>
      <c r="F76" s="134"/>
    </row>
    <row r="77" spans="1:6">
      <c r="A77" s="87" t="s">
        <v>1570</v>
      </c>
      <c r="B77" s="87" t="s">
        <v>1578</v>
      </c>
      <c r="C77" s="87" t="s">
        <v>1570</v>
      </c>
      <c r="D77" s="132" t="str">
        <f t="shared" ref="D77:D83" si="9">_xlfn.CONCAT(C77," / ",C78)</f>
        <v>SAS09M1-AIB / SAU09M1-AIB</v>
      </c>
      <c r="E77" s="133">
        <v>50500</v>
      </c>
      <c r="F77" s="87">
        <f>VLOOKUP("*SAS09M1-AIB*",[20]TDSheet!$A:$R,COLUMN([20]TDSheet!$E$11),0)</f>
        <v>268</v>
      </c>
    </row>
    <row r="78" spans="1:6">
      <c r="A78" s="87" t="s">
        <v>1571</v>
      </c>
      <c r="B78" s="87" t="s">
        <v>1579</v>
      </c>
      <c r="C78" s="87" t="s">
        <v>1571</v>
      </c>
      <c r="D78" s="132"/>
      <c r="E78" s="133"/>
      <c r="F78" s="87">
        <f>VLOOKUP("*SAU09M1-AIB*",[20]TDSheet!$A:$R,COLUMN([20]TDSheet!$E$11),0)</f>
        <v>270</v>
      </c>
    </row>
    <row r="79" spans="1:6">
      <c r="A79" s="87" t="s">
        <v>1572</v>
      </c>
      <c r="B79" s="87" t="s">
        <v>1580</v>
      </c>
      <c r="C79" s="87" t="s">
        <v>1572</v>
      </c>
      <c r="D79" s="132" t="str">
        <f t="shared" si="9"/>
        <v>SAS12M1-AIB / SAU12M1-AIB</v>
      </c>
      <c r="E79" s="133">
        <v>59100</v>
      </c>
      <c r="F79" s="87">
        <f>VLOOKUP("*SAS12M1-AIB*",[20]TDSheet!$A:$R,COLUMN([20]TDSheet!$E$11),0)</f>
        <v>177</v>
      </c>
    </row>
    <row r="80" spans="1:6">
      <c r="A80" s="87" t="s">
        <v>1573</v>
      </c>
      <c r="B80" s="87" t="s">
        <v>1581</v>
      </c>
      <c r="C80" s="87" t="s">
        <v>1573</v>
      </c>
      <c r="D80" s="132"/>
      <c r="E80" s="133"/>
      <c r="F80" s="87">
        <f>VLOOKUP("*SAU12M1-AIB*",[20]TDSheet!$A:$R,COLUMN([20]TDSheet!$E$11),0)</f>
        <v>177</v>
      </c>
    </row>
    <row r="81" spans="1:6">
      <c r="A81" s="87" t="s">
        <v>1574</v>
      </c>
      <c r="B81" s="87" t="s">
        <v>1582</v>
      </c>
      <c r="C81" s="87" t="s">
        <v>1574</v>
      </c>
      <c r="D81" s="132" t="str">
        <f t="shared" si="9"/>
        <v>SAS18M1-AIB / SAU18M1-AIB</v>
      </c>
      <c r="E81" s="133">
        <v>94200</v>
      </c>
      <c r="F81" s="87">
        <f>VLOOKUP("*SAS18M1-AIB*",[20]TDSheet!$A:$R,COLUMN([20]TDSheet!$E$11),0)</f>
        <v>43</v>
      </c>
    </row>
    <row r="82" spans="1:6">
      <c r="A82" s="87" t="s">
        <v>1575</v>
      </c>
      <c r="B82" s="87" t="s">
        <v>1583</v>
      </c>
      <c r="C82" s="87" t="s">
        <v>1575</v>
      </c>
      <c r="D82" s="132"/>
      <c r="E82" s="133"/>
      <c r="F82" s="87">
        <f>VLOOKUP("*SAU18M1-AIB*",[20]TDSheet!$A:$R,COLUMN([20]TDSheet!$E$11),0)</f>
        <v>42</v>
      </c>
    </row>
    <row r="83" spans="1:6">
      <c r="A83" s="87" t="s">
        <v>1576</v>
      </c>
      <c r="B83" s="87" t="s">
        <v>1584</v>
      </c>
      <c r="C83" s="87" t="s">
        <v>1576</v>
      </c>
      <c r="D83" s="132" t="str">
        <f t="shared" si="9"/>
        <v>SAS24M1-AIB / SAU24M1-AIB</v>
      </c>
      <c r="E83" s="133">
        <v>110700</v>
      </c>
      <c r="F83" s="87">
        <f>VLOOKUP("*SAS24M1-AIB*",[20]TDSheet!$A:$R,COLUMN([20]TDSheet!$E$11),0)</f>
        <v>43</v>
      </c>
    </row>
    <row r="84" spans="1:6">
      <c r="A84" s="87" t="s">
        <v>1577</v>
      </c>
      <c r="B84" s="87" t="s">
        <v>1585</v>
      </c>
      <c r="C84" s="87" t="s">
        <v>1577</v>
      </c>
      <c r="D84" s="132"/>
      <c r="E84" s="133"/>
      <c r="F84" s="87">
        <f>VLOOKUP("*SAU24M1-AIB*",[20]TDSheet!$A:$R,COLUMN([20]TDSheet!$E$11),0)</f>
        <v>43</v>
      </c>
    </row>
    <row r="85" spans="1:6">
      <c r="A85" s="130" t="s">
        <v>1782</v>
      </c>
      <c r="B85" s="134"/>
      <c r="C85" s="134"/>
      <c r="D85" s="134"/>
      <c r="E85" s="134"/>
      <c r="F85" s="134"/>
    </row>
    <row r="86" spans="1:6">
      <c r="A86" s="87" t="s">
        <v>1586</v>
      </c>
      <c r="B86" s="87" t="s">
        <v>1760</v>
      </c>
      <c r="C86" s="87" t="s">
        <v>1586</v>
      </c>
      <c r="D86" s="132" t="str">
        <f t="shared" ref="D86:D94" si="10">_xlfn.CONCAT(C86," / ",C87)</f>
        <v>SAS07G5-AI / SAU07G5-AI</v>
      </c>
      <c r="E86" s="133">
        <v>48800</v>
      </c>
      <c r="F86" s="87">
        <f>VLOOKUP("*SAS07G5-AI*",[20]TDSheet!$A:$R,COLUMN([20]TDSheet!$E$11),0)</f>
        <v>59</v>
      </c>
    </row>
    <row r="87" spans="1:6">
      <c r="A87" s="87" t="s">
        <v>1587</v>
      </c>
      <c r="B87" s="87" t="s">
        <v>1761</v>
      </c>
      <c r="C87" s="87" t="s">
        <v>1587</v>
      </c>
      <c r="D87" s="132"/>
      <c r="E87" s="133"/>
      <c r="F87" s="87">
        <f>VLOOKUP("*SAU07G5-AI*",[20]TDSheet!$A:$R,COLUMN([20]TDSheet!$E$11),0)</f>
        <v>59</v>
      </c>
    </row>
    <row r="88" spans="1:6">
      <c r="A88" s="87" t="s">
        <v>1588</v>
      </c>
      <c r="B88" s="87" t="s">
        <v>1762</v>
      </c>
      <c r="C88" s="87" t="s">
        <v>1588</v>
      </c>
      <c r="D88" s="132" t="str">
        <f t="shared" si="10"/>
        <v>SAS09G5-AI / SAU09G5-AI</v>
      </c>
      <c r="E88" s="133">
        <v>50100</v>
      </c>
      <c r="F88" s="87">
        <f>VLOOKUP("*SAS09G5-AI*",[20]TDSheet!$A:$R,COLUMN([20]TDSheet!$E$11),0)</f>
        <v>30</v>
      </c>
    </row>
    <row r="89" spans="1:6">
      <c r="A89" s="87" t="s">
        <v>1589</v>
      </c>
      <c r="B89" s="87" t="s">
        <v>1763</v>
      </c>
      <c r="C89" s="87" t="s">
        <v>1589</v>
      </c>
      <c r="D89" s="132"/>
      <c r="E89" s="133"/>
      <c r="F89" s="87">
        <f>VLOOKUP("*SAU09G5-AI*",[20]TDSheet!$A:$R,COLUMN([20]TDSheet!$E$11),0)</f>
        <v>30</v>
      </c>
    </row>
    <row r="90" spans="1:6">
      <c r="A90" s="87" t="s">
        <v>1590</v>
      </c>
      <c r="B90" s="87" t="s">
        <v>1764</v>
      </c>
      <c r="C90" s="87" t="s">
        <v>1590</v>
      </c>
      <c r="D90" s="132" t="str">
        <f t="shared" si="10"/>
        <v>SAS12G5-AI / SAU12G5-AI</v>
      </c>
      <c r="E90" s="133">
        <v>53500</v>
      </c>
      <c r="F90" s="87" t="e">
        <f>VLOOKUP("*SAS12G5-AI*",[20]TDSheet!$A:$R,COLUMN([20]TDSheet!$E$11),0)</f>
        <v>#N/A</v>
      </c>
    </row>
    <row r="91" spans="1:6">
      <c r="A91" s="87" t="s">
        <v>1591</v>
      </c>
      <c r="B91" s="87" t="s">
        <v>1765</v>
      </c>
      <c r="C91" s="87" t="s">
        <v>1591</v>
      </c>
      <c r="D91" s="132"/>
      <c r="E91" s="133"/>
      <c r="F91" s="87" t="e">
        <f>VLOOKUP("*SAU12G5-AI*",[20]TDSheet!$A:$R,COLUMN([20]TDSheet!$E$11),0)</f>
        <v>#N/A</v>
      </c>
    </row>
    <row r="92" spans="1:6">
      <c r="A92" s="87" t="s">
        <v>1592</v>
      </c>
      <c r="B92" s="87" t="s">
        <v>1766</v>
      </c>
      <c r="C92" s="87" t="s">
        <v>1592</v>
      </c>
      <c r="D92" s="132" t="str">
        <f t="shared" si="10"/>
        <v>SAS18G5-AI / SAU18G5-AI</v>
      </c>
      <c r="E92" s="133">
        <v>87200</v>
      </c>
      <c r="F92" s="87">
        <f>VLOOKUP("*SAS18G5-AI*",[20]TDSheet!$A:$R,COLUMN([20]TDSheet!$E$11),0)</f>
        <v>58</v>
      </c>
    </row>
    <row r="93" spans="1:6">
      <c r="A93" s="87" t="s">
        <v>1593</v>
      </c>
      <c r="B93" s="87" t="s">
        <v>1767</v>
      </c>
      <c r="C93" s="87" t="s">
        <v>1593</v>
      </c>
      <c r="D93" s="132"/>
      <c r="E93" s="133"/>
      <c r="F93" s="87">
        <f>VLOOKUP("*SAU18G5-AI*",[20]TDSheet!$A:$R,COLUMN([20]TDSheet!$E$11),0)</f>
        <v>58</v>
      </c>
    </row>
    <row r="94" spans="1:6">
      <c r="A94" s="87" t="s">
        <v>1594</v>
      </c>
      <c r="B94" s="87" t="s">
        <v>1768</v>
      </c>
      <c r="C94" s="87" t="s">
        <v>1594</v>
      </c>
      <c r="D94" s="132" t="str">
        <f t="shared" si="10"/>
        <v>SAS24G5-AI / SAU24G5-AI</v>
      </c>
      <c r="E94" s="133">
        <v>114900</v>
      </c>
      <c r="F94" s="87" t="e">
        <f>VLOOKUP("*SAS24G5-AI*",[20]TDSheet!$A:$R,COLUMN([20]TDSheet!$E$11),0)</f>
        <v>#N/A</v>
      </c>
    </row>
    <row r="95" spans="1:6">
      <c r="A95" s="87" t="s">
        <v>1595</v>
      </c>
      <c r="B95" s="87" t="s">
        <v>1769</v>
      </c>
      <c r="C95" s="87" t="s">
        <v>1595</v>
      </c>
      <c r="D95" s="132"/>
      <c r="E95" s="133"/>
      <c r="F95" s="87" t="e">
        <f>VLOOKUP("*SAU24G5-AI*",[20]TDSheet!$A:$R,COLUMN([20]TDSheet!$E$11),0)</f>
        <v>#N/A</v>
      </c>
    </row>
    <row r="96" spans="1:6">
      <c r="A96" s="130" t="s">
        <v>1783</v>
      </c>
      <c r="B96" s="134"/>
      <c r="C96" s="134"/>
      <c r="D96" s="134"/>
      <c r="E96" s="134"/>
      <c r="F96" s="134"/>
    </row>
    <row r="97" spans="1:6">
      <c r="A97" s="87" t="s">
        <v>1596</v>
      </c>
      <c r="B97" s="87" t="s">
        <v>1606</v>
      </c>
      <c r="C97" s="87" t="s">
        <v>1596</v>
      </c>
      <c r="D97" s="132" t="str">
        <f t="shared" ref="D97:D105" si="11">_xlfn.CONCAT(C97," / ",C98)</f>
        <v>SAS07G4-AI / SAU07G4-AI</v>
      </c>
      <c r="E97" s="133">
        <v>44800</v>
      </c>
      <c r="F97" s="87">
        <f>VLOOKUP("*SAS07G4-AI*",[20]TDSheet!$A:$R,COLUMN([20]TDSheet!$E$11),0)</f>
        <v>205</v>
      </c>
    </row>
    <row r="98" spans="1:6">
      <c r="A98" s="87" t="s">
        <v>1597</v>
      </c>
      <c r="B98" s="87" t="s">
        <v>1607</v>
      </c>
      <c r="C98" s="87" t="s">
        <v>1597</v>
      </c>
      <c r="D98" s="132"/>
      <c r="E98" s="133"/>
      <c r="F98" s="87">
        <f>VLOOKUP("*SAU07G4-AI*",[20]TDSheet!$A:$R,COLUMN([20]TDSheet!$E$11),0)</f>
        <v>205</v>
      </c>
    </row>
    <row r="99" spans="1:6">
      <c r="A99" s="87" t="s">
        <v>1598</v>
      </c>
      <c r="B99" s="87" t="s">
        <v>1608</v>
      </c>
      <c r="C99" s="87" t="s">
        <v>1598</v>
      </c>
      <c r="D99" s="132" t="str">
        <f t="shared" si="11"/>
        <v>SAS09G4-AI / SAU09G4-AI</v>
      </c>
      <c r="E99" s="133">
        <v>47600</v>
      </c>
      <c r="F99" s="87">
        <f>VLOOKUP("*SAS09G4-AI*",[20]TDSheet!$A:$R,COLUMN([20]TDSheet!$E$11),0)</f>
        <v>95</v>
      </c>
    </row>
    <row r="100" spans="1:6">
      <c r="A100" s="87" t="s">
        <v>1599</v>
      </c>
      <c r="B100" s="87" t="s">
        <v>1609</v>
      </c>
      <c r="C100" s="87" t="s">
        <v>1599</v>
      </c>
      <c r="D100" s="132"/>
      <c r="E100" s="133"/>
      <c r="F100" s="87">
        <f>VLOOKUP("*SAU09G4-AI*",[20]TDSheet!$A:$R,COLUMN([20]TDSheet!$E$11),0)</f>
        <v>93</v>
      </c>
    </row>
    <row r="101" spans="1:6">
      <c r="A101" s="87" t="s">
        <v>1600</v>
      </c>
      <c r="B101" s="87" t="s">
        <v>1610</v>
      </c>
      <c r="C101" s="87" t="s">
        <v>1600</v>
      </c>
      <c r="D101" s="132" t="str">
        <f t="shared" si="11"/>
        <v>SAS12G4-AI / SAU12G4-AI</v>
      </c>
      <c r="E101" s="133">
        <v>50800</v>
      </c>
      <c r="F101" s="87">
        <f>VLOOKUP("*SAS12G4-AI*",[20]TDSheet!$A:$R,COLUMN([20]TDSheet!$E$11),0)</f>
        <v>220</v>
      </c>
    </row>
    <row r="102" spans="1:6">
      <c r="A102" s="87" t="s">
        <v>1601</v>
      </c>
      <c r="B102" s="87" t="s">
        <v>1611</v>
      </c>
      <c r="C102" s="87" t="s">
        <v>1601</v>
      </c>
      <c r="D102" s="132"/>
      <c r="E102" s="133"/>
      <c r="F102" s="87">
        <f>VLOOKUP("*SAU12G4-AI*",[20]TDSheet!$A:$R,COLUMN([20]TDSheet!$E$11),0)</f>
        <v>222</v>
      </c>
    </row>
    <row r="103" spans="1:6">
      <c r="A103" s="87" t="s">
        <v>1602</v>
      </c>
      <c r="B103" s="87" t="s">
        <v>1612</v>
      </c>
      <c r="C103" s="87" t="s">
        <v>1602</v>
      </c>
      <c r="D103" s="132" t="str">
        <f t="shared" si="11"/>
        <v>SAS18G4-AI / SAU18G4-AI</v>
      </c>
      <c r="E103" s="133">
        <v>82900</v>
      </c>
      <c r="F103" s="87">
        <f>VLOOKUP("*SAS18G4-AI*",[20]TDSheet!$A:$R,COLUMN([20]TDSheet!$E$11),0)</f>
        <v>1</v>
      </c>
    </row>
    <row r="104" spans="1:6">
      <c r="A104" s="87" t="s">
        <v>1603</v>
      </c>
      <c r="B104" s="87" t="s">
        <v>1613</v>
      </c>
      <c r="C104" s="87" t="s">
        <v>1603</v>
      </c>
      <c r="D104" s="132"/>
      <c r="E104" s="133"/>
      <c r="F104" s="87" t="e">
        <f>VLOOKUP("*SAU18G4-AI*",[20]TDSheet!$A:$R,COLUMN([20]TDSheet!$E$11),0)</f>
        <v>#N/A</v>
      </c>
    </row>
    <row r="105" spans="1:6">
      <c r="A105" s="87" t="s">
        <v>1604</v>
      </c>
      <c r="B105" s="87" t="s">
        <v>1614</v>
      </c>
      <c r="C105" s="87" t="s">
        <v>1604</v>
      </c>
      <c r="D105" s="132" t="str">
        <f t="shared" si="11"/>
        <v>SAS24G4-AI / SAU24G4-AI</v>
      </c>
      <c r="E105" s="133">
        <v>109100</v>
      </c>
      <c r="F105" s="87">
        <f>VLOOKUP("*SAS24G4-AI*",[20]TDSheet!$A:$R,COLUMN([20]TDSheet!$E$11),0)</f>
        <v>23</v>
      </c>
    </row>
    <row r="106" spans="1:6">
      <c r="A106" s="87" t="s">
        <v>1605</v>
      </c>
      <c r="B106" s="87" t="s">
        <v>1615</v>
      </c>
      <c r="C106" s="87" t="s">
        <v>1605</v>
      </c>
      <c r="D106" s="132"/>
      <c r="E106" s="133"/>
      <c r="F106" s="87">
        <f>VLOOKUP("*SAU24G4-AI*",[20]TDSheet!$A:$R,COLUMN([20]TDSheet!$E$11),0)</f>
        <v>23</v>
      </c>
    </row>
    <row r="107" spans="1:6">
      <c r="A107" s="130" t="s">
        <v>1784</v>
      </c>
      <c r="B107" s="134"/>
      <c r="C107" s="134"/>
      <c r="D107" s="134"/>
      <c r="E107" s="134"/>
      <c r="F107" s="134"/>
    </row>
    <row r="108" spans="1:6">
      <c r="A108" s="87" t="s">
        <v>1616</v>
      </c>
      <c r="B108" s="87" t="s">
        <v>1626</v>
      </c>
      <c r="C108" s="87" t="s">
        <v>1616</v>
      </c>
      <c r="D108" s="132" t="str">
        <f t="shared" ref="D108:D116" si="12">_xlfn.CONCAT(C108," / ",C109)</f>
        <v>SAS07BN2-AI / SAU07BN2-AI LE</v>
      </c>
      <c r="E108" s="133">
        <v>40700</v>
      </c>
      <c r="F108" s="87">
        <f>VLOOKUP("*SAS07BN2-AI*",[20]TDSheet!$A:$R,COLUMN([20]TDSheet!$E$11),0)</f>
        <v>51</v>
      </c>
    </row>
    <row r="109" spans="1:6">
      <c r="A109" s="87" t="s">
        <v>1770</v>
      </c>
      <c r="B109" s="87" t="s">
        <v>1627</v>
      </c>
      <c r="C109" s="87" t="s">
        <v>1617</v>
      </c>
      <c r="D109" s="132"/>
      <c r="E109" s="133"/>
      <c r="F109" s="87">
        <f>VLOOKUP("*SAU07BN2-AI-LE*",[20]TDSheet!$A:$R,COLUMN([20]TDSheet!$E$11),0)</f>
        <v>57</v>
      </c>
    </row>
    <row r="110" spans="1:6">
      <c r="A110" s="87" t="s">
        <v>1618</v>
      </c>
      <c r="B110" s="87" t="s">
        <v>1628</v>
      </c>
      <c r="C110" s="87" t="s">
        <v>1618</v>
      </c>
      <c r="D110" s="132" t="str">
        <f t="shared" si="12"/>
        <v>SAS09BN3-AI / SAU09BN3-AI-LE</v>
      </c>
      <c r="E110" s="133">
        <v>44300</v>
      </c>
      <c r="F110" s="87" t="e">
        <f>VLOOKUP("*SAS09BN3-AI*",[20]TDSheet!$A:$R,COLUMN([20]TDSheet!$E$11),0)</f>
        <v>#N/A</v>
      </c>
    </row>
    <row r="111" spans="1:6">
      <c r="A111" s="87" t="s">
        <v>1619</v>
      </c>
      <c r="B111" s="87" t="s">
        <v>1629</v>
      </c>
      <c r="C111" s="87" t="s">
        <v>1619</v>
      </c>
      <c r="D111" s="132"/>
      <c r="E111" s="133"/>
      <c r="F111" s="87">
        <f>VLOOKUP("*SAU09BN3-AI-LE*",[20]TDSheet!$A:$R,COLUMN([20]TDSheet!$E$11),0)</f>
        <v>3</v>
      </c>
    </row>
    <row r="112" spans="1:6">
      <c r="A112" s="87" t="s">
        <v>1620</v>
      </c>
      <c r="B112" s="87" t="s">
        <v>1630</v>
      </c>
      <c r="C112" s="87" t="s">
        <v>1620</v>
      </c>
      <c r="D112" s="132" t="str">
        <f t="shared" si="12"/>
        <v>SAS12BN3-AI / SAU12BN3-AI-LE</v>
      </c>
      <c r="E112" s="133">
        <v>49500</v>
      </c>
      <c r="F112" s="87" t="e">
        <f>VLOOKUP("*SAS12BN3-AI*",[20]TDSheet!$A:$R,COLUMN([20]TDSheet!$E$11),0)</f>
        <v>#N/A</v>
      </c>
    </row>
    <row r="113" spans="1:6">
      <c r="A113" s="87" t="s">
        <v>1621</v>
      </c>
      <c r="B113" s="87" t="s">
        <v>1631</v>
      </c>
      <c r="C113" s="87" t="s">
        <v>1621</v>
      </c>
      <c r="D113" s="132"/>
      <c r="E113" s="133"/>
      <c r="F113" s="87" t="e">
        <f>VLOOKUP("*SAU12BN3-AI-LE*",[20]TDSheet!$A:$R,COLUMN([20]TDSheet!$E$11),0)</f>
        <v>#N/A</v>
      </c>
    </row>
    <row r="114" spans="1:6">
      <c r="A114" s="87" t="s">
        <v>1622</v>
      </c>
      <c r="B114" s="87" t="s">
        <v>1632</v>
      </c>
      <c r="C114" s="87" t="s">
        <v>1622</v>
      </c>
      <c r="D114" s="132" t="str">
        <f t="shared" si="12"/>
        <v>SAS18BN3-AI / SAU18BN3-AI-LE</v>
      </c>
      <c r="E114" s="133">
        <v>81100</v>
      </c>
      <c r="F114" s="87">
        <f>VLOOKUP("*SAS18BN3-AI*",[20]TDSheet!$A:$R,COLUMN([20]TDSheet!$E$11),0)</f>
        <v>1</v>
      </c>
    </row>
    <row r="115" spans="1:6">
      <c r="A115" s="87" t="s">
        <v>1623</v>
      </c>
      <c r="B115" s="87" t="s">
        <v>1633</v>
      </c>
      <c r="C115" s="87" t="s">
        <v>1623</v>
      </c>
      <c r="D115" s="132"/>
      <c r="E115" s="133"/>
      <c r="F115" s="87" t="e">
        <f>VLOOKUP("*SAU18BN3-AI-LE*",[20]TDSheet!$A:$R,COLUMN([20]TDSheet!$E$11),0)</f>
        <v>#N/A</v>
      </c>
    </row>
    <row r="116" spans="1:6">
      <c r="A116" s="87" t="s">
        <v>1624</v>
      </c>
      <c r="B116" s="87" t="s">
        <v>1634</v>
      </c>
      <c r="C116" s="87" t="s">
        <v>1624</v>
      </c>
      <c r="D116" s="132" t="str">
        <f t="shared" si="12"/>
        <v>SAS24BN3-AI / SAU24BN3-AI LE</v>
      </c>
      <c r="E116" s="133">
        <v>95600</v>
      </c>
      <c r="F116" s="87">
        <f>VLOOKUP("*SAS24BN3-AI*",[20]TDSheet!$A:$R,COLUMN([20]TDSheet!$E$11),0)</f>
        <v>148</v>
      </c>
    </row>
    <row r="117" spans="1:6">
      <c r="A117" s="87" t="s">
        <v>1771</v>
      </c>
      <c r="B117" s="87" t="s">
        <v>1635</v>
      </c>
      <c r="C117" s="87" t="s">
        <v>1625</v>
      </c>
      <c r="D117" s="132"/>
      <c r="E117" s="133"/>
      <c r="F117" s="87">
        <f>VLOOKUP("*SAU24BN3-AI-LE*",[20]TDSheet!$A:$R,COLUMN([20]TDSheet!$E$11),0)</f>
        <v>148</v>
      </c>
    </row>
    <row r="118" spans="1:6">
      <c r="A118" s="130" t="s">
        <v>1785</v>
      </c>
      <c r="B118" s="134"/>
      <c r="C118" s="134"/>
      <c r="D118" s="134"/>
      <c r="E118" s="134"/>
      <c r="F118" s="134"/>
    </row>
    <row r="119" spans="1:6">
      <c r="A119" s="87" t="s">
        <v>1636</v>
      </c>
      <c r="B119" s="87" t="s">
        <v>1646</v>
      </c>
      <c r="C119" s="87" t="s">
        <v>1636</v>
      </c>
      <c r="D119" s="132" t="str">
        <f t="shared" ref="D119:D127" si="13">_xlfn.CONCAT(C119," / ",C120)</f>
        <v>SAS07R2-AI / SAU07R2-AI</v>
      </c>
      <c r="E119" s="133">
        <v>37300</v>
      </c>
      <c r="F119" s="87">
        <f>VLOOKUP("*SAS07R2-AI*",[20]TDSheet!$A:$R,COLUMN([20]TDSheet!$E$11),0)</f>
        <v>266</v>
      </c>
    </row>
    <row r="120" spans="1:6">
      <c r="A120" s="87" t="s">
        <v>1637</v>
      </c>
      <c r="B120" s="87" t="s">
        <v>1647</v>
      </c>
      <c r="C120" s="87" t="s">
        <v>1637</v>
      </c>
      <c r="D120" s="132"/>
      <c r="E120" s="133"/>
      <c r="F120" s="87">
        <f>VLOOKUP("*SAU07R2-AI*",[20]TDSheet!$A:$R,COLUMN([20]TDSheet!$E$11),0)</f>
        <v>266</v>
      </c>
    </row>
    <row r="121" spans="1:6">
      <c r="A121" s="87" t="s">
        <v>1638</v>
      </c>
      <c r="B121" s="87" t="s">
        <v>1648</v>
      </c>
      <c r="C121" s="87" t="s">
        <v>1638</v>
      </c>
      <c r="D121" s="132" t="str">
        <f t="shared" si="13"/>
        <v>SAS09R2-AI / SAU09R2-AI</v>
      </c>
      <c r="E121" s="133">
        <v>41200</v>
      </c>
      <c r="F121" s="87">
        <f>VLOOKUP("*SAS09R2-AI*",[20]TDSheet!$A:$R,COLUMN([20]TDSheet!$E$11),0)</f>
        <v>87</v>
      </c>
    </row>
    <row r="122" spans="1:6">
      <c r="A122" s="87" t="s">
        <v>1639</v>
      </c>
      <c r="B122" s="87" t="s">
        <v>1649</v>
      </c>
      <c r="C122" s="87" t="s">
        <v>1639</v>
      </c>
      <c r="D122" s="132"/>
      <c r="E122" s="133"/>
      <c r="F122" s="87">
        <f>VLOOKUP("*SAU09R2-AI*",[20]TDSheet!$A:$R,COLUMN([20]TDSheet!$E$11),0)</f>
        <v>86</v>
      </c>
    </row>
    <row r="123" spans="1:6">
      <c r="A123" s="87" t="s">
        <v>1640</v>
      </c>
      <c r="B123" s="87" t="s">
        <v>1650</v>
      </c>
      <c r="C123" s="87" t="s">
        <v>1640</v>
      </c>
      <c r="D123" s="132" t="str">
        <f t="shared" si="13"/>
        <v>SAS12R2-AI / SAU12R2-AI</v>
      </c>
      <c r="E123" s="133">
        <v>48900</v>
      </c>
      <c r="F123" s="87">
        <f>VLOOKUP("*SAS12R2-AI*",[20]TDSheet!$A:$R,COLUMN([20]TDSheet!$E$11),0)</f>
        <v>6</v>
      </c>
    </row>
    <row r="124" spans="1:6">
      <c r="A124" s="87" t="s">
        <v>1641</v>
      </c>
      <c r="B124" s="87" t="s">
        <v>1651</v>
      </c>
      <c r="C124" s="87" t="s">
        <v>1641</v>
      </c>
      <c r="D124" s="132"/>
      <c r="E124" s="133"/>
      <c r="F124" s="87">
        <f>VLOOKUP("*SAU12R2-AI*",[20]TDSheet!$A:$R,COLUMN([20]TDSheet!$E$11),0)</f>
        <v>6</v>
      </c>
    </row>
    <row r="125" spans="1:6">
      <c r="A125" s="87" t="s">
        <v>1642</v>
      </c>
      <c r="B125" s="87" t="s">
        <v>1652</v>
      </c>
      <c r="C125" s="87" t="s">
        <v>1642</v>
      </c>
      <c r="D125" s="132" t="str">
        <f t="shared" si="13"/>
        <v>SAS18R2-AI / SAU18R2-AI</v>
      </c>
      <c r="E125" s="133">
        <v>83100</v>
      </c>
      <c r="F125" s="87">
        <f>VLOOKUP("*SAS18R2-AI*",[20]TDSheet!$A:$R,COLUMN([20]TDSheet!$E$11),0)</f>
        <v>9</v>
      </c>
    </row>
    <row r="126" spans="1:6">
      <c r="A126" s="87" t="s">
        <v>1643</v>
      </c>
      <c r="B126" s="87" t="s">
        <v>1653</v>
      </c>
      <c r="C126" s="87" t="s">
        <v>1643</v>
      </c>
      <c r="D126" s="132"/>
      <c r="E126" s="133"/>
      <c r="F126" s="87">
        <f>VLOOKUP("*SAU18R2-AI*",[20]TDSheet!$A:$R,COLUMN([20]TDSheet!$E$11),0)</f>
        <v>9</v>
      </c>
    </row>
    <row r="127" spans="1:6">
      <c r="A127" s="87" t="s">
        <v>1644</v>
      </c>
      <c r="B127" s="87" t="s">
        <v>1654</v>
      </c>
      <c r="C127" s="87" t="s">
        <v>1644</v>
      </c>
      <c r="D127" s="132" t="str">
        <f t="shared" si="13"/>
        <v>SAS24R2-AI / SAU24R2-AI</v>
      </c>
      <c r="E127" s="133">
        <v>104300</v>
      </c>
      <c r="F127" s="87">
        <f>VLOOKUP("*SAS24R2-AI*",[20]TDSheet!$A:$R,COLUMN([20]TDSheet!$E$11),0)</f>
        <v>10</v>
      </c>
    </row>
    <row r="128" spans="1:6">
      <c r="A128" s="87" t="s">
        <v>1645</v>
      </c>
      <c r="B128" s="87" t="s">
        <v>1655</v>
      </c>
      <c r="C128" s="87" t="s">
        <v>1645</v>
      </c>
      <c r="D128" s="132"/>
      <c r="E128" s="133"/>
      <c r="F128" s="87">
        <f>VLOOKUP("*SAU24R2-AI*",[20]TDSheet!$A:$R,COLUMN([20]TDSheet!$E$11),0)</f>
        <v>10</v>
      </c>
    </row>
    <row r="129" spans="1:6">
      <c r="A129" s="130" t="s">
        <v>1786</v>
      </c>
      <c r="B129" s="134"/>
      <c r="C129" s="134"/>
      <c r="D129" s="134"/>
      <c r="E129" s="134"/>
      <c r="F129" s="134"/>
    </row>
    <row r="130" spans="1:6">
      <c r="A130" s="87" t="s">
        <v>1656</v>
      </c>
      <c r="B130" s="87" t="s">
        <v>1662</v>
      </c>
      <c r="C130" s="87" t="s">
        <v>1656</v>
      </c>
      <c r="D130" s="132" t="str">
        <f t="shared" ref="D130:D134" si="14">_xlfn.CONCAT(C130," / ",C131)</f>
        <v>SAS07R1-AI / SAU07R1-AI</v>
      </c>
      <c r="E130" s="133">
        <v>35300</v>
      </c>
      <c r="F130" s="87">
        <f>VLOOKUP("*SAS07R1-AI*",[20]TDSheet!$A:$R,COLUMN([20]TDSheet!$E$11),0)</f>
        <v>10</v>
      </c>
    </row>
    <row r="131" spans="1:6">
      <c r="A131" s="87" t="s">
        <v>1657</v>
      </c>
      <c r="B131" s="87" t="s">
        <v>1663</v>
      </c>
      <c r="C131" s="87" t="s">
        <v>1657</v>
      </c>
      <c r="D131" s="132"/>
      <c r="E131" s="133"/>
      <c r="F131" s="87">
        <f>VLOOKUP("*SAU07R1-AI*",[20]TDSheet!$A:$R,COLUMN([20]TDSheet!$E$11),0)</f>
        <v>9</v>
      </c>
    </row>
    <row r="132" spans="1:6">
      <c r="A132" s="87" t="s">
        <v>1658</v>
      </c>
      <c r="B132" s="87" t="s">
        <v>1664</v>
      </c>
      <c r="C132" s="87" t="s">
        <v>1658</v>
      </c>
      <c r="D132" s="132" t="str">
        <f t="shared" si="14"/>
        <v>SAS09R1-AI / SAU09R1-AI</v>
      </c>
      <c r="E132" s="133">
        <v>39200</v>
      </c>
      <c r="F132" s="87">
        <f>VLOOKUP("*SAS09R1-AI*",[20]TDSheet!$A:$R,COLUMN([20]TDSheet!$E$11),0)</f>
        <v>32</v>
      </c>
    </row>
    <row r="133" spans="1:6">
      <c r="A133" s="87" t="s">
        <v>1659</v>
      </c>
      <c r="B133" s="87" t="s">
        <v>1665</v>
      </c>
      <c r="C133" s="87" t="s">
        <v>1659</v>
      </c>
      <c r="D133" s="132"/>
      <c r="E133" s="133"/>
      <c r="F133" s="87">
        <f>VLOOKUP("*SAU09R1-AI*",[20]TDSheet!$A:$R,COLUMN([20]TDSheet!$E$11),0)</f>
        <v>32</v>
      </c>
    </row>
    <row r="134" spans="1:6">
      <c r="A134" s="87" t="s">
        <v>1660</v>
      </c>
      <c r="B134" s="87" t="s">
        <v>1666</v>
      </c>
      <c r="C134" s="87" t="s">
        <v>1660</v>
      </c>
      <c r="D134" s="132" t="str">
        <f t="shared" si="14"/>
        <v>SAS12R1-AI / SAU12R1-AI</v>
      </c>
      <c r="E134" s="133">
        <v>46800</v>
      </c>
      <c r="F134" s="87">
        <f>VLOOKUP("*SAS12R1-AI*",[20]TDSheet!$A:$R,COLUMN([20]TDSheet!$E$11),0)</f>
        <v>0</v>
      </c>
    </row>
    <row r="135" spans="1:6">
      <c r="A135" s="87" t="s">
        <v>1661</v>
      </c>
      <c r="B135" s="87" t="s">
        <v>1667</v>
      </c>
      <c r="C135" s="87" t="s">
        <v>1661</v>
      </c>
      <c r="D135" s="132"/>
      <c r="E135" s="133"/>
      <c r="F135" s="87">
        <f>VLOOKUP("*SAU12R1-AI*",[20]TDSheet!$A:$R,COLUMN([20]TDSheet!$E$11),0)</f>
        <v>6</v>
      </c>
    </row>
    <row r="136" spans="1:6">
      <c r="A136" s="130" t="s">
        <v>1787</v>
      </c>
      <c r="B136" s="134"/>
      <c r="C136" s="134"/>
      <c r="D136" s="134"/>
      <c r="E136" s="134"/>
      <c r="F136" s="134"/>
    </row>
    <row r="137" spans="1:6">
      <c r="A137" s="87" t="s">
        <v>1668</v>
      </c>
      <c r="B137" s="87" t="s">
        <v>1678</v>
      </c>
      <c r="C137" s="87" t="s">
        <v>1668</v>
      </c>
      <c r="D137" s="132" t="str">
        <f t="shared" ref="D137" si="15">_xlfn.CONCAT(C137," / ",C138)</f>
        <v>ESAS07GL1_HDC / ESAU07GL1_HDC</v>
      </c>
      <c r="E137" s="133">
        <v>35600</v>
      </c>
      <c r="F137" s="87">
        <f>VLOOKUP("*ESAS07GL1_HDC*",[20]TDSheet!$A:$R,COLUMN([20]TDSheet!$E$11),0)</f>
        <v>15</v>
      </c>
    </row>
    <row r="138" spans="1:6">
      <c r="A138" s="87" t="s">
        <v>1669</v>
      </c>
      <c r="B138" s="87" t="s">
        <v>1679</v>
      </c>
      <c r="C138" s="87" t="s">
        <v>1669</v>
      </c>
      <c r="D138" s="132"/>
      <c r="E138" s="133"/>
      <c r="F138" s="87">
        <f>VLOOKUP("*ESAU07GL1_HDC*",[20]TDSheet!$A:$R,COLUMN([20]TDSheet!$E$11),0)</f>
        <v>15</v>
      </c>
    </row>
    <row r="139" spans="1:6">
      <c r="A139" s="87" t="s">
        <v>1670</v>
      </c>
      <c r="B139" s="87" t="s">
        <v>1680</v>
      </c>
      <c r="C139" s="87" t="s">
        <v>1670</v>
      </c>
      <c r="D139" s="132" t="str">
        <f t="shared" ref="D139:D145" si="16">_xlfn.CONCAT(C139," / ",C140)</f>
        <v>ESAS09GL1_HDC / ESAU09GL1_HDC</v>
      </c>
      <c r="E139" s="133">
        <v>39400</v>
      </c>
      <c r="F139" s="87">
        <f>VLOOKUP("*ESAS09GL1_HDC*",[20]TDSheet!$A:$R,COLUMN([20]TDSheet!$E$11),0)</f>
        <v>13</v>
      </c>
    </row>
    <row r="140" spans="1:6">
      <c r="A140" s="87" t="s">
        <v>1671</v>
      </c>
      <c r="B140" s="87" t="s">
        <v>1681</v>
      </c>
      <c r="C140" s="87" t="s">
        <v>1671</v>
      </c>
      <c r="D140" s="132"/>
      <c r="E140" s="133"/>
      <c r="F140" s="87">
        <f>VLOOKUP("*ESAU09GL1_HDC*",[20]TDSheet!$A:$R,COLUMN([20]TDSheet!$E$11),0)</f>
        <v>13</v>
      </c>
    </row>
    <row r="141" spans="1:6">
      <c r="A141" s="87" t="s">
        <v>1672</v>
      </c>
      <c r="B141" s="87" t="s">
        <v>1682</v>
      </c>
      <c r="C141" s="87" t="s">
        <v>1672</v>
      </c>
      <c r="D141" s="132" t="str">
        <f t="shared" si="16"/>
        <v>ESAS12GL1_HDC / ESAU12GL1_HDC</v>
      </c>
      <c r="E141" s="133">
        <v>46900</v>
      </c>
      <c r="F141" s="87">
        <f>VLOOKUP("*ESAS12GL1_HDC*",[20]TDSheet!$A:$R,COLUMN([20]TDSheet!$E$11),0)</f>
        <v>0</v>
      </c>
    </row>
    <row r="142" spans="1:6">
      <c r="A142" s="87" t="s">
        <v>1673</v>
      </c>
      <c r="B142" s="87" t="s">
        <v>1683</v>
      </c>
      <c r="C142" s="87" t="s">
        <v>1673</v>
      </c>
      <c r="D142" s="132"/>
      <c r="E142" s="133"/>
      <c r="F142" s="87">
        <f>VLOOKUP("*ESAU12GL1_HDC*",[20]TDSheet!$A:$R,COLUMN([20]TDSheet!$E$11),0)</f>
        <v>0</v>
      </c>
    </row>
    <row r="143" spans="1:6">
      <c r="A143" s="87" t="s">
        <v>1674</v>
      </c>
      <c r="B143" s="87" t="s">
        <v>1684</v>
      </c>
      <c r="C143" s="87" t="s">
        <v>1674</v>
      </c>
      <c r="D143" s="132" t="str">
        <f t="shared" si="16"/>
        <v>ESAS18GL1_HDC / ESAU18GL1_HDC</v>
      </c>
      <c r="E143" s="133">
        <v>78800</v>
      </c>
      <c r="F143" s="87">
        <f>VLOOKUP("*ESAS18GL1_HDC*",[20]TDSheet!$A:$R,COLUMN([20]TDSheet!$E$11),0)</f>
        <v>15</v>
      </c>
    </row>
    <row r="144" spans="1:6">
      <c r="A144" s="87" t="s">
        <v>1675</v>
      </c>
      <c r="B144" s="87" t="s">
        <v>1685</v>
      </c>
      <c r="C144" s="87" t="s">
        <v>1675</v>
      </c>
      <c r="D144" s="132"/>
      <c r="E144" s="133"/>
      <c r="F144" s="87">
        <f>VLOOKUP("*ESAU18GL1_HDC*",[20]TDSheet!$A:$R,COLUMN([20]TDSheet!$E$11),0)</f>
        <v>15</v>
      </c>
    </row>
    <row r="145" spans="1:6">
      <c r="A145" s="87" t="s">
        <v>1676</v>
      </c>
      <c r="B145" s="87" t="s">
        <v>1686</v>
      </c>
      <c r="C145" s="87" t="s">
        <v>1676</v>
      </c>
      <c r="D145" s="132" t="str">
        <f t="shared" si="16"/>
        <v>ESAS24GL1_HDC / ESAU24GL1_HDC</v>
      </c>
      <c r="E145" s="133">
        <v>92900</v>
      </c>
      <c r="F145" s="87">
        <f>VLOOKUP("*ESAS24GL1_HDC*",[20]TDSheet!$A:$R,COLUMN([20]TDSheet!$E$11),0)</f>
        <v>2</v>
      </c>
    </row>
    <row r="146" spans="1:6">
      <c r="A146" s="87" t="s">
        <v>1677</v>
      </c>
      <c r="B146" s="87" t="s">
        <v>1687</v>
      </c>
      <c r="C146" s="87" t="s">
        <v>1677</v>
      </c>
      <c r="D146" s="132"/>
      <c r="E146" s="133"/>
      <c r="F146" s="87">
        <f>VLOOKUP("*ESAU24GL1_HDC*",[20]TDSheet!$A:$R,COLUMN([20]TDSheet!$E$11),0)</f>
        <v>2</v>
      </c>
    </row>
    <row r="147" spans="1:6">
      <c r="A147" s="130" t="s">
        <v>1788</v>
      </c>
      <c r="B147" s="134"/>
      <c r="C147" s="134"/>
      <c r="D147" s="134"/>
      <c r="E147" s="134"/>
      <c r="F147" s="134"/>
    </row>
    <row r="148" spans="1:6">
      <c r="A148" s="87" t="s">
        <v>1688</v>
      </c>
      <c r="B148" s="87" t="s">
        <v>1698</v>
      </c>
      <c r="C148" s="87" t="s">
        <v>1688</v>
      </c>
      <c r="D148" s="132" t="str">
        <f t="shared" ref="D148:D156" si="17">_xlfn.CONCAT(C148," / ",C149)</f>
        <v>SAS07IL1-AI / SAU07IL1-AI</v>
      </c>
      <c r="E148" s="133">
        <v>33600</v>
      </c>
      <c r="F148" s="87">
        <f>VLOOKUP("*SAS07IL1-AI*",[20]TDSheet!$A:$R,COLUMN([20]TDSheet!$E$11),0)</f>
        <v>266</v>
      </c>
    </row>
    <row r="149" spans="1:6">
      <c r="A149" s="87" t="s">
        <v>1689</v>
      </c>
      <c r="B149" s="87" t="s">
        <v>1699</v>
      </c>
      <c r="C149" s="87" t="s">
        <v>1689</v>
      </c>
      <c r="D149" s="132"/>
      <c r="E149" s="133"/>
      <c r="F149" s="87">
        <f>VLOOKUP("*SAU07IL1-AI*",[20]TDSheet!$A:$R,COLUMN([20]TDSheet!$E$11),0)</f>
        <v>266</v>
      </c>
    </row>
    <row r="150" spans="1:6">
      <c r="A150" s="87" t="s">
        <v>1690</v>
      </c>
      <c r="B150" s="87" t="s">
        <v>1700</v>
      </c>
      <c r="C150" s="87" t="s">
        <v>1690</v>
      </c>
      <c r="D150" s="132" t="str">
        <f t="shared" si="17"/>
        <v>SAS09IL1-AI / SAU09IL1-AI</v>
      </c>
      <c r="E150" s="133">
        <v>37500</v>
      </c>
      <c r="F150" s="87">
        <f>VLOOKUP("*SAS09IL1-AI*",[20]TDSheet!$A:$R,COLUMN([20]TDSheet!$E$11),0)</f>
        <v>300</v>
      </c>
    </row>
    <row r="151" spans="1:6">
      <c r="A151" s="87" t="s">
        <v>1691</v>
      </c>
      <c r="B151" s="87" t="s">
        <v>1701</v>
      </c>
      <c r="C151" s="87" t="s">
        <v>1691</v>
      </c>
      <c r="D151" s="132"/>
      <c r="E151" s="133"/>
      <c r="F151" s="87">
        <f>VLOOKUP("*SAU09IL1-AI*",[20]TDSheet!$A:$R,COLUMN([20]TDSheet!$E$11),0)</f>
        <v>300</v>
      </c>
    </row>
    <row r="152" spans="1:6">
      <c r="A152" s="87" t="s">
        <v>1692</v>
      </c>
      <c r="B152" s="87" t="s">
        <v>1702</v>
      </c>
      <c r="C152" s="87" t="s">
        <v>1692</v>
      </c>
      <c r="D152" s="132" t="str">
        <f t="shared" si="17"/>
        <v>SAS12IL1-AI / SAU12IL1-AI</v>
      </c>
      <c r="E152" s="133">
        <v>45000</v>
      </c>
      <c r="F152" s="87">
        <f>VLOOKUP("*SAS12IL1-AI*",[20]TDSheet!$A:$R,COLUMN([20]TDSheet!$E$11),0)</f>
        <v>48</v>
      </c>
    </row>
    <row r="153" spans="1:6">
      <c r="A153" s="87" t="s">
        <v>1693</v>
      </c>
      <c r="B153" s="87" t="s">
        <v>1703</v>
      </c>
      <c r="C153" s="87" t="s">
        <v>1693</v>
      </c>
      <c r="D153" s="132"/>
      <c r="E153" s="133"/>
      <c r="F153" s="87">
        <f>VLOOKUP("*SAU12IL1-AI*",[20]TDSheet!$A:$R,COLUMN([20]TDSheet!$E$11),0)</f>
        <v>48</v>
      </c>
    </row>
    <row r="154" spans="1:6">
      <c r="A154" s="87" t="s">
        <v>1694</v>
      </c>
      <c r="B154" s="87" t="s">
        <v>1704</v>
      </c>
      <c r="C154" s="87" t="s">
        <v>1694</v>
      </c>
      <c r="D154" s="132" t="str">
        <f t="shared" si="17"/>
        <v>SAS18IL1-AI / SAU18IL1-AI</v>
      </c>
      <c r="E154" s="133">
        <v>77900</v>
      </c>
      <c r="F154" s="87">
        <f>VLOOKUP("*SAS18IL1-AI*",[20]TDSheet!$A:$R,COLUMN([20]TDSheet!$E$11),0)</f>
        <v>110</v>
      </c>
    </row>
    <row r="155" spans="1:6">
      <c r="A155" s="87" t="s">
        <v>1695</v>
      </c>
      <c r="B155" s="87" t="s">
        <v>1705</v>
      </c>
      <c r="C155" s="87" t="s">
        <v>1695</v>
      </c>
      <c r="D155" s="132"/>
      <c r="E155" s="133"/>
      <c r="F155" s="87">
        <f>VLOOKUP("*SAU18IL1-AI*",[20]TDSheet!$A:$R,COLUMN([20]TDSheet!$E$11),0)</f>
        <v>110</v>
      </c>
    </row>
    <row r="156" spans="1:6">
      <c r="A156" s="87" t="s">
        <v>1696</v>
      </c>
      <c r="B156" s="87" t="s">
        <v>1706</v>
      </c>
      <c r="C156" s="87" t="s">
        <v>1696</v>
      </c>
      <c r="D156" s="132" t="str">
        <f t="shared" si="17"/>
        <v>SAS24IL1-AI / SAU24IL1-AI</v>
      </c>
      <c r="E156" s="133">
        <v>96600</v>
      </c>
      <c r="F156" s="87">
        <f>VLOOKUP("*SAS24IL1-AI*",[20]TDSheet!$A:$R,COLUMN([20]TDSheet!$E$11),0)</f>
        <v>66</v>
      </c>
    </row>
    <row r="157" spans="1:6">
      <c r="A157" s="87" t="s">
        <v>1697</v>
      </c>
      <c r="B157" s="87" t="s">
        <v>1707</v>
      </c>
      <c r="C157" s="87" t="s">
        <v>1697</v>
      </c>
      <c r="D157" s="132"/>
      <c r="E157" s="133"/>
      <c r="F157" s="87">
        <f>VLOOKUP("*SAU24IL1-AI*",[20]TDSheet!$A:$R,COLUMN([20]TDSheet!$E$11),0)</f>
        <v>66</v>
      </c>
    </row>
    <row r="158" spans="1:6">
      <c r="A158" s="130" t="s">
        <v>1789</v>
      </c>
      <c r="B158" s="134"/>
      <c r="C158" s="134"/>
      <c r="D158" s="134"/>
      <c r="E158" s="134"/>
      <c r="F158" s="134"/>
    </row>
    <row r="159" spans="1:6">
      <c r="A159" s="87" t="s">
        <v>1708</v>
      </c>
      <c r="B159" s="87" t="s">
        <v>1718</v>
      </c>
      <c r="C159" s="87" t="s">
        <v>1708</v>
      </c>
      <c r="D159" s="132" t="str">
        <f t="shared" ref="D159:D167" si="18">_xlfn.CONCAT(C159," / ",C160)</f>
        <v>SAS07Z6-AI / SAU07Z6-AI</v>
      </c>
      <c r="E159" s="133">
        <v>31900</v>
      </c>
      <c r="F159" s="87">
        <f>VLOOKUP("*SAS07Z6-AI*",[20]TDSheet!$A:$R,COLUMN([20]TDSheet!$E$11),0)</f>
        <v>15</v>
      </c>
    </row>
    <row r="160" spans="1:6">
      <c r="A160" s="87" t="s">
        <v>1709</v>
      </c>
      <c r="B160" s="87" t="s">
        <v>1719</v>
      </c>
      <c r="C160" s="87" t="s">
        <v>1709</v>
      </c>
      <c r="D160" s="132"/>
      <c r="E160" s="133"/>
      <c r="F160" s="87">
        <f>VLOOKUP("*SAU07Z6-AI*",[20]TDSheet!$A:$R,COLUMN([20]TDSheet!$E$11),0)</f>
        <v>15</v>
      </c>
    </row>
    <row r="161" spans="1:6">
      <c r="A161" s="87" t="s">
        <v>1710</v>
      </c>
      <c r="B161" s="87" t="s">
        <v>1720</v>
      </c>
      <c r="C161" s="87" t="s">
        <v>1710</v>
      </c>
      <c r="D161" s="132" t="str">
        <f t="shared" si="18"/>
        <v>SAS09Z6-AI / SAU09Z6-AI</v>
      </c>
      <c r="E161" s="133">
        <v>35300</v>
      </c>
      <c r="F161" s="87">
        <f>VLOOKUP("*SAS09Z6-AI*",[20]TDSheet!$A:$R,COLUMN([20]TDSheet!$E$11),0)</f>
        <v>46</v>
      </c>
    </row>
    <row r="162" spans="1:6">
      <c r="A162" s="87" t="s">
        <v>1711</v>
      </c>
      <c r="B162" s="87" t="s">
        <v>1721</v>
      </c>
      <c r="C162" s="87" t="s">
        <v>1711</v>
      </c>
      <c r="D162" s="132"/>
      <c r="E162" s="133"/>
      <c r="F162" s="87">
        <f>VLOOKUP("*SAU09Z6-AI*",[20]TDSheet!$A:$R,COLUMN([20]TDSheet!$E$11),0)</f>
        <v>46</v>
      </c>
    </row>
    <row r="163" spans="1:6">
      <c r="A163" s="87" t="s">
        <v>1712</v>
      </c>
      <c r="B163" s="87" t="s">
        <v>1722</v>
      </c>
      <c r="C163" s="87" t="s">
        <v>1712</v>
      </c>
      <c r="D163" s="132" t="str">
        <f t="shared" si="18"/>
        <v>SAS12Z6-AI / SAU12Z6-AI</v>
      </c>
      <c r="E163" s="133">
        <v>42400</v>
      </c>
      <c r="F163" s="87">
        <f>VLOOKUP("*SAS12Z6-AI*",[20]TDSheet!$A:$R,COLUMN([20]TDSheet!$E$11),0)</f>
        <v>0</v>
      </c>
    </row>
    <row r="164" spans="1:6">
      <c r="A164" s="87" t="s">
        <v>1713</v>
      </c>
      <c r="B164" s="87" t="s">
        <v>1723</v>
      </c>
      <c r="C164" s="87" t="s">
        <v>1713</v>
      </c>
      <c r="D164" s="132"/>
      <c r="E164" s="133"/>
      <c r="F164" s="87">
        <f>VLOOKUP("*SAU12Z6-AI*",[20]TDSheet!$A:$R,COLUMN([20]TDSheet!$E$11),0)</f>
        <v>0</v>
      </c>
    </row>
    <row r="165" spans="1:6">
      <c r="A165" s="87" t="s">
        <v>1714</v>
      </c>
      <c r="B165" s="87" t="s">
        <v>1724</v>
      </c>
      <c r="C165" s="87" t="s">
        <v>1714</v>
      </c>
      <c r="D165" s="132" t="str">
        <f t="shared" si="18"/>
        <v>SAS18Z6-AI / SAU18Z6-AI</v>
      </c>
      <c r="E165" s="133">
        <v>76000</v>
      </c>
      <c r="F165" s="87" t="e">
        <f>VLOOKUP("*SAS18Z6-AI*",[20]TDSheet!$A:$R,COLUMN([20]TDSheet!$E$11),0)</f>
        <v>#N/A</v>
      </c>
    </row>
    <row r="166" spans="1:6">
      <c r="A166" s="87" t="s">
        <v>1715</v>
      </c>
      <c r="B166" s="87" t="s">
        <v>1725</v>
      </c>
      <c r="C166" s="87" t="s">
        <v>1715</v>
      </c>
      <c r="D166" s="132"/>
      <c r="E166" s="133"/>
      <c r="F166" s="87" t="e">
        <f>VLOOKUP("*SAU18Z6-AI*",[20]TDSheet!$A:$R,COLUMN([20]TDSheet!$E$11),0)</f>
        <v>#N/A</v>
      </c>
    </row>
    <row r="167" spans="1:6">
      <c r="A167" s="87" t="s">
        <v>1716</v>
      </c>
      <c r="B167" s="87" t="s">
        <v>1726</v>
      </c>
      <c r="C167" s="87" t="s">
        <v>1716</v>
      </c>
      <c r="D167" s="132" t="str">
        <f t="shared" si="18"/>
        <v>SAS24Z6-AI / SAU24Z6-AI</v>
      </c>
      <c r="E167" s="133">
        <v>94700</v>
      </c>
      <c r="F167" s="87" t="e">
        <f>VLOOKUP("*SAS24Z6-AI*",[20]TDSheet!$A:$R,COLUMN([20]TDSheet!$E$11),0)</f>
        <v>#N/A</v>
      </c>
    </row>
    <row r="168" spans="1:6">
      <c r="A168" s="87" t="s">
        <v>1717</v>
      </c>
      <c r="B168" s="87" t="s">
        <v>1727</v>
      </c>
      <c r="C168" s="87" t="s">
        <v>1717</v>
      </c>
      <c r="D168" s="132"/>
      <c r="E168" s="133"/>
      <c r="F168" s="87" t="e">
        <f>VLOOKUP("*SAU24Z6-AI*",[20]TDSheet!$A:$R,COLUMN([20]TDSheet!$E$11),0)</f>
        <v>#N/A</v>
      </c>
    </row>
    <row r="169" spans="1:6">
      <c r="A169" s="130" t="s">
        <v>1790</v>
      </c>
      <c r="B169" s="134"/>
      <c r="C169" s="134"/>
      <c r="D169" s="134"/>
      <c r="E169" s="134"/>
      <c r="F169" s="134"/>
    </row>
    <row r="170" spans="1:6">
      <c r="A170" s="87" t="s">
        <v>1728</v>
      </c>
      <c r="B170" s="87" t="s">
        <v>1738</v>
      </c>
      <c r="C170" s="87" t="s">
        <v>1728</v>
      </c>
      <c r="D170" s="132" t="str">
        <f t="shared" ref="D170:D178" si="19">_xlfn.CONCAT(C170," / ",C171)</f>
        <v>SAS07Z5-AI / SAU07Z5-AI</v>
      </c>
      <c r="E170" s="133">
        <v>31900</v>
      </c>
      <c r="F170" s="87" t="e">
        <f>VLOOKUP("*SAS07Z5-AI*",[20]TDSheet!$A:$R,COLUMN([20]TDSheet!$E$11),0)</f>
        <v>#N/A</v>
      </c>
    </row>
    <row r="171" spans="1:6">
      <c r="A171" s="87" t="s">
        <v>1729</v>
      </c>
      <c r="B171" s="87" t="s">
        <v>1739</v>
      </c>
      <c r="C171" s="87" t="s">
        <v>1729</v>
      </c>
      <c r="D171" s="132"/>
      <c r="E171" s="133"/>
      <c r="F171" s="87">
        <f>VLOOKUP("*SAU07Z5-AI*",[20]TDSheet!$A:$R,COLUMN([20]TDSheet!$E$11),0)</f>
        <v>2</v>
      </c>
    </row>
    <row r="172" spans="1:6">
      <c r="A172" s="87" t="s">
        <v>1730</v>
      </c>
      <c r="B172" s="87" t="s">
        <v>1740</v>
      </c>
      <c r="C172" s="87" t="s">
        <v>1730</v>
      </c>
      <c r="D172" s="132" t="str">
        <f t="shared" si="19"/>
        <v>SAS09Z5-AI / SAU09Z5-AI</v>
      </c>
      <c r="E172" s="133">
        <v>35300</v>
      </c>
      <c r="F172" s="87" t="e">
        <f>VLOOKUP("*SAS09Z5-AI*",[20]TDSheet!$A:$R,COLUMN([20]TDSheet!$E$11),0)</f>
        <v>#N/A</v>
      </c>
    </row>
    <row r="173" spans="1:6">
      <c r="A173" s="87" t="s">
        <v>1731</v>
      </c>
      <c r="B173" s="87" t="s">
        <v>1741</v>
      </c>
      <c r="C173" s="87" t="s">
        <v>1731</v>
      </c>
      <c r="D173" s="132"/>
      <c r="E173" s="133"/>
      <c r="F173" s="87" t="e">
        <f>VLOOKUP("*SAU09Z5-AI*",[20]TDSheet!$A:$R,COLUMN([20]TDSheet!$E$11),0)</f>
        <v>#N/A</v>
      </c>
    </row>
    <row r="174" spans="1:6">
      <c r="A174" s="87" t="s">
        <v>1732</v>
      </c>
      <c r="B174" s="87" t="s">
        <v>1742</v>
      </c>
      <c r="C174" s="87" t="s">
        <v>1732</v>
      </c>
      <c r="D174" s="132" t="str">
        <f t="shared" si="19"/>
        <v>SAS12Z5-AI / SAU12Z5-AI</v>
      </c>
      <c r="E174" s="133">
        <v>41300</v>
      </c>
      <c r="F174" s="87">
        <f>VLOOKUP("*SAS12Z5-AI*",[20]TDSheet!$A:$R,COLUMN([20]TDSheet!$E$11),0)</f>
        <v>0</v>
      </c>
    </row>
    <row r="175" spans="1:6">
      <c r="A175" s="87" t="s">
        <v>1733</v>
      </c>
      <c r="B175" s="87" t="s">
        <v>1743</v>
      </c>
      <c r="C175" s="87" t="s">
        <v>1733</v>
      </c>
      <c r="D175" s="132"/>
      <c r="E175" s="133"/>
      <c r="F175" s="87">
        <f>VLOOKUP("*SAU12Z5-AI*",[20]TDSheet!$A:$R,COLUMN([20]TDSheet!$E$11),0)</f>
        <v>0</v>
      </c>
    </row>
    <row r="176" spans="1:6">
      <c r="A176" s="87" t="s">
        <v>1734</v>
      </c>
      <c r="B176" s="87" t="s">
        <v>1744</v>
      </c>
      <c r="C176" s="87" t="s">
        <v>1734</v>
      </c>
      <c r="D176" s="132" t="str">
        <f t="shared" si="19"/>
        <v>SAS18Z5-AI / SAU18Z5-AI</v>
      </c>
      <c r="E176" s="133">
        <v>72800</v>
      </c>
      <c r="F176" s="87">
        <f>VLOOKUP("*SAS18Z5-AI*",[20]TDSheet!$A:$R,COLUMN([20]TDSheet!$E$11),0)</f>
        <v>36</v>
      </c>
    </row>
    <row r="177" spans="1:6">
      <c r="A177" s="87" t="s">
        <v>1735</v>
      </c>
      <c r="B177" s="87" t="s">
        <v>1745</v>
      </c>
      <c r="C177" s="87" t="s">
        <v>1735</v>
      </c>
      <c r="D177" s="132"/>
      <c r="E177" s="133"/>
      <c r="F177" s="87">
        <f>VLOOKUP("*SAU18Z5-AI*",[20]TDSheet!$A:$R,COLUMN([20]TDSheet!$E$11),0)</f>
        <v>35</v>
      </c>
    </row>
    <row r="178" spans="1:6">
      <c r="A178" s="87" t="s">
        <v>1736</v>
      </c>
      <c r="B178" s="87" t="s">
        <v>1746</v>
      </c>
      <c r="C178" s="87" t="s">
        <v>1736</v>
      </c>
      <c r="D178" s="132" t="str">
        <f t="shared" si="19"/>
        <v>SAS24Z5-AI / SAU24Z5-AI</v>
      </c>
      <c r="E178" s="133">
        <v>91000</v>
      </c>
      <c r="F178" s="87">
        <f>VLOOKUP("*SAS24Z5-AI*",[20]TDSheet!$A:$R,COLUMN([20]TDSheet!$E$11),0)</f>
        <v>7</v>
      </c>
    </row>
    <row r="179" spans="1:6">
      <c r="A179" s="87" t="s">
        <v>1737</v>
      </c>
      <c r="B179" s="87" t="s">
        <v>1747</v>
      </c>
      <c r="C179" s="87" t="s">
        <v>1737</v>
      </c>
      <c r="D179" s="132"/>
      <c r="E179" s="133"/>
      <c r="F179" s="87">
        <f>VLOOKUP("*SAU24Z5-AI*",[20]TDSheet!$A:$R,COLUMN([20]TDSheet!$E$11),0)</f>
        <v>8</v>
      </c>
    </row>
    <row r="180" spans="1:6">
      <c r="A180" s="130" t="s">
        <v>1791</v>
      </c>
      <c r="B180" s="134"/>
      <c r="C180" s="134"/>
      <c r="D180" s="134"/>
      <c r="E180" s="134"/>
      <c r="F180" s="134"/>
    </row>
    <row r="181" spans="1:6" ht="32.1" customHeight="1">
      <c r="A181" s="87" t="s">
        <v>1748</v>
      </c>
      <c r="B181" s="131" t="s">
        <v>1749</v>
      </c>
      <c r="C181" s="132"/>
      <c r="D181" s="132"/>
      <c r="E181" s="86">
        <v>3090</v>
      </c>
      <c r="F181" s="87">
        <f>VLOOKUP("*SIW7.9.12G1*",[20]TDSheet!$A:$R,COLUMN([20]TDSheet!$E$11),0)</f>
        <v>887</v>
      </c>
    </row>
    <row r="182" spans="1:6" ht="32.1" customHeight="1">
      <c r="A182" s="87" t="s">
        <v>1750</v>
      </c>
      <c r="B182" s="131" t="s">
        <v>1751</v>
      </c>
      <c r="C182" s="132"/>
      <c r="D182" s="132"/>
      <c r="E182" s="86">
        <v>3090</v>
      </c>
      <c r="F182" s="87">
        <f>VLOOKUP("*SIW18.24G2*",[20]TDSheet!$A:$R,COLUMN([20]TDSheet!$E$11),0)</f>
        <v>176</v>
      </c>
    </row>
    <row r="183" spans="1:6" ht="32.1" customHeight="1">
      <c r="A183" s="87" t="s">
        <v>1752</v>
      </c>
      <c r="B183" s="131" t="s">
        <v>1753</v>
      </c>
      <c r="C183" s="132"/>
      <c r="D183" s="132"/>
      <c r="E183" s="86">
        <v>3090</v>
      </c>
      <c r="F183" s="87">
        <f>VLOOKUP("*SIW03A1*",[20]TDSheet!$A:$R,COLUMN([20]TDSheet!$E$11),0)</f>
        <v>60</v>
      </c>
    </row>
    <row r="184" spans="1:6" ht="32.1" customHeight="1">
      <c r="A184" s="87" t="s">
        <v>1754</v>
      </c>
      <c r="B184" s="131" t="s">
        <v>1755</v>
      </c>
      <c r="C184" s="132"/>
      <c r="D184" s="132"/>
      <c r="E184" s="86">
        <v>3090</v>
      </c>
      <c r="F184" s="87" t="e">
        <f>VLOOKUP("*SIW01MID*",[20]TDSheet!$A:$R,COLUMN([20]TDSheet!$E$11),0)</f>
        <v>#N/A</v>
      </c>
    </row>
    <row r="185" spans="1:6" ht="32.1" customHeight="1">
      <c r="A185" s="87" t="s">
        <v>1756</v>
      </c>
      <c r="B185" s="131" t="s">
        <v>1758</v>
      </c>
      <c r="C185" s="132"/>
      <c r="D185" s="132"/>
      <c r="E185" s="86">
        <v>3090</v>
      </c>
      <c r="F185" s="87" t="e">
        <f>VLOOKUP("*SIW01MB1*",[20]TDSheet!$A:$R,COLUMN([20]TDSheet!$E$11),0)</f>
        <v>#N/A</v>
      </c>
    </row>
    <row r="186" spans="1:6" ht="32.1" customHeight="1">
      <c r="A186" s="87" t="s">
        <v>1757</v>
      </c>
      <c r="B186" s="131" t="s">
        <v>1759</v>
      </c>
      <c r="C186" s="132"/>
      <c r="D186" s="132"/>
      <c r="E186" s="86">
        <v>490</v>
      </c>
      <c r="F186" s="87">
        <f>VLOOKUP("*YKR-T/121E *",[20]TDSheet!$A:$R,COLUMN([20]TDSheet!$E$11),0)</f>
        <v>1784</v>
      </c>
    </row>
    <row r="187" spans="1:6" ht="15.75">
      <c r="A187" s="129" t="s">
        <v>3280</v>
      </c>
      <c r="B187" s="129"/>
      <c r="C187" s="129"/>
      <c r="D187" s="129"/>
      <c r="E187" s="129"/>
      <c r="F187" s="129"/>
    </row>
    <row r="188" spans="1:6">
      <c r="A188" s="130" t="s">
        <v>4424</v>
      </c>
      <c r="B188" s="134"/>
      <c r="C188" s="134"/>
      <c r="D188" s="134"/>
      <c r="E188" s="134"/>
      <c r="F188" s="134"/>
    </row>
    <row r="189" spans="1:6">
      <c r="A189" s="87" t="s">
        <v>4274</v>
      </c>
      <c r="B189" s="87" t="s">
        <v>4264</v>
      </c>
      <c r="C189" s="87" t="s">
        <v>4274</v>
      </c>
      <c r="D189" s="132" t="str">
        <f t="shared" ref="D189:D255" si="20">_xlfn.CONCAT(C189," / ",C190)</f>
        <v>SAS07BD2-A / SAU07BD2-A</v>
      </c>
      <c r="E189" s="132">
        <v>31300</v>
      </c>
      <c r="F189" s="87" t="e">
        <f>VLOOKUP("*SAS07BD2-A*",[20]TDSheet!$A:$R,COLUMN([20]TDSheet!$E$11),0)</f>
        <v>#N/A</v>
      </c>
    </row>
    <row r="190" spans="1:6">
      <c r="A190" s="87" t="s">
        <v>4275</v>
      </c>
      <c r="B190" s="87" t="s">
        <v>4265</v>
      </c>
      <c r="C190" s="87" t="s">
        <v>4275</v>
      </c>
      <c r="D190" s="132"/>
      <c r="E190" s="132"/>
      <c r="F190" s="87" t="e">
        <f>VLOOKUP("*SAU07BD2-A*",[20]TDSheet!$A:$R,COLUMN([20]TDSheet!$E$11),0)</f>
        <v>#N/A</v>
      </c>
    </row>
    <row r="191" spans="1:6">
      <c r="A191" s="87" t="s">
        <v>4276</v>
      </c>
      <c r="B191" s="87" t="s">
        <v>4266</v>
      </c>
      <c r="C191" s="87" t="s">
        <v>4276</v>
      </c>
      <c r="D191" s="132" t="str">
        <f t="shared" si="20"/>
        <v>SAS09BD2-A / SAU09BD2-A</v>
      </c>
      <c r="E191" s="132">
        <v>35000</v>
      </c>
      <c r="F191" s="87" t="e">
        <f>VLOOKUP("*SAS09BD2-A*",[20]TDSheet!$A:$R,COLUMN([20]TDSheet!$E$11),0)</f>
        <v>#N/A</v>
      </c>
    </row>
    <row r="192" spans="1:6">
      <c r="A192" s="87" t="s">
        <v>4277</v>
      </c>
      <c r="B192" s="87" t="s">
        <v>4267</v>
      </c>
      <c r="C192" s="87" t="s">
        <v>4277</v>
      </c>
      <c r="D192" s="132"/>
      <c r="E192" s="132"/>
      <c r="F192" s="87" t="e">
        <f>VLOOKUP("*SAU09BD2-A*",[20]TDSheet!$A:$R,COLUMN([20]TDSheet!$E$11),0)</f>
        <v>#N/A</v>
      </c>
    </row>
    <row r="193" spans="1:6">
      <c r="A193" s="87" t="s">
        <v>4278</v>
      </c>
      <c r="B193" s="87" t="s">
        <v>4268</v>
      </c>
      <c r="C193" s="87" t="s">
        <v>4278</v>
      </c>
      <c r="D193" s="132" t="str">
        <f t="shared" si="20"/>
        <v>SAS12BD2-A / SAU12BD2-A</v>
      </c>
      <c r="E193" s="132">
        <v>45400</v>
      </c>
      <c r="F193" s="87" t="e">
        <f>VLOOKUP("*SAS12BD2-A*",[20]TDSheet!$A:$R,COLUMN([20]TDSheet!$E$11),0)</f>
        <v>#N/A</v>
      </c>
    </row>
    <row r="194" spans="1:6">
      <c r="A194" s="87" t="s">
        <v>4279</v>
      </c>
      <c r="B194" s="87" t="s">
        <v>4269</v>
      </c>
      <c r="C194" s="87" t="s">
        <v>4279</v>
      </c>
      <c r="D194" s="132"/>
      <c r="E194" s="132"/>
      <c r="F194" s="87" t="e">
        <f>VLOOKUP("*SAU12BD2-A*",[20]TDSheet!$A:$R,COLUMN([20]TDSheet!$E$11),0)</f>
        <v>#N/A</v>
      </c>
    </row>
    <row r="195" spans="1:6">
      <c r="A195" s="87" t="s">
        <v>4280</v>
      </c>
      <c r="B195" s="87" t="s">
        <v>4270</v>
      </c>
      <c r="C195" s="87" t="s">
        <v>4280</v>
      </c>
      <c r="D195" s="132" t="str">
        <f t="shared" si="20"/>
        <v>SAS18BD2-A / SAU18BD2-A</v>
      </c>
      <c r="E195" s="132">
        <v>75000</v>
      </c>
      <c r="F195" s="87" t="e">
        <f>VLOOKUP("*SAS18BD2-A*",[20]TDSheet!$A:$R,COLUMN([20]TDSheet!$E$11),0)</f>
        <v>#N/A</v>
      </c>
    </row>
    <row r="196" spans="1:6">
      <c r="A196" s="87" t="s">
        <v>4281</v>
      </c>
      <c r="B196" s="87" t="s">
        <v>4271</v>
      </c>
      <c r="C196" s="87" t="s">
        <v>4281</v>
      </c>
      <c r="D196" s="132"/>
      <c r="E196" s="132"/>
      <c r="F196" s="87" t="e">
        <f>VLOOKUP("*SAU18BD2-A*",[20]TDSheet!$A:$R,COLUMN([20]TDSheet!$E$11),0)</f>
        <v>#N/A</v>
      </c>
    </row>
    <row r="197" spans="1:6">
      <c r="A197" s="87" t="s">
        <v>4282</v>
      </c>
      <c r="B197" s="87" t="s">
        <v>4272</v>
      </c>
      <c r="C197" s="87" t="s">
        <v>4282</v>
      </c>
      <c r="D197" s="132" t="str">
        <f t="shared" si="20"/>
        <v>SAS24BD2-A / SAU24BD2-A</v>
      </c>
      <c r="E197" s="132">
        <v>96000</v>
      </c>
      <c r="F197" s="87" t="e">
        <f>VLOOKUP("*SAS24BD2-A*",[20]TDSheet!$A:$R,COLUMN([20]TDSheet!$E$11),0)</f>
        <v>#N/A</v>
      </c>
    </row>
    <row r="198" spans="1:6">
      <c r="A198" s="87" t="s">
        <v>4283</v>
      </c>
      <c r="B198" s="87" t="s">
        <v>4273</v>
      </c>
      <c r="C198" s="87" t="s">
        <v>4283</v>
      </c>
      <c r="D198" s="132"/>
      <c r="E198" s="132"/>
      <c r="F198" s="87" t="e">
        <f>VLOOKUP("*SAU24BD2-A*",[20]TDSheet!$A:$R,COLUMN([20]TDSheet!$E$11),0)</f>
        <v>#N/A</v>
      </c>
    </row>
    <row r="199" spans="1:6">
      <c r="A199" s="130" t="s">
        <v>4425</v>
      </c>
      <c r="B199" s="134"/>
      <c r="C199" s="134"/>
      <c r="D199" s="134"/>
      <c r="E199" s="134"/>
      <c r="F199" s="134"/>
    </row>
    <row r="200" spans="1:6">
      <c r="A200" s="87" t="s">
        <v>4290</v>
      </c>
      <c r="B200" s="87" t="s">
        <v>4284</v>
      </c>
      <c r="C200" s="87" t="s">
        <v>4290</v>
      </c>
      <c r="D200" s="132" t="str">
        <f t="shared" si="20"/>
        <v>SAS07BD1-A / SAU07BD1-A</v>
      </c>
      <c r="E200" s="132">
        <v>31300</v>
      </c>
      <c r="F200" s="87">
        <f>VLOOKUP("*SAS07BD1-A*",[20]TDSheet!$A:$R,COLUMN([20]TDSheet!$E$11),0)</f>
        <v>1</v>
      </c>
    </row>
    <row r="201" spans="1:6">
      <c r="A201" s="87" t="s">
        <v>4291</v>
      </c>
      <c r="B201" s="87" t="s">
        <v>4285</v>
      </c>
      <c r="C201" s="87" t="s">
        <v>4291</v>
      </c>
      <c r="D201" s="132"/>
      <c r="E201" s="132"/>
      <c r="F201" s="87">
        <f>VLOOKUP("*SAU07BD1-A*",[20]TDSheet!$A:$R,COLUMN([20]TDSheet!$E$11),0)</f>
        <v>4</v>
      </c>
    </row>
    <row r="202" spans="1:6">
      <c r="A202" s="87" t="s">
        <v>4292</v>
      </c>
      <c r="B202" s="87" t="s">
        <v>4286</v>
      </c>
      <c r="C202" s="87" t="s">
        <v>4292</v>
      </c>
      <c r="D202" s="132" t="str">
        <f t="shared" si="20"/>
        <v>SAS18BD1-A / SAU18BD1-A</v>
      </c>
      <c r="E202" s="132">
        <v>75000</v>
      </c>
      <c r="F202" s="87">
        <f>VLOOKUP("*SAS18BD1-A*",[20]TDSheet!$A:$R,COLUMN([20]TDSheet!$E$11),0)</f>
        <v>1</v>
      </c>
    </row>
    <row r="203" spans="1:6">
      <c r="A203" s="87" t="s">
        <v>4293</v>
      </c>
      <c r="B203" s="87" t="s">
        <v>4287</v>
      </c>
      <c r="C203" s="87" t="s">
        <v>4293</v>
      </c>
      <c r="D203" s="132"/>
      <c r="E203" s="132"/>
      <c r="F203" s="87" t="e">
        <f>VLOOKUP("*SAU18BD1-A*",[20]TDSheet!$A:$R,COLUMN([20]TDSheet!$E$11),0)</f>
        <v>#N/A</v>
      </c>
    </row>
    <row r="204" spans="1:6">
      <c r="A204" s="87" t="s">
        <v>4294</v>
      </c>
      <c r="B204" s="87" t="s">
        <v>4288</v>
      </c>
      <c r="C204" s="87" t="s">
        <v>4294</v>
      </c>
      <c r="D204" s="132" t="str">
        <f t="shared" si="20"/>
        <v>SAS28BD1-A / SAU28BD1-A</v>
      </c>
      <c r="E204" s="132">
        <v>93800</v>
      </c>
      <c r="F204" s="87">
        <f>VLOOKUP("*SAS28BD1-A*",[20]TDSheet!$A:$R,COLUMN([20]TDSheet!$E$11),0)</f>
        <v>20</v>
      </c>
    </row>
    <row r="205" spans="1:6">
      <c r="A205" s="87" t="s">
        <v>4295</v>
      </c>
      <c r="B205" s="87" t="s">
        <v>4289</v>
      </c>
      <c r="C205" s="87" t="s">
        <v>4295</v>
      </c>
      <c r="D205" s="132"/>
      <c r="E205" s="132"/>
      <c r="F205" s="87">
        <f>VLOOKUP("*SAU28BD1-A*",[20]TDSheet!$A:$R,COLUMN([20]TDSheet!$E$11),0)</f>
        <v>14</v>
      </c>
    </row>
    <row r="206" spans="1:6">
      <c r="A206" s="130" t="s">
        <v>4426</v>
      </c>
      <c r="B206" s="134"/>
      <c r="C206" s="134"/>
      <c r="D206" s="134"/>
      <c r="E206" s="134"/>
      <c r="F206" s="134"/>
    </row>
    <row r="207" spans="1:6">
      <c r="A207" s="87" t="s">
        <v>4306</v>
      </c>
      <c r="B207" s="87" t="s">
        <v>4296</v>
      </c>
      <c r="C207" s="87" t="s">
        <v>4306</v>
      </c>
      <c r="D207" s="132" t="str">
        <f t="shared" si="20"/>
        <v>SAS07AR2-A / SAU07AR2-A</v>
      </c>
      <c r="E207" s="132">
        <v>29300</v>
      </c>
      <c r="F207" s="87">
        <f>VLOOKUP("*SAS07AR2-A*",[20]TDSheet!$A:$R,COLUMN([20]TDSheet!$E$11),0)</f>
        <v>62</v>
      </c>
    </row>
    <row r="208" spans="1:6">
      <c r="A208" s="87" t="s">
        <v>4307</v>
      </c>
      <c r="B208" s="87" t="s">
        <v>4297</v>
      </c>
      <c r="C208" s="87" t="s">
        <v>4307</v>
      </c>
      <c r="D208" s="132"/>
      <c r="E208" s="132"/>
      <c r="F208" s="87">
        <f>VLOOKUP("*SAU07AR2-A*",[20]TDSheet!$A:$R,COLUMN([20]TDSheet!$E$11),0)</f>
        <v>61</v>
      </c>
    </row>
    <row r="209" spans="1:6">
      <c r="A209" s="87" t="s">
        <v>4308</v>
      </c>
      <c r="B209" s="87" t="s">
        <v>4298</v>
      </c>
      <c r="C209" s="87" t="s">
        <v>4308</v>
      </c>
      <c r="D209" s="132" t="str">
        <f t="shared" si="20"/>
        <v>SAS09AR2-A / SAU09AR2-A</v>
      </c>
      <c r="E209" s="132">
        <v>31700</v>
      </c>
      <c r="F209" s="87">
        <f>VLOOKUP("*SAS09AR2-A*",[20]TDSheet!$A:$R,COLUMN([20]TDSheet!$E$11),0)</f>
        <v>0</v>
      </c>
    </row>
    <row r="210" spans="1:6">
      <c r="A210" s="87" t="s">
        <v>4309</v>
      </c>
      <c r="B210" s="87" t="s">
        <v>4299</v>
      </c>
      <c r="C210" s="87" t="s">
        <v>4309</v>
      </c>
      <c r="D210" s="132"/>
      <c r="E210" s="132"/>
      <c r="F210" s="87">
        <f>VLOOKUP("*SAU09AR2-A*",[20]TDSheet!$A:$R,COLUMN([20]TDSheet!$E$11),0)</f>
        <v>0</v>
      </c>
    </row>
    <row r="211" spans="1:6">
      <c r="A211" s="87" t="s">
        <v>4310</v>
      </c>
      <c r="B211" s="87" t="s">
        <v>4300</v>
      </c>
      <c r="C211" s="87" t="s">
        <v>4310</v>
      </c>
      <c r="D211" s="132" t="str">
        <f t="shared" si="20"/>
        <v>SAS12AR2-A / SAU12AR2-A</v>
      </c>
      <c r="E211" s="132">
        <v>43200</v>
      </c>
      <c r="F211" s="87">
        <f>VLOOKUP("*SAS12AR2-A*",[20]TDSheet!$A:$R,COLUMN([20]TDSheet!$E$11),0)</f>
        <v>0</v>
      </c>
    </row>
    <row r="212" spans="1:6">
      <c r="A212" s="87" t="s">
        <v>4311</v>
      </c>
      <c r="B212" s="87" t="s">
        <v>4301</v>
      </c>
      <c r="C212" s="87" t="s">
        <v>4311</v>
      </c>
      <c r="D212" s="132"/>
      <c r="E212" s="132"/>
      <c r="F212" s="87">
        <f>VLOOKUP("*SAU12AR2-A*",[20]TDSheet!$A:$R,COLUMN([20]TDSheet!$E$11),0)</f>
        <v>0</v>
      </c>
    </row>
    <row r="213" spans="1:6">
      <c r="A213" s="87" t="s">
        <v>4312</v>
      </c>
      <c r="B213" s="87" t="s">
        <v>4302</v>
      </c>
      <c r="C213" s="87" t="s">
        <v>4312</v>
      </c>
      <c r="D213" s="132" t="str">
        <f t="shared" si="20"/>
        <v>SAS18AR2-A / SAU18AR2-A</v>
      </c>
      <c r="E213" s="132">
        <v>69400</v>
      </c>
      <c r="F213" s="87" t="e">
        <f>VLOOKUP("*SAS18AR2-A*",[20]TDSheet!$A:$R,COLUMN([20]TDSheet!$E$11),0)</f>
        <v>#N/A</v>
      </c>
    </row>
    <row r="214" spans="1:6">
      <c r="A214" s="87" t="s">
        <v>4313</v>
      </c>
      <c r="B214" s="87" t="s">
        <v>4303</v>
      </c>
      <c r="C214" s="87" t="s">
        <v>4313</v>
      </c>
      <c r="D214" s="132"/>
      <c r="E214" s="132"/>
      <c r="F214" s="87" t="e">
        <f>VLOOKUP("*SAU18AR2-A*",[20]TDSheet!$A:$R,COLUMN([20]TDSheet!$E$11),0)</f>
        <v>#N/A</v>
      </c>
    </row>
    <row r="215" spans="1:6">
      <c r="A215" s="87" t="s">
        <v>4314</v>
      </c>
      <c r="B215" s="87" t="s">
        <v>4304</v>
      </c>
      <c r="C215" s="87" t="s">
        <v>4314</v>
      </c>
      <c r="D215" s="132" t="str">
        <f t="shared" si="20"/>
        <v>SAS24AR2-A / SAU24AR2-A</v>
      </c>
      <c r="E215" s="132">
        <v>87200</v>
      </c>
      <c r="F215" s="87" t="e">
        <f>VLOOKUP("*SAS24AR2-A*",[20]TDSheet!$A:$R,COLUMN([20]TDSheet!$E$11),0)</f>
        <v>#N/A</v>
      </c>
    </row>
    <row r="216" spans="1:6">
      <c r="A216" s="87" t="s">
        <v>4315</v>
      </c>
      <c r="B216" s="87" t="s">
        <v>4305</v>
      </c>
      <c r="C216" s="87" t="s">
        <v>4315</v>
      </c>
      <c r="D216" s="132"/>
      <c r="E216" s="132"/>
      <c r="F216" s="87" t="e">
        <f>VLOOKUP("*SAU24AR2-A*",[20]TDSheet!$A:$R,COLUMN([20]TDSheet!$E$11),0)</f>
        <v>#N/A</v>
      </c>
    </row>
    <row r="217" spans="1:6">
      <c r="A217" s="130" t="s">
        <v>4427</v>
      </c>
      <c r="B217" s="134"/>
      <c r="C217" s="134"/>
      <c r="D217" s="134"/>
      <c r="E217" s="134"/>
      <c r="F217" s="134"/>
    </row>
    <row r="218" spans="1:6">
      <c r="A218" s="87" t="s">
        <v>4326</v>
      </c>
      <c r="B218" s="87" t="s">
        <v>4316</v>
      </c>
      <c r="C218" s="87" t="s">
        <v>4326</v>
      </c>
      <c r="D218" s="132" t="str">
        <f t="shared" si="20"/>
        <v>SAS07AR1-A / SAU07AR1-A</v>
      </c>
      <c r="E218" s="132">
        <v>28100</v>
      </c>
      <c r="F218" s="87">
        <f>VLOOKUP("*SAS07AR1-A*",[20]TDSheet!$A:$R,COLUMN([20]TDSheet!$E$11),0)</f>
        <v>14</v>
      </c>
    </row>
    <row r="219" spans="1:6">
      <c r="A219" s="87" t="s">
        <v>4327</v>
      </c>
      <c r="B219" s="87" t="s">
        <v>4317</v>
      </c>
      <c r="C219" s="87" t="s">
        <v>4327</v>
      </c>
      <c r="D219" s="132"/>
      <c r="E219" s="132"/>
      <c r="F219" s="87">
        <f>VLOOKUP("*SAU07AR1-A*",[20]TDSheet!$A:$R,COLUMN([20]TDSheet!$E$11),0)</f>
        <v>12</v>
      </c>
    </row>
    <row r="220" spans="1:6">
      <c r="A220" s="87" t="s">
        <v>4328</v>
      </c>
      <c r="B220" s="87" t="s">
        <v>4318</v>
      </c>
      <c r="C220" s="87" t="s">
        <v>4328</v>
      </c>
      <c r="D220" s="132" t="str">
        <f t="shared" si="20"/>
        <v>SAS09AR1-A / SAU09AR1-A</v>
      </c>
      <c r="E220" s="132">
        <v>29800</v>
      </c>
      <c r="F220" s="87">
        <f>VLOOKUP("*SAS09AR1-A*",[20]TDSheet!$A:$R,COLUMN([20]TDSheet!$E$11),0)</f>
        <v>823</v>
      </c>
    </row>
    <row r="221" spans="1:6">
      <c r="A221" s="87" t="s">
        <v>4329</v>
      </c>
      <c r="B221" s="87" t="s">
        <v>4319</v>
      </c>
      <c r="C221" s="87" t="s">
        <v>4329</v>
      </c>
      <c r="D221" s="132"/>
      <c r="E221" s="132"/>
      <c r="F221" s="87">
        <f>VLOOKUP("*SAU09AR1-A*",[20]TDSheet!$A:$R,COLUMN([20]TDSheet!$E$11),0)</f>
        <v>821</v>
      </c>
    </row>
    <row r="222" spans="1:6">
      <c r="A222" s="87" t="s">
        <v>4330</v>
      </c>
      <c r="B222" s="87" t="s">
        <v>4320</v>
      </c>
      <c r="C222" s="87" t="s">
        <v>4330</v>
      </c>
      <c r="D222" s="132" t="str">
        <f t="shared" si="20"/>
        <v>SAS12AR1-A / SAU12AR1-A</v>
      </c>
      <c r="E222" s="132">
        <v>40000</v>
      </c>
      <c r="F222" s="87">
        <f>VLOOKUP("*SAS12AR1-A*",[20]TDSheet!$A:$R,COLUMN([20]TDSheet!$E$11),0)</f>
        <v>427</v>
      </c>
    </row>
    <row r="223" spans="1:6">
      <c r="A223" s="87" t="s">
        <v>4331</v>
      </c>
      <c r="B223" s="87" t="s">
        <v>4321</v>
      </c>
      <c r="C223" s="87" t="s">
        <v>4331</v>
      </c>
      <c r="D223" s="132"/>
      <c r="E223" s="132"/>
      <c r="F223" s="87">
        <f>VLOOKUP("*SAU12AR1-A*",[20]TDSheet!$A:$R,COLUMN([20]TDSheet!$E$11),0)</f>
        <v>0</v>
      </c>
    </row>
    <row r="224" spans="1:6">
      <c r="A224" s="87" t="s">
        <v>4332</v>
      </c>
      <c r="B224" s="87" t="s">
        <v>4322</v>
      </c>
      <c r="C224" s="87" t="s">
        <v>4332</v>
      </c>
      <c r="D224" s="132" t="str">
        <f t="shared" si="20"/>
        <v>SAS18AR1-A / SAU18AR1-A</v>
      </c>
      <c r="E224" s="132">
        <v>64700</v>
      </c>
      <c r="F224" s="87">
        <f>VLOOKUP("*SAS18AR1-A*",[20]TDSheet!$A:$R,COLUMN([20]TDSheet!$E$11),0)</f>
        <v>3</v>
      </c>
    </row>
    <row r="225" spans="1:6">
      <c r="A225" s="87" t="s">
        <v>4333</v>
      </c>
      <c r="B225" s="87" t="s">
        <v>4323</v>
      </c>
      <c r="C225" s="87" t="s">
        <v>4333</v>
      </c>
      <c r="D225" s="132"/>
      <c r="E225" s="132"/>
      <c r="F225" s="87">
        <f>VLOOKUP("*SAU18AR1-A*",[20]TDSheet!$A:$R,COLUMN([20]TDSheet!$E$11),0)</f>
        <v>0</v>
      </c>
    </row>
    <row r="226" spans="1:6">
      <c r="A226" s="87" t="s">
        <v>4334</v>
      </c>
      <c r="B226" s="87" t="s">
        <v>4324</v>
      </c>
      <c r="C226" s="87" t="s">
        <v>4334</v>
      </c>
      <c r="D226" s="132" t="str">
        <f t="shared" si="20"/>
        <v>SAS24AR1-A / SAU24AR1-A</v>
      </c>
      <c r="E226" s="132">
        <v>83500</v>
      </c>
      <c r="F226" s="87">
        <f>VLOOKUP("*SAS24AR1-A*",[20]TDSheet!$A:$R,COLUMN([20]TDSheet!$E$11),0)</f>
        <v>51</v>
      </c>
    </row>
    <row r="227" spans="1:6">
      <c r="A227" s="87" t="s">
        <v>4335</v>
      </c>
      <c r="B227" s="87" t="s">
        <v>4325</v>
      </c>
      <c r="C227" s="87" t="s">
        <v>4335</v>
      </c>
      <c r="D227" s="132"/>
      <c r="E227" s="132"/>
      <c r="F227" s="87">
        <f>VLOOKUP("*SAU24AR1-A*",[20]TDSheet!$A:$R,COLUMN([20]TDSheet!$E$11),0)</f>
        <v>50</v>
      </c>
    </row>
    <row r="228" spans="1:6">
      <c r="A228" s="130" t="s">
        <v>4428</v>
      </c>
      <c r="B228" s="134"/>
      <c r="C228" s="134"/>
      <c r="D228" s="134"/>
      <c r="E228" s="134"/>
      <c r="F228" s="134"/>
    </row>
    <row r="229" spans="1:6">
      <c r="A229" s="87" t="s">
        <v>4346</v>
      </c>
      <c r="B229" s="87" t="s">
        <v>4336</v>
      </c>
      <c r="C229" s="87" t="s">
        <v>4346</v>
      </c>
      <c r="D229" s="132" t="str">
        <f t="shared" si="20"/>
        <v>ESAS07GL1_H / ESAU07GL1_H</v>
      </c>
      <c r="E229" s="132">
        <v>27800</v>
      </c>
      <c r="F229" s="87">
        <f>VLOOKUP("*ESAS07GL1_H*",[20]TDSheet!$A:$R,COLUMN([20]TDSheet!$E$11),0)</f>
        <v>15</v>
      </c>
    </row>
    <row r="230" spans="1:6">
      <c r="A230" s="87" t="s">
        <v>4347</v>
      </c>
      <c r="B230" s="87" t="s">
        <v>4337</v>
      </c>
      <c r="C230" s="87" t="s">
        <v>4347</v>
      </c>
      <c r="D230" s="132"/>
      <c r="E230" s="132"/>
      <c r="F230" s="87">
        <f>VLOOKUP("*ESAU07GL1_H*",[20]TDSheet!$A:$R,COLUMN([20]TDSheet!$E$11),0)</f>
        <v>15</v>
      </c>
    </row>
    <row r="231" spans="1:6">
      <c r="A231" s="87" t="s">
        <v>4348</v>
      </c>
      <c r="B231" s="87" t="s">
        <v>4338</v>
      </c>
      <c r="C231" s="87" t="s">
        <v>4348</v>
      </c>
      <c r="D231" s="132" t="str">
        <f t="shared" si="20"/>
        <v>ESAS09GL1_H / ESAU09GL1_H</v>
      </c>
      <c r="E231" s="132">
        <v>30000</v>
      </c>
      <c r="F231" s="87">
        <f>VLOOKUP("*ESAS09GL1_H*",[20]TDSheet!$A:$R,COLUMN([20]TDSheet!$E$11),0)</f>
        <v>13</v>
      </c>
    </row>
    <row r="232" spans="1:6">
      <c r="A232" s="87" t="s">
        <v>4349</v>
      </c>
      <c r="B232" s="87" t="s">
        <v>4339</v>
      </c>
      <c r="C232" s="87" t="s">
        <v>4349</v>
      </c>
      <c r="D232" s="132"/>
      <c r="E232" s="132"/>
      <c r="F232" s="87">
        <f>VLOOKUP("*ESAU09GL1_H*",[20]TDSheet!$A:$R,COLUMN([20]TDSheet!$E$11),0)</f>
        <v>13</v>
      </c>
    </row>
    <row r="233" spans="1:6">
      <c r="A233" s="87" t="s">
        <v>4350</v>
      </c>
      <c r="B233" s="87" t="s">
        <v>4340</v>
      </c>
      <c r="C233" s="87" t="s">
        <v>4350</v>
      </c>
      <c r="D233" s="132" t="str">
        <f t="shared" si="20"/>
        <v>ESAS12GL1_H / ESAU12GL1_H</v>
      </c>
      <c r="E233" s="132">
        <v>43200</v>
      </c>
      <c r="F233" s="87">
        <f>VLOOKUP("*ESAS12GL1_H*",[20]TDSheet!$A:$R,COLUMN([20]TDSheet!$E$11),0)</f>
        <v>0</v>
      </c>
    </row>
    <row r="234" spans="1:6">
      <c r="A234" s="87" t="s">
        <v>4351</v>
      </c>
      <c r="B234" s="87" t="s">
        <v>4341</v>
      </c>
      <c r="C234" s="87" t="s">
        <v>4351</v>
      </c>
      <c r="D234" s="132"/>
      <c r="E234" s="132"/>
      <c r="F234" s="87">
        <f>VLOOKUP("*ESAU12GL1_H*",[20]TDSheet!$A:$R,COLUMN([20]TDSheet!$E$11),0)</f>
        <v>0</v>
      </c>
    </row>
    <row r="235" spans="1:6">
      <c r="A235" s="87" t="s">
        <v>4352</v>
      </c>
      <c r="B235" s="87" t="s">
        <v>4342</v>
      </c>
      <c r="C235" s="87" t="s">
        <v>4352</v>
      </c>
      <c r="D235" s="132" t="str">
        <f t="shared" si="20"/>
        <v>ESAS18GL1_H / ESAU18GL1_H</v>
      </c>
      <c r="E235" s="132">
        <v>72200</v>
      </c>
      <c r="F235" s="87">
        <f>VLOOKUP("*ESAS18GL1_H*",[20]TDSheet!$A:$R,COLUMN([20]TDSheet!$E$11),0)</f>
        <v>15</v>
      </c>
    </row>
    <row r="236" spans="1:6">
      <c r="A236" s="87" t="s">
        <v>4353</v>
      </c>
      <c r="B236" s="87" t="s">
        <v>4343</v>
      </c>
      <c r="C236" s="87" t="s">
        <v>4353</v>
      </c>
      <c r="D236" s="132"/>
      <c r="E236" s="132"/>
      <c r="F236" s="87">
        <f>VLOOKUP("*ESAU18GL1_H*",[20]TDSheet!$A:$R,COLUMN([20]TDSheet!$E$11),0)</f>
        <v>15</v>
      </c>
    </row>
    <row r="237" spans="1:6">
      <c r="A237" s="87" t="s">
        <v>4354</v>
      </c>
      <c r="B237" s="87" t="s">
        <v>4344</v>
      </c>
      <c r="C237" s="87" t="s">
        <v>4354</v>
      </c>
      <c r="D237" s="132" t="str">
        <f t="shared" si="20"/>
        <v>ESAS24GL1_H / ESAU24GL1_H</v>
      </c>
      <c r="E237" s="132">
        <v>90100</v>
      </c>
      <c r="F237" s="87">
        <f>VLOOKUP("*ESAS24GL1_H*",[20]TDSheet!$A:$R,COLUMN([20]TDSheet!$E$11),0)</f>
        <v>2</v>
      </c>
    </row>
    <row r="238" spans="1:6">
      <c r="A238" s="87" t="s">
        <v>4355</v>
      </c>
      <c r="B238" s="87" t="s">
        <v>4345</v>
      </c>
      <c r="C238" s="87" t="s">
        <v>4355</v>
      </c>
      <c r="D238" s="132"/>
      <c r="E238" s="132"/>
      <c r="F238" s="87">
        <f>VLOOKUP("*ESAU24GL1_H*",[20]TDSheet!$A:$R,COLUMN([20]TDSheet!$E$11),0)</f>
        <v>2</v>
      </c>
    </row>
    <row r="239" spans="1:6">
      <c r="A239" s="130" t="s">
        <v>4429</v>
      </c>
      <c r="B239" s="134"/>
      <c r="C239" s="134"/>
      <c r="D239" s="134"/>
      <c r="E239" s="134"/>
      <c r="F239" s="134"/>
    </row>
    <row r="240" spans="1:6">
      <c r="A240" s="87" t="s">
        <v>4366</v>
      </c>
      <c r="B240" s="87" t="s">
        <v>4356</v>
      </c>
      <c r="C240" s="87" t="s">
        <v>4366</v>
      </c>
      <c r="D240" s="132" t="str">
        <f t="shared" si="20"/>
        <v>SAS07MR1-A / SAU07MR1-A</v>
      </c>
      <c r="E240" s="132">
        <v>25600</v>
      </c>
      <c r="F240" s="87" t="e">
        <f>VLOOKUP("*SAS07MR1-A*",[20]TDSheet!$A:$R,COLUMN([20]TDSheet!$E$11),0)</f>
        <v>#N/A</v>
      </c>
    </row>
    <row r="241" spans="1:6">
      <c r="A241" s="87" t="s">
        <v>4367</v>
      </c>
      <c r="B241" s="87" t="s">
        <v>4357</v>
      </c>
      <c r="C241" s="87" t="s">
        <v>4367</v>
      </c>
      <c r="D241" s="132"/>
      <c r="E241" s="132"/>
      <c r="F241" s="87" t="e">
        <f>VLOOKUP("*SAU07MR1-A*",[20]TDSheet!$A:$R,COLUMN([20]TDSheet!$E$11),0)</f>
        <v>#N/A</v>
      </c>
    </row>
    <row r="242" spans="1:6">
      <c r="A242" s="87" t="s">
        <v>4368</v>
      </c>
      <c r="B242" s="87" t="s">
        <v>4358</v>
      </c>
      <c r="C242" s="87" t="s">
        <v>4368</v>
      </c>
      <c r="D242" s="132" t="str">
        <f t="shared" si="20"/>
        <v>SAS09MR1-A / SAU09MR1-A</v>
      </c>
      <c r="E242" s="132">
        <v>27600</v>
      </c>
      <c r="F242" s="87" t="e">
        <f>VLOOKUP("*SAS09MR1-A*",[20]TDSheet!$A:$R,COLUMN([20]TDSheet!$E$11),0)</f>
        <v>#N/A</v>
      </c>
    </row>
    <row r="243" spans="1:6">
      <c r="A243" s="87" t="s">
        <v>4369</v>
      </c>
      <c r="B243" s="87" t="s">
        <v>4359</v>
      </c>
      <c r="C243" s="87" t="s">
        <v>4369</v>
      </c>
      <c r="D243" s="132"/>
      <c r="E243" s="132"/>
      <c r="F243" s="87">
        <f>VLOOKUP("*SAU09MR1-A*",[20]TDSheet!$A:$R,COLUMN([20]TDSheet!$E$11),0)</f>
        <v>1</v>
      </c>
    </row>
    <row r="244" spans="1:6">
      <c r="A244" s="87" t="s">
        <v>4370</v>
      </c>
      <c r="B244" s="87" t="s">
        <v>4360</v>
      </c>
      <c r="C244" s="87" t="s">
        <v>4370</v>
      </c>
      <c r="D244" s="132" t="str">
        <f t="shared" si="20"/>
        <v>SAS12MR1-A / SAU12MR1-A</v>
      </c>
      <c r="E244" s="132">
        <v>36600</v>
      </c>
      <c r="F244" s="87">
        <f>VLOOKUP("*SAS12MR1-A*",[20]TDSheet!$A:$R,COLUMN([20]TDSheet!$E$11),0)</f>
        <v>66</v>
      </c>
    </row>
    <row r="245" spans="1:6">
      <c r="A245" s="87" t="s">
        <v>4371</v>
      </c>
      <c r="B245" s="87" t="s">
        <v>4361</v>
      </c>
      <c r="C245" s="87" t="s">
        <v>4371</v>
      </c>
      <c r="D245" s="132"/>
      <c r="E245" s="132"/>
      <c r="F245" s="87">
        <f>VLOOKUP("*SAU12MR1-A*",[20]TDSheet!$A:$R,COLUMN([20]TDSheet!$E$11),0)</f>
        <v>66</v>
      </c>
    </row>
    <row r="246" spans="1:6">
      <c r="A246" s="87" t="s">
        <v>4372</v>
      </c>
      <c r="B246" s="87" t="s">
        <v>4362</v>
      </c>
      <c r="C246" s="87" t="s">
        <v>4372</v>
      </c>
      <c r="D246" s="132" t="str">
        <f t="shared" si="20"/>
        <v>SAS18MR1-A / SAU18MR1-A</v>
      </c>
      <c r="E246" s="132">
        <v>61500</v>
      </c>
      <c r="F246" s="87">
        <f>VLOOKUP("*SAS18MR1-A*",[20]TDSheet!$A:$R,COLUMN([20]TDSheet!$E$11),0)</f>
        <v>0</v>
      </c>
    </row>
    <row r="247" spans="1:6">
      <c r="A247" s="87" t="s">
        <v>4373</v>
      </c>
      <c r="B247" s="87" t="s">
        <v>4363</v>
      </c>
      <c r="C247" s="87" t="s">
        <v>4373</v>
      </c>
      <c r="D247" s="132"/>
      <c r="E247" s="132"/>
      <c r="F247" s="87">
        <f>VLOOKUP("*SAU18MR1-A*",[20]TDSheet!$A:$R,COLUMN([20]TDSheet!$E$11),0)</f>
        <v>0</v>
      </c>
    </row>
    <row r="248" spans="1:6">
      <c r="A248" s="87" t="s">
        <v>4374</v>
      </c>
      <c r="B248" s="87" t="s">
        <v>4364</v>
      </c>
      <c r="C248" s="87" t="s">
        <v>4374</v>
      </c>
      <c r="D248" s="132" t="str">
        <f t="shared" si="20"/>
        <v>SAS24MR2-A / SAU24MR2-A</v>
      </c>
      <c r="E248" s="132">
        <v>79300</v>
      </c>
      <c r="F248" s="87">
        <f>VLOOKUP("*SAS24MR2-A*",[20]TDSheet!$A:$R,COLUMN([20]TDSheet!$E$11),0)</f>
        <v>0</v>
      </c>
    </row>
    <row r="249" spans="1:6">
      <c r="A249" s="87" t="s">
        <v>4375</v>
      </c>
      <c r="B249" s="87" t="s">
        <v>4365</v>
      </c>
      <c r="C249" s="87" t="s">
        <v>4375</v>
      </c>
      <c r="D249" s="132"/>
      <c r="E249" s="132"/>
      <c r="F249" s="87">
        <f>VLOOKUP("*SAU24MR2-A*",[20]TDSheet!$A:$R,COLUMN([20]TDSheet!$E$11),0)</f>
        <v>1</v>
      </c>
    </row>
    <row r="250" spans="1:6">
      <c r="A250" s="130" t="s">
        <v>4430</v>
      </c>
      <c r="B250" s="134"/>
      <c r="C250" s="134"/>
      <c r="D250" s="134"/>
      <c r="E250" s="134"/>
      <c r="F250" s="134"/>
    </row>
    <row r="251" spans="1:6">
      <c r="A251" s="87" t="s">
        <v>4388</v>
      </c>
      <c r="B251" s="87" t="s">
        <v>4376</v>
      </c>
      <c r="C251" s="87" t="s">
        <v>4388</v>
      </c>
      <c r="D251" s="132" t="str">
        <f t="shared" si="20"/>
        <v>SAS07B5-A / SAU07B5-A</v>
      </c>
      <c r="E251" s="132">
        <v>23300</v>
      </c>
      <c r="F251" s="87">
        <f>VLOOKUP("*SAS07B5-A*",[20]TDSheet!$A:$R,COLUMN([20]TDSheet!$E$11),0)</f>
        <v>169</v>
      </c>
    </row>
    <row r="252" spans="1:6">
      <c r="A252" s="87" t="s">
        <v>4389</v>
      </c>
      <c r="B252" s="87" t="s">
        <v>4377</v>
      </c>
      <c r="C252" s="87" t="s">
        <v>4389</v>
      </c>
      <c r="D252" s="132"/>
      <c r="E252" s="132"/>
      <c r="F252" s="87">
        <f>VLOOKUP("*SAU07B5-A*",[20]TDSheet!$A:$R,COLUMN([20]TDSheet!$E$11),0)</f>
        <v>0</v>
      </c>
    </row>
    <row r="253" spans="1:6">
      <c r="A253" s="87" t="s">
        <v>4390</v>
      </c>
      <c r="B253" s="87" t="s">
        <v>4378</v>
      </c>
      <c r="C253" s="87" t="s">
        <v>4390</v>
      </c>
      <c r="D253" s="132" t="str">
        <f t="shared" si="20"/>
        <v>SAS09B5-A / SAU09B5-A</v>
      </c>
      <c r="E253" s="132">
        <v>25100</v>
      </c>
      <c r="F253" s="87">
        <f>VLOOKUP("*SAS09B5-A*",[20]TDSheet!$A:$R,COLUMN([20]TDSheet!$E$11),0)</f>
        <v>213</v>
      </c>
    </row>
    <row r="254" spans="1:6">
      <c r="A254" s="87" t="s">
        <v>4391</v>
      </c>
      <c r="B254" s="87" t="s">
        <v>4379</v>
      </c>
      <c r="C254" s="87" t="s">
        <v>4391</v>
      </c>
      <c r="D254" s="132"/>
      <c r="E254" s="132"/>
      <c r="F254" s="87">
        <f>VLOOKUP("*SAU09B5-A*",[20]TDSheet!$A:$R,COLUMN([20]TDSheet!$E$11),0)</f>
        <v>214</v>
      </c>
    </row>
    <row r="255" spans="1:6">
      <c r="A255" s="87" t="s">
        <v>4392</v>
      </c>
      <c r="B255" s="87" t="s">
        <v>4380</v>
      </c>
      <c r="C255" s="87" t="s">
        <v>4392</v>
      </c>
      <c r="D255" s="132" t="str">
        <f t="shared" si="20"/>
        <v>SAS12B5-A / SAU12B5-A</v>
      </c>
      <c r="E255" s="132">
        <v>34400</v>
      </c>
      <c r="F255" s="87" t="e">
        <f>VLOOKUP("*SAS12B5-A*",[20]TDSheet!$A:$R,COLUMN([20]TDSheet!$E$11),0)</f>
        <v>#N/A</v>
      </c>
    </row>
    <row r="256" spans="1:6">
      <c r="A256" s="87" t="s">
        <v>4393</v>
      </c>
      <c r="B256" s="87" t="s">
        <v>4381</v>
      </c>
      <c r="C256" s="87" t="s">
        <v>4393</v>
      </c>
      <c r="D256" s="132"/>
      <c r="E256" s="132"/>
      <c r="F256" s="87" t="e">
        <f>VLOOKUP("*SAU12B5-A*",[20]TDSheet!$A:$R,COLUMN([20]TDSheet!$E$11),0)</f>
        <v>#N/A</v>
      </c>
    </row>
    <row r="257" spans="1:6">
      <c r="A257" s="87" t="s">
        <v>4394</v>
      </c>
      <c r="B257" s="87" t="s">
        <v>4382</v>
      </c>
      <c r="C257" s="87" t="s">
        <v>4394</v>
      </c>
      <c r="D257" s="132" t="str">
        <f t="shared" ref="D257:D274" si="21">_xlfn.CONCAT(C257," / ",C258)</f>
        <v>SAS18B5-A / SAU18B5-A</v>
      </c>
      <c r="E257" s="132">
        <v>56000</v>
      </c>
      <c r="F257" s="87" t="e">
        <f>VLOOKUP("*SAS18B5-A*",[20]TDSheet!$A:$R,COLUMN([20]TDSheet!$E$11),0)</f>
        <v>#N/A</v>
      </c>
    </row>
    <row r="258" spans="1:6">
      <c r="A258" s="87" t="s">
        <v>4395</v>
      </c>
      <c r="B258" s="87" t="s">
        <v>4383</v>
      </c>
      <c r="C258" s="87" t="s">
        <v>4395</v>
      </c>
      <c r="D258" s="132"/>
      <c r="E258" s="132"/>
      <c r="F258" s="87" t="e">
        <f>VLOOKUP("*SAU18B5-A*",[20]TDSheet!$A:$R,COLUMN([20]TDSheet!$E$11),0)</f>
        <v>#N/A</v>
      </c>
    </row>
    <row r="259" spans="1:6">
      <c r="A259" s="87" t="s">
        <v>4396</v>
      </c>
      <c r="B259" s="87" t="s">
        <v>4384</v>
      </c>
      <c r="C259" s="87" t="s">
        <v>4396</v>
      </c>
      <c r="D259" s="132" t="str">
        <f t="shared" si="21"/>
        <v>SAS24B5-A / SAU24B5-A</v>
      </c>
      <c r="E259" s="132">
        <v>72200</v>
      </c>
      <c r="F259" s="87">
        <f>VLOOKUP("*SAS24B5-A*",[20]TDSheet!$A:$R,COLUMN([20]TDSheet!$E$11),0)</f>
        <v>119</v>
      </c>
    </row>
    <row r="260" spans="1:6">
      <c r="A260" s="87" t="s">
        <v>4397</v>
      </c>
      <c r="B260" s="87" t="s">
        <v>4385</v>
      </c>
      <c r="C260" s="87" t="s">
        <v>4397</v>
      </c>
      <c r="D260" s="132"/>
      <c r="E260" s="132"/>
      <c r="F260" s="87">
        <f>VLOOKUP("*SAU24B5-A*",[20]TDSheet!$A:$R,COLUMN([20]TDSheet!$E$11),0)</f>
        <v>0</v>
      </c>
    </row>
    <row r="261" spans="1:6">
      <c r="A261" s="87" t="s">
        <v>4398</v>
      </c>
      <c r="B261" s="87" t="s">
        <v>4386</v>
      </c>
      <c r="C261" s="87" t="s">
        <v>4398</v>
      </c>
      <c r="D261" s="132" t="str">
        <f t="shared" si="21"/>
        <v>SAS36B5-A / SAU36B5-A</v>
      </c>
      <c r="E261" s="132">
        <v>117000</v>
      </c>
      <c r="F261" s="87">
        <f>VLOOKUP("*SAS36B5-A*",[20]TDSheet!$A:$R,COLUMN([20]TDSheet!$E$11),0)</f>
        <v>88</v>
      </c>
    </row>
    <row r="262" spans="1:6">
      <c r="A262" s="87" t="s">
        <v>4399</v>
      </c>
      <c r="B262" s="87" t="s">
        <v>4387</v>
      </c>
      <c r="C262" s="87" t="s">
        <v>4399</v>
      </c>
      <c r="D262" s="132"/>
      <c r="E262" s="132"/>
      <c r="F262" s="87">
        <f>VLOOKUP("*SAU36B5-A*",[20]TDSheet!$A:$R,COLUMN([20]TDSheet!$E$11),0)</f>
        <v>86</v>
      </c>
    </row>
    <row r="263" spans="1:6">
      <c r="A263" s="130" t="s">
        <v>4431</v>
      </c>
      <c r="B263" s="134"/>
      <c r="C263" s="134"/>
      <c r="D263" s="134"/>
      <c r="E263" s="134"/>
      <c r="F263" s="134"/>
    </row>
    <row r="264" spans="1:6">
      <c r="A264" s="87" t="s">
        <v>4412</v>
      </c>
      <c r="B264" s="87" t="s">
        <v>4400</v>
      </c>
      <c r="C264" s="87" t="s">
        <v>4412</v>
      </c>
      <c r="D264" s="132" t="str">
        <f t="shared" si="21"/>
        <v>SAS07B4-A / SAU07B4-A</v>
      </c>
      <c r="E264" s="133">
        <v>22400</v>
      </c>
      <c r="F264" s="87">
        <f>VLOOKUP("*SAS07B4-A*",[20]TDSheet!$A:$R,COLUMN([20]TDSheet!$E$11),0)</f>
        <v>0</v>
      </c>
    </row>
    <row r="265" spans="1:6">
      <c r="A265" s="87" t="s">
        <v>4413</v>
      </c>
      <c r="B265" s="87" t="s">
        <v>4401</v>
      </c>
      <c r="C265" s="87" t="s">
        <v>4413</v>
      </c>
      <c r="D265" s="132"/>
      <c r="E265" s="133"/>
      <c r="F265" s="87">
        <f>VLOOKUP("*SAU07B4-A*",[20]TDSheet!$A:$R,COLUMN([20]TDSheet!$E$11),0)</f>
        <v>0</v>
      </c>
    </row>
    <row r="266" spans="1:6">
      <c r="A266" s="87" t="s">
        <v>4414</v>
      </c>
      <c r="B266" s="87" t="s">
        <v>4402</v>
      </c>
      <c r="C266" s="87" t="s">
        <v>4414</v>
      </c>
      <c r="D266" s="132" t="str">
        <f t="shared" si="21"/>
        <v>SAS09B4-A / SAU09B4-A</v>
      </c>
      <c r="E266" s="133">
        <v>24700</v>
      </c>
      <c r="F266" s="87">
        <f>VLOOKUP("*SAS09B4-A*",[20]TDSheet!$A:$R,COLUMN([20]TDSheet!$E$11),0)</f>
        <v>37</v>
      </c>
    </row>
    <row r="267" spans="1:6">
      <c r="A267" s="87" t="s">
        <v>4415</v>
      </c>
      <c r="B267" s="87" t="s">
        <v>4403</v>
      </c>
      <c r="C267" s="87" t="s">
        <v>4415</v>
      </c>
      <c r="D267" s="132"/>
      <c r="E267" s="133"/>
      <c r="F267" s="87">
        <f>VLOOKUP("*SAU09B4-A*",[20]TDSheet!$A:$R,COLUMN([20]TDSheet!$E$11),0)</f>
        <v>0</v>
      </c>
    </row>
    <row r="268" spans="1:6">
      <c r="A268" s="87" t="s">
        <v>4416</v>
      </c>
      <c r="B268" s="87" t="s">
        <v>4404</v>
      </c>
      <c r="C268" s="87" t="s">
        <v>4416</v>
      </c>
      <c r="D268" s="132" t="str">
        <f t="shared" si="21"/>
        <v>SAS12B4-A / SAU12B4-A</v>
      </c>
      <c r="E268" s="133">
        <v>34100</v>
      </c>
      <c r="F268" s="87">
        <f>VLOOKUP("*SAS12B4-A*",[20]TDSheet!$A:$R,COLUMN([20]TDSheet!$E$11),0)</f>
        <v>102</v>
      </c>
    </row>
    <row r="269" spans="1:6">
      <c r="A269" s="87" t="s">
        <v>4417</v>
      </c>
      <c r="B269" s="87" t="s">
        <v>4405</v>
      </c>
      <c r="C269" s="87" t="s">
        <v>4417</v>
      </c>
      <c r="D269" s="132"/>
      <c r="E269" s="133"/>
      <c r="F269" s="87">
        <f>VLOOKUP("*SAU12B4-A*",[20]TDSheet!$A:$R,COLUMN([20]TDSheet!$E$11),0)</f>
        <v>110</v>
      </c>
    </row>
    <row r="270" spans="1:6">
      <c r="A270" s="87" t="s">
        <v>4418</v>
      </c>
      <c r="B270" s="87" t="s">
        <v>4406</v>
      </c>
      <c r="C270" s="87" t="s">
        <v>4418</v>
      </c>
      <c r="D270" s="132" t="str">
        <f t="shared" si="21"/>
        <v>SAS18B4-A / SAU18B4-A</v>
      </c>
      <c r="E270" s="133">
        <v>55400</v>
      </c>
      <c r="F270" s="87">
        <f>VLOOKUP("*SAS18B4-A*",[20]TDSheet!$A:$R,COLUMN([20]TDSheet!$E$11),0)</f>
        <v>140</v>
      </c>
    </row>
    <row r="271" spans="1:6">
      <c r="A271" s="87" t="s">
        <v>4419</v>
      </c>
      <c r="B271" s="87" t="s">
        <v>4407</v>
      </c>
      <c r="C271" s="87" t="s">
        <v>4419</v>
      </c>
      <c r="D271" s="132"/>
      <c r="E271" s="133"/>
      <c r="F271" s="87">
        <f>VLOOKUP("*SAU18B4-A*",[20]TDSheet!$A:$R,COLUMN([20]TDSheet!$E$11),0)</f>
        <v>0</v>
      </c>
    </row>
    <row r="272" spans="1:6">
      <c r="A272" s="87" t="s">
        <v>4420</v>
      </c>
      <c r="B272" s="87" t="s">
        <v>4408</v>
      </c>
      <c r="C272" s="87" t="s">
        <v>4420</v>
      </c>
      <c r="D272" s="132" t="str">
        <f t="shared" si="21"/>
        <v>SAS24B4-A / SAU24B4-A</v>
      </c>
      <c r="E272" s="133">
        <v>72200</v>
      </c>
      <c r="F272" s="87" t="e">
        <f>VLOOKUP("*SAS24B4-A*",[20]TDSheet!$A:$R,COLUMN([20]TDSheet!$E$11),0)</f>
        <v>#N/A</v>
      </c>
    </row>
    <row r="273" spans="1:6">
      <c r="A273" s="87" t="s">
        <v>4421</v>
      </c>
      <c r="B273" s="87" t="s">
        <v>4409</v>
      </c>
      <c r="C273" s="87" t="s">
        <v>4421</v>
      </c>
      <c r="D273" s="132"/>
      <c r="E273" s="133"/>
      <c r="F273" s="87" t="e">
        <f>VLOOKUP("*SAU24B4-A*",[20]TDSheet!$A:$R,COLUMN([20]TDSheet!$E$11),0)</f>
        <v>#N/A</v>
      </c>
    </row>
    <row r="274" spans="1:6">
      <c r="A274" s="87" t="s">
        <v>4422</v>
      </c>
      <c r="B274" s="87" t="s">
        <v>4410</v>
      </c>
      <c r="C274" s="87" t="s">
        <v>4422</v>
      </c>
      <c r="D274" s="132" t="str">
        <f t="shared" si="21"/>
        <v>SAS30B4-A / SAU30B4-A</v>
      </c>
      <c r="E274" s="133">
        <v>92800</v>
      </c>
      <c r="F274" s="87">
        <f>VLOOKUP("*SAS30B4-A*",[20]TDSheet!$A:$R,COLUMN([20]TDSheet!$E$11),0)</f>
        <v>285</v>
      </c>
    </row>
    <row r="275" spans="1:6">
      <c r="A275" s="87" t="s">
        <v>4423</v>
      </c>
      <c r="B275" s="87" t="s">
        <v>4411</v>
      </c>
      <c r="C275" s="87" t="s">
        <v>4423</v>
      </c>
      <c r="D275" s="132"/>
      <c r="E275" s="133"/>
      <c r="F275" s="87">
        <f>VLOOKUP("*SAU30B4-A*",[20]TDSheet!$A:$R,COLUMN([20]TDSheet!$E$11),0)</f>
        <v>285</v>
      </c>
    </row>
    <row r="276" spans="1:6">
      <c r="A276" s="130" t="s">
        <v>4439</v>
      </c>
      <c r="B276" s="130"/>
      <c r="C276" s="130"/>
      <c r="D276" s="130"/>
      <c r="E276" s="130"/>
      <c r="F276" s="130"/>
    </row>
    <row r="277" spans="1:6">
      <c r="A277" s="87" t="s">
        <v>1754</v>
      </c>
      <c r="B277" s="87" t="s">
        <v>1862</v>
      </c>
      <c r="C277" s="87" t="s">
        <v>1754</v>
      </c>
      <c r="D277" s="87" t="s">
        <v>1755</v>
      </c>
      <c r="E277" s="86">
        <v>3090</v>
      </c>
      <c r="F277" s="87" t="e">
        <f>VLOOKUP("*SIW01MID*",[20]TDSheet!$A:$R,COLUMN([20]TDSheet!$E$11),0)</f>
        <v>#N/A</v>
      </c>
    </row>
    <row r="278" spans="1:6">
      <c r="A278" s="87" t="s">
        <v>1756</v>
      </c>
      <c r="B278" s="87" t="s">
        <v>4433</v>
      </c>
      <c r="C278" s="87" t="s">
        <v>1756</v>
      </c>
      <c r="D278" s="87" t="s">
        <v>4435</v>
      </c>
      <c r="E278" s="86">
        <v>3090</v>
      </c>
      <c r="F278" s="87" t="e">
        <f>VLOOKUP("*SIW01MB1*",[20]TDSheet!$A:$R,COLUMN([20]TDSheet!$E$11),0)</f>
        <v>#N/A</v>
      </c>
    </row>
    <row r="279" spans="1:6">
      <c r="A279" s="87" t="s">
        <v>4432</v>
      </c>
      <c r="B279" s="87" t="s">
        <v>4434</v>
      </c>
      <c r="C279" s="87" t="s">
        <v>4432</v>
      </c>
      <c r="D279" s="87" t="s">
        <v>4436</v>
      </c>
      <c r="E279" s="86">
        <v>3090</v>
      </c>
      <c r="F279" s="87">
        <f>VLOOKUP("*SIW02A1*",[20]TDSheet!$A:$R,COLUMN([20]TDSheet!$E$11),0)</f>
        <v>113</v>
      </c>
    </row>
    <row r="280" spans="1:6">
      <c r="A280" s="87" t="s">
        <v>6139</v>
      </c>
      <c r="B280" s="87" t="s">
        <v>4437</v>
      </c>
      <c r="C280" s="87" t="s">
        <v>1757</v>
      </c>
      <c r="D280" s="87" t="s">
        <v>4438</v>
      </c>
      <c r="E280" s="86">
        <v>490</v>
      </c>
      <c r="F280" s="87">
        <f>VLOOKUP("*YKR-T/121E*",[20]TDSheet!$A:$R,COLUMN([20]TDSheet!$E$11),0)</f>
        <v>1784</v>
      </c>
    </row>
    <row r="281" spans="1:6" ht="15.75">
      <c r="A281" s="129" t="s">
        <v>5838</v>
      </c>
      <c r="B281" s="129"/>
      <c r="C281" s="129"/>
      <c r="D281" s="129"/>
      <c r="E281" s="129"/>
      <c r="F281" s="129"/>
    </row>
    <row r="282" spans="1:6">
      <c r="A282" s="130" t="s">
        <v>6140</v>
      </c>
      <c r="B282" s="134"/>
      <c r="C282" s="134"/>
      <c r="D282" s="134"/>
      <c r="E282" s="134"/>
      <c r="F282" s="134"/>
    </row>
    <row r="283" spans="1:6">
      <c r="A283" s="87" t="s">
        <v>6030</v>
      </c>
      <c r="B283" s="87" t="s">
        <v>6031</v>
      </c>
      <c r="D283" s="87" t="str">
        <f t="shared" ref="D283:D289" si="22">B283</f>
        <v>ESAM14M2_AR2_DC2</v>
      </c>
      <c r="E283" s="86">
        <f>VLOOKUP(A283,'[21]SMART MULTI'!$A:$K,COLUMN('[21]SMART MULTI'!$I$11),0)</f>
        <v>69400</v>
      </c>
      <c r="F283" s="87">
        <f>VLOOKUP("*ESAM14M2_AR2_DC2*",[20]TDSheet!$A:$R,COLUMN([20]TDSheet!$E$11),0)</f>
        <v>118</v>
      </c>
    </row>
    <row r="284" spans="1:6">
      <c r="A284" s="87" t="s">
        <v>6032</v>
      </c>
      <c r="B284" s="87" t="s">
        <v>6033</v>
      </c>
      <c r="D284" s="87" t="str">
        <f t="shared" si="22"/>
        <v>ESAM18M2_AR2_DC2</v>
      </c>
      <c r="E284" s="86">
        <f>VLOOKUP(A284,'[21]SMART MULTI'!$A:$K,COLUMN('[21]SMART MULTI'!$I$11),0)</f>
        <v>73600</v>
      </c>
      <c r="F284" s="87">
        <f>VLOOKUP("*ESAM18M2_AR2_DC2*",[20]TDSheet!$A:$R,COLUMN([20]TDSheet!$E$11),0)</f>
        <v>10</v>
      </c>
    </row>
    <row r="285" spans="1:6">
      <c r="A285" s="87" t="s">
        <v>6034</v>
      </c>
      <c r="B285" s="87" t="s">
        <v>6035</v>
      </c>
      <c r="D285" s="87" t="str">
        <f t="shared" si="22"/>
        <v>ESAM21M2_AR2_DC3</v>
      </c>
      <c r="E285" s="86">
        <f>VLOOKUP(A285,'[21]SMART MULTI'!$A:$K,COLUMN('[21]SMART MULTI'!$I$11),0)</f>
        <v>90900</v>
      </c>
      <c r="F285" s="87">
        <f>VLOOKUP("*ESAM21M2_AR2_DC3*",[20]TDSheet!$A:$R,COLUMN([20]TDSheet!$E$11),0)</f>
        <v>17</v>
      </c>
    </row>
    <row r="286" spans="1:6">
      <c r="A286" s="87" t="s">
        <v>6036</v>
      </c>
      <c r="B286" s="87" t="s">
        <v>6037</v>
      </c>
      <c r="D286" s="87" t="str">
        <f t="shared" si="22"/>
        <v>ESAM27M2_AR2_DC3</v>
      </c>
      <c r="E286" s="86">
        <f>VLOOKUP(A286,'[21]SMART MULTI'!$A:$K,COLUMN('[21]SMART MULTI'!$I$11),0)</f>
        <v>97600</v>
      </c>
      <c r="F286" s="87">
        <f>VLOOKUP("*ESAM27M2_AR2_DC3*",[20]TDSheet!$A:$R,COLUMN([20]TDSheet!$E$11),0)</f>
        <v>122</v>
      </c>
    </row>
    <row r="287" spans="1:6">
      <c r="A287" s="87" t="s">
        <v>6038</v>
      </c>
      <c r="B287" s="87" t="s">
        <v>6039</v>
      </c>
      <c r="D287" s="87" t="str">
        <f t="shared" si="22"/>
        <v>ESAM28M2_AR2_DC4</v>
      </c>
      <c r="E287" s="86">
        <f>VLOOKUP(A287,'[21]SMART MULTI'!$A:$K,COLUMN('[21]SMART MULTI'!$I$11),0)</f>
        <v>140700</v>
      </c>
      <c r="F287" s="87">
        <f>VLOOKUP("*ESAM28M2_AR2_DC4*",[20]TDSheet!$A:$R,COLUMN([20]TDSheet!$E$11),0)</f>
        <v>13</v>
      </c>
    </row>
    <row r="288" spans="1:6">
      <c r="A288" s="87" t="s">
        <v>6040</v>
      </c>
      <c r="B288" s="87" t="s">
        <v>6041</v>
      </c>
      <c r="D288" s="87" t="str">
        <f t="shared" si="22"/>
        <v>ESAM36M2_AR2_DC4</v>
      </c>
      <c r="E288" s="86">
        <f>VLOOKUP(A288,'[21]SMART MULTI'!$A:$K,COLUMN('[21]SMART MULTI'!$I$11),0)</f>
        <v>174800</v>
      </c>
      <c r="F288" s="87">
        <f>VLOOKUP("*ESAM36M2_AR2_DC4*",[20]TDSheet!$A:$R,COLUMN([20]TDSheet!$E$11),0)</f>
        <v>36</v>
      </c>
    </row>
    <row r="289" spans="1:6">
      <c r="A289" s="87" t="s">
        <v>6042</v>
      </c>
      <c r="B289" s="87" t="s">
        <v>6043</v>
      </c>
      <c r="D289" s="87" t="str">
        <f t="shared" si="22"/>
        <v>ESAM42M2_AR2_DC5</v>
      </c>
      <c r="E289" s="86">
        <f>VLOOKUP(A289,'[21]SMART MULTI'!$A:$K,COLUMN('[21]SMART MULTI'!$I$11),0)</f>
        <v>181400</v>
      </c>
      <c r="F289" s="87">
        <f>VLOOKUP("*ESAM42M2_AR2_DC5*",[20]TDSheet!$A:$R,COLUMN([20]TDSheet!$E$11),0)</f>
        <v>2</v>
      </c>
    </row>
    <row r="290" spans="1:6">
      <c r="A290" s="130" t="s">
        <v>6141</v>
      </c>
      <c r="B290" s="134"/>
      <c r="C290" s="134"/>
      <c r="D290" s="134"/>
      <c r="E290" s="134"/>
      <c r="F290" s="134"/>
    </row>
    <row r="291" spans="1:6">
      <c r="A291" s="87" t="s">
        <v>6044</v>
      </c>
      <c r="B291" s="87" t="s">
        <v>6045</v>
      </c>
      <c r="D291" s="87" t="str">
        <f>B291</f>
        <v>ESAS07M3_WF_AR2_DC</v>
      </c>
      <c r="E291" s="86">
        <f>VLOOKUP(A291,'[21]SMART MULTI'!$A:$K,COLUMN('[21]SMART MULTI'!$I$11),0)</f>
        <v>18400</v>
      </c>
      <c r="F291" s="87">
        <f>VLOOKUP("*ESAS07M3_WF_AR2_DC*",[20]TDSheet!$A:$R,COLUMN([20]TDSheet!$E$11),0)</f>
        <v>100</v>
      </c>
    </row>
    <row r="292" spans="1:6">
      <c r="A292" s="87" t="s">
        <v>6046</v>
      </c>
      <c r="B292" s="87" t="s">
        <v>6047</v>
      </c>
      <c r="D292" s="87" t="str">
        <f>B292</f>
        <v>ESAS09M3_WF_AR2_DC</v>
      </c>
      <c r="E292" s="86">
        <f>VLOOKUP(A292,'[21]SMART MULTI'!$A:$K,COLUMN('[21]SMART MULTI'!$I$11),0)</f>
        <v>19000</v>
      </c>
      <c r="F292" s="87">
        <f>VLOOKUP("*ESAS09M3_WF_AR2_DC*",[20]TDSheet!$A:$R,COLUMN([20]TDSheet!$E$11),0)</f>
        <v>44</v>
      </c>
    </row>
    <row r="293" spans="1:6">
      <c r="A293" s="87" t="s">
        <v>6048</v>
      </c>
      <c r="B293" s="87" t="s">
        <v>6049</v>
      </c>
      <c r="D293" s="87" t="str">
        <f>B293</f>
        <v>ESAS12M3_WF_AR2_DC</v>
      </c>
      <c r="E293" s="86">
        <f>VLOOKUP(A293,'[21]SMART MULTI'!$A:$K,COLUMN('[21]SMART MULTI'!$I$11),0)</f>
        <v>19900</v>
      </c>
      <c r="F293" s="87">
        <f>VLOOKUP("*ESAS12M3_WF_AR2_DC*",[20]TDSheet!$A:$R,COLUMN([20]TDSheet!$E$11),0)</f>
        <v>5</v>
      </c>
    </row>
    <row r="294" spans="1:6">
      <c r="A294" s="87" t="s">
        <v>6050</v>
      </c>
      <c r="B294" s="87" t="s">
        <v>6051</v>
      </c>
      <c r="D294" s="87" t="str">
        <f>B294</f>
        <v>ESAS18M3_WF_AR2_DC</v>
      </c>
      <c r="E294" s="86">
        <f>VLOOKUP(A294,'[21]SMART MULTI'!$A:$K,COLUMN('[21]SMART MULTI'!$I$11),0)</f>
        <v>26900</v>
      </c>
      <c r="F294" s="87">
        <f>VLOOKUP("*ESAS18M3_WF_AR2_DC*",[20]TDSheet!$A:$R,COLUMN([20]TDSheet!$E$11),0)</f>
        <v>15</v>
      </c>
    </row>
    <row r="295" spans="1:6">
      <c r="A295" s="87" t="s">
        <v>6052</v>
      </c>
      <c r="B295" s="87" t="s">
        <v>6053</v>
      </c>
      <c r="D295" s="87" t="str">
        <f>B295</f>
        <v>ESAS24M3_WF_AR2_DC</v>
      </c>
      <c r="E295" s="86">
        <f>VLOOKUP(A295,'[21]SMART MULTI'!$A:$K,COLUMN('[21]SMART MULTI'!$I$11),0)</f>
        <v>35600</v>
      </c>
      <c r="F295" s="87" t="e">
        <f>VLOOKUP("*ESAS24M3_WF_AR2_DC*",[20]TDSheet!$A:$R,COLUMN([20]TDSheet!$E$11),0)</f>
        <v>#N/A</v>
      </c>
    </row>
    <row r="296" spans="1:6">
      <c r="A296" s="130" t="s">
        <v>6142</v>
      </c>
      <c r="B296" s="134"/>
      <c r="C296" s="134"/>
      <c r="D296" s="134"/>
      <c r="E296" s="134"/>
      <c r="F296" s="134"/>
    </row>
    <row r="297" spans="1:6">
      <c r="A297" s="87" t="s">
        <v>6054</v>
      </c>
      <c r="B297" s="87" t="s">
        <v>6055</v>
      </c>
      <c r="D297" s="87" t="str">
        <f>B297</f>
        <v>ESAS07M3_WFB_AR2_DC</v>
      </c>
      <c r="E297" s="86">
        <f>VLOOKUP(A297,'[21]SMART MULTI'!$A:$K,COLUMN('[21]SMART MULTI'!$I$11),0)</f>
        <v>19700</v>
      </c>
      <c r="F297" s="87">
        <f>VLOOKUP("*ESAS07M3_WFB_AR2_DC*",[20]TDSheet!$A:$R,COLUMN([20]TDSheet!$E$11),0)</f>
        <v>24</v>
      </c>
    </row>
    <row r="298" spans="1:6">
      <c r="A298" s="87" t="s">
        <v>6056</v>
      </c>
      <c r="B298" s="87" t="s">
        <v>6057</v>
      </c>
      <c r="D298" s="87" t="str">
        <f>B298</f>
        <v>ESAS09M3_WFB_AR2_DC</v>
      </c>
      <c r="E298" s="86">
        <f>VLOOKUP(A298,'[21]SMART MULTI'!$A:$K,COLUMN('[21]SMART MULTI'!$I$11),0)</f>
        <v>22500</v>
      </c>
      <c r="F298" s="87">
        <f>VLOOKUP("*ESAS09M3_WFB_AR2_DC*",[20]TDSheet!$A:$R,COLUMN([20]TDSheet!$E$11),0)</f>
        <v>22</v>
      </c>
    </row>
    <row r="299" spans="1:6">
      <c r="A299" s="87" t="s">
        <v>6058</v>
      </c>
      <c r="B299" s="87" t="s">
        <v>6059</v>
      </c>
      <c r="D299" s="87" t="str">
        <f>B299</f>
        <v>ESAS12M3_WFB_AR2_DC</v>
      </c>
      <c r="E299" s="86">
        <f>VLOOKUP(A299,'[21]SMART MULTI'!$A:$K,COLUMN('[21]SMART MULTI'!$I$11),0)</f>
        <v>23100</v>
      </c>
      <c r="F299" s="87">
        <f>VLOOKUP("*ESAS12M3_WFB_AR2_DC*",[20]TDSheet!$A:$R,COLUMN([20]TDSheet!$E$11),0)</f>
        <v>14</v>
      </c>
    </row>
    <row r="300" spans="1:6">
      <c r="A300" s="87" t="s">
        <v>6060</v>
      </c>
      <c r="B300" s="87" t="s">
        <v>6061</v>
      </c>
      <c r="D300" s="87" t="str">
        <f>B300</f>
        <v>ESAS18M3_WFB_AR2_DC</v>
      </c>
      <c r="E300" s="86">
        <f>VLOOKUP(A300,'[21]SMART MULTI'!$A:$K,COLUMN('[21]SMART MULTI'!$I$11),0)</f>
        <v>28100</v>
      </c>
      <c r="F300" s="87">
        <f>VLOOKUP("*ESAS18M3_WFB_AR2_DC*",[20]TDSheet!$A:$R,COLUMN([20]TDSheet!$E$11),0)</f>
        <v>2</v>
      </c>
    </row>
    <row r="301" spans="1:6">
      <c r="A301" s="130" t="s">
        <v>6143</v>
      </c>
      <c r="B301" s="134"/>
      <c r="C301" s="134"/>
      <c r="D301" s="134"/>
      <c r="E301" s="134"/>
      <c r="F301" s="134"/>
    </row>
    <row r="302" spans="1:6">
      <c r="A302" s="87" t="s">
        <v>6062</v>
      </c>
      <c r="B302" s="87" t="s">
        <v>6063</v>
      </c>
      <c r="D302" s="87" t="str">
        <f>B302</f>
        <v>ESAS07M6_WF_AR2_DC</v>
      </c>
      <c r="E302" s="86">
        <f>VLOOKUP(A302,'[21]SMART MULTI'!$A:$K,COLUMN('[21]SMART MULTI'!$I$11),0)</f>
        <v>17500</v>
      </c>
      <c r="F302" s="87">
        <f>VLOOKUP("*ESAS07M6_WF_AR2_DC*",[20]TDSheet!$A:$R,COLUMN([20]TDSheet!$E$11),0)</f>
        <v>11</v>
      </c>
    </row>
    <row r="303" spans="1:6">
      <c r="A303" s="87" t="s">
        <v>6064</v>
      </c>
      <c r="B303" s="87" t="s">
        <v>6065</v>
      </c>
      <c r="D303" s="87" t="str">
        <f>B303</f>
        <v>ESAS09M6_WF_AR2_DC</v>
      </c>
      <c r="E303" s="86">
        <f>VLOOKUP(A303,'[21]SMART MULTI'!$A:$K,COLUMN('[21]SMART MULTI'!$I$11),0)</f>
        <v>18100</v>
      </c>
      <c r="F303" s="87">
        <f>VLOOKUP("*ESAS09M6_WF_AR2_DC*",[20]TDSheet!$A:$R,COLUMN([20]TDSheet!$E$11),0)</f>
        <v>5</v>
      </c>
    </row>
    <row r="304" spans="1:6">
      <c r="A304" s="87" t="s">
        <v>6066</v>
      </c>
      <c r="B304" s="87" t="s">
        <v>6067</v>
      </c>
      <c r="D304" s="87" t="str">
        <f>B304</f>
        <v>ESAS12M6_WF_AR2_DC</v>
      </c>
      <c r="E304" s="86">
        <f>VLOOKUP(A304,'[21]SMART MULTI'!$A:$K,COLUMN('[21]SMART MULTI'!$I$11),0)</f>
        <v>19000</v>
      </c>
      <c r="F304" s="87">
        <f>VLOOKUP("*ESAS12M6_WF_AR2_DC*",[20]TDSheet!$A:$R,COLUMN([20]TDSheet!$E$11),0)</f>
        <v>18</v>
      </c>
    </row>
    <row r="305" spans="1:6">
      <c r="A305" s="87" t="s">
        <v>6068</v>
      </c>
      <c r="B305" s="87" t="s">
        <v>6069</v>
      </c>
      <c r="D305" s="87" t="str">
        <f>B305</f>
        <v>ESAS18M6_WF_AR2_DC</v>
      </c>
      <c r="E305" s="86">
        <f>VLOOKUP(A305,'[21]SMART MULTI'!$A:$K,COLUMN('[21]SMART MULTI'!$I$11),0)</f>
        <v>25700</v>
      </c>
      <c r="F305" s="87">
        <f>VLOOKUP("*ESAS18M6_WF_AR2_DC*",[20]TDSheet!$A:$R,COLUMN([20]TDSheet!$E$11),0)</f>
        <v>18</v>
      </c>
    </row>
    <row r="306" spans="1:6">
      <c r="A306" s="87" t="s">
        <v>6070</v>
      </c>
      <c r="B306" s="87" t="s">
        <v>6071</v>
      </c>
      <c r="D306" s="87" t="str">
        <f>B306</f>
        <v>ESAS24M6_WF_AR2_DC</v>
      </c>
      <c r="E306" s="86">
        <f>VLOOKUP(A306,'[21]SMART MULTI'!$A:$K,COLUMN('[21]SMART MULTI'!$I$11),0)</f>
        <v>36900</v>
      </c>
      <c r="F306" s="87" t="e">
        <f>VLOOKUP("*ESAS24M6_WF_AR2_DC*",[20]TDSheet!$A:$R,COLUMN([20]TDSheet!$E$11),0)</f>
        <v>#N/A</v>
      </c>
    </row>
    <row r="307" spans="1:6">
      <c r="A307" s="130" t="s">
        <v>6144</v>
      </c>
      <c r="B307" s="134"/>
      <c r="C307" s="134"/>
      <c r="D307" s="134"/>
      <c r="E307" s="134"/>
      <c r="F307" s="134"/>
    </row>
    <row r="308" spans="1:6">
      <c r="A308" s="87" t="s">
        <v>6072</v>
      </c>
      <c r="B308" s="87" t="s">
        <v>6073</v>
      </c>
      <c r="D308" s="87" t="str">
        <f>B308</f>
        <v>ESAC09M2_WF_AR2_DC</v>
      </c>
      <c r="E308" s="86">
        <f>VLOOKUP(A308,'[21]SMART MULTI'!$A:$K,COLUMN('[21]SMART MULTI'!$I$11),0)</f>
        <v>35700</v>
      </c>
      <c r="F308" s="87" t="e">
        <f>VLOOKUP("*ESAC09M2_WF_AR2_DC*",[20]TDSheet!$A:$R,COLUMN([20]TDSheet!$E$11),0)</f>
        <v>#N/A</v>
      </c>
    </row>
    <row r="309" spans="1:6">
      <c r="A309" s="87" t="s">
        <v>6074</v>
      </c>
      <c r="B309" s="87" t="s">
        <v>6075</v>
      </c>
      <c r="D309" s="87" t="str">
        <f>B309</f>
        <v>ESAC12M2_WF_AR2_DC</v>
      </c>
      <c r="E309" s="86">
        <f>VLOOKUP(A309,'[21]SMART MULTI'!$A:$K,COLUMN('[21]SMART MULTI'!$I$11),0)</f>
        <v>36000</v>
      </c>
      <c r="F309" s="87">
        <f>VLOOKUP("*ESAC12M2_WF_AR2_DC*",[20]TDSheet!$A:$R,COLUMN([20]TDSheet!$E$11),0)</f>
        <v>25</v>
      </c>
    </row>
    <row r="310" spans="1:6">
      <c r="A310" s="87" t="s">
        <v>6076</v>
      </c>
      <c r="B310" s="87" t="s">
        <v>6077</v>
      </c>
      <c r="D310" s="87" t="str">
        <f>B310</f>
        <v>ESAC18M2_WF_AR2_DC</v>
      </c>
      <c r="E310" s="86">
        <f>VLOOKUP(A310,'[21]SMART MULTI'!$A:$K,COLUMN('[21]SMART MULTI'!$I$11),0)</f>
        <v>38600</v>
      </c>
      <c r="F310" s="87">
        <f>VLOOKUP("*ESAC18M2_WF_AR2_DC*",[20]TDSheet!$A:$R,COLUMN([20]TDSheet!$E$11),0)</f>
        <v>2</v>
      </c>
    </row>
    <row r="311" spans="1:6">
      <c r="A311" s="87" t="s">
        <v>6078</v>
      </c>
      <c r="B311" s="87" t="s">
        <v>6079</v>
      </c>
      <c r="D311" s="87" t="str">
        <f>B311</f>
        <v>ESCP23A1</v>
      </c>
      <c r="E311" s="86">
        <f>VLOOKUP(A311,'[21]SMART MULTI'!$A:$K,COLUMN('[21]SMART MULTI'!$I$11),0)</f>
        <v>5400</v>
      </c>
      <c r="F311" s="87">
        <f>VLOOKUP("*ESCP23A1*",[20]TDSheet!$A:$R,COLUMN([20]TDSheet!$E$11),0)</f>
        <v>22</v>
      </c>
    </row>
    <row r="312" spans="1:6">
      <c r="A312" s="130" t="s">
        <v>6145</v>
      </c>
      <c r="B312" s="134"/>
      <c r="C312" s="134"/>
      <c r="D312" s="134"/>
      <c r="E312" s="134"/>
      <c r="F312" s="134"/>
    </row>
    <row r="313" spans="1:6">
      <c r="A313" s="87" t="s">
        <v>6080</v>
      </c>
      <c r="B313" s="87" t="s">
        <v>6081</v>
      </c>
      <c r="D313" s="87" t="str">
        <f>B313</f>
        <v>ESAD07M1_WF_AR2_DC</v>
      </c>
      <c r="E313" s="86">
        <f>VLOOKUP(A313,'[21]SMART MULTI'!$A:$K,COLUMN('[21]SMART MULTI'!$I$11),0)</f>
        <v>33800</v>
      </c>
      <c r="F313" s="87">
        <f>VLOOKUP("*ESAD07M1_WF_AR2_DC*",[20]TDSheet!$A:$R,COLUMN([20]TDSheet!$E$11),0)</f>
        <v>5</v>
      </c>
    </row>
    <row r="314" spans="1:6">
      <c r="A314" s="87" t="s">
        <v>6082</v>
      </c>
      <c r="B314" s="87" t="s">
        <v>6083</v>
      </c>
      <c r="D314" s="87" t="str">
        <f>B314</f>
        <v>ESAD09M1_WF_AR2_DC</v>
      </c>
      <c r="E314" s="86">
        <f>VLOOKUP(A314,'[21]SMART MULTI'!$A:$K,COLUMN('[21]SMART MULTI'!$I$11),0)</f>
        <v>35900</v>
      </c>
      <c r="F314" s="87">
        <f>VLOOKUP("*ESAD09M1_WF_AR2_DC*",[20]TDSheet!$A:$R,COLUMN([20]TDSheet!$E$11),0)</f>
        <v>0</v>
      </c>
    </row>
    <row r="315" spans="1:6">
      <c r="A315" s="87" t="s">
        <v>6084</v>
      </c>
      <c r="B315" s="87" t="s">
        <v>6085</v>
      </c>
      <c r="D315" s="87" t="str">
        <f>B315</f>
        <v>ESAD12M5_WF_AR2_DC</v>
      </c>
      <c r="E315" s="86">
        <f>VLOOKUP(A315,'[21]SMART MULTI'!$A:$K,COLUMN('[21]SMART MULTI'!$I$11),0)</f>
        <v>37400</v>
      </c>
      <c r="F315" s="87">
        <f>VLOOKUP("*ESAD12M5_WF_AR2_DC*",[20]TDSheet!$A:$R,COLUMN([20]TDSheet!$E$11),0)</f>
        <v>25</v>
      </c>
    </row>
    <row r="316" spans="1:6">
      <c r="A316" s="87" t="s">
        <v>6086</v>
      </c>
      <c r="B316" s="87" t="s">
        <v>6087</v>
      </c>
      <c r="D316" s="87" t="str">
        <f>B316</f>
        <v>ESAD18M5_WF_AR2_DC</v>
      </c>
      <c r="E316" s="86">
        <f>VLOOKUP(A316,'[21]SMART MULTI'!$A:$K,COLUMN('[21]SMART MULTI'!$I$11),0)</f>
        <v>43500</v>
      </c>
      <c r="F316" s="87" t="e">
        <f>VLOOKUP("*ESAD18M5_WF_AR2_DC*",[20]TDSheet!$A:$R,COLUMN([20]TDSheet!$E$11),0)</f>
        <v>#N/A</v>
      </c>
    </row>
    <row r="317" spans="1:6">
      <c r="A317" s="130" t="s">
        <v>6146</v>
      </c>
      <c r="B317" s="134"/>
      <c r="C317" s="134"/>
      <c r="D317" s="134"/>
      <c r="E317" s="134"/>
      <c r="F317" s="134"/>
    </row>
    <row r="318" spans="1:6">
      <c r="A318" s="87" t="s">
        <v>6088</v>
      </c>
      <c r="B318" s="87" t="s">
        <v>6089</v>
      </c>
      <c r="D318" s="87" t="str">
        <f>B318</f>
        <v>SAM14M2-AI/2</v>
      </c>
      <c r="E318" s="86">
        <f>VLOOKUP(A318,'[21]SMART MULTI'!$A:$K,COLUMN('[21]SMART MULTI'!$I$11),0)</f>
        <v>67400</v>
      </c>
      <c r="F318" s="87" t="e">
        <f>VLOOKUP("*SAM14M2-AI/2*",[20]TDSheet!$A:$R,COLUMN([20]TDSheet!$E$11),0)</f>
        <v>#N/A</v>
      </c>
    </row>
    <row r="319" spans="1:6">
      <c r="A319" s="87" t="s">
        <v>6090</v>
      </c>
      <c r="B319" s="87" t="s">
        <v>6091</v>
      </c>
      <c r="D319" s="87" t="str">
        <f>B319</f>
        <v>SAM18M2-AI/2</v>
      </c>
      <c r="E319" s="86">
        <f>VLOOKUP(A319,'[21]SMART MULTI'!$A:$K,COLUMN('[21]SMART MULTI'!$I$11),0)</f>
        <v>71400</v>
      </c>
      <c r="F319" s="87" t="e">
        <f>VLOOKUP("*SAM18M2-AI/2*",[20]TDSheet!$A:$R,COLUMN([20]TDSheet!$E$11),0)</f>
        <v>#N/A</v>
      </c>
    </row>
    <row r="320" spans="1:6">
      <c r="A320" s="87" t="s">
        <v>6092</v>
      </c>
      <c r="B320" s="87" t="s">
        <v>6093</v>
      </c>
      <c r="D320" s="87" t="str">
        <f>B320</f>
        <v>SAM36M2-AI/4</v>
      </c>
      <c r="E320" s="86">
        <f>VLOOKUP(A320,'[21]SMART MULTI'!$A:$K,COLUMN('[21]SMART MULTI'!$I$11),0)</f>
        <v>169600</v>
      </c>
      <c r="F320" s="87" t="e">
        <f>VLOOKUP("*SAM36M2-AI/4*",[20]TDSheet!$A:$R,COLUMN([20]TDSheet!$E$11),0)</f>
        <v>#N/A</v>
      </c>
    </row>
    <row r="321" spans="1:6">
      <c r="A321" s="87" t="s">
        <v>6094</v>
      </c>
      <c r="B321" s="87" t="s">
        <v>6095</v>
      </c>
      <c r="D321" s="87" t="str">
        <f>B321</f>
        <v>SAM42M2-AI/5</v>
      </c>
      <c r="E321" s="86">
        <f>VLOOKUP(A321,'[21]SMART MULTI'!$A:$K,COLUMN('[21]SMART MULTI'!$I$11),0)</f>
        <v>175900</v>
      </c>
      <c r="F321" s="87">
        <f>VLOOKUP("*SAM42M2-AI/5*",[20]TDSheet!$A:$R,COLUMN([20]TDSheet!$E$11),0)</f>
        <v>27</v>
      </c>
    </row>
    <row r="322" spans="1:6">
      <c r="A322" s="130" t="s">
        <v>6141</v>
      </c>
      <c r="B322" s="134"/>
      <c r="C322" s="134"/>
      <c r="D322" s="134"/>
      <c r="E322" s="134"/>
      <c r="F322" s="134"/>
    </row>
    <row r="323" spans="1:6">
      <c r="A323" s="87" t="s">
        <v>6096</v>
      </c>
      <c r="B323" s="87" t="s">
        <v>6097</v>
      </c>
      <c r="D323" s="87" t="str">
        <f>B323</f>
        <v>SAS07M3-AI</v>
      </c>
      <c r="E323" s="86">
        <f>VLOOKUP(A323,'[21]SMART MULTI'!$A:$K,COLUMN('[21]SMART MULTI'!$I$11),0)</f>
        <v>16300</v>
      </c>
      <c r="F323" s="87">
        <f>VLOOKUP("*SAS07M3-AI*",[20]TDSheet!$A:$R,COLUMN([20]TDSheet!$E$11),0)</f>
        <v>55</v>
      </c>
    </row>
    <row r="324" spans="1:6">
      <c r="A324" s="87" t="s">
        <v>6098</v>
      </c>
      <c r="B324" s="87" t="s">
        <v>6099</v>
      </c>
      <c r="D324" s="87" t="str">
        <f>B324</f>
        <v>SAS09M3-AI</v>
      </c>
      <c r="E324" s="86">
        <f>VLOOKUP(A324,'[21]SMART MULTI'!$A:$K,COLUMN('[21]SMART MULTI'!$I$11),0)</f>
        <v>16900</v>
      </c>
      <c r="F324" s="87">
        <f>VLOOKUP("*SAS09M3-AI*",[20]TDSheet!$A:$R,COLUMN([20]TDSheet!$E$11),0)</f>
        <v>4</v>
      </c>
    </row>
    <row r="325" spans="1:6">
      <c r="A325" s="87" t="s">
        <v>6100</v>
      </c>
      <c r="B325" s="87" t="s">
        <v>6101</v>
      </c>
      <c r="D325" s="87" t="str">
        <f>B325</f>
        <v>SAS12M3-AI</v>
      </c>
      <c r="E325" s="86">
        <f>VLOOKUP(A325,'[21]SMART MULTI'!$A:$K,COLUMN('[21]SMART MULTI'!$I$11),0)</f>
        <v>17800</v>
      </c>
      <c r="F325" s="87" t="e">
        <f>VLOOKUP("*SAS12M3-AI*",[20]TDSheet!$A:$R,COLUMN([20]TDSheet!$E$11),0)</f>
        <v>#N/A</v>
      </c>
    </row>
    <row r="326" spans="1:6">
      <c r="A326" s="87" t="s">
        <v>6102</v>
      </c>
      <c r="B326" s="87" t="s">
        <v>6103</v>
      </c>
      <c r="D326" s="87" t="str">
        <f>B326</f>
        <v>SAS18M3-AI</v>
      </c>
      <c r="E326" s="86">
        <f>VLOOKUP(A326,'[21]SMART MULTI'!$A:$K,COLUMN('[21]SMART MULTI'!$I$11),0)</f>
        <v>24600</v>
      </c>
      <c r="F326" s="87">
        <f>VLOOKUP("*SAS18M3-AI*",[20]TDSheet!$A:$R,COLUMN([20]TDSheet!$E$11),0)</f>
        <v>3</v>
      </c>
    </row>
    <row r="327" spans="1:6">
      <c r="A327" s="87" t="s">
        <v>6104</v>
      </c>
      <c r="B327" s="87" t="s">
        <v>6105</v>
      </c>
      <c r="D327" s="87" t="str">
        <f>B327</f>
        <v>SAS24M3-AI</v>
      </c>
      <c r="E327" s="86">
        <f>VLOOKUP(A327,'[21]SMART MULTI'!$A:$K,COLUMN('[21]SMART MULTI'!$I$11),0)</f>
        <v>33100</v>
      </c>
      <c r="F327" s="87">
        <f>VLOOKUP("*SAS24M3-AI*",[20]TDSheet!$A:$R,COLUMN([20]TDSheet!$E$11),0)</f>
        <v>58</v>
      </c>
    </row>
    <row r="328" spans="1:6">
      <c r="A328" s="130" t="s">
        <v>6142</v>
      </c>
      <c r="B328" s="134"/>
      <c r="C328" s="134"/>
      <c r="D328" s="134"/>
      <c r="E328" s="134"/>
      <c r="F328" s="134"/>
    </row>
    <row r="329" spans="1:6">
      <c r="A329" s="87" t="s">
        <v>6106</v>
      </c>
      <c r="B329" s="87" t="s">
        <v>6107</v>
      </c>
      <c r="D329" s="87" t="str">
        <f>B329</f>
        <v>SAS09M3-AIB</v>
      </c>
      <c r="E329" s="86">
        <f>VLOOKUP(A329,'[21]SMART MULTI'!$A:$K,COLUMN('[21]SMART MULTI'!$I$11),0)</f>
        <v>20300</v>
      </c>
      <c r="F329" s="87">
        <f>VLOOKUP("*SAS09M3-AIB*",[20]TDSheet!$A:$R,COLUMN([20]TDSheet!$E$11),0)</f>
        <v>4</v>
      </c>
    </row>
    <row r="330" spans="1:6">
      <c r="A330" s="87" t="s">
        <v>6108</v>
      </c>
      <c r="B330" s="87" t="s">
        <v>6109</v>
      </c>
      <c r="D330" s="87" t="str">
        <f>B330</f>
        <v>SAS12M3-AIB</v>
      </c>
      <c r="E330" s="86">
        <f>VLOOKUP(A330,'[21]SMART MULTI'!$A:$K,COLUMN('[21]SMART MULTI'!$I$11),0)</f>
        <v>20900</v>
      </c>
      <c r="F330" s="87" t="e">
        <f>VLOOKUP("*SAS12M3-AIB*",[20]TDSheet!$A:$R,COLUMN([20]TDSheet!$E$11),0)</f>
        <v>#N/A</v>
      </c>
    </row>
    <row r="331" spans="1:6">
      <c r="A331" s="87" t="s">
        <v>6110</v>
      </c>
      <c r="B331" s="87" t="s">
        <v>6111</v>
      </c>
      <c r="D331" s="87" t="str">
        <f>B331</f>
        <v>SAS18M3-AIB</v>
      </c>
      <c r="E331" s="86">
        <f>VLOOKUP(A331,'[21]SMART MULTI'!$A:$K,COLUMN('[21]SMART MULTI'!$I$11),0)</f>
        <v>25800</v>
      </c>
      <c r="F331" s="87">
        <f>VLOOKUP("*SAS18M3-AIB*",[20]TDSheet!$A:$R,COLUMN([20]TDSheet!$E$11),0)</f>
        <v>3</v>
      </c>
    </row>
    <row r="332" spans="1:6">
      <c r="A332" s="130" t="s">
        <v>6147</v>
      </c>
      <c r="B332" s="134"/>
      <c r="C332" s="134"/>
      <c r="D332" s="134"/>
      <c r="E332" s="134"/>
      <c r="F332" s="134"/>
    </row>
    <row r="333" spans="1:6">
      <c r="A333" s="87" t="s">
        <v>6112</v>
      </c>
      <c r="B333" s="87" t="s">
        <v>6113</v>
      </c>
      <c r="D333" s="87" t="str">
        <f>B333</f>
        <v>SAS18M5-AI</v>
      </c>
      <c r="E333" s="86">
        <f>VLOOKUP(A333,'[21]SMART MULTI'!$A:$K,COLUMN('[21]SMART MULTI'!$I$11),0)</f>
        <v>23900</v>
      </c>
      <c r="F333" s="87">
        <f>VLOOKUP("*SAS18M5-AI*",[20]TDSheet!$A:$R,COLUMN([20]TDSheet!$E$11),0)</f>
        <v>5</v>
      </c>
    </row>
    <row r="334" spans="1:6">
      <c r="A334" s="87" t="s">
        <v>6114</v>
      </c>
      <c r="B334" s="87" t="s">
        <v>6115</v>
      </c>
      <c r="D334" s="87" t="str">
        <f>B334</f>
        <v>SAS24M5-AI</v>
      </c>
      <c r="E334" s="86">
        <f>VLOOKUP(A334,'[21]SMART MULTI'!$A:$K,COLUMN('[21]SMART MULTI'!$I$11),0)</f>
        <v>34800</v>
      </c>
      <c r="F334" s="87">
        <f>VLOOKUP("*SAS24M5-AI*",[20]TDSheet!$A:$R,COLUMN([20]TDSheet!$E$11),0)</f>
        <v>20</v>
      </c>
    </row>
    <row r="335" spans="1:6">
      <c r="A335" s="87" t="s">
        <v>6116</v>
      </c>
      <c r="B335" s="87" t="s">
        <v>6117</v>
      </c>
      <c r="D335" s="87" t="str">
        <f>B335</f>
        <v>SAS18M2-AI</v>
      </c>
      <c r="E335" s="86">
        <f>VLOOKUP(A335,'[21]SMART MULTI'!$A:$K,COLUMN('[21]SMART MULTI'!$I$11),0)</f>
        <v>10000</v>
      </c>
      <c r="F335" s="87">
        <f>VLOOKUP("*SAS18M2-AI*",[20]TDSheet!$A:$R,COLUMN([20]TDSheet!$E$11),0)</f>
        <v>24</v>
      </c>
    </row>
    <row r="336" spans="1:6">
      <c r="A336" s="87" t="s">
        <v>6118</v>
      </c>
      <c r="B336" s="87" t="s">
        <v>6119</v>
      </c>
      <c r="D336" s="87" t="str">
        <f>B336</f>
        <v>SAS18M2-AIS</v>
      </c>
      <c r="E336" s="86">
        <f>VLOOKUP(A336,'[21]SMART MULTI'!$A:$K,COLUMN('[21]SMART MULTI'!$I$11),0)</f>
        <v>12500</v>
      </c>
      <c r="F336" s="87">
        <f>VLOOKUP("*SAS18M2-AIS*",[20]TDSheet!$A:$R,COLUMN([20]TDSheet!$E$11),0)</f>
        <v>36</v>
      </c>
    </row>
    <row r="337" spans="1:6">
      <c r="A337" s="130" t="s">
        <v>6144</v>
      </c>
      <c r="B337" s="134"/>
      <c r="C337" s="134"/>
      <c r="D337" s="134"/>
      <c r="E337" s="134"/>
      <c r="F337" s="134"/>
    </row>
    <row r="338" spans="1:6">
      <c r="A338" s="87" t="s">
        <v>6120</v>
      </c>
      <c r="B338" s="87" t="s">
        <v>6121</v>
      </c>
      <c r="D338" s="87" t="str">
        <f>B338</f>
        <v>SAC09M2-AI</v>
      </c>
      <c r="E338" s="86">
        <f>VLOOKUP(A338,'[21]SMART MULTI'!$A:$K,COLUMN('[21]SMART MULTI'!$I$11),0)</f>
        <v>32100</v>
      </c>
      <c r="F338" s="87">
        <f>VLOOKUP("*SAC09M2-AI*",[20]TDSheet!$A:$R,COLUMN([20]TDSheet!$E$11),0)</f>
        <v>5</v>
      </c>
    </row>
    <row r="339" spans="1:6">
      <c r="A339" s="87" t="s">
        <v>6122</v>
      </c>
      <c r="B339" s="87" t="s">
        <v>6123</v>
      </c>
      <c r="D339" s="87" t="str">
        <f>B339</f>
        <v>SAC12M2-AI</v>
      </c>
      <c r="E339" s="86">
        <f>VLOOKUP(A339,'[21]SMART MULTI'!$A:$K,COLUMN('[21]SMART MULTI'!$I$11),0)</f>
        <v>33900</v>
      </c>
      <c r="F339" s="87">
        <f>VLOOKUP("*SAC12M2-AI*",[20]TDSheet!$A:$R,COLUMN([20]TDSheet!$E$11),0)</f>
        <v>11</v>
      </c>
    </row>
    <row r="340" spans="1:6">
      <c r="A340" s="87" t="s">
        <v>6124</v>
      </c>
      <c r="B340" s="87" t="s">
        <v>6125</v>
      </c>
      <c r="D340" s="87" t="str">
        <f>B340</f>
        <v>SAC18M2-AI</v>
      </c>
      <c r="E340" s="86">
        <f>VLOOKUP(A340,'[21]SMART MULTI'!$A:$K,COLUMN('[21]SMART MULTI'!$I$11),0)</f>
        <v>36100</v>
      </c>
      <c r="F340" s="87" t="e">
        <f>VLOOKUP("*SAC18M2-AI*",[20]TDSheet!$A:$R,COLUMN([20]TDSheet!$E$11),0)</f>
        <v>#N/A</v>
      </c>
    </row>
    <row r="341" spans="1:6">
      <c r="A341" s="87" t="s">
        <v>6126</v>
      </c>
      <c r="B341" s="87" t="s">
        <v>6127</v>
      </c>
      <c r="D341" s="87" t="str">
        <f>B341</f>
        <v xml:space="preserve"> SCP13A1 панель</v>
      </c>
      <c r="E341" s="86">
        <f>VLOOKUP(A341,'[21]SMART MULTI'!$A:$K,COLUMN('[21]SMART MULTI'!$I$11),0)</f>
        <v>7800</v>
      </c>
      <c r="F341" s="87" t="e">
        <f>VLOOKUP("* SCP13A1 панель*",[20]TDSheet!$A:$R,COLUMN([20]TDSheet!$E$11),0)</f>
        <v>#N/A</v>
      </c>
    </row>
    <row r="342" spans="1:6">
      <c r="A342" s="130" t="s">
        <v>6128</v>
      </c>
      <c r="B342" s="134"/>
      <c r="C342" s="134"/>
      <c r="D342" s="134"/>
      <c r="E342" s="134"/>
      <c r="F342" s="134"/>
    </row>
    <row r="343" spans="1:6">
      <c r="A343" s="87" t="s">
        <v>6129</v>
      </c>
      <c r="B343" s="87" t="s">
        <v>6130</v>
      </c>
      <c r="D343" s="87" t="str">
        <f>B343</f>
        <v>SAD07M1-AI</v>
      </c>
      <c r="E343" s="86">
        <f>VLOOKUP(A343,'[21]SMART MULTI'!$A:$K,COLUMN('[21]SMART MULTI'!$I$11),0)</f>
        <v>32800</v>
      </c>
      <c r="F343" s="87">
        <f>VLOOKUP("*SAD07M1-AI*",[20]TDSheet!$A:$R,COLUMN([20]TDSheet!$E$11),0)</f>
        <v>9</v>
      </c>
    </row>
    <row r="344" spans="1:6">
      <c r="A344" s="87" t="s">
        <v>6131</v>
      </c>
      <c r="B344" s="87" t="s">
        <v>6132</v>
      </c>
      <c r="D344" s="87" t="str">
        <f>B344</f>
        <v>SAD09M1-AI</v>
      </c>
      <c r="E344" s="86">
        <f>VLOOKUP(A344,'[21]SMART MULTI'!$A:$K,COLUMN('[21]SMART MULTI'!$I$11),0)</f>
        <v>34900</v>
      </c>
      <c r="F344" s="87">
        <f>VLOOKUP("*SAD09M1-AI*",[20]TDSheet!$A:$R,COLUMN([20]TDSheet!$E$11),0)</f>
        <v>0</v>
      </c>
    </row>
    <row r="345" spans="1:6">
      <c r="A345" s="87" t="s">
        <v>6133</v>
      </c>
      <c r="B345" s="87" t="s">
        <v>6134</v>
      </c>
      <c r="D345" s="87" t="str">
        <f>B345</f>
        <v>SAD12M5-AI</v>
      </c>
      <c r="E345" s="86">
        <f>VLOOKUP(A345,'[21]SMART MULTI'!$A:$K,COLUMN('[21]SMART MULTI'!$I$11),0)</f>
        <v>36300</v>
      </c>
      <c r="F345" s="87">
        <f>VLOOKUP("*SAD12M5-AI*",[20]TDSheet!$A:$R,COLUMN([20]TDSheet!$E$11),0)</f>
        <v>8</v>
      </c>
    </row>
    <row r="346" spans="1:6">
      <c r="A346" s="87" t="s">
        <v>6135</v>
      </c>
      <c r="B346" s="87" t="s">
        <v>6136</v>
      </c>
      <c r="D346" s="87" t="str">
        <f>B346</f>
        <v>SAD18M5-AI</v>
      </c>
      <c r="E346" s="86">
        <f>VLOOKUP(A346,'[21]SMART MULTI'!$A:$K,COLUMN('[21]SMART MULTI'!$I$11),0)</f>
        <v>42300</v>
      </c>
      <c r="F346" s="87">
        <f>VLOOKUP("*SAD18M5-AI*",[20]TDSheet!$A:$R,COLUMN([20]TDSheet!$E$11),0)</f>
        <v>13</v>
      </c>
    </row>
    <row r="347" spans="1:6">
      <c r="A347" s="130" t="s">
        <v>746</v>
      </c>
      <c r="B347" s="130"/>
      <c r="C347" s="130"/>
      <c r="D347" s="130"/>
      <c r="E347" s="130"/>
      <c r="F347" s="130"/>
    </row>
    <row r="348" spans="1:6">
      <c r="A348" s="87" t="s">
        <v>6137</v>
      </c>
      <c r="B348" s="87" t="s">
        <v>6138</v>
      </c>
      <c r="D348" s="87" t="str">
        <f>B348</f>
        <v>SIW01A1</v>
      </c>
      <c r="E348" s="86">
        <f>VLOOKUP(A348,'[21]SMART MULTI'!$A:$K,COLUMN('[21]SMART MULTI'!$I$11),0)</f>
        <v>3700</v>
      </c>
      <c r="F348" s="87">
        <f>VLOOKUP("*SIW01A1*",[20]TDSheet!$A:$R,COLUMN([20]TDSheet!$E$11),0)</f>
        <v>13</v>
      </c>
    </row>
    <row r="349" spans="1:6">
      <c r="A349" s="87" t="s">
        <v>1863</v>
      </c>
      <c r="B349" s="87" t="s">
        <v>1752</v>
      </c>
      <c r="D349" s="87" t="str">
        <f>B349</f>
        <v>SIW03A1</v>
      </c>
      <c r="E349" s="86">
        <f>VLOOKUP(A349,'[21]SMART MULTI'!$A:$K,COLUMN('[21]SMART MULTI'!$I$11),0)</f>
        <v>2990</v>
      </c>
      <c r="F349" s="87">
        <f>VLOOKUP("*SIW03A1*",[20]TDSheet!$A:$R,COLUMN([20]TDSheet!$E$11),0)</f>
        <v>60</v>
      </c>
    </row>
  </sheetData>
  <mergeCells count="289">
    <mergeCell ref="D270:D271"/>
    <mergeCell ref="E270:E271"/>
    <mergeCell ref="D272:D273"/>
    <mergeCell ref="E272:E273"/>
    <mergeCell ref="D274:D275"/>
    <mergeCell ref="E274:E275"/>
    <mergeCell ref="E264:E265"/>
    <mergeCell ref="D264:D265"/>
    <mergeCell ref="D266:D267"/>
    <mergeCell ref="E266:E267"/>
    <mergeCell ref="D268:D269"/>
    <mergeCell ref="E268:E269"/>
    <mergeCell ref="D257:D258"/>
    <mergeCell ref="E257:E258"/>
    <mergeCell ref="D259:D260"/>
    <mergeCell ref="E259:E260"/>
    <mergeCell ref="D261:D262"/>
    <mergeCell ref="E261:E262"/>
    <mergeCell ref="D253:D254"/>
    <mergeCell ref="E253:E254"/>
    <mergeCell ref="D255:D256"/>
    <mergeCell ref="E255:E256"/>
    <mergeCell ref="D248:D249"/>
    <mergeCell ref="E248:E249"/>
    <mergeCell ref="D251:D252"/>
    <mergeCell ref="E251:E252"/>
    <mergeCell ref="D244:D245"/>
    <mergeCell ref="E244:E245"/>
    <mergeCell ref="D246:D247"/>
    <mergeCell ref="E246:E247"/>
    <mergeCell ref="D240:D241"/>
    <mergeCell ref="E240:E241"/>
    <mergeCell ref="D242:D243"/>
    <mergeCell ref="E242:E243"/>
    <mergeCell ref="D235:D236"/>
    <mergeCell ref="E235:E236"/>
    <mergeCell ref="D237:D238"/>
    <mergeCell ref="E237:E238"/>
    <mergeCell ref="D231:D232"/>
    <mergeCell ref="E231:E232"/>
    <mergeCell ref="D233:D234"/>
    <mergeCell ref="E233:E234"/>
    <mergeCell ref="D229:D230"/>
    <mergeCell ref="E229:E230"/>
    <mergeCell ref="D224:D225"/>
    <mergeCell ref="E224:E225"/>
    <mergeCell ref="D226:D227"/>
    <mergeCell ref="E226:E227"/>
    <mergeCell ref="D220:D221"/>
    <mergeCell ref="E220:E221"/>
    <mergeCell ref="D222:D223"/>
    <mergeCell ref="E222:E223"/>
    <mergeCell ref="D215:D216"/>
    <mergeCell ref="E215:E216"/>
    <mergeCell ref="D218:D219"/>
    <mergeCell ref="E218:E219"/>
    <mergeCell ref="D211:D212"/>
    <mergeCell ref="E211:E212"/>
    <mergeCell ref="D213:D214"/>
    <mergeCell ref="E213:E214"/>
    <mergeCell ref="D207:D208"/>
    <mergeCell ref="E207:E208"/>
    <mergeCell ref="D209:D210"/>
    <mergeCell ref="E209:E210"/>
    <mergeCell ref="D197:D198"/>
    <mergeCell ref="E197:E198"/>
    <mergeCell ref="D200:D201"/>
    <mergeCell ref="E200:E201"/>
    <mergeCell ref="A2:F2"/>
    <mergeCell ref="A187:F187"/>
    <mergeCell ref="D189:D190"/>
    <mergeCell ref="E189:E190"/>
    <mergeCell ref="D191:D192"/>
    <mergeCell ref="E191:E192"/>
    <mergeCell ref="B184:D184"/>
    <mergeCell ref="B185:D185"/>
    <mergeCell ref="B186:D186"/>
    <mergeCell ref="A180:F180"/>
    <mergeCell ref="B181:D181"/>
    <mergeCell ref="B182:D182"/>
    <mergeCell ref="B183:D183"/>
    <mergeCell ref="D170:D171"/>
    <mergeCell ref="D172:D173"/>
    <mergeCell ref="D174:D175"/>
    <mergeCell ref="D176:D177"/>
    <mergeCell ref="D178:D179"/>
    <mergeCell ref="D165:D166"/>
    <mergeCell ref="D167:D168"/>
    <mergeCell ref="E178:E179"/>
    <mergeCell ref="E174:E175"/>
    <mergeCell ref="D161:D162"/>
    <mergeCell ref="D163:D164"/>
    <mergeCell ref="D152:D153"/>
    <mergeCell ref="D154:D155"/>
    <mergeCell ref="D156:D157"/>
    <mergeCell ref="A158:F158"/>
    <mergeCell ref="D159:D160"/>
    <mergeCell ref="E161:E162"/>
    <mergeCell ref="E163:E164"/>
    <mergeCell ref="E156:E157"/>
    <mergeCell ref="E159:E160"/>
    <mergeCell ref="E152:E153"/>
    <mergeCell ref="E176:E177"/>
    <mergeCell ref="A169:F169"/>
    <mergeCell ref="E170:E171"/>
    <mergeCell ref="E172:E173"/>
    <mergeCell ref="E165:E166"/>
    <mergeCell ref="E167:E168"/>
    <mergeCell ref="E148:E149"/>
    <mergeCell ref="E150:E151"/>
    <mergeCell ref="E154:E155"/>
    <mergeCell ref="E143:E144"/>
    <mergeCell ref="E145:E146"/>
    <mergeCell ref="A147:F147"/>
    <mergeCell ref="D148:D149"/>
    <mergeCell ref="D150:D151"/>
    <mergeCell ref="D143:D144"/>
    <mergeCell ref="D145:D146"/>
    <mergeCell ref="D134:D135"/>
    <mergeCell ref="A136:F136"/>
    <mergeCell ref="E141:E142"/>
    <mergeCell ref="D137:D138"/>
    <mergeCell ref="D139:D140"/>
    <mergeCell ref="D141:D142"/>
    <mergeCell ref="E139:E140"/>
    <mergeCell ref="E134:E135"/>
    <mergeCell ref="E137:E138"/>
    <mergeCell ref="D116:D117"/>
    <mergeCell ref="A118:F118"/>
    <mergeCell ref="D119:D120"/>
    <mergeCell ref="D121:D122"/>
    <mergeCell ref="E121:E122"/>
    <mergeCell ref="E108:E109"/>
    <mergeCell ref="E110:E111"/>
    <mergeCell ref="E116:E117"/>
    <mergeCell ref="E119:E120"/>
    <mergeCell ref="E112:E113"/>
    <mergeCell ref="E114:E115"/>
    <mergeCell ref="D123:D124"/>
    <mergeCell ref="D125:D126"/>
    <mergeCell ref="D127:D128"/>
    <mergeCell ref="A129:F129"/>
    <mergeCell ref="E125:E126"/>
    <mergeCell ref="E127:E128"/>
    <mergeCell ref="E123:E124"/>
    <mergeCell ref="D130:D131"/>
    <mergeCell ref="D132:D133"/>
    <mergeCell ref="E130:E131"/>
    <mergeCell ref="E132:E133"/>
    <mergeCell ref="D103:D104"/>
    <mergeCell ref="D105:D106"/>
    <mergeCell ref="E103:E104"/>
    <mergeCell ref="E105:E106"/>
    <mergeCell ref="A107:F107"/>
    <mergeCell ref="D108:D109"/>
    <mergeCell ref="D110:D111"/>
    <mergeCell ref="D112:D113"/>
    <mergeCell ref="D114:D115"/>
    <mergeCell ref="D94:D95"/>
    <mergeCell ref="A96:F96"/>
    <mergeCell ref="D97:D98"/>
    <mergeCell ref="D99:D100"/>
    <mergeCell ref="D101:D102"/>
    <mergeCell ref="D69:D70"/>
    <mergeCell ref="E69:E70"/>
    <mergeCell ref="A85:F85"/>
    <mergeCell ref="D86:D87"/>
    <mergeCell ref="D88:D89"/>
    <mergeCell ref="D90:D91"/>
    <mergeCell ref="D92:D93"/>
    <mergeCell ref="A76:F76"/>
    <mergeCell ref="D77:D78"/>
    <mergeCell ref="D79:D80"/>
    <mergeCell ref="D81:D82"/>
    <mergeCell ref="D83:D84"/>
    <mergeCell ref="E88:E89"/>
    <mergeCell ref="E81:E82"/>
    <mergeCell ref="E83:E84"/>
    <mergeCell ref="D65:D66"/>
    <mergeCell ref="D67:D68"/>
    <mergeCell ref="E99:E100"/>
    <mergeCell ref="E90:E91"/>
    <mergeCell ref="E92:E93"/>
    <mergeCell ref="E86:E87"/>
    <mergeCell ref="A71:F71"/>
    <mergeCell ref="D72:D73"/>
    <mergeCell ref="D74:D75"/>
    <mergeCell ref="E65:E66"/>
    <mergeCell ref="E101:E102"/>
    <mergeCell ref="E94:E95"/>
    <mergeCell ref="E97:E98"/>
    <mergeCell ref="E67:E68"/>
    <mergeCell ref="E79:E80"/>
    <mergeCell ref="E72:E73"/>
    <mergeCell ref="E74:E75"/>
    <mergeCell ref="E77:E78"/>
    <mergeCell ref="E61:E62"/>
    <mergeCell ref="E63:E64"/>
    <mergeCell ref="E58:E59"/>
    <mergeCell ref="A60:F60"/>
    <mergeCell ref="D61:D62"/>
    <mergeCell ref="D63:D64"/>
    <mergeCell ref="E54:E55"/>
    <mergeCell ref="D52:D53"/>
    <mergeCell ref="D54:D55"/>
    <mergeCell ref="D56:D57"/>
    <mergeCell ref="D58:D59"/>
    <mergeCell ref="E50:E51"/>
    <mergeCell ref="E52:E53"/>
    <mergeCell ref="E56:E57"/>
    <mergeCell ref="A22:F22"/>
    <mergeCell ref="A31:F31"/>
    <mergeCell ref="A40:F40"/>
    <mergeCell ref="A49:F49"/>
    <mergeCell ref="D50:D51"/>
    <mergeCell ref="D23:D24"/>
    <mergeCell ref="E23:E24"/>
    <mergeCell ref="D25:D26"/>
    <mergeCell ref="E25:E26"/>
    <mergeCell ref="D27:D28"/>
    <mergeCell ref="E27:E28"/>
    <mergeCell ref="D29:D30"/>
    <mergeCell ref="E29:E30"/>
    <mergeCell ref="D6:D7"/>
    <mergeCell ref="E6:E7"/>
    <mergeCell ref="A3:F3"/>
    <mergeCell ref="D4:D5"/>
    <mergeCell ref="E4:E5"/>
    <mergeCell ref="D8:D9"/>
    <mergeCell ref="E8:E9"/>
    <mergeCell ref="D10:D11"/>
    <mergeCell ref="E10:E11"/>
    <mergeCell ref="D13:D14"/>
    <mergeCell ref="E13:E14"/>
    <mergeCell ref="A12:F12"/>
    <mergeCell ref="D15:D16"/>
    <mergeCell ref="E15:E16"/>
    <mergeCell ref="D17:D18"/>
    <mergeCell ref="E17:E18"/>
    <mergeCell ref="D20:D21"/>
    <mergeCell ref="E20:E21"/>
    <mergeCell ref="A19:F19"/>
    <mergeCell ref="D34:D35"/>
    <mergeCell ref="E34:E35"/>
    <mergeCell ref="D47:D48"/>
    <mergeCell ref="E47:E48"/>
    <mergeCell ref="D41:D42"/>
    <mergeCell ref="E41:E42"/>
    <mergeCell ref="D43:D44"/>
    <mergeCell ref="E43:E44"/>
    <mergeCell ref="D45:D46"/>
    <mergeCell ref="E45:E46"/>
    <mergeCell ref="D36:D37"/>
    <mergeCell ref="E36:E37"/>
    <mergeCell ref="D38:D39"/>
    <mergeCell ref="E38:E39"/>
    <mergeCell ref="D32:D33"/>
    <mergeCell ref="E32:E33"/>
    <mergeCell ref="A276:F276"/>
    <mergeCell ref="A188:F188"/>
    <mergeCell ref="A199:F199"/>
    <mergeCell ref="A206:F206"/>
    <mergeCell ref="A217:F217"/>
    <mergeCell ref="A228:F228"/>
    <mergeCell ref="A239:F239"/>
    <mergeCell ref="A250:F250"/>
    <mergeCell ref="A263:F263"/>
    <mergeCell ref="D193:D194"/>
    <mergeCell ref="E193:E194"/>
    <mergeCell ref="D195:D196"/>
    <mergeCell ref="E195:E196"/>
    <mergeCell ref="D202:D203"/>
    <mergeCell ref="E202:E203"/>
    <mergeCell ref="D204:D205"/>
    <mergeCell ref="E204:E205"/>
    <mergeCell ref="A328:F328"/>
    <mergeCell ref="A332:F332"/>
    <mergeCell ref="A337:F337"/>
    <mergeCell ref="A342:F342"/>
    <mergeCell ref="A347:F347"/>
    <mergeCell ref="A281:F281"/>
    <mergeCell ref="A282:F282"/>
    <mergeCell ref="A290:F290"/>
    <mergeCell ref="A296:F296"/>
    <mergeCell ref="A301:F301"/>
    <mergeCell ref="A307:F307"/>
    <mergeCell ref="A312:F312"/>
    <mergeCell ref="A317:F317"/>
    <mergeCell ref="A322:F322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2EEE0-0B8E-4E6F-86BD-F6D468010D07}">
  <dimension ref="A1:F45"/>
  <sheetViews>
    <sheetView workbookViewId="0">
      <selection activeCell="F1" sqref="F1"/>
    </sheetView>
  </sheetViews>
  <sheetFormatPr defaultRowHeight="15"/>
  <cols>
    <col min="1" max="1" width="22.5703125" style="73" customWidth="1"/>
    <col min="2" max="2" width="9.140625" style="73"/>
    <col min="3" max="3" width="16.7109375" style="73" customWidth="1"/>
    <col min="4" max="4" width="16.28515625" style="73" customWidth="1"/>
    <col min="5" max="16384" width="9.140625" style="73"/>
  </cols>
  <sheetData>
    <row r="1" spans="1:6" s="76" customFormat="1">
      <c r="A1" s="76" t="s">
        <v>144</v>
      </c>
      <c r="B1" s="76" t="s">
        <v>145</v>
      </c>
      <c r="C1" s="76" t="s">
        <v>1104</v>
      </c>
      <c r="D1" s="76" t="s">
        <v>147</v>
      </c>
      <c r="E1" s="3" t="s">
        <v>148</v>
      </c>
      <c r="F1" s="67" t="s">
        <v>364</v>
      </c>
    </row>
    <row r="2" spans="1:6">
      <c r="A2" s="143" t="s">
        <v>3279</v>
      </c>
      <c r="B2" s="143"/>
      <c r="C2" s="143"/>
      <c r="D2" s="143"/>
      <c r="E2" s="143"/>
      <c r="F2" s="143"/>
    </row>
    <row r="3" spans="1:6">
      <c r="A3" s="130" t="s">
        <v>5768</v>
      </c>
      <c r="B3" s="134"/>
      <c r="C3" s="134"/>
      <c r="D3" s="134"/>
      <c r="E3" s="134"/>
      <c r="F3" s="134"/>
    </row>
    <row r="4" spans="1:6">
      <c r="A4" s="127" t="s">
        <v>5721</v>
      </c>
      <c r="B4" s="73" t="s">
        <v>5747</v>
      </c>
      <c r="C4" s="127" t="str">
        <f>A4</f>
        <v>EUMD-07inv</v>
      </c>
      <c r="D4" s="127" t="str">
        <f>A4</f>
        <v>EUMD-07inv</v>
      </c>
      <c r="E4" s="127">
        <f>VLOOKUP(A4,'[16]Бытовые Eurohoff'!$A:$K,COLUMN('[16]Бытовые Eurohoff'!$H$8),0)</f>
        <v>38800</v>
      </c>
      <c r="F4" s="73">
        <f>VLOOKUP(B4,[17]Лист1!$A:$H,COLUMN([17]Лист1!$C$364),0)</f>
        <v>0</v>
      </c>
    </row>
    <row r="5" spans="1:6">
      <c r="A5" s="127"/>
      <c r="B5" s="73" t="s">
        <v>5742</v>
      </c>
      <c r="C5" s="127"/>
      <c r="D5" s="127"/>
      <c r="E5" s="127"/>
      <c r="F5" s="73">
        <f>VLOOKUP(B5,[17]Лист1!$A:$H,COLUMN([17]Лист1!$C$364),0)</f>
        <v>0</v>
      </c>
    </row>
    <row r="6" spans="1:6">
      <c r="A6" s="127" t="s">
        <v>5722</v>
      </c>
      <c r="B6" s="73" t="s">
        <v>5748</v>
      </c>
      <c r="C6" s="127" t="str">
        <f t="shared" ref="C6" si="0">A6</f>
        <v>EUMD-09inv</v>
      </c>
      <c r="D6" s="127" t="str">
        <f t="shared" ref="D6" si="1">A6</f>
        <v>EUMD-09inv</v>
      </c>
      <c r="E6" s="127">
        <f>VLOOKUP(A6,'[16]Бытовые Eurohoff'!$A:$K,COLUMN('[16]Бытовые Eurohoff'!$H$8),0)</f>
        <v>40800</v>
      </c>
      <c r="F6" s="73">
        <f>VLOOKUP(B6,[17]Лист1!$A:$H,COLUMN([17]Лист1!$C$364),0)</f>
        <v>0</v>
      </c>
    </row>
    <row r="7" spans="1:6">
      <c r="A7" s="127"/>
      <c r="B7" s="73" t="s">
        <v>5743</v>
      </c>
      <c r="C7" s="127"/>
      <c r="D7" s="127"/>
      <c r="E7" s="127"/>
      <c r="F7" s="73">
        <f>VLOOKUP(B7,[17]Лист1!$A:$H,COLUMN([17]Лист1!$C$364),0)</f>
        <v>0</v>
      </c>
    </row>
    <row r="8" spans="1:6">
      <c r="A8" s="127" t="s">
        <v>5723</v>
      </c>
      <c r="B8" s="73" t="s">
        <v>5749</v>
      </c>
      <c r="C8" s="127" t="str">
        <f t="shared" ref="C8" si="2">A8</f>
        <v>EUMD-12inv</v>
      </c>
      <c r="D8" s="127" t="str">
        <f t="shared" ref="D8" si="3">A8</f>
        <v>EUMD-12inv</v>
      </c>
      <c r="E8" s="127">
        <f>VLOOKUP(A8,'[16]Бытовые Eurohoff'!$A:$K,COLUMN('[16]Бытовые Eurohoff'!$H$8),0)</f>
        <v>53900</v>
      </c>
      <c r="F8" s="73">
        <f>VLOOKUP(B8,[17]Лист1!$A:$H,COLUMN([17]Лист1!$C$364),0)</f>
        <v>0</v>
      </c>
    </row>
    <row r="9" spans="1:6">
      <c r="A9" s="127"/>
      <c r="B9" s="73" t="s">
        <v>5744</v>
      </c>
      <c r="C9" s="127"/>
      <c r="D9" s="127"/>
      <c r="E9" s="127"/>
      <c r="F9" s="73">
        <f>VLOOKUP(B9,[17]Лист1!$A:$H,COLUMN([17]Лист1!$C$364),0)</f>
        <v>0</v>
      </c>
    </row>
    <row r="10" spans="1:6">
      <c r="A10" s="127" t="s">
        <v>5724</v>
      </c>
      <c r="B10" s="73" t="s">
        <v>5750</v>
      </c>
      <c r="C10" s="127" t="str">
        <f t="shared" ref="C10" si="4">A10</f>
        <v>EUMD-18inv</v>
      </c>
      <c r="D10" s="127" t="str">
        <f t="shared" ref="D10" si="5">A10</f>
        <v>EUMD-18inv</v>
      </c>
      <c r="E10" s="127">
        <f>VLOOKUP(A10,'[16]Бытовые Eurohoff'!$A:$K,COLUMN('[16]Бытовые Eurohoff'!$H$8),0)</f>
        <v>74400</v>
      </c>
      <c r="F10" s="73">
        <f>VLOOKUP(B10,[17]Лист1!$A:$H,COLUMN([17]Лист1!$C$364),0)</f>
        <v>0</v>
      </c>
    </row>
    <row r="11" spans="1:6">
      <c r="A11" s="127"/>
      <c r="B11" s="73" t="s">
        <v>5745</v>
      </c>
      <c r="C11" s="127"/>
      <c r="D11" s="127"/>
      <c r="E11" s="127"/>
      <c r="F11" s="73">
        <f>VLOOKUP(B11,[17]Лист1!$A:$H,COLUMN([17]Лист1!$C$364),0)</f>
        <v>0</v>
      </c>
    </row>
    <row r="12" spans="1:6">
      <c r="A12" s="127" t="s">
        <v>5725</v>
      </c>
      <c r="B12" s="73" t="s">
        <v>5751</v>
      </c>
      <c r="C12" s="127" t="str">
        <f t="shared" ref="C12" si="6">A12</f>
        <v>EUMD-24inv</v>
      </c>
      <c r="D12" s="127" t="str">
        <f t="shared" ref="D12" si="7">A12</f>
        <v>EUMD-24inv</v>
      </c>
      <c r="E12" s="127">
        <f>VLOOKUP(A12,'[16]Бытовые Eurohoff'!$A:$K,COLUMN('[16]Бытовые Eurohoff'!$H$8),0)</f>
        <v>88900</v>
      </c>
      <c r="F12" s="73">
        <f>VLOOKUP(B12,[17]Лист1!$A:$H,COLUMN([17]Лист1!$C$364),0)</f>
        <v>0</v>
      </c>
    </row>
    <row r="13" spans="1:6">
      <c r="A13" s="127"/>
      <c r="B13" s="73" t="s">
        <v>5746</v>
      </c>
      <c r="C13" s="127"/>
      <c r="D13" s="127"/>
      <c r="E13" s="127"/>
      <c r="F13" s="73">
        <f>VLOOKUP(B13,[17]Лист1!$A:$H,COLUMN([17]Лист1!$C$364),0)</f>
        <v>0</v>
      </c>
    </row>
    <row r="14" spans="1:6">
      <c r="A14" s="130" t="s">
        <v>5769</v>
      </c>
      <c r="B14" s="134"/>
      <c r="C14" s="134"/>
      <c r="D14" s="134"/>
      <c r="E14" s="134"/>
      <c r="F14" s="134"/>
    </row>
    <row r="15" spans="1:6">
      <c r="A15" s="73" t="s">
        <v>5726</v>
      </c>
      <c r="B15" s="73" t="s">
        <v>5752</v>
      </c>
      <c r="C15" s="73" t="str">
        <f t="shared" ref="C15:C26" si="8">A15</f>
        <v>EM-07I</v>
      </c>
      <c r="D15" s="73" t="str">
        <f t="shared" ref="D15:D24" si="9">C15</f>
        <v>EM-07I</v>
      </c>
      <c r="E15" s="73">
        <f>VLOOKUP(A15,'[16]Бытовые Eurohoff'!$A:$K,COLUMN('[16]Бытовые Eurohoff'!$H$8),0)</f>
        <v>38800</v>
      </c>
      <c r="F15" s="73">
        <f>VLOOKUP(B15,[17]Лист1!$A:$H,COLUMN([17]Лист1!$C$364),0)</f>
        <v>0</v>
      </c>
    </row>
    <row r="16" spans="1:6">
      <c r="A16" s="73" t="s">
        <v>5727</v>
      </c>
      <c r="B16" s="73" t="s">
        <v>5753</v>
      </c>
      <c r="C16" s="73" t="str">
        <f t="shared" si="8"/>
        <v>EM-09I</v>
      </c>
      <c r="D16" s="73" t="str">
        <f t="shared" si="9"/>
        <v>EM-09I</v>
      </c>
      <c r="E16" s="73">
        <f>VLOOKUP(A16,'[16]Бытовые Eurohoff'!$A:$K,COLUMN('[16]Бытовые Eurohoff'!$H$8),0)</f>
        <v>40800</v>
      </c>
      <c r="F16" s="73">
        <f>VLOOKUP(B16,[17]Лист1!$A:$H,COLUMN([17]Лист1!$C$364),0)</f>
        <v>0</v>
      </c>
    </row>
    <row r="17" spans="1:6">
      <c r="A17" s="73" t="s">
        <v>5728</v>
      </c>
      <c r="B17" s="73" t="s">
        <v>5754</v>
      </c>
      <c r="C17" s="73" t="str">
        <f t="shared" si="8"/>
        <v>EM-12I</v>
      </c>
      <c r="D17" s="73" t="str">
        <f t="shared" si="9"/>
        <v>EM-12I</v>
      </c>
      <c r="E17" s="73">
        <f>VLOOKUP(A17,'[16]Бытовые Eurohoff'!$A:$K,COLUMN('[16]Бытовые Eurohoff'!$H$8),0)</f>
        <v>53900</v>
      </c>
      <c r="F17" s="73">
        <f>VLOOKUP(B17,[17]Лист1!$A:$H,COLUMN([17]Лист1!$C$364),0)</f>
        <v>0</v>
      </c>
    </row>
    <row r="18" spans="1:6">
      <c r="A18" s="73" t="s">
        <v>5729</v>
      </c>
      <c r="B18" s="73" t="s">
        <v>5755</v>
      </c>
      <c r="C18" s="73" t="str">
        <f t="shared" si="8"/>
        <v>EM-18I</v>
      </c>
      <c r="D18" s="73" t="str">
        <f t="shared" si="9"/>
        <v>EM-18I</v>
      </c>
      <c r="E18" s="73">
        <f>VLOOKUP(A18,'[16]Бытовые Eurohoff'!$A:$K,COLUMN('[16]Бытовые Eurohoff'!$H$8),0)</f>
        <v>74400</v>
      </c>
      <c r="F18" s="73">
        <f>VLOOKUP(B18,[17]Лист1!$A:$H,COLUMN([17]Лист1!$C$364),0)</f>
        <v>0</v>
      </c>
    </row>
    <row r="19" spans="1:6">
      <c r="A19" s="73" t="s">
        <v>5730</v>
      </c>
      <c r="B19" s="73" t="s">
        <v>5756</v>
      </c>
      <c r="C19" s="73" t="str">
        <f t="shared" si="8"/>
        <v>EM-24I</v>
      </c>
      <c r="D19" s="73" t="str">
        <f t="shared" si="9"/>
        <v>EM-24I</v>
      </c>
      <c r="E19" s="73">
        <f>VLOOKUP(A19,'[16]Бытовые Eurohoff'!$A:$K,COLUMN('[16]Бытовые Eurohoff'!$H$8),0)</f>
        <v>88900</v>
      </c>
      <c r="F19" s="73">
        <f>VLOOKUP(B19,[17]Лист1!$A:$H,COLUMN([17]Лист1!$C$364),0)</f>
        <v>0</v>
      </c>
    </row>
    <row r="20" spans="1:6">
      <c r="A20" s="73" t="s">
        <v>1288</v>
      </c>
      <c r="C20" s="73" t="str">
        <f t="shared" si="8"/>
        <v>WI-FI модуль</v>
      </c>
      <c r="D20" s="73" t="str">
        <f t="shared" si="9"/>
        <v>WI-FI модуль</v>
      </c>
      <c r="E20" s="73">
        <f>VLOOKUP(A20,'[16]Бытовые Eurohoff'!$A:$K,COLUMN('[16]Бытовые Eurohoff'!$H$8),0)</f>
        <v>0</v>
      </c>
      <c r="F20" s="73" t="e">
        <f>VLOOKUP(B20,[17]Лист1!$A:$H,COLUMN([17]Лист1!$C$364),0)</f>
        <v>#N/A</v>
      </c>
    </row>
    <row r="21" spans="1:6">
      <c r="A21" s="130" t="s">
        <v>5770</v>
      </c>
      <c r="B21" s="134"/>
      <c r="C21" s="134"/>
      <c r="D21" s="134"/>
      <c r="E21" s="134"/>
      <c r="F21" s="134"/>
    </row>
    <row r="22" spans="1:6">
      <c r="A22" s="73" t="s">
        <v>5731</v>
      </c>
      <c r="B22" s="73" t="s">
        <v>5757</v>
      </c>
      <c r="C22" s="73" t="str">
        <f t="shared" si="8"/>
        <v>IRF-07B</v>
      </c>
      <c r="D22" s="73" t="str">
        <f t="shared" si="9"/>
        <v>IRF-07B</v>
      </c>
      <c r="E22" s="73">
        <f>VLOOKUP(A22,'[16]Бытовые Eurohoff'!$A:$K,COLUMN('[16]Бытовые Eurohoff'!$H$8),0)</f>
        <v>0</v>
      </c>
      <c r="F22" s="73">
        <f>VLOOKUP(B22,[17]Лист1!$A:$H,COLUMN([17]Лист1!$C$364),0)</f>
        <v>134</v>
      </c>
    </row>
    <row r="23" spans="1:6">
      <c r="A23" s="73" t="s">
        <v>5732</v>
      </c>
      <c r="B23" s="73" t="s">
        <v>5758</v>
      </c>
      <c r="C23" s="73" t="str">
        <f t="shared" si="8"/>
        <v>IRF-09B</v>
      </c>
      <c r="D23" s="73" t="str">
        <f t="shared" si="9"/>
        <v>IRF-09B</v>
      </c>
      <c r="E23" s="73">
        <f>VLOOKUP(A23,'[16]Бытовые Eurohoff'!$A:$K,COLUMN('[16]Бытовые Eurohoff'!$H$8),0)</f>
        <v>0</v>
      </c>
      <c r="F23" s="73">
        <f>VLOOKUP(B23,[17]Лист1!$A:$H,COLUMN([17]Лист1!$C$364),0)</f>
        <v>0</v>
      </c>
    </row>
    <row r="24" spans="1:6">
      <c r="A24" s="73" t="s">
        <v>5733</v>
      </c>
      <c r="B24" s="73" t="s">
        <v>5759</v>
      </c>
      <c r="C24" s="73" t="str">
        <f t="shared" si="8"/>
        <v>IRF-12B</v>
      </c>
      <c r="D24" s="73" t="str">
        <f t="shared" si="9"/>
        <v>IRF-12B</v>
      </c>
      <c r="E24" s="73">
        <f>VLOOKUP(A24,'[16]Бытовые Eurohoff'!$A:$K,COLUMN('[16]Бытовые Eurohoff'!$H$8),0)</f>
        <v>0</v>
      </c>
      <c r="F24" s="73">
        <f>VLOOKUP(B24,[17]Лист1!$A:$H,COLUMN([17]Лист1!$C$364),0)</f>
        <v>0</v>
      </c>
    </row>
    <row r="25" spans="1:6">
      <c r="A25" s="130" t="s">
        <v>5771</v>
      </c>
      <c r="B25" s="134"/>
      <c r="C25" s="134"/>
      <c r="D25" s="134"/>
      <c r="E25" s="134"/>
      <c r="F25" s="134"/>
    </row>
    <row r="26" spans="1:6">
      <c r="A26" s="127" t="s">
        <v>5734</v>
      </c>
      <c r="B26" s="73" t="s">
        <v>5761</v>
      </c>
      <c r="C26" s="127" t="str">
        <f t="shared" si="8"/>
        <v>EVR-07I</v>
      </c>
      <c r="D26" s="127" t="str">
        <f t="shared" ref="D26" si="10">A26</f>
        <v>EVR-07I</v>
      </c>
      <c r="E26" s="127">
        <f>VLOOKUP(A26,'[16]Бытовые Eurohoff'!$A:$K,COLUMN('[16]Бытовые Eurohoff'!$H$8),0)</f>
        <v>0</v>
      </c>
      <c r="F26" s="73">
        <f>VLOOKUP(B26,[17]Лист1!$A:$H,COLUMN([17]Лист1!$C$364),0)</f>
        <v>68</v>
      </c>
    </row>
    <row r="27" spans="1:6">
      <c r="A27" s="127"/>
      <c r="B27" s="73" t="s">
        <v>5760</v>
      </c>
      <c r="C27" s="127"/>
      <c r="D27" s="127"/>
      <c r="E27" s="127"/>
      <c r="F27" s="73">
        <f>VLOOKUP(B27,[17]Лист1!$A:$H,COLUMN([17]Лист1!$C$364),0)</f>
        <v>68</v>
      </c>
    </row>
    <row r="28" spans="1:6">
      <c r="A28" s="130" t="s">
        <v>5772</v>
      </c>
      <c r="B28" s="134"/>
      <c r="C28" s="134"/>
      <c r="D28" s="134"/>
      <c r="E28" s="134"/>
      <c r="F28" s="134"/>
    </row>
    <row r="29" spans="1:6">
      <c r="A29" s="73" t="s">
        <v>5735</v>
      </c>
      <c r="B29" s="73" t="s">
        <v>5762</v>
      </c>
      <c r="C29" s="73" t="str">
        <f t="shared" ref="C29:C31" si="11">A29</f>
        <v>EV-07I</v>
      </c>
      <c r="D29" s="73" t="str">
        <f t="shared" ref="D29:D31" si="12">C29</f>
        <v>EV-07I</v>
      </c>
      <c r="E29" s="73">
        <f>VLOOKUP(A29,'[16]Бытовые Eurohoff'!$A:$K,COLUMN('[16]Бытовые Eurohoff'!$H$8),0)</f>
        <v>0</v>
      </c>
      <c r="F29" s="73">
        <f>VLOOKUP(B29,[17]Лист1!$A:$H,COLUMN([17]Лист1!$C$364),0)</f>
        <v>27</v>
      </c>
    </row>
    <row r="30" spans="1:6">
      <c r="A30" s="73" t="s">
        <v>5765</v>
      </c>
      <c r="B30" s="73" t="s">
        <v>5764</v>
      </c>
      <c r="C30" s="73" t="str">
        <f t="shared" si="11"/>
        <v>EV-07I WI-FI</v>
      </c>
      <c r="D30" s="73" t="str">
        <f t="shared" si="12"/>
        <v>EV-07I WI-FI</v>
      </c>
      <c r="E30" s="73" t="e">
        <f>VLOOKUP(A30,'[16]Бытовые Eurohoff'!$A:$K,COLUMN('[16]Бытовые Eurohoff'!$H$8),0)</f>
        <v>#N/A</v>
      </c>
      <c r="F30" s="73">
        <f>VLOOKUP(B30,[17]Лист1!$A:$H,COLUMN([17]Лист1!$C$364),0)</f>
        <v>885</v>
      </c>
    </row>
    <row r="31" spans="1:6">
      <c r="A31" s="73" t="s">
        <v>5736</v>
      </c>
      <c r="B31" s="73" t="s">
        <v>5763</v>
      </c>
      <c r="C31" s="73" t="str">
        <f t="shared" si="11"/>
        <v>EV-09I</v>
      </c>
      <c r="D31" s="73" t="str">
        <f t="shared" si="12"/>
        <v>EV-09I</v>
      </c>
      <c r="E31" s="73">
        <f>VLOOKUP(A31,'[16]Бытовые Eurohoff'!$A:$K,COLUMN('[16]Бытовые Eurohoff'!$H$8),0)</f>
        <v>0</v>
      </c>
      <c r="F31" s="73">
        <f>VLOOKUP(B31,[17]Лист1!$A:$H,COLUMN([17]Лист1!$C$364),0)</f>
        <v>3</v>
      </c>
    </row>
    <row r="32" spans="1:6" s="75" customFormat="1" ht="15.75">
      <c r="A32" s="129" t="s">
        <v>3280</v>
      </c>
      <c r="B32" s="129"/>
      <c r="C32" s="129"/>
      <c r="D32" s="129"/>
      <c r="E32" s="129"/>
      <c r="F32" s="129"/>
    </row>
    <row r="33" spans="1:6">
      <c r="A33" s="130" t="s">
        <v>5766</v>
      </c>
      <c r="B33" s="134"/>
      <c r="C33" s="134"/>
      <c r="D33" s="134"/>
      <c r="E33" s="134"/>
      <c r="F33" s="134"/>
    </row>
    <row r="34" spans="1:6">
      <c r="A34" s="73" t="s">
        <v>5711</v>
      </c>
      <c r="C34" s="73" t="str">
        <f>A34</f>
        <v>EUMD-07</v>
      </c>
      <c r="D34" s="73" t="str">
        <f>C34</f>
        <v>EUMD-07</v>
      </c>
      <c r="E34" s="73">
        <f>VLOOKUP(A34,'[16]Бытовые Eurohoff'!$A:$K,COLUMN('[16]Бытовые Eurohoff'!$H$8),0)</f>
        <v>33000</v>
      </c>
      <c r="F34" s="73" t="e">
        <f>VLOOKUP(B34,[17]Лист1!$A:$H,COLUMN([17]Лист1!$C$364),0)</f>
        <v>#N/A</v>
      </c>
    </row>
    <row r="35" spans="1:6">
      <c r="A35" s="73" t="s">
        <v>5712</v>
      </c>
      <c r="C35" s="73" t="str">
        <f t="shared" ref="C35:C45" si="13">A35</f>
        <v>EUMD-09</v>
      </c>
      <c r="D35" s="73" t="str">
        <f t="shared" ref="D35:D45" si="14">C35</f>
        <v>EUMD-09</v>
      </c>
      <c r="E35" s="73">
        <f>VLOOKUP(A35,'[16]Бытовые Eurohoff'!$A:$K,COLUMN('[16]Бытовые Eurohoff'!$H$8),0)</f>
        <v>35000</v>
      </c>
      <c r="F35" s="73" t="e">
        <f>VLOOKUP(B35,[17]Лист1!$A:$H,COLUMN([17]Лист1!$C$364),0)</f>
        <v>#N/A</v>
      </c>
    </row>
    <row r="36" spans="1:6">
      <c r="A36" s="73" t="s">
        <v>5713</v>
      </c>
      <c r="C36" s="73" t="str">
        <f t="shared" si="13"/>
        <v>EUMD-12</v>
      </c>
      <c r="D36" s="73" t="str">
        <f t="shared" si="14"/>
        <v>EUMD-12</v>
      </c>
      <c r="E36" s="73">
        <f>VLOOKUP(A36,'[16]Бытовые Eurohoff'!$A:$K,COLUMN('[16]Бытовые Eurohoff'!$H$8),0)</f>
        <v>40000</v>
      </c>
      <c r="F36" s="73" t="e">
        <f>VLOOKUP(B36,[17]Лист1!$A:$H,COLUMN([17]Лист1!$C$364),0)</f>
        <v>#N/A</v>
      </c>
    </row>
    <row r="37" spans="1:6">
      <c r="A37" s="73" t="s">
        <v>5714</v>
      </c>
      <c r="C37" s="73" t="str">
        <f t="shared" si="13"/>
        <v>EUMD-18</v>
      </c>
      <c r="D37" s="73" t="str">
        <f t="shared" si="14"/>
        <v>EUMD-18</v>
      </c>
      <c r="E37" s="73">
        <f>VLOOKUP(A37,'[16]Бытовые Eurohoff'!$A:$K,COLUMN('[16]Бытовые Eurohoff'!$H$8),0)</f>
        <v>65000</v>
      </c>
      <c r="F37" s="73" t="e">
        <f>VLOOKUP(B37,[17]Лист1!$A:$H,COLUMN([17]Лист1!$C$364),0)</f>
        <v>#N/A</v>
      </c>
    </row>
    <row r="38" spans="1:6">
      <c r="A38" s="73" t="s">
        <v>5715</v>
      </c>
      <c r="C38" s="73" t="str">
        <f t="shared" si="13"/>
        <v>EUMD-24</v>
      </c>
      <c r="D38" s="73" t="str">
        <f t="shared" si="14"/>
        <v>EUMD-24</v>
      </c>
      <c r="E38" s="73">
        <f>VLOOKUP(A38,'[16]Бытовые Eurohoff'!$A:$K,COLUMN('[16]Бытовые Eurohoff'!$H$8),0)</f>
        <v>80000</v>
      </c>
      <c r="F38" s="73" t="e">
        <f>VLOOKUP(B38,[17]Лист1!$A:$H,COLUMN([17]Лист1!$C$364),0)</f>
        <v>#N/A</v>
      </c>
    </row>
    <row r="39" spans="1:6">
      <c r="A39" s="130" t="s">
        <v>5767</v>
      </c>
      <c r="B39" s="134"/>
      <c r="C39" s="134"/>
      <c r="D39" s="134"/>
      <c r="E39" s="134"/>
      <c r="F39" s="134"/>
    </row>
    <row r="40" spans="1:6">
      <c r="A40" s="73" t="s">
        <v>5716</v>
      </c>
      <c r="B40" s="73" t="s">
        <v>5737</v>
      </c>
      <c r="C40" s="73" t="str">
        <f t="shared" si="13"/>
        <v>AVE-07M</v>
      </c>
      <c r="D40" s="73" t="str">
        <f t="shared" si="14"/>
        <v>AVE-07M</v>
      </c>
      <c r="E40" s="73">
        <f>VLOOKUP(A40,'[16]Бытовые Eurohoff'!$A:$K,COLUMN('[16]Бытовые Eurohoff'!$H$8),0)</f>
        <v>33000</v>
      </c>
      <c r="F40" s="73">
        <f>VLOOKUP(B40,[17]Лист1!$A:$H,COLUMN([17]Лист1!$C$364),0)</f>
        <v>0</v>
      </c>
    </row>
    <row r="41" spans="1:6">
      <c r="A41" s="73" t="s">
        <v>5717</v>
      </c>
      <c r="B41" s="73" t="s">
        <v>5738</v>
      </c>
      <c r="C41" s="73" t="str">
        <f t="shared" si="13"/>
        <v>AVE-09M</v>
      </c>
      <c r="D41" s="73" t="str">
        <f t="shared" si="14"/>
        <v>AVE-09M</v>
      </c>
      <c r="E41" s="73">
        <f>VLOOKUP(A41,'[16]Бытовые Eurohoff'!$A:$K,COLUMN('[16]Бытовые Eurohoff'!$H$8),0)</f>
        <v>35000</v>
      </c>
      <c r="F41" s="73">
        <f>VLOOKUP(B41,[17]Лист1!$A:$H,COLUMN([17]Лист1!$C$364),0)</f>
        <v>0</v>
      </c>
    </row>
    <row r="42" spans="1:6">
      <c r="A42" s="73" t="s">
        <v>5718</v>
      </c>
      <c r="B42" s="73" t="s">
        <v>5739</v>
      </c>
      <c r="C42" s="73" t="str">
        <f t="shared" si="13"/>
        <v>AVE-12M</v>
      </c>
      <c r="D42" s="73" t="str">
        <f t="shared" si="14"/>
        <v>AVE-12M</v>
      </c>
      <c r="E42" s="73">
        <f>VLOOKUP(A42,'[16]Бытовые Eurohoff'!$A:$K,COLUMN('[16]Бытовые Eurohoff'!$H$8),0)</f>
        <v>40000</v>
      </c>
      <c r="F42" s="73">
        <f>VLOOKUP(B42,[17]Лист1!$A:$H,COLUMN([17]Лист1!$C$364),0)</f>
        <v>0</v>
      </c>
    </row>
    <row r="43" spans="1:6">
      <c r="A43" s="73" t="s">
        <v>5719</v>
      </c>
      <c r="B43" s="73" t="s">
        <v>5740</v>
      </c>
      <c r="C43" s="73" t="str">
        <f t="shared" si="13"/>
        <v>AVE-18M</v>
      </c>
      <c r="D43" s="73" t="str">
        <f t="shared" si="14"/>
        <v>AVE-18M</v>
      </c>
      <c r="E43" s="73">
        <f>VLOOKUP(A43,'[16]Бытовые Eurohoff'!$A:$K,COLUMN('[16]Бытовые Eurohoff'!$H$8),0)</f>
        <v>65000</v>
      </c>
      <c r="F43" s="73">
        <f>VLOOKUP(B43,[17]Лист1!$A:$H,COLUMN([17]Лист1!$C$364),0)</f>
        <v>0</v>
      </c>
    </row>
    <row r="44" spans="1:6">
      <c r="A44" s="73" t="s">
        <v>5720</v>
      </c>
      <c r="B44" s="73" t="s">
        <v>5741</v>
      </c>
      <c r="C44" s="73" t="str">
        <f t="shared" si="13"/>
        <v>AVE-24M</v>
      </c>
      <c r="D44" s="73" t="str">
        <f t="shared" si="14"/>
        <v>AVE-24M</v>
      </c>
      <c r="E44" s="73">
        <f>VLOOKUP(A44,'[16]Бытовые Eurohoff'!$A:$K,COLUMN('[16]Бытовые Eurohoff'!$H$8),0)</f>
        <v>80000</v>
      </c>
      <c r="F44" s="73">
        <f>VLOOKUP(B44,[17]Лист1!$A:$H,COLUMN([17]Лист1!$C$364),0)</f>
        <v>0</v>
      </c>
    </row>
    <row r="45" spans="1:6">
      <c r="A45" s="73" t="s">
        <v>1288</v>
      </c>
      <c r="C45" s="73" t="str">
        <f t="shared" si="13"/>
        <v>WI-FI модуль</v>
      </c>
      <c r="D45" s="73" t="str">
        <f t="shared" si="14"/>
        <v>WI-FI модуль</v>
      </c>
      <c r="E45" s="73">
        <f>VLOOKUP(A45,'[16]Бытовые Eurohoff'!$A:$K,COLUMN('[16]Бытовые Eurohoff'!$H$8),0)</f>
        <v>0</v>
      </c>
      <c r="F45" s="73" t="e">
        <f>VLOOKUP(B45,[17]Лист1!$A:$H,COLUMN([17]Лист1!$C$364),0)</f>
        <v>#N/A</v>
      </c>
    </row>
  </sheetData>
  <mergeCells count="33">
    <mergeCell ref="A28:F28"/>
    <mergeCell ref="A32:F32"/>
    <mergeCell ref="D26:D27"/>
    <mergeCell ref="E26:E27"/>
    <mergeCell ref="A39:F39"/>
    <mergeCell ref="A3:F3"/>
    <mergeCell ref="A14:F14"/>
    <mergeCell ref="A21:F21"/>
    <mergeCell ref="A25:F25"/>
    <mergeCell ref="D10:D11"/>
    <mergeCell ref="E10:E11"/>
    <mergeCell ref="D12:D13"/>
    <mergeCell ref="E12:E13"/>
    <mergeCell ref="D6:D7"/>
    <mergeCell ref="E6:E7"/>
    <mergeCell ref="C12:C13"/>
    <mergeCell ref="C26:C27"/>
    <mergeCell ref="D8:D9"/>
    <mergeCell ref="E8:E9"/>
    <mergeCell ref="A2:F2"/>
    <mergeCell ref="A33:F33"/>
    <mergeCell ref="A4:A5"/>
    <mergeCell ref="A6:A7"/>
    <mergeCell ref="A8:A9"/>
    <mergeCell ref="A10:A11"/>
    <mergeCell ref="D4:D5"/>
    <mergeCell ref="E4:E5"/>
    <mergeCell ref="A12:A13"/>
    <mergeCell ref="A26:A27"/>
    <mergeCell ref="C4:C5"/>
    <mergeCell ref="C6:C7"/>
    <mergeCell ref="C8:C9"/>
    <mergeCell ref="C10:C1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ED14C-7320-4CA6-9A67-3948F695B17F}">
  <dimension ref="A1:H113"/>
  <sheetViews>
    <sheetView workbookViewId="0">
      <selection activeCell="F1" sqref="F1"/>
    </sheetView>
  </sheetViews>
  <sheetFormatPr defaultRowHeight="15"/>
  <cols>
    <col min="1" max="2" width="18.7109375" style="9" customWidth="1"/>
    <col min="3" max="3" width="18.5703125" style="9" customWidth="1"/>
    <col min="4" max="4" width="26.7109375" style="9" customWidth="1"/>
    <col min="5" max="5" width="9.140625" style="9"/>
    <col min="6" max="6" width="17.7109375" style="9" customWidth="1"/>
    <col min="7" max="16384" width="9.140625" style="9"/>
  </cols>
  <sheetData>
    <row r="1" spans="1:6" s="2" customFormat="1">
      <c r="A1" s="2" t="s">
        <v>144</v>
      </c>
      <c r="B1" s="2" t="s">
        <v>145</v>
      </c>
      <c r="C1" s="2" t="s">
        <v>1104</v>
      </c>
      <c r="D1" s="2" t="s">
        <v>147</v>
      </c>
      <c r="E1" s="3" t="s">
        <v>148</v>
      </c>
      <c r="F1" s="2" t="s">
        <v>364</v>
      </c>
    </row>
    <row r="2" spans="1:6" s="28" customFormat="1" ht="15.75">
      <c r="A2" s="129" t="s">
        <v>3279</v>
      </c>
      <c r="B2" s="129"/>
      <c r="C2" s="129"/>
      <c r="D2" s="129"/>
      <c r="E2" s="129"/>
      <c r="F2" s="129"/>
    </row>
    <row r="3" spans="1:6">
      <c r="A3" s="130" t="s">
        <v>1858</v>
      </c>
      <c r="B3" s="134"/>
      <c r="C3" s="134"/>
      <c r="D3" s="134"/>
      <c r="E3" s="134"/>
      <c r="F3" s="134"/>
    </row>
    <row r="4" spans="1:6">
      <c r="A4" s="9" t="s">
        <v>1802</v>
      </c>
      <c r="B4" s="9" t="s">
        <v>1792</v>
      </c>
      <c r="C4" s="9" t="s">
        <v>1802</v>
      </c>
      <c r="D4" s="132" t="str">
        <f>_xlfn.CONCAT(C4," / ",C5)</f>
        <v>iFIS07F3C / iFOS07F3C</v>
      </c>
      <c r="E4" s="133">
        <v>35400</v>
      </c>
      <c r="F4" s="28">
        <f>VLOOKUP("*iFIS07F3C*",[20]TDSheet!$A:$R,COLUMN([20]TDSheet!$E$11),0)</f>
        <v>144</v>
      </c>
    </row>
    <row r="5" spans="1:6">
      <c r="A5" s="9" t="s">
        <v>1803</v>
      </c>
      <c r="B5" s="9" t="s">
        <v>1793</v>
      </c>
      <c r="C5" s="9" t="s">
        <v>1803</v>
      </c>
      <c r="D5" s="132"/>
      <c r="E5" s="133"/>
      <c r="F5" s="28">
        <f>VLOOKUP("*iFOS07F3C*",[20]TDSheet!$A:$R,COLUMN([20]TDSheet!$E$11),0)</f>
        <v>144</v>
      </c>
    </row>
    <row r="6" spans="1:6">
      <c r="A6" s="9" t="s">
        <v>1804</v>
      </c>
      <c r="B6" s="9" t="s">
        <v>1794</v>
      </c>
      <c r="C6" s="9" t="s">
        <v>1804</v>
      </c>
      <c r="D6" s="132" t="str">
        <f>_xlfn.CONCAT(C6," / ",C7)</f>
        <v>iFIS09F3C / iFOS09F3C</v>
      </c>
      <c r="E6" s="133">
        <v>39000</v>
      </c>
      <c r="F6" s="28">
        <f>VLOOKUP("*iFIS09F3C*",[20]TDSheet!$A:$R,COLUMN([20]TDSheet!$E$11),0)</f>
        <v>214</v>
      </c>
    </row>
    <row r="7" spans="1:6">
      <c r="A7" s="9" t="s">
        <v>1805</v>
      </c>
      <c r="B7" s="9" t="s">
        <v>1795</v>
      </c>
      <c r="C7" s="9" t="s">
        <v>1805</v>
      </c>
      <c r="D7" s="132"/>
      <c r="E7" s="133"/>
      <c r="F7" s="28">
        <f>VLOOKUP("*iFOS09F3C*",[20]TDSheet!$A:$R,COLUMN([20]TDSheet!$E$11),0)</f>
        <v>214</v>
      </c>
    </row>
    <row r="8" spans="1:6">
      <c r="A8" s="9" t="s">
        <v>1806</v>
      </c>
      <c r="B8" s="9" t="s">
        <v>1796</v>
      </c>
      <c r="C8" s="9" t="s">
        <v>1806</v>
      </c>
      <c r="D8" s="132" t="str">
        <f>_xlfn.CONCAT(C8," / ",C9)</f>
        <v>iFIS12F3C / iFOS12F3C</v>
      </c>
      <c r="E8" s="133">
        <v>47300</v>
      </c>
      <c r="F8" s="28">
        <f>VLOOKUP("*iFIS12F3C*",[20]TDSheet!$A:$R,COLUMN([20]TDSheet!$E$11),0)</f>
        <v>56</v>
      </c>
    </row>
    <row r="9" spans="1:6">
      <c r="A9" s="9" t="s">
        <v>1807</v>
      </c>
      <c r="B9" s="9" t="s">
        <v>1797</v>
      </c>
      <c r="C9" s="9" t="s">
        <v>1807</v>
      </c>
      <c r="D9" s="132"/>
      <c r="E9" s="133"/>
      <c r="F9" s="28">
        <f>VLOOKUP("*iFOS12F3C*",[20]TDSheet!$A:$R,COLUMN([20]TDSheet!$E$11),0)</f>
        <v>56</v>
      </c>
    </row>
    <row r="10" spans="1:6">
      <c r="A10" s="9" t="s">
        <v>1808</v>
      </c>
      <c r="B10" s="9" t="s">
        <v>1798</v>
      </c>
      <c r="C10" s="9" t="s">
        <v>1808</v>
      </c>
      <c r="D10" s="132" t="str">
        <f>_xlfn.CONCAT(C10," / ",C11)</f>
        <v>iFIS18F3C / iFOS18F3C</v>
      </c>
      <c r="E10" s="133">
        <v>79200</v>
      </c>
      <c r="F10" s="28">
        <f>VLOOKUP("*iFIS18F3C*",[20]TDSheet!$A:$R,COLUMN([20]TDSheet!$E$11),0)</f>
        <v>18</v>
      </c>
    </row>
    <row r="11" spans="1:6">
      <c r="A11" s="9" t="s">
        <v>1809</v>
      </c>
      <c r="B11" s="9" t="s">
        <v>1799</v>
      </c>
      <c r="C11" s="9" t="s">
        <v>1809</v>
      </c>
      <c r="D11" s="132"/>
      <c r="E11" s="133"/>
      <c r="F11" s="28">
        <f>VLOOKUP("*iFOS18F3C*",[20]TDSheet!$A:$R,COLUMN([20]TDSheet!$E$11),0)</f>
        <v>18</v>
      </c>
    </row>
    <row r="12" spans="1:6">
      <c r="A12" s="9" t="s">
        <v>1810</v>
      </c>
      <c r="B12" s="9" t="s">
        <v>1800</v>
      </c>
      <c r="C12" s="9" t="s">
        <v>1810</v>
      </c>
      <c r="D12" s="132" t="str">
        <f>_xlfn.CONCAT(C12," / ",C13)</f>
        <v>iFIS24F3C / iFOS24F3C</v>
      </c>
      <c r="E12" s="133">
        <v>100400</v>
      </c>
      <c r="F12" s="28">
        <f>VLOOKUP("*iFIS24F3C*",[20]TDSheet!$A:$R,COLUMN([20]TDSheet!$E$11),0)</f>
        <v>8</v>
      </c>
    </row>
    <row r="13" spans="1:6">
      <c r="A13" s="9" t="s">
        <v>1811</v>
      </c>
      <c r="B13" s="9" t="s">
        <v>1801</v>
      </c>
      <c r="C13" s="9" t="s">
        <v>1811</v>
      </c>
      <c r="D13" s="132"/>
      <c r="E13" s="133"/>
      <c r="F13" s="28">
        <f>VLOOKUP("*iFOS24F3C*",[20]TDSheet!$A:$R,COLUMN([20]TDSheet!$E$11),0)</f>
        <v>8</v>
      </c>
    </row>
    <row r="14" spans="1:6">
      <c r="A14" s="130" t="s">
        <v>1859</v>
      </c>
      <c r="B14" s="134"/>
      <c r="C14" s="134"/>
      <c r="D14" s="134"/>
      <c r="E14" s="134"/>
      <c r="F14" s="134"/>
    </row>
    <row r="15" spans="1:6">
      <c r="A15" s="9" t="s">
        <v>1820</v>
      </c>
      <c r="B15" s="9" t="s">
        <v>1812</v>
      </c>
      <c r="C15" s="9" t="s">
        <v>1820</v>
      </c>
      <c r="D15" s="132" t="str">
        <f>_xlfn.CONCAT(C15," / ",C16)</f>
        <v>iFIS09F2С / iFOS09F2С</v>
      </c>
      <c r="E15" s="133">
        <v>38400</v>
      </c>
      <c r="F15" s="28" t="e">
        <f>VLOOKUP("*iFIS09F2С*",[20]TDSheet!$A:$R,COLUMN([20]TDSheet!$E$11),0)</f>
        <v>#N/A</v>
      </c>
    </row>
    <row r="16" spans="1:6">
      <c r="A16" s="9" t="s">
        <v>1821</v>
      </c>
      <c r="B16" s="9" t="s">
        <v>1813</v>
      </c>
      <c r="C16" s="9" t="s">
        <v>1821</v>
      </c>
      <c r="D16" s="132"/>
      <c r="E16" s="133"/>
      <c r="F16" s="28">
        <f>VLOOKUP("*iFOS09F2С*",[20]TDSheet!$A:$R,COLUMN([20]TDSheet!$E$11),0)</f>
        <v>1</v>
      </c>
    </row>
    <row r="17" spans="1:6">
      <c r="A17" s="9" t="s">
        <v>1822</v>
      </c>
      <c r="B17" s="9" t="s">
        <v>1814</v>
      </c>
      <c r="C17" s="9" t="s">
        <v>1822</v>
      </c>
      <c r="D17" s="132" t="str">
        <f>_xlfn.CONCAT(C17," / ",C18)</f>
        <v>iFIS12F2С / iFOS12F2С</v>
      </c>
      <c r="E17" s="133">
        <v>42500</v>
      </c>
      <c r="F17" s="28" t="e">
        <f>VLOOKUP("*iFIS12F2С*",[20]TDSheet!$A:$R,COLUMN([20]TDSheet!$E$11),0)</f>
        <v>#N/A</v>
      </c>
    </row>
    <row r="18" spans="1:6">
      <c r="A18" s="9" t="s">
        <v>1823</v>
      </c>
      <c r="B18" s="9" t="s">
        <v>1815</v>
      </c>
      <c r="C18" s="9" t="s">
        <v>1823</v>
      </c>
      <c r="D18" s="132"/>
      <c r="E18" s="133"/>
      <c r="F18" s="28" t="e">
        <f>VLOOKUP("*iFOS12F2С*",[20]TDSheet!$A:$R,COLUMN([20]TDSheet!$E$11),0)</f>
        <v>#N/A</v>
      </c>
    </row>
    <row r="19" spans="1:6">
      <c r="A19" s="9" t="s">
        <v>1824</v>
      </c>
      <c r="B19" s="9" t="s">
        <v>1816</v>
      </c>
      <c r="C19" s="9" t="s">
        <v>1824</v>
      </c>
      <c r="D19" s="132" t="str">
        <f>_xlfn.CONCAT(C19," / ",C20)</f>
        <v>iFIS18F2С / iFOS18F2С</v>
      </c>
      <c r="E19" s="133">
        <v>67900</v>
      </c>
      <c r="F19" s="28" t="e">
        <f>VLOOKUP("*iFIS18F2С*",[20]TDSheet!$A:$R,COLUMN([20]TDSheet!$E$11),0)</f>
        <v>#N/A</v>
      </c>
    </row>
    <row r="20" spans="1:6">
      <c r="A20" s="9" t="s">
        <v>1825</v>
      </c>
      <c r="B20" s="9" t="s">
        <v>1817</v>
      </c>
      <c r="C20" s="9" t="s">
        <v>1825</v>
      </c>
      <c r="D20" s="132"/>
      <c r="E20" s="133"/>
      <c r="F20" s="28">
        <f>VLOOKUP("*iFOS18F2С*",[20]TDSheet!$A:$R,COLUMN([20]TDSheet!$E$11),0)</f>
        <v>1</v>
      </c>
    </row>
    <row r="21" spans="1:6">
      <c r="A21" s="9" t="s">
        <v>1826</v>
      </c>
      <c r="B21" s="9" t="s">
        <v>1818</v>
      </c>
      <c r="C21" s="9" t="s">
        <v>1826</v>
      </c>
      <c r="D21" s="132" t="str">
        <f>_xlfn.CONCAT(C21," / ",C22)</f>
        <v>iFIS24F2С / iFOS24F2С</v>
      </c>
      <c r="E21" s="133">
        <v>86700</v>
      </c>
      <c r="F21" s="28" t="e">
        <f>VLOOKUP("*iFIS24F2С*",[20]TDSheet!$A:$R,COLUMN([20]TDSheet!$E$11),0)</f>
        <v>#N/A</v>
      </c>
    </row>
    <row r="22" spans="1:6">
      <c r="A22" s="9" t="s">
        <v>1827</v>
      </c>
      <c r="B22" s="9" t="s">
        <v>1819</v>
      </c>
      <c r="C22" s="9" t="s">
        <v>1827</v>
      </c>
      <c r="D22" s="132"/>
      <c r="E22" s="133"/>
      <c r="F22" s="28" t="e">
        <f>VLOOKUP("*iFOS24F2С*",[20]TDSheet!$A:$R,COLUMN([20]TDSheet!$E$11),0)</f>
        <v>#N/A</v>
      </c>
    </row>
    <row r="23" spans="1:6">
      <c r="A23" s="130" t="s">
        <v>1860</v>
      </c>
      <c r="B23" s="134"/>
      <c r="C23" s="134"/>
      <c r="D23" s="134"/>
      <c r="E23" s="134"/>
      <c r="F23" s="134"/>
    </row>
    <row r="24" spans="1:6">
      <c r="A24" s="9" t="s">
        <v>1838</v>
      </c>
      <c r="B24" s="9" t="s">
        <v>1828</v>
      </c>
      <c r="C24" s="9" t="s">
        <v>1838</v>
      </c>
      <c r="D24" s="132" t="str">
        <f>_xlfn.CONCAT(C24," / ",C25)</f>
        <v>iFIS07VR1 / iFOS07VR1-LE</v>
      </c>
      <c r="E24" s="133">
        <v>36200</v>
      </c>
      <c r="F24" s="28">
        <f>VLOOKUP("*iFIS07VR1*",[20]TDSheet!$A:$R,COLUMN([20]TDSheet!$E$11),0)</f>
        <v>239</v>
      </c>
    </row>
    <row r="25" spans="1:6">
      <c r="A25" s="9" t="s">
        <v>1839</v>
      </c>
      <c r="B25" s="9" t="s">
        <v>1829</v>
      </c>
      <c r="C25" s="9" t="s">
        <v>1839</v>
      </c>
      <c r="D25" s="132"/>
      <c r="E25" s="133"/>
      <c r="F25" s="28" t="e">
        <f>VLOOKUP("*iFOS07VR1-LE*",[20]TDSheet!$A:$R,COLUMN([20]TDSheet!$E$11),0)</f>
        <v>#N/A</v>
      </c>
    </row>
    <row r="26" spans="1:6">
      <c r="A26" s="9" t="s">
        <v>1840</v>
      </c>
      <c r="B26" s="9" t="s">
        <v>1830</v>
      </c>
      <c r="C26" s="9" t="s">
        <v>1840</v>
      </c>
      <c r="D26" s="132" t="str">
        <f>_xlfn.CONCAT(C26," / ",C27)</f>
        <v>iFIS09VR1 / iFOS09VR1-LE</v>
      </c>
      <c r="E26" s="133">
        <v>39800</v>
      </c>
      <c r="F26" s="28">
        <f>VLOOKUP("*iFIS09VR1*",[20]TDSheet!$A:$R,COLUMN([20]TDSheet!$E$11),0)</f>
        <v>378</v>
      </c>
    </row>
    <row r="27" spans="1:6">
      <c r="A27" s="9" t="s">
        <v>1841</v>
      </c>
      <c r="B27" s="9" t="s">
        <v>1831</v>
      </c>
      <c r="C27" s="9" t="s">
        <v>1841</v>
      </c>
      <c r="D27" s="132"/>
      <c r="E27" s="133"/>
      <c r="F27" s="28" t="e">
        <f>VLOOKUP("*iFOS09VR1-LE*",[20]TDSheet!$A:$R,COLUMN([20]TDSheet!$E$11),0)</f>
        <v>#N/A</v>
      </c>
    </row>
    <row r="28" spans="1:6">
      <c r="A28" s="9" t="s">
        <v>1842</v>
      </c>
      <c r="B28" s="9" t="s">
        <v>1832</v>
      </c>
      <c r="C28" s="9" t="s">
        <v>1842</v>
      </c>
      <c r="D28" s="132" t="str">
        <f>_xlfn.CONCAT(C28," / ",C29)</f>
        <v>iFIS12VR1 / iFOS12VR1-LE</v>
      </c>
      <c r="E28" s="133">
        <v>43700</v>
      </c>
      <c r="F28" s="28">
        <f>VLOOKUP("*iFIS12VR1*",[20]TDSheet!$A:$R,COLUMN([20]TDSheet!$E$11),0)</f>
        <v>550</v>
      </c>
    </row>
    <row r="29" spans="1:6">
      <c r="A29" s="9" t="s">
        <v>1843</v>
      </c>
      <c r="B29" s="9" t="s">
        <v>1833</v>
      </c>
      <c r="C29" s="9" t="s">
        <v>1843</v>
      </c>
      <c r="D29" s="132"/>
      <c r="E29" s="133"/>
      <c r="F29" s="28">
        <f>VLOOKUP("*iFOS12VR1-LE*",[20]TDSheet!$A:$R,COLUMN([20]TDSheet!$E$11),0)</f>
        <v>0</v>
      </c>
    </row>
    <row r="30" spans="1:6">
      <c r="A30" s="9" t="s">
        <v>1844</v>
      </c>
      <c r="B30" s="9" t="s">
        <v>1834</v>
      </c>
      <c r="C30" s="9" t="s">
        <v>1844</v>
      </c>
      <c r="D30" s="132" t="str">
        <f>_xlfn.CONCAT(C30," / ",C31)</f>
        <v>iFIS18VR1 / iFOS18VR1-LE</v>
      </c>
      <c r="E30" s="133">
        <v>76800</v>
      </c>
      <c r="F30" s="28">
        <f>VLOOKUP("*iFIS18VR1*",[20]TDSheet!$A:$R,COLUMN([20]TDSheet!$E$11),0)</f>
        <v>48</v>
      </c>
    </row>
    <row r="31" spans="1:6">
      <c r="A31" s="9" t="s">
        <v>1845</v>
      </c>
      <c r="B31" s="9" t="s">
        <v>1835</v>
      </c>
      <c r="C31" s="9" t="s">
        <v>1845</v>
      </c>
      <c r="D31" s="132"/>
      <c r="E31" s="133"/>
      <c r="F31" s="28" t="e">
        <f>VLOOKUP("*iFOS18VR1-LE*",[20]TDSheet!$A:$R,COLUMN([20]TDSheet!$E$11),0)</f>
        <v>#N/A</v>
      </c>
    </row>
    <row r="32" spans="1:6">
      <c r="A32" s="9" t="s">
        <v>1846</v>
      </c>
      <c r="B32" s="9" t="s">
        <v>1836</v>
      </c>
      <c r="C32" s="9" t="s">
        <v>1846</v>
      </c>
      <c r="D32" s="132" t="str">
        <f>_xlfn.CONCAT(C32," / ",C33)</f>
        <v>iFIS24VR1 / iFOS24VR1-LE</v>
      </c>
      <c r="E32" s="133">
        <v>93400</v>
      </c>
      <c r="F32" s="28">
        <f>VLOOKUP("*iFIS24VR1*",[20]TDSheet!$A:$R,COLUMN([20]TDSheet!$E$11),0)</f>
        <v>38</v>
      </c>
    </row>
    <row r="33" spans="1:6">
      <c r="A33" s="9" t="s">
        <v>1847</v>
      </c>
      <c r="B33" s="9" t="s">
        <v>1837</v>
      </c>
      <c r="C33" s="9" t="s">
        <v>1847</v>
      </c>
      <c r="D33" s="132"/>
      <c r="E33" s="133"/>
      <c r="F33" s="28" t="e">
        <f>VLOOKUP("*iFOS24VR1-LE*",[20]TDSheet!$A:$R,COLUMN([20]TDSheet!$E$11),0)</f>
        <v>#N/A</v>
      </c>
    </row>
    <row r="34" spans="1:6">
      <c r="A34" s="130" t="s">
        <v>1861</v>
      </c>
      <c r="B34" s="134"/>
      <c r="C34" s="134"/>
      <c r="D34" s="134"/>
      <c r="E34" s="134"/>
      <c r="F34" s="134"/>
    </row>
    <row r="35" spans="1:6">
      <c r="A35" s="9" t="s">
        <v>1838</v>
      </c>
      <c r="B35" s="9" t="s">
        <v>1828</v>
      </c>
      <c r="C35" s="9" t="s">
        <v>1838</v>
      </c>
      <c r="D35" s="132" t="str">
        <f>_xlfn.CONCAT(C35," / ",C36)</f>
        <v>iFIS07VR1 / iFOS07VR1</v>
      </c>
      <c r="E35" s="133">
        <v>34300</v>
      </c>
      <c r="F35" s="28">
        <f>VLOOKUP("*iFIS07VR1*",[20]TDSheet!$A:$R,COLUMN([20]TDSheet!$E$11),0)</f>
        <v>239</v>
      </c>
    </row>
    <row r="36" spans="1:6">
      <c r="A36" s="9" t="s">
        <v>1853</v>
      </c>
      <c r="B36" s="9" t="s">
        <v>1848</v>
      </c>
      <c r="C36" s="9" t="s">
        <v>1853</v>
      </c>
      <c r="D36" s="132"/>
      <c r="E36" s="133"/>
      <c r="F36" s="28">
        <f>VLOOKUP("*iFOS07VR1*",[20]TDSheet!$A:$R,COLUMN([20]TDSheet!$E$11),0)</f>
        <v>239</v>
      </c>
    </row>
    <row r="37" spans="1:6">
      <c r="A37" s="9" t="s">
        <v>1840</v>
      </c>
      <c r="B37" s="9" t="s">
        <v>1830</v>
      </c>
      <c r="C37" s="9" t="s">
        <v>1840</v>
      </c>
      <c r="D37" s="132" t="str">
        <f>_xlfn.CONCAT(C37," / ",C38)</f>
        <v>iFIS09VR1 / iFOS09VR1</v>
      </c>
      <c r="E37" s="133">
        <v>37800</v>
      </c>
      <c r="F37" s="28">
        <f>VLOOKUP("*iFIS09VR1*",[20]TDSheet!$A:$R,COLUMN([20]TDSheet!$E$11),0)</f>
        <v>378</v>
      </c>
    </row>
    <row r="38" spans="1:6">
      <c r="A38" s="9" t="s">
        <v>1854</v>
      </c>
      <c r="B38" s="9" t="s">
        <v>1849</v>
      </c>
      <c r="C38" s="9" t="s">
        <v>1854</v>
      </c>
      <c r="D38" s="132"/>
      <c r="E38" s="133"/>
      <c r="F38" s="28">
        <f>VLOOKUP("*iFOS09VR1*",[20]TDSheet!$A:$R,COLUMN([20]TDSheet!$E$11),0)</f>
        <v>406</v>
      </c>
    </row>
    <row r="39" spans="1:6">
      <c r="A39" s="9" t="s">
        <v>1842</v>
      </c>
      <c r="B39" s="9" t="s">
        <v>1832</v>
      </c>
      <c r="C39" s="9" t="s">
        <v>1842</v>
      </c>
      <c r="D39" s="132" t="str">
        <f>_xlfn.CONCAT(C39," / ",C40)</f>
        <v>iFIS12VR1 / iFOS12VR1</v>
      </c>
      <c r="E39" s="133">
        <v>41700</v>
      </c>
      <c r="F39" s="28">
        <f>VLOOKUP("*iFIS12VR1*",[20]TDSheet!$A:$R,COLUMN([20]TDSheet!$E$11),0)</f>
        <v>550</v>
      </c>
    </row>
    <row r="40" spans="1:6">
      <c r="A40" s="9" t="s">
        <v>1855</v>
      </c>
      <c r="B40" s="9" t="s">
        <v>1850</v>
      </c>
      <c r="C40" s="9" t="s">
        <v>1855</v>
      </c>
      <c r="D40" s="132"/>
      <c r="E40" s="133"/>
      <c r="F40" s="28">
        <f>VLOOKUP("*iFOS12VR1*",[20]TDSheet!$A:$R,COLUMN([20]TDSheet!$E$11),0)</f>
        <v>120</v>
      </c>
    </row>
    <row r="41" spans="1:6">
      <c r="A41" s="9" t="s">
        <v>1844</v>
      </c>
      <c r="B41" s="9" t="s">
        <v>1834</v>
      </c>
      <c r="C41" s="9" t="s">
        <v>1844</v>
      </c>
      <c r="D41" s="132" t="str">
        <f>_xlfn.CONCAT(C41," / ",C42)</f>
        <v>iFIS18VR1 / iFOS18VR1</v>
      </c>
      <c r="E41" s="133">
        <v>74800</v>
      </c>
      <c r="F41" s="28">
        <f>VLOOKUP("*iFIS18VR1*",[20]TDSheet!$A:$R,COLUMN([20]TDSheet!$E$11),0)</f>
        <v>48</v>
      </c>
    </row>
    <row r="42" spans="1:6">
      <c r="A42" s="9" t="s">
        <v>1856</v>
      </c>
      <c r="B42" s="9" t="s">
        <v>1851</v>
      </c>
      <c r="C42" s="9" t="s">
        <v>1856</v>
      </c>
      <c r="D42" s="132"/>
      <c r="E42" s="133"/>
      <c r="F42" s="28">
        <f>VLOOKUP("*iFOS18VR1*",[20]TDSheet!$A:$R,COLUMN([20]TDSheet!$E$11),0)</f>
        <v>48</v>
      </c>
    </row>
    <row r="43" spans="1:6">
      <c r="A43" s="9" t="s">
        <v>1846</v>
      </c>
      <c r="B43" s="9" t="s">
        <v>1836</v>
      </c>
      <c r="C43" s="9" t="s">
        <v>1846</v>
      </c>
      <c r="D43" s="132" t="str">
        <f>_xlfn.CONCAT(C43," / ",C44)</f>
        <v>iFIS24VR1 / iFOS24VR1</v>
      </c>
      <c r="E43" s="133">
        <v>90600</v>
      </c>
      <c r="F43" s="28">
        <f>VLOOKUP("*iFIS24VR1*",[20]TDSheet!$A:$R,COLUMN([20]TDSheet!$E$11),0)</f>
        <v>38</v>
      </c>
    </row>
    <row r="44" spans="1:6">
      <c r="A44" s="9" t="s">
        <v>1857</v>
      </c>
      <c r="B44" s="9" t="s">
        <v>1852</v>
      </c>
      <c r="C44" s="9" t="s">
        <v>1857</v>
      </c>
      <c r="D44" s="132"/>
      <c r="E44" s="133"/>
      <c r="F44" s="28">
        <f>VLOOKUP("*iFOS24VR1*",[20]TDSheet!$A:$R,COLUMN([20]TDSheet!$E$11),0)</f>
        <v>34</v>
      </c>
    </row>
    <row r="45" spans="1:6">
      <c r="A45" s="130" t="s">
        <v>746</v>
      </c>
      <c r="B45" s="134"/>
      <c r="C45" s="134"/>
      <c r="D45" s="134"/>
      <c r="E45" s="134"/>
      <c r="F45" s="134"/>
    </row>
    <row r="46" spans="1:6">
      <c r="A46" s="9" t="s">
        <v>1754</v>
      </c>
      <c r="B46" s="9" t="s">
        <v>1862</v>
      </c>
      <c r="C46" s="9" t="s">
        <v>1754</v>
      </c>
      <c r="D46" s="9" t="s">
        <v>1865</v>
      </c>
      <c r="E46" s="10">
        <v>3090</v>
      </c>
      <c r="F46" s="28" t="e">
        <f>VLOOKUP("*SIW01MID*",[20]TDSheet!$A:$R,COLUMN([20]TDSheet!$E$11),0)</f>
        <v>#N/A</v>
      </c>
    </row>
    <row r="47" spans="1:6">
      <c r="A47" s="9" t="s">
        <v>1752</v>
      </c>
      <c r="B47" s="9" t="s">
        <v>1863</v>
      </c>
      <c r="C47" s="9" t="s">
        <v>1752</v>
      </c>
      <c r="D47" s="9" t="s">
        <v>1864</v>
      </c>
      <c r="E47" s="10">
        <v>3090</v>
      </c>
      <c r="F47" s="28">
        <f>VLOOKUP("*SIW03A1*",[20]TDSheet!$A:$R,COLUMN([20]TDSheet!$E$11),0)</f>
        <v>60</v>
      </c>
    </row>
    <row r="48" spans="1:6" s="28" customFormat="1" ht="15.75">
      <c r="A48" s="129" t="s">
        <v>3280</v>
      </c>
      <c r="B48" s="129"/>
      <c r="C48" s="129"/>
      <c r="D48" s="129"/>
      <c r="E48" s="129"/>
      <c r="F48" s="129"/>
    </row>
    <row r="49" spans="1:6" s="28" customFormat="1">
      <c r="A49" s="130" t="s">
        <v>4505</v>
      </c>
      <c r="B49" s="134"/>
      <c r="C49" s="134"/>
      <c r="D49" s="134"/>
      <c r="E49" s="134"/>
      <c r="F49" s="134"/>
    </row>
    <row r="50" spans="1:6">
      <c r="A50" s="9" t="s">
        <v>4440</v>
      </c>
      <c r="B50" s="9" t="s">
        <v>4450</v>
      </c>
      <c r="C50" s="28" t="s">
        <v>4440</v>
      </c>
      <c r="D50" s="132" t="str">
        <f>_xlfn.CONCAT(C50," / ",C51)</f>
        <v>FIS07F3 / FOS07F3</v>
      </c>
      <c r="E50" s="133">
        <v>26000</v>
      </c>
      <c r="F50" s="28">
        <f>VLOOKUP("*FIS07F3*",[20]TDSheet!$A:$R,COLUMN([20]TDSheet!$E$11),0)</f>
        <v>144</v>
      </c>
    </row>
    <row r="51" spans="1:6">
      <c r="A51" s="9" t="s">
        <v>4441</v>
      </c>
      <c r="B51" s="9" t="s">
        <v>4451</v>
      </c>
      <c r="C51" s="28" t="s">
        <v>4441</v>
      </c>
      <c r="D51" s="132"/>
      <c r="E51" s="133"/>
      <c r="F51" s="28">
        <f>VLOOKUP("*FOS07F3*",[20]TDSheet!$A:$R,COLUMN([20]TDSheet!$E$11),0)</f>
        <v>144</v>
      </c>
    </row>
    <row r="52" spans="1:6">
      <c r="A52" s="9" t="s">
        <v>4442</v>
      </c>
      <c r="B52" s="9" t="s">
        <v>4452</v>
      </c>
      <c r="C52" s="28" t="s">
        <v>4442</v>
      </c>
      <c r="D52" s="132" t="str">
        <f t="shared" ref="D52" si="0">_xlfn.CONCAT(C52," / ",C53)</f>
        <v>FIS09F3 / FOS09F3</v>
      </c>
      <c r="E52" s="133">
        <v>27800</v>
      </c>
      <c r="F52" s="28">
        <f>VLOOKUP("*FIS09F3*",[20]TDSheet!$A:$R,COLUMN([20]TDSheet!$E$11),0)</f>
        <v>214</v>
      </c>
    </row>
    <row r="53" spans="1:6">
      <c r="A53" s="9" t="s">
        <v>4443</v>
      </c>
      <c r="B53" s="9" t="s">
        <v>4453</v>
      </c>
      <c r="C53" s="28" t="s">
        <v>4443</v>
      </c>
      <c r="D53" s="132"/>
      <c r="E53" s="133"/>
      <c r="F53" s="28">
        <f>VLOOKUP("*FOS09F3*",[20]TDSheet!$A:$R,COLUMN([20]TDSheet!$E$11),0)</f>
        <v>214</v>
      </c>
    </row>
    <row r="54" spans="1:6">
      <c r="A54" s="9" t="s">
        <v>4444</v>
      </c>
      <c r="B54" s="9" t="s">
        <v>4454</v>
      </c>
      <c r="C54" s="28" t="s">
        <v>4444</v>
      </c>
      <c r="D54" s="132" t="str">
        <f t="shared" ref="D54" si="1">_xlfn.CONCAT(C54," / ",C55)</f>
        <v>FIS12F3 / FOS12F3</v>
      </c>
      <c r="E54" s="133">
        <v>38400</v>
      </c>
      <c r="F54" s="28">
        <f>VLOOKUP("*FIS12F3*",[20]TDSheet!$A:$R,COLUMN([20]TDSheet!$E$11),0)</f>
        <v>56</v>
      </c>
    </row>
    <row r="55" spans="1:6">
      <c r="A55" s="9" t="s">
        <v>4445</v>
      </c>
      <c r="B55" s="9" t="s">
        <v>4455</v>
      </c>
      <c r="C55" s="28" t="s">
        <v>4445</v>
      </c>
      <c r="D55" s="132"/>
      <c r="E55" s="133"/>
      <c r="F55" s="28">
        <f>VLOOKUP("*FOS12F3*",[20]TDSheet!$A:$R,COLUMN([20]TDSheet!$E$11),0)</f>
        <v>56</v>
      </c>
    </row>
    <row r="56" spans="1:6">
      <c r="A56" s="9" t="s">
        <v>4446</v>
      </c>
      <c r="B56" s="9" t="s">
        <v>4456</v>
      </c>
      <c r="C56" s="28" t="s">
        <v>4446</v>
      </c>
      <c r="D56" s="132" t="str">
        <f t="shared" ref="D56" si="2">_xlfn.CONCAT(C56," / ",C57)</f>
        <v>FIS18F3 / FOS18F3</v>
      </c>
      <c r="E56" s="133">
        <v>62800</v>
      </c>
      <c r="F56" s="28">
        <f>VLOOKUP("*FIS18F3*",[20]TDSheet!$A:$R,COLUMN([20]TDSheet!$E$11),0)</f>
        <v>18</v>
      </c>
    </row>
    <row r="57" spans="1:6">
      <c r="A57" s="9" t="s">
        <v>4447</v>
      </c>
      <c r="B57" s="9" t="s">
        <v>4457</v>
      </c>
      <c r="C57" s="28" t="s">
        <v>4447</v>
      </c>
      <c r="D57" s="132"/>
      <c r="E57" s="133"/>
      <c r="F57" s="28">
        <f>VLOOKUP("*FOS18F3*",[20]TDSheet!$A:$R,COLUMN([20]TDSheet!$E$11),0)</f>
        <v>18</v>
      </c>
    </row>
    <row r="58" spans="1:6">
      <c r="A58" s="9" t="s">
        <v>4448</v>
      </c>
      <c r="B58" s="9" t="s">
        <v>4458</v>
      </c>
      <c r="C58" s="28" t="s">
        <v>4448</v>
      </c>
      <c r="D58" s="132" t="str">
        <f t="shared" ref="D58" si="3">_xlfn.CONCAT(C58," / ",C59)</f>
        <v>FIS24F3 / FOS24F3</v>
      </c>
      <c r="E58" s="133">
        <v>77900</v>
      </c>
      <c r="F58" s="28">
        <f>VLOOKUP("*FIS24F3*",[20]TDSheet!$A:$R,COLUMN([20]TDSheet!$E$11),0)</f>
        <v>8</v>
      </c>
    </row>
    <row r="59" spans="1:6">
      <c r="A59" s="9" t="s">
        <v>4449</v>
      </c>
      <c r="B59" s="9" t="s">
        <v>4459</v>
      </c>
      <c r="C59" s="28" t="s">
        <v>4449</v>
      </c>
      <c r="D59" s="132"/>
      <c r="E59" s="133"/>
      <c r="F59" s="28">
        <f>VLOOKUP("*FOS24F3*",[20]TDSheet!$A:$R,COLUMN([20]TDSheet!$E$11),0)</f>
        <v>8</v>
      </c>
    </row>
    <row r="60" spans="1:6" s="28" customFormat="1">
      <c r="A60" s="130" t="s">
        <v>4504</v>
      </c>
      <c r="B60" s="134"/>
      <c r="C60" s="134"/>
      <c r="D60" s="134"/>
      <c r="E60" s="134"/>
      <c r="F60" s="134"/>
    </row>
    <row r="61" spans="1:6">
      <c r="A61" s="9" t="s">
        <v>4460</v>
      </c>
      <c r="B61" s="34" t="s">
        <v>4470</v>
      </c>
      <c r="C61" s="28" t="s">
        <v>4460</v>
      </c>
      <c r="D61" s="132" t="str">
        <f t="shared" ref="D61" si="4">_xlfn.CONCAT(C61," / ",C62)</f>
        <v>FIS07F2 / FOS07F2</v>
      </c>
      <c r="E61" s="133">
        <v>25100</v>
      </c>
      <c r="F61" s="28">
        <f>VLOOKUP("*FIS07F2*",[20]TDSheet!$A:$R,COLUMN([20]TDSheet!$E$11),0)</f>
        <v>477</v>
      </c>
    </row>
    <row r="62" spans="1:6">
      <c r="A62" s="9" t="s">
        <v>4461</v>
      </c>
      <c r="B62" s="35" t="s">
        <v>4471</v>
      </c>
      <c r="C62" s="28" t="s">
        <v>4461</v>
      </c>
      <c r="D62" s="132"/>
      <c r="E62" s="133"/>
      <c r="F62" s="28">
        <f>VLOOKUP("*FOS07F2*",[20]TDSheet!$A:$R,COLUMN([20]TDSheet!$E$11),0)</f>
        <v>481</v>
      </c>
    </row>
    <row r="63" spans="1:6">
      <c r="A63" s="9" t="s">
        <v>4462</v>
      </c>
      <c r="B63" s="34" t="s">
        <v>4472</v>
      </c>
      <c r="C63" s="28" t="s">
        <v>4462</v>
      </c>
      <c r="D63" s="132" t="str">
        <f t="shared" ref="D63:D74" si="5">_xlfn.CONCAT(C63," / ",C64)</f>
        <v>FIS09F2 / FOS09F2</v>
      </c>
      <c r="E63" s="133">
        <v>27200</v>
      </c>
      <c r="F63" s="28">
        <f>VLOOKUP("*FIS09F2*",[20]TDSheet!$A:$R,COLUMN([20]TDSheet!$E$11),0)</f>
        <v>726</v>
      </c>
    </row>
    <row r="64" spans="1:6">
      <c r="A64" s="9" t="s">
        <v>4463</v>
      </c>
      <c r="B64" s="35" t="s">
        <v>4473</v>
      </c>
      <c r="C64" s="28" t="s">
        <v>4463</v>
      </c>
      <c r="D64" s="132"/>
      <c r="E64" s="133"/>
      <c r="F64" s="28">
        <f>VLOOKUP("*FOS09F2*",[20]TDSheet!$A:$R,COLUMN([20]TDSheet!$E$11),0)</f>
        <v>1</v>
      </c>
    </row>
    <row r="65" spans="1:6">
      <c r="A65" s="9" t="s">
        <v>4464</v>
      </c>
      <c r="B65" s="34" t="s">
        <v>4474</v>
      </c>
      <c r="C65" s="28" t="s">
        <v>4464</v>
      </c>
      <c r="D65" s="132" t="str">
        <f t="shared" ref="D65:D76" si="6">_xlfn.CONCAT(C65," / ",C66)</f>
        <v>FIS12F2 / FOS12F2</v>
      </c>
      <c r="E65" s="133">
        <v>36600</v>
      </c>
      <c r="F65" s="28">
        <f>VLOOKUP("*FIS12F2*",[20]TDSheet!$A:$R,COLUMN([20]TDSheet!$E$11),0)</f>
        <v>106</v>
      </c>
    </row>
    <row r="66" spans="1:6">
      <c r="A66" s="9" t="s">
        <v>4465</v>
      </c>
      <c r="B66" s="35" t="s">
        <v>4475</v>
      </c>
      <c r="C66" s="28" t="s">
        <v>4465</v>
      </c>
      <c r="D66" s="132"/>
      <c r="E66" s="133"/>
      <c r="F66" s="28">
        <f>VLOOKUP("*FOS12F2*",[20]TDSheet!$A:$R,COLUMN([20]TDSheet!$E$11),0)</f>
        <v>106</v>
      </c>
    </row>
    <row r="67" spans="1:6">
      <c r="A67" s="9" t="s">
        <v>4466</v>
      </c>
      <c r="B67" s="34" t="s">
        <v>4476</v>
      </c>
      <c r="C67" s="28" t="s">
        <v>4466</v>
      </c>
      <c r="D67" s="132" t="str">
        <f t="shared" ref="D67:D78" si="7">_xlfn.CONCAT(C67," / ",C68)</f>
        <v>FIS18F2 / FOS18F2</v>
      </c>
      <c r="E67" s="133">
        <v>62800</v>
      </c>
      <c r="F67" s="28">
        <f>VLOOKUP("*FIS18F2*",[20]TDSheet!$A:$R,COLUMN([20]TDSheet!$E$11),0)</f>
        <v>1</v>
      </c>
    </row>
    <row r="68" spans="1:6">
      <c r="A68" s="9" t="s">
        <v>4467</v>
      </c>
      <c r="B68" s="35" t="s">
        <v>4477</v>
      </c>
      <c r="C68" s="28" t="s">
        <v>4467</v>
      </c>
      <c r="D68" s="132"/>
      <c r="E68" s="133"/>
      <c r="F68" s="28">
        <f>VLOOKUP("*FOS18F2*",[20]TDSheet!$A:$R,COLUMN([20]TDSheet!$E$11),0)</f>
        <v>1</v>
      </c>
    </row>
    <row r="69" spans="1:6">
      <c r="A69" s="9" t="s">
        <v>4468</v>
      </c>
      <c r="B69" s="34" t="s">
        <v>4478</v>
      </c>
      <c r="C69" s="28" t="s">
        <v>4468</v>
      </c>
      <c r="D69" s="132" t="str">
        <f t="shared" ref="D69:D80" si="8">_xlfn.CONCAT(C69," / ",C70)</f>
        <v>FIS24F2 / FOS24F2</v>
      </c>
      <c r="E69" s="133">
        <v>76300</v>
      </c>
      <c r="F69" s="28">
        <f>VLOOKUP("*FIS24F2*",[20]TDSheet!$A:$R,COLUMN([20]TDSheet!$E$11),0)</f>
        <v>3</v>
      </c>
    </row>
    <row r="70" spans="1:6">
      <c r="A70" s="9" t="s">
        <v>4469</v>
      </c>
      <c r="B70" s="35" t="s">
        <v>4479</v>
      </c>
      <c r="C70" s="28" t="s">
        <v>4469</v>
      </c>
      <c r="D70" s="132"/>
      <c r="E70" s="133"/>
      <c r="F70" s="28">
        <f>VLOOKUP("*FOS24F2*",[20]TDSheet!$A:$R,COLUMN([20]TDSheet!$E$11),0)</f>
        <v>1</v>
      </c>
    </row>
    <row r="71" spans="1:6" s="28" customFormat="1">
      <c r="A71" s="130" t="s">
        <v>4506</v>
      </c>
      <c r="B71" s="134"/>
      <c r="C71" s="134"/>
      <c r="D71" s="134"/>
      <c r="E71" s="134"/>
      <c r="F71" s="134"/>
    </row>
    <row r="72" spans="1:6">
      <c r="A72" s="28" t="s">
        <v>4492</v>
      </c>
      <c r="B72" s="9" t="s">
        <v>4480</v>
      </c>
      <c r="C72" s="9" t="s">
        <v>4492</v>
      </c>
      <c r="D72" s="132" t="str">
        <f t="shared" ref="D72" si="9">_xlfn.CONCAT(C72," / ",C73)</f>
        <v>FIS07VR1 / FOS07VR1</v>
      </c>
      <c r="E72" s="133">
        <v>24500</v>
      </c>
      <c r="F72" s="28">
        <f>VLOOKUP("*FIS07VR1*",[20]TDSheet!$A:$R,COLUMN([20]TDSheet!$E$11),0)</f>
        <v>239</v>
      </c>
    </row>
    <row r="73" spans="1:6">
      <c r="A73" s="28" t="s">
        <v>4493</v>
      </c>
      <c r="B73" s="9" t="s">
        <v>4481</v>
      </c>
      <c r="C73" s="9" t="s">
        <v>4493</v>
      </c>
      <c r="D73" s="132"/>
      <c r="E73" s="133"/>
      <c r="F73" s="28">
        <f>VLOOKUP("*FOS07VR1*",[20]TDSheet!$A:$R,COLUMN([20]TDSheet!$E$11),0)</f>
        <v>239</v>
      </c>
    </row>
    <row r="74" spans="1:6">
      <c r="A74" s="28" t="s">
        <v>4494</v>
      </c>
      <c r="B74" s="9" t="s">
        <v>4482</v>
      </c>
      <c r="C74" s="9" t="s">
        <v>4494</v>
      </c>
      <c r="D74" s="132" t="str">
        <f t="shared" si="5"/>
        <v>FIS09VR1 / FOS09VR1</v>
      </c>
      <c r="E74" s="133">
        <v>26200</v>
      </c>
      <c r="F74" s="28">
        <f>VLOOKUP("*FIS09VR1*",[20]TDSheet!$A:$R,COLUMN([20]TDSheet!$E$11),0)</f>
        <v>378</v>
      </c>
    </row>
    <row r="75" spans="1:6">
      <c r="A75" s="28" t="s">
        <v>4495</v>
      </c>
      <c r="B75" s="9" t="s">
        <v>4483</v>
      </c>
      <c r="C75" s="9" t="s">
        <v>4495</v>
      </c>
      <c r="D75" s="132"/>
      <c r="E75" s="133"/>
      <c r="F75" s="28">
        <f>VLOOKUP("*FOS09VR1*",[20]TDSheet!$A:$R,COLUMN([20]TDSheet!$E$11),0)</f>
        <v>406</v>
      </c>
    </row>
    <row r="76" spans="1:6">
      <c r="A76" s="28" t="s">
        <v>4496</v>
      </c>
      <c r="B76" s="9" t="s">
        <v>4484</v>
      </c>
      <c r="C76" s="9" t="s">
        <v>4496</v>
      </c>
      <c r="D76" s="132" t="str">
        <f t="shared" si="6"/>
        <v>FIS12VR1 / FOS12VR1</v>
      </c>
      <c r="E76" s="133">
        <v>35500</v>
      </c>
      <c r="F76" s="28">
        <f>VLOOKUP("*FIS12VR1*",[20]TDSheet!$A:$R,COLUMN([20]TDSheet!$E$11),0)</f>
        <v>550</v>
      </c>
    </row>
    <row r="77" spans="1:6">
      <c r="A77" s="28" t="s">
        <v>4497</v>
      </c>
      <c r="B77" s="9" t="s">
        <v>4485</v>
      </c>
      <c r="C77" s="9" t="s">
        <v>4497</v>
      </c>
      <c r="D77" s="132"/>
      <c r="E77" s="133"/>
      <c r="F77" s="28">
        <f>VLOOKUP("*FOS12VR1*",[20]TDSheet!$A:$R,COLUMN([20]TDSheet!$E$11),0)</f>
        <v>120</v>
      </c>
    </row>
    <row r="78" spans="1:6">
      <c r="A78" s="28" t="s">
        <v>4498</v>
      </c>
      <c r="B78" s="9" t="s">
        <v>4486</v>
      </c>
      <c r="C78" s="9" t="s">
        <v>4498</v>
      </c>
      <c r="D78" s="132" t="str">
        <f t="shared" si="7"/>
        <v>FIS18VR1 / FOS18VR1</v>
      </c>
      <c r="E78" s="133">
        <v>61500</v>
      </c>
      <c r="F78" s="28">
        <f>VLOOKUP("*FIS18VR1*",[20]TDSheet!$A:$R,COLUMN([20]TDSheet!$E$11),0)</f>
        <v>48</v>
      </c>
    </row>
    <row r="79" spans="1:6">
      <c r="A79" s="28" t="s">
        <v>4499</v>
      </c>
      <c r="B79" s="9" t="s">
        <v>4487</v>
      </c>
      <c r="C79" s="9" t="s">
        <v>4499</v>
      </c>
      <c r="D79" s="132"/>
      <c r="E79" s="133"/>
      <c r="F79" s="28">
        <f>VLOOKUP("*FOS18VR1*",[20]TDSheet!$A:$R,COLUMN([20]TDSheet!$E$11),0)</f>
        <v>48</v>
      </c>
    </row>
    <row r="80" spans="1:6">
      <c r="A80" s="28" t="s">
        <v>4500</v>
      </c>
      <c r="B80" s="9" t="s">
        <v>4488</v>
      </c>
      <c r="C80" s="9" t="s">
        <v>4500</v>
      </c>
      <c r="D80" s="132" t="str">
        <f t="shared" si="8"/>
        <v>FIS24VR1 / FOS24VR1</v>
      </c>
      <c r="E80" s="133">
        <v>75500</v>
      </c>
      <c r="F80" s="28">
        <f>VLOOKUP("*FIS24VR1*",[20]TDSheet!$A:$R,COLUMN([20]TDSheet!$E$11),0)</f>
        <v>38</v>
      </c>
    </row>
    <row r="81" spans="1:8">
      <c r="A81" s="28" t="s">
        <v>4501</v>
      </c>
      <c r="B81" s="9" t="s">
        <v>4489</v>
      </c>
      <c r="C81" s="9" t="s">
        <v>4501</v>
      </c>
      <c r="D81" s="132"/>
      <c r="E81" s="133"/>
      <c r="F81" s="28">
        <f>VLOOKUP("*FOS24VR1*",[20]TDSheet!$A:$R,COLUMN([20]TDSheet!$E$11),0)</f>
        <v>34</v>
      </c>
    </row>
    <row r="82" spans="1:8">
      <c r="A82" s="28" t="s">
        <v>4502</v>
      </c>
      <c r="B82" s="9" t="s">
        <v>4490</v>
      </c>
      <c r="C82" s="9" t="s">
        <v>4502</v>
      </c>
      <c r="D82" s="132" t="str">
        <f t="shared" ref="D82" si="10">_xlfn.CONCAT(C82," / ",C83)</f>
        <v>FIS36VR1 / FOS36VR1</v>
      </c>
      <c r="E82" s="133">
        <v>101200</v>
      </c>
      <c r="F82" s="28">
        <f>VLOOKUP("*FIS36VR1*",[20]TDSheet!$A:$R,COLUMN([20]TDSheet!$E$11),0)</f>
        <v>1</v>
      </c>
    </row>
    <row r="83" spans="1:8">
      <c r="A83" s="28" t="s">
        <v>4503</v>
      </c>
      <c r="B83" s="9" t="s">
        <v>4491</v>
      </c>
      <c r="C83" s="9" t="s">
        <v>4503</v>
      </c>
      <c r="D83" s="132"/>
      <c r="E83" s="133"/>
      <c r="F83" s="28" t="e">
        <f>VLOOKUP("*FOS36VR1*",[20]TDSheet!$A:$R,COLUMN([20]TDSheet!$E$11),0)</f>
        <v>#N/A</v>
      </c>
    </row>
    <row r="84" spans="1:8" s="28" customFormat="1">
      <c r="A84" s="130" t="s">
        <v>746</v>
      </c>
      <c r="B84" s="134"/>
      <c r="C84" s="134"/>
      <c r="D84" s="134"/>
      <c r="E84" s="134"/>
      <c r="F84" s="134"/>
    </row>
    <row r="85" spans="1:8">
      <c r="A85" s="28" t="s">
        <v>1754</v>
      </c>
      <c r="B85" s="28" t="s">
        <v>1862</v>
      </c>
      <c r="C85" s="28" t="s">
        <v>1754</v>
      </c>
      <c r="D85" s="28" t="s">
        <v>1865</v>
      </c>
      <c r="E85" s="29">
        <v>3090</v>
      </c>
      <c r="F85" s="28" t="e">
        <f>VLOOKUP("*SIW01MID*",[20]TDSheet!$A:$R,COLUMN([20]TDSheet!$E$11),0)</f>
        <v>#N/A</v>
      </c>
    </row>
    <row r="86" spans="1:8">
      <c r="A86" s="28" t="s">
        <v>1752</v>
      </c>
      <c r="B86" s="28" t="s">
        <v>1863</v>
      </c>
      <c r="C86" s="28" t="s">
        <v>1752</v>
      </c>
      <c r="D86" s="28" t="s">
        <v>1864</v>
      </c>
      <c r="E86" s="29">
        <v>3090</v>
      </c>
      <c r="F86" s="28">
        <f>VLOOKUP("*SIW03A1*",[20]TDSheet!$A:$R,COLUMN([20]TDSheet!$E$11),0)</f>
        <v>60</v>
      </c>
    </row>
    <row r="87" spans="1:8" s="92" customFormat="1" ht="15.75">
      <c r="A87" s="129" t="s">
        <v>5838</v>
      </c>
      <c r="B87" s="129"/>
      <c r="C87" s="129"/>
      <c r="D87" s="129"/>
      <c r="E87" s="129"/>
      <c r="F87" s="129"/>
      <c r="G87" s="91"/>
      <c r="H87" s="91"/>
    </row>
    <row r="88" spans="1:8" s="92" customFormat="1">
      <c r="A88" s="130" t="s">
        <v>6188</v>
      </c>
      <c r="B88" s="134"/>
      <c r="C88" s="134"/>
      <c r="D88" s="134"/>
      <c r="E88" s="134"/>
      <c r="F88" s="134"/>
      <c r="G88" s="91"/>
      <c r="H88" s="91"/>
    </row>
    <row r="89" spans="1:8">
      <c r="A89" s="92" t="s">
        <v>6149</v>
      </c>
      <c r="B89" s="9" t="s">
        <v>6148</v>
      </c>
      <c r="C89" s="9" t="s">
        <v>6149</v>
      </c>
      <c r="D89" s="92" t="s">
        <v>6149</v>
      </c>
      <c r="E89" s="9">
        <f>VLOOKUP(B89,'[22]Мульти сплит-системы'!$A:$L,COLUMN('[22]Мульти сплит-системы'!$J$10),0)</f>
        <v>17300</v>
      </c>
      <c r="F89" s="9" t="e">
        <f>VLOOKUP("*FIS07F3_MR2_DC*",[20]TDSheet!$A:$R,COLUMN([20]TDSheet!$E$11),0)</f>
        <v>#N/A</v>
      </c>
    </row>
    <row r="90" spans="1:8">
      <c r="A90" s="92" t="s">
        <v>6151</v>
      </c>
      <c r="B90" s="9" t="s">
        <v>6150</v>
      </c>
      <c r="C90" s="9" t="s">
        <v>6151</v>
      </c>
      <c r="D90" s="92" t="s">
        <v>6151</v>
      </c>
      <c r="E90" s="92">
        <f>VLOOKUP(B90,'[22]Мульти сплит-системы'!$A:$L,COLUMN('[22]Мульти сплит-системы'!$J$10),0)</f>
        <v>17500</v>
      </c>
      <c r="F90" s="9" t="e">
        <f>VLOOKUP("*FIS09F3_MR2_DC*",[20]TDSheet!$A:$R,COLUMN([20]TDSheet!$E$11),0)</f>
        <v>#N/A</v>
      </c>
    </row>
    <row r="91" spans="1:8">
      <c r="A91" s="92" t="s">
        <v>6153</v>
      </c>
      <c r="B91" s="9" t="s">
        <v>6152</v>
      </c>
      <c r="C91" s="9" t="s">
        <v>6153</v>
      </c>
      <c r="D91" s="92" t="s">
        <v>6153</v>
      </c>
      <c r="E91" s="92">
        <f>VLOOKUP(B91,'[22]Мульти сплит-системы'!$A:$L,COLUMN('[22]Мульти сплит-системы'!$J$10),0)</f>
        <v>18800</v>
      </c>
      <c r="F91" s="9" t="e">
        <f>VLOOKUP("*FIS12F3_MR2_DC*",[20]TDSheet!$A:$R,COLUMN([20]TDSheet!$E$11),0)</f>
        <v>#N/A</v>
      </c>
    </row>
    <row r="92" spans="1:8">
      <c r="A92" s="92" t="s">
        <v>6155</v>
      </c>
      <c r="B92" s="9" t="s">
        <v>6154</v>
      </c>
      <c r="C92" s="9" t="s">
        <v>6155</v>
      </c>
      <c r="D92" s="92" t="s">
        <v>6155</v>
      </c>
      <c r="E92" s="92">
        <f>VLOOKUP(B92,'[22]Мульти сплит-системы'!$A:$L,COLUMN('[22]Мульти сплит-системы'!$J$10),0)</f>
        <v>24100</v>
      </c>
      <c r="F92" s="9" t="e">
        <f>VLOOKUP("*FIS18F3_MR2_DC*",[20]TDSheet!$A:$R,COLUMN([20]TDSheet!$E$11),0)</f>
        <v>#N/A</v>
      </c>
    </row>
    <row r="93" spans="1:8">
      <c r="A93" s="92" t="s">
        <v>6157</v>
      </c>
      <c r="B93" s="9" t="s">
        <v>6156</v>
      </c>
      <c r="C93" s="9" t="s">
        <v>6157</v>
      </c>
      <c r="D93" s="92" t="s">
        <v>6157</v>
      </c>
      <c r="E93" s="92">
        <f>VLOOKUP(B93,'[22]Мульти сплит-системы'!$A:$L,COLUMN('[22]Мульти сплит-системы'!$J$10),0)</f>
        <v>30700</v>
      </c>
      <c r="F93" s="9" t="e">
        <f>VLOOKUP("*FIS24F3_MR2_DC*",[20]TDSheet!$A:$R,COLUMN([20]TDSheet!$E$11),0)</f>
        <v>#N/A</v>
      </c>
    </row>
    <row r="94" spans="1:8" s="92" customFormat="1">
      <c r="A94" s="130" t="s">
        <v>6189</v>
      </c>
      <c r="B94" s="134"/>
      <c r="C94" s="134"/>
      <c r="D94" s="134"/>
      <c r="E94" s="134"/>
      <c r="F94" s="134"/>
      <c r="G94" s="91"/>
      <c r="H94" s="91"/>
    </row>
    <row r="95" spans="1:8">
      <c r="A95" s="92" t="s">
        <v>6159</v>
      </c>
      <c r="B95" s="9" t="s">
        <v>6158</v>
      </c>
      <c r="C95" s="9" t="s">
        <v>6159</v>
      </c>
      <c r="D95" s="92" t="s">
        <v>6159</v>
      </c>
      <c r="E95" s="92">
        <f>VLOOKUP(B95,'[22]Мульти сплит-системы'!$A:$L,COLUMN('[22]Мульти сплит-системы'!$J$10),0)</f>
        <v>67500</v>
      </c>
      <c r="F95" s="9" t="e">
        <f>VLOOKUP("*FOS14F3_MR2_DC2*",[20]TDSheet!$A:$R,COLUMN([20]TDSheet!$E$11),0)</f>
        <v>#N/A</v>
      </c>
    </row>
    <row r="96" spans="1:8">
      <c r="A96" s="92" t="s">
        <v>6161</v>
      </c>
      <c r="B96" s="9" t="s">
        <v>6160</v>
      </c>
      <c r="C96" s="9" t="s">
        <v>6161</v>
      </c>
      <c r="D96" s="92" t="s">
        <v>6161</v>
      </c>
      <c r="E96" s="92">
        <f>VLOOKUP(B96,'[22]Мульти сплит-системы'!$A:$L,COLUMN('[22]Мульти сплит-системы'!$J$10),0)</f>
        <v>71700</v>
      </c>
      <c r="F96" s="9" t="e">
        <f>VLOOKUP("*FOS18F3_MR2_DC2*",[20]TDSheet!$A:$R,COLUMN([20]TDSheet!$E$11),0)</f>
        <v>#N/A</v>
      </c>
    </row>
    <row r="97" spans="1:8">
      <c r="A97" s="92" t="s">
        <v>6163</v>
      </c>
      <c r="B97" s="9" t="s">
        <v>6162</v>
      </c>
      <c r="C97" s="9" t="s">
        <v>6163</v>
      </c>
      <c r="D97" s="92" t="s">
        <v>6163</v>
      </c>
      <c r="E97" s="92">
        <f>VLOOKUP(B97,'[22]Мульти сплит-системы'!$A:$L,COLUMN('[22]Мульти сплит-системы'!$J$10),0)</f>
        <v>92500</v>
      </c>
      <c r="F97" s="9" t="e">
        <f>VLOOKUP("*FOS24F3_MR2_DC3*",[20]TDSheet!$A:$R,COLUMN([20]TDSheet!$E$11),0)</f>
        <v>#N/A</v>
      </c>
    </row>
    <row r="98" spans="1:8">
      <c r="A98" s="92" t="s">
        <v>6165</v>
      </c>
      <c r="B98" s="9" t="s">
        <v>6164</v>
      </c>
      <c r="C98" s="9" t="s">
        <v>6165</v>
      </c>
      <c r="D98" s="92" t="s">
        <v>6165</v>
      </c>
      <c r="E98" s="92">
        <f>VLOOKUP(B98,'[22]Мульти сплит-системы'!$A:$L,COLUMN('[22]Мульти сплит-системы'!$J$10),0)</f>
        <v>102700</v>
      </c>
      <c r="F98" s="9" t="e">
        <f>VLOOKUP("*FOS27F3_MR2_DC3*",[20]TDSheet!$A:$R,COLUMN([20]TDSheet!$E$11),0)</f>
        <v>#N/A</v>
      </c>
    </row>
    <row r="99" spans="1:8">
      <c r="A99" s="92" t="s">
        <v>6167</v>
      </c>
      <c r="B99" s="9" t="s">
        <v>6166</v>
      </c>
      <c r="C99" s="9" t="s">
        <v>6167</v>
      </c>
      <c r="D99" s="92" t="s">
        <v>6167</v>
      </c>
      <c r="E99" s="92">
        <f>VLOOKUP(B99,'[22]Мульти сплит-системы'!$A:$L,COLUMN('[22]Мульти сплит-системы'!$J$10),0)</f>
        <v>180800</v>
      </c>
      <c r="F99" s="9" t="e">
        <f>VLOOKUP("*FOS36F3_MR2_DC4*",[20]TDSheet!$A:$R,COLUMN([20]TDSheet!$E$11),0)</f>
        <v>#N/A</v>
      </c>
    </row>
    <row r="100" spans="1:8">
      <c r="A100" s="92" t="s">
        <v>6169</v>
      </c>
      <c r="B100" s="9" t="s">
        <v>6168</v>
      </c>
      <c r="C100" s="9" t="s">
        <v>6169</v>
      </c>
      <c r="D100" s="92" t="s">
        <v>6169</v>
      </c>
      <c r="E100" s="92">
        <f>VLOOKUP(B100,'[22]Мульти сплит-системы'!$A:$L,COLUMN('[22]Мульти сплит-системы'!$J$10),0)</f>
        <v>192900</v>
      </c>
      <c r="F100" s="9" t="e">
        <f>VLOOKUP("*FOS42F3_MR2_DC5*",[20]TDSheet!$A:$R,COLUMN([20]TDSheet!$E$11),0)</f>
        <v>#N/A</v>
      </c>
    </row>
    <row r="101" spans="1:8" s="92" customFormat="1">
      <c r="A101" s="130" t="s">
        <v>6190</v>
      </c>
      <c r="B101" s="134"/>
      <c r="C101" s="134"/>
      <c r="D101" s="134"/>
      <c r="E101" s="134"/>
      <c r="F101" s="134"/>
      <c r="G101" s="91"/>
      <c r="H101" s="91"/>
    </row>
    <row r="102" spans="1:8">
      <c r="A102" s="92" t="s">
        <v>6171</v>
      </c>
      <c r="B102" s="9" t="s">
        <v>6170</v>
      </c>
      <c r="C102" s="9" t="s">
        <v>6171</v>
      </c>
      <c r="D102" s="92" t="s">
        <v>6171</v>
      </c>
      <c r="E102" s="92">
        <f>VLOOKUP(B102,'[22]Мульти сплит-системы'!$A:$L,COLUMN('[22]Мульти сплит-системы'!$J$10),0)</f>
        <v>17200</v>
      </c>
      <c r="F102" s="9" t="e">
        <f>VLOOKUP("*iFIS09F3С*",[20]TDSheet!$A:$R,COLUMN([20]TDSheet!$E$11),0)</f>
        <v>#N/A</v>
      </c>
    </row>
    <row r="103" spans="1:8">
      <c r="A103" s="92" t="s">
        <v>6173</v>
      </c>
      <c r="B103" s="9" t="s">
        <v>6172</v>
      </c>
      <c r="C103" s="9" t="s">
        <v>6173</v>
      </c>
      <c r="D103" s="92" t="s">
        <v>6173</v>
      </c>
      <c r="E103" s="92">
        <f>VLOOKUP(B103,'[22]Мульти сплит-системы'!$A:$L,COLUMN('[22]Мульти сплит-системы'!$J$10),0)</f>
        <v>18400</v>
      </c>
      <c r="F103" s="9" t="e">
        <f>VLOOKUP("*iFIS12F3С*",[20]TDSheet!$A:$R,COLUMN([20]TDSheet!$E$11),0)</f>
        <v>#N/A</v>
      </c>
    </row>
    <row r="104" spans="1:8">
      <c r="A104" s="92" t="s">
        <v>6175</v>
      </c>
      <c r="B104" s="9" t="s">
        <v>6174</v>
      </c>
      <c r="C104" s="9" t="s">
        <v>6175</v>
      </c>
      <c r="D104" s="92" t="s">
        <v>6175</v>
      </c>
      <c r="E104" s="92">
        <f>VLOOKUP(B104,'[22]Мульти сплит-системы'!$A:$L,COLUMN('[22]Мульти сплит-системы'!$J$10),0)</f>
        <v>23600</v>
      </c>
      <c r="F104" s="9" t="e">
        <f>VLOOKUP("*iFIS18F3С*",[20]TDSheet!$A:$R,COLUMN([20]TDSheet!$E$11),0)</f>
        <v>#N/A</v>
      </c>
    </row>
    <row r="105" spans="1:8">
      <c r="A105" s="92" t="s">
        <v>6177</v>
      </c>
      <c r="B105" s="9" t="s">
        <v>6176</v>
      </c>
      <c r="C105" s="9" t="s">
        <v>6177</v>
      </c>
      <c r="D105" s="92" t="s">
        <v>6177</v>
      </c>
      <c r="E105" s="92">
        <f>VLOOKUP(B105,'[22]Мульти сплит-системы'!$A:$L,COLUMN('[22]Мульти сплит-системы'!$J$10),0)</f>
        <v>30100</v>
      </c>
      <c r="F105" s="9" t="e">
        <f>VLOOKUP("*iFIS24F3С*",[20]TDSheet!$A:$R,COLUMN([20]TDSheet!$E$11),0)</f>
        <v>#N/A</v>
      </c>
    </row>
    <row r="106" spans="1:8" s="92" customFormat="1">
      <c r="A106" s="130" t="s">
        <v>6191</v>
      </c>
      <c r="B106" s="134"/>
      <c r="C106" s="134"/>
      <c r="D106" s="134"/>
      <c r="E106" s="134"/>
      <c r="F106" s="134"/>
      <c r="G106" s="91"/>
      <c r="H106" s="91"/>
    </row>
    <row r="107" spans="1:8">
      <c r="A107" s="92" t="s">
        <v>6179</v>
      </c>
      <c r="B107" s="9" t="s">
        <v>6178</v>
      </c>
      <c r="C107" s="9" t="s">
        <v>6179</v>
      </c>
      <c r="D107" s="92" t="s">
        <v>6179</v>
      </c>
      <c r="E107" s="92">
        <f>VLOOKUP(B107,'[22]Мульти сплит-системы'!$A:$L,COLUMN('[22]Мульти сплит-системы'!$J$10),0)</f>
        <v>66100</v>
      </c>
      <c r="F107" s="9" t="e">
        <f>VLOOKUP("*iFOS14FM1A*",[20]TDSheet!$A:$R,COLUMN([20]TDSheet!$E$11),0)</f>
        <v>#N/A</v>
      </c>
    </row>
    <row r="108" spans="1:8">
      <c r="A108" s="92" t="s">
        <v>6181</v>
      </c>
      <c r="B108" s="9" t="s">
        <v>6180</v>
      </c>
      <c r="C108" s="9" t="s">
        <v>6181</v>
      </c>
      <c r="D108" s="92" t="s">
        <v>6181</v>
      </c>
      <c r="E108" s="92">
        <f>VLOOKUP(B108,'[22]Мульти сплит-системы'!$A:$L,COLUMN('[22]Мульти сплит-системы'!$J$10),0)</f>
        <v>70200</v>
      </c>
      <c r="F108" s="9" t="e">
        <f>VLOOKUP("*iFOS18FM1A*",[20]TDSheet!$A:$R,COLUMN([20]TDSheet!$E$11),0)</f>
        <v>#N/A</v>
      </c>
    </row>
    <row r="109" spans="1:8">
      <c r="A109" s="92" t="s">
        <v>6183</v>
      </c>
      <c r="B109" s="9" t="s">
        <v>6182</v>
      </c>
      <c r="C109" s="9" t="s">
        <v>6183</v>
      </c>
      <c r="D109" s="92" t="s">
        <v>6183</v>
      </c>
      <c r="E109" s="92">
        <f>VLOOKUP(B109,'[22]Мульти сплит-системы'!$A:$L,COLUMN('[22]Мульти сплит-системы'!$J$10),0)</f>
        <v>90700</v>
      </c>
      <c r="F109" s="9" t="e">
        <f>VLOOKUP("*iFOS24FM1A*",[20]TDSheet!$A:$R,COLUMN([20]TDSheet!$E$11),0)</f>
        <v>#N/A</v>
      </c>
    </row>
    <row r="110" spans="1:8">
      <c r="A110" s="92" t="s">
        <v>6185</v>
      </c>
      <c r="B110" s="9" t="s">
        <v>6184</v>
      </c>
      <c r="C110" s="9" t="s">
        <v>6185</v>
      </c>
      <c r="D110" s="92" t="s">
        <v>6185</v>
      </c>
      <c r="E110" s="92">
        <f>VLOOKUP(B110,'[22]Мульти сплит-системы'!$A:$L,COLUMN('[22]Мульти сплит-системы'!$J$10),0)</f>
        <v>177100</v>
      </c>
      <c r="F110" s="9" t="e">
        <f>VLOOKUP("*iFOS36FM1A*",[20]TDSheet!$A:$R,COLUMN([20]TDSheet!$E$11),0)</f>
        <v>#N/A</v>
      </c>
    </row>
    <row r="111" spans="1:8">
      <c r="A111" s="92" t="s">
        <v>6187</v>
      </c>
      <c r="B111" s="9" t="s">
        <v>6186</v>
      </c>
      <c r="C111" s="9" t="s">
        <v>6187</v>
      </c>
      <c r="D111" s="92" t="s">
        <v>6187</v>
      </c>
      <c r="E111" s="92">
        <f>VLOOKUP(B111,'[22]Мульти сплит-системы'!$A:$L,COLUMN('[22]Мульти сплит-системы'!$J$10),0)</f>
        <v>189000</v>
      </c>
      <c r="F111" s="9" t="e">
        <f>VLOOKUP("*iFOS42FM1A*",[20]TDSheet!$A:$R,COLUMN([20]TDSheet!$E$11),0)</f>
        <v>#N/A</v>
      </c>
    </row>
    <row r="112" spans="1:8" s="92" customFormat="1">
      <c r="A112" s="130" t="s">
        <v>746</v>
      </c>
      <c r="B112" s="134"/>
      <c r="C112" s="134"/>
      <c r="D112" s="134"/>
      <c r="E112" s="134"/>
      <c r="F112" s="134"/>
      <c r="G112" s="91"/>
      <c r="H112" s="91"/>
    </row>
    <row r="113" spans="1:6">
      <c r="A113" s="92" t="s">
        <v>1754</v>
      </c>
      <c r="B113" s="9" t="s">
        <v>1862</v>
      </c>
      <c r="C113" s="9" t="s">
        <v>1754</v>
      </c>
      <c r="D113" s="92" t="s">
        <v>1754</v>
      </c>
      <c r="E113" s="92">
        <f>VLOOKUP(B113,'[22]Мульти сплит-системы'!$A:$L,COLUMN('[22]Мульти сплит-системы'!$J$10),0)</f>
        <v>2990</v>
      </c>
      <c r="F113" s="9" t="e">
        <f>VLOOKUP("*SIW01MID*",[20]TDSheet!$A:$R,COLUMN([20]TDSheet!$E$11),0)</f>
        <v>#N/A</v>
      </c>
    </row>
  </sheetData>
  <mergeCells count="87">
    <mergeCell ref="D6:D7"/>
    <mergeCell ref="E6:E7"/>
    <mergeCell ref="A3:F3"/>
    <mergeCell ref="D4:D5"/>
    <mergeCell ref="E4:E5"/>
    <mergeCell ref="D12:D13"/>
    <mergeCell ref="E12:E13"/>
    <mergeCell ref="D8:D9"/>
    <mergeCell ref="E8:E9"/>
    <mergeCell ref="D10:D11"/>
    <mergeCell ref="E10:E11"/>
    <mergeCell ref="D19:D20"/>
    <mergeCell ref="E19:E20"/>
    <mergeCell ref="D21:D22"/>
    <mergeCell ref="E21:E22"/>
    <mergeCell ref="D15:D16"/>
    <mergeCell ref="E15:E16"/>
    <mergeCell ref="D17:D18"/>
    <mergeCell ref="E17:E18"/>
    <mergeCell ref="D28:D29"/>
    <mergeCell ref="E28:E29"/>
    <mergeCell ref="D30:D31"/>
    <mergeCell ref="E30:E31"/>
    <mergeCell ref="D24:D25"/>
    <mergeCell ref="E24:E25"/>
    <mergeCell ref="D26:D27"/>
    <mergeCell ref="E26:E27"/>
    <mergeCell ref="D32:D33"/>
    <mergeCell ref="E32:E33"/>
    <mergeCell ref="D35:D36"/>
    <mergeCell ref="E35:E36"/>
    <mergeCell ref="A2:F2"/>
    <mergeCell ref="A48:F48"/>
    <mergeCell ref="D50:D51"/>
    <mergeCell ref="D52:D53"/>
    <mergeCell ref="D54:D55"/>
    <mergeCell ref="A49:F49"/>
    <mergeCell ref="A14:F14"/>
    <mergeCell ref="A23:F23"/>
    <mergeCell ref="A34:F34"/>
    <mergeCell ref="A45:F45"/>
    <mergeCell ref="D41:D42"/>
    <mergeCell ref="E41:E42"/>
    <mergeCell ref="D43:D44"/>
    <mergeCell ref="E43:E44"/>
    <mergeCell ref="D37:D38"/>
    <mergeCell ref="E37:E38"/>
    <mergeCell ref="D39:D40"/>
    <mergeCell ref="E39:E40"/>
    <mergeCell ref="E56:E57"/>
    <mergeCell ref="E58:E59"/>
    <mergeCell ref="D78:D79"/>
    <mergeCell ref="D80:D81"/>
    <mergeCell ref="D82:D83"/>
    <mergeCell ref="D67:D68"/>
    <mergeCell ref="D69:D70"/>
    <mergeCell ref="D72:D73"/>
    <mergeCell ref="D74:D75"/>
    <mergeCell ref="D76:D77"/>
    <mergeCell ref="D56:D57"/>
    <mergeCell ref="D58:D59"/>
    <mergeCell ref="D61:D62"/>
    <mergeCell ref="D63:D64"/>
    <mergeCell ref="D65:D66"/>
    <mergeCell ref="A60:F60"/>
    <mergeCell ref="E65:E66"/>
    <mergeCell ref="E67:E68"/>
    <mergeCell ref="E50:E51"/>
    <mergeCell ref="E52:E53"/>
    <mergeCell ref="E54:E55"/>
    <mergeCell ref="E61:E62"/>
    <mergeCell ref="E63:E64"/>
    <mergeCell ref="E74:E75"/>
    <mergeCell ref="E69:E70"/>
    <mergeCell ref="E72:E73"/>
    <mergeCell ref="A71:F71"/>
    <mergeCell ref="E78:E79"/>
    <mergeCell ref="E80:E81"/>
    <mergeCell ref="E76:E77"/>
    <mergeCell ref="A87:F87"/>
    <mergeCell ref="A88:F88"/>
    <mergeCell ref="A94:F94"/>
    <mergeCell ref="A101:F101"/>
    <mergeCell ref="A106:F106"/>
    <mergeCell ref="A112:F112"/>
    <mergeCell ref="A84:F84"/>
    <mergeCell ref="E82:E83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D6C1B9-2730-433F-B05D-53B0E5A18E18}">
  <dimension ref="A1:H285"/>
  <sheetViews>
    <sheetView workbookViewId="0">
      <selection activeCell="F1" sqref="F1"/>
    </sheetView>
  </sheetViews>
  <sheetFormatPr defaultRowHeight="15"/>
  <cols>
    <col min="1" max="1" width="17.5703125" style="5" customWidth="1"/>
    <col min="2" max="2" width="18.5703125" style="5" customWidth="1"/>
    <col min="3" max="3" width="21.28515625" style="5" customWidth="1"/>
    <col min="4" max="4" width="22.7109375" style="5" customWidth="1"/>
    <col min="5" max="5" width="9.140625" style="25"/>
    <col min="6" max="6" width="17.28515625" style="5" customWidth="1"/>
    <col min="7" max="16384" width="9.140625" style="5"/>
  </cols>
  <sheetData>
    <row r="1" spans="1:6" s="2" customFormat="1">
      <c r="A1" s="2" t="s">
        <v>144</v>
      </c>
      <c r="B1" s="2" t="s">
        <v>7147</v>
      </c>
      <c r="C1" s="2" t="s">
        <v>146</v>
      </c>
      <c r="D1" s="2" t="s">
        <v>147</v>
      </c>
      <c r="E1" s="3" t="s">
        <v>148</v>
      </c>
      <c r="F1" s="2" t="s">
        <v>364</v>
      </c>
    </row>
    <row r="2" spans="1:6" s="24" customFormat="1" ht="15.75">
      <c r="A2" s="129" t="s">
        <v>3279</v>
      </c>
      <c r="B2" s="129"/>
      <c r="C2" s="129"/>
      <c r="D2" s="129"/>
      <c r="E2" s="129"/>
      <c r="F2" s="129"/>
    </row>
    <row r="3" spans="1:6">
      <c r="A3" s="130" t="s">
        <v>1093</v>
      </c>
      <c r="B3" s="134"/>
      <c r="C3" s="134"/>
      <c r="D3" s="134"/>
      <c r="E3" s="134"/>
      <c r="F3" s="134"/>
    </row>
    <row r="4" spans="1:6">
      <c r="A4" s="132" t="s">
        <v>747</v>
      </c>
      <c r="B4" s="5" t="s">
        <v>749</v>
      </c>
      <c r="C4" s="5" t="s">
        <v>750</v>
      </c>
      <c r="D4" s="132" t="s">
        <v>757</v>
      </c>
      <c r="E4" s="133" cm="1">
        <f t="array" ref="E4">VLOOKUP(A4,'[23]INVERTER+ПРИТОК+ОЧИСТИТЕЛЬ'!$A:$O,COLUMN('[23]INVERTER+ПРИТОК+ОЧИСТИТЕЛЬ'!$M$30:$M$31),0)</f>
        <v>67390</v>
      </c>
      <c r="F4" s="118" t="str">
        <f>VLOOKUP(B4,[18]Лист_1!$A$1:$J$65536,COLUMN([18]Лист_1!$H$9),0)</f>
        <v>больше 50</v>
      </c>
    </row>
    <row r="5" spans="1:6">
      <c r="A5" s="132"/>
      <c r="B5" s="5" t="s">
        <v>751</v>
      </c>
      <c r="C5" s="5" t="s">
        <v>752</v>
      </c>
      <c r="D5" s="132"/>
      <c r="E5" s="133"/>
      <c r="F5" s="118" t="str">
        <f>VLOOKUP(B5,[18]Лист_1!$A$1:$J$65536,COLUMN([18]Лист_1!$H$9),0)</f>
        <v>больше 50</v>
      </c>
    </row>
    <row r="6" spans="1:6">
      <c r="A6" s="132" t="s">
        <v>748</v>
      </c>
      <c r="B6" s="5" t="s">
        <v>753</v>
      </c>
      <c r="C6" s="5" t="s">
        <v>754</v>
      </c>
      <c r="D6" s="132" t="s">
        <v>758</v>
      </c>
      <c r="E6" s="133" cm="1">
        <f t="array" ref="E6">VLOOKUP(A6,'[23]INVERTER+ПРИТОК+ОЧИСТИТЕЛЬ'!$A:$O,COLUMN('[23]INVERTER+ПРИТОК+ОЧИСТИТЕЛЬ'!$M$30:$M$31),0)</f>
        <v>71690</v>
      </c>
      <c r="F6" s="118" t="str">
        <f>VLOOKUP(B6,[18]Лист_1!$A$1:$J$65536,COLUMN([18]Лист_1!$H$9),0)</f>
        <v>больше 50</v>
      </c>
    </row>
    <row r="7" spans="1:6">
      <c r="A7" s="132"/>
      <c r="B7" s="5" t="s">
        <v>755</v>
      </c>
      <c r="C7" s="5" t="s">
        <v>756</v>
      </c>
      <c r="D7" s="132"/>
      <c r="E7" s="133"/>
      <c r="F7" s="118" t="str">
        <f>VLOOKUP(B7,[18]Лист_1!$A$1:$J$65536,COLUMN([18]Лист_1!$H$9),0)</f>
        <v>больше 50</v>
      </c>
    </row>
    <row r="8" spans="1:6">
      <c r="A8" s="134" t="s">
        <v>1094</v>
      </c>
      <c r="B8" s="134"/>
      <c r="C8" s="134"/>
      <c r="D8" s="134"/>
      <c r="E8" s="134"/>
      <c r="F8" s="134"/>
    </row>
    <row r="9" spans="1:6">
      <c r="A9" s="132" t="s">
        <v>759</v>
      </c>
      <c r="B9" s="5" t="s">
        <v>763</v>
      </c>
      <c r="C9" s="5" t="s">
        <v>764</v>
      </c>
      <c r="D9" s="132" t="s">
        <v>779</v>
      </c>
      <c r="E9" s="133" cm="1">
        <f t="array" ref="E9">VLOOKUP(A9,'[23]ТЕПЛОВЫЕ НАСОСЫ ВОЗДУХ-ВОЗДУХ'!$A:$O,COLUMN('[23]ТЕПЛОВЫЕ НАСОСЫ ВОЗДУХ-ВОЗДУХ'!$M$31:$M$32),0)</f>
        <v>120690</v>
      </c>
      <c r="F9" s="118">
        <f>VLOOKUP(B9,[18]Лист_1!$A$1:$J$65536,COLUMN([18]Лист_1!$H$9),0)</f>
        <v>2</v>
      </c>
    </row>
    <row r="10" spans="1:6">
      <c r="A10" s="132"/>
      <c r="B10" s="5" t="s">
        <v>765</v>
      </c>
      <c r="C10" s="5" t="s">
        <v>766</v>
      </c>
      <c r="D10" s="132"/>
      <c r="E10" s="133"/>
      <c r="F10" s="118">
        <f>VLOOKUP(B10,[18]Лист_1!$A$1:$J$65536,COLUMN([18]Лист_1!$H$9),0)</f>
        <v>3</v>
      </c>
    </row>
    <row r="11" spans="1:6">
      <c r="A11" s="132" t="s">
        <v>760</v>
      </c>
      <c r="B11" s="5" t="s">
        <v>767</v>
      </c>
      <c r="C11" s="5" t="s">
        <v>768</v>
      </c>
      <c r="D11" s="132" t="s">
        <v>780</v>
      </c>
      <c r="E11" s="133" cm="1">
        <f t="array" ref="E11">VLOOKUP(A11,'[23]ТЕПЛОВЫЕ НАСОСЫ ВОЗДУХ-ВОЗДУХ'!$A:$O,COLUMN('[23]ТЕПЛОВЫЕ НАСОСЫ ВОЗДУХ-ВОЗДУХ'!$M$31:$M$32),0)</f>
        <v>133890</v>
      </c>
      <c r="F11" s="118" t="e">
        <f>VLOOKUP(B11,[18]Лист_1!$A$1:$J$65536,COLUMN([18]Лист_1!$H$9),0)</f>
        <v>#N/A</v>
      </c>
    </row>
    <row r="12" spans="1:6">
      <c r="A12" s="132"/>
      <c r="B12" s="5" t="s">
        <v>769</v>
      </c>
      <c r="C12" s="5" t="s">
        <v>770</v>
      </c>
      <c r="D12" s="132"/>
      <c r="E12" s="133"/>
      <c r="F12" s="118" t="e">
        <f>VLOOKUP(B12,[18]Лист_1!$A$1:$J$65536,COLUMN([18]Лист_1!$H$9),0)</f>
        <v>#N/A</v>
      </c>
    </row>
    <row r="13" spans="1:6">
      <c r="A13" s="132" t="s">
        <v>761</v>
      </c>
      <c r="B13" s="5" t="s">
        <v>771</v>
      </c>
      <c r="C13" s="5" t="s">
        <v>772</v>
      </c>
      <c r="D13" s="132" t="s">
        <v>781</v>
      </c>
      <c r="E13" s="133" cm="1">
        <f t="array" ref="E13">VLOOKUP(A13,'[23]ТЕПЛОВЫЕ НАСОСЫ ВОЗДУХ-ВОЗДУХ'!$A:$O,COLUMN('[23]ТЕПЛОВЫЕ НАСОСЫ ВОЗДУХ-ВОЗДУХ'!$M$31:$M$32),0)</f>
        <v>165690</v>
      </c>
      <c r="F13" s="118" t="str">
        <f>VLOOKUP(B13,[18]Лист_1!$A$1:$J$65536,COLUMN([18]Лист_1!$H$9),0)</f>
        <v>больше 50</v>
      </c>
    </row>
    <row r="14" spans="1:6">
      <c r="A14" s="132"/>
      <c r="B14" s="5" t="s">
        <v>773</v>
      </c>
      <c r="C14" s="5" t="s">
        <v>774</v>
      </c>
      <c r="D14" s="132"/>
      <c r="E14" s="133"/>
      <c r="F14" s="118" t="str">
        <f>VLOOKUP(B14,[18]Лист_1!$A$1:$J$65536,COLUMN([18]Лист_1!$H$9),0)</f>
        <v>больше 50</v>
      </c>
    </row>
    <row r="15" spans="1:6">
      <c r="A15" s="132" t="s">
        <v>762</v>
      </c>
      <c r="B15" s="5" t="s">
        <v>775</v>
      </c>
      <c r="C15" s="5" t="s">
        <v>776</v>
      </c>
      <c r="D15" s="132" t="s">
        <v>782</v>
      </c>
      <c r="E15" s="133" cm="1">
        <f t="array" ref="E15">VLOOKUP(A15,'[23]ТЕПЛОВЫЕ НАСОСЫ ВОЗДУХ-ВОЗДУХ'!$A:$O,COLUMN('[23]ТЕПЛОВЫЕ НАСОСЫ ВОЗДУХ-ВОЗДУХ'!$M$31:$M$32),0)</f>
        <v>181990</v>
      </c>
      <c r="F15" s="118" t="e">
        <f>VLOOKUP(B15,[18]Лист_1!$A$1:$J$65536,COLUMN([18]Лист_1!$H$9),0)</f>
        <v>#N/A</v>
      </c>
    </row>
    <row r="16" spans="1:6">
      <c r="A16" s="132"/>
      <c r="B16" s="5" t="s">
        <v>777</v>
      </c>
      <c r="C16" s="5" t="s">
        <v>778</v>
      </c>
      <c r="D16" s="132"/>
      <c r="E16" s="133"/>
      <c r="F16" s="118" t="e">
        <f>VLOOKUP(B16,[18]Лист_1!$A$1:$J$65536,COLUMN([18]Лист_1!$H$9),0)</f>
        <v>#N/A</v>
      </c>
    </row>
    <row r="17" spans="1:6">
      <c r="A17" s="134" t="s">
        <v>1095</v>
      </c>
      <c r="B17" s="134"/>
      <c r="C17" s="134"/>
      <c r="D17" s="134"/>
      <c r="E17" s="134"/>
      <c r="F17" s="134"/>
    </row>
    <row r="18" spans="1:6">
      <c r="A18" s="132" t="s">
        <v>785</v>
      </c>
      <c r="B18" s="5" t="s">
        <v>787</v>
      </c>
      <c r="C18" s="5" t="s">
        <v>788</v>
      </c>
      <c r="D18" s="132" t="s">
        <v>795</v>
      </c>
      <c r="E18" s="133">
        <v>76690</v>
      </c>
      <c r="F18" s="118" t="str">
        <f>VLOOKUP(B18,[18]Лист_1!$A$1:$J$65536,COLUMN([18]Лист_1!$H$9),0)</f>
        <v>больше 50</v>
      </c>
    </row>
    <row r="19" spans="1:6">
      <c r="A19" s="132"/>
      <c r="B19" s="5" t="s">
        <v>789</v>
      </c>
      <c r="C19" s="5" t="s">
        <v>790</v>
      </c>
      <c r="D19" s="132"/>
      <c r="E19" s="133"/>
      <c r="F19" s="118" t="str">
        <f>VLOOKUP(B19,[18]Лист_1!$A$1:$J$65536,COLUMN([18]Лист_1!$H$9),0)</f>
        <v>больше 50</v>
      </c>
    </row>
    <row r="20" spans="1:6">
      <c r="A20" s="132" t="s">
        <v>786</v>
      </c>
      <c r="B20" s="5" t="s">
        <v>791</v>
      </c>
      <c r="C20" s="5" t="s">
        <v>792</v>
      </c>
      <c r="D20" s="132" t="s">
        <v>796</v>
      </c>
      <c r="E20" s="133">
        <v>82690</v>
      </c>
      <c r="F20" s="118" t="str">
        <f>VLOOKUP(B20,[18]Лист_1!$A$1:$J$65536,COLUMN([18]Лист_1!$H$9),0)</f>
        <v>больше 50</v>
      </c>
    </row>
    <row r="21" spans="1:6">
      <c r="A21" s="132"/>
      <c r="B21" s="5" t="s">
        <v>793</v>
      </c>
      <c r="C21" s="5" t="s">
        <v>794</v>
      </c>
      <c r="D21" s="132"/>
      <c r="E21" s="133"/>
      <c r="F21" s="118" t="str">
        <f>VLOOKUP(B21,[18]Лист_1!$A$1:$J$65536,COLUMN([18]Лист_1!$H$9),0)</f>
        <v>больше 50</v>
      </c>
    </row>
    <row r="22" spans="1:6">
      <c r="A22" s="134" t="s">
        <v>1095</v>
      </c>
      <c r="B22" s="134"/>
      <c r="C22" s="134"/>
      <c r="D22" s="134"/>
      <c r="E22" s="134"/>
      <c r="F22" s="134"/>
    </row>
    <row r="23" spans="1:6">
      <c r="A23" s="132" t="s">
        <v>797</v>
      </c>
      <c r="B23" s="5" t="s">
        <v>783</v>
      </c>
      <c r="C23" s="5" t="s">
        <v>784</v>
      </c>
      <c r="D23" s="132" t="s">
        <v>800</v>
      </c>
      <c r="E23" s="133">
        <v>75690</v>
      </c>
      <c r="F23" s="118">
        <f>VLOOKUP(B23,[18]Лист_1!$A$1:$J$65536,COLUMN([18]Лист_1!$H$9),0)</f>
        <v>46</v>
      </c>
    </row>
    <row r="24" spans="1:6">
      <c r="A24" s="132"/>
      <c r="B24" s="5" t="s">
        <v>798</v>
      </c>
      <c r="C24" s="5" t="s">
        <v>799</v>
      </c>
      <c r="D24" s="132"/>
      <c r="E24" s="133"/>
      <c r="F24" s="118" t="str">
        <f>VLOOKUP(B24,[18]Лист_1!$A$1:$J$65536,COLUMN([18]Лист_1!$H$9),0)</f>
        <v>больше 50</v>
      </c>
    </row>
    <row r="25" spans="1:6">
      <c r="A25" s="134" t="s">
        <v>1096</v>
      </c>
      <c r="B25" s="134"/>
      <c r="C25" s="134"/>
      <c r="D25" s="134"/>
      <c r="E25" s="134"/>
      <c r="F25" s="134"/>
    </row>
    <row r="26" spans="1:6">
      <c r="A26" s="132" t="s">
        <v>801</v>
      </c>
      <c r="B26" s="5" t="s">
        <v>805</v>
      </c>
      <c r="C26" s="5" t="s">
        <v>806</v>
      </c>
      <c r="D26" s="132" t="s">
        <v>821</v>
      </c>
      <c r="E26" s="133">
        <v>53190</v>
      </c>
      <c r="F26" s="118">
        <f>VLOOKUP(B26,[18]Лист_1!$A$1:$J$65536,COLUMN([18]Лист_1!$H$9),0)</f>
        <v>22</v>
      </c>
    </row>
    <row r="27" spans="1:6">
      <c r="A27" s="132"/>
      <c r="B27" s="5" t="s">
        <v>807</v>
      </c>
      <c r="C27" s="5" t="s">
        <v>808</v>
      </c>
      <c r="D27" s="132"/>
      <c r="E27" s="133"/>
      <c r="F27" s="118">
        <f>VLOOKUP(B27,[18]Лист_1!$A$1:$J$65536,COLUMN([18]Лист_1!$H$9),0)</f>
        <v>28</v>
      </c>
    </row>
    <row r="28" spans="1:6">
      <c r="A28" s="132" t="s">
        <v>802</v>
      </c>
      <c r="B28" s="5" t="s">
        <v>809</v>
      </c>
      <c r="C28" s="5" t="s">
        <v>810</v>
      </c>
      <c r="D28" s="132" t="s">
        <v>822</v>
      </c>
      <c r="E28" s="133">
        <v>60690</v>
      </c>
      <c r="F28" s="118" t="str">
        <f>VLOOKUP(B28,[18]Лист_1!$A$1:$J$65536,COLUMN([18]Лист_1!$H$9),0)</f>
        <v>больше 50</v>
      </c>
    </row>
    <row r="29" spans="1:6">
      <c r="A29" s="132"/>
      <c r="B29" s="5" t="s">
        <v>811</v>
      </c>
      <c r="C29" s="5" t="s">
        <v>812</v>
      </c>
      <c r="D29" s="132"/>
      <c r="E29" s="133"/>
      <c r="F29" s="118" t="str">
        <f>VLOOKUP(B29,[18]Лист_1!$A$1:$J$65536,COLUMN([18]Лист_1!$H$9),0)</f>
        <v>больше 50</v>
      </c>
    </row>
    <row r="30" spans="1:6">
      <c r="A30" s="132" t="s">
        <v>803</v>
      </c>
      <c r="B30" s="5" t="s">
        <v>813</v>
      </c>
      <c r="C30" s="5" t="s">
        <v>814</v>
      </c>
      <c r="D30" s="132" t="s">
        <v>823</v>
      </c>
      <c r="E30" s="133">
        <v>94290</v>
      </c>
      <c r="F30" s="118" t="e">
        <f>VLOOKUP(B30,[18]Лист_1!$A$1:$J$65536,COLUMN([18]Лист_1!$H$9),0)</f>
        <v>#N/A</v>
      </c>
    </row>
    <row r="31" spans="1:6">
      <c r="A31" s="132"/>
      <c r="B31" s="5" t="s">
        <v>815</v>
      </c>
      <c r="C31" s="5" t="s">
        <v>816</v>
      </c>
      <c r="D31" s="132"/>
      <c r="E31" s="133"/>
      <c r="F31" s="118">
        <f>VLOOKUP(B31,[18]Лист_1!$A$1:$J$65536,COLUMN([18]Лист_1!$H$9),0)</f>
        <v>1</v>
      </c>
    </row>
    <row r="32" spans="1:6">
      <c r="A32" s="132" t="s">
        <v>804</v>
      </c>
      <c r="B32" s="5" t="s">
        <v>817</v>
      </c>
      <c r="C32" s="5" t="s">
        <v>818</v>
      </c>
      <c r="D32" s="132" t="s">
        <v>824</v>
      </c>
      <c r="E32" s="133">
        <v>115990</v>
      </c>
      <c r="F32" s="118">
        <f>VLOOKUP(B32,[18]Лист_1!$A$1:$J$65536,COLUMN([18]Лист_1!$H$9),0)</f>
        <v>48</v>
      </c>
    </row>
    <row r="33" spans="1:6">
      <c r="A33" s="132"/>
      <c r="B33" s="5" t="s">
        <v>819</v>
      </c>
      <c r="C33" s="5" t="s">
        <v>820</v>
      </c>
      <c r="D33" s="132"/>
      <c r="E33" s="133"/>
      <c r="F33" s="118">
        <f>VLOOKUP(B33,[18]Лист_1!$A$1:$J$65536,COLUMN([18]Лист_1!$H$9),0)</f>
        <v>45</v>
      </c>
    </row>
    <row r="34" spans="1:6">
      <c r="A34" s="134" t="s">
        <v>1097</v>
      </c>
      <c r="B34" s="134"/>
      <c r="C34" s="134"/>
      <c r="D34" s="134"/>
      <c r="E34" s="134"/>
      <c r="F34" s="134"/>
    </row>
    <row r="35" spans="1:6">
      <c r="A35" s="5" t="s">
        <v>825</v>
      </c>
      <c r="B35" s="5" t="s">
        <v>830</v>
      </c>
      <c r="C35" s="5" t="s">
        <v>831</v>
      </c>
      <c r="D35" s="132" t="s">
        <v>850</v>
      </c>
      <c r="E35" s="133">
        <v>37290</v>
      </c>
      <c r="F35" s="118">
        <f>VLOOKUP(B35,[18]Лист_1!$A$1:$J$65536,COLUMN([18]Лист_1!$H$9),0)</f>
        <v>0</v>
      </c>
    </row>
    <row r="36" spans="1:6">
      <c r="B36" s="5" t="s">
        <v>832</v>
      </c>
      <c r="C36" s="5" t="s">
        <v>833</v>
      </c>
      <c r="D36" s="132"/>
      <c r="E36" s="133"/>
      <c r="F36" s="118">
        <f>VLOOKUP(B36,[18]Лист_1!$A$1:$J$65536,COLUMN([18]Лист_1!$H$9),0)</f>
        <v>5</v>
      </c>
    </row>
    <row r="37" spans="1:6">
      <c r="A37" s="5" t="s">
        <v>826</v>
      </c>
      <c r="B37" s="5" t="s">
        <v>834</v>
      </c>
      <c r="C37" s="5" t="s">
        <v>835</v>
      </c>
      <c r="D37" s="132" t="s">
        <v>851</v>
      </c>
      <c r="E37" s="133">
        <v>42390</v>
      </c>
      <c r="F37" s="118" t="e">
        <f>VLOOKUP(B37,[18]Лист_1!$A$1:$J$65536,COLUMN([18]Лист_1!$H$9),0)</f>
        <v>#N/A</v>
      </c>
    </row>
    <row r="38" spans="1:6">
      <c r="B38" s="5" t="s">
        <v>836</v>
      </c>
      <c r="C38" s="5" t="s">
        <v>837</v>
      </c>
      <c r="D38" s="132"/>
      <c r="E38" s="133"/>
      <c r="F38" s="118">
        <f>VLOOKUP(B38,[18]Лист_1!$A$1:$J$65536,COLUMN([18]Лист_1!$H$9),0)</f>
        <v>0</v>
      </c>
    </row>
    <row r="39" spans="1:6">
      <c r="A39" s="5" t="s">
        <v>827</v>
      </c>
      <c r="B39" s="5" t="s">
        <v>838</v>
      </c>
      <c r="C39" s="5" t="s">
        <v>839</v>
      </c>
      <c r="D39" s="132" t="s">
        <v>852</v>
      </c>
      <c r="E39" s="133">
        <v>48690</v>
      </c>
      <c r="F39" s="118" t="e">
        <f>VLOOKUP(B39,[18]Лист_1!$A$1:$J$65536,COLUMN([18]Лист_1!$H$9),0)</f>
        <v>#N/A</v>
      </c>
    </row>
    <row r="40" spans="1:6">
      <c r="B40" s="5" t="s">
        <v>840</v>
      </c>
      <c r="C40" s="5" t="s">
        <v>841</v>
      </c>
      <c r="D40" s="132"/>
      <c r="E40" s="133"/>
      <c r="F40" s="118">
        <f>VLOOKUP(B40,[18]Лист_1!$A$1:$J$65536,COLUMN([18]Лист_1!$H$9),0)</f>
        <v>0</v>
      </c>
    </row>
    <row r="41" spans="1:6">
      <c r="A41" s="5" t="s">
        <v>828</v>
      </c>
      <c r="B41" s="5" t="s">
        <v>842</v>
      </c>
      <c r="C41" s="5" t="s">
        <v>843</v>
      </c>
      <c r="D41" s="132" t="s">
        <v>853</v>
      </c>
      <c r="E41" s="133">
        <v>69390</v>
      </c>
      <c r="F41" s="118">
        <f>VLOOKUP(B41,[18]Лист_1!$A$1:$J$65536,COLUMN([18]Лист_1!$H$9),0)</f>
        <v>6</v>
      </c>
    </row>
    <row r="42" spans="1:6">
      <c r="B42" s="5" t="s">
        <v>844</v>
      </c>
      <c r="C42" s="5" t="s">
        <v>845</v>
      </c>
      <c r="D42" s="132"/>
      <c r="E42" s="133"/>
      <c r="F42" s="118">
        <f>VLOOKUP(B42,[18]Лист_1!$A$1:$J$65536,COLUMN([18]Лист_1!$H$9),0)</f>
        <v>6</v>
      </c>
    </row>
    <row r="43" spans="1:6">
      <c r="A43" s="5" t="s">
        <v>829</v>
      </c>
      <c r="B43" s="5" t="s">
        <v>846</v>
      </c>
      <c r="C43" s="5" t="s">
        <v>847</v>
      </c>
      <c r="D43" s="132" t="s">
        <v>854</v>
      </c>
      <c r="E43" s="133">
        <v>94890</v>
      </c>
      <c r="F43" s="118" t="e">
        <f>VLOOKUP(B43,[18]Лист_1!$A$1:$J$65536,COLUMN([18]Лист_1!$H$9),0)</f>
        <v>#N/A</v>
      </c>
    </row>
    <row r="44" spans="1:6">
      <c r="B44" s="5" t="s">
        <v>848</v>
      </c>
      <c r="C44" s="5" t="s">
        <v>849</v>
      </c>
      <c r="D44" s="132"/>
      <c r="E44" s="133"/>
      <c r="F44" s="118" t="e">
        <f>VLOOKUP(B44,[18]Лист_1!$A$1:$J$65536,COLUMN([18]Лист_1!$H$9),0)</f>
        <v>#N/A</v>
      </c>
    </row>
    <row r="45" spans="1:6">
      <c r="A45" s="134" t="s">
        <v>1098</v>
      </c>
      <c r="B45" s="134"/>
      <c r="C45" s="134"/>
      <c r="D45" s="134"/>
      <c r="E45" s="134"/>
      <c r="F45" s="134"/>
    </row>
    <row r="46" spans="1:6">
      <c r="A46" s="5" t="s">
        <v>855</v>
      </c>
      <c r="B46" s="5" t="s">
        <v>862</v>
      </c>
      <c r="C46" s="5" t="s">
        <v>863</v>
      </c>
      <c r="D46" s="132" t="s">
        <v>890</v>
      </c>
      <c r="E46" s="133">
        <v>44490</v>
      </c>
      <c r="F46" s="118" t="str">
        <f>VLOOKUP(B46,[18]Лист_1!$A$1:$J$65536,COLUMN([18]Лист_1!$H$9),0)</f>
        <v>больше 50</v>
      </c>
    </row>
    <row r="47" spans="1:6">
      <c r="B47" s="5" t="s">
        <v>864</v>
      </c>
      <c r="C47" s="5" t="s">
        <v>865</v>
      </c>
      <c r="D47" s="132"/>
      <c r="E47" s="133"/>
      <c r="F47" s="118" t="str">
        <f>VLOOKUP(B47,[18]Лист_1!$A$1:$J$65536,COLUMN([18]Лист_1!$H$9),0)</f>
        <v>больше 50</v>
      </c>
    </row>
    <row r="48" spans="1:6">
      <c r="A48" s="5" t="s">
        <v>856</v>
      </c>
      <c r="B48" s="5" t="s">
        <v>866</v>
      </c>
      <c r="C48" s="5" t="s">
        <v>867</v>
      </c>
      <c r="D48" s="132" t="s">
        <v>891</v>
      </c>
      <c r="E48" s="133">
        <v>47990</v>
      </c>
      <c r="F48" s="118">
        <f>VLOOKUP(B48,[18]Лист_1!$A$1:$J$65536,COLUMN([18]Лист_1!$H$9),0)</f>
        <v>31</v>
      </c>
    </row>
    <row r="49" spans="1:6">
      <c r="B49" s="5" t="s">
        <v>868</v>
      </c>
      <c r="C49" s="5" t="s">
        <v>869</v>
      </c>
      <c r="D49" s="132"/>
      <c r="E49" s="133"/>
      <c r="F49" s="118">
        <f>VLOOKUP(B49,[18]Лист_1!$A$1:$J$65536,COLUMN([18]Лист_1!$H$9),0)</f>
        <v>28</v>
      </c>
    </row>
    <row r="50" spans="1:6">
      <c r="A50" s="5" t="s">
        <v>857</v>
      </c>
      <c r="B50" s="5" t="s">
        <v>870</v>
      </c>
      <c r="C50" s="5" t="s">
        <v>871</v>
      </c>
      <c r="D50" s="132" t="s">
        <v>892</v>
      </c>
      <c r="E50" s="133">
        <v>55690</v>
      </c>
      <c r="F50" s="118">
        <f>VLOOKUP(B50,[18]Лист_1!$A$1:$J$65536,COLUMN([18]Лист_1!$H$9),0)</f>
        <v>1</v>
      </c>
    </row>
    <row r="51" spans="1:6">
      <c r="B51" s="5" t="s">
        <v>872</v>
      </c>
      <c r="C51" s="5" t="s">
        <v>873</v>
      </c>
      <c r="D51" s="132"/>
      <c r="E51" s="133"/>
      <c r="F51" s="118" t="e">
        <f>VLOOKUP(B51,[18]Лист_1!$A$1:$J$65536,COLUMN([18]Лист_1!$H$9),0)</f>
        <v>#N/A</v>
      </c>
    </row>
    <row r="52" spans="1:6">
      <c r="A52" s="5" t="s">
        <v>858</v>
      </c>
      <c r="B52" s="5" t="s">
        <v>874</v>
      </c>
      <c r="C52" s="5" t="s">
        <v>875</v>
      </c>
      <c r="D52" s="132" t="s">
        <v>893</v>
      </c>
      <c r="E52" s="133">
        <v>55690</v>
      </c>
      <c r="F52" s="118" t="str">
        <f>VLOOKUP(B52,[18]Лист_1!$A$1:$J$65536,COLUMN([18]Лист_1!$H$9),0)</f>
        <v>больше 50</v>
      </c>
    </row>
    <row r="53" spans="1:6">
      <c r="B53" s="5" t="s">
        <v>876</v>
      </c>
      <c r="C53" s="5" t="s">
        <v>877</v>
      </c>
      <c r="D53" s="132"/>
      <c r="E53" s="133"/>
      <c r="F53" s="118" t="str">
        <f>VLOOKUP(B53,[18]Лист_1!$A$1:$J$65536,COLUMN([18]Лист_1!$H$9),0)</f>
        <v>больше 50</v>
      </c>
    </row>
    <row r="54" spans="1:6">
      <c r="A54" s="5" t="s">
        <v>859</v>
      </c>
      <c r="B54" s="5" t="s">
        <v>878</v>
      </c>
      <c r="C54" s="5" t="s">
        <v>879</v>
      </c>
      <c r="D54" s="132" t="s">
        <v>894</v>
      </c>
      <c r="E54" s="133">
        <v>86990</v>
      </c>
      <c r="F54" s="118">
        <f>VLOOKUP(B54,[18]Лист_1!$A$1:$J$65536,COLUMN([18]Лист_1!$H$9),0)</f>
        <v>23</v>
      </c>
    </row>
    <row r="55" spans="1:6">
      <c r="B55" s="5" t="s">
        <v>880</v>
      </c>
      <c r="C55" s="5" t="s">
        <v>881</v>
      </c>
      <c r="D55" s="132"/>
      <c r="E55" s="133"/>
      <c r="F55" s="118" t="e">
        <f>VLOOKUP(B55,[18]Лист_1!$A$1:$J$65536,COLUMN([18]Лист_1!$H$9),0)</f>
        <v>#N/A</v>
      </c>
    </row>
    <row r="56" spans="1:6">
      <c r="A56" s="5" t="s">
        <v>860</v>
      </c>
      <c r="B56" s="5" t="s">
        <v>882</v>
      </c>
      <c r="C56" s="5" t="s">
        <v>883</v>
      </c>
      <c r="D56" s="132" t="s">
        <v>895</v>
      </c>
      <c r="E56" s="133">
        <v>106490</v>
      </c>
      <c r="F56" s="118" t="e">
        <f>VLOOKUP(B56,[18]Лист_1!$A$1:$J$65536,COLUMN([18]Лист_1!$H$9),0)</f>
        <v>#N/A</v>
      </c>
    </row>
    <row r="57" spans="1:6">
      <c r="B57" s="5" t="s">
        <v>884</v>
      </c>
      <c r="C57" s="5" t="s">
        <v>885</v>
      </c>
      <c r="D57" s="132"/>
      <c r="E57" s="133"/>
      <c r="F57" s="118" t="e">
        <f>VLOOKUP(B57,[18]Лист_1!$A$1:$J$65536,COLUMN([18]Лист_1!$H$9),0)</f>
        <v>#N/A</v>
      </c>
    </row>
    <row r="58" spans="1:6">
      <c r="A58" s="5" t="s">
        <v>861</v>
      </c>
      <c r="B58" s="5" t="s">
        <v>886</v>
      </c>
      <c r="C58" s="5" t="s">
        <v>887</v>
      </c>
      <c r="D58" s="132" t="s">
        <v>896</v>
      </c>
      <c r="E58" s="133">
        <v>106490</v>
      </c>
      <c r="F58" s="118" t="e">
        <f>VLOOKUP(B58,[18]Лист_1!$A$1:$J$65536,COLUMN([18]Лист_1!$H$9),0)</f>
        <v>#N/A</v>
      </c>
    </row>
    <row r="59" spans="1:6">
      <c r="B59" s="5" t="s">
        <v>888</v>
      </c>
      <c r="C59" s="5" t="s">
        <v>889</v>
      </c>
      <c r="D59" s="132"/>
      <c r="E59" s="133"/>
      <c r="F59" s="118" t="e">
        <f>VLOOKUP(B59,[18]Лист_1!$A$1:$J$65536,COLUMN([18]Лист_1!$H$9),0)</f>
        <v>#N/A</v>
      </c>
    </row>
    <row r="60" spans="1:6">
      <c r="A60" s="134" t="s">
        <v>1099</v>
      </c>
      <c r="B60" s="134"/>
      <c r="C60" s="134"/>
      <c r="D60" s="134"/>
      <c r="E60" s="134"/>
      <c r="F60" s="134"/>
    </row>
    <row r="61" spans="1:6">
      <c r="A61" s="5" t="s">
        <v>897</v>
      </c>
      <c r="B61" s="5" t="s">
        <v>902</v>
      </c>
      <c r="C61" s="5" t="s">
        <v>903</v>
      </c>
      <c r="D61" s="132" t="s">
        <v>922</v>
      </c>
      <c r="E61" s="133">
        <v>39990</v>
      </c>
      <c r="F61" s="118">
        <f>VLOOKUP(B61,[18]Лист_1!$A$1:$J$65536,COLUMN([18]Лист_1!$H$9),0)</f>
        <v>14</v>
      </c>
    </row>
    <row r="62" spans="1:6">
      <c r="B62" s="5" t="s">
        <v>904</v>
      </c>
      <c r="C62" s="5" t="s">
        <v>905</v>
      </c>
      <c r="D62" s="132"/>
      <c r="E62" s="133"/>
      <c r="F62" s="118">
        <f>VLOOKUP(B62,[18]Лист_1!$A$1:$J$65536,COLUMN([18]Лист_1!$H$9),0)</f>
        <v>10</v>
      </c>
    </row>
    <row r="63" spans="1:6">
      <c r="A63" s="5" t="s">
        <v>898</v>
      </c>
      <c r="B63" s="5" t="s">
        <v>906</v>
      </c>
      <c r="C63" s="5" t="s">
        <v>907</v>
      </c>
      <c r="D63" s="132" t="s">
        <v>923</v>
      </c>
      <c r="E63" s="133">
        <v>43490</v>
      </c>
      <c r="F63" s="118" t="str">
        <f>VLOOKUP(B63,[18]Лист_1!$A$1:$J$65536,COLUMN([18]Лист_1!$H$9),0)</f>
        <v>больше 50</v>
      </c>
    </row>
    <row r="64" spans="1:6">
      <c r="B64" s="5" t="s">
        <v>908</v>
      </c>
      <c r="C64" s="5" t="s">
        <v>909</v>
      </c>
      <c r="D64" s="132"/>
      <c r="E64" s="133"/>
      <c r="F64" s="118" t="str">
        <f>VLOOKUP(B64,[18]Лист_1!$A$1:$J$65536,COLUMN([18]Лист_1!$H$9),0)</f>
        <v>больше 50</v>
      </c>
    </row>
    <row r="65" spans="1:6">
      <c r="A65" s="5" t="s">
        <v>899</v>
      </c>
      <c r="B65" s="5" t="s">
        <v>910</v>
      </c>
      <c r="C65" s="5" t="s">
        <v>911</v>
      </c>
      <c r="D65" s="132" t="s">
        <v>924</v>
      </c>
      <c r="E65" s="133">
        <v>50190</v>
      </c>
      <c r="F65" s="118">
        <f>VLOOKUP(B65,[18]Лист_1!$A$1:$J$65536,COLUMN([18]Лист_1!$H$9),0)</f>
        <v>21</v>
      </c>
    </row>
    <row r="66" spans="1:6">
      <c r="B66" s="5" t="s">
        <v>912</v>
      </c>
      <c r="C66" s="5" t="s">
        <v>913</v>
      </c>
      <c r="D66" s="132"/>
      <c r="E66" s="133"/>
      <c r="F66" s="118">
        <f>VLOOKUP(B66,[18]Лист_1!$A$1:$J$65536,COLUMN([18]Лист_1!$H$9),0)</f>
        <v>14</v>
      </c>
    </row>
    <row r="67" spans="1:6">
      <c r="A67" s="5" t="s">
        <v>900</v>
      </c>
      <c r="B67" s="5" t="s">
        <v>914</v>
      </c>
      <c r="C67" s="5" t="s">
        <v>915</v>
      </c>
      <c r="D67" s="132" t="s">
        <v>925</v>
      </c>
      <c r="E67" s="133">
        <v>81690</v>
      </c>
      <c r="F67" s="118" t="str">
        <f>VLOOKUP(B67,[18]Лист_1!$A$1:$J$65536,COLUMN([18]Лист_1!$H$9),0)</f>
        <v>больше 50</v>
      </c>
    </row>
    <row r="68" spans="1:6">
      <c r="B68" s="5" t="s">
        <v>916</v>
      </c>
      <c r="C68" s="5" t="s">
        <v>917</v>
      </c>
      <c r="D68" s="132"/>
      <c r="E68" s="133"/>
      <c r="F68" s="118">
        <f>VLOOKUP(B68,[18]Лист_1!$A$1:$J$65536,COLUMN([18]Лист_1!$H$9),0)</f>
        <v>50</v>
      </c>
    </row>
    <row r="69" spans="1:6">
      <c r="A69" s="5" t="s">
        <v>901</v>
      </c>
      <c r="B69" s="5" t="s">
        <v>918</v>
      </c>
      <c r="C69" s="5" t="s">
        <v>919</v>
      </c>
      <c r="D69" s="132" t="s">
        <v>926</v>
      </c>
      <c r="E69" s="133">
        <v>99390</v>
      </c>
      <c r="F69" s="118" t="str">
        <f>VLOOKUP(B69,[18]Лист_1!$A$1:$J$65536,COLUMN([18]Лист_1!$H$9),0)</f>
        <v>больше 50</v>
      </c>
    </row>
    <row r="70" spans="1:6">
      <c r="B70" s="5" t="s">
        <v>920</v>
      </c>
      <c r="C70" s="5" t="s">
        <v>921</v>
      </c>
      <c r="D70" s="132"/>
      <c r="E70" s="133"/>
      <c r="F70" s="118" t="str">
        <f>VLOOKUP(B70,[18]Лист_1!$A$1:$J$65536,COLUMN([18]Лист_1!$H$9),0)</f>
        <v>больше 50</v>
      </c>
    </row>
    <row r="71" spans="1:6">
      <c r="A71" s="134" t="s">
        <v>1100</v>
      </c>
      <c r="B71" s="134"/>
      <c r="C71" s="134"/>
      <c r="D71" s="134"/>
      <c r="E71" s="134"/>
      <c r="F71" s="134"/>
    </row>
    <row r="72" spans="1:6">
      <c r="A72" s="5" t="s">
        <v>927</v>
      </c>
      <c r="B72" s="5" t="s">
        <v>934</v>
      </c>
      <c r="C72" s="5" t="s">
        <v>935</v>
      </c>
      <c r="D72" s="132" t="s">
        <v>962</v>
      </c>
      <c r="E72" s="133">
        <v>43490</v>
      </c>
      <c r="F72" s="118" t="str">
        <f>VLOOKUP(B72,[18]Лист_1!$A$1:$J$65536,COLUMN([18]Лист_1!$H$9),0)</f>
        <v>больше 50</v>
      </c>
    </row>
    <row r="73" spans="1:6">
      <c r="B73" s="5" t="s">
        <v>936</v>
      </c>
      <c r="C73" s="5" t="s">
        <v>937</v>
      </c>
      <c r="D73" s="132"/>
      <c r="E73" s="133"/>
      <c r="F73" s="118" t="str">
        <f>VLOOKUP(B73,[18]Лист_1!$A$1:$J$65536,COLUMN([18]Лист_1!$H$9),0)</f>
        <v>больше 50</v>
      </c>
    </row>
    <row r="74" spans="1:6">
      <c r="A74" s="5" t="s">
        <v>928</v>
      </c>
      <c r="B74" s="5" t="s">
        <v>938</v>
      </c>
      <c r="C74" s="5" t="s">
        <v>939</v>
      </c>
      <c r="D74" s="132" t="s">
        <v>963</v>
      </c>
      <c r="E74" s="133">
        <v>46690</v>
      </c>
      <c r="F74" s="118" t="str">
        <f>VLOOKUP(B74,[18]Лист_1!$A$1:$J$65536,COLUMN([18]Лист_1!$H$9),0)</f>
        <v>больше 50</v>
      </c>
    </row>
    <row r="75" spans="1:6">
      <c r="B75" s="5" t="s">
        <v>940</v>
      </c>
      <c r="C75" s="5" t="s">
        <v>941</v>
      </c>
      <c r="D75" s="132"/>
      <c r="E75" s="133"/>
      <c r="F75" s="118" t="str">
        <f>VLOOKUP(B75,[18]Лист_1!$A$1:$J$65536,COLUMN([18]Лист_1!$H$9),0)</f>
        <v>больше 50</v>
      </c>
    </row>
    <row r="76" spans="1:6">
      <c r="A76" s="5" t="s">
        <v>929</v>
      </c>
      <c r="B76" s="5" t="s">
        <v>942</v>
      </c>
      <c r="C76" s="5" t="s">
        <v>943</v>
      </c>
      <c r="D76" s="132" t="s">
        <v>964</v>
      </c>
      <c r="E76" s="133">
        <v>54090</v>
      </c>
      <c r="F76" s="118" t="str">
        <f>VLOOKUP(B76,[18]Лист_1!$A$1:$J$65536,COLUMN([18]Лист_1!$H$9),0)</f>
        <v>больше 50</v>
      </c>
    </row>
    <row r="77" spans="1:6">
      <c r="B77" s="5" t="s">
        <v>944</v>
      </c>
      <c r="C77" s="5" t="s">
        <v>945</v>
      </c>
      <c r="D77" s="132"/>
      <c r="E77" s="133"/>
      <c r="F77" s="118" t="str">
        <f>VLOOKUP(B77,[18]Лист_1!$A$1:$J$65536,COLUMN([18]Лист_1!$H$9),0)</f>
        <v>больше 50</v>
      </c>
    </row>
    <row r="78" spans="1:6">
      <c r="A78" s="5" t="s">
        <v>930</v>
      </c>
      <c r="B78" s="5" t="s">
        <v>946</v>
      </c>
      <c r="C78" s="5" t="s">
        <v>947</v>
      </c>
      <c r="D78" s="132" t="s">
        <v>965</v>
      </c>
      <c r="E78" s="133">
        <v>84490</v>
      </c>
      <c r="F78" s="118" t="e">
        <f>VLOOKUP(B78,[18]Лист_1!$A$1:$J$65536,COLUMN([18]Лист_1!$H$9),0)</f>
        <v>#N/A</v>
      </c>
    </row>
    <row r="79" spans="1:6">
      <c r="B79" s="5" t="s">
        <v>948</v>
      </c>
      <c r="C79" s="5" t="s">
        <v>949</v>
      </c>
      <c r="D79" s="132"/>
      <c r="E79" s="133"/>
      <c r="F79" s="118" t="e">
        <f>VLOOKUP(B79,[18]Лист_1!$A$1:$J$65536,COLUMN([18]Лист_1!$H$9),0)</f>
        <v>#N/A</v>
      </c>
    </row>
    <row r="80" spans="1:6">
      <c r="A80" s="5" t="s">
        <v>931</v>
      </c>
      <c r="B80" s="5" t="s">
        <v>950</v>
      </c>
      <c r="C80" s="5" t="s">
        <v>951</v>
      </c>
      <c r="D80" s="132" t="s">
        <v>966</v>
      </c>
      <c r="E80" s="133">
        <v>84490</v>
      </c>
      <c r="F80" s="118">
        <f>VLOOKUP(B80,[18]Лист_1!$A$1:$J$65536,COLUMN([18]Лист_1!$H$9),0)</f>
        <v>48</v>
      </c>
    </row>
    <row r="81" spans="1:6">
      <c r="B81" s="5" t="s">
        <v>952</v>
      </c>
      <c r="C81" s="5" t="s">
        <v>953</v>
      </c>
      <c r="D81" s="132"/>
      <c r="E81" s="133"/>
      <c r="F81" s="118">
        <f>VLOOKUP(B81,[18]Лист_1!$A$1:$J$65536,COLUMN([18]Лист_1!$H$9),0)</f>
        <v>48</v>
      </c>
    </row>
    <row r="82" spans="1:6">
      <c r="A82" s="5" t="s">
        <v>932</v>
      </c>
      <c r="B82" s="5" t="s">
        <v>954</v>
      </c>
      <c r="C82" s="5" t="s">
        <v>955</v>
      </c>
      <c r="D82" s="132" t="s">
        <v>967</v>
      </c>
      <c r="E82" s="133">
        <v>102490</v>
      </c>
      <c r="F82" s="118" t="e">
        <f>VLOOKUP(B82,[18]Лист_1!$A$1:$J$65536,COLUMN([18]Лист_1!$H$9),0)</f>
        <v>#N/A</v>
      </c>
    </row>
    <row r="83" spans="1:6">
      <c r="B83" s="5" t="s">
        <v>956</v>
      </c>
      <c r="C83" s="5" t="s">
        <v>957</v>
      </c>
      <c r="D83" s="132"/>
      <c r="E83" s="133"/>
      <c r="F83" s="118">
        <f>VLOOKUP(B83,[18]Лист_1!$A$1:$J$65536,COLUMN([18]Лист_1!$H$9),0)</f>
        <v>3</v>
      </c>
    </row>
    <row r="84" spans="1:6">
      <c r="A84" s="5" t="s">
        <v>933</v>
      </c>
      <c r="B84" s="5" t="s">
        <v>958</v>
      </c>
      <c r="C84" s="5" t="s">
        <v>959</v>
      </c>
      <c r="D84" s="132" t="s">
        <v>968</v>
      </c>
      <c r="E84" s="133">
        <v>102490</v>
      </c>
      <c r="F84" s="118" t="e">
        <f>VLOOKUP(B84,[18]Лист_1!$A$1:$J$65536,COLUMN([18]Лист_1!$H$9),0)</f>
        <v>#N/A</v>
      </c>
    </row>
    <row r="85" spans="1:6">
      <c r="B85" s="5" t="s">
        <v>960</v>
      </c>
      <c r="C85" s="5" t="s">
        <v>961</v>
      </c>
      <c r="D85" s="132"/>
      <c r="E85" s="133"/>
      <c r="F85" s="118" t="e">
        <f>VLOOKUP(B85,[18]Лист_1!$A$1:$J$65536,COLUMN([18]Лист_1!$H$9),0)</f>
        <v>#N/A</v>
      </c>
    </row>
    <row r="86" spans="1:6">
      <c r="A86" s="134" t="s">
        <v>1101</v>
      </c>
      <c r="B86" s="134"/>
      <c r="C86" s="134"/>
      <c r="D86" s="134"/>
      <c r="E86" s="134"/>
      <c r="F86" s="134"/>
    </row>
    <row r="87" spans="1:6">
      <c r="A87" s="5" t="s">
        <v>969</v>
      </c>
      <c r="B87" s="5" t="s">
        <v>976</v>
      </c>
      <c r="C87" s="5" t="s">
        <v>977</v>
      </c>
      <c r="D87" s="132" t="s">
        <v>1004</v>
      </c>
      <c r="E87" s="133">
        <v>36890</v>
      </c>
      <c r="F87" s="118" t="str">
        <f>VLOOKUP(B87,[18]Лист_1!$A$1:$J$65536,COLUMN([18]Лист_1!$H$9),0)</f>
        <v>больше 50</v>
      </c>
    </row>
    <row r="88" spans="1:6">
      <c r="B88" s="5" t="s">
        <v>978</v>
      </c>
      <c r="C88" s="5" t="s">
        <v>979</v>
      </c>
      <c r="D88" s="132" t="s">
        <v>1005</v>
      </c>
      <c r="E88" s="133"/>
      <c r="F88" s="118" t="str">
        <f>VLOOKUP(B88,[18]Лист_1!$A$1:$J$65536,COLUMN([18]Лист_1!$H$9),0)</f>
        <v>больше 50</v>
      </c>
    </row>
    <row r="89" spans="1:6">
      <c r="A89" s="5" t="s">
        <v>970</v>
      </c>
      <c r="B89" s="5" t="s">
        <v>980</v>
      </c>
      <c r="C89" s="5" t="s">
        <v>981</v>
      </c>
      <c r="D89" s="132" t="s">
        <v>1005</v>
      </c>
      <c r="E89" s="133">
        <v>40290</v>
      </c>
      <c r="F89" s="118" t="str">
        <f>VLOOKUP(B89,[18]Лист_1!$A$1:$J$65536,COLUMN([18]Лист_1!$H$9),0)</f>
        <v>больше 50</v>
      </c>
    </row>
    <row r="90" spans="1:6">
      <c r="B90" s="5" t="s">
        <v>982</v>
      </c>
      <c r="C90" s="5" t="s">
        <v>983</v>
      </c>
      <c r="D90" s="132" t="s">
        <v>1006</v>
      </c>
      <c r="E90" s="133"/>
      <c r="F90" s="118" t="str">
        <f>VLOOKUP(B90,[18]Лист_1!$A$1:$J$65536,COLUMN([18]Лист_1!$H$9),0)</f>
        <v>больше 50</v>
      </c>
    </row>
    <row r="91" spans="1:6">
      <c r="A91" s="5" t="s">
        <v>971</v>
      </c>
      <c r="B91" s="5" t="s">
        <v>984</v>
      </c>
      <c r="C91" s="5" t="s">
        <v>985</v>
      </c>
      <c r="D91" s="132" t="s">
        <v>1007</v>
      </c>
      <c r="E91" s="133">
        <v>47590</v>
      </c>
      <c r="F91" s="118" t="str">
        <f>VLOOKUP(B91,[18]Лист_1!$A$1:$J$65536,COLUMN([18]Лист_1!$H$9),0)</f>
        <v>больше 50</v>
      </c>
    </row>
    <row r="92" spans="1:6">
      <c r="B92" s="5" t="s">
        <v>986</v>
      </c>
      <c r="C92" s="5" t="s">
        <v>987</v>
      </c>
      <c r="D92" s="132" t="s">
        <v>1008</v>
      </c>
      <c r="E92" s="133"/>
      <c r="F92" s="118" t="str">
        <f>VLOOKUP(B92,[18]Лист_1!$A$1:$J$65536,COLUMN([18]Лист_1!$H$9),0)</f>
        <v>больше 50</v>
      </c>
    </row>
    <row r="93" spans="1:6">
      <c r="A93" s="5" t="s">
        <v>972</v>
      </c>
      <c r="B93" s="5" t="s">
        <v>988</v>
      </c>
      <c r="C93" s="5" t="s">
        <v>989</v>
      </c>
      <c r="D93" s="132" t="s">
        <v>1009</v>
      </c>
      <c r="E93" s="133">
        <v>77890</v>
      </c>
      <c r="F93" s="118">
        <f>VLOOKUP(B93,[18]Лист_1!$A$1:$J$65536,COLUMN([18]Лист_1!$H$9),0)</f>
        <v>1</v>
      </c>
    </row>
    <row r="94" spans="1:6">
      <c r="B94" s="5" t="s">
        <v>990</v>
      </c>
      <c r="C94" s="5" t="s">
        <v>991</v>
      </c>
      <c r="D94" s="132" t="s">
        <v>1010</v>
      </c>
      <c r="E94" s="133"/>
      <c r="F94" s="118" t="e">
        <f>VLOOKUP(B94,[18]Лист_1!$A$1:$J$65536,COLUMN([18]Лист_1!$H$9),0)</f>
        <v>#N/A</v>
      </c>
    </row>
    <row r="95" spans="1:6">
      <c r="A95" s="5" t="s">
        <v>973</v>
      </c>
      <c r="B95" s="5" t="s">
        <v>992</v>
      </c>
      <c r="C95" s="5" t="s">
        <v>993</v>
      </c>
      <c r="D95" s="132" t="s">
        <v>1011</v>
      </c>
      <c r="E95" s="133">
        <v>77890</v>
      </c>
      <c r="F95" s="118" t="str">
        <f>VLOOKUP(B95,[18]Лист_1!$A$1:$J$65536,COLUMN([18]Лист_1!$H$9),0)</f>
        <v>больше 50</v>
      </c>
    </row>
    <row r="96" spans="1:6">
      <c r="B96" s="5" t="s">
        <v>994</v>
      </c>
      <c r="C96" s="5" t="s">
        <v>995</v>
      </c>
      <c r="D96" s="132" t="s">
        <v>1010</v>
      </c>
      <c r="E96" s="133"/>
      <c r="F96" s="118" t="str">
        <f>VLOOKUP(B96,[18]Лист_1!$A$1:$J$65536,COLUMN([18]Лист_1!$H$9),0)</f>
        <v>больше 50</v>
      </c>
    </row>
    <row r="97" spans="1:6">
      <c r="A97" s="5" t="s">
        <v>974</v>
      </c>
      <c r="B97" s="5" t="s">
        <v>996</v>
      </c>
      <c r="C97" s="5" t="s">
        <v>997</v>
      </c>
      <c r="D97" s="132" t="s">
        <v>1012</v>
      </c>
      <c r="E97" s="133">
        <v>94890</v>
      </c>
      <c r="F97" s="118" t="e">
        <f>VLOOKUP(B97,[18]Лист_1!$A$1:$J$65536,COLUMN([18]Лист_1!$H$9),0)</f>
        <v>#N/A</v>
      </c>
    </row>
    <row r="98" spans="1:6">
      <c r="B98" s="5" t="s">
        <v>998</v>
      </c>
      <c r="C98" s="5" t="s">
        <v>999</v>
      </c>
      <c r="D98" s="132" t="s">
        <v>1013</v>
      </c>
      <c r="E98" s="133"/>
      <c r="F98" s="118">
        <f>VLOOKUP(B98,[18]Лист_1!$A$1:$J$65536,COLUMN([18]Лист_1!$H$9),0)</f>
        <v>1</v>
      </c>
    </row>
    <row r="99" spans="1:6">
      <c r="A99" s="5" t="s">
        <v>975</v>
      </c>
      <c r="B99" s="5" t="s">
        <v>1000</v>
      </c>
      <c r="C99" s="5" t="s">
        <v>1001</v>
      </c>
      <c r="D99" s="132" t="s">
        <v>1014</v>
      </c>
      <c r="E99" s="133">
        <v>94890</v>
      </c>
      <c r="F99" s="118" t="str">
        <f>VLOOKUP(B99,[18]Лист_1!$A$1:$J$65536,COLUMN([18]Лист_1!$H$9),0)</f>
        <v>больше 50</v>
      </c>
    </row>
    <row r="100" spans="1:6">
      <c r="A100" s="1"/>
      <c r="B100" s="5" t="s">
        <v>1002</v>
      </c>
      <c r="C100" s="5" t="s">
        <v>1003</v>
      </c>
      <c r="D100" s="132" t="s">
        <v>1013</v>
      </c>
      <c r="E100" s="133"/>
      <c r="F100" s="118" t="str">
        <f>VLOOKUP(B100,[18]Лист_1!$A$1:$J$65536,COLUMN([18]Лист_1!$H$9),0)</f>
        <v>больше 50</v>
      </c>
    </row>
    <row r="101" spans="1:6">
      <c r="A101" s="134" t="s">
        <v>1102</v>
      </c>
      <c r="B101" s="134"/>
      <c r="C101" s="134"/>
      <c r="D101" s="134"/>
      <c r="E101" s="134"/>
      <c r="F101" s="134"/>
    </row>
    <row r="102" spans="1:6">
      <c r="A102" s="1" t="s">
        <v>1015</v>
      </c>
      <c r="B102" s="5" t="s">
        <v>1020</v>
      </c>
      <c r="C102" s="5" t="s">
        <v>1021</v>
      </c>
      <c r="D102" s="132" t="s">
        <v>1040</v>
      </c>
      <c r="E102" s="133">
        <v>34290</v>
      </c>
      <c r="F102" s="118">
        <f>VLOOKUP(B102,[18]Лист_1!$A$1:$J$65536,COLUMN([18]Лист_1!$H$9),0)</f>
        <v>2</v>
      </c>
    </row>
    <row r="103" spans="1:6">
      <c r="A103" s="1"/>
      <c r="B103" s="5" t="s">
        <v>1022</v>
      </c>
      <c r="C103" s="5" t="s">
        <v>1023</v>
      </c>
      <c r="D103" s="132"/>
      <c r="E103" s="133"/>
      <c r="F103" s="118" t="e">
        <f>VLOOKUP(B103,[18]Лист_1!$A$1:$J$65536,COLUMN([18]Лист_1!$H$9),0)</f>
        <v>#N/A</v>
      </c>
    </row>
    <row r="104" spans="1:6">
      <c r="A104" s="1" t="s">
        <v>1016</v>
      </c>
      <c r="B104" s="5" t="s">
        <v>1024</v>
      </c>
      <c r="C104" s="5" t="s">
        <v>1025</v>
      </c>
      <c r="D104" s="132" t="s">
        <v>1041</v>
      </c>
      <c r="E104" s="133">
        <v>38090</v>
      </c>
      <c r="F104" s="118">
        <f>VLOOKUP(B104,[18]Лист_1!$A$1:$J$65536,COLUMN([18]Лист_1!$H$9),0)</f>
        <v>3</v>
      </c>
    </row>
    <row r="105" spans="1:6">
      <c r="A105" s="1"/>
      <c r="B105" s="5" t="s">
        <v>1026</v>
      </c>
      <c r="C105" s="5" t="s">
        <v>1027</v>
      </c>
      <c r="D105" s="132"/>
      <c r="E105" s="133"/>
      <c r="F105" s="118" t="e">
        <f>VLOOKUP(B105,[18]Лист_1!$A$1:$J$65536,COLUMN([18]Лист_1!$H$9),0)</f>
        <v>#N/A</v>
      </c>
    </row>
    <row r="106" spans="1:6">
      <c r="A106" s="1" t="s">
        <v>1017</v>
      </c>
      <c r="B106" s="5" t="s">
        <v>1028</v>
      </c>
      <c r="C106" s="5" t="s">
        <v>1029</v>
      </c>
      <c r="D106" s="132" t="s">
        <v>1042</v>
      </c>
      <c r="E106" s="133">
        <v>45090</v>
      </c>
      <c r="F106" s="118" t="e">
        <f>VLOOKUP(B106,[18]Лист_1!$A$1:$J$65536,COLUMN([18]Лист_1!$H$9),0)</f>
        <v>#N/A</v>
      </c>
    </row>
    <row r="107" spans="1:6">
      <c r="A107" s="1"/>
      <c r="B107" s="5" t="s">
        <v>1030</v>
      </c>
      <c r="C107" s="5" t="s">
        <v>1031</v>
      </c>
      <c r="D107" s="132"/>
      <c r="E107" s="133"/>
      <c r="F107" s="118" t="e">
        <f>VLOOKUP(B107,[18]Лист_1!$A$1:$J$65536,COLUMN([18]Лист_1!$H$9),0)</f>
        <v>#N/A</v>
      </c>
    </row>
    <row r="108" spans="1:6">
      <c r="A108" s="1" t="s">
        <v>1018</v>
      </c>
      <c r="B108" s="5" t="s">
        <v>1032</v>
      </c>
      <c r="C108" s="5" t="s">
        <v>1033</v>
      </c>
      <c r="D108" s="132" t="s">
        <v>1043</v>
      </c>
      <c r="E108" s="133">
        <v>74190</v>
      </c>
      <c r="F108" s="118">
        <f>VLOOKUP(B108,[18]Лист_1!$A$1:$J$65536,COLUMN([18]Лист_1!$H$9),0)</f>
        <v>17</v>
      </c>
    </row>
    <row r="109" spans="1:6">
      <c r="A109" s="1"/>
      <c r="B109" s="5" t="s">
        <v>1034</v>
      </c>
      <c r="C109" s="5" t="s">
        <v>1035</v>
      </c>
      <c r="D109" s="132"/>
      <c r="E109" s="133"/>
      <c r="F109" s="118">
        <f>VLOOKUP(B109,[18]Лист_1!$A$1:$J$65536,COLUMN([18]Лист_1!$H$9),0)</f>
        <v>16</v>
      </c>
    </row>
    <row r="110" spans="1:6">
      <c r="A110" s="1" t="s">
        <v>1019</v>
      </c>
      <c r="B110" s="5" t="s">
        <v>1036</v>
      </c>
      <c r="C110" s="5" t="s">
        <v>1037</v>
      </c>
      <c r="D110" s="132" t="s">
        <v>1044</v>
      </c>
      <c r="E110" s="133">
        <v>90590</v>
      </c>
      <c r="F110" s="118">
        <f>VLOOKUP(B110,[18]Лист_1!$A$1:$J$65536,COLUMN([18]Лист_1!$H$9),0)</f>
        <v>0</v>
      </c>
    </row>
    <row r="111" spans="1:6">
      <c r="A111" s="1"/>
      <c r="B111" s="5" t="s">
        <v>1038</v>
      </c>
      <c r="C111" s="5" t="s">
        <v>1039</v>
      </c>
      <c r="D111" s="132"/>
      <c r="E111" s="133"/>
      <c r="F111" s="118">
        <f>VLOOKUP(B111,[18]Лист_1!$A$1:$J$65536,COLUMN([18]Лист_1!$H$9),0)</f>
        <v>0</v>
      </c>
    </row>
    <row r="112" spans="1:6">
      <c r="A112" s="134" t="s">
        <v>1103</v>
      </c>
      <c r="B112" s="134"/>
      <c r="C112" s="134"/>
      <c r="D112" s="134"/>
      <c r="E112" s="134"/>
      <c r="F112" s="134"/>
    </row>
    <row r="113" spans="1:6">
      <c r="A113" s="1" t="s">
        <v>1045</v>
      </c>
      <c r="B113" s="5" t="s">
        <v>1050</v>
      </c>
      <c r="C113" s="5" t="s">
        <v>1051</v>
      </c>
      <c r="D113" s="132" t="s">
        <v>1070</v>
      </c>
      <c r="E113" s="133">
        <v>34290</v>
      </c>
      <c r="F113" s="118" t="e">
        <f>VLOOKUP(B113,[18]Лист_1!$A$1:$J$65536,COLUMN([18]Лист_1!$H$9),0)</f>
        <v>#N/A</v>
      </c>
    </row>
    <row r="114" spans="1:6">
      <c r="A114" s="1"/>
      <c r="B114" s="5" t="s">
        <v>1052</v>
      </c>
      <c r="C114" s="5" t="s">
        <v>1053</v>
      </c>
      <c r="D114" s="132"/>
      <c r="E114" s="133"/>
      <c r="F114" s="118" t="e">
        <f>VLOOKUP(B114,[18]Лист_1!$A$1:$J$65536,COLUMN([18]Лист_1!$H$9),0)</f>
        <v>#N/A</v>
      </c>
    </row>
    <row r="115" spans="1:6">
      <c r="A115" s="1" t="s">
        <v>1046</v>
      </c>
      <c r="B115" s="5" t="s">
        <v>1054</v>
      </c>
      <c r="C115" s="5" t="s">
        <v>1055</v>
      </c>
      <c r="D115" s="132" t="s">
        <v>1071</v>
      </c>
      <c r="E115" s="133">
        <v>38090</v>
      </c>
      <c r="F115" s="118" t="e">
        <f>VLOOKUP(B115,[18]Лист_1!$A$1:$J$65536,COLUMN([18]Лист_1!$H$9),0)</f>
        <v>#N/A</v>
      </c>
    </row>
    <row r="116" spans="1:6">
      <c r="A116" s="1"/>
      <c r="B116" s="5" t="s">
        <v>1056</v>
      </c>
      <c r="C116" s="5" t="s">
        <v>1057</v>
      </c>
      <c r="D116" s="132"/>
      <c r="E116" s="133"/>
      <c r="F116" s="118" t="e">
        <f>VLOOKUP(B116,[18]Лист_1!$A$1:$J$65536,COLUMN([18]Лист_1!$H$9),0)</f>
        <v>#N/A</v>
      </c>
    </row>
    <row r="117" spans="1:6">
      <c r="A117" s="1" t="s">
        <v>1047</v>
      </c>
      <c r="B117" s="5" t="s">
        <v>1058</v>
      </c>
      <c r="C117" s="5" t="s">
        <v>1059</v>
      </c>
      <c r="D117" s="132" t="s">
        <v>1072</v>
      </c>
      <c r="E117" s="133">
        <v>45090</v>
      </c>
      <c r="F117" s="118" t="e">
        <f>VLOOKUP(B117,[18]Лист_1!$A$1:$J$65536,COLUMN([18]Лист_1!$H$9),0)</f>
        <v>#N/A</v>
      </c>
    </row>
    <row r="118" spans="1:6">
      <c r="A118" s="1"/>
      <c r="B118" s="5" t="s">
        <v>1060</v>
      </c>
      <c r="C118" s="5" t="s">
        <v>1061</v>
      </c>
      <c r="D118" s="132"/>
      <c r="E118" s="133"/>
      <c r="F118" s="118" t="e">
        <f>VLOOKUP(B118,[18]Лист_1!$A$1:$J$65536,COLUMN([18]Лист_1!$H$9),0)</f>
        <v>#N/A</v>
      </c>
    </row>
    <row r="119" spans="1:6">
      <c r="A119" s="1" t="s">
        <v>1048</v>
      </c>
      <c r="B119" s="5" t="s">
        <v>1062</v>
      </c>
      <c r="C119" s="5" t="s">
        <v>1063</v>
      </c>
      <c r="D119" s="132" t="s">
        <v>1073</v>
      </c>
      <c r="E119" s="133">
        <v>74190</v>
      </c>
      <c r="F119" s="118" t="e">
        <f>VLOOKUP(B119,[18]Лист_1!$A$1:$J$65536,COLUMN([18]Лист_1!$H$9),0)</f>
        <v>#N/A</v>
      </c>
    </row>
    <row r="120" spans="1:6">
      <c r="A120" s="1"/>
      <c r="B120" s="5" t="s">
        <v>1064</v>
      </c>
      <c r="C120" s="5" t="s">
        <v>1065</v>
      </c>
      <c r="D120" s="132"/>
      <c r="E120" s="133"/>
      <c r="F120" s="118" t="e">
        <f>VLOOKUP(B120,[18]Лист_1!$A$1:$J$65536,COLUMN([18]Лист_1!$H$9),0)</f>
        <v>#N/A</v>
      </c>
    </row>
    <row r="121" spans="1:6">
      <c r="A121" s="1" t="s">
        <v>1049</v>
      </c>
      <c r="B121" s="5" t="s">
        <v>1066</v>
      </c>
      <c r="C121" s="5" t="s">
        <v>1067</v>
      </c>
      <c r="D121" s="132" t="s">
        <v>1074</v>
      </c>
      <c r="E121" s="133">
        <v>90590</v>
      </c>
      <c r="F121" s="118" t="e">
        <f>VLOOKUP(B121,[18]Лист_1!$A$1:$J$65536,COLUMN([18]Лист_1!$H$9),0)</f>
        <v>#N/A</v>
      </c>
    </row>
    <row r="122" spans="1:6">
      <c r="A122" s="1"/>
      <c r="B122" s="5" t="s">
        <v>1068</v>
      </c>
      <c r="C122" s="5" t="s">
        <v>1069</v>
      </c>
      <c r="D122" s="132"/>
      <c r="E122" s="133"/>
      <c r="F122" s="118" t="e">
        <f>VLOOKUP(B122,[18]Лист_1!$A$1:$J$65536,COLUMN([18]Лист_1!$H$9),0)</f>
        <v>#N/A</v>
      </c>
    </row>
    <row r="123" spans="1:6">
      <c r="A123" s="134" t="s">
        <v>1092</v>
      </c>
      <c r="B123" s="134"/>
      <c r="C123" s="134"/>
      <c r="D123" s="134"/>
      <c r="E123" s="134"/>
      <c r="F123" s="134"/>
    </row>
    <row r="124" spans="1:6" ht="45" customHeight="1">
      <c r="A124" s="1"/>
      <c r="B124" s="5" t="s">
        <v>1075</v>
      </c>
      <c r="C124" s="131" t="s">
        <v>1086</v>
      </c>
      <c r="D124" s="132"/>
      <c r="E124" s="4">
        <v>9100</v>
      </c>
      <c r="F124" s="118" t="e">
        <f>VLOOKUP(B124,[18]Лист_1!$A$1:$J$65536,COLUMN([18]Лист_1!$H$9),0)</f>
        <v>#N/A</v>
      </c>
    </row>
    <row r="125" spans="1:6" ht="45" customHeight="1">
      <c r="A125" s="1"/>
      <c r="B125" s="5" t="s">
        <v>1076</v>
      </c>
      <c r="C125" s="131" t="s">
        <v>1087</v>
      </c>
      <c r="D125" s="132"/>
      <c r="E125" s="4">
        <v>3000</v>
      </c>
      <c r="F125" s="118" t="str">
        <f>VLOOKUP(B125,[18]Лист_1!$A$1:$J$65536,COLUMN([18]Лист_1!$H$9),0)</f>
        <v>больше 50</v>
      </c>
    </row>
    <row r="126" spans="1:6" ht="45" customHeight="1">
      <c r="A126" s="1"/>
      <c r="B126" s="5" t="s">
        <v>1077</v>
      </c>
      <c r="C126" s="131" t="s">
        <v>1088</v>
      </c>
      <c r="D126" s="132"/>
      <c r="E126" s="4">
        <v>2600</v>
      </c>
      <c r="F126" s="118" t="str">
        <f>VLOOKUP(B126,[18]Лист_1!$A$1:$J$65536,COLUMN([18]Лист_1!$H$9),0)</f>
        <v>больше 50</v>
      </c>
    </row>
    <row r="127" spans="1:6" ht="60.75" customHeight="1">
      <c r="A127" s="1"/>
      <c r="B127" s="5" t="s">
        <v>1078</v>
      </c>
      <c r="C127" s="131" t="s">
        <v>1089</v>
      </c>
      <c r="D127" s="132"/>
      <c r="E127" s="4">
        <v>3000</v>
      </c>
      <c r="F127" s="118" t="e">
        <f>VLOOKUP(B127,[18]Лист_1!$A$1:$J$65536,COLUMN([18]Лист_1!$H$9),0)</f>
        <v>#N/A</v>
      </c>
    </row>
    <row r="128" spans="1:6" ht="45" customHeight="1">
      <c r="A128" s="1"/>
      <c r="B128" s="5" t="s">
        <v>1079</v>
      </c>
      <c r="C128" s="131" t="s">
        <v>1090</v>
      </c>
      <c r="D128" s="132"/>
      <c r="E128" s="25">
        <v>2100</v>
      </c>
      <c r="F128" s="118">
        <f>VLOOKUP(B128,[18]Лист_1!$A$1:$J$65536,COLUMN([18]Лист_1!$H$9),0)</f>
        <v>1</v>
      </c>
    </row>
    <row r="129" spans="1:6">
      <c r="A129" s="134" t="s">
        <v>1091</v>
      </c>
      <c r="B129" s="134"/>
      <c r="C129" s="134"/>
      <c r="D129" s="134"/>
      <c r="E129" s="134"/>
      <c r="F129" s="134"/>
    </row>
    <row r="130" spans="1:6">
      <c r="A130" s="1"/>
      <c r="B130" s="5" t="s">
        <v>1080</v>
      </c>
      <c r="C130" s="132" t="s">
        <v>1081</v>
      </c>
      <c r="D130" s="132"/>
      <c r="E130" s="25">
        <v>180</v>
      </c>
      <c r="F130" s="118" t="e">
        <f>VLOOKUP(B130,[18]Лист_1!$A$1:$J$65536,COLUMN([18]Лист_1!$H$9),0)</f>
        <v>#N/A</v>
      </c>
    </row>
    <row r="131" spans="1:6">
      <c r="A131" s="1"/>
      <c r="B131" s="5" t="s">
        <v>1082</v>
      </c>
      <c r="C131" s="132" t="s">
        <v>1083</v>
      </c>
      <c r="D131" s="132"/>
      <c r="E131" s="25">
        <v>200</v>
      </c>
      <c r="F131" s="118" t="e">
        <f>VLOOKUP(B131,[18]Лист_1!$A$1:$J$65536,COLUMN([18]Лист_1!$H$9),0)</f>
        <v>#N/A</v>
      </c>
    </row>
    <row r="132" spans="1:6">
      <c r="A132" s="1"/>
      <c r="B132" s="5" t="s">
        <v>1084</v>
      </c>
      <c r="C132" s="132" t="s">
        <v>1085</v>
      </c>
      <c r="D132" s="132"/>
      <c r="E132" s="25">
        <v>170</v>
      </c>
      <c r="F132" s="118" t="e">
        <f>VLOOKUP(B132,[18]Лист_1!$A$1:$J$65536,COLUMN([18]Лист_1!$H$9),0)</f>
        <v>#N/A</v>
      </c>
    </row>
    <row r="133" spans="1:6" s="24" customFormat="1" ht="15.75">
      <c r="A133" s="129" t="s">
        <v>3280</v>
      </c>
      <c r="B133" s="129"/>
      <c r="C133" s="129"/>
      <c r="D133" s="129"/>
      <c r="E133" s="129"/>
      <c r="F133" s="129"/>
    </row>
    <row r="134" spans="1:6" s="24" customFormat="1">
      <c r="A134" s="134" t="s">
        <v>4031</v>
      </c>
      <c r="B134" s="134"/>
      <c r="C134" s="134"/>
      <c r="D134" s="134"/>
      <c r="E134" s="134"/>
      <c r="F134" s="134"/>
    </row>
    <row r="135" spans="1:6">
      <c r="A135" s="132" t="s">
        <v>3833</v>
      </c>
      <c r="B135" s="5" t="s">
        <v>3836</v>
      </c>
      <c r="C135" s="5" t="s">
        <v>3837</v>
      </c>
      <c r="D135" s="132" t="s">
        <v>3848</v>
      </c>
      <c r="E135" s="133">
        <v>33890</v>
      </c>
      <c r="F135" s="118">
        <f>VLOOKUP(B135,[18]Лист_1!$A$1:$J$65536,COLUMN([18]Лист_1!$H$9),0)</f>
        <v>2</v>
      </c>
    </row>
    <row r="136" spans="1:6">
      <c r="A136" s="132"/>
      <c r="B136" s="5" t="s">
        <v>3838</v>
      </c>
      <c r="C136" s="5" t="s">
        <v>3839</v>
      </c>
      <c r="D136" s="132"/>
      <c r="E136" s="133"/>
      <c r="F136" s="118">
        <f>VLOOKUP(B136,[18]Лист_1!$A$1:$J$65536,COLUMN([18]Лист_1!$H$9),0)</f>
        <v>1</v>
      </c>
    </row>
    <row r="137" spans="1:6">
      <c r="A137" s="132" t="s">
        <v>3834</v>
      </c>
      <c r="B137" s="24" t="s">
        <v>3840</v>
      </c>
      <c r="C137" s="24" t="s">
        <v>3841</v>
      </c>
      <c r="D137" s="132" t="s">
        <v>3849</v>
      </c>
      <c r="E137" s="133">
        <v>36690</v>
      </c>
      <c r="F137" s="118" t="str">
        <f>VLOOKUP(B137,[18]Лист_1!$A$1:$J$65536,COLUMN([18]Лист_1!$H$9),0)</f>
        <v>больше 50</v>
      </c>
    </row>
    <row r="138" spans="1:6">
      <c r="A138" s="132"/>
      <c r="B138" s="24" t="s">
        <v>3842</v>
      </c>
      <c r="C138" s="24" t="s">
        <v>3843</v>
      </c>
      <c r="D138" s="132"/>
      <c r="E138" s="133"/>
      <c r="F138" s="118" t="str">
        <f>VLOOKUP(B138,[18]Лист_1!$A$1:$J$65536,COLUMN([18]Лист_1!$H$9),0)</f>
        <v>больше 50</v>
      </c>
    </row>
    <row r="139" spans="1:6">
      <c r="A139" s="132" t="s">
        <v>3835</v>
      </c>
      <c r="B139" s="24" t="s">
        <v>3844</v>
      </c>
      <c r="C139" s="24" t="s">
        <v>3845</v>
      </c>
      <c r="D139" s="132" t="s">
        <v>3850</v>
      </c>
      <c r="E139" s="133">
        <v>47590</v>
      </c>
      <c r="F139" s="118">
        <f>VLOOKUP(B139,[18]Лист_1!$A$1:$J$65536,COLUMN([18]Лист_1!$H$9),0)</f>
        <v>22</v>
      </c>
    </row>
    <row r="140" spans="1:6">
      <c r="A140" s="132"/>
      <c r="B140" s="24" t="s">
        <v>3846</v>
      </c>
      <c r="C140" s="24" t="s">
        <v>3847</v>
      </c>
      <c r="D140" s="132"/>
      <c r="E140" s="133"/>
      <c r="F140" s="118">
        <f>VLOOKUP(B140,[18]Лист_1!$A$1:$J$65536,COLUMN([18]Лист_1!$H$9),0)</f>
        <v>21</v>
      </c>
    </row>
    <row r="141" spans="1:6" s="24" customFormat="1">
      <c r="A141" s="134" t="s">
        <v>4032</v>
      </c>
      <c r="B141" s="134"/>
      <c r="C141" s="134"/>
      <c r="D141" s="134"/>
      <c r="E141" s="134"/>
      <c r="F141" s="134"/>
    </row>
    <row r="142" spans="1:6">
      <c r="A142" s="132" t="s">
        <v>3851</v>
      </c>
      <c r="B142" s="24" t="s">
        <v>3856</v>
      </c>
      <c r="C142" s="24" t="s">
        <v>3857</v>
      </c>
      <c r="D142" s="132" t="s">
        <v>3876</v>
      </c>
      <c r="E142" s="133">
        <v>31090</v>
      </c>
      <c r="F142" s="118" t="str">
        <f>VLOOKUP(B142,[18]Лист_1!$A$1:$J$65536,COLUMN([18]Лист_1!$H$9),0)</f>
        <v>больше 50</v>
      </c>
    </row>
    <row r="143" spans="1:6">
      <c r="A143" s="132"/>
      <c r="B143" s="24" t="s">
        <v>3858</v>
      </c>
      <c r="C143" s="24" t="s">
        <v>3859</v>
      </c>
      <c r="D143" s="132"/>
      <c r="E143" s="133"/>
      <c r="F143" s="118" t="str">
        <f>VLOOKUP(B143,[18]Лист_1!$A$1:$J$65536,COLUMN([18]Лист_1!$H$9),0)</f>
        <v>больше 50</v>
      </c>
    </row>
    <row r="144" spans="1:6">
      <c r="A144" s="132" t="s">
        <v>3852</v>
      </c>
      <c r="B144" s="24" t="s">
        <v>3860</v>
      </c>
      <c r="C144" s="24" t="s">
        <v>3861</v>
      </c>
      <c r="D144" s="132" t="s">
        <v>3877</v>
      </c>
      <c r="E144" s="133">
        <v>33490</v>
      </c>
      <c r="F144" s="118" t="str">
        <f>VLOOKUP(B144,[18]Лист_1!$A$1:$J$65536,COLUMN([18]Лист_1!$H$9),0)</f>
        <v>больше 50</v>
      </c>
    </row>
    <row r="145" spans="1:6">
      <c r="A145" s="132"/>
      <c r="B145" s="24" t="s">
        <v>3862</v>
      </c>
      <c r="C145" s="24" t="s">
        <v>3863</v>
      </c>
      <c r="D145" s="132"/>
      <c r="E145" s="133"/>
      <c r="F145" s="118" t="str">
        <f>VLOOKUP(B145,[18]Лист_1!$A$1:$J$65536,COLUMN([18]Лист_1!$H$9),0)</f>
        <v>больше 50</v>
      </c>
    </row>
    <row r="146" spans="1:6">
      <c r="A146" s="132" t="s">
        <v>3853</v>
      </c>
      <c r="B146" s="24" t="s">
        <v>3864</v>
      </c>
      <c r="C146" s="24" t="s">
        <v>3865</v>
      </c>
      <c r="D146" s="132" t="s">
        <v>3878</v>
      </c>
      <c r="E146" s="133">
        <v>43790</v>
      </c>
      <c r="F146" s="118" t="str">
        <f>VLOOKUP(B146,[18]Лист_1!$A$1:$J$65536,COLUMN([18]Лист_1!$H$9),0)</f>
        <v>больше 50</v>
      </c>
    </row>
    <row r="147" spans="1:6">
      <c r="A147" s="132"/>
      <c r="B147" s="24" t="s">
        <v>3866</v>
      </c>
      <c r="C147" s="24" t="s">
        <v>3867</v>
      </c>
      <c r="D147" s="132"/>
      <c r="E147" s="133"/>
      <c r="F147" s="118" t="str">
        <f>VLOOKUP(B147,[18]Лист_1!$A$1:$J$65536,COLUMN([18]Лист_1!$H$9),0)</f>
        <v>больше 50</v>
      </c>
    </row>
    <row r="148" spans="1:6">
      <c r="A148" s="132" t="s">
        <v>3854</v>
      </c>
      <c r="B148" s="24" t="s">
        <v>3868</v>
      </c>
      <c r="C148" s="24" t="s">
        <v>3869</v>
      </c>
      <c r="D148" s="132" t="s">
        <v>3879</v>
      </c>
      <c r="E148" s="133">
        <v>70590</v>
      </c>
      <c r="F148" s="118" t="str">
        <f>VLOOKUP(B148,[18]Лист_1!$A$1:$J$65536,COLUMN([18]Лист_1!$H$9),0)</f>
        <v>больше 50</v>
      </c>
    </row>
    <row r="149" spans="1:6">
      <c r="A149" s="132"/>
      <c r="B149" s="24" t="s">
        <v>3870</v>
      </c>
      <c r="C149" s="24" t="s">
        <v>3871</v>
      </c>
      <c r="D149" s="132"/>
      <c r="E149" s="133"/>
      <c r="F149" s="118" t="str">
        <f>VLOOKUP(B149,[18]Лист_1!$A$1:$J$65536,COLUMN([18]Лист_1!$H$9),0)</f>
        <v>больше 50</v>
      </c>
    </row>
    <row r="150" spans="1:6">
      <c r="A150" s="132" t="s">
        <v>3855</v>
      </c>
      <c r="B150" s="24" t="s">
        <v>3872</v>
      </c>
      <c r="C150" s="24" t="s">
        <v>3873</v>
      </c>
      <c r="D150" s="132" t="s">
        <v>3880</v>
      </c>
      <c r="E150" s="133">
        <v>91590</v>
      </c>
      <c r="F150" s="118" t="e">
        <f>VLOOKUP(B150,[18]Лист_1!$A$1:$J$65536,COLUMN([18]Лист_1!$H$9),0)</f>
        <v>#N/A</v>
      </c>
    </row>
    <row r="151" spans="1:6">
      <c r="A151" s="132"/>
      <c r="B151" s="24" t="s">
        <v>3874</v>
      </c>
      <c r="C151" s="24" t="s">
        <v>3875</v>
      </c>
      <c r="D151" s="132"/>
      <c r="E151" s="133"/>
      <c r="F151" s="118" t="e">
        <f>VLOOKUP(B151,[18]Лист_1!$A$1:$J$65536,COLUMN([18]Лист_1!$H$9),0)</f>
        <v>#N/A</v>
      </c>
    </row>
    <row r="152" spans="1:6" s="24" customFormat="1">
      <c r="A152" s="134" t="s">
        <v>4033</v>
      </c>
      <c r="B152" s="134"/>
      <c r="C152" s="134"/>
      <c r="D152" s="134"/>
      <c r="E152" s="134"/>
      <c r="F152" s="134"/>
    </row>
    <row r="153" spans="1:6">
      <c r="A153" s="132" t="s">
        <v>3881</v>
      </c>
      <c r="B153" s="24" t="s">
        <v>3886</v>
      </c>
      <c r="C153" s="24" t="s">
        <v>3887</v>
      </c>
      <c r="D153" s="132" t="s">
        <v>3906</v>
      </c>
      <c r="E153" s="133">
        <v>30590</v>
      </c>
      <c r="F153" s="118" t="e">
        <f>VLOOKUP(B153,[18]Лист_1!$A$1:$J$65536,COLUMN([18]Лист_1!$H$9),0)</f>
        <v>#N/A</v>
      </c>
    </row>
    <row r="154" spans="1:6">
      <c r="A154" s="132"/>
      <c r="B154" s="24" t="s">
        <v>3888</v>
      </c>
      <c r="C154" s="24" t="s">
        <v>3889</v>
      </c>
      <c r="D154" s="132"/>
      <c r="E154" s="133"/>
      <c r="F154" s="118" t="e">
        <f>VLOOKUP(B154,[18]Лист_1!$A$1:$J$65536,COLUMN([18]Лист_1!$H$9),0)</f>
        <v>#N/A</v>
      </c>
    </row>
    <row r="155" spans="1:6">
      <c r="A155" s="132" t="s">
        <v>3882</v>
      </c>
      <c r="B155" s="24" t="s">
        <v>3890</v>
      </c>
      <c r="C155" s="24" t="s">
        <v>3891</v>
      </c>
      <c r="D155" s="132" t="s">
        <v>3907</v>
      </c>
      <c r="E155" s="133">
        <v>33190</v>
      </c>
      <c r="F155" s="118">
        <f>VLOOKUP(B155,[18]Лист_1!$A$1:$J$65536,COLUMN([18]Лист_1!$H$9),0)</f>
        <v>1</v>
      </c>
    </row>
    <row r="156" spans="1:6">
      <c r="A156" s="132"/>
      <c r="B156" s="24" t="s">
        <v>3892</v>
      </c>
      <c r="C156" s="24" t="s">
        <v>3893</v>
      </c>
      <c r="D156" s="132"/>
      <c r="E156" s="133"/>
      <c r="F156" s="118">
        <f>VLOOKUP(B156,[18]Лист_1!$A$1:$J$65536,COLUMN([18]Лист_1!$H$9),0)</f>
        <v>1</v>
      </c>
    </row>
    <row r="157" spans="1:6">
      <c r="A157" s="132" t="s">
        <v>3883</v>
      </c>
      <c r="B157" s="24" t="s">
        <v>3894</v>
      </c>
      <c r="C157" s="24" t="s">
        <v>3895</v>
      </c>
      <c r="D157" s="132" t="s">
        <v>3908</v>
      </c>
      <c r="E157" s="133">
        <v>43290</v>
      </c>
      <c r="F157" s="118">
        <f>VLOOKUP(B157,[18]Лист_1!$A$1:$J$65536,COLUMN([18]Лист_1!$H$9),0)</f>
        <v>0</v>
      </c>
    </row>
    <row r="158" spans="1:6">
      <c r="A158" s="132"/>
      <c r="B158" s="24" t="s">
        <v>3896</v>
      </c>
      <c r="C158" s="24" t="s">
        <v>3897</v>
      </c>
      <c r="D158" s="132"/>
      <c r="E158" s="133"/>
      <c r="F158" s="118">
        <f>VLOOKUP(B158,[18]Лист_1!$A$1:$J$65536,COLUMN([18]Лист_1!$H$9),0)</f>
        <v>1</v>
      </c>
    </row>
    <row r="159" spans="1:6">
      <c r="A159" s="132" t="s">
        <v>3884</v>
      </c>
      <c r="B159" s="24" t="s">
        <v>3898</v>
      </c>
      <c r="C159" s="24" t="s">
        <v>3899</v>
      </c>
      <c r="D159" s="132" t="s">
        <v>3909</v>
      </c>
      <c r="E159" s="133">
        <v>71590</v>
      </c>
      <c r="F159" s="118" t="str">
        <f>VLOOKUP(B159,[18]Лист_1!$A$1:$J$65536,COLUMN([18]Лист_1!$H$9),0)</f>
        <v>больше 50</v>
      </c>
    </row>
    <row r="160" spans="1:6">
      <c r="A160" s="132"/>
      <c r="B160" s="24" t="s">
        <v>3900</v>
      </c>
      <c r="C160" s="24" t="s">
        <v>3901</v>
      </c>
      <c r="D160" s="132"/>
      <c r="E160" s="133"/>
      <c r="F160" s="118" t="str">
        <f>VLOOKUP(B160,[18]Лист_1!$A$1:$J$65536,COLUMN([18]Лист_1!$H$9),0)</f>
        <v>больше 50</v>
      </c>
    </row>
    <row r="161" spans="1:6">
      <c r="A161" s="132" t="s">
        <v>3885</v>
      </c>
      <c r="B161" s="24" t="s">
        <v>3902</v>
      </c>
      <c r="C161" s="24" t="s">
        <v>3903</v>
      </c>
      <c r="D161" s="132" t="s">
        <v>3910</v>
      </c>
      <c r="E161" s="133">
        <v>91090</v>
      </c>
      <c r="F161" s="118" t="str">
        <f>VLOOKUP(B161,[18]Лист_1!$A$1:$J$65536,COLUMN([18]Лист_1!$H$9),0)</f>
        <v>больше 50</v>
      </c>
    </row>
    <row r="162" spans="1:6">
      <c r="A162" s="132"/>
      <c r="B162" s="24" t="s">
        <v>3904</v>
      </c>
      <c r="C162" s="24" t="s">
        <v>3905</v>
      </c>
      <c r="D162" s="132"/>
      <c r="E162" s="133"/>
      <c r="F162" s="118">
        <f>VLOOKUP(B162,[18]Лист_1!$A$1:$J$65536,COLUMN([18]Лист_1!$H$9),0)</f>
        <v>48</v>
      </c>
    </row>
    <row r="163" spans="1:6" s="24" customFormat="1">
      <c r="A163" s="134" t="s">
        <v>4034</v>
      </c>
      <c r="B163" s="134"/>
      <c r="C163" s="134"/>
      <c r="D163" s="134"/>
      <c r="E163" s="134"/>
      <c r="F163" s="134"/>
    </row>
    <row r="164" spans="1:6">
      <c r="A164" s="132" t="s">
        <v>3911</v>
      </c>
      <c r="B164" s="24" t="s">
        <v>3916</v>
      </c>
      <c r="C164" s="24" t="s">
        <v>3917</v>
      </c>
      <c r="D164" s="132" t="s">
        <v>3936</v>
      </c>
      <c r="E164" s="133">
        <v>30590</v>
      </c>
      <c r="F164" s="118" t="e">
        <f>VLOOKUP(B164,[18]Лист_1!$A$1:$J$65536,COLUMN([18]Лист_1!$H$9),0)</f>
        <v>#N/A</v>
      </c>
    </row>
    <row r="165" spans="1:6">
      <c r="A165" s="132"/>
      <c r="B165" s="24" t="s">
        <v>3918</v>
      </c>
      <c r="C165" s="24" t="s">
        <v>3919</v>
      </c>
      <c r="D165" s="132"/>
      <c r="E165" s="133"/>
      <c r="F165" s="118" t="e">
        <f>VLOOKUP(B165,[18]Лист_1!$A$1:$J$65536,COLUMN([18]Лист_1!$H$9),0)</f>
        <v>#N/A</v>
      </c>
    </row>
    <row r="166" spans="1:6">
      <c r="A166" s="132" t="s">
        <v>3912</v>
      </c>
      <c r="B166" s="24" t="s">
        <v>3920</v>
      </c>
      <c r="C166" s="24" t="s">
        <v>3921</v>
      </c>
      <c r="D166" s="132" t="s">
        <v>3937</v>
      </c>
      <c r="E166" s="133">
        <v>33190</v>
      </c>
      <c r="F166" s="118" t="str">
        <f>VLOOKUP(B166,[18]Лист_1!$A$1:$J$65536,COLUMN([18]Лист_1!$H$9),0)</f>
        <v>больше 50</v>
      </c>
    </row>
    <row r="167" spans="1:6">
      <c r="A167" s="132"/>
      <c r="B167" s="24" t="s">
        <v>3922</v>
      </c>
      <c r="C167" s="24" t="s">
        <v>3923</v>
      </c>
      <c r="D167" s="132"/>
      <c r="E167" s="133"/>
      <c r="F167" s="118" t="str">
        <f>VLOOKUP(B167,[18]Лист_1!$A$1:$J$65536,COLUMN([18]Лист_1!$H$9),0)</f>
        <v>больше 50</v>
      </c>
    </row>
    <row r="168" spans="1:6">
      <c r="A168" s="132" t="s">
        <v>3913</v>
      </c>
      <c r="B168" s="24" t="s">
        <v>3924</v>
      </c>
      <c r="C168" s="24" t="s">
        <v>3925</v>
      </c>
      <c r="D168" s="132" t="s">
        <v>3938</v>
      </c>
      <c r="E168" s="133">
        <v>43290</v>
      </c>
      <c r="F168" s="118">
        <f>VLOOKUP(B168,[18]Лист_1!$A$1:$J$65536,COLUMN([18]Лист_1!$H$9),0)</f>
        <v>16</v>
      </c>
    </row>
    <row r="169" spans="1:6">
      <c r="A169" s="132"/>
      <c r="B169" s="24" t="s">
        <v>3926</v>
      </c>
      <c r="C169" s="24" t="s">
        <v>3927</v>
      </c>
      <c r="D169" s="132"/>
      <c r="E169" s="133"/>
      <c r="F169" s="118">
        <f>VLOOKUP(B169,[18]Лист_1!$A$1:$J$65536,COLUMN([18]Лист_1!$H$9),0)</f>
        <v>16</v>
      </c>
    </row>
    <row r="170" spans="1:6">
      <c r="A170" s="132" t="s">
        <v>3914</v>
      </c>
      <c r="B170" s="24" t="s">
        <v>3928</v>
      </c>
      <c r="C170" s="24" t="s">
        <v>3929</v>
      </c>
      <c r="D170" s="132" t="s">
        <v>3939</v>
      </c>
      <c r="E170" s="133">
        <v>71590</v>
      </c>
      <c r="F170" s="118" t="e">
        <f>VLOOKUP(B170,[18]Лист_1!$A$1:$J$65536,COLUMN([18]Лист_1!$H$9),0)</f>
        <v>#N/A</v>
      </c>
    </row>
    <row r="171" spans="1:6">
      <c r="A171" s="132"/>
      <c r="B171" s="24" t="s">
        <v>3930</v>
      </c>
      <c r="C171" s="24" t="s">
        <v>3931</v>
      </c>
      <c r="D171" s="132"/>
      <c r="E171" s="133"/>
      <c r="F171" s="118" t="e">
        <f>VLOOKUP(B171,[18]Лист_1!$A$1:$J$65536,COLUMN([18]Лист_1!$H$9),0)</f>
        <v>#N/A</v>
      </c>
    </row>
    <row r="172" spans="1:6">
      <c r="A172" s="132" t="s">
        <v>3915</v>
      </c>
      <c r="B172" s="24" t="s">
        <v>3932</v>
      </c>
      <c r="C172" s="24" t="s">
        <v>3933</v>
      </c>
      <c r="D172" s="132" t="s">
        <v>3940</v>
      </c>
      <c r="E172" s="133">
        <v>91090</v>
      </c>
      <c r="F172" s="118" t="e">
        <f>VLOOKUP(B172,[18]Лист_1!$A$1:$J$65536,COLUMN([18]Лист_1!$H$9),0)</f>
        <v>#N/A</v>
      </c>
    </row>
    <row r="173" spans="1:6">
      <c r="A173" s="132"/>
      <c r="B173" s="24" t="s">
        <v>3934</v>
      </c>
      <c r="C173" s="24" t="s">
        <v>3935</v>
      </c>
      <c r="D173" s="132"/>
      <c r="E173" s="133"/>
      <c r="F173" s="118" t="e">
        <f>VLOOKUP(B173,[18]Лист_1!$A$1:$J$65536,COLUMN([18]Лист_1!$H$9),0)</f>
        <v>#N/A</v>
      </c>
    </row>
    <row r="174" spans="1:6" s="24" customFormat="1">
      <c r="A174" s="134" t="s">
        <v>4035</v>
      </c>
      <c r="B174" s="134"/>
      <c r="C174" s="134"/>
      <c r="D174" s="134"/>
      <c r="E174" s="134"/>
      <c r="F174" s="134"/>
    </row>
    <row r="175" spans="1:6">
      <c r="A175" s="132" t="s">
        <v>3941</v>
      </c>
      <c r="B175" s="24" t="s">
        <v>3946</v>
      </c>
      <c r="C175" s="24" t="s">
        <v>3947</v>
      </c>
      <c r="D175" s="132" t="s">
        <v>3966</v>
      </c>
      <c r="E175" s="133">
        <v>28890</v>
      </c>
      <c r="F175" s="118" t="str">
        <f>VLOOKUP(B175,[18]Лист_1!$A$1:$J$65536,COLUMN([18]Лист_1!$H$9),0)</f>
        <v>больше 50</v>
      </c>
    </row>
    <row r="176" spans="1:6">
      <c r="A176" s="132"/>
      <c r="B176" s="24" t="s">
        <v>3948</v>
      </c>
      <c r="C176" s="24" t="s">
        <v>3949</v>
      </c>
      <c r="D176" s="132"/>
      <c r="E176" s="133"/>
      <c r="F176" s="118" t="str">
        <f>VLOOKUP(B176,[18]Лист_1!$A$1:$J$65536,COLUMN([18]Лист_1!$H$9),0)</f>
        <v>больше 50</v>
      </c>
    </row>
    <row r="177" spans="1:6">
      <c r="A177" s="132" t="s">
        <v>3942</v>
      </c>
      <c r="B177" s="24" t="s">
        <v>3950</v>
      </c>
      <c r="C177" s="24" t="s">
        <v>3951</v>
      </c>
      <c r="D177" s="132" t="s">
        <v>3967</v>
      </c>
      <c r="E177" s="133">
        <v>31190</v>
      </c>
      <c r="F177" s="118" t="str">
        <f>VLOOKUP(B177,[18]Лист_1!$A$1:$J$65536,COLUMN([18]Лист_1!$H$9),0)</f>
        <v>больше 50</v>
      </c>
    </row>
    <row r="178" spans="1:6">
      <c r="A178" s="132"/>
      <c r="B178" s="24" t="s">
        <v>3952</v>
      </c>
      <c r="C178" s="24" t="s">
        <v>3953</v>
      </c>
      <c r="D178" s="132"/>
      <c r="E178" s="133"/>
      <c r="F178" s="118" t="str">
        <f>VLOOKUP(B178,[18]Лист_1!$A$1:$J$65536,COLUMN([18]Лист_1!$H$9),0)</f>
        <v>больше 50</v>
      </c>
    </row>
    <row r="179" spans="1:6">
      <c r="A179" s="132" t="s">
        <v>3943</v>
      </c>
      <c r="B179" s="24" t="s">
        <v>3954</v>
      </c>
      <c r="C179" s="24" t="s">
        <v>3955</v>
      </c>
      <c r="D179" s="132" t="s">
        <v>3968</v>
      </c>
      <c r="E179" s="133">
        <v>41090</v>
      </c>
      <c r="F179" s="118">
        <f>VLOOKUP(B179,[18]Лист_1!$A$1:$J$65536,COLUMN([18]Лист_1!$H$9),0)</f>
        <v>25</v>
      </c>
    </row>
    <row r="180" spans="1:6">
      <c r="A180" s="132"/>
      <c r="B180" s="24" t="s">
        <v>3956</v>
      </c>
      <c r="C180" s="24" t="s">
        <v>3957</v>
      </c>
      <c r="D180" s="132"/>
      <c r="E180" s="133"/>
      <c r="F180" s="118">
        <f>VLOOKUP(B180,[18]Лист_1!$A$1:$J$65536,COLUMN([18]Лист_1!$H$9),0)</f>
        <v>24</v>
      </c>
    </row>
    <row r="181" spans="1:6">
      <c r="A181" s="132" t="s">
        <v>3944</v>
      </c>
      <c r="B181" s="24" t="s">
        <v>3958</v>
      </c>
      <c r="C181" s="24" t="s">
        <v>3959</v>
      </c>
      <c r="D181" s="132" t="s">
        <v>3969</v>
      </c>
      <c r="E181" s="133">
        <v>67690</v>
      </c>
      <c r="F181" s="118" t="str">
        <f>VLOOKUP(B181,[18]Лист_1!$A$1:$J$65536,COLUMN([18]Лист_1!$H$9),0)</f>
        <v>больше 50</v>
      </c>
    </row>
    <row r="182" spans="1:6">
      <c r="A182" s="132"/>
      <c r="B182" s="24" t="s">
        <v>3960</v>
      </c>
      <c r="C182" s="24" t="s">
        <v>3961</v>
      </c>
      <c r="D182" s="132"/>
      <c r="E182" s="133"/>
      <c r="F182" s="118" t="str">
        <f>VLOOKUP(B182,[18]Лист_1!$A$1:$J$65536,COLUMN([18]Лист_1!$H$9),0)</f>
        <v>больше 50</v>
      </c>
    </row>
    <row r="183" spans="1:6">
      <c r="A183" s="132" t="s">
        <v>3945</v>
      </c>
      <c r="B183" s="24" t="s">
        <v>3962</v>
      </c>
      <c r="C183" s="24" t="s">
        <v>3963</v>
      </c>
      <c r="D183" s="132" t="s">
        <v>3970</v>
      </c>
      <c r="E183" s="133">
        <v>86890</v>
      </c>
      <c r="F183" s="118" t="str">
        <f>VLOOKUP(B183,[18]Лист_1!$A$1:$J$65536,COLUMN([18]Лист_1!$H$9),0)</f>
        <v>больше 50</v>
      </c>
    </row>
    <row r="184" spans="1:6">
      <c r="A184" s="132"/>
      <c r="B184" s="24" t="s">
        <v>3964</v>
      </c>
      <c r="C184" s="24" t="s">
        <v>3965</v>
      </c>
      <c r="D184" s="132"/>
      <c r="E184" s="133"/>
      <c r="F184" s="118" t="str">
        <f>VLOOKUP(B184,[18]Лист_1!$A$1:$J$65536,COLUMN([18]Лист_1!$H$9),0)</f>
        <v>больше 50</v>
      </c>
    </row>
    <row r="185" spans="1:6" s="24" customFormat="1">
      <c r="A185" s="134" t="s">
        <v>4036</v>
      </c>
      <c r="B185" s="134"/>
      <c r="C185" s="134"/>
      <c r="D185" s="134"/>
      <c r="E185" s="134"/>
      <c r="F185" s="134"/>
    </row>
    <row r="186" spans="1:6">
      <c r="A186" s="132" t="s">
        <v>3971</v>
      </c>
      <c r="B186" s="24" t="s">
        <v>3976</v>
      </c>
      <c r="C186" s="24" t="s">
        <v>3977</v>
      </c>
      <c r="D186" s="132" t="s">
        <v>3996</v>
      </c>
      <c r="E186" s="133">
        <v>26790</v>
      </c>
      <c r="F186" s="118" t="e">
        <f>VLOOKUP(B186,[18]Лист_1!$A$1:$J$65536,COLUMN([18]Лист_1!$H$9),0)</f>
        <v>#N/A</v>
      </c>
    </row>
    <row r="187" spans="1:6">
      <c r="A187" s="132"/>
      <c r="B187" s="24" t="s">
        <v>3978</v>
      </c>
      <c r="C187" s="24" t="s">
        <v>3979</v>
      </c>
      <c r="D187" s="132"/>
      <c r="E187" s="133"/>
      <c r="F187" s="118">
        <f>VLOOKUP(B187,[18]Лист_1!$A$1:$J$65536,COLUMN([18]Лист_1!$H$9),0)</f>
        <v>0</v>
      </c>
    </row>
    <row r="188" spans="1:6">
      <c r="A188" s="132" t="s">
        <v>3972</v>
      </c>
      <c r="B188" s="24" t="s">
        <v>3980</v>
      </c>
      <c r="C188" s="24" t="s">
        <v>3981</v>
      </c>
      <c r="D188" s="132" t="s">
        <v>3997</v>
      </c>
      <c r="E188" s="133">
        <v>28990</v>
      </c>
      <c r="F188" s="118" t="e">
        <f>VLOOKUP(B188,[18]Лист_1!$A$1:$J$65536,COLUMN([18]Лист_1!$H$9),0)</f>
        <v>#N/A</v>
      </c>
    </row>
    <row r="189" spans="1:6">
      <c r="A189" s="132"/>
      <c r="B189" s="24" t="s">
        <v>3982</v>
      </c>
      <c r="C189" s="24" t="s">
        <v>3983</v>
      </c>
      <c r="D189" s="132"/>
      <c r="E189" s="133"/>
      <c r="F189" s="118" t="e">
        <f>VLOOKUP(B189,[18]Лист_1!$A$1:$J$65536,COLUMN([18]Лист_1!$H$9),0)</f>
        <v>#N/A</v>
      </c>
    </row>
    <row r="190" spans="1:6">
      <c r="A190" s="132" t="s">
        <v>3973</v>
      </c>
      <c r="B190" s="24" t="s">
        <v>3984</v>
      </c>
      <c r="C190" s="24" t="s">
        <v>3985</v>
      </c>
      <c r="D190" s="132" t="s">
        <v>3998</v>
      </c>
      <c r="E190" s="133">
        <v>38490</v>
      </c>
      <c r="F190" s="118" t="e">
        <f>VLOOKUP(B190,[18]Лист_1!$A$1:$J$65536,COLUMN([18]Лист_1!$H$9),0)</f>
        <v>#N/A</v>
      </c>
    </row>
    <row r="191" spans="1:6">
      <c r="A191" s="132"/>
      <c r="B191" s="24" t="s">
        <v>3986</v>
      </c>
      <c r="C191" s="24" t="s">
        <v>3987</v>
      </c>
      <c r="D191" s="132"/>
      <c r="E191" s="133"/>
      <c r="F191" s="118">
        <f>VLOOKUP(B191,[18]Лист_1!$A$1:$J$65536,COLUMN([18]Лист_1!$H$9),0)</f>
        <v>1</v>
      </c>
    </row>
    <row r="192" spans="1:6">
      <c r="A192" s="132" t="s">
        <v>3974</v>
      </c>
      <c r="B192" s="24" t="s">
        <v>3988</v>
      </c>
      <c r="C192" s="24" t="s">
        <v>3989</v>
      </c>
      <c r="D192" s="132" t="s">
        <v>3999</v>
      </c>
      <c r="E192" s="133">
        <v>62890</v>
      </c>
      <c r="F192" s="118">
        <f>VLOOKUP(B192,[18]Лист_1!$A$1:$J$65536,COLUMN([18]Лист_1!$H$9),0)</f>
        <v>17</v>
      </c>
    </row>
    <row r="193" spans="1:6">
      <c r="A193" s="132"/>
      <c r="B193" s="24" t="s">
        <v>3990</v>
      </c>
      <c r="C193" s="24" t="s">
        <v>3991</v>
      </c>
      <c r="D193" s="132"/>
      <c r="E193" s="133"/>
      <c r="F193" s="118">
        <f>VLOOKUP(B193,[18]Лист_1!$A$1:$J$65536,COLUMN([18]Лист_1!$H$9),0)</f>
        <v>17</v>
      </c>
    </row>
    <row r="194" spans="1:6">
      <c r="A194" s="132" t="s">
        <v>3975</v>
      </c>
      <c r="B194" s="24" t="s">
        <v>3992</v>
      </c>
      <c r="C194" s="24" t="s">
        <v>3993</v>
      </c>
      <c r="D194" s="132" t="s">
        <v>4000</v>
      </c>
      <c r="E194" s="133">
        <v>82490</v>
      </c>
      <c r="F194" s="118">
        <f>VLOOKUP(B194,[18]Лист_1!$A$1:$J$65536,COLUMN([18]Лист_1!$H$9),0)</f>
        <v>8</v>
      </c>
    </row>
    <row r="195" spans="1:6">
      <c r="A195" s="132"/>
      <c r="B195" s="24" t="s">
        <v>3994</v>
      </c>
      <c r="C195" s="24" t="s">
        <v>3995</v>
      </c>
      <c r="D195" s="132"/>
      <c r="E195" s="133"/>
      <c r="F195" s="118">
        <f>VLOOKUP(B195,[18]Лист_1!$A$1:$J$65536,COLUMN([18]Лист_1!$H$9),0)</f>
        <v>7</v>
      </c>
    </row>
    <row r="196" spans="1:6" s="24" customFormat="1">
      <c r="A196" s="134" t="s">
        <v>4037</v>
      </c>
      <c r="B196" s="134"/>
      <c r="C196" s="134"/>
      <c r="D196" s="134"/>
      <c r="E196" s="134"/>
      <c r="F196" s="134"/>
    </row>
    <row r="197" spans="1:6">
      <c r="A197" s="132" t="s">
        <v>4001</v>
      </c>
      <c r="B197" s="24" t="s">
        <v>4006</v>
      </c>
      <c r="C197" s="24" t="s">
        <v>4007</v>
      </c>
      <c r="D197" s="132" t="s">
        <v>4026</v>
      </c>
      <c r="E197" s="133">
        <v>26790</v>
      </c>
      <c r="F197" s="118" t="str">
        <f>VLOOKUP(B197,[18]Лист_1!$A$1:$J$65536,COLUMN([18]Лист_1!$H$9),0)</f>
        <v>больше 50</v>
      </c>
    </row>
    <row r="198" spans="1:6">
      <c r="A198" s="132"/>
      <c r="B198" s="24" t="s">
        <v>4008</v>
      </c>
      <c r="C198" s="24" t="s">
        <v>4009</v>
      </c>
      <c r="D198" s="132"/>
      <c r="E198" s="133"/>
      <c r="F198" s="118" t="str">
        <f>VLOOKUP(B198,[18]Лист_1!$A$1:$J$65536,COLUMN([18]Лист_1!$H$9),0)</f>
        <v>больше 50</v>
      </c>
    </row>
    <row r="199" spans="1:6">
      <c r="A199" s="132" t="s">
        <v>4002</v>
      </c>
      <c r="B199" s="24" t="s">
        <v>4010</v>
      </c>
      <c r="C199" s="24" t="s">
        <v>4011</v>
      </c>
      <c r="D199" s="132" t="s">
        <v>4027</v>
      </c>
      <c r="E199" s="133">
        <v>28990</v>
      </c>
      <c r="F199" s="118" t="str">
        <f>VLOOKUP(B199,[18]Лист_1!$A$1:$J$65536,COLUMN([18]Лист_1!$H$9),0)</f>
        <v>больше 50</v>
      </c>
    </row>
    <row r="200" spans="1:6">
      <c r="A200" s="132"/>
      <c r="B200" s="24" t="s">
        <v>4012</v>
      </c>
      <c r="C200" s="24" t="s">
        <v>4013</v>
      </c>
      <c r="D200" s="132"/>
      <c r="E200" s="133"/>
      <c r="F200" s="118" t="str">
        <f>VLOOKUP(B200,[18]Лист_1!$A$1:$J$65536,COLUMN([18]Лист_1!$H$9),0)</f>
        <v>больше 50</v>
      </c>
    </row>
    <row r="201" spans="1:6">
      <c r="A201" s="132" t="s">
        <v>4003</v>
      </c>
      <c r="B201" s="24" t="s">
        <v>4014</v>
      </c>
      <c r="C201" s="24" t="s">
        <v>4015</v>
      </c>
      <c r="D201" s="132" t="s">
        <v>4028</v>
      </c>
      <c r="E201" s="133">
        <v>38490</v>
      </c>
      <c r="F201" s="118" t="str">
        <f>VLOOKUP(B201,[18]Лист_1!$A$1:$J$65536,COLUMN([18]Лист_1!$H$9),0)</f>
        <v>больше 50</v>
      </c>
    </row>
    <row r="202" spans="1:6">
      <c r="A202" s="132"/>
      <c r="B202" s="24" t="s">
        <v>4016</v>
      </c>
      <c r="C202" s="24" t="s">
        <v>4017</v>
      </c>
      <c r="D202" s="132"/>
      <c r="E202" s="133"/>
      <c r="F202" s="118" t="str">
        <f>VLOOKUP(B202,[18]Лист_1!$A$1:$J$65536,COLUMN([18]Лист_1!$H$9),0)</f>
        <v>больше 50</v>
      </c>
    </row>
    <row r="203" spans="1:6">
      <c r="A203" s="132" t="s">
        <v>4004</v>
      </c>
      <c r="B203" s="24" t="s">
        <v>4018</v>
      </c>
      <c r="C203" s="24" t="s">
        <v>4019</v>
      </c>
      <c r="D203" s="132" t="s">
        <v>4029</v>
      </c>
      <c r="E203" s="133">
        <v>62890</v>
      </c>
      <c r="F203" s="118" t="str">
        <f>VLOOKUP(B203,[18]Лист_1!$A$1:$J$65536,COLUMN([18]Лист_1!$H$9),0)</f>
        <v>больше 50</v>
      </c>
    </row>
    <row r="204" spans="1:6">
      <c r="A204" s="132"/>
      <c r="B204" s="24" t="s">
        <v>4020</v>
      </c>
      <c r="C204" s="24" t="s">
        <v>4021</v>
      </c>
      <c r="D204" s="132"/>
      <c r="E204" s="133"/>
      <c r="F204" s="118" t="str">
        <f>VLOOKUP(B204,[18]Лист_1!$A$1:$J$65536,COLUMN([18]Лист_1!$H$9),0)</f>
        <v>больше 50</v>
      </c>
    </row>
    <row r="205" spans="1:6">
      <c r="A205" s="132" t="s">
        <v>4005</v>
      </c>
      <c r="B205" s="24" t="s">
        <v>4022</v>
      </c>
      <c r="C205" s="24" t="s">
        <v>4023</v>
      </c>
      <c r="D205" s="132" t="s">
        <v>4030</v>
      </c>
      <c r="E205" s="133">
        <v>82490</v>
      </c>
      <c r="F205" s="118">
        <f>VLOOKUP(B205,[18]Лист_1!$A$1:$J$65536,COLUMN([18]Лист_1!$H$9),0)</f>
        <v>26</v>
      </c>
    </row>
    <row r="206" spans="1:6">
      <c r="A206" s="132"/>
      <c r="B206" s="24" t="s">
        <v>4024</v>
      </c>
      <c r="C206" s="24" t="s">
        <v>4025</v>
      </c>
      <c r="D206" s="132"/>
      <c r="E206" s="133"/>
      <c r="F206" s="118">
        <f>VLOOKUP(B206,[18]Лист_1!$A$1:$J$65536,COLUMN([18]Лист_1!$H$9),0)</f>
        <v>24</v>
      </c>
    </row>
    <row r="207" spans="1:6" s="24" customFormat="1">
      <c r="A207" s="134" t="s">
        <v>3825</v>
      </c>
      <c r="B207" s="134"/>
      <c r="C207" s="134"/>
      <c r="D207" s="134"/>
      <c r="E207" s="134"/>
      <c r="F207" s="134"/>
    </row>
    <row r="208" spans="1:6" ht="35.1" customHeight="1">
      <c r="A208" s="5" t="s">
        <v>1077</v>
      </c>
      <c r="B208" s="131" t="s">
        <v>7170</v>
      </c>
      <c r="C208" s="132"/>
      <c r="D208" s="132"/>
      <c r="E208" s="25">
        <v>2600</v>
      </c>
      <c r="F208" s="118" t="e">
        <f>VLOOKUP(B208,[18]Лист_1!$A$1:$J$65536,COLUMN([18]Лист_1!$H$9),0)</f>
        <v>#N/A</v>
      </c>
    </row>
    <row r="209" spans="1:8" ht="35.1" customHeight="1">
      <c r="A209" s="5" t="s">
        <v>1076</v>
      </c>
      <c r="B209" s="131" t="s">
        <v>7171</v>
      </c>
      <c r="C209" s="132"/>
      <c r="D209" s="132"/>
      <c r="E209" s="25">
        <v>3000</v>
      </c>
      <c r="F209" s="118" t="e">
        <f>VLOOKUP(B209,[18]Лист_1!$A$1:$J$65536,COLUMN([18]Лист_1!$H$9),0)</f>
        <v>#N/A</v>
      </c>
    </row>
    <row r="210" spans="1:8" ht="47.25" customHeight="1">
      <c r="A210" s="5" t="s">
        <v>1078</v>
      </c>
      <c r="B210" s="131" t="s">
        <v>7172</v>
      </c>
      <c r="C210" s="132"/>
      <c r="D210" s="132"/>
      <c r="E210" s="25">
        <v>3000</v>
      </c>
      <c r="F210" s="118" t="e">
        <f>VLOOKUP(B210,[18]Лист_1!$A$1:$J$65536,COLUMN([18]Лист_1!$H$9),0)</f>
        <v>#N/A</v>
      </c>
    </row>
    <row r="211" spans="1:8" ht="35.1" customHeight="1">
      <c r="A211" s="5" t="s">
        <v>1079</v>
      </c>
      <c r="B211" s="131" t="s">
        <v>7173</v>
      </c>
      <c r="C211" s="131"/>
      <c r="D211" s="131"/>
      <c r="E211" s="25">
        <v>2100</v>
      </c>
      <c r="F211" s="118" t="e">
        <f>VLOOKUP(B211,[18]Лист_1!$A$1:$J$65536,COLUMN([18]Лист_1!$H$9),0)</f>
        <v>#N/A</v>
      </c>
    </row>
    <row r="212" spans="1:8" s="24" customFormat="1" ht="120">
      <c r="A212" s="24" t="s">
        <v>3821</v>
      </c>
      <c r="B212" s="24" t="s">
        <v>3821</v>
      </c>
      <c r="C212" s="26" t="s">
        <v>3822</v>
      </c>
      <c r="D212" s="26" t="s">
        <v>3823</v>
      </c>
      <c r="E212" s="25">
        <v>11800</v>
      </c>
      <c r="F212" s="118" t="e">
        <f>VLOOKUP(B212,[18]Лист_1!$A$1:$J$65536,COLUMN([18]Лист_1!$H$9),0)</f>
        <v>#N/A</v>
      </c>
    </row>
    <row r="213" spans="1:8" s="99" customFormat="1" ht="15.75">
      <c r="A213" s="129" t="s">
        <v>5838</v>
      </c>
      <c r="B213" s="129"/>
      <c r="C213" s="129"/>
      <c r="D213" s="129"/>
      <c r="E213" s="129"/>
      <c r="F213" s="129"/>
      <c r="G213" s="91"/>
      <c r="H213" s="91"/>
    </row>
    <row r="214" spans="1:8" s="99" customFormat="1">
      <c r="A214" s="145" t="s">
        <v>6524</v>
      </c>
      <c r="B214" s="144"/>
      <c r="C214" s="144"/>
      <c r="D214" s="144"/>
      <c r="E214" s="144"/>
      <c r="F214" s="144"/>
      <c r="G214" s="91"/>
      <c r="H214" s="91"/>
    </row>
    <row r="215" spans="1:8" s="99" customFormat="1">
      <c r="A215" s="130" t="s">
        <v>6523</v>
      </c>
      <c r="B215" s="134"/>
      <c r="C215" s="134"/>
      <c r="D215" s="134"/>
      <c r="E215" s="134"/>
      <c r="F215" s="134"/>
      <c r="G215" s="91"/>
      <c r="H215" s="91"/>
    </row>
    <row r="216" spans="1:8">
      <c r="A216" s="5" t="s">
        <v>6398</v>
      </c>
      <c r="B216" s="5" t="s">
        <v>6398</v>
      </c>
      <c r="C216" s="5" t="s">
        <v>6399</v>
      </c>
      <c r="D216" s="5" t="str">
        <f>C216</f>
        <v>RAM-I-2SKG40HP.02/U</v>
      </c>
      <c r="E216" s="25">
        <f>VLOOKUP(A216,'[23]МУЛЬТИ СПЛИТ-СИСТЕМЫ'!$A:$M,COLUMN('[23]МУЛЬТИ СПЛИТ-СИСТЕМЫ'!$K$112),0)</f>
        <v>68990</v>
      </c>
      <c r="F216" s="118">
        <f>VLOOKUP(B216,[18]Лист_1!$A$1:$J$65536,COLUMN([18]Лист_1!$H$9),0)</f>
        <v>31</v>
      </c>
    </row>
    <row r="217" spans="1:8">
      <c r="A217" s="5" t="s">
        <v>6400</v>
      </c>
      <c r="B217" s="5" t="s">
        <v>6400</v>
      </c>
      <c r="C217" s="5" t="s">
        <v>6401</v>
      </c>
      <c r="D217" s="99" t="str">
        <f t="shared" ref="D217:D280" si="0">C217</f>
        <v>RAM-I-2SKG50HP.02/U</v>
      </c>
      <c r="E217" s="98">
        <f>VLOOKUP(A217,'[23]МУЛЬТИ СПЛИТ-СИСТЕМЫ'!$A:$M,COLUMN('[23]МУЛЬТИ СПЛИТ-СИСТЕМЫ'!$K$112),0)</f>
        <v>72890</v>
      </c>
      <c r="F217" s="118">
        <f>VLOOKUP(B217,[18]Лист_1!$A$1:$J$65536,COLUMN([18]Лист_1!$H$9),0)</f>
        <v>29</v>
      </c>
    </row>
    <row r="218" spans="1:8">
      <c r="A218" s="5" t="s">
        <v>6402</v>
      </c>
      <c r="B218" s="5" t="s">
        <v>6402</v>
      </c>
      <c r="C218" s="5" t="s">
        <v>6403</v>
      </c>
      <c r="D218" s="99" t="str">
        <f t="shared" si="0"/>
        <v>RAM-I-3SKG80HP.02/U</v>
      </c>
      <c r="E218" s="98">
        <f>VLOOKUP(A218,'[23]МУЛЬТИ СПЛИТ-СИСТЕМЫ'!$A:$M,COLUMN('[23]МУЛЬТИ СПЛИТ-СИСТЕМЫ'!$K$112),0)</f>
        <v>103490</v>
      </c>
      <c r="F218" s="118">
        <f>VLOOKUP(B218,[18]Лист_1!$A$1:$J$65536,COLUMN([18]Лист_1!$H$9),0)</f>
        <v>26</v>
      </c>
    </row>
    <row r="219" spans="1:8">
      <c r="A219" s="5" t="s">
        <v>6404</v>
      </c>
      <c r="B219" s="5" t="s">
        <v>6404</v>
      </c>
      <c r="C219" s="5" t="s">
        <v>6405</v>
      </c>
      <c r="D219" s="99" t="str">
        <f t="shared" si="0"/>
        <v>RAM-I-4SKG105HP.02/U</v>
      </c>
      <c r="E219" s="98">
        <f>VLOOKUP(A219,'[23]МУЛЬТИ СПЛИТ-СИСТЕМЫ'!$A:$M,COLUMN('[23]МУЛЬТИ СПЛИТ-СИСТЕМЫ'!$K$112),0)</f>
        <v>164390</v>
      </c>
      <c r="F219" s="118">
        <f>VLOOKUP(B219,[18]Лист_1!$A$1:$J$65536,COLUMN([18]Лист_1!$H$9),0)</f>
        <v>14</v>
      </c>
    </row>
    <row r="220" spans="1:8">
      <c r="A220" s="5" t="s">
        <v>6406</v>
      </c>
      <c r="B220" s="5" t="s">
        <v>6406</v>
      </c>
      <c r="C220" s="5" t="s">
        <v>6407</v>
      </c>
      <c r="D220" s="99" t="str">
        <f t="shared" si="0"/>
        <v>RAM-I-5SKG125HP.02/U</v>
      </c>
      <c r="E220" s="98">
        <f>VLOOKUP(A220,'[23]МУЛЬТИ СПЛИТ-СИСТЕМЫ'!$A:$M,COLUMN('[23]МУЛЬТИ СПЛИТ-СИСТЕМЫ'!$K$112),0)</f>
        <v>181790</v>
      </c>
      <c r="F220" s="118">
        <f>VLOOKUP(B220,[18]Лист_1!$A$1:$J$65536,COLUMN([18]Лист_1!$H$9),0)</f>
        <v>10</v>
      </c>
    </row>
    <row r="221" spans="1:8">
      <c r="A221" s="134" t="s">
        <v>6408</v>
      </c>
      <c r="B221" s="134"/>
      <c r="C221" s="134"/>
      <c r="D221" s="134"/>
      <c r="E221" s="134"/>
      <c r="F221" s="134"/>
    </row>
    <row r="222" spans="1:8">
      <c r="A222" s="5" t="s">
        <v>6409</v>
      </c>
      <c r="B222" s="5" t="s">
        <v>6409</v>
      </c>
      <c r="C222" s="5" t="s">
        <v>6410</v>
      </c>
      <c r="D222" s="99" t="str">
        <f t="shared" si="0"/>
        <v>RAM-I-KD30HP.W02/S</v>
      </c>
      <c r="E222" s="98">
        <f>VLOOKUP(A222,'[23]МУЛЬТИ СПЛИТ-СИСТЕМЫ'!$A:$M,COLUMN('[23]МУЛЬТИ СПЛИТ-СИСТЕМЫ'!$K$112),0)</f>
        <v>18090</v>
      </c>
      <c r="F222" s="118" t="e">
        <f>VLOOKUP(B222,[18]Лист_1!$A$1:$J$65536,COLUMN([18]Лист_1!$H$9),0)</f>
        <v>#N/A</v>
      </c>
    </row>
    <row r="223" spans="1:8">
      <c r="A223" s="5" t="s">
        <v>6411</v>
      </c>
      <c r="B223" s="5" t="s">
        <v>6411</v>
      </c>
      <c r="C223" s="5" t="s">
        <v>6412</v>
      </c>
      <c r="D223" s="99" t="str">
        <f t="shared" si="0"/>
        <v>RAM-I-KD35HP.W02/S</v>
      </c>
      <c r="E223" s="98">
        <f>VLOOKUP(A223,'[23]МУЛЬТИ СПЛИТ-СИСТЕМЫ'!$A:$M,COLUMN('[23]МУЛЬТИ СПЛИТ-СИСТЕМЫ'!$K$112),0)</f>
        <v>19290</v>
      </c>
      <c r="F223" s="118" t="e">
        <f>VLOOKUP(B223,[18]Лист_1!$A$1:$J$65536,COLUMN([18]Лист_1!$H$9),0)</f>
        <v>#N/A</v>
      </c>
    </row>
    <row r="224" spans="1:8">
      <c r="A224" s="134" t="s">
        <v>6413</v>
      </c>
      <c r="B224" s="134"/>
      <c r="C224" s="134"/>
      <c r="D224" s="134"/>
      <c r="E224" s="134"/>
      <c r="F224" s="134"/>
    </row>
    <row r="225" spans="1:6">
      <c r="A225" s="5" t="s">
        <v>6414</v>
      </c>
      <c r="B225" s="5" t="s">
        <v>6414</v>
      </c>
      <c r="C225" s="5" t="s">
        <v>6415</v>
      </c>
      <c r="D225" s="99" t="str">
        <f t="shared" si="0"/>
        <v>RAM-I-SN30HP.W02/S</v>
      </c>
      <c r="E225" s="98">
        <f>VLOOKUP(A225,'[23]МУЛЬТИ СПЛИТ-СИСТЕМЫ'!$A:$M,COLUMN('[23]МУЛЬТИ СПЛИТ-СИСТЕМЫ'!$K$112),0)</f>
        <v>19390</v>
      </c>
      <c r="F225" s="118" t="e">
        <f>VLOOKUP(B225,[18]Лист_1!$A$1:$J$65536,COLUMN([18]Лист_1!$H$9),0)</f>
        <v>#N/A</v>
      </c>
    </row>
    <row r="226" spans="1:6">
      <c r="A226" s="5" t="s">
        <v>6416</v>
      </c>
      <c r="B226" s="5" t="s">
        <v>6416</v>
      </c>
      <c r="C226" s="5" t="s">
        <v>6417</v>
      </c>
      <c r="D226" s="99" t="str">
        <f t="shared" si="0"/>
        <v>RAM-I-SN35HP.W02/S</v>
      </c>
      <c r="E226" s="98">
        <f>VLOOKUP(A226,'[23]МУЛЬТИ СПЛИТ-СИСТЕМЫ'!$A:$M,COLUMN('[23]МУЛЬТИ СПЛИТ-СИСТЕМЫ'!$K$112),0)</f>
        <v>20490</v>
      </c>
      <c r="F226" s="118" t="e">
        <f>VLOOKUP(B226,[18]Лист_1!$A$1:$J$65536,COLUMN([18]Лист_1!$H$9),0)</f>
        <v>#N/A</v>
      </c>
    </row>
    <row r="227" spans="1:6">
      <c r="A227" s="134" t="s">
        <v>6418</v>
      </c>
      <c r="B227" s="134"/>
      <c r="C227" s="134"/>
      <c r="D227" s="134"/>
      <c r="E227" s="134"/>
      <c r="F227" s="134"/>
    </row>
    <row r="228" spans="1:6">
      <c r="A228" s="5" t="s">
        <v>6419</v>
      </c>
      <c r="B228" s="5" t="s">
        <v>6419</v>
      </c>
      <c r="C228" s="5" t="s">
        <v>6420</v>
      </c>
      <c r="D228" s="99" t="str">
        <f t="shared" si="0"/>
        <v>RAM-I-SNN30HP.W02/S</v>
      </c>
      <c r="E228" s="98">
        <f>VLOOKUP(A228,'[23]МУЛЬТИ СПЛИТ-СИСТЕМЫ'!$A:$M,COLUMN('[23]МУЛЬТИ СПЛИТ-СИСТЕМЫ'!$K$112),0)</f>
        <v>20490</v>
      </c>
      <c r="F228" s="118" t="e">
        <f>VLOOKUP(B228,[18]Лист_1!$A$1:$J$65536,COLUMN([18]Лист_1!$H$9),0)</f>
        <v>#N/A</v>
      </c>
    </row>
    <row r="229" spans="1:6">
      <c r="A229" s="5" t="s">
        <v>6421</v>
      </c>
      <c r="B229" s="5" t="s">
        <v>6421</v>
      </c>
      <c r="C229" s="5" t="s">
        <v>6422</v>
      </c>
      <c r="D229" s="99" t="str">
        <f t="shared" si="0"/>
        <v>RAM-I-SNN35HP.W02/S</v>
      </c>
      <c r="E229" s="98">
        <f>VLOOKUP(A229,'[23]МУЛЬТИ СПЛИТ-СИСТЕМЫ'!$A:$M,COLUMN('[23]МУЛЬТИ СПЛИТ-СИСТЕМЫ'!$K$112),0)</f>
        <v>21690</v>
      </c>
      <c r="F229" s="118" t="e">
        <f>VLOOKUP(B229,[18]Лист_1!$A$1:$J$65536,COLUMN([18]Лист_1!$H$9),0)</f>
        <v>#N/A</v>
      </c>
    </row>
    <row r="230" spans="1:6">
      <c r="A230" s="144" t="s">
        <v>6423</v>
      </c>
      <c r="B230" s="144"/>
      <c r="C230" s="144"/>
      <c r="D230" s="144"/>
      <c r="E230" s="144"/>
      <c r="F230" s="144"/>
    </row>
    <row r="231" spans="1:6">
      <c r="A231" s="134" t="s">
        <v>6424</v>
      </c>
      <c r="B231" s="134"/>
      <c r="C231" s="134"/>
      <c r="D231" s="134"/>
      <c r="E231" s="134"/>
      <c r="F231" s="134"/>
    </row>
    <row r="232" spans="1:6">
      <c r="A232" s="5" t="s">
        <v>6425</v>
      </c>
      <c r="B232" s="5" t="s">
        <v>6425</v>
      </c>
      <c r="C232" s="5" t="s">
        <v>6426</v>
      </c>
      <c r="D232" s="99" t="str">
        <f t="shared" si="0"/>
        <v>RAM-I-2OK40HP.01/U</v>
      </c>
      <c r="E232" s="98">
        <f>VLOOKUP(A232,'[23]МУЛЬТИ СПЛИТ-СИСТЕМЫ'!$A:$M,COLUMN('[23]МУЛЬТИ СПЛИТ-СИСТЕМЫ'!$K$112),0)</f>
        <v>73690</v>
      </c>
      <c r="F232" s="118">
        <f>VLOOKUP(B232,[18]Лист_1!$A$1:$J$65536,COLUMN([18]Лист_1!$H$9),0)</f>
        <v>48</v>
      </c>
    </row>
    <row r="233" spans="1:6">
      <c r="A233" s="5" t="s">
        <v>6427</v>
      </c>
      <c r="B233" s="5" t="s">
        <v>6427</v>
      </c>
      <c r="C233" s="5" t="s">
        <v>6428</v>
      </c>
      <c r="D233" s="99" t="str">
        <f t="shared" si="0"/>
        <v>RAM-I-2OK55HP.01/U</v>
      </c>
      <c r="E233" s="98">
        <f>VLOOKUP(A233,'[23]МУЛЬТИ СПЛИТ-СИСТЕМЫ'!$A:$M,COLUMN('[23]МУЛЬТИ СПЛИТ-СИСТЕМЫ'!$K$112),0)</f>
        <v>75590</v>
      </c>
      <c r="F233" s="118">
        <f>VLOOKUP(B233,[18]Лист_1!$A$1:$J$65536,COLUMN([18]Лист_1!$H$9),0)</f>
        <v>0</v>
      </c>
    </row>
    <row r="234" spans="1:6">
      <c r="A234" s="5" t="s">
        <v>6429</v>
      </c>
      <c r="B234" s="5" t="s">
        <v>6429</v>
      </c>
      <c r="C234" s="5" t="s">
        <v>6430</v>
      </c>
      <c r="D234" s="99" t="str">
        <f t="shared" si="0"/>
        <v>RAM-I-2OK55HP.02/U</v>
      </c>
      <c r="E234" s="98">
        <f>VLOOKUP(A234,'[23]МУЛЬТИ СПЛИТ-СИСТЕМЫ'!$A:$M,COLUMN('[23]МУЛЬТИ СПЛИТ-СИСТЕМЫ'!$K$112),0)</f>
        <v>76990</v>
      </c>
      <c r="F234" s="118" t="str">
        <f>VLOOKUP(B234,[18]Лист_1!$A$1:$J$65536,COLUMN([18]Лист_1!$H$9),0)</f>
        <v>больше 50</v>
      </c>
    </row>
    <row r="235" spans="1:6">
      <c r="A235" s="5" t="s">
        <v>6431</v>
      </c>
      <c r="B235" s="5" t="s">
        <v>6431</v>
      </c>
      <c r="C235" s="5" t="s">
        <v>6432</v>
      </c>
      <c r="D235" s="99" t="str">
        <f t="shared" si="0"/>
        <v>RAM-I-3OK60HP.01/U</v>
      </c>
      <c r="E235" s="98">
        <f>VLOOKUP(A235,'[23]МУЛЬТИ СПЛИТ-СИСТЕМЫ'!$A:$M,COLUMN('[23]МУЛЬТИ СПЛИТ-СИСТЕМЫ'!$K$112),0)</f>
        <v>99190</v>
      </c>
      <c r="F235" s="118">
        <f>VLOOKUP(B235,[18]Лист_1!$A$1:$J$65536,COLUMN([18]Лист_1!$H$9),0)</f>
        <v>28</v>
      </c>
    </row>
    <row r="236" spans="1:6">
      <c r="A236" s="5" t="s">
        <v>6433</v>
      </c>
      <c r="B236" s="5" t="s">
        <v>6433</v>
      </c>
      <c r="C236" s="5" t="s">
        <v>6434</v>
      </c>
      <c r="D236" s="99" t="str">
        <f t="shared" si="0"/>
        <v>RAM-I-3OK80HP.01/U</v>
      </c>
      <c r="E236" s="98">
        <f>VLOOKUP(A236,'[23]МУЛЬТИ СПЛИТ-СИСТЕМЫ'!$A:$M,COLUMN('[23]МУЛЬТИ СПЛИТ-СИСТЕМЫ'!$K$112),0)</f>
        <v>105590</v>
      </c>
      <c r="F236" s="118" t="e">
        <f>VLOOKUP(B236,[18]Лист_1!$A$1:$J$65536,COLUMN([18]Лист_1!$H$9),0)</f>
        <v>#N/A</v>
      </c>
    </row>
    <row r="237" spans="1:6">
      <c r="A237" s="5" t="s">
        <v>6435</v>
      </c>
      <c r="B237" s="5" t="s">
        <v>6435</v>
      </c>
      <c r="C237" s="5" t="s">
        <v>6436</v>
      </c>
      <c r="D237" s="99" t="str">
        <f t="shared" si="0"/>
        <v>RAM-I-3OK80HP.02/U</v>
      </c>
      <c r="E237" s="98">
        <f>VLOOKUP(A237,'[23]МУЛЬТИ СПЛИТ-СИСТЕМЫ'!$A:$M,COLUMN('[23]МУЛЬТИ СПЛИТ-СИСТЕМЫ'!$K$112),0)</f>
        <v>106890</v>
      </c>
      <c r="F237" s="118">
        <f>VLOOKUP(B237,[18]Лист_1!$A$1:$J$65536,COLUMN([18]Лист_1!$H$9),0)</f>
        <v>45</v>
      </c>
    </row>
    <row r="238" spans="1:6">
      <c r="A238" s="5" t="s">
        <v>6437</v>
      </c>
      <c r="B238" s="5" t="s">
        <v>6437</v>
      </c>
      <c r="C238" s="5" t="s">
        <v>6438</v>
      </c>
      <c r="D238" s="99" t="str">
        <f t="shared" si="0"/>
        <v>RAM-I-4OK85HP.01/U</v>
      </c>
      <c r="E238" s="98">
        <f>VLOOKUP(A238,'[23]МУЛЬТИ СПЛИТ-СИСТЕМЫ'!$A:$M,COLUMN('[23]МУЛЬТИ СПЛИТ-СИСТЕМЫ'!$K$112),0)</f>
        <v>121990</v>
      </c>
      <c r="F238" s="118">
        <f>VLOOKUP(B238,[18]Лист_1!$A$1:$J$65536,COLUMN([18]Лист_1!$H$9),0)</f>
        <v>25</v>
      </c>
    </row>
    <row r="239" spans="1:6">
      <c r="A239" s="5" t="s">
        <v>6439</v>
      </c>
      <c r="B239" s="5" t="s">
        <v>6439</v>
      </c>
      <c r="C239" s="5" t="s">
        <v>6440</v>
      </c>
      <c r="D239" s="99" t="str">
        <f t="shared" si="0"/>
        <v>RAM-I-4OK105HP.01/U</v>
      </c>
      <c r="E239" s="98">
        <f>VLOOKUP(A239,'[23]МУЛЬТИ СПЛИТ-СИСТЕМЫ'!$A:$M,COLUMN('[23]МУЛЬТИ СПЛИТ-СИСТЕМЫ'!$K$112),0)</f>
        <v>165790</v>
      </c>
      <c r="F239" s="118" t="e">
        <f>VLOOKUP(B239,[18]Лист_1!$A$1:$J$65536,COLUMN([18]Лист_1!$H$9),0)</f>
        <v>#N/A</v>
      </c>
    </row>
    <row r="240" spans="1:6">
      <c r="A240" s="5" t="s">
        <v>6441</v>
      </c>
      <c r="B240" s="5" t="s">
        <v>6441</v>
      </c>
      <c r="C240" s="5" t="s">
        <v>6442</v>
      </c>
      <c r="D240" s="99" t="str">
        <f t="shared" si="0"/>
        <v>RAM-I-4OK105HP.02/U</v>
      </c>
      <c r="E240" s="98">
        <f>VLOOKUP(A240,'[23]МУЛЬТИ СПЛИТ-СИСТЕМЫ'!$A:$M,COLUMN('[23]МУЛЬТИ СПЛИТ-СИСТЕМЫ'!$K$112),0)</f>
        <v>167790</v>
      </c>
      <c r="F240" s="118">
        <f>VLOOKUP(B240,[18]Лист_1!$A$1:$J$65536,COLUMN([18]Лист_1!$H$9),0)</f>
        <v>24</v>
      </c>
    </row>
    <row r="241" spans="1:6">
      <c r="A241" s="5" t="s">
        <v>6443</v>
      </c>
      <c r="B241" s="5" t="s">
        <v>6443</v>
      </c>
      <c r="C241" s="5" t="s">
        <v>6444</v>
      </c>
      <c r="D241" s="99" t="str">
        <f t="shared" si="0"/>
        <v>RAM-I-5OK120HP.01/U</v>
      </c>
      <c r="E241" s="98">
        <f>VLOOKUP(A241,'[23]МУЛЬТИ СПЛИТ-СИСТЕМЫ'!$A:$M,COLUMN('[23]МУЛЬТИ СПЛИТ-СИСТЕМЫ'!$K$112),0)</f>
        <v>183190</v>
      </c>
      <c r="F241" s="118">
        <f>VLOOKUP(B241,[18]Лист_1!$A$1:$J$65536,COLUMN([18]Лист_1!$H$9),0)</f>
        <v>6</v>
      </c>
    </row>
    <row r="242" spans="1:6">
      <c r="A242" s="134" t="s">
        <v>6445</v>
      </c>
      <c r="B242" s="134"/>
      <c r="C242" s="134"/>
      <c r="D242" s="134"/>
      <c r="E242" s="134"/>
      <c r="F242" s="134"/>
    </row>
    <row r="243" spans="1:6">
      <c r="A243" s="5" t="s">
        <v>6446</v>
      </c>
      <c r="B243" s="5" t="s">
        <v>6446</v>
      </c>
      <c r="C243" s="5" t="s">
        <v>6447</v>
      </c>
      <c r="D243" s="99" t="str">
        <f t="shared" si="0"/>
        <v>RAM-I-SG25HP.W03/S</v>
      </c>
      <c r="E243" s="98">
        <f>VLOOKUP(A243,'[23]МУЛЬТИ СПЛИТ-СИСТЕМЫ'!$A:$M,COLUMN('[23]МУЛЬТИ СПЛИТ-СИСТЕМЫ'!$K$112),0)</f>
        <v>18790</v>
      </c>
      <c r="F243" s="118" t="str">
        <f>VLOOKUP(B243,[18]Лист_1!$A$1:$J$65536,COLUMN([18]Лист_1!$H$9),0)</f>
        <v>больше 50</v>
      </c>
    </row>
    <row r="244" spans="1:6">
      <c r="A244" s="5" t="s">
        <v>6448</v>
      </c>
      <c r="B244" s="5" t="s">
        <v>6448</v>
      </c>
      <c r="C244" s="5" t="s">
        <v>6449</v>
      </c>
      <c r="D244" s="99" t="str">
        <f t="shared" si="0"/>
        <v>RAM-I-SG30HP.W03/S</v>
      </c>
      <c r="E244" s="98">
        <f>VLOOKUP(A244,'[23]МУЛЬТИ СПЛИТ-СИСТЕМЫ'!$A:$M,COLUMN('[23]МУЛЬТИ СПЛИТ-СИСТЕМЫ'!$K$112),0)</f>
        <v>19190</v>
      </c>
      <c r="F244" s="118" t="str">
        <f>VLOOKUP(B244,[18]Лист_1!$A$1:$J$65536,COLUMN([18]Лист_1!$H$9),0)</f>
        <v>больше 50</v>
      </c>
    </row>
    <row r="245" spans="1:6">
      <c r="A245" s="5" t="s">
        <v>6450</v>
      </c>
      <c r="B245" s="5" t="s">
        <v>6450</v>
      </c>
      <c r="C245" s="5" t="s">
        <v>6451</v>
      </c>
      <c r="D245" s="99" t="str">
        <f t="shared" si="0"/>
        <v>RAM-I-SG35HP.W03/S</v>
      </c>
      <c r="E245" s="98">
        <f>VLOOKUP(A245,'[23]МУЛЬТИ СПЛИТ-СИСТЕМЫ'!$A:$M,COLUMN('[23]МУЛЬТИ СПЛИТ-СИСТЕМЫ'!$K$112),0)</f>
        <v>20090</v>
      </c>
      <c r="F245" s="118">
        <f>VLOOKUP(B245,[18]Лист_1!$A$1:$J$65536,COLUMN([18]Лист_1!$H$9),0)</f>
        <v>17</v>
      </c>
    </row>
    <row r="246" spans="1:6">
      <c r="A246" s="5" t="s">
        <v>6452</v>
      </c>
      <c r="B246" s="5" t="s">
        <v>6452</v>
      </c>
      <c r="C246" s="5" t="s">
        <v>6453</v>
      </c>
      <c r="D246" s="99" t="str">
        <f t="shared" si="0"/>
        <v>RAM-I-SG55HP.W03/S</v>
      </c>
      <c r="E246" s="98">
        <f>VLOOKUP(A246,'[23]МУЛЬТИ СПЛИТ-СИСТЕМЫ'!$A:$M,COLUMN('[23]МУЛЬТИ СПЛИТ-СИСТЕМЫ'!$K$112),0)</f>
        <v>25790</v>
      </c>
      <c r="F246" s="118">
        <f>VLOOKUP(B246,[18]Лист_1!$A$1:$J$65536,COLUMN([18]Лист_1!$H$9),0)</f>
        <v>32</v>
      </c>
    </row>
    <row r="247" spans="1:6">
      <c r="A247" s="134" t="s">
        <v>6454</v>
      </c>
      <c r="B247" s="134"/>
      <c r="C247" s="134"/>
      <c r="D247" s="134"/>
      <c r="E247" s="134"/>
      <c r="F247" s="134"/>
    </row>
    <row r="248" spans="1:6">
      <c r="A248" s="5" t="s">
        <v>6455</v>
      </c>
      <c r="B248" s="5" t="s">
        <v>6455</v>
      </c>
      <c r="C248" s="5" t="s">
        <v>6456</v>
      </c>
      <c r="D248" s="99" t="str">
        <f t="shared" si="0"/>
        <v>RAM-I-KMS25HP.W01/S</v>
      </c>
      <c r="E248" s="98">
        <f>VLOOKUP(A248,'[23]МУЛЬТИ СПЛИТ-СИСТЕМЫ'!$A:$M,COLUMN('[23]МУЛЬТИ СПЛИТ-СИСТЕМЫ'!$K$112),0)</f>
        <v>20090</v>
      </c>
      <c r="F248" s="118">
        <f>VLOOKUP(B248,[18]Лист_1!$A$1:$J$65536,COLUMN([18]Лист_1!$H$9),0)</f>
        <v>17</v>
      </c>
    </row>
    <row r="249" spans="1:6">
      <c r="A249" s="5" t="s">
        <v>6457</v>
      </c>
      <c r="B249" s="5" t="s">
        <v>6457</v>
      </c>
      <c r="C249" s="5" t="s">
        <v>6458</v>
      </c>
      <c r="D249" s="99" t="str">
        <f t="shared" si="0"/>
        <v>RAM-I-KMS30HP.W01/S</v>
      </c>
      <c r="E249" s="98">
        <f>VLOOKUP(A249,'[23]МУЛЬТИ СПЛИТ-СИСТЕМЫ'!$A:$M,COLUMN('[23]МУЛЬТИ СПЛИТ-СИСТЕМЫ'!$K$112),0)</f>
        <v>20490</v>
      </c>
      <c r="F249" s="118">
        <f>VLOOKUP(B249,[18]Лист_1!$A$1:$J$65536,COLUMN([18]Лист_1!$H$9),0)</f>
        <v>0</v>
      </c>
    </row>
    <row r="250" spans="1:6">
      <c r="A250" s="5" t="s">
        <v>6459</v>
      </c>
      <c r="B250" s="5" t="s">
        <v>6459</v>
      </c>
      <c r="C250" s="5" t="s">
        <v>6460</v>
      </c>
      <c r="D250" s="99" t="str">
        <f t="shared" si="0"/>
        <v>RAM-I-KMS35HP.W01/S</v>
      </c>
      <c r="E250" s="98">
        <f>VLOOKUP(A250,'[23]МУЛЬТИ СПЛИТ-СИСТЕМЫ'!$A:$M,COLUMN('[23]МУЛЬТИ СПЛИТ-СИСТЕМЫ'!$K$112),0)</f>
        <v>21290</v>
      </c>
      <c r="F250" s="118">
        <f>VLOOKUP(B250,[18]Лист_1!$A$1:$J$65536,COLUMN([18]Лист_1!$H$9),0)</f>
        <v>26</v>
      </c>
    </row>
    <row r="251" spans="1:6">
      <c r="A251" s="5" t="s">
        <v>6461</v>
      </c>
      <c r="B251" s="5" t="s">
        <v>6461</v>
      </c>
      <c r="C251" s="5" t="s">
        <v>6462</v>
      </c>
      <c r="D251" s="99" t="str">
        <f t="shared" si="0"/>
        <v>RAM-I-KMS50HP.W01/S</v>
      </c>
      <c r="E251" s="98">
        <f>VLOOKUP(A251,'[23]МУЛЬТИ СПЛИТ-СИСТЕМЫ'!$A:$M,COLUMN('[23]МУЛЬТИ СПЛИТ-СИСТЕМЫ'!$K$112),0)</f>
        <v>26890</v>
      </c>
      <c r="F251" s="118">
        <f>VLOOKUP(B251,[18]Лист_1!$A$1:$J$65536,COLUMN([18]Лист_1!$H$9),0)</f>
        <v>5</v>
      </c>
    </row>
    <row r="252" spans="1:6">
      <c r="A252" s="134" t="s">
        <v>6463</v>
      </c>
      <c r="B252" s="134"/>
      <c r="C252" s="134"/>
      <c r="D252" s="134"/>
      <c r="E252" s="134"/>
      <c r="F252" s="134"/>
    </row>
    <row r="253" spans="1:6">
      <c r="A253" s="5" t="s">
        <v>6464</v>
      </c>
      <c r="B253" s="5" t="s">
        <v>6464</v>
      </c>
      <c r="C253" s="5" t="s">
        <v>6465</v>
      </c>
      <c r="D253" s="99" t="str">
        <f t="shared" si="0"/>
        <v>RAM-I-KM25HP.W01/S</v>
      </c>
      <c r="E253" s="98">
        <f>VLOOKUP(A253,'[23]МУЛЬТИ СПЛИТ-СИСТЕМЫ'!$A:$M,COLUMN('[23]МУЛЬТИ СПЛИТ-СИСТЕМЫ'!$K$112),0)</f>
        <v>21090</v>
      </c>
      <c r="F253" s="118" t="e">
        <f>VLOOKUP(B253,[18]Лист_1!$A$1:$J$65536,COLUMN([18]Лист_1!$H$9),0)</f>
        <v>#N/A</v>
      </c>
    </row>
    <row r="254" spans="1:6">
      <c r="A254" s="5" t="s">
        <v>6466</v>
      </c>
      <c r="B254" s="5" t="s">
        <v>6466</v>
      </c>
      <c r="C254" s="5" t="s">
        <v>6467</v>
      </c>
      <c r="D254" s="99" t="str">
        <f t="shared" si="0"/>
        <v>RAM-I-KM30HP.W01/S</v>
      </c>
      <c r="E254" s="98">
        <f>VLOOKUP(A254,'[23]МУЛЬТИ СПЛИТ-СИСТЕМЫ'!$A:$M,COLUMN('[23]МУЛЬТИ СПЛИТ-СИСТЕМЫ'!$K$112),0)</f>
        <v>21490</v>
      </c>
      <c r="F254" s="118">
        <f>VLOOKUP(B254,[18]Лист_1!$A$1:$J$65536,COLUMN([18]Лист_1!$H$9),0)</f>
        <v>3</v>
      </c>
    </row>
    <row r="255" spans="1:6">
      <c r="A255" s="5" t="s">
        <v>6468</v>
      </c>
      <c r="B255" s="5" t="s">
        <v>6468</v>
      </c>
      <c r="C255" s="5" t="s">
        <v>6469</v>
      </c>
      <c r="D255" s="99" t="str">
        <f t="shared" si="0"/>
        <v>RAM-I-KM35HP.W01/S</v>
      </c>
      <c r="E255" s="98">
        <f>VLOOKUP(A255,'[23]МУЛЬТИ СПЛИТ-СИСТЕМЫ'!$A:$M,COLUMN('[23]МУЛЬТИ СПЛИТ-СИСТЕМЫ'!$K$112),0)</f>
        <v>22390</v>
      </c>
      <c r="F255" s="118">
        <f>VLOOKUP(B255,[18]Лист_1!$A$1:$J$65536,COLUMN([18]Лист_1!$H$9),0)</f>
        <v>30</v>
      </c>
    </row>
    <row r="256" spans="1:6">
      <c r="A256" s="5" t="s">
        <v>6470</v>
      </c>
      <c r="B256" s="5" t="s">
        <v>6470</v>
      </c>
      <c r="C256" s="5" t="s">
        <v>6471</v>
      </c>
      <c r="D256" s="99" t="str">
        <f t="shared" si="0"/>
        <v>RAM-I-KM50HP.W01/S</v>
      </c>
      <c r="E256" s="98">
        <f>VLOOKUP(A256,'[23]МУЛЬТИ СПЛИТ-СИСТЕМЫ'!$A:$M,COLUMN('[23]МУЛЬТИ СПЛИТ-СИСТЕМЫ'!$K$112),0)</f>
        <v>27090</v>
      </c>
      <c r="F256" s="118" t="e">
        <f>VLOOKUP(B256,[18]Лист_1!$A$1:$J$65536,COLUMN([18]Лист_1!$H$9),0)</f>
        <v>#N/A</v>
      </c>
    </row>
    <row r="257" spans="1:6">
      <c r="A257" s="134" t="s">
        <v>6472</v>
      </c>
      <c r="B257" s="134"/>
      <c r="C257" s="134"/>
      <c r="D257" s="134"/>
      <c r="E257" s="134"/>
      <c r="F257" s="134"/>
    </row>
    <row r="258" spans="1:6">
      <c r="A258" s="5" t="s">
        <v>6473</v>
      </c>
      <c r="B258" s="5" t="s">
        <v>6474</v>
      </c>
      <c r="C258" s="5" t="s">
        <v>6475</v>
      </c>
      <c r="D258" s="99" t="str">
        <f t="shared" si="0"/>
        <v>RAM-I-OK35HP.C02/S</v>
      </c>
      <c r="E258" s="98">
        <f>VLOOKUP(A258,'[23]МУЛЬТИ СПЛИТ-СИСТЕМЫ'!$A:$M,COLUMN('[23]МУЛЬТИ СПЛИТ-СИСТЕМЫ'!$K$112),0)</f>
        <v>37790</v>
      </c>
      <c r="F258" s="118">
        <f>VLOOKUP(B258,[18]Лист_1!$A$1:$J$65536,COLUMN([18]Лист_1!$H$9),0)</f>
        <v>5</v>
      </c>
    </row>
    <row r="259" spans="1:6">
      <c r="B259" s="5" t="s">
        <v>6476</v>
      </c>
      <c r="C259" s="5" t="s">
        <v>6477</v>
      </c>
      <c r="D259" s="99" t="str">
        <f t="shared" si="0"/>
        <v>Pan OK-4RA</v>
      </c>
      <c r="E259" s="98" t="e">
        <f>VLOOKUP(A259,'[23]МУЛЬТИ СПЛИТ-СИСТЕМЫ'!$A:$M,COLUMN('[23]МУЛЬТИ СПЛИТ-СИСТЕМЫ'!$K$112),0)</f>
        <v>#N/A</v>
      </c>
      <c r="F259" s="118">
        <f>VLOOKUP(B259,[18]Лист_1!$A$1:$J$65536,COLUMN([18]Лист_1!$H$9),0)</f>
        <v>9</v>
      </c>
    </row>
    <row r="260" spans="1:6">
      <c r="A260" s="5" t="s">
        <v>6478</v>
      </c>
      <c r="B260" s="5" t="s">
        <v>6479</v>
      </c>
      <c r="C260" s="5" t="s">
        <v>6480</v>
      </c>
      <c r="D260" s="99" t="str">
        <f t="shared" si="0"/>
        <v>RAM-I-OK55HP.C02/S</v>
      </c>
      <c r="E260" s="98">
        <f>VLOOKUP(A260,'[23]МУЛЬТИ СПЛИТ-СИСТЕМЫ'!$A:$M,COLUMN('[23]МУЛЬТИ СПЛИТ-СИСТЕМЫ'!$K$112),0)</f>
        <v>38590</v>
      </c>
      <c r="F260" s="118">
        <f>VLOOKUP(B260,[18]Лист_1!$A$1:$J$65536,COLUMN([18]Лист_1!$H$9),0)</f>
        <v>3</v>
      </c>
    </row>
    <row r="261" spans="1:6">
      <c r="B261" s="5" t="s">
        <v>6476</v>
      </c>
      <c r="C261" s="5" t="s">
        <v>6477</v>
      </c>
      <c r="D261" s="99" t="str">
        <f t="shared" si="0"/>
        <v>Pan OK-4RA</v>
      </c>
      <c r="E261" s="98" t="e">
        <f>VLOOKUP(A261,'[23]МУЛЬТИ СПЛИТ-СИСТЕМЫ'!$A:$M,COLUMN('[23]МУЛЬТИ СПЛИТ-СИСТЕМЫ'!$K$112),0)</f>
        <v>#N/A</v>
      </c>
      <c r="F261" s="118">
        <f>VLOOKUP(B261,[18]Лист_1!$A$1:$J$65536,COLUMN([18]Лист_1!$H$9),0)</f>
        <v>9</v>
      </c>
    </row>
    <row r="262" spans="1:6">
      <c r="A262" s="134" t="s">
        <v>6481</v>
      </c>
      <c r="B262" s="134"/>
      <c r="C262" s="134"/>
      <c r="D262" s="134"/>
      <c r="E262" s="134"/>
      <c r="F262" s="134"/>
    </row>
    <row r="263" spans="1:6">
      <c r="A263" s="5" t="s">
        <v>6482</v>
      </c>
      <c r="B263" s="5" t="s">
        <v>6482</v>
      </c>
      <c r="C263" s="5" t="s">
        <v>6483</v>
      </c>
      <c r="D263" s="99" t="str">
        <f t="shared" si="0"/>
        <v>RAM-I-OK30HP.D01/S</v>
      </c>
      <c r="E263" s="98">
        <f>VLOOKUP(A263,'[23]МУЛЬТИ СПЛИТ-СИСТЕМЫ'!$A:$M,COLUMN('[23]МУЛЬТИ СПЛИТ-СИСТЕМЫ'!$K$112),0)</f>
        <v>32090</v>
      </c>
      <c r="F263" s="118">
        <f>VLOOKUP(B263,[18]Лист_1!$A$1:$J$65536,COLUMN([18]Лист_1!$H$9),0)</f>
        <v>11</v>
      </c>
    </row>
    <row r="264" spans="1:6">
      <c r="A264" s="5" t="s">
        <v>6484</v>
      </c>
      <c r="B264" s="5" t="s">
        <v>6484</v>
      </c>
      <c r="C264" s="5" t="s">
        <v>6485</v>
      </c>
      <c r="D264" s="99" t="str">
        <f t="shared" si="0"/>
        <v>RAM-I-OK35HP.D02/S</v>
      </c>
      <c r="E264" s="98">
        <f>VLOOKUP(A264,'[23]МУЛЬТИ СПЛИТ-СИСТЕМЫ'!$A:$M,COLUMN('[23]МУЛЬТИ СПЛИТ-СИСТЕМЫ'!$K$112),0)</f>
        <v>33490</v>
      </c>
      <c r="F264" s="118">
        <f>VLOOKUP(B264,[18]Лист_1!$A$1:$J$65536,COLUMN([18]Лист_1!$H$9),0)</f>
        <v>25</v>
      </c>
    </row>
    <row r="265" spans="1:6">
      <c r="A265" s="5" t="s">
        <v>6486</v>
      </c>
      <c r="B265" s="5" t="s">
        <v>6486</v>
      </c>
      <c r="C265" s="5" t="s">
        <v>6487</v>
      </c>
      <c r="D265" s="99" t="str">
        <f t="shared" si="0"/>
        <v>RAM-I-OK55HP.D02/S</v>
      </c>
      <c r="E265" s="98">
        <f>VLOOKUP(A265,'[23]МУЛЬТИ СПЛИТ-СИСТЕМЫ'!$A:$M,COLUMN('[23]МУЛЬТИ СПЛИТ-СИСТЕМЫ'!$K$112),0)</f>
        <v>35990</v>
      </c>
      <c r="F265" s="118">
        <f>VLOOKUP(B265,[18]Лист_1!$A$1:$J$65536,COLUMN([18]Лист_1!$H$9),0)</f>
        <v>39</v>
      </c>
    </row>
    <row r="266" spans="1:6">
      <c r="A266" s="144" t="s">
        <v>6488</v>
      </c>
      <c r="B266" s="144"/>
      <c r="C266" s="144"/>
      <c r="D266" s="144"/>
      <c r="E266" s="144"/>
      <c r="F266" s="144"/>
    </row>
    <row r="267" spans="1:6">
      <c r="A267" s="134" t="s">
        <v>6489</v>
      </c>
      <c r="B267" s="134"/>
      <c r="C267" s="134"/>
      <c r="D267" s="134"/>
      <c r="E267" s="134"/>
      <c r="F267" s="134"/>
    </row>
    <row r="268" spans="1:6">
      <c r="A268" s="5" t="s">
        <v>6490</v>
      </c>
      <c r="B268" s="5" t="s">
        <v>6490</v>
      </c>
      <c r="C268" s="5" t="s">
        <v>6491</v>
      </c>
      <c r="D268" s="99" t="str">
        <f t="shared" si="0"/>
        <v>RAM-I-2KG40HP.01/U</v>
      </c>
      <c r="E268" s="98">
        <f>VLOOKUP(A268,'[23]МУЛЬТИ СПЛИТ-СИСТЕМЫ'!$A:$M,COLUMN('[23]МУЛЬТИ СПЛИТ-СИСТЕМЫ'!$K$112),0)</f>
        <v>82990</v>
      </c>
      <c r="F268" s="118" t="e">
        <f>VLOOKUP(B268,[18]Лист_1!$A$1:$J$65536,COLUMN([18]Лист_1!$H$9),0)</f>
        <v>#N/A</v>
      </c>
    </row>
    <row r="269" spans="1:6">
      <c r="A269" s="5" t="s">
        <v>6492</v>
      </c>
      <c r="B269" s="5" t="s">
        <v>6492</v>
      </c>
      <c r="C269" s="5" t="s">
        <v>6493</v>
      </c>
      <c r="D269" s="99" t="str">
        <f t="shared" si="0"/>
        <v>RAM-I-2KG55HP.01/U</v>
      </c>
      <c r="E269" s="98">
        <f>VLOOKUP(A269,'[23]МУЛЬТИ СПЛИТ-СИСТЕМЫ'!$A:$M,COLUMN('[23]МУЛЬТИ СПЛИТ-СИСТЕМЫ'!$K$112),0)</f>
        <v>92090</v>
      </c>
      <c r="F269" s="118">
        <f>VLOOKUP(B269,[18]Лист_1!$A$1:$J$65536,COLUMN([18]Лист_1!$H$9),0)</f>
        <v>14</v>
      </c>
    </row>
    <row r="270" spans="1:6">
      <c r="A270" s="5" t="s">
        <v>6494</v>
      </c>
      <c r="B270" s="5" t="s">
        <v>6494</v>
      </c>
      <c r="C270" s="5" t="s">
        <v>6495</v>
      </c>
      <c r="D270" s="99" t="str">
        <f t="shared" si="0"/>
        <v>RAM-I-3KG70HP.01/U</v>
      </c>
      <c r="E270" s="98">
        <f>VLOOKUP(A270,'[23]МУЛЬТИ СПЛИТ-СИСТЕМЫ'!$A:$M,COLUMN('[23]МУЛЬТИ СПЛИТ-СИСТЕМЫ'!$K$112),0)</f>
        <v>123090</v>
      </c>
      <c r="F270" s="118" t="e">
        <f>VLOOKUP(B270,[18]Лист_1!$A$1:$J$65536,COLUMN([18]Лист_1!$H$9),0)</f>
        <v>#N/A</v>
      </c>
    </row>
    <row r="271" spans="1:6">
      <c r="A271" s="5" t="s">
        <v>6496</v>
      </c>
      <c r="B271" s="5" t="s">
        <v>6496</v>
      </c>
      <c r="C271" s="5" t="s">
        <v>6497</v>
      </c>
      <c r="D271" s="99" t="str">
        <f t="shared" si="0"/>
        <v>RAM-I-4KG80HP.01/U</v>
      </c>
      <c r="E271" s="98">
        <f>VLOOKUP(A271,'[23]МУЛЬТИ СПЛИТ-СИСТЕМЫ'!$A:$M,COLUMN('[23]МУЛЬТИ СПЛИТ-СИСТЕМЫ'!$K$112),0)</f>
        <v>134890</v>
      </c>
      <c r="F271" s="118">
        <f>VLOOKUP(B271,[18]Лист_1!$A$1:$J$65536,COLUMN([18]Лист_1!$H$9),0)</f>
        <v>0</v>
      </c>
    </row>
    <row r="272" spans="1:6">
      <c r="A272" s="5" t="s">
        <v>6498</v>
      </c>
      <c r="B272" s="5" t="s">
        <v>6498</v>
      </c>
      <c r="C272" s="5" t="s">
        <v>6499</v>
      </c>
      <c r="D272" s="99" t="str">
        <f t="shared" si="0"/>
        <v>RAM-I-4KG105HP.01/U</v>
      </c>
      <c r="E272" s="98">
        <f>VLOOKUP(A272,'[23]МУЛЬТИ СПЛИТ-СИСТЕМЫ'!$A:$M,COLUMN('[23]МУЛЬТИ СПЛИТ-СИСТЕМЫ'!$K$112),0)</f>
        <v>205590</v>
      </c>
      <c r="F272" s="118">
        <f>VLOOKUP(B272,[18]Лист_1!$A$1:$J$65536,COLUMN([18]Лист_1!$H$9),0)</f>
        <v>13</v>
      </c>
    </row>
    <row r="273" spans="1:6">
      <c r="A273" s="5" t="s">
        <v>6500</v>
      </c>
      <c r="B273" s="5" t="s">
        <v>6500</v>
      </c>
      <c r="C273" s="5" t="s">
        <v>6501</v>
      </c>
      <c r="D273" s="99" t="str">
        <f t="shared" si="0"/>
        <v>RAM-I-5KG120HP.01/U</v>
      </c>
      <c r="E273" s="98">
        <f>VLOOKUP(A273,'[23]МУЛЬТИ СПЛИТ-СИСТЕМЫ'!$A:$M,COLUMN('[23]МУЛЬТИ СПЛИТ-СИСТЕМЫ'!$K$112),0)</f>
        <v>227490</v>
      </c>
      <c r="F273" s="118">
        <f>VLOOKUP(B273,[18]Лист_1!$A$1:$J$65536,COLUMN([18]Лист_1!$H$9),0)</f>
        <v>10</v>
      </c>
    </row>
    <row r="274" spans="1:6">
      <c r="A274" s="134" t="s">
        <v>6502</v>
      </c>
      <c r="B274" s="134"/>
      <c r="C274" s="134"/>
      <c r="D274" s="134"/>
      <c r="E274" s="134"/>
      <c r="F274" s="134"/>
    </row>
    <row r="275" spans="1:6">
      <c r="A275" s="5" t="s">
        <v>6503</v>
      </c>
      <c r="B275" s="5" t="s">
        <v>6503</v>
      </c>
      <c r="C275" s="5" t="s">
        <v>6504</v>
      </c>
      <c r="D275" s="99" t="str">
        <f t="shared" si="0"/>
        <v>RAM-I-DA25HP.W01/S</v>
      </c>
      <c r="E275" s="98">
        <f>VLOOKUP(A275,'[23]МУЛЬТИ СПЛИТ-СИСТЕМЫ'!$A:$M,COLUMN('[23]МУЛЬТИ СПЛИТ-СИСТЕМЫ'!$K$112),0)</f>
        <v>19690</v>
      </c>
      <c r="F275" s="118">
        <f>VLOOKUP(B275,[18]Лист_1!$A$1:$J$65536,COLUMN([18]Лист_1!$H$9),0)</f>
        <v>5</v>
      </c>
    </row>
    <row r="276" spans="1:6">
      <c r="A276" s="5" t="s">
        <v>6505</v>
      </c>
      <c r="B276" s="5" t="s">
        <v>6505</v>
      </c>
      <c r="C276" s="5" t="s">
        <v>6506</v>
      </c>
      <c r="D276" s="99" t="str">
        <f t="shared" si="0"/>
        <v>RAM-I-DA30HP.W01/S</v>
      </c>
      <c r="E276" s="98">
        <f>VLOOKUP(A276,'[23]МУЛЬТИ СПЛИТ-СИСТЕМЫ'!$A:$M,COLUMN('[23]МУЛЬТИ СПЛИТ-СИСТЕМЫ'!$K$112),0)</f>
        <v>20690</v>
      </c>
      <c r="F276" s="118">
        <f>VLOOKUP(B276,[18]Лист_1!$A$1:$J$65536,COLUMN([18]Лист_1!$H$9),0)</f>
        <v>0</v>
      </c>
    </row>
    <row r="277" spans="1:6">
      <c r="A277" s="5" t="s">
        <v>6507</v>
      </c>
      <c r="B277" s="5" t="s">
        <v>6507</v>
      </c>
      <c r="C277" s="5" t="s">
        <v>6508</v>
      </c>
      <c r="D277" s="99" t="str">
        <f t="shared" si="0"/>
        <v>RAM-I-DA35HP.W01/S</v>
      </c>
      <c r="E277" s="98">
        <f>VLOOKUP(A277,'[23]МУЛЬТИ СПЛИТ-СИСТЕМЫ'!$A:$M,COLUMN('[23]МУЛЬТИ СПЛИТ-СИСТЕМЫ'!$K$112),0)</f>
        <v>26090</v>
      </c>
      <c r="F277" s="118">
        <f>VLOOKUP(B277,[18]Лист_1!$A$1:$J$65536,COLUMN([18]Лист_1!$H$9),0)</f>
        <v>2</v>
      </c>
    </row>
    <row r="278" spans="1:6">
      <c r="A278" s="5" t="s">
        <v>6509</v>
      </c>
      <c r="B278" s="5" t="s">
        <v>6509</v>
      </c>
      <c r="C278" s="5" t="s">
        <v>6510</v>
      </c>
      <c r="D278" s="99" t="str">
        <f t="shared" si="0"/>
        <v>RAM-I-DA50HP.W01/S</v>
      </c>
      <c r="E278" s="98">
        <f>VLOOKUP(A278,'[23]МУЛЬТИ СПЛИТ-СИСТЕМЫ'!$A:$M,COLUMN('[23]МУЛЬТИ СПЛИТ-СИСТЕМЫ'!$K$112),0)</f>
        <v>31490</v>
      </c>
      <c r="F278" s="118" t="e">
        <f>VLOOKUP(B278,[18]Лист_1!$A$1:$J$65536,COLUMN([18]Лист_1!$H$9),0)</f>
        <v>#N/A</v>
      </c>
    </row>
    <row r="279" spans="1:6">
      <c r="A279" s="134" t="s">
        <v>6511</v>
      </c>
      <c r="B279" s="134"/>
      <c r="C279" s="134"/>
      <c r="D279" s="134"/>
      <c r="E279" s="134"/>
      <c r="F279" s="134"/>
    </row>
    <row r="280" spans="1:6">
      <c r="A280" s="5" t="s">
        <v>6512</v>
      </c>
      <c r="B280" s="5" t="s">
        <v>6512</v>
      </c>
      <c r="C280" s="5" t="s">
        <v>6513</v>
      </c>
      <c r="D280" s="99" t="str">
        <f t="shared" si="0"/>
        <v>RAM-I-KG30HP.L01/S</v>
      </c>
      <c r="E280" s="98">
        <f>VLOOKUP(A280,'[23]МУЛЬТИ СПЛИТ-СИСТЕМЫ'!$A:$M,COLUMN('[23]МУЛЬТИ СПЛИТ-СИСТЕМЫ'!$K$112),0)</f>
        <v>28490</v>
      </c>
      <c r="F280" s="118">
        <f>VLOOKUP(B280,[18]Лист_1!$A$1:$J$65536,COLUMN([18]Лист_1!$H$9),0)</f>
        <v>29</v>
      </c>
    </row>
    <row r="281" spans="1:6">
      <c r="A281" s="5" t="s">
        <v>6514</v>
      </c>
      <c r="B281" s="5" t="s">
        <v>6514</v>
      </c>
      <c r="C281" s="5" t="s">
        <v>6515</v>
      </c>
      <c r="D281" s="99" t="str">
        <f t="shared" ref="D281:D285" si="1">C281</f>
        <v>RAM-I-KG35HP.L01/S</v>
      </c>
      <c r="E281" s="98">
        <f>VLOOKUP(A281,'[23]МУЛЬТИ СПЛИТ-СИСТЕМЫ'!$A:$M,COLUMN('[23]МУЛЬТИ СПЛИТ-СИСТЕМЫ'!$K$112),0)</f>
        <v>30390</v>
      </c>
      <c r="F281" s="118">
        <f>VLOOKUP(B281,[18]Лист_1!$A$1:$J$65536,COLUMN([18]Лист_1!$H$9),0)</f>
        <v>18</v>
      </c>
    </row>
    <row r="282" spans="1:6">
      <c r="A282" s="134" t="s">
        <v>6516</v>
      </c>
      <c r="B282" s="134"/>
      <c r="C282" s="134"/>
      <c r="D282" s="134"/>
      <c r="E282" s="134"/>
      <c r="F282" s="134"/>
    </row>
    <row r="283" spans="1:6">
      <c r="A283" s="5" t="s">
        <v>6517</v>
      </c>
      <c r="B283" s="5" t="s">
        <v>6517</v>
      </c>
      <c r="C283" s="5" t="s">
        <v>6518</v>
      </c>
      <c r="D283" s="99" t="str">
        <f t="shared" si="1"/>
        <v>RAM-I-KG30HP.D01/S</v>
      </c>
      <c r="E283" s="98">
        <f>VLOOKUP(A283,'[23]МУЛЬТИ СПЛИТ-СИСТЕМЫ'!$A:$M,COLUMN('[23]МУЛЬТИ СПЛИТ-СИСТЕМЫ'!$K$112),0)</f>
        <v>34690</v>
      </c>
      <c r="F283" s="118">
        <f>VLOOKUP(B283,[18]Лист_1!$A$1:$J$65536,COLUMN([18]Лист_1!$H$9),0)</f>
        <v>21</v>
      </c>
    </row>
    <row r="284" spans="1:6">
      <c r="A284" s="5" t="s">
        <v>6519</v>
      </c>
      <c r="B284" s="5" t="s">
        <v>6519</v>
      </c>
      <c r="C284" s="5" t="s">
        <v>6520</v>
      </c>
      <c r="D284" s="99" t="str">
        <f t="shared" si="1"/>
        <v>RAM-I-KG35HP.D01/S</v>
      </c>
      <c r="E284" s="98">
        <f>VLOOKUP(A284,'[23]МУЛЬТИ СПЛИТ-СИСТЕМЫ'!$A:$M,COLUMN('[23]МУЛЬТИ СПЛИТ-СИСТЕМЫ'!$K$112),0)</f>
        <v>38690</v>
      </c>
      <c r="F284" s="118">
        <f>VLOOKUP(B284,[18]Лист_1!$A$1:$J$65536,COLUMN([18]Лист_1!$H$9),0)</f>
        <v>2</v>
      </c>
    </row>
    <row r="285" spans="1:6">
      <c r="A285" s="5" t="s">
        <v>6521</v>
      </c>
      <c r="B285" s="5" t="s">
        <v>6521</v>
      </c>
      <c r="C285" s="5" t="s">
        <v>6522</v>
      </c>
      <c r="D285" s="99" t="str">
        <f t="shared" si="1"/>
        <v>RAM-I-KG50HP.D01/S</v>
      </c>
      <c r="E285" s="98">
        <f>VLOOKUP(A285,'[23]МУЛЬТИ СПЛИТ-СИСТЕМЫ'!$A:$M,COLUMN('[23]МУЛЬТИ СПЛИТ-СИСТЕМЫ'!$K$112),0)</f>
        <v>42890</v>
      </c>
      <c r="F285" s="118">
        <f>VLOOKUP(B285,[18]Лист_1!$A$1:$J$65536,COLUMN([18]Лист_1!$H$9),0)</f>
        <v>32</v>
      </c>
    </row>
  </sheetData>
  <mergeCells count="274">
    <mergeCell ref="A257:F257"/>
    <mergeCell ref="A262:F262"/>
    <mergeCell ref="A266:F266"/>
    <mergeCell ref="A267:F267"/>
    <mergeCell ref="A274:F274"/>
    <mergeCell ref="A279:F279"/>
    <mergeCell ref="A282:F282"/>
    <mergeCell ref="A214:F214"/>
    <mergeCell ref="A213:F213"/>
    <mergeCell ref="A215:F215"/>
    <mergeCell ref="A221:F221"/>
    <mergeCell ref="A224:F224"/>
    <mergeCell ref="A230:F230"/>
    <mergeCell ref="A231:F231"/>
    <mergeCell ref="A242:F242"/>
    <mergeCell ref="A247:F247"/>
    <mergeCell ref="A252:F252"/>
    <mergeCell ref="A227:F227"/>
    <mergeCell ref="A192:A193"/>
    <mergeCell ref="A194:A195"/>
    <mergeCell ref="A197:A198"/>
    <mergeCell ref="A199:A200"/>
    <mergeCell ref="A201:A202"/>
    <mergeCell ref="A203:A204"/>
    <mergeCell ref="A205:A206"/>
    <mergeCell ref="A196:F196"/>
    <mergeCell ref="A170:A171"/>
    <mergeCell ref="A172:A173"/>
    <mergeCell ref="A175:A176"/>
    <mergeCell ref="A177:A178"/>
    <mergeCell ref="A179:A180"/>
    <mergeCell ref="A181:A182"/>
    <mergeCell ref="A183:A184"/>
    <mergeCell ref="A186:A187"/>
    <mergeCell ref="A188:A189"/>
    <mergeCell ref="A174:F174"/>
    <mergeCell ref="D188:D189"/>
    <mergeCell ref="E188:E189"/>
    <mergeCell ref="D190:D191"/>
    <mergeCell ref="E190:E191"/>
    <mergeCell ref="D183:D184"/>
    <mergeCell ref="E183:E184"/>
    <mergeCell ref="A190:A191"/>
    <mergeCell ref="A150:A151"/>
    <mergeCell ref="A153:A154"/>
    <mergeCell ref="A155:A156"/>
    <mergeCell ref="A157:A158"/>
    <mergeCell ref="A159:A160"/>
    <mergeCell ref="A161:A162"/>
    <mergeCell ref="A164:A165"/>
    <mergeCell ref="A166:A167"/>
    <mergeCell ref="A168:A169"/>
    <mergeCell ref="A152:F152"/>
    <mergeCell ref="A163:F163"/>
    <mergeCell ref="D166:D167"/>
    <mergeCell ref="E166:E167"/>
    <mergeCell ref="D168:D169"/>
    <mergeCell ref="E168:E169"/>
    <mergeCell ref="A148:A149"/>
    <mergeCell ref="E164:E165"/>
    <mergeCell ref="D157:D158"/>
    <mergeCell ref="E157:E158"/>
    <mergeCell ref="D159:D160"/>
    <mergeCell ref="E159:E160"/>
    <mergeCell ref="D148:D149"/>
    <mergeCell ref="E148:E149"/>
    <mergeCell ref="D150:D151"/>
    <mergeCell ref="E150:E151"/>
    <mergeCell ref="C130:D130"/>
    <mergeCell ref="D121:D122"/>
    <mergeCell ref="E121:E122"/>
    <mergeCell ref="D117:D118"/>
    <mergeCell ref="E117:E118"/>
    <mergeCell ref="D161:D162"/>
    <mergeCell ref="E161:E162"/>
    <mergeCell ref="D164:D165"/>
    <mergeCell ref="D153:D154"/>
    <mergeCell ref="E153:E154"/>
    <mergeCell ref="D155:D156"/>
    <mergeCell ref="E155:E156"/>
    <mergeCell ref="D186:D187"/>
    <mergeCell ref="E186:E187"/>
    <mergeCell ref="D179:D180"/>
    <mergeCell ref="E179:E180"/>
    <mergeCell ref="E113:E114"/>
    <mergeCell ref="D115:D116"/>
    <mergeCell ref="E115:E116"/>
    <mergeCell ref="D139:D140"/>
    <mergeCell ref="E139:E140"/>
    <mergeCell ref="D119:D120"/>
    <mergeCell ref="E119:E120"/>
    <mergeCell ref="D197:D198"/>
    <mergeCell ref="E197:E198"/>
    <mergeCell ref="D199:D200"/>
    <mergeCell ref="E199:E200"/>
    <mergeCell ref="D192:D193"/>
    <mergeCell ref="E192:E193"/>
    <mergeCell ref="D194:D195"/>
    <mergeCell ref="E194:E195"/>
    <mergeCell ref="A2:F2"/>
    <mergeCell ref="A133:F133"/>
    <mergeCell ref="A34:F34"/>
    <mergeCell ref="A45:F45"/>
    <mergeCell ref="A60:F60"/>
    <mergeCell ref="A71:F71"/>
    <mergeCell ref="A86:F86"/>
    <mergeCell ref="A101:F101"/>
    <mergeCell ref="A112:F112"/>
    <mergeCell ref="A129:F129"/>
    <mergeCell ref="A123:F123"/>
    <mergeCell ref="C124:D124"/>
    <mergeCell ref="C125:D125"/>
    <mergeCell ref="C126:D126"/>
    <mergeCell ref="C127:D127"/>
    <mergeCell ref="A3:F3"/>
    <mergeCell ref="C128:D128"/>
    <mergeCell ref="D113:D114"/>
    <mergeCell ref="D110:D111"/>
    <mergeCell ref="E110:E111"/>
    <mergeCell ref="D181:D182"/>
    <mergeCell ref="E181:E182"/>
    <mergeCell ref="A185:F185"/>
    <mergeCell ref="D175:D176"/>
    <mergeCell ref="B210:D210"/>
    <mergeCell ref="B211:D211"/>
    <mergeCell ref="D201:D202"/>
    <mergeCell ref="E201:E202"/>
    <mergeCell ref="D203:D204"/>
    <mergeCell ref="E203:E204"/>
    <mergeCell ref="A207:F207"/>
    <mergeCell ref="D205:D206"/>
    <mergeCell ref="E205:E206"/>
    <mergeCell ref="B208:D208"/>
    <mergeCell ref="B209:D209"/>
    <mergeCell ref="E175:E176"/>
    <mergeCell ref="D177:D178"/>
    <mergeCell ref="E177:E178"/>
    <mergeCell ref="D170:D171"/>
    <mergeCell ref="E170:E171"/>
    <mergeCell ref="D172:D173"/>
    <mergeCell ref="E172:E173"/>
    <mergeCell ref="D146:D147"/>
    <mergeCell ref="E146:E147"/>
    <mergeCell ref="D142:D143"/>
    <mergeCell ref="E142:E143"/>
    <mergeCell ref="A141:F141"/>
    <mergeCell ref="A144:A145"/>
    <mergeCell ref="A146:A147"/>
    <mergeCell ref="D144:D145"/>
    <mergeCell ref="E144:E145"/>
    <mergeCell ref="A134:F134"/>
    <mergeCell ref="A135:A136"/>
    <mergeCell ref="A137:A138"/>
    <mergeCell ref="A139:A140"/>
    <mergeCell ref="A142:A143"/>
    <mergeCell ref="D104:D105"/>
    <mergeCell ref="E104:E105"/>
    <mergeCell ref="D106:D107"/>
    <mergeCell ref="E106:E107"/>
    <mergeCell ref="D108:D109"/>
    <mergeCell ref="E108:E109"/>
    <mergeCell ref="C131:D131"/>
    <mergeCell ref="C132:D132"/>
    <mergeCell ref="D135:D136"/>
    <mergeCell ref="E135:E136"/>
    <mergeCell ref="D137:D138"/>
    <mergeCell ref="E137:E138"/>
    <mergeCell ref="D99:D100"/>
    <mergeCell ref="E99:E100"/>
    <mergeCell ref="D102:D103"/>
    <mergeCell ref="E102:E103"/>
    <mergeCell ref="D95:D96"/>
    <mergeCell ref="E95:E96"/>
    <mergeCell ref="D97:D98"/>
    <mergeCell ref="E97:E98"/>
    <mergeCell ref="D91:D92"/>
    <mergeCell ref="E91:E92"/>
    <mergeCell ref="D93:D94"/>
    <mergeCell ref="E93:E94"/>
    <mergeCell ref="D87:D88"/>
    <mergeCell ref="E87:E88"/>
    <mergeCell ref="D89:D90"/>
    <mergeCell ref="E89:E90"/>
    <mergeCell ref="D82:D83"/>
    <mergeCell ref="E82:E83"/>
    <mergeCell ref="D84:D85"/>
    <mergeCell ref="E84:E85"/>
    <mergeCell ref="D78:D79"/>
    <mergeCell ref="E78:E79"/>
    <mergeCell ref="D80:D81"/>
    <mergeCell ref="E80:E81"/>
    <mergeCell ref="D74:D75"/>
    <mergeCell ref="E74:E75"/>
    <mergeCell ref="D76:D77"/>
    <mergeCell ref="E76:E77"/>
    <mergeCell ref="D69:D70"/>
    <mergeCell ref="E69:E70"/>
    <mergeCell ref="D72:D73"/>
    <mergeCell ref="E72:E73"/>
    <mergeCell ref="D65:D66"/>
    <mergeCell ref="E65:E66"/>
    <mergeCell ref="D67:D68"/>
    <mergeCell ref="E67:E68"/>
    <mergeCell ref="D61:D62"/>
    <mergeCell ref="E61:E62"/>
    <mergeCell ref="D63:D64"/>
    <mergeCell ref="E63:E64"/>
    <mergeCell ref="D56:D57"/>
    <mergeCell ref="E56:E57"/>
    <mergeCell ref="D58:D59"/>
    <mergeCell ref="E58:E59"/>
    <mergeCell ref="D52:D53"/>
    <mergeCell ref="E52:E53"/>
    <mergeCell ref="D54:D55"/>
    <mergeCell ref="E54:E55"/>
    <mergeCell ref="D48:D49"/>
    <mergeCell ref="E48:E49"/>
    <mergeCell ref="D50:D51"/>
    <mergeCell ref="E50:E51"/>
    <mergeCell ref="D43:D44"/>
    <mergeCell ref="E43:E44"/>
    <mergeCell ref="D46:D47"/>
    <mergeCell ref="E46:E47"/>
    <mergeCell ref="D39:D40"/>
    <mergeCell ref="E39:E40"/>
    <mergeCell ref="D41:D42"/>
    <mergeCell ref="E41:E42"/>
    <mergeCell ref="D37:D38"/>
    <mergeCell ref="E37:E38"/>
    <mergeCell ref="A22:F22"/>
    <mergeCell ref="A25:F25"/>
    <mergeCell ref="A15:A16"/>
    <mergeCell ref="D15:D16"/>
    <mergeCell ref="E15:E16"/>
    <mergeCell ref="A18:A19"/>
    <mergeCell ref="D18:D19"/>
    <mergeCell ref="E18:E19"/>
    <mergeCell ref="A17:F17"/>
    <mergeCell ref="A32:A33"/>
    <mergeCell ref="D32:D33"/>
    <mergeCell ref="E32:E33"/>
    <mergeCell ref="A26:A27"/>
    <mergeCell ref="D26:D27"/>
    <mergeCell ref="E26:E27"/>
    <mergeCell ref="D35:D36"/>
    <mergeCell ref="E35:E36"/>
    <mergeCell ref="A28:A29"/>
    <mergeCell ref="D28:D29"/>
    <mergeCell ref="E28:E29"/>
    <mergeCell ref="A20:A21"/>
    <mergeCell ref="D20:D21"/>
    <mergeCell ref="E20:E21"/>
    <mergeCell ref="A30:A31"/>
    <mergeCell ref="D30:D31"/>
    <mergeCell ref="E30:E31"/>
    <mergeCell ref="A23:A24"/>
    <mergeCell ref="D23:D24"/>
    <mergeCell ref="E23:E24"/>
    <mergeCell ref="A11:A12"/>
    <mergeCell ref="D11:D12"/>
    <mergeCell ref="E11:E12"/>
    <mergeCell ref="A13:A14"/>
    <mergeCell ref="D13:D14"/>
    <mergeCell ref="E13:E14"/>
    <mergeCell ref="A4:A5"/>
    <mergeCell ref="D4:D5"/>
    <mergeCell ref="E4:E5"/>
    <mergeCell ref="A9:A10"/>
    <mergeCell ref="D9:D10"/>
    <mergeCell ref="E9:E10"/>
    <mergeCell ref="A8:F8"/>
    <mergeCell ref="A6:A7"/>
    <mergeCell ref="D6:D7"/>
    <mergeCell ref="E6:E7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6539A-CB60-4B33-AA7E-8A18AFA9F081}">
  <dimension ref="A1:H442"/>
  <sheetViews>
    <sheetView workbookViewId="0">
      <pane ySplit="1" topLeftCell="A2" activePane="bottomLeft" state="frozen"/>
      <selection pane="bottomLeft" activeCell="F1" sqref="F1"/>
    </sheetView>
  </sheetViews>
  <sheetFormatPr defaultRowHeight="15"/>
  <cols>
    <col min="1" max="1" width="28.140625" style="15" customWidth="1"/>
    <col min="2" max="2" width="20.7109375" style="15" customWidth="1"/>
    <col min="3" max="3" width="17.7109375" style="15" customWidth="1"/>
    <col min="4" max="4" width="39.7109375" style="15" customWidth="1"/>
    <col min="5" max="5" width="11.5703125" style="125" bestFit="1" customWidth="1"/>
    <col min="6" max="6" width="13.140625" style="119" customWidth="1"/>
    <col min="7" max="16384" width="9.140625" style="15"/>
  </cols>
  <sheetData>
    <row r="1" spans="1:8" s="17" customFormat="1">
      <c r="A1" s="17" t="s">
        <v>144</v>
      </c>
      <c r="B1" s="17" t="s">
        <v>145</v>
      </c>
      <c r="C1" s="17" t="s">
        <v>1104</v>
      </c>
      <c r="D1" s="17" t="s">
        <v>147</v>
      </c>
      <c r="E1" s="3" t="s">
        <v>148</v>
      </c>
      <c r="F1" s="120" t="s">
        <v>1928</v>
      </c>
      <c r="G1" s="120"/>
      <c r="H1" s="120"/>
    </row>
    <row r="2" spans="1:8" s="36" customFormat="1" ht="15.75">
      <c r="A2" s="129" t="s">
        <v>3279</v>
      </c>
      <c r="B2" s="129"/>
      <c r="C2" s="129"/>
      <c r="D2" s="129"/>
      <c r="E2" s="129"/>
      <c r="F2" s="129"/>
    </row>
    <row r="3" spans="1:8" ht="15" customHeight="1">
      <c r="A3" s="130" t="s">
        <v>7235</v>
      </c>
      <c r="B3" s="130"/>
      <c r="C3" s="130"/>
      <c r="D3" s="130"/>
      <c r="E3" s="130"/>
      <c r="F3" s="130"/>
    </row>
    <row r="4" spans="1:8">
      <c r="A4" s="15" t="s">
        <v>2577</v>
      </c>
      <c r="C4" s="15" t="s">
        <v>2577</v>
      </c>
      <c r="D4" s="132" t="s">
        <v>7008</v>
      </c>
      <c r="E4" s="133" cm="1">
        <f t="array" ref="E4">VLOOKUP("*AS25S2SJ3FA-W*",'[11]RAC DC'!$1:$1048576,COLUMN('[11]RAC DC'!$J$4:$J$5),0)</f>
        <v>148700</v>
      </c>
      <c r="F4" s="119">
        <f>VLOOKUP("*AS25S2SJ2FA-W*",[12]Лист_1!$A:$I,COLUMN([12]Лист_1!$I$10),0)</f>
        <v>3</v>
      </c>
    </row>
    <row r="5" spans="1:8">
      <c r="A5" s="15" t="s">
        <v>2569</v>
      </c>
      <c r="C5" s="15" t="s">
        <v>2569</v>
      </c>
      <c r="D5" s="132"/>
      <c r="E5" s="133"/>
      <c r="F5" s="119">
        <f>VLOOKUP("*1U25MECFRA*",[12]Лист_1!$A:$I,COLUMN([12]Лист_1!$I$10),0)</f>
        <v>12</v>
      </c>
    </row>
    <row r="6" spans="1:8">
      <c r="A6" s="15" t="s">
        <v>2578</v>
      </c>
      <c r="C6" s="15" t="s">
        <v>2578</v>
      </c>
      <c r="D6" s="132" t="s">
        <v>7009</v>
      </c>
      <c r="E6" s="133">
        <v>158500</v>
      </c>
      <c r="F6" s="119">
        <f>VLOOKUP("*AS35S2SJ2FA-W*",[12]Лист_1!$A:$I,COLUMN([12]Лист_1!$I$10),0)</f>
        <v>11</v>
      </c>
    </row>
    <row r="7" spans="1:8">
      <c r="A7" s="15" t="s">
        <v>2570</v>
      </c>
      <c r="C7" s="15" t="s">
        <v>2570</v>
      </c>
      <c r="D7" s="132"/>
      <c r="E7" s="133"/>
      <c r="F7" s="119">
        <f>VLOOKUP("*1U35MECFRA*",[12]Лист_1!$A:$I,COLUMN([12]Лист_1!$I$10),0)</f>
        <v>13</v>
      </c>
    </row>
    <row r="8" spans="1:8">
      <c r="A8" s="15" t="s">
        <v>2579</v>
      </c>
      <c r="C8" s="15" t="s">
        <v>2579</v>
      </c>
      <c r="D8" s="132" t="s">
        <v>7010</v>
      </c>
      <c r="E8" s="133">
        <v>180800</v>
      </c>
      <c r="F8" s="119">
        <f>VLOOKUP("*AS50S2SJ2FA-W*",[12]Лист_1!$A:$I,COLUMN([12]Лист_1!$I$10),0)</f>
        <v>4</v>
      </c>
    </row>
    <row r="9" spans="1:8">
      <c r="A9" s="15" t="s">
        <v>2571</v>
      </c>
      <c r="C9" s="15" t="s">
        <v>2571</v>
      </c>
      <c r="D9" s="132"/>
      <c r="E9" s="133"/>
      <c r="F9" s="119">
        <f>VLOOKUP("*1U50JEC1FRA*",[12]Лист_1!$A:$I,COLUMN([12]Лист_1!$I$10),0)</f>
        <v>11</v>
      </c>
    </row>
    <row r="10" spans="1:8">
      <c r="A10" s="130" t="s">
        <v>7236</v>
      </c>
      <c r="B10" s="130"/>
      <c r="C10" s="130"/>
      <c r="D10" s="130"/>
      <c r="E10" s="130"/>
      <c r="F10" s="130"/>
    </row>
    <row r="11" spans="1:8">
      <c r="A11" s="15" t="s">
        <v>2581</v>
      </c>
      <c r="C11" s="15" t="s">
        <v>2581</v>
      </c>
      <c r="D11" s="132" t="s">
        <v>7011</v>
      </c>
      <c r="E11" s="133" cm="1">
        <f t="array" ref="E11">VLOOKUP("*AS25S2SJ3FA-W*",'[11]RAC DC'!$1:$1048576,COLUMN('[11]RAC DC'!$J$4:$J$5),0)</f>
        <v>148700</v>
      </c>
      <c r="F11" s="119">
        <f>VLOOKUP("*AS25S2SJ3FA-W*",[12]Лист_1!$A:$I,COLUMN([12]Лист_1!$I$10),0)</f>
        <v>11</v>
      </c>
    </row>
    <row r="12" spans="1:8">
      <c r="A12" s="15" t="s">
        <v>2582</v>
      </c>
      <c r="C12" s="15" t="s">
        <v>2582</v>
      </c>
      <c r="D12" s="132"/>
      <c r="E12" s="133"/>
      <c r="F12" s="119">
        <f>VLOOKUP("*1U25MEC1FRA*",[12]Лист_1!$A:$I,COLUMN([12]Лист_1!$I$10),0)</f>
        <v>9</v>
      </c>
    </row>
    <row r="13" spans="1:8">
      <c r="A13" s="15" t="s">
        <v>2583</v>
      </c>
      <c r="C13" s="15" t="s">
        <v>2583</v>
      </c>
      <c r="D13" s="132" t="s">
        <v>7012</v>
      </c>
      <c r="E13" s="133">
        <v>158500</v>
      </c>
      <c r="F13" s="119" t="e">
        <f>VLOOKUP("*AS35S2SJ3FA-W*",[12]Лист_1!$A:$I,COLUMN([12]Лист_1!$I$10),0)</f>
        <v>#N/A</v>
      </c>
    </row>
    <row r="14" spans="1:8">
      <c r="A14" s="15" t="s">
        <v>2584</v>
      </c>
      <c r="C14" s="15" t="s">
        <v>2584</v>
      </c>
      <c r="D14" s="132"/>
      <c r="E14" s="133"/>
      <c r="F14" s="119">
        <f>VLOOKUP("*1U35MEC1FRA*",[12]Лист_1!$A:$I,COLUMN([12]Лист_1!$I$10),0)</f>
        <v>7</v>
      </c>
    </row>
    <row r="15" spans="1:8">
      <c r="A15" s="15" t="s">
        <v>2585</v>
      </c>
      <c r="C15" s="15" t="s">
        <v>2585</v>
      </c>
      <c r="D15" s="132" t="s">
        <v>7013</v>
      </c>
      <c r="E15" s="133">
        <v>180800</v>
      </c>
      <c r="F15" s="119" t="e">
        <f>VLOOKUP("*AS50S2SJ3FA-W*",[12]Лист_1!$A:$I,COLUMN([12]Лист_1!$I$10),0)</f>
        <v>#N/A</v>
      </c>
    </row>
    <row r="16" spans="1:8">
      <c r="A16" s="15" t="s">
        <v>2571</v>
      </c>
      <c r="C16" s="15" t="s">
        <v>2571</v>
      </c>
      <c r="D16" s="132"/>
      <c r="E16" s="133"/>
      <c r="F16" s="119">
        <f>VLOOKUP("*1U50JEC1FRA*",[12]Лист_1!$A:$I,COLUMN([12]Лист_1!$I$10),0)</f>
        <v>11</v>
      </c>
    </row>
    <row r="17" spans="1:6">
      <c r="A17" s="130" t="s">
        <v>7237</v>
      </c>
      <c r="B17" s="130"/>
      <c r="C17" s="130"/>
      <c r="D17" s="130"/>
      <c r="E17" s="130"/>
      <c r="F17" s="130"/>
    </row>
    <row r="18" spans="1:6">
      <c r="A18" s="15" t="s">
        <v>2580</v>
      </c>
      <c r="C18" s="15" t="s">
        <v>2580</v>
      </c>
      <c r="D18" s="132" t="s">
        <v>7014</v>
      </c>
      <c r="E18" s="133" cm="1">
        <f t="array" ref="E18">VLOOKUP("*AS25S2SJ3FA-W*",'[11]RAC DC'!$1:$1048576,COLUMN('[11]RAC DC'!$J$4:$J$5),0)</f>
        <v>148700</v>
      </c>
      <c r="F18" s="119">
        <f>VLOOKUP("*AS25S2SJ2FA-G*",[12]Лист_1!$A:$I,COLUMN([12]Лист_1!$I$10),0)</f>
        <v>10</v>
      </c>
    </row>
    <row r="19" spans="1:6">
      <c r="A19" s="15" t="s">
        <v>2569</v>
      </c>
      <c r="C19" s="15" t="s">
        <v>2569</v>
      </c>
      <c r="D19" s="132"/>
      <c r="E19" s="133"/>
      <c r="F19" s="119">
        <f>VLOOKUP("*1U25MECFRA*",[12]Лист_1!$A:$I,COLUMN([12]Лист_1!$I$10),0)</f>
        <v>12</v>
      </c>
    </row>
    <row r="20" spans="1:6">
      <c r="A20" s="15" t="s">
        <v>2572</v>
      </c>
      <c r="C20" s="15" t="s">
        <v>2572</v>
      </c>
      <c r="D20" s="132" t="s">
        <v>7015</v>
      </c>
      <c r="E20" s="133">
        <v>158500</v>
      </c>
      <c r="F20" s="119">
        <f>VLOOKUP("*AS35S2SJ2FA-G*",[12]Лист_1!$A:$I,COLUMN([12]Лист_1!$I$10),0)</f>
        <v>15</v>
      </c>
    </row>
    <row r="21" spans="1:6">
      <c r="A21" s="15" t="s">
        <v>2570</v>
      </c>
      <c r="C21" s="15" t="s">
        <v>2570</v>
      </c>
      <c r="D21" s="132"/>
      <c r="E21" s="133"/>
      <c r="F21" s="119">
        <f>VLOOKUP("*1U35MECFRA*",[12]Лист_1!$A:$I,COLUMN([12]Лист_1!$I$10),0)</f>
        <v>13</v>
      </c>
    </row>
    <row r="22" spans="1:6">
      <c r="A22" s="15" t="s">
        <v>2573</v>
      </c>
      <c r="C22" s="15" t="s">
        <v>2573</v>
      </c>
      <c r="D22" s="132" t="s">
        <v>7016</v>
      </c>
      <c r="E22" s="133">
        <v>180800</v>
      </c>
      <c r="F22" s="119">
        <f>VLOOKUP("*AS50S2SJ2FA-G*",[12]Лист_1!$A:$I,COLUMN([12]Лист_1!$I$10),0)</f>
        <v>6</v>
      </c>
    </row>
    <row r="23" spans="1:6">
      <c r="A23" s="15" t="s">
        <v>2571</v>
      </c>
      <c r="C23" s="15" t="s">
        <v>2571</v>
      </c>
      <c r="D23" s="132"/>
      <c r="E23" s="133"/>
      <c r="F23" s="119">
        <f>VLOOKUP("*1U50JEC1FRA*",[12]Лист_1!$A:$I,COLUMN([12]Лист_1!$I$10),0)</f>
        <v>11</v>
      </c>
    </row>
    <row r="24" spans="1:6">
      <c r="A24" s="130" t="s">
        <v>7238</v>
      </c>
      <c r="B24" s="130"/>
      <c r="C24" s="130"/>
      <c r="D24" s="130"/>
      <c r="E24" s="130"/>
      <c r="F24" s="130"/>
    </row>
    <row r="25" spans="1:6">
      <c r="A25" s="15" t="s">
        <v>2586</v>
      </c>
      <c r="C25" s="15" t="s">
        <v>2586</v>
      </c>
      <c r="D25" s="132" t="s">
        <v>7017</v>
      </c>
      <c r="E25" s="133" cm="1">
        <f t="array" ref="E25">VLOOKUP("*AS25S2SJ3FA-W*",'[11]RAC DC'!$1:$1048576,COLUMN('[11]RAC DC'!$J$4:$J$5),0)</f>
        <v>148700</v>
      </c>
      <c r="F25" s="119">
        <f>VLOOKUP("*AS25S2SJ3FA-G*",[12]Лист_1!$A:$I,COLUMN([12]Лист_1!$I$10),0)</f>
        <v>7</v>
      </c>
    </row>
    <row r="26" spans="1:6">
      <c r="A26" s="15" t="s">
        <v>2582</v>
      </c>
      <c r="C26" s="15" t="s">
        <v>2582</v>
      </c>
      <c r="D26" s="132"/>
      <c r="E26" s="133"/>
      <c r="F26" s="119">
        <f>VLOOKUP("*1U25MEC1FRA*",[12]Лист_1!$A:$I,COLUMN([12]Лист_1!$I$10),0)</f>
        <v>9</v>
      </c>
    </row>
    <row r="27" spans="1:6">
      <c r="A27" s="15" t="s">
        <v>2587</v>
      </c>
      <c r="C27" s="15" t="s">
        <v>2587</v>
      </c>
      <c r="D27" s="132" t="s">
        <v>7018</v>
      </c>
      <c r="E27" s="133">
        <v>158500</v>
      </c>
      <c r="F27" s="119">
        <f>VLOOKUP("*AS35S2SJ3FA-G*",[12]Лист_1!$A:$I,COLUMN([12]Лист_1!$I$10),0)</f>
        <v>5</v>
      </c>
    </row>
    <row r="28" spans="1:6">
      <c r="A28" s="15" t="s">
        <v>2584</v>
      </c>
      <c r="C28" s="15" t="s">
        <v>2584</v>
      </c>
      <c r="D28" s="132"/>
      <c r="E28" s="133"/>
      <c r="F28" s="119">
        <f>VLOOKUP("*1U35MEC1FRA*",[12]Лист_1!$A:$I,COLUMN([12]Лист_1!$I$10),0)</f>
        <v>7</v>
      </c>
    </row>
    <row r="29" spans="1:6">
      <c r="A29" s="15" t="s">
        <v>2588</v>
      </c>
      <c r="C29" s="15" t="s">
        <v>2588</v>
      </c>
      <c r="D29" s="132" t="s">
        <v>7019</v>
      </c>
      <c r="E29" s="133">
        <v>180800</v>
      </c>
      <c r="F29" s="119">
        <f>VLOOKUP("*AS50S2SJ3FA-G*",[12]Лист_1!$A:$I,COLUMN([12]Лист_1!$I$10),0)</f>
        <v>1</v>
      </c>
    </row>
    <row r="30" spans="1:6">
      <c r="A30" s="15" t="s">
        <v>2571</v>
      </c>
      <c r="C30" s="15" t="s">
        <v>2571</v>
      </c>
      <c r="D30" s="132"/>
      <c r="E30" s="133"/>
      <c r="F30" s="119">
        <f>VLOOKUP("*1U50JEC1FRA*",[12]Лист_1!$A:$I,COLUMN([12]Лист_1!$I$10),0)</f>
        <v>11</v>
      </c>
    </row>
    <row r="31" spans="1:6">
      <c r="A31" s="130" t="s">
        <v>7239</v>
      </c>
      <c r="B31" s="130"/>
      <c r="C31" s="130"/>
      <c r="D31" s="130"/>
      <c r="E31" s="130"/>
      <c r="F31" s="130"/>
    </row>
    <row r="32" spans="1:6">
      <c r="A32" s="15" t="s">
        <v>2574</v>
      </c>
      <c r="C32" s="15" t="s">
        <v>2574</v>
      </c>
      <c r="D32" s="132" t="s">
        <v>7020</v>
      </c>
      <c r="E32" s="133" cm="1">
        <f t="array" ref="E32">VLOOKUP("*AS25S2SJ3FA-W*",'[11]RAC DC'!$1:$1048576,COLUMN('[11]RAC DC'!$J$4:$J$5),0)</f>
        <v>148700</v>
      </c>
      <c r="F32" s="119" t="e">
        <f>VLOOKUP("*AS25S2SJ2FA-S*",[12]Лист_1!$A:$I,COLUMN([12]Лист_1!$I$10),0)</f>
        <v>#N/A</v>
      </c>
    </row>
    <row r="33" spans="1:6">
      <c r="A33" s="15" t="s">
        <v>2569</v>
      </c>
      <c r="C33" s="15" t="s">
        <v>2569</v>
      </c>
      <c r="D33" s="132"/>
      <c r="E33" s="133"/>
      <c r="F33" s="119">
        <f>VLOOKUP("*1U25MECFRA*",[12]Лист_1!$A:$I,COLUMN([12]Лист_1!$I$10),0)</f>
        <v>12</v>
      </c>
    </row>
    <row r="34" spans="1:6">
      <c r="A34" s="15" t="s">
        <v>2575</v>
      </c>
      <c r="C34" s="15" t="s">
        <v>2575</v>
      </c>
      <c r="D34" s="132" t="s">
        <v>7021</v>
      </c>
      <c r="E34" s="133">
        <v>158500</v>
      </c>
      <c r="F34" s="119">
        <f>VLOOKUP("*AS35S2SJ2FA-S*",[12]Лист_1!$A:$I,COLUMN([12]Лист_1!$I$10),0)</f>
        <v>5</v>
      </c>
    </row>
    <row r="35" spans="1:6">
      <c r="A35" s="15" t="s">
        <v>2570</v>
      </c>
      <c r="C35" s="15" t="s">
        <v>2570</v>
      </c>
      <c r="D35" s="132"/>
      <c r="E35" s="133"/>
      <c r="F35" s="119">
        <f>VLOOKUP("*1U35MECFRA*",[12]Лист_1!$A:$I,COLUMN([12]Лист_1!$I$10),0)</f>
        <v>13</v>
      </c>
    </row>
    <row r="36" spans="1:6">
      <c r="A36" s="15" t="s">
        <v>2576</v>
      </c>
      <c r="C36" s="15" t="s">
        <v>2576</v>
      </c>
      <c r="D36" s="132" t="s">
        <v>7022</v>
      </c>
      <c r="E36" s="133">
        <v>180800</v>
      </c>
      <c r="F36" s="119">
        <f>VLOOKUP("*AS50S2SJ2FA-S*",[12]Лист_1!$A:$I,COLUMN([12]Лист_1!$I$10),0)</f>
        <v>4</v>
      </c>
    </row>
    <row r="37" spans="1:6">
      <c r="A37" s="15" t="s">
        <v>2571</v>
      </c>
      <c r="C37" s="15" t="s">
        <v>2571</v>
      </c>
      <c r="D37" s="132"/>
      <c r="E37" s="133"/>
      <c r="F37" s="119">
        <f>VLOOKUP("*1U50JEC1FRA*",[12]Лист_1!$A:$I,COLUMN([12]Лист_1!$I$10),0)</f>
        <v>11</v>
      </c>
    </row>
    <row r="38" spans="1:6">
      <c r="A38" s="130" t="s">
        <v>7240</v>
      </c>
      <c r="B38" s="130"/>
      <c r="C38" s="130"/>
      <c r="D38" s="130"/>
      <c r="E38" s="130"/>
      <c r="F38" s="130"/>
    </row>
    <row r="39" spans="1:6">
      <c r="A39" s="15" t="s">
        <v>2589</v>
      </c>
      <c r="C39" s="15" t="s">
        <v>2589</v>
      </c>
      <c r="D39" s="132" t="s">
        <v>7023</v>
      </c>
      <c r="E39" s="133" cm="1">
        <f t="array" ref="E39">VLOOKUP("*AS25S2SJ3FA-W*",'[11]RAC DC'!$1:$1048576,COLUMN('[11]RAC DC'!$J$4:$J$5),0)</f>
        <v>148700</v>
      </c>
      <c r="F39" s="119">
        <f>VLOOKUP("*AS25S2SJ3FA-S*",[12]Лист_1!$A:$I,COLUMN([12]Лист_1!$I$10),0)</f>
        <v>20</v>
      </c>
    </row>
    <row r="40" spans="1:6">
      <c r="A40" s="15" t="s">
        <v>2582</v>
      </c>
      <c r="C40" s="15" t="s">
        <v>2582</v>
      </c>
      <c r="D40" s="132"/>
      <c r="E40" s="133"/>
      <c r="F40" s="119">
        <f>VLOOKUP("*1U25MEC1FRA*",[12]Лист_1!$A:$I,COLUMN([12]Лист_1!$I$10),0)</f>
        <v>9</v>
      </c>
    </row>
    <row r="41" spans="1:6">
      <c r="A41" s="15" t="s">
        <v>2590</v>
      </c>
      <c r="C41" s="15" t="s">
        <v>2590</v>
      </c>
      <c r="D41" s="132" t="s">
        <v>7024</v>
      </c>
      <c r="E41" s="133">
        <v>158500</v>
      </c>
      <c r="F41" s="119">
        <f>VLOOKUP("*AS35S2SJ3FA-S*",[12]Лист_1!$A:$I,COLUMN([12]Лист_1!$I$10),0)</f>
        <v>11</v>
      </c>
    </row>
    <row r="42" spans="1:6">
      <c r="A42" s="15" t="s">
        <v>2584</v>
      </c>
      <c r="C42" s="15" t="s">
        <v>2584</v>
      </c>
      <c r="D42" s="132"/>
      <c r="E42" s="133"/>
      <c r="F42" s="121">
        <f>VLOOKUP("*1U35MEC1FRA*",[12]Лист_1!$A:$I,COLUMN([12]Лист_1!$I$10),0)</f>
        <v>7</v>
      </c>
    </row>
    <row r="43" spans="1:6">
      <c r="A43" s="15" t="s">
        <v>2591</v>
      </c>
      <c r="C43" s="15" t="s">
        <v>2591</v>
      </c>
      <c r="D43" s="132" t="s">
        <v>7025</v>
      </c>
      <c r="E43" s="133">
        <v>180800</v>
      </c>
      <c r="F43" s="119" t="e">
        <f>VLOOKUP("*AS50S2SJ3FA-S*",[12]Лист_1!$A:$I,COLUMN([12]Лист_1!$I$10),0)</f>
        <v>#N/A</v>
      </c>
    </row>
    <row r="44" spans="1:6">
      <c r="A44" s="15" t="s">
        <v>2571</v>
      </c>
      <c r="C44" s="15" t="s">
        <v>2571</v>
      </c>
      <c r="D44" s="132"/>
      <c r="E44" s="133"/>
      <c r="F44" s="119">
        <f>VLOOKUP("*1U50JEC1FRA*",[12]Лист_1!$A:$I,COLUMN([12]Лист_1!$I$10),0)</f>
        <v>11</v>
      </c>
    </row>
    <row r="45" spans="1:6">
      <c r="A45" s="130" t="s">
        <v>7241</v>
      </c>
      <c r="B45" s="130"/>
      <c r="C45" s="130"/>
      <c r="D45" s="130"/>
      <c r="E45" s="130"/>
      <c r="F45" s="130"/>
    </row>
    <row r="46" spans="1:6">
      <c r="A46" s="15" t="s">
        <v>2592</v>
      </c>
      <c r="C46" s="15" t="s">
        <v>2592</v>
      </c>
      <c r="D46" s="132" t="s">
        <v>7026</v>
      </c>
      <c r="E46" s="133" cm="1">
        <f t="array" ref="E46">VLOOKUP("*AS25S2SF*",'[11]RAC DC'!$1:$1048576,COLUMN('[11]RAC DC'!$J$4:$J$5),0)</f>
        <v>87800</v>
      </c>
      <c r="F46" s="119" t="e">
        <f>VLOOKUP("*AS25S2SF2FA-W*",[12]Лист_1!$A:$I,COLUMN([12]Лист_1!$I$10),0)</f>
        <v>#N/A</v>
      </c>
    </row>
    <row r="47" spans="1:6">
      <c r="A47" s="15" t="s">
        <v>2593</v>
      </c>
      <c r="C47" s="15" t="s">
        <v>2593</v>
      </c>
      <c r="D47" s="132"/>
      <c r="E47" s="133"/>
      <c r="F47" s="119" t="e">
        <f>VLOOKUP("*1U25S2SM3FA*",[12]Лист_1!$A:$I,COLUMN([12]Лист_1!$I$10),0)</f>
        <v>#N/A</v>
      </c>
    </row>
    <row r="48" spans="1:6">
      <c r="A48" s="15" t="s">
        <v>2594</v>
      </c>
      <c r="C48" s="15" t="s">
        <v>2594</v>
      </c>
      <c r="D48" s="132" t="s">
        <v>7027</v>
      </c>
      <c r="E48" s="133" cm="1">
        <f t="array" ref="E48">VLOOKUP("*AS25S2SF*",'[11]RAC DC'!$1:$1048576,COLUMN('[11]RAC DC'!$J$4:$J$5),0)</f>
        <v>87800</v>
      </c>
      <c r="F48" s="119" t="e">
        <f>VLOOKUP("*AS25S2SF3FA-G*",[12]Лист_1!$A:$I,COLUMN([12]Лист_1!$I$10),0)</f>
        <v>#N/A</v>
      </c>
    </row>
    <row r="49" spans="1:6">
      <c r="A49" s="15" t="s">
        <v>2593</v>
      </c>
      <c r="C49" s="15" t="s">
        <v>2593</v>
      </c>
      <c r="D49" s="132"/>
      <c r="E49" s="133"/>
      <c r="F49" s="119" t="e">
        <f>VLOOKUP("*1U25S2SM3FA*",[12]Лист_1!$A:$I,COLUMN([12]Лист_1!$I$10),0)</f>
        <v>#N/A</v>
      </c>
    </row>
    <row r="50" spans="1:6">
      <c r="A50" s="15" t="s">
        <v>2595</v>
      </c>
      <c r="C50" s="15" t="s">
        <v>2595</v>
      </c>
      <c r="D50" s="132" t="s">
        <v>7028</v>
      </c>
      <c r="E50" s="133" cm="1">
        <f t="array" ref="E50">VLOOKUP("*AS25S2SF*",'[11]RAC DC'!$1:$1048576,COLUMN('[11]RAC DC'!$J$4:$J$5),0)</f>
        <v>87800</v>
      </c>
      <c r="F50" s="119" t="e">
        <f>VLOOKUP("*AS25S2SF2FA-B*",[12]Лист_1!$A:$I,COLUMN([12]Лист_1!$I$10),0)</f>
        <v>#N/A</v>
      </c>
    </row>
    <row r="51" spans="1:6">
      <c r="A51" s="15" t="s">
        <v>2593</v>
      </c>
      <c r="C51" s="15" t="s">
        <v>2593</v>
      </c>
      <c r="D51" s="132"/>
      <c r="E51" s="133"/>
      <c r="F51" s="119" t="e">
        <f>VLOOKUP("*1U25S2SM3FA*",[12]Лист_1!$A:$I,COLUMN([12]Лист_1!$I$10),0)</f>
        <v>#N/A</v>
      </c>
    </row>
    <row r="52" spans="1:6">
      <c r="A52" s="15" t="s">
        <v>2596</v>
      </c>
      <c r="C52" s="15" t="s">
        <v>2596</v>
      </c>
      <c r="D52" s="132" t="s">
        <v>7029</v>
      </c>
      <c r="E52" s="133" cm="1">
        <f t="array" ref="E52">VLOOKUP("*AS35S2SF*",'[11]RAC DC'!$1:$1048576,COLUMN('[11]RAC DC'!$J$4:$J$5),0)</f>
        <v>100500</v>
      </c>
      <c r="F52" s="119">
        <f>VLOOKUP("*AS35S2SF2FA-W*",[12]Лист_1!$A:$I,COLUMN([12]Лист_1!$I$10),0)</f>
        <v>37</v>
      </c>
    </row>
    <row r="53" spans="1:6">
      <c r="A53" s="15" t="s">
        <v>2597</v>
      </c>
      <c r="C53" s="15" t="s">
        <v>2597</v>
      </c>
      <c r="D53" s="132"/>
      <c r="E53" s="133"/>
      <c r="F53" s="119">
        <f>VLOOKUP("*1U35S2SM3FA*",[12]Лист_1!$A:$I,COLUMN([12]Лист_1!$I$10),0)</f>
        <v>3</v>
      </c>
    </row>
    <row r="54" spans="1:6">
      <c r="A54" s="15" t="s">
        <v>2598</v>
      </c>
      <c r="C54" s="15" t="s">
        <v>2598</v>
      </c>
      <c r="D54" s="132" t="s">
        <v>7030</v>
      </c>
      <c r="E54" s="133" cm="1">
        <f t="array" ref="E54">VLOOKUP("*AS35S2SF*",'[11]RAC DC'!$1:$1048576,COLUMN('[11]RAC DC'!$J$4:$J$5),0)</f>
        <v>100500</v>
      </c>
      <c r="F54" s="119">
        <f>VLOOKUP("*AS35S2SF3FA-G*",[12]Лист_1!$A:$I,COLUMN([12]Лист_1!$I$10),0)</f>
        <v>19</v>
      </c>
    </row>
    <row r="55" spans="1:6">
      <c r="A55" s="15" t="s">
        <v>2597</v>
      </c>
      <c r="C55" s="15" t="s">
        <v>2597</v>
      </c>
      <c r="D55" s="132"/>
      <c r="E55" s="133"/>
      <c r="F55" s="119">
        <f>VLOOKUP("*1U35S2SM3FA*",[12]Лист_1!$A:$I,COLUMN([12]Лист_1!$I$10),0)</f>
        <v>3</v>
      </c>
    </row>
    <row r="56" spans="1:6">
      <c r="A56" s="15" t="s">
        <v>2599</v>
      </c>
      <c r="C56" s="15" t="s">
        <v>2599</v>
      </c>
      <c r="D56" s="132" t="s">
        <v>7031</v>
      </c>
      <c r="E56" s="133" cm="1">
        <f t="array" ref="E56">VLOOKUP("*AS35S2SF*",'[11]RAC DC'!$1:$1048576,COLUMN('[11]RAC DC'!$J$4:$J$5),0)</f>
        <v>100500</v>
      </c>
      <c r="F56" s="119">
        <f>VLOOKUP("*AS35S2SF2FA-B*",[12]Лист_1!$A:$I,COLUMN([12]Лист_1!$I$10),0)</f>
        <v>3</v>
      </c>
    </row>
    <row r="57" spans="1:6">
      <c r="A57" s="15" t="s">
        <v>2597</v>
      </c>
      <c r="C57" s="15" t="s">
        <v>2597</v>
      </c>
      <c r="D57" s="132"/>
      <c r="E57" s="133"/>
      <c r="F57" s="119">
        <f>VLOOKUP("*1U35S2SM3FA*",[12]Лист_1!$A:$I,COLUMN([12]Лист_1!$I$10),0)</f>
        <v>3</v>
      </c>
    </row>
    <row r="58" spans="1:6">
      <c r="A58" s="15" t="s">
        <v>2600</v>
      </c>
      <c r="C58" s="15" t="s">
        <v>2600</v>
      </c>
      <c r="D58" s="132" t="s">
        <v>7032</v>
      </c>
      <c r="E58" s="133" cm="1">
        <f t="array" ref="E58">VLOOKUP("*AS50S2SF*",'[11]RAC DC'!$1:$1048576,COLUMN('[11]RAC DC'!$J$4:$J$5),0)</f>
        <v>143100</v>
      </c>
      <c r="F58" s="119" t="e">
        <f>VLOOKUP("*AS50S2SF2FA-W*",[12]Лист_1!$A:$I,COLUMN([12]Лист_1!$I$10),0)</f>
        <v>#N/A</v>
      </c>
    </row>
    <row r="59" spans="1:6">
      <c r="A59" s="15" t="s">
        <v>2601</v>
      </c>
      <c r="C59" s="15" t="s">
        <v>2601</v>
      </c>
      <c r="D59" s="132"/>
      <c r="E59" s="133"/>
      <c r="F59" s="119">
        <f>VLOOKUP("*1U50S2SJ3FA*",[12]Лист_1!$A:$I,COLUMN([12]Лист_1!$I$10),0)</f>
        <v>101</v>
      </c>
    </row>
    <row r="60" spans="1:6">
      <c r="A60" s="15" t="s">
        <v>2602</v>
      </c>
      <c r="C60" s="15" t="s">
        <v>2602</v>
      </c>
      <c r="D60" s="132" t="s">
        <v>7033</v>
      </c>
      <c r="E60" s="133" cm="1">
        <f t="array" ref="E60">VLOOKUP("*AS50S2SF*",'[11]RAC DC'!$1:$1048576,COLUMN('[11]RAC DC'!$J$4:$J$5),0)</f>
        <v>143100</v>
      </c>
      <c r="F60" s="119">
        <f>VLOOKUP("*AS50S2SF3FA-G*",[12]Лист_1!$A:$I,COLUMN([12]Лист_1!$I$10),0)</f>
        <v>3</v>
      </c>
    </row>
    <row r="61" spans="1:6">
      <c r="A61" s="15" t="s">
        <v>2601</v>
      </c>
      <c r="C61" s="15" t="s">
        <v>2601</v>
      </c>
      <c r="D61" s="132"/>
      <c r="E61" s="133"/>
      <c r="F61" s="119">
        <f>VLOOKUP("*1U50S2SJ3FA*",[12]Лист_1!$A:$I,COLUMN([12]Лист_1!$I$10),0)</f>
        <v>101</v>
      </c>
    </row>
    <row r="62" spans="1:6">
      <c r="A62" s="15" t="s">
        <v>2603</v>
      </c>
      <c r="C62" s="15" t="s">
        <v>2603</v>
      </c>
      <c r="D62" s="132" t="s">
        <v>7034</v>
      </c>
      <c r="E62" s="133" cm="1">
        <f t="array" ref="E62">VLOOKUP("*AS50S2SF*",'[11]RAC DC'!$1:$1048576,COLUMN('[11]RAC DC'!$J$4:$J$5),0)</f>
        <v>143100</v>
      </c>
      <c r="F62" s="119" t="e">
        <f>VLOOKUP("*AS50S2SF2FA-B*",[12]Лист_1!$A:$I,COLUMN([12]Лист_1!$I$10),0)</f>
        <v>#N/A</v>
      </c>
    </row>
    <row r="63" spans="1:6">
      <c r="A63" s="15" t="s">
        <v>2601</v>
      </c>
      <c r="C63" s="15" t="s">
        <v>2601</v>
      </c>
      <c r="D63" s="132"/>
      <c r="E63" s="133"/>
      <c r="F63" s="119">
        <f>VLOOKUP("*1U50S2SJ3FA*",[12]Лист_1!$A:$I,COLUMN([12]Лист_1!$I$10),0)</f>
        <v>101</v>
      </c>
    </row>
    <row r="64" spans="1:6">
      <c r="A64" s="15" t="s">
        <v>2604</v>
      </c>
      <c r="C64" s="15" t="s">
        <v>2604</v>
      </c>
      <c r="D64" s="132" t="s">
        <v>7035</v>
      </c>
      <c r="E64" s="133" cm="1">
        <f t="array" ref="E64">VLOOKUP("*AS70S2SF*",'[11]RAC DC'!$1:$1048576,COLUMN('[11]RAC DC'!$J$4:$J$5),0)</f>
        <v>192300</v>
      </c>
      <c r="F64" s="119">
        <f>VLOOKUP("*AS70S2SF2FA-W*",[12]Лист_1!$A:$I,COLUMN([12]Лист_1!$I$10),0)</f>
        <v>0</v>
      </c>
    </row>
    <row r="65" spans="1:6">
      <c r="A65" s="15" t="s">
        <v>2605</v>
      </c>
      <c r="C65" s="15" t="s">
        <v>2605</v>
      </c>
      <c r="D65" s="132"/>
      <c r="E65" s="133"/>
      <c r="F65" s="119">
        <f>VLOOKUP("*1U70S2SJ2FA*",[12]Лист_1!$A:$I,COLUMN([12]Лист_1!$I$10),0)</f>
        <v>41</v>
      </c>
    </row>
    <row r="66" spans="1:6">
      <c r="A66" s="15" t="s">
        <v>2606</v>
      </c>
      <c r="C66" s="15" t="s">
        <v>2606</v>
      </c>
      <c r="D66" s="132" t="s">
        <v>7036</v>
      </c>
      <c r="E66" s="133" cm="1">
        <f t="array" ref="E66">VLOOKUP("*AS70S2SF*",'[11]RAC DC'!$1:$1048576,COLUMN('[11]RAC DC'!$J$4:$J$5),0)</f>
        <v>192300</v>
      </c>
      <c r="F66" s="119">
        <f>VLOOKUP("*AS70S2SF3FA-G*",[12]Лист_1!$A:$I,COLUMN([12]Лист_1!$I$10),0)</f>
        <v>10</v>
      </c>
    </row>
    <row r="67" spans="1:6">
      <c r="A67" s="15" t="s">
        <v>2605</v>
      </c>
      <c r="C67" s="15" t="s">
        <v>2605</v>
      </c>
      <c r="D67" s="132"/>
      <c r="E67" s="133"/>
      <c r="F67" s="119">
        <f>VLOOKUP("*1U70S2SJ2FA*",[12]Лист_1!$A:$I,COLUMN([12]Лист_1!$I$10),0)</f>
        <v>41</v>
      </c>
    </row>
    <row r="68" spans="1:6">
      <c r="A68" s="15" t="s">
        <v>2607</v>
      </c>
      <c r="C68" s="15" t="s">
        <v>2607</v>
      </c>
      <c r="D68" s="132" t="s">
        <v>7037</v>
      </c>
      <c r="E68" s="133" cm="1">
        <f t="array" ref="E68">VLOOKUP("*AS70S2SF*",'[11]RAC DC'!$1:$1048576,COLUMN('[11]RAC DC'!$J$4:$J$5),0)</f>
        <v>192300</v>
      </c>
      <c r="F68" s="119">
        <f>VLOOKUP("*AS70S2SF2FA-B*",[12]Лист_1!$A:$I,COLUMN([12]Лист_1!$I$10),0)</f>
        <v>10</v>
      </c>
    </row>
    <row r="69" spans="1:6">
      <c r="A69" s="15" t="s">
        <v>2605</v>
      </c>
      <c r="C69" s="15" t="s">
        <v>2605</v>
      </c>
      <c r="D69" s="132"/>
      <c r="E69" s="133"/>
      <c r="F69" s="119">
        <f>VLOOKUP("*1U70S2SJ2FA*",[12]Лист_1!$A:$I,COLUMN([12]Лист_1!$I$10),0)</f>
        <v>41</v>
      </c>
    </row>
    <row r="70" spans="1:6">
      <c r="A70" s="130" t="s">
        <v>7242</v>
      </c>
      <c r="B70" s="130"/>
      <c r="C70" s="130"/>
      <c r="D70" s="130"/>
      <c r="E70" s="130"/>
      <c r="F70" s="130"/>
    </row>
    <row r="71" spans="1:6">
      <c r="A71" s="15" t="s">
        <v>2608</v>
      </c>
      <c r="C71" s="15" t="s">
        <v>2608</v>
      </c>
      <c r="D71" s="132" t="s">
        <v>7038</v>
      </c>
      <c r="E71" s="133" cm="1">
        <f t="array" ref="E71">VLOOKUP("*AS25S2SF*",'[11]RAC DC'!$1:$1048576,COLUMN('[11]RAC DC'!$J$4:$J$5),0)</f>
        <v>87800</v>
      </c>
      <c r="F71" s="119">
        <f>VLOOKUP("*AS25S2SF3FA-W*",[12]Лист_1!$A:$I,COLUMN([12]Лист_1!$I$10),0)</f>
        <v>1</v>
      </c>
    </row>
    <row r="72" spans="1:6">
      <c r="A72" s="15" t="s">
        <v>2609</v>
      </c>
      <c r="C72" s="15" t="s">
        <v>2609</v>
      </c>
      <c r="D72" s="132"/>
      <c r="E72" s="133"/>
      <c r="F72" s="119">
        <f>VLOOKUP("*1U25S2SM4FA*",[12]Лист_1!$A:$I,COLUMN([12]Лист_1!$I$10),0)</f>
        <v>204</v>
      </c>
    </row>
    <row r="73" spans="1:6">
      <c r="A73" s="15" t="s">
        <v>2610</v>
      </c>
      <c r="C73" s="15" t="s">
        <v>2610</v>
      </c>
      <c r="D73" s="132" t="s">
        <v>7039</v>
      </c>
      <c r="E73" s="133" cm="1">
        <f t="array" ref="E73">VLOOKUP("*AS25S2SF*",'[11]RAC DC'!$1:$1048576,COLUMN('[11]RAC DC'!$J$4:$J$5),0)</f>
        <v>87800</v>
      </c>
      <c r="F73" s="119">
        <f>VLOOKUP("*AS25S2SF4FA-G*",[12]Лист_1!$A:$I,COLUMN([12]Лист_1!$I$10),0)</f>
        <v>122</v>
      </c>
    </row>
    <row r="74" spans="1:6">
      <c r="A74" s="15" t="s">
        <v>2609</v>
      </c>
      <c r="C74" s="15" t="s">
        <v>2609</v>
      </c>
      <c r="D74" s="132"/>
      <c r="E74" s="133"/>
      <c r="F74" s="119">
        <f>VLOOKUP("*1U25S2SM4FA*",[12]Лист_1!$A:$I,COLUMN([12]Лист_1!$I$10),0)</f>
        <v>204</v>
      </c>
    </row>
    <row r="75" spans="1:6">
      <c r="A75" s="15" t="s">
        <v>2611</v>
      </c>
      <c r="C75" s="15" t="s">
        <v>2611</v>
      </c>
      <c r="D75" s="132" t="s">
        <v>7040</v>
      </c>
      <c r="E75" s="133" cm="1">
        <f t="array" ref="E75">VLOOKUP("*AS25S2SF*",'[11]RAC DC'!$1:$1048576,COLUMN('[11]RAC DC'!$J$4:$J$5),0)</f>
        <v>87800</v>
      </c>
      <c r="F75" s="119">
        <f>VLOOKUP("*AS25S2SF3FA-B*",[12]Лист_1!$A:$I,COLUMN([12]Лист_1!$I$10),0)</f>
        <v>0</v>
      </c>
    </row>
    <row r="76" spans="1:6">
      <c r="A76" s="15" t="s">
        <v>2609</v>
      </c>
      <c r="C76" s="15" t="s">
        <v>2609</v>
      </c>
      <c r="D76" s="132"/>
      <c r="E76" s="133"/>
      <c r="F76" s="119">
        <f>VLOOKUP("*1U25S2SM4FA*",[12]Лист_1!$A:$I,COLUMN([12]Лист_1!$I$10),0)</f>
        <v>204</v>
      </c>
    </row>
    <row r="77" spans="1:6">
      <c r="A77" s="15" t="s">
        <v>2612</v>
      </c>
      <c r="C77" s="15" t="s">
        <v>2612</v>
      </c>
      <c r="D77" s="132" t="s">
        <v>7041</v>
      </c>
      <c r="E77" s="133" cm="1">
        <f t="array" ref="E77">VLOOKUP("*AS35S2SF*",'[11]RAC DC'!$1:$1048576,COLUMN('[11]RAC DC'!$J$4:$J$5),0)</f>
        <v>100500</v>
      </c>
      <c r="F77" s="119">
        <f>VLOOKUP("*AS35S2SF3FA-W*",[12]Лист_1!$A:$I,COLUMN([12]Лист_1!$I$10),0)</f>
        <v>25</v>
      </c>
    </row>
    <row r="78" spans="1:6">
      <c r="A78" s="15" t="s">
        <v>2613</v>
      </c>
      <c r="C78" s="15" t="s">
        <v>2613</v>
      </c>
      <c r="D78" s="132"/>
      <c r="E78" s="133"/>
      <c r="F78" s="119">
        <f>VLOOKUP("*1U35S2SM4FA*",[12]Лист_1!$A:$I,COLUMN([12]Лист_1!$I$10),0)</f>
        <v>408</v>
      </c>
    </row>
    <row r="79" spans="1:6">
      <c r="A79" s="15" t="s">
        <v>2614</v>
      </c>
      <c r="C79" s="15" t="s">
        <v>2614</v>
      </c>
      <c r="D79" s="132" t="s">
        <v>7042</v>
      </c>
      <c r="E79" s="133" cm="1">
        <f t="array" ref="E79">VLOOKUP("*AS35S2SF*",'[11]RAC DC'!$1:$1048576,COLUMN('[11]RAC DC'!$J$4:$J$5),0)</f>
        <v>100500</v>
      </c>
      <c r="F79" s="119">
        <f>VLOOKUP("*AS35S2SF4FA-G*",[12]Лист_1!$A:$I,COLUMN([12]Лист_1!$I$10),0)</f>
        <v>140</v>
      </c>
    </row>
    <row r="80" spans="1:6">
      <c r="A80" s="15" t="s">
        <v>2613</v>
      </c>
      <c r="C80" s="15" t="s">
        <v>2613</v>
      </c>
      <c r="D80" s="132"/>
      <c r="E80" s="133"/>
      <c r="F80" s="119">
        <f>VLOOKUP("*1U35S2SM4FA*",[12]Лист_1!$A:$I,COLUMN([12]Лист_1!$I$10),0)</f>
        <v>408</v>
      </c>
    </row>
    <row r="81" spans="1:6">
      <c r="A81" s="15" t="s">
        <v>2615</v>
      </c>
      <c r="C81" s="15" t="s">
        <v>2615</v>
      </c>
      <c r="D81" s="132" t="s">
        <v>7043</v>
      </c>
      <c r="E81" s="133" cm="1">
        <f t="array" ref="E81">VLOOKUP("*AS35S2SF*",'[11]RAC DC'!$1:$1048576,COLUMN('[11]RAC DC'!$J$4:$J$5),0)</f>
        <v>100500</v>
      </c>
      <c r="F81" s="119">
        <f>VLOOKUP("*AS35S2SF3FA-B*",[12]Лист_1!$A:$I,COLUMN([12]Лист_1!$I$10),0)</f>
        <v>105</v>
      </c>
    </row>
    <row r="82" spans="1:6">
      <c r="A82" s="15" t="s">
        <v>2613</v>
      </c>
      <c r="C82" s="15" t="s">
        <v>2613</v>
      </c>
      <c r="D82" s="132"/>
      <c r="E82" s="133"/>
      <c r="F82" s="119">
        <f>VLOOKUP("*1U35S2SM4FA*",[12]Лист_1!$A:$I,COLUMN([12]Лист_1!$I$10),0)</f>
        <v>408</v>
      </c>
    </row>
    <row r="83" spans="1:6">
      <c r="A83" s="15" t="s">
        <v>2616</v>
      </c>
      <c r="C83" s="15" t="s">
        <v>2616</v>
      </c>
      <c r="D83" s="132" t="s">
        <v>7044</v>
      </c>
      <c r="E83" s="133" cm="1">
        <f t="array" ref="E83">VLOOKUP("*AS50S2SF*",'[11]RAC DC'!$1:$1048576,COLUMN('[11]RAC DC'!$J$4:$J$5),0)</f>
        <v>143100</v>
      </c>
      <c r="F83" s="119">
        <f>VLOOKUP("*AS50S2SF3FA-W*",[12]Лист_1!$A:$I,COLUMN([12]Лист_1!$I$10),0)</f>
        <v>1</v>
      </c>
    </row>
    <row r="84" spans="1:6">
      <c r="A84" s="15" t="s">
        <v>2601</v>
      </c>
      <c r="C84" s="15" t="s">
        <v>2601</v>
      </c>
      <c r="D84" s="132"/>
      <c r="E84" s="133"/>
      <c r="F84" s="119">
        <f>VLOOKUP("*1U50S2SJ3FA*",[12]Лист_1!$A:$I,COLUMN([12]Лист_1!$I$10),0)</f>
        <v>101</v>
      </c>
    </row>
    <row r="85" spans="1:6">
      <c r="A85" s="15" t="s">
        <v>2617</v>
      </c>
      <c r="C85" s="15" t="s">
        <v>2617</v>
      </c>
      <c r="D85" s="132" t="s">
        <v>7045</v>
      </c>
      <c r="E85" s="133" cm="1">
        <f t="array" ref="E85">VLOOKUP("*AS50S2SF*",'[11]RAC DC'!$1:$1048576,COLUMN('[11]RAC DC'!$J$4:$J$5),0)</f>
        <v>143100</v>
      </c>
      <c r="F85" s="119">
        <f>VLOOKUP("*AS50S2SF4FA-G*",[12]Лист_1!$A:$I,COLUMN([12]Лист_1!$I$10),0)</f>
        <v>17</v>
      </c>
    </row>
    <row r="86" spans="1:6">
      <c r="A86" s="15" t="s">
        <v>2601</v>
      </c>
      <c r="C86" s="15" t="s">
        <v>2601</v>
      </c>
      <c r="D86" s="132"/>
      <c r="E86" s="133"/>
      <c r="F86" s="119">
        <f>VLOOKUP("*1U50S2SJ3FA*",[12]Лист_1!$A:$I,COLUMN([12]Лист_1!$I$10),0)</f>
        <v>101</v>
      </c>
    </row>
    <row r="87" spans="1:6">
      <c r="A87" s="15" t="s">
        <v>2618</v>
      </c>
      <c r="C87" s="15" t="s">
        <v>2618</v>
      </c>
      <c r="D87" s="132" t="s">
        <v>7046</v>
      </c>
      <c r="E87" s="133" cm="1">
        <f t="array" ref="E87">VLOOKUP("*AS50S2SF*",'[11]RAC DC'!$1:$1048576,COLUMN('[11]RAC DC'!$J$4:$J$5),0)</f>
        <v>143100</v>
      </c>
      <c r="F87" s="119">
        <f>VLOOKUP("*AS50S2SF3FA-B*",[12]Лист_1!$A:$I,COLUMN([12]Лист_1!$I$10),0)</f>
        <v>9</v>
      </c>
    </row>
    <row r="88" spans="1:6">
      <c r="A88" s="15" t="s">
        <v>2601</v>
      </c>
      <c r="C88" s="15" t="s">
        <v>2601</v>
      </c>
      <c r="D88" s="132"/>
      <c r="E88" s="133"/>
      <c r="F88" s="119">
        <f>VLOOKUP("*1U50S2SJ3FA*",[12]Лист_1!$A:$I,COLUMN([12]Лист_1!$I$10),0)</f>
        <v>101</v>
      </c>
    </row>
    <row r="89" spans="1:6">
      <c r="A89" s="15" t="s">
        <v>2619</v>
      </c>
      <c r="C89" s="15" t="s">
        <v>2619</v>
      </c>
      <c r="D89" s="132" t="s">
        <v>7047</v>
      </c>
      <c r="E89" s="133" cm="1">
        <f t="array" ref="E89">VLOOKUP("*AS70S2SF*",'[11]RAC DC'!$1:$1048576,COLUMN('[11]RAC DC'!$J$4:$J$5),0)</f>
        <v>192300</v>
      </c>
      <c r="F89" s="119">
        <f>VLOOKUP("*AS70S2SF3FA-W*",[12]Лист_1!$A:$I,COLUMN([12]Лист_1!$I$10),0)</f>
        <v>6</v>
      </c>
    </row>
    <row r="90" spans="1:6">
      <c r="A90" s="15" t="s">
        <v>2605</v>
      </c>
      <c r="C90" s="15" t="s">
        <v>2605</v>
      </c>
      <c r="D90" s="132"/>
      <c r="E90" s="133"/>
      <c r="F90" s="119">
        <f>VLOOKUP("*1U70S2SJ2FA*",[12]Лист_1!$A:$I,COLUMN([12]Лист_1!$I$10),0)</f>
        <v>41</v>
      </c>
    </row>
    <row r="91" spans="1:6">
      <c r="A91" s="15" t="s">
        <v>2620</v>
      </c>
      <c r="C91" s="15" t="s">
        <v>2620</v>
      </c>
      <c r="D91" s="132" t="s">
        <v>7048</v>
      </c>
      <c r="E91" s="133" cm="1">
        <f t="array" ref="E91">VLOOKUP("*AS70S2SF*",'[11]RAC DC'!$1:$1048576,COLUMN('[11]RAC DC'!$J$4:$J$5),0)</f>
        <v>192300</v>
      </c>
      <c r="F91" s="119" t="e">
        <f>VLOOKUP("*AS70S2SF4FA-G*",[12]Лист_1!$A:$I,COLUMN([12]Лист_1!$I$10),0)</f>
        <v>#N/A</v>
      </c>
    </row>
    <row r="92" spans="1:6">
      <c r="A92" s="15" t="s">
        <v>2605</v>
      </c>
      <c r="C92" s="15" t="s">
        <v>2605</v>
      </c>
      <c r="D92" s="132"/>
      <c r="E92" s="133"/>
      <c r="F92" s="119">
        <f>VLOOKUP("*1U70S2SJ2FA*",[12]Лист_1!$A:$I,COLUMN([12]Лист_1!$I$10),0)</f>
        <v>41</v>
      </c>
    </row>
    <row r="93" spans="1:6">
      <c r="A93" s="15" t="s">
        <v>2621</v>
      </c>
      <c r="C93" s="15" t="s">
        <v>2621</v>
      </c>
      <c r="D93" s="132" t="s">
        <v>7049</v>
      </c>
      <c r="E93" s="133" cm="1">
        <f t="array" ref="E93">VLOOKUP("*AS70S2SF*",'[11]RAC DC'!$1:$1048576,COLUMN('[11]RAC DC'!$J$4:$J$5),0)</f>
        <v>192300</v>
      </c>
      <c r="F93" s="119" t="e">
        <f>VLOOKUP("*AS70S2SF3FA-B*",[12]Лист_1!$A:$I,COLUMN([12]Лист_1!$I$10),0)</f>
        <v>#N/A</v>
      </c>
    </row>
    <row r="94" spans="1:6">
      <c r="A94" s="15" t="s">
        <v>2605</v>
      </c>
      <c r="C94" s="15" t="s">
        <v>2605</v>
      </c>
      <c r="D94" s="132"/>
      <c r="E94" s="133"/>
      <c r="F94" s="119">
        <f>VLOOKUP("*1U70S2SJ2FA*",[12]Лист_1!$A:$I,COLUMN([12]Лист_1!$I$10),0)</f>
        <v>41</v>
      </c>
    </row>
    <row r="95" spans="1:6">
      <c r="A95" s="130" t="s">
        <v>7243</v>
      </c>
      <c r="B95" s="130"/>
      <c r="C95" s="130"/>
      <c r="D95" s="130"/>
      <c r="E95" s="130"/>
      <c r="F95" s="130"/>
    </row>
    <row r="96" spans="1:6">
      <c r="A96" s="15" t="s">
        <v>2622</v>
      </c>
      <c r="C96" s="15" t="s">
        <v>2622</v>
      </c>
      <c r="D96" s="132" t="s">
        <v>7050</v>
      </c>
      <c r="E96" s="133" cm="1">
        <f t="array" ref="E96">VLOOKUP("*AS20SHP2HRA-W*",'[11]RAC DC'!$1:$1048576,COLUMN('[11]RAC DC'!$J$4:$J$5),0)</f>
        <v>59900</v>
      </c>
      <c r="F96" s="119">
        <f>VLOOKUP("*AS20SHP1HRA-W*",[12]Лист_1!$A:$I,COLUMN([12]Лист_1!$I$10),0)</f>
        <v>1</v>
      </c>
    </row>
    <row r="97" spans="1:6">
      <c r="A97" s="15" t="s">
        <v>2623</v>
      </c>
      <c r="C97" s="15" t="s">
        <v>2623</v>
      </c>
      <c r="D97" s="132"/>
      <c r="E97" s="133"/>
      <c r="F97" s="119">
        <f>VLOOKUP("*1U20SHP1FRA*",[12]Лист_1!$A:$I,COLUMN([12]Лист_1!$I$10),0)</f>
        <v>3</v>
      </c>
    </row>
    <row r="98" spans="1:6">
      <c r="A98" s="15" t="s">
        <v>2624</v>
      </c>
      <c r="C98" s="15" t="s">
        <v>2624</v>
      </c>
      <c r="D98" s="132" t="s">
        <v>7051</v>
      </c>
      <c r="E98" s="133" cm="1">
        <f t="array" ref="E98">VLOOKUP("*AS20SHP2HRA-W*",'[11]RAC DC'!$1:$1048576,COLUMN('[11]RAC DC'!$J$4:$J$5),0)</f>
        <v>59900</v>
      </c>
      <c r="F98" s="119">
        <f>VLOOKUP("*AS20SHP1HRA-C*",[12]Лист_1!$A:$I,COLUMN([12]Лист_1!$I$10),0)</f>
        <v>0</v>
      </c>
    </row>
    <row r="99" spans="1:6">
      <c r="A99" s="15" t="s">
        <v>2623</v>
      </c>
      <c r="C99" s="15" t="s">
        <v>2623</v>
      </c>
      <c r="D99" s="132"/>
      <c r="E99" s="133"/>
      <c r="F99" s="119">
        <f>VLOOKUP("*1U20SHP1FRA*",[12]Лист_1!$A:$I,COLUMN([12]Лист_1!$I$10),0)</f>
        <v>3</v>
      </c>
    </row>
    <row r="100" spans="1:6">
      <c r="A100" s="15" t="s">
        <v>2625</v>
      </c>
      <c r="C100" s="15" t="s">
        <v>2625</v>
      </c>
      <c r="D100" s="132" t="s">
        <v>7052</v>
      </c>
      <c r="E100" s="133" cm="1">
        <f t="array" ref="E100">VLOOKUP("*AS20SHP2HRA-S*",'[11]RAC DC'!$1:$1048576,COLUMN('[11]RAC DC'!$J$4:$J$5),0)</f>
        <v>65400</v>
      </c>
      <c r="F100" s="119">
        <f>VLOOKUP("*AS20SHP1HRA-S*",[12]Лист_1!$A:$I,COLUMN([12]Лист_1!$I$10),0)</f>
        <v>3</v>
      </c>
    </row>
    <row r="101" spans="1:6">
      <c r="A101" s="15" t="s">
        <v>2623</v>
      </c>
      <c r="C101" s="15" t="s">
        <v>2623</v>
      </c>
      <c r="D101" s="132"/>
      <c r="E101" s="133"/>
      <c r="F101" s="119">
        <f>VLOOKUP("*1U20SHP1FRA*",[12]Лист_1!$A:$I,COLUMN([12]Лист_1!$I$10),0)</f>
        <v>3</v>
      </c>
    </row>
    <row r="102" spans="1:6">
      <c r="A102" s="15" t="s">
        <v>2626</v>
      </c>
      <c r="C102" s="15" t="s">
        <v>2626</v>
      </c>
      <c r="D102" s="132" t="s">
        <v>7053</v>
      </c>
      <c r="E102" s="133" cm="1">
        <f t="array" ref="E102">VLOOKUP("*AS25SHP2HRA-W*",'[11]RAC DC'!$1:$1048576,COLUMN('[11]RAC DC'!$J$4:$J$5),0)</f>
        <v>63200</v>
      </c>
      <c r="F102" s="119">
        <f>VLOOKUP("*AS25SHP1HRA-W*",[12]Лист_1!$A:$I,COLUMN([12]Лист_1!$I$10),0)</f>
        <v>0</v>
      </c>
    </row>
    <row r="103" spans="1:6">
      <c r="A103" s="15" t="s">
        <v>2627</v>
      </c>
      <c r="C103" s="15" t="s">
        <v>2627</v>
      </c>
      <c r="D103" s="132"/>
      <c r="E103" s="133"/>
      <c r="F103" s="119">
        <f>VLOOKUP("*1U25SHP1FRA*",[12]Лист_1!$A:$I,COLUMN([12]Лист_1!$I$10),0)</f>
        <v>0</v>
      </c>
    </row>
    <row r="104" spans="1:6">
      <c r="A104" s="15" t="s">
        <v>2628</v>
      </c>
      <c r="C104" s="15" t="s">
        <v>2628</v>
      </c>
      <c r="D104" s="132" t="s">
        <v>7054</v>
      </c>
      <c r="E104" s="133" cm="1">
        <f t="array" ref="E104">VLOOKUP("*AS25SHP2HRA-W*",'[11]RAC DC'!$1:$1048576,COLUMN('[11]RAC DC'!$J$4:$J$5),0)</f>
        <v>63200</v>
      </c>
      <c r="F104" s="119" t="e">
        <f>VLOOKUP("*AS25SHP1HRA-C*",[12]Лист_1!$A:$I,COLUMN([12]Лист_1!$I$10),0)</f>
        <v>#N/A</v>
      </c>
    </row>
    <row r="105" spans="1:6">
      <c r="A105" s="15" t="s">
        <v>2627</v>
      </c>
      <c r="C105" s="15" t="s">
        <v>2627</v>
      </c>
      <c r="D105" s="132"/>
      <c r="E105" s="133"/>
      <c r="F105" s="119">
        <f>VLOOKUP("*1U25SHP1FRA*",[12]Лист_1!$A:$I,COLUMN([12]Лист_1!$I$10),0)</f>
        <v>0</v>
      </c>
    </row>
    <row r="106" spans="1:6">
      <c r="A106" s="15" t="s">
        <v>2629</v>
      </c>
      <c r="C106" s="15" t="s">
        <v>2629</v>
      </c>
      <c r="D106" s="132" t="s">
        <v>7055</v>
      </c>
      <c r="E106" s="133" cm="1">
        <f t="array" ref="E106">VLOOKUP("*AS20SHP2HRA-S*",'[11]RAC DC'!$1:$1048576,COLUMN('[11]RAC DC'!$J$4:$J$5),0)</f>
        <v>65400</v>
      </c>
      <c r="F106" s="119" t="e">
        <f>VLOOKUP("*AS25SHP1HRA-S*",[12]Лист_1!$A:$I,COLUMN([12]Лист_1!$I$10),0)</f>
        <v>#N/A</v>
      </c>
    </row>
    <row r="107" spans="1:6">
      <c r="A107" s="15" t="s">
        <v>2627</v>
      </c>
      <c r="C107" s="15" t="s">
        <v>2627</v>
      </c>
      <c r="D107" s="132"/>
      <c r="E107" s="133"/>
      <c r="F107" s="119">
        <f>VLOOKUP("*1U25SHP1FRA*",[12]Лист_1!$A:$I,COLUMN([12]Лист_1!$I$10),0)</f>
        <v>0</v>
      </c>
    </row>
    <row r="108" spans="1:6">
      <c r="A108" s="15" t="s">
        <v>2630</v>
      </c>
      <c r="C108" s="15" t="s">
        <v>2630</v>
      </c>
      <c r="D108" s="132" t="s">
        <v>7056</v>
      </c>
      <c r="E108" s="133" cm="1">
        <f t="array" ref="E108">VLOOKUP("*AS35SHP2HRA-W*",'[11]RAC DC'!$1:$1048576,COLUMN('[11]RAC DC'!$J$4:$J$5),0)</f>
        <v>71800</v>
      </c>
      <c r="F108" s="119">
        <f>VLOOKUP("*AS35SHP1HRA-W*",[12]Лист_1!$A:$I,COLUMN([12]Лист_1!$I$10),0)</f>
        <v>1</v>
      </c>
    </row>
    <row r="109" spans="1:6">
      <c r="A109" s="15" t="s">
        <v>2631</v>
      </c>
      <c r="C109" s="15" t="s">
        <v>2631</v>
      </c>
      <c r="D109" s="132"/>
      <c r="E109" s="133"/>
      <c r="F109" s="119">
        <f>VLOOKUP("*1U35SHP1FRA*",[12]Лист_1!$A:$I,COLUMN([12]Лист_1!$I$10),0)</f>
        <v>5</v>
      </c>
    </row>
    <row r="110" spans="1:6">
      <c r="A110" s="15" t="s">
        <v>2632</v>
      </c>
      <c r="C110" s="15" t="s">
        <v>2632</v>
      </c>
      <c r="D110" s="132" t="s">
        <v>7057</v>
      </c>
      <c r="E110" s="133" cm="1">
        <f t="array" ref="E110">VLOOKUP("*AS35SHP2HRA-W*",'[11]RAC DC'!$1:$1048576,COLUMN('[11]RAC DC'!$J$4:$J$5),0)</f>
        <v>71800</v>
      </c>
      <c r="F110" s="119">
        <f>VLOOKUP("*AS35SHP1HRA-C*",[12]Лист_1!$A:$I,COLUMN([12]Лист_1!$I$10),0)</f>
        <v>4</v>
      </c>
    </row>
    <row r="111" spans="1:6">
      <c r="A111" s="15" t="s">
        <v>2631</v>
      </c>
      <c r="C111" s="15" t="s">
        <v>2631</v>
      </c>
      <c r="D111" s="132"/>
      <c r="E111" s="133"/>
      <c r="F111" s="119">
        <f>VLOOKUP("*1U35SHP1FRA*",[12]Лист_1!$A:$I,COLUMN([12]Лист_1!$I$10),0)</f>
        <v>5</v>
      </c>
    </row>
    <row r="112" spans="1:6">
      <c r="A112" s="15" t="s">
        <v>2633</v>
      </c>
      <c r="C112" s="15" t="s">
        <v>2633</v>
      </c>
      <c r="D112" s="132" t="s">
        <v>7058</v>
      </c>
      <c r="E112" s="133" cm="1">
        <f t="array" ref="E112">VLOOKUP("*AS35SHP2HRA-S*",'[11]RAC DC'!$1:$1048576,COLUMN('[11]RAC DC'!$J$4:$J$5),0)</f>
        <v>76400</v>
      </c>
      <c r="F112" s="119">
        <f>VLOOKUP("*AS35SHP1HRA-S*",[12]Лист_1!$A:$I,COLUMN([12]Лист_1!$I$10),0)</f>
        <v>0</v>
      </c>
    </row>
    <row r="113" spans="1:6">
      <c r="A113" s="15" t="s">
        <v>2631</v>
      </c>
      <c r="C113" s="15" t="s">
        <v>2631</v>
      </c>
      <c r="D113" s="132"/>
      <c r="E113" s="133"/>
      <c r="F113" s="119">
        <f>VLOOKUP("*1U35SHP1FRA*",[12]Лист_1!$A:$I,COLUMN([12]Лист_1!$I$10),0)</f>
        <v>5</v>
      </c>
    </row>
    <row r="114" spans="1:6">
      <c r="A114" s="15" t="s">
        <v>2634</v>
      </c>
      <c r="C114" s="15" t="s">
        <v>2634</v>
      </c>
      <c r="D114" s="132" t="s">
        <v>7059</v>
      </c>
      <c r="E114" s="133" cm="1">
        <f t="array" ref="E114">VLOOKUP("*AS50SHP2HRA-W*",'[11]RAC DC'!$1:$1048576,COLUMN('[11]RAC DC'!$J$4:$J$5),0)</f>
        <v>102300</v>
      </c>
      <c r="F114" s="119">
        <f>VLOOKUP("*AS50SHP1HRA-W*",[12]Лист_1!$A:$I,COLUMN([12]Лист_1!$I$10),0)</f>
        <v>2</v>
      </c>
    </row>
    <row r="115" spans="1:6">
      <c r="A115" s="15" t="s">
        <v>2635</v>
      </c>
      <c r="C115" s="15" t="s">
        <v>2635</v>
      </c>
      <c r="D115" s="132"/>
      <c r="E115" s="133"/>
      <c r="F115" s="119">
        <f>VLOOKUP("*1U50SHP1FRA*",[12]Лист_1!$A:$I,COLUMN([12]Лист_1!$I$10),0)</f>
        <v>14</v>
      </c>
    </row>
    <row r="116" spans="1:6">
      <c r="A116" s="15" t="s">
        <v>2636</v>
      </c>
      <c r="C116" s="15" t="s">
        <v>2636</v>
      </c>
      <c r="D116" s="132" t="s">
        <v>7060</v>
      </c>
      <c r="E116" s="133" cm="1">
        <f t="array" ref="E116">VLOOKUP("*AS50SHP2HRA-W*",'[11]RAC DC'!$1:$1048576,COLUMN('[11]RAC DC'!$J$4:$J$5),0)</f>
        <v>102300</v>
      </c>
      <c r="F116" s="119">
        <f>VLOOKUP("*AS50SHP1HRA-C*",[12]Лист_1!$A:$I,COLUMN([12]Лист_1!$I$10),0)</f>
        <v>3</v>
      </c>
    </row>
    <row r="117" spans="1:6">
      <c r="A117" s="15" t="s">
        <v>2635</v>
      </c>
      <c r="C117" s="15" t="s">
        <v>2635</v>
      </c>
      <c r="D117" s="132"/>
      <c r="E117" s="133"/>
      <c r="F117" s="119">
        <f>VLOOKUP("*1U50SHP1FRA*",[12]Лист_1!$A:$I,COLUMN([12]Лист_1!$I$10),0)</f>
        <v>14</v>
      </c>
    </row>
    <row r="118" spans="1:6">
      <c r="A118" s="15" t="s">
        <v>2637</v>
      </c>
      <c r="C118" s="15" t="s">
        <v>2637</v>
      </c>
      <c r="D118" s="132" t="s">
        <v>7061</v>
      </c>
      <c r="E118" s="133" cm="1">
        <f t="array" ref="E118">VLOOKUP("*AS50SHP2HRA-S*",'[11]RAC DC'!$1:$1048576,COLUMN('[11]RAC DC'!$J$4:$J$5),0)</f>
        <v>107700</v>
      </c>
      <c r="F118" s="119">
        <f>VLOOKUP("*AS50SHP1HRA-S*",[12]Лист_1!$A:$I,COLUMN([12]Лист_1!$I$10),0)</f>
        <v>9</v>
      </c>
    </row>
    <row r="119" spans="1:6">
      <c r="A119" s="15" t="s">
        <v>2635</v>
      </c>
      <c r="C119" s="15" t="s">
        <v>2635</v>
      </c>
      <c r="D119" s="132"/>
      <c r="E119" s="133"/>
      <c r="F119" s="119">
        <f>VLOOKUP("*1U50SHP1FRA*",[12]Лист_1!$A:$I,COLUMN([12]Лист_1!$I$10),0)</f>
        <v>14</v>
      </c>
    </row>
    <row r="120" spans="1:6">
      <c r="A120" s="15" t="s">
        <v>2638</v>
      </c>
      <c r="C120" s="15" t="s">
        <v>2638</v>
      </c>
      <c r="D120" s="132" t="s">
        <v>7062</v>
      </c>
      <c r="E120" s="133" cm="1">
        <f t="array" ref="E120">VLOOKUP("*AS70SHP2HRA-W*",'[11]RAC DC'!$1:$1048576,COLUMN('[11]RAC DC'!$J$4:$J$5),0)</f>
        <v>129500</v>
      </c>
      <c r="F120" s="119">
        <f>VLOOKUP("*AS70SHP1HRA-W*",[12]Лист_1!$A:$I,COLUMN([12]Лист_1!$I$10),0)</f>
        <v>12</v>
      </c>
    </row>
    <row r="121" spans="1:6">
      <c r="A121" s="15" t="s">
        <v>2639</v>
      </c>
      <c r="C121" s="15" t="s">
        <v>2639</v>
      </c>
      <c r="D121" s="132"/>
      <c r="E121" s="133"/>
      <c r="F121" s="119">
        <f>VLOOKUP("*1U70SHP1FRA*",[12]Лист_1!$A:$I,COLUMN([12]Лист_1!$I$10),0)</f>
        <v>36</v>
      </c>
    </row>
    <row r="122" spans="1:6">
      <c r="A122" s="15" t="s">
        <v>2640</v>
      </c>
      <c r="C122" s="15" t="s">
        <v>2640</v>
      </c>
      <c r="D122" s="132" t="s">
        <v>7063</v>
      </c>
      <c r="E122" s="133" cm="1">
        <f t="array" ref="E122">VLOOKUP("*AS70SHP2HRA-W*",'[11]RAC DC'!$1:$1048576,COLUMN('[11]RAC DC'!$J$4:$J$5),0)</f>
        <v>129500</v>
      </c>
      <c r="F122" s="119">
        <f>VLOOKUP("*AS70SHP1HRA-C*",[12]Лист_1!$A:$I,COLUMN([12]Лист_1!$I$10),0)</f>
        <v>12</v>
      </c>
    </row>
    <row r="123" spans="1:6">
      <c r="A123" s="15" t="s">
        <v>2639</v>
      </c>
      <c r="C123" s="15" t="s">
        <v>2639</v>
      </c>
      <c r="D123" s="132"/>
      <c r="E123" s="133"/>
      <c r="F123" s="119">
        <f>VLOOKUP("*1U70SHP1FRA*",[12]Лист_1!$A:$I,COLUMN([12]Лист_1!$I$10),0)</f>
        <v>36</v>
      </c>
    </row>
    <row r="124" spans="1:6">
      <c r="A124" s="15" t="s">
        <v>2641</v>
      </c>
      <c r="C124" s="15" t="s">
        <v>2641</v>
      </c>
      <c r="D124" s="132" t="s">
        <v>7064</v>
      </c>
      <c r="E124" s="133" cm="1">
        <f t="array" ref="E124">VLOOKUP("*AS70SHP2HRA-S*",'[11]RAC DC'!$1:$1048576,COLUMN('[11]RAC DC'!$J$4:$J$5),0)</f>
        <v>135000</v>
      </c>
      <c r="F124" s="119">
        <f>VLOOKUP("*AS70SHP1HRA-S*",[12]Лист_1!$A:$I,COLUMN([12]Лист_1!$I$10),0)</f>
        <v>12</v>
      </c>
    </row>
    <row r="125" spans="1:6">
      <c r="A125" s="15" t="s">
        <v>2639</v>
      </c>
      <c r="C125" s="15" t="s">
        <v>2639</v>
      </c>
      <c r="D125" s="132"/>
      <c r="E125" s="133"/>
      <c r="F125" s="119">
        <f>VLOOKUP("*1U70SHP1FRA*",[12]Лист_1!$A:$I,COLUMN([12]Лист_1!$I$10),0)</f>
        <v>36</v>
      </c>
    </row>
    <row r="126" spans="1:6">
      <c r="A126" s="130" t="s">
        <v>7244</v>
      </c>
      <c r="B126" s="130"/>
      <c r="C126" s="130"/>
      <c r="D126" s="130"/>
      <c r="E126" s="130"/>
      <c r="F126" s="130"/>
    </row>
    <row r="127" spans="1:6">
      <c r="A127" s="15" t="s">
        <v>2642</v>
      </c>
      <c r="C127" s="15" t="s">
        <v>2642</v>
      </c>
      <c r="D127" s="132" t="s">
        <v>7065</v>
      </c>
      <c r="E127" s="133" cm="1">
        <f t="array" ref="E127">VLOOKUP("*AS20SHP2HRA-W*",'[11]RAC DC'!$1:$1048576,COLUMN('[11]RAC DC'!$J$4:$J$5),0)</f>
        <v>59900</v>
      </c>
      <c r="F127" s="119" t="e">
        <f>VLOOKUP("*AS20SHP2HRA-W*",[12]Лист_1!$A:$I,COLUMN([12]Лист_1!$I$10),0)</f>
        <v>#N/A</v>
      </c>
    </row>
    <row r="128" spans="1:6">
      <c r="A128" s="15" t="s">
        <v>2643</v>
      </c>
      <c r="C128" s="15" t="s">
        <v>2643</v>
      </c>
      <c r="D128" s="132"/>
      <c r="E128" s="133"/>
      <c r="F128" s="119" t="e">
        <f>VLOOKUP("*1U20SHP2FRA*",[12]Лист_1!$A:$I,COLUMN([12]Лист_1!$I$10),0)</f>
        <v>#N/A</v>
      </c>
    </row>
    <row r="129" spans="1:6">
      <c r="A129" s="15" t="s">
        <v>2644</v>
      </c>
      <c r="C129" s="15" t="s">
        <v>2644</v>
      </c>
      <c r="D129" s="132" t="s">
        <v>7066</v>
      </c>
      <c r="E129" s="133" cm="1">
        <f t="array" ref="E129">VLOOKUP("*AS20SHP2HRA-W*",'[11]RAC DC'!$1:$1048576,COLUMN('[11]RAC DC'!$J$4:$J$5),0)</f>
        <v>59900</v>
      </c>
      <c r="F129" s="119" t="e">
        <f>VLOOKUP("*AS20SHP2HRA-C*",[12]Лист_1!$A:$I,COLUMN([12]Лист_1!$I$10),0)</f>
        <v>#N/A</v>
      </c>
    </row>
    <row r="130" spans="1:6">
      <c r="A130" s="15" t="s">
        <v>2643</v>
      </c>
      <c r="C130" s="15" t="s">
        <v>2643</v>
      </c>
      <c r="D130" s="132"/>
      <c r="E130" s="133"/>
      <c r="F130" s="119" t="e">
        <f>VLOOKUP("*1U20SHP2FRA*",[12]Лист_1!$A:$I,COLUMN([12]Лист_1!$I$10),0)</f>
        <v>#N/A</v>
      </c>
    </row>
    <row r="131" spans="1:6">
      <c r="A131" s="15" t="s">
        <v>2645</v>
      </c>
      <c r="C131" s="15" t="s">
        <v>2645</v>
      </c>
      <c r="D131" s="132" t="s">
        <v>7067</v>
      </c>
      <c r="E131" s="133" cm="1">
        <f t="array" ref="E131">VLOOKUP("*AS20SHP2HRA-S*",'[11]RAC DC'!$1:$1048576,COLUMN('[11]RAC DC'!$J$4:$J$5),0)</f>
        <v>65400</v>
      </c>
      <c r="F131" s="119" t="e">
        <f>VLOOKUP("*AS20SHP2HRA-S*",[12]Лист_1!$A:$I,COLUMN([12]Лист_1!$I$10),0)</f>
        <v>#N/A</v>
      </c>
    </row>
    <row r="132" spans="1:6">
      <c r="A132" s="15" t="s">
        <v>2643</v>
      </c>
      <c r="C132" s="15" t="s">
        <v>2643</v>
      </c>
      <c r="D132" s="132"/>
      <c r="E132" s="133"/>
      <c r="F132" s="119" t="e">
        <f>VLOOKUP("*1U20SHP2FRA*",[12]Лист_1!$A:$I,COLUMN([12]Лист_1!$I$10),0)</f>
        <v>#N/A</v>
      </c>
    </row>
    <row r="133" spans="1:6">
      <c r="A133" s="15" t="s">
        <v>2646</v>
      </c>
      <c r="C133" s="15" t="s">
        <v>2646</v>
      </c>
      <c r="D133" s="132" t="s">
        <v>7068</v>
      </c>
      <c r="E133" s="133" cm="1">
        <f t="array" ref="E133">VLOOKUP("*AS25SHP2HRA-W*",'[11]RAC DC'!$1:$1048576,COLUMN('[11]RAC DC'!$J$4:$J$5),0)</f>
        <v>63200</v>
      </c>
      <c r="F133" s="119">
        <f>VLOOKUP("*AS25SHP2HRA-W*",[12]Лист_1!$A:$I,COLUMN([12]Лист_1!$I$10),0)</f>
        <v>7</v>
      </c>
    </row>
    <row r="134" spans="1:6">
      <c r="A134" s="15" t="s">
        <v>2647</v>
      </c>
      <c r="C134" s="15" t="s">
        <v>2647</v>
      </c>
      <c r="D134" s="132"/>
      <c r="E134" s="133"/>
      <c r="F134" s="119">
        <f>VLOOKUP("*1U25SHP2FRA*",[12]Лист_1!$A:$I,COLUMN([12]Лист_1!$I$10),0)</f>
        <v>72</v>
      </c>
    </row>
    <row r="135" spans="1:6">
      <c r="A135" s="15" t="s">
        <v>2648</v>
      </c>
      <c r="C135" s="15" t="s">
        <v>2648</v>
      </c>
      <c r="D135" s="132" t="s">
        <v>7069</v>
      </c>
      <c r="E135" s="133" cm="1">
        <f t="array" ref="E135">VLOOKUP("*AS25SHP2HRA-W*",'[11]RAC DC'!$1:$1048576,COLUMN('[11]RAC DC'!$J$4:$J$5),0)</f>
        <v>63200</v>
      </c>
      <c r="F135" s="119">
        <f>VLOOKUP("*AS25SHP2HRA-C*",[12]Лист_1!$A:$I,COLUMN([12]Лист_1!$I$10),0)</f>
        <v>25</v>
      </c>
    </row>
    <row r="136" spans="1:6">
      <c r="A136" s="15" t="s">
        <v>2647</v>
      </c>
      <c r="C136" s="15" t="s">
        <v>2647</v>
      </c>
      <c r="D136" s="132"/>
      <c r="E136" s="133"/>
      <c r="F136" s="119">
        <f>VLOOKUP("*1U25SHP2FRA*",[12]Лист_1!$A:$I,COLUMN([12]Лист_1!$I$10),0)</f>
        <v>72</v>
      </c>
    </row>
    <row r="137" spans="1:6">
      <c r="A137" s="15" t="s">
        <v>2649</v>
      </c>
      <c r="C137" s="15" t="s">
        <v>2649</v>
      </c>
      <c r="D137" s="132" t="s">
        <v>7070</v>
      </c>
      <c r="E137" s="133" cm="1">
        <f t="array" ref="E137">VLOOKUP("*AS20SHP2HRA-S*",'[11]RAC DC'!$1:$1048576,COLUMN('[11]RAC DC'!$J$4:$J$5),0)</f>
        <v>65400</v>
      </c>
      <c r="F137" s="119">
        <f>VLOOKUP("*AS25SHP2HRA-S*",[12]Лист_1!$A:$I,COLUMN([12]Лист_1!$I$10),0)</f>
        <v>40</v>
      </c>
    </row>
    <row r="138" spans="1:6">
      <c r="A138" s="15" t="s">
        <v>2647</v>
      </c>
      <c r="C138" s="15" t="s">
        <v>2647</v>
      </c>
      <c r="D138" s="132"/>
      <c r="E138" s="133"/>
      <c r="F138" s="119">
        <f>VLOOKUP("*1U25SHP2FRA*",[12]Лист_1!$A:$I,COLUMN([12]Лист_1!$I$10),0)</f>
        <v>72</v>
      </c>
    </row>
    <row r="139" spans="1:6">
      <c r="A139" s="15" t="s">
        <v>2650</v>
      </c>
      <c r="C139" s="15" t="s">
        <v>2650</v>
      </c>
      <c r="D139" s="132" t="s">
        <v>7071</v>
      </c>
      <c r="E139" s="133" cm="1">
        <f t="array" ref="E139">VLOOKUP("*AS35SHP2HRA-W*",'[11]RAC DC'!$1:$1048576,COLUMN('[11]RAC DC'!$J$4:$J$5),0)</f>
        <v>71800</v>
      </c>
      <c r="F139" s="119" t="e">
        <f>VLOOKUP("*AS35SHP2HRA-W*",[12]Лист_1!$A:$I,COLUMN([12]Лист_1!$I$10),0)</f>
        <v>#N/A</v>
      </c>
    </row>
    <row r="140" spans="1:6">
      <c r="A140" s="15" t="s">
        <v>2651</v>
      </c>
      <c r="C140" s="15" t="s">
        <v>2651</v>
      </c>
      <c r="D140" s="132"/>
      <c r="E140" s="133"/>
      <c r="F140" s="119" t="e">
        <f>VLOOKUP("*1U35SHP2FRA*",[12]Лист_1!$A:$I,COLUMN([12]Лист_1!$I$10),0)</f>
        <v>#N/A</v>
      </c>
    </row>
    <row r="141" spans="1:6">
      <c r="A141" s="15" t="s">
        <v>2652</v>
      </c>
      <c r="C141" s="15" t="s">
        <v>2652</v>
      </c>
      <c r="D141" s="132" t="s">
        <v>7072</v>
      </c>
      <c r="E141" s="133" cm="1">
        <f t="array" ref="E141">VLOOKUP("*AS35SHP2HRA-W*",'[11]RAC DC'!$1:$1048576,COLUMN('[11]RAC DC'!$J$4:$J$5),0)</f>
        <v>71800</v>
      </c>
      <c r="F141" s="119" t="e">
        <f>VLOOKUP("*AS35SHP2HRA-C*",[12]Лист_1!$A:$I,COLUMN([12]Лист_1!$I$10),0)</f>
        <v>#N/A</v>
      </c>
    </row>
    <row r="142" spans="1:6">
      <c r="A142" s="15" t="s">
        <v>2651</v>
      </c>
      <c r="C142" s="15" t="s">
        <v>2651</v>
      </c>
      <c r="D142" s="132"/>
      <c r="E142" s="133"/>
      <c r="F142" s="119" t="e">
        <f>VLOOKUP("*1U35SHP2FRA*",[12]Лист_1!$A:$I,COLUMN([12]Лист_1!$I$10),0)</f>
        <v>#N/A</v>
      </c>
    </row>
    <row r="143" spans="1:6">
      <c r="A143" s="15" t="s">
        <v>2653</v>
      </c>
      <c r="C143" s="15" t="s">
        <v>2653</v>
      </c>
      <c r="D143" s="132" t="s">
        <v>7073</v>
      </c>
      <c r="E143" s="133" cm="1">
        <f t="array" ref="E143">VLOOKUP("*AS35SHP2HRA-S*",'[11]RAC DC'!$1:$1048576,COLUMN('[11]RAC DC'!$J$4:$J$5),0)</f>
        <v>76400</v>
      </c>
      <c r="F143" s="119" t="e">
        <f>VLOOKUP("*AS35SHP2HRA-S*",[12]Лист_1!$A:$I,COLUMN([12]Лист_1!$I$10),0)</f>
        <v>#N/A</v>
      </c>
    </row>
    <row r="144" spans="1:6">
      <c r="A144" s="15" t="s">
        <v>2651</v>
      </c>
      <c r="C144" s="15" t="s">
        <v>2651</v>
      </c>
      <c r="D144" s="132"/>
      <c r="E144" s="133"/>
      <c r="F144" s="119" t="e">
        <f>VLOOKUP("*1U35SHP2FRA*",[12]Лист_1!$A:$I,COLUMN([12]Лист_1!$I$10),0)</f>
        <v>#N/A</v>
      </c>
    </row>
    <row r="145" spans="1:6">
      <c r="A145" s="15" t="s">
        <v>2654</v>
      </c>
      <c r="C145" s="15" t="s">
        <v>2654</v>
      </c>
      <c r="D145" s="132" t="s">
        <v>7074</v>
      </c>
      <c r="E145" s="133" cm="1">
        <f t="array" ref="E145">VLOOKUP("*AS50SHP2HRA-W*",'[11]RAC DC'!$1:$1048576,COLUMN('[11]RAC DC'!$J$4:$J$5),0)</f>
        <v>102300</v>
      </c>
      <c r="F145" s="119" t="e">
        <f>VLOOKUP("*AS50SHP2HRA-W*",[12]Лист_1!$A:$I,COLUMN([12]Лист_1!$I$10),0)</f>
        <v>#N/A</v>
      </c>
    </row>
    <row r="146" spans="1:6">
      <c r="A146" s="15" t="s">
        <v>2655</v>
      </c>
      <c r="C146" s="15" t="s">
        <v>2655</v>
      </c>
      <c r="D146" s="132"/>
      <c r="E146" s="133"/>
      <c r="F146" s="119" t="e">
        <f>VLOOKUP("*1U50SHP2FRA*",[12]Лист_1!$A:$I,COLUMN([12]Лист_1!$I$10),0)</f>
        <v>#N/A</v>
      </c>
    </row>
    <row r="147" spans="1:6">
      <c r="A147" s="15" t="s">
        <v>2656</v>
      </c>
      <c r="C147" s="15" t="s">
        <v>2656</v>
      </c>
      <c r="D147" s="132" t="s">
        <v>7075</v>
      </c>
      <c r="E147" s="133" cm="1">
        <f t="array" ref="E147">VLOOKUP("*AS50SHP2HRA-W*",'[11]RAC DC'!$1:$1048576,COLUMN('[11]RAC DC'!$J$4:$J$5),0)</f>
        <v>102300</v>
      </c>
      <c r="F147" s="119" t="e">
        <f>VLOOKUP("*AS50SHP2HRA-C*",[12]Лист_1!$A:$I,COLUMN([12]Лист_1!$I$10),0)</f>
        <v>#N/A</v>
      </c>
    </row>
    <row r="148" spans="1:6">
      <c r="A148" s="15" t="s">
        <v>2655</v>
      </c>
      <c r="C148" s="15" t="s">
        <v>2655</v>
      </c>
      <c r="D148" s="132"/>
      <c r="E148" s="133"/>
      <c r="F148" s="119" t="e">
        <f>VLOOKUP("*1U50SHP2FRA*",[12]Лист_1!$A:$I,COLUMN([12]Лист_1!$I$10),0)</f>
        <v>#N/A</v>
      </c>
    </row>
    <row r="149" spans="1:6">
      <c r="A149" s="15" t="s">
        <v>2657</v>
      </c>
      <c r="C149" s="15" t="s">
        <v>2657</v>
      </c>
      <c r="D149" s="132" t="s">
        <v>7076</v>
      </c>
      <c r="E149" s="133" cm="1">
        <f t="array" ref="E149">VLOOKUP("*AS50SHP2HRA-S*",'[11]RAC DC'!$1:$1048576,COLUMN('[11]RAC DC'!$J$4:$J$5),0)</f>
        <v>107700</v>
      </c>
      <c r="F149" s="119" t="e">
        <f>VLOOKUP("*AS50SHP2HRA-S*",[12]Лист_1!$A:$I,COLUMN([12]Лист_1!$I$10),0)</f>
        <v>#N/A</v>
      </c>
    </row>
    <row r="150" spans="1:6">
      <c r="A150" s="15" t="s">
        <v>2655</v>
      </c>
      <c r="C150" s="15" t="s">
        <v>2655</v>
      </c>
      <c r="D150" s="132"/>
      <c r="E150" s="133"/>
      <c r="F150" s="119" t="e">
        <f>VLOOKUP("*1U50SHP2FRA*",[12]Лист_1!$A:$I,COLUMN([12]Лист_1!$I$10),0)</f>
        <v>#N/A</v>
      </c>
    </row>
    <row r="151" spans="1:6">
      <c r="A151" s="15" t="s">
        <v>2658</v>
      </c>
      <c r="C151" s="15" t="s">
        <v>2658</v>
      </c>
      <c r="D151" s="132" t="s">
        <v>7077</v>
      </c>
      <c r="E151" s="133" cm="1">
        <f t="array" ref="E151">VLOOKUP("*AS70SHP2HRA-W*",'[11]RAC DC'!$1:$1048576,COLUMN('[11]RAC DC'!$J$4:$J$5),0)</f>
        <v>129500</v>
      </c>
      <c r="F151" s="119" t="e">
        <f>VLOOKUP("*AS70SHP2HRA-W*",[12]Лист_1!$A:$I,COLUMN([12]Лист_1!$I$10),0)</f>
        <v>#N/A</v>
      </c>
    </row>
    <row r="152" spans="1:6">
      <c r="A152" s="15" t="s">
        <v>2659</v>
      </c>
      <c r="C152" s="15" t="s">
        <v>2659</v>
      </c>
      <c r="D152" s="132"/>
      <c r="E152" s="133"/>
      <c r="F152" s="119" t="e">
        <f>VLOOKUP("*1U70SHP2FRA*",[12]Лист_1!$A:$I,COLUMN([12]Лист_1!$I$10),0)</f>
        <v>#N/A</v>
      </c>
    </row>
    <row r="153" spans="1:6">
      <c r="A153" s="15" t="s">
        <v>2660</v>
      </c>
      <c r="C153" s="15" t="s">
        <v>2660</v>
      </c>
      <c r="D153" s="132" t="s">
        <v>7078</v>
      </c>
      <c r="E153" s="133" cm="1">
        <f t="array" ref="E153">VLOOKUP("*AS70SHP2HRA-W*",'[11]RAC DC'!$1:$1048576,COLUMN('[11]RAC DC'!$J$4:$J$5),0)</f>
        <v>129500</v>
      </c>
      <c r="F153" s="119" t="e">
        <f>VLOOKUP("*AS70SHP2HRA-C*",[12]Лист_1!$A:$I,COLUMN([12]Лист_1!$I$10),0)</f>
        <v>#N/A</v>
      </c>
    </row>
    <row r="154" spans="1:6">
      <c r="A154" s="15" t="s">
        <v>2659</v>
      </c>
      <c r="C154" s="15" t="s">
        <v>2659</v>
      </c>
      <c r="D154" s="132"/>
      <c r="E154" s="133"/>
      <c r="F154" s="119" t="e">
        <f>VLOOKUP("*1U70SHP2FRA*",[12]Лист_1!$A:$I,COLUMN([12]Лист_1!$I$10),0)</f>
        <v>#N/A</v>
      </c>
    </row>
    <row r="155" spans="1:6">
      <c r="A155" s="15" t="s">
        <v>2661</v>
      </c>
      <c r="C155" s="15" t="s">
        <v>2661</v>
      </c>
      <c r="D155" s="132" t="s">
        <v>7079</v>
      </c>
      <c r="E155" s="133" cm="1">
        <f t="array" ref="E155">VLOOKUP("*AS70SHP2HRA-S*",'[11]RAC DC'!$1:$1048576,COLUMN('[11]RAC DC'!$J$4:$J$5),0)</f>
        <v>135000</v>
      </c>
      <c r="F155" s="119" t="e">
        <f>VLOOKUP("*AS70SHP2HRA-S*",[12]Лист_1!$A:$I,COLUMN([12]Лист_1!$I$10),0)</f>
        <v>#N/A</v>
      </c>
    </row>
    <row r="156" spans="1:6">
      <c r="A156" s="15" t="s">
        <v>2659</v>
      </c>
      <c r="C156" s="15" t="s">
        <v>2659</v>
      </c>
      <c r="D156" s="132"/>
      <c r="E156" s="133"/>
      <c r="F156" s="119" t="e">
        <f>VLOOKUP("*1U70SHP2FRA*",[12]Лист_1!$A:$I,COLUMN([12]Лист_1!$I$10),0)</f>
        <v>#N/A</v>
      </c>
    </row>
    <row r="157" spans="1:6">
      <c r="A157" s="130" t="s">
        <v>7245</v>
      </c>
      <c r="B157" s="130"/>
      <c r="C157" s="130"/>
      <c r="D157" s="130"/>
      <c r="E157" s="130"/>
      <c r="F157" s="130"/>
    </row>
    <row r="158" spans="1:6">
      <c r="A158" s="15" t="s">
        <v>2662</v>
      </c>
      <c r="C158" s="15" t="s">
        <v>2662</v>
      </c>
      <c r="D158" s="132" t="s">
        <v>7080</v>
      </c>
      <c r="E158" s="133" cm="1">
        <f t="array" ref="E158">VLOOKUP(A158,'[11]RAC DC'!$1:$1048576,COLUMN('[11]RAC DC'!$J$86:$J$87),0)</f>
        <v>42300</v>
      </c>
      <c r="F158" s="119">
        <f>VLOOKUP("*AS20HPL2HRA*",[12]Лист_1!$A:$I,COLUMN([12]Лист_1!$I$10),0)</f>
        <v>7</v>
      </c>
    </row>
    <row r="159" spans="1:6">
      <c r="A159" s="15" t="s">
        <v>2663</v>
      </c>
      <c r="C159" s="15" t="s">
        <v>2663</v>
      </c>
      <c r="D159" s="132"/>
      <c r="E159" s="133"/>
      <c r="F159" s="119">
        <f>VLOOKUP("*1U20HPL1FRA*",[12]Лист_1!$A:$I,COLUMN([12]Лист_1!$I$10),0)</f>
        <v>2</v>
      </c>
    </row>
    <row r="160" spans="1:6">
      <c r="A160" s="15" t="s">
        <v>2664</v>
      </c>
      <c r="C160" s="15" t="s">
        <v>2664</v>
      </c>
      <c r="D160" s="132" t="s">
        <v>7081</v>
      </c>
      <c r="E160" s="133" cm="1">
        <f t="array" ref="E160">VLOOKUP(A160,'[11]RAC DC'!$1:$1048576,COLUMN('[11]RAC DC'!$J$86:$J$87),0)</f>
        <v>45800</v>
      </c>
      <c r="F160" s="119">
        <f>VLOOKUP("*AS25HPL2HRA*",[12]Лист_1!$A:$I,COLUMN([12]Лист_1!$I$10),0)</f>
        <v>6</v>
      </c>
    </row>
    <row r="161" spans="1:6">
      <c r="A161" s="15" t="s">
        <v>2665</v>
      </c>
      <c r="C161" s="15" t="s">
        <v>2665</v>
      </c>
      <c r="D161" s="132"/>
      <c r="E161" s="133"/>
      <c r="F161" s="119">
        <f>VLOOKUP("*1U25HPL1FRA*",[12]Лист_1!$A:$I,COLUMN([12]Лист_1!$I$10),0)</f>
        <v>4</v>
      </c>
    </row>
    <row r="162" spans="1:6">
      <c r="A162" s="15" t="s">
        <v>2666</v>
      </c>
      <c r="C162" s="15" t="s">
        <v>2666</v>
      </c>
      <c r="D162" s="132" t="s">
        <v>7082</v>
      </c>
      <c r="E162" s="133" cm="1">
        <f t="array" ref="E162">VLOOKUP(A162,'[11]RAC DC'!$1:$1048576,COLUMN('[11]RAC DC'!$J$86:$J$87),0)</f>
        <v>52700</v>
      </c>
      <c r="F162" s="119">
        <f>VLOOKUP("*AS35HPL2HRA*",[12]Лист_1!$A:$I,COLUMN([12]Лист_1!$I$10),0)</f>
        <v>36</v>
      </c>
    </row>
    <row r="163" spans="1:6">
      <c r="A163" s="15" t="s">
        <v>2667</v>
      </c>
      <c r="C163" s="15" t="s">
        <v>2667</v>
      </c>
      <c r="D163" s="132"/>
      <c r="E163" s="133"/>
      <c r="F163" s="119">
        <f>VLOOKUP("*1U35HPL1FRA*",[12]Лист_1!$A:$I,COLUMN([12]Лист_1!$I$10),0)</f>
        <v>38</v>
      </c>
    </row>
    <row r="164" spans="1:6">
      <c r="A164" s="15" t="s">
        <v>2668</v>
      </c>
      <c r="C164" s="15" t="s">
        <v>2668</v>
      </c>
      <c r="D164" s="132" t="s">
        <v>7083</v>
      </c>
      <c r="E164" s="133" cm="1">
        <f t="array" ref="E164">VLOOKUP(A164,'[11]RAC DC'!$1:$1048576,COLUMN('[11]RAC DC'!$J$86:$J$87),0)</f>
        <v>82500</v>
      </c>
      <c r="F164" s="119">
        <f>VLOOKUP("*AS50HPL2HRA*",[12]Лист_1!$A:$I,COLUMN([12]Лист_1!$I$10),0)</f>
        <v>98</v>
      </c>
    </row>
    <row r="165" spans="1:6">
      <c r="A165" s="15" t="s">
        <v>2669</v>
      </c>
      <c r="C165" s="15" t="s">
        <v>2669</v>
      </c>
      <c r="D165" s="132"/>
      <c r="E165" s="133"/>
      <c r="F165" s="119">
        <f>VLOOKUP("*1U50HPL1FRA*",[12]Лист_1!$A:$I,COLUMN([12]Лист_1!$I$10),0)</f>
        <v>96</v>
      </c>
    </row>
    <row r="166" spans="1:6">
      <c r="A166" s="15" t="s">
        <v>2670</v>
      </c>
      <c r="C166" s="15" t="s">
        <v>2670</v>
      </c>
      <c r="D166" s="132" t="s">
        <v>7084</v>
      </c>
      <c r="E166" s="133" cm="1">
        <f t="array" ref="E166">VLOOKUP(A166,'[11]RAC DC'!$1:$1048576,COLUMN('[11]RAC DC'!$J$86:$J$87),0)</f>
        <v>106900</v>
      </c>
      <c r="F166" s="119">
        <f>VLOOKUP("*AS70HPL2HRA*",[12]Лист_1!$A:$I,COLUMN([12]Лист_1!$I$10),0)</f>
        <v>0</v>
      </c>
    </row>
    <row r="167" spans="1:6">
      <c r="A167" s="15" t="s">
        <v>2671</v>
      </c>
      <c r="C167" s="15" t="s">
        <v>2671</v>
      </c>
      <c r="D167" s="132"/>
      <c r="E167" s="133"/>
      <c r="F167" s="119">
        <f>VLOOKUP("*1U70HPL1FRA*",[12]Лист_1!$A:$I,COLUMN([12]Лист_1!$I$10),0)</f>
        <v>0</v>
      </c>
    </row>
    <row r="168" spans="1:6">
      <c r="A168" s="15" t="s">
        <v>2672</v>
      </c>
      <c r="C168" s="15" t="s">
        <v>2672</v>
      </c>
      <c r="D168" s="132" t="s">
        <v>7085</v>
      </c>
      <c r="E168" s="133" cm="1">
        <f t="array" ref="E168">VLOOKUP(A168,'[11]RAC DC'!$1:$1048576,COLUMN('[11]RAC DC'!$J$86:$J$87),0)</f>
        <v>193900</v>
      </c>
      <c r="F168" s="119">
        <f>VLOOKUP("*AS100HPL1HRA*",[12]Лист_1!$A:$I,COLUMN([12]Лист_1!$I$10),0)</f>
        <v>2</v>
      </c>
    </row>
    <row r="169" spans="1:6">
      <c r="A169" s="15" t="s">
        <v>7204</v>
      </c>
      <c r="C169" s="15" t="s">
        <v>2673</v>
      </c>
      <c r="D169" s="132"/>
      <c r="E169" s="133"/>
      <c r="F169" s="119">
        <f>VLOOKUP("*1U105S2SS2FA*",[12]Лист_1!$A:$I,COLUMN([12]Лист_1!$I$10),0)</f>
        <v>2</v>
      </c>
    </row>
    <row r="170" spans="1:6">
      <c r="A170" s="130" t="s">
        <v>7246</v>
      </c>
      <c r="B170" s="130"/>
      <c r="C170" s="130"/>
      <c r="D170" s="130"/>
      <c r="E170" s="130"/>
      <c r="F170" s="130"/>
    </row>
    <row r="171" spans="1:6">
      <c r="A171" s="15" t="s">
        <v>2674</v>
      </c>
      <c r="C171" s="15" t="s">
        <v>2674</v>
      </c>
      <c r="D171" s="132" t="s">
        <v>7086</v>
      </c>
      <c r="E171" s="133" cm="1">
        <f t="array" ref="E171">VLOOKUP(A171,'[11]RAC DC'!$1:$1048576,COLUMN('[11]RAC DC'!$J$86:$J$87),0)</f>
        <v>43700</v>
      </c>
      <c r="F171" s="119">
        <f>VLOOKUP("*AS20HSL1HRA-W*",[12]Лист_1!$A:$I,COLUMN([12]Лист_1!$I$10),0)</f>
        <v>223</v>
      </c>
    </row>
    <row r="172" spans="1:6">
      <c r="A172" s="15" t="s">
        <v>2675</v>
      </c>
      <c r="C172" s="15" t="s">
        <v>2675</v>
      </c>
      <c r="D172" s="132"/>
      <c r="E172" s="133"/>
      <c r="F172" s="119">
        <f>VLOOKUP("*1U20HSL1FRA*",[12]Лист_1!$A:$I,COLUMN([12]Лист_1!$I$10),0)</f>
        <v>30</v>
      </c>
    </row>
    <row r="173" spans="1:6">
      <c r="A173" s="15" t="s">
        <v>2676</v>
      </c>
      <c r="C173" s="15" t="s">
        <v>2676</v>
      </c>
      <c r="D173" s="132" t="s">
        <v>7087</v>
      </c>
      <c r="E173" s="133" cm="1">
        <f t="array" ref="E173">VLOOKUP(A173,'[11]RAC DC'!$1:$1048576,COLUMN('[11]RAC DC'!$J$86:$J$87),0)</f>
        <v>46600</v>
      </c>
      <c r="F173" s="119">
        <f>VLOOKUP("*AS25HSL1HRA-W*",[12]Лист_1!$A:$I,COLUMN([12]Лист_1!$I$10),0)</f>
        <v>96</v>
      </c>
    </row>
    <row r="174" spans="1:6">
      <c r="A174" s="15" t="s">
        <v>2677</v>
      </c>
      <c r="C174" s="15" t="s">
        <v>2677</v>
      </c>
      <c r="D174" s="132"/>
      <c r="E174" s="133"/>
      <c r="F174" s="119">
        <f>VLOOKUP("*1U25HSL1FRA*",[12]Лист_1!$A:$I,COLUMN([12]Лист_1!$I$10),0)</f>
        <v>96</v>
      </c>
    </row>
    <row r="175" spans="1:6">
      <c r="A175" s="15" t="s">
        <v>2678</v>
      </c>
      <c r="C175" s="15" t="s">
        <v>2678</v>
      </c>
      <c r="D175" s="132" t="s">
        <v>7088</v>
      </c>
      <c r="E175" s="133" cm="1">
        <f t="array" ref="E175">VLOOKUP(A175,'[11]RAC DC'!$1:$1048576,COLUMN('[11]RAC DC'!$J$86:$J$87),0)</f>
        <v>53400</v>
      </c>
      <c r="F175" s="119" t="e">
        <f>VLOOKUP("*AS35HSL1HRA-W*",[12]Лист_1!$A:$I,COLUMN([12]Лист_1!$I$10),0)</f>
        <v>#N/A</v>
      </c>
    </row>
    <row r="176" spans="1:6">
      <c r="A176" s="15" t="s">
        <v>2679</v>
      </c>
      <c r="C176" s="15" t="s">
        <v>2679</v>
      </c>
      <c r="D176" s="132"/>
      <c r="E176" s="133"/>
      <c r="F176" s="119" t="e">
        <f>VLOOKUP("*1U35HSL1FRA*",[12]Лист_1!$A:$I,COLUMN([12]Лист_1!$I$10),0)</f>
        <v>#N/A</v>
      </c>
    </row>
    <row r="177" spans="1:6">
      <c r="A177" s="15" t="s">
        <v>2680</v>
      </c>
      <c r="C177" s="15" t="s">
        <v>2680</v>
      </c>
      <c r="D177" s="132" t="s">
        <v>7089</v>
      </c>
      <c r="E177" s="133" cm="1">
        <f t="array" ref="E177">VLOOKUP(A177,'[11]RAC DC'!$1:$1048576,COLUMN('[11]RAC DC'!$J$86:$J$87),0)</f>
        <v>84000</v>
      </c>
      <c r="F177" s="119" t="e">
        <f>VLOOKUP("*AS50HSL1HRA-W*",[12]Лист_1!$A:$I,COLUMN([12]Лист_1!$I$10),0)</f>
        <v>#N/A</v>
      </c>
    </row>
    <row r="178" spans="1:6">
      <c r="A178" s="15" t="s">
        <v>2681</v>
      </c>
      <c r="C178" s="15" t="s">
        <v>2681</v>
      </c>
      <c r="D178" s="132"/>
      <c r="E178" s="133"/>
      <c r="F178" s="119" t="e">
        <f>VLOOKUP("*1U50HSL1FRA*",[12]Лист_1!$A:$I,COLUMN([12]Лист_1!$I$10),0)</f>
        <v>#N/A</v>
      </c>
    </row>
    <row r="179" spans="1:6">
      <c r="A179" s="15" t="s">
        <v>2682</v>
      </c>
      <c r="C179" s="15" t="s">
        <v>2682</v>
      </c>
      <c r="D179" s="132" t="s">
        <v>7090</v>
      </c>
      <c r="E179" s="133" cm="1">
        <f t="array" ref="E179">VLOOKUP(A179,'[11]RAC DC'!$1:$1048576,COLUMN('[11]RAC DC'!$J$86:$J$87),0)</f>
        <v>109200</v>
      </c>
      <c r="F179" s="119" t="e">
        <f>VLOOKUP("*AS70HSL1HRA-W*",[12]Лист_1!$A:$I,COLUMN([12]Лист_1!$I$10),0)</f>
        <v>#N/A</v>
      </c>
    </row>
    <row r="180" spans="1:6">
      <c r="A180" s="15" t="s">
        <v>2683</v>
      </c>
      <c r="C180" s="15" t="s">
        <v>2683</v>
      </c>
      <c r="D180" s="132"/>
      <c r="E180" s="133"/>
      <c r="F180" s="119" t="e">
        <f>VLOOKUP("*1U70HSL1FRA*",[12]Лист_1!$A:$I,COLUMN([12]Лист_1!$I$10),0)</f>
        <v>#N/A</v>
      </c>
    </row>
    <row r="181" spans="1:6">
      <c r="A181" s="130" t="s">
        <v>7247</v>
      </c>
      <c r="B181" s="130"/>
      <c r="C181" s="130"/>
      <c r="D181" s="130"/>
      <c r="E181" s="130"/>
      <c r="F181" s="130"/>
    </row>
    <row r="182" spans="1:6">
      <c r="A182" s="15" t="s">
        <v>2684</v>
      </c>
      <c r="C182" s="15" t="s">
        <v>2684</v>
      </c>
      <c r="D182" s="132" t="s">
        <v>7091</v>
      </c>
      <c r="E182" s="133" cm="1">
        <f t="array" ref="E182">VLOOKUP(A182,'[11]RAC DC'!$1:$1048576,COLUMN('[11]RAC DC'!$J$86:$J$87),0)</f>
        <v>41200</v>
      </c>
      <c r="F182" s="119">
        <f>VLOOKUP("*AS20HQJ1HRA-W*",[12]Лист_1!$A:$I,COLUMN([12]Лист_1!$I$10),0)</f>
        <v>27</v>
      </c>
    </row>
    <row r="183" spans="1:6">
      <c r="A183" s="15" t="s">
        <v>2685</v>
      </c>
      <c r="C183" s="15" t="s">
        <v>2685</v>
      </c>
      <c r="D183" s="132"/>
      <c r="E183" s="133"/>
      <c r="F183" s="119">
        <f>VLOOKUP("*1U20HQJ1FRA*",[12]Лист_1!$A:$I,COLUMN([12]Лист_1!$I$10),0)</f>
        <v>26</v>
      </c>
    </row>
    <row r="184" spans="1:6">
      <c r="A184" s="15" t="s">
        <v>2686</v>
      </c>
      <c r="C184" s="15" t="s">
        <v>2686</v>
      </c>
      <c r="D184" s="132" t="s">
        <v>7092</v>
      </c>
      <c r="E184" s="133" cm="1">
        <f t="array" ref="E184">VLOOKUP(A184,'[11]RAC DC'!$1:$1048576,COLUMN('[11]RAC DC'!$J$86:$J$87),0)</f>
        <v>43100</v>
      </c>
      <c r="F184" s="119">
        <f>VLOOKUP("*AS20HQJ1HRA-B*",[12]Лист_1!$A:$I,COLUMN([12]Лист_1!$I$10),0)</f>
        <v>0</v>
      </c>
    </row>
    <row r="185" spans="1:6">
      <c r="A185" s="15" t="s">
        <v>2685</v>
      </c>
      <c r="C185" s="15" t="s">
        <v>2685</v>
      </c>
      <c r="D185" s="132"/>
      <c r="E185" s="133"/>
      <c r="F185" s="119">
        <f>VLOOKUP("*1U20HQJ1FRA*",[12]Лист_1!$A:$I,COLUMN([12]Лист_1!$I$10),0)</f>
        <v>26</v>
      </c>
    </row>
    <row r="186" spans="1:6">
      <c r="A186" s="15" t="s">
        <v>2687</v>
      </c>
      <c r="C186" s="15" t="s">
        <v>2687</v>
      </c>
      <c r="D186" s="132" t="s">
        <v>7093</v>
      </c>
      <c r="E186" s="133" cm="1">
        <f t="array" ref="E186">VLOOKUP(A186,'[11]RAC DC'!$1:$1048576,COLUMN('[11]RAC DC'!$J$86:$J$87),0)</f>
        <v>44700</v>
      </c>
      <c r="F186" s="119">
        <f>VLOOKUP("*AS25HQJ1HRA-W*",[12]Лист_1!$A:$I,COLUMN([12]Лист_1!$I$10),0)</f>
        <v>177</v>
      </c>
    </row>
    <row r="187" spans="1:6">
      <c r="A187" s="15" t="s">
        <v>2688</v>
      </c>
      <c r="C187" s="15" t="s">
        <v>2688</v>
      </c>
      <c r="D187" s="132"/>
      <c r="E187" s="133"/>
      <c r="F187" s="119">
        <f>VLOOKUP("*1U25HQJ1FRA*",[12]Лист_1!$A:$I,COLUMN([12]Лист_1!$I$10),0)</f>
        <v>175</v>
      </c>
    </row>
    <row r="188" spans="1:6">
      <c r="A188" s="15" t="s">
        <v>2689</v>
      </c>
      <c r="C188" s="15" t="s">
        <v>2689</v>
      </c>
      <c r="D188" s="132" t="s">
        <v>7094</v>
      </c>
      <c r="E188" s="133" cm="1">
        <f t="array" ref="E188">VLOOKUP(A188,'[11]RAC DC'!$1:$1048576,COLUMN('[11]RAC DC'!$J$86:$J$87),0)</f>
        <v>46700</v>
      </c>
      <c r="F188" s="119">
        <f>VLOOKUP("*AS25HQJ1HRA-B*",[12]Лист_1!$A:$I,COLUMN([12]Лист_1!$I$10),0)</f>
        <v>0</v>
      </c>
    </row>
    <row r="189" spans="1:6">
      <c r="A189" s="15" t="s">
        <v>2688</v>
      </c>
      <c r="C189" s="15" t="s">
        <v>2688</v>
      </c>
      <c r="D189" s="132"/>
      <c r="E189" s="133"/>
      <c r="F189" s="119">
        <f>VLOOKUP("*1U25HQJ1FRA*",[12]Лист_1!$A:$I,COLUMN([12]Лист_1!$I$10),0)</f>
        <v>175</v>
      </c>
    </row>
    <row r="190" spans="1:6">
      <c r="A190" s="15" t="s">
        <v>2690</v>
      </c>
      <c r="C190" s="15" t="s">
        <v>2690</v>
      </c>
      <c r="D190" s="132" t="s">
        <v>7095</v>
      </c>
      <c r="E190" s="133" cm="1">
        <f t="array" ref="E190">VLOOKUP(A190,'[11]RAC DC'!$1:$1048576,COLUMN('[11]RAC DC'!$J$86:$J$87),0)</f>
        <v>51300</v>
      </c>
      <c r="F190" s="119">
        <f>VLOOKUP("*AS35HQJ1HRA-W*",[12]Лист_1!$A:$I,COLUMN([12]Лист_1!$I$10),0)</f>
        <v>290</v>
      </c>
    </row>
    <row r="191" spans="1:6">
      <c r="A191" s="15" t="s">
        <v>2691</v>
      </c>
      <c r="C191" s="15" t="s">
        <v>2691</v>
      </c>
      <c r="D191" s="132"/>
      <c r="E191" s="133"/>
      <c r="F191" s="119">
        <f>VLOOKUP("*1U35HQJ1FRA*",[12]Лист_1!$A:$I,COLUMN([12]Лист_1!$I$10),0)</f>
        <v>333</v>
      </c>
    </row>
    <row r="192" spans="1:6">
      <c r="A192" s="15" t="s">
        <v>2692</v>
      </c>
      <c r="C192" s="15" t="s">
        <v>2692</v>
      </c>
      <c r="D192" s="132" t="s">
        <v>7096</v>
      </c>
      <c r="E192" s="133" cm="1">
        <f t="array" ref="E192">VLOOKUP(A192,'[11]RAC DC'!$1:$1048576,COLUMN('[11]RAC DC'!$J$86:$J$87),0)</f>
        <v>52700</v>
      </c>
      <c r="F192" s="119" t="e">
        <f>VLOOKUP("*AS35HQJ1HRA-B*",[12]Лист_1!$A:$I,COLUMN([12]Лист_1!$I$10),0)</f>
        <v>#N/A</v>
      </c>
    </row>
    <row r="193" spans="1:6">
      <c r="A193" s="15" t="s">
        <v>2691</v>
      </c>
      <c r="C193" s="15" t="s">
        <v>2691</v>
      </c>
      <c r="D193" s="132"/>
      <c r="E193" s="133"/>
      <c r="F193" s="119">
        <f>VLOOKUP("*1U35HQJ1FRA*",[12]Лист_1!$A:$I,COLUMN([12]Лист_1!$I$10),0)</f>
        <v>333</v>
      </c>
    </row>
    <row r="194" spans="1:6">
      <c r="A194" s="15" t="s">
        <v>2693</v>
      </c>
      <c r="C194" s="15" t="s">
        <v>2693</v>
      </c>
      <c r="D194" s="132" t="s">
        <v>7097</v>
      </c>
      <c r="E194" s="133" cm="1">
        <f t="array" ref="E194">VLOOKUP(A194,'[11]RAC DC'!$1:$1048576,COLUMN('[11]RAC DC'!$J$86:$J$87),0)</f>
        <v>78600</v>
      </c>
      <c r="F194" s="119">
        <f>VLOOKUP("*AS50HQJ1HRA-W*",[12]Лист_1!$A:$I,COLUMN([12]Лист_1!$I$10),0)</f>
        <v>7</v>
      </c>
    </row>
    <row r="195" spans="1:6">
      <c r="A195" s="15" t="s">
        <v>2694</v>
      </c>
      <c r="C195" s="15" t="s">
        <v>2694</v>
      </c>
      <c r="D195" s="132"/>
      <c r="E195" s="133"/>
      <c r="F195" s="119">
        <f>VLOOKUP("*1U50HQJ1FRA*",[12]Лист_1!$A:$I,COLUMN([12]Лист_1!$I$10),0)</f>
        <v>23</v>
      </c>
    </row>
    <row r="196" spans="1:6">
      <c r="A196" s="15" t="s">
        <v>2695</v>
      </c>
      <c r="C196" s="15" t="s">
        <v>2695</v>
      </c>
      <c r="D196" s="132" t="s">
        <v>7098</v>
      </c>
      <c r="E196" s="133" cm="1">
        <f t="array" ref="E196">VLOOKUP(A196,'[11]RAC DC'!$1:$1048576,COLUMN('[11]RAC DC'!$J$86:$J$87),0)</f>
        <v>80900</v>
      </c>
      <c r="F196" s="119">
        <f>VLOOKUP("*AS50HQJ1HRA-B*",[12]Лист_1!$A:$I,COLUMN([12]Лист_1!$I$10),0)</f>
        <v>16</v>
      </c>
    </row>
    <row r="197" spans="1:6">
      <c r="A197" s="15" t="s">
        <v>2694</v>
      </c>
      <c r="C197" s="15" t="s">
        <v>2694</v>
      </c>
      <c r="D197" s="132"/>
      <c r="E197" s="133"/>
      <c r="F197" s="119">
        <f>VLOOKUP("*1U50HQJ1FRA*",[12]Лист_1!$A:$I,COLUMN([12]Лист_1!$I$10),0)</f>
        <v>23</v>
      </c>
    </row>
    <row r="198" spans="1:6">
      <c r="A198" s="15" t="s">
        <v>2696</v>
      </c>
      <c r="C198" s="15" t="s">
        <v>2696</v>
      </c>
      <c r="D198" s="132" t="s">
        <v>7099</v>
      </c>
      <c r="E198" s="133" cm="1">
        <f t="array" ref="E198">VLOOKUP(A198,'[11]RAC DC'!$1:$1048576,COLUMN('[11]RAC DC'!$J$86:$J$87),0)</f>
        <v>98500</v>
      </c>
      <c r="F198" s="119">
        <f>VLOOKUP("*AS70HQJ1HRA-W*",[12]Лист_1!$A:$I,COLUMN([12]Лист_1!$I$10),0)</f>
        <v>0</v>
      </c>
    </row>
    <row r="199" spans="1:6">
      <c r="A199" s="15" t="s">
        <v>2697</v>
      </c>
      <c r="C199" s="15" t="s">
        <v>2697</v>
      </c>
      <c r="D199" s="132"/>
      <c r="E199" s="133"/>
      <c r="F199" s="119">
        <f>VLOOKUP("*1U70HQJ1FRA*",[12]Лист_1!$A:$I,COLUMN([12]Лист_1!$I$10),0)</f>
        <v>15</v>
      </c>
    </row>
    <row r="200" spans="1:6">
      <c r="A200" s="15" t="s">
        <v>2698</v>
      </c>
      <c r="C200" s="15" t="s">
        <v>2698</v>
      </c>
      <c r="D200" s="132" t="s">
        <v>7100</v>
      </c>
      <c r="E200" s="133" cm="1">
        <f t="array" ref="E200">VLOOKUP(A200,'[11]RAC DC'!$1:$1048576,COLUMN('[11]RAC DC'!$J$86:$J$87),0)</f>
        <v>100800</v>
      </c>
      <c r="F200" s="119">
        <f>VLOOKUP("*AS70HQJ1HRA-B*",[12]Лист_1!$A:$I,COLUMN([12]Лист_1!$I$10),0)</f>
        <v>10</v>
      </c>
    </row>
    <row r="201" spans="1:6">
      <c r="A201" s="15" t="s">
        <v>2697</v>
      </c>
      <c r="C201" s="15" t="s">
        <v>2697</v>
      </c>
      <c r="D201" s="132"/>
      <c r="E201" s="133"/>
      <c r="F201" s="119">
        <f>VLOOKUP("*1U70HQJ1FRA*",[12]Лист_1!$A:$I,COLUMN([12]Лист_1!$I$10),0)</f>
        <v>15</v>
      </c>
    </row>
    <row r="202" spans="1:6" s="36" customFormat="1" ht="15.75">
      <c r="A202" s="129" t="s">
        <v>3280</v>
      </c>
      <c r="B202" s="129"/>
      <c r="C202" s="129"/>
      <c r="D202" s="129"/>
      <c r="E202" s="129"/>
      <c r="F202" s="129"/>
    </row>
    <row r="203" spans="1:6" s="36" customFormat="1">
      <c r="A203" s="130" t="s">
        <v>7248</v>
      </c>
      <c r="B203" s="130"/>
      <c r="C203" s="130"/>
      <c r="D203" s="130"/>
      <c r="E203" s="130"/>
      <c r="F203" s="130"/>
    </row>
    <row r="204" spans="1:6">
      <c r="A204" s="36" t="s">
        <v>5097</v>
      </c>
      <c r="C204" s="36" t="s">
        <v>5097</v>
      </c>
      <c r="D204" s="132" t="s">
        <v>7101</v>
      </c>
      <c r="E204" s="133" cm="1">
        <f t="array" ref="E204">VLOOKUP("*HSU-07HPL303/R3*",'[11]RAC ON-OFF'!$1:$1048576,COLUMN('[11]RAC ON-OFF'!$I$56:$I$57),0)</f>
        <v>10600</v>
      </c>
      <c r="F204" s="119">
        <f>VLOOKUP("*HSU-07HPL303/R3*",[12]Лист_1!$A:$I,COLUMN([12]Лист_1!$I$10),0)</f>
        <v>3</v>
      </c>
    </row>
    <row r="205" spans="1:6">
      <c r="A205" s="36" t="s">
        <v>5098</v>
      </c>
      <c r="C205" s="36" t="s">
        <v>5098</v>
      </c>
      <c r="D205" s="132"/>
      <c r="E205" s="133"/>
      <c r="F205" s="119">
        <f>VLOOKUP("*HSU-07HPL103/R3*",[12]Лист_1!$A:$I,COLUMN([12]Лист_1!$I$10),0)</f>
        <v>1</v>
      </c>
    </row>
    <row r="206" spans="1:6">
      <c r="A206" s="36" t="s">
        <v>5099</v>
      </c>
      <c r="C206" s="36" t="s">
        <v>5099</v>
      </c>
      <c r="D206" s="132" t="s">
        <v>7102</v>
      </c>
      <c r="E206" s="133" cm="1">
        <f t="array" ref="E206">VLOOKUP("*HSU-09HPL303/R3*",'[11]RAC ON-OFF'!$1:$1048576,COLUMN('[11]RAC ON-OFF'!$I$56:$I$57),0)</f>
        <v>11800</v>
      </c>
      <c r="F206" s="119">
        <f>VLOOKUP("*HSU-09HPL303/R3*",[12]Лист_1!$A:$I,COLUMN([12]Лист_1!$I$10),0)</f>
        <v>2</v>
      </c>
    </row>
    <row r="207" spans="1:6">
      <c r="A207" s="36" t="s">
        <v>5100</v>
      </c>
      <c r="C207" s="36" t="s">
        <v>5100</v>
      </c>
      <c r="D207" s="132"/>
      <c r="E207" s="133"/>
      <c r="F207" s="119">
        <f>VLOOKUP("*HSU-09HPL103/R3*",[12]Лист_1!$A:$I,COLUMN([12]Лист_1!$I$10),0)</f>
        <v>0</v>
      </c>
    </row>
    <row r="208" spans="1:6">
      <c r="A208" s="36" t="s">
        <v>5101</v>
      </c>
      <c r="C208" s="36" t="s">
        <v>5101</v>
      </c>
      <c r="D208" s="132" t="s">
        <v>7103</v>
      </c>
      <c r="E208" s="133" cm="1">
        <f t="array" ref="E208">VLOOKUP("*HSU-12HPL303/R3*",'[11]RAC ON-OFF'!$1:$1048576,COLUMN('[11]RAC ON-OFF'!$I$56:$I$57),0)</f>
        <v>13400</v>
      </c>
      <c r="F208" s="119">
        <f>VLOOKUP("*HSU-12HPL303/R3*",[12]Лист_1!$A:$I,COLUMN([12]Лист_1!$I$10),0)</f>
        <v>345</v>
      </c>
    </row>
    <row r="209" spans="1:6">
      <c r="A209" s="36" t="s">
        <v>5102</v>
      </c>
      <c r="C209" s="36" t="s">
        <v>5102</v>
      </c>
      <c r="D209" s="132"/>
      <c r="E209" s="133"/>
      <c r="F209" s="119">
        <f>VLOOKUP("*HSU-12HPL103/R3*",[12]Лист_1!$A:$I,COLUMN([12]Лист_1!$I$10),0)</f>
        <v>332</v>
      </c>
    </row>
    <row r="210" spans="1:6">
      <c r="A210" s="36" t="s">
        <v>5103</v>
      </c>
      <c r="C210" s="36" t="s">
        <v>5103</v>
      </c>
      <c r="D210" s="132" t="s">
        <v>7104</v>
      </c>
      <c r="E210" s="133" cm="1">
        <f t="array" ref="E210">VLOOKUP("*HSU-18HPL303/R3*",'[11]RAC ON-OFF'!$1:$1048576,COLUMN('[11]RAC ON-OFF'!$I$56:$I$57),0)</f>
        <v>22600</v>
      </c>
      <c r="F210" s="119">
        <f>VLOOKUP("*HSU-18HPL303/R3*",[12]Лист_1!$A:$I,COLUMN([12]Лист_1!$I$10),0)</f>
        <v>2</v>
      </c>
    </row>
    <row r="211" spans="1:6">
      <c r="A211" s="36" t="s">
        <v>5104</v>
      </c>
      <c r="C211" s="36" t="s">
        <v>5104</v>
      </c>
      <c r="D211" s="132"/>
      <c r="E211" s="133"/>
      <c r="F211" s="119">
        <f>VLOOKUP("*HSU-18HPL103/R3*",[12]Лист_1!$A:$I,COLUMN([12]Лист_1!$I$10),0)</f>
        <v>0</v>
      </c>
    </row>
    <row r="212" spans="1:6">
      <c r="A212" s="36" t="s">
        <v>5105</v>
      </c>
      <c r="C212" s="36" t="s">
        <v>5105</v>
      </c>
      <c r="D212" s="132" t="s">
        <v>7105</v>
      </c>
      <c r="E212" s="133" cm="1">
        <f t="array" ref="E212">VLOOKUP("*HSU-24HPL303/R3*",'[11]RAC ON-OFF'!$1:$1048576,COLUMN('[11]RAC ON-OFF'!$I$56:$I$57),0)</f>
        <v>25200</v>
      </c>
      <c r="F212" s="119">
        <f>VLOOKUP("*HSU-24HPL303/R3*",[12]Лист_1!$A:$I,COLUMN([12]Лист_1!$I$10),0)</f>
        <v>24</v>
      </c>
    </row>
    <row r="213" spans="1:6">
      <c r="A213" s="36" t="s">
        <v>5106</v>
      </c>
      <c r="C213" s="36" t="s">
        <v>5106</v>
      </c>
      <c r="D213" s="132"/>
      <c r="E213" s="133"/>
      <c r="F213" s="119">
        <f>VLOOKUP("*HSU-24HPL103/R3*",[12]Лист_1!$A:$I,COLUMN([12]Лист_1!$I$10),0)</f>
        <v>24</v>
      </c>
    </row>
    <row r="214" spans="1:6" s="36" customFormat="1">
      <c r="A214" s="130" t="s">
        <v>7249</v>
      </c>
      <c r="B214" s="130"/>
      <c r="C214" s="130"/>
      <c r="D214" s="130"/>
      <c r="E214" s="130"/>
      <c r="F214" s="130"/>
    </row>
    <row r="215" spans="1:6">
      <c r="A215" s="36" t="s">
        <v>5107</v>
      </c>
      <c r="C215" s="36" t="s">
        <v>5107</v>
      </c>
      <c r="D215" s="132" t="s">
        <v>7106</v>
      </c>
      <c r="E215" s="133" cm="1">
        <f t="array" ref="E215">VLOOKUP("*HSU-07HQJ103/R3-W*",'[11]RAC ON-OFF'!$1:$1048576,COLUMN('[11]RAC ON-OFF'!$I$24:$I$25),0)</f>
        <v>11500</v>
      </c>
      <c r="F215" s="119">
        <f>VLOOKUP("*HSU-07HQJ103/R3-W*",[12]Лист_1!$A:$I,COLUMN([12]Лист_1!$I$10),0)</f>
        <v>778</v>
      </c>
    </row>
    <row r="216" spans="1:6">
      <c r="A216" s="36" t="s">
        <v>5108</v>
      </c>
      <c r="C216" s="36" t="s">
        <v>5108</v>
      </c>
      <c r="D216" s="132"/>
      <c r="E216" s="133"/>
      <c r="F216" s="119">
        <f>VLOOKUP("*HSU-07HQJ103/R3*",[12]Лист_1!$A:$I,COLUMN([12]Лист_1!$I$10),0)</f>
        <v>778</v>
      </c>
    </row>
    <row r="217" spans="1:6">
      <c r="A217" s="36" t="s">
        <v>5109</v>
      </c>
      <c r="C217" s="36" t="s">
        <v>5109</v>
      </c>
      <c r="D217" s="132" t="s">
        <v>7107</v>
      </c>
      <c r="E217" s="133" cm="1">
        <f t="array" ref="E217">VLOOKUP("*HSU-07HQJ103/R3-b*",'[11]RAC ON-OFF'!$1:$1048576,COLUMN('[11]RAC ON-OFF'!$I$24:$I$25),0)</f>
        <v>13600</v>
      </c>
      <c r="F217" s="119" t="e">
        <f>VLOOKUP("*HSU-07HQJ103/R3-B*",[12]Лист_1!$A:$I,COLUMN([12]Лист_1!$I$10),0)</f>
        <v>#N/A</v>
      </c>
    </row>
    <row r="218" spans="1:6">
      <c r="A218" s="36" t="s">
        <v>5108</v>
      </c>
      <c r="C218" s="36" t="s">
        <v>5108</v>
      </c>
      <c r="D218" s="132"/>
      <c r="E218" s="133"/>
      <c r="F218" s="119">
        <f>VLOOKUP("*HSU-07HQJ103/R3*",[12]Лист_1!$A:$I,COLUMN([12]Лист_1!$I$10),0)</f>
        <v>778</v>
      </c>
    </row>
    <row r="219" spans="1:6">
      <c r="A219" s="36" t="s">
        <v>5110</v>
      </c>
      <c r="C219" s="36" t="s">
        <v>5110</v>
      </c>
      <c r="D219" s="132" t="s">
        <v>7108</v>
      </c>
      <c r="E219" s="133" cm="1">
        <f t="array" ref="E219">VLOOKUP("*HSU-09HQJ103/R3-W*",'[11]RAC ON-OFF'!$1:$1048576,COLUMN('[11]RAC ON-OFF'!$I$24:$I$25),0)</f>
        <v>12000</v>
      </c>
      <c r="F219" s="119">
        <f>VLOOKUP("*HSU-09HQJ103/R3-W*",[12]Лист_1!$A:$I,COLUMN([12]Лист_1!$I$10),0)</f>
        <v>670</v>
      </c>
    </row>
    <row r="220" spans="1:6">
      <c r="A220" s="36" t="s">
        <v>5111</v>
      </c>
      <c r="C220" s="36" t="s">
        <v>5111</v>
      </c>
      <c r="D220" s="132"/>
      <c r="E220" s="133"/>
      <c r="F220" s="119">
        <f>VLOOKUP("*HSU-09HQJ103/R3*",[12]Лист_1!$A:$I,COLUMN([12]Лист_1!$I$10),0)</f>
        <v>13</v>
      </c>
    </row>
    <row r="221" spans="1:6">
      <c r="A221" s="36" t="s">
        <v>5112</v>
      </c>
      <c r="C221" s="36" t="s">
        <v>5112</v>
      </c>
      <c r="D221" s="132" t="s">
        <v>7109</v>
      </c>
      <c r="E221" s="133" cm="1">
        <f t="array" ref="E221">VLOOKUP("*HSU-09HQJ103/R3-b*",'[11]RAC ON-OFF'!$1:$1048576,COLUMN('[11]RAC ON-OFF'!$I$24:$I$25),0)</f>
        <v>14200</v>
      </c>
      <c r="F221" s="119">
        <f>VLOOKUP("*HSU-09HQJ103/R3-B*",[12]Лист_1!$A:$I,COLUMN([12]Лист_1!$I$10),0)</f>
        <v>13</v>
      </c>
    </row>
    <row r="222" spans="1:6">
      <c r="A222" s="36" t="s">
        <v>5111</v>
      </c>
      <c r="C222" s="36" t="s">
        <v>5111</v>
      </c>
      <c r="D222" s="132"/>
      <c r="E222" s="133"/>
      <c r="F222" s="119">
        <f>VLOOKUP("*HSU-09HQJ103/R3*",[12]Лист_1!$A:$I,COLUMN([12]Лист_1!$I$10),0)</f>
        <v>13</v>
      </c>
    </row>
    <row r="223" spans="1:6">
      <c r="A223" s="36" t="s">
        <v>5113</v>
      </c>
      <c r="C223" s="36" t="s">
        <v>5113</v>
      </c>
      <c r="D223" s="132" t="s">
        <v>7110</v>
      </c>
      <c r="E223" s="133" cm="1">
        <f t="array" ref="E223">VLOOKUP("*HSU-12HQJ103/R3-W*",'[11]RAC ON-OFF'!$1:$1048576,COLUMN('[11]RAC ON-OFF'!$I$24:$I$25),0)</f>
        <v>15600</v>
      </c>
      <c r="F223" s="119">
        <f>VLOOKUP("*HSU-12HQJ103/R3-W*",[12]Лист_1!$A:$I,COLUMN([12]Лист_1!$I$10),0)</f>
        <v>0</v>
      </c>
    </row>
    <row r="224" spans="1:6">
      <c r="A224" s="36" t="s">
        <v>5114</v>
      </c>
      <c r="C224" s="36" t="s">
        <v>5114</v>
      </c>
      <c r="D224" s="132"/>
      <c r="E224" s="133"/>
      <c r="F224" s="119">
        <f>VLOOKUP("*HSU-12HQJ103/R3*",[12]Лист_1!$A:$I,COLUMN([12]Лист_1!$I$10),0)</f>
        <v>0</v>
      </c>
    </row>
    <row r="225" spans="1:6">
      <c r="A225" s="36" t="s">
        <v>5115</v>
      </c>
      <c r="C225" s="36" t="s">
        <v>5115</v>
      </c>
      <c r="D225" s="132" t="s">
        <v>7111</v>
      </c>
      <c r="E225" s="133" cm="1">
        <f t="array" ref="E225">VLOOKUP("*HSU-12HQJ103/R3-b*",'[11]RAC ON-OFF'!$1:$1048576,COLUMN('[11]RAC ON-OFF'!$I$24:$I$25),0)</f>
        <v>17900</v>
      </c>
      <c r="F225" s="119" t="e">
        <f>VLOOKUP("*HSU-12HQJ103/R3-B*",[12]Лист_1!$A:$I,COLUMN([12]Лист_1!$I$10),0)</f>
        <v>#N/A</v>
      </c>
    </row>
    <row r="226" spans="1:6">
      <c r="A226" s="36" t="s">
        <v>5114</v>
      </c>
      <c r="C226" s="36" t="s">
        <v>5114</v>
      </c>
      <c r="D226" s="132"/>
      <c r="E226" s="133"/>
      <c r="F226" s="119">
        <f>VLOOKUP("*HSU-12HQJ103/R3*",[12]Лист_1!$A:$I,COLUMN([12]Лист_1!$I$10),0)</f>
        <v>0</v>
      </c>
    </row>
    <row r="227" spans="1:6">
      <c r="A227" s="36" t="s">
        <v>5116</v>
      </c>
      <c r="C227" s="36" t="s">
        <v>5116</v>
      </c>
      <c r="D227" s="132" t="s">
        <v>7112</v>
      </c>
      <c r="E227" s="133" cm="1">
        <f t="array" ref="E227">VLOOKUP("*HSU-18HQJ103/R3-W*",'[11]RAC ON-OFF'!$1:$1048576,COLUMN('[11]RAC ON-OFF'!$I$24:$I$25),0)</f>
        <v>22900</v>
      </c>
      <c r="F227" s="119">
        <f>VLOOKUP("*HSU-18HQJ103/R3-W*",[12]Лист_1!$A:$I,COLUMN([12]Лист_1!$I$10),0)</f>
        <v>30</v>
      </c>
    </row>
    <row r="228" spans="1:6">
      <c r="A228" s="36" t="s">
        <v>5117</v>
      </c>
      <c r="C228" s="36" t="s">
        <v>5117</v>
      </c>
      <c r="D228" s="132"/>
      <c r="E228" s="133"/>
      <c r="F228" s="119">
        <f>VLOOKUP("*HSU-18HQJ103/R3*",[12]Лист_1!$A:$I,COLUMN([12]Лист_1!$I$10),0)</f>
        <v>30</v>
      </c>
    </row>
    <row r="229" spans="1:6">
      <c r="A229" s="36" t="s">
        <v>5118</v>
      </c>
      <c r="C229" s="36" t="s">
        <v>5118</v>
      </c>
      <c r="D229" s="132" t="s">
        <v>7113</v>
      </c>
      <c r="E229" s="133" cm="1">
        <f t="array" ref="E229">VLOOKUP("*HSU-18HQJ103/R3-b*",'[11]RAC ON-OFF'!$1:$1048576,COLUMN('[11]RAC ON-OFF'!$I$24:$I$25),0)</f>
        <v>25400</v>
      </c>
      <c r="F229" s="119" t="e">
        <f>VLOOKUP("*HSU-18HQJ103/R3-B*",[12]Лист_1!$A:$I,COLUMN([12]Лист_1!$I$10),0)</f>
        <v>#N/A</v>
      </c>
    </row>
    <row r="230" spans="1:6">
      <c r="A230" s="36" t="s">
        <v>5117</v>
      </c>
      <c r="C230" s="36" t="s">
        <v>5117</v>
      </c>
      <c r="D230" s="132"/>
      <c r="E230" s="133"/>
      <c r="F230" s="119">
        <f>VLOOKUP("*HSU-18HQJ103/R3*",[12]Лист_1!$A:$I,COLUMN([12]Лист_1!$I$10),0)</f>
        <v>30</v>
      </c>
    </row>
    <row r="231" spans="1:6">
      <c r="A231" s="36" t="s">
        <v>5119</v>
      </c>
      <c r="C231" s="36" t="s">
        <v>5119</v>
      </c>
      <c r="D231" s="132" t="s">
        <v>7114</v>
      </c>
      <c r="E231" s="133" cm="1">
        <f t="array" ref="E231">VLOOKUP("*HSU-18HQJ103/R3-W*",'[11]RAC ON-OFF'!$1:$1048576,COLUMN('[11]RAC ON-OFF'!$I$24:$I$25),0)</f>
        <v>22900</v>
      </c>
      <c r="F231" s="119" t="e">
        <f>VLOOKUP("*HSU-24HQJ103/R3-W*",[12]Лист_1!$A:$I,COLUMN([12]Лист_1!$I$10),0)</f>
        <v>#N/A</v>
      </c>
    </row>
    <row r="232" spans="1:6">
      <c r="A232" s="36" t="s">
        <v>5120</v>
      </c>
      <c r="C232" s="36" t="s">
        <v>5120</v>
      </c>
      <c r="D232" s="132"/>
      <c r="E232" s="133"/>
      <c r="F232" s="119" t="e">
        <f>VLOOKUP("*HSU-24HQJ103/R3*",[12]Лист_1!$A:$I,COLUMN([12]Лист_1!$I$10),0)</f>
        <v>#N/A</v>
      </c>
    </row>
    <row r="233" spans="1:6">
      <c r="A233" s="36" t="s">
        <v>5121</v>
      </c>
      <c r="C233" s="36" t="s">
        <v>5121</v>
      </c>
      <c r="D233" s="132" t="s">
        <v>7115</v>
      </c>
      <c r="E233" s="133" cm="1">
        <f t="array" ref="E233">VLOOKUP("*HSU-18HQJ103/R3-b*",'[11]RAC ON-OFF'!$1:$1048576,COLUMN('[11]RAC ON-OFF'!$I$24:$I$25),0)</f>
        <v>25400</v>
      </c>
      <c r="F233" s="119" t="e">
        <f>VLOOKUP("*HSU-24HQJ103/R3-B*",[12]Лист_1!$A:$I,COLUMN([12]Лист_1!$I$10),0)</f>
        <v>#N/A</v>
      </c>
    </row>
    <row r="234" spans="1:6">
      <c r="A234" s="36" t="s">
        <v>5120</v>
      </c>
      <c r="C234" s="36" t="s">
        <v>5120</v>
      </c>
      <c r="D234" s="132"/>
      <c r="E234" s="133"/>
      <c r="F234" s="119" t="e">
        <f>VLOOKUP("*HSU-24HQJ103/R3*",[12]Лист_1!$A:$I,COLUMN([12]Лист_1!$I$10),0)</f>
        <v>#N/A</v>
      </c>
    </row>
    <row r="235" spans="1:6" s="36" customFormat="1">
      <c r="A235" s="130" t="s">
        <v>7250</v>
      </c>
      <c r="B235" s="130"/>
      <c r="C235" s="130"/>
      <c r="D235" s="130"/>
      <c r="E235" s="130"/>
      <c r="F235" s="130"/>
    </row>
    <row r="236" spans="1:6">
      <c r="A236" s="36" t="s">
        <v>5122</v>
      </c>
      <c r="C236" s="36" t="s">
        <v>5122</v>
      </c>
      <c r="D236" s="132" t="s">
        <v>7116</v>
      </c>
      <c r="E236" s="133" cm="1">
        <f t="array" ref="E236">VLOOKUP("*HSU-07HTT03/R3*",'[11]RAC ON-OFF'!$1:$1048576,COLUMN('[11]RAC ON-OFF'!$I$24:$I$25),0)</f>
        <v>9700</v>
      </c>
      <c r="F236" s="119">
        <f>VLOOKUP("*HSU-07HTT03/R3*",[12]Лист_1!$A:$I,COLUMN([12]Лист_1!$I$10),0)</f>
        <v>1</v>
      </c>
    </row>
    <row r="237" spans="1:6">
      <c r="A237" s="36" t="s">
        <v>5123</v>
      </c>
      <c r="C237" s="36" t="s">
        <v>5123</v>
      </c>
      <c r="D237" s="132"/>
      <c r="E237" s="133"/>
      <c r="F237" s="119">
        <f>VLOOKUP("*HSU-07HTT103/R3*",[12]Лист_1!$A:$I,COLUMN([12]Лист_1!$I$10),0)</f>
        <v>0</v>
      </c>
    </row>
    <row r="238" spans="1:6">
      <c r="A238" s="36" t="s">
        <v>5124</v>
      </c>
      <c r="C238" s="36" t="s">
        <v>5124</v>
      </c>
      <c r="D238" s="132" t="s">
        <v>7117</v>
      </c>
      <c r="E238" s="133" cm="1">
        <f t="array" ref="E238">VLOOKUP("*HSU-09HTT103/R3*",'[11]RAC ON-OFF'!$1:$1048576,COLUMN('[11]RAC ON-OFF'!$I$24:$I$25),0)</f>
        <v>10700</v>
      </c>
      <c r="F238" s="119">
        <f>VLOOKUP("*HSU-09HTT103/R3*",[12]Лист_1!$A:$I,COLUMN([12]Лист_1!$I$10),0)</f>
        <v>0</v>
      </c>
    </row>
    <row r="239" spans="1:6">
      <c r="A239" s="36" t="s">
        <v>5124</v>
      </c>
      <c r="C239" s="36" t="s">
        <v>5124</v>
      </c>
      <c r="D239" s="132"/>
      <c r="E239" s="133"/>
      <c r="F239" s="119">
        <f>VLOOKUP("*HSU-09HTT103/R3*",[12]Лист_1!$A:$I,COLUMN([12]Лист_1!$I$10),0)</f>
        <v>0</v>
      </c>
    </row>
    <row r="240" spans="1:6">
      <c r="A240" s="36" t="s">
        <v>5125</v>
      </c>
      <c r="C240" s="36" t="s">
        <v>5125</v>
      </c>
      <c r="D240" s="132" t="s">
        <v>7118</v>
      </c>
      <c r="E240" s="133" cm="1">
        <f t="array" ref="E240">VLOOKUP("*HSU-12HTT03/R3*",'[11]RAC ON-OFF'!$1:$1048576,COLUMN('[11]RAC ON-OFF'!$I$24:$I$25),0)</f>
        <v>13800</v>
      </c>
      <c r="F240" s="119">
        <f>VLOOKUP("*HSU-12HTT03/R3*",[12]Лист_1!$A:$I,COLUMN([12]Лист_1!$I$10),0)</f>
        <v>69</v>
      </c>
    </row>
    <row r="241" spans="1:6">
      <c r="A241" s="36" t="s">
        <v>5126</v>
      </c>
      <c r="C241" s="36" t="s">
        <v>5126</v>
      </c>
      <c r="D241" s="132"/>
      <c r="E241" s="133"/>
      <c r="F241" s="119">
        <f>VLOOKUP("*HSU-12HTT103/R3*",[12]Лист_1!$A:$I,COLUMN([12]Лист_1!$I$10),0)</f>
        <v>69</v>
      </c>
    </row>
    <row r="242" spans="1:6">
      <c r="A242" s="36" t="s">
        <v>5127</v>
      </c>
      <c r="C242" s="36" t="s">
        <v>5127</v>
      </c>
      <c r="D242" s="132" t="s">
        <v>7119</v>
      </c>
      <c r="E242" s="133" cm="1">
        <f t="array" ref="E242">VLOOKUP("*HSU-18HTT03/R3*",'[11]RAC ON-OFF'!$1:$1048576,COLUMN('[11]RAC ON-OFF'!$I$24:$I$25),0)</f>
        <v>22600</v>
      </c>
      <c r="F242" s="119">
        <f>VLOOKUP("*HSU-18HTT03/R3*",[12]Лист_1!$A:$I,COLUMN([12]Лист_1!$I$10),0)</f>
        <v>80</v>
      </c>
    </row>
    <row r="243" spans="1:6">
      <c r="A243" s="36" t="s">
        <v>5127</v>
      </c>
      <c r="C243" s="36" t="s">
        <v>5127</v>
      </c>
      <c r="D243" s="132"/>
      <c r="E243" s="133"/>
      <c r="F243" s="119">
        <f>VLOOKUP("*HSU-18HTT03/R3*",[12]Лист_1!$A:$I,COLUMN([12]Лист_1!$I$10),0)</f>
        <v>80</v>
      </c>
    </row>
    <row r="244" spans="1:6">
      <c r="A244" s="36" t="s">
        <v>5128</v>
      </c>
      <c r="C244" s="36" t="s">
        <v>5128</v>
      </c>
      <c r="D244" s="132" t="s">
        <v>7120</v>
      </c>
      <c r="E244" s="133" cm="1">
        <f t="array" ref="E244">VLOOKUP("*HSU-24HTT103/R3*",'[11]RAC ON-OFF'!$1:$1048576,COLUMN('[11]RAC ON-OFF'!$I$24:$I$25),0)</f>
        <v>23200</v>
      </c>
      <c r="F244" s="119">
        <f>VLOOKUP("*HSU-24HTT103/R3*",[12]Лист_1!$A:$I,COLUMN([12]Лист_1!$I$10),0)</f>
        <v>4</v>
      </c>
    </row>
    <row r="245" spans="1:6">
      <c r="A245" s="36" t="s">
        <v>5128</v>
      </c>
      <c r="C245" s="36" t="s">
        <v>5128</v>
      </c>
      <c r="D245" s="132"/>
      <c r="E245" s="133"/>
      <c r="F245" s="119">
        <f>VLOOKUP("*HSU-24HTT103/R3*",[12]Лист_1!$A:$I,COLUMN([12]Лист_1!$I$10),0)</f>
        <v>4</v>
      </c>
    </row>
    <row r="246" spans="1:6" s="36" customFormat="1">
      <c r="A246" s="130" t="s">
        <v>7251</v>
      </c>
      <c r="B246" s="130"/>
      <c r="C246" s="130"/>
      <c r="D246" s="130"/>
      <c r="E246" s="130"/>
      <c r="F246" s="130"/>
    </row>
    <row r="247" spans="1:6">
      <c r="A247" s="36" t="s">
        <v>5129</v>
      </c>
      <c r="C247" s="36" t="s">
        <v>5129</v>
      </c>
      <c r="D247" s="132" t="s">
        <v>7121</v>
      </c>
      <c r="E247" s="133" cm="1">
        <f t="array" ref="E247">VLOOKUP("*07HFF203*",'[11]RAC ON-OFF'!$1:$1048576,COLUMN('[11]RAC ON-OFF'!$I$24:$I$25),0)</f>
        <v>19400</v>
      </c>
      <c r="F247" s="119">
        <f>VLOOKUP("*HSU-07HFF103/R3-W*",[12]Лист_1!$A:$I,COLUMN([12]Лист_1!$I$10),0)</f>
        <v>35</v>
      </c>
    </row>
    <row r="248" spans="1:6">
      <c r="A248" s="36" t="s">
        <v>5130</v>
      </c>
      <c r="C248" s="36" t="s">
        <v>5130</v>
      </c>
      <c r="D248" s="132"/>
      <c r="E248" s="133"/>
      <c r="F248" s="119">
        <f>VLOOKUP("*HSU-07HUF103/R3*",[12]Лист_1!$A:$I,COLUMN([12]Лист_1!$I$10),0)</f>
        <v>8</v>
      </c>
    </row>
    <row r="249" spans="1:6">
      <c r="A249" s="36" t="s">
        <v>5131</v>
      </c>
      <c r="C249" s="36" t="s">
        <v>5131</v>
      </c>
      <c r="D249" s="132" t="s">
        <v>7122</v>
      </c>
      <c r="E249" s="133" cm="1">
        <f t="array" ref="E249">VLOOKUP("*09HFF203*",'[11]RAC ON-OFF'!$1:$1048576,COLUMN('[11]RAC ON-OFF'!$I$24:$I$25),0)</f>
        <v>20300</v>
      </c>
      <c r="F249" s="119">
        <f>VLOOKUP("*HSU-07HFF203/R3-W*",[12]Лист_1!$A:$I,COLUMN([12]Лист_1!$I$10),0)</f>
        <v>5</v>
      </c>
    </row>
    <row r="250" spans="1:6">
      <c r="A250" s="36" t="s">
        <v>5132</v>
      </c>
      <c r="C250" s="36" t="s">
        <v>5132</v>
      </c>
      <c r="D250" s="132"/>
      <c r="E250" s="133"/>
      <c r="F250" s="119">
        <f>VLOOKUP("*HSU-07HUF203/R3*",[12]Лист_1!$A:$I,COLUMN([12]Лист_1!$I$10),0)</f>
        <v>59</v>
      </c>
    </row>
    <row r="251" spans="1:6">
      <c r="A251" s="36" t="s">
        <v>5133</v>
      </c>
      <c r="C251" s="36" t="s">
        <v>5133</v>
      </c>
      <c r="D251" s="132" t="s">
        <v>7123</v>
      </c>
      <c r="E251" s="133" cm="1">
        <f t="array" ref="E251">VLOOKUP("*12HFF203*",'[11]RAC ON-OFF'!$1:$1048576,COLUMN('[11]RAC ON-OFF'!$I$24:$I$25),0)</f>
        <v>25700</v>
      </c>
      <c r="F251" s="119">
        <f>VLOOKUP("*HSU-07HFF203/R3-G*",[12]Лист_1!$A:$I,COLUMN([12]Лист_1!$I$10),0)</f>
        <v>7</v>
      </c>
    </row>
    <row r="252" spans="1:6">
      <c r="A252" s="36" t="s">
        <v>5132</v>
      </c>
      <c r="C252" s="36" t="s">
        <v>5132</v>
      </c>
      <c r="D252" s="132"/>
      <c r="E252" s="133"/>
      <c r="F252" s="119">
        <f>VLOOKUP("*HSU-07HUF203/R3*",[12]Лист_1!$A:$I,COLUMN([12]Лист_1!$I$10),0)</f>
        <v>59</v>
      </c>
    </row>
    <row r="253" spans="1:6">
      <c r="A253" s="36" t="s">
        <v>7205</v>
      </c>
      <c r="C253" s="36" t="s">
        <v>5134</v>
      </c>
      <c r="D253" s="132" t="s">
        <v>7124</v>
      </c>
      <c r="E253" s="133" cm="1">
        <f t="array" ref="E253">VLOOKUP("*07HFF203*",'[11]RAC ON-OFF'!$1:$1048576,COLUMN('[11]RAC ON-OFF'!$I$24:$I$25),0)</f>
        <v>19400</v>
      </c>
      <c r="F253" s="119">
        <f>VLOOKUP("*HSU-07HFF203/R3-B *",[12]Лист_1!$A:$I,COLUMN([12]Лист_1!$I$10),0)</f>
        <v>22</v>
      </c>
    </row>
    <row r="254" spans="1:6">
      <c r="A254" s="36" t="s">
        <v>5132</v>
      </c>
      <c r="C254" s="36" t="s">
        <v>5132</v>
      </c>
      <c r="D254" s="132"/>
      <c r="E254" s="133"/>
      <c r="F254" s="119">
        <f>VLOOKUP("*HSU-07HUF203/R3*",[12]Лист_1!$A:$I,COLUMN([12]Лист_1!$I$10),0)</f>
        <v>59</v>
      </c>
    </row>
    <row r="255" spans="1:6">
      <c r="A255" s="36" t="s">
        <v>5135</v>
      </c>
      <c r="C255" s="36" t="s">
        <v>5135</v>
      </c>
      <c r="D255" s="132" t="s">
        <v>7125</v>
      </c>
      <c r="E255" s="133" cm="1">
        <f t="array" ref="E255">VLOOKUP("*09HFF203*",'[11]RAC ON-OFF'!$1:$1048576,COLUMN('[11]RAC ON-OFF'!$I$24:$I$25),0)</f>
        <v>20300</v>
      </c>
      <c r="F255" s="119">
        <f>VLOOKUP("*HSU-09HFF103/R3-W*",[12]Лист_1!$A:$I,COLUMN([12]Лист_1!$I$10),0)</f>
        <v>4</v>
      </c>
    </row>
    <row r="256" spans="1:6">
      <c r="A256" s="36" t="s">
        <v>5136</v>
      </c>
      <c r="C256" s="36" t="s">
        <v>5136</v>
      </c>
      <c r="D256" s="132"/>
      <c r="E256" s="133"/>
      <c r="F256" s="119" t="e">
        <f>VLOOKUP("*HSU-09HUF103/R3*",[12]Лист_1!$A:$I,COLUMN([12]Лист_1!$I$10),0)</f>
        <v>#N/A</v>
      </c>
    </row>
    <row r="257" spans="1:6" s="36" customFormat="1">
      <c r="A257" s="130" t="s">
        <v>7252</v>
      </c>
      <c r="B257" s="130"/>
      <c r="C257" s="130"/>
      <c r="D257" s="130"/>
      <c r="E257" s="130"/>
      <c r="F257" s="130"/>
    </row>
    <row r="258" spans="1:6">
      <c r="A258" s="36" t="s">
        <v>5137</v>
      </c>
      <c r="C258" s="36" t="s">
        <v>5137</v>
      </c>
      <c r="D258" s="132" t="s">
        <v>7126</v>
      </c>
      <c r="E258" s="133" cm="1">
        <f t="array" ref="E258">VLOOKUP("*07HFF203*",'[11]RAC ON-OFF'!$1:$1048576,COLUMN('[11]RAC ON-OFF'!$I$24:$I$25),0)</f>
        <v>19400</v>
      </c>
      <c r="F258" s="119" t="e">
        <f>VLOOKUP("*HSU-07HFF303/R3-W*",[12]Лист_1!$A:$I,COLUMN([12]Лист_1!$I$10),0)</f>
        <v>#N/A</v>
      </c>
    </row>
    <row r="259" spans="1:6">
      <c r="A259" s="36" t="s">
        <v>5138</v>
      </c>
      <c r="C259" s="36" t="s">
        <v>5138</v>
      </c>
      <c r="D259" s="132"/>
      <c r="E259" s="133"/>
      <c r="F259" s="119" t="e">
        <f>VLOOKUP("*HSU-07HUF303/R3*",[12]Лист_1!$A:$I,COLUMN([12]Лист_1!$I$10),0)</f>
        <v>#N/A</v>
      </c>
    </row>
    <row r="260" spans="1:6">
      <c r="A260" s="36" t="s">
        <v>5139</v>
      </c>
      <c r="C260" s="36" t="s">
        <v>5139</v>
      </c>
      <c r="D260" s="132" t="s">
        <v>7127</v>
      </c>
      <c r="E260" s="133" cm="1">
        <f t="array" ref="E260">VLOOKUP("*07HFF203*",'[11]RAC ON-OFF'!$1:$1048576,COLUMN('[11]RAC ON-OFF'!$I$24:$I$25),0)</f>
        <v>19400</v>
      </c>
      <c r="F260" s="119" t="e">
        <f>VLOOKUP("*HSU-07HFF303/R3-G*",[12]Лист_1!$A:$I,COLUMN([12]Лист_1!$I$10),0)</f>
        <v>#N/A</v>
      </c>
    </row>
    <row r="261" spans="1:6">
      <c r="A261" s="36" t="s">
        <v>5138</v>
      </c>
      <c r="C261" s="36" t="s">
        <v>5138</v>
      </c>
      <c r="D261" s="132"/>
      <c r="E261" s="133"/>
      <c r="F261" s="119" t="e">
        <f>VLOOKUP("*HSU-07HUF303/R3*",[12]Лист_1!$A:$I,COLUMN([12]Лист_1!$I$10),0)</f>
        <v>#N/A</v>
      </c>
    </row>
    <row r="262" spans="1:6">
      <c r="A262" s="36" t="s">
        <v>5140</v>
      </c>
      <c r="C262" s="36" t="s">
        <v>5140</v>
      </c>
      <c r="D262" s="132" t="s">
        <v>7128</v>
      </c>
      <c r="E262" s="133" cm="1">
        <f t="array" ref="E262">VLOOKUP("*07HFF203*",'[11]RAC ON-OFF'!$1:$1048576,COLUMN('[11]RAC ON-OFF'!$I$24:$I$25),0)</f>
        <v>19400</v>
      </c>
      <c r="F262" s="119" t="e">
        <f>VLOOKUP("*HSU-07HFF303/R3-B*",[12]Лист_1!$A:$I,COLUMN([12]Лист_1!$I$10),0)</f>
        <v>#N/A</v>
      </c>
    </row>
    <row r="263" spans="1:6">
      <c r="A263" s="36" t="s">
        <v>5138</v>
      </c>
      <c r="C263" s="36" t="s">
        <v>5138</v>
      </c>
      <c r="D263" s="132"/>
      <c r="E263" s="133"/>
      <c r="F263" s="119" t="e">
        <f>VLOOKUP("*HSU-07HUF303/R3*",[12]Лист_1!$A:$I,COLUMN([12]Лист_1!$I$10),0)</f>
        <v>#N/A</v>
      </c>
    </row>
    <row r="264" spans="1:6">
      <c r="A264" s="36" t="s">
        <v>5141</v>
      </c>
      <c r="C264" s="36" t="s">
        <v>5141</v>
      </c>
      <c r="D264" s="132" t="s">
        <v>7129</v>
      </c>
      <c r="E264" s="133" cm="1">
        <f t="array" ref="E264">VLOOKUP("*09HFF203*",'[11]RAC ON-OFF'!$1:$1048576,COLUMN('[11]RAC ON-OFF'!$I$24:$I$25),0)</f>
        <v>20300</v>
      </c>
      <c r="F264" s="119" t="e">
        <f>VLOOKUP("*HSU-07HUF303/R3*",[12]Лист_1!$A:$I,COLUMN([12]Лист_1!$I$10),0)</f>
        <v>#N/A</v>
      </c>
    </row>
    <row r="265" spans="1:6">
      <c r="A265" s="36" t="s">
        <v>5142</v>
      </c>
      <c r="C265" s="36" t="s">
        <v>5142</v>
      </c>
      <c r="D265" s="132"/>
      <c r="E265" s="133"/>
      <c r="F265" s="119">
        <f>VLOOKUP("*HSU-09HFF203/R3-W*",[12]Лист_1!$A:$I,COLUMN([12]Лист_1!$I$10),0)</f>
        <v>28</v>
      </c>
    </row>
    <row r="266" spans="1:6">
      <c r="A266" s="36" t="s">
        <v>5143</v>
      </c>
      <c r="C266" s="36" t="s">
        <v>5143</v>
      </c>
      <c r="D266" s="132" t="s">
        <v>7130</v>
      </c>
      <c r="E266" s="133" cm="1">
        <f t="array" ref="E266">VLOOKUP("*09HFF203*",'[11]RAC ON-OFF'!$1:$1048576,COLUMN('[11]RAC ON-OFF'!$I$24:$I$25),0)</f>
        <v>20300</v>
      </c>
      <c r="F266" s="119">
        <f>VLOOKUP("*HSU-09HUF203/R3*",[12]Лист_1!$A:$I,COLUMN([12]Лист_1!$I$10),0)</f>
        <v>80</v>
      </c>
    </row>
    <row r="267" spans="1:6">
      <c r="A267" s="36" t="s">
        <v>5142</v>
      </c>
      <c r="C267" s="36" t="s">
        <v>5142</v>
      </c>
      <c r="D267" s="132"/>
      <c r="E267" s="133"/>
      <c r="F267" s="119">
        <f>VLOOKUP("*HSU-09HFF203/R3-G*",[12]Лист_1!$A:$I,COLUMN([12]Лист_1!$I$10),0)</f>
        <v>19</v>
      </c>
    </row>
    <row r="268" spans="1:6">
      <c r="A268" s="36" t="s">
        <v>5144</v>
      </c>
      <c r="C268" s="36" t="s">
        <v>5144</v>
      </c>
      <c r="D268" s="132" t="s">
        <v>7131</v>
      </c>
      <c r="E268" s="133" cm="1">
        <f t="array" ref="E268">VLOOKUP("*09HFF203*",'[11]RAC ON-OFF'!$1:$1048576,COLUMN('[11]RAC ON-OFF'!$I$24:$I$25),0)</f>
        <v>20300</v>
      </c>
      <c r="F268" s="119">
        <f>VLOOKUP("*HSU-09HUF203/R3*",[12]Лист_1!$A:$I,COLUMN([12]Лист_1!$I$10),0)</f>
        <v>80</v>
      </c>
    </row>
    <row r="269" spans="1:6">
      <c r="A269" s="36" t="s">
        <v>5142</v>
      </c>
      <c r="C269" s="36" t="s">
        <v>5142</v>
      </c>
      <c r="D269" s="132"/>
      <c r="E269" s="133"/>
      <c r="F269" s="119">
        <f>VLOOKUP("*HSU-09HFF203/R3-B*",[12]Лист_1!$A:$I,COLUMN([12]Лист_1!$I$10),0)</f>
        <v>27</v>
      </c>
    </row>
    <row r="270" spans="1:6">
      <c r="A270" s="36" t="s">
        <v>5145</v>
      </c>
      <c r="C270" s="36" t="s">
        <v>5145</v>
      </c>
      <c r="D270" s="132" t="s">
        <v>7132</v>
      </c>
      <c r="E270" s="133" cm="1">
        <f t="array" ref="E270">VLOOKUP("*12HFF203*",'[11]RAC ON-OFF'!$1:$1048576,COLUMN('[11]RAC ON-OFF'!$I$24:$I$25),0)</f>
        <v>25700</v>
      </c>
      <c r="F270" s="119">
        <f>VLOOKUP("*HSU-09HUF203/R3*",[12]Лист_1!$A:$I,COLUMN([12]Лист_1!$I$10),0)</f>
        <v>80</v>
      </c>
    </row>
    <row r="271" spans="1:6">
      <c r="A271" s="36" t="s">
        <v>5146</v>
      </c>
      <c r="C271" s="36" t="s">
        <v>5146</v>
      </c>
      <c r="D271" s="132"/>
      <c r="E271" s="133"/>
      <c r="F271" s="119">
        <f>VLOOKUP("*HSU-09HUF203/R3*",[12]Лист_1!$A:$I,COLUMN([12]Лист_1!$I$10),0)</f>
        <v>80</v>
      </c>
    </row>
    <row r="272" spans="1:6">
      <c r="A272" s="36" t="s">
        <v>5147</v>
      </c>
      <c r="C272" s="36" t="s">
        <v>5147</v>
      </c>
      <c r="D272" s="132" t="s">
        <v>7133</v>
      </c>
      <c r="E272" s="133" cm="1">
        <f t="array" ref="E272">VLOOKUP("*12HFF203*",'[11]RAC ON-OFF'!$1:$1048576,COLUMN('[11]RAC ON-OFF'!$I$24:$I$25),0)</f>
        <v>25700</v>
      </c>
      <c r="F272" s="119">
        <f>VLOOKUP("*HSU-12HFF203/R3-W*",[12]Лист_1!$A:$I,COLUMN([12]Лист_1!$I$10),0)</f>
        <v>14</v>
      </c>
    </row>
    <row r="273" spans="1:6">
      <c r="A273" s="36" t="s">
        <v>5146</v>
      </c>
      <c r="C273" s="36" t="s">
        <v>5146</v>
      </c>
      <c r="D273" s="132"/>
      <c r="E273" s="133"/>
      <c r="F273" s="119">
        <f>VLOOKUP("*HSU-12HUF203/R3*",[12]Лист_1!$A:$I,COLUMN([12]Лист_1!$I$10),0)</f>
        <v>44</v>
      </c>
    </row>
    <row r="274" spans="1:6">
      <c r="A274" s="36" t="s">
        <v>5148</v>
      </c>
      <c r="C274" s="36" t="s">
        <v>5148</v>
      </c>
      <c r="D274" s="132" t="s">
        <v>7134</v>
      </c>
      <c r="E274" s="133" cm="1">
        <f t="array" ref="E274">VLOOKUP("*12HFF203*",'[11]RAC ON-OFF'!$1:$1048576,COLUMN('[11]RAC ON-OFF'!$I$24:$I$25),0)</f>
        <v>25700</v>
      </c>
      <c r="F274" s="119">
        <f>VLOOKUP("*HSU-12HFF203/R3-G*",[12]Лист_1!$A:$I,COLUMN([12]Лист_1!$I$10),0)</f>
        <v>4</v>
      </c>
    </row>
    <row r="275" spans="1:6">
      <c r="A275" s="36" t="s">
        <v>5146</v>
      </c>
      <c r="C275" s="36" t="s">
        <v>5146</v>
      </c>
      <c r="D275" s="132"/>
      <c r="E275" s="133"/>
      <c r="F275" s="119">
        <f>VLOOKUP("*HSU-12HUF203/R3*",[12]Лист_1!$A:$I,COLUMN([12]Лист_1!$I$10),0)</f>
        <v>44</v>
      </c>
    </row>
    <row r="276" spans="1:6">
      <c r="A276" s="36" t="s">
        <v>5149</v>
      </c>
      <c r="C276" s="36" t="s">
        <v>5149</v>
      </c>
      <c r="D276" s="132" t="s">
        <v>7135</v>
      </c>
      <c r="E276" s="133" cm="1">
        <f t="array" ref="E276">VLOOKUP("*18HFF103*",'[11]RAC ON-OFF'!$1:$1048576,COLUMN('[11]RAC ON-OFF'!$I$24:$I$25),0)</f>
        <v>37700</v>
      </c>
      <c r="F276" s="119">
        <f>VLOOKUP("*HSU-12HFF203/R3-B*",[12]Лист_1!$A:$I,COLUMN([12]Лист_1!$I$10),0)</f>
        <v>21</v>
      </c>
    </row>
    <row r="277" spans="1:6">
      <c r="A277" s="36" t="s">
        <v>5150</v>
      </c>
      <c r="C277" s="36" t="s">
        <v>5150</v>
      </c>
      <c r="D277" s="132"/>
      <c r="E277" s="133"/>
      <c r="F277" s="119">
        <f>VLOOKUP("*HSU-12HUF203/R3*",[12]Лист_1!$A:$I,COLUMN([12]Лист_1!$I$10),0)</f>
        <v>44</v>
      </c>
    </row>
    <row r="278" spans="1:6">
      <c r="A278" s="36" t="s">
        <v>5151</v>
      </c>
      <c r="C278" s="36" t="s">
        <v>5151</v>
      </c>
      <c r="D278" s="132" t="s">
        <v>7136</v>
      </c>
      <c r="E278" s="133" cm="1">
        <f t="array" ref="E278">VLOOKUP("*18HFF103*",'[11]RAC ON-OFF'!$1:$1048576,COLUMN('[11]RAC ON-OFF'!$I$24:$I$25),0)</f>
        <v>37700</v>
      </c>
      <c r="F278" s="119">
        <f>VLOOKUP("*HSU-18HFF103/R3-W*",[12]Лист_1!$A:$I,COLUMN([12]Лист_1!$I$10),0)</f>
        <v>9</v>
      </c>
    </row>
    <row r="279" spans="1:6">
      <c r="A279" s="36" t="s">
        <v>5150</v>
      </c>
      <c r="C279" s="36" t="s">
        <v>5150</v>
      </c>
      <c r="D279" s="132"/>
      <c r="E279" s="133"/>
      <c r="F279" s="119">
        <f>VLOOKUP("*HSU-18HUF103/R3*",[12]Лист_1!$A:$I,COLUMN([12]Лист_1!$I$10),0)</f>
        <v>8</v>
      </c>
    </row>
    <row r="280" spans="1:6">
      <c r="A280" s="36" t="s">
        <v>7206</v>
      </c>
      <c r="C280" s="36" t="s">
        <v>5152</v>
      </c>
      <c r="D280" s="132" t="s">
        <v>7137</v>
      </c>
      <c r="E280" s="133" cm="1">
        <f t="array" ref="E280">VLOOKUP("*18HFF103*",'[11]RAC ON-OFF'!$1:$1048576,COLUMN('[11]RAC ON-OFF'!$I$24:$I$25),0)</f>
        <v>37700</v>
      </c>
      <c r="F280" s="119" t="e">
        <f>VLOOKUP("*HSU-18HFF103/R3-G*",[12]Лист_1!$A:$I,COLUMN([12]Лист_1!$I$10),0)</f>
        <v>#N/A</v>
      </c>
    </row>
    <row r="281" spans="1:6">
      <c r="A281" s="36" t="s">
        <v>5150</v>
      </c>
      <c r="C281" s="36" t="s">
        <v>5150</v>
      </c>
      <c r="D281" s="132"/>
      <c r="E281" s="133"/>
      <c r="F281" s="119">
        <f>VLOOKUP("*HSU-18HUF103/R3*",[12]Лист_1!$A:$I,COLUMN([12]Лист_1!$I$10),0)</f>
        <v>8</v>
      </c>
    </row>
    <row r="282" spans="1:6">
      <c r="A282" s="36" t="s">
        <v>5153</v>
      </c>
      <c r="C282" s="36" t="s">
        <v>5153</v>
      </c>
      <c r="D282" s="132" t="s">
        <v>7138</v>
      </c>
      <c r="E282" s="133" cm="1">
        <f t="array" ref="E282">VLOOKUP("*24HFF103*",'[11]RAC ON-OFF'!$1:$1048576,COLUMN('[11]RAC ON-OFF'!$I$24:$I$25),0)</f>
        <v>42600</v>
      </c>
      <c r="F282" s="119">
        <f>VLOOKUP("*HSU-18HFF103/R3-B *",[12]Лист_1!$A:$I,COLUMN([12]Лист_1!$I$10),0)</f>
        <v>0</v>
      </c>
    </row>
    <row r="283" spans="1:6">
      <c r="A283" s="36" t="s">
        <v>5154</v>
      </c>
      <c r="C283" s="36" t="s">
        <v>5154</v>
      </c>
      <c r="D283" s="132"/>
      <c r="E283" s="133"/>
      <c r="F283" s="119">
        <f>VLOOKUP("*HSU-18HUF103/R3*",[12]Лист_1!$A:$I,COLUMN([12]Лист_1!$I$10),0)</f>
        <v>8</v>
      </c>
    </row>
    <row r="284" spans="1:6">
      <c r="A284" s="36" t="s">
        <v>5155</v>
      </c>
      <c r="C284" s="36" t="s">
        <v>5155</v>
      </c>
      <c r="D284" s="132" t="s">
        <v>7139</v>
      </c>
      <c r="E284" s="133" cm="1">
        <f t="array" ref="E284">VLOOKUP("*24HFF103*",'[11]RAC ON-OFF'!$1:$1048576,COLUMN('[11]RAC ON-OFF'!$I$24:$I$25),0)</f>
        <v>42600</v>
      </c>
      <c r="F284" s="119">
        <f>VLOOKUP("*HSU-24HFF103/R3-W*",[12]Лист_1!$A:$I,COLUMN([12]Лист_1!$I$10),0)</f>
        <v>5</v>
      </c>
    </row>
    <row r="285" spans="1:6">
      <c r="A285" s="36" t="s">
        <v>5154</v>
      </c>
      <c r="C285" s="36" t="s">
        <v>5154</v>
      </c>
      <c r="D285" s="132"/>
      <c r="E285" s="133"/>
      <c r="F285" s="119">
        <f>VLOOKUP("*HSU-24HUF103/R3*",[12]Лист_1!$A:$I,COLUMN([12]Лист_1!$I$10),0)</f>
        <v>14</v>
      </c>
    </row>
    <row r="286" spans="1:6">
      <c r="A286" s="36" t="s">
        <v>5166</v>
      </c>
      <c r="C286" s="36" t="s">
        <v>5166</v>
      </c>
      <c r="D286" s="132" t="s">
        <v>7140</v>
      </c>
      <c r="E286" s="133" cm="1">
        <f t="array" ref="E286">VLOOKUP("*24HFF103*",'[11]RAC ON-OFF'!$1:$1048576,COLUMN('[11]RAC ON-OFF'!$I$24:$I$25),0)</f>
        <v>42600</v>
      </c>
      <c r="F286" s="119">
        <f>VLOOKUP("*HSU-24HFF103/R3-G*",[12]Лист_1!$A:$I,COLUMN([12]Лист_1!$I$10),0)</f>
        <v>5</v>
      </c>
    </row>
    <row r="287" spans="1:6">
      <c r="A287" s="36" t="s">
        <v>5154</v>
      </c>
      <c r="C287" s="36" t="s">
        <v>5154</v>
      </c>
      <c r="D287" s="132"/>
      <c r="E287" s="133"/>
      <c r="F287" s="119">
        <f>VLOOKUP("*HSU-24HUF103/R3*",[12]Лист_1!$A:$I,COLUMN([12]Лист_1!$I$10),0)</f>
        <v>14</v>
      </c>
    </row>
    <row r="288" spans="1:6" s="36" customFormat="1">
      <c r="A288" s="130" t="s">
        <v>7253</v>
      </c>
      <c r="B288" s="130"/>
      <c r="C288" s="130"/>
      <c r="D288" s="130"/>
      <c r="E288" s="130"/>
      <c r="F288" s="130"/>
    </row>
    <row r="289" spans="1:8">
      <c r="A289" s="36" t="s">
        <v>5156</v>
      </c>
      <c r="C289" s="36" t="s">
        <v>5156</v>
      </c>
      <c r="D289" s="132" t="s">
        <v>7141</v>
      </c>
      <c r="E289" s="133" cm="1">
        <f t="array" ref="E289">VLOOKUP("*HSU-07HSL103/R3-W*",'[11]RAC ON-OFF'!$1:$1048576,COLUMN('[11]RAC ON-OFF'!$I$24:$I$25),0)</f>
        <v>11800</v>
      </c>
      <c r="F289" s="119">
        <f>VLOOKUP("*HSU-07HSL103/R3-W*",[12]Лист_1!$A:$I,COLUMN([12]Лист_1!$I$10),0)</f>
        <v>23</v>
      </c>
    </row>
    <row r="290" spans="1:8">
      <c r="A290" s="36" t="s">
        <v>5157</v>
      </c>
      <c r="C290" s="36" t="s">
        <v>5157</v>
      </c>
      <c r="D290" s="132"/>
      <c r="E290" s="133"/>
      <c r="F290" s="119">
        <f>VLOOKUP("*HSU-07HSL103/R3*",[12]Лист_1!$A:$I,COLUMN([12]Лист_1!$I$10),0)</f>
        <v>23</v>
      </c>
    </row>
    <row r="291" spans="1:8">
      <c r="A291" s="36" t="s">
        <v>5158</v>
      </c>
      <c r="C291" s="36" t="s">
        <v>5158</v>
      </c>
      <c r="D291" s="132" t="s">
        <v>7142</v>
      </c>
      <c r="E291" s="133" cm="1">
        <f t="array" ref="E291">VLOOKUP("*HSU-09HSL103/R3-W*",'[11]RAC ON-OFF'!$1:$1048576,COLUMN('[11]RAC ON-OFF'!$I$24:$I$25),0)</f>
        <v>13200</v>
      </c>
      <c r="F291" s="119">
        <f>VLOOKUP("*HSU-09HSL103/R3-W*",[12]Лист_1!$A:$I,COLUMN([12]Лист_1!$I$10),0)</f>
        <v>785</v>
      </c>
    </row>
    <row r="292" spans="1:8">
      <c r="A292" s="36" t="s">
        <v>5159</v>
      </c>
      <c r="C292" s="36" t="s">
        <v>5159</v>
      </c>
      <c r="D292" s="132"/>
      <c r="E292" s="133"/>
      <c r="F292" s="119">
        <f>VLOOKUP("*HSU-09HSL103/R3*",[12]Лист_1!$A:$I,COLUMN([12]Лист_1!$I$10),0)</f>
        <v>785</v>
      </c>
    </row>
    <row r="293" spans="1:8">
      <c r="A293" s="36" t="s">
        <v>5160</v>
      </c>
      <c r="C293" s="36" t="s">
        <v>5160</v>
      </c>
      <c r="D293" s="132" t="s">
        <v>7143</v>
      </c>
      <c r="E293" s="133" cm="1">
        <f t="array" ref="E293">VLOOKUP("*HSU-12HSL103/R3-W*",'[11]RAC ON-OFF'!$1:$1048576,COLUMN('[11]RAC ON-OFF'!$I$24:$I$25),0)</f>
        <v>14900</v>
      </c>
      <c r="F293" s="119" t="e">
        <f>VLOOKUP("*HSU-12HSL103/R3-W*",[12]Лист_1!$A:$I,COLUMN([12]Лист_1!$I$10),0)</f>
        <v>#N/A</v>
      </c>
    </row>
    <row r="294" spans="1:8">
      <c r="A294" s="36" t="s">
        <v>5161</v>
      </c>
      <c r="C294" s="36" t="s">
        <v>5161</v>
      </c>
      <c r="D294" s="132"/>
      <c r="E294" s="133"/>
      <c r="F294" s="119" t="e">
        <f>VLOOKUP("*HSU-12HSL103/R3*",[12]Лист_1!$A:$I,COLUMN([12]Лист_1!$I$10),0)</f>
        <v>#N/A</v>
      </c>
    </row>
    <row r="295" spans="1:8">
      <c r="A295" s="36" t="s">
        <v>5162</v>
      </c>
      <c r="C295" s="36" t="s">
        <v>5162</v>
      </c>
      <c r="D295" s="132" t="s">
        <v>7144</v>
      </c>
      <c r="E295" s="133" cm="1">
        <f t="array" ref="E295">VLOOKUP("*HSU-18HSL103/R3-W*",'[11]RAC ON-OFF'!$1:$1048576,COLUMN('[11]RAC ON-OFF'!$I$24:$I$25),0)</f>
        <v>23400</v>
      </c>
      <c r="F295" s="119" t="e">
        <f>VLOOKUP("*HSU-18HSL103/R3-W*",[12]Лист_1!$A:$I,COLUMN([12]Лист_1!$I$10),0)</f>
        <v>#N/A</v>
      </c>
    </row>
    <row r="296" spans="1:8">
      <c r="A296" s="36" t="s">
        <v>5163</v>
      </c>
      <c r="C296" s="36" t="s">
        <v>5163</v>
      </c>
      <c r="D296" s="132"/>
      <c r="E296" s="133"/>
      <c r="F296" s="119" t="e">
        <f>VLOOKUP("*HSU-18HSL103/R3*",[12]Лист_1!$A:$I,COLUMN([12]Лист_1!$I$10),0)</f>
        <v>#N/A</v>
      </c>
    </row>
    <row r="297" spans="1:8">
      <c r="A297" s="36" t="s">
        <v>5164</v>
      </c>
      <c r="C297" s="36" t="s">
        <v>5164</v>
      </c>
      <c r="D297" s="132" t="s">
        <v>7145</v>
      </c>
      <c r="E297" s="133" cm="1">
        <f t="array" ref="E297">VLOOKUP("*HSU-24HSL103/R3-W*",'[11]RAC ON-OFF'!$1:$1048576,COLUMN('[11]RAC ON-OFF'!$I$24:$I$25),0)</f>
        <v>25700</v>
      </c>
      <c r="F297" s="119" t="e">
        <f>VLOOKUP("*HSU-24HSL103/R3-W*",[12]Лист_1!$A:$I,COLUMN([12]Лист_1!$I$10),0)</f>
        <v>#N/A</v>
      </c>
    </row>
    <row r="298" spans="1:8">
      <c r="A298" s="36" t="s">
        <v>5165</v>
      </c>
      <c r="C298" s="36" t="s">
        <v>5165</v>
      </c>
      <c r="D298" s="132"/>
      <c r="E298" s="133"/>
      <c r="F298" s="119" t="e">
        <f>VLOOKUP("*HSU-24HSL103/R3*",[12]Лист_1!$A:$I,COLUMN([12]Лист_1!$I$10),0)</f>
        <v>#N/A</v>
      </c>
    </row>
    <row r="299" spans="1:8" s="36" customFormat="1">
      <c r="A299" s="130" t="s">
        <v>7254</v>
      </c>
      <c r="B299" s="130"/>
      <c r="C299" s="130"/>
      <c r="D299" s="130"/>
      <c r="E299" s="130"/>
      <c r="F299" s="130"/>
    </row>
    <row r="300" spans="1:8">
      <c r="A300" s="36" t="s">
        <v>5168</v>
      </c>
      <c r="C300" s="36" t="s">
        <v>5168</v>
      </c>
      <c r="D300" s="132" t="s">
        <v>7146</v>
      </c>
      <c r="E300" s="133" cm="1">
        <f t="array" ref="E300">VLOOKUP("*HSU-33HPL103/R3*",'[11]RAC ON-OFF'!$1:$1048576,COLUMN('[11]RAC ON-OFF'!$I$24:$I$25),0)</f>
        <v>61100</v>
      </c>
      <c r="F300" s="119">
        <f>VLOOKUP("*HSU-09HSL103/R3*",[12]Лист_1!$A:$I,COLUMN([12]Лист_1!$I$10),0)</f>
        <v>785</v>
      </c>
    </row>
    <row r="301" spans="1:8">
      <c r="A301" s="36" t="s">
        <v>5167</v>
      </c>
      <c r="C301" s="36" t="s">
        <v>5167</v>
      </c>
      <c r="D301" s="132"/>
      <c r="E301" s="133"/>
      <c r="F301" s="119">
        <f>VLOOKUP("*HSU-09HSL103/R3*",[12]Лист_1!$A:$I,COLUMN([12]Лист_1!$I$10),0)</f>
        <v>785</v>
      </c>
    </row>
    <row r="302" spans="1:8" s="108" customFormat="1" ht="15.75">
      <c r="A302" s="129" t="s">
        <v>5838</v>
      </c>
      <c r="B302" s="129"/>
      <c r="C302" s="129"/>
      <c r="D302" s="129"/>
      <c r="E302" s="129"/>
      <c r="F302" s="129"/>
      <c r="G302" s="91"/>
      <c r="H302" s="91"/>
    </row>
    <row r="303" spans="1:8" s="108" customFormat="1">
      <c r="A303" s="130" t="s">
        <v>7255</v>
      </c>
      <c r="B303" s="134"/>
      <c r="C303" s="134"/>
      <c r="D303" s="134"/>
      <c r="E303" s="134"/>
      <c r="F303" s="134"/>
      <c r="G303" s="91"/>
      <c r="H303" s="91"/>
    </row>
    <row r="304" spans="1:8">
      <c r="A304" s="108" t="s">
        <v>2581</v>
      </c>
      <c r="C304" s="124" t="str">
        <f>A304</f>
        <v>AS25S2SJ3FA-W</v>
      </c>
      <c r="D304" s="108" t="str">
        <f>A304</f>
        <v>AS25S2SJ3FA-W</v>
      </c>
      <c r="E304" s="125">
        <f>VLOOKUP("*AS25S2SJ3FA*",'[11]MULTI SM'!$A:$I,COLUMN('[11]MULTI SM'!$H$4),0)</f>
        <v>67800</v>
      </c>
      <c r="F304" s="119">
        <f>VLOOKUP("*AS25S2SJ3FA-W*",[12]Лист_1!$A:$I,COLUMN([12]Лист_1!$I$10),0)</f>
        <v>11</v>
      </c>
    </row>
    <row r="305" spans="1:5">
      <c r="A305" s="108" t="s">
        <v>2583</v>
      </c>
      <c r="C305" s="124" t="str">
        <f t="shared" ref="C305:C345" si="0">A305</f>
        <v>AS35S2SJ3FA-W</v>
      </c>
      <c r="D305" s="124" t="str">
        <f t="shared" ref="D305:D345" si="1">A305</f>
        <v>AS35S2SJ3FA-W</v>
      </c>
      <c r="E305" s="125">
        <f>VLOOKUP("*AS35S2SJ3FA*",'[11]MULTI SM'!$A:$I,COLUMN('[11]MULTI SM'!$H$4),0)</f>
        <v>79400</v>
      </c>
    </row>
    <row r="306" spans="1:5">
      <c r="A306" s="108" t="s">
        <v>2585</v>
      </c>
      <c r="C306" s="124" t="str">
        <f t="shared" si="0"/>
        <v>AS50S2SJ3FA-W</v>
      </c>
      <c r="D306" s="124" t="str">
        <f t="shared" si="1"/>
        <v>AS50S2SJ3FA-W</v>
      </c>
      <c r="E306" s="125">
        <f>VLOOKUP("*AS50S2SJ3FA*",'[11]MULTI SM'!$A:$I,COLUMN('[11]MULTI SM'!$H$4),0)</f>
        <v>90100</v>
      </c>
    </row>
    <row r="307" spans="1:5">
      <c r="A307" s="108" t="s">
        <v>2577</v>
      </c>
      <c r="C307" s="124" t="str">
        <f t="shared" si="0"/>
        <v>AS25S2SJ2FA-W</v>
      </c>
      <c r="D307" s="124" t="str">
        <f t="shared" si="1"/>
        <v>AS25S2SJ2FA-W</v>
      </c>
      <c r="E307" s="125">
        <f>VLOOKUP("*AS25S2SJ2FA*",'[11]MULTI SM'!$A:$I,COLUMN('[11]MULTI SM'!$H$4),0)</f>
        <v>67800</v>
      </c>
    </row>
    <row r="308" spans="1:5">
      <c r="A308" s="108" t="s">
        <v>2578</v>
      </c>
      <c r="C308" s="124" t="str">
        <f t="shared" si="0"/>
        <v>AS35S2SJ2FA-W</v>
      </c>
      <c r="D308" s="124" t="str">
        <f t="shared" si="1"/>
        <v>AS35S2SJ2FA-W</v>
      </c>
      <c r="E308" s="125">
        <f>VLOOKUP("*AS35S2SJ2FA*",'[11]MULTI SM'!$A:$I,COLUMN('[11]MULTI SM'!$H$4),0)</f>
        <v>79400</v>
      </c>
    </row>
    <row r="309" spans="1:5">
      <c r="A309" s="108" t="s">
        <v>2579</v>
      </c>
      <c r="C309" s="124" t="str">
        <f t="shared" si="0"/>
        <v>AS50S2SJ2FA-W</v>
      </c>
      <c r="D309" s="124" t="str">
        <f t="shared" si="1"/>
        <v>AS50S2SJ2FA-W</v>
      </c>
      <c r="E309" s="125">
        <f>VLOOKUP("*AS50S2SJ2FA*",'[11]MULTI SM'!$A:$I,COLUMN('[11]MULTI SM'!$H$4),0)</f>
        <v>90100</v>
      </c>
    </row>
    <row r="310" spans="1:5">
      <c r="A310" s="108" t="s">
        <v>2586</v>
      </c>
      <c r="C310" s="124" t="str">
        <f t="shared" si="0"/>
        <v>AS25S2SJ3FA-G</v>
      </c>
      <c r="D310" s="124" t="str">
        <f t="shared" si="1"/>
        <v>AS25S2SJ3FA-G</v>
      </c>
      <c r="E310" s="125">
        <f>VLOOKUP("*AS25S2SJ3FA*",'[11]MULTI SM'!$A:$I,COLUMN('[11]MULTI SM'!$H$4),0)</f>
        <v>67800</v>
      </c>
    </row>
    <row r="311" spans="1:5">
      <c r="A311" s="108" t="s">
        <v>2587</v>
      </c>
      <c r="C311" s="124" t="str">
        <f t="shared" si="0"/>
        <v>AS35S2SJ3FA-G</v>
      </c>
      <c r="D311" s="124" t="str">
        <f t="shared" si="1"/>
        <v>AS35S2SJ3FA-G</v>
      </c>
      <c r="E311" s="125">
        <f>VLOOKUP("*AS35S2SJ3FA*",'[11]MULTI SM'!$A:$I,COLUMN('[11]MULTI SM'!$H$4),0)</f>
        <v>79400</v>
      </c>
    </row>
    <row r="312" spans="1:5">
      <c r="A312" s="108" t="s">
        <v>2588</v>
      </c>
      <c r="C312" s="124" t="str">
        <f t="shared" si="0"/>
        <v>AS50S2SJ3FA-G</v>
      </c>
      <c r="D312" s="124" t="str">
        <f t="shared" si="1"/>
        <v>AS50S2SJ3FA-G</v>
      </c>
      <c r="E312" s="125">
        <f>VLOOKUP("*AS50S2SJ3FA*",'[11]MULTI SM'!$A:$I,COLUMN('[11]MULTI SM'!$H$4),0)</f>
        <v>90100</v>
      </c>
    </row>
    <row r="313" spans="1:5">
      <c r="A313" s="108" t="s">
        <v>2580</v>
      </c>
      <c r="C313" s="124" t="str">
        <f t="shared" si="0"/>
        <v>AS25S2SJ2FA-G</v>
      </c>
      <c r="D313" s="124" t="str">
        <f t="shared" si="1"/>
        <v>AS25S2SJ2FA-G</v>
      </c>
      <c r="E313" s="125">
        <f>VLOOKUP("*AS25S2SJ2FA*",'[11]MULTI SM'!$A:$I,COLUMN('[11]MULTI SM'!$H$4),0)</f>
        <v>67800</v>
      </c>
    </row>
    <row r="314" spans="1:5">
      <c r="A314" s="108" t="s">
        <v>2572</v>
      </c>
      <c r="C314" s="124" t="str">
        <f t="shared" si="0"/>
        <v>AS35S2SJ2FA-G</v>
      </c>
      <c r="D314" s="124" t="str">
        <f t="shared" si="1"/>
        <v>AS35S2SJ2FA-G</v>
      </c>
      <c r="E314" s="125">
        <f>VLOOKUP("*AS35S2SJ2FA*",'[11]MULTI SM'!$A:$I,COLUMN('[11]MULTI SM'!$H$4),0)</f>
        <v>79400</v>
      </c>
    </row>
    <row r="315" spans="1:5">
      <c r="A315" s="108" t="s">
        <v>2573</v>
      </c>
      <c r="C315" s="124" t="str">
        <f t="shared" si="0"/>
        <v>AS50S2SJ2FA-G</v>
      </c>
      <c r="D315" s="124" t="str">
        <f t="shared" si="1"/>
        <v>AS50S2SJ2FA-G</v>
      </c>
      <c r="E315" s="125">
        <f>VLOOKUP("*AS50S2SJ2FA*",'[11]MULTI SM'!$A:$I,COLUMN('[11]MULTI SM'!$H$4),0)</f>
        <v>90100</v>
      </c>
    </row>
    <row r="316" spans="1:5">
      <c r="A316" s="108" t="s">
        <v>2589</v>
      </c>
      <c r="C316" s="124" t="str">
        <f t="shared" si="0"/>
        <v>AS25S2SJ3FA-S</v>
      </c>
      <c r="D316" s="124" t="str">
        <f t="shared" si="1"/>
        <v>AS25S2SJ3FA-S</v>
      </c>
      <c r="E316" s="125">
        <f>VLOOKUP("*AS25S2SJ3FA*",'[11]MULTI SM'!$A:$I,COLUMN('[11]MULTI SM'!$H$4),0)</f>
        <v>67800</v>
      </c>
    </row>
    <row r="317" spans="1:5">
      <c r="A317" s="108" t="s">
        <v>2590</v>
      </c>
      <c r="C317" s="124" t="str">
        <f t="shared" si="0"/>
        <v>AS35S2SJ3FA-S</v>
      </c>
      <c r="D317" s="124" t="str">
        <f t="shared" si="1"/>
        <v>AS35S2SJ3FA-S</v>
      </c>
      <c r="E317" s="125">
        <f>VLOOKUP("*AS35S2SJ3FA*",'[11]MULTI SM'!$A:$I,COLUMN('[11]MULTI SM'!$H$4),0)</f>
        <v>79400</v>
      </c>
    </row>
    <row r="318" spans="1:5">
      <c r="A318" s="108" t="s">
        <v>2591</v>
      </c>
      <c r="C318" s="124" t="str">
        <f t="shared" si="0"/>
        <v>AS50S2SJ3FA-S</v>
      </c>
      <c r="D318" s="124" t="str">
        <f t="shared" si="1"/>
        <v>AS50S2SJ3FA-S</v>
      </c>
      <c r="E318" s="125">
        <f>VLOOKUP("*AS50S2SJ3FA*",'[11]MULTI SM'!$A:$I,COLUMN('[11]MULTI SM'!$H$4),0)</f>
        <v>90100</v>
      </c>
    </row>
    <row r="319" spans="1:5">
      <c r="A319" s="108" t="s">
        <v>2574</v>
      </c>
      <c r="C319" s="124" t="str">
        <f t="shared" si="0"/>
        <v>AS25S2SJ2FA-S</v>
      </c>
      <c r="D319" s="124" t="str">
        <f t="shared" si="1"/>
        <v>AS25S2SJ2FA-S</v>
      </c>
      <c r="E319" s="125">
        <f>VLOOKUP("*AS25S2SJ2FA*",'[11]MULTI SM'!$A:$I,COLUMN('[11]MULTI SM'!$H$4),0)</f>
        <v>67800</v>
      </c>
    </row>
    <row r="320" spans="1:5">
      <c r="A320" s="108" t="s">
        <v>2575</v>
      </c>
      <c r="C320" s="124" t="str">
        <f t="shared" si="0"/>
        <v>AS35S2SJ2FA-S</v>
      </c>
      <c r="D320" s="124" t="str">
        <f t="shared" si="1"/>
        <v>AS35S2SJ2FA-S</v>
      </c>
      <c r="E320" s="125">
        <f>VLOOKUP("*AS35S2SJ2FA*",'[11]MULTI SM'!$A:$I,COLUMN('[11]MULTI SM'!$H$4),0)</f>
        <v>79400</v>
      </c>
    </row>
    <row r="321" spans="1:5">
      <c r="A321" s="108" t="s">
        <v>2576</v>
      </c>
      <c r="C321" s="124" t="str">
        <f t="shared" si="0"/>
        <v>AS50S2SJ2FA-S</v>
      </c>
      <c r="D321" s="124" t="str">
        <f t="shared" si="1"/>
        <v>AS50S2SJ2FA-S</v>
      </c>
      <c r="E321" s="125">
        <f>VLOOKUP("*AS50S2SJ2FA*",'[11]MULTI SM'!$A:$I,COLUMN('[11]MULTI SM'!$H$4),0)</f>
        <v>90100</v>
      </c>
    </row>
    <row r="322" spans="1:5">
      <c r="A322" s="108" t="s">
        <v>2608</v>
      </c>
      <c r="C322" s="124" t="str">
        <f t="shared" si="0"/>
        <v>AS25S2SF3FA-W</v>
      </c>
      <c r="D322" s="124" t="str">
        <f t="shared" si="1"/>
        <v>AS25S2SF3FA-W</v>
      </c>
      <c r="E322" s="125">
        <f>VLOOKUP("*AS25S2SF3FA*",'[11]MULTI SM'!$A:$I,COLUMN('[11]MULTI SM'!$H$4),0)</f>
        <v>34400</v>
      </c>
    </row>
    <row r="323" spans="1:5">
      <c r="A323" s="108" t="s">
        <v>2612</v>
      </c>
      <c r="C323" s="124" t="str">
        <f t="shared" si="0"/>
        <v>AS35S2SF3FA-W</v>
      </c>
      <c r="D323" s="124" t="str">
        <f t="shared" si="1"/>
        <v>AS35S2SF3FA-W</v>
      </c>
    </row>
    <row r="324" spans="1:5">
      <c r="A324" s="108" t="s">
        <v>2616</v>
      </c>
      <c r="C324" s="124" t="str">
        <f t="shared" si="0"/>
        <v>AS50S2SF3FA-W</v>
      </c>
      <c r="D324" s="124" t="str">
        <f t="shared" si="1"/>
        <v>AS50S2SF3FA-W</v>
      </c>
    </row>
    <row r="325" spans="1:5">
      <c r="A325" s="108" t="s">
        <v>2619</v>
      </c>
      <c r="C325" s="124" t="str">
        <f t="shared" si="0"/>
        <v>AS70S2SF3FA-W</v>
      </c>
      <c r="D325" s="124" t="str">
        <f t="shared" si="1"/>
        <v>AS70S2SF3FA-W</v>
      </c>
    </row>
    <row r="326" spans="1:5">
      <c r="A326" s="108" t="s">
        <v>2592</v>
      </c>
      <c r="C326" s="124" t="str">
        <f t="shared" si="0"/>
        <v>AS25S2SF2FA-W</v>
      </c>
      <c r="D326" s="124" t="str">
        <f t="shared" si="1"/>
        <v>AS25S2SF2FA-W</v>
      </c>
    </row>
    <row r="327" spans="1:5">
      <c r="A327" s="108" t="s">
        <v>2596</v>
      </c>
      <c r="C327" s="124" t="str">
        <f t="shared" si="0"/>
        <v>AS35S2SF2FA-W</v>
      </c>
      <c r="D327" s="124" t="str">
        <f t="shared" si="1"/>
        <v>AS35S2SF2FA-W</v>
      </c>
    </row>
    <row r="328" spans="1:5">
      <c r="A328" s="108" t="s">
        <v>2600</v>
      </c>
      <c r="C328" s="124" t="str">
        <f t="shared" si="0"/>
        <v>AS50S2SF2FA-W</v>
      </c>
      <c r="D328" s="124" t="str">
        <f t="shared" si="1"/>
        <v>AS50S2SF2FA-W</v>
      </c>
    </row>
    <row r="329" spans="1:5">
      <c r="A329" s="108" t="s">
        <v>2604</v>
      </c>
      <c r="C329" s="124" t="str">
        <f t="shared" si="0"/>
        <v>AS70S2SF2FA-W</v>
      </c>
      <c r="D329" s="124" t="str">
        <f t="shared" si="1"/>
        <v>AS70S2SF2FA-W</v>
      </c>
    </row>
    <row r="330" spans="1:5">
      <c r="A330" s="108" t="s">
        <v>2611</v>
      </c>
      <c r="C330" s="124" t="str">
        <f t="shared" si="0"/>
        <v>AS25S2SF3FA-B</v>
      </c>
      <c r="D330" s="124" t="str">
        <f t="shared" si="1"/>
        <v>AS25S2SF3FA-B</v>
      </c>
    </row>
    <row r="331" spans="1:5">
      <c r="A331" s="108" t="s">
        <v>2615</v>
      </c>
      <c r="C331" s="124" t="str">
        <f t="shared" si="0"/>
        <v>AS35S2SF3FA-B</v>
      </c>
      <c r="D331" s="124" t="str">
        <f t="shared" si="1"/>
        <v>AS35S2SF3FA-B</v>
      </c>
    </row>
    <row r="332" spans="1:5">
      <c r="A332" s="108" t="s">
        <v>2618</v>
      </c>
      <c r="C332" s="124" t="str">
        <f t="shared" si="0"/>
        <v>AS50S2SF3FA-B</v>
      </c>
      <c r="D332" s="124" t="str">
        <f t="shared" si="1"/>
        <v>AS50S2SF3FA-B</v>
      </c>
    </row>
    <row r="333" spans="1:5">
      <c r="A333" s="108" t="s">
        <v>2621</v>
      </c>
      <c r="C333" s="124" t="str">
        <f t="shared" si="0"/>
        <v>AS70S2SF3FA-B</v>
      </c>
      <c r="D333" s="124" t="str">
        <f t="shared" si="1"/>
        <v>AS70S2SF3FA-B</v>
      </c>
    </row>
    <row r="334" spans="1:5">
      <c r="A334" s="108" t="s">
        <v>2595</v>
      </c>
      <c r="C334" s="124" t="str">
        <f t="shared" si="0"/>
        <v>AS25S2SF2FA-B</v>
      </c>
      <c r="D334" s="124" t="str">
        <f t="shared" si="1"/>
        <v>AS25S2SF2FA-B</v>
      </c>
    </row>
    <row r="335" spans="1:5">
      <c r="A335" s="108" t="s">
        <v>2599</v>
      </c>
      <c r="C335" s="124" t="str">
        <f t="shared" si="0"/>
        <v>AS35S2SF2FA-B</v>
      </c>
      <c r="D335" s="124" t="str">
        <f t="shared" si="1"/>
        <v>AS35S2SF2FA-B</v>
      </c>
    </row>
    <row r="336" spans="1:5">
      <c r="A336" s="108" t="s">
        <v>2603</v>
      </c>
      <c r="C336" s="124" t="str">
        <f t="shared" si="0"/>
        <v>AS50S2SF2FA-B</v>
      </c>
      <c r="D336" s="124" t="str">
        <f t="shared" si="1"/>
        <v>AS50S2SF2FA-B</v>
      </c>
    </row>
    <row r="337" spans="1:4">
      <c r="A337" s="108" t="s">
        <v>2607</v>
      </c>
      <c r="C337" s="124" t="str">
        <f t="shared" si="0"/>
        <v>AS70S2SF2FA-B</v>
      </c>
      <c r="D337" s="124" t="str">
        <f t="shared" si="1"/>
        <v>AS70S2SF2FA-B</v>
      </c>
    </row>
    <row r="338" spans="1:4">
      <c r="A338" s="108" t="s">
        <v>2610</v>
      </c>
      <c r="C338" s="124" t="str">
        <f t="shared" si="0"/>
        <v>AS25S2SF4FA-G</v>
      </c>
      <c r="D338" s="124" t="str">
        <f t="shared" si="1"/>
        <v>AS25S2SF4FA-G</v>
      </c>
    </row>
    <row r="339" spans="1:4">
      <c r="A339" s="108" t="s">
        <v>2614</v>
      </c>
      <c r="C339" s="124" t="str">
        <f t="shared" si="0"/>
        <v>AS35S2SF4FA-G</v>
      </c>
      <c r="D339" s="124" t="str">
        <f t="shared" si="1"/>
        <v>AS35S2SF4FA-G</v>
      </c>
    </row>
    <row r="340" spans="1:4">
      <c r="A340" s="108" t="s">
        <v>2617</v>
      </c>
      <c r="C340" s="124" t="str">
        <f t="shared" si="0"/>
        <v>AS50S2SF4FA-G</v>
      </c>
      <c r="D340" s="124" t="str">
        <f t="shared" si="1"/>
        <v>AS50S2SF4FA-G</v>
      </c>
    </row>
    <row r="341" spans="1:4">
      <c r="A341" s="108" t="s">
        <v>2620</v>
      </c>
      <c r="C341" s="124" t="str">
        <f t="shared" si="0"/>
        <v>AS70S2SF4FA-G</v>
      </c>
      <c r="D341" s="124" t="str">
        <f t="shared" si="1"/>
        <v>AS70S2SF4FA-G</v>
      </c>
    </row>
    <row r="342" spans="1:4">
      <c r="A342" s="108" t="s">
        <v>2594</v>
      </c>
      <c r="C342" s="124" t="str">
        <f t="shared" si="0"/>
        <v>AS25S2SF3FA-G</v>
      </c>
      <c r="D342" s="124" t="str">
        <f t="shared" si="1"/>
        <v>AS25S2SF3FA-G</v>
      </c>
    </row>
    <row r="343" spans="1:4">
      <c r="A343" s="108" t="s">
        <v>2598</v>
      </c>
      <c r="C343" s="124" t="str">
        <f t="shared" si="0"/>
        <v>AS35S2SF3FA-G</v>
      </c>
      <c r="D343" s="124" t="str">
        <f t="shared" si="1"/>
        <v>AS35S2SF3FA-G</v>
      </c>
    </row>
    <row r="344" spans="1:4">
      <c r="A344" s="108" t="s">
        <v>2602</v>
      </c>
      <c r="C344" s="124" t="str">
        <f t="shared" si="0"/>
        <v>AS50S2SF3FA-G</v>
      </c>
      <c r="D344" s="124" t="str">
        <f t="shared" si="1"/>
        <v>AS50S2SF3FA-G</v>
      </c>
    </row>
    <row r="345" spans="1:4">
      <c r="A345" s="108" t="s">
        <v>2606</v>
      </c>
      <c r="C345" s="124" t="str">
        <f t="shared" si="0"/>
        <v>AS70S2SF3FA-G</v>
      </c>
      <c r="D345" s="124" t="str">
        <f t="shared" si="1"/>
        <v>AS70S2SF3FA-G</v>
      </c>
    </row>
    <row r="346" spans="1:4">
      <c r="A346" s="124" t="s">
        <v>7175</v>
      </c>
      <c r="C346" s="124" t="str">
        <f t="shared" ref="C346:C409" si="2">A346</f>
        <v>AS09NS6ERA-W</v>
      </c>
      <c r="D346" s="124" t="str">
        <f t="shared" ref="D346:D375" si="3">A346</f>
        <v>AS09NS6ERA-W</v>
      </c>
    </row>
    <row r="347" spans="1:4">
      <c r="A347" s="124" t="s">
        <v>7176</v>
      </c>
      <c r="C347" s="124" t="str">
        <f t="shared" si="2"/>
        <v>AS12NS6ERA-W</v>
      </c>
      <c r="D347" s="124" t="str">
        <f t="shared" si="3"/>
        <v>AS12NS6ERA-W</v>
      </c>
    </row>
    <row r="348" spans="1:4">
      <c r="A348" s="124" t="s">
        <v>7177</v>
      </c>
      <c r="C348" s="124" t="str">
        <f t="shared" si="2"/>
        <v>AS18NS6ERA-W</v>
      </c>
      <c r="D348" s="124" t="str">
        <f t="shared" si="3"/>
        <v>AS18NS6ERA-W</v>
      </c>
    </row>
    <row r="349" spans="1:4">
      <c r="A349" s="124" t="s">
        <v>7178</v>
      </c>
      <c r="C349" s="124" t="str">
        <f t="shared" si="2"/>
        <v>AS18NS3ERA-W</v>
      </c>
      <c r="D349" s="124" t="str">
        <f t="shared" si="3"/>
        <v>AS18NS3ERA-W</v>
      </c>
    </row>
    <row r="350" spans="1:4">
      <c r="A350" s="124" t="s">
        <v>7179</v>
      </c>
      <c r="C350" s="124" t="str">
        <f t="shared" si="2"/>
        <v>AS24NS6ERA-W</v>
      </c>
      <c r="D350" s="124" t="str">
        <f t="shared" si="3"/>
        <v>AS24NS6ERA-W</v>
      </c>
    </row>
    <row r="351" spans="1:4">
      <c r="A351" s="124" t="s">
        <v>7180</v>
      </c>
      <c r="C351" s="124" t="str">
        <f t="shared" si="2"/>
        <v>AS24NS3ERA-W</v>
      </c>
      <c r="D351" s="124" t="str">
        <f t="shared" si="3"/>
        <v>AS24NS3ERA-W</v>
      </c>
    </row>
    <row r="352" spans="1:4">
      <c r="A352" s="124" t="s">
        <v>7181</v>
      </c>
      <c r="C352" s="124" t="str">
        <f t="shared" si="2"/>
        <v>AS09NS6ERA-B</v>
      </c>
      <c r="D352" s="124" t="str">
        <f t="shared" si="3"/>
        <v>AS09NS6ERA-B</v>
      </c>
    </row>
    <row r="353" spans="1:4">
      <c r="A353" s="124" t="s">
        <v>7182</v>
      </c>
      <c r="C353" s="124" t="str">
        <f t="shared" si="2"/>
        <v>AS12NS6ERA-B</v>
      </c>
      <c r="D353" s="124" t="str">
        <f t="shared" si="3"/>
        <v>AS12NS6ERA-B</v>
      </c>
    </row>
    <row r="354" spans="1:4">
      <c r="A354" s="124" t="s">
        <v>7183</v>
      </c>
      <c r="C354" s="124" t="str">
        <f t="shared" si="2"/>
        <v>AS18NS6ERA-B</v>
      </c>
      <c r="D354" s="124" t="str">
        <f t="shared" si="3"/>
        <v>AS18NS6ERA-B</v>
      </c>
    </row>
    <row r="355" spans="1:4">
      <c r="A355" s="124" t="s">
        <v>7184</v>
      </c>
      <c r="C355" s="124" t="str">
        <f t="shared" si="2"/>
        <v>AS18NS5ERA-B</v>
      </c>
      <c r="D355" s="124" t="str">
        <f t="shared" si="3"/>
        <v>AS18NS5ERA-B</v>
      </c>
    </row>
    <row r="356" spans="1:4">
      <c r="A356" s="124" t="s">
        <v>7185</v>
      </c>
      <c r="C356" s="124" t="str">
        <f t="shared" si="2"/>
        <v>AS24NS6ERA-B</v>
      </c>
      <c r="D356" s="124" t="str">
        <f t="shared" si="3"/>
        <v>AS24NS6ERA-B</v>
      </c>
    </row>
    <row r="357" spans="1:4">
      <c r="A357" s="124" t="s">
        <v>7186</v>
      </c>
      <c r="C357" s="124" t="str">
        <f t="shared" si="2"/>
        <v>AS24NS3ERA-B</v>
      </c>
      <c r="D357" s="124" t="str">
        <f t="shared" si="3"/>
        <v>AS24NS3ERA-B</v>
      </c>
    </row>
    <row r="358" spans="1:4">
      <c r="A358" s="124" t="s">
        <v>7187</v>
      </c>
      <c r="C358" s="124" t="str">
        <f t="shared" si="2"/>
        <v>AS09NS6ERA-G</v>
      </c>
      <c r="D358" s="124" t="str">
        <f t="shared" si="3"/>
        <v>AS09NS6ERA-G</v>
      </c>
    </row>
    <row r="359" spans="1:4">
      <c r="A359" s="124" t="s">
        <v>7188</v>
      </c>
      <c r="C359" s="124" t="str">
        <f t="shared" si="2"/>
        <v>AS12NS6ERA-G</v>
      </c>
      <c r="D359" s="124" t="str">
        <f t="shared" si="3"/>
        <v>AS12NS6ERA-G</v>
      </c>
    </row>
    <row r="360" spans="1:4">
      <c r="A360" s="124" t="s">
        <v>7189</v>
      </c>
      <c r="C360" s="124" t="str">
        <f t="shared" si="2"/>
        <v>AS18NS6ERA-G</v>
      </c>
      <c r="D360" s="124" t="str">
        <f t="shared" si="3"/>
        <v>AS18NS6ERA-G</v>
      </c>
    </row>
    <row r="361" spans="1:4">
      <c r="A361" s="124" t="s">
        <v>7190</v>
      </c>
      <c r="C361" s="124" t="str">
        <f t="shared" si="2"/>
        <v>AS18NS4ERA-G</v>
      </c>
      <c r="D361" s="124" t="str">
        <f t="shared" si="3"/>
        <v>AS18NS4ERA-G</v>
      </c>
    </row>
    <row r="362" spans="1:4">
      <c r="A362" s="124" t="s">
        <v>7191</v>
      </c>
      <c r="C362" s="124" t="str">
        <f t="shared" si="2"/>
        <v>AS18NS3ERA-G</v>
      </c>
      <c r="D362" s="124" t="str">
        <f t="shared" si="3"/>
        <v>AS18NS3ERA-G</v>
      </c>
    </row>
    <row r="363" spans="1:4">
      <c r="A363" s="124" t="s">
        <v>7192</v>
      </c>
      <c r="C363" s="124" t="str">
        <f t="shared" si="2"/>
        <v>AS24NS6ERA-G</v>
      </c>
      <c r="D363" s="124" t="str">
        <f t="shared" si="3"/>
        <v>AS24NS6ERA-G</v>
      </c>
    </row>
    <row r="364" spans="1:4">
      <c r="A364" s="124" t="s">
        <v>7193</v>
      </c>
      <c r="C364" s="124" t="str">
        <f t="shared" si="2"/>
        <v>AS24NS3ERA-G</v>
      </c>
      <c r="D364" s="124" t="str">
        <f t="shared" si="3"/>
        <v>AS24NS3ERA-G</v>
      </c>
    </row>
    <row r="365" spans="1:4">
      <c r="A365" s="15" t="s">
        <v>7194</v>
      </c>
      <c r="C365" s="124" t="str">
        <f t="shared" si="2"/>
        <v>AS20SS1HRA-M</v>
      </c>
      <c r="D365" s="124" t="str">
        <f t="shared" si="3"/>
        <v>AS20SS1HRA-M</v>
      </c>
    </row>
    <row r="366" spans="1:4">
      <c r="A366" s="15" t="s">
        <v>7195</v>
      </c>
      <c r="C366" s="124" t="str">
        <f t="shared" si="2"/>
        <v>AS25SS1HRA-M</v>
      </c>
      <c r="D366" s="124" t="str">
        <f t="shared" si="3"/>
        <v>AS25SS1HRA-M</v>
      </c>
    </row>
    <row r="367" spans="1:4">
      <c r="A367" s="15" t="s">
        <v>7196</v>
      </c>
      <c r="C367" s="124" t="str">
        <f t="shared" si="2"/>
        <v>AS35SS1HRA-M</v>
      </c>
      <c r="D367" s="124" t="str">
        <f t="shared" si="3"/>
        <v>AS35SS1HRA-M</v>
      </c>
    </row>
    <row r="368" spans="1:4">
      <c r="A368" s="15" t="s">
        <v>7197</v>
      </c>
      <c r="C368" s="124" t="str">
        <f t="shared" si="2"/>
        <v>AS50SS1HRA-M</v>
      </c>
      <c r="D368" s="124" t="str">
        <f t="shared" si="3"/>
        <v>AS50SS1HRA-M</v>
      </c>
    </row>
    <row r="369" spans="1:4">
      <c r="A369" s="15" t="s">
        <v>7198</v>
      </c>
      <c r="C369" s="124" t="str">
        <f t="shared" si="2"/>
        <v>AS70SS1HRA-M</v>
      </c>
      <c r="D369" s="124" t="str">
        <f t="shared" si="3"/>
        <v>AS70SS1HRA-M</v>
      </c>
    </row>
    <row r="370" spans="1:4">
      <c r="A370" s="15" t="s">
        <v>7207</v>
      </c>
      <c r="C370" s="124" t="str">
        <f t="shared" si="2"/>
        <v>AS20PS1HRA-M</v>
      </c>
      <c r="D370" s="124" t="str">
        <f t="shared" si="3"/>
        <v>AS20PS1HRA-M</v>
      </c>
    </row>
    <row r="371" spans="1:4">
      <c r="A371" s="15" t="s">
        <v>7208</v>
      </c>
      <c r="C371" s="124" t="str">
        <f t="shared" si="2"/>
        <v>AS25PS1HRA-M</v>
      </c>
      <c r="D371" s="124" t="str">
        <f t="shared" si="3"/>
        <v>AS25PS1HRA-M</v>
      </c>
    </row>
    <row r="372" spans="1:4">
      <c r="A372" s="15" t="s">
        <v>7209</v>
      </c>
      <c r="C372" s="124" t="str">
        <f t="shared" si="2"/>
        <v>AS35PS1HRA-M</v>
      </c>
      <c r="D372" s="124" t="str">
        <f t="shared" si="3"/>
        <v>AS35PS1HRA-M</v>
      </c>
    </row>
    <row r="373" spans="1:4">
      <c r="A373" s="15" t="s">
        <v>7210</v>
      </c>
      <c r="C373" s="124" t="str">
        <f t="shared" si="2"/>
        <v>AS50PS1HRA-M</v>
      </c>
      <c r="D373" s="124" t="str">
        <f t="shared" si="3"/>
        <v>AS50PS1HRA-M</v>
      </c>
    </row>
    <row r="374" spans="1:4">
      <c r="A374" s="15" t="s">
        <v>7211</v>
      </c>
      <c r="C374" s="124" t="str">
        <f t="shared" si="2"/>
        <v>AS70PS1HRA-M</v>
      </c>
      <c r="D374" s="124" t="str">
        <f t="shared" si="3"/>
        <v>AS70PS1HRA-M</v>
      </c>
    </row>
    <row r="375" spans="1:4">
      <c r="A375" s="124" t="s">
        <v>7212</v>
      </c>
      <c r="C375" s="124" t="str">
        <f t="shared" si="2"/>
        <v>AS12TS5HRA-M</v>
      </c>
      <c r="D375" s="124" t="str">
        <f t="shared" si="3"/>
        <v>AS12TS5HRA-M</v>
      </c>
    </row>
    <row r="376" spans="1:4">
      <c r="A376" s="124" t="s">
        <v>6964</v>
      </c>
      <c r="B376" s="15" t="s">
        <v>6997</v>
      </c>
      <c r="C376" s="124" t="str">
        <f t="shared" si="2"/>
        <v>AB25S2SC1FA</v>
      </c>
      <c r="D376" s="108" t="str">
        <f>_xlfn.CONCAT(A376," / ",B376)</f>
        <v>AB25S2SC1FA / PB-700KB</v>
      </c>
    </row>
    <row r="377" spans="1:4">
      <c r="A377" s="124" t="s">
        <v>6965</v>
      </c>
      <c r="B377" s="124" t="s">
        <v>6997</v>
      </c>
      <c r="C377" s="124" t="str">
        <f t="shared" si="2"/>
        <v>AB35S2SC1FA</v>
      </c>
      <c r="D377" s="124" t="str">
        <f t="shared" ref="D377:D406" si="4">_xlfn.CONCAT(A377," / ",B377)</f>
        <v>AB35S2SC1FA / PB-700KB</v>
      </c>
    </row>
    <row r="378" spans="1:4">
      <c r="A378" s="124" t="s">
        <v>6966</v>
      </c>
      <c r="B378" s="124" t="s">
        <v>6997</v>
      </c>
      <c r="C378" s="124" t="str">
        <f t="shared" si="2"/>
        <v>AB50S2SC1FA</v>
      </c>
      <c r="D378" s="124" t="str">
        <f t="shared" si="4"/>
        <v>AB50S2SC1FA / PB-700KB</v>
      </c>
    </row>
    <row r="379" spans="1:4">
      <c r="A379" s="124" t="s">
        <v>6967</v>
      </c>
      <c r="B379" s="15" t="s">
        <v>6999</v>
      </c>
      <c r="C379" s="124" t="str">
        <f t="shared" si="2"/>
        <v>AB71S2SG1FA</v>
      </c>
      <c r="D379" s="124" t="str">
        <f t="shared" si="4"/>
        <v>AB71S2SG1FA / PB-950KB</v>
      </c>
    </row>
    <row r="380" spans="1:4">
      <c r="A380" s="124" t="s">
        <v>7199</v>
      </c>
      <c r="B380" s="124" t="s">
        <v>7000</v>
      </c>
      <c r="C380" s="124" t="str">
        <f t="shared" si="2"/>
        <v>AB71S2SR1FA</v>
      </c>
      <c r="D380" s="124" t="str">
        <f t="shared" si="4"/>
        <v>AB71S2SR1FA / PB-950QB</v>
      </c>
    </row>
    <row r="381" spans="1:4">
      <c r="A381" s="124" t="s">
        <v>6968</v>
      </c>
      <c r="B381" s="124" t="s">
        <v>6998</v>
      </c>
      <c r="C381" s="124" t="str">
        <f t="shared" si="2"/>
        <v>AB25S2SC2FA</v>
      </c>
      <c r="D381" s="124" t="str">
        <f t="shared" si="4"/>
        <v>AB25S2SC2FA / PB-620KB</v>
      </c>
    </row>
    <row r="382" spans="1:4">
      <c r="A382" s="124" t="s">
        <v>6969</v>
      </c>
      <c r="B382" s="124" t="s">
        <v>6998</v>
      </c>
      <c r="C382" s="124" t="str">
        <f t="shared" si="2"/>
        <v>AB35S2SC2FA</v>
      </c>
      <c r="D382" s="124" t="str">
        <f t="shared" si="4"/>
        <v>AB35S2SC2FA / PB-620KB</v>
      </c>
    </row>
    <row r="383" spans="1:4">
      <c r="A383" s="124" t="s">
        <v>6970</v>
      </c>
      <c r="B383" s="124" t="s">
        <v>6998</v>
      </c>
      <c r="C383" s="124" t="str">
        <f t="shared" si="2"/>
        <v>AB50S2SC2FA</v>
      </c>
      <c r="D383" s="124" t="str">
        <f t="shared" si="4"/>
        <v>AB50S2SC2FA / PB-620KB</v>
      </c>
    </row>
    <row r="384" spans="1:4">
      <c r="A384" s="124" t="s">
        <v>7200</v>
      </c>
      <c r="B384" s="124" t="s">
        <v>7201</v>
      </c>
      <c r="C384" s="124" t="str">
        <f t="shared" si="2"/>
        <v>AB12CS1ERA(S)</v>
      </c>
      <c r="D384" s="124" t="str">
        <f t="shared" si="4"/>
        <v>AB12CS1ERA(S) / PB-700IB</v>
      </c>
    </row>
    <row r="385" spans="1:4">
      <c r="A385" s="124" t="s">
        <v>7202</v>
      </c>
      <c r="B385" s="124" t="s">
        <v>6997</v>
      </c>
      <c r="C385" s="124" t="str">
        <f t="shared" si="2"/>
        <v>AB12CS2ERA(S)</v>
      </c>
      <c r="D385" s="124" t="str">
        <f t="shared" si="4"/>
        <v>AB12CS2ERA(S) / PB-700KB</v>
      </c>
    </row>
    <row r="386" spans="1:4">
      <c r="A386" s="124" t="s">
        <v>7203</v>
      </c>
      <c r="B386" s="124" t="s">
        <v>6997</v>
      </c>
      <c r="C386" s="124" t="str">
        <f t="shared" si="2"/>
        <v>AB18CS2ERA(S)</v>
      </c>
      <c r="D386" s="124" t="str">
        <f t="shared" si="4"/>
        <v>AB18CS2ERA(S) / PB-700KB</v>
      </c>
    </row>
    <row r="387" spans="1:4">
      <c r="A387" s="124" t="s">
        <v>6960</v>
      </c>
      <c r="B387" s="124" t="s">
        <v>7001</v>
      </c>
      <c r="C387" s="124" t="str">
        <f t="shared" si="2"/>
        <v>AB25S2SA1FA</v>
      </c>
      <c r="D387" s="124" t="str">
        <f t="shared" si="4"/>
        <v>AB25S2SA1FA / P1B-1028IB</v>
      </c>
    </row>
    <row r="388" spans="1:4">
      <c r="A388" s="124" t="s">
        <v>6961</v>
      </c>
      <c r="B388" s="124" t="s">
        <v>7001</v>
      </c>
      <c r="C388" s="124" t="str">
        <f t="shared" si="2"/>
        <v>AB35S2SA1FA</v>
      </c>
      <c r="D388" s="124" t="str">
        <f t="shared" si="4"/>
        <v>AB35S2SA1FA / P1B-1028IB</v>
      </c>
    </row>
    <row r="389" spans="1:4">
      <c r="A389" s="124" t="s">
        <v>6962</v>
      </c>
      <c r="B389" s="124" t="s">
        <v>7002</v>
      </c>
      <c r="C389" s="124" t="str">
        <f t="shared" si="2"/>
        <v>AB50S2SA1FA</v>
      </c>
      <c r="D389" s="124" t="str">
        <f t="shared" si="4"/>
        <v>AB50S2SA1FA / P1B-1348IB</v>
      </c>
    </row>
    <row r="390" spans="1:4">
      <c r="A390" s="124" t="s">
        <v>6963</v>
      </c>
      <c r="B390" s="124" t="s">
        <v>7002</v>
      </c>
      <c r="C390" s="124" t="str">
        <f t="shared" si="2"/>
        <v>AB71S2SA1FA</v>
      </c>
      <c r="D390" s="124" t="str">
        <f t="shared" si="4"/>
        <v>AB71S2SA1FA / P1B-1348IB</v>
      </c>
    </row>
    <row r="391" spans="1:4">
      <c r="A391" s="124" t="s">
        <v>7213</v>
      </c>
      <c r="C391" s="124" t="str">
        <f t="shared" si="2"/>
        <v>AC25S2SG2FA</v>
      </c>
      <c r="D391" s="124" t="str">
        <f>C391</f>
        <v>AC25S2SG2FA</v>
      </c>
    </row>
    <row r="392" spans="1:4">
      <c r="A392" s="124" t="s">
        <v>7214</v>
      </c>
      <c r="C392" s="124" t="str">
        <f t="shared" si="2"/>
        <v>AC35S2SG2FA</v>
      </c>
      <c r="D392" s="124" t="str">
        <f t="shared" ref="D392:D397" si="5">C392</f>
        <v>AC35S2SG2FA</v>
      </c>
    </row>
    <row r="393" spans="1:4">
      <c r="A393" s="124" t="s">
        <v>7215</v>
      </c>
      <c r="C393" s="124" t="str">
        <f t="shared" si="2"/>
        <v>AC50S2SG2FA</v>
      </c>
      <c r="D393" s="124" t="str">
        <f t="shared" si="5"/>
        <v>AC50S2SG2FA</v>
      </c>
    </row>
    <row r="394" spans="1:4">
      <c r="A394" s="124" t="s">
        <v>7216</v>
      </c>
      <c r="C394" s="124" t="str">
        <f t="shared" si="2"/>
        <v>AC71S2SG2FA</v>
      </c>
      <c r="D394" s="124" t="str">
        <f t="shared" si="5"/>
        <v>AC71S2SG2FA</v>
      </c>
    </row>
    <row r="395" spans="1:4">
      <c r="A395" s="124" t="s">
        <v>6971</v>
      </c>
      <c r="C395" s="124" t="str">
        <f t="shared" si="2"/>
        <v>AC35S2SG1FA</v>
      </c>
      <c r="D395" s="124" t="str">
        <f t="shared" si="5"/>
        <v>AC35S2SG1FA</v>
      </c>
    </row>
    <row r="396" spans="1:4">
      <c r="A396" s="124" t="s">
        <v>6972</v>
      </c>
      <c r="C396" s="124" t="str">
        <f t="shared" si="2"/>
        <v>AC50S2SG1FA</v>
      </c>
      <c r="D396" s="124" t="str">
        <f t="shared" si="5"/>
        <v>AC50S2SG1FA</v>
      </c>
    </row>
    <row r="397" spans="1:4">
      <c r="A397" s="124" t="s">
        <v>6973</v>
      </c>
      <c r="C397" s="124" t="str">
        <f t="shared" si="2"/>
        <v>AC71S2SG1FA</v>
      </c>
      <c r="D397" s="124" t="str">
        <f t="shared" si="5"/>
        <v>AC71S2SG1FA</v>
      </c>
    </row>
    <row r="398" spans="1:4">
      <c r="A398" s="124" t="s">
        <v>6974</v>
      </c>
      <c r="B398" s="124" t="s">
        <v>7005</v>
      </c>
      <c r="C398" s="124" t="str">
        <f t="shared" si="2"/>
        <v>AD25S2SS1FA</v>
      </c>
      <c r="D398" s="124" t="str">
        <f t="shared" si="4"/>
        <v>AD25S2SS1FA / P1B-890IA/D</v>
      </c>
    </row>
    <row r="399" spans="1:4">
      <c r="A399" s="124" t="s">
        <v>6975</v>
      </c>
      <c r="B399" s="124" t="s">
        <v>7005</v>
      </c>
      <c r="C399" s="124" t="str">
        <f t="shared" si="2"/>
        <v>AD35S2SS1FA</v>
      </c>
      <c r="D399" s="124" t="str">
        <f t="shared" si="4"/>
        <v>AD35S2SS1FA / P1B-890IA/D</v>
      </c>
    </row>
    <row r="400" spans="1:4">
      <c r="A400" s="124" t="s">
        <v>6976</v>
      </c>
      <c r="B400" s="124" t="s">
        <v>7006</v>
      </c>
      <c r="C400" s="124" t="str">
        <f t="shared" si="2"/>
        <v>AD50S2SS1FA</v>
      </c>
      <c r="D400" s="124" t="str">
        <f t="shared" si="4"/>
        <v>AD50S2SS1FA / P1B-1210IA/D</v>
      </c>
    </row>
    <row r="401" spans="1:4">
      <c r="A401" s="124" t="s">
        <v>6977</v>
      </c>
      <c r="B401" s="124" t="s">
        <v>7006</v>
      </c>
      <c r="C401" s="124" t="str">
        <f t="shared" si="2"/>
        <v>AD71S2SS1FA</v>
      </c>
      <c r="D401" s="124" t="str">
        <f t="shared" si="4"/>
        <v>AD71S2SS1FA / P1B-1210IA/D</v>
      </c>
    </row>
    <row r="402" spans="1:4">
      <c r="A402" s="124" t="s">
        <v>7217</v>
      </c>
      <c r="C402" s="124" t="str">
        <f t="shared" si="2"/>
        <v>AD35S2SM9FA</v>
      </c>
      <c r="D402" s="124" t="str">
        <f t="shared" ref="D402:D404" si="6">C402</f>
        <v>AD35S2SM9FA</v>
      </c>
    </row>
    <row r="403" spans="1:4">
      <c r="A403" s="124" t="s">
        <v>7218</v>
      </c>
      <c r="C403" s="124" t="str">
        <f t="shared" si="2"/>
        <v>AD50S2SM9FA</v>
      </c>
      <c r="D403" s="124" t="str">
        <f t="shared" si="6"/>
        <v>AD50S2SM9FA</v>
      </c>
    </row>
    <row r="404" spans="1:4">
      <c r="A404" s="124" t="s">
        <v>7219</v>
      </c>
      <c r="C404" s="124" t="str">
        <f t="shared" si="2"/>
        <v>AD71S2SM9FA</v>
      </c>
      <c r="D404" s="124" t="str">
        <f t="shared" si="6"/>
        <v>AD71S2SM9FA</v>
      </c>
    </row>
    <row r="405" spans="1:4">
      <c r="A405" s="124" t="s">
        <v>7220</v>
      </c>
      <c r="B405" s="124" t="s">
        <v>7003</v>
      </c>
      <c r="C405" s="124" t="str">
        <f t="shared" si="2"/>
        <v>AD12SS1ERA(N)(P)</v>
      </c>
      <c r="D405" s="124" t="str">
        <f t="shared" si="4"/>
        <v>AD12SS1ERA(N)(P) / P1B-890IA</v>
      </c>
    </row>
    <row r="406" spans="1:4">
      <c r="A406" s="124" t="s">
        <v>7221</v>
      </c>
      <c r="B406" s="124" t="s">
        <v>7004</v>
      </c>
      <c r="C406" s="124" t="str">
        <f t="shared" si="2"/>
        <v>AD24SS1ERA(N)(P)</v>
      </c>
      <c r="D406" s="124" t="str">
        <f t="shared" si="4"/>
        <v>AD24SS1ERA(N)(P) / P1B-1210IA</v>
      </c>
    </row>
    <row r="407" spans="1:4">
      <c r="A407" s="124" t="s">
        <v>6978</v>
      </c>
      <c r="C407" s="124" t="str">
        <f t="shared" si="2"/>
        <v>AD35S2SM3FA</v>
      </c>
      <c r="D407" s="124" t="str">
        <f t="shared" ref="D407:D430" si="7">C407</f>
        <v>AD35S2SM3FA</v>
      </c>
    </row>
    <row r="408" spans="1:4">
      <c r="A408" s="124" t="s">
        <v>6979</v>
      </c>
      <c r="C408" s="124" t="str">
        <f t="shared" si="2"/>
        <v>AD50S2SM3FA</v>
      </c>
      <c r="D408" s="124" t="str">
        <f t="shared" si="7"/>
        <v>AD50S2SM3FA</v>
      </c>
    </row>
    <row r="409" spans="1:4">
      <c r="A409" s="124" t="s">
        <v>6980</v>
      </c>
      <c r="C409" s="124" t="str">
        <f t="shared" si="2"/>
        <v>AD71S2SM3FA</v>
      </c>
      <c r="D409" s="124" t="str">
        <f t="shared" si="7"/>
        <v>AD71S2SM3FA</v>
      </c>
    </row>
    <row r="410" spans="1:4">
      <c r="A410" s="15" t="s">
        <v>6981</v>
      </c>
      <c r="C410" s="124" t="str">
        <f t="shared" ref="C410:C430" si="8">A410</f>
        <v>AF25S2SD1FA</v>
      </c>
      <c r="D410" s="124" t="str">
        <f t="shared" si="7"/>
        <v>AF25S2SD1FA</v>
      </c>
    </row>
    <row r="411" spans="1:4">
      <c r="A411" s="15" t="s">
        <v>6982</v>
      </c>
      <c r="C411" s="124" t="str">
        <f t="shared" si="8"/>
        <v>AF35S2SD1FA</v>
      </c>
      <c r="D411" s="124" t="str">
        <f t="shared" si="7"/>
        <v>AF35S2SD1FA</v>
      </c>
    </row>
    <row r="412" spans="1:4">
      <c r="A412" s="15" t="s">
        <v>6983</v>
      </c>
      <c r="C412" s="124" t="str">
        <f t="shared" si="8"/>
        <v>AF42S2SD1FA</v>
      </c>
      <c r="D412" s="124" t="str">
        <f t="shared" si="7"/>
        <v>AF42S2SD1FA</v>
      </c>
    </row>
    <row r="413" spans="1:4">
      <c r="A413" s="15" t="s">
        <v>6984</v>
      </c>
      <c r="C413" s="124" t="str">
        <f t="shared" si="8"/>
        <v>AF50S2SD1FA</v>
      </c>
      <c r="D413" s="124" t="str">
        <f t="shared" si="7"/>
        <v>AF50S2SD1FA</v>
      </c>
    </row>
    <row r="414" spans="1:4">
      <c r="A414" s="15" t="s">
        <v>7222</v>
      </c>
      <c r="C414" s="124" t="str">
        <f t="shared" si="8"/>
        <v>2U40S2SM2FA</v>
      </c>
      <c r="D414" s="124" t="str">
        <f t="shared" si="7"/>
        <v>2U40S2SM2FA</v>
      </c>
    </row>
    <row r="415" spans="1:4">
      <c r="A415" s="15" t="s">
        <v>7223</v>
      </c>
      <c r="C415" s="124" t="str">
        <f t="shared" si="8"/>
        <v>2U50S2SM2FA</v>
      </c>
      <c r="D415" s="124" t="str">
        <f t="shared" si="7"/>
        <v>2U50S2SM2FA</v>
      </c>
    </row>
    <row r="416" spans="1:4">
      <c r="A416" s="15" t="s">
        <v>6986</v>
      </c>
      <c r="C416" s="124" t="str">
        <f t="shared" si="8"/>
        <v>3U55S2SR5FA</v>
      </c>
      <c r="D416" s="124" t="str">
        <f t="shared" si="7"/>
        <v>3U55S2SR5FA</v>
      </c>
    </row>
    <row r="417" spans="1:4">
      <c r="A417" s="15" t="s">
        <v>6987</v>
      </c>
      <c r="C417" s="124" t="str">
        <f t="shared" si="8"/>
        <v>3U70S2SR5FA</v>
      </c>
      <c r="D417" s="124" t="str">
        <f t="shared" si="7"/>
        <v>3U70S2SR5FA</v>
      </c>
    </row>
    <row r="418" spans="1:4">
      <c r="A418" s="15" t="s">
        <v>6988</v>
      </c>
      <c r="C418" s="124" t="str">
        <f t="shared" si="8"/>
        <v>4U75S2SR5FA</v>
      </c>
      <c r="D418" s="124" t="str">
        <f t="shared" si="7"/>
        <v>4U75S2SR5FA</v>
      </c>
    </row>
    <row r="419" spans="1:4">
      <c r="A419" s="15" t="s">
        <v>6989</v>
      </c>
      <c r="C419" s="124" t="str">
        <f t="shared" si="8"/>
        <v>4U85S2SR5FA</v>
      </c>
      <c r="D419" s="124" t="str">
        <f t="shared" si="7"/>
        <v>4U85S2SR5FA</v>
      </c>
    </row>
    <row r="420" spans="1:4">
      <c r="A420" s="15" t="s">
        <v>6990</v>
      </c>
      <c r="C420" s="124" t="str">
        <f t="shared" si="8"/>
        <v>5U90S2SS5FA</v>
      </c>
      <c r="D420" s="124" t="str">
        <f t="shared" si="7"/>
        <v>5U90S2SS5FA</v>
      </c>
    </row>
    <row r="421" spans="1:4">
      <c r="A421" s="15" t="s">
        <v>6991</v>
      </c>
      <c r="C421" s="124" t="str">
        <f t="shared" si="8"/>
        <v>5U105S2SS5FA</v>
      </c>
      <c r="D421" s="124" t="str">
        <f t="shared" si="7"/>
        <v>5U105S2SS5FA</v>
      </c>
    </row>
    <row r="422" spans="1:4">
      <c r="A422" s="15" t="s">
        <v>6992</v>
      </c>
      <c r="C422" s="124" t="str">
        <f t="shared" si="8"/>
        <v>5U125S2SN1FA</v>
      </c>
      <c r="D422" s="124" t="str">
        <f t="shared" si="7"/>
        <v>5U125S2SN1FA</v>
      </c>
    </row>
    <row r="423" spans="1:4">
      <c r="A423" s="15" t="s">
        <v>6985</v>
      </c>
      <c r="C423" s="124" t="str">
        <f t="shared" si="8"/>
        <v>2U40S2SM1FA</v>
      </c>
      <c r="D423" s="124" t="str">
        <f t="shared" si="7"/>
        <v>2U40S2SM1FA</v>
      </c>
    </row>
    <row r="424" spans="1:4">
      <c r="A424" s="15" t="s">
        <v>7224</v>
      </c>
      <c r="C424" s="124" t="str">
        <f t="shared" si="8"/>
        <v>2U50S2SM1FA-3</v>
      </c>
      <c r="D424" s="124" t="str">
        <f t="shared" si="7"/>
        <v>2U50S2SM1FA-3</v>
      </c>
    </row>
    <row r="425" spans="1:4">
      <c r="A425" s="15" t="s">
        <v>6993</v>
      </c>
      <c r="C425" s="124" t="str">
        <f t="shared" si="8"/>
        <v>3U55S2SL5FA</v>
      </c>
      <c r="D425" s="124" t="str">
        <f t="shared" si="7"/>
        <v>3U55S2SL5FA</v>
      </c>
    </row>
    <row r="426" spans="1:4">
      <c r="A426" s="15" t="s">
        <v>6994</v>
      </c>
      <c r="C426" s="124" t="str">
        <f t="shared" si="8"/>
        <v>3U70S2SL5FA</v>
      </c>
      <c r="D426" s="124" t="str">
        <f t="shared" si="7"/>
        <v>3U70S2SL5FA</v>
      </c>
    </row>
    <row r="427" spans="1:4">
      <c r="A427" s="15" t="s">
        <v>6995</v>
      </c>
      <c r="C427" s="124" t="str">
        <f t="shared" si="8"/>
        <v>4U85S2SL5FA</v>
      </c>
      <c r="D427" s="124" t="str">
        <f t="shared" si="7"/>
        <v>4U85S2SL5FA</v>
      </c>
    </row>
    <row r="428" spans="1:4">
      <c r="A428" s="15" t="s">
        <v>6996</v>
      </c>
      <c r="C428" s="124" t="str">
        <f t="shared" si="8"/>
        <v>5U125S2SL1FA</v>
      </c>
      <c r="D428" s="124" t="str">
        <f t="shared" si="7"/>
        <v>5U125S2SL1FA</v>
      </c>
    </row>
    <row r="429" spans="1:4">
      <c r="A429" s="15" t="s">
        <v>7231</v>
      </c>
      <c r="C429" s="124" t="str">
        <f t="shared" si="8"/>
        <v>3U19FS3ERA</v>
      </c>
      <c r="D429" s="124" t="str">
        <f t="shared" si="7"/>
        <v>3U19FS3ERA</v>
      </c>
    </row>
    <row r="430" spans="1:4">
      <c r="A430" s="15" t="s">
        <v>7232</v>
      </c>
      <c r="C430" s="124" t="str">
        <f t="shared" si="8"/>
        <v>4U30HS3ERA</v>
      </c>
      <c r="D430" s="124" t="str">
        <f t="shared" si="7"/>
        <v>4U30HS3ERA</v>
      </c>
    </row>
    <row r="431" spans="1:4">
      <c r="A431" s="15" t="s">
        <v>7201</v>
      </c>
      <c r="B431" s="132" t="s">
        <v>7225</v>
      </c>
      <c r="C431" s="132"/>
      <c r="D431" s="132"/>
    </row>
    <row r="432" spans="1:4">
      <c r="A432" s="15" t="s">
        <v>6997</v>
      </c>
      <c r="B432" s="132" t="s">
        <v>7226</v>
      </c>
      <c r="C432" s="132"/>
      <c r="D432" s="132"/>
    </row>
    <row r="433" spans="1:4">
      <c r="A433" s="15" t="s">
        <v>6998</v>
      </c>
      <c r="B433" s="132" t="s">
        <v>7227</v>
      </c>
      <c r="C433" s="132"/>
      <c r="D433" s="132"/>
    </row>
    <row r="434" spans="1:4">
      <c r="A434" s="15" t="s">
        <v>7000</v>
      </c>
      <c r="B434" s="132" t="s">
        <v>7225</v>
      </c>
      <c r="C434" s="132"/>
      <c r="D434" s="132"/>
    </row>
    <row r="435" spans="1:4">
      <c r="A435" s="15" t="s">
        <v>6999</v>
      </c>
      <c r="B435" s="132" t="s">
        <v>7225</v>
      </c>
      <c r="C435" s="132"/>
      <c r="D435" s="132"/>
    </row>
    <row r="436" spans="1:4">
      <c r="A436" s="15" t="s">
        <v>7001</v>
      </c>
    </row>
    <row r="437" spans="1:4">
      <c r="A437" s="15" t="s">
        <v>7002</v>
      </c>
    </row>
    <row r="438" spans="1:4">
      <c r="A438" s="15" t="s">
        <v>7003</v>
      </c>
      <c r="B438" s="132" t="s">
        <v>7233</v>
      </c>
      <c r="C438" s="132"/>
      <c r="D438" s="132"/>
    </row>
    <row r="439" spans="1:4">
      <c r="A439" s="15" t="s">
        <v>7004</v>
      </c>
      <c r="B439" s="132" t="s">
        <v>7234</v>
      </c>
      <c r="C439" s="132"/>
      <c r="D439" s="132"/>
    </row>
    <row r="440" spans="1:4">
      <c r="A440" s="15" t="s">
        <v>7005</v>
      </c>
      <c r="B440" s="132" t="s">
        <v>7228</v>
      </c>
      <c r="C440" s="132"/>
      <c r="D440" s="132"/>
    </row>
    <row r="441" spans="1:4">
      <c r="A441" s="15" t="s">
        <v>7006</v>
      </c>
      <c r="B441" s="132" t="s">
        <v>7229</v>
      </c>
      <c r="C441" s="132"/>
      <c r="D441" s="132"/>
    </row>
    <row r="442" spans="1:4">
      <c r="A442" s="15" t="s">
        <v>7007</v>
      </c>
      <c r="B442" s="132" t="s">
        <v>7230</v>
      </c>
      <c r="C442" s="132"/>
      <c r="D442" s="132"/>
    </row>
  </sheetData>
  <mergeCells count="312">
    <mergeCell ref="A257:F257"/>
    <mergeCell ref="D300:D301"/>
    <mergeCell ref="E300:E301"/>
    <mergeCell ref="A288:F288"/>
    <mergeCell ref="A299:F299"/>
    <mergeCell ref="E293:E294"/>
    <mergeCell ref="E295:E296"/>
    <mergeCell ref="E297:E298"/>
    <mergeCell ref="E289:E290"/>
    <mergeCell ref="E291:E292"/>
    <mergeCell ref="E282:E283"/>
    <mergeCell ref="E284:E285"/>
    <mergeCell ref="E286:E287"/>
    <mergeCell ref="E276:E277"/>
    <mergeCell ref="E278:E279"/>
    <mergeCell ref="E280:E281"/>
    <mergeCell ref="E270:E271"/>
    <mergeCell ref="E272:E273"/>
    <mergeCell ref="E274:E275"/>
    <mergeCell ref="E264:E265"/>
    <mergeCell ref="E266:E267"/>
    <mergeCell ref="E268:E269"/>
    <mergeCell ref="E258:E259"/>
    <mergeCell ref="E260:E261"/>
    <mergeCell ref="E262:E263"/>
    <mergeCell ref="E251:E252"/>
    <mergeCell ref="E253:E254"/>
    <mergeCell ref="E255:E256"/>
    <mergeCell ref="E244:E245"/>
    <mergeCell ref="E247:E248"/>
    <mergeCell ref="E249:E250"/>
    <mergeCell ref="A246:F246"/>
    <mergeCell ref="E238:E239"/>
    <mergeCell ref="E240:E241"/>
    <mergeCell ref="E242:E243"/>
    <mergeCell ref="E231:E232"/>
    <mergeCell ref="E233:E234"/>
    <mergeCell ref="E236:E237"/>
    <mergeCell ref="A235:F235"/>
    <mergeCell ref="E225:E226"/>
    <mergeCell ref="E227:E228"/>
    <mergeCell ref="E229:E230"/>
    <mergeCell ref="E219:E220"/>
    <mergeCell ref="E221:E222"/>
    <mergeCell ref="E223:E224"/>
    <mergeCell ref="D293:D294"/>
    <mergeCell ref="D295:D296"/>
    <mergeCell ref="D297:D298"/>
    <mergeCell ref="E204:E205"/>
    <mergeCell ref="E206:E207"/>
    <mergeCell ref="E208:E209"/>
    <mergeCell ref="E210:E211"/>
    <mergeCell ref="E212:E213"/>
    <mergeCell ref="E215:E216"/>
    <mergeCell ref="E217:E218"/>
    <mergeCell ref="D276:D277"/>
    <mergeCell ref="D278:D279"/>
    <mergeCell ref="D280:D281"/>
    <mergeCell ref="D282:D283"/>
    <mergeCell ref="D284:D285"/>
    <mergeCell ref="D286:D287"/>
    <mergeCell ref="D289:D290"/>
    <mergeCell ref="D291:D292"/>
    <mergeCell ref="D258:D259"/>
    <mergeCell ref="D260:D261"/>
    <mergeCell ref="D262:D263"/>
    <mergeCell ref="D264:D265"/>
    <mergeCell ref="D266:D267"/>
    <mergeCell ref="D268:D269"/>
    <mergeCell ref="D270:D271"/>
    <mergeCell ref="D272:D273"/>
    <mergeCell ref="D274:D275"/>
    <mergeCell ref="D238:D239"/>
    <mergeCell ref="D240:D241"/>
    <mergeCell ref="D242:D243"/>
    <mergeCell ref="D244:D245"/>
    <mergeCell ref="D247:D248"/>
    <mergeCell ref="D249:D250"/>
    <mergeCell ref="D251:D252"/>
    <mergeCell ref="D253:D254"/>
    <mergeCell ref="D255:D256"/>
    <mergeCell ref="D219:D220"/>
    <mergeCell ref="D221:D222"/>
    <mergeCell ref="D223:D224"/>
    <mergeCell ref="D225:D226"/>
    <mergeCell ref="D227:D228"/>
    <mergeCell ref="D229:D230"/>
    <mergeCell ref="D231:D232"/>
    <mergeCell ref="D233:D234"/>
    <mergeCell ref="D236:D237"/>
    <mergeCell ref="A2:F2"/>
    <mergeCell ref="A202:F202"/>
    <mergeCell ref="D204:D205"/>
    <mergeCell ref="D206:D207"/>
    <mergeCell ref="D208:D209"/>
    <mergeCell ref="D210:D211"/>
    <mergeCell ref="D212:D213"/>
    <mergeCell ref="D215:D216"/>
    <mergeCell ref="D217:D218"/>
    <mergeCell ref="A203:F203"/>
    <mergeCell ref="A214:F214"/>
    <mergeCell ref="D200:D201"/>
    <mergeCell ref="E200:E201"/>
    <mergeCell ref="D198:D199"/>
    <mergeCell ref="E198:E199"/>
    <mergeCell ref="D196:D197"/>
    <mergeCell ref="E196:E197"/>
    <mergeCell ref="D192:D193"/>
    <mergeCell ref="E192:E193"/>
    <mergeCell ref="D194:D195"/>
    <mergeCell ref="E194:E195"/>
    <mergeCell ref="D188:D189"/>
    <mergeCell ref="E188:E189"/>
    <mergeCell ref="D190:D191"/>
    <mergeCell ref="E190:E191"/>
    <mergeCell ref="A95:F95"/>
    <mergeCell ref="A126:F126"/>
    <mergeCell ref="A157:F157"/>
    <mergeCell ref="A170:F170"/>
    <mergeCell ref="A181:F181"/>
    <mergeCell ref="D184:D185"/>
    <mergeCell ref="E184:E185"/>
    <mergeCell ref="D186:D187"/>
    <mergeCell ref="E186:E187"/>
    <mergeCell ref="D179:D180"/>
    <mergeCell ref="E179:E180"/>
    <mergeCell ref="D182:D183"/>
    <mergeCell ref="E182:E183"/>
    <mergeCell ref="D175:D176"/>
    <mergeCell ref="E175:E176"/>
    <mergeCell ref="D177:D178"/>
    <mergeCell ref="E177:E178"/>
    <mergeCell ref="D171:D172"/>
    <mergeCell ref="E171:E172"/>
    <mergeCell ref="D173:D174"/>
    <mergeCell ref="E173:E174"/>
    <mergeCell ref="D166:D167"/>
    <mergeCell ref="E166:E167"/>
    <mergeCell ref="D168:D169"/>
    <mergeCell ref="E168:E169"/>
    <mergeCell ref="D162:D163"/>
    <mergeCell ref="E162:E163"/>
    <mergeCell ref="D164:D165"/>
    <mergeCell ref="E164:E165"/>
    <mergeCell ref="D158:D159"/>
    <mergeCell ref="E158:E159"/>
    <mergeCell ref="D160:D161"/>
    <mergeCell ref="E160:E161"/>
    <mergeCell ref="D153:D154"/>
    <mergeCell ref="E153:E154"/>
    <mergeCell ref="D155:D156"/>
    <mergeCell ref="E155:E156"/>
    <mergeCell ref="D149:D150"/>
    <mergeCell ref="E149:E150"/>
    <mergeCell ref="D151:D152"/>
    <mergeCell ref="E151:E152"/>
    <mergeCell ref="D145:D146"/>
    <mergeCell ref="E145:E146"/>
    <mergeCell ref="D147:D148"/>
    <mergeCell ref="E147:E148"/>
    <mergeCell ref="D141:D142"/>
    <mergeCell ref="E141:E142"/>
    <mergeCell ref="D143:D144"/>
    <mergeCell ref="E143:E144"/>
    <mergeCell ref="D137:D138"/>
    <mergeCell ref="E137:E138"/>
    <mergeCell ref="D139:D140"/>
    <mergeCell ref="E139:E140"/>
    <mergeCell ref="D133:D134"/>
    <mergeCell ref="E133:E134"/>
    <mergeCell ref="D135:D136"/>
    <mergeCell ref="E135:E136"/>
    <mergeCell ref="D129:D130"/>
    <mergeCell ref="E129:E130"/>
    <mergeCell ref="D131:D132"/>
    <mergeCell ref="E131:E132"/>
    <mergeCell ref="D124:D125"/>
    <mergeCell ref="E124:E125"/>
    <mergeCell ref="D127:D128"/>
    <mergeCell ref="E127:E128"/>
    <mergeCell ref="D120:D121"/>
    <mergeCell ref="E120:E121"/>
    <mergeCell ref="D122:D123"/>
    <mergeCell ref="E122:E123"/>
    <mergeCell ref="D116:D117"/>
    <mergeCell ref="E116:E117"/>
    <mergeCell ref="D118:D119"/>
    <mergeCell ref="E118:E119"/>
    <mergeCell ref="D112:D113"/>
    <mergeCell ref="E112:E113"/>
    <mergeCell ref="D114:D115"/>
    <mergeCell ref="E114:E115"/>
    <mergeCell ref="D108:D109"/>
    <mergeCell ref="E108:E109"/>
    <mergeCell ref="D110:D111"/>
    <mergeCell ref="E110:E111"/>
    <mergeCell ref="D104:D105"/>
    <mergeCell ref="E104:E105"/>
    <mergeCell ref="D106:D107"/>
    <mergeCell ref="E106:E107"/>
    <mergeCell ref="D100:D101"/>
    <mergeCell ref="E100:E101"/>
    <mergeCell ref="D102:D103"/>
    <mergeCell ref="E102:E103"/>
    <mergeCell ref="D96:D97"/>
    <mergeCell ref="E96:E97"/>
    <mergeCell ref="D98:D99"/>
    <mergeCell ref="E98:E99"/>
    <mergeCell ref="D91:D92"/>
    <mergeCell ref="E91:E92"/>
    <mergeCell ref="D93:D94"/>
    <mergeCell ref="E93:E94"/>
    <mergeCell ref="D87:D88"/>
    <mergeCell ref="E87:E88"/>
    <mergeCell ref="D89:D90"/>
    <mergeCell ref="E89:E90"/>
    <mergeCell ref="D83:D84"/>
    <mergeCell ref="E83:E84"/>
    <mergeCell ref="D85:D86"/>
    <mergeCell ref="E85:E86"/>
    <mergeCell ref="D79:D80"/>
    <mergeCell ref="E79:E80"/>
    <mergeCell ref="D81:D82"/>
    <mergeCell ref="E81:E82"/>
    <mergeCell ref="D75:D76"/>
    <mergeCell ref="E75:E76"/>
    <mergeCell ref="D77:D78"/>
    <mergeCell ref="E77:E78"/>
    <mergeCell ref="D71:D72"/>
    <mergeCell ref="E71:E72"/>
    <mergeCell ref="D73:D74"/>
    <mergeCell ref="E73:E74"/>
    <mergeCell ref="D66:D67"/>
    <mergeCell ref="E66:E67"/>
    <mergeCell ref="D68:D69"/>
    <mergeCell ref="E68:E69"/>
    <mergeCell ref="A70:F70"/>
    <mergeCell ref="D62:D63"/>
    <mergeCell ref="E62:E63"/>
    <mergeCell ref="D64:D65"/>
    <mergeCell ref="E64:E65"/>
    <mergeCell ref="D58:D59"/>
    <mergeCell ref="E58:E59"/>
    <mergeCell ref="D60:D61"/>
    <mergeCell ref="E60:E61"/>
    <mergeCell ref="D54:D55"/>
    <mergeCell ref="E54:E55"/>
    <mergeCell ref="D56:D57"/>
    <mergeCell ref="E56:E57"/>
    <mergeCell ref="D50:D51"/>
    <mergeCell ref="E50:E51"/>
    <mergeCell ref="D52:D53"/>
    <mergeCell ref="E52:E53"/>
    <mergeCell ref="D46:D47"/>
    <mergeCell ref="E46:E47"/>
    <mergeCell ref="D48:D49"/>
    <mergeCell ref="E48:E49"/>
    <mergeCell ref="D41:D42"/>
    <mergeCell ref="E41:E42"/>
    <mergeCell ref="D43:D44"/>
    <mergeCell ref="E43:E44"/>
    <mergeCell ref="A45:F45"/>
    <mergeCell ref="D39:D40"/>
    <mergeCell ref="E39:E40"/>
    <mergeCell ref="D25:D26"/>
    <mergeCell ref="E25:E26"/>
    <mergeCell ref="D27:D28"/>
    <mergeCell ref="E27:E28"/>
    <mergeCell ref="A31:F31"/>
    <mergeCell ref="A38:F38"/>
    <mergeCell ref="D36:D37"/>
    <mergeCell ref="E36:E37"/>
    <mergeCell ref="D29:D30"/>
    <mergeCell ref="E29:E30"/>
    <mergeCell ref="D32:D33"/>
    <mergeCell ref="E32:E33"/>
    <mergeCell ref="D34:D35"/>
    <mergeCell ref="E34:E35"/>
    <mergeCell ref="D20:D21"/>
    <mergeCell ref="E20:E21"/>
    <mergeCell ref="D22:D23"/>
    <mergeCell ref="A24:F24"/>
    <mergeCell ref="E22:E23"/>
    <mergeCell ref="E13:E14"/>
    <mergeCell ref="D15:D16"/>
    <mergeCell ref="E15:E16"/>
    <mergeCell ref="A10:F10"/>
    <mergeCell ref="A17:F17"/>
    <mergeCell ref="A302:F302"/>
    <mergeCell ref="A303:F303"/>
    <mergeCell ref="A3:F3"/>
    <mergeCell ref="D4:D5"/>
    <mergeCell ref="E4:E5"/>
    <mergeCell ref="D6:D7"/>
    <mergeCell ref="E6:E7"/>
    <mergeCell ref="D8:D9"/>
    <mergeCell ref="E8:E9"/>
    <mergeCell ref="D18:D19"/>
    <mergeCell ref="E18:E19"/>
    <mergeCell ref="D11:D12"/>
    <mergeCell ref="E11:E12"/>
    <mergeCell ref="D13:D14"/>
    <mergeCell ref="B439:D439"/>
    <mergeCell ref="B440:D440"/>
    <mergeCell ref="B441:D441"/>
    <mergeCell ref="B442:D442"/>
    <mergeCell ref="B431:D431"/>
    <mergeCell ref="B432:D432"/>
    <mergeCell ref="B433:D433"/>
    <mergeCell ref="B434:D434"/>
    <mergeCell ref="B435:D435"/>
    <mergeCell ref="B438:D438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95C28-CC6A-4FEE-897C-F639B66224B2}">
  <dimension ref="A1:H334"/>
  <sheetViews>
    <sheetView workbookViewId="0">
      <pane ySplit="1" topLeftCell="A2" activePane="bottomLeft" state="frozen"/>
      <selection pane="bottomLeft" activeCell="F1" sqref="F1"/>
    </sheetView>
  </sheetViews>
  <sheetFormatPr defaultRowHeight="15"/>
  <cols>
    <col min="1" max="1" width="18.7109375" style="95" customWidth="1"/>
    <col min="2" max="2" width="17.140625" style="95" customWidth="1"/>
    <col min="3" max="3" width="32.7109375" style="95" customWidth="1"/>
    <col min="4" max="4" width="40" style="95" customWidth="1"/>
    <col min="5" max="5" width="9.140625" style="94"/>
    <col min="6" max="6" width="15.7109375" style="95" customWidth="1"/>
    <col min="7" max="16384" width="9.140625" style="95"/>
  </cols>
  <sheetData>
    <row r="1" spans="1:6" s="96" customFormat="1">
      <c r="A1" s="96" t="s">
        <v>144</v>
      </c>
      <c r="B1" s="96" t="s">
        <v>145</v>
      </c>
      <c r="C1" s="96" t="s">
        <v>146</v>
      </c>
      <c r="D1" s="96" t="s">
        <v>147</v>
      </c>
      <c r="E1" s="3" t="s">
        <v>148</v>
      </c>
      <c r="F1" s="96" t="s">
        <v>364</v>
      </c>
    </row>
    <row r="2" spans="1:6" ht="15.75">
      <c r="A2" s="129" t="s">
        <v>3279</v>
      </c>
      <c r="B2" s="129"/>
      <c r="C2" s="129"/>
      <c r="D2" s="129"/>
      <c r="E2" s="129"/>
      <c r="F2" s="129"/>
    </row>
    <row r="3" spans="1:6">
      <c r="A3" s="134" t="s">
        <v>365</v>
      </c>
      <c r="B3" s="134"/>
      <c r="C3" s="134"/>
      <c r="D3" s="134"/>
      <c r="E3" s="134"/>
      <c r="F3" s="134"/>
    </row>
    <row r="4" spans="1:6">
      <c r="A4" s="132" t="s">
        <v>366</v>
      </c>
      <c r="B4" s="95" t="s">
        <v>371</v>
      </c>
      <c r="C4" s="95" t="s">
        <v>372</v>
      </c>
      <c r="D4" s="132" t="s">
        <v>387</v>
      </c>
      <c r="E4" s="133">
        <f>VLOOKUP(A4,'[24]КРАТКИЙ ПРАЙС СПЛИТЫ'!$A:$L,COLUMN('[24]КРАТКИЙ ПРАЙС СПЛИТЫ'!$J$7),0)</f>
        <v>84490</v>
      </c>
      <c r="F4" s="118">
        <f>VLOOKUP(B4,[18]Лист_1!$A$1:$J$65536,COLUMN([18]Лист_1!$H$9),0)</f>
        <v>0</v>
      </c>
    </row>
    <row r="5" spans="1:6">
      <c r="A5" s="132"/>
      <c r="B5" s="95" t="s">
        <v>373</v>
      </c>
      <c r="C5" s="95" t="s">
        <v>374</v>
      </c>
      <c r="D5" s="132"/>
      <c r="E5" s="133"/>
      <c r="F5" s="118" t="str">
        <f>VLOOKUP(B5,[18]Лист_1!$A$1:$J$65536,COLUMN([18]Лист_1!$H$9),0)</f>
        <v>больше 50</v>
      </c>
    </row>
    <row r="6" spans="1:6">
      <c r="A6" s="132" t="s">
        <v>367</v>
      </c>
      <c r="B6" s="95" t="s">
        <v>375</v>
      </c>
      <c r="C6" s="95" t="s">
        <v>376</v>
      </c>
      <c r="D6" s="132" t="s">
        <v>388</v>
      </c>
      <c r="E6" s="133">
        <f>VLOOKUP(A6,'[24]КРАТКИЙ ПРАЙС СПЛИТЫ'!$A:$L,COLUMN('[24]КРАТКИЙ ПРАЙС СПЛИТЫ'!$J$7),0)</f>
        <v>91890</v>
      </c>
      <c r="F6" s="118">
        <f>VLOOKUP(B6,[18]Лист_1!$A$1:$J$65536,COLUMN([18]Лист_1!$H$9),0)</f>
        <v>1</v>
      </c>
    </row>
    <row r="7" spans="1:6">
      <c r="A7" s="132"/>
      <c r="B7" s="95" t="s">
        <v>377</v>
      </c>
      <c r="C7" s="95" t="s">
        <v>378</v>
      </c>
      <c r="D7" s="132"/>
      <c r="E7" s="133"/>
      <c r="F7" s="118" t="str">
        <f>VLOOKUP(B7,[18]Лист_1!$A$1:$J$65536,COLUMN([18]Лист_1!$H$9),0)</f>
        <v>больше 50</v>
      </c>
    </row>
    <row r="8" spans="1:6">
      <c r="A8" s="132" t="s">
        <v>368</v>
      </c>
      <c r="B8" s="95" t="s">
        <v>379</v>
      </c>
      <c r="C8" s="95" t="s">
        <v>380</v>
      </c>
      <c r="D8" s="132" t="s">
        <v>389</v>
      </c>
      <c r="E8" s="133">
        <f>VLOOKUP(A8,'[24]КРАТКИЙ ПРАЙС СПЛИТЫ'!$A:$L,COLUMN('[24]КРАТКИЙ ПРАЙС СПЛИТЫ'!$J$7),0)</f>
        <v>133890</v>
      </c>
      <c r="F8" s="118" t="e">
        <f>VLOOKUP(B8,[18]Лист_1!$A$1:$J$65536,COLUMN([18]Лист_1!$H$9),0)</f>
        <v>#N/A</v>
      </c>
    </row>
    <row r="9" spans="1:6">
      <c r="A9" s="132"/>
      <c r="B9" s="95" t="s">
        <v>381</v>
      </c>
      <c r="C9" s="95" t="s">
        <v>382</v>
      </c>
      <c r="D9" s="132"/>
      <c r="E9" s="133"/>
      <c r="F9" s="118" t="e">
        <f>VLOOKUP(B9,[18]Лист_1!$A$1:$J$65536,COLUMN([18]Лист_1!$H$9),0)</f>
        <v>#N/A</v>
      </c>
    </row>
    <row r="10" spans="1:6">
      <c r="A10" s="132" t="s">
        <v>369</v>
      </c>
      <c r="B10" s="95" t="s">
        <v>383</v>
      </c>
      <c r="C10" s="95" t="s">
        <v>384</v>
      </c>
      <c r="D10" s="132" t="s">
        <v>390</v>
      </c>
      <c r="E10" s="133">
        <f>VLOOKUP(A10,'[24]КРАТКИЙ ПРАЙС СПЛИТЫ'!$A:$L,COLUMN('[24]КРАТКИЙ ПРАЙС СПЛИТЫ'!$J$7),0)</f>
        <v>95990</v>
      </c>
      <c r="F10" s="118" t="str">
        <f>VLOOKUP(B10,[18]Лист_1!$A$1:$J$65536,COLUMN([18]Лист_1!$H$9),0)</f>
        <v>больше 50</v>
      </c>
    </row>
    <row r="11" spans="1:6">
      <c r="A11" s="132"/>
      <c r="B11" s="95" t="s">
        <v>373</v>
      </c>
      <c r="C11" s="95" t="s">
        <v>374</v>
      </c>
      <c r="D11" s="132"/>
      <c r="E11" s="133"/>
      <c r="F11" s="118" t="str">
        <f>VLOOKUP(B11,[18]Лист_1!$A$1:$J$65536,COLUMN([18]Лист_1!$H$9),0)</f>
        <v>больше 50</v>
      </c>
    </row>
    <row r="12" spans="1:6">
      <c r="A12" s="132" t="s">
        <v>370</v>
      </c>
      <c r="B12" s="95" t="s">
        <v>385</v>
      </c>
      <c r="C12" s="95" t="s">
        <v>386</v>
      </c>
      <c r="D12" s="132" t="s">
        <v>391</v>
      </c>
      <c r="E12" s="133">
        <f>VLOOKUP(A12,'[24]КРАТКИЙ ПРАЙС СПЛИТЫ'!$A:$L,COLUMN('[24]КРАТКИЙ ПРАЙС СПЛИТЫ'!$J$7),0)</f>
        <v>105990</v>
      </c>
      <c r="F12" s="118">
        <f>VLOOKUP(B12,[18]Лист_1!$A$1:$J$65536,COLUMN([18]Лист_1!$H$9),0)</f>
        <v>0</v>
      </c>
    </row>
    <row r="13" spans="1:6">
      <c r="A13" s="132"/>
      <c r="B13" s="95" t="s">
        <v>377</v>
      </c>
      <c r="C13" s="95" t="s">
        <v>378</v>
      </c>
      <c r="D13" s="132"/>
      <c r="E13" s="133"/>
      <c r="F13" s="118" t="str">
        <f>VLOOKUP(B13,[18]Лист_1!$A$1:$J$65536,COLUMN([18]Лист_1!$H$9),0)</f>
        <v>больше 50</v>
      </c>
    </row>
    <row r="14" spans="1:6">
      <c r="A14" s="134" t="s">
        <v>410</v>
      </c>
      <c r="B14" s="134"/>
      <c r="C14" s="134"/>
      <c r="D14" s="134"/>
      <c r="E14" s="134"/>
      <c r="F14" s="134"/>
    </row>
    <row r="15" spans="1:6">
      <c r="A15" s="132" t="s">
        <v>392</v>
      </c>
      <c r="B15" s="95" t="s">
        <v>395</v>
      </c>
      <c r="C15" s="95" t="s">
        <v>396</v>
      </c>
      <c r="D15" s="132" t="s">
        <v>407</v>
      </c>
      <c r="E15" s="133">
        <f>VLOOKUP(A15,'[24]КРАТКИЙ ПРАЙС СПЛИТЫ'!$A:$L,COLUMN('[24]КРАТКИЙ ПРАЙС СПЛИТЫ'!$J$7),0)</f>
        <v>44490</v>
      </c>
      <c r="F15" s="118" t="e">
        <f>VLOOKUP(B15,[18]Лист_1!$A$1:$J$65536,COLUMN([18]Лист_1!$H$9),0)</f>
        <v>#N/A</v>
      </c>
    </row>
    <row r="16" spans="1:6">
      <c r="A16" s="132"/>
      <c r="B16" s="95" t="s">
        <v>397</v>
      </c>
      <c r="C16" s="95" t="s">
        <v>398</v>
      </c>
      <c r="D16" s="132"/>
      <c r="E16" s="133"/>
      <c r="F16" s="118">
        <f>VLOOKUP(B16,[18]Лист_1!$A$1:$J$65536,COLUMN([18]Лист_1!$H$9),0)</f>
        <v>0</v>
      </c>
    </row>
    <row r="17" spans="1:6">
      <c r="A17" s="132" t="s">
        <v>393</v>
      </c>
      <c r="B17" s="95" t="s">
        <v>399</v>
      </c>
      <c r="C17" s="95" t="s">
        <v>400</v>
      </c>
      <c r="D17" s="132" t="s">
        <v>408</v>
      </c>
      <c r="E17" s="133">
        <f>VLOOKUP(A17,'[24]КРАТКИЙ ПРАЙС СПЛИТЫ'!$A:$L,COLUMN('[24]КРАТКИЙ ПРАЙС СПЛИТЫ'!$J$7),0)</f>
        <v>52990</v>
      </c>
      <c r="F17" s="118" t="e">
        <f>VLOOKUP(B17,[18]Лист_1!$A$1:$J$65536,COLUMN([18]Лист_1!$H$9),0)</f>
        <v>#N/A</v>
      </c>
    </row>
    <row r="18" spans="1:6">
      <c r="A18" s="132"/>
      <c r="B18" s="95" t="s">
        <v>401</v>
      </c>
      <c r="C18" s="95" t="s">
        <v>402</v>
      </c>
      <c r="D18" s="132"/>
      <c r="E18" s="133"/>
      <c r="F18" s="118" t="e">
        <f>VLOOKUP(B18,[18]Лист_1!$A$1:$J$65536,COLUMN([18]Лист_1!$H$9),0)</f>
        <v>#N/A</v>
      </c>
    </row>
    <row r="19" spans="1:6">
      <c r="A19" s="132" t="s">
        <v>394</v>
      </c>
      <c r="B19" s="95" t="s">
        <v>403</v>
      </c>
      <c r="C19" s="95" t="s">
        <v>404</v>
      </c>
      <c r="D19" s="132" t="s">
        <v>409</v>
      </c>
      <c r="E19" s="133">
        <f>VLOOKUP(A19,'[24]КРАТКИЙ ПРАЙС СПЛИТЫ'!$A:$L,COLUMN('[24]КРАТКИЙ ПРАЙС СПЛИТЫ'!$J$7),0)</f>
        <v>89990</v>
      </c>
      <c r="F19" s="118">
        <f>VLOOKUP(B19,[18]Лист_1!$A$1:$J$65536,COLUMN([18]Лист_1!$H$9),0)</f>
        <v>8</v>
      </c>
    </row>
    <row r="20" spans="1:6">
      <c r="A20" s="132"/>
      <c r="B20" s="95" t="s">
        <v>405</v>
      </c>
      <c r="C20" s="95" t="s">
        <v>406</v>
      </c>
      <c r="D20" s="132"/>
      <c r="E20" s="133"/>
      <c r="F20" s="118">
        <f>VLOOKUP(B20,[18]Лист_1!$A$1:$J$65536,COLUMN([18]Лист_1!$H$9),0)</f>
        <v>11</v>
      </c>
    </row>
    <row r="21" spans="1:6">
      <c r="A21" s="134" t="s">
        <v>737</v>
      </c>
      <c r="B21" s="134"/>
      <c r="C21" s="134"/>
      <c r="D21" s="134"/>
      <c r="E21" s="134"/>
      <c r="F21" s="134"/>
    </row>
    <row r="22" spans="1:6">
      <c r="A22" s="132" t="s">
        <v>411</v>
      </c>
      <c r="B22" s="95" t="s">
        <v>417</v>
      </c>
      <c r="C22" s="95" t="s">
        <v>418</v>
      </c>
      <c r="D22" s="132" t="s">
        <v>441</v>
      </c>
      <c r="E22" s="133">
        <f>VLOOKUP(A22,'[24]КРАТКИЙ ПРАЙС СПЛИТЫ'!$A:$L,COLUMN('[24]КРАТКИЙ ПРАЙС СПЛИТЫ'!$J$7),0)</f>
        <v>48590</v>
      </c>
      <c r="F22" s="118">
        <f>VLOOKUP(B22,[18]Лист_1!$A$1:$J$65536,COLUMN([18]Лист_1!$H$9),0)</f>
        <v>33</v>
      </c>
    </row>
    <row r="23" spans="1:6">
      <c r="A23" s="132"/>
      <c r="B23" s="95" t="s">
        <v>419</v>
      </c>
      <c r="C23" s="95" t="s">
        <v>420</v>
      </c>
      <c r="D23" s="132"/>
      <c r="E23" s="133"/>
      <c r="F23" s="118">
        <f>VLOOKUP(B23,[18]Лист_1!$A$1:$J$65536,COLUMN([18]Лист_1!$H$9),0)</f>
        <v>16</v>
      </c>
    </row>
    <row r="24" spans="1:6">
      <c r="A24" s="132" t="s">
        <v>412</v>
      </c>
      <c r="B24" s="95" t="s">
        <v>421</v>
      </c>
      <c r="C24" s="95" t="s">
        <v>422</v>
      </c>
      <c r="D24" s="132" t="s">
        <v>442</v>
      </c>
      <c r="E24" s="133">
        <f>VLOOKUP(A24,'[24]КРАТКИЙ ПРАЙС СПЛИТЫ'!$A:$L,COLUMN('[24]КРАТКИЙ ПРАЙС СПЛИТЫ'!$J$7),0)</f>
        <v>53990</v>
      </c>
      <c r="F24" s="118" t="e">
        <f>VLOOKUP(B24,[18]Лист_1!$A$1:$J$65536,COLUMN([18]Лист_1!$H$9),0)</f>
        <v>#N/A</v>
      </c>
    </row>
    <row r="25" spans="1:6">
      <c r="A25" s="132"/>
      <c r="B25" s="95" t="s">
        <v>423</v>
      </c>
      <c r="C25" s="95" t="s">
        <v>424</v>
      </c>
      <c r="D25" s="132"/>
      <c r="E25" s="133"/>
      <c r="F25" s="118">
        <f>VLOOKUP(B25,[18]Лист_1!$A$1:$J$65536,COLUMN([18]Лист_1!$H$9),0)</f>
        <v>12</v>
      </c>
    </row>
    <row r="26" spans="1:6">
      <c r="A26" s="132" t="s">
        <v>413</v>
      </c>
      <c r="B26" s="95" t="s">
        <v>425</v>
      </c>
      <c r="C26" s="95" t="s">
        <v>426</v>
      </c>
      <c r="D26" s="132" t="s">
        <v>443</v>
      </c>
      <c r="E26" s="133">
        <f>VLOOKUP(A26,'[24]КРАТКИЙ ПРАЙС СПЛИТЫ'!$A:$L,COLUMN('[24]КРАТКИЙ ПРАЙС СПЛИТЫ'!$J$7),0)</f>
        <v>48590</v>
      </c>
      <c r="F26" s="118">
        <f>VLOOKUP(B26,[18]Лист_1!$A$1:$J$65536,COLUMN([18]Лист_1!$H$9),0)</f>
        <v>7</v>
      </c>
    </row>
    <row r="27" spans="1:6">
      <c r="A27" s="132"/>
      <c r="B27" s="95" t="s">
        <v>427</v>
      </c>
      <c r="C27" s="95" t="s">
        <v>428</v>
      </c>
      <c r="D27" s="132"/>
      <c r="E27" s="133"/>
      <c r="F27" s="118">
        <f>VLOOKUP(B27,[18]Лист_1!$A$1:$J$65536,COLUMN([18]Лист_1!$H$9),0)</f>
        <v>3</v>
      </c>
    </row>
    <row r="28" spans="1:6">
      <c r="A28" s="132" t="s">
        <v>414</v>
      </c>
      <c r="B28" s="95" t="s">
        <v>429</v>
      </c>
      <c r="C28" s="95" t="s">
        <v>430</v>
      </c>
      <c r="D28" s="132" t="s">
        <v>444</v>
      </c>
      <c r="E28" s="133">
        <f>VLOOKUP(A28,'[24]КРАТКИЙ ПРАЙС СПЛИТЫ'!$A:$L,COLUMN('[24]КРАТКИЙ ПРАЙС СПЛИТЫ'!$J$7),0)</f>
        <v>53990</v>
      </c>
      <c r="F28" s="118" t="str">
        <f>VLOOKUP(B28,[18]Лист_1!$A$1:$J$65536,COLUMN([18]Лист_1!$H$9),0)</f>
        <v>больше 50</v>
      </c>
    </row>
    <row r="29" spans="1:6">
      <c r="A29" s="132"/>
      <c r="B29" s="95" t="s">
        <v>431</v>
      </c>
      <c r="C29" s="95" t="s">
        <v>432</v>
      </c>
      <c r="D29" s="132"/>
      <c r="E29" s="133"/>
      <c r="F29" s="118" t="str">
        <f>VLOOKUP(B29,[18]Лист_1!$A$1:$J$65536,COLUMN([18]Лист_1!$H$9),0)</f>
        <v>больше 50</v>
      </c>
    </row>
    <row r="30" spans="1:6">
      <c r="A30" s="132" t="s">
        <v>415</v>
      </c>
      <c r="B30" s="95" t="s">
        <v>433</v>
      </c>
      <c r="C30" s="95" t="s">
        <v>434</v>
      </c>
      <c r="D30" s="132" t="s">
        <v>445</v>
      </c>
      <c r="E30" s="133">
        <f>VLOOKUP(A30,'[24]КРАТКИЙ ПРАЙС СПЛИТЫ'!$A:$L,COLUMN('[24]КРАТКИЙ ПРАЙС СПЛИТЫ'!$J$7),0)</f>
        <v>48590</v>
      </c>
      <c r="F30" s="118" t="e">
        <f>VLOOKUP(B30,[18]Лист_1!$A$1:$J$65536,COLUMN([18]Лист_1!$H$9),0)</f>
        <v>#N/A</v>
      </c>
    </row>
    <row r="31" spans="1:6">
      <c r="A31" s="132"/>
      <c r="B31" s="95" t="s">
        <v>435</v>
      </c>
      <c r="C31" s="95" t="s">
        <v>436</v>
      </c>
      <c r="D31" s="132"/>
      <c r="E31" s="133"/>
      <c r="F31" s="118">
        <f>VLOOKUP(B31,[18]Лист_1!$A$1:$J$65536,COLUMN([18]Лист_1!$H$9),0)</f>
        <v>6</v>
      </c>
    </row>
    <row r="32" spans="1:6">
      <c r="A32" s="132" t="s">
        <v>416</v>
      </c>
      <c r="B32" s="95" t="s">
        <v>437</v>
      </c>
      <c r="C32" s="95" t="s">
        <v>438</v>
      </c>
      <c r="D32" s="132" t="s">
        <v>446</v>
      </c>
      <c r="E32" s="133">
        <f>VLOOKUP(A32,'[24]КРАТКИЙ ПРАЙС СПЛИТЫ'!$A:$L,COLUMN('[24]КРАТКИЙ ПРАЙС СПЛИТЫ'!$J$7),0)</f>
        <v>53990</v>
      </c>
      <c r="F32" s="118">
        <f>VLOOKUP(B32,[18]Лист_1!$A$1:$J$65536,COLUMN([18]Лист_1!$H$9),0)</f>
        <v>40</v>
      </c>
    </row>
    <row r="33" spans="1:6">
      <c r="A33" s="132"/>
      <c r="B33" s="95" t="s">
        <v>439</v>
      </c>
      <c r="C33" s="95" t="s">
        <v>440</v>
      </c>
      <c r="D33" s="132"/>
      <c r="E33" s="133"/>
      <c r="F33" s="118">
        <f>VLOOKUP(B33,[18]Лист_1!$A$1:$J$65536,COLUMN([18]Лист_1!$H$9),0)</f>
        <v>44</v>
      </c>
    </row>
    <row r="34" spans="1:6">
      <c r="A34" s="134" t="s">
        <v>738</v>
      </c>
      <c r="B34" s="134"/>
      <c r="C34" s="134"/>
      <c r="D34" s="134"/>
      <c r="E34" s="134"/>
      <c r="F34" s="134"/>
    </row>
    <row r="35" spans="1:6">
      <c r="A35" s="132" t="s">
        <v>447</v>
      </c>
      <c r="B35" s="95" t="s">
        <v>454</v>
      </c>
      <c r="C35" s="95" t="s">
        <v>455</v>
      </c>
      <c r="D35" s="132" t="s">
        <v>474</v>
      </c>
      <c r="E35" s="133">
        <f>VLOOKUP(A35,'[24]КРАТКИЙ ПРАЙС СПЛИТЫ'!$A:$L,COLUMN('[24]КРАТКИЙ ПРАЙС СПЛИТЫ'!$J$7),0)</f>
        <v>49290</v>
      </c>
      <c r="F35" s="118" t="e">
        <f>VLOOKUP(B35,[18]Лист_1!$A$1:$J$65536,COLUMN([18]Лист_1!$H$9),0)</f>
        <v>#N/A</v>
      </c>
    </row>
    <row r="36" spans="1:6">
      <c r="A36" s="132"/>
      <c r="B36" s="95" t="s">
        <v>456</v>
      </c>
      <c r="C36" s="95" t="s">
        <v>457</v>
      </c>
      <c r="D36" s="132"/>
      <c r="E36" s="133"/>
      <c r="F36" s="118" t="e">
        <f>VLOOKUP(B36,[18]Лист_1!$A$1:$J$65536,COLUMN([18]Лист_1!$H$9),0)</f>
        <v>#N/A</v>
      </c>
    </row>
    <row r="37" spans="1:6">
      <c r="A37" s="132" t="s">
        <v>448</v>
      </c>
      <c r="B37" s="95" t="s">
        <v>458</v>
      </c>
      <c r="C37" s="95" t="s">
        <v>459</v>
      </c>
      <c r="D37" s="132" t="s">
        <v>475</v>
      </c>
      <c r="E37" s="133">
        <f>VLOOKUP(A37,'[24]КРАТКИЙ ПРАЙС СПЛИТЫ'!$A:$L,COLUMN('[24]КРАТКИЙ ПРАЙС СПЛИТЫ'!$J$7),0)</f>
        <v>58990</v>
      </c>
      <c r="F37" s="118" t="e">
        <f>VLOOKUP(B37,[18]Лист_1!$A$1:$J$65536,COLUMN([18]Лист_1!$H$9),0)</f>
        <v>#N/A</v>
      </c>
    </row>
    <row r="38" spans="1:6">
      <c r="A38" s="132"/>
      <c r="B38" s="95" t="s">
        <v>460</v>
      </c>
      <c r="C38" s="95" t="s">
        <v>461</v>
      </c>
      <c r="D38" s="132"/>
      <c r="E38" s="133"/>
      <c r="F38" s="118" t="e">
        <f>VLOOKUP(B38,[18]Лист_1!$A$1:$J$65536,COLUMN([18]Лист_1!$H$9),0)</f>
        <v>#N/A</v>
      </c>
    </row>
    <row r="39" spans="1:6">
      <c r="A39" s="132" t="s">
        <v>449</v>
      </c>
      <c r="B39" s="95" t="s">
        <v>462</v>
      </c>
      <c r="C39" s="95" t="s">
        <v>463</v>
      </c>
      <c r="D39" s="132" t="s">
        <v>476</v>
      </c>
      <c r="E39" s="133">
        <f>VLOOKUP(A39,'[24]КРАТКИЙ ПРАЙС СПЛИТЫ'!$A:$L,COLUMN('[24]КРАТКИЙ ПРАЙС СПЛИТЫ'!$J$7),0)</f>
        <v>49290</v>
      </c>
      <c r="F39" s="118" t="e">
        <f>VLOOKUP(B39,[18]Лист_1!$A$1:$J$65536,COLUMN([18]Лист_1!$H$9),0)</f>
        <v>#N/A</v>
      </c>
    </row>
    <row r="40" spans="1:6">
      <c r="A40" s="132"/>
      <c r="B40" s="95" t="s">
        <v>456</v>
      </c>
      <c r="C40" s="95" t="s">
        <v>457</v>
      </c>
      <c r="D40" s="132"/>
      <c r="E40" s="133"/>
      <c r="F40" s="118" t="e">
        <f>VLOOKUP(B40,[18]Лист_1!$A$1:$J$65536,COLUMN([18]Лист_1!$H$9),0)</f>
        <v>#N/A</v>
      </c>
    </row>
    <row r="41" spans="1:6">
      <c r="A41" s="132" t="s">
        <v>450</v>
      </c>
      <c r="B41" s="95" t="s">
        <v>464</v>
      </c>
      <c r="C41" s="95" t="s">
        <v>465</v>
      </c>
      <c r="D41" s="132" t="s">
        <v>477</v>
      </c>
      <c r="E41" s="133">
        <f>VLOOKUP(A41,'[24]КРАТКИЙ ПРАЙС СПЛИТЫ'!$A:$L,COLUMN('[24]КРАТКИЙ ПРАЙС СПЛИТЫ'!$J$7),0)</f>
        <v>58990</v>
      </c>
      <c r="F41" s="118" t="e">
        <f>VLOOKUP(B41,[18]Лист_1!$A$1:$J$65536,COLUMN([18]Лист_1!$H$9),0)</f>
        <v>#N/A</v>
      </c>
    </row>
    <row r="42" spans="1:6">
      <c r="A42" s="132"/>
      <c r="B42" s="95" t="s">
        <v>460</v>
      </c>
      <c r="C42" s="95" t="s">
        <v>461</v>
      </c>
      <c r="D42" s="132"/>
      <c r="E42" s="133"/>
      <c r="F42" s="118" t="e">
        <f>VLOOKUP(B42,[18]Лист_1!$A$1:$J$65536,COLUMN([18]Лист_1!$H$9),0)</f>
        <v>#N/A</v>
      </c>
    </row>
    <row r="43" spans="1:6">
      <c r="A43" s="132" t="s">
        <v>451</v>
      </c>
      <c r="B43" s="95" t="s">
        <v>466</v>
      </c>
      <c r="C43" s="95" t="s">
        <v>467</v>
      </c>
      <c r="D43" s="132" t="s">
        <v>478</v>
      </c>
      <c r="E43" s="133">
        <f>VLOOKUP(A43,'[24]КРАТКИЙ ПРАЙС СПЛИТЫ'!$A:$L,COLUMN('[24]КРАТКИЙ ПРАЙС СПЛИТЫ'!$J$7),0)</f>
        <v>49290</v>
      </c>
      <c r="F43" s="118" t="e">
        <f>VLOOKUP(B43,[18]Лист_1!$A$1:$J$65536,COLUMN([18]Лист_1!$H$9),0)</f>
        <v>#N/A</v>
      </c>
    </row>
    <row r="44" spans="1:6">
      <c r="A44" s="132"/>
      <c r="B44" s="95" t="s">
        <v>456</v>
      </c>
      <c r="C44" s="95" t="s">
        <v>457</v>
      </c>
      <c r="D44" s="132"/>
      <c r="E44" s="133"/>
      <c r="F44" s="118" t="e">
        <f>VLOOKUP(B44,[18]Лист_1!$A$1:$J$65536,COLUMN([18]Лист_1!$H$9),0)</f>
        <v>#N/A</v>
      </c>
    </row>
    <row r="45" spans="1:6">
      <c r="A45" s="132" t="s">
        <v>452</v>
      </c>
      <c r="B45" s="95" t="s">
        <v>468</v>
      </c>
      <c r="C45" s="95" t="s">
        <v>469</v>
      </c>
      <c r="D45" s="132" t="s">
        <v>479</v>
      </c>
      <c r="E45" s="133">
        <f>VLOOKUP(A45,'[24]КРАТКИЙ ПРАЙС СПЛИТЫ'!$A:$L,COLUMN('[24]КРАТКИЙ ПРАЙС СПЛИТЫ'!$J$7),0)</f>
        <v>58990</v>
      </c>
      <c r="F45" s="118" t="e">
        <f>VLOOKUP(B45,[18]Лист_1!$A$1:$J$65536,COLUMN([18]Лист_1!$H$9),0)</f>
        <v>#N/A</v>
      </c>
    </row>
    <row r="46" spans="1:6">
      <c r="A46" s="132"/>
      <c r="B46" s="95" t="s">
        <v>460</v>
      </c>
      <c r="C46" s="95" t="s">
        <v>461</v>
      </c>
      <c r="D46" s="132"/>
      <c r="E46" s="133"/>
      <c r="F46" s="118" t="e">
        <f>VLOOKUP(B46,[18]Лист_1!$A$1:$J$65536,COLUMN([18]Лист_1!$H$9),0)</f>
        <v>#N/A</v>
      </c>
    </row>
    <row r="47" spans="1:6">
      <c r="A47" s="132" t="s">
        <v>453</v>
      </c>
      <c r="B47" s="95" t="s">
        <v>470</v>
      </c>
      <c r="C47" s="95" t="s">
        <v>471</v>
      </c>
      <c r="D47" s="132" t="s">
        <v>480</v>
      </c>
      <c r="E47" s="133">
        <f>VLOOKUP(A47,'[24]КРАТКИЙ ПРАЙС СПЛИТЫ'!$A:$L,COLUMN('[24]КРАТКИЙ ПРАЙС СПЛИТЫ'!$J$7),0)</f>
        <v>91990</v>
      </c>
      <c r="F47" s="118" t="e">
        <f>VLOOKUP(B47,[18]Лист_1!$A$1:$J$65536,COLUMN([18]Лист_1!$H$9),0)</f>
        <v>#N/A</v>
      </c>
    </row>
    <row r="48" spans="1:6">
      <c r="A48" s="132"/>
      <c r="B48" s="95" t="s">
        <v>472</v>
      </c>
      <c r="C48" s="95" t="s">
        <v>473</v>
      </c>
      <c r="D48" s="132"/>
      <c r="E48" s="133"/>
      <c r="F48" s="118" t="e">
        <f>VLOOKUP(B48,[18]Лист_1!$A$1:$J$65536,COLUMN([18]Лист_1!$H$9),0)</f>
        <v>#N/A</v>
      </c>
    </row>
    <row r="49" spans="1:6">
      <c r="A49" s="134" t="s">
        <v>739</v>
      </c>
      <c r="B49" s="134"/>
      <c r="C49" s="134"/>
      <c r="D49" s="134"/>
      <c r="E49" s="134"/>
      <c r="F49" s="134"/>
    </row>
    <row r="50" spans="1:6">
      <c r="A50" s="132" t="s">
        <v>481</v>
      </c>
      <c r="B50" s="95" t="s">
        <v>486</v>
      </c>
      <c r="C50" s="95" t="s">
        <v>487</v>
      </c>
      <c r="D50" s="132" t="s">
        <v>506</v>
      </c>
      <c r="E50" s="133">
        <f>VLOOKUP(A50,'[24]КРАТКИЙ ПРАЙС СПЛИТЫ'!$A:$L,COLUMN('[24]КРАТКИЙ ПРАЙС СПЛИТЫ'!$J$7),0)</f>
        <v>37690</v>
      </c>
      <c r="F50" s="118" t="str">
        <f>VLOOKUP(B50,[18]Лист_1!$A$1:$J$65536,COLUMN([18]Лист_1!$H$9),0)</f>
        <v>больше 50</v>
      </c>
    </row>
    <row r="51" spans="1:6">
      <c r="A51" s="132"/>
      <c r="B51" s="95" t="s">
        <v>488</v>
      </c>
      <c r="C51" s="95" t="s">
        <v>489</v>
      </c>
      <c r="D51" s="132"/>
      <c r="E51" s="133"/>
      <c r="F51" s="118" t="str">
        <f>VLOOKUP(B51,[18]Лист_1!$A$1:$J$65536,COLUMN([18]Лист_1!$H$9),0)</f>
        <v>больше 50</v>
      </c>
    </row>
    <row r="52" spans="1:6">
      <c r="A52" s="132" t="s">
        <v>482</v>
      </c>
      <c r="B52" s="95" t="s">
        <v>490</v>
      </c>
      <c r="C52" s="95" t="s">
        <v>491</v>
      </c>
      <c r="D52" s="132" t="s">
        <v>507</v>
      </c>
      <c r="E52" s="133">
        <f>VLOOKUP(A52,'[24]КРАТКИЙ ПРАЙС СПЛИТЫ'!$A:$L,COLUMN('[24]КРАТКИЙ ПРАЙС СПЛИТЫ'!$J$7),0)</f>
        <v>40990</v>
      </c>
      <c r="F52" s="118">
        <f>VLOOKUP(B52,[18]Лист_1!$A$1:$J$65536,COLUMN([18]Лист_1!$H$9),0)</f>
        <v>0</v>
      </c>
    </row>
    <row r="53" spans="1:6">
      <c r="A53" s="132"/>
      <c r="B53" s="95" t="s">
        <v>492</v>
      </c>
      <c r="C53" s="95" t="s">
        <v>493</v>
      </c>
      <c r="D53" s="132"/>
      <c r="E53" s="133"/>
      <c r="F53" s="118">
        <f>VLOOKUP(B53,[18]Лист_1!$A$1:$J$65536,COLUMN([18]Лист_1!$H$9),0)</f>
        <v>0</v>
      </c>
    </row>
    <row r="54" spans="1:6">
      <c r="A54" s="132" t="s">
        <v>483</v>
      </c>
      <c r="B54" s="95" t="s">
        <v>494</v>
      </c>
      <c r="C54" s="95" t="s">
        <v>495</v>
      </c>
      <c r="D54" s="132" t="s">
        <v>508</v>
      </c>
      <c r="E54" s="133">
        <f>VLOOKUP(A54,'[24]КРАТКИЙ ПРАЙС СПЛИТЫ'!$A:$L,COLUMN('[24]КРАТКИЙ ПРАЙС СПЛИТЫ'!$J$7),0)</f>
        <v>49490</v>
      </c>
      <c r="F54" s="118">
        <f>VLOOKUP(B54,[18]Лист_1!$A$1:$J$65536,COLUMN([18]Лист_1!$H$9),0)</f>
        <v>0</v>
      </c>
    </row>
    <row r="55" spans="1:6">
      <c r="A55" s="132"/>
      <c r="B55" s="95" t="s">
        <v>496</v>
      </c>
      <c r="C55" s="95" t="s">
        <v>497</v>
      </c>
      <c r="D55" s="132"/>
      <c r="E55" s="133"/>
      <c r="F55" s="118">
        <f>VLOOKUP(B55,[18]Лист_1!$A$1:$J$65536,COLUMN([18]Лист_1!$H$9),0)</f>
        <v>0</v>
      </c>
    </row>
    <row r="56" spans="1:6">
      <c r="A56" s="132" t="s">
        <v>484</v>
      </c>
      <c r="B56" s="95" t="s">
        <v>498</v>
      </c>
      <c r="C56" s="95" t="s">
        <v>499</v>
      </c>
      <c r="D56" s="132" t="s">
        <v>509</v>
      </c>
      <c r="E56" s="133">
        <f>VLOOKUP(A56,'[24]КРАТКИЙ ПРАЙС СПЛИТЫ'!$A:$L,COLUMN('[24]КРАТКИЙ ПРАЙС СПЛИТЫ'!$J$7),0)</f>
        <v>83490</v>
      </c>
      <c r="F56" s="118" t="str">
        <f>VLOOKUP(B56,[18]Лист_1!$A$1:$J$65536,COLUMN([18]Лист_1!$H$9),0)</f>
        <v>больше 50</v>
      </c>
    </row>
    <row r="57" spans="1:6">
      <c r="A57" s="132"/>
      <c r="B57" s="95" t="s">
        <v>500</v>
      </c>
      <c r="C57" s="95" t="s">
        <v>501</v>
      </c>
      <c r="D57" s="132"/>
      <c r="E57" s="133"/>
      <c r="F57" s="118" t="str">
        <f>VLOOKUP(B57,[18]Лист_1!$A$1:$J$65536,COLUMN([18]Лист_1!$H$9),0)</f>
        <v>больше 50</v>
      </c>
    </row>
    <row r="58" spans="1:6">
      <c r="A58" s="132" t="s">
        <v>485</v>
      </c>
      <c r="B58" s="95" t="s">
        <v>502</v>
      </c>
      <c r="C58" s="95" t="s">
        <v>503</v>
      </c>
      <c r="D58" s="132" t="s">
        <v>510</v>
      </c>
      <c r="E58" s="133">
        <f>VLOOKUP(A58,'[24]КРАТКИЙ ПРАЙС СПЛИТЫ'!$A:$L,COLUMN('[24]КРАТКИЙ ПРАЙС СПЛИТЫ'!$J$7),0)</f>
        <v>101990</v>
      </c>
      <c r="F58" s="118" t="str">
        <f>VLOOKUP(B58,[18]Лист_1!$A$1:$J$65536,COLUMN([18]Лист_1!$H$9),0)</f>
        <v>больше 50</v>
      </c>
    </row>
    <row r="59" spans="1:6">
      <c r="A59" s="132"/>
      <c r="B59" s="95" t="s">
        <v>504</v>
      </c>
      <c r="C59" s="95" t="s">
        <v>505</v>
      </c>
      <c r="D59" s="132"/>
      <c r="E59" s="133"/>
      <c r="F59" s="118" t="str">
        <f>VLOOKUP(B59,[18]Лист_1!$A$1:$J$65536,COLUMN([18]Лист_1!$H$9),0)</f>
        <v>больше 50</v>
      </c>
    </row>
    <row r="60" spans="1:6">
      <c r="A60" s="134" t="s">
        <v>740</v>
      </c>
      <c r="B60" s="134"/>
      <c r="C60" s="134"/>
      <c r="D60" s="134"/>
      <c r="E60" s="134"/>
      <c r="F60" s="134"/>
    </row>
    <row r="61" spans="1:6">
      <c r="A61" s="132" t="s">
        <v>511</v>
      </c>
      <c r="B61" s="95" t="s">
        <v>516</v>
      </c>
      <c r="C61" s="95" t="s">
        <v>517</v>
      </c>
      <c r="D61" s="132" t="s">
        <v>536</v>
      </c>
      <c r="E61" s="133">
        <f>VLOOKUP(A61,'[24]КРАТКИЙ ПРАЙС СПЛИТЫ'!$A:$L,COLUMN('[24]КРАТКИЙ ПРАЙС СПЛИТЫ'!$J$7),0)</f>
        <v>34490</v>
      </c>
      <c r="F61" s="118" t="str">
        <f>VLOOKUP(B61,[18]Лист_1!$A$1:$J$65536,COLUMN([18]Лист_1!$H$9),0)</f>
        <v>больше 50</v>
      </c>
    </row>
    <row r="62" spans="1:6">
      <c r="A62" s="132"/>
      <c r="B62" s="95" t="s">
        <v>518</v>
      </c>
      <c r="C62" s="95" t="s">
        <v>519</v>
      </c>
      <c r="D62" s="132"/>
      <c r="E62" s="133"/>
      <c r="F62" s="118" t="str">
        <f>VLOOKUP(B62,[18]Лист_1!$A$1:$J$65536,COLUMN([18]Лист_1!$H$9),0)</f>
        <v>больше 50</v>
      </c>
    </row>
    <row r="63" spans="1:6">
      <c r="A63" s="132" t="s">
        <v>512</v>
      </c>
      <c r="B63" s="95" t="s">
        <v>520</v>
      </c>
      <c r="C63" s="95" t="s">
        <v>521</v>
      </c>
      <c r="D63" s="132" t="s">
        <v>537</v>
      </c>
      <c r="E63" s="133">
        <f>VLOOKUP(A63,'[24]КРАТКИЙ ПРАЙС СПЛИТЫ'!$A:$L,COLUMN('[24]КРАТКИЙ ПРАЙС СПЛИТЫ'!$J$7),0)</f>
        <v>37890</v>
      </c>
      <c r="F63" s="118">
        <f>VLOOKUP(B63,[18]Лист_1!$A$1:$J$65536,COLUMN([18]Лист_1!$H$9),0)</f>
        <v>49</v>
      </c>
    </row>
    <row r="64" spans="1:6">
      <c r="A64" s="132"/>
      <c r="B64" s="95" t="s">
        <v>522</v>
      </c>
      <c r="C64" s="95" t="s">
        <v>523</v>
      </c>
      <c r="D64" s="132"/>
      <c r="E64" s="133"/>
      <c r="F64" s="118" t="str">
        <f>VLOOKUP(B64,[18]Лист_1!$A$1:$J$65536,COLUMN([18]Лист_1!$H$9),0)</f>
        <v>больше 50</v>
      </c>
    </row>
    <row r="65" spans="1:6">
      <c r="A65" s="132" t="s">
        <v>513</v>
      </c>
      <c r="B65" s="95" t="s">
        <v>524</v>
      </c>
      <c r="C65" s="95" t="s">
        <v>525</v>
      </c>
      <c r="D65" s="132" t="s">
        <v>538</v>
      </c>
      <c r="E65" s="133">
        <f>VLOOKUP(A65,'[24]КРАТКИЙ ПРАЙС СПЛИТЫ'!$A:$L,COLUMN('[24]КРАТКИЙ ПРАЙС СПЛИТЫ'!$J$7),0)</f>
        <v>45890</v>
      </c>
      <c r="F65" s="118" t="str">
        <f>VLOOKUP(B65,[18]Лист_1!$A$1:$J$65536,COLUMN([18]Лист_1!$H$9),0)</f>
        <v>больше 50</v>
      </c>
    </row>
    <row r="66" spans="1:6">
      <c r="A66" s="132"/>
      <c r="B66" s="95" t="s">
        <v>526</v>
      </c>
      <c r="C66" s="95" t="s">
        <v>527</v>
      </c>
      <c r="D66" s="132"/>
      <c r="E66" s="133"/>
      <c r="F66" s="118" t="str">
        <f>VLOOKUP(B66,[18]Лист_1!$A$1:$J$65536,COLUMN([18]Лист_1!$H$9),0)</f>
        <v>больше 50</v>
      </c>
    </row>
    <row r="67" spans="1:6">
      <c r="A67" s="132" t="s">
        <v>514</v>
      </c>
      <c r="B67" s="95" t="s">
        <v>528</v>
      </c>
      <c r="C67" s="95" t="s">
        <v>529</v>
      </c>
      <c r="D67" s="132" t="s">
        <v>539</v>
      </c>
      <c r="E67" s="133">
        <f>VLOOKUP(A67,'[24]КРАТКИЙ ПРАЙС СПЛИТЫ'!$A:$L,COLUMN('[24]КРАТКИЙ ПРАЙС СПЛИТЫ'!$J$7),0)</f>
        <v>77090</v>
      </c>
      <c r="F67" s="118" t="str">
        <f>VLOOKUP(B67,[18]Лист_1!$A$1:$J$65536,COLUMN([18]Лист_1!$H$9),0)</f>
        <v>больше 50</v>
      </c>
    </row>
    <row r="68" spans="1:6">
      <c r="A68" s="132"/>
      <c r="B68" s="95" t="s">
        <v>530</v>
      </c>
      <c r="C68" s="95" t="s">
        <v>531</v>
      </c>
      <c r="D68" s="132"/>
      <c r="E68" s="133"/>
      <c r="F68" s="118" t="str">
        <f>VLOOKUP(B68,[18]Лист_1!$A$1:$J$65536,COLUMN([18]Лист_1!$H$9),0)</f>
        <v>больше 50</v>
      </c>
    </row>
    <row r="69" spans="1:6">
      <c r="A69" s="132" t="s">
        <v>515</v>
      </c>
      <c r="B69" s="95" t="s">
        <v>532</v>
      </c>
      <c r="C69" s="95" t="s">
        <v>533</v>
      </c>
      <c r="D69" s="132" t="s">
        <v>540</v>
      </c>
      <c r="E69" s="133">
        <f>VLOOKUP(A69,'[24]КРАТКИЙ ПРАЙС СПЛИТЫ'!$A:$L,COLUMN('[24]КРАТКИЙ ПРАЙС СПЛИТЫ'!$J$7),0)</f>
        <v>95290</v>
      </c>
      <c r="F69" s="118" t="str">
        <f>VLOOKUP(B69,[18]Лист_1!$A$1:$J$65536,COLUMN([18]Лист_1!$H$9),0)</f>
        <v>больше 50</v>
      </c>
    </row>
    <row r="70" spans="1:6">
      <c r="A70" s="132"/>
      <c r="B70" s="95" t="s">
        <v>534</v>
      </c>
      <c r="C70" s="95" t="s">
        <v>535</v>
      </c>
      <c r="D70" s="132"/>
      <c r="E70" s="133"/>
      <c r="F70" s="118" t="str">
        <f>VLOOKUP(B70,[18]Лист_1!$A$1:$J$65536,COLUMN([18]Лист_1!$H$9),0)</f>
        <v>больше 50</v>
      </c>
    </row>
    <row r="71" spans="1:6">
      <c r="A71" s="134" t="s">
        <v>741</v>
      </c>
      <c r="B71" s="134"/>
      <c r="C71" s="134"/>
      <c r="D71" s="134"/>
      <c r="E71" s="134"/>
      <c r="F71" s="134"/>
    </row>
    <row r="72" spans="1:6">
      <c r="A72" s="132" t="s">
        <v>541</v>
      </c>
      <c r="B72" s="95" t="s">
        <v>546</v>
      </c>
      <c r="C72" s="95" t="s">
        <v>547</v>
      </c>
      <c r="D72" s="132" t="s">
        <v>566</v>
      </c>
      <c r="E72" s="133">
        <f>VLOOKUP(A72,'[24]КРАТКИЙ ПРАЙС СПЛИТЫ'!$A:$L,COLUMN('[24]КРАТКИЙ ПРАЙС СПЛИТЫ'!$J$7),0)</f>
        <v>30490</v>
      </c>
      <c r="F72" s="118" t="str">
        <f>VLOOKUP(B72,[18]Лист_1!$A$1:$J$65536,COLUMN([18]Лист_1!$H$9),0)</f>
        <v>больше 50</v>
      </c>
    </row>
    <row r="73" spans="1:6">
      <c r="A73" s="132"/>
      <c r="B73" s="95" t="s">
        <v>548</v>
      </c>
      <c r="C73" s="95" t="s">
        <v>549</v>
      </c>
      <c r="D73" s="132"/>
      <c r="E73" s="133"/>
      <c r="F73" s="118" t="str">
        <f>VLOOKUP(B73,[18]Лист_1!$A$1:$J$65536,COLUMN([18]Лист_1!$H$9),0)</f>
        <v>больше 50</v>
      </c>
    </row>
    <row r="74" spans="1:6">
      <c r="A74" s="132" t="s">
        <v>542</v>
      </c>
      <c r="B74" s="95" t="s">
        <v>550</v>
      </c>
      <c r="C74" s="95" t="s">
        <v>551</v>
      </c>
      <c r="D74" s="132" t="s">
        <v>567</v>
      </c>
      <c r="E74" s="133">
        <f>VLOOKUP(A74,'[24]КРАТКИЙ ПРАЙС СПЛИТЫ'!$A:$L,COLUMN('[24]КРАТКИЙ ПРАЙС СПЛИТЫ'!$J$7),0)</f>
        <v>34290</v>
      </c>
      <c r="F74" s="118">
        <f>VLOOKUP(B74,[18]Лист_1!$A$1:$J$65536,COLUMN([18]Лист_1!$H$9),0)</f>
        <v>0</v>
      </c>
    </row>
    <row r="75" spans="1:6">
      <c r="A75" s="132"/>
      <c r="B75" s="95" t="s">
        <v>552</v>
      </c>
      <c r="C75" s="95" t="s">
        <v>553</v>
      </c>
      <c r="D75" s="132"/>
      <c r="E75" s="133"/>
      <c r="F75" s="118">
        <f>VLOOKUP(B75,[18]Лист_1!$A$1:$J$65536,COLUMN([18]Лист_1!$H$9),0)</f>
        <v>0</v>
      </c>
    </row>
    <row r="76" spans="1:6">
      <c r="A76" s="132" t="s">
        <v>543</v>
      </c>
      <c r="B76" s="95" t="s">
        <v>554</v>
      </c>
      <c r="C76" s="95" t="s">
        <v>555</v>
      </c>
      <c r="D76" s="132" t="s">
        <v>568</v>
      </c>
      <c r="E76" s="133">
        <f>VLOOKUP(A76,'[24]КРАТКИЙ ПРАЙС СПЛИТЫ'!$A:$L,COLUMN('[24]КРАТКИЙ ПРАЙС СПЛИТЫ'!$J$7),0)</f>
        <v>42190</v>
      </c>
      <c r="F76" s="118" t="e">
        <f>VLOOKUP(B76,[18]Лист_1!$A$1:$J$65536,COLUMN([18]Лист_1!$H$9),0)</f>
        <v>#N/A</v>
      </c>
    </row>
    <row r="77" spans="1:6">
      <c r="A77" s="132"/>
      <c r="B77" s="95" t="s">
        <v>556</v>
      </c>
      <c r="C77" s="95" t="s">
        <v>557</v>
      </c>
      <c r="D77" s="132"/>
      <c r="E77" s="133"/>
      <c r="F77" s="118">
        <f>VLOOKUP(B77,[18]Лист_1!$A$1:$J$65536,COLUMN([18]Лист_1!$H$9),0)</f>
        <v>1</v>
      </c>
    </row>
    <row r="78" spans="1:6">
      <c r="A78" s="132" t="s">
        <v>544</v>
      </c>
      <c r="B78" s="95" t="s">
        <v>558</v>
      </c>
      <c r="C78" s="95" t="s">
        <v>559</v>
      </c>
      <c r="D78" s="132" t="s">
        <v>569</v>
      </c>
      <c r="E78" s="133">
        <f>VLOOKUP(A78,'[24]КРАТКИЙ ПРАЙС СПЛИТЫ'!$A:$L,COLUMN('[24]КРАТКИЙ ПРАЙС СПЛИТЫ'!$J$7),0)</f>
        <v>70790</v>
      </c>
      <c r="F78" s="118">
        <f>VLOOKUP(B78,[18]Лист_1!$A$1:$J$65536,COLUMN([18]Лист_1!$H$9),0)</f>
        <v>0</v>
      </c>
    </row>
    <row r="79" spans="1:6">
      <c r="A79" s="132"/>
      <c r="B79" s="95" t="s">
        <v>560</v>
      </c>
      <c r="C79" s="95" t="s">
        <v>561</v>
      </c>
      <c r="D79" s="132"/>
      <c r="E79" s="133"/>
      <c r="F79" s="118">
        <f>VLOOKUP(B79,[18]Лист_1!$A$1:$J$65536,COLUMN([18]Лист_1!$H$9),0)</f>
        <v>3</v>
      </c>
    </row>
    <row r="80" spans="1:6">
      <c r="A80" s="132" t="s">
        <v>545</v>
      </c>
      <c r="B80" s="95" t="s">
        <v>562</v>
      </c>
      <c r="C80" s="95" t="s">
        <v>563</v>
      </c>
      <c r="D80" s="132" t="s">
        <v>570</v>
      </c>
      <c r="E80" s="133">
        <f>VLOOKUP(A80,'[24]КРАТКИЙ ПРАЙС СПЛИТЫ'!$A:$L,COLUMN('[24]КРАТКИЙ ПРАЙС СПЛИТЫ'!$J$7),0)</f>
        <v>88190</v>
      </c>
      <c r="F80" s="118">
        <f>VLOOKUP(B80,[18]Лист_1!$A$1:$J$65536,COLUMN([18]Лист_1!$H$9),0)</f>
        <v>6</v>
      </c>
    </row>
    <row r="81" spans="1:6">
      <c r="A81" s="132"/>
      <c r="B81" s="95" t="s">
        <v>564</v>
      </c>
      <c r="C81" s="95" t="s">
        <v>565</v>
      </c>
      <c r="D81" s="132"/>
      <c r="E81" s="133"/>
      <c r="F81" s="118">
        <f>VLOOKUP(B81,[18]Лист_1!$A$1:$J$65536,COLUMN([18]Лист_1!$H$9),0)</f>
        <v>4</v>
      </c>
    </row>
    <row r="82" spans="1:6">
      <c r="A82" s="134" t="s">
        <v>741</v>
      </c>
      <c r="B82" s="134"/>
      <c r="C82" s="134"/>
      <c r="D82" s="134"/>
      <c r="E82" s="134"/>
      <c r="F82" s="134"/>
    </row>
    <row r="83" spans="1:6">
      <c r="A83" s="132" t="s">
        <v>571</v>
      </c>
      <c r="B83" s="95" t="s">
        <v>576</v>
      </c>
      <c r="C83" s="95" t="s">
        <v>577</v>
      </c>
      <c r="D83" s="132" t="s">
        <v>596</v>
      </c>
      <c r="E83" s="133">
        <f>VLOOKUP(A83,'[24]КРАТКИЙ ПРАЙС СПЛИТЫ'!$A:$L,COLUMN('[24]КРАТКИЙ ПРАЙС СПЛИТЫ'!$J$7),0)</f>
        <v>33990</v>
      </c>
      <c r="F83" s="118" t="str">
        <f>VLOOKUP(B83,[18]Лист_1!$A$1:$J$65536,COLUMN([18]Лист_1!$H$9),0)</f>
        <v>больше 50</v>
      </c>
    </row>
    <row r="84" spans="1:6">
      <c r="A84" s="132"/>
      <c r="B84" s="95" t="s">
        <v>578</v>
      </c>
      <c r="C84" s="95" t="s">
        <v>579</v>
      </c>
      <c r="D84" s="132"/>
      <c r="E84" s="133"/>
      <c r="F84" s="118" t="str">
        <f>VLOOKUP(B84,[18]Лист_1!$A$1:$J$65536,COLUMN([18]Лист_1!$H$9),0)</f>
        <v>больше 50</v>
      </c>
    </row>
    <row r="85" spans="1:6">
      <c r="A85" s="132" t="s">
        <v>572</v>
      </c>
      <c r="B85" s="95" t="s">
        <v>580</v>
      </c>
      <c r="C85" s="95" t="s">
        <v>581</v>
      </c>
      <c r="D85" s="132" t="s">
        <v>597</v>
      </c>
      <c r="E85" s="133">
        <f>VLOOKUP(A85,'[24]КРАТКИЙ ПРАЙС СПЛИТЫ'!$A:$L,COLUMN('[24]КРАТКИЙ ПРАЙС СПЛИТЫ'!$J$7),0)</f>
        <v>37290</v>
      </c>
      <c r="F85" s="118" t="str">
        <f>VLOOKUP(B85,[18]Лист_1!$A$1:$J$65536,COLUMN([18]Лист_1!$H$9),0)</f>
        <v>больше 50</v>
      </c>
    </row>
    <row r="86" spans="1:6">
      <c r="A86" s="132"/>
      <c r="B86" s="95" t="s">
        <v>582</v>
      </c>
      <c r="C86" s="95" t="s">
        <v>583</v>
      </c>
      <c r="D86" s="132"/>
      <c r="E86" s="133"/>
      <c r="F86" s="118" t="str">
        <f>VLOOKUP(B86,[18]Лист_1!$A$1:$J$65536,COLUMN([18]Лист_1!$H$9),0)</f>
        <v>больше 50</v>
      </c>
    </row>
    <row r="87" spans="1:6">
      <c r="A87" s="132" t="s">
        <v>573</v>
      </c>
      <c r="B87" s="95" t="s">
        <v>584</v>
      </c>
      <c r="C87" s="95" t="s">
        <v>585</v>
      </c>
      <c r="D87" s="132" t="s">
        <v>598</v>
      </c>
      <c r="E87" s="133">
        <f>VLOOKUP(A87,'[24]КРАТКИЙ ПРАЙС СПЛИТЫ'!$A:$L,COLUMN('[24]КРАТКИЙ ПРАЙС СПЛИТЫ'!$J$7),0)</f>
        <v>45290</v>
      </c>
      <c r="F87" s="118" t="str">
        <f>VLOOKUP(B87,[18]Лист_1!$A$1:$J$65536,COLUMN([18]Лист_1!$H$9),0)</f>
        <v>больше 50</v>
      </c>
    </row>
    <row r="88" spans="1:6">
      <c r="A88" s="132"/>
      <c r="B88" s="95" t="s">
        <v>586</v>
      </c>
      <c r="C88" s="95" t="s">
        <v>587</v>
      </c>
      <c r="D88" s="132"/>
      <c r="E88" s="133"/>
      <c r="F88" s="118" t="str">
        <f>VLOOKUP(B88,[18]Лист_1!$A$1:$J$65536,COLUMN([18]Лист_1!$H$9),0)</f>
        <v>больше 50</v>
      </c>
    </row>
    <row r="89" spans="1:6">
      <c r="A89" s="132" t="s">
        <v>574</v>
      </c>
      <c r="B89" s="95" t="s">
        <v>588</v>
      </c>
      <c r="C89" s="95" t="s">
        <v>589</v>
      </c>
      <c r="D89" s="132" t="s">
        <v>599</v>
      </c>
      <c r="E89" s="133">
        <f>VLOOKUP(A89,'[24]КРАТКИЙ ПРАЙС СПЛИТЫ'!$A:$L,COLUMN('[24]КРАТКИЙ ПРАЙС СПЛИТЫ'!$J$7),0)</f>
        <v>75990</v>
      </c>
      <c r="F89" s="118" t="str">
        <f>VLOOKUP(B89,[18]Лист_1!$A$1:$J$65536,COLUMN([18]Лист_1!$H$9),0)</f>
        <v>больше 50</v>
      </c>
    </row>
    <row r="90" spans="1:6">
      <c r="A90" s="132"/>
      <c r="B90" s="95" t="s">
        <v>590</v>
      </c>
      <c r="C90" s="95" t="s">
        <v>591</v>
      </c>
      <c r="D90" s="132"/>
      <c r="E90" s="133"/>
      <c r="F90" s="118" t="str">
        <f>VLOOKUP(B90,[18]Лист_1!$A$1:$J$65536,COLUMN([18]Лист_1!$H$9),0)</f>
        <v>больше 50</v>
      </c>
    </row>
    <row r="91" spans="1:6">
      <c r="A91" s="132" t="s">
        <v>575</v>
      </c>
      <c r="B91" s="95" t="s">
        <v>592</v>
      </c>
      <c r="C91" s="95" t="s">
        <v>593</v>
      </c>
      <c r="D91" s="132" t="s">
        <v>600</v>
      </c>
      <c r="E91" s="133">
        <f>VLOOKUP(A91,'[24]КРАТКИЙ ПРАЙС СПЛИТЫ'!$A:$L,COLUMN('[24]КРАТКИЙ ПРАЙС СПЛИТЫ'!$J$7),0)</f>
        <v>93890</v>
      </c>
      <c r="F91" s="118" t="str">
        <f>VLOOKUP(B91,[18]Лист_1!$A$1:$J$65536,COLUMN([18]Лист_1!$H$9),0)</f>
        <v>больше 50</v>
      </c>
    </row>
    <row r="92" spans="1:6">
      <c r="A92" s="132"/>
      <c r="B92" s="95" t="s">
        <v>594</v>
      </c>
      <c r="C92" s="95" t="s">
        <v>595</v>
      </c>
      <c r="D92" s="132"/>
      <c r="E92" s="133"/>
      <c r="F92" s="118" t="str">
        <f>VLOOKUP(B92,[18]Лист_1!$A$1:$J$65536,COLUMN([18]Лист_1!$H$9),0)</f>
        <v>больше 50</v>
      </c>
    </row>
    <row r="93" spans="1:6">
      <c r="A93" s="134" t="s">
        <v>742</v>
      </c>
      <c r="B93" s="134"/>
      <c r="C93" s="134"/>
      <c r="D93" s="134"/>
      <c r="E93" s="134"/>
      <c r="F93" s="134"/>
    </row>
    <row r="94" spans="1:6">
      <c r="A94" s="132" t="s">
        <v>601</v>
      </c>
      <c r="B94" s="95" t="s">
        <v>606</v>
      </c>
      <c r="C94" s="95" t="s">
        <v>607</v>
      </c>
      <c r="D94" s="132" t="s">
        <v>626</v>
      </c>
      <c r="E94" s="133">
        <f>VLOOKUP(A94,'[24]КРАТКИЙ ПРАЙС СПЛИТЫ'!$A:$L,COLUMN('[24]КРАТКИЙ ПРАЙС СПЛИТЫ'!$J$7),0)</f>
        <v>31790</v>
      </c>
      <c r="F94" s="118" t="str">
        <f>VLOOKUP(B94,[18]Лист_1!$A$1:$J$65536,COLUMN([18]Лист_1!$H$9),0)</f>
        <v>больше 50</v>
      </c>
    </row>
    <row r="95" spans="1:6">
      <c r="A95" s="132"/>
      <c r="B95" s="95" t="s">
        <v>608</v>
      </c>
      <c r="C95" s="95" t="s">
        <v>609</v>
      </c>
      <c r="D95" s="132"/>
      <c r="E95" s="133"/>
      <c r="F95" s="118" t="str">
        <f>VLOOKUP(B95,[18]Лист_1!$A$1:$J$65536,COLUMN([18]Лист_1!$H$9),0)</f>
        <v>больше 50</v>
      </c>
    </row>
    <row r="96" spans="1:6">
      <c r="A96" s="132" t="s">
        <v>602</v>
      </c>
      <c r="B96" s="95" t="s">
        <v>610</v>
      </c>
      <c r="C96" s="95" t="s">
        <v>611</v>
      </c>
      <c r="D96" s="132" t="s">
        <v>627</v>
      </c>
      <c r="E96" s="133">
        <f>VLOOKUP(A96,'[24]КРАТКИЙ ПРАЙС СПЛИТЫ'!$A:$L,COLUMN('[24]КРАТКИЙ ПРАЙС СПЛИТЫ'!$J$7),0)</f>
        <v>34890</v>
      </c>
      <c r="F96" s="118">
        <f>VLOOKUP(B96,[18]Лист_1!$A$1:$J$65536,COLUMN([18]Лист_1!$H$9),0)</f>
        <v>13</v>
      </c>
    </row>
    <row r="97" spans="1:6">
      <c r="A97" s="132"/>
      <c r="B97" s="95" t="s">
        <v>612</v>
      </c>
      <c r="C97" s="95" t="s">
        <v>613</v>
      </c>
      <c r="D97" s="132"/>
      <c r="E97" s="133"/>
      <c r="F97" s="118">
        <f>VLOOKUP(B97,[18]Лист_1!$A$1:$J$65536,COLUMN([18]Лист_1!$H$9),0)</f>
        <v>12</v>
      </c>
    </row>
    <row r="98" spans="1:6">
      <c r="A98" s="132" t="s">
        <v>603</v>
      </c>
      <c r="B98" s="95" t="s">
        <v>614</v>
      </c>
      <c r="C98" s="95" t="s">
        <v>615</v>
      </c>
      <c r="D98" s="132" t="s">
        <v>628</v>
      </c>
      <c r="E98" s="133">
        <f>VLOOKUP(A98,'[24]КРАТКИЙ ПРАЙС СПЛИТЫ'!$A:$L,COLUMN('[24]КРАТКИЙ ПРАЙС СПЛИТЫ'!$J$7),0)</f>
        <v>41990</v>
      </c>
      <c r="F98" s="118">
        <f>VLOOKUP(B98,[18]Лист_1!$A$1:$J$65536,COLUMN([18]Лист_1!$H$9),0)</f>
        <v>3</v>
      </c>
    </row>
    <row r="99" spans="1:6">
      <c r="A99" s="132"/>
      <c r="B99" s="95" t="s">
        <v>616</v>
      </c>
      <c r="C99" s="95" t="s">
        <v>617</v>
      </c>
      <c r="D99" s="132"/>
      <c r="E99" s="133"/>
      <c r="F99" s="118" t="e">
        <f>VLOOKUP(B99,[18]Лист_1!$A$1:$J$65536,COLUMN([18]Лист_1!$H$9),0)</f>
        <v>#N/A</v>
      </c>
    </row>
    <row r="100" spans="1:6">
      <c r="A100" s="132" t="s">
        <v>604</v>
      </c>
      <c r="B100" s="95" t="s">
        <v>618</v>
      </c>
      <c r="C100" s="95" t="s">
        <v>619</v>
      </c>
      <c r="D100" s="132" t="s">
        <v>629</v>
      </c>
      <c r="E100" s="133">
        <f>VLOOKUP(A100,'[24]КРАТКИЙ ПРАЙС СПЛИТЫ'!$A:$L,COLUMN('[24]КРАТКИЙ ПРАЙС СПЛИТЫ'!$J$7),0)</f>
        <v>70200</v>
      </c>
      <c r="F100" s="118">
        <f>VLOOKUP(B100,[18]Лист_1!$A$1:$J$65536,COLUMN([18]Лист_1!$H$9),0)</f>
        <v>1</v>
      </c>
    </row>
    <row r="101" spans="1:6">
      <c r="A101" s="132"/>
      <c r="B101" s="95" t="s">
        <v>620</v>
      </c>
      <c r="C101" s="95" t="s">
        <v>621</v>
      </c>
      <c r="D101" s="132"/>
      <c r="E101" s="133"/>
      <c r="F101" s="118" t="e">
        <f>VLOOKUP(B101,[18]Лист_1!$A$1:$J$65536,COLUMN([18]Лист_1!$H$9),0)</f>
        <v>#N/A</v>
      </c>
    </row>
    <row r="102" spans="1:6">
      <c r="A102" s="132" t="s">
        <v>605</v>
      </c>
      <c r="B102" s="95" t="s">
        <v>622</v>
      </c>
      <c r="C102" s="95" t="s">
        <v>623</v>
      </c>
      <c r="D102" s="132" t="s">
        <v>630</v>
      </c>
      <c r="E102" s="133">
        <f>VLOOKUP(A102,'[24]КРАТКИЙ ПРАЙС СПЛИТЫ'!$A:$L,COLUMN('[24]КРАТКИЙ ПРАЙС СПЛИТЫ'!$J$7),0)</f>
        <v>87890</v>
      </c>
      <c r="F102" s="118" t="e">
        <f>VLOOKUP(B102,[18]Лист_1!$A$1:$J$65536,COLUMN([18]Лист_1!$H$9),0)</f>
        <v>#N/A</v>
      </c>
    </row>
    <row r="103" spans="1:6">
      <c r="A103" s="132"/>
      <c r="B103" s="95" t="s">
        <v>624</v>
      </c>
      <c r="C103" s="95" t="s">
        <v>625</v>
      </c>
      <c r="D103" s="132"/>
      <c r="E103" s="133"/>
      <c r="F103" s="118" t="e">
        <f>VLOOKUP(B103,[18]Лист_1!$A$1:$J$65536,COLUMN([18]Лист_1!$H$9),0)</f>
        <v>#N/A</v>
      </c>
    </row>
    <row r="104" spans="1:6">
      <c r="A104" s="134" t="s">
        <v>743</v>
      </c>
      <c r="B104" s="134"/>
      <c r="C104" s="134"/>
      <c r="D104" s="134"/>
      <c r="E104" s="134"/>
      <c r="F104" s="134"/>
    </row>
    <row r="105" spans="1:6">
      <c r="A105" s="132" t="s">
        <v>631</v>
      </c>
      <c r="B105" s="95" t="s">
        <v>636</v>
      </c>
      <c r="C105" s="95" t="s">
        <v>637</v>
      </c>
      <c r="D105" s="132" t="s">
        <v>656</v>
      </c>
      <c r="E105" s="133">
        <f>VLOOKUP(A105,'[24]КРАТКИЙ ПРАЙС СПЛИТЫ'!$A:$L,COLUMN('[24]КРАТКИЙ ПРАЙС СПЛИТЫ'!$J$7),0)</f>
        <v>32490</v>
      </c>
      <c r="F105" s="118" t="str">
        <f>VLOOKUP(B105,[18]Лист_1!$A$1:$J$65536,COLUMN([18]Лист_1!$H$9),0)</f>
        <v>больше 50</v>
      </c>
    </row>
    <row r="106" spans="1:6">
      <c r="A106" s="132"/>
      <c r="B106" s="95" t="s">
        <v>638</v>
      </c>
      <c r="C106" s="95" t="s">
        <v>639</v>
      </c>
      <c r="D106" s="132"/>
      <c r="E106" s="133"/>
      <c r="F106" s="118" t="str">
        <f>VLOOKUP(B106,[18]Лист_1!$A$1:$J$65536,COLUMN([18]Лист_1!$H$9),0)</f>
        <v>больше 50</v>
      </c>
    </row>
    <row r="107" spans="1:6">
      <c r="A107" s="132" t="s">
        <v>632</v>
      </c>
      <c r="B107" s="95" t="s">
        <v>640</v>
      </c>
      <c r="C107" s="95" t="s">
        <v>641</v>
      </c>
      <c r="D107" s="132" t="s">
        <v>657</v>
      </c>
      <c r="E107" s="133">
        <f>VLOOKUP(A107,'[24]КРАТКИЙ ПРАЙС СПЛИТЫ'!$A:$L,COLUMN('[24]КРАТКИЙ ПРАЙС СПЛИТЫ'!$J$7),0)</f>
        <v>35690</v>
      </c>
      <c r="F107" s="118" t="str">
        <f>VLOOKUP(B107,[18]Лист_1!$A$1:$J$65536,COLUMN([18]Лист_1!$H$9),0)</f>
        <v>больше 50</v>
      </c>
    </row>
    <row r="108" spans="1:6">
      <c r="A108" s="132"/>
      <c r="B108" s="95" t="s">
        <v>642</v>
      </c>
      <c r="C108" s="95" t="s">
        <v>643</v>
      </c>
      <c r="D108" s="132"/>
      <c r="E108" s="133"/>
      <c r="F108" s="118" t="str">
        <f>VLOOKUP(B108,[18]Лист_1!$A$1:$J$65536,COLUMN([18]Лист_1!$H$9),0)</f>
        <v>больше 50</v>
      </c>
    </row>
    <row r="109" spans="1:6">
      <c r="A109" s="132" t="s">
        <v>633</v>
      </c>
      <c r="B109" s="95" t="s">
        <v>644</v>
      </c>
      <c r="C109" s="95" t="s">
        <v>645</v>
      </c>
      <c r="D109" s="132" t="s">
        <v>658</v>
      </c>
      <c r="E109" s="133">
        <f>VLOOKUP(A109,'[24]КРАТКИЙ ПРАЙС СПЛИТЫ'!$A:$L,COLUMN('[24]КРАТКИЙ ПРАЙС СПЛИТЫ'!$J$7),0)</f>
        <v>42890</v>
      </c>
      <c r="F109" s="118" t="str">
        <f>VLOOKUP(B109,[18]Лист_1!$A$1:$J$65536,COLUMN([18]Лист_1!$H$9),0)</f>
        <v>больше 50</v>
      </c>
    </row>
    <row r="110" spans="1:6">
      <c r="A110" s="132"/>
      <c r="B110" s="95" t="s">
        <v>646</v>
      </c>
      <c r="C110" s="95" t="s">
        <v>647</v>
      </c>
      <c r="D110" s="132"/>
      <c r="E110" s="133"/>
      <c r="F110" s="118" t="str">
        <f>VLOOKUP(B110,[18]Лист_1!$A$1:$J$65536,COLUMN([18]Лист_1!$H$9),0)</f>
        <v>больше 50</v>
      </c>
    </row>
    <row r="111" spans="1:6">
      <c r="A111" s="132" t="s">
        <v>634</v>
      </c>
      <c r="B111" s="95" t="s">
        <v>648</v>
      </c>
      <c r="C111" s="95" t="s">
        <v>649</v>
      </c>
      <c r="D111" s="132" t="s">
        <v>659</v>
      </c>
      <c r="E111" s="133">
        <f>VLOOKUP(A111,'[24]КРАТКИЙ ПРАЙС СПЛИТЫ'!$A:$L,COLUMN('[24]КРАТКИЙ ПРАЙС СПЛИТЫ'!$J$7),0)</f>
        <v>71790</v>
      </c>
      <c r="F111" s="118">
        <f>VLOOKUP(B111,[18]Лист_1!$A$1:$J$65536,COLUMN([18]Лист_1!$H$9),0)</f>
        <v>49</v>
      </c>
    </row>
    <row r="112" spans="1:6">
      <c r="A112" s="132"/>
      <c r="B112" s="95" t="s">
        <v>650</v>
      </c>
      <c r="C112" s="95" t="s">
        <v>651</v>
      </c>
      <c r="D112" s="132"/>
      <c r="E112" s="133"/>
      <c r="F112" s="118">
        <f>VLOOKUP(B112,[18]Лист_1!$A$1:$J$65536,COLUMN([18]Лист_1!$H$9),0)</f>
        <v>49</v>
      </c>
    </row>
    <row r="113" spans="1:6">
      <c r="A113" s="132" t="s">
        <v>635</v>
      </c>
      <c r="B113" s="95" t="s">
        <v>652</v>
      </c>
      <c r="C113" s="95" t="s">
        <v>653</v>
      </c>
      <c r="D113" s="132" t="s">
        <v>660</v>
      </c>
      <c r="E113" s="133">
        <f>VLOOKUP(A113,'[24]КРАТКИЙ ПРАЙС СПЛИТЫ'!$A:$L,COLUMN('[24]КРАТКИЙ ПРАЙС СПЛИТЫ'!$J$7),0)</f>
        <v>89790</v>
      </c>
      <c r="F113" s="118" t="str">
        <f>VLOOKUP(B113,[18]Лист_1!$A$1:$J$65536,COLUMN([18]Лист_1!$H$9),0)</f>
        <v>больше 50</v>
      </c>
    </row>
    <row r="114" spans="1:6">
      <c r="A114" s="132"/>
      <c r="B114" s="95" t="s">
        <v>654</v>
      </c>
      <c r="C114" s="95" t="s">
        <v>655</v>
      </c>
      <c r="D114" s="132"/>
      <c r="E114" s="133"/>
      <c r="F114" s="118" t="str">
        <f>VLOOKUP(B114,[18]Лист_1!$A$1:$J$65536,COLUMN([18]Лист_1!$H$9),0)</f>
        <v>больше 50</v>
      </c>
    </row>
    <row r="115" spans="1:6">
      <c r="A115" s="134" t="s">
        <v>744</v>
      </c>
      <c r="B115" s="134"/>
      <c r="C115" s="134"/>
      <c r="D115" s="134"/>
      <c r="E115" s="134"/>
      <c r="F115" s="134"/>
    </row>
    <row r="116" spans="1:6">
      <c r="A116" s="132" t="s">
        <v>661</v>
      </c>
      <c r="B116" s="95" t="s">
        <v>667</v>
      </c>
      <c r="C116" s="95" t="s">
        <v>668</v>
      </c>
      <c r="D116" s="132" t="s">
        <v>691</v>
      </c>
      <c r="E116" s="133">
        <f>VLOOKUP(A116,'[24]КРАТКИЙ ПРАЙС СПЛИТЫ'!$A:$L,COLUMN('[24]КРАТКИЙ ПРАЙС СПЛИТЫ'!$J$7),0)</f>
        <v>31790</v>
      </c>
      <c r="F116" s="118">
        <f>VLOOKUP(B116,[18]Лист_1!$A$1:$J$65536,COLUMN([18]Лист_1!$H$9),0)</f>
        <v>0</v>
      </c>
    </row>
    <row r="117" spans="1:6">
      <c r="A117" s="132"/>
      <c r="B117" s="95" t="s">
        <v>669</v>
      </c>
      <c r="C117" s="95" t="s">
        <v>670</v>
      </c>
      <c r="D117" s="132"/>
      <c r="E117" s="133"/>
      <c r="F117" s="118">
        <f>VLOOKUP(B117,[18]Лист_1!$A$1:$J$65536,COLUMN([18]Лист_1!$H$9),0)</f>
        <v>2</v>
      </c>
    </row>
    <row r="118" spans="1:6">
      <c r="A118" s="132" t="s">
        <v>662</v>
      </c>
      <c r="B118" s="95" t="s">
        <v>671</v>
      </c>
      <c r="C118" s="95" t="s">
        <v>672</v>
      </c>
      <c r="D118" s="132" t="s">
        <v>692</v>
      </c>
      <c r="E118" s="133">
        <f>VLOOKUP(A118,'[24]КРАТКИЙ ПРАЙС СПЛИТЫ'!$A:$L,COLUMN('[24]КРАТКИЙ ПРАЙС СПЛИТЫ'!$J$7),0)</f>
        <v>34890</v>
      </c>
      <c r="F118" s="118">
        <f>VLOOKUP(B118,[18]Лист_1!$A$1:$J$65536,COLUMN([18]Лист_1!$H$9),0)</f>
        <v>0</v>
      </c>
    </row>
    <row r="119" spans="1:6">
      <c r="A119" s="132"/>
      <c r="B119" s="95" t="s">
        <v>673</v>
      </c>
      <c r="C119" s="95" t="s">
        <v>674</v>
      </c>
      <c r="D119" s="132"/>
      <c r="E119" s="133"/>
      <c r="F119" s="118">
        <f>VLOOKUP(B119,[18]Лист_1!$A$1:$J$65536,COLUMN([18]Лист_1!$H$9),0)</f>
        <v>4</v>
      </c>
    </row>
    <row r="120" spans="1:6">
      <c r="A120" s="132" t="s">
        <v>663</v>
      </c>
      <c r="B120" s="95" t="s">
        <v>675</v>
      </c>
      <c r="C120" s="95" t="s">
        <v>676</v>
      </c>
      <c r="D120" s="132" t="s">
        <v>693</v>
      </c>
      <c r="E120" s="133">
        <f>VLOOKUP(A120,'[24]КРАТКИЙ ПРАЙС СПЛИТЫ'!$A:$L,COLUMN('[24]КРАТКИЙ ПРАЙС СПЛИТЫ'!$J$7),0)</f>
        <v>40190</v>
      </c>
      <c r="F120" s="118">
        <f>VLOOKUP(B120,[18]Лист_1!$A$1:$J$65536,COLUMN([18]Лист_1!$H$9),0)</f>
        <v>0</v>
      </c>
    </row>
    <row r="121" spans="1:6">
      <c r="A121" s="132"/>
      <c r="B121" s="95" t="s">
        <v>677</v>
      </c>
      <c r="C121" s="95" t="s">
        <v>678</v>
      </c>
      <c r="D121" s="132"/>
      <c r="E121" s="133"/>
      <c r="F121" s="118">
        <f>VLOOKUP(B121,[18]Лист_1!$A$1:$J$65536,COLUMN([18]Лист_1!$H$9),0)</f>
        <v>0</v>
      </c>
    </row>
    <row r="122" spans="1:6">
      <c r="A122" s="132" t="s">
        <v>664</v>
      </c>
      <c r="B122" s="95" t="s">
        <v>679</v>
      </c>
      <c r="C122" s="95" t="s">
        <v>680</v>
      </c>
      <c r="D122" s="132" t="s">
        <v>694</v>
      </c>
      <c r="E122" s="133">
        <f>VLOOKUP(A122,'[24]КРАТКИЙ ПРАЙС СПЛИТЫ'!$A:$L,COLUMN('[24]КРАТКИЙ ПРАЙС СПЛИТЫ'!$J$7),0)</f>
        <v>41990</v>
      </c>
      <c r="F122" s="118">
        <f>VLOOKUP(B122,[18]Лист_1!$A$1:$J$65536,COLUMN([18]Лист_1!$H$9),0)</f>
        <v>0</v>
      </c>
    </row>
    <row r="123" spans="1:6">
      <c r="A123" s="132"/>
      <c r="B123" s="95" t="s">
        <v>681</v>
      </c>
      <c r="C123" s="95" t="s">
        <v>682</v>
      </c>
      <c r="D123" s="132"/>
      <c r="E123" s="133"/>
      <c r="F123" s="118">
        <f>VLOOKUP(B123,[18]Лист_1!$A$1:$J$65536,COLUMN([18]Лист_1!$H$9),0)</f>
        <v>4</v>
      </c>
    </row>
    <row r="124" spans="1:6">
      <c r="A124" s="132" t="s">
        <v>665</v>
      </c>
      <c r="B124" s="95" t="s">
        <v>683</v>
      </c>
      <c r="C124" s="95" t="s">
        <v>684</v>
      </c>
      <c r="D124" s="132" t="s">
        <v>695</v>
      </c>
      <c r="E124" s="133">
        <f>VLOOKUP(A124,'[24]КРАТКИЙ ПРАЙС СПЛИТЫ'!$A:$L,COLUMN('[24]КРАТКИЙ ПРАЙС СПЛИТЫ'!$J$7),0)</f>
        <v>70200</v>
      </c>
      <c r="F124" s="118">
        <f>VLOOKUP(B124,[18]Лист_1!$A$1:$J$65536,COLUMN([18]Лист_1!$H$9),0)</f>
        <v>1</v>
      </c>
    </row>
    <row r="125" spans="1:6">
      <c r="A125" s="132"/>
      <c r="B125" s="95" t="s">
        <v>685</v>
      </c>
      <c r="C125" s="95" t="s">
        <v>686</v>
      </c>
      <c r="D125" s="132"/>
      <c r="E125" s="133"/>
      <c r="F125" s="118" t="e">
        <f>VLOOKUP(B125,[18]Лист_1!$A$1:$J$65536,COLUMN([18]Лист_1!$H$9),0)</f>
        <v>#N/A</v>
      </c>
    </row>
    <row r="126" spans="1:6">
      <c r="A126" s="132" t="s">
        <v>666</v>
      </c>
      <c r="B126" s="95" t="s">
        <v>687</v>
      </c>
      <c r="C126" s="95" t="s">
        <v>688</v>
      </c>
      <c r="D126" s="132" t="s">
        <v>696</v>
      </c>
      <c r="E126" s="133">
        <f>VLOOKUP(A126,'[24]КРАТКИЙ ПРАЙС СПЛИТЫ'!$A:$L,COLUMN('[24]КРАТКИЙ ПРАЙС СПЛИТЫ'!$J$7),0)</f>
        <v>87890</v>
      </c>
      <c r="F126" s="118">
        <f>VLOOKUP(B126,[18]Лист_1!$A$1:$J$65536,COLUMN([18]Лист_1!$H$9),0)</f>
        <v>2</v>
      </c>
    </row>
    <row r="127" spans="1:6">
      <c r="A127" s="132"/>
      <c r="B127" s="95" t="s">
        <v>689</v>
      </c>
      <c r="C127" s="95" t="s">
        <v>690</v>
      </c>
      <c r="D127" s="132"/>
      <c r="E127" s="133"/>
      <c r="F127" s="118">
        <f>VLOOKUP(B127,[18]Лист_1!$A$1:$J$65536,COLUMN([18]Лист_1!$H$9),0)</f>
        <v>4</v>
      </c>
    </row>
    <row r="128" spans="1:6">
      <c r="A128" s="134" t="s">
        <v>745</v>
      </c>
      <c r="B128" s="134"/>
      <c r="C128" s="134"/>
      <c r="D128" s="134"/>
      <c r="E128" s="134"/>
      <c r="F128" s="134"/>
    </row>
    <row r="129" spans="1:6">
      <c r="A129" s="132" t="s">
        <v>697</v>
      </c>
      <c r="B129" s="95" t="s">
        <v>703</v>
      </c>
      <c r="C129" s="95" t="s">
        <v>704</v>
      </c>
      <c r="D129" s="132" t="s">
        <v>723</v>
      </c>
      <c r="E129" s="133">
        <f>VLOOKUP(A129,'[24]КРАТКИЙ ПРАЙС СПЛИТЫ'!$A:$L,COLUMN('[24]КРАТКИЙ ПРАЙС СПЛИТЫ'!$J$7),0)</f>
        <v>29490</v>
      </c>
      <c r="F129" s="118">
        <f>VLOOKUP(B129,[18]Лист_1!$A$1:$J$65536,COLUMN([18]Лист_1!$H$9),0)</f>
        <v>1</v>
      </c>
    </row>
    <row r="130" spans="1:6">
      <c r="A130" s="132"/>
      <c r="B130" s="95" t="s">
        <v>705</v>
      </c>
      <c r="C130" s="95" t="s">
        <v>706</v>
      </c>
      <c r="D130" s="132"/>
      <c r="E130" s="133"/>
      <c r="F130" s="118">
        <f>VLOOKUP(B130,[18]Лист_1!$A$1:$J$65536,COLUMN([18]Лист_1!$H$9),0)</f>
        <v>2</v>
      </c>
    </row>
    <row r="131" spans="1:6">
      <c r="A131" s="132" t="s">
        <v>698</v>
      </c>
      <c r="B131" s="95" t="s">
        <v>707</v>
      </c>
      <c r="C131" s="95" t="s">
        <v>708</v>
      </c>
      <c r="D131" s="132" t="s">
        <v>724</v>
      </c>
      <c r="E131" s="133">
        <f>VLOOKUP(A131,'[24]КРАТКИЙ ПРАЙС СПЛИТЫ'!$A:$L,COLUMN('[24]КРАТКИЙ ПРАЙС СПЛИТЫ'!$J$7),0)</f>
        <v>30490</v>
      </c>
      <c r="F131" s="118">
        <f>VLOOKUP(B131,[18]Лист_1!$A$1:$J$65536,COLUMN([18]Лист_1!$H$9),0)</f>
        <v>1</v>
      </c>
    </row>
    <row r="132" spans="1:6">
      <c r="A132" s="132"/>
      <c r="B132" s="95" t="s">
        <v>709</v>
      </c>
      <c r="C132" s="95" t="s">
        <v>710</v>
      </c>
      <c r="D132" s="132"/>
      <c r="E132" s="133"/>
      <c r="F132" s="118">
        <f>VLOOKUP(B132,[18]Лист_1!$A$1:$J$65536,COLUMN([18]Лист_1!$H$9),0)</f>
        <v>0</v>
      </c>
    </row>
    <row r="133" spans="1:6">
      <c r="A133" s="132" t="s">
        <v>699</v>
      </c>
      <c r="B133" s="95" t="s">
        <v>711</v>
      </c>
      <c r="C133" s="95" t="s">
        <v>712</v>
      </c>
      <c r="D133" s="132" t="s">
        <v>725</v>
      </c>
      <c r="E133" s="133">
        <f>VLOOKUP(A133,'[24]КРАТКИЙ ПРАЙС СПЛИТЫ'!$A:$L,COLUMN('[24]КРАТКИЙ ПРАЙС СПЛИТЫ'!$J$7),0)</f>
        <v>34290</v>
      </c>
      <c r="F133" s="118">
        <f>VLOOKUP(B133,[18]Лист_1!$A$1:$J$65536,COLUMN([18]Лист_1!$H$9),0)</f>
        <v>16</v>
      </c>
    </row>
    <row r="134" spans="1:6">
      <c r="A134" s="132"/>
      <c r="B134" s="95" t="s">
        <v>713</v>
      </c>
      <c r="C134" s="95" t="s">
        <v>712</v>
      </c>
      <c r="D134" s="132"/>
      <c r="E134" s="133"/>
      <c r="F134" s="118">
        <f>VLOOKUP(B134,[18]Лист_1!$A$1:$J$65536,COLUMN([18]Лист_1!$H$9),0)</f>
        <v>8</v>
      </c>
    </row>
    <row r="135" spans="1:6">
      <c r="A135" s="132" t="s">
        <v>700</v>
      </c>
      <c r="B135" s="95" t="s">
        <v>714</v>
      </c>
      <c r="C135" s="95" t="s">
        <v>715</v>
      </c>
      <c r="D135" s="132" t="s">
        <v>726</v>
      </c>
      <c r="E135" s="133">
        <f>VLOOKUP(A135,'[24]КРАТКИЙ ПРАЙС СПЛИТЫ'!$A:$L,COLUMN('[24]КРАТКИЙ ПРАЙС СПЛИТЫ'!$J$7),0)</f>
        <v>42190</v>
      </c>
      <c r="F135" s="118" t="str">
        <f>VLOOKUP(B135,[18]Лист_1!$A$1:$J$65536,COLUMN([18]Лист_1!$H$9),0)</f>
        <v>больше 50</v>
      </c>
    </row>
    <row r="136" spans="1:6">
      <c r="A136" s="132"/>
      <c r="B136" s="95" t="s">
        <v>716</v>
      </c>
      <c r="C136" s="95" t="s">
        <v>715</v>
      </c>
      <c r="D136" s="132"/>
      <c r="E136" s="133"/>
      <c r="F136" s="118" t="str">
        <f>VLOOKUP(B136,[18]Лист_1!$A$1:$J$65536,COLUMN([18]Лист_1!$H$9),0)</f>
        <v>больше 50</v>
      </c>
    </row>
    <row r="137" spans="1:6">
      <c r="A137" s="132" t="s">
        <v>701</v>
      </c>
      <c r="B137" s="95" t="s">
        <v>717</v>
      </c>
      <c r="C137" s="95" t="s">
        <v>718</v>
      </c>
      <c r="D137" s="132" t="s">
        <v>727</v>
      </c>
      <c r="E137" s="133">
        <f>VLOOKUP(A137,'[24]КРАТКИЙ ПРАЙС СПЛИТЫ'!$A:$L,COLUMN('[24]КРАТКИЙ ПРАЙС СПЛИТЫ'!$J$7),0)</f>
        <v>70790</v>
      </c>
      <c r="F137" s="118">
        <f>VLOOKUP(B137,[18]Лист_1!$A$1:$J$65536,COLUMN([18]Лист_1!$H$9),0)</f>
        <v>0</v>
      </c>
    </row>
    <row r="138" spans="1:6">
      <c r="A138" s="132"/>
      <c r="B138" s="95" t="s">
        <v>719</v>
      </c>
      <c r="C138" s="95" t="s">
        <v>718</v>
      </c>
      <c r="D138" s="132"/>
      <c r="E138" s="133"/>
      <c r="F138" s="118">
        <f>VLOOKUP(B138,[18]Лист_1!$A$1:$J$65536,COLUMN([18]Лист_1!$H$9),0)</f>
        <v>0</v>
      </c>
    </row>
    <row r="139" spans="1:6">
      <c r="A139" s="132" t="s">
        <v>702</v>
      </c>
      <c r="B139" s="95" t="s">
        <v>720</v>
      </c>
      <c r="C139" s="95" t="s">
        <v>721</v>
      </c>
      <c r="D139" s="132" t="s">
        <v>728</v>
      </c>
      <c r="E139" s="133">
        <f>VLOOKUP(A139,'[24]КРАТКИЙ ПРАЙС СПЛИТЫ'!$A:$L,COLUMN('[24]КРАТКИЙ ПРАЙС СПЛИТЫ'!$J$7),0)</f>
        <v>88190</v>
      </c>
      <c r="F139" s="118">
        <f>VLOOKUP(B139,[18]Лист_1!$A$1:$J$65536,COLUMN([18]Лист_1!$H$9),0)</f>
        <v>13</v>
      </c>
    </row>
    <row r="140" spans="1:6">
      <c r="A140" s="132"/>
      <c r="B140" s="95" t="s">
        <v>722</v>
      </c>
      <c r="C140" s="95" t="s">
        <v>721</v>
      </c>
      <c r="D140" s="132"/>
      <c r="E140" s="133"/>
      <c r="F140" s="118">
        <f>VLOOKUP(B140,[18]Лист_1!$A$1:$J$65536,COLUMN([18]Лист_1!$H$9),0)</f>
        <v>0</v>
      </c>
    </row>
    <row r="141" spans="1:6">
      <c r="A141" s="134" t="s">
        <v>746</v>
      </c>
      <c r="B141" s="134"/>
      <c r="C141" s="134"/>
      <c r="D141" s="134"/>
      <c r="E141" s="134"/>
      <c r="F141" s="134"/>
    </row>
    <row r="142" spans="1:6">
      <c r="A142" s="95" t="s">
        <v>729</v>
      </c>
      <c r="B142" s="95" t="s">
        <v>729</v>
      </c>
      <c r="D142" s="95" t="s">
        <v>730</v>
      </c>
      <c r="E142" s="94">
        <f>VLOOKUP(A142,'[24]КРАТКИЙ ПРАЙС СПЛИТЫ'!$A:$L,COLUMN('[24]КРАТКИЙ ПРАЙС СПЛИТЫ'!$J$227),0)</f>
        <v>3490</v>
      </c>
      <c r="F142" s="118">
        <f>VLOOKUP(B142,[18]Лист_1!$A$1:$J$65536,COLUMN([18]Лист_1!$H$9),0)</f>
        <v>3</v>
      </c>
    </row>
    <row r="143" spans="1:6">
      <c r="A143" s="95" t="s">
        <v>731</v>
      </c>
      <c r="B143" s="95" t="s">
        <v>731</v>
      </c>
      <c r="D143" s="95" t="s">
        <v>732</v>
      </c>
      <c r="E143" s="94">
        <f>VLOOKUP(A143,'[24]КРАТКИЙ ПРАЙС СПЛИТЫ'!$A:$L,COLUMN('[24]КРАТКИЙ ПРАЙС СПЛИТЫ'!$J$227),0)</f>
        <v>10069.5</v>
      </c>
      <c r="F143" s="118" t="str">
        <f>VLOOKUP(B143,[18]Лист_1!$A$1:$J$65536,COLUMN([18]Лист_1!$H$9),0)</f>
        <v>больше 50</v>
      </c>
    </row>
    <row r="144" spans="1:6">
      <c r="A144" s="95" t="s">
        <v>733</v>
      </c>
      <c r="B144" s="95" t="s">
        <v>733</v>
      </c>
      <c r="D144" s="95" t="s">
        <v>734</v>
      </c>
      <c r="E144" s="94">
        <f>VLOOKUP(A144,'[24]КРАТКИЙ ПРАЙС СПЛИТЫ'!$A:$L,COLUMN('[24]КРАТКИЙ ПРАЙС СПЛИТЫ'!$J$227),0)</f>
        <v>19624.5</v>
      </c>
      <c r="F144" s="118">
        <f>VLOOKUP(B144,[18]Лист_1!$A$1:$J$65536,COLUMN([18]Лист_1!$H$9),0)</f>
        <v>22</v>
      </c>
    </row>
    <row r="145" spans="1:6">
      <c r="A145" s="95" t="s">
        <v>735</v>
      </c>
      <c r="B145" s="95" t="s">
        <v>735</v>
      </c>
      <c r="D145" s="95" t="s">
        <v>736</v>
      </c>
      <c r="E145" s="94">
        <f>VLOOKUP(A145,'[24]КРАТКИЙ ПРАЙС СПЛИТЫ'!$A:$L,COLUMN('[24]КРАТКИЙ ПРАЙС СПЛИТЫ'!$J$227),0)</f>
        <v>7234.4999999999991</v>
      </c>
      <c r="F145" s="118" t="str">
        <f>VLOOKUP(B145,[18]Лист_1!$A$1:$J$65536,COLUMN([18]Лист_1!$H$9),0)</f>
        <v>больше 50</v>
      </c>
    </row>
    <row r="146" spans="1:6" ht="15.75">
      <c r="A146" s="129" t="s">
        <v>3280</v>
      </c>
      <c r="B146" s="129"/>
      <c r="C146" s="129"/>
      <c r="D146" s="129"/>
      <c r="E146" s="129"/>
      <c r="F146" s="129"/>
    </row>
    <row r="147" spans="1:6">
      <c r="A147" s="134" t="s">
        <v>3311</v>
      </c>
      <c r="B147" s="134"/>
      <c r="C147" s="134"/>
      <c r="D147" s="134"/>
      <c r="E147" s="134"/>
      <c r="F147" s="134"/>
    </row>
    <row r="148" spans="1:6">
      <c r="A148" s="132" t="s">
        <v>3281</v>
      </c>
      <c r="B148" s="95" t="s">
        <v>3286</v>
      </c>
      <c r="C148" s="95" t="s">
        <v>3287</v>
      </c>
      <c r="D148" s="132" t="s">
        <v>3306</v>
      </c>
      <c r="E148" s="133">
        <f>VLOOKUP(A148,'[24]КРАТКИЙ ПРАЙС СПЛИТЫ'!$A:$L,COLUMN('[24]КРАТКИЙ ПРАЙС СПЛИТЫ'!$J$7),0)</f>
        <v>27090</v>
      </c>
      <c r="F148" s="118">
        <f>VLOOKUP(B148,[18]Лист_1!$A$1:$J$65536,COLUMN([18]Лист_1!$H$9),0)</f>
        <v>0</v>
      </c>
    </row>
    <row r="149" spans="1:6">
      <c r="A149" s="132"/>
      <c r="B149" s="95" t="s">
        <v>3288</v>
      </c>
      <c r="C149" s="95" t="s">
        <v>3289</v>
      </c>
      <c r="D149" s="132"/>
      <c r="E149" s="133"/>
      <c r="F149" s="118">
        <f>VLOOKUP(B149,[18]Лист_1!$A$1:$J$65536,COLUMN([18]Лист_1!$H$9),0)</f>
        <v>17</v>
      </c>
    </row>
    <row r="150" spans="1:6">
      <c r="A150" s="132" t="s">
        <v>3282</v>
      </c>
      <c r="B150" s="95" t="s">
        <v>3290</v>
      </c>
      <c r="C150" s="95" t="s">
        <v>3291</v>
      </c>
      <c r="D150" s="132" t="s">
        <v>3307</v>
      </c>
      <c r="E150" s="133">
        <f>VLOOKUP(A150,'[24]КРАТКИЙ ПРАЙС СПЛИТЫ'!$A:$L,COLUMN('[24]КРАТКИЙ ПРАЙС СПЛИТЫ'!$J$7),0)</f>
        <v>29260</v>
      </c>
      <c r="F150" s="118">
        <f>VLOOKUP(B150,[18]Лист_1!$A$1:$J$65536,COLUMN([18]Лист_1!$H$9),0)</f>
        <v>5</v>
      </c>
    </row>
    <row r="151" spans="1:6">
      <c r="A151" s="132"/>
      <c r="B151" s="95" t="s">
        <v>3292</v>
      </c>
      <c r="C151" s="95" t="s">
        <v>3293</v>
      </c>
      <c r="D151" s="132"/>
      <c r="E151" s="133"/>
      <c r="F151" s="118">
        <f>VLOOKUP(B151,[18]Лист_1!$A$1:$J$65536,COLUMN([18]Лист_1!$H$9),0)</f>
        <v>10</v>
      </c>
    </row>
    <row r="152" spans="1:6">
      <c r="A152" s="132" t="s">
        <v>3283</v>
      </c>
      <c r="B152" s="95" t="s">
        <v>3294</v>
      </c>
      <c r="C152" s="95" t="s">
        <v>3295</v>
      </c>
      <c r="D152" s="132" t="s">
        <v>3308</v>
      </c>
      <c r="E152" s="133">
        <f>VLOOKUP(A152,'[24]КРАТКИЙ ПРАЙС СПЛИТЫ'!$A:$L,COLUMN('[24]КРАТКИЙ ПРАЙС СПЛИТЫ'!$J$7),0)</f>
        <v>39600</v>
      </c>
      <c r="F152" s="118" t="str">
        <f>VLOOKUP(B152,[18]Лист_1!$A$1:$J$65536,COLUMN([18]Лист_1!$H$9),0)</f>
        <v>больше 50</v>
      </c>
    </row>
    <row r="153" spans="1:6">
      <c r="A153" s="132"/>
      <c r="B153" s="95" t="s">
        <v>3296</v>
      </c>
      <c r="C153" s="95" t="s">
        <v>3297</v>
      </c>
      <c r="D153" s="132"/>
      <c r="E153" s="133"/>
      <c r="F153" s="118" t="str">
        <f>VLOOKUP(B153,[18]Лист_1!$A$1:$J$65536,COLUMN([18]Лист_1!$H$9),0)</f>
        <v>больше 50</v>
      </c>
    </row>
    <row r="154" spans="1:6">
      <c r="A154" s="132" t="s">
        <v>3284</v>
      </c>
      <c r="B154" s="95" t="s">
        <v>3298</v>
      </c>
      <c r="C154" s="95" t="s">
        <v>3299</v>
      </c>
      <c r="D154" s="132" t="s">
        <v>3309</v>
      </c>
      <c r="E154" s="133">
        <f>VLOOKUP(A154,'[24]КРАТКИЙ ПРАЙС СПЛИТЫ'!$A:$L,COLUMN('[24]КРАТКИЙ ПРАЙС СПЛИТЫ'!$J$7),0)</f>
        <v>64010</v>
      </c>
      <c r="F154" s="118">
        <f>VLOOKUP(B154,[18]Лист_1!$A$1:$J$65536,COLUMN([18]Лист_1!$H$9),0)</f>
        <v>7</v>
      </c>
    </row>
    <row r="155" spans="1:6">
      <c r="A155" s="132"/>
      <c r="B155" s="95" t="s">
        <v>3300</v>
      </c>
      <c r="C155" s="95" t="s">
        <v>3301</v>
      </c>
      <c r="D155" s="132"/>
      <c r="E155" s="133"/>
      <c r="F155" s="118" t="e">
        <f>VLOOKUP(B155,[18]Лист_1!$A$1:$J$65536,COLUMN([18]Лист_1!$H$9),0)</f>
        <v>#N/A</v>
      </c>
    </row>
    <row r="156" spans="1:6">
      <c r="A156" s="132" t="s">
        <v>3285</v>
      </c>
      <c r="B156" s="95" t="s">
        <v>3302</v>
      </c>
      <c r="C156" s="95" t="s">
        <v>3303</v>
      </c>
      <c r="D156" s="132" t="s">
        <v>3310</v>
      </c>
      <c r="E156" s="133">
        <f>VLOOKUP(A156,'[24]КРАТКИЙ ПРАЙС СПЛИТЫ'!$A:$L,COLUMN('[24]КРАТКИЙ ПРАЙС СПЛИТЫ'!$J$7),0)</f>
        <v>79660</v>
      </c>
      <c r="F156" s="118">
        <f>VLOOKUP(B156,[18]Лист_1!$A$1:$J$65536,COLUMN([18]Лист_1!$H$9),0)</f>
        <v>4</v>
      </c>
    </row>
    <row r="157" spans="1:6">
      <c r="A157" s="132"/>
      <c r="B157" s="95" t="s">
        <v>3304</v>
      </c>
      <c r="C157" s="95" t="s">
        <v>3305</v>
      </c>
      <c r="D157" s="132"/>
      <c r="E157" s="133"/>
      <c r="F157" s="118">
        <f>VLOOKUP(B157,[18]Лист_1!$A$1:$J$65536,COLUMN([18]Лист_1!$H$9),0)</f>
        <v>1</v>
      </c>
    </row>
    <row r="158" spans="1:6">
      <c r="A158" s="134" t="s">
        <v>3595</v>
      </c>
      <c r="B158" s="134"/>
      <c r="C158" s="134"/>
      <c r="D158" s="134"/>
      <c r="E158" s="134"/>
      <c r="F158" s="134"/>
    </row>
    <row r="159" spans="1:6">
      <c r="A159" s="132" t="s">
        <v>3312</v>
      </c>
      <c r="B159" s="95" t="s">
        <v>3315</v>
      </c>
      <c r="C159" s="95" t="s">
        <v>3316</v>
      </c>
      <c r="D159" s="132" t="s">
        <v>3327</v>
      </c>
      <c r="E159" s="133">
        <f>VLOOKUP(A159,'[24]КРАТКИЙ ПРАЙС СПЛИТЫ'!$A:$L,COLUMN('[24]КРАТКИЙ ПРАЙС СПЛИТЫ'!$J$7),0)</f>
        <v>30090</v>
      </c>
      <c r="F159" s="118" t="e">
        <f>VLOOKUP(B159,[18]Лист_1!$A$1:$J$65536,COLUMN([18]Лист_1!$H$9),0)</f>
        <v>#N/A</v>
      </c>
    </row>
    <row r="160" spans="1:6">
      <c r="A160" s="132"/>
      <c r="B160" s="95" t="s">
        <v>3317</v>
      </c>
      <c r="C160" s="95" t="s">
        <v>3318</v>
      </c>
      <c r="D160" s="132"/>
      <c r="E160" s="133"/>
      <c r="F160" s="118">
        <f>VLOOKUP(B160,[18]Лист_1!$A$1:$J$65536,COLUMN([18]Лист_1!$H$9),0)</f>
        <v>1</v>
      </c>
    </row>
    <row r="161" spans="1:6">
      <c r="A161" s="132" t="s">
        <v>3313</v>
      </c>
      <c r="B161" s="95" t="s">
        <v>3319</v>
      </c>
      <c r="C161" s="95" t="s">
        <v>3320</v>
      </c>
      <c r="D161" s="132" t="s">
        <v>3328</v>
      </c>
      <c r="E161" s="133">
        <f>VLOOKUP(A161,'[24]КРАТКИЙ ПРАЙС СПЛИТЫ'!$A:$L,COLUMN('[24]КРАТКИЙ ПРАЙС СПЛИТЫ'!$J$7),0)</f>
        <v>35790</v>
      </c>
      <c r="F161" s="118" t="e">
        <f>VLOOKUP(B161,[18]Лист_1!$A$1:$J$65536,COLUMN([18]Лист_1!$H$9),0)</f>
        <v>#N/A</v>
      </c>
    </row>
    <row r="162" spans="1:6">
      <c r="A162" s="132"/>
      <c r="B162" s="95" t="s">
        <v>3321</v>
      </c>
      <c r="C162" s="95" t="s">
        <v>3322</v>
      </c>
      <c r="D162" s="132"/>
      <c r="E162" s="133"/>
      <c r="F162" s="118">
        <f>VLOOKUP(B162,[18]Лист_1!$A$1:$J$65536,COLUMN([18]Лист_1!$H$9),0)</f>
        <v>10</v>
      </c>
    </row>
    <row r="163" spans="1:6">
      <c r="A163" s="132" t="s">
        <v>3314</v>
      </c>
      <c r="B163" s="95" t="s">
        <v>3323</v>
      </c>
      <c r="C163" s="95" t="s">
        <v>3324</v>
      </c>
      <c r="D163" s="132" t="s">
        <v>3329</v>
      </c>
      <c r="E163" s="133">
        <f>VLOOKUP(A163,'[24]КРАТКИЙ ПРАЙС СПЛИТЫ'!$A:$L,COLUMN('[24]КРАТКИЙ ПРАЙС СПЛИТЫ'!$J$7),0)</f>
        <v>41490</v>
      </c>
      <c r="F163" s="118" t="str">
        <f>VLOOKUP(B163,[18]Лист_1!$A$1:$J$65536,COLUMN([18]Лист_1!$H$9),0)</f>
        <v>больше 50</v>
      </c>
    </row>
    <row r="164" spans="1:6">
      <c r="A164" s="132"/>
      <c r="B164" s="95" t="s">
        <v>3325</v>
      </c>
      <c r="C164" s="95" t="s">
        <v>3326</v>
      </c>
      <c r="D164" s="132"/>
      <c r="E164" s="133"/>
      <c r="F164" s="118" t="str">
        <f>VLOOKUP(B164,[18]Лист_1!$A$1:$J$65536,COLUMN([18]Лист_1!$H$9),0)</f>
        <v>больше 50</v>
      </c>
    </row>
    <row r="165" spans="1:6">
      <c r="A165" s="134" t="s">
        <v>3596</v>
      </c>
      <c r="B165" s="134"/>
      <c r="C165" s="134"/>
      <c r="D165" s="134"/>
      <c r="E165" s="134"/>
      <c r="F165" s="134"/>
    </row>
    <row r="166" spans="1:6">
      <c r="A166" s="132" t="s">
        <v>3330</v>
      </c>
      <c r="B166" s="95" t="s">
        <v>3331</v>
      </c>
      <c r="C166" s="95" t="s">
        <v>3332</v>
      </c>
      <c r="D166" s="132" t="s">
        <v>3335</v>
      </c>
      <c r="E166" s="133">
        <f>VLOOKUP(A166,'[24]КРАТКИЙ ПРАЙС СПЛИТЫ'!$A:$L,COLUMN('[24]КРАТКИЙ ПРАЙС СПЛИТЫ'!$J$7),0)</f>
        <v>123490</v>
      </c>
      <c r="F166" s="118">
        <f>VLOOKUP(B166,[18]Лист_1!$A$1:$J$65536,COLUMN([18]Лист_1!$H$9),0)</f>
        <v>0</v>
      </c>
    </row>
    <row r="167" spans="1:6">
      <c r="A167" s="132"/>
      <c r="B167" s="95" t="s">
        <v>3333</v>
      </c>
      <c r="C167" s="95" t="s">
        <v>3334</v>
      </c>
      <c r="D167" s="132"/>
      <c r="E167" s="133"/>
      <c r="F167" s="118">
        <f>VLOOKUP(B167,[18]Лист_1!$A$1:$J$65536,COLUMN([18]Лист_1!$H$9),0)</f>
        <v>0</v>
      </c>
    </row>
    <row r="168" spans="1:6">
      <c r="A168" s="134" t="s">
        <v>3597</v>
      </c>
      <c r="B168" s="134"/>
      <c r="C168" s="134"/>
      <c r="D168" s="134"/>
      <c r="E168" s="134"/>
      <c r="F168" s="134"/>
    </row>
    <row r="169" spans="1:6">
      <c r="A169" s="132" t="s">
        <v>3336</v>
      </c>
      <c r="B169" s="95" t="s">
        <v>3341</v>
      </c>
      <c r="C169" s="95" t="s">
        <v>3342</v>
      </c>
      <c r="D169" s="132" t="s">
        <v>3361</v>
      </c>
      <c r="E169" s="133">
        <f>VLOOKUP(A169,'[24]КРАТКИЙ ПРАЙС СПЛИТЫ'!$A:$L,COLUMN('[24]КРАТКИЙ ПРАЙС СПЛИТЫ'!$J$7),0)</f>
        <v>23490</v>
      </c>
      <c r="F169" s="118" t="str">
        <f>VLOOKUP(B169,[18]Лист_1!$A$1:$J$65536,COLUMN([18]Лист_1!$H$9),0)</f>
        <v>больше 50</v>
      </c>
    </row>
    <row r="170" spans="1:6">
      <c r="A170" s="132"/>
      <c r="B170" s="95" t="s">
        <v>3343</v>
      </c>
      <c r="C170" s="95" t="s">
        <v>3344</v>
      </c>
      <c r="D170" s="132"/>
      <c r="E170" s="133"/>
      <c r="F170" s="118" t="str">
        <f>VLOOKUP(B170,[18]Лист_1!$A$1:$J$65536,COLUMN([18]Лист_1!$H$9),0)</f>
        <v>больше 50</v>
      </c>
    </row>
    <row r="171" spans="1:6">
      <c r="A171" s="132" t="s">
        <v>3337</v>
      </c>
      <c r="B171" s="95" t="s">
        <v>3345</v>
      </c>
      <c r="C171" s="95" t="s">
        <v>3346</v>
      </c>
      <c r="D171" s="132" t="s">
        <v>3362</v>
      </c>
      <c r="E171" s="133">
        <f>VLOOKUP(A171,'[24]КРАТКИЙ ПРАЙС СПЛИТЫ'!$A:$L,COLUMN('[24]КРАТКИЙ ПРАЙС СПЛИТЫ'!$J$7),0)</f>
        <v>25590</v>
      </c>
      <c r="F171" s="118" t="str">
        <f>VLOOKUP(B171,[18]Лист_1!$A$1:$J$65536,COLUMN([18]Лист_1!$H$9),0)</f>
        <v>больше 50</v>
      </c>
    </row>
    <row r="172" spans="1:6">
      <c r="A172" s="132"/>
      <c r="B172" s="95" t="s">
        <v>3347</v>
      </c>
      <c r="C172" s="95" t="s">
        <v>3348</v>
      </c>
      <c r="D172" s="132"/>
      <c r="E172" s="133"/>
      <c r="F172" s="118" t="str">
        <f>VLOOKUP(B172,[18]Лист_1!$A$1:$J$65536,COLUMN([18]Лист_1!$H$9),0)</f>
        <v>больше 50</v>
      </c>
    </row>
    <row r="173" spans="1:6">
      <c r="A173" s="132" t="s">
        <v>3338</v>
      </c>
      <c r="B173" s="95" t="s">
        <v>3349</v>
      </c>
      <c r="C173" s="95" t="s">
        <v>3350</v>
      </c>
      <c r="D173" s="132" t="s">
        <v>3363</v>
      </c>
      <c r="E173" s="133">
        <f>VLOOKUP(A173,'[24]КРАТКИЙ ПРАЙС СПЛИТЫ'!$A:$L,COLUMN('[24]КРАТКИЙ ПРАЙС СПЛИТЫ'!$J$7),0)</f>
        <v>34990</v>
      </c>
      <c r="F173" s="118" t="str">
        <f>VLOOKUP(B173,[18]Лист_1!$A$1:$J$65536,COLUMN([18]Лист_1!$H$9),0)</f>
        <v>больше 50</v>
      </c>
    </row>
    <row r="174" spans="1:6">
      <c r="A174" s="132"/>
      <c r="B174" s="95" t="s">
        <v>3351</v>
      </c>
      <c r="C174" s="95" t="s">
        <v>3352</v>
      </c>
      <c r="D174" s="132"/>
      <c r="E174" s="133"/>
      <c r="F174" s="118" t="str">
        <f>VLOOKUP(B174,[18]Лист_1!$A$1:$J$65536,COLUMN([18]Лист_1!$H$9),0)</f>
        <v>больше 50</v>
      </c>
    </row>
    <row r="175" spans="1:6">
      <c r="A175" s="132" t="s">
        <v>3339</v>
      </c>
      <c r="B175" s="95" t="s">
        <v>3353</v>
      </c>
      <c r="C175" s="95" t="s">
        <v>3354</v>
      </c>
      <c r="D175" s="132" t="s">
        <v>3364</v>
      </c>
      <c r="E175" s="133">
        <f>VLOOKUP(A175,'[24]КРАТКИЙ ПРАЙС СПЛИТЫ'!$A:$L,COLUMN('[24]КРАТКИЙ ПРАЙС СПЛИТЫ'!$J$7),0)</f>
        <v>57590</v>
      </c>
      <c r="F175" s="118" t="str">
        <f>VLOOKUP(B175,[18]Лист_1!$A$1:$J$65536,COLUMN([18]Лист_1!$H$9),0)</f>
        <v>больше 50</v>
      </c>
    </row>
    <row r="176" spans="1:6">
      <c r="A176" s="132"/>
      <c r="B176" s="95" t="s">
        <v>3355</v>
      </c>
      <c r="C176" s="95" t="s">
        <v>3356</v>
      </c>
      <c r="D176" s="132"/>
      <c r="E176" s="133"/>
      <c r="F176" s="118" t="str">
        <f>VLOOKUP(B176,[18]Лист_1!$A$1:$J$65536,COLUMN([18]Лист_1!$H$9),0)</f>
        <v>больше 50</v>
      </c>
    </row>
    <row r="177" spans="1:6">
      <c r="A177" s="132" t="s">
        <v>3340</v>
      </c>
      <c r="B177" s="95" t="s">
        <v>3357</v>
      </c>
      <c r="C177" s="95" t="s">
        <v>3358</v>
      </c>
      <c r="D177" s="132" t="s">
        <v>3365</v>
      </c>
      <c r="E177" s="133">
        <f>VLOOKUP(A177,'[24]КРАТКИЙ ПРАЙС СПЛИТЫ'!$A:$L,COLUMN('[24]КРАТКИЙ ПРАЙС СПЛИТЫ'!$J$7),0)</f>
        <v>72990</v>
      </c>
      <c r="F177" s="118" t="str">
        <f>VLOOKUP(B177,[18]Лист_1!$A$1:$J$65536,COLUMN([18]Лист_1!$H$9),0)</f>
        <v>больше 50</v>
      </c>
    </row>
    <row r="178" spans="1:6">
      <c r="A178" s="132"/>
      <c r="B178" s="95" t="s">
        <v>3359</v>
      </c>
      <c r="C178" s="95" t="s">
        <v>3360</v>
      </c>
      <c r="D178" s="132"/>
      <c r="E178" s="133"/>
      <c r="F178" s="118" t="str">
        <f>VLOOKUP(B178,[18]Лист_1!$A$1:$J$65536,COLUMN([18]Лист_1!$H$9),0)</f>
        <v>больше 50</v>
      </c>
    </row>
    <row r="179" spans="1:6">
      <c r="A179" s="134" t="s">
        <v>3598</v>
      </c>
      <c r="B179" s="134"/>
      <c r="C179" s="134"/>
      <c r="D179" s="134"/>
      <c r="E179" s="134"/>
      <c r="F179" s="134"/>
    </row>
    <row r="180" spans="1:6">
      <c r="A180" s="132" t="s">
        <v>3366</v>
      </c>
      <c r="B180" s="95" t="s">
        <v>3372</v>
      </c>
      <c r="C180" s="95" t="s">
        <v>3373</v>
      </c>
      <c r="D180" s="132" t="s">
        <v>3396</v>
      </c>
      <c r="E180" s="133">
        <f>VLOOKUP(A180,'[24]КРАТКИЙ ПРАЙС СПЛИТЫ'!$A:$L,COLUMN('[24]КРАТКИЙ ПРАЙС СПЛИТЫ'!$J$7),0)</f>
        <v>27990</v>
      </c>
      <c r="F180" s="118" t="str">
        <f>VLOOKUP(B180,[18]Лист_1!$A$1:$J$65536,COLUMN([18]Лист_1!$H$9),0)</f>
        <v>больше 50</v>
      </c>
    </row>
    <row r="181" spans="1:6">
      <c r="A181" s="132"/>
      <c r="B181" s="95" t="s">
        <v>3374</v>
      </c>
      <c r="C181" s="95" t="s">
        <v>3375</v>
      </c>
      <c r="D181" s="132"/>
      <c r="E181" s="133"/>
      <c r="F181" s="118" t="str">
        <f>VLOOKUP(B181,[18]Лист_1!$A$1:$J$65536,COLUMN([18]Лист_1!$H$9),0)</f>
        <v>больше 50</v>
      </c>
    </row>
    <row r="182" spans="1:6">
      <c r="A182" s="132" t="s">
        <v>3367</v>
      </c>
      <c r="B182" s="95" t="s">
        <v>3376</v>
      </c>
      <c r="C182" s="95" t="s">
        <v>3377</v>
      </c>
      <c r="D182" s="132" t="s">
        <v>3397</v>
      </c>
      <c r="E182" s="133">
        <f>VLOOKUP(A182,'[24]КРАТКИЙ ПРАЙС СПЛИТЫ'!$A:$L,COLUMN('[24]КРАТКИЙ ПРАЙС СПЛИТЫ'!$J$7),0)</f>
        <v>30360</v>
      </c>
      <c r="F182" s="118" t="str">
        <f>VLOOKUP(B182,[18]Лист_1!$A$1:$J$65536,COLUMN([18]Лист_1!$H$9),0)</f>
        <v>больше 50</v>
      </c>
    </row>
    <row r="183" spans="1:6">
      <c r="A183" s="132"/>
      <c r="B183" s="95" t="s">
        <v>3378</v>
      </c>
      <c r="C183" s="95" t="s">
        <v>3379</v>
      </c>
      <c r="D183" s="132"/>
      <c r="E183" s="133"/>
      <c r="F183" s="118" t="str">
        <f>VLOOKUP(B183,[18]Лист_1!$A$1:$J$65536,COLUMN([18]Лист_1!$H$9),0)</f>
        <v>больше 50</v>
      </c>
    </row>
    <row r="184" spans="1:6">
      <c r="A184" s="132" t="s">
        <v>3368</v>
      </c>
      <c r="B184" s="95" t="s">
        <v>3380</v>
      </c>
      <c r="C184" s="95" t="s">
        <v>3381</v>
      </c>
      <c r="D184" s="132" t="s">
        <v>3398</v>
      </c>
      <c r="E184" s="133">
        <f>VLOOKUP(A184,'[24]КРАТКИЙ ПРАЙС СПЛИТЫ'!$A:$L,COLUMN('[24]КРАТКИЙ ПРАЙС СПЛИТЫ'!$J$7),0)</f>
        <v>40990</v>
      </c>
      <c r="F184" s="118" t="str">
        <f>VLOOKUP(B184,[18]Лист_1!$A$1:$J$65536,COLUMN([18]Лист_1!$H$9),0)</f>
        <v>больше 50</v>
      </c>
    </row>
    <row r="185" spans="1:6">
      <c r="A185" s="132"/>
      <c r="B185" s="95" t="s">
        <v>3382</v>
      </c>
      <c r="C185" s="95" t="s">
        <v>3383</v>
      </c>
      <c r="D185" s="132"/>
      <c r="E185" s="133"/>
      <c r="F185" s="118" t="str">
        <f>VLOOKUP(B185,[18]Лист_1!$A$1:$J$65536,COLUMN([18]Лист_1!$H$9),0)</f>
        <v>больше 50</v>
      </c>
    </row>
    <row r="186" spans="1:6">
      <c r="A186" s="132" t="s">
        <v>3369</v>
      </c>
      <c r="B186" s="95" t="s">
        <v>3384</v>
      </c>
      <c r="C186" s="95" t="s">
        <v>3385</v>
      </c>
      <c r="D186" s="132" t="s">
        <v>3399</v>
      </c>
      <c r="E186" s="133">
        <f>VLOOKUP(A186,'[24]КРАТКИЙ ПРАЙС СПЛИТЫ'!$A:$L,COLUMN('[24]КРАТКИЙ ПРАЙС СПЛИТЫ'!$J$7),0)</f>
        <v>66290</v>
      </c>
      <c r="F186" s="118" t="str">
        <f>VLOOKUP(B186,[18]Лист_1!$A$1:$J$65536,COLUMN([18]Лист_1!$H$9),0)</f>
        <v>больше 50</v>
      </c>
    </row>
    <row r="187" spans="1:6">
      <c r="A187" s="132"/>
      <c r="B187" s="95" t="s">
        <v>3386</v>
      </c>
      <c r="C187" s="95" t="s">
        <v>3387</v>
      </c>
      <c r="D187" s="132"/>
      <c r="E187" s="133"/>
      <c r="F187" s="118" t="str">
        <f>VLOOKUP(B187,[18]Лист_1!$A$1:$J$65536,COLUMN([18]Лист_1!$H$9),0)</f>
        <v>больше 50</v>
      </c>
    </row>
    <row r="188" spans="1:6">
      <c r="A188" s="132" t="s">
        <v>3370</v>
      </c>
      <c r="B188" s="95" t="s">
        <v>3388</v>
      </c>
      <c r="C188" s="95" t="s">
        <v>3389</v>
      </c>
      <c r="D188" s="132" t="s">
        <v>3400</v>
      </c>
      <c r="E188" s="133">
        <f>VLOOKUP(A188,'[24]КРАТКИЙ ПРАЙС СПЛИТЫ'!$A:$L,COLUMN('[24]КРАТКИЙ ПРАЙС СПЛИТЫ'!$J$7),0)</f>
        <v>82490</v>
      </c>
      <c r="F188" s="118" t="str">
        <f>VLOOKUP(B188,[18]Лист_1!$A$1:$J$65536,COLUMN([18]Лист_1!$H$9),0)</f>
        <v>больше 50</v>
      </c>
    </row>
    <row r="189" spans="1:6">
      <c r="A189" s="132"/>
      <c r="B189" s="95" t="s">
        <v>3390</v>
      </c>
      <c r="C189" s="95" t="s">
        <v>3391</v>
      </c>
      <c r="D189" s="132"/>
      <c r="E189" s="133"/>
      <c r="F189" s="118" t="str">
        <f>VLOOKUP(B189,[18]Лист_1!$A$1:$J$65536,COLUMN([18]Лист_1!$H$9),0)</f>
        <v>больше 50</v>
      </c>
    </row>
    <row r="190" spans="1:6">
      <c r="A190" s="132" t="s">
        <v>3371</v>
      </c>
      <c r="B190" s="95" t="s">
        <v>3392</v>
      </c>
      <c r="C190" s="95" t="s">
        <v>3393</v>
      </c>
      <c r="D190" s="132" t="s">
        <v>3401</v>
      </c>
      <c r="E190" s="133">
        <f>VLOOKUP(A190,'[24]КРАТКИЙ ПРАЙС СПЛИТЫ'!$A:$L,COLUMN('[24]КРАТКИЙ ПРАЙС СПЛИТЫ'!$J$7),0)</f>
        <v>133990</v>
      </c>
      <c r="F190" s="118" t="str">
        <f>VLOOKUP(B190,[18]Лист_1!$A$1:$J$65536,COLUMN([18]Лист_1!$H$9),0)</f>
        <v>больше 50</v>
      </c>
    </row>
    <row r="191" spans="1:6">
      <c r="A191" s="132"/>
      <c r="B191" s="95" t="s">
        <v>3394</v>
      </c>
      <c r="C191" s="95" t="s">
        <v>3395</v>
      </c>
      <c r="D191" s="132"/>
      <c r="E191" s="133"/>
      <c r="F191" s="118" t="str">
        <f>VLOOKUP(B191,[18]Лист_1!$A$1:$J$65536,COLUMN([18]Лист_1!$H$9),0)</f>
        <v>больше 50</v>
      </c>
    </row>
    <row r="192" spans="1:6">
      <c r="A192" s="134" t="s">
        <v>7174</v>
      </c>
      <c r="B192" s="134"/>
      <c r="C192" s="134"/>
      <c r="D192" s="134"/>
      <c r="E192" s="134"/>
      <c r="F192" s="134"/>
    </row>
    <row r="193" spans="1:6">
      <c r="A193" s="132" t="s">
        <v>3402</v>
      </c>
      <c r="B193" s="95" t="s">
        <v>3408</v>
      </c>
      <c r="C193" s="95" t="s">
        <v>3409</v>
      </c>
      <c r="D193" s="132" t="s">
        <v>3432</v>
      </c>
      <c r="E193" s="133">
        <f>VLOOKUP(A193,'[24]КРАТКИЙ ПРАЙС СПЛИТЫ'!$A:$L,COLUMN('[24]КРАТКИЙ ПРАЙС СПЛИТЫ'!$J$7),0)</f>
        <v>23490</v>
      </c>
      <c r="F193" s="118" t="str">
        <f>VLOOKUP(B193,[18]Лист_1!$A$1:$J$65536,COLUMN([18]Лист_1!$H$9),0)</f>
        <v>больше 50</v>
      </c>
    </row>
    <row r="194" spans="1:6">
      <c r="A194" s="132"/>
      <c r="B194" s="95" t="s">
        <v>3410</v>
      </c>
      <c r="C194" s="95" t="s">
        <v>3411</v>
      </c>
      <c r="D194" s="132"/>
      <c r="E194" s="133"/>
      <c r="F194" s="118" t="str">
        <f>VLOOKUP(B194,[18]Лист_1!$A$1:$J$65536,COLUMN([18]Лист_1!$H$9),0)</f>
        <v>больше 50</v>
      </c>
    </row>
    <row r="195" spans="1:6">
      <c r="A195" s="132" t="s">
        <v>3403</v>
      </c>
      <c r="B195" s="95" t="s">
        <v>3412</v>
      </c>
      <c r="C195" s="95" t="s">
        <v>3413</v>
      </c>
      <c r="D195" s="132" t="s">
        <v>3433</v>
      </c>
      <c r="E195" s="133">
        <f>VLOOKUP(A195,'[24]КРАТКИЙ ПРАЙС СПЛИТЫ'!$A:$L,COLUMN('[24]КРАТКИЙ ПРАЙС СПЛИТЫ'!$J$7),0)</f>
        <v>25590</v>
      </c>
      <c r="F195" s="118" t="str">
        <f>VLOOKUP(B195,[18]Лист_1!$A$1:$J$65536,COLUMN([18]Лист_1!$H$9),0)</f>
        <v>больше 50</v>
      </c>
    </row>
    <row r="196" spans="1:6">
      <c r="A196" s="132"/>
      <c r="B196" s="95" t="s">
        <v>3414</v>
      </c>
      <c r="C196" s="95" t="s">
        <v>3415</v>
      </c>
      <c r="D196" s="132"/>
      <c r="E196" s="133"/>
      <c r="F196" s="118" t="str">
        <f>VLOOKUP(B196,[18]Лист_1!$A$1:$J$65536,COLUMN([18]Лист_1!$H$9),0)</f>
        <v>больше 50</v>
      </c>
    </row>
    <row r="197" spans="1:6">
      <c r="A197" s="132" t="s">
        <v>3404</v>
      </c>
      <c r="B197" s="95" t="s">
        <v>3416</v>
      </c>
      <c r="C197" s="95" t="s">
        <v>3417</v>
      </c>
      <c r="D197" s="132" t="s">
        <v>3434</v>
      </c>
      <c r="E197" s="133">
        <f>VLOOKUP(A197,'[24]КРАТКИЙ ПРАЙС СПЛИТЫ'!$A:$L,COLUMN('[24]КРАТКИЙ ПРАЙС СПЛИТЫ'!$J$7),0)</f>
        <v>34990</v>
      </c>
      <c r="F197" s="118">
        <f>VLOOKUP(B197,[18]Лист_1!$A$1:$J$65536,COLUMN([18]Лист_1!$H$9),0)</f>
        <v>4</v>
      </c>
    </row>
    <row r="198" spans="1:6">
      <c r="A198" s="132"/>
      <c r="B198" s="95" t="s">
        <v>3418</v>
      </c>
      <c r="C198" s="95" t="s">
        <v>3419</v>
      </c>
      <c r="D198" s="132"/>
      <c r="E198" s="133"/>
      <c r="F198" s="118">
        <f>VLOOKUP(B198,[18]Лист_1!$A$1:$J$65536,COLUMN([18]Лист_1!$H$9),0)</f>
        <v>2</v>
      </c>
    </row>
    <row r="199" spans="1:6">
      <c r="A199" s="132" t="s">
        <v>3405</v>
      </c>
      <c r="B199" s="95" t="s">
        <v>3420</v>
      </c>
      <c r="C199" s="95" t="s">
        <v>3421</v>
      </c>
      <c r="D199" s="132" t="s">
        <v>3435</v>
      </c>
      <c r="E199" s="133">
        <f>VLOOKUP(A199,'[24]КРАТКИЙ ПРАЙС СПЛИТЫ'!$A:$L,COLUMN('[24]КРАТКИЙ ПРАЙС СПЛИТЫ'!$J$7),0)</f>
        <v>57590</v>
      </c>
      <c r="F199" s="118" t="str">
        <f>VLOOKUP(B199,[18]Лист_1!$A$1:$J$65536,COLUMN([18]Лист_1!$H$9),0)</f>
        <v>больше 50</v>
      </c>
    </row>
    <row r="200" spans="1:6">
      <c r="A200" s="132"/>
      <c r="B200" s="95" t="s">
        <v>3422</v>
      </c>
      <c r="C200" s="95" t="s">
        <v>3423</v>
      </c>
      <c r="D200" s="132"/>
      <c r="E200" s="133"/>
      <c r="F200" s="118">
        <f>VLOOKUP(B200,[18]Лист_1!$A$1:$J$65536,COLUMN([18]Лист_1!$H$9),0)</f>
        <v>44</v>
      </c>
    </row>
    <row r="201" spans="1:6">
      <c r="A201" s="132" t="s">
        <v>3406</v>
      </c>
      <c r="B201" s="95" t="s">
        <v>3424</v>
      </c>
      <c r="C201" s="95" t="s">
        <v>3425</v>
      </c>
      <c r="D201" s="132" t="s">
        <v>3436</v>
      </c>
      <c r="E201" s="133">
        <f>VLOOKUP(A201,'[24]КРАТКИЙ ПРАЙС СПЛИТЫ'!$A:$L,COLUMN('[24]КРАТКИЙ ПРАЙС СПЛИТЫ'!$J$7),0)</f>
        <v>72990</v>
      </c>
      <c r="F201" s="118">
        <f>VLOOKUP(B201,[18]Лист_1!$A$1:$J$65536,COLUMN([18]Лист_1!$H$9),0)</f>
        <v>36</v>
      </c>
    </row>
    <row r="202" spans="1:6">
      <c r="A202" s="132"/>
      <c r="B202" s="95" t="s">
        <v>3426</v>
      </c>
      <c r="C202" s="95" t="s">
        <v>3427</v>
      </c>
      <c r="D202" s="132"/>
      <c r="E202" s="133"/>
      <c r="F202" s="118">
        <f>VLOOKUP(B202,[18]Лист_1!$A$1:$J$65536,COLUMN([18]Лист_1!$H$9),0)</f>
        <v>24</v>
      </c>
    </row>
    <row r="203" spans="1:6">
      <c r="A203" s="132" t="s">
        <v>3407</v>
      </c>
      <c r="B203" s="95" t="s">
        <v>3428</v>
      </c>
      <c r="C203" s="95" t="s">
        <v>3429</v>
      </c>
      <c r="D203" s="132" t="s">
        <v>3437</v>
      </c>
      <c r="E203" s="133">
        <f>VLOOKUP(A203,'[24]КРАТКИЙ ПРАЙС СПЛИТЫ'!$A:$L,COLUMN('[24]КРАТКИЙ ПРАЙС СПЛИТЫ'!$J$7),0)</f>
        <v>85390</v>
      </c>
      <c r="F203" s="118">
        <f>VLOOKUP(B203,[18]Лист_1!$A$1:$J$65536,COLUMN([18]Лист_1!$H$9),0)</f>
        <v>12</v>
      </c>
    </row>
    <row r="204" spans="1:6">
      <c r="A204" s="132"/>
      <c r="B204" s="95" t="s">
        <v>3430</v>
      </c>
      <c r="C204" s="95" t="s">
        <v>3431</v>
      </c>
      <c r="D204" s="132"/>
      <c r="E204" s="133"/>
      <c r="F204" s="118">
        <f>VLOOKUP(B204,[18]Лист_1!$A$1:$J$65536,COLUMN([18]Лист_1!$H$9),0)</f>
        <v>11</v>
      </c>
    </row>
    <row r="205" spans="1:6">
      <c r="A205" s="134" t="s">
        <v>3599</v>
      </c>
      <c r="B205" s="134"/>
      <c r="C205" s="134"/>
      <c r="D205" s="134"/>
      <c r="E205" s="134"/>
      <c r="F205" s="134"/>
    </row>
    <row r="206" spans="1:6">
      <c r="A206" s="132" t="s">
        <v>3438</v>
      </c>
      <c r="B206" s="95" t="s">
        <v>3443</v>
      </c>
      <c r="C206" s="95" t="s">
        <v>3444</v>
      </c>
      <c r="D206" s="132" t="s">
        <v>3463</v>
      </c>
      <c r="E206" s="133">
        <f>VLOOKUP(A206,'[24]КРАТКИЙ ПРАЙС СПЛИТЫ'!$A:$L,COLUMN('[24]КРАТКИЙ ПРАЙС СПЛИТЫ'!$J$7),0)</f>
        <v>27490</v>
      </c>
      <c r="F206" s="118">
        <f>VLOOKUP(B206,[18]Лист_1!$A$1:$J$65536,COLUMN([18]Лист_1!$H$9),0)</f>
        <v>49</v>
      </c>
    </row>
    <row r="207" spans="1:6">
      <c r="A207" s="132"/>
      <c r="B207" s="95" t="s">
        <v>3445</v>
      </c>
      <c r="C207" s="95" t="s">
        <v>3446</v>
      </c>
      <c r="D207" s="132"/>
      <c r="E207" s="133"/>
      <c r="F207" s="118">
        <f>VLOOKUP(B207,[18]Лист_1!$A$1:$J$65536,COLUMN([18]Лист_1!$H$9),0)</f>
        <v>49</v>
      </c>
    </row>
    <row r="208" spans="1:6">
      <c r="A208" s="132" t="s">
        <v>3439</v>
      </c>
      <c r="B208" s="95" t="s">
        <v>3447</v>
      </c>
      <c r="C208" s="95" t="s">
        <v>3448</v>
      </c>
      <c r="D208" s="132" t="s">
        <v>3464</v>
      </c>
      <c r="E208" s="133">
        <f>VLOOKUP(A208,'[24]КРАТКИЙ ПРАЙС СПЛИТЫ'!$A:$L,COLUMN('[24]КРАТКИЙ ПРАЙС СПЛИТЫ'!$J$7),0)</f>
        <v>29790</v>
      </c>
      <c r="F208" s="118" t="str">
        <f>VLOOKUP(B208,[18]Лист_1!$A$1:$J$65536,COLUMN([18]Лист_1!$H$9),0)</f>
        <v>больше 50</v>
      </c>
    </row>
    <row r="209" spans="1:6">
      <c r="A209" s="132"/>
      <c r="B209" s="95" t="s">
        <v>3449</v>
      </c>
      <c r="C209" s="95" t="s">
        <v>3450</v>
      </c>
      <c r="D209" s="132"/>
      <c r="E209" s="133"/>
      <c r="F209" s="118" t="str">
        <f>VLOOKUP(B209,[18]Лист_1!$A$1:$J$65536,COLUMN([18]Лист_1!$H$9),0)</f>
        <v>больше 50</v>
      </c>
    </row>
    <row r="210" spans="1:6">
      <c r="A210" s="132" t="s">
        <v>3440</v>
      </c>
      <c r="B210" s="95" t="s">
        <v>3451</v>
      </c>
      <c r="C210" s="95" t="s">
        <v>3452</v>
      </c>
      <c r="D210" s="132" t="s">
        <v>3465</v>
      </c>
      <c r="E210" s="133">
        <f>VLOOKUP(A210,'[24]КРАТКИЙ ПРАЙС СПЛИТЫ'!$A:$L,COLUMN('[24]КРАТКИЙ ПРАЙС СПЛИТЫ'!$J$7),0)</f>
        <v>40390</v>
      </c>
      <c r="F210" s="118" t="str">
        <f>VLOOKUP(B210,[18]Лист_1!$A$1:$J$65536,COLUMN([18]Лист_1!$H$9),0)</f>
        <v>больше 50</v>
      </c>
    </row>
    <row r="211" spans="1:6">
      <c r="A211" s="132"/>
      <c r="B211" s="95" t="s">
        <v>3453</v>
      </c>
      <c r="C211" s="95" t="s">
        <v>3454</v>
      </c>
      <c r="D211" s="132"/>
      <c r="E211" s="133"/>
      <c r="F211" s="118" t="str">
        <f>VLOOKUP(B211,[18]Лист_1!$A$1:$J$65536,COLUMN([18]Лист_1!$H$9),0)</f>
        <v>больше 50</v>
      </c>
    </row>
    <row r="212" spans="1:6">
      <c r="A212" s="132" t="s">
        <v>3441</v>
      </c>
      <c r="B212" s="95" t="s">
        <v>3455</v>
      </c>
      <c r="C212" s="95" t="s">
        <v>3456</v>
      </c>
      <c r="D212" s="132" t="s">
        <v>3466</v>
      </c>
      <c r="E212" s="133">
        <f>VLOOKUP(A212,'[24]КРАТКИЙ ПРАЙС СПЛИТЫ'!$A:$L,COLUMN('[24]КРАТКИЙ ПРАЙС СПЛИТЫ'!$J$7),0)</f>
        <v>65290</v>
      </c>
      <c r="F212" s="118" t="str">
        <f>VLOOKUP(B212,[18]Лист_1!$A$1:$J$65536,COLUMN([18]Лист_1!$H$9),0)</f>
        <v>больше 50</v>
      </c>
    </row>
    <row r="213" spans="1:6">
      <c r="A213" s="132"/>
      <c r="B213" s="95" t="s">
        <v>3457</v>
      </c>
      <c r="C213" s="95" t="s">
        <v>3458</v>
      </c>
      <c r="D213" s="132"/>
      <c r="E213" s="133"/>
      <c r="F213" s="118" t="str">
        <f>VLOOKUP(B213,[18]Лист_1!$A$1:$J$65536,COLUMN([18]Лист_1!$H$9),0)</f>
        <v>больше 50</v>
      </c>
    </row>
    <row r="214" spans="1:6">
      <c r="A214" s="132" t="s">
        <v>3442</v>
      </c>
      <c r="B214" s="95" t="s">
        <v>3459</v>
      </c>
      <c r="C214" s="95" t="s">
        <v>3460</v>
      </c>
      <c r="D214" s="132" t="s">
        <v>3467</v>
      </c>
      <c r="E214" s="133">
        <f>VLOOKUP(A214,'[24]КРАТКИЙ ПРАЙС СПЛИТЫ'!$A:$L,COLUMN('[24]КРАТКИЙ ПРАЙС СПЛИТЫ'!$J$7),0)</f>
        <v>81190</v>
      </c>
      <c r="F214" s="118" t="str">
        <f>VLOOKUP(B214,[18]Лист_1!$A$1:$J$65536,COLUMN([18]Лист_1!$H$9),0)</f>
        <v>больше 50</v>
      </c>
    </row>
    <row r="215" spans="1:6">
      <c r="A215" s="132"/>
      <c r="B215" s="95" t="s">
        <v>3461</v>
      </c>
      <c r="C215" s="95" t="s">
        <v>3462</v>
      </c>
      <c r="D215" s="132"/>
      <c r="E215" s="133"/>
      <c r="F215" s="118" t="str">
        <f>VLOOKUP(B215,[18]Лист_1!$A$1:$J$65536,COLUMN([18]Лист_1!$H$9),0)</f>
        <v>больше 50</v>
      </c>
    </row>
    <row r="216" spans="1:6">
      <c r="A216" s="134" t="s">
        <v>3600</v>
      </c>
      <c r="B216" s="134"/>
      <c r="C216" s="134"/>
      <c r="D216" s="134"/>
      <c r="E216" s="134"/>
      <c r="F216" s="134"/>
    </row>
    <row r="217" spans="1:6">
      <c r="A217" s="132" t="s">
        <v>3468</v>
      </c>
      <c r="B217" s="95" t="s">
        <v>3473</v>
      </c>
      <c r="C217" s="95" t="s">
        <v>3474</v>
      </c>
      <c r="D217" s="132" t="s">
        <v>3493</v>
      </c>
      <c r="E217" s="133">
        <f>VLOOKUP(A217,'[24]КРАТКИЙ ПРАЙС СПЛИТЫ'!$A:$L,COLUMN('[24]КРАТКИЙ ПРАЙС СПЛИТЫ'!$J$7),0)</f>
        <v>24490</v>
      </c>
      <c r="F217" s="118" t="str">
        <f>VLOOKUP(B217,[18]Лист_1!$A$1:$J$65536,COLUMN([18]Лист_1!$H$9),0)</f>
        <v>больше 50</v>
      </c>
    </row>
    <row r="218" spans="1:6">
      <c r="A218" s="132"/>
      <c r="B218" s="95" t="s">
        <v>3475</v>
      </c>
      <c r="C218" s="95" t="s">
        <v>3476</v>
      </c>
      <c r="D218" s="132"/>
      <c r="E218" s="133"/>
      <c r="F218" s="118" t="str">
        <f>VLOOKUP(B218,[18]Лист_1!$A$1:$J$65536,COLUMN([18]Лист_1!$H$9),0)</f>
        <v>больше 50</v>
      </c>
    </row>
    <row r="219" spans="1:6">
      <c r="A219" s="132" t="s">
        <v>3469</v>
      </c>
      <c r="B219" s="95" t="s">
        <v>3477</v>
      </c>
      <c r="C219" s="95" t="s">
        <v>3478</v>
      </c>
      <c r="D219" s="132" t="s">
        <v>3494</v>
      </c>
      <c r="E219" s="133">
        <f>VLOOKUP(A219,'[24]КРАТКИЙ ПРАЙС СПЛИТЫ'!$A:$L,COLUMN('[24]КРАТКИЙ ПРАЙС СПЛИТЫ'!$J$7),0)</f>
        <v>26790</v>
      </c>
      <c r="F219" s="118" t="str">
        <f>VLOOKUP(B219,[18]Лист_1!$A$1:$J$65536,COLUMN([18]Лист_1!$H$9),0)</f>
        <v>больше 50</v>
      </c>
    </row>
    <row r="220" spans="1:6">
      <c r="A220" s="132"/>
      <c r="B220" s="95" t="s">
        <v>3479</v>
      </c>
      <c r="C220" s="95" t="s">
        <v>3480</v>
      </c>
      <c r="D220" s="132"/>
      <c r="E220" s="133"/>
      <c r="F220" s="118" t="str">
        <f>VLOOKUP(B220,[18]Лист_1!$A$1:$J$65536,COLUMN([18]Лист_1!$H$9),0)</f>
        <v>больше 50</v>
      </c>
    </row>
    <row r="221" spans="1:6">
      <c r="A221" s="132" t="s">
        <v>3470</v>
      </c>
      <c r="B221" s="95" t="s">
        <v>3481</v>
      </c>
      <c r="C221" s="95" t="s">
        <v>3482</v>
      </c>
      <c r="D221" s="132" t="s">
        <v>3495</v>
      </c>
      <c r="E221" s="133">
        <f>VLOOKUP(A221,'[24]КРАТКИЙ ПРАЙС СПЛИТЫ'!$A:$L,COLUMN('[24]КРАТКИЙ ПРАЙС СПЛИТЫ'!$J$7),0)</f>
        <v>36390</v>
      </c>
      <c r="F221" s="118">
        <f>VLOOKUP(B221,[18]Лист_1!$A$1:$J$65536,COLUMN([18]Лист_1!$H$9),0)</f>
        <v>1</v>
      </c>
    </row>
    <row r="222" spans="1:6">
      <c r="A222" s="132"/>
      <c r="B222" s="95" t="s">
        <v>3483</v>
      </c>
      <c r="C222" s="95" t="s">
        <v>3484</v>
      </c>
      <c r="D222" s="132"/>
      <c r="E222" s="133"/>
      <c r="F222" s="118">
        <f>VLOOKUP(B222,[18]Лист_1!$A$1:$J$65536,COLUMN([18]Лист_1!$H$9),0)</f>
        <v>3</v>
      </c>
    </row>
    <row r="223" spans="1:6">
      <c r="A223" s="132" t="s">
        <v>3471</v>
      </c>
      <c r="B223" s="95" t="s">
        <v>3485</v>
      </c>
      <c r="C223" s="95" t="s">
        <v>3486</v>
      </c>
      <c r="D223" s="132" t="s">
        <v>3496</v>
      </c>
      <c r="E223" s="133">
        <f>VLOOKUP(A223,'[24]КРАТКИЙ ПРАЙС СПЛИТЫ'!$A:$L,COLUMN('[24]КРАТКИЙ ПРАЙС СПЛИТЫ'!$J$7),0)</f>
        <v>59690</v>
      </c>
      <c r="F223" s="118">
        <f>VLOOKUP(B223,[18]Лист_1!$A$1:$J$65536,COLUMN([18]Лист_1!$H$9),0)</f>
        <v>29</v>
      </c>
    </row>
    <row r="224" spans="1:6">
      <c r="A224" s="132"/>
      <c r="B224" s="95" t="s">
        <v>3487</v>
      </c>
      <c r="C224" s="95" t="s">
        <v>3488</v>
      </c>
      <c r="D224" s="132"/>
      <c r="E224" s="133"/>
      <c r="F224" s="118">
        <f>VLOOKUP(B224,[18]Лист_1!$A$1:$J$65536,COLUMN([18]Лист_1!$H$9),0)</f>
        <v>40</v>
      </c>
    </row>
    <row r="225" spans="1:6">
      <c r="A225" s="132" t="s">
        <v>3472</v>
      </c>
      <c r="B225" s="95" t="s">
        <v>3489</v>
      </c>
      <c r="C225" s="95" t="s">
        <v>3490</v>
      </c>
      <c r="D225" s="132" t="s">
        <v>3497</v>
      </c>
      <c r="E225" s="133">
        <f>VLOOKUP(A225,'[24]КРАТКИЙ ПРАЙС СПЛИТЫ'!$A:$L,COLUMN('[24]КРАТКИЙ ПРАЙС СПЛИТЫ'!$J$7),0)</f>
        <v>75790</v>
      </c>
      <c r="F225" s="118">
        <f>VLOOKUP(B225,[18]Лист_1!$A$1:$J$65536,COLUMN([18]Лист_1!$H$9),0)</f>
        <v>9</v>
      </c>
    </row>
    <row r="226" spans="1:6">
      <c r="A226" s="132"/>
      <c r="B226" s="95" t="s">
        <v>3491</v>
      </c>
      <c r="C226" s="95" t="s">
        <v>3492</v>
      </c>
      <c r="D226" s="132"/>
      <c r="E226" s="133"/>
      <c r="F226" s="118">
        <f>VLOOKUP(B226,[18]Лист_1!$A$1:$J$65536,COLUMN([18]Лист_1!$H$9),0)</f>
        <v>5</v>
      </c>
    </row>
    <row r="227" spans="1:6">
      <c r="A227" s="134" t="s">
        <v>3601</v>
      </c>
      <c r="B227" s="134"/>
      <c r="C227" s="134"/>
      <c r="D227" s="134"/>
      <c r="E227" s="134"/>
      <c r="F227" s="134"/>
    </row>
    <row r="228" spans="1:6">
      <c r="A228" s="132" t="s">
        <v>3498</v>
      </c>
      <c r="B228" s="95" t="s">
        <v>3503</v>
      </c>
      <c r="C228" s="95" t="s">
        <v>3504</v>
      </c>
      <c r="D228" s="132" t="s">
        <v>3523</v>
      </c>
      <c r="E228" s="133">
        <f>VLOOKUP(A228,'[24]КРАТКИЙ ПРАЙС СПЛИТЫ'!$A:$L,COLUMN('[24]КРАТКИЙ ПРАЙС СПЛИТЫ'!$J$7),0)</f>
        <v>25390</v>
      </c>
      <c r="F228" s="118" t="str">
        <f>VLOOKUP(B228,[18]Лист_1!$A$1:$J$65536,COLUMN([18]Лист_1!$H$9),0)</f>
        <v>больше 50</v>
      </c>
    </row>
    <row r="229" spans="1:6">
      <c r="A229" s="132"/>
      <c r="B229" s="95" t="s">
        <v>3505</v>
      </c>
      <c r="C229" s="95" t="s">
        <v>3506</v>
      </c>
      <c r="D229" s="132"/>
      <c r="E229" s="133"/>
      <c r="F229" s="118" t="str">
        <f>VLOOKUP(B229,[18]Лист_1!$A$1:$J$65536,COLUMN([18]Лист_1!$H$9),0)</f>
        <v>больше 50</v>
      </c>
    </row>
    <row r="230" spans="1:6">
      <c r="A230" s="132" t="s">
        <v>3499</v>
      </c>
      <c r="B230" s="95" t="s">
        <v>3507</v>
      </c>
      <c r="C230" s="95" t="s">
        <v>3508</v>
      </c>
      <c r="D230" s="132" t="s">
        <v>3524</v>
      </c>
      <c r="E230" s="133">
        <f>VLOOKUP(A230,'[24]КРАТКИЙ ПРАЙС СПЛИТЫ'!$A:$L,COLUMN('[24]КРАТКИЙ ПРАЙС СПЛИТЫ'!$J$7),0)</f>
        <v>27790</v>
      </c>
      <c r="F230" s="118" t="str">
        <f>VLOOKUP(B230,[18]Лист_1!$A$1:$J$65536,COLUMN([18]Лист_1!$H$9),0)</f>
        <v>больше 50</v>
      </c>
    </row>
    <row r="231" spans="1:6">
      <c r="A231" s="132"/>
      <c r="B231" s="95" t="s">
        <v>3509</v>
      </c>
      <c r="C231" s="95" t="s">
        <v>3510</v>
      </c>
      <c r="D231" s="132"/>
      <c r="E231" s="133"/>
      <c r="F231" s="118" t="str">
        <f>VLOOKUP(B231,[18]Лист_1!$A$1:$J$65536,COLUMN([18]Лист_1!$H$9),0)</f>
        <v>больше 50</v>
      </c>
    </row>
    <row r="232" spans="1:6">
      <c r="A232" s="132" t="s">
        <v>3500</v>
      </c>
      <c r="B232" s="95" t="s">
        <v>3511</v>
      </c>
      <c r="C232" s="95" t="s">
        <v>3512</v>
      </c>
      <c r="D232" s="132" t="s">
        <v>3525</v>
      </c>
      <c r="E232" s="133">
        <f>VLOOKUP(A232,'[24]КРАТКИЙ ПРАЙС СПЛИТЫ'!$A:$L,COLUMN('[24]КРАТКИЙ ПРАЙС СПЛИТЫ'!$J$7),0)</f>
        <v>37790</v>
      </c>
      <c r="F232" s="118" t="str">
        <f>VLOOKUP(B232,[18]Лист_1!$A$1:$J$65536,COLUMN([18]Лист_1!$H$9),0)</f>
        <v>больше 50</v>
      </c>
    </row>
    <row r="233" spans="1:6">
      <c r="A233" s="132"/>
      <c r="B233" s="95" t="s">
        <v>3513</v>
      </c>
      <c r="C233" s="95" t="s">
        <v>3514</v>
      </c>
      <c r="D233" s="132"/>
      <c r="E233" s="133"/>
      <c r="F233" s="118" t="str">
        <f>VLOOKUP(B233,[18]Лист_1!$A$1:$J$65536,COLUMN([18]Лист_1!$H$9),0)</f>
        <v>больше 50</v>
      </c>
    </row>
    <row r="234" spans="1:6">
      <c r="A234" s="132" t="s">
        <v>3501</v>
      </c>
      <c r="B234" s="95" t="s">
        <v>3515</v>
      </c>
      <c r="C234" s="95" t="s">
        <v>3516</v>
      </c>
      <c r="D234" s="132" t="s">
        <v>3526</v>
      </c>
      <c r="E234" s="133" t="e">
        <f>VLOOKUP(A234,'[24]КРАТКИЙ ПРАЙС СПЛИТЫ'!$A:$L,COLUMN('[24]КРАТКИЙ ПРАЙС СПЛИТЫ'!$J$7),0)</f>
        <v>#N/A</v>
      </c>
      <c r="F234" s="118" t="e">
        <f>VLOOKUP(B234,[18]Лист_1!$A$1:$J$65536,COLUMN([18]Лист_1!$H$9),0)</f>
        <v>#N/A</v>
      </c>
    </row>
    <row r="235" spans="1:6">
      <c r="A235" s="132"/>
      <c r="B235" s="95" t="s">
        <v>3517</v>
      </c>
      <c r="C235" s="95" t="s">
        <v>3518</v>
      </c>
      <c r="D235" s="132"/>
      <c r="E235" s="133"/>
      <c r="F235" s="118" t="e">
        <f>VLOOKUP(B235,[18]Лист_1!$A$1:$J$65536,COLUMN([18]Лист_1!$H$9),0)</f>
        <v>#N/A</v>
      </c>
    </row>
    <row r="236" spans="1:6">
      <c r="A236" s="132" t="s">
        <v>3502</v>
      </c>
      <c r="B236" s="95" t="s">
        <v>3519</v>
      </c>
      <c r="C236" s="95" t="s">
        <v>3520</v>
      </c>
      <c r="D236" s="132" t="s">
        <v>3527</v>
      </c>
      <c r="E236" s="133" t="e">
        <f>VLOOKUP(A236,'[24]КРАТКИЙ ПРАЙС СПЛИТЫ'!$A:$L,COLUMN('[24]КРАТКИЙ ПРАЙС СПЛИТЫ'!$J$7),0)</f>
        <v>#N/A</v>
      </c>
      <c r="F236" s="118" t="e">
        <f>VLOOKUP(B236,[18]Лист_1!$A$1:$J$65536,COLUMN([18]Лист_1!$H$9),0)</f>
        <v>#N/A</v>
      </c>
    </row>
    <row r="237" spans="1:6">
      <c r="A237" s="132"/>
      <c r="B237" s="95" t="s">
        <v>3521</v>
      </c>
      <c r="C237" s="95" t="s">
        <v>3522</v>
      </c>
      <c r="D237" s="132"/>
      <c r="E237" s="133"/>
      <c r="F237" s="118" t="e">
        <f>VLOOKUP(B237,[18]Лист_1!$A$1:$J$65536,COLUMN([18]Лист_1!$H$9),0)</f>
        <v>#N/A</v>
      </c>
    </row>
    <row r="238" spans="1:6">
      <c r="A238" s="134" t="s">
        <v>3602</v>
      </c>
      <c r="B238" s="134"/>
      <c r="C238" s="134"/>
      <c r="D238" s="134"/>
      <c r="E238" s="134"/>
      <c r="F238" s="134"/>
    </row>
    <row r="239" spans="1:6">
      <c r="A239" s="132" t="s">
        <v>3528</v>
      </c>
      <c r="B239" s="95" t="s">
        <v>3533</v>
      </c>
      <c r="C239" s="95" t="s">
        <v>3534</v>
      </c>
      <c r="D239" s="132" t="s">
        <v>3553</v>
      </c>
      <c r="E239" s="133">
        <f>VLOOKUP(A239,'[24]КРАТКИЙ ПРАЙС СПЛИТЫ'!$A:$L,COLUMN('[24]КРАТКИЙ ПРАЙС СПЛИТЫ'!$J$7),0)</f>
        <v>22690</v>
      </c>
      <c r="F239" s="118" t="str">
        <f>VLOOKUP(B239,[18]Лист_1!$A$1:$J$65536,COLUMN([18]Лист_1!$H$9),0)</f>
        <v>больше 50</v>
      </c>
    </row>
    <row r="240" spans="1:6">
      <c r="A240" s="132"/>
      <c r="B240" s="95" t="s">
        <v>3535</v>
      </c>
      <c r="C240" s="95" t="s">
        <v>3536</v>
      </c>
      <c r="D240" s="132"/>
      <c r="E240" s="133"/>
      <c r="F240" s="118">
        <f>VLOOKUP(B240,[18]Лист_1!$A$1:$J$65536,COLUMN([18]Лист_1!$H$9),0)</f>
        <v>37</v>
      </c>
    </row>
    <row r="241" spans="1:6">
      <c r="A241" s="132" t="s">
        <v>3529</v>
      </c>
      <c r="B241" s="95" t="s">
        <v>3537</v>
      </c>
      <c r="C241" s="95" t="s">
        <v>3538</v>
      </c>
      <c r="D241" s="132" t="s">
        <v>3554</v>
      </c>
      <c r="E241" s="133">
        <f>VLOOKUP(A241,'[24]КРАТКИЙ ПРАЙС СПЛИТЫ'!$A:$L,COLUMN('[24]КРАТКИЙ ПРАЙС СПЛИТЫ'!$J$7),0)</f>
        <v>24690</v>
      </c>
      <c r="F241" s="118" t="str">
        <f>VLOOKUP(B241,[18]Лист_1!$A$1:$J$65536,COLUMN([18]Лист_1!$H$9),0)</f>
        <v>больше 50</v>
      </c>
    </row>
    <row r="242" spans="1:6">
      <c r="A242" s="132"/>
      <c r="B242" s="95" t="s">
        <v>3539</v>
      </c>
      <c r="C242" s="95" t="s">
        <v>3540</v>
      </c>
      <c r="D242" s="132"/>
      <c r="E242" s="133"/>
      <c r="F242" s="118" t="str">
        <f>VLOOKUP(B242,[18]Лист_1!$A$1:$J$65536,COLUMN([18]Лист_1!$H$9),0)</f>
        <v>больше 50</v>
      </c>
    </row>
    <row r="243" spans="1:6">
      <c r="A243" s="132" t="s">
        <v>3530</v>
      </c>
      <c r="B243" s="95" t="s">
        <v>3541</v>
      </c>
      <c r="C243" s="95" t="s">
        <v>3542</v>
      </c>
      <c r="D243" s="132" t="s">
        <v>3555</v>
      </c>
      <c r="E243" s="133">
        <f>VLOOKUP(A243,'[24]КРАТКИЙ ПРАЙС СПЛИТЫ'!$A:$L,COLUMN('[24]КРАТКИЙ ПРАЙС СПЛИТЫ'!$J$7),0)</f>
        <v>33790</v>
      </c>
      <c r="F243" s="118" t="str">
        <f>VLOOKUP(B243,[18]Лист_1!$A$1:$J$65536,COLUMN([18]Лист_1!$H$9),0)</f>
        <v>больше 50</v>
      </c>
    </row>
    <row r="244" spans="1:6">
      <c r="A244" s="132"/>
      <c r="B244" s="95" t="s">
        <v>3543</v>
      </c>
      <c r="C244" s="95" t="s">
        <v>3544</v>
      </c>
      <c r="D244" s="132"/>
      <c r="E244" s="133"/>
      <c r="F244" s="118" t="str">
        <f>VLOOKUP(B244,[18]Лист_1!$A$1:$J$65536,COLUMN([18]Лист_1!$H$9),0)</f>
        <v>больше 50</v>
      </c>
    </row>
    <row r="245" spans="1:6">
      <c r="A245" s="132" t="s">
        <v>3531</v>
      </c>
      <c r="B245" s="95" t="s">
        <v>3545</v>
      </c>
      <c r="C245" s="95" t="s">
        <v>3546</v>
      </c>
      <c r="D245" s="132" t="s">
        <v>3556</v>
      </c>
      <c r="E245" s="133">
        <f>VLOOKUP(A245,'[24]КРАТКИЙ ПРАЙС СПЛИТЫ'!$A:$L,COLUMN('[24]КРАТКИЙ ПРАЙС СПЛИТЫ'!$J$7),0)</f>
        <v>55490</v>
      </c>
      <c r="F245" s="118">
        <f>VLOOKUP(B245,[18]Лист_1!$A$1:$J$65536,COLUMN([18]Лист_1!$H$9),0)</f>
        <v>0</v>
      </c>
    </row>
    <row r="246" spans="1:6">
      <c r="A246" s="132"/>
      <c r="B246" s="95" t="s">
        <v>3547</v>
      </c>
      <c r="C246" s="95" t="s">
        <v>3548</v>
      </c>
      <c r="D246" s="132"/>
      <c r="E246" s="133"/>
      <c r="F246" s="118">
        <f>VLOOKUP(B246,[18]Лист_1!$A$1:$J$65536,COLUMN([18]Лист_1!$H$9),0)</f>
        <v>3</v>
      </c>
    </row>
    <row r="247" spans="1:6">
      <c r="A247" s="132" t="s">
        <v>3532</v>
      </c>
      <c r="B247" s="95" t="s">
        <v>3549</v>
      </c>
      <c r="C247" s="95" t="s">
        <v>3550</v>
      </c>
      <c r="D247" s="132" t="s">
        <v>3557</v>
      </c>
      <c r="E247" s="133">
        <f>VLOOKUP(A247,'[24]КРАТКИЙ ПРАЙС СПЛИТЫ'!$A:$L,COLUMN('[24]КРАТКИЙ ПРАЙС СПЛИТЫ'!$J$7),0)</f>
        <v>70390</v>
      </c>
      <c r="F247" s="118">
        <f>VLOOKUP(B247,[18]Лист_1!$A$1:$J$65536,COLUMN([18]Лист_1!$H$9),0)</f>
        <v>21</v>
      </c>
    </row>
    <row r="248" spans="1:6">
      <c r="A248" s="132"/>
      <c r="B248" s="95" t="s">
        <v>3551</v>
      </c>
      <c r="C248" s="95" t="s">
        <v>3552</v>
      </c>
      <c r="D248" s="132"/>
      <c r="E248" s="133"/>
      <c r="F248" s="118">
        <f>VLOOKUP(B248,[18]Лист_1!$A$1:$J$65536,COLUMN([18]Лист_1!$H$9),0)</f>
        <v>24</v>
      </c>
    </row>
    <row r="249" spans="1:6">
      <c r="A249" s="134" t="s">
        <v>3603</v>
      </c>
      <c r="B249" s="134"/>
      <c r="C249" s="134"/>
      <c r="D249" s="134"/>
      <c r="E249" s="134"/>
      <c r="F249" s="134"/>
    </row>
    <row r="250" spans="1:6">
      <c r="A250" s="132" t="s">
        <v>3558</v>
      </c>
      <c r="B250" s="95" t="s">
        <v>3564</v>
      </c>
      <c r="C250" s="95" t="s">
        <v>3565</v>
      </c>
      <c r="D250" s="132" t="s">
        <v>3588</v>
      </c>
      <c r="E250" s="133">
        <f>VLOOKUP(A250,'[24]КРАТКИЙ ПРАЙС СПЛИТЫ'!$A:$L,COLUMN('[24]КРАТКИЙ ПРАЙС СПЛИТЫ'!$J$7),0)</f>
        <v>23490</v>
      </c>
      <c r="F250" s="118" t="str">
        <f>VLOOKUP(B250,[18]Лист_1!$A$1:$J$65536,COLUMN([18]Лист_1!$H$9),0)</f>
        <v>больше 50</v>
      </c>
    </row>
    <row r="251" spans="1:6">
      <c r="A251" s="132"/>
      <c r="B251" s="95" t="s">
        <v>3566</v>
      </c>
      <c r="C251" s="95" t="s">
        <v>3567</v>
      </c>
      <c r="D251" s="132"/>
      <c r="E251" s="133"/>
      <c r="F251" s="118" t="str">
        <f>VLOOKUP(B251,[18]Лист_1!$A$1:$J$65536,COLUMN([18]Лист_1!$H$9),0)</f>
        <v>больше 50</v>
      </c>
    </row>
    <row r="252" spans="1:6">
      <c r="A252" s="132" t="s">
        <v>3559</v>
      </c>
      <c r="B252" s="95" t="s">
        <v>3568</v>
      </c>
      <c r="C252" s="95" t="s">
        <v>3569</v>
      </c>
      <c r="D252" s="132" t="s">
        <v>3589</v>
      </c>
      <c r="E252" s="133">
        <f>VLOOKUP(A252,'[24]КРАТКИЙ ПРАЙС СПЛИТЫ'!$A:$L,COLUMN('[24]КРАТКИЙ ПРАЙС СПЛИТЫ'!$J$7),0)</f>
        <v>25590</v>
      </c>
      <c r="F252" s="118">
        <f>VLOOKUP(B252,[18]Лист_1!$A$1:$J$65536,COLUMN([18]Лист_1!$H$9),0)</f>
        <v>3</v>
      </c>
    </row>
    <row r="253" spans="1:6">
      <c r="A253" s="132"/>
      <c r="B253" s="95" t="s">
        <v>3570</v>
      </c>
      <c r="C253" s="95" t="s">
        <v>3571</v>
      </c>
      <c r="D253" s="132"/>
      <c r="E253" s="133"/>
      <c r="F253" s="118">
        <f>VLOOKUP(B253,[18]Лист_1!$A$1:$J$65536,COLUMN([18]Лист_1!$H$9),0)</f>
        <v>2</v>
      </c>
    </row>
    <row r="254" spans="1:6">
      <c r="A254" s="132" t="s">
        <v>3560</v>
      </c>
      <c r="B254" s="95" t="s">
        <v>3572</v>
      </c>
      <c r="C254" s="95" t="s">
        <v>3573</v>
      </c>
      <c r="D254" s="132" t="s">
        <v>3590</v>
      </c>
      <c r="E254" s="133">
        <f>VLOOKUP(A254,'[24]КРАТКИЙ ПРАЙС СПЛИТЫ'!$A:$L,COLUMN('[24]КРАТКИЙ ПРАЙС СПЛИТЫ'!$J$7),0)</f>
        <v>34990</v>
      </c>
      <c r="F254" s="118" t="str">
        <f>VLOOKUP(B254,[18]Лист_1!$A$1:$J$65536,COLUMN([18]Лист_1!$H$9),0)</f>
        <v>больше 50</v>
      </c>
    </row>
    <row r="255" spans="1:6">
      <c r="A255" s="132"/>
      <c r="B255" s="95" t="s">
        <v>3574</v>
      </c>
      <c r="C255" s="95" t="s">
        <v>3575</v>
      </c>
      <c r="D255" s="132"/>
      <c r="E255" s="133"/>
      <c r="F255" s="118">
        <f>VLOOKUP(B255,[18]Лист_1!$A$1:$J$65536,COLUMN([18]Лист_1!$H$9),0)</f>
        <v>18</v>
      </c>
    </row>
    <row r="256" spans="1:6">
      <c r="A256" s="132" t="s">
        <v>3561</v>
      </c>
      <c r="B256" s="95" t="s">
        <v>3576</v>
      </c>
      <c r="C256" s="95" t="s">
        <v>3577</v>
      </c>
      <c r="D256" s="132" t="s">
        <v>3591</v>
      </c>
      <c r="E256" s="133">
        <f>VLOOKUP(A256,'[24]КРАТКИЙ ПРАЙС СПЛИТЫ'!$A:$L,COLUMN('[24]КРАТКИЙ ПРАЙС СПЛИТЫ'!$J$7),0)</f>
        <v>57590</v>
      </c>
      <c r="F256" s="118">
        <f>VLOOKUP(B256,[18]Лист_1!$A$1:$J$65536,COLUMN([18]Лист_1!$H$9),0)</f>
        <v>28</v>
      </c>
    </row>
    <row r="257" spans="1:8">
      <c r="A257" s="132"/>
      <c r="B257" s="95" t="s">
        <v>3578</v>
      </c>
      <c r="C257" s="95" t="s">
        <v>3579</v>
      </c>
      <c r="D257" s="132"/>
      <c r="E257" s="133"/>
      <c r="F257" s="118">
        <f>VLOOKUP(B257,[18]Лист_1!$A$1:$J$65536,COLUMN([18]Лист_1!$H$9),0)</f>
        <v>30</v>
      </c>
    </row>
    <row r="258" spans="1:8">
      <c r="A258" s="132" t="s">
        <v>3562</v>
      </c>
      <c r="B258" s="95" t="s">
        <v>3580</v>
      </c>
      <c r="C258" s="95" t="s">
        <v>3581</v>
      </c>
      <c r="D258" s="132" t="s">
        <v>3592</v>
      </c>
      <c r="E258" s="133">
        <f>VLOOKUP(A258,'[24]КРАТКИЙ ПРАЙС СПЛИТЫ'!$A:$L,COLUMN('[24]КРАТКИЙ ПРАЙС СПЛИТЫ'!$J$7),0)</f>
        <v>72990</v>
      </c>
      <c r="F258" s="118" t="str">
        <f>VLOOKUP(B258,[18]Лист_1!$A$1:$J$65536,COLUMN([18]Лист_1!$H$9),0)</f>
        <v>больше 50</v>
      </c>
    </row>
    <row r="259" spans="1:8">
      <c r="A259" s="132"/>
      <c r="B259" s="95" t="s">
        <v>3582</v>
      </c>
      <c r="C259" s="95" t="s">
        <v>3583</v>
      </c>
      <c r="D259" s="132"/>
      <c r="E259" s="133"/>
      <c r="F259" s="118" t="str">
        <f>VLOOKUP(B259,[18]Лист_1!$A$1:$J$65536,COLUMN([18]Лист_1!$H$9),0)</f>
        <v>больше 50</v>
      </c>
    </row>
    <row r="260" spans="1:8">
      <c r="A260" s="132" t="s">
        <v>3563</v>
      </c>
      <c r="B260" s="95" t="s">
        <v>3584</v>
      </c>
      <c r="C260" s="95" t="s">
        <v>3585</v>
      </c>
      <c r="D260" s="132" t="s">
        <v>3593</v>
      </c>
      <c r="E260" s="133">
        <f>VLOOKUP(A260,'[24]КРАТКИЙ ПРАЙС СПЛИТЫ'!$A:$L,COLUMN('[24]КРАТКИЙ ПРАЙС СПЛИТЫ'!$J$7),0)</f>
        <v>85390</v>
      </c>
      <c r="F260" s="118" t="e">
        <f>VLOOKUP(B260,[18]Лист_1!$A$1:$J$65536,COLUMN([18]Лист_1!$H$9),0)</f>
        <v>#N/A</v>
      </c>
    </row>
    <row r="261" spans="1:8">
      <c r="A261" s="132"/>
      <c r="B261" s="95" t="s">
        <v>3586</v>
      </c>
      <c r="C261" s="95" t="s">
        <v>3587</v>
      </c>
      <c r="D261" s="132"/>
      <c r="E261" s="133"/>
      <c r="F261" s="118" t="e">
        <f>VLOOKUP(B261,[18]Лист_1!$A$1:$J$65536,COLUMN([18]Лист_1!$H$9),0)</f>
        <v>#N/A</v>
      </c>
    </row>
    <row r="262" spans="1:8">
      <c r="A262" s="134" t="s">
        <v>746</v>
      </c>
      <c r="B262" s="134"/>
      <c r="C262" s="134"/>
      <c r="D262" s="134"/>
      <c r="E262" s="134"/>
      <c r="F262" s="134"/>
    </row>
    <row r="263" spans="1:8" ht="45">
      <c r="A263" s="95" t="s">
        <v>729</v>
      </c>
      <c r="B263" s="95" t="s">
        <v>729</v>
      </c>
      <c r="C263" s="95" t="s">
        <v>730</v>
      </c>
      <c r="D263" s="97" t="s">
        <v>3594</v>
      </c>
      <c r="E263" s="94">
        <f>VLOOKUP(A263,'[24]КРАТКИЙ ПРАЙС СПЛИТЫ'!$A:$L,COLUMN('[24]КРАТКИЙ ПРАЙС СПЛИТЫ'!$J$227),0)</f>
        <v>3490</v>
      </c>
      <c r="F263" s="118">
        <f>VLOOKUP(B263,[18]Лист_1!$A$1:$J$65536,COLUMN([18]Лист_1!$H$9),0)</f>
        <v>3</v>
      </c>
    </row>
    <row r="264" spans="1:8" ht="15.75">
      <c r="A264" s="129" t="s">
        <v>5838</v>
      </c>
      <c r="B264" s="129"/>
      <c r="C264" s="129"/>
      <c r="D264" s="129"/>
      <c r="E264" s="129"/>
      <c r="F264" s="129"/>
      <c r="G264" s="91"/>
      <c r="H264" s="91"/>
    </row>
    <row r="265" spans="1:8">
      <c r="A265" s="130" t="s">
        <v>6284</v>
      </c>
      <c r="B265" s="134"/>
      <c r="C265" s="134"/>
      <c r="D265" s="134"/>
      <c r="E265" s="134"/>
      <c r="F265" s="134"/>
      <c r="G265" s="91"/>
      <c r="H265" s="91"/>
    </row>
    <row r="266" spans="1:8">
      <c r="A266" s="95" t="s">
        <v>6192</v>
      </c>
      <c r="B266" s="95" t="s">
        <v>6192</v>
      </c>
      <c r="C266" s="95" t="s">
        <v>6193</v>
      </c>
      <c r="D266" s="95" t="str">
        <f>C266</f>
        <v>AMW2-14U4RGC</v>
      </c>
      <c r="E266" s="94">
        <f>VLOOKUP(A266,'[24]КРАТКИЙ ПРАЙС СПЛИТЫ'!$A:$L,COLUMN('[24]КРАТКИЙ ПРАЙС СПЛИТЫ'!$J$227),0)</f>
        <v>75590</v>
      </c>
      <c r="F266" s="118">
        <f>VLOOKUP(B266,[18]Лист_1!$A$1:$J$65536,COLUMN([18]Лист_1!$H$9),0)</f>
        <v>37</v>
      </c>
    </row>
    <row r="267" spans="1:8">
      <c r="A267" s="95" t="s">
        <v>6194</v>
      </c>
      <c r="B267" s="95" t="s">
        <v>6194</v>
      </c>
      <c r="C267" s="95" t="s">
        <v>6195</v>
      </c>
      <c r="D267" s="95" t="str">
        <f t="shared" ref="D267:D334" si="0">C267</f>
        <v>AMW2-18U4RXC</v>
      </c>
      <c r="E267" s="94">
        <f>VLOOKUP(A267,'[24]КРАТКИЙ ПРАЙС СПЛИТЫ'!$A:$L,COLUMN('[24]КРАТКИЙ ПРАЙС СПЛИТЫ'!$J$227),0)</f>
        <v>80190</v>
      </c>
      <c r="F267" s="118" t="str">
        <f>VLOOKUP(B267,[18]Лист_1!$A$1:$J$65536,COLUMN([18]Лист_1!$H$9),0)</f>
        <v>больше 50</v>
      </c>
    </row>
    <row r="268" spans="1:8">
      <c r="A268" s="95" t="s">
        <v>6196</v>
      </c>
      <c r="B268" s="95" t="s">
        <v>6196</v>
      </c>
      <c r="C268" s="95" t="s">
        <v>6197</v>
      </c>
      <c r="D268" s="95" t="str">
        <f t="shared" si="0"/>
        <v>AMW3-18U4RJC</v>
      </c>
      <c r="E268" s="94">
        <f>VLOOKUP(A268,'[24]КРАТКИЙ ПРАЙС СПЛИТЫ'!$A:$L,COLUMN('[24]КРАТКИЙ ПРАЙС СПЛИТЫ'!$J$227),0)</f>
        <v>104690</v>
      </c>
      <c r="F268" s="118">
        <f>VLOOKUP(B268,[18]Лист_1!$A$1:$J$65536,COLUMN([18]Лист_1!$H$9),0)</f>
        <v>29</v>
      </c>
    </row>
    <row r="269" spans="1:8">
      <c r="A269" s="95" t="s">
        <v>6198</v>
      </c>
      <c r="B269" s="95" t="s">
        <v>6198</v>
      </c>
      <c r="C269" s="95" t="s">
        <v>6199</v>
      </c>
      <c r="D269" s="95" t="str">
        <f t="shared" si="0"/>
        <v>AMW3-24U4RJC</v>
      </c>
      <c r="E269" s="94">
        <f>VLOOKUP(A269,'[24]КРАТКИЙ ПРАЙС СПЛИТЫ'!$A:$L,COLUMN('[24]КРАТКИЙ ПРАЙС СПЛИТЫ'!$J$227),0)</f>
        <v>112790</v>
      </c>
      <c r="F269" s="118">
        <f>VLOOKUP(B269,[18]Лист_1!$A$1:$J$65536,COLUMN([18]Лист_1!$H$9),0)</f>
        <v>45</v>
      </c>
    </row>
    <row r="270" spans="1:8">
      <c r="A270" s="95" t="s">
        <v>6200</v>
      </c>
      <c r="B270" s="95" t="s">
        <v>6200</v>
      </c>
      <c r="C270" s="95" t="s">
        <v>6201</v>
      </c>
      <c r="D270" s="95" t="str">
        <f t="shared" si="0"/>
        <v>AMW4-27U4RJC</v>
      </c>
      <c r="E270" s="94">
        <f>VLOOKUP(A270,'[24]КРАТКИЙ ПРАЙС СПЛИТЫ'!$A:$L,COLUMN('[24]КРАТКИЙ ПРАЙС СПЛИТЫ'!$J$227),0)</f>
        <v>124890</v>
      </c>
      <c r="F270" s="118" t="str">
        <f>VLOOKUP(B270,[18]Лист_1!$A$1:$J$65536,COLUMN([18]Лист_1!$H$9),0)</f>
        <v>больше 50</v>
      </c>
    </row>
    <row r="271" spans="1:8">
      <c r="A271" s="95" t="s">
        <v>6202</v>
      </c>
      <c r="B271" s="95" t="s">
        <v>6202</v>
      </c>
      <c r="C271" s="95" t="s">
        <v>6203</v>
      </c>
      <c r="D271" s="95" t="str">
        <f t="shared" si="0"/>
        <v>AMW5-36U4RQC</v>
      </c>
      <c r="E271" s="94">
        <f>VLOOKUP(A271,'[24]КРАТКИЙ ПРАЙС СПЛИТЫ'!$A:$L,COLUMN('[24]КРАТКИЙ ПРАЙС СПЛИТЫ'!$J$227),0)</f>
        <v>178390</v>
      </c>
      <c r="F271" s="118">
        <f>VLOOKUP(B271,[18]Лист_1!$A$1:$J$65536,COLUMN([18]Лист_1!$H$9),0)</f>
        <v>25</v>
      </c>
    </row>
    <row r="272" spans="1:8">
      <c r="A272" s="95" t="s">
        <v>6204</v>
      </c>
      <c r="B272" s="95" t="s">
        <v>6204</v>
      </c>
      <c r="C272" s="95" t="s">
        <v>6205</v>
      </c>
      <c r="D272" s="95" t="str">
        <f t="shared" si="0"/>
        <v>AMW5-42U4RTA</v>
      </c>
      <c r="E272" s="94">
        <f>VLOOKUP(A272,'[24]КРАТКИЙ ПРАЙС СПЛИТЫ'!$A:$L,COLUMN('[24]КРАТКИЙ ПРАЙС СПЛИТЫ'!$J$227),0)</f>
        <v>205790</v>
      </c>
      <c r="F272" s="118">
        <f>VLOOKUP(B272,[18]Лист_1!$A$1:$J$65536,COLUMN([18]Лист_1!$H$9),0)</f>
        <v>0</v>
      </c>
    </row>
    <row r="273" spans="1:8">
      <c r="A273" s="130" t="s">
        <v>6285</v>
      </c>
      <c r="B273" s="134"/>
      <c r="C273" s="134"/>
      <c r="D273" s="134"/>
      <c r="E273" s="134"/>
      <c r="F273" s="134"/>
      <c r="G273" s="91"/>
      <c r="H273" s="91"/>
    </row>
    <row r="274" spans="1:8">
      <c r="A274" s="95" t="s">
        <v>6206</v>
      </c>
      <c r="B274" s="95" t="s">
        <v>6206</v>
      </c>
      <c r="C274" s="95" t="s">
        <v>6207</v>
      </c>
      <c r="D274" s="95" t="str">
        <f t="shared" si="0"/>
        <v>AMW2-14U4RGC LP</v>
      </c>
      <c r="E274" s="94">
        <f>VLOOKUP(A274,'[24]КРАТКИЙ ПРАЙС СПЛИТЫ'!$A:$L,COLUMN('[24]КРАТКИЙ ПРАЙС СПЛИТЫ'!$J$227),0)</f>
        <v>79190</v>
      </c>
      <c r="F274" s="118">
        <f>VLOOKUP(B274,[18]Лист_1!$A$1:$J$65536,COLUMN([18]Лист_1!$H$9),0)</f>
        <v>6</v>
      </c>
    </row>
    <row r="275" spans="1:8">
      <c r="A275" s="95" t="s">
        <v>6208</v>
      </c>
      <c r="B275" s="95" t="s">
        <v>6208</v>
      </c>
      <c r="C275" s="95" t="s">
        <v>6209</v>
      </c>
      <c r="D275" s="95" t="str">
        <f t="shared" si="0"/>
        <v>AMW2-18U4RXC LP</v>
      </c>
      <c r="E275" s="94">
        <f>VLOOKUP(A275,'[24]КРАТКИЙ ПРАЙС СПЛИТЫ'!$A:$L,COLUMN('[24]КРАТКИЙ ПРАЙС СПЛИТЫ'!$J$227),0)</f>
        <v>85490</v>
      </c>
      <c r="F275" s="118">
        <f>VLOOKUP(B275,[18]Лист_1!$A$1:$J$65536,COLUMN([18]Лист_1!$H$9),0)</f>
        <v>0</v>
      </c>
    </row>
    <row r="276" spans="1:8">
      <c r="A276" s="95" t="s">
        <v>6210</v>
      </c>
      <c r="B276" s="95" t="s">
        <v>6210</v>
      </c>
      <c r="C276" s="95" t="s">
        <v>6211</v>
      </c>
      <c r="D276" s="95" t="str">
        <f t="shared" si="0"/>
        <v>AMW3-18U4RJC LP</v>
      </c>
      <c r="E276" s="94">
        <f>VLOOKUP(A276,'[24]КРАТКИЙ ПРАЙС СПЛИТЫ'!$A:$L,COLUMN('[24]КРАТКИЙ ПРАЙС СПЛИТЫ'!$J$227),0)</f>
        <v>109890</v>
      </c>
      <c r="F276" s="118">
        <f>VLOOKUP(B276,[18]Лист_1!$A$1:$J$65536,COLUMN([18]Лист_1!$H$9),0)</f>
        <v>11</v>
      </c>
    </row>
    <row r="277" spans="1:8">
      <c r="A277" s="95" t="s">
        <v>6212</v>
      </c>
      <c r="B277" s="95" t="s">
        <v>6212</v>
      </c>
      <c r="C277" s="95" t="s">
        <v>6213</v>
      </c>
      <c r="D277" s="95" t="str">
        <f t="shared" si="0"/>
        <v>AMW3-24U4RJC LP</v>
      </c>
      <c r="E277" s="94">
        <f>VLOOKUP(A277,'[24]КРАТКИЙ ПРАЙС СПЛИТЫ'!$A:$L,COLUMN('[24]КРАТКИЙ ПРАЙС СПЛИТЫ'!$J$227),0)</f>
        <v>118190</v>
      </c>
      <c r="F277" s="118">
        <f>VLOOKUP(B277,[18]Лист_1!$A$1:$J$65536,COLUMN([18]Лист_1!$H$9),0)</f>
        <v>1</v>
      </c>
    </row>
    <row r="278" spans="1:8">
      <c r="A278" s="95" t="s">
        <v>6214</v>
      </c>
      <c r="B278" s="95" t="s">
        <v>6214</v>
      </c>
      <c r="C278" s="95" t="s">
        <v>6215</v>
      </c>
      <c r="D278" s="95" t="str">
        <f t="shared" si="0"/>
        <v>AMW4-27U4RJC LP</v>
      </c>
      <c r="E278" s="94">
        <f>VLOOKUP(A278,'[24]КРАТКИЙ ПРАЙС СПЛИТЫ'!$A:$L,COLUMN('[24]КРАТКИЙ ПРАЙС СПЛИТЫ'!$J$227),0)</f>
        <v>130190</v>
      </c>
      <c r="F278" s="118">
        <f>VLOOKUP(B278,[18]Лист_1!$A$1:$J$65536,COLUMN([18]Лист_1!$H$9),0)</f>
        <v>5</v>
      </c>
    </row>
    <row r="279" spans="1:8">
      <c r="A279" s="95" t="s">
        <v>6216</v>
      </c>
      <c r="B279" s="95" t="s">
        <v>6216</v>
      </c>
      <c r="C279" s="95" t="s">
        <v>6217</v>
      </c>
      <c r="D279" s="95" t="str">
        <f t="shared" si="0"/>
        <v>AMW5-36U4RQC LP</v>
      </c>
      <c r="E279" s="94">
        <f>VLOOKUP(A279,'[24]КРАТКИЙ ПРАЙС СПЛИТЫ'!$A:$L,COLUMN('[24]КРАТКИЙ ПРАЙС СПЛИТЫ'!$J$227),0)</f>
        <v>187190</v>
      </c>
      <c r="F279" s="118">
        <f>VLOOKUP(B279,[18]Лист_1!$A$1:$J$65536,COLUMN([18]Лист_1!$H$9),0)</f>
        <v>8</v>
      </c>
    </row>
    <row r="280" spans="1:8">
      <c r="A280" s="95" t="s">
        <v>6218</v>
      </c>
      <c r="B280" s="95" t="s">
        <v>6218</v>
      </c>
      <c r="C280" s="95" t="s">
        <v>6219</v>
      </c>
      <c r="D280" s="95" t="str">
        <f t="shared" si="0"/>
        <v>AMW5-42U4RTA LP</v>
      </c>
      <c r="E280" s="94">
        <f>VLOOKUP(A280,'[24]КРАТКИЙ ПРАЙС СПЛИТЫ'!$A:$L,COLUMN('[24]КРАТКИЙ ПРАЙС СПЛИТЫ'!$J$227),0)</f>
        <v>214690</v>
      </c>
      <c r="F280" s="118">
        <f>VLOOKUP(B280,[18]Лист_1!$A$1:$J$65536,COLUMN([18]Лист_1!$H$9),0)</f>
        <v>1</v>
      </c>
    </row>
    <row r="281" spans="1:8">
      <c r="A281" s="130" t="s">
        <v>6286</v>
      </c>
      <c r="B281" s="134"/>
      <c r="C281" s="134"/>
      <c r="D281" s="134"/>
      <c r="E281" s="134"/>
      <c r="F281" s="134"/>
      <c r="G281" s="91"/>
      <c r="H281" s="91"/>
    </row>
    <row r="282" spans="1:8">
      <c r="A282" s="95" t="s">
        <v>6220</v>
      </c>
      <c r="B282" s="95" t="s">
        <v>6220</v>
      </c>
      <c r="C282" s="95" t="s">
        <v>6221</v>
      </c>
      <c r="D282" s="95" t="str">
        <f t="shared" si="0"/>
        <v>AMW-42U4SE</v>
      </c>
      <c r="E282" s="94">
        <f>VLOOKUP(A282,'[24]КРАТКИЙ ПРАЙС СПЛИТЫ'!$A:$L,COLUMN('[24]КРАТКИЙ ПРАЙС СПЛИТЫ'!$J$227),0)</f>
        <v>178090</v>
      </c>
      <c r="F282" s="118">
        <f>VLOOKUP(B282,[18]Лист_1!$A$1:$J$65536,COLUMN([18]Лист_1!$H$9),0)</f>
        <v>0</v>
      </c>
    </row>
    <row r="283" spans="1:8">
      <c r="A283" s="95" t="s">
        <v>6222</v>
      </c>
      <c r="B283" s="95" t="s">
        <v>6222</v>
      </c>
      <c r="C283" s="95" t="s">
        <v>6223</v>
      </c>
      <c r="D283" s="95" t="str">
        <f t="shared" si="0"/>
        <v>AMW-60U6SP</v>
      </c>
      <c r="E283" s="94">
        <f>VLOOKUP(A283,'[24]КРАТКИЙ ПРАЙС СПЛИТЫ'!$A:$L,COLUMN('[24]КРАТКИЙ ПРАЙС СПЛИТЫ'!$J$227),0)</f>
        <v>196690</v>
      </c>
      <c r="F283" s="118">
        <f>VLOOKUP(B283,[18]Лист_1!$A$1:$J$65536,COLUMN([18]Лист_1!$H$9),0)</f>
        <v>13</v>
      </c>
    </row>
    <row r="284" spans="1:8">
      <c r="A284" s="95" t="s">
        <v>6224</v>
      </c>
      <c r="B284" s="95" t="s">
        <v>6224</v>
      </c>
      <c r="C284" s="95" t="s">
        <v>6225</v>
      </c>
      <c r="D284" s="95" t="str">
        <f t="shared" si="0"/>
        <v>F15(Е)</v>
      </c>
      <c r="E284" s="94">
        <f>VLOOKUP(A284,'[24]КРАТКИЙ ПРАЙС СПЛИТЫ'!$A:$L,COLUMN('[24]КРАТКИЙ ПРАЙС СПЛИТЫ'!$J$227),0)</f>
        <v>24990</v>
      </c>
      <c r="F284" s="118">
        <f>VLOOKUP(B284,[18]Лист_1!$A$1:$J$65536,COLUMN([18]Лист_1!$H$9),0)</f>
        <v>0</v>
      </c>
    </row>
    <row r="285" spans="1:8">
      <c r="A285" s="130" t="s">
        <v>6287</v>
      </c>
      <c r="B285" s="134"/>
      <c r="C285" s="134"/>
      <c r="D285" s="134"/>
      <c r="E285" s="134"/>
      <c r="F285" s="134"/>
      <c r="G285" s="91"/>
      <c r="H285" s="91"/>
    </row>
    <row r="286" spans="1:8">
      <c r="A286" s="95" t="s">
        <v>371</v>
      </c>
      <c r="B286" s="95" t="s">
        <v>371</v>
      </c>
      <c r="C286" s="95" t="s">
        <v>372</v>
      </c>
      <c r="D286" s="95" t="str">
        <f t="shared" si="0"/>
        <v>AS-10UW4RXVQH01AG</v>
      </c>
      <c r="E286" s="94">
        <f>VLOOKUP(A286,'[24]КРАТКИЙ ПРАЙС СПЛИТЫ'!$A:$L,COLUMN('[24]КРАТКИЙ ПРАЙС СПЛИТЫ'!$J$227),0)</f>
        <v>29600</v>
      </c>
      <c r="F286" s="118">
        <f>VLOOKUP(B286,[18]Лист_1!$A$1:$J$65536,COLUMN([18]Лист_1!$H$9),0)</f>
        <v>0</v>
      </c>
    </row>
    <row r="287" spans="1:8">
      <c r="A287" s="95" t="s">
        <v>375</v>
      </c>
      <c r="B287" s="95" t="s">
        <v>375</v>
      </c>
      <c r="C287" s="95" t="s">
        <v>376</v>
      </c>
      <c r="D287" s="95" t="str">
        <f t="shared" si="0"/>
        <v>AS-13UW4RXVQH02G</v>
      </c>
      <c r="E287" s="94">
        <f>VLOOKUP(A287,'[24]КРАТКИЙ ПРАЙС СПЛИТЫ'!$A:$L,COLUMN('[24]КРАТКИЙ ПРАЙС СПЛИТЫ'!$J$227),0)</f>
        <v>32200</v>
      </c>
      <c r="F287" s="118">
        <f>VLOOKUP(B287,[18]Лист_1!$A$1:$J$65536,COLUMN([18]Лист_1!$H$9),0)</f>
        <v>1</v>
      </c>
    </row>
    <row r="288" spans="1:8">
      <c r="A288" s="95" t="s">
        <v>379</v>
      </c>
      <c r="B288" s="95" t="s">
        <v>379</v>
      </c>
      <c r="C288" s="95" t="s">
        <v>380</v>
      </c>
      <c r="D288" s="95" t="str">
        <f t="shared" si="0"/>
        <v>AS-18UW4RBVQH01G</v>
      </c>
      <c r="E288" s="94">
        <f>VLOOKUP(A288,'[24]КРАТКИЙ ПРАЙС СПЛИТЫ'!$A:$L,COLUMN('[24]КРАТКИЙ ПРАЙС СПЛИТЫ'!$J$227),0)</f>
        <v>46900</v>
      </c>
      <c r="F288" s="118" t="e">
        <f>VLOOKUP(B288,[18]Лист_1!$A$1:$J$65536,COLUMN([18]Лист_1!$H$9),0)</f>
        <v>#N/A</v>
      </c>
    </row>
    <row r="289" spans="1:8">
      <c r="A289" s="130" t="s">
        <v>6288</v>
      </c>
      <c r="B289" s="134"/>
      <c r="C289" s="134"/>
      <c r="D289" s="134"/>
      <c r="E289" s="134"/>
      <c r="F289" s="134"/>
      <c r="G289" s="91"/>
      <c r="H289" s="91"/>
    </row>
    <row r="290" spans="1:8">
      <c r="A290" s="118" t="s">
        <v>383</v>
      </c>
      <c r="B290" s="118" t="s">
        <v>383</v>
      </c>
      <c r="C290" s="118" t="s">
        <v>384</v>
      </c>
      <c r="D290" s="118" t="str">
        <f t="shared" si="0"/>
        <v>AS-10UW4RXVQH01AG(B)</v>
      </c>
      <c r="E290" s="117">
        <f>VLOOKUP(A290,'[24]КРАТКИЙ ПРАЙС СПЛИТЫ'!$A:$L,COLUMN('[24]КРАТКИЙ ПРАЙС СПЛИТЫ'!$J$227),0)</f>
        <v>41100</v>
      </c>
      <c r="F290" s="118" t="str">
        <f>VLOOKUP(B290,[18]Лист_1!$A$1:$J$65536,COLUMN([18]Лист_1!$H$9),0)</f>
        <v>больше 50</v>
      </c>
    </row>
    <row r="291" spans="1:8">
      <c r="A291" s="118" t="s">
        <v>385</v>
      </c>
      <c r="B291" s="118" t="s">
        <v>385</v>
      </c>
      <c r="C291" s="118" t="s">
        <v>386</v>
      </c>
      <c r="D291" s="118" t="str">
        <f t="shared" si="0"/>
        <v>AS-13UW4RXVQH02G(B)</v>
      </c>
      <c r="E291" s="117">
        <f>VLOOKUP(A291,'[24]КРАТКИЙ ПРАЙС СПЛИТЫ'!$A:$L,COLUMN('[24]КРАТКИЙ ПРАЙС СПЛИТЫ'!$J$227),0)</f>
        <v>46300</v>
      </c>
      <c r="F291" s="118">
        <f>VLOOKUP(B291,[18]Лист_1!$A$1:$J$65536,COLUMN([18]Лист_1!$H$9),0)</f>
        <v>0</v>
      </c>
    </row>
    <row r="292" spans="1:8" ht="15" customHeight="1">
      <c r="A292" s="130" t="s">
        <v>6289</v>
      </c>
      <c r="B292" s="130"/>
      <c r="C292" s="130"/>
      <c r="D292" s="130"/>
      <c r="E292" s="130"/>
      <c r="F292" s="130"/>
      <c r="G292" s="91"/>
      <c r="H292" s="91"/>
    </row>
    <row r="293" spans="1:8">
      <c r="A293" s="95" t="s">
        <v>6226</v>
      </c>
      <c r="B293" s="95" t="s">
        <v>6226</v>
      </c>
      <c r="C293" s="95" t="s">
        <v>6227</v>
      </c>
      <c r="D293" s="95" t="str">
        <f t="shared" si="0"/>
        <v>AMS-09UW4RYCHD00(S)</v>
      </c>
      <c r="E293" s="94">
        <f>VLOOKUP(A293,'[24]КРАТКИЙ ПРАЙС СПЛИТЫ'!$A:$L,COLUMN('[24]КРАТКИЙ ПРАЙС СПЛИТЫ'!$J$227),0)</f>
        <v>28490</v>
      </c>
      <c r="F293" s="118" t="e">
        <f>VLOOKUP(B293,[18]Лист_1!$A$1:$J$65536,COLUMN([18]Лист_1!$H$9),0)</f>
        <v>#N/A</v>
      </c>
    </row>
    <row r="294" spans="1:8">
      <c r="A294" s="95" t="s">
        <v>6228</v>
      </c>
      <c r="B294" s="95" t="s">
        <v>6228</v>
      </c>
      <c r="C294" s="95" t="s">
        <v>6229</v>
      </c>
      <c r="D294" s="95" t="str">
        <f t="shared" si="0"/>
        <v>AMS-12UW4RWUHD00(S)</v>
      </c>
      <c r="E294" s="94">
        <f>VLOOKUP(A294,'[24]КРАТКИЙ ПРАЙС СПЛИТЫ'!$A:$L,COLUMN('[24]КРАТКИЙ ПРАЙС СПЛИТЫ'!$J$227),0)</f>
        <v>32090</v>
      </c>
      <c r="F294" s="118" t="e">
        <f>VLOOKUP(B294,[18]Лист_1!$A$1:$J$65536,COLUMN([18]Лист_1!$H$9),0)</f>
        <v>#N/A</v>
      </c>
    </row>
    <row r="295" spans="1:8" ht="15" customHeight="1">
      <c r="A295" s="130" t="s">
        <v>6290</v>
      </c>
      <c r="B295" s="130"/>
      <c r="C295" s="130"/>
      <c r="D295" s="130"/>
      <c r="E295" s="130"/>
      <c r="F295" s="130"/>
      <c r="G295" s="91"/>
      <c r="H295" s="91"/>
    </row>
    <row r="296" spans="1:8">
      <c r="A296" s="95" t="s">
        <v>6295</v>
      </c>
      <c r="B296" s="122" t="s">
        <v>6295</v>
      </c>
      <c r="C296" s="95" t="s">
        <v>6296</v>
      </c>
      <c r="D296" s="95" t="str">
        <f>C296</f>
        <v>AMS-09UW4RYCHD00(C)</v>
      </c>
      <c r="E296" s="94">
        <f>VLOOKUP(A296,'[24]КРАТКИЙ ПРАЙС СПЛИТЫ'!$A:$L,COLUMN('[24]КРАТКИЙ ПРАЙС СПЛИТЫ'!$J$227),0)</f>
        <v>28490</v>
      </c>
      <c r="F296" s="118" t="e">
        <f>VLOOKUP(B296,[18]Лист_1!$A$1:$J$65536,COLUMN([18]Лист_1!$H$9),0)</f>
        <v>#N/A</v>
      </c>
    </row>
    <row r="297" spans="1:8">
      <c r="A297" s="95" t="s">
        <v>6297</v>
      </c>
      <c r="B297" s="122" t="s">
        <v>6297</v>
      </c>
      <c r="C297" s="95" t="s">
        <v>6298</v>
      </c>
      <c r="D297" s="95" t="str">
        <f>C297</f>
        <v>AMS-12UW4RWUHD00(C)</v>
      </c>
      <c r="E297" s="94">
        <f>VLOOKUP(A297,'[24]КРАТКИЙ ПРАЙС СПЛИТЫ'!$A:$L,COLUMN('[24]КРАТКИЙ ПРАЙС СПЛИТЫ'!$J$227),0)</f>
        <v>32090</v>
      </c>
      <c r="F297" s="118" t="e">
        <f>VLOOKUP(B297,[18]Лист_1!$A$1:$J$65536,COLUMN([18]Лист_1!$H$9),0)</f>
        <v>#N/A</v>
      </c>
    </row>
    <row r="298" spans="1:8">
      <c r="A298" s="130" t="s">
        <v>6299</v>
      </c>
      <c r="B298" s="130"/>
      <c r="C298" s="130"/>
      <c r="D298" s="130"/>
      <c r="E298" s="130"/>
      <c r="F298" s="130"/>
      <c r="G298" s="91"/>
      <c r="H298" s="91"/>
    </row>
    <row r="299" spans="1:8">
      <c r="A299" s="95" t="s">
        <v>6230</v>
      </c>
      <c r="B299" s="95" t="s">
        <v>6230</v>
      </c>
      <c r="C299" s="95" t="s">
        <v>6231</v>
      </c>
      <c r="D299" s="95" t="str">
        <f t="shared" si="0"/>
        <v>AMS-09UW4RYCHB00(B)</v>
      </c>
      <c r="E299" s="94">
        <f>VLOOKUP(A299,'[24]КРАТКИЙ ПРАЙС СПЛИТЫ'!$A:$L,COLUMN('[24]КРАТКИЙ ПРАЙС СПЛИТЫ'!$J$227),0)</f>
        <v>28490</v>
      </c>
      <c r="F299" s="118" t="e">
        <f>VLOOKUP(B299,[18]Лист_1!$A$1:$J$65536,COLUMN([18]Лист_1!$H$9),0)</f>
        <v>#N/A</v>
      </c>
    </row>
    <row r="300" spans="1:8">
      <c r="A300" s="95" t="s">
        <v>6232</v>
      </c>
      <c r="B300" s="95" t="s">
        <v>6232</v>
      </c>
      <c r="C300" s="95" t="s">
        <v>6233</v>
      </c>
      <c r="D300" s="95" t="str">
        <f t="shared" si="0"/>
        <v>AMS-12UW4RWUHB00(B)</v>
      </c>
      <c r="E300" s="94">
        <f>VLOOKUP(A300,'[24]КРАТКИЙ ПРАЙС СПЛИТЫ'!$A:$L,COLUMN('[24]КРАТКИЙ ПРАЙС СПЛИТЫ'!$J$227),0)</f>
        <v>32090</v>
      </c>
      <c r="F300" s="118" t="e">
        <f>VLOOKUP(B300,[18]Лист_1!$A$1:$J$65536,COLUMN([18]Лист_1!$H$9),0)</f>
        <v>#N/A</v>
      </c>
    </row>
    <row r="301" spans="1:8">
      <c r="A301" s="95" t="s">
        <v>6234</v>
      </c>
      <c r="B301" s="95" t="s">
        <v>6234</v>
      </c>
      <c r="C301" s="95" t="s">
        <v>6235</v>
      </c>
      <c r="D301" s="95" t="str">
        <f t="shared" si="0"/>
        <v>AMS-18UW4RXPHB00(B)</v>
      </c>
      <c r="E301" s="94">
        <f>VLOOKUP(A301,'[24]КРАТКИЙ ПРАЙС СПЛИТЫ'!$A:$L,COLUMN('[24]КРАТКИЙ ПРАЙС СПЛИТЫ'!$J$227),0)</f>
        <v>37390</v>
      </c>
      <c r="F301" s="118" t="e">
        <f>VLOOKUP(B301,[18]Лист_1!$A$1:$J$65536,COLUMN([18]Лист_1!$H$9),0)</f>
        <v>#N/A</v>
      </c>
    </row>
    <row r="302" spans="1:8">
      <c r="A302" s="95" t="s">
        <v>6236</v>
      </c>
      <c r="B302" s="95" t="s">
        <v>6236</v>
      </c>
      <c r="C302" s="95" t="s">
        <v>6237</v>
      </c>
      <c r="D302" s="95" t="str">
        <f t="shared" si="0"/>
        <v>AMS-24UW4RFWHB00(B)</v>
      </c>
      <c r="E302" s="94">
        <f>VLOOKUP(A302,'[24]КРАТКИЙ ПРАЙС СПЛИТЫ'!$A:$L,COLUMN('[24]КРАТКИЙ ПРАЙС СПЛИТЫ'!$J$227),0)</f>
        <v>41290</v>
      </c>
      <c r="F302" s="118" t="e">
        <f>VLOOKUP(B302,[18]Лист_1!$A$1:$J$65536,COLUMN([18]Лист_1!$H$9),0)</f>
        <v>#N/A</v>
      </c>
    </row>
    <row r="303" spans="1:8" ht="15" customHeight="1">
      <c r="A303" s="130" t="s">
        <v>6291</v>
      </c>
      <c r="B303" s="134"/>
      <c r="C303" s="134"/>
      <c r="D303" s="134"/>
      <c r="E303" s="134"/>
      <c r="F303" s="134"/>
      <c r="G303" s="91"/>
      <c r="H303" s="91"/>
    </row>
    <row r="304" spans="1:8">
      <c r="A304" s="95" t="s">
        <v>6238</v>
      </c>
      <c r="B304" s="95" t="s">
        <v>6238</v>
      </c>
      <c r="C304" s="95" t="s">
        <v>6239</v>
      </c>
      <c r="D304" s="95" t="str">
        <f t="shared" si="0"/>
        <v>AMS-07UW4RMRKB00</v>
      </c>
      <c r="E304" s="94">
        <f>VLOOKUP(A304,'[24]КРАТКИЙ ПРАЙС СПЛИТЫ'!$A:$L,COLUMN('[24]КРАТКИЙ ПРАЙС СПЛИТЫ'!$J$227),0)</f>
        <v>19690</v>
      </c>
      <c r="F304" s="118" t="str">
        <f>VLOOKUP(B304,[18]Лист_1!$A$1:$J$65536,COLUMN([18]Лист_1!$H$9),0)</f>
        <v>больше 50</v>
      </c>
    </row>
    <row r="305" spans="1:8">
      <c r="A305" s="95" t="s">
        <v>6240</v>
      </c>
      <c r="B305" s="95" t="s">
        <v>6240</v>
      </c>
      <c r="C305" s="95" t="s">
        <v>6241</v>
      </c>
      <c r="D305" s="95" t="str">
        <f t="shared" si="0"/>
        <v>AMS-09UW4RMRKB00</v>
      </c>
      <c r="E305" s="94">
        <f>VLOOKUP(A305,'[24]КРАТКИЙ ПРАЙС СПЛИТЫ'!$A:$L,COLUMN('[24]КРАТКИЙ ПРАЙС СПЛИТЫ'!$J$227),0)</f>
        <v>20090</v>
      </c>
      <c r="F305" s="118" t="str">
        <f>VLOOKUP(B305,[18]Лист_1!$A$1:$J$65536,COLUMN([18]Лист_1!$H$9),0)</f>
        <v>больше 50</v>
      </c>
    </row>
    <row r="306" spans="1:8">
      <c r="A306" s="95" t="s">
        <v>6242</v>
      </c>
      <c r="B306" s="95" t="s">
        <v>6242</v>
      </c>
      <c r="C306" s="95" t="s">
        <v>6243</v>
      </c>
      <c r="D306" s="95" t="str">
        <f t="shared" si="0"/>
        <v>AMS-12UW4RXRKB00</v>
      </c>
      <c r="E306" s="94">
        <f>VLOOKUP(A306,'[24]КРАТКИЙ ПРАЙС СПЛИТЫ'!$A:$L,COLUMN('[24]КРАТКИЙ ПРАЙС СПЛИТЫ'!$J$227),0)</f>
        <v>21890</v>
      </c>
      <c r="F306" s="118" t="str">
        <f>VLOOKUP(B306,[18]Лист_1!$A$1:$J$65536,COLUMN([18]Лист_1!$H$9),0)</f>
        <v>больше 50</v>
      </c>
    </row>
    <row r="307" spans="1:8">
      <c r="A307" s="95" t="s">
        <v>6244</v>
      </c>
      <c r="B307" s="95" t="s">
        <v>6244</v>
      </c>
      <c r="C307" s="95" t="s">
        <v>6245</v>
      </c>
      <c r="D307" s="95" t="str">
        <f t="shared" si="0"/>
        <v>AMS-18UW4RXSKB01</v>
      </c>
      <c r="E307" s="94">
        <f>VLOOKUP(A307,'[24]КРАТКИЙ ПРАЙС СПЛИТЫ'!$A:$L,COLUMN('[24]КРАТКИЙ ПРАЙС СПЛИТЫ'!$J$227),0)</f>
        <v>26790</v>
      </c>
      <c r="F307" s="118">
        <f>VLOOKUP(B307,[18]Лист_1!$A$1:$J$65536,COLUMN([18]Лист_1!$H$9),0)</f>
        <v>7</v>
      </c>
    </row>
    <row r="308" spans="1:8">
      <c r="A308" s="95" t="s">
        <v>6246</v>
      </c>
      <c r="B308" s="95" t="s">
        <v>6246</v>
      </c>
      <c r="C308" s="95" t="s">
        <v>6247</v>
      </c>
      <c r="D308" s="95" t="str">
        <f t="shared" si="0"/>
        <v>AMS-24UW4RBTKB02</v>
      </c>
      <c r="E308" s="94">
        <f>VLOOKUP(A308,'[24]КРАТКИЙ ПРАЙС СПЛИТЫ'!$A:$L,COLUMN('[24]КРАТКИЙ ПРАЙС СПЛИТЫ'!$J$227),0)</f>
        <v>32390</v>
      </c>
      <c r="F308" s="118">
        <f>VLOOKUP(B308,[18]Лист_1!$A$1:$J$65536,COLUMN([18]Лист_1!$H$9),0)</f>
        <v>8</v>
      </c>
    </row>
    <row r="309" spans="1:8" ht="15" customHeight="1">
      <c r="A309" s="130" t="s">
        <v>6292</v>
      </c>
      <c r="B309" s="134"/>
      <c r="C309" s="134"/>
      <c r="D309" s="134"/>
      <c r="E309" s="134"/>
      <c r="F309" s="134"/>
      <c r="G309" s="91"/>
      <c r="H309" s="91"/>
    </row>
    <row r="310" spans="1:8">
      <c r="A310" s="95" t="s">
        <v>6248</v>
      </c>
      <c r="B310" s="95" t="s">
        <v>6248</v>
      </c>
      <c r="C310" s="95" t="s">
        <v>6249</v>
      </c>
      <c r="D310" s="95" t="str">
        <f t="shared" si="0"/>
        <v>AMS-09UW4RVETG00(С)</v>
      </c>
      <c r="E310" s="94">
        <f>VLOOKUP(A310,'[24]КРАТКИЙ ПРАЙС СПЛИТЫ'!$A:$L,COLUMN('[24]КРАТКИЙ ПРАЙС СПЛИТЫ'!$J$227),0)</f>
        <v>27190</v>
      </c>
      <c r="F310" s="118" t="e">
        <f>VLOOKUP(B310,[18]Лист_1!$A$1:$J$65536,COLUMN([18]Лист_1!$H$9),0)</f>
        <v>#N/A</v>
      </c>
    </row>
    <row r="311" spans="1:8">
      <c r="A311" s="95" t="s">
        <v>6250</v>
      </c>
      <c r="B311" s="95" t="s">
        <v>6250</v>
      </c>
      <c r="C311" s="95" t="s">
        <v>6251</v>
      </c>
      <c r="D311" s="95" t="str">
        <f t="shared" si="0"/>
        <v>AMS-12UW4RVETG00(С)</v>
      </c>
      <c r="E311" s="94">
        <f>VLOOKUP(A311,'[24]КРАТКИЙ ПРАЙС СПЛИТЫ'!$A:$L,COLUMN('[24]КРАТКИЙ ПРАЙС СПЛИТЫ'!$J$227),0)</f>
        <v>30790</v>
      </c>
      <c r="F311" s="118" t="e">
        <f>VLOOKUP(B311,[18]Лист_1!$A$1:$J$65536,COLUMN([18]Лист_1!$H$9),0)</f>
        <v>#N/A</v>
      </c>
    </row>
    <row r="312" spans="1:8" ht="15" customHeight="1">
      <c r="A312" s="130" t="s">
        <v>6293</v>
      </c>
      <c r="B312" s="134"/>
      <c r="C312" s="134"/>
      <c r="D312" s="134"/>
      <c r="E312" s="134"/>
      <c r="F312" s="134"/>
      <c r="G312" s="91"/>
      <c r="H312" s="91"/>
    </row>
    <row r="313" spans="1:8">
      <c r="A313" s="95" t="s">
        <v>6252</v>
      </c>
      <c r="B313" s="95" t="s">
        <v>6252</v>
      </c>
      <c r="C313" s="95" t="s">
        <v>6253</v>
      </c>
      <c r="D313" s="95" t="str">
        <f>C313</f>
        <v>AMS-09UW4RVETG00(S)</v>
      </c>
      <c r="E313" s="94">
        <f>VLOOKUP(A313,'[24]КРАТКИЙ ПРАЙС СПЛИТЫ'!$A:$L,COLUMN('[24]КРАТКИЙ ПРАЙС СПЛИТЫ'!$J$227),0)</f>
        <v>27190</v>
      </c>
      <c r="F313" s="118">
        <f>VLOOKUP(B313,[18]Лист_1!$A$1:$J$65536,COLUMN([18]Лист_1!$H$9),0)</f>
        <v>13</v>
      </c>
    </row>
    <row r="314" spans="1:8">
      <c r="A314" s="95" t="s">
        <v>6254</v>
      </c>
      <c r="B314" s="95" t="s">
        <v>6254</v>
      </c>
      <c r="C314" s="95" t="s">
        <v>6255</v>
      </c>
      <c r="D314" s="95" t="str">
        <f>C314</f>
        <v>AMS-12UW4RVETG00(S)</v>
      </c>
      <c r="E314" s="94">
        <f>VLOOKUP(A314,'[24]КРАТКИЙ ПРАЙС СПЛИТЫ'!$A:$L,COLUMN('[24]КРАТКИЙ ПРАЙС СПЛИТЫ'!$J$227),0)</f>
        <v>30790</v>
      </c>
      <c r="F314" s="118">
        <f>VLOOKUP(B314,[18]Лист_1!$A$1:$J$65536,COLUMN([18]Лист_1!$H$9),0)</f>
        <v>7</v>
      </c>
    </row>
    <row r="315" spans="1:8" ht="15" customHeight="1">
      <c r="A315" s="130" t="s">
        <v>6294</v>
      </c>
      <c r="B315" s="134"/>
      <c r="C315" s="134"/>
      <c r="D315" s="134"/>
      <c r="E315" s="134"/>
      <c r="F315" s="134"/>
      <c r="G315" s="91"/>
      <c r="H315" s="91"/>
    </row>
    <row r="316" spans="1:8">
      <c r="A316" s="95" t="s">
        <v>6256</v>
      </c>
      <c r="B316" s="95" t="s">
        <v>6256</v>
      </c>
      <c r="C316" s="95" t="s">
        <v>6257</v>
      </c>
      <c r="D316" s="95" t="str">
        <f t="shared" si="0"/>
        <v>AMS-09UW4RVETG00(B)</v>
      </c>
      <c r="E316" s="94">
        <f>VLOOKUP(A316,'[24]КРАТКИЙ ПРАЙС СПЛИТЫ'!$A:$L,COLUMN('[24]КРАТКИЙ ПРАЙС СПЛИТЫ'!$J$227),0)</f>
        <v>26090</v>
      </c>
      <c r="F316" s="118">
        <f>VLOOKUP(B316,[18]Лист_1!$A$1:$J$65536,COLUMN([18]Лист_1!$H$9),0)</f>
        <v>20</v>
      </c>
    </row>
    <row r="317" spans="1:8">
      <c r="A317" s="95" t="s">
        <v>6258</v>
      </c>
      <c r="B317" s="95" t="s">
        <v>6258</v>
      </c>
      <c r="C317" s="95" t="s">
        <v>6259</v>
      </c>
      <c r="D317" s="95" t="str">
        <f t="shared" si="0"/>
        <v>AMS-12UW4RVETG00(B)</v>
      </c>
      <c r="E317" s="94">
        <f>VLOOKUP(A317,'[24]КРАТКИЙ ПРАЙС СПЛИТЫ'!$A:$L,COLUMN('[24]КРАТКИЙ ПРАЙС СПЛИТЫ'!$J$227),0)</f>
        <v>29590</v>
      </c>
      <c r="F317" s="118">
        <f>VLOOKUP(B317,[18]Лист_1!$A$1:$J$65536,COLUMN([18]Лист_1!$H$9),0)</f>
        <v>19</v>
      </c>
    </row>
    <row r="318" spans="1:8">
      <c r="A318" s="130" t="s">
        <v>6300</v>
      </c>
      <c r="B318" s="134"/>
      <c r="C318" s="134"/>
      <c r="D318" s="134"/>
      <c r="E318" s="134"/>
      <c r="F318" s="134"/>
      <c r="G318" s="91"/>
      <c r="H318" s="91"/>
    </row>
    <row r="319" spans="1:8">
      <c r="A319" s="95" t="s">
        <v>6260</v>
      </c>
      <c r="B319" s="95" t="s">
        <v>6260</v>
      </c>
      <c r="C319" s="95" t="s">
        <v>6261</v>
      </c>
      <c r="D319" s="95" t="str">
        <f t="shared" si="0"/>
        <v>AMS-09UW4RVETG00</v>
      </c>
      <c r="E319" s="94">
        <f>VLOOKUP(A319,'[24]КРАТКИЙ ПРАЙС СПЛИТЫ'!$A:$L,COLUMN('[24]КРАТКИЙ ПРАЙС СПЛИТЫ'!$J$227),0)</f>
        <v>20890</v>
      </c>
      <c r="F319" s="118">
        <f>VLOOKUP(B319,[18]Лист_1!$A$1:$J$65536,COLUMN([18]Лист_1!$H$9),0)</f>
        <v>0</v>
      </c>
    </row>
    <row r="320" spans="1:8">
      <c r="A320" s="95" t="s">
        <v>6262</v>
      </c>
      <c r="B320" s="95" t="s">
        <v>6262</v>
      </c>
      <c r="C320" s="95" t="s">
        <v>6263</v>
      </c>
      <c r="D320" s="95" t="str">
        <f t="shared" si="0"/>
        <v>AMS-12UW4RVETG00</v>
      </c>
      <c r="E320" s="94">
        <f>VLOOKUP(A320,'[24]КРАТКИЙ ПРАЙС СПЛИТЫ'!$A:$L,COLUMN('[24]КРАТКИЙ ПРАЙС СПЛИТЫ'!$J$227),0)</f>
        <v>23590</v>
      </c>
      <c r="F320" s="118" t="e">
        <f>VLOOKUP(B320,[18]Лист_1!$A$1:$J$65536,COLUMN([18]Лист_1!$H$9),0)</f>
        <v>#N/A</v>
      </c>
    </row>
    <row r="321" spans="1:8">
      <c r="A321" s="95" t="s">
        <v>6264</v>
      </c>
      <c r="B321" s="95" t="s">
        <v>6264</v>
      </c>
      <c r="C321" s="95" t="s">
        <v>6265</v>
      </c>
      <c r="D321" s="95" t="str">
        <f t="shared" si="0"/>
        <v>AMS-18UW4RXATG03</v>
      </c>
      <c r="E321" s="94">
        <f>VLOOKUP(A321,'[24]КРАТКИЙ ПРАЙС СПЛИТЫ'!$A:$L,COLUMN('[24]КРАТКИЙ ПРАЙС СПЛИТЫ'!$J$227),0)</f>
        <v>30190</v>
      </c>
      <c r="F321" s="118" t="e">
        <f>VLOOKUP(B321,[18]Лист_1!$A$1:$J$65536,COLUMN([18]Лист_1!$H$9),0)</f>
        <v>#N/A</v>
      </c>
    </row>
    <row r="322" spans="1:8">
      <c r="A322" s="130" t="s">
        <v>6301</v>
      </c>
      <c r="B322" s="134"/>
      <c r="C322" s="134"/>
      <c r="D322" s="134"/>
      <c r="E322" s="134"/>
      <c r="F322" s="134"/>
      <c r="G322" s="91"/>
      <c r="H322" s="91"/>
    </row>
    <row r="323" spans="1:8">
      <c r="A323" s="95" t="s">
        <v>6266</v>
      </c>
      <c r="B323" s="95" t="s">
        <v>6266</v>
      </c>
      <c r="C323" s="95" t="s">
        <v>6267</v>
      </c>
      <c r="D323" s="95" t="str">
        <f t="shared" si="0"/>
        <v>AKT-09UR4RK8</v>
      </c>
      <c r="E323" s="94">
        <f>VLOOKUP(A323,'[24]КРАТКИЙ ПРАЙС СПЛИТЫ'!$A:$L,COLUMN('[24]КРАТКИЙ ПРАЙС СПЛИТЫ'!$J$227),0)</f>
        <v>44290</v>
      </c>
      <c r="F323" s="118">
        <f>VLOOKUP(B323,[18]Лист_1!$A$1:$J$65536,COLUMN([18]Лист_1!$H$9),0)</f>
        <v>17</v>
      </c>
    </row>
    <row r="324" spans="1:8">
      <c r="A324" s="95" t="s">
        <v>6268</v>
      </c>
      <c r="B324" s="95" t="s">
        <v>6268</v>
      </c>
      <c r="C324" s="95" t="s">
        <v>6269</v>
      </c>
      <c r="D324" s="95" t="str">
        <f t="shared" si="0"/>
        <v>AKT-12UR4RK8</v>
      </c>
      <c r="E324" s="94">
        <f>VLOOKUP(A324,'[24]КРАТКИЙ ПРАЙС СПЛИТЫ'!$A:$L,COLUMN('[24]КРАТКИЙ ПРАЙС СПЛИТЫ'!$J$227),0)</f>
        <v>47590</v>
      </c>
      <c r="F324" s="118">
        <f>VLOOKUP(B324,[18]Лист_1!$A$1:$J$65536,COLUMN([18]Лист_1!$H$9),0)</f>
        <v>8</v>
      </c>
    </row>
    <row r="325" spans="1:8">
      <c r="A325" s="130" t="s">
        <v>6302</v>
      </c>
      <c r="B325" s="134"/>
      <c r="C325" s="134"/>
      <c r="D325" s="134"/>
      <c r="E325" s="134"/>
      <c r="F325" s="134"/>
      <c r="G325" s="91"/>
      <c r="H325" s="91"/>
    </row>
    <row r="326" spans="1:8">
      <c r="A326" s="95" t="s">
        <v>6270</v>
      </c>
      <c r="B326" s="95" t="s">
        <v>6270</v>
      </c>
      <c r="C326" s="95" t="s">
        <v>6271</v>
      </c>
      <c r="D326" s="95" t="str">
        <f t="shared" si="0"/>
        <v>ADT-09UX4RBL8</v>
      </c>
      <c r="E326" s="94">
        <f>VLOOKUP(A326,'[24]КРАТКИЙ ПРАЙС СПЛИТЫ'!$A:$L,COLUMN('[24]КРАТКИЙ ПРАЙС СПЛИТЫ'!$J$227),0)</f>
        <v>44590</v>
      </c>
      <c r="F326" s="118">
        <f>VLOOKUP(B326,[18]Лист_1!$A$1:$J$65536,COLUMN([18]Лист_1!$H$9),0)</f>
        <v>23</v>
      </c>
    </row>
    <row r="327" spans="1:8">
      <c r="A327" s="95" t="s">
        <v>6272</v>
      </c>
      <c r="B327" s="95" t="s">
        <v>6272</v>
      </c>
      <c r="C327" s="95" t="s">
        <v>6273</v>
      </c>
      <c r="D327" s="95" t="str">
        <f t="shared" si="0"/>
        <v>ADT-12UX4RBL8</v>
      </c>
      <c r="E327" s="94">
        <f>VLOOKUP(A327,'[24]КРАТКИЙ ПРАЙС СПЛИТЫ'!$A:$L,COLUMN('[24]КРАТКИЙ ПРАЙС СПЛИТЫ'!$J$227),0)</f>
        <v>46890</v>
      </c>
      <c r="F327" s="118">
        <f>VLOOKUP(B327,[18]Лист_1!$A$1:$J$65536,COLUMN([18]Лист_1!$H$9),0)</f>
        <v>5</v>
      </c>
    </row>
    <row r="328" spans="1:8">
      <c r="A328" s="95" t="s">
        <v>6274</v>
      </c>
      <c r="B328" s="95" t="s">
        <v>6274</v>
      </c>
      <c r="C328" s="95" t="s">
        <v>6275</v>
      </c>
      <c r="D328" s="95" t="str">
        <f t="shared" si="0"/>
        <v>ADT-18UX4RCL8</v>
      </c>
      <c r="E328" s="94">
        <f>VLOOKUP(A328,'[24]КРАТКИЙ ПРАЙС СПЛИТЫ'!$A:$L,COLUMN('[24]КРАТКИЙ ПРАЙС СПЛИТЫ'!$J$227),0)</f>
        <v>54490</v>
      </c>
      <c r="F328" s="118">
        <f>VLOOKUP(B328,[18]Лист_1!$A$1:$J$65536,COLUMN([18]Лист_1!$H$9),0)</f>
        <v>11</v>
      </c>
    </row>
    <row r="329" spans="1:8">
      <c r="A329" s="130" t="s">
        <v>6303</v>
      </c>
      <c r="B329" s="134"/>
      <c r="C329" s="134"/>
      <c r="D329" s="134"/>
      <c r="E329" s="134"/>
      <c r="F329" s="134"/>
      <c r="G329" s="91"/>
      <c r="H329" s="91"/>
    </row>
    <row r="330" spans="1:8">
      <c r="A330" s="95" t="s">
        <v>6276</v>
      </c>
      <c r="B330" s="95" t="s">
        <v>6276</v>
      </c>
      <c r="C330" s="95" t="s">
        <v>6277</v>
      </c>
      <c r="D330" s="95" t="str">
        <f t="shared" si="0"/>
        <v>ACT-12UR4RCC8/PE-QEA/LD WI-FI</v>
      </c>
      <c r="E330" s="94">
        <f>VLOOKUP(A330,'[24]КРАТКИЙ ПРАЙС СПЛИТЫ'!$A:$L,COLUMN('[24]КРАТКИЙ ПРАЙС СПЛИТЫ'!$J$227),0)</f>
        <v>62090</v>
      </c>
      <c r="F330" s="118" t="e">
        <f>VLOOKUP(B330,[18]Лист_1!$A$1:$J$65536,COLUMN([18]Лист_1!$H$9),0)</f>
        <v>#N/A</v>
      </c>
    </row>
    <row r="331" spans="1:8">
      <c r="A331" s="95" t="s">
        <v>6278</v>
      </c>
      <c r="B331" s="95" t="s">
        <v>6278</v>
      </c>
      <c r="C331" s="95" t="s">
        <v>6279</v>
      </c>
      <c r="D331" s="95" t="str">
        <f t="shared" si="0"/>
        <v>ACT-18UR4RCC8/PE-QEA/LD WI-FI</v>
      </c>
      <c r="E331" s="94">
        <f>VLOOKUP(A331,'[24]КРАТКИЙ ПРАЙС СПЛИТЫ'!$A:$L,COLUMN('[24]КРАТКИЙ ПРАЙС СПЛИТЫ'!$J$227),0)</f>
        <v>64290</v>
      </c>
      <c r="F331" s="118" t="e">
        <f>VLOOKUP(B331,[18]Лист_1!$A$1:$J$65536,COLUMN([18]Лист_1!$H$9),0)</f>
        <v>#N/A</v>
      </c>
    </row>
    <row r="332" spans="1:8">
      <c r="A332" s="95" t="s">
        <v>6280</v>
      </c>
      <c r="B332" s="95" t="s">
        <v>6280</v>
      </c>
      <c r="C332" s="95" t="s">
        <v>6281</v>
      </c>
      <c r="D332" s="95" t="str">
        <f t="shared" si="0"/>
        <v>ACT-24UR4RJC8/PE-QFA/CD WI-FI</v>
      </c>
      <c r="E332" s="94">
        <f>VLOOKUP(A332,'[24]КРАТКИЙ ПРАЙС СПЛИТЫ'!$A:$L,COLUMN('[24]КРАТКИЙ ПРАЙС СПЛИТЫ'!$J$227),0)</f>
        <v>76590</v>
      </c>
      <c r="F332" s="118" t="e">
        <f>VLOOKUP(B332,[18]Лист_1!$A$1:$J$65536,COLUMN([18]Лист_1!$H$9),0)</f>
        <v>#N/A</v>
      </c>
    </row>
    <row r="333" spans="1:8">
      <c r="A333" s="130" t="s">
        <v>6304</v>
      </c>
      <c r="B333" s="134"/>
      <c r="C333" s="134"/>
      <c r="D333" s="134"/>
      <c r="E333" s="134"/>
      <c r="F333" s="134"/>
      <c r="G333" s="91"/>
      <c r="H333" s="91"/>
    </row>
    <row r="334" spans="1:8">
      <c r="A334" s="95" t="s">
        <v>6282</v>
      </c>
      <c r="B334" s="95" t="s">
        <v>6282</v>
      </c>
      <c r="C334" s="95" t="s">
        <v>6283</v>
      </c>
      <c r="D334" s="95" t="str">
        <f t="shared" si="0"/>
        <v>AVT-24UR4RB8</v>
      </c>
      <c r="E334" s="94">
        <f>VLOOKUP(A334,'[24]КРАТКИЙ ПРАЙС СПЛИТЫ'!$A:$L,COLUMN('[24]КРАТКИЙ ПРАЙС СПЛИТЫ'!$J$227),0)</f>
        <v>68790</v>
      </c>
      <c r="F334" s="118">
        <f>VLOOKUP(B334,[18]Лист_1!$A$1:$J$65536,COLUMN([18]Лист_1!$H$9),0)</f>
        <v>29</v>
      </c>
    </row>
  </sheetData>
  <mergeCells count="390">
    <mergeCell ref="A141:F141"/>
    <mergeCell ref="A71:F71"/>
    <mergeCell ref="A82:F82"/>
    <mergeCell ref="A93:F93"/>
    <mergeCell ref="A104:F104"/>
    <mergeCell ref="A115:F115"/>
    <mergeCell ref="A128:F128"/>
    <mergeCell ref="A14:F14"/>
    <mergeCell ref="A21:F21"/>
    <mergeCell ref="A34:F34"/>
    <mergeCell ref="A49:F49"/>
    <mergeCell ref="A60:F60"/>
    <mergeCell ref="A137:A138"/>
    <mergeCell ref="D137:D138"/>
    <mergeCell ref="E137:E138"/>
    <mergeCell ref="A139:A140"/>
    <mergeCell ref="D139:D140"/>
    <mergeCell ref="E139:E140"/>
    <mergeCell ref="A133:A134"/>
    <mergeCell ref="D133:D134"/>
    <mergeCell ref="E133:E134"/>
    <mergeCell ref="A135:A136"/>
    <mergeCell ref="D135:D136"/>
    <mergeCell ref="E135:E136"/>
    <mergeCell ref="A129:A130"/>
    <mergeCell ref="D129:D130"/>
    <mergeCell ref="E129:E130"/>
    <mergeCell ref="A131:A132"/>
    <mergeCell ref="D131:D132"/>
    <mergeCell ref="E131:E132"/>
    <mergeCell ref="A124:A125"/>
    <mergeCell ref="D124:D125"/>
    <mergeCell ref="E124:E125"/>
    <mergeCell ref="A126:A127"/>
    <mergeCell ref="D126:D127"/>
    <mergeCell ref="E126:E127"/>
    <mergeCell ref="A120:A121"/>
    <mergeCell ref="D120:D121"/>
    <mergeCell ref="E120:E121"/>
    <mergeCell ref="A122:A123"/>
    <mergeCell ref="D122:D123"/>
    <mergeCell ref="E122:E123"/>
    <mergeCell ref="A116:A117"/>
    <mergeCell ref="D116:D117"/>
    <mergeCell ref="E116:E117"/>
    <mergeCell ref="A118:A119"/>
    <mergeCell ref="D118:D119"/>
    <mergeCell ref="E118:E119"/>
    <mergeCell ref="A111:A112"/>
    <mergeCell ref="D111:D112"/>
    <mergeCell ref="E111:E112"/>
    <mergeCell ref="A113:A114"/>
    <mergeCell ref="D113:D114"/>
    <mergeCell ref="E113:E114"/>
    <mergeCell ref="A107:A108"/>
    <mergeCell ref="D107:D108"/>
    <mergeCell ref="E107:E108"/>
    <mergeCell ref="A109:A110"/>
    <mergeCell ref="D109:D110"/>
    <mergeCell ref="E109:E110"/>
    <mergeCell ref="A102:A103"/>
    <mergeCell ref="D102:D103"/>
    <mergeCell ref="E102:E103"/>
    <mergeCell ref="A105:A106"/>
    <mergeCell ref="D105:D106"/>
    <mergeCell ref="E105:E106"/>
    <mergeCell ref="A98:A99"/>
    <mergeCell ref="D98:D99"/>
    <mergeCell ref="E98:E99"/>
    <mergeCell ref="A100:A101"/>
    <mergeCell ref="D100:D101"/>
    <mergeCell ref="E100:E101"/>
    <mergeCell ref="A94:A95"/>
    <mergeCell ref="D94:D95"/>
    <mergeCell ref="E94:E95"/>
    <mergeCell ref="A96:A97"/>
    <mergeCell ref="D96:D97"/>
    <mergeCell ref="E96:E97"/>
    <mergeCell ref="A89:A90"/>
    <mergeCell ref="D89:D90"/>
    <mergeCell ref="E89:E90"/>
    <mergeCell ref="A91:A92"/>
    <mergeCell ref="D91:D92"/>
    <mergeCell ref="E91:E92"/>
    <mergeCell ref="A85:A86"/>
    <mergeCell ref="D85:D86"/>
    <mergeCell ref="E85:E86"/>
    <mergeCell ref="A87:A88"/>
    <mergeCell ref="D87:D88"/>
    <mergeCell ref="E87:E88"/>
    <mergeCell ref="A80:A81"/>
    <mergeCell ref="D80:D81"/>
    <mergeCell ref="E80:E81"/>
    <mergeCell ref="A83:A84"/>
    <mergeCell ref="D83:D84"/>
    <mergeCell ref="E83:E84"/>
    <mergeCell ref="A76:A77"/>
    <mergeCell ref="D76:D77"/>
    <mergeCell ref="E76:E77"/>
    <mergeCell ref="A78:A79"/>
    <mergeCell ref="D78:D79"/>
    <mergeCell ref="E78:E79"/>
    <mergeCell ref="A72:A73"/>
    <mergeCell ref="D72:D73"/>
    <mergeCell ref="E72:E73"/>
    <mergeCell ref="A74:A75"/>
    <mergeCell ref="D74:D75"/>
    <mergeCell ref="E74:E75"/>
    <mergeCell ref="A67:A68"/>
    <mergeCell ref="D67:D68"/>
    <mergeCell ref="E67:E68"/>
    <mergeCell ref="A69:A70"/>
    <mergeCell ref="D69:D70"/>
    <mergeCell ref="E69:E70"/>
    <mergeCell ref="A63:A64"/>
    <mergeCell ref="D63:D64"/>
    <mergeCell ref="E63:E64"/>
    <mergeCell ref="A65:A66"/>
    <mergeCell ref="D65:D66"/>
    <mergeCell ref="E65:E66"/>
    <mergeCell ref="A58:A59"/>
    <mergeCell ref="D58:D59"/>
    <mergeCell ref="E58:E59"/>
    <mergeCell ref="A61:A62"/>
    <mergeCell ref="D61:D62"/>
    <mergeCell ref="E61:E62"/>
    <mergeCell ref="A54:A55"/>
    <mergeCell ref="D54:D55"/>
    <mergeCell ref="E54:E55"/>
    <mergeCell ref="A56:A57"/>
    <mergeCell ref="D56:D57"/>
    <mergeCell ref="E56:E57"/>
    <mergeCell ref="A50:A51"/>
    <mergeCell ref="D50:D51"/>
    <mergeCell ref="E50:E51"/>
    <mergeCell ref="A52:A53"/>
    <mergeCell ref="D52:D53"/>
    <mergeCell ref="E52:E53"/>
    <mergeCell ref="A45:A46"/>
    <mergeCell ref="D45:D46"/>
    <mergeCell ref="E45:E46"/>
    <mergeCell ref="A47:A48"/>
    <mergeCell ref="D47:D48"/>
    <mergeCell ref="E47:E48"/>
    <mergeCell ref="A41:A42"/>
    <mergeCell ref="D41:D42"/>
    <mergeCell ref="E41:E42"/>
    <mergeCell ref="A43:A44"/>
    <mergeCell ref="D43:D44"/>
    <mergeCell ref="E43:E44"/>
    <mergeCell ref="A37:A38"/>
    <mergeCell ref="D37:D38"/>
    <mergeCell ref="E37:E38"/>
    <mergeCell ref="A39:A40"/>
    <mergeCell ref="D39:D40"/>
    <mergeCell ref="E39:E40"/>
    <mergeCell ref="A32:A33"/>
    <mergeCell ref="D32:D33"/>
    <mergeCell ref="E32:E33"/>
    <mergeCell ref="A35:A36"/>
    <mergeCell ref="D35:D36"/>
    <mergeCell ref="E35:E36"/>
    <mergeCell ref="A28:A29"/>
    <mergeCell ref="D28:D29"/>
    <mergeCell ref="E28:E29"/>
    <mergeCell ref="A30:A31"/>
    <mergeCell ref="D30:D31"/>
    <mergeCell ref="E30:E31"/>
    <mergeCell ref="A24:A25"/>
    <mergeCell ref="D24:D25"/>
    <mergeCell ref="E24:E25"/>
    <mergeCell ref="A26:A27"/>
    <mergeCell ref="D26:D27"/>
    <mergeCell ref="E26:E27"/>
    <mergeCell ref="A19:A20"/>
    <mergeCell ref="D19:D20"/>
    <mergeCell ref="E19:E20"/>
    <mergeCell ref="A22:A23"/>
    <mergeCell ref="D22:D23"/>
    <mergeCell ref="E22:E23"/>
    <mergeCell ref="A15:A16"/>
    <mergeCell ref="D15:D16"/>
    <mergeCell ref="E15:E16"/>
    <mergeCell ref="A17:A18"/>
    <mergeCell ref="D17:D18"/>
    <mergeCell ref="E17:E18"/>
    <mergeCell ref="A4:A5"/>
    <mergeCell ref="D4:D5"/>
    <mergeCell ref="E4:E5"/>
    <mergeCell ref="A10:A11"/>
    <mergeCell ref="D10:D11"/>
    <mergeCell ref="E10:E11"/>
    <mergeCell ref="A12:A13"/>
    <mergeCell ref="D12:D13"/>
    <mergeCell ref="E12:E13"/>
    <mergeCell ref="A6:A7"/>
    <mergeCell ref="D6:D7"/>
    <mergeCell ref="E6:E7"/>
    <mergeCell ref="A8:A9"/>
    <mergeCell ref="D8:D9"/>
    <mergeCell ref="E8:E9"/>
    <mergeCell ref="A2:F2"/>
    <mergeCell ref="A146:F146"/>
    <mergeCell ref="A148:A149"/>
    <mergeCell ref="A150:A151"/>
    <mergeCell ref="A152:A153"/>
    <mergeCell ref="A154:A155"/>
    <mergeCell ref="A156:A157"/>
    <mergeCell ref="A159:A160"/>
    <mergeCell ref="A161:A162"/>
    <mergeCell ref="D148:D149"/>
    <mergeCell ref="D150:D151"/>
    <mergeCell ref="D152:D153"/>
    <mergeCell ref="D154:D155"/>
    <mergeCell ref="D156:D157"/>
    <mergeCell ref="E148:E149"/>
    <mergeCell ref="E150:E151"/>
    <mergeCell ref="E152:E153"/>
    <mergeCell ref="A3:F3"/>
    <mergeCell ref="E154:E155"/>
    <mergeCell ref="E156:E157"/>
    <mergeCell ref="A147:F147"/>
    <mergeCell ref="E159:E160"/>
    <mergeCell ref="D159:D160"/>
    <mergeCell ref="A158:F158"/>
    <mergeCell ref="E161:E162"/>
    <mergeCell ref="A163:A164"/>
    <mergeCell ref="E163:E164"/>
    <mergeCell ref="A166:A167"/>
    <mergeCell ref="E166:E167"/>
    <mergeCell ref="D161:D162"/>
    <mergeCell ref="D163:D164"/>
    <mergeCell ref="D166:D167"/>
    <mergeCell ref="A165:F165"/>
    <mergeCell ref="A169:A170"/>
    <mergeCell ref="E169:E170"/>
    <mergeCell ref="A171:A172"/>
    <mergeCell ref="E171:E172"/>
    <mergeCell ref="A173:A174"/>
    <mergeCell ref="E173:E174"/>
    <mergeCell ref="D169:D170"/>
    <mergeCell ref="D171:D172"/>
    <mergeCell ref="D173:D174"/>
    <mergeCell ref="A175:A176"/>
    <mergeCell ref="E175:E176"/>
    <mergeCell ref="A177:A178"/>
    <mergeCell ref="E177:E178"/>
    <mergeCell ref="A180:A181"/>
    <mergeCell ref="E180:E181"/>
    <mergeCell ref="D175:D176"/>
    <mergeCell ref="D177:D178"/>
    <mergeCell ref="D180:D181"/>
    <mergeCell ref="A182:A183"/>
    <mergeCell ref="E182:E183"/>
    <mergeCell ref="A184:A185"/>
    <mergeCell ref="E184:E185"/>
    <mergeCell ref="A186:A187"/>
    <mergeCell ref="E186:E187"/>
    <mergeCell ref="D182:D183"/>
    <mergeCell ref="D184:D185"/>
    <mergeCell ref="D186:D187"/>
    <mergeCell ref="A188:A189"/>
    <mergeCell ref="E188:E189"/>
    <mergeCell ref="A190:A191"/>
    <mergeCell ref="E190:E191"/>
    <mergeCell ref="A193:A194"/>
    <mergeCell ref="E193:E194"/>
    <mergeCell ref="D188:D189"/>
    <mergeCell ref="D190:D191"/>
    <mergeCell ref="D193:D194"/>
    <mergeCell ref="A195:A196"/>
    <mergeCell ref="E195:E196"/>
    <mergeCell ref="A197:A198"/>
    <mergeCell ref="E197:E198"/>
    <mergeCell ref="A199:A200"/>
    <mergeCell ref="E199:E200"/>
    <mergeCell ref="D195:D196"/>
    <mergeCell ref="D197:D198"/>
    <mergeCell ref="D199:D200"/>
    <mergeCell ref="A201:A202"/>
    <mergeCell ref="E201:E202"/>
    <mergeCell ref="A203:A204"/>
    <mergeCell ref="E203:E204"/>
    <mergeCell ref="A206:A207"/>
    <mergeCell ref="E206:E207"/>
    <mergeCell ref="D201:D202"/>
    <mergeCell ref="D203:D204"/>
    <mergeCell ref="D206:D207"/>
    <mergeCell ref="A208:A209"/>
    <mergeCell ref="E208:E209"/>
    <mergeCell ref="A210:A211"/>
    <mergeCell ref="E210:E211"/>
    <mergeCell ref="A212:A213"/>
    <mergeCell ref="E212:E213"/>
    <mergeCell ref="D208:D209"/>
    <mergeCell ref="D210:D211"/>
    <mergeCell ref="D212:D213"/>
    <mergeCell ref="A214:A215"/>
    <mergeCell ref="E214:E215"/>
    <mergeCell ref="A217:A218"/>
    <mergeCell ref="E217:E218"/>
    <mergeCell ref="A219:A220"/>
    <mergeCell ref="E219:E220"/>
    <mergeCell ref="D214:D215"/>
    <mergeCell ref="D217:D218"/>
    <mergeCell ref="D219:D220"/>
    <mergeCell ref="A221:A222"/>
    <mergeCell ref="E221:E222"/>
    <mergeCell ref="A223:A224"/>
    <mergeCell ref="E223:E224"/>
    <mergeCell ref="A225:A226"/>
    <mergeCell ref="E225:E226"/>
    <mergeCell ref="D221:D222"/>
    <mergeCell ref="D223:D224"/>
    <mergeCell ref="D225:D226"/>
    <mergeCell ref="A228:A229"/>
    <mergeCell ref="E228:E229"/>
    <mergeCell ref="A230:A231"/>
    <mergeCell ref="E230:E231"/>
    <mergeCell ref="A232:A233"/>
    <mergeCell ref="E232:E233"/>
    <mergeCell ref="D228:D229"/>
    <mergeCell ref="D230:D231"/>
    <mergeCell ref="D232:D233"/>
    <mergeCell ref="A234:A235"/>
    <mergeCell ref="E234:E235"/>
    <mergeCell ref="A236:A237"/>
    <mergeCell ref="E236:E237"/>
    <mergeCell ref="A239:A240"/>
    <mergeCell ref="E239:E240"/>
    <mergeCell ref="D234:D235"/>
    <mergeCell ref="D236:D237"/>
    <mergeCell ref="D239:D240"/>
    <mergeCell ref="A241:A242"/>
    <mergeCell ref="E241:E242"/>
    <mergeCell ref="A243:A244"/>
    <mergeCell ref="E243:E244"/>
    <mergeCell ref="A245:A246"/>
    <mergeCell ref="E245:E246"/>
    <mergeCell ref="D241:D242"/>
    <mergeCell ref="D243:D244"/>
    <mergeCell ref="D245:D246"/>
    <mergeCell ref="A247:A248"/>
    <mergeCell ref="E247:E248"/>
    <mergeCell ref="A250:A251"/>
    <mergeCell ref="E250:E251"/>
    <mergeCell ref="A252:A253"/>
    <mergeCell ref="E252:E253"/>
    <mergeCell ref="D247:D248"/>
    <mergeCell ref="D250:D251"/>
    <mergeCell ref="D252:D253"/>
    <mergeCell ref="A262:F262"/>
    <mergeCell ref="A260:A261"/>
    <mergeCell ref="E260:E261"/>
    <mergeCell ref="D260:D261"/>
    <mergeCell ref="A254:A255"/>
    <mergeCell ref="E254:E255"/>
    <mergeCell ref="A256:A257"/>
    <mergeCell ref="E256:E257"/>
    <mergeCell ref="A258:A259"/>
    <mergeCell ref="E258:E259"/>
    <mergeCell ref="D254:D255"/>
    <mergeCell ref="D256:D257"/>
    <mergeCell ref="D258:D259"/>
    <mergeCell ref="A264:F264"/>
    <mergeCell ref="A265:F265"/>
    <mergeCell ref="A273:F273"/>
    <mergeCell ref="A281:F281"/>
    <mergeCell ref="A285:F285"/>
    <mergeCell ref="A168:F168"/>
    <mergeCell ref="A179:F179"/>
    <mergeCell ref="A192:F192"/>
    <mergeCell ref="A205:F205"/>
    <mergeCell ref="A216:F216"/>
    <mergeCell ref="A227:F227"/>
    <mergeCell ref="A238:F238"/>
    <mergeCell ref="A249:F249"/>
    <mergeCell ref="A325:F325"/>
    <mergeCell ref="A329:F329"/>
    <mergeCell ref="A333:F333"/>
    <mergeCell ref="A298:F298"/>
    <mergeCell ref="A295:F295"/>
    <mergeCell ref="A289:F289"/>
    <mergeCell ref="A292:F292"/>
    <mergeCell ref="A303:F303"/>
    <mergeCell ref="A309:F309"/>
    <mergeCell ref="A312:F312"/>
    <mergeCell ref="A315:F315"/>
    <mergeCell ref="A318:F318"/>
    <mergeCell ref="A322:F322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39B37F-5175-44E5-9FF2-156BB270CF8F}">
  <dimension ref="A1:F74"/>
  <sheetViews>
    <sheetView workbookViewId="0">
      <selection activeCell="F1" sqref="F1"/>
    </sheetView>
  </sheetViews>
  <sheetFormatPr defaultRowHeight="15"/>
  <cols>
    <col min="1" max="1" width="16.5703125" style="6" customWidth="1"/>
    <col min="2" max="2" width="27.42578125" style="6" customWidth="1"/>
    <col min="3" max="3" width="31.140625" style="6" customWidth="1"/>
    <col min="4" max="4" width="37" style="6" customWidth="1"/>
    <col min="5" max="5" width="20.7109375" style="7" customWidth="1"/>
    <col min="6" max="6" width="19.85546875" style="6" customWidth="1"/>
    <col min="7" max="16384" width="9.140625" style="6"/>
  </cols>
  <sheetData>
    <row r="1" spans="1:6" s="2" customFormat="1">
      <c r="A1" s="2" t="s">
        <v>144</v>
      </c>
      <c r="B1" s="2" t="s">
        <v>145</v>
      </c>
      <c r="C1" s="2" t="s">
        <v>1104</v>
      </c>
      <c r="D1" s="2" t="s">
        <v>147</v>
      </c>
      <c r="E1" s="3" t="s">
        <v>148</v>
      </c>
      <c r="F1" s="2" t="s">
        <v>364</v>
      </c>
    </row>
    <row r="2" spans="1:6" s="24" customFormat="1" ht="15.75">
      <c r="A2" s="129" t="s">
        <v>3279</v>
      </c>
      <c r="B2" s="129"/>
      <c r="C2" s="129"/>
      <c r="D2" s="129"/>
      <c r="E2" s="129"/>
      <c r="F2" s="129"/>
    </row>
    <row r="3" spans="1:6">
      <c r="A3" s="130" t="s">
        <v>1425</v>
      </c>
      <c r="B3" s="134"/>
      <c r="C3" s="134"/>
      <c r="D3" s="134"/>
      <c r="E3" s="134"/>
      <c r="F3" s="134"/>
    </row>
    <row r="4" spans="1:6">
      <c r="A4" s="6" t="s">
        <v>1358</v>
      </c>
      <c r="B4" s="6" t="s">
        <v>1361</v>
      </c>
      <c r="C4" s="6" t="s">
        <v>1362</v>
      </c>
      <c r="D4" s="132" t="str">
        <f>_xlfn.CONCAT(C4," / ",C5)</f>
        <v>RAK-DJ18PHAE / RAC-DJ18PHAE</v>
      </c>
      <c r="E4" s="133">
        <v>65900</v>
      </c>
      <c r="F4" s="118" t="e">
        <f>VLOOKUP(B4,[18]Лист_1!$A$1:$J$65536,COLUMN([18]Лист_1!$H$9),0)</f>
        <v>#N/A</v>
      </c>
    </row>
    <row r="5" spans="1:6">
      <c r="B5" s="6" t="s">
        <v>1363</v>
      </c>
      <c r="C5" s="6" t="s">
        <v>1364</v>
      </c>
      <c r="D5" s="132"/>
      <c r="E5" s="133"/>
      <c r="F5" s="118">
        <f>VLOOKUP(B5,[18]Лист_1!$A$1:$J$65536,COLUMN([18]Лист_1!$H$9),0)</f>
        <v>1</v>
      </c>
    </row>
    <row r="6" spans="1:6">
      <c r="A6" s="6" t="s">
        <v>1359</v>
      </c>
      <c r="B6" s="6" t="s">
        <v>1365</v>
      </c>
      <c r="C6" s="6" t="s">
        <v>1366</v>
      </c>
      <c r="D6" s="132" t="str">
        <f>_xlfn.CONCAT(C6," / ",C7)</f>
        <v>RAK-DJ25PHAE / RAC-DJ25PHAE</v>
      </c>
      <c r="E6" s="133">
        <v>67900</v>
      </c>
      <c r="F6" s="118" t="str">
        <f>VLOOKUP(B6,[18]Лист_1!$A$1:$J$65536,COLUMN([18]Лист_1!$H$9),0)</f>
        <v>больше 50</v>
      </c>
    </row>
    <row r="7" spans="1:6">
      <c r="B7" s="6" t="s">
        <v>1367</v>
      </c>
      <c r="C7" s="6" t="s">
        <v>1368</v>
      </c>
      <c r="D7" s="132"/>
      <c r="E7" s="133"/>
      <c r="F7" s="118" t="str">
        <f>VLOOKUP(B7,[18]Лист_1!$A$1:$J$65536,COLUMN([18]Лист_1!$H$9),0)</f>
        <v>больше 50</v>
      </c>
    </row>
    <row r="8" spans="1:6" ht="36.75" customHeight="1">
      <c r="A8" s="6" t="s">
        <v>1360</v>
      </c>
      <c r="B8" s="6" t="s">
        <v>1360</v>
      </c>
      <c r="C8" s="6" t="s">
        <v>1369</v>
      </c>
      <c r="D8" s="8" t="s">
        <v>1370</v>
      </c>
      <c r="E8" s="7">
        <v>700</v>
      </c>
      <c r="F8" s="118" t="str">
        <f>VLOOKUP(B8,[18]Лист_1!$A$1:$J$65536,COLUMN([18]Лист_1!$H$9),0)</f>
        <v>больше 50</v>
      </c>
    </row>
    <row r="9" spans="1:6">
      <c r="A9" s="130" t="s">
        <v>1425</v>
      </c>
      <c r="B9" s="134"/>
      <c r="C9" s="134"/>
      <c r="D9" s="134"/>
      <c r="E9" s="134"/>
      <c r="F9" s="134"/>
    </row>
    <row r="10" spans="1:6">
      <c r="A10" s="6" t="s">
        <v>1371</v>
      </c>
      <c r="B10" s="6" t="s">
        <v>1375</v>
      </c>
      <c r="C10" s="6" t="s">
        <v>1376</v>
      </c>
      <c r="D10" s="132" t="str">
        <f>_xlfn.CONCAT(C10," / ",C11)</f>
        <v>RAK-DJ18RHAE / RAC-DJ18WHAE</v>
      </c>
      <c r="E10" s="133">
        <v>77900</v>
      </c>
      <c r="F10" s="118" t="str">
        <f>VLOOKUP(B10,[18]Лист_1!$A$1:$J$65536,COLUMN([18]Лист_1!$H$9),0)</f>
        <v>больше 50</v>
      </c>
    </row>
    <row r="11" spans="1:6">
      <c r="B11" s="6" t="s">
        <v>1377</v>
      </c>
      <c r="C11" s="6" t="s">
        <v>1378</v>
      </c>
      <c r="D11" s="132"/>
      <c r="E11" s="133"/>
      <c r="F11" s="118" t="str">
        <f>VLOOKUP(B11,[18]Лист_1!$A$1:$J$65536,COLUMN([18]Лист_1!$H$9),0)</f>
        <v>больше 50</v>
      </c>
    </row>
    <row r="12" spans="1:6">
      <c r="A12" s="6" t="s">
        <v>1372</v>
      </c>
      <c r="B12" s="6" t="s">
        <v>1379</v>
      </c>
      <c r="C12" s="6" t="s">
        <v>1380</v>
      </c>
      <c r="D12" s="132" t="str">
        <f>_xlfn.CONCAT(C12," / ",C13)</f>
        <v>RAK-DJ25RHAE / RAC-DJ25WHAE</v>
      </c>
      <c r="E12" s="133">
        <v>79900</v>
      </c>
      <c r="F12" s="118" t="str">
        <f>VLOOKUP(B12,[18]Лист_1!$A$1:$J$65536,COLUMN([18]Лист_1!$H$9),0)</f>
        <v>больше 50</v>
      </c>
    </row>
    <row r="13" spans="1:6">
      <c r="B13" s="6" t="s">
        <v>1381</v>
      </c>
      <c r="C13" s="6" t="s">
        <v>1382</v>
      </c>
      <c r="D13" s="132"/>
      <c r="E13" s="133"/>
      <c r="F13" s="118" t="str">
        <f>VLOOKUP(B13,[18]Лист_1!$A$1:$J$65536,COLUMN([18]Лист_1!$H$9),0)</f>
        <v>больше 50</v>
      </c>
    </row>
    <row r="14" spans="1:6">
      <c r="A14" s="6" t="s">
        <v>1373</v>
      </c>
      <c r="B14" s="6" t="s">
        <v>1383</v>
      </c>
      <c r="C14" s="6" t="s">
        <v>1384</v>
      </c>
      <c r="D14" s="132" t="str">
        <f>_xlfn.CONCAT(C14," / ",C15)</f>
        <v>RAK-DJ35RHAE / RAC-DJ35WHAE</v>
      </c>
      <c r="E14" s="133">
        <v>84900</v>
      </c>
      <c r="F14" s="118">
        <f>VLOOKUP(B14,[18]Лист_1!$A$1:$J$65536,COLUMN([18]Лист_1!$H$9),0)</f>
        <v>39</v>
      </c>
    </row>
    <row r="15" spans="1:6">
      <c r="B15" s="6" t="s">
        <v>1385</v>
      </c>
      <c r="C15" s="6" t="s">
        <v>1386</v>
      </c>
      <c r="D15" s="132"/>
      <c r="E15" s="133"/>
      <c r="F15" s="118">
        <f>VLOOKUP(B15,[18]Лист_1!$A$1:$J$65536,COLUMN([18]Лист_1!$H$9),0)</f>
        <v>40</v>
      </c>
    </row>
    <row r="16" spans="1:6">
      <c r="A16" s="6" t="s">
        <v>1374</v>
      </c>
      <c r="B16" s="6" t="s">
        <v>1387</v>
      </c>
      <c r="C16" s="6" t="s">
        <v>1388</v>
      </c>
      <c r="D16" s="132" t="str">
        <f>_xlfn.CONCAT(C16," / ",C17)</f>
        <v>RAK-DJ50RHAE / RAC-DJ50WHAE</v>
      </c>
      <c r="E16" s="133">
        <v>126900</v>
      </c>
      <c r="F16" s="118">
        <f>VLOOKUP(B16,[18]Лист_1!$A$1:$J$65536,COLUMN([18]Лист_1!$H$9),0)</f>
        <v>1</v>
      </c>
    </row>
    <row r="17" spans="1:6">
      <c r="B17" s="6" t="s">
        <v>1389</v>
      </c>
      <c r="C17" s="6" t="s">
        <v>1390</v>
      </c>
      <c r="D17" s="132"/>
      <c r="E17" s="133"/>
      <c r="F17" s="118">
        <f>VLOOKUP(B17,[18]Лист_1!$A$1:$J$65536,COLUMN([18]Лист_1!$H$9),0)</f>
        <v>1</v>
      </c>
    </row>
    <row r="18" spans="1:6" ht="30">
      <c r="A18" s="6" t="s">
        <v>1360</v>
      </c>
      <c r="B18" s="6" t="s">
        <v>1360</v>
      </c>
      <c r="C18" s="6" t="s">
        <v>1369</v>
      </c>
      <c r="D18" s="8" t="s">
        <v>1370</v>
      </c>
      <c r="E18" s="7">
        <v>700</v>
      </c>
      <c r="F18" s="118" t="str">
        <f>VLOOKUP(B18,[18]Лист_1!$A$1:$J$65536,COLUMN([18]Лист_1!$H$9),0)</f>
        <v>больше 50</v>
      </c>
    </row>
    <row r="19" spans="1:6">
      <c r="A19" s="130" t="s">
        <v>1426</v>
      </c>
      <c r="B19" s="134"/>
      <c r="C19" s="134"/>
      <c r="D19" s="134"/>
      <c r="E19" s="134"/>
      <c r="F19" s="134"/>
    </row>
    <row r="20" spans="1:6">
      <c r="A20" s="6" t="s">
        <v>1391</v>
      </c>
      <c r="B20" s="6" t="s">
        <v>1395</v>
      </c>
      <c r="C20" s="6" t="s">
        <v>1396</v>
      </c>
      <c r="D20" s="132" t="str">
        <f>_xlfn.CONCAT(C20," / ",C21)</f>
        <v>RAK-18REF / RAC-18WEF</v>
      </c>
      <c r="E20" s="133">
        <v>63900</v>
      </c>
      <c r="F20" s="118" t="str">
        <f>VLOOKUP(B20,[18]Лист_1!$A$1:$J$65536,COLUMN([18]Лист_1!$H$9),0)</f>
        <v>больше 50</v>
      </c>
    </row>
    <row r="21" spans="1:6">
      <c r="B21" s="6" t="s">
        <v>1397</v>
      </c>
      <c r="C21" s="6" t="s">
        <v>1398</v>
      </c>
      <c r="D21" s="132"/>
      <c r="E21" s="133"/>
      <c r="F21" s="118" t="str">
        <f>VLOOKUP(B21,[18]Лист_1!$A$1:$J$65536,COLUMN([18]Лист_1!$H$9),0)</f>
        <v>больше 50</v>
      </c>
    </row>
    <row r="22" spans="1:6">
      <c r="A22" s="6" t="s">
        <v>1392</v>
      </c>
      <c r="B22" s="6" t="s">
        <v>1399</v>
      </c>
      <c r="C22" s="6" t="s">
        <v>1400</v>
      </c>
      <c r="D22" s="132" t="str">
        <f>_xlfn.CONCAT(C22," / ",C23)</f>
        <v>RAK-25REF / RAC-25WEF</v>
      </c>
      <c r="E22" s="133">
        <v>65900</v>
      </c>
      <c r="F22" s="118" t="str">
        <f>VLOOKUP(B22,[18]Лист_1!$A$1:$J$65536,COLUMN([18]Лист_1!$H$9),0)</f>
        <v>больше 50</v>
      </c>
    </row>
    <row r="23" spans="1:6">
      <c r="B23" s="6" t="s">
        <v>1401</v>
      </c>
      <c r="C23" s="6" t="s">
        <v>1402</v>
      </c>
      <c r="D23" s="132"/>
      <c r="E23" s="133"/>
      <c r="F23" s="118" t="str">
        <f>VLOOKUP(B23,[18]Лист_1!$A$1:$J$65536,COLUMN([18]Лист_1!$H$9),0)</f>
        <v>больше 50</v>
      </c>
    </row>
    <row r="24" spans="1:6">
      <c r="A24" s="6" t="s">
        <v>1393</v>
      </c>
      <c r="B24" s="6" t="s">
        <v>1403</v>
      </c>
      <c r="C24" s="6" t="s">
        <v>1404</v>
      </c>
      <c r="D24" s="132" t="str">
        <f>_xlfn.CONCAT(C24," / ",C25)</f>
        <v>RAK-35REF / RAC-35WEF</v>
      </c>
      <c r="E24" s="133">
        <v>70900</v>
      </c>
      <c r="F24" s="118" t="str">
        <f>VLOOKUP(B24,[18]Лист_1!$A$1:$J$65536,COLUMN([18]Лист_1!$H$9),0)</f>
        <v>больше 50</v>
      </c>
    </row>
    <row r="25" spans="1:6">
      <c r="B25" s="6" t="s">
        <v>1405</v>
      </c>
      <c r="C25" s="6" t="s">
        <v>1406</v>
      </c>
      <c r="D25" s="132"/>
      <c r="E25" s="133"/>
      <c r="F25" s="118" t="str">
        <f>VLOOKUP(B25,[18]Лист_1!$A$1:$J$65536,COLUMN([18]Лист_1!$H$9),0)</f>
        <v>больше 50</v>
      </c>
    </row>
    <row r="26" spans="1:6">
      <c r="A26" s="6" t="s">
        <v>1394</v>
      </c>
      <c r="B26" s="6" t="s">
        <v>1407</v>
      </c>
      <c r="C26" s="6" t="s">
        <v>1408</v>
      </c>
      <c r="D26" s="132" t="str">
        <f>_xlfn.CONCAT(C26," / ",C27)</f>
        <v>RAK-50REF / RAC-50WEF</v>
      </c>
      <c r="E26" s="133">
        <v>111900</v>
      </c>
      <c r="F26" s="118">
        <f>VLOOKUP(B26,[18]Лист_1!$A$1:$J$65536,COLUMN([18]Лист_1!$H$9),0)</f>
        <v>5</v>
      </c>
    </row>
    <row r="27" spans="1:6">
      <c r="B27" s="6" t="s">
        <v>1409</v>
      </c>
      <c r="C27" s="6" t="s">
        <v>1410</v>
      </c>
      <c r="D27" s="132"/>
      <c r="E27" s="133"/>
      <c r="F27" s="118">
        <f>VLOOKUP(B27,[18]Лист_1!$A$1:$J$65536,COLUMN([18]Лист_1!$H$9),0)</f>
        <v>0</v>
      </c>
    </row>
    <row r="28" spans="1:6">
      <c r="A28" s="130" t="s">
        <v>1433</v>
      </c>
      <c r="B28" s="134"/>
      <c r="C28" s="134"/>
      <c r="D28" s="134"/>
      <c r="E28" s="134"/>
      <c r="F28" s="134"/>
    </row>
    <row r="29" spans="1:6">
      <c r="A29" s="6" t="s">
        <v>1428</v>
      </c>
      <c r="B29" s="6" t="s">
        <v>1429</v>
      </c>
      <c r="C29" s="6" t="s">
        <v>1430</v>
      </c>
      <c r="D29" s="132" t="str">
        <f>_xlfn.CONCAT(C29," / ",C30)</f>
        <v>RAK-18RPE / RAC-18WPE</v>
      </c>
      <c r="E29" s="133">
        <v>73900</v>
      </c>
      <c r="F29" s="118" t="e">
        <f>VLOOKUP(B29,[18]Лист_1!$A$1:$J$65536,COLUMN([18]Лист_1!$H$9),0)</f>
        <v>#N/A</v>
      </c>
    </row>
    <row r="30" spans="1:6">
      <c r="B30" s="6" t="s">
        <v>1431</v>
      </c>
      <c r="C30" s="6" t="s">
        <v>1432</v>
      </c>
      <c r="D30" s="132"/>
      <c r="E30" s="133"/>
      <c r="F30" s="118" t="e">
        <f>VLOOKUP(B30,[18]Лист_1!$A$1:$J$65536,COLUMN([18]Лист_1!$H$9),0)</f>
        <v>#N/A</v>
      </c>
    </row>
    <row r="31" spans="1:6">
      <c r="A31" s="6" t="s">
        <v>1434</v>
      </c>
      <c r="B31" s="6" t="s">
        <v>1435</v>
      </c>
      <c r="C31" s="6" t="s">
        <v>1436</v>
      </c>
      <c r="D31" s="132" t="str">
        <f>_xlfn.CONCAT(C31," / ",C32)</f>
        <v>RAK-60RPE (без пульта) / RAC-60NPE</v>
      </c>
      <c r="E31" s="133">
        <v>171900</v>
      </c>
      <c r="F31" s="118">
        <f>VLOOKUP(B31,[18]Лист_1!$A$1:$J$65536,COLUMN([18]Лист_1!$H$9),0)</f>
        <v>1</v>
      </c>
    </row>
    <row r="32" spans="1:6">
      <c r="B32" s="6" t="s">
        <v>1437</v>
      </c>
      <c r="C32" s="6" t="s">
        <v>1438</v>
      </c>
      <c r="D32" s="132"/>
      <c r="E32" s="133"/>
      <c r="F32" s="118">
        <f>VLOOKUP(B32,[18]Лист_1!$A$1:$J$65536,COLUMN([18]Лист_1!$H$9),0)</f>
        <v>6</v>
      </c>
    </row>
    <row r="33" spans="1:6">
      <c r="A33" s="6" t="s">
        <v>1441</v>
      </c>
      <c r="B33" s="6" t="s">
        <v>1441</v>
      </c>
      <c r="C33" s="6" t="s">
        <v>1439</v>
      </c>
      <c r="D33" s="6" t="s">
        <v>1440</v>
      </c>
      <c r="E33" s="7">
        <v>7200</v>
      </c>
      <c r="F33" s="118">
        <f>VLOOKUP(B33,[18]Лист_1!$A$1:$J$65536,COLUMN([18]Лист_1!$H$9),0)</f>
        <v>5</v>
      </c>
    </row>
    <row r="34" spans="1:6">
      <c r="A34" s="130" t="s">
        <v>1427</v>
      </c>
      <c r="B34" s="134"/>
      <c r="C34" s="134"/>
      <c r="D34" s="134"/>
      <c r="E34" s="134"/>
      <c r="F34" s="134"/>
    </row>
    <row r="35" spans="1:6">
      <c r="A35" s="6" t="s">
        <v>1411</v>
      </c>
      <c r="B35" s="6" t="s">
        <v>1412</v>
      </c>
      <c r="C35" s="6" t="s">
        <v>1413</v>
      </c>
      <c r="D35" s="132" t="str">
        <f>_xlfn.CONCAT(C35," / ",C36)</f>
        <v>RAK-25RXE / RAC-25WXEN</v>
      </c>
      <c r="E35" s="133">
        <v>112900</v>
      </c>
      <c r="F35" s="118">
        <f>VLOOKUP(B35,[18]Лист_1!$A$1:$J$65536,COLUMN([18]Лист_1!$H$9),0)</f>
        <v>2</v>
      </c>
    </row>
    <row r="36" spans="1:6">
      <c r="B36" s="6" t="s">
        <v>1414</v>
      </c>
      <c r="C36" s="6" t="s">
        <v>1415</v>
      </c>
      <c r="D36" s="132"/>
      <c r="E36" s="133"/>
      <c r="F36" s="118">
        <f>VLOOKUP(B36,[18]Лист_1!$A$1:$J$65536,COLUMN([18]Лист_1!$H$9),0)</f>
        <v>2</v>
      </c>
    </row>
    <row r="37" spans="1:6">
      <c r="A37" s="6" t="s">
        <v>1411</v>
      </c>
      <c r="B37" s="6" t="s">
        <v>1416</v>
      </c>
      <c r="C37" s="6" t="s">
        <v>1417</v>
      </c>
      <c r="D37" s="132" t="str">
        <f>_xlfn.CONCAT(C37," / ",C38)</f>
        <v>RAK-35RXE / RAC-35WXEN</v>
      </c>
      <c r="E37" s="133">
        <v>132900</v>
      </c>
      <c r="F37" s="118">
        <f>VLOOKUP(B37,[18]Лист_1!$A$1:$J$65536,COLUMN([18]Лист_1!$H$9),0)</f>
        <v>1</v>
      </c>
    </row>
    <row r="38" spans="1:6">
      <c r="B38" s="6" t="s">
        <v>1418</v>
      </c>
      <c r="C38" s="6" t="s">
        <v>1419</v>
      </c>
      <c r="D38" s="132"/>
      <c r="E38" s="133"/>
      <c r="F38" s="118">
        <f>VLOOKUP(B38,[18]Лист_1!$A$1:$J$65536,COLUMN([18]Лист_1!$H$9),0)</f>
        <v>1</v>
      </c>
    </row>
    <row r="39" spans="1:6">
      <c r="A39" s="6" t="s">
        <v>1420</v>
      </c>
      <c r="B39" s="6" t="s">
        <v>1421</v>
      </c>
      <c r="C39" s="6" t="s">
        <v>1422</v>
      </c>
      <c r="D39" s="132" t="str">
        <f>_xlfn.CONCAT(C39," / ",C40)</f>
        <v>RAK-50RXE / RAC-50WXEN</v>
      </c>
      <c r="E39" s="133">
        <v>217900</v>
      </c>
      <c r="F39" s="118" t="e">
        <f>VLOOKUP(B39,[18]Лист_1!$A$1:$J$65536,COLUMN([18]Лист_1!$H$9),0)</f>
        <v>#N/A</v>
      </c>
    </row>
    <row r="40" spans="1:6">
      <c r="B40" s="6" t="s">
        <v>1423</v>
      </c>
      <c r="C40" s="6" t="s">
        <v>1424</v>
      </c>
      <c r="D40" s="132"/>
      <c r="E40" s="133"/>
      <c r="F40" s="118" t="e">
        <f>VLOOKUP(B40,[18]Лист_1!$A$1:$J$65536,COLUMN([18]Лист_1!$H$9),0)</f>
        <v>#N/A</v>
      </c>
    </row>
    <row r="41" spans="1:6" ht="30">
      <c r="A41" s="6" t="s">
        <v>1360</v>
      </c>
      <c r="B41" s="6" t="s">
        <v>1360</v>
      </c>
      <c r="C41" s="6" t="s">
        <v>1369</v>
      </c>
      <c r="D41" s="8" t="s">
        <v>1370</v>
      </c>
      <c r="E41" s="7">
        <v>700</v>
      </c>
      <c r="F41" s="118" t="str">
        <f>VLOOKUP(B41,[18]Лист_1!$A$1:$J$65536,COLUMN([18]Лист_1!$H$9),0)</f>
        <v>больше 50</v>
      </c>
    </row>
    <row r="43" spans="1:6">
      <c r="D43" s="132"/>
      <c r="E43" s="133"/>
    </row>
    <row r="44" spans="1:6">
      <c r="D44" s="132"/>
      <c r="E44" s="133"/>
    </row>
    <row r="45" spans="1:6">
      <c r="D45" s="132"/>
      <c r="E45" s="133"/>
    </row>
    <row r="46" spans="1:6">
      <c r="D46" s="132"/>
      <c r="E46" s="133"/>
    </row>
    <row r="47" spans="1:6">
      <c r="D47" s="132"/>
      <c r="E47" s="133"/>
    </row>
    <row r="48" spans="1:6">
      <c r="D48" s="132"/>
      <c r="E48" s="133"/>
    </row>
    <row r="49" spans="4:5">
      <c r="D49" s="132"/>
      <c r="E49" s="133"/>
    </row>
    <row r="50" spans="4:5">
      <c r="D50" s="132"/>
      <c r="E50" s="133"/>
    </row>
    <row r="51" spans="4:5">
      <c r="D51" s="132"/>
      <c r="E51" s="133"/>
    </row>
    <row r="52" spans="4:5">
      <c r="D52" s="132"/>
      <c r="E52" s="133"/>
    </row>
    <row r="53" spans="4:5">
      <c r="D53" s="132"/>
      <c r="E53" s="133"/>
    </row>
    <row r="54" spans="4:5">
      <c r="D54" s="132"/>
      <c r="E54" s="133"/>
    </row>
    <row r="55" spans="4:5">
      <c r="D55" s="132"/>
      <c r="E55" s="133"/>
    </row>
    <row r="56" spans="4:5">
      <c r="D56" s="132"/>
      <c r="E56" s="133"/>
    </row>
    <row r="57" spans="4:5">
      <c r="D57" s="132"/>
      <c r="E57" s="133"/>
    </row>
    <row r="58" spans="4:5">
      <c r="D58" s="132"/>
      <c r="E58" s="133"/>
    </row>
    <row r="59" spans="4:5">
      <c r="D59" s="132"/>
      <c r="E59" s="133"/>
    </row>
    <row r="60" spans="4:5">
      <c r="D60" s="132"/>
      <c r="E60" s="133"/>
    </row>
    <row r="61" spans="4:5">
      <c r="D61" s="132"/>
      <c r="E61" s="133"/>
    </row>
    <row r="62" spans="4:5">
      <c r="D62" s="132"/>
      <c r="E62" s="133"/>
    </row>
    <row r="63" spans="4:5">
      <c r="D63" s="132"/>
      <c r="E63" s="133"/>
    </row>
    <row r="64" spans="4:5">
      <c r="D64" s="132"/>
      <c r="E64" s="133"/>
    </row>
    <row r="65" spans="4:5">
      <c r="D65" s="132"/>
      <c r="E65" s="133"/>
    </row>
    <row r="66" spans="4:5">
      <c r="D66" s="132"/>
      <c r="E66" s="133"/>
    </row>
    <row r="67" spans="4:5">
      <c r="D67" s="132"/>
      <c r="E67" s="133"/>
    </row>
    <row r="68" spans="4:5">
      <c r="D68" s="132"/>
      <c r="E68" s="133"/>
    </row>
    <row r="69" spans="4:5">
      <c r="D69" s="132"/>
      <c r="E69" s="133"/>
    </row>
    <row r="70" spans="4:5">
      <c r="D70" s="132"/>
      <c r="E70" s="133"/>
    </row>
    <row r="71" spans="4:5">
      <c r="D71" s="132"/>
      <c r="E71" s="133"/>
    </row>
    <row r="72" spans="4:5">
      <c r="D72" s="132"/>
      <c r="E72" s="133"/>
    </row>
    <row r="73" spans="4:5">
      <c r="D73" s="132"/>
      <c r="E73" s="133"/>
    </row>
    <row r="74" spans="4:5">
      <c r="D74" s="132"/>
      <c r="E74" s="133"/>
    </row>
  </sheetData>
  <mergeCells count="68">
    <mergeCell ref="A2:F2"/>
    <mergeCell ref="A3:F3"/>
    <mergeCell ref="D4:D5"/>
    <mergeCell ref="E4:E5"/>
    <mergeCell ref="D6:D7"/>
    <mergeCell ref="E6:E7"/>
    <mergeCell ref="D10:D11"/>
    <mergeCell ref="D12:D13"/>
    <mergeCell ref="D14:D15"/>
    <mergeCell ref="D16:D17"/>
    <mergeCell ref="E10:E11"/>
    <mergeCell ref="E16:E17"/>
    <mergeCell ref="D24:D25"/>
    <mergeCell ref="E24:E25"/>
    <mergeCell ref="D26:D27"/>
    <mergeCell ref="E26:E27"/>
    <mergeCell ref="A9:F9"/>
    <mergeCell ref="A19:F19"/>
    <mergeCell ref="D20:D21"/>
    <mergeCell ref="E20:E21"/>
    <mergeCell ref="D22:D23"/>
    <mergeCell ref="E22:E23"/>
    <mergeCell ref="E12:E13"/>
    <mergeCell ref="E14:E15"/>
    <mergeCell ref="D29:D30"/>
    <mergeCell ref="E29:E30"/>
    <mergeCell ref="D31:D32"/>
    <mergeCell ref="E31:E32"/>
    <mergeCell ref="D39:D40"/>
    <mergeCell ref="E39:E40"/>
    <mergeCell ref="D35:D36"/>
    <mergeCell ref="E35:E36"/>
    <mergeCell ref="D37:D38"/>
    <mergeCell ref="E37:E38"/>
    <mergeCell ref="D45:D46"/>
    <mergeCell ref="E45:E46"/>
    <mergeCell ref="D47:D48"/>
    <mergeCell ref="E47:E48"/>
    <mergeCell ref="D43:D44"/>
    <mergeCell ref="E43:E44"/>
    <mergeCell ref="D53:D54"/>
    <mergeCell ref="E53:E54"/>
    <mergeCell ref="D55:D56"/>
    <mergeCell ref="E55:E56"/>
    <mergeCell ref="D49:D50"/>
    <mergeCell ref="E49:E50"/>
    <mergeCell ref="D51:D52"/>
    <mergeCell ref="E51:E52"/>
    <mergeCell ref="D63:D64"/>
    <mergeCell ref="E63:E64"/>
    <mergeCell ref="D57:D58"/>
    <mergeCell ref="E57:E58"/>
    <mergeCell ref="D59:D60"/>
    <mergeCell ref="E59:E60"/>
    <mergeCell ref="D73:D74"/>
    <mergeCell ref="E73:E74"/>
    <mergeCell ref="A34:F34"/>
    <mergeCell ref="A28:F28"/>
    <mergeCell ref="D69:D70"/>
    <mergeCell ref="E69:E70"/>
    <mergeCell ref="D71:D72"/>
    <mergeCell ref="E71:E72"/>
    <mergeCell ref="D65:D66"/>
    <mergeCell ref="E65:E66"/>
    <mergeCell ref="D67:D68"/>
    <mergeCell ref="E67:E68"/>
    <mergeCell ref="D61:D62"/>
    <mergeCell ref="E61:E62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C35C1-13A9-4F22-861C-DE9D9FE17836}">
  <dimension ref="A1:F82"/>
  <sheetViews>
    <sheetView workbookViewId="0">
      <selection activeCell="F1" sqref="F1"/>
    </sheetView>
  </sheetViews>
  <sheetFormatPr defaultRowHeight="15"/>
  <cols>
    <col min="1" max="1" width="18.7109375" style="22" customWidth="1"/>
    <col min="2" max="2" width="9.140625" style="22"/>
    <col min="3" max="3" width="18.85546875" style="22" customWidth="1"/>
    <col min="4" max="4" width="16.42578125" style="22" customWidth="1"/>
    <col min="5" max="5" width="9.140625" style="42"/>
    <col min="6" max="16384" width="9.140625" style="22"/>
  </cols>
  <sheetData>
    <row r="1" spans="1:6" s="23" customFormat="1">
      <c r="A1" s="23" t="s">
        <v>144</v>
      </c>
      <c r="B1" s="23" t="s">
        <v>145</v>
      </c>
      <c r="C1" s="23" t="s">
        <v>1104</v>
      </c>
      <c r="D1" s="23" t="s">
        <v>147</v>
      </c>
      <c r="E1" s="3" t="s">
        <v>148</v>
      </c>
      <c r="F1" s="23" t="s">
        <v>1928</v>
      </c>
    </row>
    <row r="2" spans="1:6" s="36" customFormat="1" ht="15.75">
      <c r="A2" s="129" t="s">
        <v>3279</v>
      </c>
      <c r="B2" s="129"/>
      <c r="C2" s="129"/>
      <c r="D2" s="129"/>
      <c r="E2" s="129"/>
      <c r="F2" s="129"/>
    </row>
    <row r="3" spans="1:6" s="20" customFormat="1" ht="15" customHeight="1">
      <c r="A3" s="130" t="s">
        <v>3047</v>
      </c>
      <c r="B3" s="130"/>
      <c r="C3" s="130"/>
      <c r="D3" s="130"/>
      <c r="E3" s="130"/>
      <c r="F3" s="130"/>
    </row>
    <row r="4" spans="1:6">
      <c r="A4" s="22" t="s">
        <v>3015</v>
      </c>
      <c r="C4" s="22" t="s">
        <v>3015</v>
      </c>
      <c r="D4" s="132" t="s">
        <v>2997</v>
      </c>
      <c r="E4" s="133">
        <v>45900</v>
      </c>
      <c r="F4" s="22">
        <f>VLOOKUP("*ALK-09I in*",[25]Ishimatsu!$A:$B,COLUMN([25]Ishimatsu!$B$2),0)</f>
        <v>839</v>
      </c>
    </row>
    <row r="5" spans="1:6">
      <c r="A5" s="22" t="s">
        <v>3028</v>
      </c>
      <c r="C5" s="22" t="s">
        <v>3028</v>
      </c>
      <c r="D5" s="132"/>
      <c r="E5" s="133"/>
      <c r="F5" s="22">
        <f>VLOOKUP("*ALK-09I out*",[25]Ishimatsu!$A:$B,COLUMN([25]Ishimatsu!$B$2),0)</f>
        <v>840</v>
      </c>
    </row>
    <row r="6" spans="1:6">
      <c r="A6" s="22" t="s">
        <v>3030</v>
      </c>
      <c r="C6" s="22" t="s">
        <v>3030</v>
      </c>
      <c r="D6" s="132" t="s">
        <v>2998</v>
      </c>
      <c r="E6" s="133">
        <v>51800</v>
      </c>
      <c r="F6" s="22">
        <f>VLOOKUP("*ALK-12I in*",[25]Ishimatsu!$A:$B,COLUMN([25]Ishimatsu!$B$2),0)</f>
        <v>93</v>
      </c>
    </row>
    <row r="7" spans="1:6">
      <c r="A7" s="22" t="s">
        <v>3029</v>
      </c>
      <c r="C7" s="22" t="s">
        <v>3029</v>
      </c>
      <c r="D7" s="132"/>
      <c r="E7" s="133"/>
      <c r="F7" s="22">
        <f>VLOOKUP("*ALK-12I out*",[25]Ishimatsu!$A:$B,COLUMN([25]Ishimatsu!$B$2),0)</f>
        <v>97</v>
      </c>
    </row>
    <row r="8" spans="1:6">
      <c r="A8" s="130" t="s">
        <v>3048</v>
      </c>
      <c r="B8" s="130"/>
      <c r="C8" s="130"/>
      <c r="D8" s="130"/>
      <c r="E8" s="130"/>
      <c r="F8" s="130"/>
    </row>
    <row r="9" spans="1:6">
      <c r="A9" s="22" t="s">
        <v>3015</v>
      </c>
      <c r="C9" s="22" t="s">
        <v>3015</v>
      </c>
      <c r="D9" s="132" t="s">
        <v>2999</v>
      </c>
      <c r="E9" s="133">
        <v>48900</v>
      </c>
      <c r="F9" s="22">
        <f>VLOOKUP("*ISHIMATSU ALK-09I (wi-fi) in*",[25]Ishimatsu!$A:$B,COLUMN([25]Ishimatsu!$B$2),0)</f>
        <v>472</v>
      </c>
    </row>
    <row r="10" spans="1:6">
      <c r="A10" s="22" t="s">
        <v>3028</v>
      </c>
      <c r="C10" s="22" t="s">
        <v>3028</v>
      </c>
      <c r="D10" s="132"/>
      <c r="E10" s="133"/>
      <c r="F10" s="22">
        <f>VLOOKUP("*ISHIMATSU ALK-09I (wi-fi) OUT*",[25]Ishimatsu!$A:$B,COLUMN([25]Ishimatsu!$B$2),0)</f>
        <v>472</v>
      </c>
    </row>
    <row r="11" spans="1:6">
      <c r="A11" s="22" t="s">
        <v>3030</v>
      </c>
      <c r="C11" s="22" t="s">
        <v>3030</v>
      </c>
      <c r="D11" s="132" t="s">
        <v>3000</v>
      </c>
      <c r="E11" s="133">
        <v>54800</v>
      </c>
      <c r="F11" s="22">
        <f>VLOOKUP("*ISHIMATSU ALK-12I (wi-fi) in*",[25]Ishimatsu!$A:$B,COLUMN([25]Ishimatsu!$B$2),0)</f>
        <v>235</v>
      </c>
    </row>
    <row r="12" spans="1:6">
      <c r="A12" s="22" t="s">
        <v>3029</v>
      </c>
      <c r="C12" s="22" t="s">
        <v>3029</v>
      </c>
      <c r="D12" s="132"/>
      <c r="E12" s="133"/>
      <c r="F12" s="22">
        <f>VLOOKUP("*ISHIMATSU ALK-12I (wi-fi) OUT*",[25]Ishimatsu!$A:$B,COLUMN([25]Ishimatsu!$B$2),0)</f>
        <v>235</v>
      </c>
    </row>
    <row r="13" spans="1:6">
      <c r="A13" s="22" t="s">
        <v>3043</v>
      </c>
      <c r="C13" s="22" t="s">
        <v>3043</v>
      </c>
      <c r="D13" s="132" t="s">
        <v>3001</v>
      </c>
      <c r="E13" s="133">
        <v>89400</v>
      </c>
      <c r="F13" s="22">
        <f>VLOOKUP("*ISHIMATSU ALK-18I (wi-fi) in*",[25]Ishimatsu!$A:$B,COLUMN([25]Ishimatsu!$B$2),0)</f>
        <v>35</v>
      </c>
    </row>
    <row r="14" spans="1:6">
      <c r="A14" s="22" t="s">
        <v>3045</v>
      </c>
      <c r="C14" s="22" t="s">
        <v>3045</v>
      </c>
      <c r="D14" s="132"/>
      <c r="E14" s="133"/>
      <c r="F14" s="22">
        <f>VLOOKUP("*ISHIMATSU ALK-18I (wi-fi) OUT*",[25]Ishimatsu!$A:$B,COLUMN([25]Ishimatsu!$B$2),0)</f>
        <v>35</v>
      </c>
    </row>
    <row r="15" spans="1:6">
      <c r="A15" s="22" t="s">
        <v>3046</v>
      </c>
      <c r="C15" s="22" t="s">
        <v>3046</v>
      </c>
      <c r="D15" s="132" t="s">
        <v>3002</v>
      </c>
      <c r="E15" s="133">
        <v>110000</v>
      </c>
      <c r="F15" s="22">
        <f>VLOOKUP("*ISHIMATSU ALK-24I (wi-fi) in*",[25]Ishimatsu!$A:$B,COLUMN([25]Ishimatsu!$B$2),0)</f>
        <v>18</v>
      </c>
    </row>
    <row r="16" spans="1:6">
      <c r="A16" s="22" t="s">
        <v>3044</v>
      </c>
      <c r="C16" s="22" t="s">
        <v>3044</v>
      </c>
      <c r="D16" s="132"/>
      <c r="E16" s="133"/>
      <c r="F16" s="22">
        <f>VLOOKUP("*ISHIMATSU ALK-24I (wi-fi) OUT*",[25]Ishimatsu!$A:$B,COLUMN([25]Ishimatsu!$B$2),0)</f>
        <v>18</v>
      </c>
    </row>
    <row r="17" spans="1:6">
      <c r="A17" s="130" t="s">
        <v>3049</v>
      </c>
      <c r="B17" s="130"/>
      <c r="C17" s="130"/>
      <c r="D17" s="130"/>
      <c r="E17" s="130"/>
      <c r="F17" s="130"/>
    </row>
    <row r="18" spans="1:6">
      <c r="A18" s="22" t="s">
        <v>3016</v>
      </c>
      <c r="C18" s="22" t="s">
        <v>3016</v>
      </c>
      <c r="D18" s="132" t="s">
        <v>3003</v>
      </c>
      <c r="E18" s="133">
        <v>53100</v>
      </c>
      <c r="F18" s="22">
        <f>VLOOKUP("*ARK-09I in*",[25]Ishimatsu!$A:$B,COLUMN([25]Ishimatsu!$B$2),0)</f>
        <v>432</v>
      </c>
    </row>
    <row r="19" spans="1:6">
      <c r="A19" s="22" t="s">
        <v>3031</v>
      </c>
      <c r="C19" s="22" t="s">
        <v>3031</v>
      </c>
      <c r="D19" s="132"/>
      <c r="E19" s="133"/>
      <c r="F19" s="22">
        <f>VLOOKUP("*ARK-09I out*",[25]Ishimatsu!$A:$B,COLUMN([25]Ishimatsu!$B$2),0)</f>
        <v>434</v>
      </c>
    </row>
    <row r="20" spans="1:6">
      <c r="A20" s="22" t="s">
        <v>3017</v>
      </c>
      <c r="C20" s="22" t="s">
        <v>3017</v>
      </c>
      <c r="D20" s="132" t="s">
        <v>3004</v>
      </c>
      <c r="E20" s="133">
        <v>61100</v>
      </c>
      <c r="F20" s="22">
        <f>VLOOKUP("*ARK-12I in*",[25]Ishimatsu!$A:$B,COLUMN([25]Ishimatsu!$B$2),0)</f>
        <v>157</v>
      </c>
    </row>
    <row r="21" spans="1:6">
      <c r="A21" s="22" t="s">
        <v>3032</v>
      </c>
      <c r="C21" s="22" t="s">
        <v>3032</v>
      </c>
      <c r="D21" s="132"/>
      <c r="E21" s="133"/>
      <c r="F21" s="22">
        <f>VLOOKUP("*ARK-12I out*",[25]Ishimatsu!$A:$B,COLUMN([25]Ishimatsu!$B$2),0)</f>
        <v>157</v>
      </c>
    </row>
    <row r="22" spans="1:6">
      <c r="A22" s="130" t="s">
        <v>3050</v>
      </c>
      <c r="B22" s="130"/>
      <c r="C22" s="130"/>
      <c r="D22" s="130"/>
      <c r="E22" s="130"/>
      <c r="F22" s="130"/>
    </row>
    <row r="23" spans="1:6">
      <c r="A23" s="22" t="s">
        <v>3018</v>
      </c>
      <c r="C23" s="22" t="s">
        <v>3018</v>
      </c>
      <c r="D23" s="132" t="s">
        <v>3005</v>
      </c>
      <c r="E23" s="133">
        <v>37300</v>
      </c>
      <c r="F23" s="22">
        <f>VLOOKUP("*AVK-07I in*",[25]Ishimatsu!$A:$B,COLUMN([25]Ishimatsu!$B$2),0)</f>
        <v>2695</v>
      </c>
    </row>
    <row r="24" spans="1:6">
      <c r="A24" s="22" t="s">
        <v>3033</v>
      </c>
      <c r="C24" s="22" t="s">
        <v>3033</v>
      </c>
      <c r="D24" s="132"/>
      <c r="E24" s="133"/>
      <c r="F24" s="22">
        <f>VLOOKUP("*AVK-07I out*",[25]Ishimatsu!$A:$B,COLUMN([25]Ishimatsu!$B$2),0)</f>
        <v>2698</v>
      </c>
    </row>
    <row r="25" spans="1:6">
      <c r="A25" s="22" t="s">
        <v>3019</v>
      </c>
      <c r="C25" s="22" t="s">
        <v>3019</v>
      </c>
      <c r="D25" s="132" t="s">
        <v>3006</v>
      </c>
      <c r="E25" s="133">
        <v>40600</v>
      </c>
      <c r="F25" s="22">
        <f>VLOOKUP("*AVK-09I in*",[25]Ishimatsu!$A:$B,COLUMN([25]Ishimatsu!$B$2),0)</f>
        <v>3979</v>
      </c>
    </row>
    <row r="26" spans="1:6">
      <c r="A26" s="22" t="s">
        <v>3034</v>
      </c>
      <c r="C26" s="22" t="s">
        <v>3034</v>
      </c>
      <c r="D26" s="132"/>
      <c r="E26" s="133"/>
      <c r="F26" s="22">
        <f>VLOOKUP("*AVK-09I out*",[25]Ishimatsu!$A:$B,COLUMN([25]Ishimatsu!$B$2),0)</f>
        <v>3994</v>
      </c>
    </row>
    <row r="27" spans="1:6">
      <c r="A27" s="22" t="s">
        <v>3020</v>
      </c>
      <c r="C27" s="22" t="s">
        <v>3020</v>
      </c>
      <c r="D27" s="132" t="s">
        <v>3007</v>
      </c>
      <c r="E27" s="133">
        <v>44800</v>
      </c>
      <c r="F27" s="22">
        <f>VLOOKUP("*AVK-12I in*",[25]Ishimatsu!$A:$B,COLUMN([25]Ishimatsu!$B$2),0)</f>
        <v>1540</v>
      </c>
    </row>
    <row r="28" spans="1:6">
      <c r="A28" s="22" t="s">
        <v>3035</v>
      </c>
      <c r="C28" s="22" t="s">
        <v>3035</v>
      </c>
      <c r="D28" s="132"/>
      <c r="E28" s="133"/>
      <c r="F28" s="22">
        <f>VLOOKUP("*AVK-12I out*",[25]Ishimatsu!$A:$B,COLUMN([25]Ishimatsu!$B$2),0)</f>
        <v>1589</v>
      </c>
    </row>
    <row r="29" spans="1:6">
      <c r="A29" s="22" t="s">
        <v>3021</v>
      </c>
      <c r="C29" s="22" t="s">
        <v>3021</v>
      </c>
      <c r="D29" s="132" t="s">
        <v>3008</v>
      </c>
      <c r="E29" s="133">
        <v>77500</v>
      </c>
      <c r="F29" s="22">
        <f>VLOOKUP("*AVK-18I in*",[25]Ishimatsu!$A:$B,COLUMN([25]Ishimatsu!$B$2),0)</f>
        <v>128</v>
      </c>
    </row>
    <row r="30" spans="1:6">
      <c r="A30" s="22" t="s">
        <v>3036</v>
      </c>
      <c r="C30" s="22" t="s">
        <v>3036</v>
      </c>
      <c r="D30" s="132"/>
      <c r="E30" s="133"/>
      <c r="F30" s="22">
        <f>VLOOKUP("*AVK-18I out*",[25]Ishimatsu!$A:$B,COLUMN([25]Ishimatsu!$B$2),0)</f>
        <v>134</v>
      </c>
    </row>
    <row r="31" spans="1:6">
      <c r="A31" s="22" t="s">
        <v>3022</v>
      </c>
      <c r="C31" s="22" t="s">
        <v>3022</v>
      </c>
      <c r="D31" s="132" t="s">
        <v>3009</v>
      </c>
      <c r="E31" s="133">
        <v>92800</v>
      </c>
      <c r="F31" s="22">
        <f>VLOOKUP("*AVK-24I in*",[25]Ishimatsu!$A:$B,COLUMN([25]Ishimatsu!$B$2),0)</f>
        <v>401</v>
      </c>
    </row>
    <row r="32" spans="1:6">
      <c r="A32" s="22" t="s">
        <v>3037</v>
      </c>
      <c r="C32" s="22" t="s">
        <v>3037</v>
      </c>
      <c r="D32" s="132"/>
      <c r="E32" s="133"/>
      <c r="F32" s="22">
        <f>VLOOKUP("*AVK-24I out*",[25]Ishimatsu!$A:$B,COLUMN([25]Ishimatsu!$B$2),0)</f>
        <v>403</v>
      </c>
    </row>
    <row r="33" spans="1:6">
      <c r="A33" s="130" t="s">
        <v>3051</v>
      </c>
      <c r="B33" s="130"/>
      <c r="C33" s="130"/>
      <c r="D33" s="130"/>
      <c r="E33" s="130"/>
      <c r="F33" s="130"/>
    </row>
    <row r="34" spans="1:6">
      <c r="A34" s="22" t="s">
        <v>3023</v>
      </c>
      <c r="C34" s="22" t="s">
        <v>3023</v>
      </c>
      <c r="D34" s="132" t="s">
        <v>3010</v>
      </c>
      <c r="E34" s="133">
        <v>39400</v>
      </c>
      <c r="F34" s="22">
        <f>VLOOKUP("*AMK-07I in*",[25]Ishimatsu!$A:$B,COLUMN([25]Ishimatsu!$B$2),0)</f>
        <v>253</v>
      </c>
    </row>
    <row r="35" spans="1:6">
      <c r="A35" s="22" t="s">
        <v>3038</v>
      </c>
      <c r="C35" s="22" t="s">
        <v>3038</v>
      </c>
      <c r="D35" s="132"/>
      <c r="E35" s="133"/>
      <c r="F35" s="22">
        <f>VLOOKUP("*AMK-07I out*",[25]Ishimatsu!$A:$B,COLUMN([25]Ishimatsu!$B$2),0)</f>
        <v>253</v>
      </c>
    </row>
    <row r="36" spans="1:6">
      <c r="A36" s="22" t="s">
        <v>3024</v>
      </c>
      <c r="C36" s="22" t="s">
        <v>3024</v>
      </c>
      <c r="D36" s="132" t="s">
        <v>3011</v>
      </c>
      <c r="E36" s="133">
        <v>42600</v>
      </c>
      <c r="F36" s="22">
        <f>VLOOKUP("*AMK-09I in*",[25]Ishimatsu!$A:$B,COLUMN([25]Ishimatsu!$B$2),0)</f>
        <v>238</v>
      </c>
    </row>
    <row r="37" spans="1:6">
      <c r="A37" s="22" t="s">
        <v>3039</v>
      </c>
      <c r="C37" s="22" t="s">
        <v>3039</v>
      </c>
      <c r="D37" s="132"/>
      <c r="E37" s="133"/>
      <c r="F37" s="22">
        <f>VLOOKUP("*AMK-09I out*",[25]Ishimatsu!$A:$B,COLUMN([25]Ishimatsu!$B$2),0)</f>
        <v>238</v>
      </c>
    </row>
    <row r="38" spans="1:6">
      <c r="A38" s="22" t="s">
        <v>3025</v>
      </c>
      <c r="C38" s="22" t="s">
        <v>3025</v>
      </c>
      <c r="D38" s="132" t="s">
        <v>3012</v>
      </c>
      <c r="E38" s="133">
        <v>46900</v>
      </c>
      <c r="F38" s="22">
        <f>VLOOKUP("*AMK-12I in*",[25]Ishimatsu!$A:$B,COLUMN([25]Ishimatsu!$B$2),0)</f>
        <v>198</v>
      </c>
    </row>
    <row r="39" spans="1:6">
      <c r="A39" s="22" t="s">
        <v>3040</v>
      </c>
      <c r="C39" s="22" t="s">
        <v>3040</v>
      </c>
      <c r="D39" s="132"/>
      <c r="E39" s="133"/>
      <c r="F39" s="22">
        <f>VLOOKUP("*AMK-12I out*",[25]Ishimatsu!$A:$B,COLUMN([25]Ishimatsu!$B$2),0)</f>
        <v>198</v>
      </c>
    </row>
    <row r="40" spans="1:6">
      <c r="A40" s="22" t="s">
        <v>3026</v>
      </c>
      <c r="C40" s="22" t="s">
        <v>3026</v>
      </c>
      <c r="D40" s="132" t="s">
        <v>3013</v>
      </c>
      <c r="E40" s="133">
        <v>79600</v>
      </c>
      <c r="F40" s="22">
        <f>VLOOKUP("*AMK-18I in*",[25]Ishimatsu!$A:$B,COLUMN([25]Ishimatsu!$B$2),0)</f>
        <v>56</v>
      </c>
    </row>
    <row r="41" spans="1:6">
      <c r="A41" s="22" t="s">
        <v>3041</v>
      </c>
      <c r="C41" s="22" t="s">
        <v>3041</v>
      </c>
      <c r="D41" s="132"/>
      <c r="E41" s="133"/>
      <c r="F41" s="22">
        <f>VLOOKUP("*AMK-18I out*",[25]Ishimatsu!$A:$B,COLUMN([25]Ishimatsu!$B$2),0)</f>
        <v>56</v>
      </c>
    </row>
    <row r="42" spans="1:6">
      <c r="A42" s="22" t="s">
        <v>3027</v>
      </c>
      <c r="C42" s="22" t="s">
        <v>3027</v>
      </c>
      <c r="D42" s="132" t="s">
        <v>3014</v>
      </c>
      <c r="E42" s="133">
        <v>94800</v>
      </c>
      <c r="F42" s="22">
        <f>VLOOKUP("*AMK-24I in*",[25]Ishimatsu!$A:$B,COLUMN([25]Ishimatsu!$B$2),0)</f>
        <v>37</v>
      </c>
    </row>
    <row r="43" spans="1:6">
      <c r="A43" s="22" t="s">
        <v>3042</v>
      </c>
      <c r="C43" s="22" t="s">
        <v>3042</v>
      </c>
      <c r="D43" s="132"/>
      <c r="E43" s="133"/>
      <c r="F43" s="22">
        <f>VLOOKUP("*AMK-24I out*",[25]Ishimatsu!$A:$B,COLUMN([25]Ishimatsu!$B$2),0)</f>
        <v>37</v>
      </c>
    </row>
    <row r="44" spans="1:6" s="36" customFormat="1" ht="15.75">
      <c r="A44" s="129" t="s">
        <v>3280</v>
      </c>
      <c r="B44" s="129"/>
      <c r="C44" s="129"/>
      <c r="D44" s="129"/>
      <c r="E44" s="129"/>
      <c r="F44" s="129"/>
    </row>
    <row r="45" spans="1:6" s="41" customFormat="1">
      <c r="A45" s="130" t="s">
        <v>5219</v>
      </c>
      <c r="B45" s="130"/>
      <c r="C45" s="130"/>
      <c r="D45" s="130"/>
      <c r="E45" s="130"/>
      <c r="F45" s="130"/>
    </row>
    <row r="46" spans="1:6" ht="15" customHeight="1">
      <c r="A46" s="36" t="s">
        <v>5171</v>
      </c>
      <c r="C46" s="36" t="s">
        <v>5171</v>
      </c>
      <c r="D46" s="132" t="s">
        <v>5203</v>
      </c>
      <c r="E46" s="133">
        <v>26600</v>
      </c>
      <c r="F46" s="22">
        <f>VLOOKUP("*AVK-07H in*",[25]Ishimatsu!$A:$B,COLUMN([25]Ishimatsu!$B$2),0)</f>
        <v>2465</v>
      </c>
    </row>
    <row r="47" spans="1:6" ht="15.75" customHeight="1">
      <c r="A47" s="36" t="s">
        <v>5172</v>
      </c>
      <c r="C47" s="36" t="s">
        <v>5172</v>
      </c>
      <c r="D47" s="132"/>
      <c r="E47" s="133"/>
      <c r="F47" s="22">
        <f>VLOOKUP("*ISHIMATSU AVK-07H OUT*",[25]Ishimatsu!$A:$B,COLUMN([25]Ishimatsu!$B$2),0)</f>
        <v>2450</v>
      </c>
    </row>
    <row r="48" spans="1:6">
      <c r="A48" s="36" t="s">
        <v>5173</v>
      </c>
      <c r="C48" s="36" t="s">
        <v>5173</v>
      </c>
      <c r="D48" s="132" t="s">
        <v>5204</v>
      </c>
      <c r="E48" s="133">
        <v>30300</v>
      </c>
      <c r="F48" s="22">
        <f>VLOOKUP("*ISHIMATSU AVK-09H IN*",[25]Ishimatsu!$A:$B,COLUMN([25]Ishimatsu!$B$2),0)</f>
        <v>1808</v>
      </c>
    </row>
    <row r="49" spans="1:6">
      <c r="A49" s="36" t="s">
        <v>5174</v>
      </c>
      <c r="C49" s="36" t="s">
        <v>5174</v>
      </c>
      <c r="D49" s="132"/>
      <c r="E49" s="133"/>
      <c r="F49" s="22">
        <f>VLOOKUP("*AVK-09H out*",[25]Ishimatsu!$A:$B,COLUMN([25]Ishimatsu!$B$2),0)</f>
        <v>1809</v>
      </c>
    </row>
    <row r="50" spans="1:6">
      <c r="A50" s="36" t="s">
        <v>5175</v>
      </c>
      <c r="C50" s="36" t="s">
        <v>5175</v>
      </c>
      <c r="D50" s="132" t="s">
        <v>5205</v>
      </c>
      <c r="E50" s="133">
        <v>41700</v>
      </c>
      <c r="F50" s="22">
        <f>VLOOKUP("*AVK-12H in*",[25]Ishimatsu!$A:$B,COLUMN([25]Ishimatsu!$B$2),0)</f>
        <v>1439</v>
      </c>
    </row>
    <row r="51" spans="1:6">
      <c r="A51" s="36" t="s">
        <v>5176</v>
      </c>
      <c r="C51" s="36" t="s">
        <v>5176</v>
      </c>
      <c r="D51" s="132"/>
      <c r="E51" s="133"/>
      <c r="F51" s="22">
        <f>VLOOKUP("*AVK-12H out*",[25]Ishimatsu!$A:$B,COLUMN([25]Ishimatsu!$B$2),0)</f>
        <v>1438</v>
      </c>
    </row>
    <row r="52" spans="1:6">
      <c r="A52" s="36" t="s">
        <v>5177</v>
      </c>
      <c r="C52" s="36" t="s">
        <v>5177</v>
      </c>
      <c r="D52" s="132" t="s">
        <v>5206</v>
      </c>
      <c r="E52" s="133">
        <v>69900</v>
      </c>
      <c r="F52" s="22">
        <f>VLOOKUP("*AVK-18H in*",[25]Ishimatsu!$A:$B,COLUMN([25]Ishimatsu!$B$2),0)</f>
        <v>526</v>
      </c>
    </row>
    <row r="53" spans="1:6">
      <c r="A53" s="36" t="s">
        <v>5178</v>
      </c>
      <c r="C53" s="36" t="s">
        <v>5178</v>
      </c>
      <c r="D53" s="132"/>
      <c r="E53" s="133"/>
      <c r="F53" s="22">
        <f>VLOOKUP("*AVK-18H out*",[25]Ishimatsu!$A:$B,COLUMN([25]Ishimatsu!$B$2),0)</f>
        <v>522</v>
      </c>
    </row>
    <row r="54" spans="1:6">
      <c r="A54" s="36" t="s">
        <v>5179</v>
      </c>
      <c r="C54" s="36" t="s">
        <v>5179</v>
      </c>
      <c r="D54" s="132" t="s">
        <v>5207</v>
      </c>
      <c r="E54" s="133">
        <v>87900</v>
      </c>
      <c r="F54" s="22">
        <f>VLOOKUP("*AVK-24H in*",[25]Ishimatsu!$A:$B,COLUMN([25]Ishimatsu!$B$2),0)</f>
        <v>246</v>
      </c>
    </row>
    <row r="55" spans="1:6">
      <c r="A55" s="36" t="s">
        <v>5180</v>
      </c>
      <c r="C55" s="36" t="s">
        <v>5180</v>
      </c>
      <c r="D55" s="132"/>
      <c r="E55" s="133"/>
      <c r="F55" s="22">
        <f>VLOOKUP("*AVK-24H out*",[25]Ishimatsu!$A:$B,COLUMN([25]Ishimatsu!$B$2),0)</f>
        <v>244</v>
      </c>
    </row>
    <row r="56" spans="1:6">
      <c r="A56" s="36" t="s">
        <v>5181</v>
      </c>
      <c r="C56" s="36" t="s">
        <v>5181</v>
      </c>
      <c r="D56" s="132" t="s">
        <v>5208</v>
      </c>
      <c r="E56" s="133">
        <v>109000</v>
      </c>
      <c r="F56" s="22">
        <f>VLOOKUP("*AVK-36H in*",[25]Ishimatsu!$A:$B,COLUMN([25]Ishimatsu!$B$2),0)</f>
        <v>177</v>
      </c>
    </row>
    <row r="57" spans="1:6">
      <c r="A57" s="36" t="s">
        <v>5182</v>
      </c>
      <c r="C57" s="36" t="s">
        <v>5182</v>
      </c>
      <c r="D57" s="132"/>
      <c r="E57" s="133"/>
      <c r="F57" s="22">
        <f>VLOOKUP("*AVK-36H out*",[25]Ishimatsu!$A:$B,COLUMN([25]Ishimatsu!$B$2),0)</f>
        <v>176</v>
      </c>
    </row>
    <row r="58" spans="1:6" s="41" customFormat="1">
      <c r="A58" s="130" t="s">
        <v>5219</v>
      </c>
      <c r="B58" s="130"/>
      <c r="C58" s="130"/>
      <c r="D58" s="130"/>
      <c r="E58" s="130"/>
      <c r="F58" s="130"/>
    </row>
    <row r="59" spans="1:6">
      <c r="A59" s="36" t="s">
        <v>5183</v>
      </c>
      <c r="C59" s="36" t="s">
        <v>5183</v>
      </c>
      <c r="D59" s="132" t="s">
        <v>5209</v>
      </c>
      <c r="E59" s="133">
        <v>28600</v>
      </c>
      <c r="F59" s="22">
        <f>VLOOKUP("*AMK-07H in*",[25]Ishimatsu!$A:$B,COLUMN([25]Ishimatsu!$B$2),0)</f>
        <v>200</v>
      </c>
    </row>
    <row r="60" spans="1:6">
      <c r="A60" s="36" t="s">
        <v>5184</v>
      </c>
      <c r="C60" s="36" t="s">
        <v>5184</v>
      </c>
      <c r="D60" s="132"/>
      <c r="E60" s="133"/>
      <c r="F60" s="22">
        <f>VLOOKUP("*AMK-07H out*",[25]Ishimatsu!$A:$B,COLUMN([25]Ishimatsu!$B$2),0)</f>
        <v>205</v>
      </c>
    </row>
    <row r="61" spans="1:6">
      <c r="A61" s="36" t="s">
        <v>5185</v>
      </c>
      <c r="C61" s="36" t="s">
        <v>5185</v>
      </c>
      <c r="D61" s="132" t="s">
        <v>5210</v>
      </c>
      <c r="E61" s="133">
        <v>32400</v>
      </c>
      <c r="F61" s="22">
        <f>VLOOKUP("*AMK-09H in*",[25]Ishimatsu!$A:$B,COLUMN([25]Ishimatsu!$B$2),0)</f>
        <v>301</v>
      </c>
    </row>
    <row r="62" spans="1:6">
      <c r="A62" s="36" t="s">
        <v>5186</v>
      </c>
      <c r="C62" s="36" t="s">
        <v>5186</v>
      </c>
      <c r="D62" s="132"/>
      <c r="E62" s="133"/>
      <c r="F62" s="22">
        <f>VLOOKUP("*AMK-09H out*",[25]Ishimatsu!$A:$B,COLUMN([25]Ishimatsu!$B$2),0)</f>
        <v>303</v>
      </c>
    </row>
    <row r="63" spans="1:6">
      <c r="A63" s="36" t="s">
        <v>5187</v>
      </c>
      <c r="C63" s="36" t="s">
        <v>5187</v>
      </c>
      <c r="D63" s="132" t="s">
        <v>5211</v>
      </c>
      <c r="E63" s="133">
        <v>43800</v>
      </c>
      <c r="F63" s="22">
        <f>VLOOKUP("*AMK-12H in*",[25]Ishimatsu!$A:$B,COLUMN([25]Ishimatsu!$B$2),0)</f>
        <v>91</v>
      </c>
    </row>
    <row r="64" spans="1:6">
      <c r="A64" s="36" t="s">
        <v>5188</v>
      </c>
      <c r="C64" s="36" t="s">
        <v>5188</v>
      </c>
      <c r="D64" s="132"/>
      <c r="E64" s="133"/>
      <c r="F64" s="22">
        <f>VLOOKUP("*AMK-12H out*",[25]Ishimatsu!$A:$B,COLUMN([25]Ishimatsu!$B$2),0)</f>
        <v>91</v>
      </c>
    </row>
    <row r="65" spans="1:6">
      <c r="A65" s="36" t="s">
        <v>5189</v>
      </c>
      <c r="C65" s="36" t="s">
        <v>5189</v>
      </c>
      <c r="D65" s="132" t="s">
        <v>5212</v>
      </c>
      <c r="E65" s="133">
        <v>71900</v>
      </c>
      <c r="F65" s="22">
        <f>VLOOKUP("*AMK-18H in*",[25]Ishimatsu!$A:$B,COLUMN([25]Ishimatsu!$B$2),0)</f>
        <v>19</v>
      </c>
    </row>
    <row r="66" spans="1:6">
      <c r="A66" s="36" t="s">
        <v>5190</v>
      </c>
      <c r="C66" s="36" t="s">
        <v>5190</v>
      </c>
      <c r="D66" s="132"/>
      <c r="E66" s="133"/>
      <c r="F66" s="22">
        <f>VLOOKUP("*AMK-18H out*",[25]Ishimatsu!$A:$B,COLUMN([25]Ishimatsu!$B$2),0)</f>
        <v>19</v>
      </c>
    </row>
    <row r="67" spans="1:6">
      <c r="A67" s="36" t="s">
        <v>5191</v>
      </c>
      <c r="C67" s="36" t="s">
        <v>5191</v>
      </c>
      <c r="D67" s="132" t="s">
        <v>5213</v>
      </c>
      <c r="E67" s="133">
        <v>89900</v>
      </c>
      <c r="F67" s="22">
        <f>VLOOKUP("*AMK-24H in*",[25]Ishimatsu!$A:$B,COLUMN([25]Ishimatsu!$B$2),0)</f>
        <v>43</v>
      </c>
    </row>
    <row r="68" spans="1:6">
      <c r="A68" s="36" t="s">
        <v>5192</v>
      </c>
      <c r="C68" s="36" t="s">
        <v>5192</v>
      </c>
      <c r="D68" s="132"/>
      <c r="E68" s="133"/>
      <c r="F68" s="22">
        <f>VLOOKUP("*AMK-24H out*",[25]Ishimatsu!$A:$B,COLUMN([25]Ishimatsu!$B$2),0)</f>
        <v>41</v>
      </c>
    </row>
    <row r="69" spans="1:6" s="41" customFormat="1">
      <c r="A69" s="130" t="s">
        <v>5220</v>
      </c>
      <c r="B69" s="130"/>
      <c r="C69" s="130"/>
      <c r="D69" s="130"/>
      <c r="E69" s="130"/>
      <c r="F69" s="130"/>
    </row>
    <row r="70" spans="1:6">
      <c r="A70" s="36" t="s">
        <v>5193</v>
      </c>
      <c r="C70" s="36" t="s">
        <v>5193</v>
      </c>
      <c r="D70" s="132" t="s">
        <v>5214</v>
      </c>
      <c r="E70" s="133">
        <v>34400</v>
      </c>
      <c r="F70" s="22">
        <f>VLOOKUP("*ALK-07H in*",[25]Ishimatsu!$A:$B,COLUMN([25]Ishimatsu!$B$2),0)</f>
        <v>660</v>
      </c>
    </row>
    <row r="71" spans="1:6">
      <c r="A71" s="36" t="s">
        <v>5194</v>
      </c>
      <c r="C71" s="36" t="s">
        <v>5194</v>
      </c>
      <c r="D71" s="132"/>
      <c r="E71" s="133"/>
      <c r="F71" s="22">
        <f>VLOOKUP("*ALK-07H out*",[25]Ishimatsu!$A:$B,COLUMN([25]Ishimatsu!$B$2),0)</f>
        <v>661</v>
      </c>
    </row>
    <row r="72" spans="1:6">
      <c r="A72" s="36" t="s">
        <v>5195</v>
      </c>
      <c r="C72" s="36" t="s">
        <v>5195</v>
      </c>
      <c r="D72" s="132" t="s">
        <v>5215</v>
      </c>
      <c r="E72" s="133">
        <v>38200</v>
      </c>
      <c r="F72" s="22">
        <f>VLOOKUP("*ALK-09H in*",[25]Ishimatsu!$A:$B,COLUMN([25]Ishimatsu!$B$2),0)</f>
        <v>525</v>
      </c>
    </row>
    <row r="73" spans="1:6">
      <c r="A73" s="36" t="s">
        <v>5196</v>
      </c>
      <c r="C73" s="36" t="s">
        <v>5196</v>
      </c>
      <c r="D73" s="132"/>
      <c r="E73" s="133"/>
      <c r="F73" s="22">
        <f>VLOOKUP("*ALK-09H out*",[25]Ishimatsu!$A:$B,COLUMN([25]Ishimatsu!$B$2),0)</f>
        <v>525</v>
      </c>
    </row>
    <row r="74" spans="1:6">
      <c r="A74" s="36" t="s">
        <v>5197</v>
      </c>
      <c r="C74" s="36" t="s">
        <v>5197</v>
      </c>
      <c r="D74" s="132" t="s">
        <v>5216</v>
      </c>
      <c r="E74" s="133">
        <v>52200</v>
      </c>
      <c r="F74" s="22">
        <f>VLOOKUP("*ALK-12H in*",[25]Ishimatsu!$A:$B,COLUMN([25]Ishimatsu!$B$2),0)</f>
        <v>325</v>
      </c>
    </row>
    <row r="75" spans="1:6">
      <c r="A75" s="36" t="s">
        <v>5198</v>
      </c>
      <c r="C75" s="36" t="s">
        <v>5198</v>
      </c>
      <c r="D75" s="132"/>
      <c r="E75" s="133"/>
      <c r="F75" s="22">
        <f>VLOOKUP("*ALK-12H out*",[25]Ishimatsu!$A:$B,COLUMN([25]Ishimatsu!$B$2),0)</f>
        <v>325</v>
      </c>
    </row>
    <row r="76" spans="1:6">
      <c r="A76" s="36" t="s">
        <v>5199</v>
      </c>
      <c r="C76" s="36" t="s">
        <v>5199</v>
      </c>
      <c r="D76" s="132" t="s">
        <v>5217</v>
      </c>
      <c r="E76" s="133">
        <v>85400</v>
      </c>
      <c r="F76" s="22">
        <f>VLOOKUP("*ALK-18H in*",[25]Ishimatsu!$A:$B,COLUMN([25]Ishimatsu!$B$2),0)</f>
        <v>167</v>
      </c>
    </row>
    <row r="77" spans="1:6">
      <c r="A77" s="36" t="s">
        <v>5200</v>
      </c>
      <c r="C77" s="36" t="s">
        <v>5200</v>
      </c>
      <c r="D77" s="132"/>
      <c r="E77" s="133"/>
      <c r="F77" s="22">
        <f>VLOOKUP("*ALK-18H out*",[25]Ishimatsu!$A:$B,COLUMN([25]Ishimatsu!$B$2),0)</f>
        <v>167</v>
      </c>
    </row>
    <row r="78" spans="1:6">
      <c r="A78" s="36" t="s">
        <v>5201</v>
      </c>
      <c r="C78" s="36" t="s">
        <v>5201</v>
      </c>
      <c r="D78" s="132" t="s">
        <v>5218</v>
      </c>
      <c r="E78" s="133">
        <v>105500</v>
      </c>
      <c r="F78" s="22">
        <f>VLOOKUP("*ALK-24H in*",[25]Ishimatsu!$A:$B,COLUMN([25]Ishimatsu!$B$2),0)</f>
        <v>83</v>
      </c>
    </row>
    <row r="79" spans="1:6">
      <c r="A79" s="36" t="s">
        <v>5202</v>
      </c>
      <c r="C79" s="36" t="s">
        <v>5202</v>
      </c>
      <c r="D79" s="132"/>
      <c r="E79" s="133"/>
      <c r="F79" s="22">
        <f>VLOOKUP("*ALK-24H out*",[25]Ishimatsu!$A:$B,COLUMN([25]Ishimatsu!$B$2),0)</f>
        <v>83</v>
      </c>
    </row>
    <row r="80" spans="1:6">
      <c r="C80" s="41"/>
    </row>
    <row r="81" spans="3:3">
      <c r="C81" s="41"/>
    </row>
    <row r="82" spans="3:3">
      <c r="C82" s="41"/>
    </row>
  </sheetData>
  <mergeCells count="78">
    <mergeCell ref="D78:D79"/>
    <mergeCell ref="E78:E79"/>
    <mergeCell ref="D74:D75"/>
    <mergeCell ref="E74:E75"/>
    <mergeCell ref="D76:D77"/>
    <mergeCell ref="E76:E77"/>
    <mergeCell ref="D70:D71"/>
    <mergeCell ref="E70:E71"/>
    <mergeCell ref="D72:D73"/>
    <mergeCell ref="E72:E73"/>
    <mergeCell ref="D65:D66"/>
    <mergeCell ref="E65:E66"/>
    <mergeCell ref="D67:D68"/>
    <mergeCell ref="E67:E68"/>
    <mergeCell ref="A69:F69"/>
    <mergeCell ref="D61:D62"/>
    <mergeCell ref="E61:E62"/>
    <mergeCell ref="D63:D64"/>
    <mergeCell ref="E63:E64"/>
    <mergeCell ref="D56:D57"/>
    <mergeCell ref="E56:E57"/>
    <mergeCell ref="D59:D60"/>
    <mergeCell ref="E59:E60"/>
    <mergeCell ref="A58:F58"/>
    <mergeCell ref="D54:D55"/>
    <mergeCell ref="E54:E55"/>
    <mergeCell ref="D46:D47"/>
    <mergeCell ref="E46:E47"/>
    <mergeCell ref="D48:D49"/>
    <mergeCell ref="E48:E49"/>
    <mergeCell ref="D50:D51"/>
    <mergeCell ref="E50:E51"/>
    <mergeCell ref="D52:D53"/>
    <mergeCell ref="E52:E53"/>
    <mergeCell ref="A2:F2"/>
    <mergeCell ref="A44:F44"/>
    <mergeCell ref="D42:D43"/>
    <mergeCell ref="E42:E43"/>
    <mergeCell ref="E4:E5"/>
    <mergeCell ref="E6:E7"/>
    <mergeCell ref="E9:E10"/>
    <mergeCell ref="E11:E12"/>
    <mergeCell ref="E13:E14"/>
    <mergeCell ref="E15:E16"/>
    <mergeCell ref="E18:E19"/>
    <mergeCell ref="E20:E21"/>
    <mergeCell ref="A8:F8"/>
    <mergeCell ref="A17:F17"/>
    <mergeCell ref="A22:F22"/>
    <mergeCell ref="A33:F33"/>
    <mergeCell ref="D38:D39"/>
    <mergeCell ref="E38:E39"/>
    <mergeCell ref="D40:D41"/>
    <mergeCell ref="E40:E41"/>
    <mergeCell ref="D34:D35"/>
    <mergeCell ref="E34:E35"/>
    <mergeCell ref="D36:D37"/>
    <mergeCell ref="E36:E37"/>
    <mergeCell ref="D31:D32"/>
    <mergeCell ref="E31:E32"/>
    <mergeCell ref="D25:D26"/>
    <mergeCell ref="E25:E26"/>
    <mergeCell ref="D27:D28"/>
    <mergeCell ref="E27:E28"/>
    <mergeCell ref="E23:E24"/>
    <mergeCell ref="D29:D30"/>
    <mergeCell ref="E29:E30"/>
    <mergeCell ref="A3:F3"/>
    <mergeCell ref="D4:D5"/>
    <mergeCell ref="D6:D7"/>
    <mergeCell ref="A45:F45"/>
    <mergeCell ref="D9:D10"/>
    <mergeCell ref="D11:D12"/>
    <mergeCell ref="D13:D14"/>
    <mergeCell ref="D15:D16"/>
    <mergeCell ref="D18:D19"/>
    <mergeCell ref="D20:D21"/>
    <mergeCell ref="D23:D24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08845-3022-49B7-9741-199950E565F9}">
  <dimension ref="A1:F68"/>
  <sheetViews>
    <sheetView topLeftCell="B1" workbookViewId="0">
      <selection activeCell="F1" sqref="F1"/>
    </sheetView>
  </sheetViews>
  <sheetFormatPr defaultRowHeight="15"/>
  <cols>
    <col min="1" max="1" width="20.140625" style="9" customWidth="1"/>
    <col min="2" max="2" width="19.5703125" style="9" customWidth="1"/>
    <col min="3" max="3" width="22.28515625" style="9" customWidth="1"/>
    <col min="4" max="4" width="39.140625" style="9" customWidth="1"/>
    <col min="5" max="6" width="10.7109375" style="9" customWidth="1"/>
    <col min="7" max="16384" width="9.140625" style="9"/>
  </cols>
  <sheetData>
    <row r="1" spans="1:6" s="2" customFormat="1">
      <c r="A1" s="2" t="s">
        <v>144</v>
      </c>
      <c r="B1" s="2" t="s">
        <v>145</v>
      </c>
      <c r="C1" s="2" t="s">
        <v>1104</v>
      </c>
      <c r="D1" s="2" t="s">
        <v>147</v>
      </c>
      <c r="E1" s="3" t="s">
        <v>148</v>
      </c>
      <c r="F1" s="2" t="s">
        <v>1928</v>
      </c>
    </row>
    <row r="2" spans="1:6" s="28" customFormat="1" ht="15.75">
      <c r="A2" s="129" t="s">
        <v>3279</v>
      </c>
      <c r="B2" s="129"/>
      <c r="C2" s="129"/>
      <c r="D2" s="129"/>
      <c r="E2" s="129"/>
      <c r="F2" s="129"/>
    </row>
    <row r="3" spans="1:6">
      <c r="A3" s="130" t="s">
        <v>1924</v>
      </c>
      <c r="B3" s="134"/>
      <c r="C3" s="134"/>
      <c r="D3" s="134"/>
      <c r="E3" s="134"/>
      <c r="F3" s="134"/>
    </row>
    <row r="4" spans="1:6">
      <c r="A4" s="9" t="s">
        <v>1867</v>
      </c>
      <c r="B4" s="9" t="s">
        <v>1866</v>
      </c>
      <c r="C4" s="9" t="s">
        <v>1867</v>
      </c>
      <c r="D4" s="132" t="str">
        <f>_xlfn.CONCAT(C4," / ",C5)</f>
        <v>KVAC-I-09IN-G1  / KVAC-I-09OD-G1-LE</v>
      </c>
      <c r="E4" s="133">
        <v>52000</v>
      </c>
      <c r="F4" s="28">
        <f>VLOOKUP("*KVAC-I-09IN-G1*",[26]TDSheet!$A:$I,COLUMN([26]TDSheet!$E$10),0)</f>
        <v>101</v>
      </c>
    </row>
    <row r="5" spans="1:6">
      <c r="A5" s="9" t="s">
        <v>1869</v>
      </c>
      <c r="B5" s="9" t="s">
        <v>1868</v>
      </c>
      <c r="C5" s="9" t="s">
        <v>1869</v>
      </c>
      <c r="D5" s="132"/>
      <c r="E5" s="133"/>
      <c r="F5" s="28">
        <f>VLOOKUP("*KVAC-I-09OD-G1-LE*",[26]TDSheet!$A:$I,COLUMN([26]TDSheet!$E$10),0)</f>
        <v>100</v>
      </c>
    </row>
    <row r="6" spans="1:6">
      <c r="A6" s="9" t="s">
        <v>1871</v>
      </c>
      <c r="B6" s="9" t="s">
        <v>1870</v>
      </c>
      <c r="C6" s="9" t="s">
        <v>1871</v>
      </c>
      <c r="D6" s="132" t="str">
        <f t="shared" ref="D6" si="0">_xlfn.CONCAT(C6," / ",C7)</f>
        <v>KVAC-I-12IN-G1 / KVAC-I-12OD-G1-LE</v>
      </c>
      <c r="E6" s="133">
        <v>63500</v>
      </c>
      <c r="F6" s="28">
        <f>VLOOKUP("*KVAC-I-12IN-G1*",[26]TDSheet!$A:$I,COLUMN([26]TDSheet!$E$10),0)</f>
        <v>58</v>
      </c>
    </row>
    <row r="7" spans="1:6">
      <c r="A7" s="9" t="s">
        <v>1873</v>
      </c>
      <c r="B7" s="9" t="s">
        <v>1872</v>
      </c>
      <c r="C7" s="9" t="s">
        <v>1873</v>
      </c>
      <c r="D7" s="132"/>
      <c r="E7" s="133"/>
      <c r="F7" s="28">
        <f>VLOOKUP("*KVAC-I-12OD-G1-LE*",[26]TDSheet!$A:$I,COLUMN([26]TDSheet!$E$10),0)</f>
        <v>65</v>
      </c>
    </row>
    <row r="8" spans="1:6">
      <c r="A8" s="9" t="s">
        <v>1875</v>
      </c>
      <c r="B8" s="9" t="s">
        <v>1874</v>
      </c>
      <c r="C8" s="9" t="s">
        <v>1875</v>
      </c>
      <c r="D8" s="132" t="str">
        <f t="shared" ref="D8" si="1">_xlfn.CONCAT(C8," / ",C9)</f>
        <v>KVAC-I-18IN-G1  / KVAC-I-18OD-G1-LE</v>
      </c>
      <c r="E8" s="133">
        <v>104200</v>
      </c>
      <c r="F8" s="28">
        <f>VLOOKUP("*KVAC-I-18IN-G1*",[26]TDSheet!$A:$I,COLUMN([26]TDSheet!$E$10),0)</f>
        <v>45</v>
      </c>
    </row>
    <row r="9" spans="1:6">
      <c r="A9" s="9" t="s">
        <v>1877</v>
      </c>
      <c r="B9" s="9" t="s">
        <v>1876</v>
      </c>
      <c r="C9" s="9" t="s">
        <v>1877</v>
      </c>
      <c r="D9" s="132"/>
      <c r="E9" s="133"/>
      <c r="F9" s="28">
        <f>VLOOKUP("*KVAC-I-18OD-G1-LE*",[26]TDSheet!$A:$I,COLUMN([26]TDSheet!$E$10),0)</f>
        <v>45</v>
      </c>
    </row>
    <row r="10" spans="1:6">
      <c r="A10" s="130" t="s">
        <v>1925</v>
      </c>
      <c r="B10" s="134"/>
      <c r="C10" s="134"/>
      <c r="D10" s="134"/>
      <c r="E10" s="134"/>
      <c r="F10" s="134"/>
    </row>
    <row r="11" spans="1:6">
      <c r="A11" s="9" t="s">
        <v>1867</v>
      </c>
      <c r="B11" s="9" t="s">
        <v>1866</v>
      </c>
      <c r="C11" s="9" t="s">
        <v>1867</v>
      </c>
      <c r="D11" s="132" t="str">
        <f t="shared" ref="D11" si="2">_xlfn.CONCAT(C11," / ",C12)</f>
        <v>KVAC-I-09IN-G1  / KVAC-I-09OD-G1</v>
      </c>
      <c r="E11" s="133">
        <v>52000</v>
      </c>
      <c r="F11" s="11">
        <f>VLOOKUP("*KVAC-I-09IN-G1*",[26]TDSheet!$A:$I,COLUMN([26]TDSheet!$E$10),0)</f>
        <v>101</v>
      </c>
    </row>
    <row r="12" spans="1:6">
      <c r="A12" s="9" t="s">
        <v>1879</v>
      </c>
      <c r="B12" s="9" t="s">
        <v>1878</v>
      </c>
      <c r="C12" s="9" t="s">
        <v>1879</v>
      </c>
      <c r="D12" s="132"/>
      <c r="E12" s="133"/>
      <c r="F12" s="11">
        <f>VLOOKUP("*KVAC-I-09OD-G1*",[26]TDSheet!$A:$I,COLUMN([26]TDSheet!$E$10),0)</f>
        <v>100</v>
      </c>
    </row>
    <row r="13" spans="1:6">
      <c r="A13" s="9" t="s">
        <v>1871</v>
      </c>
      <c r="B13" s="9" t="s">
        <v>1870</v>
      </c>
      <c r="C13" s="9" t="s">
        <v>1871</v>
      </c>
      <c r="D13" s="132" t="str">
        <f t="shared" ref="D13" si="3">_xlfn.CONCAT(C13," / ",C14)</f>
        <v>KVAC-I-12IN-G1 / KVAC-I-12OD-G1</v>
      </c>
      <c r="E13" s="133">
        <v>63500</v>
      </c>
      <c r="F13" s="11">
        <f>VLOOKUP("*KVAC-I-12IN-G1*",[26]TDSheet!$A:$I,COLUMN([26]TDSheet!$E$10),0)</f>
        <v>58</v>
      </c>
    </row>
    <row r="14" spans="1:6">
      <c r="A14" s="9" t="s">
        <v>1881</v>
      </c>
      <c r="B14" s="9" t="s">
        <v>1880</v>
      </c>
      <c r="C14" s="9" t="s">
        <v>1881</v>
      </c>
      <c r="D14" s="132"/>
      <c r="E14" s="133"/>
      <c r="F14" s="11">
        <f>VLOOKUP("*KVAC-I-12OD-G1*",[26]TDSheet!$A:$I,COLUMN([26]TDSheet!$E$10),0)</f>
        <v>65</v>
      </c>
    </row>
    <row r="15" spans="1:6">
      <c r="A15" s="9" t="s">
        <v>1875</v>
      </c>
      <c r="B15" s="9" t="s">
        <v>1874</v>
      </c>
      <c r="C15" s="9" t="s">
        <v>1875</v>
      </c>
      <c r="D15" s="132" t="str">
        <f t="shared" ref="D15" si="4">_xlfn.CONCAT(C15," / ",C16)</f>
        <v>KVAC-I-18IN-G1  / KVAC-I-18OD-G1</v>
      </c>
      <c r="E15" s="133">
        <v>104200</v>
      </c>
      <c r="F15" s="11">
        <f>VLOOKUP("*KVAC-I-18IN-G1*",[26]TDSheet!$A:$I,COLUMN([26]TDSheet!$E$10),0)</f>
        <v>45</v>
      </c>
    </row>
    <row r="16" spans="1:6">
      <c r="A16" s="9" t="s">
        <v>1883</v>
      </c>
      <c r="B16" s="9" t="s">
        <v>1882</v>
      </c>
      <c r="C16" s="9" t="s">
        <v>1883</v>
      </c>
      <c r="D16" s="132"/>
      <c r="E16" s="133"/>
      <c r="F16" s="11">
        <f>VLOOKUP("*KVAC-I-18OD-G1*",[26]TDSheet!$A:$I,COLUMN([26]TDSheet!$E$10),0)</f>
        <v>45</v>
      </c>
    </row>
    <row r="17" spans="1:6">
      <c r="A17" s="130" t="s">
        <v>1926</v>
      </c>
      <c r="B17" s="134"/>
      <c r="C17" s="134"/>
      <c r="D17" s="134"/>
      <c r="E17" s="134"/>
      <c r="F17" s="134"/>
    </row>
    <row r="18" spans="1:6">
      <c r="A18" s="9" t="s">
        <v>1885</v>
      </c>
      <c r="B18" s="9" t="s">
        <v>1884</v>
      </c>
      <c r="C18" s="9" t="s">
        <v>1885</v>
      </c>
      <c r="D18" s="132" t="str">
        <f t="shared" ref="D18" si="5">_xlfn.CONCAT(C18," / ",C19)</f>
        <v>KVAC-I-07IN-FP1 / KVAC-I-07OD-FP1</v>
      </c>
      <c r="E18" s="133">
        <v>45600</v>
      </c>
      <c r="F18" s="11">
        <f>VLOOKUP("*KVAC-I-07IN-FP1*",[26]TDSheet!$A:$I,COLUMN([26]TDSheet!$E$10),0)</f>
        <v>333</v>
      </c>
    </row>
    <row r="19" spans="1:6">
      <c r="A19" s="9" t="s">
        <v>1887</v>
      </c>
      <c r="B19" s="9" t="s">
        <v>1886</v>
      </c>
      <c r="C19" s="9" t="s">
        <v>1887</v>
      </c>
      <c r="D19" s="132"/>
      <c r="E19" s="133"/>
      <c r="F19" s="11">
        <f>VLOOKUP("*KVAC-I-07OD-FP1*",[26]TDSheet!$A:$I,COLUMN([26]TDSheet!$E$10),0)</f>
        <v>81</v>
      </c>
    </row>
    <row r="20" spans="1:6">
      <c r="A20" s="9" t="s">
        <v>1889</v>
      </c>
      <c r="B20" s="9" t="s">
        <v>1888</v>
      </c>
      <c r="C20" s="9" t="s">
        <v>1889</v>
      </c>
      <c r="D20" s="132" t="str">
        <f t="shared" ref="D20" si="6">_xlfn.CONCAT(C20," / ",C21)</f>
        <v>KVAC-I-09IN-FP1 / KVAC-I-09OD-FP1</v>
      </c>
      <c r="E20" s="133">
        <v>47900</v>
      </c>
      <c r="F20" s="11">
        <f>VLOOKUP("*KVAC-I-09IN-FP1*",[26]TDSheet!$A:$I,COLUMN([26]TDSheet!$E$10),0)</f>
        <v>328</v>
      </c>
    </row>
    <row r="21" spans="1:6">
      <c r="A21" s="9" t="s">
        <v>1891</v>
      </c>
      <c r="B21" s="9" t="s">
        <v>1890</v>
      </c>
      <c r="C21" s="9" t="s">
        <v>1891</v>
      </c>
      <c r="D21" s="132"/>
      <c r="E21" s="133"/>
      <c r="F21" s="11">
        <f>VLOOKUP("*KVAC-I-09OD-FP1*",[26]TDSheet!$A:$I,COLUMN([26]TDSheet!$E$10),0)</f>
        <v>78</v>
      </c>
    </row>
    <row r="22" spans="1:6">
      <c r="A22" s="9" t="s">
        <v>1893</v>
      </c>
      <c r="B22" s="9" t="s">
        <v>1892</v>
      </c>
      <c r="C22" s="9" t="s">
        <v>1893</v>
      </c>
      <c r="D22" s="132" t="str">
        <f t="shared" ref="D22" si="7">_xlfn.CONCAT(C22," / ",C23)</f>
        <v>KVAC-I-12IN-FP1 / KVAC-I-12OD-FP1</v>
      </c>
      <c r="E22" s="133">
        <v>54500</v>
      </c>
      <c r="F22" s="11">
        <f>VLOOKUP("*KVAC-I-12IN-FP1*",[26]TDSheet!$A:$I,COLUMN([26]TDSheet!$E$10),0)</f>
        <v>302</v>
      </c>
    </row>
    <row r="23" spans="1:6">
      <c r="A23" s="9" t="s">
        <v>1895</v>
      </c>
      <c r="B23" s="9" t="s">
        <v>1894</v>
      </c>
      <c r="C23" s="9" t="s">
        <v>1895</v>
      </c>
      <c r="D23" s="132"/>
      <c r="E23" s="133"/>
      <c r="F23" s="11">
        <f>VLOOKUP("*KVAC-I-12OD-FP1*",[26]TDSheet!$A:$I,COLUMN([26]TDSheet!$E$10),0)</f>
        <v>303</v>
      </c>
    </row>
    <row r="24" spans="1:6">
      <c r="A24" s="9" t="s">
        <v>1897</v>
      </c>
      <c r="B24" s="9" t="s">
        <v>1896</v>
      </c>
      <c r="C24" s="9" t="s">
        <v>1897</v>
      </c>
      <c r="D24" s="132" t="str">
        <f t="shared" ref="D24" si="8">_xlfn.CONCAT(C24," / ",C25)</f>
        <v>KVAC-I-18IN-FP1 / KVAC-I-18OD-FP1</v>
      </c>
      <c r="E24" s="133">
        <v>92100</v>
      </c>
      <c r="F24" s="11">
        <f>VLOOKUP("*KVAC-I-18IN-FP1*",[26]TDSheet!$A:$I,COLUMN([26]TDSheet!$E$10),0)</f>
        <v>62</v>
      </c>
    </row>
    <row r="25" spans="1:6">
      <c r="A25" s="9" t="s">
        <v>1899</v>
      </c>
      <c r="B25" s="9" t="s">
        <v>1898</v>
      </c>
      <c r="C25" s="9" t="s">
        <v>1899</v>
      </c>
      <c r="D25" s="132"/>
      <c r="E25" s="133"/>
      <c r="F25" s="11">
        <f>VLOOKUP("*KVAC-I-18OD-FP1*",[26]TDSheet!$A:$I,COLUMN([26]TDSheet!$E$10),0)</f>
        <v>62</v>
      </c>
    </row>
    <row r="26" spans="1:6">
      <c r="A26" s="9" t="s">
        <v>1901</v>
      </c>
      <c r="B26" s="9" t="s">
        <v>1900</v>
      </c>
      <c r="C26" s="9" t="s">
        <v>1901</v>
      </c>
      <c r="D26" s="132" t="str">
        <f t="shared" ref="D26" si="9">_xlfn.CONCAT(C26," / ",C27)</f>
        <v>KVAC-I-24IN-FP1 / KVAC-I-24OD-FP1</v>
      </c>
      <c r="E26" s="133">
        <v>126100</v>
      </c>
      <c r="F26" s="11">
        <f>VLOOKUP("*KVAC-I-24IN-FP1*",[26]TDSheet!$A:$I,COLUMN([26]TDSheet!$E$10),0)</f>
        <v>29</v>
      </c>
    </row>
    <row r="27" spans="1:6">
      <c r="A27" s="9" t="s">
        <v>1903</v>
      </c>
      <c r="B27" s="9" t="s">
        <v>1902</v>
      </c>
      <c r="C27" s="9" t="s">
        <v>1903</v>
      </c>
      <c r="D27" s="132"/>
      <c r="E27" s="133"/>
      <c r="F27" s="11">
        <f>VLOOKUP("*KVAC-I-24OD-FP1*",[26]TDSheet!$A:$I,COLUMN([26]TDSheet!$E$10),0)</f>
        <v>109</v>
      </c>
    </row>
    <row r="28" spans="1:6">
      <c r="A28" s="130" t="s">
        <v>1927</v>
      </c>
      <c r="B28" s="134"/>
      <c r="C28" s="134"/>
      <c r="D28" s="134"/>
      <c r="E28" s="134"/>
      <c r="F28" s="134"/>
    </row>
    <row r="29" spans="1:6">
      <c r="A29" s="9" t="s">
        <v>1905</v>
      </c>
      <c r="B29" s="9" t="s">
        <v>1904</v>
      </c>
      <c r="C29" s="9" t="s">
        <v>1905</v>
      </c>
      <c r="D29" s="132" t="str">
        <f t="shared" ref="D29" si="10">_xlfn.CONCAT(C29," / ",C30)</f>
        <v>KVAC-I-07IN-PT1 / KVAC-I-07OD-PT1</v>
      </c>
      <c r="E29" s="133">
        <v>38900</v>
      </c>
      <c r="F29" s="93">
        <f>VLOOKUP("*KVAC-I-07IN-PT1*",[26]TDSheet!$A:$I,COLUMN([26]TDSheet!$E$10),0)</f>
        <v>33</v>
      </c>
    </row>
    <row r="30" spans="1:6">
      <c r="A30" s="9" t="s">
        <v>1907</v>
      </c>
      <c r="B30" s="9" t="s">
        <v>1906</v>
      </c>
      <c r="C30" s="9" t="s">
        <v>1907</v>
      </c>
      <c r="D30" s="132"/>
      <c r="E30" s="133"/>
      <c r="F30" s="11">
        <f>VLOOKUP("*KVAC-I-07OD-PT1*",[26]TDSheet!$A:$I,COLUMN([26]TDSheet!$E$10),0)</f>
        <v>33</v>
      </c>
    </row>
    <row r="31" spans="1:6">
      <c r="A31" s="9" t="s">
        <v>1909</v>
      </c>
      <c r="B31" s="9" t="s">
        <v>1908</v>
      </c>
      <c r="C31" s="9" t="s">
        <v>1909</v>
      </c>
      <c r="D31" s="132" t="str">
        <f t="shared" ref="D31" si="11">_xlfn.CONCAT(C31," / ",C32)</f>
        <v>KVAC-I-09IN-PT1 / KVAC-I-09OD-PT1</v>
      </c>
      <c r="E31" s="133">
        <v>43200</v>
      </c>
      <c r="F31" s="11">
        <f>VLOOKUP("*KVAC-I-09IN-PT1*",[26]TDSheet!$A:$I,COLUMN([26]TDSheet!$E$10),0)</f>
        <v>52</v>
      </c>
    </row>
    <row r="32" spans="1:6">
      <c r="A32" s="9" t="s">
        <v>1911</v>
      </c>
      <c r="B32" s="9" t="s">
        <v>1910</v>
      </c>
      <c r="C32" s="9" t="s">
        <v>1911</v>
      </c>
      <c r="D32" s="132"/>
      <c r="E32" s="133"/>
      <c r="F32" s="11">
        <f>VLOOKUP("*KVAC-I-09OD-PT1*",[26]TDSheet!$A:$I,COLUMN([26]TDSheet!$E$10),0)</f>
        <v>52</v>
      </c>
    </row>
    <row r="33" spans="1:6">
      <c r="A33" s="9" t="s">
        <v>1913</v>
      </c>
      <c r="B33" s="9" t="s">
        <v>1912</v>
      </c>
      <c r="C33" s="9" t="s">
        <v>1913</v>
      </c>
      <c r="D33" s="132" t="str">
        <f t="shared" ref="D33" si="12">_xlfn.CONCAT(C33," / ",C34)</f>
        <v>KVAC-I-12IN-PT1 / KVAC-I-12OD-PT1</v>
      </c>
      <c r="E33" s="133">
        <v>50200</v>
      </c>
      <c r="F33" s="11">
        <f>VLOOKUP("*KVAC-I-12IN-PT1*",[26]TDSheet!$A:$I,COLUMN([26]TDSheet!$E$10),0)</f>
        <v>26</v>
      </c>
    </row>
    <row r="34" spans="1:6">
      <c r="A34" s="9" t="s">
        <v>1915</v>
      </c>
      <c r="B34" s="9" t="s">
        <v>1914</v>
      </c>
      <c r="C34" s="9" t="s">
        <v>1915</v>
      </c>
      <c r="D34" s="132"/>
      <c r="E34" s="133"/>
      <c r="F34" s="11">
        <f>VLOOKUP("*KVAC-I-12OD-PT1*",[26]TDSheet!$A:$I,COLUMN([26]TDSheet!$E$10),0)</f>
        <v>26</v>
      </c>
    </row>
    <row r="35" spans="1:6">
      <c r="A35" s="9" t="s">
        <v>1917</v>
      </c>
      <c r="B35" s="9" t="s">
        <v>1916</v>
      </c>
      <c r="C35" s="9" t="s">
        <v>1917</v>
      </c>
      <c r="D35" s="132" t="str">
        <f t="shared" ref="D35" si="13">_xlfn.CONCAT(C35," / ",C36)</f>
        <v>KVAC-I-18IN-PT1 / KVAC-I-18OD-PT1</v>
      </c>
      <c r="E35" s="133">
        <v>84300</v>
      </c>
      <c r="F35" s="11">
        <f>VLOOKUP("*KVAC-I-18IN-PT1*",[26]TDSheet!$A:$I,COLUMN([26]TDSheet!$E$10),0)</f>
        <v>12</v>
      </c>
    </row>
    <row r="36" spans="1:6">
      <c r="A36" s="9" t="s">
        <v>1919</v>
      </c>
      <c r="B36" s="9" t="s">
        <v>1918</v>
      </c>
      <c r="C36" s="9" t="s">
        <v>1919</v>
      </c>
      <c r="D36" s="132"/>
      <c r="E36" s="133"/>
      <c r="F36" s="11">
        <f>VLOOKUP("*KVAC-I-18OD-PT1*",[26]TDSheet!$A:$I,COLUMN([26]TDSheet!$E$10),0)</f>
        <v>12</v>
      </c>
    </row>
    <row r="37" spans="1:6">
      <c r="A37" s="9" t="s">
        <v>1921</v>
      </c>
      <c r="B37" s="9" t="s">
        <v>1920</v>
      </c>
      <c r="C37" s="9" t="s">
        <v>1921</v>
      </c>
      <c r="D37" s="132" t="str">
        <f t="shared" ref="D37" si="14">_xlfn.CONCAT(C37," / ",C38)</f>
        <v>KVAC-I-24IN-PT1 / KVAC-I-24OD-PT1</v>
      </c>
      <c r="E37" s="133">
        <v>101200</v>
      </c>
      <c r="F37" s="11">
        <f>VLOOKUP("*KVAC-I-24IN-PT1*",[26]TDSheet!$A:$I,COLUMN([26]TDSheet!$E$10),0)</f>
        <v>7</v>
      </c>
    </row>
    <row r="38" spans="1:6">
      <c r="A38" s="9" t="s">
        <v>1923</v>
      </c>
      <c r="B38" s="9" t="s">
        <v>1922</v>
      </c>
      <c r="C38" s="9" t="s">
        <v>1923</v>
      </c>
      <c r="D38" s="132"/>
      <c r="E38" s="133"/>
      <c r="F38" s="11">
        <f>VLOOKUP("*KVAC-I-24OD-PT1*",[26]TDSheet!$A:$I,COLUMN([26]TDSheet!$E$10),0)</f>
        <v>7</v>
      </c>
    </row>
    <row r="39" spans="1:6" s="28" customFormat="1" ht="15.75">
      <c r="A39" s="129" t="s">
        <v>3280</v>
      </c>
      <c r="B39" s="129"/>
      <c r="C39" s="129"/>
      <c r="D39" s="129"/>
      <c r="E39" s="129"/>
      <c r="F39" s="129"/>
    </row>
    <row r="40" spans="1:6" s="28" customFormat="1">
      <c r="A40" s="130" t="s">
        <v>4552</v>
      </c>
      <c r="B40" s="134"/>
      <c r="C40" s="134"/>
      <c r="D40" s="134"/>
      <c r="E40" s="134"/>
      <c r="F40" s="134"/>
    </row>
    <row r="41" spans="1:6">
      <c r="A41" s="28" t="s">
        <v>4508</v>
      </c>
      <c r="B41" s="9" t="s">
        <v>4507</v>
      </c>
      <c r="C41" s="9" t="s">
        <v>4508</v>
      </c>
      <c r="D41" s="132" t="str">
        <f t="shared" ref="D41:D60" si="15">_xlfn.CONCAT(C41," / ",C42)</f>
        <v>KVAC-07IN-PT1 / KVAC-07OD-PT1</v>
      </c>
      <c r="E41" s="133">
        <v>30300</v>
      </c>
      <c r="F41" s="28">
        <f>VLOOKUP("*KVAC-07IN-PT1*",[26]TDSheet!$A:$I,COLUMN([26]TDSheet!$E$10),0)</f>
        <v>28</v>
      </c>
    </row>
    <row r="42" spans="1:6">
      <c r="A42" s="28" t="s">
        <v>4510</v>
      </c>
      <c r="B42" s="9" t="s">
        <v>4509</v>
      </c>
      <c r="C42" s="9" t="s">
        <v>4510</v>
      </c>
      <c r="D42" s="132"/>
      <c r="E42" s="133"/>
      <c r="F42" s="28">
        <f>VLOOKUP("*KVAC-07OD-PT1*",[26]TDSheet!$A:$I,COLUMN([26]TDSheet!$E$10),0)</f>
        <v>28</v>
      </c>
    </row>
    <row r="43" spans="1:6">
      <c r="A43" s="28" t="s">
        <v>4512</v>
      </c>
      <c r="B43" s="9" t="s">
        <v>4511</v>
      </c>
      <c r="C43" s="9" t="s">
        <v>4512</v>
      </c>
      <c r="D43" s="132" t="str">
        <f t="shared" si="15"/>
        <v>KVAC-09IN-PT1 / KVAC-09OD-PT1</v>
      </c>
      <c r="E43" s="133">
        <v>32700</v>
      </c>
      <c r="F43" s="28">
        <f>VLOOKUP("*KVAC-09IN-PT1*",[26]TDSheet!$A:$I,COLUMN([26]TDSheet!$E$10),0)</f>
        <v>44</v>
      </c>
    </row>
    <row r="44" spans="1:6">
      <c r="A44" s="28" t="s">
        <v>4514</v>
      </c>
      <c r="B44" s="9" t="s">
        <v>4513</v>
      </c>
      <c r="C44" s="9" t="s">
        <v>4514</v>
      </c>
      <c r="D44" s="132"/>
      <c r="E44" s="133"/>
      <c r="F44" s="28">
        <f>VLOOKUP("*KVAC-09OD-PT1*",[26]TDSheet!$A:$I,COLUMN([26]TDSheet!$E$10),0)</f>
        <v>44</v>
      </c>
    </row>
    <row r="45" spans="1:6">
      <c r="A45" s="28" t="s">
        <v>4516</v>
      </c>
      <c r="B45" s="9" t="s">
        <v>4515</v>
      </c>
      <c r="C45" s="9" t="s">
        <v>4516</v>
      </c>
      <c r="D45" s="132" t="str">
        <f t="shared" si="15"/>
        <v>KVAC-12IN-PT1 / KVAC-12OD-PT1</v>
      </c>
      <c r="E45" s="133">
        <v>44600</v>
      </c>
      <c r="F45" s="28">
        <f>VLOOKUP("*KVAC-12IN-PT1*",[26]TDSheet!$A:$I,COLUMN([26]TDSheet!$E$10),0)</f>
        <v>19</v>
      </c>
    </row>
    <row r="46" spans="1:6">
      <c r="A46" s="28" t="s">
        <v>4518</v>
      </c>
      <c r="B46" s="9" t="s">
        <v>4517</v>
      </c>
      <c r="C46" s="9" t="s">
        <v>4518</v>
      </c>
      <c r="D46" s="132"/>
      <c r="E46" s="133"/>
      <c r="F46" s="28">
        <f>VLOOKUP("*KVAC-12OD-PT1*",[26]TDSheet!$A:$I,COLUMN([26]TDSheet!$E$10),0)</f>
        <v>19</v>
      </c>
    </row>
    <row r="47" spans="1:6">
      <c r="A47" s="28" t="s">
        <v>4520</v>
      </c>
      <c r="B47" s="9" t="s">
        <v>4519</v>
      </c>
      <c r="C47" s="9" t="s">
        <v>4520</v>
      </c>
      <c r="D47" s="132" t="str">
        <f t="shared" si="15"/>
        <v>KVAC-18IN-PT1 / KVAC-18OD-PT1</v>
      </c>
      <c r="E47" s="133">
        <v>74400</v>
      </c>
      <c r="F47" s="28">
        <f>VLOOKUP("*KVAC-18IN-PT1*",[26]TDSheet!$A:$I,COLUMN([26]TDSheet!$E$10),0)</f>
        <v>15</v>
      </c>
    </row>
    <row r="48" spans="1:6">
      <c r="A48" s="28" t="s">
        <v>4522</v>
      </c>
      <c r="B48" s="9" t="s">
        <v>4521</v>
      </c>
      <c r="C48" s="9" t="s">
        <v>4522</v>
      </c>
      <c r="D48" s="132"/>
      <c r="E48" s="133"/>
      <c r="F48" s="28">
        <f>VLOOKUP("*KVAC-18OD-PT1*",[26]TDSheet!$A:$I,COLUMN([26]TDSheet!$E$10),0)</f>
        <v>15</v>
      </c>
    </row>
    <row r="49" spans="1:6">
      <c r="A49" s="28" t="s">
        <v>4524</v>
      </c>
      <c r="B49" s="9" t="s">
        <v>4523</v>
      </c>
      <c r="C49" s="9" t="s">
        <v>4524</v>
      </c>
      <c r="D49" s="132" t="str">
        <f t="shared" si="15"/>
        <v>KVAC-24IN-PT1 / KVAC-24OD-PT1</v>
      </c>
      <c r="E49" s="133">
        <v>93900</v>
      </c>
      <c r="F49" s="28">
        <f>VLOOKUP("*KVAC-24IN-PT1*",[26]TDSheet!$A:$I,COLUMN([26]TDSheet!$E$10),0)</f>
        <v>5</v>
      </c>
    </row>
    <row r="50" spans="1:6">
      <c r="A50" s="28" t="s">
        <v>4526</v>
      </c>
      <c r="B50" s="9" t="s">
        <v>4525</v>
      </c>
      <c r="C50" s="9" t="s">
        <v>4526</v>
      </c>
      <c r="D50" s="132"/>
      <c r="E50" s="133"/>
      <c r="F50" s="28">
        <f>VLOOKUP("*KVAC-24OD-PT1*",[26]TDSheet!$A:$I,COLUMN([26]TDSheet!$E$10),0)</f>
        <v>5</v>
      </c>
    </row>
    <row r="51" spans="1:6" s="28" customFormat="1">
      <c r="A51" s="130" t="s">
        <v>4553</v>
      </c>
      <c r="B51" s="134"/>
      <c r="C51" s="134"/>
      <c r="D51" s="134"/>
      <c r="E51" s="134"/>
      <c r="F51" s="134"/>
    </row>
    <row r="52" spans="1:6">
      <c r="A52" s="28" t="s">
        <v>4528</v>
      </c>
      <c r="B52" s="9" t="s">
        <v>4527</v>
      </c>
      <c r="C52" s="9" t="s">
        <v>4528</v>
      </c>
      <c r="D52" s="132" t="str">
        <f t="shared" si="15"/>
        <v>KVAC-07IN-FP1 / KVAC-07OD-FP1</v>
      </c>
      <c r="E52" s="133">
        <v>34600</v>
      </c>
      <c r="F52" s="28" t="e">
        <f>VLOOKUP("*KVAC-07IN-FP1*",[26]TDSheet!$A:$I,COLUMN([26]TDSheet!$E$10),0)</f>
        <v>#N/A</v>
      </c>
    </row>
    <row r="53" spans="1:6">
      <c r="A53" s="28" t="s">
        <v>4530</v>
      </c>
      <c r="B53" s="9" t="s">
        <v>4529</v>
      </c>
      <c r="C53" s="9" t="s">
        <v>4530</v>
      </c>
      <c r="D53" s="132"/>
      <c r="E53" s="133"/>
      <c r="F53" s="28" t="e">
        <f>VLOOKUP("*KVAC-07OD-FP1*",[26]TDSheet!$A:$I,COLUMN([26]TDSheet!$E$10),0)</f>
        <v>#N/A</v>
      </c>
    </row>
    <row r="54" spans="1:6">
      <c r="A54" s="28" t="s">
        <v>4532</v>
      </c>
      <c r="B54" s="9" t="s">
        <v>4531</v>
      </c>
      <c r="C54" s="9" t="s">
        <v>4532</v>
      </c>
      <c r="D54" s="132" t="str">
        <f t="shared" si="15"/>
        <v>KVAC-09IN-FP1 / KVAC-09OD-FP1</v>
      </c>
      <c r="E54" s="133">
        <v>37600</v>
      </c>
      <c r="F54" s="28">
        <f>VLOOKUP("*KVAC-09IN-FP1*",[26]TDSheet!$A:$I,COLUMN([26]TDSheet!$E$10),0)</f>
        <v>1</v>
      </c>
    </row>
    <row r="55" spans="1:6">
      <c r="A55" s="28" t="s">
        <v>4534</v>
      </c>
      <c r="B55" s="9" t="s">
        <v>4533</v>
      </c>
      <c r="C55" s="9" t="s">
        <v>4534</v>
      </c>
      <c r="D55" s="132"/>
      <c r="E55" s="133"/>
      <c r="F55" s="28">
        <f>VLOOKUP("*KVAC-09OD-FP1*",[26]TDSheet!$A:$I,COLUMN([26]TDSheet!$E$10),0)</f>
        <v>1</v>
      </c>
    </row>
    <row r="56" spans="1:6">
      <c r="A56" s="28" t="s">
        <v>4536</v>
      </c>
      <c r="B56" s="9" t="s">
        <v>4535</v>
      </c>
      <c r="C56" s="9" t="s">
        <v>4536</v>
      </c>
      <c r="D56" s="132" t="str">
        <f t="shared" si="15"/>
        <v>KVAC-12IN-FP1 / KVAC-12OD-FP1</v>
      </c>
      <c r="E56" s="133">
        <v>50600</v>
      </c>
      <c r="F56" s="28">
        <f>VLOOKUP("*KVAC-12IN-FP1*",[26]TDSheet!$A:$I,COLUMN([26]TDSheet!$E$10),0)</f>
        <v>2</v>
      </c>
    </row>
    <row r="57" spans="1:6">
      <c r="A57" s="28" t="s">
        <v>4538</v>
      </c>
      <c r="B57" s="9" t="s">
        <v>4537</v>
      </c>
      <c r="C57" s="9" t="s">
        <v>4538</v>
      </c>
      <c r="D57" s="132"/>
      <c r="E57" s="133"/>
      <c r="F57" s="28" t="e">
        <f>VLOOKUP("*KVAC-12OD-FP1*",[26]TDSheet!$A:$I,COLUMN([26]TDSheet!$E$10),0)</f>
        <v>#N/A</v>
      </c>
    </row>
    <row r="58" spans="1:6">
      <c r="A58" s="28" t="s">
        <v>4540</v>
      </c>
      <c r="B58" s="9" t="s">
        <v>4539</v>
      </c>
      <c r="C58" s="9" t="s">
        <v>4540</v>
      </c>
      <c r="D58" s="132" t="str">
        <f t="shared" si="15"/>
        <v>KVAC-18IN-FP1 / KVAC-18OD-FP1</v>
      </c>
      <c r="E58" s="133">
        <v>71200</v>
      </c>
      <c r="F58" s="28">
        <f>VLOOKUP("*KVAC-18IN-FP1*",[26]TDSheet!$A:$I,COLUMN([26]TDSheet!$E$10),0)</f>
        <v>456</v>
      </c>
    </row>
    <row r="59" spans="1:6">
      <c r="A59" s="28" t="s">
        <v>4542</v>
      </c>
      <c r="B59" s="9" t="s">
        <v>4541</v>
      </c>
      <c r="C59" s="9" t="s">
        <v>4542</v>
      </c>
      <c r="D59" s="132"/>
      <c r="E59" s="133"/>
      <c r="F59" s="28">
        <f>VLOOKUP("*KVAC-18OD-FP1*",[26]TDSheet!$A:$I,COLUMN([26]TDSheet!$E$10),0)</f>
        <v>20</v>
      </c>
    </row>
    <row r="60" spans="1:6">
      <c r="A60" s="28" t="s">
        <v>4544</v>
      </c>
      <c r="B60" s="9" t="s">
        <v>4543</v>
      </c>
      <c r="C60" s="9" t="s">
        <v>4544</v>
      </c>
      <c r="D60" s="132" t="str">
        <f t="shared" si="15"/>
        <v>KVAC-24IN-FP1 / KVAC-24OD-FP1</v>
      </c>
      <c r="E60" s="133">
        <v>88700</v>
      </c>
      <c r="F60" s="28">
        <f>VLOOKUP("*KVAC-24IN-FP1*",[26]TDSheet!$A:$I,COLUMN([26]TDSheet!$E$10),0)</f>
        <v>149</v>
      </c>
    </row>
    <row r="61" spans="1:6">
      <c r="A61" s="28" t="s">
        <v>4546</v>
      </c>
      <c r="B61" s="9" t="s">
        <v>4545</v>
      </c>
      <c r="C61" s="9" t="s">
        <v>4546</v>
      </c>
      <c r="D61" s="132"/>
      <c r="E61" s="133"/>
      <c r="F61" s="28">
        <f>VLOOKUP("*KVAC-24OD-FP1*",[26]TDSheet!$A:$I,COLUMN([26]TDSheet!$E$10),0)</f>
        <v>150</v>
      </c>
    </row>
    <row r="62" spans="1:6" s="28" customFormat="1">
      <c r="A62" s="130" t="s">
        <v>4554</v>
      </c>
      <c r="B62" s="134"/>
      <c r="C62" s="134"/>
      <c r="D62" s="134"/>
      <c r="E62" s="134"/>
      <c r="F62" s="134"/>
    </row>
    <row r="63" spans="1:6">
      <c r="A63" s="28" t="s">
        <v>1752</v>
      </c>
      <c r="B63" s="9" t="s">
        <v>1863</v>
      </c>
      <c r="C63" s="9" t="s">
        <v>1752</v>
      </c>
      <c r="D63" s="1" t="s">
        <v>4551</v>
      </c>
      <c r="E63" s="4">
        <v>3090</v>
      </c>
      <c r="F63" s="28" t="e">
        <f>VLOOKUP("*SIW03A1*",[26]TDSheet!$A:$I,COLUMN([26]TDSheet!$E$10),0)</f>
        <v>#N/A</v>
      </c>
    </row>
    <row r="64" spans="1:6">
      <c r="A64" s="28" t="s">
        <v>1748</v>
      </c>
      <c r="B64" s="9" t="s">
        <v>4547</v>
      </c>
      <c r="C64" s="9" t="s">
        <v>1748</v>
      </c>
      <c r="D64" s="1" t="s">
        <v>4549</v>
      </c>
      <c r="E64" s="4">
        <v>3090</v>
      </c>
      <c r="F64" s="28" t="e">
        <f>VLOOKUP("*SIW7.9.12G1*",[26]TDSheet!$A:$I,COLUMN([26]TDSheet!$E$10),0)</f>
        <v>#N/A</v>
      </c>
    </row>
    <row r="65" spans="1:6">
      <c r="A65" s="28" t="s">
        <v>1750</v>
      </c>
      <c r="B65" s="9" t="s">
        <v>4548</v>
      </c>
      <c r="C65" s="9" t="s">
        <v>1750</v>
      </c>
      <c r="D65" s="1" t="s">
        <v>4550</v>
      </c>
      <c r="E65" s="4">
        <v>3090</v>
      </c>
      <c r="F65" s="28" t="e">
        <f>VLOOKUP("*SIW18.24G2*",[26]TDSheet!$A:$I,COLUMN([26]TDSheet!$E$10),0)</f>
        <v>#N/A</v>
      </c>
    </row>
    <row r="66" spans="1:6">
      <c r="D66" s="1"/>
      <c r="E66" s="4"/>
      <c r="F66" s="28"/>
    </row>
    <row r="67" spans="1:6">
      <c r="D67" s="1"/>
      <c r="E67" s="4"/>
      <c r="F67" s="28"/>
    </row>
    <row r="68" spans="1:6">
      <c r="D68" s="1"/>
      <c r="E68" s="4"/>
    </row>
  </sheetData>
  <mergeCells count="61">
    <mergeCell ref="A3:F3"/>
    <mergeCell ref="D4:D5"/>
    <mergeCell ref="E4:E5"/>
    <mergeCell ref="D8:D9"/>
    <mergeCell ref="E8:E9"/>
    <mergeCell ref="D11:D12"/>
    <mergeCell ref="E11:E12"/>
    <mergeCell ref="D6:D7"/>
    <mergeCell ref="E6:E7"/>
    <mergeCell ref="D18:D19"/>
    <mergeCell ref="E18:E19"/>
    <mergeCell ref="D20:D21"/>
    <mergeCell ref="E20:E21"/>
    <mergeCell ref="D13:D14"/>
    <mergeCell ref="E13:E14"/>
    <mergeCell ref="D15:D16"/>
    <mergeCell ref="E15:E16"/>
    <mergeCell ref="E29:E30"/>
    <mergeCell ref="D22:D23"/>
    <mergeCell ref="D37:D38"/>
    <mergeCell ref="E37:E38"/>
    <mergeCell ref="D31:D32"/>
    <mergeCell ref="E31:E32"/>
    <mergeCell ref="D33:D34"/>
    <mergeCell ref="E33:E34"/>
    <mergeCell ref="E22:E23"/>
    <mergeCell ref="D24:D25"/>
    <mergeCell ref="E24:E25"/>
    <mergeCell ref="D47:D48"/>
    <mergeCell ref="D49:D50"/>
    <mergeCell ref="D52:D53"/>
    <mergeCell ref="D54:D55"/>
    <mergeCell ref="D56:D57"/>
    <mergeCell ref="A2:F2"/>
    <mergeCell ref="A39:F39"/>
    <mergeCell ref="D41:D42"/>
    <mergeCell ref="D43:D44"/>
    <mergeCell ref="D45:D46"/>
    <mergeCell ref="A40:F40"/>
    <mergeCell ref="A28:F28"/>
    <mergeCell ref="A10:F10"/>
    <mergeCell ref="A17:F17"/>
    <mergeCell ref="D35:D36"/>
    <mergeCell ref="E35:E36"/>
    <mergeCell ref="D26:D27"/>
    <mergeCell ref="E26:E27"/>
    <mergeCell ref="D29:D30"/>
    <mergeCell ref="E41:E42"/>
    <mergeCell ref="A62:F62"/>
    <mergeCell ref="E43:E44"/>
    <mergeCell ref="E45:E46"/>
    <mergeCell ref="E47:E48"/>
    <mergeCell ref="E49:E50"/>
    <mergeCell ref="E52:E53"/>
    <mergeCell ref="E54:E55"/>
    <mergeCell ref="E56:E57"/>
    <mergeCell ref="E58:E59"/>
    <mergeCell ref="E60:E61"/>
    <mergeCell ref="A51:F51"/>
    <mergeCell ref="D58:D59"/>
    <mergeCell ref="D60:D6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7F26B-D362-42A5-94FF-C56195D7130C}">
  <dimension ref="A1:I289"/>
  <sheetViews>
    <sheetView workbookViewId="0">
      <selection activeCell="F1" sqref="F1"/>
    </sheetView>
  </sheetViews>
  <sheetFormatPr defaultRowHeight="15"/>
  <cols>
    <col min="1" max="1" width="19.42578125" style="12" customWidth="1"/>
    <col min="2" max="2" width="13.7109375" style="12" customWidth="1"/>
    <col min="3" max="3" width="19.85546875" style="12" customWidth="1"/>
    <col min="4" max="4" width="36.42578125" style="12" customWidth="1"/>
    <col min="5" max="5" width="9.140625" style="13"/>
    <col min="6" max="9" width="9.7109375" style="12" customWidth="1"/>
    <col min="10" max="16384" width="9.140625" style="12"/>
  </cols>
  <sheetData>
    <row r="1" spans="1:9" s="2" customFormat="1">
      <c r="A1" s="2" t="s">
        <v>144</v>
      </c>
      <c r="B1" s="2" t="s">
        <v>145</v>
      </c>
      <c r="C1" s="2" t="s">
        <v>1104</v>
      </c>
      <c r="D1" s="2" t="s">
        <v>147</v>
      </c>
      <c r="E1" s="3" t="s">
        <v>148</v>
      </c>
      <c r="F1" s="33" t="s">
        <v>4736</v>
      </c>
      <c r="G1" s="33" t="s">
        <v>2247</v>
      </c>
      <c r="H1" s="33" t="s">
        <v>4737</v>
      </c>
      <c r="I1" s="33" t="s">
        <v>4738</v>
      </c>
    </row>
    <row r="2" spans="1:9" s="32" customFormat="1" ht="15.75">
      <c r="A2" s="129" t="s">
        <v>3279</v>
      </c>
      <c r="B2" s="129"/>
      <c r="C2" s="129"/>
      <c r="D2" s="129"/>
      <c r="E2" s="129"/>
      <c r="F2" s="129"/>
    </row>
    <row r="3" spans="1:9" ht="15" customHeight="1">
      <c r="A3" s="130" t="s">
        <v>2468</v>
      </c>
      <c r="B3" s="130"/>
      <c r="C3" s="130"/>
      <c r="D3" s="130"/>
      <c r="E3" s="130"/>
      <c r="F3" s="130"/>
      <c r="G3" s="130"/>
    </row>
    <row r="4" spans="1:9">
      <c r="A4" s="12" t="s">
        <v>2355</v>
      </c>
      <c r="C4" s="12" t="s">
        <v>2355</v>
      </c>
      <c r="D4" s="132" t="str">
        <f>_xlfn.CONCAT(C4," / ",C5)</f>
        <v>KSGTA26HZRN1 / KSRTA26HZRN1</v>
      </c>
      <c r="E4" s="133">
        <f>VLOOKUP(A4,[27]RAC!$A:$K,COLUMN([27]RAC!$K$12),0)</f>
        <v>75590</v>
      </c>
      <c r="F4" s="12">
        <f>VLOOKUP(A4,[5]Лист1!$A:$E,COLUMN([5]Лист1!$C$4),0)</f>
        <v>1</v>
      </c>
      <c r="G4" s="12" t="str">
        <f>VLOOKUP(A4,[5]Лист1!$A:$E,COLUMN([5]Лист1!$D$526),0)</f>
        <v>&gt;50</v>
      </c>
      <c r="H4" s="12">
        <f>VLOOKUP(A4,[6]Лист1!$A:$E,COLUMN([6]Лист1!$C$4),0)</f>
        <v>0</v>
      </c>
      <c r="I4" s="12">
        <f>VLOOKUP(A4,[7]Лист1!$A:$E,COLUMN([7]Лист1!$C$4),0)</f>
        <v>0</v>
      </c>
    </row>
    <row r="5" spans="1:9">
      <c r="A5" s="12" t="s">
        <v>2356</v>
      </c>
      <c r="C5" s="12" t="s">
        <v>2356</v>
      </c>
      <c r="D5" s="132"/>
      <c r="E5" s="133"/>
      <c r="F5" s="12">
        <f>VLOOKUP(A5,[5]Лист1!$A:$E,COLUMN([5]Лист1!$C$4),0)</f>
        <v>1</v>
      </c>
      <c r="G5" s="12" t="str">
        <f>VLOOKUP(A5,[5]Лист1!$A:$E,COLUMN([5]Лист1!$D$526),0)</f>
        <v>&gt;50</v>
      </c>
      <c r="H5" s="12">
        <f>VLOOKUP(A5,[6]Лист1!$A:$E,COLUMN([6]Лист1!$C$4),0)</f>
        <v>0</v>
      </c>
      <c r="I5" s="12">
        <f>VLOOKUP(A5,[7]Лист1!$A:$E,COLUMN([7]Лист1!$C$4),0)</f>
        <v>0</v>
      </c>
    </row>
    <row r="6" spans="1:9">
      <c r="A6" s="12" t="s">
        <v>2357</v>
      </c>
      <c r="C6" s="12" t="s">
        <v>2357</v>
      </c>
      <c r="D6" s="132" t="str">
        <f>_xlfn.CONCAT(C6," / ",C7)</f>
        <v>KSGTA35HZRN1 / KSRTA35HZRN1</v>
      </c>
      <c r="E6" s="133">
        <f>VLOOKUP(A6,[27]RAC!$A:$K,COLUMN([27]RAC!$K$12),0)</f>
        <v>82490</v>
      </c>
      <c r="F6" s="12">
        <f>VLOOKUP(A6,[5]Лист1!$A:$E,COLUMN([5]Лист1!$C$4),0)</f>
        <v>15</v>
      </c>
      <c r="G6" s="12">
        <f>VLOOKUP(A6,[5]Лист1!$A:$E,COLUMN([5]Лист1!$D$526),0)</f>
        <v>5</v>
      </c>
      <c r="H6" s="12">
        <f>VLOOKUP(A6,[6]Лист1!$A:$E,COLUMN([6]Лист1!$C$4),0)</f>
        <v>0</v>
      </c>
      <c r="I6" s="12">
        <f>VLOOKUP(A6,[7]Лист1!$A:$E,COLUMN([7]Лист1!$C$4),0)</f>
        <v>0</v>
      </c>
    </row>
    <row r="7" spans="1:9">
      <c r="A7" s="12" t="s">
        <v>2358</v>
      </c>
      <c r="C7" s="12" t="s">
        <v>2358</v>
      </c>
      <c r="D7" s="132"/>
      <c r="E7" s="133"/>
      <c r="F7" s="12">
        <f>VLOOKUP(A7,[5]Лист1!$A:$E,COLUMN([5]Лист1!$C$4),0)</f>
        <v>15</v>
      </c>
      <c r="G7" s="12">
        <f>VLOOKUP(A7,[5]Лист1!$A:$E,COLUMN([5]Лист1!$D$526),0)</f>
        <v>5</v>
      </c>
      <c r="H7" s="12">
        <f>VLOOKUP(A7,[6]Лист1!$A:$E,COLUMN([6]Лист1!$C$4),0)</f>
        <v>0</v>
      </c>
      <c r="I7" s="12">
        <f>VLOOKUP(A7,[7]Лист1!$A:$E,COLUMN([7]Лист1!$C$4),0)</f>
        <v>0</v>
      </c>
    </row>
    <row r="8" spans="1:9" ht="15" customHeight="1">
      <c r="A8" s="130" t="s">
        <v>2467</v>
      </c>
      <c r="B8" s="130"/>
      <c r="C8" s="130"/>
      <c r="D8" s="130"/>
      <c r="E8" s="130"/>
      <c r="F8" s="130"/>
      <c r="G8" s="130"/>
    </row>
    <row r="9" spans="1:9">
      <c r="A9" s="12" t="s">
        <v>2359</v>
      </c>
      <c r="C9" s="12" t="s">
        <v>2359</v>
      </c>
      <c r="D9" s="132" t="str">
        <f t="shared" ref="D9" si="0">_xlfn.CONCAT(C9," / ",C10)</f>
        <v>KSGTO26HZRN1 / KSRTO26HZRN1</v>
      </c>
      <c r="E9" s="133">
        <f>VLOOKUP(A9,[27]RAC!$A:$K,COLUMN([27]RAC!$K$12),0)</f>
        <v>110190</v>
      </c>
      <c r="F9" s="12">
        <f>VLOOKUP(A9,[5]Лист1!$A:$E,COLUMN([5]Лист1!$C$4),0)</f>
        <v>1</v>
      </c>
      <c r="G9" s="12" t="str">
        <f>VLOOKUP(A9,[5]Лист1!$A:$E,COLUMN([5]Лист1!$D$526),0)</f>
        <v>&gt;50</v>
      </c>
      <c r="H9" s="12">
        <f>VLOOKUP(A9,[6]Лист1!$A:$E,COLUMN([6]Лист1!$C$4),0)</f>
        <v>0</v>
      </c>
      <c r="I9" s="12">
        <f>VLOOKUP(A9,[7]Лист1!$A:$E,COLUMN([7]Лист1!$C$4),0)</f>
        <v>0</v>
      </c>
    </row>
    <row r="10" spans="1:9">
      <c r="A10" s="12" t="s">
        <v>2363</v>
      </c>
      <c r="C10" s="12" t="s">
        <v>2363</v>
      </c>
      <c r="D10" s="132"/>
      <c r="E10" s="133"/>
      <c r="F10" s="12">
        <f>VLOOKUP(A10,[5]Лист1!$A:$E,COLUMN([5]Лист1!$C$4),0)</f>
        <v>1</v>
      </c>
      <c r="G10" s="12" t="str">
        <f>VLOOKUP(A10,[5]Лист1!$A:$E,COLUMN([5]Лист1!$D$526),0)</f>
        <v>&gt;50</v>
      </c>
      <c r="H10" s="12">
        <f>VLOOKUP(A10,[6]Лист1!$A:$E,COLUMN([6]Лист1!$C$4),0)</f>
        <v>0</v>
      </c>
      <c r="I10" s="12">
        <f>VLOOKUP(A10,[7]Лист1!$A:$E,COLUMN([7]Лист1!$C$4),0)</f>
        <v>0</v>
      </c>
    </row>
    <row r="11" spans="1:9">
      <c r="A11" s="12" t="s">
        <v>2360</v>
      </c>
      <c r="C11" s="12" t="s">
        <v>2360</v>
      </c>
      <c r="D11" s="132" t="str">
        <f t="shared" ref="D11" si="1">_xlfn.CONCAT(C11," / ",C12)</f>
        <v>KSGTO35HZRN1 / KSRTO35HZRN1</v>
      </c>
      <c r="E11" s="133">
        <f>VLOOKUP(A11,[27]RAC!$A:$K,COLUMN([27]RAC!$K$12),0)</f>
        <v>116790</v>
      </c>
      <c r="F11" s="12">
        <f>VLOOKUP(A11,[5]Лист1!$A:$E,COLUMN([5]Лист1!$C$4),0)</f>
        <v>2</v>
      </c>
      <c r="G11" s="12" t="str">
        <f>VLOOKUP(A11,[5]Лист1!$A:$E,COLUMN([5]Лист1!$D$526),0)</f>
        <v>&gt;50</v>
      </c>
      <c r="H11" s="12">
        <f>VLOOKUP(A11,[6]Лист1!$A:$E,COLUMN([6]Лист1!$C$4),0)</f>
        <v>18</v>
      </c>
      <c r="I11" s="12">
        <f>VLOOKUP(A11,[7]Лист1!$A:$E,COLUMN([7]Лист1!$C$4),0)</f>
        <v>0</v>
      </c>
    </row>
    <row r="12" spans="1:9">
      <c r="A12" s="12" t="s">
        <v>2364</v>
      </c>
      <c r="C12" s="12" t="s">
        <v>2364</v>
      </c>
      <c r="D12" s="132"/>
      <c r="E12" s="133"/>
      <c r="F12" s="12">
        <f>VLOOKUP(A12,[5]Лист1!$A:$E,COLUMN([5]Лист1!$C$4),0)</f>
        <v>0</v>
      </c>
      <c r="G12" s="12" t="str">
        <f>VLOOKUP(A12,[5]Лист1!$A:$E,COLUMN([5]Лист1!$D$526),0)</f>
        <v>&gt;50</v>
      </c>
      <c r="H12" s="12">
        <f>VLOOKUP(A12,[6]Лист1!$A:$E,COLUMN([6]Лист1!$C$4),0)</f>
        <v>20</v>
      </c>
      <c r="I12" s="12">
        <f>VLOOKUP(A12,[7]Лист1!$A:$E,COLUMN([7]Лист1!$C$4),0)</f>
        <v>0</v>
      </c>
    </row>
    <row r="13" spans="1:9">
      <c r="A13" s="12" t="s">
        <v>2361</v>
      </c>
      <c r="C13" s="12" t="s">
        <v>2361</v>
      </c>
      <c r="D13" s="132" t="str">
        <f t="shared" ref="D13" si="2">_xlfn.CONCAT(C13," / ",C14)</f>
        <v>KSGTO50HZRN1 / KSRTO50HZRN1</v>
      </c>
      <c r="E13" s="133">
        <f>VLOOKUP(A13,[27]RAC!$A:$K,COLUMN([27]RAC!$K$12),0)</f>
        <v>148790</v>
      </c>
      <c r="F13" s="12">
        <f>VLOOKUP(A13,[5]Лист1!$A:$E,COLUMN([5]Лист1!$C$4),0)</f>
        <v>0</v>
      </c>
      <c r="G13" s="12" t="str">
        <f>VLOOKUP(A13,[5]Лист1!$A:$E,COLUMN([5]Лист1!$D$526),0)</f>
        <v>&gt;50</v>
      </c>
      <c r="H13" s="12">
        <f>VLOOKUP(A13,[6]Лист1!$A:$E,COLUMN([6]Лист1!$C$4),0)</f>
        <v>0</v>
      </c>
      <c r="I13" s="12">
        <f>VLOOKUP(A13,[7]Лист1!$A:$E,COLUMN([7]Лист1!$C$4),0)</f>
        <v>0</v>
      </c>
    </row>
    <row r="14" spans="1:9">
      <c r="A14" s="12" t="s">
        <v>2365</v>
      </c>
      <c r="C14" s="12" t="s">
        <v>2365</v>
      </c>
      <c r="D14" s="132"/>
      <c r="E14" s="133"/>
      <c r="F14" s="12">
        <f>VLOOKUP(A14,[5]Лист1!$A:$E,COLUMN([5]Лист1!$C$4),0)</f>
        <v>31</v>
      </c>
      <c r="G14" s="12" t="str">
        <f>VLOOKUP(A14,[5]Лист1!$A:$E,COLUMN([5]Лист1!$D$526),0)</f>
        <v>&gt;50</v>
      </c>
      <c r="H14" s="12">
        <f>VLOOKUP(A14,[6]Лист1!$A:$E,COLUMN([6]Лист1!$C$4),0)</f>
        <v>0</v>
      </c>
      <c r="I14" s="12">
        <f>VLOOKUP(A14,[7]Лист1!$A:$E,COLUMN([7]Лист1!$C$4),0)</f>
        <v>0</v>
      </c>
    </row>
    <row r="15" spans="1:9">
      <c r="A15" s="12" t="s">
        <v>2362</v>
      </c>
      <c r="C15" s="12" t="s">
        <v>2362</v>
      </c>
      <c r="D15" s="132" t="str">
        <f t="shared" ref="D15" si="3">_xlfn.CONCAT(C15," / ",C16)</f>
        <v>KSGTO70HZRN1 / KSRTO70HZRN1</v>
      </c>
      <c r="E15" s="133">
        <f>VLOOKUP(A15,[27]RAC!$A:$K,COLUMN([27]RAC!$K$12),0)</f>
        <v>167490</v>
      </c>
      <c r="F15" s="12">
        <f>VLOOKUP(A15,[5]Лист1!$A:$E,COLUMN([5]Лист1!$C$4),0)</f>
        <v>0</v>
      </c>
      <c r="G15" s="12">
        <f>VLOOKUP(A15,[5]Лист1!$A:$E,COLUMN([5]Лист1!$D$526),0)</f>
        <v>0</v>
      </c>
      <c r="H15" s="12">
        <f>VLOOKUP(A15,[6]Лист1!$A:$E,COLUMN([6]Лист1!$C$4),0)</f>
        <v>0</v>
      </c>
      <c r="I15" s="12">
        <f>VLOOKUP(A15,[7]Лист1!$A:$E,COLUMN([7]Лист1!$C$4),0)</f>
        <v>0</v>
      </c>
    </row>
    <row r="16" spans="1:9">
      <c r="A16" s="12" t="s">
        <v>2366</v>
      </c>
      <c r="C16" s="12" t="s">
        <v>2366</v>
      </c>
      <c r="D16" s="132"/>
      <c r="E16" s="133"/>
      <c r="F16" s="12">
        <f>VLOOKUP(A16,[5]Лист1!$A:$E,COLUMN([5]Лист1!$C$4),0)</f>
        <v>0</v>
      </c>
      <c r="G16" s="12">
        <f>VLOOKUP(A16,[5]Лист1!$A:$E,COLUMN([5]Лист1!$D$526),0)</f>
        <v>0</v>
      </c>
      <c r="H16" s="12">
        <f>VLOOKUP(A16,[6]Лист1!$A:$E,COLUMN([6]Лист1!$C$4),0)</f>
        <v>0</v>
      </c>
      <c r="I16" s="12">
        <f>VLOOKUP(A16,[7]Лист1!$A:$E,COLUMN([7]Лист1!$C$4),0)</f>
        <v>0</v>
      </c>
    </row>
    <row r="17" spans="1:9" ht="15" customHeight="1">
      <c r="A17" s="130" t="s">
        <v>2466</v>
      </c>
      <c r="B17" s="130"/>
      <c r="C17" s="130"/>
      <c r="D17" s="130"/>
      <c r="E17" s="130"/>
      <c r="F17" s="130"/>
      <c r="G17" s="130"/>
    </row>
    <row r="18" spans="1:9">
      <c r="A18" s="12" t="s">
        <v>2367</v>
      </c>
      <c r="C18" s="12" t="s">
        <v>2367</v>
      </c>
      <c r="D18" s="132" t="str">
        <f t="shared" ref="D18:D24" si="4">_xlfn.CONCAT(C18," / ",C19)</f>
        <v>KSGOT26HZRN1 / KSROT26HZRN1</v>
      </c>
      <c r="E18" s="133">
        <f>VLOOKUP(A18,[27]RAC!$A:$K,COLUMN([27]RAC!$K$12),0)</f>
        <v>64490</v>
      </c>
      <c r="F18" s="12">
        <f>VLOOKUP(A18,[5]Лист1!$A:$E,COLUMN([5]Лист1!$C$4),0)</f>
        <v>1</v>
      </c>
      <c r="G18" s="12" t="str">
        <f>VLOOKUP(A18,[5]Лист1!$A:$E,COLUMN([5]Лист1!$D$526),0)</f>
        <v>&gt;50</v>
      </c>
      <c r="H18" s="12">
        <f>VLOOKUP(A18,[6]Лист1!$A:$E,COLUMN([6]Лист1!$C$4),0)</f>
        <v>0</v>
      </c>
      <c r="I18" s="12">
        <f>VLOOKUP(A18,[7]Лист1!$A:$E,COLUMN([7]Лист1!$C$4),0)</f>
        <v>0</v>
      </c>
    </row>
    <row r="19" spans="1:9">
      <c r="A19" s="12" t="s">
        <v>2371</v>
      </c>
      <c r="C19" s="12" t="s">
        <v>2371</v>
      </c>
      <c r="D19" s="132"/>
      <c r="E19" s="133"/>
      <c r="F19" s="12">
        <f>VLOOKUP(A19,[5]Лист1!$A:$E,COLUMN([5]Лист1!$C$4),0)</f>
        <v>1</v>
      </c>
      <c r="G19" s="12" t="str">
        <f>VLOOKUP(A19,[5]Лист1!$A:$E,COLUMN([5]Лист1!$D$526),0)</f>
        <v>&gt;50</v>
      </c>
      <c r="H19" s="12">
        <f>VLOOKUP(A19,[6]Лист1!$A:$E,COLUMN([6]Лист1!$C$4),0)</f>
        <v>0</v>
      </c>
      <c r="I19" s="12">
        <f>VLOOKUP(A19,[7]Лист1!$A:$E,COLUMN([7]Лист1!$C$4),0)</f>
        <v>0</v>
      </c>
    </row>
    <row r="20" spans="1:9">
      <c r="A20" s="12" t="s">
        <v>2368</v>
      </c>
      <c r="C20" s="12" t="s">
        <v>2368</v>
      </c>
      <c r="D20" s="132" t="str">
        <f t="shared" si="4"/>
        <v>KSGOT35HZRN1 / KSROT35HZRN1</v>
      </c>
      <c r="E20" s="133">
        <f>VLOOKUP(A20,[27]RAC!$A:$K,COLUMN([27]RAC!$K$12),0)</f>
        <v>70790</v>
      </c>
      <c r="F20" s="12">
        <f>VLOOKUP(A20,[5]Лист1!$A:$E,COLUMN([5]Лист1!$C$4),0)</f>
        <v>0</v>
      </c>
      <c r="G20" s="12">
        <f>VLOOKUP(A20,[5]Лист1!$A:$E,COLUMN([5]Лист1!$D$526),0)</f>
        <v>43</v>
      </c>
      <c r="H20" s="12">
        <f>VLOOKUP(A20,[6]Лист1!$A:$E,COLUMN([6]Лист1!$C$4),0)</f>
        <v>0</v>
      </c>
      <c r="I20" s="12">
        <f>VLOOKUP(A20,[7]Лист1!$A:$E,COLUMN([7]Лист1!$C$4),0)</f>
        <v>0</v>
      </c>
    </row>
    <row r="21" spans="1:9">
      <c r="A21" s="12" t="s">
        <v>2372</v>
      </c>
      <c r="C21" s="12" t="s">
        <v>2372</v>
      </c>
      <c r="D21" s="132"/>
      <c r="E21" s="133"/>
      <c r="F21" s="12">
        <f>VLOOKUP(A21,[5]Лист1!$A:$E,COLUMN([5]Лист1!$C$4),0)</f>
        <v>0</v>
      </c>
      <c r="G21" s="12">
        <f>VLOOKUP(A21,[5]Лист1!$A:$E,COLUMN([5]Лист1!$D$526),0)</f>
        <v>42</v>
      </c>
      <c r="H21" s="12">
        <f>VLOOKUP(A21,[6]Лист1!$A:$E,COLUMN([6]Лист1!$C$4),0)</f>
        <v>0</v>
      </c>
      <c r="I21" s="12">
        <f>VLOOKUP(A21,[7]Лист1!$A:$E,COLUMN([7]Лист1!$C$4),0)</f>
        <v>0</v>
      </c>
    </row>
    <row r="22" spans="1:9">
      <c r="A22" s="12" t="s">
        <v>2369</v>
      </c>
      <c r="C22" s="12" t="s">
        <v>2369</v>
      </c>
      <c r="D22" s="132" t="str">
        <f t="shared" si="4"/>
        <v>KSGOT50HZRN1 / KSROT50HZRN1</v>
      </c>
      <c r="E22" s="133">
        <f>VLOOKUP(A22,[27]RAC!$A:$K,COLUMN([27]RAC!$K$12),0)</f>
        <v>106290</v>
      </c>
      <c r="F22" s="12">
        <f>VLOOKUP(A22,[5]Лист1!$A:$E,COLUMN([5]Лист1!$C$4),0)</f>
        <v>0</v>
      </c>
      <c r="G22" s="12">
        <f>VLOOKUP(A22,[5]Лист1!$A:$E,COLUMN([5]Лист1!$D$526),0)</f>
        <v>38</v>
      </c>
      <c r="H22" s="12">
        <f>VLOOKUP(A22,[6]Лист1!$A:$E,COLUMN([6]Лист1!$C$4),0)</f>
        <v>0</v>
      </c>
      <c r="I22" s="12">
        <f>VLOOKUP(A22,[7]Лист1!$A:$E,COLUMN([7]Лист1!$C$4),0)</f>
        <v>0</v>
      </c>
    </row>
    <row r="23" spans="1:9">
      <c r="A23" s="12" t="s">
        <v>2373</v>
      </c>
      <c r="C23" s="12" t="s">
        <v>2373</v>
      </c>
      <c r="D23" s="132"/>
      <c r="E23" s="133"/>
      <c r="F23" s="12">
        <f>VLOOKUP(A23,[5]Лист1!$A:$E,COLUMN([5]Лист1!$C$4),0)</f>
        <v>0</v>
      </c>
      <c r="G23" s="12">
        <f>VLOOKUP(A23,[5]Лист1!$A:$E,COLUMN([5]Лист1!$D$526),0)</f>
        <v>9</v>
      </c>
      <c r="H23" s="12">
        <f>VLOOKUP(A23,[6]Лист1!$A:$E,COLUMN([6]Лист1!$C$4),0)</f>
        <v>0</v>
      </c>
      <c r="I23" s="12">
        <f>VLOOKUP(A23,[7]Лист1!$A:$E,COLUMN([7]Лист1!$C$4),0)</f>
        <v>0</v>
      </c>
    </row>
    <row r="24" spans="1:9">
      <c r="A24" s="12" t="s">
        <v>2370</v>
      </c>
      <c r="C24" s="12" t="s">
        <v>2370</v>
      </c>
      <c r="D24" s="132" t="str">
        <f t="shared" si="4"/>
        <v>KSGOT70HZRN1 / KSROT70HZRN1</v>
      </c>
      <c r="E24" s="133">
        <f>VLOOKUP(A24,[27]RAC!$A:$K,COLUMN([27]RAC!$K$12),0)</f>
        <v>140290</v>
      </c>
      <c r="F24" s="12">
        <f>VLOOKUP(A24,[5]Лист1!$A:$E,COLUMN([5]Лист1!$C$4),0)</f>
        <v>3</v>
      </c>
      <c r="G24" s="12" t="str">
        <f>VLOOKUP(A24,[5]Лист1!$A:$E,COLUMN([5]Лист1!$D$526),0)</f>
        <v>&gt;50</v>
      </c>
      <c r="H24" s="12">
        <f>VLOOKUP(A24,[6]Лист1!$A:$E,COLUMN([6]Лист1!$C$4),0)</f>
        <v>0</v>
      </c>
      <c r="I24" s="12">
        <f>VLOOKUP(A24,[7]Лист1!$A:$E,COLUMN([7]Лист1!$C$4),0)</f>
        <v>0</v>
      </c>
    </row>
    <row r="25" spans="1:9">
      <c r="A25" s="12" t="s">
        <v>2374</v>
      </c>
      <c r="C25" s="12" t="s">
        <v>2374</v>
      </c>
      <c r="D25" s="132"/>
      <c r="E25" s="133"/>
      <c r="F25" s="12">
        <f>VLOOKUP(A25,[5]Лист1!$A:$E,COLUMN([5]Лист1!$C$4),0)</f>
        <v>3</v>
      </c>
      <c r="G25" s="12" t="str">
        <f>VLOOKUP(A25,[5]Лист1!$A:$E,COLUMN([5]Лист1!$D$526),0)</f>
        <v>&gt;50</v>
      </c>
      <c r="H25" s="12">
        <f>VLOOKUP(A25,[6]Лист1!$A:$E,COLUMN([6]Лист1!$C$4),0)</f>
        <v>0</v>
      </c>
      <c r="I25" s="12">
        <f>VLOOKUP(A25,[7]Лист1!$A:$E,COLUMN([7]Лист1!$C$4),0)</f>
        <v>0</v>
      </c>
    </row>
    <row r="26" spans="1:9" ht="15" customHeight="1">
      <c r="A26" s="130" t="s">
        <v>2465</v>
      </c>
      <c r="B26" s="130"/>
      <c r="C26" s="130"/>
      <c r="D26" s="130"/>
      <c r="E26" s="130"/>
      <c r="F26" s="130"/>
      <c r="G26" s="130"/>
    </row>
    <row r="27" spans="1:9">
      <c r="A27" s="12" t="s">
        <v>2375</v>
      </c>
      <c r="C27" s="12" t="s">
        <v>2375</v>
      </c>
      <c r="D27" s="132" t="str">
        <f t="shared" ref="D27:D29" si="5">_xlfn.CONCAT(C27," / ",C28)</f>
        <v>KSGOM26HZRN1 / KSROM26HZRN1</v>
      </c>
      <c r="E27" s="133">
        <f>VLOOKUP(A27,[27]RAC!$A:$K,COLUMN([27]RAC!$K$12),0)</f>
        <v>67190</v>
      </c>
      <c r="F27" s="12">
        <f>VLOOKUP(A27,[5]Лист1!$A:$E,COLUMN([5]Лист1!$C$4),0)</f>
        <v>11</v>
      </c>
      <c r="G27" s="12" t="str">
        <f>VLOOKUP(A27,[5]Лист1!$A:$E,COLUMN([5]Лист1!$D$526),0)</f>
        <v>&gt;50</v>
      </c>
      <c r="H27" s="12">
        <f>VLOOKUP(A27,[6]Лист1!$A:$E,COLUMN([6]Лист1!$C$4),0)</f>
        <v>0</v>
      </c>
      <c r="I27" s="12">
        <f>VLOOKUP(A27,[7]Лист1!$A:$E,COLUMN([7]Лист1!$C$4),0)</f>
        <v>0</v>
      </c>
    </row>
    <row r="28" spans="1:9">
      <c r="A28" s="12" t="s">
        <v>2377</v>
      </c>
      <c r="C28" s="12" t="s">
        <v>2377</v>
      </c>
      <c r="D28" s="132"/>
      <c r="E28" s="133"/>
      <c r="F28" s="12" t="str">
        <f>VLOOKUP(A28,[5]Лист1!$A:$E,COLUMN([5]Лист1!$C$4),0)</f>
        <v>&gt;50</v>
      </c>
      <c r="G28" s="12" t="str">
        <f>VLOOKUP(A28,[5]Лист1!$A:$E,COLUMN([5]Лист1!$D$526),0)</f>
        <v>&gt;50</v>
      </c>
      <c r="H28" s="12">
        <f>VLOOKUP(A28,[6]Лист1!$A:$E,COLUMN([6]Лист1!$C$4),0)</f>
        <v>29</v>
      </c>
      <c r="I28" s="12">
        <f>VLOOKUP(A28,[7]Лист1!$A:$E,COLUMN([7]Лист1!$C$4),0)</f>
        <v>0</v>
      </c>
    </row>
    <row r="29" spans="1:9">
      <c r="A29" s="12" t="s">
        <v>2376</v>
      </c>
      <c r="C29" s="12" t="s">
        <v>2376</v>
      </c>
      <c r="D29" s="132" t="str">
        <f t="shared" si="5"/>
        <v>KSGOM35HZRN1 / KSROM35HZRN1</v>
      </c>
      <c r="E29" s="133">
        <f>VLOOKUP(A29,[27]RAC!$A:$K,COLUMN([27]RAC!$K$12),0)</f>
        <v>79090</v>
      </c>
      <c r="F29" s="12">
        <f>VLOOKUP(A29,[5]Лист1!$A:$E,COLUMN([5]Лист1!$C$4),0)</f>
        <v>0</v>
      </c>
      <c r="G29" s="12">
        <f>VLOOKUP(A29,[5]Лист1!$A:$E,COLUMN([5]Лист1!$D$526),0)</f>
        <v>0</v>
      </c>
      <c r="H29" s="12">
        <f>VLOOKUP(A29,[6]Лист1!$A:$E,COLUMN([6]Лист1!$C$4),0)</f>
        <v>0</v>
      </c>
      <c r="I29" s="12">
        <f>VLOOKUP(A29,[7]Лист1!$A:$E,COLUMN([7]Лист1!$C$4),0)</f>
        <v>0</v>
      </c>
    </row>
    <row r="30" spans="1:9">
      <c r="A30" s="12" t="s">
        <v>2378</v>
      </c>
      <c r="C30" s="12" t="s">
        <v>2378</v>
      </c>
      <c r="D30" s="132"/>
      <c r="E30" s="133"/>
      <c r="F30" s="12">
        <f>VLOOKUP(A30,[5]Лист1!$A:$E,COLUMN([5]Лист1!$C$4),0)</f>
        <v>1</v>
      </c>
      <c r="G30" s="12">
        <f>VLOOKUP(A30,[5]Лист1!$A:$E,COLUMN([5]Лист1!$D$526),0)</f>
        <v>39</v>
      </c>
      <c r="H30" s="12">
        <f>VLOOKUP(A30,[6]Лист1!$A:$E,COLUMN([6]Лист1!$C$4),0)</f>
        <v>0</v>
      </c>
      <c r="I30" s="12">
        <f>VLOOKUP(A30,[7]Лист1!$A:$E,COLUMN([7]Лист1!$C$4),0)</f>
        <v>0</v>
      </c>
    </row>
    <row r="31" spans="1:9" ht="15" customHeight="1">
      <c r="A31" s="130" t="s">
        <v>2464</v>
      </c>
      <c r="B31" s="130"/>
      <c r="C31" s="130"/>
      <c r="D31" s="130"/>
      <c r="E31" s="130"/>
      <c r="F31" s="130"/>
      <c r="G31" s="130"/>
    </row>
    <row r="32" spans="1:9">
      <c r="A32" s="12" t="s">
        <v>2379</v>
      </c>
      <c r="C32" s="12" t="s">
        <v>2379</v>
      </c>
      <c r="D32" s="132" t="str">
        <f t="shared" ref="D32:D38" si="6">_xlfn.CONCAT(C32," / ",C33)</f>
        <v>KSGPA26HZRN1 / KSRPA26HZRN1</v>
      </c>
      <c r="E32" s="133">
        <f>VLOOKUP(A32,[27]RAC!$A:$K,COLUMN([27]RAC!$K$12),0)</f>
        <v>58090</v>
      </c>
      <c r="F32" s="12">
        <f>VLOOKUP(A32,[5]Лист1!$A:$E,COLUMN([5]Лист1!$C$4),0)</f>
        <v>30</v>
      </c>
      <c r="G32" s="12" t="str">
        <f>VLOOKUP(A32,[5]Лист1!$A:$E,COLUMN([5]Лист1!$D$526),0)</f>
        <v>&gt;50</v>
      </c>
      <c r="H32" s="12">
        <f>VLOOKUP(A32,[6]Лист1!$A:$E,COLUMN([6]Лист1!$C$4),0)</f>
        <v>0</v>
      </c>
      <c r="I32" s="12">
        <f>VLOOKUP(A32,[7]Лист1!$A:$E,COLUMN([7]Лист1!$C$4),0)</f>
        <v>0</v>
      </c>
    </row>
    <row r="33" spans="1:9">
      <c r="A33" s="12" t="s">
        <v>2383</v>
      </c>
      <c r="C33" s="12" t="s">
        <v>2383</v>
      </c>
      <c r="D33" s="132"/>
      <c r="E33" s="133"/>
      <c r="F33" s="12">
        <f>VLOOKUP(A33,[5]Лист1!$A:$E,COLUMN([5]Лист1!$C$4),0)</f>
        <v>21</v>
      </c>
      <c r="G33" s="12">
        <f>VLOOKUP(A33,[5]Лист1!$A:$E,COLUMN([5]Лист1!$D$526),0)</f>
        <v>6</v>
      </c>
      <c r="H33" s="12">
        <f>VLOOKUP(A33,[6]Лист1!$A:$E,COLUMN([6]Лист1!$C$4),0)</f>
        <v>5</v>
      </c>
      <c r="I33" s="12">
        <f>VLOOKUP(A33,[7]Лист1!$A:$E,COLUMN([7]Лист1!$C$4),0)</f>
        <v>1</v>
      </c>
    </row>
    <row r="34" spans="1:9">
      <c r="A34" s="12" t="s">
        <v>2380</v>
      </c>
      <c r="C34" s="12" t="s">
        <v>2380</v>
      </c>
      <c r="D34" s="132" t="str">
        <f t="shared" si="6"/>
        <v>KSGPA35HZRN1 / KSRPA35HZRN1</v>
      </c>
      <c r="E34" s="133">
        <f>VLOOKUP(A34,[27]RAC!$A:$K,COLUMN([27]RAC!$K$12),0)</f>
        <v>62590</v>
      </c>
      <c r="F34" s="12">
        <f>VLOOKUP(A34,[5]Лист1!$A:$E,COLUMN([5]Лист1!$C$4),0)</f>
        <v>0</v>
      </c>
      <c r="G34" s="12">
        <f>VLOOKUP(A34,[5]Лист1!$A:$E,COLUMN([5]Лист1!$D$526),0)</f>
        <v>0</v>
      </c>
      <c r="H34" s="12">
        <f>VLOOKUP(A34,[6]Лист1!$A:$E,COLUMN([6]Лист1!$C$4),0)</f>
        <v>0</v>
      </c>
      <c r="I34" s="12">
        <f>VLOOKUP(A34,[7]Лист1!$A:$E,COLUMN([7]Лист1!$C$4),0)</f>
        <v>0</v>
      </c>
    </row>
    <row r="35" spans="1:9">
      <c r="A35" s="12" t="s">
        <v>2384</v>
      </c>
      <c r="C35" s="12" t="s">
        <v>2384</v>
      </c>
      <c r="D35" s="132"/>
      <c r="E35" s="133"/>
      <c r="F35" s="12" t="str">
        <f>VLOOKUP(A35,[5]Лист1!$A:$E,COLUMN([5]Лист1!$C$4),0)</f>
        <v>&gt;50</v>
      </c>
      <c r="G35" s="12" t="str">
        <f>VLOOKUP(A35,[5]Лист1!$A:$E,COLUMN([5]Лист1!$D$526),0)</f>
        <v>&gt;50</v>
      </c>
      <c r="H35" s="12">
        <f>VLOOKUP(A35,[6]Лист1!$A:$E,COLUMN([6]Лист1!$C$4),0)</f>
        <v>18</v>
      </c>
      <c r="I35" s="12" t="str">
        <f>VLOOKUP(A35,[7]Лист1!$A:$E,COLUMN([7]Лист1!$C$4),0)</f>
        <v>&gt;50</v>
      </c>
    </row>
    <row r="36" spans="1:9">
      <c r="A36" s="12" t="s">
        <v>2381</v>
      </c>
      <c r="C36" s="12" t="s">
        <v>2381</v>
      </c>
      <c r="D36" s="132" t="str">
        <f t="shared" si="6"/>
        <v>KSGPA53HZRN1 / KSRPA53HZRN1</v>
      </c>
      <c r="E36" s="133">
        <f>VLOOKUP(A36,[27]RAC!$A:$K,COLUMN([27]RAC!$K$12),0)</f>
        <v>89590</v>
      </c>
      <c r="F36" s="12">
        <f>VLOOKUP(A36,[5]Лист1!$A:$E,COLUMN([5]Лист1!$C$4),0)</f>
        <v>6</v>
      </c>
      <c r="G36" s="12">
        <f>VLOOKUP(A36,[5]Лист1!$A:$E,COLUMN([5]Лист1!$D$526),0)</f>
        <v>35</v>
      </c>
      <c r="H36" s="12">
        <f>VLOOKUP(A36,[6]Лист1!$A:$E,COLUMN([6]Лист1!$C$4),0)</f>
        <v>0</v>
      </c>
      <c r="I36" s="12">
        <f>VLOOKUP(A36,[7]Лист1!$A:$E,COLUMN([7]Лист1!$C$4),0)</f>
        <v>35</v>
      </c>
    </row>
    <row r="37" spans="1:9">
      <c r="A37" s="12" t="s">
        <v>2385</v>
      </c>
      <c r="C37" s="12" t="s">
        <v>2385</v>
      </c>
      <c r="D37" s="132"/>
      <c r="E37" s="133"/>
      <c r="F37" s="12">
        <f>VLOOKUP(A37,[5]Лист1!$A:$E,COLUMN([5]Лист1!$C$4),0)</f>
        <v>2</v>
      </c>
      <c r="G37" s="12" t="str">
        <f>VLOOKUP(A37,[5]Лист1!$A:$E,COLUMN([5]Лист1!$D$526),0)</f>
        <v>&gt;50</v>
      </c>
      <c r="H37" s="12">
        <f>VLOOKUP(A37,[6]Лист1!$A:$E,COLUMN([6]Лист1!$C$4),0)</f>
        <v>0</v>
      </c>
      <c r="I37" s="12" t="str">
        <f>VLOOKUP(A37,[7]Лист1!$A:$E,COLUMN([7]Лист1!$C$4),0)</f>
        <v>&gt;50</v>
      </c>
    </row>
    <row r="38" spans="1:9">
      <c r="A38" s="12" t="s">
        <v>2382</v>
      </c>
      <c r="C38" s="12" t="s">
        <v>2382</v>
      </c>
      <c r="D38" s="132" t="str">
        <f t="shared" si="6"/>
        <v>KSGPA70HZRN1 / KSRPA70HZRN1</v>
      </c>
      <c r="E38" s="133">
        <f>VLOOKUP(A38,[27]RAC!$A:$K,COLUMN([27]RAC!$K$12),0)</f>
        <v>116790</v>
      </c>
      <c r="F38" s="12">
        <f>VLOOKUP(A38,[5]Лист1!$A:$E,COLUMN([5]Лист1!$C$4),0)</f>
        <v>6</v>
      </c>
      <c r="G38" s="12" t="str">
        <f>VLOOKUP(A38,[5]Лист1!$A:$E,COLUMN([5]Лист1!$D$526),0)</f>
        <v>&gt;50</v>
      </c>
      <c r="H38" s="12">
        <f>VLOOKUP(A38,[6]Лист1!$A:$E,COLUMN([6]Лист1!$C$4),0)</f>
        <v>7</v>
      </c>
      <c r="I38" s="12">
        <f>VLOOKUP(A38,[7]Лист1!$A:$E,COLUMN([7]Лист1!$C$4),0)</f>
        <v>22</v>
      </c>
    </row>
    <row r="39" spans="1:9">
      <c r="A39" s="12" t="s">
        <v>2386</v>
      </c>
      <c r="C39" s="12" t="s">
        <v>2386</v>
      </c>
      <c r="D39" s="132"/>
      <c r="E39" s="133"/>
      <c r="F39" s="12">
        <f>VLOOKUP(A39,[5]Лист1!$A:$E,COLUMN([5]Лист1!$C$4),0)</f>
        <v>6</v>
      </c>
      <c r="G39" s="12" t="str">
        <f>VLOOKUP(A39,[5]Лист1!$A:$E,COLUMN([5]Лист1!$D$526),0)</f>
        <v>&gt;50</v>
      </c>
      <c r="H39" s="12">
        <f>VLOOKUP(A39,[6]Лист1!$A:$E,COLUMN([6]Лист1!$C$4),0)</f>
        <v>0</v>
      </c>
      <c r="I39" s="12">
        <f>VLOOKUP(A39,[7]Лист1!$A:$E,COLUMN([7]Лист1!$C$4),0)</f>
        <v>33</v>
      </c>
    </row>
    <row r="40" spans="1:9" ht="15" customHeight="1">
      <c r="A40" s="130" t="s">
        <v>2461</v>
      </c>
      <c r="B40" s="130"/>
      <c r="C40" s="130"/>
      <c r="D40" s="130"/>
      <c r="E40" s="130"/>
      <c r="F40" s="130"/>
      <c r="G40" s="130"/>
    </row>
    <row r="41" spans="1:9">
      <c r="A41" s="12" t="s">
        <v>2387</v>
      </c>
      <c r="C41" s="12" t="s">
        <v>2387</v>
      </c>
      <c r="D41" s="132" t="str">
        <f t="shared" ref="D41:D51" si="7">_xlfn.CONCAT(C41," / ",C42)</f>
        <v>KSGTI21HZRN1R / KSRTI21HZRN1R</v>
      </c>
      <c r="E41" s="133">
        <f>VLOOKUP(A41,[27]RAC!$A:$K,COLUMN([27]RAC!$K$12),0)</f>
        <v>44690</v>
      </c>
      <c r="F41" s="12">
        <f>VLOOKUP(A41,[5]Лист1!$A:$E,COLUMN([5]Лист1!$C$4),0)</f>
        <v>0</v>
      </c>
      <c r="G41" s="12" t="str">
        <f>VLOOKUP(A41,[5]Лист1!$A:$E,COLUMN([5]Лист1!$D$526),0)</f>
        <v>&gt;50</v>
      </c>
      <c r="H41" s="12">
        <f>VLOOKUP(A41,[6]Лист1!$A:$E,COLUMN([6]Лист1!$C$4),0)</f>
        <v>0</v>
      </c>
      <c r="I41" s="12">
        <f>VLOOKUP(A41,[7]Лист1!$A:$E,COLUMN([7]Лист1!$C$4),0)</f>
        <v>34</v>
      </c>
    </row>
    <row r="42" spans="1:9">
      <c r="A42" s="12" t="s">
        <v>2388</v>
      </c>
      <c r="C42" s="12" t="s">
        <v>2388</v>
      </c>
      <c r="D42" s="132"/>
      <c r="E42" s="133"/>
      <c r="F42" s="12">
        <f>VLOOKUP(A42,[5]Лист1!$A:$E,COLUMN([5]Лист1!$C$4),0)</f>
        <v>0</v>
      </c>
      <c r="G42" s="12" t="str">
        <f>VLOOKUP(A42,[5]Лист1!$A:$E,COLUMN([5]Лист1!$D$526),0)</f>
        <v>&gt;50</v>
      </c>
      <c r="H42" s="12">
        <f>VLOOKUP(A42,[6]Лист1!$A:$E,COLUMN([6]Лист1!$C$4),0)</f>
        <v>0</v>
      </c>
      <c r="I42" s="12">
        <f>VLOOKUP(A42,[7]Лист1!$A:$E,COLUMN([7]Лист1!$C$4),0)</f>
        <v>32</v>
      </c>
    </row>
    <row r="43" spans="1:9">
      <c r="A43" s="12" t="s">
        <v>2389</v>
      </c>
      <c r="C43" s="12" t="s">
        <v>2389</v>
      </c>
      <c r="D43" s="132" t="str">
        <f t="shared" si="7"/>
        <v>KSGTI26HZRN1R / KSRTI26HZRN1R</v>
      </c>
      <c r="E43" s="133">
        <f>VLOOKUP(A43,[27]RAC!$A:$K,COLUMN([27]RAC!$K$12),0)</f>
        <v>48190</v>
      </c>
      <c r="F43" s="12">
        <f>VLOOKUP(A43,[5]Лист1!$A:$E,COLUMN([5]Лист1!$C$4),0)</f>
        <v>0</v>
      </c>
      <c r="G43" s="12">
        <f>VLOOKUP(A43,[5]Лист1!$A:$E,COLUMN([5]Лист1!$D$526),0)</f>
        <v>0</v>
      </c>
      <c r="H43" s="12">
        <f>VLOOKUP(A43,[6]Лист1!$A:$E,COLUMN([6]Лист1!$C$4),0)</f>
        <v>0</v>
      </c>
      <c r="I43" s="12">
        <f>VLOOKUP(A43,[7]Лист1!$A:$E,COLUMN([7]Лист1!$C$4),0)</f>
        <v>0</v>
      </c>
    </row>
    <row r="44" spans="1:9">
      <c r="A44" s="12" t="s">
        <v>2390</v>
      </c>
      <c r="C44" s="12" t="s">
        <v>2390</v>
      </c>
      <c r="D44" s="132"/>
      <c r="E44" s="133"/>
      <c r="F44" s="12">
        <f>VLOOKUP(A44,[5]Лист1!$A:$E,COLUMN([5]Лист1!$C$4),0)</f>
        <v>0</v>
      </c>
      <c r="G44" s="12">
        <f>VLOOKUP(A44,[5]Лист1!$A:$E,COLUMN([5]Лист1!$D$526),0)</f>
        <v>0</v>
      </c>
      <c r="H44" s="12">
        <f>VLOOKUP(A44,[6]Лист1!$A:$E,COLUMN([6]Лист1!$C$4),0)</f>
        <v>0</v>
      </c>
      <c r="I44" s="12">
        <f>VLOOKUP(A44,[7]Лист1!$A:$E,COLUMN([7]Лист1!$C$4),0)</f>
        <v>0</v>
      </c>
    </row>
    <row r="45" spans="1:9">
      <c r="A45" s="12" t="s">
        <v>2391</v>
      </c>
      <c r="C45" s="12" t="s">
        <v>2391</v>
      </c>
      <c r="D45" s="132" t="str">
        <f t="shared" si="7"/>
        <v>KSGTI35HZRN1R / KSRTI35HZRN1R</v>
      </c>
      <c r="E45" s="133">
        <f>VLOOKUP(A45,[27]RAC!$A:$K,COLUMN([27]RAC!$K$12),0)</f>
        <v>53990</v>
      </c>
      <c r="F45" s="12">
        <f>VLOOKUP(A45,[5]Лист1!$A:$E,COLUMN([5]Лист1!$C$4),0)</f>
        <v>0</v>
      </c>
      <c r="G45" s="12">
        <f>VLOOKUP(A45,[5]Лист1!$A:$E,COLUMN([5]Лист1!$D$526),0)</f>
        <v>0</v>
      </c>
      <c r="H45" s="12">
        <f>VLOOKUP(A45,[6]Лист1!$A:$E,COLUMN([6]Лист1!$C$4),0)</f>
        <v>0</v>
      </c>
      <c r="I45" s="12">
        <f>VLOOKUP(A45,[7]Лист1!$A:$E,COLUMN([7]Лист1!$C$4),0)</f>
        <v>0</v>
      </c>
    </row>
    <row r="46" spans="1:9">
      <c r="A46" s="12" t="s">
        <v>2392</v>
      </c>
      <c r="C46" s="12" t="s">
        <v>2392</v>
      </c>
      <c r="D46" s="132"/>
      <c r="E46" s="133"/>
      <c r="F46" s="12">
        <f>VLOOKUP(A46,[5]Лист1!$A:$E,COLUMN([5]Лист1!$C$4),0)</f>
        <v>0</v>
      </c>
      <c r="G46" s="12">
        <f>VLOOKUP(A46,[5]Лист1!$A:$E,COLUMN([5]Лист1!$D$526),0)</f>
        <v>0</v>
      </c>
      <c r="H46" s="12">
        <f>VLOOKUP(A46,[6]Лист1!$A:$E,COLUMN([6]Лист1!$C$4),0)</f>
        <v>0</v>
      </c>
      <c r="I46" s="12">
        <f>VLOOKUP(A46,[7]Лист1!$A:$E,COLUMN([7]Лист1!$C$4),0)</f>
        <v>0</v>
      </c>
    </row>
    <row r="47" spans="1:9">
      <c r="A47" s="12" t="s">
        <v>2393</v>
      </c>
      <c r="C47" s="12" t="s">
        <v>2393</v>
      </c>
      <c r="D47" s="132" t="str">
        <f t="shared" si="7"/>
        <v>KSGTI50HZRN1R / KSRTI50HZRN1R</v>
      </c>
      <c r="E47" s="133">
        <f>VLOOKUP(A47,[27]RAC!$A:$K,COLUMN([27]RAC!$K$12),0)</f>
        <v>86990</v>
      </c>
      <c r="F47" s="12">
        <f>VLOOKUP(A47,[5]Лист1!$A:$E,COLUMN([5]Лист1!$C$4),0)</f>
        <v>1</v>
      </c>
      <c r="G47" s="12">
        <f>VLOOKUP(A47,[5]Лист1!$A:$E,COLUMN([5]Лист1!$D$526),0)</f>
        <v>0</v>
      </c>
      <c r="H47" s="12">
        <f>VLOOKUP(A47,[6]Лист1!$A:$E,COLUMN([6]Лист1!$C$4),0)</f>
        <v>0</v>
      </c>
      <c r="I47" s="12">
        <f>VLOOKUP(A47,[7]Лист1!$A:$E,COLUMN([7]Лист1!$C$4),0)</f>
        <v>0</v>
      </c>
    </row>
    <row r="48" spans="1:9">
      <c r="A48" s="12" t="s">
        <v>2394</v>
      </c>
      <c r="C48" s="12" t="s">
        <v>2394</v>
      </c>
      <c r="D48" s="132"/>
      <c r="E48" s="133"/>
      <c r="F48" s="12">
        <f>VLOOKUP(A48,[5]Лист1!$A:$E,COLUMN([5]Лист1!$C$4),0)</f>
        <v>0</v>
      </c>
      <c r="G48" s="12">
        <f>VLOOKUP(A48,[5]Лист1!$A:$E,COLUMN([5]Лист1!$D$526),0)</f>
        <v>0</v>
      </c>
      <c r="H48" s="12">
        <f>VLOOKUP(A48,[6]Лист1!$A:$E,COLUMN([6]Лист1!$C$4),0)</f>
        <v>0</v>
      </c>
      <c r="I48" s="12">
        <f>VLOOKUP(A48,[7]Лист1!$A:$E,COLUMN([7]Лист1!$C$4),0)</f>
        <v>0</v>
      </c>
    </row>
    <row r="49" spans="1:9">
      <c r="A49" s="12" t="s">
        <v>2395</v>
      </c>
      <c r="C49" s="12" t="s">
        <v>2395</v>
      </c>
      <c r="D49" s="132" t="str">
        <f t="shared" si="7"/>
        <v>KSGTI70HZRN1R / KSRTI70HZRN1R</v>
      </c>
      <c r="E49" s="133">
        <f>VLOOKUP(A49,[27]RAC!$A:$K,COLUMN([27]RAC!$K$12),0)</f>
        <v>115990</v>
      </c>
      <c r="F49" s="12">
        <f>VLOOKUP(A49,[5]Лист1!$A:$E,COLUMN([5]Лист1!$C$4),0)</f>
        <v>1</v>
      </c>
      <c r="G49" s="12">
        <f>VLOOKUP(A49,[5]Лист1!$A:$E,COLUMN([5]Лист1!$D$526),0)</f>
        <v>0</v>
      </c>
      <c r="H49" s="12">
        <f>VLOOKUP(A49,[6]Лист1!$A:$E,COLUMN([6]Лист1!$C$4),0)</f>
        <v>0</v>
      </c>
      <c r="I49" s="12">
        <f>VLOOKUP(A49,[7]Лист1!$A:$E,COLUMN([7]Лист1!$C$4),0)</f>
        <v>0</v>
      </c>
    </row>
    <row r="50" spans="1:9">
      <c r="A50" s="12" t="s">
        <v>2396</v>
      </c>
      <c r="C50" s="12" t="s">
        <v>2396</v>
      </c>
      <c r="D50" s="132"/>
      <c r="E50" s="133"/>
      <c r="F50" s="12">
        <f>VLOOKUP(A50,[5]Лист1!$A:$E,COLUMN([5]Лист1!$C$4),0)</f>
        <v>0</v>
      </c>
      <c r="G50" s="12">
        <f>VLOOKUP(A50,[5]Лист1!$A:$E,COLUMN([5]Лист1!$D$526),0)</f>
        <v>0</v>
      </c>
      <c r="H50" s="12">
        <f>VLOOKUP(A50,[6]Лист1!$A:$E,COLUMN([6]Лист1!$C$4),0)</f>
        <v>0</v>
      </c>
      <c r="I50" s="12">
        <f>VLOOKUP(A50,[7]Лист1!$A:$E,COLUMN([7]Лист1!$C$4),0)</f>
        <v>0</v>
      </c>
    </row>
    <row r="51" spans="1:9">
      <c r="A51" s="12" t="s">
        <v>2397</v>
      </c>
      <c r="C51" s="12" t="s">
        <v>2397</v>
      </c>
      <c r="D51" s="132" t="str">
        <f t="shared" si="7"/>
        <v>KSGTI100HZAN1 / KSRTI100HZAN1</v>
      </c>
      <c r="E51" s="133">
        <f>VLOOKUP(A51,[27]RAC!$A:$K,COLUMN([27]RAC!$K$12),0)</f>
        <v>171490</v>
      </c>
      <c r="F51" s="12">
        <f>VLOOKUP(A51,[5]Лист1!$A:$E,COLUMN([5]Лист1!$C$4),0)</f>
        <v>0</v>
      </c>
      <c r="G51" s="12">
        <f>VLOOKUP(A51,[5]Лист1!$A:$E,COLUMN([5]Лист1!$D$526),0)</f>
        <v>1</v>
      </c>
      <c r="H51" s="12">
        <f>VLOOKUP(A51,[6]Лист1!$A:$E,COLUMN([6]Лист1!$C$4),0)</f>
        <v>0</v>
      </c>
      <c r="I51" s="12">
        <f>VLOOKUP(A51,[7]Лист1!$A:$E,COLUMN([7]Лист1!$C$4),0)</f>
        <v>0</v>
      </c>
    </row>
    <row r="52" spans="1:9">
      <c r="A52" s="12" t="s">
        <v>2398</v>
      </c>
      <c r="C52" s="12" t="s">
        <v>2398</v>
      </c>
      <c r="D52" s="132"/>
      <c r="E52" s="133"/>
      <c r="F52" s="12">
        <f>VLOOKUP(A52,[5]Лист1!$A:$E,COLUMN([5]Лист1!$C$4),0)</f>
        <v>0</v>
      </c>
      <c r="G52" s="12">
        <f>VLOOKUP(A52,[5]Лист1!$A:$E,COLUMN([5]Лист1!$D$526),0)</f>
        <v>2</v>
      </c>
      <c r="H52" s="12">
        <f>VLOOKUP(A52,[6]Лист1!$A:$E,COLUMN([6]Лист1!$C$4),0)</f>
        <v>0</v>
      </c>
      <c r="I52" s="12">
        <f>VLOOKUP(A52,[7]Лист1!$A:$E,COLUMN([7]Лист1!$C$4),0)</f>
        <v>0</v>
      </c>
    </row>
    <row r="53" spans="1:9" ht="15" customHeight="1">
      <c r="A53" s="130" t="s">
        <v>2462</v>
      </c>
      <c r="B53" s="130"/>
      <c r="C53" s="130"/>
      <c r="D53" s="130"/>
      <c r="E53" s="130"/>
      <c r="F53" s="130"/>
      <c r="G53" s="130"/>
    </row>
    <row r="54" spans="1:9">
      <c r="A54" s="12" t="s">
        <v>2399</v>
      </c>
      <c r="C54" s="12" t="s">
        <v>2399</v>
      </c>
      <c r="D54" s="132" t="str">
        <f t="shared" ref="D54:D62" si="8">_xlfn.CONCAT(C54," / ",C55)</f>
        <v>KSGKU21HZRN1 / KSRKU21HZRN1</v>
      </c>
      <c r="E54" s="133">
        <f>VLOOKUP(A54,[27]RAC!$A:$K,COLUMN([27]RAC!$K$12),0)</f>
        <v>42490</v>
      </c>
      <c r="F54" s="12">
        <f>VLOOKUP(A54,[5]Лист1!$A:$E,COLUMN([5]Лист1!$C$4),0)</f>
        <v>0</v>
      </c>
      <c r="G54" s="12">
        <f>VLOOKUP(A54,[5]Лист1!$A:$E,COLUMN([5]Лист1!$D$526),0)</f>
        <v>0</v>
      </c>
      <c r="H54" s="12">
        <f>VLOOKUP(A54,[6]Лист1!$A:$E,COLUMN([6]Лист1!$C$4),0)</f>
        <v>0</v>
      </c>
      <c r="I54" s="12">
        <f>VLOOKUP(A54,[7]Лист1!$A:$E,COLUMN([7]Лист1!$C$4),0)</f>
        <v>0</v>
      </c>
    </row>
    <row r="55" spans="1:9">
      <c r="A55" s="12" t="s">
        <v>2400</v>
      </c>
      <c r="C55" s="12" t="s">
        <v>2400</v>
      </c>
      <c r="D55" s="132"/>
      <c r="E55" s="133"/>
      <c r="F55" s="12">
        <f>VLOOKUP(A55,[5]Лист1!$A:$E,COLUMN([5]Лист1!$C$4),0)</f>
        <v>0</v>
      </c>
      <c r="G55" s="12">
        <f>VLOOKUP(A55,[5]Лист1!$A:$E,COLUMN([5]Лист1!$D$526),0)</f>
        <v>0</v>
      </c>
      <c r="H55" s="12">
        <f>VLOOKUP(A55,[6]Лист1!$A:$E,COLUMN([6]Лист1!$C$4),0)</f>
        <v>0</v>
      </c>
      <c r="I55" s="12">
        <f>VLOOKUP(A55,[7]Лист1!$A:$E,COLUMN([7]Лист1!$C$4),0)</f>
        <v>0</v>
      </c>
    </row>
    <row r="56" spans="1:9">
      <c r="A56" s="12" t="s">
        <v>2401</v>
      </c>
      <c r="C56" s="12" t="s">
        <v>2401</v>
      </c>
      <c r="D56" s="132" t="str">
        <f t="shared" si="8"/>
        <v>KSGKU26HZRN1 / KSRKU26HZRN1</v>
      </c>
      <c r="E56" s="133">
        <f>VLOOKUP(A56,[27]RAC!$A:$K,COLUMN([27]RAC!$K$12),0)</f>
        <v>45390</v>
      </c>
      <c r="F56" s="12">
        <f>VLOOKUP(A56,[5]Лист1!$A:$E,COLUMN([5]Лист1!$C$4),0)</f>
        <v>0</v>
      </c>
      <c r="G56" s="12">
        <f>VLOOKUP(A56,[5]Лист1!$A:$E,COLUMN([5]Лист1!$D$526),0)</f>
        <v>0</v>
      </c>
      <c r="H56" s="12">
        <f>VLOOKUP(A56,[6]Лист1!$A:$E,COLUMN([6]Лист1!$C$4),0)</f>
        <v>0</v>
      </c>
      <c r="I56" s="12">
        <f>VLOOKUP(A56,[7]Лист1!$A:$E,COLUMN([7]Лист1!$C$4),0)</f>
        <v>0</v>
      </c>
    </row>
    <row r="57" spans="1:9">
      <c r="A57" s="12" t="s">
        <v>2402</v>
      </c>
      <c r="C57" s="12" t="s">
        <v>2402</v>
      </c>
      <c r="D57" s="132"/>
      <c r="E57" s="133"/>
      <c r="F57" s="12">
        <f>VLOOKUP(A57,[5]Лист1!$A:$E,COLUMN([5]Лист1!$C$4),0)</f>
        <v>0</v>
      </c>
      <c r="G57" s="12">
        <f>VLOOKUP(A57,[5]Лист1!$A:$E,COLUMN([5]Лист1!$D$526),0)</f>
        <v>0</v>
      </c>
      <c r="H57" s="12">
        <f>VLOOKUP(A57,[6]Лист1!$A:$E,COLUMN([6]Лист1!$C$4),0)</f>
        <v>0</v>
      </c>
      <c r="I57" s="12">
        <f>VLOOKUP(A57,[7]Лист1!$A:$E,COLUMN([7]Лист1!$C$4),0)</f>
        <v>0</v>
      </c>
    </row>
    <row r="58" spans="1:9">
      <c r="A58" s="12" t="s">
        <v>2403</v>
      </c>
      <c r="C58" s="12" t="s">
        <v>2403</v>
      </c>
      <c r="D58" s="132" t="str">
        <f t="shared" si="8"/>
        <v>KSGKU35HZRN1 / KSRKU35HZRN1</v>
      </c>
      <c r="E58" s="133">
        <f>VLOOKUP(A58,[27]RAC!$A:$K,COLUMN([27]RAC!$K$12),0)</f>
        <v>52690</v>
      </c>
      <c r="F58" s="12">
        <f>VLOOKUP(A58,[5]Лист1!$A:$E,COLUMN([5]Лист1!$C$4),0)</f>
        <v>0</v>
      </c>
      <c r="G58" s="12">
        <f>VLOOKUP(A58,[5]Лист1!$A:$E,COLUMN([5]Лист1!$D$526),0)</f>
        <v>0</v>
      </c>
      <c r="H58" s="12">
        <f>VLOOKUP(A58,[6]Лист1!$A:$E,COLUMN([6]Лист1!$C$4),0)</f>
        <v>0</v>
      </c>
      <c r="I58" s="12">
        <f>VLOOKUP(A58,[7]Лист1!$A:$E,COLUMN([7]Лист1!$C$4),0)</f>
        <v>0</v>
      </c>
    </row>
    <row r="59" spans="1:9">
      <c r="A59" s="12" t="s">
        <v>2404</v>
      </c>
      <c r="C59" s="12" t="s">
        <v>2404</v>
      </c>
      <c r="D59" s="132"/>
      <c r="E59" s="133"/>
      <c r="F59" s="12">
        <f>VLOOKUP(A59,[5]Лист1!$A:$E,COLUMN([5]Лист1!$C$4),0)</f>
        <v>0</v>
      </c>
      <c r="G59" s="12">
        <f>VLOOKUP(A59,[5]Лист1!$A:$E,COLUMN([5]Лист1!$D$526),0)</f>
        <v>0</v>
      </c>
      <c r="H59" s="12">
        <f>VLOOKUP(A59,[6]Лист1!$A:$E,COLUMN([6]Лист1!$C$4),0)</f>
        <v>0</v>
      </c>
      <c r="I59" s="12">
        <f>VLOOKUP(A59,[7]Лист1!$A:$E,COLUMN([7]Лист1!$C$4),0)</f>
        <v>0</v>
      </c>
    </row>
    <row r="60" spans="1:9">
      <c r="A60" s="12" t="s">
        <v>2405</v>
      </c>
      <c r="C60" s="12" t="s">
        <v>2405</v>
      </c>
      <c r="D60" s="132" t="str">
        <f t="shared" si="8"/>
        <v>KSGKU50HZRN1 / KSRKU50HZRN1</v>
      </c>
      <c r="E60" s="133">
        <f>VLOOKUP(A60,[27]RAC!$A:$K,COLUMN([27]RAC!$K$12),0)</f>
        <v>89090</v>
      </c>
      <c r="F60" s="12">
        <f>VLOOKUP(A60,[5]Лист1!$A:$E,COLUMN([5]Лист1!$C$4),0)</f>
        <v>0</v>
      </c>
      <c r="G60" s="12">
        <f>VLOOKUP(A60,[5]Лист1!$A:$E,COLUMN([5]Лист1!$D$526),0)</f>
        <v>0</v>
      </c>
      <c r="H60" s="12">
        <f>VLOOKUP(A60,[6]Лист1!$A:$E,COLUMN([6]Лист1!$C$4),0)</f>
        <v>0</v>
      </c>
      <c r="I60" s="12">
        <f>VLOOKUP(A60,[7]Лист1!$A:$E,COLUMN([7]Лист1!$C$4),0)</f>
        <v>0</v>
      </c>
    </row>
    <row r="61" spans="1:9">
      <c r="A61" s="12" t="s">
        <v>2406</v>
      </c>
      <c r="C61" s="12" t="s">
        <v>2406</v>
      </c>
      <c r="D61" s="132"/>
      <c r="E61" s="133"/>
      <c r="F61" s="12">
        <f>VLOOKUP(A61,[5]Лист1!$A:$E,COLUMN([5]Лист1!$C$4),0)</f>
        <v>0</v>
      </c>
      <c r="G61" s="12">
        <f>VLOOKUP(A61,[5]Лист1!$A:$E,COLUMN([5]Лист1!$D$526),0)</f>
        <v>0</v>
      </c>
      <c r="H61" s="12">
        <f>VLOOKUP(A61,[6]Лист1!$A:$E,COLUMN([6]Лист1!$C$4),0)</f>
        <v>0</v>
      </c>
      <c r="I61" s="12">
        <f>VLOOKUP(A61,[7]Лист1!$A:$E,COLUMN([7]Лист1!$C$4),0)</f>
        <v>0</v>
      </c>
    </row>
    <row r="62" spans="1:9">
      <c r="A62" s="12" t="s">
        <v>2407</v>
      </c>
      <c r="C62" s="12" t="s">
        <v>2407</v>
      </c>
      <c r="D62" s="132" t="str">
        <f t="shared" si="8"/>
        <v>KSGKU70HZRN1 / KSRKU70HZRN1</v>
      </c>
      <c r="E62" s="133">
        <f>VLOOKUP(A62,[27]RAC!$A:$K,COLUMN([27]RAC!$K$12),0)</f>
        <v>113890</v>
      </c>
      <c r="F62" s="12">
        <f>VLOOKUP(A62,[5]Лист1!$A:$E,COLUMN([5]Лист1!$C$4),0)</f>
        <v>0</v>
      </c>
      <c r="G62" s="12">
        <f>VLOOKUP(A62,[5]Лист1!$A:$E,COLUMN([5]Лист1!$D$526),0)</f>
        <v>0</v>
      </c>
      <c r="H62" s="12">
        <f>VLOOKUP(A62,[6]Лист1!$A:$E,COLUMN([6]Лист1!$C$4),0)</f>
        <v>0</v>
      </c>
      <c r="I62" s="12">
        <f>VLOOKUP(A62,[7]Лист1!$A:$E,COLUMN([7]Лист1!$C$4),0)</f>
        <v>0</v>
      </c>
    </row>
    <row r="63" spans="1:9">
      <c r="A63" s="12" t="s">
        <v>2408</v>
      </c>
      <c r="C63" s="12" t="s">
        <v>2408</v>
      </c>
      <c r="D63" s="132"/>
      <c r="E63" s="133"/>
      <c r="F63" s="12">
        <f>VLOOKUP(A63,[5]Лист1!$A:$E,COLUMN([5]Лист1!$C$4),0)</f>
        <v>0</v>
      </c>
      <c r="G63" s="12">
        <f>VLOOKUP(A63,[5]Лист1!$A:$E,COLUMN([5]Лист1!$D$526),0)</f>
        <v>0</v>
      </c>
      <c r="H63" s="12">
        <f>VLOOKUP(A63,[6]Лист1!$A:$E,COLUMN([6]Лист1!$C$4),0)</f>
        <v>0</v>
      </c>
      <c r="I63" s="12">
        <f>VLOOKUP(A63,[7]Лист1!$A:$E,COLUMN([7]Лист1!$C$4),0)</f>
        <v>0</v>
      </c>
    </row>
    <row r="64" spans="1:9">
      <c r="A64" s="136" t="s">
        <v>2409</v>
      </c>
      <c r="B64" s="136"/>
      <c r="C64" s="136"/>
      <c r="D64" s="136"/>
      <c r="E64" s="136"/>
      <c r="F64" s="136"/>
      <c r="G64" s="136"/>
    </row>
    <row r="65" spans="1:9">
      <c r="A65" s="12" t="s">
        <v>2410</v>
      </c>
      <c r="C65" s="12" t="s">
        <v>2410</v>
      </c>
      <c r="D65" s="132" t="str">
        <f t="shared" ref="D65:D73" si="9">_xlfn.CONCAT(C65," / ",C66)</f>
        <v>KSGKU21HZRN1W / KSRKU21HZRN1</v>
      </c>
      <c r="E65" s="133">
        <f>VLOOKUP(A65,[27]RAC!$A:$K,COLUMN([27]RAC!$K$12),0)</f>
        <v>43390</v>
      </c>
      <c r="F65" s="12">
        <f>VLOOKUP(A65,[5]Лист1!$A:$E,COLUMN([5]Лист1!$C$4),0)</f>
        <v>0</v>
      </c>
      <c r="G65" s="12">
        <f>VLOOKUP(A65,[5]Лист1!$A:$E,COLUMN([5]Лист1!$D$526),0)</f>
        <v>0</v>
      </c>
      <c r="H65" s="12">
        <f>VLOOKUP(A65,[6]Лист1!$A:$E,COLUMN([6]Лист1!$C$4),0)</f>
        <v>0</v>
      </c>
      <c r="I65" s="12">
        <f>VLOOKUP(A65,[7]Лист1!$A:$E,COLUMN([7]Лист1!$C$4),0)</f>
        <v>0</v>
      </c>
    </row>
    <row r="66" spans="1:9">
      <c r="A66" s="12" t="s">
        <v>2400</v>
      </c>
      <c r="C66" s="12" t="s">
        <v>2400</v>
      </c>
      <c r="D66" s="132"/>
      <c r="E66" s="133"/>
      <c r="F66" s="12">
        <f>VLOOKUP(A66,[5]Лист1!$A:$E,COLUMN([5]Лист1!$C$4),0)</f>
        <v>0</v>
      </c>
      <c r="G66" s="12">
        <f>VLOOKUP(A66,[5]Лист1!$A:$E,COLUMN([5]Лист1!$D$526),0)</f>
        <v>0</v>
      </c>
      <c r="H66" s="12">
        <f>VLOOKUP(A66,[6]Лист1!$A:$E,COLUMN([6]Лист1!$C$4),0)</f>
        <v>0</v>
      </c>
      <c r="I66" s="12">
        <f>VLOOKUP(A66,[7]Лист1!$A:$E,COLUMN([7]Лист1!$C$4),0)</f>
        <v>0</v>
      </c>
    </row>
    <row r="67" spans="1:9">
      <c r="A67" s="12" t="s">
        <v>2411</v>
      </c>
      <c r="C67" s="12" t="s">
        <v>2411</v>
      </c>
      <c r="D67" s="132" t="str">
        <f t="shared" si="9"/>
        <v>KSGKU26HZRN1W / KSRKU26HZRN1</v>
      </c>
      <c r="E67" s="133">
        <f>VLOOKUP(A67,[27]RAC!$A:$K,COLUMN([27]RAC!$K$12),0)</f>
        <v>46090</v>
      </c>
      <c r="F67" s="12">
        <f>VLOOKUP(A67,[5]Лист1!$A:$E,COLUMN([5]Лист1!$C$4),0)</f>
        <v>0</v>
      </c>
      <c r="G67" s="12">
        <f>VLOOKUP(A67,[5]Лист1!$A:$E,COLUMN([5]Лист1!$D$526),0)</f>
        <v>0</v>
      </c>
      <c r="H67" s="12">
        <f>VLOOKUP(A67,[6]Лист1!$A:$E,COLUMN([6]Лист1!$C$4),0)</f>
        <v>0</v>
      </c>
      <c r="I67" s="12">
        <f>VLOOKUP(A67,[7]Лист1!$A:$E,COLUMN([7]Лист1!$C$4),0)</f>
        <v>0</v>
      </c>
    </row>
    <row r="68" spans="1:9">
      <c r="A68" s="12" t="s">
        <v>2402</v>
      </c>
      <c r="C68" s="12" t="s">
        <v>2402</v>
      </c>
      <c r="D68" s="132"/>
      <c r="E68" s="133"/>
      <c r="F68" s="12">
        <f>VLOOKUP(A68,[5]Лист1!$A:$E,COLUMN([5]Лист1!$C$4),0)</f>
        <v>0</v>
      </c>
      <c r="G68" s="12">
        <f>VLOOKUP(A68,[5]Лист1!$A:$E,COLUMN([5]Лист1!$D$526),0)</f>
        <v>0</v>
      </c>
      <c r="H68" s="12">
        <f>VLOOKUP(A68,[6]Лист1!$A:$E,COLUMN([6]Лист1!$C$4),0)</f>
        <v>0</v>
      </c>
      <c r="I68" s="12">
        <f>VLOOKUP(A68,[7]Лист1!$A:$E,COLUMN([7]Лист1!$C$4),0)</f>
        <v>0</v>
      </c>
    </row>
    <row r="69" spans="1:9">
      <c r="A69" s="12" t="s">
        <v>2412</v>
      </c>
      <c r="C69" s="12" t="s">
        <v>2412</v>
      </c>
      <c r="D69" s="132" t="str">
        <f t="shared" si="9"/>
        <v>KSGKU35HZRN1W / KSRKU35HZRN1</v>
      </c>
      <c r="E69" s="133">
        <f>VLOOKUP(A69,[27]RAC!$A:$K,COLUMN([27]RAC!$K$12),0)</f>
        <v>53690</v>
      </c>
      <c r="F69" s="12">
        <f>VLOOKUP(A69,[5]Лист1!$A:$E,COLUMN([5]Лист1!$C$4),0)</f>
        <v>0</v>
      </c>
      <c r="G69" s="12">
        <f>VLOOKUP(A69,[5]Лист1!$A:$E,COLUMN([5]Лист1!$D$526),0)</f>
        <v>0</v>
      </c>
      <c r="H69" s="12">
        <f>VLOOKUP(A69,[6]Лист1!$A:$E,COLUMN([6]Лист1!$C$4),0)</f>
        <v>0</v>
      </c>
      <c r="I69" s="12">
        <f>VLOOKUP(A69,[7]Лист1!$A:$E,COLUMN([7]Лист1!$C$4),0)</f>
        <v>0</v>
      </c>
    </row>
    <row r="70" spans="1:9">
      <c r="A70" s="12" t="s">
        <v>2404</v>
      </c>
      <c r="C70" s="12" t="s">
        <v>2404</v>
      </c>
      <c r="D70" s="132"/>
      <c r="E70" s="133"/>
      <c r="F70" s="12">
        <f>VLOOKUP(A70,[5]Лист1!$A:$E,COLUMN([5]Лист1!$C$4),0)</f>
        <v>0</v>
      </c>
      <c r="G70" s="12">
        <f>VLOOKUP(A70,[5]Лист1!$A:$E,COLUMN([5]Лист1!$D$526),0)</f>
        <v>0</v>
      </c>
      <c r="H70" s="12">
        <f>VLOOKUP(A70,[6]Лист1!$A:$E,COLUMN([6]Лист1!$C$4),0)</f>
        <v>0</v>
      </c>
      <c r="I70" s="12">
        <f>VLOOKUP(A70,[7]Лист1!$A:$E,COLUMN([7]Лист1!$C$4),0)</f>
        <v>0</v>
      </c>
    </row>
    <row r="71" spans="1:9">
      <c r="A71" s="12" t="s">
        <v>2413</v>
      </c>
      <c r="C71" s="12" t="s">
        <v>2413</v>
      </c>
      <c r="D71" s="132" t="str">
        <f t="shared" si="9"/>
        <v>KSGKU50HZRN1W / KSRKU50HZRN1</v>
      </c>
      <c r="E71" s="133">
        <f>VLOOKUP(A71,[27]RAC!$A:$K,COLUMN([27]RAC!$K$12),0)</f>
        <v>90890</v>
      </c>
      <c r="F71" s="12">
        <f>VLOOKUP(A71,[5]Лист1!$A:$E,COLUMN([5]Лист1!$C$4),0)</f>
        <v>0</v>
      </c>
      <c r="G71" s="12">
        <f>VLOOKUP(A71,[5]Лист1!$A:$E,COLUMN([5]Лист1!$D$526),0)</f>
        <v>0</v>
      </c>
      <c r="H71" s="12">
        <f>VLOOKUP(A71,[6]Лист1!$A:$E,COLUMN([6]Лист1!$C$4),0)</f>
        <v>0</v>
      </c>
      <c r="I71" s="12">
        <f>VLOOKUP(A71,[7]Лист1!$A:$E,COLUMN([7]Лист1!$C$4),0)</f>
        <v>0</v>
      </c>
    </row>
    <row r="72" spans="1:9">
      <c r="A72" s="12" t="s">
        <v>2406</v>
      </c>
      <c r="C72" s="12" t="s">
        <v>2406</v>
      </c>
      <c r="D72" s="132"/>
      <c r="E72" s="133"/>
      <c r="F72" s="12">
        <f>VLOOKUP(A72,[5]Лист1!$A:$E,COLUMN([5]Лист1!$C$4),0)</f>
        <v>0</v>
      </c>
      <c r="G72" s="12">
        <f>VLOOKUP(A72,[5]Лист1!$A:$E,COLUMN([5]Лист1!$D$526),0)</f>
        <v>0</v>
      </c>
      <c r="H72" s="12">
        <f>VLOOKUP(A72,[6]Лист1!$A:$E,COLUMN([6]Лист1!$C$4),0)</f>
        <v>0</v>
      </c>
      <c r="I72" s="12">
        <f>VLOOKUP(A72,[7]Лист1!$A:$E,COLUMN([7]Лист1!$C$4),0)</f>
        <v>0</v>
      </c>
    </row>
    <row r="73" spans="1:9">
      <c r="A73" s="12" t="s">
        <v>2414</v>
      </c>
      <c r="C73" s="12" t="s">
        <v>2414</v>
      </c>
      <c r="D73" s="132" t="str">
        <f t="shared" si="9"/>
        <v>KSGKU70HZRN1W / KSRKU70HZRN1</v>
      </c>
      <c r="E73" s="133">
        <f>VLOOKUP(A73,[27]RAC!$A:$K,COLUMN([27]RAC!$K$12),0)</f>
        <v>115990</v>
      </c>
      <c r="F73" s="12">
        <f>VLOOKUP(A73,[5]Лист1!$A:$E,COLUMN([5]Лист1!$C$4),0)</f>
        <v>0</v>
      </c>
      <c r="G73" s="12">
        <f>VLOOKUP(A73,[5]Лист1!$A:$E,COLUMN([5]Лист1!$D$526),0)</f>
        <v>0</v>
      </c>
      <c r="H73" s="12">
        <f>VLOOKUP(A73,[6]Лист1!$A:$E,COLUMN([6]Лист1!$C$4),0)</f>
        <v>0</v>
      </c>
      <c r="I73" s="12">
        <f>VLOOKUP(A73,[7]Лист1!$A:$E,COLUMN([7]Лист1!$C$4),0)</f>
        <v>0</v>
      </c>
    </row>
    <row r="74" spans="1:9">
      <c r="A74" s="12" t="s">
        <v>2408</v>
      </c>
      <c r="C74" s="12" t="s">
        <v>2408</v>
      </c>
      <c r="D74" s="132"/>
      <c r="E74" s="133"/>
      <c r="F74" s="12">
        <f>VLOOKUP(A74,[5]Лист1!$A:$E,COLUMN([5]Лист1!$C$4),0)</f>
        <v>0</v>
      </c>
      <c r="G74" s="12">
        <f>VLOOKUP(A74,[5]Лист1!$A:$E,COLUMN([5]Лист1!$D$526),0)</f>
        <v>0</v>
      </c>
      <c r="H74" s="12">
        <f>VLOOKUP(A74,[6]Лист1!$A:$E,COLUMN([6]Лист1!$C$4),0)</f>
        <v>0</v>
      </c>
      <c r="I74" s="12">
        <f>VLOOKUP(A74,[7]Лист1!$A:$E,COLUMN([7]Лист1!$C$4),0)</f>
        <v>0</v>
      </c>
    </row>
    <row r="75" spans="1:9" ht="15" customHeight="1">
      <c r="A75" s="130" t="s">
        <v>2463</v>
      </c>
      <c r="B75" s="130"/>
      <c r="C75" s="130"/>
      <c r="D75" s="130"/>
      <c r="E75" s="130"/>
      <c r="F75" s="130"/>
      <c r="G75" s="130"/>
    </row>
    <row r="76" spans="1:9">
      <c r="A76" s="12" t="s">
        <v>2415</v>
      </c>
      <c r="C76" s="12" t="s">
        <v>2415</v>
      </c>
      <c r="D76" s="132" t="str">
        <f t="shared" ref="D76:D84" si="10">_xlfn.CONCAT(C76," / ",C77)</f>
        <v>KSGAB21HZRN1W / KSRAB21HZRN1</v>
      </c>
      <c r="E76" s="133">
        <f>VLOOKUP(A76,[27]RAC!$A:$K,COLUMN([27]RAC!$K$12),0)</f>
        <v>39490</v>
      </c>
      <c r="F76" s="12">
        <f>VLOOKUP(A76,[5]Лист1!$A:$E,COLUMN([5]Лист1!$C$4),0)</f>
        <v>0</v>
      </c>
      <c r="G76" s="12">
        <f>VLOOKUP(A76,[5]Лист1!$A:$E,COLUMN([5]Лист1!$D$526),0)</f>
        <v>0</v>
      </c>
      <c r="H76" s="12">
        <f>VLOOKUP(A76,[6]Лист1!$A:$E,COLUMN([6]Лист1!$C$4),0)</f>
        <v>0</v>
      </c>
      <c r="I76" s="12">
        <f>VLOOKUP(A76,[7]Лист1!$A:$E,COLUMN([7]Лист1!$C$4),0)</f>
        <v>0</v>
      </c>
    </row>
    <row r="77" spans="1:9">
      <c r="A77" s="12" t="s">
        <v>2416</v>
      </c>
      <c r="C77" s="12" t="s">
        <v>2416</v>
      </c>
      <c r="D77" s="132"/>
      <c r="E77" s="133"/>
      <c r="F77" s="12">
        <f>VLOOKUP(A77,[5]Лист1!$A:$E,COLUMN([5]Лист1!$C$4),0)</f>
        <v>0</v>
      </c>
      <c r="G77" s="12">
        <f>VLOOKUP(A77,[5]Лист1!$A:$E,COLUMN([5]Лист1!$D$526),0)</f>
        <v>0</v>
      </c>
      <c r="H77" s="12">
        <f>VLOOKUP(A77,[6]Лист1!$A:$E,COLUMN([6]Лист1!$C$4),0)</f>
        <v>0</v>
      </c>
      <c r="I77" s="12">
        <f>VLOOKUP(A77,[7]Лист1!$A:$E,COLUMN([7]Лист1!$C$4),0)</f>
        <v>0</v>
      </c>
    </row>
    <row r="78" spans="1:9">
      <c r="A78" s="12" t="s">
        <v>2417</v>
      </c>
      <c r="C78" s="12" t="s">
        <v>2417</v>
      </c>
      <c r="D78" s="132" t="str">
        <f t="shared" si="10"/>
        <v>KSGAB26HZRN1W / KSRAB26HZRN1</v>
      </c>
      <c r="E78" s="133">
        <f>VLOOKUP(A78,[27]RAC!$A:$K,COLUMN([27]RAC!$K$12),0)</f>
        <v>42090</v>
      </c>
      <c r="F78" s="12">
        <f>VLOOKUP(A78,[5]Лист1!$A:$E,COLUMN([5]Лист1!$C$4),0)</f>
        <v>0</v>
      </c>
      <c r="G78" s="12">
        <f>VLOOKUP(A78,[5]Лист1!$A:$E,COLUMN([5]Лист1!$D$526),0)</f>
        <v>0</v>
      </c>
      <c r="H78" s="12">
        <f>VLOOKUP(A78,[6]Лист1!$A:$E,COLUMN([6]Лист1!$C$4),0)</f>
        <v>0</v>
      </c>
      <c r="I78" s="12">
        <f>VLOOKUP(A78,[7]Лист1!$A:$E,COLUMN([7]Лист1!$C$4),0)</f>
        <v>0</v>
      </c>
    </row>
    <row r="79" spans="1:9">
      <c r="A79" s="12" t="s">
        <v>2418</v>
      </c>
      <c r="C79" s="12" t="s">
        <v>2418</v>
      </c>
      <c r="D79" s="132"/>
      <c r="E79" s="133"/>
      <c r="F79" s="12">
        <f>VLOOKUP(A79,[5]Лист1!$A:$E,COLUMN([5]Лист1!$C$4),0)</f>
        <v>0</v>
      </c>
      <c r="G79" s="12">
        <f>VLOOKUP(A79,[5]Лист1!$A:$E,COLUMN([5]Лист1!$D$526),0)</f>
        <v>0</v>
      </c>
      <c r="H79" s="12">
        <f>VLOOKUP(A79,[6]Лист1!$A:$E,COLUMN([6]Лист1!$C$4),0)</f>
        <v>0</v>
      </c>
      <c r="I79" s="12">
        <f>VLOOKUP(A79,[7]Лист1!$A:$E,COLUMN([7]Лист1!$C$4),0)</f>
        <v>0</v>
      </c>
    </row>
    <row r="80" spans="1:9">
      <c r="A80" s="12" t="s">
        <v>2419</v>
      </c>
      <c r="C80" s="12" t="s">
        <v>2419</v>
      </c>
      <c r="D80" s="132" t="str">
        <f t="shared" si="10"/>
        <v>KSGAA35HZRN1W / KSRAA35HZRN1</v>
      </c>
      <c r="E80" s="133">
        <f>VLOOKUP(A80,[27]RAC!$A:$K,COLUMN([27]RAC!$K$12),0)</f>
        <v>48690</v>
      </c>
      <c r="F80" s="12">
        <f>VLOOKUP(A80,[5]Лист1!$A:$E,COLUMN([5]Лист1!$C$4),0)</f>
        <v>0</v>
      </c>
      <c r="G80" s="12">
        <f>VLOOKUP(A80,[5]Лист1!$A:$E,COLUMN([5]Лист1!$D$526),0)</f>
        <v>0</v>
      </c>
      <c r="H80" s="12">
        <f>VLOOKUP(A80,[6]Лист1!$A:$E,COLUMN([6]Лист1!$C$4),0)</f>
        <v>0</v>
      </c>
      <c r="I80" s="12">
        <f>VLOOKUP(A80,[7]Лист1!$A:$E,COLUMN([7]Лист1!$C$4),0)</f>
        <v>0</v>
      </c>
    </row>
    <row r="81" spans="1:9">
      <c r="A81" s="12" t="s">
        <v>2420</v>
      </c>
      <c r="C81" s="12" t="s">
        <v>2420</v>
      </c>
      <c r="D81" s="132"/>
      <c r="E81" s="133"/>
      <c r="F81" s="12">
        <f>VLOOKUP(A81,[5]Лист1!$A:$E,COLUMN([5]Лист1!$C$4),0)</f>
        <v>0</v>
      </c>
      <c r="G81" s="12">
        <f>VLOOKUP(A81,[5]Лист1!$A:$E,COLUMN([5]Лист1!$D$526),0)</f>
        <v>0</v>
      </c>
      <c r="H81" s="12">
        <f>VLOOKUP(A81,[6]Лист1!$A:$E,COLUMN([6]Лист1!$C$4),0)</f>
        <v>0</v>
      </c>
      <c r="I81" s="12">
        <f>VLOOKUP(A81,[7]Лист1!$A:$E,COLUMN([7]Лист1!$C$4),0)</f>
        <v>0</v>
      </c>
    </row>
    <row r="82" spans="1:9">
      <c r="A82" s="12" t="s">
        <v>2421</v>
      </c>
      <c r="C82" s="12" t="s">
        <v>2421</v>
      </c>
      <c r="D82" s="132" t="str">
        <f t="shared" si="10"/>
        <v>KSGA53HZRN1W / KSRA53HZRN1</v>
      </c>
      <c r="E82" s="133">
        <f>VLOOKUP(A82,[27]RAC!$A:$K,COLUMN([27]RAC!$K$12),0)</f>
        <v>82490</v>
      </c>
      <c r="F82" s="12">
        <f>VLOOKUP(A82,[5]Лист1!$A:$E,COLUMN([5]Лист1!$C$4),0)</f>
        <v>0</v>
      </c>
      <c r="G82" s="12">
        <f>VLOOKUP(A82,[5]Лист1!$A:$E,COLUMN([5]Лист1!$D$526),0)</f>
        <v>0</v>
      </c>
      <c r="H82" s="12">
        <f>VLOOKUP(A82,[6]Лист1!$A:$E,COLUMN([6]Лист1!$C$4),0)</f>
        <v>0</v>
      </c>
      <c r="I82" s="12">
        <f>VLOOKUP(A82,[7]Лист1!$A:$E,COLUMN([7]Лист1!$C$4),0)</f>
        <v>0</v>
      </c>
    </row>
    <row r="83" spans="1:9">
      <c r="A83" s="12" t="s">
        <v>2422</v>
      </c>
      <c r="C83" s="12" t="s">
        <v>2422</v>
      </c>
      <c r="D83" s="132"/>
      <c r="E83" s="133"/>
      <c r="F83" s="12">
        <f>VLOOKUP(A83,[5]Лист1!$A:$E,COLUMN([5]Лист1!$C$4),0)</f>
        <v>0</v>
      </c>
      <c r="G83" s="12">
        <f>VLOOKUP(A83,[5]Лист1!$A:$E,COLUMN([5]Лист1!$D$526),0)</f>
        <v>0</v>
      </c>
      <c r="H83" s="12">
        <f>VLOOKUP(A83,[6]Лист1!$A:$E,COLUMN([6]Лист1!$C$4),0)</f>
        <v>0</v>
      </c>
      <c r="I83" s="12">
        <f>VLOOKUP(A83,[7]Лист1!$A:$E,COLUMN([7]Лист1!$C$4),0)</f>
        <v>0</v>
      </c>
    </row>
    <row r="84" spans="1:9">
      <c r="A84" s="12" t="s">
        <v>2423</v>
      </c>
      <c r="C84" s="12" t="s">
        <v>2423</v>
      </c>
      <c r="D84" s="132" t="str">
        <f t="shared" si="10"/>
        <v>KSGA70HZRN1W / KSRA70HZRN1</v>
      </c>
      <c r="E84" s="133">
        <f>VLOOKUP(A84,[27]RAC!$A:$K,COLUMN([27]RAC!$K$12),0)</f>
        <v>105490</v>
      </c>
      <c r="F84" s="12">
        <f>VLOOKUP(A84,[5]Лист1!$A:$E,COLUMN([5]Лист1!$C$4),0)</f>
        <v>0</v>
      </c>
      <c r="G84" s="12">
        <f>VLOOKUP(A84,[5]Лист1!$A:$E,COLUMN([5]Лист1!$D$526),0)</f>
        <v>0</v>
      </c>
      <c r="H84" s="12">
        <f>VLOOKUP(A84,[6]Лист1!$A:$E,COLUMN([6]Лист1!$C$4),0)</f>
        <v>0</v>
      </c>
      <c r="I84" s="12">
        <f>VLOOKUP(A84,[7]Лист1!$A:$E,COLUMN([7]Лист1!$C$4),0)</f>
        <v>0</v>
      </c>
    </row>
    <row r="85" spans="1:9">
      <c r="A85" s="12" t="s">
        <v>2424</v>
      </c>
      <c r="C85" s="12" t="s">
        <v>2424</v>
      </c>
      <c r="D85" s="132"/>
      <c r="E85" s="133"/>
      <c r="F85" s="12">
        <f>VLOOKUP(A85,[5]Лист1!$A:$E,COLUMN([5]Лист1!$C$4),0)</f>
        <v>0</v>
      </c>
      <c r="G85" s="12">
        <f>VLOOKUP(A85,[5]Лист1!$A:$E,COLUMN([5]Лист1!$D$526),0)</f>
        <v>0</v>
      </c>
      <c r="H85" s="12">
        <f>VLOOKUP(A85,[6]Лист1!$A:$E,COLUMN([6]Лист1!$C$4),0)</f>
        <v>0</v>
      </c>
      <c r="I85" s="12">
        <f>VLOOKUP(A85,[7]Лист1!$A:$E,COLUMN([7]Лист1!$C$4),0)</f>
        <v>0</v>
      </c>
    </row>
    <row r="86" spans="1:9">
      <c r="A86" s="136" t="s">
        <v>2425</v>
      </c>
      <c r="B86" s="136"/>
      <c r="C86" s="136"/>
      <c r="D86" s="136"/>
      <c r="E86" s="136"/>
      <c r="F86" s="136"/>
      <c r="G86" s="136"/>
    </row>
    <row r="87" spans="1:9">
      <c r="A87" s="12" t="s">
        <v>2415</v>
      </c>
      <c r="C87" s="12" t="s">
        <v>2415</v>
      </c>
      <c r="D87" s="132" t="str">
        <f t="shared" ref="D87:D95" si="11">_xlfn.CONCAT(C87," / ",C88)</f>
        <v>KSGAB21HZRN1W / KSRAB21HZRN1/-40</v>
      </c>
      <c r="E87" s="133">
        <v>45790</v>
      </c>
      <c r="F87" s="12">
        <f>VLOOKUP(A87,[5]Лист1!$A:$E,COLUMN([5]Лист1!$C$4),0)</f>
        <v>0</v>
      </c>
      <c r="G87" s="12">
        <f>VLOOKUP(A87,[5]Лист1!$A:$E,COLUMN([5]Лист1!$D$526),0)</f>
        <v>0</v>
      </c>
      <c r="H87" s="12">
        <f>VLOOKUP(A87,[6]Лист1!$A:$E,COLUMN([6]Лист1!$C$4),0)</f>
        <v>0</v>
      </c>
      <c r="I87" s="12">
        <f>VLOOKUP(A87,[7]Лист1!$A:$E,COLUMN([7]Лист1!$C$4),0)</f>
        <v>0</v>
      </c>
    </row>
    <row r="88" spans="1:9">
      <c r="A88" s="12" t="s">
        <v>2426</v>
      </c>
      <c r="C88" s="12" t="s">
        <v>2426</v>
      </c>
      <c r="D88" s="132"/>
      <c r="E88" s="133"/>
      <c r="F88" s="12">
        <f>VLOOKUP(A88,[5]Лист1!$A:$E,COLUMN([5]Лист1!$C$4),0)</f>
        <v>0</v>
      </c>
      <c r="G88" s="12">
        <f>VLOOKUP(A88,[5]Лист1!$A:$E,COLUMN([5]Лист1!$D$526),0)</f>
        <v>0</v>
      </c>
      <c r="H88" s="12">
        <f>VLOOKUP(A88,[6]Лист1!$A:$E,COLUMN([6]Лист1!$C$4),0)</f>
        <v>0</v>
      </c>
      <c r="I88" s="12">
        <f>VLOOKUP(A88,[7]Лист1!$A:$E,COLUMN([7]Лист1!$C$4),0)</f>
        <v>0</v>
      </c>
    </row>
    <row r="89" spans="1:9">
      <c r="A89" s="12" t="s">
        <v>2417</v>
      </c>
      <c r="C89" s="12" t="s">
        <v>2417</v>
      </c>
      <c r="D89" s="132" t="str">
        <f t="shared" si="11"/>
        <v>KSGAB26HZRN1W / KSRAB26HZRN1/-40</v>
      </c>
      <c r="E89" s="133">
        <v>48390</v>
      </c>
      <c r="F89" s="12">
        <f>VLOOKUP(A89,[5]Лист1!$A:$E,COLUMN([5]Лист1!$C$4),0)</f>
        <v>0</v>
      </c>
      <c r="G89" s="12">
        <f>VLOOKUP(A89,[5]Лист1!$A:$E,COLUMN([5]Лист1!$D$526),0)</f>
        <v>0</v>
      </c>
      <c r="H89" s="12">
        <f>VLOOKUP(A89,[6]Лист1!$A:$E,COLUMN([6]Лист1!$C$4),0)</f>
        <v>0</v>
      </c>
      <c r="I89" s="12">
        <f>VLOOKUP(A89,[7]Лист1!$A:$E,COLUMN([7]Лист1!$C$4),0)</f>
        <v>0</v>
      </c>
    </row>
    <row r="90" spans="1:9">
      <c r="A90" s="12" t="s">
        <v>2427</v>
      </c>
      <c r="C90" s="12" t="s">
        <v>2427</v>
      </c>
      <c r="D90" s="132"/>
      <c r="E90" s="133"/>
      <c r="F90" s="12">
        <f>VLOOKUP(A90,[5]Лист1!$A:$E,COLUMN([5]Лист1!$C$4),0)</f>
        <v>0</v>
      </c>
      <c r="G90" s="12">
        <f>VLOOKUP(A90,[5]Лист1!$A:$E,COLUMN([5]Лист1!$D$526),0)</f>
        <v>0</v>
      </c>
      <c r="H90" s="12">
        <f>VLOOKUP(A90,[6]Лист1!$A:$E,COLUMN([6]Лист1!$C$4),0)</f>
        <v>0</v>
      </c>
      <c r="I90" s="12">
        <f>VLOOKUP(A90,[7]Лист1!$A:$E,COLUMN([7]Лист1!$C$4),0)</f>
        <v>0</v>
      </c>
    </row>
    <row r="91" spans="1:9">
      <c r="A91" s="12" t="s">
        <v>2419</v>
      </c>
      <c r="C91" s="12" t="s">
        <v>2419</v>
      </c>
      <c r="D91" s="132" t="str">
        <f t="shared" si="11"/>
        <v>KSGAA35HZRN1W / KSRAA35HZRN1/-40</v>
      </c>
      <c r="E91" s="133">
        <v>54990</v>
      </c>
      <c r="F91" s="12">
        <f>VLOOKUP(A91,[5]Лист1!$A:$E,COLUMN([5]Лист1!$C$4),0)</f>
        <v>0</v>
      </c>
      <c r="G91" s="12">
        <f>VLOOKUP(A91,[5]Лист1!$A:$E,COLUMN([5]Лист1!$D$526),0)</f>
        <v>0</v>
      </c>
      <c r="H91" s="12">
        <f>VLOOKUP(A91,[6]Лист1!$A:$E,COLUMN([6]Лист1!$C$4),0)</f>
        <v>0</v>
      </c>
      <c r="I91" s="12">
        <f>VLOOKUP(A91,[7]Лист1!$A:$E,COLUMN([7]Лист1!$C$4),0)</f>
        <v>0</v>
      </c>
    </row>
    <row r="92" spans="1:9">
      <c r="A92" s="12" t="s">
        <v>2428</v>
      </c>
      <c r="C92" s="12" t="s">
        <v>2428</v>
      </c>
      <c r="D92" s="132"/>
      <c r="E92" s="133"/>
      <c r="F92" s="12">
        <f>VLOOKUP(A92,[5]Лист1!$A:$E,COLUMN([5]Лист1!$C$4),0)</f>
        <v>0</v>
      </c>
      <c r="G92" s="12">
        <f>VLOOKUP(A92,[5]Лист1!$A:$E,COLUMN([5]Лист1!$D$526),0)</f>
        <v>0</v>
      </c>
      <c r="H92" s="12">
        <f>VLOOKUP(A92,[6]Лист1!$A:$E,COLUMN([6]Лист1!$C$4),0)</f>
        <v>0</v>
      </c>
      <c r="I92" s="12">
        <f>VLOOKUP(A92,[7]Лист1!$A:$E,COLUMN([7]Лист1!$C$4),0)</f>
        <v>0</v>
      </c>
    </row>
    <row r="93" spans="1:9">
      <c r="A93" s="12" t="s">
        <v>2421</v>
      </c>
      <c r="C93" s="12" t="s">
        <v>2421</v>
      </c>
      <c r="D93" s="132" t="str">
        <f t="shared" si="11"/>
        <v>KSGA53HZRN1W / KSRA53HZRN1/-40</v>
      </c>
      <c r="E93" s="133">
        <v>89390</v>
      </c>
      <c r="F93" s="12">
        <f>VLOOKUP(A93,[5]Лист1!$A:$E,COLUMN([5]Лист1!$C$4),0)</f>
        <v>0</v>
      </c>
      <c r="G93" s="12">
        <f>VLOOKUP(A93,[5]Лист1!$A:$E,COLUMN([5]Лист1!$D$526),0)</f>
        <v>0</v>
      </c>
      <c r="H93" s="12">
        <f>VLOOKUP(A93,[6]Лист1!$A:$E,COLUMN([6]Лист1!$C$4),0)</f>
        <v>0</v>
      </c>
      <c r="I93" s="12">
        <f>VLOOKUP(A93,[7]Лист1!$A:$E,COLUMN([7]Лист1!$C$4),0)</f>
        <v>0</v>
      </c>
    </row>
    <row r="94" spans="1:9">
      <c r="A94" s="12" t="s">
        <v>2429</v>
      </c>
      <c r="C94" s="12" t="s">
        <v>2429</v>
      </c>
      <c r="D94" s="132"/>
      <c r="E94" s="133"/>
      <c r="F94" s="12">
        <f>VLOOKUP(A94,[5]Лист1!$A:$E,COLUMN([5]Лист1!$C$4),0)</f>
        <v>0</v>
      </c>
      <c r="G94" s="12">
        <f>VLOOKUP(A94,[5]Лист1!$A:$E,COLUMN([5]Лист1!$D$526),0)</f>
        <v>0</v>
      </c>
      <c r="H94" s="12">
        <f>VLOOKUP(A94,[6]Лист1!$A:$E,COLUMN([6]Лист1!$C$4),0)</f>
        <v>0</v>
      </c>
      <c r="I94" s="12">
        <f>VLOOKUP(A94,[7]Лист1!$A:$E,COLUMN([7]Лист1!$C$4),0)</f>
        <v>0</v>
      </c>
    </row>
    <row r="95" spans="1:9">
      <c r="A95" s="12" t="s">
        <v>2423</v>
      </c>
      <c r="C95" s="12" t="s">
        <v>2423</v>
      </c>
      <c r="D95" s="132" t="str">
        <f t="shared" si="11"/>
        <v>KSGA70HZRN1W / KSRA70HZRN1/-40</v>
      </c>
      <c r="E95" s="133">
        <v>113590</v>
      </c>
      <c r="F95" s="12">
        <f>VLOOKUP(A95,[5]Лист1!$A:$E,COLUMN([5]Лист1!$C$4),0)</f>
        <v>0</v>
      </c>
      <c r="G95" s="12">
        <f>VLOOKUP(A95,[5]Лист1!$A:$E,COLUMN([5]Лист1!$D$526),0)</f>
        <v>0</v>
      </c>
      <c r="H95" s="12">
        <f>VLOOKUP(A95,[6]Лист1!$A:$E,COLUMN([6]Лист1!$C$4),0)</f>
        <v>0</v>
      </c>
      <c r="I95" s="12">
        <f>VLOOKUP(A95,[7]Лист1!$A:$E,COLUMN([7]Лист1!$C$4),0)</f>
        <v>0</v>
      </c>
    </row>
    <row r="96" spans="1:9">
      <c r="A96" s="12" t="s">
        <v>2430</v>
      </c>
      <c r="C96" s="12" t="s">
        <v>2430</v>
      </c>
      <c r="D96" s="132"/>
      <c r="E96" s="133"/>
      <c r="F96" s="12">
        <f>VLOOKUP(A96,[5]Лист1!$A:$E,COLUMN([5]Лист1!$C$4),0)</f>
        <v>0</v>
      </c>
      <c r="G96" s="12">
        <f>VLOOKUP(A96,[5]Лист1!$A:$E,COLUMN([5]Лист1!$D$526),0)</f>
        <v>0</v>
      </c>
      <c r="H96" s="12">
        <f>VLOOKUP(A96,[6]Лист1!$A:$E,COLUMN([6]Лист1!$C$4),0)</f>
        <v>0</v>
      </c>
      <c r="I96" s="12">
        <f>VLOOKUP(A96,[7]Лист1!$A:$E,COLUMN([7]Лист1!$C$4),0)</f>
        <v>0</v>
      </c>
    </row>
    <row r="97" spans="1:9" ht="15" customHeight="1">
      <c r="A97" s="130" t="s">
        <v>2470</v>
      </c>
      <c r="B97" s="130"/>
      <c r="C97" s="130"/>
      <c r="D97" s="130"/>
      <c r="E97" s="130"/>
      <c r="F97" s="130"/>
      <c r="G97" s="130"/>
    </row>
    <row r="98" spans="1:9">
      <c r="A98" s="12" t="s">
        <v>2431</v>
      </c>
      <c r="C98" s="12" t="s">
        <v>2431</v>
      </c>
      <c r="D98" s="132" t="str">
        <f t="shared" ref="D98:D106" si="12">_xlfn.CONCAT(C98," / ",C99)</f>
        <v>KSGYK21HZRN1 / KSRYK21HZRN1</v>
      </c>
      <c r="E98" s="133">
        <f>VLOOKUP(A98,[27]RAC!$A:$K,COLUMN([27]RAC!$K$12),0)</f>
        <v>37490</v>
      </c>
      <c r="F98" s="12">
        <f>VLOOKUP(A98,[5]Лист1!$A:$E,COLUMN([5]Лист1!$C$4),0)</f>
        <v>0</v>
      </c>
      <c r="G98" s="12">
        <f>VLOOKUP(A98,[5]Лист1!$A:$E,COLUMN([5]Лист1!$D$526),0)</f>
        <v>5</v>
      </c>
      <c r="H98" s="12">
        <f>VLOOKUP(A98,[6]Лист1!$A:$E,COLUMN([6]Лист1!$C$4),0)</f>
        <v>0</v>
      </c>
      <c r="I98" s="12">
        <f>VLOOKUP(A98,[7]Лист1!$A:$E,COLUMN([7]Лист1!$C$4),0)</f>
        <v>0</v>
      </c>
    </row>
    <row r="99" spans="1:9">
      <c r="A99" s="12" t="s">
        <v>2432</v>
      </c>
      <c r="C99" s="12" t="s">
        <v>2432</v>
      </c>
      <c r="D99" s="132"/>
      <c r="E99" s="133"/>
      <c r="F99" s="12">
        <f>VLOOKUP(A99,[5]Лист1!$A:$E,COLUMN([5]Лист1!$C$4),0)</f>
        <v>0</v>
      </c>
      <c r="G99" s="12">
        <f>VLOOKUP(A99,[5]Лист1!$A:$E,COLUMN([5]Лист1!$D$526),0)</f>
        <v>0</v>
      </c>
      <c r="H99" s="12">
        <f>VLOOKUP(A99,[6]Лист1!$A:$E,COLUMN([6]Лист1!$C$4),0)</f>
        <v>0</v>
      </c>
      <c r="I99" s="12">
        <f>VLOOKUP(A99,[7]Лист1!$A:$E,COLUMN([7]Лист1!$C$4),0)</f>
        <v>0</v>
      </c>
    </row>
    <row r="100" spans="1:9">
      <c r="A100" s="12" t="s">
        <v>2433</v>
      </c>
      <c r="C100" s="12" t="s">
        <v>2433</v>
      </c>
      <c r="D100" s="132" t="str">
        <f t="shared" si="12"/>
        <v>KSGYK26HZRN1 / KSRYK26HZRN1</v>
      </c>
      <c r="E100" s="133">
        <f>VLOOKUP(A100,[27]RAC!$A:$K,COLUMN([27]RAC!$K$12),0)</f>
        <v>39990</v>
      </c>
      <c r="F100" s="12">
        <f>VLOOKUP(A100,[5]Лист1!$A:$E,COLUMN([5]Лист1!$C$4),0)</f>
        <v>0</v>
      </c>
      <c r="G100" s="12">
        <f>VLOOKUP(A100,[5]Лист1!$A:$E,COLUMN([5]Лист1!$D$526),0)</f>
        <v>0</v>
      </c>
      <c r="H100" s="12">
        <f>VLOOKUP(A100,[6]Лист1!$A:$E,COLUMN([6]Лист1!$C$4),0)</f>
        <v>0</v>
      </c>
      <c r="I100" s="12">
        <f>VLOOKUP(A100,[7]Лист1!$A:$E,COLUMN([7]Лист1!$C$4),0)</f>
        <v>0</v>
      </c>
    </row>
    <row r="101" spans="1:9">
      <c r="A101" s="12" t="s">
        <v>2434</v>
      </c>
      <c r="C101" s="12" t="s">
        <v>2434</v>
      </c>
      <c r="D101" s="132"/>
      <c r="E101" s="133"/>
      <c r="F101" s="12">
        <f>VLOOKUP(A101,[5]Лист1!$A:$E,COLUMN([5]Лист1!$C$4),0)</f>
        <v>9</v>
      </c>
      <c r="G101" s="12">
        <f>VLOOKUP(A101,[5]Лист1!$A:$E,COLUMN([5]Лист1!$D$526),0)</f>
        <v>0</v>
      </c>
      <c r="H101" s="12">
        <f>VLOOKUP(A101,[6]Лист1!$A:$E,COLUMN([6]Лист1!$C$4),0)</f>
        <v>0</v>
      </c>
      <c r="I101" s="12">
        <f>VLOOKUP(A101,[7]Лист1!$A:$E,COLUMN([7]Лист1!$C$4),0)</f>
        <v>0</v>
      </c>
    </row>
    <row r="102" spans="1:9">
      <c r="A102" s="12" t="s">
        <v>2435</v>
      </c>
      <c r="C102" s="12" t="s">
        <v>2435</v>
      </c>
      <c r="D102" s="132" t="str">
        <f t="shared" si="12"/>
        <v>KSGYK35HZRN1 / KSRYK35HZRN1</v>
      </c>
      <c r="E102" s="133">
        <f>VLOOKUP(A102,[27]RAC!$A:$K,COLUMN([27]RAC!$K$12),0)</f>
        <v>46090</v>
      </c>
      <c r="F102" s="12">
        <f>VLOOKUP(A102,[5]Лист1!$A:$E,COLUMN([5]Лист1!$C$4),0)</f>
        <v>0</v>
      </c>
      <c r="G102" s="12">
        <f>VLOOKUP(A102,[5]Лист1!$A:$E,COLUMN([5]Лист1!$D$526),0)</f>
        <v>0</v>
      </c>
      <c r="H102" s="12">
        <f>VLOOKUP(A102,[6]Лист1!$A:$E,COLUMN([6]Лист1!$C$4),0)</f>
        <v>0</v>
      </c>
      <c r="I102" s="12">
        <f>VLOOKUP(A102,[7]Лист1!$A:$E,COLUMN([7]Лист1!$C$4),0)</f>
        <v>0</v>
      </c>
    </row>
    <row r="103" spans="1:9">
      <c r="A103" s="12" t="s">
        <v>2436</v>
      </c>
      <c r="C103" s="12" t="s">
        <v>2436</v>
      </c>
      <c r="D103" s="132"/>
      <c r="E103" s="133"/>
      <c r="F103" s="12">
        <f>VLOOKUP(A103,[5]Лист1!$A:$E,COLUMN([5]Лист1!$C$4),0)</f>
        <v>0</v>
      </c>
      <c r="G103" s="12">
        <f>VLOOKUP(A103,[5]Лист1!$A:$E,COLUMN([5]Лист1!$D$526),0)</f>
        <v>0</v>
      </c>
      <c r="H103" s="12">
        <f>VLOOKUP(A103,[6]Лист1!$A:$E,COLUMN([6]Лист1!$C$4),0)</f>
        <v>0</v>
      </c>
      <c r="I103" s="12">
        <f>VLOOKUP(A103,[7]Лист1!$A:$E,COLUMN([7]Лист1!$C$4),0)</f>
        <v>0</v>
      </c>
    </row>
    <row r="104" spans="1:9">
      <c r="A104" s="12" t="s">
        <v>2437</v>
      </c>
      <c r="C104" s="12" t="s">
        <v>2437</v>
      </c>
      <c r="D104" s="132" t="str">
        <f t="shared" si="12"/>
        <v>KSGYK53HZRN1 / KSRYK53HZRN1</v>
      </c>
      <c r="E104" s="133">
        <f>VLOOKUP(A104,[27]RAC!$A:$K,COLUMN([27]RAC!$K$12),0)</f>
        <v>78290</v>
      </c>
      <c r="F104" s="12">
        <f>VLOOKUP(A104,[5]Лист1!$A:$E,COLUMN([5]Лист1!$C$4),0)</f>
        <v>0</v>
      </c>
      <c r="G104" s="12">
        <f>VLOOKUP(A104,[5]Лист1!$A:$E,COLUMN([5]Лист1!$D$526),0)</f>
        <v>0</v>
      </c>
      <c r="H104" s="12">
        <f>VLOOKUP(A104,[6]Лист1!$A:$E,COLUMN([6]Лист1!$C$4),0)</f>
        <v>0</v>
      </c>
      <c r="I104" s="12">
        <f>VLOOKUP(A104,[7]Лист1!$A:$E,COLUMN([7]Лист1!$C$4),0)</f>
        <v>0</v>
      </c>
    </row>
    <row r="105" spans="1:9">
      <c r="A105" s="12" t="s">
        <v>2438</v>
      </c>
      <c r="C105" s="12" t="s">
        <v>2438</v>
      </c>
      <c r="D105" s="132"/>
      <c r="E105" s="133"/>
      <c r="F105" s="12">
        <f>VLOOKUP(A105,[5]Лист1!$A:$E,COLUMN([5]Лист1!$C$4),0)</f>
        <v>0</v>
      </c>
      <c r="G105" s="12">
        <f>VLOOKUP(A105,[5]Лист1!$A:$E,COLUMN([5]Лист1!$D$526),0)</f>
        <v>0</v>
      </c>
      <c r="H105" s="12">
        <f>VLOOKUP(A105,[6]Лист1!$A:$E,COLUMN([6]Лист1!$C$4),0)</f>
        <v>0</v>
      </c>
      <c r="I105" s="12">
        <f>VLOOKUP(A105,[7]Лист1!$A:$E,COLUMN([7]Лист1!$C$4),0)</f>
        <v>0</v>
      </c>
    </row>
    <row r="106" spans="1:9">
      <c r="A106" s="12" t="s">
        <v>2439</v>
      </c>
      <c r="C106" s="12" t="s">
        <v>2439</v>
      </c>
      <c r="D106" s="132" t="str">
        <f t="shared" si="12"/>
        <v>KSGYK70HZRN1 / KSRYK70HZRN1</v>
      </c>
      <c r="E106" s="133">
        <f>VLOOKUP(A106,[27]RAC!$A:$K,COLUMN([27]RAC!$K$12),0)</f>
        <v>100190</v>
      </c>
      <c r="F106" s="12">
        <f>VLOOKUP(A106,[5]Лист1!$A:$E,COLUMN([5]Лист1!$C$4),0)</f>
        <v>0</v>
      </c>
      <c r="G106" s="12">
        <f>VLOOKUP(A106,[5]Лист1!$A:$E,COLUMN([5]Лист1!$D$526),0)</f>
        <v>0</v>
      </c>
      <c r="H106" s="12">
        <f>VLOOKUP(A106,[6]Лист1!$A:$E,COLUMN([6]Лист1!$C$4),0)</f>
        <v>0</v>
      </c>
      <c r="I106" s="12">
        <f>VLOOKUP(A106,[7]Лист1!$A:$E,COLUMN([7]Лист1!$C$4),0)</f>
        <v>0</v>
      </c>
    </row>
    <row r="107" spans="1:9">
      <c r="A107" s="12" t="s">
        <v>2440</v>
      </c>
      <c r="C107" s="12" t="s">
        <v>2440</v>
      </c>
      <c r="D107" s="132"/>
      <c r="E107" s="133"/>
      <c r="F107" s="12">
        <f>VLOOKUP(A107,[5]Лист1!$A:$E,COLUMN([5]Лист1!$C$4),0)</f>
        <v>0</v>
      </c>
      <c r="G107" s="12">
        <f>VLOOKUP(A107,[5]Лист1!$A:$E,COLUMN([5]Лист1!$D$526),0)</f>
        <v>0</v>
      </c>
      <c r="H107" s="12">
        <f>VLOOKUP(A107,[6]Лист1!$A:$E,COLUMN([6]Лист1!$C$4),0)</f>
        <v>0</v>
      </c>
      <c r="I107" s="12">
        <f>VLOOKUP(A107,[7]Лист1!$A:$E,COLUMN([7]Лист1!$C$4),0)</f>
        <v>0</v>
      </c>
    </row>
    <row r="108" spans="1:9" ht="15" customHeight="1">
      <c r="A108" s="130" t="s">
        <v>2469</v>
      </c>
      <c r="B108" s="130"/>
      <c r="C108" s="130"/>
      <c r="D108" s="130"/>
      <c r="E108" s="130"/>
      <c r="F108" s="130"/>
      <c r="G108" s="130"/>
    </row>
    <row r="109" spans="1:9">
      <c r="A109" s="12" t="s">
        <v>2441</v>
      </c>
      <c r="C109" s="12" t="s">
        <v>2441</v>
      </c>
      <c r="D109" s="132" t="str">
        <f t="shared" ref="D109:D117" si="13">_xlfn.CONCAT(C109," / ",C110)</f>
        <v>KSGHA21HZRN1 / KSRHA21HZRN1</v>
      </c>
      <c r="E109" s="133">
        <f>VLOOKUP(A109,[27]RAC!$A:$K,COLUMN([27]RAC!$K$12),0)</f>
        <v>35490</v>
      </c>
      <c r="F109" s="12">
        <f>VLOOKUP(A109,[5]Лист1!$A:$E,COLUMN([5]Лист1!$C$4),0)</f>
        <v>8</v>
      </c>
      <c r="G109" s="12" t="str">
        <f>VLOOKUP(A109,[5]Лист1!$A:$E,COLUMN([5]Лист1!$D$526),0)</f>
        <v>&gt;50</v>
      </c>
      <c r="H109" s="12" t="str">
        <f>VLOOKUP(A109,[6]Лист1!$A:$E,COLUMN([6]Лист1!$C$4),0)</f>
        <v>&gt;50</v>
      </c>
      <c r="I109" s="12">
        <f>VLOOKUP(A109,[7]Лист1!$A:$E,COLUMN([7]Лист1!$C$4),0)</f>
        <v>0</v>
      </c>
    </row>
    <row r="110" spans="1:9">
      <c r="A110" s="12" t="s">
        <v>2442</v>
      </c>
      <c r="C110" s="12" t="s">
        <v>2442</v>
      </c>
      <c r="D110" s="132"/>
      <c r="E110" s="133"/>
      <c r="F110" s="12">
        <f>VLOOKUP(A110,[5]Лист1!$A:$E,COLUMN([5]Лист1!$C$4),0)</f>
        <v>8</v>
      </c>
      <c r="G110" s="12" t="str">
        <f>VLOOKUP(A110,[5]Лист1!$A:$E,COLUMN([5]Лист1!$D$526),0)</f>
        <v>&gt;50</v>
      </c>
      <c r="H110" s="12" t="str">
        <f>VLOOKUP(A110,[6]Лист1!$A:$E,COLUMN([6]Лист1!$C$4),0)</f>
        <v>&gt;50</v>
      </c>
      <c r="I110" s="12">
        <f>VLOOKUP(A110,[7]Лист1!$A:$E,COLUMN([7]Лист1!$C$4),0)</f>
        <v>0</v>
      </c>
    </row>
    <row r="111" spans="1:9">
      <c r="A111" s="12" t="s">
        <v>2443</v>
      </c>
      <c r="C111" s="12" t="s">
        <v>2443</v>
      </c>
      <c r="D111" s="132" t="str">
        <f t="shared" si="13"/>
        <v>KSGHA26HZRN1 / KSRHA26HZRN1</v>
      </c>
      <c r="E111" s="133">
        <f>VLOOKUP(A111,[27]RAC!$A:$K,COLUMN([27]RAC!$K$12),0)</f>
        <v>38090</v>
      </c>
      <c r="F111" s="12">
        <f>VLOOKUP(A111,[5]Лист1!$A:$E,COLUMN([5]Лист1!$C$4),0)</f>
        <v>5</v>
      </c>
      <c r="G111" s="12" t="str">
        <f>VLOOKUP(A111,[5]Лист1!$A:$E,COLUMN([5]Лист1!$D$526),0)</f>
        <v>&gt;50</v>
      </c>
      <c r="H111" s="12" t="str">
        <f>VLOOKUP(A111,[6]Лист1!$A:$E,COLUMN([6]Лист1!$C$4),0)</f>
        <v>&gt;50</v>
      </c>
      <c r="I111" s="12">
        <f>VLOOKUP(A111,[7]Лист1!$A:$E,COLUMN([7]Лист1!$C$4),0)</f>
        <v>0</v>
      </c>
    </row>
    <row r="112" spans="1:9">
      <c r="A112" s="12" t="s">
        <v>2444</v>
      </c>
      <c r="C112" s="12" t="s">
        <v>2444</v>
      </c>
      <c r="D112" s="132"/>
      <c r="E112" s="133"/>
      <c r="F112" s="12">
        <f>VLOOKUP(A112,[5]Лист1!$A:$E,COLUMN([5]Лист1!$C$4),0)</f>
        <v>5</v>
      </c>
      <c r="G112" s="12" t="str">
        <f>VLOOKUP(A112,[5]Лист1!$A:$E,COLUMN([5]Лист1!$D$526),0)</f>
        <v>&gt;50</v>
      </c>
      <c r="H112" s="12" t="str">
        <f>VLOOKUP(A112,[6]Лист1!$A:$E,COLUMN([6]Лист1!$C$4),0)</f>
        <v>&gt;50</v>
      </c>
      <c r="I112" s="12">
        <f>VLOOKUP(A112,[7]Лист1!$A:$E,COLUMN([7]Лист1!$C$4),0)</f>
        <v>0</v>
      </c>
    </row>
    <row r="113" spans="1:9">
      <c r="A113" s="12" t="s">
        <v>2445</v>
      </c>
      <c r="C113" s="12" t="s">
        <v>2445</v>
      </c>
      <c r="D113" s="132" t="str">
        <f t="shared" si="13"/>
        <v>KSGHA35HZRN1 / KSRHA35HZRN1</v>
      </c>
      <c r="E113" s="133">
        <f>VLOOKUP(A113,[27]RAC!$A:$K,COLUMN([27]RAC!$K$12),0)</f>
        <v>43790</v>
      </c>
      <c r="F113" s="12">
        <f>VLOOKUP(A113,[5]Лист1!$A:$E,COLUMN([5]Лист1!$C$4),0)</f>
        <v>2</v>
      </c>
      <c r="G113" s="12">
        <f>VLOOKUP(A113,[5]Лист1!$A:$E,COLUMN([5]Лист1!$D$526),0)</f>
        <v>1</v>
      </c>
      <c r="H113" s="12">
        <f>VLOOKUP(A113,[6]Лист1!$A:$E,COLUMN([6]Лист1!$C$4),0)</f>
        <v>0</v>
      </c>
      <c r="I113" s="12">
        <f>VLOOKUP(A113,[7]Лист1!$A:$E,COLUMN([7]Лист1!$C$4),0)</f>
        <v>0</v>
      </c>
    </row>
    <row r="114" spans="1:9">
      <c r="A114" s="12" t="s">
        <v>2446</v>
      </c>
      <c r="C114" s="12" t="s">
        <v>2446</v>
      </c>
      <c r="D114" s="132"/>
      <c r="E114" s="133"/>
      <c r="F114" s="12">
        <f>VLOOKUP(A114,[5]Лист1!$A:$E,COLUMN([5]Лист1!$C$4),0)</f>
        <v>2</v>
      </c>
      <c r="G114" s="12">
        <f>VLOOKUP(A114,[5]Лист1!$A:$E,COLUMN([5]Лист1!$D$526),0)</f>
        <v>0</v>
      </c>
      <c r="H114" s="12">
        <f>VLOOKUP(A114,[6]Лист1!$A:$E,COLUMN([6]Лист1!$C$4),0)</f>
        <v>0</v>
      </c>
      <c r="I114" s="12">
        <f>VLOOKUP(A114,[7]Лист1!$A:$E,COLUMN([7]Лист1!$C$4),0)</f>
        <v>0</v>
      </c>
    </row>
    <row r="115" spans="1:9">
      <c r="A115" s="12" t="s">
        <v>2447</v>
      </c>
      <c r="C115" s="12" t="s">
        <v>2447</v>
      </c>
      <c r="D115" s="132" t="str">
        <f t="shared" si="13"/>
        <v>KSGHA50HZRN1 / KSRHA50HZRN1</v>
      </c>
      <c r="E115" s="133">
        <f>VLOOKUP(A115,[27]RAC!$A:$K,COLUMN([27]RAC!$K$12),0)</f>
        <v>74290</v>
      </c>
      <c r="F115" s="12">
        <f>VLOOKUP(A115,[5]Лист1!$A:$E,COLUMN([5]Лист1!$C$4),0)</f>
        <v>0</v>
      </c>
      <c r="G115" s="12">
        <f>VLOOKUP(A115,[5]Лист1!$A:$E,COLUMN([5]Лист1!$D$526),0)</f>
        <v>0</v>
      </c>
      <c r="H115" s="12">
        <f>VLOOKUP(A115,[6]Лист1!$A:$E,COLUMN([6]Лист1!$C$4),0)</f>
        <v>0</v>
      </c>
      <c r="I115" s="12">
        <f>VLOOKUP(A115,[7]Лист1!$A:$E,COLUMN([7]Лист1!$C$4),0)</f>
        <v>0</v>
      </c>
    </row>
    <row r="116" spans="1:9">
      <c r="A116" s="12" t="s">
        <v>2448</v>
      </c>
      <c r="C116" s="12" t="s">
        <v>2448</v>
      </c>
      <c r="D116" s="132"/>
      <c r="E116" s="133"/>
      <c r="F116" s="12">
        <f>VLOOKUP(A116,[5]Лист1!$A:$E,COLUMN([5]Лист1!$C$4),0)</f>
        <v>0</v>
      </c>
      <c r="G116" s="12">
        <f>VLOOKUP(A116,[5]Лист1!$A:$E,COLUMN([5]Лист1!$D$526),0)</f>
        <v>0</v>
      </c>
      <c r="H116" s="12">
        <f>VLOOKUP(A116,[6]Лист1!$A:$E,COLUMN([6]Лист1!$C$4),0)</f>
        <v>0</v>
      </c>
      <c r="I116" s="12">
        <f>VLOOKUP(A116,[7]Лист1!$A:$E,COLUMN([7]Лист1!$C$4),0)</f>
        <v>0</v>
      </c>
    </row>
    <row r="117" spans="1:9">
      <c r="A117" s="12" t="s">
        <v>2449</v>
      </c>
      <c r="C117" s="12" t="s">
        <v>2449</v>
      </c>
      <c r="D117" s="132" t="str">
        <f t="shared" si="13"/>
        <v>KSGHA70HZRN1 / KSRHA70HZRN1</v>
      </c>
      <c r="E117" s="133">
        <f>VLOOKUP(A117,[27]RAC!$A:$K,COLUMN([27]RAC!$K$12),0)</f>
        <v>95190</v>
      </c>
      <c r="F117" s="12">
        <f>VLOOKUP(A117,[5]Лист1!$A:$E,COLUMN([5]Лист1!$C$4),0)</f>
        <v>0</v>
      </c>
      <c r="G117" s="12">
        <f>VLOOKUP(A117,[5]Лист1!$A:$E,COLUMN([5]Лист1!$D$526),0)</f>
        <v>0</v>
      </c>
      <c r="H117" s="12">
        <f>VLOOKUP(A117,[6]Лист1!$A:$E,COLUMN([6]Лист1!$C$4),0)</f>
        <v>0</v>
      </c>
      <c r="I117" s="12">
        <f>VLOOKUP(A117,[7]Лист1!$A:$E,COLUMN([7]Лист1!$C$4),0)</f>
        <v>0</v>
      </c>
    </row>
    <row r="118" spans="1:9">
      <c r="A118" s="12" t="s">
        <v>2450</v>
      </c>
      <c r="C118" s="12" t="s">
        <v>2450</v>
      </c>
      <c r="D118" s="132"/>
      <c r="E118" s="133"/>
      <c r="F118" s="12">
        <f>VLOOKUP(A118,[5]Лист1!$A:$E,COLUMN([5]Лист1!$C$4),0)</f>
        <v>0</v>
      </c>
      <c r="G118" s="12">
        <f>VLOOKUP(A118,[5]Лист1!$A:$E,COLUMN([5]Лист1!$D$526),0)</f>
        <v>0</v>
      </c>
      <c r="H118" s="12">
        <f>VLOOKUP(A118,[6]Лист1!$A:$E,COLUMN([6]Лист1!$C$4),0)</f>
        <v>0</v>
      </c>
      <c r="I118" s="12">
        <f>VLOOKUP(A118,[7]Лист1!$A:$E,COLUMN([7]Лист1!$C$4),0)</f>
        <v>0</v>
      </c>
    </row>
    <row r="119" spans="1:9">
      <c r="A119" s="130" t="s">
        <v>2471</v>
      </c>
      <c r="B119" s="130"/>
      <c r="C119" s="130"/>
      <c r="D119" s="130"/>
      <c r="E119" s="130"/>
      <c r="F119" s="130"/>
      <c r="G119" s="130"/>
    </row>
    <row r="120" spans="1:9">
      <c r="A120" s="12" t="s">
        <v>2451</v>
      </c>
      <c r="C120" s="12" t="s">
        <v>2451</v>
      </c>
      <c r="D120" s="132" t="str">
        <f t="shared" ref="D120:D128" si="14">_xlfn.CONCAT(C120," / ",C121)</f>
        <v>KSGAT21HZRN1 / KSRAT21HZRN1</v>
      </c>
      <c r="E120" s="133">
        <f>VLOOKUP(A120,[27]RAC!$A:$K,COLUMN([27]RAC!$K$12),0)</f>
        <v>35490</v>
      </c>
      <c r="F120" s="12">
        <f>VLOOKUP(A120,[5]Лист1!$A:$E,COLUMN([5]Лист1!$C$4),0)</f>
        <v>0</v>
      </c>
      <c r="G120" s="12">
        <f>VLOOKUP(A120,[5]Лист1!$A:$E,COLUMN([5]Лист1!$D$526),0)</f>
        <v>0</v>
      </c>
      <c r="H120" s="12">
        <f>VLOOKUP(A120,[6]Лист1!$A:$E,COLUMN([6]Лист1!$C$4),0)</f>
        <v>0</v>
      </c>
      <c r="I120" s="12">
        <f>VLOOKUP(A120,[7]Лист1!$A:$E,COLUMN([7]Лист1!$C$4),0)</f>
        <v>0</v>
      </c>
    </row>
    <row r="121" spans="1:9">
      <c r="A121" s="12" t="s">
        <v>2452</v>
      </c>
      <c r="C121" s="12" t="s">
        <v>2452</v>
      </c>
      <c r="D121" s="132"/>
      <c r="E121" s="133"/>
      <c r="F121" s="12">
        <f>VLOOKUP(A121,[5]Лист1!$A:$E,COLUMN([5]Лист1!$C$4),0)</f>
        <v>0</v>
      </c>
      <c r="G121" s="12">
        <f>VLOOKUP(A121,[5]Лист1!$A:$E,COLUMN([5]Лист1!$D$526),0)</f>
        <v>1</v>
      </c>
      <c r="H121" s="12">
        <f>VLOOKUP(A121,[6]Лист1!$A:$E,COLUMN([6]Лист1!$C$4),0)</f>
        <v>0</v>
      </c>
      <c r="I121" s="12">
        <f>VLOOKUP(A121,[7]Лист1!$A:$E,COLUMN([7]Лист1!$C$4),0)</f>
        <v>1</v>
      </c>
    </row>
    <row r="122" spans="1:9">
      <c r="A122" s="12" t="s">
        <v>2453</v>
      </c>
      <c r="C122" s="12" t="s">
        <v>2453</v>
      </c>
      <c r="D122" s="132" t="str">
        <f t="shared" si="14"/>
        <v>KSGAT26HZRN1 / KSRAT26HZRN1</v>
      </c>
      <c r="E122" s="133">
        <f>VLOOKUP(A122,[27]RAC!$A:$K,COLUMN([27]RAC!$K$12),0)</f>
        <v>38090</v>
      </c>
      <c r="F122" s="12">
        <f>VLOOKUP(A122,[5]Лист1!$A:$E,COLUMN([5]Лист1!$C$4),0)</f>
        <v>13</v>
      </c>
      <c r="G122" s="12">
        <f>VLOOKUP(A122,[5]Лист1!$A:$E,COLUMN([5]Лист1!$D$526),0)</f>
        <v>0</v>
      </c>
      <c r="H122" s="12">
        <f>VLOOKUP(A122,[6]Лист1!$A:$E,COLUMN([6]Лист1!$C$4),0)</f>
        <v>0</v>
      </c>
      <c r="I122" s="12">
        <f>VLOOKUP(A122,[7]Лист1!$A:$E,COLUMN([7]Лист1!$C$4),0)</f>
        <v>0</v>
      </c>
    </row>
    <row r="123" spans="1:9">
      <c r="A123" s="12" t="s">
        <v>2454</v>
      </c>
      <c r="C123" s="12" t="s">
        <v>2454</v>
      </c>
      <c r="D123" s="132"/>
      <c r="E123" s="133"/>
      <c r="F123" s="12">
        <f>VLOOKUP(A123,[5]Лист1!$A:$E,COLUMN([5]Лист1!$C$4),0)</f>
        <v>13</v>
      </c>
      <c r="G123" s="12">
        <f>VLOOKUP(A123,[5]Лист1!$A:$E,COLUMN([5]Лист1!$D$526),0)</f>
        <v>0</v>
      </c>
      <c r="H123" s="12">
        <f>VLOOKUP(A123,[6]Лист1!$A:$E,COLUMN([6]Лист1!$C$4),0)</f>
        <v>0</v>
      </c>
      <c r="I123" s="12">
        <f>VLOOKUP(A123,[7]Лист1!$A:$E,COLUMN([7]Лист1!$C$4),0)</f>
        <v>0</v>
      </c>
    </row>
    <row r="124" spans="1:9">
      <c r="A124" s="12" t="s">
        <v>2455</v>
      </c>
      <c r="C124" s="12" t="s">
        <v>2455</v>
      </c>
      <c r="D124" s="132" t="str">
        <f t="shared" si="14"/>
        <v>KSGAT35HZRN1 / KSRAT35HZRN1</v>
      </c>
      <c r="E124" s="133">
        <f>VLOOKUP(A124,[27]RAC!$A:$K,COLUMN([27]RAC!$K$12),0)</f>
        <v>43790</v>
      </c>
      <c r="F124" s="12">
        <f>VLOOKUP(A124,[5]Лист1!$A:$E,COLUMN([5]Лист1!$C$4),0)</f>
        <v>8</v>
      </c>
      <c r="G124" s="12">
        <f>VLOOKUP(A124,[5]Лист1!$A:$E,COLUMN([5]Лист1!$D$526),0)</f>
        <v>2</v>
      </c>
      <c r="H124" s="12">
        <f>VLOOKUP(A124,[6]Лист1!$A:$E,COLUMN([6]Лист1!$C$4),0)</f>
        <v>0</v>
      </c>
      <c r="I124" s="12">
        <f>VLOOKUP(A124,[7]Лист1!$A:$E,COLUMN([7]Лист1!$C$4),0)</f>
        <v>2</v>
      </c>
    </row>
    <row r="125" spans="1:9">
      <c r="A125" s="12" t="s">
        <v>2456</v>
      </c>
      <c r="C125" s="12" t="s">
        <v>2456</v>
      </c>
      <c r="D125" s="132"/>
      <c r="E125" s="133"/>
      <c r="F125" s="12">
        <f>VLOOKUP(A125,[5]Лист1!$A:$E,COLUMN([5]Лист1!$C$4),0)</f>
        <v>8</v>
      </c>
      <c r="G125" s="12">
        <f>VLOOKUP(A125,[5]Лист1!$A:$E,COLUMN([5]Лист1!$D$526),0)</f>
        <v>2</v>
      </c>
      <c r="H125" s="12">
        <f>VLOOKUP(A125,[6]Лист1!$A:$E,COLUMN([6]Лист1!$C$4),0)</f>
        <v>0</v>
      </c>
      <c r="I125" s="12">
        <f>VLOOKUP(A125,[7]Лист1!$A:$E,COLUMN([7]Лист1!$C$4),0)</f>
        <v>2</v>
      </c>
    </row>
    <row r="126" spans="1:9">
      <c r="A126" s="12" t="s">
        <v>2457</v>
      </c>
      <c r="C126" s="12" t="s">
        <v>2457</v>
      </c>
      <c r="D126" s="132" t="str">
        <f t="shared" si="14"/>
        <v>KSGAT50HZRN1 / KSRAT50HZRN1</v>
      </c>
      <c r="E126" s="133">
        <f>VLOOKUP(A126,[27]RAC!$A:$K,COLUMN([27]RAC!$K$12),0)</f>
        <v>74290</v>
      </c>
      <c r="F126" s="12">
        <f>VLOOKUP(A126,[5]Лист1!$A:$E,COLUMN([5]Лист1!$C$4),0)</f>
        <v>7</v>
      </c>
      <c r="G126" s="12">
        <f>VLOOKUP(A126,[5]Лист1!$A:$E,COLUMN([5]Лист1!$D$526),0)</f>
        <v>1</v>
      </c>
      <c r="H126" s="12">
        <f>VLOOKUP(A126,[6]Лист1!$A:$E,COLUMN([6]Лист1!$C$4),0)</f>
        <v>0</v>
      </c>
      <c r="I126" s="12">
        <f>VLOOKUP(A126,[7]Лист1!$A:$E,COLUMN([7]Лист1!$C$4),0)</f>
        <v>0</v>
      </c>
    </row>
    <row r="127" spans="1:9">
      <c r="A127" s="12" t="s">
        <v>2458</v>
      </c>
      <c r="C127" s="12" t="s">
        <v>2458</v>
      </c>
      <c r="D127" s="132"/>
      <c r="E127" s="133"/>
      <c r="F127" s="12">
        <f>VLOOKUP(A127,[5]Лист1!$A:$E,COLUMN([5]Лист1!$C$4),0)</f>
        <v>7</v>
      </c>
      <c r="G127" s="12">
        <f>VLOOKUP(A127,[5]Лист1!$A:$E,COLUMN([5]Лист1!$D$526),0)</f>
        <v>1</v>
      </c>
      <c r="H127" s="12">
        <f>VLOOKUP(A127,[6]Лист1!$A:$E,COLUMN([6]Лист1!$C$4),0)</f>
        <v>0</v>
      </c>
      <c r="I127" s="12">
        <f>VLOOKUP(A127,[7]Лист1!$A:$E,COLUMN([7]Лист1!$C$4),0)</f>
        <v>0</v>
      </c>
    </row>
    <row r="128" spans="1:9">
      <c r="A128" s="12" t="s">
        <v>2459</v>
      </c>
      <c r="C128" s="12" t="s">
        <v>2459</v>
      </c>
      <c r="D128" s="132" t="str">
        <f t="shared" si="14"/>
        <v>KSGAT70HZRN1 / KSRAT70HZRN1</v>
      </c>
      <c r="E128" s="133">
        <f>VLOOKUP(A128,[27]RAC!$A:$K,COLUMN([27]RAC!$K$12),0)</f>
        <v>95190</v>
      </c>
      <c r="F128" s="12">
        <f>VLOOKUP(A128,[5]Лист1!$A:$E,COLUMN([5]Лист1!$C$4),0)</f>
        <v>2</v>
      </c>
      <c r="G128" s="12">
        <f>VLOOKUP(A128,[5]Лист1!$A:$E,COLUMN([5]Лист1!$D$526),0)</f>
        <v>38</v>
      </c>
      <c r="H128" s="12">
        <f>VLOOKUP(A128,[6]Лист1!$A:$E,COLUMN([6]Лист1!$C$4),0)</f>
        <v>0</v>
      </c>
      <c r="I128" s="12">
        <f>VLOOKUP(A128,[7]Лист1!$A:$E,COLUMN([7]Лист1!$C$4),0)</f>
        <v>38</v>
      </c>
    </row>
    <row r="129" spans="1:9">
      <c r="A129" s="12" t="s">
        <v>2460</v>
      </c>
      <c r="C129" s="12" t="s">
        <v>2460</v>
      </c>
      <c r="D129" s="132"/>
      <c r="E129" s="133"/>
      <c r="F129" s="12">
        <f>VLOOKUP(A129,[5]Лист1!$A:$E,COLUMN([5]Лист1!$C$4),0)</f>
        <v>2</v>
      </c>
      <c r="G129" s="12">
        <f>VLOOKUP(A129,[5]Лист1!$A:$E,COLUMN([5]Лист1!$D$526),0)</f>
        <v>47</v>
      </c>
      <c r="H129" s="12">
        <f>VLOOKUP(A129,[6]Лист1!$A:$E,COLUMN([6]Лист1!$C$4),0)</f>
        <v>0</v>
      </c>
      <c r="I129" s="12">
        <f>VLOOKUP(A129,[7]Лист1!$A:$E,COLUMN([7]Лист1!$C$4),0)</f>
        <v>47</v>
      </c>
    </row>
    <row r="130" spans="1:9" s="32" customFormat="1" ht="15.75">
      <c r="A130" s="129" t="s">
        <v>3280</v>
      </c>
      <c r="B130" s="129"/>
      <c r="C130" s="129"/>
      <c r="D130" s="129"/>
      <c r="E130" s="129"/>
      <c r="F130" s="129"/>
    </row>
    <row r="131" spans="1:9" s="32" customFormat="1">
      <c r="A131" s="130" t="s">
        <v>4922</v>
      </c>
      <c r="B131" s="130"/>
      <c r="C131" s="130"/>
      <c r="D131" s="130"/>
      <c r="E131" s="130"/>
      <c r="F131" s="130"/>
      <c r="G131" s="130"/>
    </row>
    <row r="132" spans="1:9">
      <c r="A132" s="32" t="s">
        <v>4829</v>
      </c>
      <c r="C132" s="32" t="s">
        <v>4829</v>
      </c>
      <c r="D132" s="132" t="str">
        <f t="shared" ref="D132:D140" si="15">_xlfn.CONCAT(C132," / ",C133)</f>
        <v>KSGTI21HFAN1 / KSRTI21HFAN1</v>
      </c>
      <c r="E132" s="133">
        <f>VLOOKUP(A132,[27]RAC!$A:$K,COLUMN([27]RAC!$K$12),0)</f>
        <v>30590</v>
      </c>
      <c r="F132" s="32">
        <f>VLOOKUP(A132,[5]Лист1!$A:$E,COLUMN([5]Лист1!$C$4),0)</f>
        <v>0</v>
      </c>
      <c r="G132" s="32">
        <f>VLOOKUP(A132,[5]Лист1!$A:$E,COLUMN([5]Лист1!$D$526),0)</f>
        <v>49</v>
      </c>
      <c r="H132" s="32">
        <f>VLOOKUP(A132,[6]Лист1!$A:$E,COLUMN([6]Лист1!$C$4),0)</f>
        <v>0</v>
      </c>
      <c r="I132" s="32">
        <f>VLOOKUP(A132,[7]Лист1!$A:$E,COLUMN([7]Лист1!$C$4),0)</f>
        <v>0</v>
      </c>
    </row>
    <row r="133" spans="1:9">
      <c r="A133" s="32" t="s">
        <v>4830</v>
      </c>
      <c r="C133" s="32" t="s">
        <v>4830</v>
      </c>
      <c r="D133" s="132"/>
      <c r="E133" s="133"/>
      <c r="F133" s="32">
        <f>VLOOKUP(A133,[5]Лист1!$A:$E,COLUMN([5]Лист1!$C$4),0)</f>
        <v>0</v>
      </c>
      <c r="G133" s="32" t="str">
        <f>VLOOKUP(A133,[5]Лист1!$A:$E,COLUMN([5]Лист1!$D$526),0)</f>
        <v>&gt;50</v>
      </c>
      <c r="H133" s="32">
        <f>VLOOKUP(A133,[6]Лист1!$A:$E,COLUMN([6]Лист1!$C$4),0)</f>
        <v>3</v>
      </c>
      <c r="I133" s="32">
        <f>VLOOKUP(A133,[7]Лист1!$A:$E,COLUMN([7]Лист1!$C$4),0)</f>
        <v>0</v>
      </c>
    </row>
    <row r="134" spans="1:9">
      <c r="A134" s="32" t="s">
        <v>4831</v>
      </c>
      <c r="C134" s="32" t="s">
        <v>4831</v>
      </c>
      <c r="D134" s="132" t="str">
        <f t="shared" si="15"/>
        <v>KSGTI26HFAN1 / KSRTI26HFAN1</v>
      </c>
      <c r="E134" s="133">
        <f>VLOOKUP(A134,[27]RAC!$A:$K,COLUMN([27]RAC!$K$12),0)</f>
        <v>33190</v>
      </c>
      <c r="F134" s="32">
        <f>VLOOKUP(A134,[5]Лист1!$A:$E,COLUMN([5]Лист1!$C$4),0)</f>
        <v>0</v>
      </c>
      <c r="G134" s="32">
        <f>VLOOKUP(A134,[5]Лист1!$A:$E,COLUMN([5]Лист1!$D$526),0)</f>
        <v>0</v>
      </c>
      <c r="H134" s="32">
        <f>VLOOKUP(A134,[6]Лист1!$A:$E,COLUMN([6]Лист1!$C$4),0)</f>
        <v>0</v>
      </c>
      <c r="I134" s="32">
        <f>VLOOKUP(A134,[7]Лист1!$A:$E,COLUMN([7]Лист1!$C$4),0)</f>
        <v>0</v>
      </c>
    </row>
    <row r="135" spans="1:9">
      <c r="A135" s="32" t="s">
        <v>4832</v>
      </c>
      <c r="C135" s="32" t="s">
        <v>4832</v>
      </c>
      <c r="D135" s="132"/>
      <c r="E135" s="133"/>
      <c r="F135" s="32">
        <f>VLOOKUP(A135,[5]Лист1!$A:$E,COLUMN([5]Лист1!$C$4),0)</f>
        <v>7</v>
      </c>
      <c r="G135" s="32">
        <f>VLOOKUP(A135,[5]Лист1!$A:$E,COLUMN([5]Лист1!$D$526),0)</f>
        <v>0</v>
      </c>
      <c r="H135" s="32">
        <f>VLOOKUP(A135,[6]Лист1!$A:$E,COLUMN([6]Лист1!$C$4),0)</f>
        <v>0</v>
      </c>
      <c r="I135" s="32">
        <f>VLOOKUP(A135,[7]Лист1!$A:$E,COLUMN([7]Лист1!$C$4),0)</f>
        <v>0</v>
      </c>
    </row>
    <row r="136" spans="1:9">
      <c r="A136" s="32" t="s">
        <v>4833</v>
      </c>
      <c r="C136" s="32" t="s">
        <v>4833</v>
      </c>
      <c r="D136" s="132" t="str">
        <f t="shared" si="15"/>
        <v>KSGTI35HFAN1 / KSRTI35HFAN1</v>
      </c>
      <c r="E136" s="133">
        <f>VLOOKUP(A136,[27]RAC!$A:$K,COLUMN([27]RAC!$K$12),0)</f>
        <v>42990</v>
      </c>
      <c r="F136" s="32">
        <f>VLOOKUP(A136,[5]Лист1!$A:$E,COLUMN([5]Лист1!$C$4),0)</f>
        <v>0</v>
      </c>
      <c r="G136" s="32">
        <f>VLOOKUP(A136,[5]Лист1!$A:$E,COLUMN([5]Лист1!$D$526),0)</f>
        <v>0</v>
      </c>
      <c r="H136" s="32">
        <f>VLOOKUP(A136,[6]Лист1!$A:$E,COLUMN([6]Лист1!$C$4),0)</f>
        <v>0</v>
      </c>
      <c r="I136" s="32">
        <f>VLOOKUP(A136,[7]Лист1!$A:$E,COLUMN([7]Лист1!$C$4),0)</f>
        <v>0</v>
      </c>
    </row>
    <row r="137" spans="1:9">
      <c r="A137" s="32" t="s">
        <v>4834</v>
      </c>
      <c r="C137" s="32" t="s">
        <v>4834</v>
      </c>
      <c r="D137" s="132"/>
      <c r="E137" s="133"/>
      <c r="F137" s="32">
        <f>VLOOKUP(A137,[5]Лист1!$A:$E,COLUMN([5]Лист1!$C$4),0)</f>
        <v>0</v>
      </c>
      <c r="G137" s="32">
        <f>VLOOKUP(A137,[5]Лист1!$A:$E,COLUMN([5]Лист1!$D$526),0)</f>
        <v>0</v>
      </c>
      <c r="H137" s="32">
        <f>VLOOKUP(A137,[6]Лист1!$A:$E,COLUMN([6]Лист1!$C$4),0)</f>
        <v>0</v>
      </c>
      <c r="I137" s="32">
        <f>VLOOKUP(A137,[7]Лист1!$A:$E,COLUMN([7]Лист1!$C$4),0)</f>
        <v>0</v>
      </c>
    </row>
    <row r="138" spans="1:9">
      <c r="A138" s="32" t="s">
        <v>4835</v>
      </c>
      <c r="C138" s="32" t="s">
        <v>4835</v>
      </c>
      <c r="D138" s="132" t="str">
        <f t="shared" si="15"/>
        <v>KSGTI50HFAN1 / KSRTI50HFAN1</v>
      </c>
      <c r="E138" s="133">
        <f>VLOOKUP(A138,[27]RAC!$A:$K,COLUMN([27]RAC!$K$12),0)</f>
        <v>72790</v>
      </c>
      <c r="F138" s="32">
        <f>VLOOKUP(A138,[5]Лист1!$A:$E,COLUMN([5]Лист1!$C$4),0)</f>
        <v>0</v>
      </c>
      <c r="G138" s="32" t="str">
        <f>VLOOKUP(A138,[5]Лист1!$A:$E,COLUMN([5]Лист1!$D$526),0)</f>
        <v>&gt;50</v>
      </c>
      <c r="H138" s="32">
        <f>VLOOKUP(A138,[6]Лист1!$A:$E,COLUMN([6]Лист1!$C$4),0)</f>
        <v>42</v>
      </c>
      <c r="I138" s="32">
        <f>VLOOKUP(A138,[7]Лист1!$A:$E,COLUMN([7]Лист1!$C$4),0)</f>
        <v>0</v>
      </c>
    </row>
    <row r="139" spans="1:9">
      <c r="A139" s="32" t="s">
        <v>4836</v>
      </c>
      <c r="C139" s="32" t="s">
        <v>4836</v>
      </c>
      <c r="D139" s="132"/>
      <c r="E139" s="133"/>
      <c r="F139" s="32">
        <f>VLOOKUP(A139,[5]Лист1!$A:$E,COLUMN([5]Лист1!$C$4),0)</f>
        <v>0</v>
      </c>
      <c r="G139" s="32" t="str">
        <f>VLOOKUP(A139,[5]Лист1!$A:$E,COLUMN([5]Лист1!$D$526),0)</f>
        <v>&gt;50</v>
      </c>
      <c r="H139" s="32">
        <f>VLOOKUP(A139,[6]Лист1!$A:$E,COLUMN([6]Лист1!$C$4),0)</f>
        <v>41</v>
      </c>
      <c r="I139" s="32">
        <f>VLOOKUP(A139,[7]Лист1!$A:$E,COLUMN([7]Лист1!$C$4),0)</f>
        <v>0</v>
      </c>
    </row>
    <row r="140" spans="1:9">
      <c r="A140" s="32" t="s">
        <v>4837</v>
      </c>
      <c r="C140" s="32" t="s">
        <v>4837</v>
      </c>
      <c r="D140" s="132" t="str">
        <f t="shared" si="15"/>
        <v>KSGTI70HFAN1 / KSRTI70HFAN1</v>
      </c>
      <c r="E140" s="133">
        <f>VLOOKUP(A140,[27]RAC!$A:$K,COLUMN([27]RAC!$K$12),0)</f>
        <v>91990</v>
      </c>
      <c r="F140" s="32">
        <f>VLOOKUP(A140,[5]Лист1!$A:$E,COLUMN([5]Лист1!$C$4),0)</f>
        <v>0</v>
      </c>
      <c r="G140" s="32">
        <f>VLOOKUP(A140,[5]Лист1!$A:$E,COLUMN([5]Лист1!$D$526),0)</f>
        <v>41</v>
      </c>
      <c r="H140" s="32">
        <f>VLOOKUP(A140,[6]Лист1!$A:$E,COLUMN([6]Лист1!$C$4),0)</f>
        <v>41</v>
      </c>
      <c r="I140" s="32">
        <f>VLOOKUP(A140,[7]Лист1!$A:$E,COLUMN([7]Лист1!$C$4),0)</f>
        <v>0</v>
      </c>
    </row>
    <row r="141" spans="1:9">
      <c r="A141" s="32" t="s">
        <v>4838</v>
      </c>
      <c r="C141" s="32" t="s">
        <v>4838</v>
      </c>
      <c r="D141" s="132"/>
      <c r="E141" s="133"/>
      <c r="F141" s="32">
        <f>VLOOKUP(A141,[5]Лист1!$A:$E,COLUMN([5]Лист1!$C$4),0)</f>
        <v>0</v>
      </c>
      <c r="G141" s="32">
        <f>VLOOKUP(A141,[5]Лист1!$A:$E,COLUMN([5]Лист1!$D$526),0)</f>
        <v>40</v>
      </c>
      <c r="H141" s="32">
        <f>VLOOKUP(A141,[6]Лист1!$A:$E,COLUMN([6]Лист1!$C$4),0)</f>
        <v>40</v>
      </c>
      <c r="I141" s="32">
        <f>VLOOKUP(A141,[7]Лист1!$A:$E,COLUMN([7]Лист1!$C$4),0)</f>
        <v>0</v>
      </c>
    </row>
    <row r="142" spans="1:9">
      <c r="A142" s="130" t="s">
        <v>4923</v>
      </c>
      <c r="B142" s="130"/>
      <c r="C142" s="130"/>
      <c r="D142" s="130"/>
      <c r="E142" s="130"/>
      <c r="F142" s="130"/>
      <c r="G142" s="130"/>
    </row>
    <row r="143" spans="1:9">
      <c r="A143" s="32" t="s">
        <v>4839</v>
      </c>
      <c r="C143" s="32" t="s">
        <v>4839</v>
      </c>
      <c r="D143" s="132" t="str">
        <f t="shared" ref="D143:D151" si="16">_xlfn.CONCAT(C143," / ",C144)</f>
        <v>KSGKU21HFRN1 / KSRKU21HFRN1</v>
      </c>
      <c r="E143" s="133">
        <f>VLOOKUP(A143,[27]RAC!$A:$K,COLUMN([27]RAC!$K$12),0)</f>
        <v>30090</v>
      </c>
      <c r="F143" s="32">
        <f>VLOOKUP(A143,[5]Лист1!$A:$E,COLUMN([5]Лист1!$C$4),0)</f>
        <v>4</v>
      </c>
      <c r="G143" s="32">
        <f>VLOOKUP(A143,[5]Лист1!$A:$E,COLUMN([5]Лист1!$D$526),0)</f>
        <v>0</v>
      </c>
      <c r="H143" s="32">
        <f>VLOOKUP(A143,[6]Лист1!$A:$E,COLUMN([6]Лист1!$C$4),0)</f>
        <v>0</v>
      </c>
      <c r="I143" s="32">
        <f>VLOOKUP(A143,[7]Лист1!$A:$E,COLUMN([7]Лист1!$C$4),0)</f>
        <v>0</v>
      </c>
    </row>
    <row r="144" spans="1:9">
      <c r="A144" s="32" t="s">
        <v>4840</v>
      </c>
      <c r="C144" s="32" t="s">
        <v>4840</v>
      </c>
      <c r="D144" s="132"/>
      <c r="E144" s="133"/>
      <c r="F144" s="32">
        <f>VLOOKUP(A144,[5]Лист1!$A:$E,COLUMN([5]Лист1!$C$4),0)</f>
        <v>4</v>
      </c>
      <c r="G144" s="32">
        <f>VLOOKUP(A144,[5]Лист1!$A:$E,COLUMN([5]Лист1!$D$526),0)</f>
        <v>0</v>
      </c>
      <c r="H144" s="32">
        <f>VLOOKUP(A144,[6]Лист1!$A:$E,COLUMN([6]Лист1!$C$4),0)</f>
        <v>0</v>
      </c>
      <c r="I144" s="32">
        <f>VLOOKUP(A144,[7]Лист1!$A:$E,COLUMN([7]Лист1!$C$4),0)</f>
        <v>0</v>
      </c>
    </row>
    <row r="145" spans="1:9">
      <c r="A145" s="32" t="s">
        <v>4841</v>
      </c>
      <c r="C145" s="32" t="s">
        <v>4841</v>
      </c>
      <c r="D145" s="132" t="str">
        <f t="shared" si="16"/>
        <v>KSGKU26HFRN1 / KSRKU26HFRN1</v>
      </c>
      <c r="E145" s="133">
        <f>VLOOKUP(A145,[27]RAC!$A:$K,COLUMN([27]RAC!$K$12),0)</f>
        <v>32790</v>
      </c>
      <c r="F145" s="32">
        <f>VLOOKUP(A145,[5]Лист1!$A:$E,COLUMN([5]Лист1!$C$4),0)</f>
        <v>39</v>
      </c>
      <c r="G145" s="32" t="str">
        <f>VLOOKUP(A145,[5]Лист1!$A:$E,COLUMN([5]Лист1!$D$526),0)</f>
        <v>&gt;50</v>
      </c>
      <c r="H145" s="32">
        <f>VLOOKUP(A145,[6]Лист1!$A:$E,COLUMN([6]Лист1!$C$4),0)</f>
        <v>0</v>
      </c>
      <c r="I145" s="32">
        <f>VLOOKUP(A145,[7]Лист1!$A:$E,COLUMN([7]Лист1!$C$4),0)</f>
        <v>0</v>
      </c>
    </row>
    <row r="146" spans="1:9">
      <c r="A146" s="32" t="s">
        <v>4842</v>
      </c>
      <c r="C146" s="32" t="s">
        <v>4842</v>
      </c>
      <c r="D146" s="132"/>
      <c r="E146" s="133"/>
      <c r="F146" s="32">
        <f>VLOOKUP(A146,[5]Лист1!$A:$E,COLUMN([5]Лист1!$C$4),0)</f>
        <v>39</v>
      </c>
      <c r="G146" s="32" t="str">
        <f>VLOOKUP(A146,[5]Лист1!$A:$E,COLUMN([5]Лист1!$D$526),0)</f>
        <v>&gt;50</v>
      </c>
      <c r="H146" s="32">
        <f>VLOOKUP(A146,[6]Лист1!$A:$E,COLUMN([6]Лист1!$C$4),0)</f>
        <v>0</v>
      </c>
      <c r="I146" s="32">
        <f>VLOOKUP(A146,[7]Лист1!$A:$E,COLUMN([7]Лист1!$C$4),0)</f>
        <v>0</v>
      </c>
    </row>
    <row r="147" spans="1:9">
      <c r="A147" s="32" t="s">
        <v>4843</v>
      </c>
      <c r="C147" s="32" t="s">
        <v>4843</v>
      </c>
      <c r="D147" s="132" t="str">
        <f t="shared" si="16"/>
        <v>KSGKU35HFRN1 / KSRKU35HFRN1</v>
      </c>
      <c r="E147" s="133">
        <f>VLOOKUP(A147,[27]RAC!$A:$K,COLUMN([27]RAC!$K$12),0)</f>
        <v>42090</v>
      </c>
      <c r="F147" s="32">
        <f>VLOOKUP(A147,[5]Лист1!$A:$E,COLUMN([5]Лист1!$C$4),0)</f>
        <v>0</v>
      </c>
      <c r="G147" s="32">
        <f>VLOOKUP(A147,[5]Лист1!$A:$E,COLUMN([5]Лист1!$D$526),0)</f>
        <v>0</v>
      </c>
      <c r="H147" s="32">
        <f>VLOOKUP(A147,[6]Лист1!$A:$E,COLUMN([6]Лист1!$C$4),0)</f>
        <v>0</v>
      </c>
      <c r="I147" s="32">
        <f>VLOOKUP(A147,[7]Лист1!$A:$E,COLUMN([7]Лист1!$C$4),0)</f>
        <v>0</v>
      </c>
    </row>
    <row r="148" spans="1:9">
      <c r="A148" s="32" t="s">
        <v>4844</v>
      </c>
      <c r="C148" s="32" t="s">
        <v>4844</v>
      </c>
      <c r="D148" s="132"/>
      <c r="E148" s="133"/>
      <c r="F148" s="32">
        <f>VLOOKUP(A148,[5]Лист1!$A:$E,COLUMN([5]Лист1!$C$4),0)</f>
        <v>0</v>
      </c>
      <c r="G148" s="32">
        <f>VLOOKUP(A148,[5]Лист1!$A:$E,COLUMN([5]Лист1!$D$526),0)</f>
        <v>0</v>
      </c>
      <c r="H148" s="32">
        <f>VLOOKUP(A148,[6]Лист1!$A:$E,COLUMN([6]Лист1!$C$4),0)</f>
        <v>0</v>
      </c>
      <c r="I148" s="32">
        <f>VLOOKUP(A148,[7]Лист1!$A:$E,COLUMN([7]Лист1!$C$4),0)</f>
        <v>0</v>
      </c>
    </row>
    <row r="149" spans="1:9">
      <c r="A149" s="32" t="s">
        <v>4845</v>
      </c>
      <c r="C149" s="32" t="s">
        <v>4845</v>
      </c>
      <c r="D149" s="132" t="str">
        <f t="shared" si="16"/>
        <v>KSGKU53HFRN1 / KSRKU53HFRN1</v>
      </c>
      <c r="E149" s="133">
        <f>VLOOKUP(A149,[27]RAC!$A:$K,COLUMN([27]RAC!$K$12),0)</f>
        <v>71590</v>
      </c>
      <c r="F149" s="32">
        <f>VLOOKUP(A149,[5]Лист1!$A:$E,COLUMN([5]Лист1!$C$4),0)</f>
        <v>13</v>
      </c>
      <c r="G149" s="32" t="str">
        <f>VLOOKUP(A149,[5]Лист1!$A:$E,COLUMN([5]Лист1!$D$526),0)</f>
        <v>&gt;50</v>
      </c>
      <c r="H149" s="32">
        <f>VLOOKUP(A149,[6]Лист1!$A:$E,COLUMN([6]Лист1!$C$4),0)</f>
        <v>0</v>
      </c>
      <c r="I149" s="32">
        <f>VLOOKUP(A149,[7]Лист1!$A:$E,COLUMN([7]Лист1!$C$4),0)</f>
        <v>0</v>
      </c>
    </row>
    <row r="150" spans="1:9">
      <c r="A150" s="32" t="s">
        <v>4846</v>
      </c>
      <c r="C150" s="32" t="s">
        <v>4846</v>
      </c>
      <c r="D150" s="132"/>
      <c r="E150" s="133"/>
      <c r="F150" s="32">
        <f>VLOOKUP(A150,[5]Лист1!$A:$E,COLUMN([5]Лист1!$C$4),0)</f>
        <v>13</v>
      </c>
      <c r="G150" s="32" t="str">
        <f>VLOOKUP(A150,[5]Лист1!$A:$E,COLUMN([5]Лист1!$D$526),0)</f>
        <v>&gt;50</v>
      </c>
      <c r="H150" s="32">
        <f>VLOOKUP(A150,[6]Лист1!$A:$E,COLUMN([6]Лист1!$C$4),0)</f>
        <v>0</v>
      </c>
      <c r="I150" s="32">
        <f>VLOOKUP(A150,[7]Лист1!$A:$E,COLUMN([7]Лист1!$C$4),0)</f>
        <v>0</v>
      </c>
    </row>
    <row r="151" spans="1:9">
      <c r="A151" s="32" t="s">
        <v>4847</v>
      </c>
      <c r="C151" s="32" t="s">
        <v>4847</v>
      </c>
      <c r="D151" s="132" t="str">
        <f t="shared" si="16"/>
        <v>KSGKU70HFRN1 / KSRKU70HFRN1</v>
      </c>
      <c r="E151" s="133">
        <f>VLOOKUP(A151,[27]RAC!$A:$K,COLUMN([27]RAC!$K$12),0)</f>
        <v>90190</v>
      </c>
      <c r="F151" s="32">
        <f>VLOOKUP(A151,[5]Лист1!$A:$E,COLUMN([5]Лист1!$C$4),0)</f>
        <v>0</v>
      </c>
      <c r="G151" s="32">
        <f>VLOOKUP(A151,[5]Лист1!$A:$E,COLUMN([5]Лист1!$D$526),0)</f>
        <v>0</v>
      </c>
      <c r="H151" s="32">
        <f>VLOOKUP(A151,[6]Лист1!$A:$E,COLUMN([6]Лист1!$C$4),0)</f>
        <v>0</v>
      </c>
      <c r="I151" s="32">
        <f>VLOOKUP(A151,[7]Лист1!$A:$E,COLUMN([7]Лист1!$C$4),0)</f>
        <v>0</v>
      </c>
    </row>
    <row r="152" spans="1:9">
      <c r="A152" s="32" t="s">
        <v>4848</v>
      </c>
      <c r="C152" s="32" t="s">
        <v>4848</v>
      </c>
      <c r="D152" s="132"/>
      <c r="E152" s="133"/>
      <c r="F152" s="32">
        <f>VLOOKUP(A152,[5]Лист1!$A:$E,COLUMN([5]Лист1!$C$4),0)</f>
        <v>0</v>
      </c>
      <c r="G152" s="32">
        <f>VLOOKUP(A152,[5]Лист1!$A:$E,COLUMN([5]Лист1!$D$526),0)</f>
        <v>0</v>
      </c>
      <c r="H152" s="32">
        <f>VLOOKUP(A152,[6]Лист1!$A:$E,COLUMN([6]Лист1!$C$4),0)</f>
        <v>0</v>
      </c>
      <c r="I152" s="32">
        <f>VLOOKUP(A152,[7]Лист1!$A:$E,COLUMN([7]Лист1!$C$4),0)</f>
        <v>0</v>
      </c>
    </row>
    <row r="153" spans="1:9">
      <c r="A153" s="130" t="s">
        <v>4924</v>
      </c>
      <c r="B153" s="130"/>
      <c r="C153" s="130"/>
      <c r="D153" s="130"/>
      <c r="E153" s="130"/>
      <c r="F153" s="130"/>
      <c r="G153" s="130"/>
    </row>
    <row r="154" spans="1:9">
      <c r="A154" s="32" t="s">
        <v>4849</v>
      </c>
      <c r="C154" s="32" t="s">
        <v>4849</v>
      </c>
      <c r="D154" s="132" t="str">
        <f t="shared" ref="D154:D162" si="17">_xlfn.CONCAT(C154," / ",C155)</f>
        <v>KSGA21HFRN1 / KSRA21HFRN1</v>
      </c>
      <c r="E154" s="133">
        <f>VLOOKUP(A154,[27]RAC!$A:$K,COLUMN([27]RAC!$K$12),0)</f>
        <v>27890</v>
      </c>
      <c r="F154" s="32">
        <f>VLOOKUP(A154,[5]Лист1!$A:$E,COLUMN([5]Лист1!$C$4),0)</f>
        <v>14</v>
      </c>
      <c r="G154" s="32">
        <f>VLOOKUP(A154,[5]Лист1!$A:$E,COLUMN([5]Лист1!$D$526),0)</f>
        <v>0</v>
      </c>
      <c r="H154" s="32">
        <f>VLOOKUP(A154,[6]Лист1!$A:$E,COLUMN([6]Лист1!$C$4),0)</f>
        <v>0</v>
      </c>
      <c r="I154" s="32">
        <f>VLOOKUP(A154,[7]Лист1!$A:$E,COLUMN([7]Лист1!$C$4),0)</f>
        <v>0</v>
      </c>
    </row>
    <row r="155" spans="1:9">
      <c r="A155" s="32" t="s">
        <v>4850</v>
      </c>
      <c r="C155" s="32" t="s">
        <v>4850</v>
      </c>
      <c r="D155" s="132"/>
      <c r="E155" s="133"/>
      <c r="F155" s="32">
        <f>VLOOKUP(A155,[5]Лист1!$A:$E,COLUMN([5]Лист1!$C$4),0)</f>
        <v>6</v>
      </c>
      <c r="G155" s="32">
        <f>VLOOKUP(A155,[5]Лист1!$A:$E,COLUMN([5]Лист1!$D$526),0)</f>
        <v>0</v>
      </c>
      <c r="H155" s="32">
        <f>VLOOKUP(A155,[6]Лист1!$A:$E,COLUMN([6]Лист1!$C$4),0)</f>
        <v>0</v>
      </c>
      <c r="I155" s="32">
        <f>VLOOKUP(A155,[7]Лист1!$A:$E,COLUMN([7]Лист1!$C$4),0)</f>
        <v>0</v>
      </c>
    </row>
    <row r="156" spans="1:9">
      <c r="A156" s="32" t="s">
        <v>4851</v>
      </c>
      <c r="C156" s="32" t="s">
        <v>4851</v>
      </c>
      <c r="D156" s="132" t="str">
        <f t="shared" si="17"/>
        <v>KSGA26HFRN1 / KSRA26HFRN1</v>
      </c>
      <c r="E156" s="133">
        <f>VLOOKUP(A156,[27]RAC!$A:$K,COLUMN([27]RAC!$K$12),0)</f>
        <v>30290</v>
      </c>
      <c r="F156" s="32">
        <f>VLOOKUP(A156,[5]Лист1!$A:$E,COLUMN([5]Лист1!$C$4),0)</f>
        <v>0</v>
      </c>
      <c r="G156" s="32">
        <f>VLOOKUP(A156,[5]Лист1!$A:$E,COLUMN([5]Лист1!$D$526),0)</f>
        <v>0</v>
      </c>
      <c r="H156" s="32">
        <f>VLOOKUP(A156,[6]Лист1!$A:$E,COLUMN([6]Лист1!$C$4),0)</f>
        <v>0</v>
      </c>
      <c r="I156" s="32">
        <f>VLOOKUP(A156,[7]Лист1!$A:$E,COLUMN([7]Лист1!$C$4),0)</f>
        <v>0</v>
      </c>
    </row>
    <row r="157" spans="1:9">
      <c r="A157" s="32" t="s">
        <v>4852</v>
      </c>
      <c r="C157" s="32" t="s">
        <v>4852</v>
      </c>
      <c r="D157" s="132"/>
      <c r="E157" s="133"/>
      <c r="F157" s="32">
        <f>VLOOKUP(A157,[5]Лист1!$A:$E,COLUMN([5]Лист1!$C$4),0)</f>
        <v>0</v>
      </c>
      <c r="G157" s="32">
        <f>VLOOKUP(A157,[5]Лист1!$A:$E,COLUMN([5]Лист1!$D$526),0)</f>
        <v>0</v>
      </c>
      <c r="H157" s="32">
        <f>VLOOKUP(A157,[6]Лист1!$A:$E,COLUMN([6]Лист1!$C$4),0)</f>
        <v>0</v>
      </c>
      <c r="I157" s="32">
        <f>VLOOKUP(A157,[7]Лист1!$A:$E,COLUMN([7]Лист1!$C$4),0)</f>
        <v>0</v>
      </c>
    </row>
    <row r="158" spans="1:9">
      <c r="A158" s="32" t="s">
        <v>4853</v>
      </c>
      <c r="C158" s="32" t="s">
        <v>4853</v>
      </c>
      <c r="D158" s="132" t="str">
        <f t="shared" si="17"/>
        <v>KSGA35HFRN1 / KSRA35HFRN1</v>
      </c>
      <c r="E158" s="133">
        <f>VLOOKUP(A158,[27]RAC!$A:$K,COLUMN([27]RAC!$K$12),0)</f>
        <v>38990</v>
      </c>
      <c r="F158" s="32">
        <f>VLOOKUP(A158,[5]Лист1!$A:$E,COLUMN([5]Лист1!$C$4),0)</f>
        <v>0</v>
      </c>
      <c r="G158" s="32">
        <f>VLOOKUP(A158,[5]Лист1!$A:$E,COLUMN([5]Лист1!$D$526),0)</f>
        <v>0</v>
      </c>
      <c r="H158" s="32">
        <f>VLOOKUP(A158,[6]Лист1!$A:$E,COLUMN([6]Лист1!$C$4),0)</f>
        <v>0</v>
      </c>
      <c r="I158" s="32">
        <f>VLOOKUP(A158,[7]Лист1!$A:$E,COLUMN([7]Лист1!$C$4),0)</f>
        <v>0</v>
      </c>
    </row>
    <row r="159" spans="1:9">
      <c r="A159" s="32" t="s">
        <v>4854</v>
      </c>
      <c r="C159" s="32" t="s">
        <v>4854</v>
      </c>
      <c r="D159" s="132"/>
      <c r="E159" s="133"/>
      <c r="F159" s="32">
        <f>VLOOKUP(A159,[5]Лист1!$A:$E,COLUMN([5]Лист1!$C$4),0)</f>
        <v>0</v>
      </c>
      <c r="G159" s="32">
        <f>VLOOKUP(A159,[5]Лист1!$A:$E,COLUMN([5]Лист1!$D$526),0)</f>
        <v>0</v>
      </c>
      <c r="H159" s="32">
        <f>VLOOKUP(A159,[6]Лист1!$A:$E,COLUMN([6]Лист1!$C$4),0)</f>
        <v>0</v>
      </c>
      <c r="I159" s="32">
        <f>VLOOKUP(A159,[7]Лист1!$A:$E,COLUMN([7]Лист1!$C$4),0)</f>
        <v>0</v>
      </c>
    </row>
    <row r="160" spans="1:9">
      <c r="A160" s="32" t="s">
        <v>4855</v>
      </c>
      <c r="C160" s="32" t="s">
        <v>4855</v>
      </c>
      <c r="D160" s="132" t="str">
        <f t="shared" si="17"/>
        <v>KSGA53HFRN1 / KSRA53HFRN1</v>
      </c>
      <c r="E160" s="133">
        <f>VLOOKUP(A160,[27]RAC!$A:$K,COLUMN([27]RAC!$K$12),0)</f>
        <v>66190</v>
      </c>
      <c r="F160" s="32">
        <f>VLOOKUP(A160,[5]Лист1!$A:$E,COLUMN([5]Лист1!$C$4),0)</f>
        <v>0</v>
      </c>
      <c r="G160" s="32">
        <f>VLOOKUP(A160,[5]Лист1!$A:$E,COLUMN([5]Лист1!$D$526),0)</f>
        <v>0</v>
      </c>
      <c r="H160" s="32">
        <f>VLOOKUP(A160,[6]Лист1!$A:$E,COLUMN([6]Лист1!$C$4),0)</f>
        <v>0</v>
      </c>
      <c r="I160" s="32">
        <f>VLOOKUP(A160,[7]Лист1!$A:$E,COLUMN([7]Лист1!$C$4),0)</f>
        <v>0</v>
      </c>
    </row>
    <row r="161" spans="1:9">
      <c r="A161" s="32" t="s">
        <v>4856</v>
      </c>
      <c r="C161" s="32" t="s">
        <v>4856</v>
      </c>
      <c r="D161" s="132"/>
      <c r="E161" s="133"/>
      <c r="F161" s="32">
        <f>VLOOKUP(A161,[5]Лист1!$A:$E,COLUMN([5]Лист1!$C$4),0)</f>
        <v>0</v>
      </c>
      <c r="G161" s="32">
        <f>VLOOKUP(A161,[5]Лист1!$A:$E,COLUMN([5]Лист1!$D$526),0)</f>
        <v>0</v>
      </c>
      <c r="H161" s="32">
        <f>VLOOKUP(A161,[6]Лист1!$A:$E,COLUMN([6]Лист1!$C$4),0)</f>
        <v>0</v>
      </c>
      <c r="I161" s="32">
        <f>VLOOKUP(A161,[7]Лист1!$A:$E,COLUMN([7]Лист1!$C$4),0)</f>
        <v>0</v>
      </c>
    </row>
    <row r="162" spans="1:9">
      <c r="A162" s="32" t="s">
        <v>4857</v>
      </c>
      <c r="C162" s="32" t="s">
        <v>4857</v>
      </c>
      <c r="D162" s="132" t="str">
        <f t="shared" si="17"/>
        <v>KSGA70HFRN1 / KSRA70HFRN1</v>
      </c>
      <c r="E162" s="133">
        <f>VLOOKUP(A162,[27]RAC!$A:$K,COLUMN([27]RAC!$K$12),0)</f>
        <v>83590</v>
      </c>
      <c r="F162" s="32">
        <f>VLOOKUP(A162,[5]Лист1!$A:$E,COLUMN([5]Лист1!$C$4),0)</f>
        <v>0</v>
      </c>
      <c r="G162" s="32">
        <f>VLOOKUP(A162,[5]Лист1!$A:$E,COLUMN([5]Лист1!$D$526),0)</f>
        <v>0</v>
      </c>
      <c r="H162" s="32">
        <f>VLOOKUP(A162,[6]Лист1!$A:$E,COLUMN([6]Лист1!$C$4),0)</f>
        <v>0</v>
      </c>
      <c r="I162" s="32">
        <f>VLOOKUP(A162,[7]Лист1!$A:$E,COLUMN([7]Лист1!$C$4),0)</f>
        <v>0</v>
      </c>
    </row>
    <row r="163" spans="1:9">
      <c r="A163" s="32" t="s">
        <v>4858</v>
      </c>
      <c r="C163" s="32" t="s">
        <v>4858</v>
      </c>
      <c r="D163" s="132"/>
      <c r="E163" s="133"/>
      <c r="F163" s="32">
        <f>VLOOKUP(A163,[5]Лист1!$A:$E,COLUMN([5]Лист1!$C$4),0)</f>
        <v>0</v>
      </c>
      <c r="G163" s="32">
        <f>VLOOKUP(A163,[5]Лист1!$A:$E,COLUMN([5]Лист1!$D$526),0)</f>
        <v>0</v>
      </c>
      <c r="H163" s="32">
        <f>VLOOKUP(A163,[6]Лист1!$A:$E,COLUMN([6]Лист1!$C$4),0)</f>
        <v>0</v>
      </c>
      <c r="I163" s="32">
        <f>VLOOKUP(A163,[7]Лист1!$A:$E,COLUMN([7]Лист1!$C$4),0)</f>
        <v>0</v>
      </c>
    </row>
    <row r="164" spans="1:9">
      <c r="A164" s="130" t="s">
        <v>4925</v>
      </c>
      <c r="B164" s="130"/>
      <c r="C164" s="130"/>
      <c r="D164" s="130"/>
      <c r="E164" s="130"/>
      <c r="F164" s="130"/>
      <c r="G164" s="130"/>
    </row>
    <row r="165" spans="1:9">
      <c r="A165" s="32" t="s">
        <v>4859</v>
      </c>
      <c r="C165" s="32" t="s">
        <v>4859</v>
      </c>
      <c r="D165" s="132" t="str">
        <f t="shared" ref="D165:D173" si="18">_xlfn.CONCAT(C165," / ",C166)</f>
        <v>KSGA21HFAN1 / KSRA21HFAN1</v>
      </c>
      <c r="E165" s="133">
        <f>VLOOKUP(A165,[27]RAC!$A:$K,COLUMN([27]RAC!$K$12),0)</f>
        <v>27890</v>
      </c>
      <c r="F165" s="32">
        <f>VLOOKUP(A165,[5]Лист1!$A:$E,COLUMN([5]Лист1!$C$4),0)</f>
        <v>28</v>
      </c>
      <c r="G165" s="32" t="str">
        <f>VLOOKUP(A165,[5]Лист1!$A:$E,COLUMN([5]Лист1!$D$526),0)</f>
        <v>&gt;50</v>
      </c>
      <c r="H165" s="32" t="str">
        <f>VLOOKUP(A165,[6]Лист1!$A:$E,COLUMN([6]Лист1!$C$4),0)</f>
        <v>&gt;50</v>
      </c>
      <c r="I165" s="32">
        <f>VLOOKUP(A165,[7]Лист1!$A:$E,COLUMN([7]Лист1!$C$4),0)</f>
        <v>4</v>
      </c>
    </row>
    <row r="166" spans="1:9">
      <c r="A166" s="32" t="s">
        <v>4860</v>
      </c>
      <c r="C166" s="32" t="s">
        <v>4860</v>
      </c>
      <c r="D166" s="132"/>
      <c r="E166" s="133"/>
      <c r="F166" s="32">
        <f>VLOOKUP(A166,[5]Лист1!$A:$E,COLUMN([5]Лист1!$C$4),0)</f>
        <v>0</v>
      </c>
      <c r="G166" s="32">
        <f>VLOOKUP(A166,[5]Лист1!$A:$E,COLUMN([5]Лист1!$D$526),0)</f>
        <v>0</v>
      </c>
      <c r="H166" s="32">
        <f>VLOOKUP(A166,[6]Лист1!$A:$E,COLUMN([6]Лист1!$C$4),0)</f>
        <v>0</v>
      </c>
      <c r="I166" s="32">
        <f>VLOOKUP(A166,[7]Лист1!$A:$E,COLUMN([7]Лист1!$C$4),0)</f>
        <v>0</v>
      </c>
    </row>
    <row r="167" spans="1:9">
      <c r="A167" s="32" t="s">
        <v>4861</v>
      </c>
      <c r="C167" s="32" t="s">
        <v>4861</v>
      </c>
      <c r="D167" s="132" t="str">
        <f t="shared" si="18"/>
        <v>KSGA26HFAN1 / KSRA26HFAN1</v>
      </c>
      <c r="E167" s="133">
        <f>VLOOKUP(A167,[27]RAC!$A:$K,COLUMN([27]RAC!$K$12),0)</f>
        <v>30290</v>
      </c>
      <c r="F167" s="32">
        <f>VLOOKUP(A167,[5]Лист1!$A:$E,COLUMN([5]Лист1!$C$4),0)</f>
        <v>0</v>
      </c>
      <c r="G167" s="32">
        <f>VLOOKUP(A167,[5]Лист1!$A:$E,COLUMN([5]Лист1!$D$526),0)</f>
        <v>0</v>
      </c>
      <c r="H167" s="32">
        <f>VLOOKUP(A167,[6]Лист1!$A:$E,COLUMN([6]Лист1!$C$4),0)</f>
        <v>0</v>
      </c>
      <c r="I167" s="32">
        <f>VLOOKUP(A167,[7]Лист1!$A:$E,COLUMN([7]Лист1!$C$4),0)</f>
        <v>0</v>
      </c>
    </row>
    <row r="168" spans="1:9">
      <c r="A168" s="32" t="s">
        <v>4862</v>
      </c>
      <c r="C168" s="32" t="s">
        <v>4862</v>
      </c>
      <c r="D168" s="132"/>
      <c r="E168" s="133"/>
      <c r="F168" s="32">
        <f>VLOOKUP(A168,[5]Лист1!$A:$E,COLUMN([5]Лист1!$C$4),0)</f>
        <v>1</v>
      </c>
      <c r="G168" s="32">
        <f>VLOOKUP(A168,[5]Лист1!$A:$E,COLUMN([5]Лист1!$D$526),0)</f>
        <v>1</v>
      </c>
      <c r="H168" s="32">
        <f>VLOOKUP(A168,[6]Лист1!$A:$E,COLUMN([6]Лист1!$C$4),0)</f>
        <v>0</v>
      </c>
      <c r="I168" s="32">
        <f>VLOOKUP(A168,[7]Лист1!$A:$E,COLUMN([7]Лист1!$C$4),0)</f>
        <v>0</v>
      </c>
    </row>
    <row r="169" spans="1:9">
      <c r="A169" s="32" t="s">
        <v>4863</v>
      </c>
      <c r="C169" s="32" t="s">
        <v>4863</v>
      </c>
      <c r="D169" s="132" t="str">
        <f t="shared" si="18"/>
        <v>KSGA35HFAN1 / KSRA35HFAN1</v>
      </c>
      <c r="E169" s="133">
        <f>VLOOKUP(A169,[27]RAC!$A:$K,COLUMN([27]RAC!$K$12),0)</f>
        <v>38990</v>
      </c>
      <c r="F169" s="32">
        <f>VLOOKUP(A169,[5]Лист1!$A:$E,COLUMN([5]Лист1!$C$4),0)</f>
        <v>0</v>
      </c>
      <c r="G169" s="32">
        <f>VLOOKUP(A169,[5]Лист1!$A:$E,COLUMN([5]Лист1!$D$526),0)</f>
        <v>0</v>
      </c>
      <c r="H169" s="32">
        <f>VLOOKUP(A169,[6]Лист1!$A:$E,COLUMN([6]Лист1!$C$4),0)</f>
        <v>0</v>
      </c>
      <c r="I169" s="32">
        <f>VLOOKUP(A169,[7]Лист1!$A:$E,COLUMN([7]Лист1!$C$4),0)</f>
        <v>0</v>
      </c>
    </row>
    <row r="170" spans="1:9">
      <c r="A170" s="32" t="s">
        <v>4864</v>
      </c>
      <c r="C170" s="32" t="s">
        <v>4864</v>
      </c>
      <c r="D170" s="132"/>
      <c r="E170" s="133"/>
      <c r="F170" s="32">
        <f>VLOOKUP(A170,[5]Лист1!$A:$E,COLUMN([5]Лист1!$C$4),0)</f>
        <v>0</v>
      </c>
      <c r="G170" s="32">
        <f>VLOOKUP(A170,[5]Лист1!$A:$E,COLUMN([5]Лист1!$D$526),0)</f>
        <v>0</v>
      </c>
      <c r="H170" s="32">
        <f>VLOOKUP(A170,[6]Лист1!$A:$E,COLUMN([6]Лист1!$C$4),0)</f>
        <v>0</v>
      </c>
      <c r="I170" s="32">
        <f>VLOOKUP(A170,[7]Лист1!$A:$E,COLUMN([7]Лист1!$C$4),0)</f>
        <v>0</v>
      </c>
    </row>
    <row r="171" spans="1:9">
      <c r="A171" s="32" t="s">
        <v>4865</v>
      </c>
      <c r="C171" s="32" t="s">
        <v>4865</v>
      </c>
      <c r="D171" s="132" t="str">
        <f t="shared" si="18"/>
        <v>KSGA53HFAN1 / KSRA53HFAN1</v>
      </c>
      <c r="E171" s="133">
        <f>VLOOKUP(A171,[27]RAC!$A:$K,COLUMN([27]RAC!$K$12),0)</f>
        <v>66190</v>
      </c>
      <c r="F171" s="32">
        <f>VLOOKUP(A171,[5]Лист1!$A:$E,COLUMN([5]Лист1!$C$4),0)</f>
        <v>0</v>
      </c>
      <c r="G171" s="32">
        <f>VLOOKUP(A171,[5]Лист1!$A:$E,COLUMN([5]Лист1!$D$526),0)</f>
        <v>23</v>
      </c>
      <c r="H171" s="32">
        <f>VLOOKUP(A171,[6]Лист1!$A:$E,COLUMN([6]Лист1!$C$4),0)</f>
        <v>16</v>
      </c>
      <c r="I171" s="32">
        <f>VLOOKUP(A171,[7]Лист1!$A:$E,COLUMN([7]Лист1!$C$4),0)</f>
        <v>0</v>
      </c>
    </row>
    <row r="172" spans="1:9">
      <c r="A172" s="32" t="s">
        <v>4866</v>
      </c>
      <c r="C172" s="32" t="s">
        <v>4866</v>
      </c>
      <c r="D172" s="132"/>
      <c r="E172" s="133"/>
      <c r="F172" s="32">
        <f>VLOOKUP(A172,[5]Лист1!$A:$E,COLUMN([5]Лист1!$C$4),0)</f>
        <v>1</v>
      </c>
      <c r="G172" s="32">
        <f>VLOOKUP(A172,[5]Лист1!$A:$E,COLUMN([5]Лист1!$D$526),0)</f>
        <v>6</v>
      </c>
      <c r="H172" s="32">
        <f>VLOOKUP(A172,[6]Лист1!$A:$E,COLUMN([6]Лист1!$C$4),0)</f>
        <v>0</v>
      </c>
      <c r="I172" s="32">
        <f>VLOOKUP(A172,[7]Лист1!$A:$E,COLUMN([7]Лист1!$C$4),0)</f>
        <v>0</v>
      </c>
    </row>
    <row r="173" spans="1:9">
      <c r="A173" s="32" t="s">
        <v>4867</v>
      </c>
      <c r="C173" s="32" t="s">
        <v>4867</v>
      </c>
      <c r="D173" s="132" t="str">
        <f t="shared" si="18"/>
        <v>KSGA70HFAN1 / KSRA70HFAN1</v>
      </c>
      <c r="E173" s="133">
        <f>VLOOKUP(A173,[27]RAC!$A:$K,COLUMN([27]RAC!$K$12),0)</f>
        <v>83590</v>
      </c>
      <c r="F173" s="32">
        <f>VLOOKUP(A173,[5]Лист1!$A:$E,COLUMN([5]Лист1!$C$4),0)</f>
        <v>1</v>
      </c>
      <c r="G173" s="32">
        <f>VLOOKUP(A173,[5]Лист1!$A:$E,COLUMN([5]Лист1!$D$526),0)</f>
        <v>11</v>
      </c>
      <c r="H173" s="32">
        <f>VLOOKUP(A173,[6]Лист1!$A:$E,COLUMN([6]Лист1!$C$4),0)</f>
        <v>3</v>
      </c>
      <c r="I173" s="32">
        <f>VLOOKUP(A173,[7]Лист1!$A:$E,COLUMN([7]Лист1!$C$4),0)</f>
        <v>0</v>
      </c>
    </row>
    <row r="174" spans="1:9">
      <c r="A174" s="32" t="s">
        <v>4868</v>
      </c>
      <c r="C174" s="32" t="s">
        <v>4868</v>
      </c>
      <c r="D174" s="132"/>
      <c r="E174" s="133"/>
      <c r="F174" s="32">
        <f>VLOOKUP(A174,[5]Лист1!$A:$E,COLUMN([5]Лист1!$C$4),0)</f>
        <v>0</v>
      </c>
      <c r="G174" s="32">
        <f>VLOOKUP(A174,[5]Лист1!$A:$E,COLUMN([5]Лист1!$D$526),0)</f>
        <v>0</v>
      </c>
      <c r="H174" s="32">
        <f>VLOOKUP(A174,[6]Лист1!$A:$E,COLUMN([6]Лист1!$C$4),0)</f>
        <v>0</v>
      </c>
      <c r="I174" s="32">
        <f>VLOOKUP(A174,[7]Лист1!$A:$E,COLUMN([7]Лист1!$C$4),0)</f>
        <v>0</v>
      </c>
    </row>
    <row r="175" spans="1:9">
      <c r="A175" s="130" t="s">
        <v>4928</v>
      </c>
      <c r="B175" s="130"/>
      <c r="C175" s="130"/>
      <c r="D175" s="130"/>
      <c r="E175" s="130"/>
      <c r="F175" s="130"/>
      <c r="G175" s="130"/>
    </row>
    <row r="176" spans="1:9">
      <c r="A176" s="32" t="s">
        <v>4879</v>
      </c>
      <c r="C176" s="32" t="s">
        <v>4879</v>
      </c>
      <c r="D176" s="132" t="str">
        <f t="shared" ref="D176:D184" si="19">_xlfn.CONCAT(C176," / ",C177)</f>
        <v>KSGI21HFRN1 / KSRI21HFRN1</v>
      </c>
      <c r="E176" s="133">
        <f>VLOOKUP(A176,[27]RAC!$A:$K,COLUMN([27]RAC!$K$12),0)</f>
        <v>27290</v>
      </c>
      <c r="F176" s="32">
        <f>VLOOKUP(A176,[5]Лист1!$A:$E,COLUMN([5]Лист1!$C$4),0)</f>
        <v>0</v>
      </c>
      <c r="G176" s="32">
        <f>VLOOKUP(A176,[5]Лист1!$A:$E,COLUMN([5]Лист1!$D$526),0)</f>
        <v>0</v>
      </c>
      <c r="H176" s="32">
        <f>VLOOKUP(A176,[6]Лист1!$A:$E,COLUMN([6]Лист1!$C$4),0)</f>
        <v>0</v>
      </c>
      <c r="I176" s="32">
        <f>VLOOKUP(A176,[7]Лист1!$A:$E,COLUMN([7]Лист1!$C$4),0)</f>
        <v>0</v>
      </c>
    </row>
    <row r="177" spans="1:9">
      <c r="A177" s="32" t="s">
        <v>4880</v>
      </c>
      <c r="C177" s="32" t="s">
        <v>4880</v>
      </c>
      <c r="D177" s="132"/>
      <c r="E177" s="133"/>
      <c r="F177" s="32">
        <f>VLOOKUP(A177,[5]Лист1!$A:$E,COLUMN([5]Лист1!$C$4),0)</f>
        <v>0</v>
      </c>
      <c r="G177" s="32">
        <f>VLOOKUP(A177,[5]Лист1!$A:$E,COLUMN([5]Лист1!$D$526),0)</f>
        <v>0</v>
      </c>
      <c r="H177" s="32">
        <f>VLOOKUP(A177,[6]Лист1!$A:$E,COLUMN([6]Лист1!$C$4),0)</f>
        <v>0</v>
      </c>
      <c r="I177" s="32">
        <f>VLOOKUP(A177,[7]Лист1!$A:$E,COLUMN([7]Лист1!$C$4),0)</f>
        <v>0</v>
      </c>
    </row>
    <row r="178" spans="1:9">
      <c r="A178" s="32" t="s">
        <v>4881</v>
      </c>
      <c r="C178" s="32" t="s">
        <v>4881</v>
      </c>
      <c r="D178" s="132" t="str">
        <f t="shared" si="19"/>
        <v>KSGI26HFRN1 / KSRI26HFRN1</v>
      </c>
      <c r="E178" s="133">
        <f>VLOOKUP(A178,[27]RAC!$A:$K,COLUMN([27]RAC!$K$12),0)</f>
        <v>29690</v>
      </c>
      <c r="F178" s="32">
        <f>VLOOKUP(A178,[5]Лист1!$A:$E,COLUMN([5]Лист1!$C$4),0)</f>
        <v>0</v>
      </c>
      <c r="G178" s="32">
        <f>VLOOKUP(A178,[5]Лист1!$A:$E,COLUMN([5]Лист1!$D$526),0)</f>
        <v>0</v>
      </c>
      <c r="H178" s="32">
        <f>VLOOKUP(A178,[6]Лист1!$A:$E,COLUMN([6]Лист1!$C$4),0)</f>
        <v>0</v>
      </c>
      <c r="I178" s="32">
        <f>VLOOKUP(A178,[7]Лист1!$A:$E,COLUMN([7]Лист1!$C$4),0)</f>
        <v>0</v>
      </c>
    </row>
    <row r="179" spans="1:9">
      <c r="A179" s="32" t="s">
        <v>4882</v>
      </c>
      <c r="C179" s="32" t="s">
        <v>4882</v>
      </c>
      <c r="D179" s="132"/>
      <c r="E179" s="133"/>
      <c r="F179" s="32">
        <f>VLOOKUP(A179,[5]Лист1!$A:$E,COLUMN([5]Лист1!$C$4),0)</f>
        <v>0</v>
      </c>
      <c r="G179" s="32">
        <f>VLOOKUP(A179,[5]Лист1!$A:$E,COLUMN([5]Лист1!$D$526),0)</f>
        <v>0</v>
      </c>
      <c r="H179" s="32">
        <f>VLOOKUP(A179,[6]Лист1!$A:$E,COLUMN([6]Лист1!$C$4),0)</f>
        <v>0</v>
      </c>
      <c r="I179" s="32">
        <f>VLOOKUP(A179,[7]Лист1!$A:$E,COLUMN([7]Лист1!$C$4),0)</f>
        <v>0</v>
      </c>
    </row>
    <row r="180" spans="1:9">
      <c r="A180" s="32" t="s">
        <v>4883</v>
      </c>
      <c r="C180" s="32" t="s">
        <v>4883</v>
      </c>
      <c r="D180" s="132" t="str">
        <f t="shared" si="19"/>
        <v>KSGI35HFRN1 / KSRI35HFRN1</v>
      </c>
      <c r="E180" s="133">
        <f>VLOOKUP(A180,[27]RAC!$A:$K,COLUMN([27]RAC!$K$12),0)</f>
        <v>38290</v>
      </c>
      <c r="F180" s="32">
        <f>VLOOKUP(A180,[5]Лист1!$A:$E,COLUMN([5]Лист1!$C$4),0)</f>
        <v>0</v>
      </c>
      <c r="G180" s="32">
        <f>VLOOKUP(A180,[5]Лист1!$A:$E,COLUMN([5]Лист1!$D$526),0)</f>
        <v>15</v>
      </c>
      <c r="H180" s="32">
        <f>VLOOKUP(A180,[6]Лист1!$A:$E,COLUMN([6]Лист1!$C$4),0)</f>
        <v>0</v>
      </c>
      <c r="I180" s="32">
        <f>VLOOKUP(A180,[7]Лист1!$A:$E,COLUMN([7]Лист1!$C$4),0)</f>
        <v>0</v>
      </c>
    </row>
    <row r="181" spans="1:9">
      <c r="A181" s="32" t="s">
        <v>4884</v>
      </c>
      <c r="C181" s="32" t="s">
        <v>4884</v>
      </c>
      <c r="D181" s="132"/>
      <c r="E181" s="133"/>
      <c r="F181" s="32">
        <f>VLOOKUP(A181,[5]Лист1!$A:$E,COLUMN([5]Лист1!$C$4),0)</f>
        <v>0</v>
      </c>
      <c r="G181" s="32">
        <f>VLOOKUP(A181,[5]Лист1!$A:$E,COLUMN([5]Лист1!$D$526),0)</f>
        <v>7</v>
      </c>
      <c r="H181" s="32">
        <f>VLOOKUP(A181,[6]Лист1!$A:$E,COLUMN([6]Лист1!$C$4),0)</f>
        <v>0</v>
      </c>
      <c r="I181" s="32">
        <f>VLOOKUP(A181,[7]Лист1!$A:$E,COLUMN([7]Лист1!$C$4),0)</f>
        <v>0</v>
      </c>
    </row>
    <row r="182" spans="1:9">
      <c r="A182" s="32" t="s">
        <v>4885</v>
      </c>
      <c r="C182" s="32" t="s">
        <v>4885</v>
      </c>
      <c r="D182" s="132" t="str">
        <f t="shared" si="19"/>
        <v>KSGI53HFRN1 / KSRI53HFRN1</v>
      </c>
      <c r="E182" s="133">
        <f>VLOOKUP(A182,[27]RAC!$A:$K,COLUMN([27]RAC!$K$12),0)</f>
        <v>64890</v>
      </c>
      <c r="F182" s="32">
        <f>VLOOKUP(A182,[5]Лист1!$A:$E,COLUMN([5]Лист1!$C$4),0)</f>
        <v>0</v>
      </c>
      <c r="G182" s="32" t="str">
        <f>VLOOKUP(A182,[5]Лист1!$A:$E,COLUMN([5]Лист1!$D$526),0)</f>
        <v>&gt;50</v>
      </c>
      <c r="H182" s="32">
        <f>VLOOKUP(A182,[6]Лист1!$A:$E,COLUMN([6]Лист1!$C$4),0)</f>
        <v>15</v>
      </c>
      <c r="I182" s="32">
        <f>VLOOKUP(A182,[7]Лист1!$A:$E,COLUMN([7]Лист1!$C$4),0)</f>
        <v>0</v>
      </c>
    </row>
    <row r="183" spans="1:9">
      <c r="A183" s="32" t="s">
        <v>4886</v>
      </c>
      <c r="C183" s="32" t="s">
        <v>4886</v>
      </c>
      <c r="D183" s="132"/>
      <c r="E183" s="133"/>
      <c r="F183" s="32">
        <f>VLOOKUP(A183,[5]Лист1!$A:$E,COLUMN([5]Лист1!$C$4),0)</f>
        <v>0</v>
      </c>
      <c r="G183" s="32" t="str">
        <f>VLOOKUP(A183,[5]Лист1!$A:$E,COLUMN([5]Лист1!$D$526),0)</f>
        <v>&gt;50</v>
      </c>
      <c r="H183" s="32">
        <f>VLOOKUP(A183,[6]Лист1!$A:$E,COLUMN([6]Лист1!$C$4),0)</f>
        <v>15</v>
      </c>
      <c r="I183" s="32">
        <f>VLOOKUP(A183,[7]Лист1!$A:$E,COLUMN([7]Лист1!$C$4),0)</f>
        <v>41</v>
      </c>
    </row>
    <row r="184" spans="1:9">
      <c r="A184" s="32" t="s">
        <v>4887</v>
      </c>
      <c r="C184" s="32" t="s">
        <v>4887</v>
      </c>
      <c r="D184" s="132" t="str">
        <f t="shared" si="19"/>
        <v>KSGI70HFRN1 / KSRI70HFRN1</v>
      </c>
      <c r="E184" s="133">
        <f>VLOOKUP(A184,[27]RAC!$A:$K,COLUMN([27]RAC!$K$12),0)</f>
        <v>81790</v>
      </c>
      <c r="F184" s="32">
        <f>VLOOKUP(A184,[5]Лист1!$A:$E,COLUMN([5]Лист1!$C$4),0)</f>
        <v>0</v>
      </c>
      <c r="G184" s="32">
        <f>VLOOKUP(A184,[5]Лист1!$A:$E,COLUMN([5]Лист1!$D$526),0)</f>
        <v>0</v>
      </c>
      <c r="H184" s="32">
        <f>VLOOKUP(A184,[6]Лист1!$A:$E,COLUMN([6]Лист1!$C$4),0)</f>
        <v>0</v>
      </c>
      <c r="I184" s="32">
        <f>VLOOKUP(A184,[7]Лист1!$A:$E,COLUMN([7]Лист1!$C$4),0)</f>
        <v>0</v>
      </c>
    </row>
    <row r="185" spans="1:9">
      <c r="A185" s="32" t="s">
        <v>4888</v>
      </c>
      <c r="C185" s="32" t="s">
        <v>4888</v>
      </c>
      <c r="D185" s="132"/>
      <c r="E185" s="133"/>
      <c r="F185" s="32">
        <f>VLOOKUP(A185,[5]Лист1!$A:$E,COLUMN([5]Лист1!$C$4),0)</f>
        <v>0</v>
      </c>
      <c r="G185" s="32">
        <f>VLOOKUP(A185,[5]Лист1!$A:$E,COLUMN([5]Лист1!$D$526),0)</f>
        <v>0</v>
      </c>
      <c r="H185" s="32">
        <f>VLOOKUP(A185,[6]Лист1!$A:$E,COLUMN([6]Лист1!$C$4),0)</f>
        <v>0</v>
      </c>
      <c r="I185" s="32">
        <f>VLOOKUP(A185,[7]Лист1!$A:$E,COLUMN([7]Лист1!$C$4),0)</f>
        <v>0</v>
      </c>
    </row>
    <row r="186" spans="1:9">
      <c r="A186" s="130" t="s">
        <v>4929</v>
      </c>
      <c r="B186" s="130"/>
      <c r="C186" s="130"/>
      <c r="D186" s="130"/>
      <c r="E186" s="130"/>
      <c r="F186" s="130"/>
      <c r="G186" s="130"/>
    </row>
    <row r="187" spans="1:9">
      <c r="A187" s="32" t="s">
        <v>4889</v>
      </c>
      <c r="C187" s="32" t="s">
        <v>4889</v>
      </c>
      <c r="D187" s="132" t="str">
        <f t="shared" ref="D187:D195" si="20">_xlfn.CONCAT(C187," / ",C188)</f>
        <v>KSGI21HFAN1 / KSRI21HFAN1</v>
      </c>
      <c r="E187" s="133">
        <f>VLOOKUP(A187,[27]RAC!$A:$K,COLUMN([27]RAC!$K$12),0)</f>
        <v>27290</v>
      </c>
      <c r="F187" s="32">
        <f>VLOOKUP(A187,[5]Лист1!$A:$E,COLUMN([5]Лист1!$C$4),0)</f>
        <v>0</v>
      </c>
      <c r="G187" s="32">
        <f>VLOOKUP(A187,[5]Лист1!$A:$E,COLUMN([5]Лист1!$D$526),0)</f>
        <v>0</v>
      </c>
      <c r="H187" s="32">
        <f>VLOOKUP(A187,[6]Лист1!$A:$E,COLUMN([6]Лист1!$C$4),0)</f>
        <v>0</v>
      </c>
      <c r="I187" s="32">
        <f>VLOOKUP(A187,[7]Лист1!$A:$E,COLUMN([7]Лист1!$C$4),0)</f>
        <v>0</v>
      </c>
    </row>
    <row r="188" spans="1:9">
      <c r="A188" s="32" t="s">
        <v>4890</v>
      </c>
      <c r="C188" s="32" t="s">
        <v>4890</v>
      </c>
      <c r="D188" s="132"/>
      <c r="E188" s="133"/>
      <c r="F188" s="32">
        <f>VLOOKUP(A188,[5]Лист1!$A:$E,COLUMN([5]Лист1!$C$4),0)</f>
        <v>1</v>
      </c>
      <c r="G188" s="32">
        <f>VLOOKUP(A188,[5]Лист1!$A:$E,COLUMN([5]Лист1!$D$526),0)</f>
        <v>0</v>
      </c>
      <c r="H188" s="32">
        <f>VLOOKUP(A188,[6]Лист1!$A:$E,COLUMN([6]Лист1!$C$4),0)</f>
        <v>0</v>
      </c>
      <c r="I188" s="32">
        <f>VLOOKUP(A188,[7]Лист1!$A:$E,COLUMN([7]Лист1!$C$4),0)</f>
        <v>0</v>
      </c>
    </row>
    <row r="189" spans="1:9">
      <c r="A189" s="32" t="s">
        <v>4891</v>
      </c>
      <c r="C189" s="32" t="s">
        <v>4891</v>
      </c>
      <c r="D189" s="132" t="str">
        <f t="shared" si="20"/>
        <v>KSGI26HFAN1 / KSRI26HFAN1</v>
      </c>
      <c r="E189" s="133">
        <f>VLOOKUP(A189,[27]RAC!$A:$K,COLUMN([27]RAC!$K$12),0)</f>
        <v>29690</v>
      </c>
      <c r="F189" s="32">
        <f>VLOOKUP(A189,[5]Лист1!$A:$E,COLUMN([5]Лист1!$C$4),0)</f>
        <v>0</v>
      </c>
      <c r="G189" s="32" t="str">
        <f>VLOOKUP(A189,[5]Лист1!$A:$E,COLUMN([5]Лист1!$D$526),0)</f>
        <v>&gt;50</v>
      </c>
      <c r="H189" s="32">
        <f>VLOOKUP(A189,[6]Лист1!$A:$E,COLUMN([6]Лист1!$C$4),0)</f>
        <v>29</v>
      </c>
      <c r="I189" s="32">
        <f>VLOOKUP(A189,[7]Лист1!$A:$E,COLUMN([7]Лист1!$C$4),0)</f>
        <v>0</v>
      </c>
    </row>
    <row r="190" spans="1:9">
      <c r="A190" s="32" t="s">
        <v>4892</v>
      </c>
      <c r="C190" s="32" t="s">
        <v>4892</v>
      </c>
      <c r="D190" s="132"/>
      <c r="E190" s="133"/>
      <c r="F190" s="32">
        <f>VLOOKUP(A190,[5]Лист1!$A:$E,COLUMN([5]Лист1!$C$4),0)</f>
        <v>0</v>
      </c>
      <c r="G190" s="32">
        <f>VLOOKUP(A190,[5]Лист1!$A:$E,COLUMN([5]Лист1!$D$526),0)</f>
        <v>0</v>
      </c>
      <c r="H190" s="32">
        <f>VLOOKUP(A190,[6]Лист1!$A:$E,COLUMN([6]Лист1!$C$4),0)</f>
        <v>0</v>
      </c>
      <c r="I190" s="32">
        <f>VLOOKUP(A190,[7]Лист1!$A:$E,COLUMN([7]Лист1!$C$4),0)</f>
        <v>0</v>
      </c>
    </row>
    <row r="191" spans="1:9">
      <c r="A191" s="32" t="s">
        <v>4893</v>
      </c>
      <c r="C191" s="32" t="s">
        <v>4893</v>
      </c>
      <c r="D191" s="132" t="str">
        <f t="shared" si="20"/>
        <v>KSGI35HFAN1 / KSRI35HFAN1</v>
      </c>
      <c r="E191" s="133">
        <f>VLOOKUP(A191,[27]RAC!$A:$K,COLUMN([27]RAC!$K$12),0)</f>
        <v>38290</v>
      </c>
      <c r="F191" s="32">
        <f>VLOOKUP(A191,[5]Лист1!$A:$E,COLUMN([5]Лист1!$C$4),0)</f>
        <v>0</v>
      </c>
      <c r="G191" s="32" t="str">
        <f>VLOOKUP(A191,[5]Лист1!$A:$E,COLUMN([5]Лист1!$D$526),0)</f>
        <v>&gt;50</v>
      </c>
      <c r="H191" s="32" t="str">
        <f>VLOOKUP(A191,[6]Лист1!$A:$E,COLUMN([6]Лист1!$C$4),0)</f>
        <v>&gt;50</v>
      </c>
      <c r="I191" s="32">
        <f>VLOOKUP(A191,[7]Лист1!$A:$E,COLUMN([7]Лист1!$C$4),0)</f>
        <v>2</v>
      </c>
    </row>
    <row r="192" spans="1:9">
      <c r="A192" s="32" t="s">
        <v>4894</v>
      </c>
      <c r="C192" s="32" t="s">
        <v>4894</v>
      </c>
      <c r="D192" s="132"/>
      <c r="E192" s="133"/>
      <c r="F192" s="32">
        <f>VLOOKUP(A192,[5]Лист1!$A:$E,COLUMN([5]Лист1!$C$4),0)</f>
        <v>0</v>
      </c>
      <c r="G192" s="32">
        <f>VLOOKUP(A192,[5]Лист1!$A:$E,COLUMN([5]Лист1!$D$526),0)</f>
        <v>0</v>
      </c>
      <c r="H192" s="32">
        <f>VLOOKUP(A192,[6]Лист1!$A:$E,COLUMN([6]Лист1!$C$4),0)</f>
        <v>0</v>
      </c>
      <c r="I192" s="32">
        <f>VLOOKUP(A192,[7]Лист1!$A:$E,COLUMN([7]Лист1!$C$4),0)</f>
        <v>0</v>
      </c>
    </row>
    <row r="193" spans="1:9">
      <c r="A193" s="32" t="s">
        <v>4895</v>
      </c>
      <c r="C193" s="32" t="s">
        <v>4895</v>
      </c>
      <c r="D193" s="132" t="str">
        <f t="shared" si="20"/>
        <v>KSGI53HFAN1 / KSRI53HFAN1</v>
      </c>
      <c r="E193" s="133">
        <f>VLOOKUP(A193,[27]RAC!$A:$K,COLUMN([27]RAC!$K$12),0)</f>
        <v>64890</v>
      </c>
      <c r="F193" s="32">
        <f>VLOOKUP(A193,[5]Лист1!$A:$E,COLUMN([5]Лист1!$C$4),0)</f>
        <v>3</v>
      </c>
      <c r="G193" s="32" t="str">
        <f>VLOOKUP(A193,[5]Лист1!$A:$E,COLUMN([5]Лист1!$D$526),0)</f>
        <v>&gt;50</v>
      </c>
      <c r="H193" s="32">
        <f>VLOOKUP(A193,[6]Лист1!$A:$E,COLUMN([6]Лист1!$C$4),0)</f>
        <v>0</v>
      </c>
      <c r="I193" s="32">
        <f>VLOOKUP(A193,[7]Лист1!$A:$E,COLUMN([7]Лист1!$C$4),0)</f>
        <v>0</v>
      </c>
    </row>
    <row r="194" spans="1:9">
      <c r="A194" s="32" t="s">
        <v>4896</v>
      </c>
      <c r="C194" s="32" t="s">
        <v>4896</v>
      </c>
      <c r="D194" s="132"/>
      <c r="E194" s="133"/>
      <c r="F194" s="32">
        <f>VLOOKUP(A194,[5]Лист1!$A:$E,COLUMN([5]Лист1!$C$4),0)</f>
        <v>4</v>
      </c>
      <c r="G194" s="32">
        <f>VLOOKUP(A194,[5]Лист1!$A:$E,COLUMN([5]Лист1!$D$526),0)</f>
        <v>0</v>
      </c>
      <c r="H194" s="32">
        <f>VLOOKUP(A194,[6]Лист1!$A:$E,COLUMN([6]Лист1!$C$4),0)</f>
        <v>0</v>
      </c>
      <c r="I194" s="32">
        <f>VLOOKUP(A194,[7]Лист1!$A:$E,COLUMN([7]Лист1!$C$4),0)</f>
        <v>0</v>
      </c>
    </row>
    <row r="195" spans="1:9">
      <c r="A195" s="32" t="s">
        <v>4897</v>
      </c>
      <c r="C195" s="32" t="s">
        <v>4897</v>
      </c>
      <c r="D195" s="132" t="str">
        <f t="shared" si="20"/>
        <v>KSGI70HFAN1 / KSRI70HFAN1</v>
      </c>
      <c r="E195" s="133">
        <f>VLOOKUP(A195,[27]RAC!$A:$K,COLUMN([27]RAC!$K$12),0)</f>
        <v>81790</v>
      </c>
      <c r="F195" s="32">
        <f>VLOOKUP(A195,[5]Лист1!$A:$E,COLUMN([5]Лист1!$C$4),0)</f>
        <v>4</v>
      </c>
      <c r="G195" s="32">
        <f>VLOOKUP(A195,[5]Лист1!$A:$E,COLUMN([5]Лист1!$D$526),0)</f>
        <v>24</v>
      </c>
      <c r="H195" s="32">
        <f>VLOOKUP(A195,[6]Лист1!$A:$E,COLUMN([6]Лист1!$C$4),0)</f>
        <v>10</v>
      </c>
      <c r="I195" s="32">
        <f>VLOOKUP(A195,[7]Лист1!$A:$E,COLUMN([7]Лист1!$C$4),0)</f>
        <v>0</v>
      </c>
    </row>
    <row r="196" spans="1:9">
      <c r="A196" s="32" t="s">
        <v>4898</v>
      </c>
      <c r="C196" s="32" t="s">
        <v>4898</v>
      </c>
      <c r="D196" s="132"/>
      <c r="E196" s="133"/>
      <c r="F196" s="32">
        <f>VLOOKUP(A196,[5]Лист1!$A:$E,COLUMN([5]Лист1!$C$4),0)</f>
        <v>0</v>
      </c>
      <c r="G196" s="32">
        <f>VLOOKUP(A196,[5]Лист1!$A:$E,COLUMN([5]Лист1!$D$526),0)</f>
        <v>0</v>
      </c>
      <c r="H196" s="32">
        <f>VLOOKUP(A196,[6]Лист1!$A:$E,COLUMN([6]Лист1!$C$4),0)</f>
        <v>0</v>
      </c>
      <c r="I196" s="32">
        <f>VLOOKUP(A196,[7]Лист1!$A:$E,COLUMN([7]Лист1!$C$4),0)</f>
        <v>0</v>
      </c>
    </row>
    <row r="197" spans="1:9">
      <c r="A197" s="130" t="s">
        <v>4930</v>
      </c>
      <c r="B197" s="130"/>
      <c r="C197" s="130"/>
      <c r="D197" s="130"/>
      <c r="E197" s="130"/>
      <c r="F197" s="130"/>
      <c r="G197" s="130"/>
    </row>
    <row r="198" spans="1:9">
      <c r="A198" s="32" t="s">
        <v>4899</v>
      </c>
      <c r="C198" s="32" t="s">
        <v>4899</v>
      </c>
      <c r="D198" s="132" t="str">
        <f t="shared" ref="D198:D206" si="21">_xlfn.CONCAT(C198," / ",C199)</f>
        <v>KSGHA21HFRN1 / KSRHA21HFRN1</v>
      </c>
      <c r="E198" s="133">
        <f>VLOOKUP(A198,[27]RAC!$A:$K,COLUMN([27]RAC!$K$12),0)</f>
        <v>25990</v>
      </c>
      <c r="F198" s="32">
        <f>VLOOKUP(A198,[5]Лист1!$A:$E,COLUMN([5]Лист1!$C$4),0)</f>
        <v>2</v>
      </c>
      <c r="G198" s="32">
        <f>VLOOKUP(A198,[5]Лист1!$A:$E,COLUMN([5]Лист1!$D$526),0)</f>
        <v>16</v>
      </c>
      <c r="H198" s="32">
        <f>VLOOKUP(A198,[6]Лист1!$A:$E,COLUMN([6]Лист1!$C$4),0)</f>
        <v>0</v>
      </c>
      <c r="I198" s="32">
        <f>VLOOKUP(A198,[7]Лист1!$A:$E,COLUMN([7]Лист1!$C$4),0)</f>
        <v>0</v>
      </c>
    </row>
    <row r="199" spans="1:9">
      <c r="A199" s="32" t="s">
        <v>4900</v>
      </c>
      <c r="C199" s="32" t="s">
        <v>4900</v>
      </c>
      <c r="D199" s="132"/>
      <c r="E199" s="133"/>
      <c r="F199" s="32">
        <f>VLOOKUP(A199,[5]Лист1!$A:$E,COLUMN([5]Лист1!$C$4),0)</f>
        <v>2</v>
      </c>
      <c r="G199" s="32">
        <f>VLOOKUP(A199,[5]Лист1!$A:$E,COLUMN([5]Лист1!$D$526),0)</f>
        <v>16</v>
      </c>
      <c r="H199" s="32">
        <f>VLOOKUP(A199,[6]Лист1!$A:$E,COLUMN([6]Лист1!$C$4),0)</f>
        <v>0</v>
      </c>
      <c r="I199" s="32">
        <f>VLOOKUP(A199,[7]Лист1!$A:$E,COLUMN([7]Лист1!$C$4),0)</f>
        <v>0</v>
      </c>
    </row>
    <row r="200" spans="1:9">
      <c r="A200" s="32" t="s">
        <v>4901</v>
      </c>
      <c r="C200" s="32" t="s">
        <v>4901</v>
      </c>
      <c r="D200" s="132" t="str">
        <f t="shared" si="21"/>
        <v>KSGHA26HFRN1 / KSRHA26HFRN1</v>
      </c>
      <c r="E200" s="133">
        <f>VLOOKUP(A200,[27]RAC!$A:$K,COLUMN([27]RAC!$K$12),0)</f>
        <v>27990</v>
      </c>
      <c r="F200" s="32">
        <f>VLOOKUP(A200,[5]Лист1!$A:$E,COLUMN([5]Лист1!$C$4),0)</f>
        <v>4</v>
      </c>
      <c r="G200" s="32">
        <f>VLOOKUP(A200,[5]Лист1!$A:$E,COLUMN([5]Лист1!$D$526),0)</f>
        <v>20</v>
      </c>
      <c r="H200" s="32">
        <f>VLOOKUP(A200,[6]Лист1!$A:$E,COLUMN([6]Лист1!$C$4),0)</f>
        <v>0</v>
      </c>
      <c r="I200" s="32">
        <f>VLOOKUP(A200,[7]Лист1!$A:$E,COLUMN([7]Лист1!$C$4),0)</f>
        <v>0</v>
      </c>
    </row>
    <row r="201" spans="1:9">
      <c r="A201" s="32" t="s">
        <v>4902</v>
      </c>
      <c r="C201" s="32" t="s">
        <v>4902</v>
      </c>
      <c r="D201" s="132"/>
      <c r="E201" s="133"/>
      <c r="F201" s="32">
        <f>VLOOKUP(A201,[5]Лист1!$A:$E,COLUMN([5]Лист1!$C$4),0)</f>
        <v>4</v>
      </c>
      <c r="G201" s="32">
        <f>VLOOKUP(A201,[5]Лист1!$A:$E,COLUMN([5]Лист1!$D$526),0)</f>
        <v>20</v>
      </c>
      <c r="H201" s="32">
        <f>VLOOKUP(A201,[6]Лист1!$A:$E,COLUMN([6]Лист1!$C$4),0)</f>
        <v>0</v>
      </c>
      <c r="I201" s="32">
        <f>VLOOKUP(A201,[7]Лист1!$A:$E,COLUMN([7]Лист1!$C$4),0)</f>
        <v>0</v>
      </c>
    </row>
    <row r="202" spans="1:9">
      <c r="A202" s="32" t="s">
        <v>4903</v>
      </c>
      <c r="C202" s="32" t="s">
        <v>4903</v>
      </c>
      <c r="D202" s="132" t="str">
        <f t="shared" si="21"/>
        <v>KSGHA35HFRN1 / KSRHA35HFRN1</v>
      </c>
      <c r="E202" s="133">
        <f>VLOOKUP(A202,[27]RAC!$A:$K,COLUMN([27]RAC!$K$12),0)</f>
        <v>36390</v>
      </c>
      <c r="F202" s="32">
        <f>VLOOKUP(A202,[5]Лист1!$A:$E,COLUMN([5]Лист1!$C$4),0)</f>
        <v>8</v>
      </c>
      <c r="G202" s="32" t="str">
        <f>VLOOKUP(A202,[5]Лист1!$A:$E,COLUMN([5]Лист1!$D$526),0)</f>
        <v>&gt;50</v>
      </c>
      <c r="H202" s="32">
        <f>VLOOKUP(A202,[6]Лист1!$A:$E,COLUMN([6]Лист1!$C$4),0)</f>
        <v>0</v>
      </c>
      <c r="I202" s="32" t="str">
        <f>VLOOKUP(A202,[7]Лист1!$A:$E,COLUMN([7]Лист1!$C$4),0)</f>
        <v>&gt;50</v>
      </c>
    </row>
    <row r="203" spans="1:9">
      <c r="A203" s="32" t="s">
        <v>4904</v>
      </c>
      <c r="C203" s="32" t="s">
        <v>4904</v>
      </c>
      <c r="D203" s="132"/>
      <c r="E203" s="133"/>
      <c r="F203" s="32">
        <f>VLOOKUP(A203,[5]Лист1!$A:$E,COLUMN([5]Лист1!$C$4),0)</f>
        <v>8</v>
      </c>
      <c r="G203" s="32" t="str">
        <f>VLOOKUP(A203,[5]Лист1!$A:$E,COLUMN([5]Лист1!$D$526),0)</f>
        <v>&gt;50</v>
      </c>
      <c r="H203" s="32">
        <f>VLOOKUP(A203,[6]Лист1!$A:$E,COLUMN([6]Лист1!$C$4),0)</f>
        <v>0</v>
      </c>
      <c r="I203" s="32" t="str">
        <f>VLOOKUP(A203,[7]Лист1!$A:$E,COLUMN([7]Лист1!$C$4),0)</f>
        <v>&gt;50</v>
      </c>
    </row>
    <row r="204" spans="1:9">
      <c r="A204" s="32" t="s">
        <v>4905</v>
      </c>
      <c r="C204" s="32" t="s">
        <v>4905</v>
      </c>
      <c r="D204" s="132" t="str">
        <f t="shared" si="21"/>
        <v>KSGHA50HFRN1 / KSRHA50HFRN1</v>
      </c>
      <c r="E204" s="133">
        <f>VLOOKUP(A204,[27]RAC!$A:$K,COLUMN([27]RAC!$K$12),0)</f>
        <v>61690</v>
      </c>
      <c r="F204" s="32">
        <f>VLOOKUP(A204,[5]Лист1!$A:$E,COLUMN([5]Лист1!$C$4),0)</f>
        <v>0</v>
      </c>
      <c r="G204" s="32" t="str">
        <f>VLOOKUP(A204,[5]Лист1!$A:$E,COLUMN([5]Лист1!$D$526),0)</f>
        <v>&gt;50</v>
      </c>
      <c r="H204" s="32">
        <f>VLOOKUP(A204,[6]Лист1!$A:$E,COLUMN([6]Лист1!$C$4),0)</f>
        <v>0</v>
      </c>
      <c r="I204" s="32" t="str">
        <f>VLOOKUP(A204,[7]Лист1!$A:$E,COLUMN([7]Лист1!$C$4),0)</f>
        <v>&gt;50</v>
      </c>
    </row>
    <row r="205" spans="1:9">
      <c r="A205" s="32" t="s">
        <v>4906</v>
      </c>
      <c r="C205" s="32" t="s">
        <v>4906</v>
      </c>
      <c r="D205" s="132"/>
      <c r="E205" s="133"/>
      <c r="F205" s="32">
        <f>VLOOKUP(A205,[5]Лист1!$A:$E,COLUMN([5]Лист1!$C$4),0)</f>
        <v>0</v>
      </c>
      <c r="G205" s="32" t="str">
        <f>VLOOKUP(A205,[5]Лист1!$A:$E,COLUMN([5]Лист1!$D$526),0)</f>
        <v>&gt;50</v>
      </c>
      <c r="H205" s="32">
        <f>VLOOKUP(A205,[6]Лист1!$A:$E,COLUMN([6]Лист1!$C$4),0)</f>
        <v>0</v>
      </c>
      <c r="I205" s="32" t="str">
        <f>VLOOKUP(A205,[7]Лист1!$A:$E,COLUMN([7]Лист1!$C$4),0)</f>
        <v>&gt;50</v>
      </c>
    </row>
    <row r="206" spans="1:9">
      <c r="A206" s="32" t="s">
        <v>4907</v>
      </c>
      <c r="C206" s="32" t="s">
        <v>4907</v>
      </c>
      <c r="D206" s="132" t="str">
        <f t="shared" si="21"/>
        <v>KSGHA70HFRN1 / KSRHA70HFRN1</v>
      </c>
      <c r="E206" s="133">
        <f>VLOOKUP(A206,[27]RAC!$A:$K,COLUMN([27]RAC!$K$12),0)</f>
        <v>77690</v>
      </c>
      <c r="F206" s="32">
        <f>VLOOKUP(A206,[5]Лист1!$A:$E,COLUMN([5]Лист1!$C$4),0)</f>
        <v>5</v>
      </c>
      <c r="G206" s="32" t="str">
        <f>VLOOKUP(A206,[5]Лист1!$A:$E,COLUMN([5]Лист1!$D$526),0)</f>
        <v>&gt;50</v>
      </c>
      <c r="H206" s="32" t="str">
        <f>VLOOKUP(A206,[6]Лист1!$A:$E,COLUMN([6]Лист1!$C$4),0)</f>
        <v>&gt;50</v>
      </c>
      <c r="I206" s="32">
        <f>VLOOKUP(A206,[7]Лист1!$A:$E,COLUMN([7]Лист1!$C$4),0)</f>
        <v>0</v>
      </c>
    </row>
    <row r="207" spans="1:9">
      <c r="A207" s="32" t="s">
        <v>4908</v>
      </c>
      <c r="C207" s="32" t="s">
        <v>4908</v>
      </c>
      <c r="D207" s="132"/>
      <c r="E207" s="133"/>
      <c r="F207" s="32">
        <f>VLOOKUP(A207,[5]Лист1!$A:$E,COLUMN([5]Лист1!$C$4),0)</f>
        <v>5</v>
      </c>
      <c r="G207" s="32" t="str">
        <f>VLOOKUP(A207,[5]Лист1!$A:$E,COLUMN([5]Лист1!$D$526),0)</f>
        <v>&gt;50</v>
      </c>
      <c r="H207" s="32" t="str">
        <f>VLOOKUP(A207,[6]Лист1!$A:$E,COLUMN([6]Лист1!$C$4),0)</f>
        <v>&gt;50</v>
      </c>
      <c r="I207" s="32">
        <f>VLOOKUP(A207,[7]Лист1!$A:$E,COLUMN([7]Лист1!$C$4),0)</f>
        <v>0</v>
      </c>
    </row>
    <row r="208" spans="1:9">
      <c r="A208" s="130" t="s">
        <v>4931</v>
      </c>
      <c r="B208" s="130"/>
      <c r="C208" s="130"/>
      <c r="D208" s="130"/>
      <c r="E208" s="130"/>
      <c r="F208" s="130"/>
      <c r="G208" s="130"/>
    </row>
    <row r="209" spans="1:9">
      <c r="A209" s="32" t="s">
        <v>4909</v>
      </c>
      <c r="C209" s="32" t="s">
        <v>4909</v>
      </c>
      <c r="D209" s="132" t="str">
        <f t="shared" ref="D209:D217" si="22">_xlfn.CONCAT(C209," / ",C210)</f>
        <v>KSGAT21HFRN1 / KSRAT21HFRN1</v>
      </c>
      <c r="E209" s="133">
        <f>VLOOKUP(A209,[27]RAC!$A:$K,COLUMN([27]RAC!$K$12),0)</f>
        <v>25990</v>
      </c>
      <c r="F209" s="32">
        <f>VLOOKUP(A209,[5]Лист1!$A:$E,COLUMN([5]Лист1!$C$4),0)</f>
        <v>0</v>
      </c>
      <c r="G209" s="32">
        <f>VLOOKUP(A209,[5]Лист1!$A:$E,COLUMN([5]Лист1!$D$526),0)</f>
        <v>0</v>
      </c>
      <c r="H209" s="32">
        <f>VLOOKUP(A209,[6]Лист1!$A:$E,COLUMN([6]Лист1!$C$4),0)</f>
        <v>0</v>
      </c>
      <c r="I209" s="32">
        <f>VLOOKUP(A209,[7]Лист1!$A:$E,COLUMN([7]Лист1!$C$4),0)</f>
        <v>0</v>
      </c>
    </row>
    <row r="210" spans="1:9">
      <c r="A210" s="32" t="s">
        <v>4910</v>
      </c>
      <c r="C210" s="32" t="s">
        <v>4910</v>
      </c>
      <c r="D210" s="132"/>
      <c r="E210" s="133"/>
      <c r="F210" s="32">
        <f>VLOOKUP(A210,[5]Лист1!$A:$E,COLUMN([5]Лист1!$C$4),0)</f>
        <v>0</v>
      </c>
      <c r="G210" s="32">
        <f>VLOOKUP(A210,[5]Лист1!$A:$E,COLUMN([5]Лист1!$D$526),0)</f>
        <v>1</v>
      </c>
      <c r="H210" s="32">
        <f>VLOOKUP(A210,[6]Лист1!$A:$E,COLUMN([6]Лист1!$C$4),0)</f>
        <v>1</v>
      </c>
      <c r="I210" s="32">
        <f>VLOOKUP(A210,[7]Лист1!$A:$E,COLUMN([7]Лист1!$C$4),0)</f>
        <v>0</v>
      </c>
    </row>
    <row r="211" spans="1:9">
      <c r="A211" s="32" t="s">
        <v>4911</v>
      </c>
      <c r="C211" s="32" t="s">
        <v>4911</v>
      </c>
      <c r="D211" s="132" t="str">
        <f t="shared" si="22"/>
        <v>KSGAT26HFRN1 / KSRAT26HFRN1</v>
      </c>
      <c r="E211" s="133">
        <f>VLOOKUP(A211,[27]RAC!$A:$K,COLUMN([27]RAC!$K$12),0)</f>
        <v>27990</v>
      </c>
      <c r="F211" s="32">
        <f>VLOOKUP(A211,[5]Лист1!$A:$E,COLUMN([5]Лист1!$C$4),0)</f>
        <v>26</v>
      </c>
      <c r="G211" s="32">
        <f>VLOOKUP(A211,[5]Лист1!$A:$E,COLUMN([5]Лист1!$D$526),0)</f>
        <v>0</v>
      </c>
      <c r="H211" s="32">
        <f>VLOOKUP(A211,[6]Лист1!$A:$E,COLUMN([6]Лист1!$C$4),0)</f>
        <v>0</v>
      </c>
      <c r="I211" s="32">
        <f>VLOOKUP(A211,[7]Лист1!$A:$E,COLUMN([7]Лист1!$C$4),0)</f>
        <v>0</v>
      </c>
    </row>
    <row r="212" spans="1:9">
      <c r="A212" s="32" t="s">
        <v>4912</v>
      </c>
      <c r="C212" s="32" t="s">
        <v>4912</v>
      </c>
      <c r="D212" s="132"/>
      <c r="E212" s="133"/>
      <c r="F212" s="32">
        <f>VLOOKUP(A212,[5]Лист1!$A:$E,COLUMN([5]Лист1!$C$4),0)</f>
        <v>25</v>
      </c>
      <c r="G212" s="32">
        <f>VLOOKUP(A212,[5]Лист1!$A:$E,COLUMN([5]Лист1!$D$526),0)</f>
        <v>1</v>
      </c>
      <c r="H212" s="32">
        <f>VLOOKUP(A212,[6]Лист1!$A:$E,COLUMN([6]Лист1!$C$4),0)</f>
        <v>0</v>
      </c>
      <c r="I212" s="32">
        <f>VLOOKUP(A212,[7]Лист1!$A:$E,COLUMN([7]Лист1!$C$4),0)</f>
        <v>1</v>
      </c>
    </row>
    <row r="213" spans="1:9">
      <c r="A213" s="32" t="s">
        <v>4913</v>
      </c>
      <c r="C213" s="32" t="s">
        <v>4913</v>
      </c>
      <c r="D213" s="132" t="str">
        <f t="shared" si="22"/>
        <v>KSGAT35HFRN1 / KSRAT35HFRN1</v>
      </c>
      <c r="E213" s="133">
        <f>VLOOKUP(A213,[27]RAC!$A:$K,COLUMN([27]RAC!$K$12),0)</f>
        <v>36390</v>
      </c>
      <c r="F213" s="32">
        <f>VLOOKUP(A213,[5]Лист1!$A:$E,COLUMN([5]Лист1!$C$4),0)</f>
        <v>23</v>
      </c>
      <c r="G213" s="32" t="str">
        <f>VLOOKUP(A213,[5]Лист1!$A:$E,COLUMN([5]Лист1!$D$526),0)</f>
        <v>&gt;50</v>
      </c>
      <c r="H213" s="32">
        <f>VLOOKUP(A213,[6]Лист1!$A:$E,COLUMN([6]Лист1!$C$4),0)</f>
        <v>0</v>
      </c>
      <c r="I213" s="32" t="str">
        <f>VLOOKUP(A213,[7]Лист1!$A:$E,COLUMN([7]Лист1!$C$4),0)</f>
        <v>&gt;50</v>
      </c>
    </row>
    <row r="214" spans="1:9">
      <c r="A214" s="32" t="s">
        <v>4914</v>
      </c>
      <c r="C214" s="32" t="s">
        <v>4914</v>
      </c>
      <c r="D214" s="132"/>
      <c r="E214" s="133"/>
      <c r="F214" s="32">
        <f>VLOOKUP(A214,[5]Лист1!$A:$E,COLUMN([5]Лист1!$C$4),0)</f>
        <v>13</v>
      </c>
      <c r="G214" s="32" t="str">
        <f>VLOOKUP(A214,[5]Лист1!$A:$E,COLUMN([5]Лист1!$D$526),0)</f>
        <v>&gt;50</v>
      </c>
      <c r="H214" s="32">
        <f>VLOOKUP(A214,[6]Лист1!$A:$E,COLUMN([6]Лист1!$C$4),0)</f>
        <v>0</v>
      </c>
      <c r="I214" s="32" t="str">
        <f>VLOOKUP(A214,[7]Лист1!$A:$E,COLUMN([7]Лист1!$C$4),0)</f>
        <v>&gt;50</v>
      </c>
    </row>
    <row r="215" spans="1:9">
      <c r="A215" s="32" t="s">
        <v>4915</v>
      </c>
      <c r="C215" s="32" t="s">
        <v>4915</v>
      </c>
      <c r="D215" s="132" t="str">
        <f t="shared" si="22"/>
        <v>KSGAT50HFRN1 / KSRAT50HFRN1</v>
      </c>
      <c r="E215" s="133">
        <f>VLOOKUP(A215,[27]RAC!$A:$K,COLUMN([27]RAC!$K$12),0)</f>
        <v>61690</v>
      </c>
      <c r="F215" s="32">
        <f>VLOOKUP(A215,[5]Лист1!$A:$E,COLUMN([5]Лист1!$C$4),0)</f>
        <v>19</v>
      </c>
      <c r="G215" s="32" t="str">
        <f>VLOOKUP(A215,[5]Лист1!$A:$E,COLUMN([5]Лист1!$D$526),0)</f>
        <v>&gt;50</v>
      </c>
      <c r="H215" s="32">
        <f>VLOOKUP(A215,[6]Лист1!$A:$E,COLUMN([6]Лист1!$C$4),0)</f>
        <v>0</v>
      </c>
      <c r="I215" s="32" t="str">
        <f>VLOOKUP(A215,[7]Лист1!$A:$E,COLUMN([7]Лист1!$C$4),0)</f>
        <v>&gt;50</v>
      </c>
    </row>
    <row r="216" spans="1:9">
      <c r="A216" s="32" t="s">
        <v>4916</v>
      </c>
      <c r="C216" s="32" t="s">
        <v>4916</v>
      </c>
      <c r="D216" s="132"/>
      <c r="E216" s="133"/>
      <c r="F216" s="32">
        <f>VLOOKUP(A216,[5]Лист1!$A:$E,COLUMN([5]Лист1!$C$4),0)</f>
        <v>19</v>
      </c>
      <c r="G216" s="32" t="str">
        <f>VLOOKUP(A216,[5]Лист1!$A:$E,COLUMN([5]Лист1!$D$526),0)</f>
        <v>&gt;50</v>
      </c>
      <c r="H216" s="32">
        <f>VLOOKUP(A216,[6]Лист1!$A:$E,COLUMN([6]Лист1!$C$4),0)</f>
        <v>0</v>
      </c>
      <c r="I216" s="32" t="str">
        <f>VLOOKUP(A216,[7]Лист1!$A:$E,COLUMN([7]Лист1!$C$4),0)</f>
        <v>&gt;50</v>
      </c>
    </row>
    <row r="217" spans="1:9">
      <c r="A217" s="32" t="s">
        <v>4917</v>
      </c>
      <c r="C217" s="32" t="s">
        <v>4917</v>
      </c>
      <c r="D217" s="132" t="str">
        <f t="shared" si="22"/>
        <v>KSGAT70HFRN1 / KSRAT70HFRN1</v>
      </c>
      <c r="E217" s="133">
        <f>VLOOKUP(A217,[27]RAC!$A:$K,COLUMN([27]RAC!$K$12),0)</f>
        <v>77690</v>
      </c>
      <c r="F217" s="32">
        <f>VLOOKUP(A217,[5]Лист1!$A:$E,COLUMN([5]Лист1!$C$4),0)</f>
        <v>6</v>
      </c>
      <c r="G217" s="32">
        <f>VLOOKUP(A217,[5]Лист1!$A:$E,COLUMN([5]Лист1!$D$526),0)</f>
        <v>19</v>
      </c>
      <c r="H217" s="32">
        <f>VLOOKUP(A217,[6]Лист1!$A:$E,COLUMN([6]Лист1!$C$4),0)</f>
        <v>0</v>
      </c>
      <c r="I217" s="32">
        <f>VLOOKUP(A217,[7]Лист1!$A:$E,COLUMN([7]Лист1!$C$4),0)</f>
        <v>19</v>
      </c>
    </row>
    <row r="218" spans="1:9">
      <c r="A218" s="32" t="s">
        <v>4918</v>
      </c>
      <c r="C218" s="32" t="s">
        <v>4918</v>
      </c>
      <c r="D218" s="132"/>
      <c r="E218" s="133"/>
      <c r="F218" s="32">
        <f>VLOOKUP(A218,[5]Лист1!$A:$E,COLUMN([5]Лист1!$C$4),0)</f>
        <v>6</v>
      </c>
      <c r="G218" s="32">
        <f>VLOOKUP(A218,[5]Лист1!$A:$E,COLUMN([5]Лист1!$D$526),0)</f>
        <v>19</v>
      </c>
      <c r="H218" s="32">
        <f>VLOOKUP(A218,[6]Лист1!$A:$E,COLUMN([6]Лист1!$C$4),0)</f>
        <v>0</v>
      </c>
      <c r="I218" s="32">
        <f>VLOOKUP(A218,[7]Лист1!$A:$E,COLUMN([7]Лист1!$C$4),0)</f>
        <v>19</v>
      </c>
    </row>
    <row r="219" spans="1:9">
      <c r="A219" s="130" t="s">
        <v>4932</v>
      </c>
      <c r="B219" s="130"/>
      <c r="C219" s="130"/>
      <c r="D219" s="130"/>
      <c r="E219" s="130"/>
      <c r="F219" s="130"/>
      <c r="G219" s="130"/>
    </row>
    <row r="220" spans="1:9">
      <c r="A220" s="32" t="s">
        <v>4919</v>
      </c>
      <c r="C220" s="32" t="s">
        <v>4919</v>
      </c>
      <c r="D220" s="132" t="str">
        <f t="shared" ref="D220:D222" si="23">_xlfn.CONCAT(C220," / ",C221)</f>
        <v>KSGN105HFAN1 / KSRN105HFAN1</v>
      </c>
      <c r="E220" s="133">
        <f>VLOOKUP(A220,[27]RAC!$A:$K,COLUMN([27]RAC!$K$12),0)</f>
        <v>168090</v>
      </c>
      <c r="F220" s="32">
        <f>VLOOKUP(A220,[5]Лист1!$A:$E,COLUMN([5]Лист1!$C$4),0)</f>
        <v>6</v>
      </c>
      <c r="G220" s="32" t="str">
        <f>VLOOKUP(A220,[5]Лист1!$A:$E,COLUMN([5]Лист1!$D$526),0)</f>
        <v>&gt;50</v>
      </c>
      <c r="H220" s="32">
        <f>VLOOKUP(A220,[6]Лист1!$A:$E,COLUMN([6]Лист1!$C$4),0)</f>
        <v>0</v>
      </c>
      <c r="I220" s="32">
        <f>VLOOKUP(A220,[7]Лист1!$A:$E,COLUMN([7]Лист1!$C$4),0)</f>
        <v>0</v>
      </c>
    </row>
    <row r="221" spans="1:9">
      <c r="A221" s="32" t="s">
        <v>4920</v>
      </c>
      <c r="C221" s="32" t="s">
        <v>4920</v>
      </c>
      <c r="D221" s="132"/>
      <c r="E221" s="133"/>
      <c r="F221" s="32">
        <f>VLOOKUP(A221,[5]Лист1!$A:$E,COLUMN([5]Лист1!$C$4),0)</f>
        <v>8</v>
      </c>
      <c r="G221" s="32" t="str">
        <f>VLOOKUP(A221,[5]Лист1!$A:$E,COLUMN([5]Лист1!$D$526),0)</f>
        <v>&gt;50</v>
      </c>
      <c r="H221" s="32">
        <f>VLOOKUP(A221,[6]Лист1!$A:$E,COLUMN([6]Лист1!$C$4),0)</f>
        <v>0</v>
      </c>
      <c r="I221" s="32">
        <f>VLOOKUP(A221,[7]Лист1!$A:$E,COLUMN([7]Лист1!$C$4),0)</f>
        <v>0</v>
      </c>
    </row>
    <row r="222" spans="1:9">
      <c r="A222" s="32" t="s">
        <v>4919</v>
      </c>
      <c r="C222" s="32" t="s">
        <v>4919</v>
      </c>
      <c r="D222" s="132" t="str">
        <f t="shared" si="23"/>
        <v>KSGN105HFAN1 / KSRN105HFAN1/-40</v>
      </c>
      <c r="E222" s="133">
        <v>177490</v>
      </c>
      <c r="F222" s="32">
        <f>VLOOKUP(A222,[5]Лист1!$A:$E,COLUMN([5]Лист1!$C$4),0)</f>
        <v>6</v>
      </c>
      <c r="G222" s="32" t="str">
        <f>VLOOKUP(A222,[5]Лист1!$A:$E,COLUMN([5]Лист1!$D$526),0)</f>
        <v>&gt;50</v>
      </c>
      <c r="H222" s="32">
        <f>VLOOKUP(A222,[6]Лист1!$A:$E,COLUMN([6]Лист1!$C$4),0)</f>
        <v>0</v>
      </c>
      <c r="I222" s="32">
        <f>VLOOKUP(A222,[7]Лист1!$A:$E,COLUMN([7]Лист1!$C$4),0)</f>
        <v>0</v>
      </c>
    </row>
    <row r="223" spans="1:9">
      <c r="A223" s="32" t="s">
        <v>4921</v>
      </c>
      <c r="C223" s="32" t="s">
        <v>4921</v>
      </c>
      <c r="D223" s="132"/>
      <c r="E223" s="133"/>
      <c r="F223" s="32">
        <f>VLOOKUP(A223,[5]Лист1!$A:$E,COLUMN([5]Лист1!$C$4),0)</f>
        <v>0</v>
      </c>
      <c r="G223" s="32">
        <f>VLOOKUP(A223,[5]Лист1!$A:$E,COLUMN([5]Лист1!$D$526),0)</f>
        <v>0</v>
      </c>
      <c r="H223" s="32">
        <f>VLOOKUP(A223,[6]Лист1!$A:$E,COLUMN([6]Лист1!$C$4),0)</f>
        <v>0</v>
      </c>
      <c r="I223" s="32">
        <f>VLOOKUP(A223,[7]Лист1!$A:$E,COLUMN([7]Лист1!$C$4),0)</f>
        <v>0</v>
      </c>
    </row>
    <row r="224" spans="1:9">
      <c r="A224" s="130" t="s">
        <v>4926</v>
      </c>
      <c r="B224" s="130"/>
      <c r="C224" s="130"/>
      <c r="D224" s="130"/>
      <c r="E224" s="130"/>
      <c r="F224" s="130"/>
      <c r="G224" s="130"/>
    </row>
    <row r="225" spans="1:9">
      <c r="A225" s="32" t="s">
        <v>4849</v>
      </c>
      <c r="C225" s="32" t="s">
        <v>4849</v>
      </c>
      <c r="D225" s="132" t="str">
        <f t="shared" ref="D225:D233" si="24">_xlfn.CONCAT(C225," / ",C226)</f>
        <v>KSGA21HFRN1 / KSRA21HFRN1/-40</v>
      </c>
      <c r="E225" s="133">
        <v>34790</v>
      </c>
      <c r="F225" s="32">
        <f>VLOOKUP(A225,[5]Лист1!$A:$E,COLUMN([5]Лист1!$C$4),0)</f>
        <v>14</v>
      </c>
      <c r="G225" s="32">
        <f>VLOOKUP(A225,[5]Лист1!$A:$E,COLUMN([5]Лист1!$D$526),0)</f>
        <v>0</v>
      </c>
      <c r="H225" s="32">
        <f>VLOOKUP(A225,[6]Лист1!$A:$E,COLUMN([6]Лист1!$C$4),0)</f>
        <v>0</v>
      </c>
      <c r="I225" s="32">
        <f>VLOOKUP(A225,[7]Лист1!$A:$E,COLUMN([7]Лист1!$C$4),0)</f>
        <v>0</v>
      </c>
    </row>
    <row r="226" spans="1:9">
      <c r="A226" s="32" t="s">
        <v>4869</v>
      </c>
      <c r="C226" s="32" t="s">
        <v>4869</v>
      </c>
      <c r="D226" s="132"/>
      <c r="E226" s="133"/>
      <c r="F226" s="32">
        <f>VLOOKUP(A226,[5]Лист1!$A:$E,COLUMN([5]Лист1!$C$4),0)</f>
        <v>0</v>
      </c>
      <c r="G226" s="32">
        <f>VLOOKUP(A226,[5]Лист1!$A:$E,COLUMN([5]Лист1!$D$526),0)</f>
        <v>0</v>
      </c>
      <c r="H226" s="32">
        <f>VLOOKUP(A226,[6]Лист1!$A:$E,COLUMN([6]Лист1!$C$4),0)</f>
        <v>0</v>
      </c>
      <c r="I226" s="32">
        <f>VLOOKUP(A226,[7]Лист1!$A:$E,COLUMN([7]Лист1!$C$4),0)</f>
        <v>0</v>
      </c>
    </row>
    <row r="227" spans="1:9">
      <c r="A227" s="32" t="s">
        <v>4851</v>
      </c>
      <c r="C227" s="32" t="s">
        <v>4851</v>
      </c>
      <c r="D227" s="132" t="str">
        <f t="shared" si="24"/>
        <v>KSGA26HFRN1 / KSRA26HFRN1/-40</v>
      </c>
      <c r="E227" s="133">
        <v>37190</v>
      </c>
      <c r="F227" s="32">
        <f>VLOOKUP(A227,[5]Лист1!$A:$E,COLUMN([5]Лист1!$C$4),0)</f>
        <v>0</v>
      </c>
      <c r="G227" s="32">
        <f>VLOOKUP(A227,[5]Лист1!$A:$E,COLUMN([5]Лист1!$D$526),0)</f>
        <v>0</v>
      </c>
      <c r="H227" s="32">
        <f>VLOOKUP(A227,[6]Лист1!$A:$E,COLUMN([6]Лист1!$C$4),0)</f>
        <v>0</v>
      </c>
      <c r="I227" s="32">
        <f>VLOOKUP(A227,[7]Лист1!$A:$E,COLUMN([7]Лист1!$C$4),0)</f>
        <v>0</v>
      </c>
    </row>
    <row r="228" spans="1:9">
      <c r="A228" s="32" t="s">
        <v>4870</v>
      </c>
      <c r="C228" s="32" t="s">
        <v>4870</v>
      </c>
      <c r="D228" s="132"/>
      <c r="E228" s="133"/>
      <c r="F228" s="32">
        <f>VLOOKUP(A228,[5]Лист1!$A:$E,COLUMN([5]Лист1!$C$4),0)</f>
        <v>0</v>
      </c>
      <c r="G228" s="32">
        <f>VLOOKUP(A228,[5]Лист1!$A:$E,COLUMN([5]Лист1!$D$526),0)</f>
        <v>0</v>
      </c>
      <c r="H228" s="32">
        <f>VLOOKUP(A228,[6]Лист1!$A:$E,COLUMN([6]Лист1!$C$4),0)</f>
        <v>0</v>
      </c>
      <c r="I228" s="32">
        <f>VLOOKUP(A228,[7]Лист1!$A:$E,COLUMN([7]Лист1!$C$4),0)</f>
        <v>0</v>
      </c>
    </row>
    <row r="229" spans="1:9">
      <c r="A229" s="32" t="s">
        <v>4853</v>
      </c>
      <c r="C229" s="32" t="s">
        <v>4853</v>
      </c>
      <c r="D229" s="132" t="str">
        <f t="shared" si="24"/>
        <v>KSGA35HFRN1 / KSRA35HFRN1/-40</v>
      </c>
      <c r="E229" s="133">
        <v>45890</v>
      </c>
      <c r="F229" s="32">
        <f>VLOOKUP(A229,[5]Лист1!$A:$E,COLUMN([5]Лист1!$C$4),0)</f>
        <v>0</v>
      </c>
      <c r="G229" s="32">
        <f>VLOOKUP(A229,[5]Лист1!$A:$E,COLUMN([5]Лист1!$D$526),0)</f>
        <v>0</v>
      </c>
      <c r="H229" s="32">
        <f>VLOOKUP(A229,[6]Лист1!$A:$E,COLUMN([6]Лист1!$C$4),0)</f>
        <v>0</v>
      </c>
      <c r="I229" s="32">
        <f>VLOOKUP(A229,[7]Лист1!$A:$E,COLUMN([7]Лист1!$C$4),0)</f>
        <v>0</v>
      </c>
    </row>
    <row r="230" spans="1:9">
      <c r="A230" s="32" t="s">
        <v>4871</v>
      </c>
      <c r="C230" s="32" t="s">
        <v>4871</v>
      </c>
      <c r="D230" s="132"/>
      <c r="E230" s="133"/>
      <c r="F230" s="32">
        <f>VLOOKUP(A230,[5]Лист1!$A:$E,COLUMN([5]Лист1!$C$4),0)</f>
        <v>0</v>
      </c>
      <c r="G230" s="32">
        <f>VLOOKUP(A230,[5]Лист1!$A:$E,COLUMN([5]Лист1!$D$526),0)</f>
        <v>0</v>
      </c>
      <c r="H230" s="32">
        <f>VLOOKUP(A230,[6]Лист1!$A:$E,COLUMN([6]Лист1!$C$4),0)</f>
        <v>0</v>
      </c>
      <c r="I230" s="32">
        <f>VLOOKUP(A230,[7]Лист1!$A:$E,COLUMN([7]Лист1!$C$4),0)</f>
        <v>0</v>
      </c>
    </row>
    <row r="231" spans="1:9">
      <c r="A231" s="32" t="s">
        <v>4855</v>
      </c>
      <c r="C231" s="32" t="s">
        <v>4855</v>
      </c>
      <c r="D231" s="132" t="str">
        <f t="shared" si="24"/>
        <v>KSGA53HFRN1 / KSRA53HFRN1/-40</v>
      </c>
      <c r="E231" s="133">
        <v>73090</v>
      </c>
      <c r="F231" s="32">
        <f>VLOOKUP(A231,[5]Лист1!$A:$E,COLUMN([5]Лист1!$C$4),0)</f>
        <v>0</v>
      </c>
      <c r="G231" s="32">
        <f>VLOOKUP(A231,[5]Лист1!$A:$E,COLUMN([5]Лист1!$D$526),0)</f>
        <v>0</v>
      </c>
      <c r="H231" s="32">
        <f>VLOOKUP(A231,[6]Лист1!$A:$E,COLUMN([6]Лист1!$C$4),0)</f>
        <v>0</v>
      </c>
      <c r="I231" s="32">
        <f>VLOOKUP(A231,[7]Лист1!$A:$E,COLUMN([7]Лист1!$C$4),0)</f>
        <v>0</v>
      </c>
    </row>
    <row r="232" spans="1:9">
      <c r="A232" s="32" t="s">
        <v>4872</v>
      </c>
      <c r="C232" s="32" t="s">
        <v>4872</v>
      </c>
      <c r="D232" s="132"/>
      <c r="E232" s="133"/>
      <c r="F232" s="32">
        <f>VLOOKUP(A232,[5]Лист1!$A:$E,COLUMN([5]Лист1!$C$4),0)</f>
        <v>0</v>
      </c>
      <c r="G232" s="32">
        <f>VLOOKUP(A232,[5]Лист1!$A:$E,COLUMN([5]Лист1!$D$526),0)</f>
        <v>0</v>
      </c>
      <c r="H232" s="32">
        <f>VLOOKUP(A232,[6]Лист1!$A:$E,COLUMN([6]Лист1!$C$4),0)</f>
        <v>0</v>
      </c>
      <c r="I232" s="32">
        <f>VLOOKUP(A232,[7]Лист1!$A:$E,COLUMN([7]Лист1!$C$4),0)</f>
        <v>0</v>
      </c>
    </row>
    <row r="233" spans="1:9">
      <c r="A233" s="32" t="s">
        <v>4857</v>
      </c>
      <c r="C233" s="32" t="s">
        <v>4857</v>
      </c>
      <c r="D233" s="132" t="str">
        <f t="shared" si="24"/>
        <v>KSGA70HFRN1 / KSRA70HFRN1/-40</v>
      </c>
      <c r="E233" s="133">
        <v>91690</v>
      </c>
      <c r="F233" s="32">
        <f>VLOOKUP(A233,[5]Лист1!$A:$E,COLUMN([5]Лист1!$C$4),0)</f>
        <v>0</v>
      </c>
      <c r="G233" s="32">
        <f>VLOOKUP(A233,[5]Лист1!$A:$E,COLUMN([5]Лист1!$D$526),0)</f>
        <v>0</v>
      </c>
      <c r="H233" s="32">
        <f>VLOOKUP(A233,[6]Лист1!$A:$E,COLUMN([6]Лист1!$C$4),0)</f>
        <v>0</v>
      </c>
      <c r="I233" s="32">
        <f>VLOOKUP(A233,[7]Лист1!$A:$E,COLUMN([7]Лист1!$C$4),0)</f>
        <v>0</v>
      </c>
    </row>
    <row r="234" spans="1:9">
      <c r="A234" s="32" t="s">
        <v>4873</v>
      </c>
      <c r="C234" s="32" t="s">
        <v>4873</v>
      </c>
      <c r="D234" s="132"/>
      <c r="E234" s="133"/>
      <c r="F234" s="32">
        <f>VLOOKUP(A234,[5]Лист1!$A:$E,COLUMN([5]Лист1!$C$4),0)</f>
        <v>0</v>
      </c>
      <c r="G234" s="32">
        <f>VLOOKUP(A234,[5]Лист1!$A:$E,COLUMN([5]Лист1!$D$526),0)</f>
        <v>0</v>
      </c>
      <c r="H234" s="32">
        <f>VLOOKUP(A234,[6]Лист1!$A:$E,COLUMN([6]Лист1!$C$4),0)</f>
        <v>0</v>
      </c>
      <c r="I234" s="32">
        <f>VLOOKUP(A234,[7]Лист1!$A:$E,COLUMN([7]Лист1!$C$4),0)</f>
        <v>0</v>
      </c>
    </row>
    <row r="235" spans="1:9">
      <c r="A235" s="130" t="s">
        <v>4927</v>
      </c>
      <c r="B235" s="130"/>
      <c r="C235" s="130"/>
      <c r="D235" s="130"/>
      <c r="E235" s="130"/>
      <c r="F235" s="130"/>
      <c r="G235" s="130"/>
    </row>
    <row r="236" spans="1:9">
      <c r="A236" s="32" t="s">
        <v>4859</v>
      </c>
      <c r="C236" s="32" t="s">
        <v>4859</v>
      </c>
      <c r="D236" s="132" t="str">
        <f t="shared" ref="D236:D244" si="25">_xlfn.CONCAT(C236," / ",C237)</f>
        <v>KSGA21HFAN1 / KSRA21HFAN1/-40</v>
      </c>
      <c r="E236" s="133">
        <v>34790</v>
      </c>
      <c r="F236" s="32">
        <f>VLOOKUP(A236,[5]Лист1!$A:$E,COLUMN([5]Лист1!$C$4),0)</f>
        <v>28</v>
      </c>
      <c r="G236" s="32" t="str">
        <f>VLOOKUP(A236,[5]Лист1!$A:$E,COLUMN([5]Лист1!$D$526),0)</f>
        <v>&gt;50</v>
      </c>
      <c r="H236" s="32" t="str">
        <f>VLOOKUP(A236,[6]Лист1!$A:$E,COLUMN([6]Лист1!$C$4),0)</f>
        <v>&gt;50</v>
      </c>
      <c r="I236" s="32">
        <f>VLOOKUP(A236,[7]Лист1!$A:$E,COLUMN([7]Лист1!$C$4),0)</f>
        <v>4</v>
      </c>
    </row>
    <row r="237" spans="1:9">
      <c r="A237" s="32" t="s">
        <v>4874</v>
      </c>
      <c r="C237" s="32" t="s">
        <v>4874</v>
      </c>
      <c r="D237" s="132"/>
      <c r="E237" s="133"/>
      <c r="F237" s="32">
        <f>VLOOKUP(A237,[5]Лист1!$A:$E,COLUMN([5]Лист1!$C$4),0)</f>
        <v>0</v>
      </c>
      <c r="G237" s="32">
        <f>VLOOKUP(A237,[5]Лист1!$A:$E,COLUMN([5]Лист1!$D$526),0)</f>
        <v>0</v>
      </c>
      <c r="H237" s="32">
        <f>VLOOKUP(A237,[6]Лист1!$A:$E,COLUMN([6]Лист1!$C$4),0)</f>
        <v>0</v>
      </c>
      <c r="I237" s="32">
        <f>VLOOKUP(A237,[7]Лист1!$A:$E,COLUMN([7]Лист1!$C$4),0)</f>
        <v>0</v>
      </c>
    </row>
    <row r="238" spans="1:9">
      <c r="A238" s="32" t="s">
        <v>4861</v>
      </c>
      <c r="C238" s="32" t="s">
        <v>4861</v>
      </c>
      <c r="D238" s="132" t="str">
        <f t="shared" si="25"/>
        <v>KSGA26HFAN1 / KSRA26HFAN1/-40</v>
      </c>
      <c r="E238" s="133">
        <v>37190</v>
      </c>
      <c r="F238" s="32">
        <f>VLOOKUP(A238,[5]Лист1!$A:$E,COLUMN([5]Лист1!$C$4),0)</f>
        <v>0</v>
      </c>
      <c r="G238" s="32">
        <f>VLOOKUP(A238,[5]Лист1!$A:$E,COLUMN([5]Лист1!$D$526),0)</f>
        <v>0</v>
      </c>
      <c r="H238" s="32">
        <f>VLOOKUP(A238,[6]Лист1!$A:$E,COLUMN([6]Лист1!$C$4),0)</f>
        <v>0</v>
      </c>
      <c r="I238" s="32">
        <f>VLOOKUP(A238,[7]Лист1!$A:$E,COLUMN([7]Лист1!$C$4),0)</f>
        <v>0</v>
      </c>
    </row>
    <row r="239" spans="1:9">
      <c r="A239" s="32" t="s">
        <v>4875</v>
      </c>
      <c r="C239" s="32" t="s">
        <v>4875</v>
      </c>
      <c r="D239" s="132"/>
      <c r="E239" s="133"/>
      <c r="F239" s="32">
        <f>VLOOKUP(A239,[5]Лист1!$A:$E,COLUMN([5]Лист1!$C$4),0)</f>
        <v>0</v>
      </c>
      <c r="G239" s="32">
        <f>VLOOKUP(A239,[5]Лист1!$A:$E,COLUMN([5]Лист1!$D$526),0)</f>
        <v>2</v>
      </c>
      <c r="H239" s="32">
        <f>VLOOKUP(A239,[6]Лист1!$A:$E,COLUMN([6]Лист1!$C$4),0)</f>
        <v>2</v>
      </c>
      <c r="I239" s="32">
        <f>VLOOKUP(A239,[7]Лист1!$A:$E,COLUMN([7]Лист1!$C$4),0)</f>
        <v>0</v>
      </c>
    </row>
    <row r="240" spans="1:9">
      <c r="A240" s="32" t="s">
        <v>4863</v>
      </c>
      <c r="C240" s="32" t="s">
        <v>4863</v>
      </c>
      <c r="D240" s="132" t="str">
        <f t="shared" si="25"/>
        <v>KSGA35HFAN1 / KSRA35HFAN1/-40</v>
      </c>
      <c r="E240" s="133">
        <v>45890</v>
      </c>
      <c r="F240" s="32">
        <f>VLOOKUP(A240,[5]Лист1!$A:$E,COLUMN([5]Лист1!$C$4),0)</f>
        <v>0</v>
      </c>
      <c r="G240" s="32">
        <f>VLOOKUP(A240,[5]Лист1!$A:$E,COLUMN([5]Лист1!$D$526),0)</f>
        <v>0</v>
      </c>
      <c r="H240" s="32">
        <f>VLOOKUP(A240,[6]Лист1!$A:$E,COLUMN([6]Лист1!$C$4),0)</f>
        <v>0</v>
      </c>
      <c r="I240" s="32">
        <f>VLOOKUP(A240,[7]Лист1!$A:$E,COLUMN([7]Лист1!$C$4),0)</f>
        <v>0</v>
      </c>
    </row>
    <row r="241" spans="1:9">
      <c r="A241" s="32" t="s">
        <v>4876</v>
      </c>
      <c r="C241" s="32" t="s">
        <v>4876</v>
      </c>
      <c r="D241" s="132"/>
      <c r="E241" s="133"/>
      <c r="F241" s="32">
        <f>VLOOKUP(A241,[5]Лист1!$A:$E,COLUMN([5]Лист1!$C$4),0)</f>
        <v>0</v>
      </c>
      <c r="G241" s="32">
        <f>VLOOKUP(A241,[5]Лист1!$A:$E,COLUMN([5]Лист1!$D$526),0)</f>
        <v>0</v>
      </c>
      <c r="H241" s="32">
        <f>VLOOKUP(A241,[6]Лист1!$A:$E,COLUMN([6]Лист1!$C$4),0)</f>
        <v>0</v>
      </c>
      <c r="I241" s="32">
        <f>VLOOKUP(A241,[7]Лист1!$A:$E,COLUMN([7]Лист1!$C$4),0)</f>
        <v>0</v>
      </c>
    </row>
    <row r="242" spans="1:9">
      <c r="A242" s="32" t="s">
        <v>4865</v>
      </c>
      <c r="C242" s="32" t="s">
        <v>4865</v>
      </c>
      <c r="D242" s="132" t="str">
        <f t="shared" si="25"/>
        <v>KSGA53HFAN1 / KSRA53HFAN1/-40</v>
      </c>
      <c r="E242" s="133">
        <v>73090</v>
      </c>
      <c r="F242" s="32">
        <f>VLOOKUP(A242,[5]Лист1!$A:$E,COLUMN([5]Лист1!$C$4),0)</f>
        <v>0</v>
      </c>
      <c r="G242" s="32">
        <f>VLOOKUP(A242,[5]Лист1!$A:$E,COLUMN([5]Лист1!$D$526),0)</f>
        <v>23</v>
      </c>
      <c r="H242" s="32">
        <f>VLOOKUP(A242,[6]Лист1!$A:$E,COLUMN([6]Лист1!$C$4),0)</f>
        <v>16</v>
      </c>
      <c r="I242" s="32">
        <f>VLOOKUP(A242,[7]Лист1!$A:$E,COLUMN([7]Лист1!$C$4),0)</f>
        <v>0</v>
      </c>
    </row>
    <row r="243" spans="1:9">
      <c r="A243" s="32" t="s">
        <v>4877</v>
      </c>
      <c r="C243" s="32" t="s">
        <v>4877</v>
      </c>
      <c r="D243" s="132"/>
      <c r="E243" s="133"/>
      <c r="F243" s="32">
        <f>VLOOKUP(A243,[5]Лист1!$A:$E,COLUMN([5]Лист1!$C$4),0)</f>
        <v>0</v>
      </c>
      <c r="G243" s="32">
        <f>VLOOKUP(A243,[5]Лист1!$A:$E,COLUMN([5]Лист1!$D$526),0)</f>
        <v>0</v>
      </c>
      <c r="H243" s="32">
        <f>VLOOKUP(A243,[6]Лист1!$A:$E,COLUMN([6]Лист1!$C$4),0)</f>
        <v>0</v>
      </c>
      <c r="I243" s="32">
        <f>VLOOKUP(A243,[7]Лист1!$A:$E,COLUMN([7]Лист1!$C$4),0)</f>
        <v>0</v>
      </c>
    </row>
    <row r="244" spans="1:9">
      <c r="A244" s="32" t="s">
        <v>4867</v>
      </c>
      <c r="C244" s="32" t="s">
        <v>4867</v>
      </c>
      <c r="D244" s="132" t="str">
        <f t="shared" si="25"/>
        <v>KSGA70HFAN1 / KSRA70HFAN1/-40</v>
      </c>
      <c r="E244" s="133">
        <v>91690</v>
      </c>
      <c r="F244" s="32">
        <f>VLOOKUP(A244,[5]Лист1!$A:$E,COLUMN([5]Лист1!$C$4),0)</f>
        <v>1</v>
      </c>
      <c r="G244" s="32">
        <f>VLOOKUP(A244,[5]Лист1!$A:$E,COLUMN([5]Лист1!$D$526),0)</f>
        <v>11</v>
      </c>
      <c r="H244" s="32">
        <f>VLOOKUP(A244,[6]Лист1!$A:$E,COLUMN([6]Лист1!$C$4),0)</f>
        <v>3</v>
      </c>
      <c r="I244" s="32">
        <f>VLOOKUP(A244,[7]Лист1!$A:$E,COLUMN([7]Лист1!$C$4),0)</f>
        <v>0</v>
      </c>
    </row>
    <row r="245" spans="1:9">
      <c r="A245" s="32" t="s">
        <v>4878</v>
      </c>
      <c r="C245" s="32" t="s">
        <v>4878</v>
      </c>
      <c r="D245" s="132"/>
      <c r="E245" s="133"/>
      <c r="F245" s="32">
        <f>VLOOKUP(A245,[5]Лист1!$A:$E,COLUMN([5]Лист1!$C$4),0)</f>
        <v>0</v>
      </c>
      <c r="G245" s="32">
        <f>VLOOKUP(A245,[5]Лист1!$A:$E,COLUMN([5]Лист1!$D$526),0)</f>
        <v>0</v>
      </c>
      <c r="H245" s="32">
        <f>VLOOKUP(A245,[6]Лист1!$A:$E,COLUMN([6]Лист1!$C$4),0)</f>
        <v>0</v>
      </c>
      <c r="I245" s="32">
        <f>VLOOKUP(A245,[7]Лист1!$A:$E,COLUMN([7]Лист1!$C$4),0)</f>
        <v>0</v>
      </c>
    </row>
    <row r="246" spans="1:9" s="108" customFormat="1" ht="15.75">
      <c r="A246" s="129" t="s">
        <v>5838</v>
      </c>
      <c r="B246" s="129"/>
      <c r="C246" s="129"/>
      <c r="D246" s="129"/>
      <c r="E246" s="129"/>
      <c r="F246" s="129"/>
      <c r="G246" s="129"/>
      <c r="H246" s="129"/>
      <c r="I246" s="129"/>
    </row>
    <row r="247" spans="1:9" s="108" customFormat="1">
      <c r="A247" s="130" t="s">
        <v>6853</v>
      </c>
      <c r="B247" s="130"/>
      <c r="C247" s="130"/>
      <c r="D247" s="130"/>
      <c r="E247" s="130"/>
      <c r="F247" s="130"/>
      <c r="G247" s="130"/>
      <c r="H247" s="130"/>
      <c r="I247" s="130"/>
    </row>
    <row r="248" spans="1:9">
      <c r="A248" s="12" t="s">
        <v>6817</v>
      </c>
      <c r="D248" s="12" t="str">
        <f>A248</f>
        <v>K2MRB40HZRN1</v>
      </c>
      <c r="E248" s="13">
        <f>VLOOKUP(A248,[27]Multi!$A:$K,COLUMN([27]Multi!$K$10),0)</f>
        <v>67990</v>
      </c>
      <c r="F248" s="108">
        <f>VLOOKUP(A248,[5]Лист1!$A:$E,COLUMN([5]Лист1!$C$4),0)</f>
        <v>0</v>
      </c>
      <c r="G248" s="108">
        <f>VLOOKUP(A248,[5]Лист1!$A:$E,COLUMN([5]Лист1!$D$526),0)</f>
        <v>0</v>
      </c>
      <c r="H248" s="108">
        <f>VLOOKUP(A248,[6]Лист1!$A:$E,COLUMN([6]Лист1!$C$4),0)</f>
        <v>0</v>
      </c>
      <c r="I248" s="108">
        <f>VLOOKUP(A248,[7]Лист1!$A:$E,COLUMN([7]Лист1!$C$4),0)</f>
        <v>0</v>
      </c>
    </row>
    <row r="249" spans="1:9">
      <c r="A249" s="12" t="s">
        <v>6818</v>
      </c>
      <c r="D249" s="108" t="str">
        <f t="shared" ref="D249:D289" si="26">A249</f>
        <v>K2MRB50HZRN1</v>
      </c>
      <c r="E249" s="109">
        <f>VLOOKUP(A249,[27]Multi!$A:$K,COLUMN([27]Multi!$K$10),0)</f>
        <v>82690</v>
      </c>
      <c r="F249" s="108">
        <f>VLOOKUP(A249,[5]Лист1!$A:$E,COLUMN([5]Лист1!$C$4),0)</f>
        <v>0</v>
      </c>
      <c r="G249" s="108">
        <f>VLOOKUP(A249,[5]Лист1!$A:$E,COLUMN([5]Лист1!$D$526),0)</f>
        <v>0</v>
      </c>
      <c r="H249" s="108">
        <f>VLOOKUP(A249,[6]Лист1!$A:$E,COLUMN([6]Лист1!$C$4),0)</f>
        <v>0</v>
      </c>
      <c r="I249" s="108">
        <f>VLOOKUP(A249,[7]Лист1!$A:$E,COLUMN([7]Лист1!$C$4),0)</f>
        <v>0</v>
      </c>
    </row>
    <row r="250" spans="1:9">
      <c r="A250" s="12" t="s">
        <v>6819</v>
      </c>
      <c r="D250" s="108" t="str">
        <f t="shared" si="26"/>
        <v>K3MRB60HZRN1</v>
      </c>
      <c r="E250" s="109">
        <f>VLOOKUP(A250,[27]Multi!$A:$K,COLUMN([27]Multi!$K$10),0)</f>
        <v>102790</v>
      </c>
      <c r="F250" s="108">
        <f>VLOOKUP(A250,[5]Лист1!$A:$E,COLUMN([5]Лист1!$C$4),0)</f>
        <v>0</v>
      </c>
      <c r="G250" s="108">
        <f>VLOOKUP(A250,[5]Лист1!$A:$E,COLUMN([5]Лист1!$D$526),0)</f>
        <v>48</v>
      </c>
      <c r="H250" s="108">
        <f>VLOOKUP(A250,[6]Лист1!$A:$E,COLUMN([6]Лист1!$C$4),0)</f>
        <v>0</v>
      </c>
      <c r="I250" s="108">
        <f>VLOOKUP(A250,[7]Лист1!$A:$E,COLUMN([7]Лист1!$C$4),0)</f>
        <v>0</v>
      </c>
    </row>
    <row r="251" spans="1:9">
      <c r="A251" s="12" t="s">
        <v>6820</v>
      </c>
      <c r="D251" s="108" t="str">
        <f t="shared" si="26"/>
        <v>K3MRB80HZRN1</v>
      </c>
      <c r="E251" s="109">
        <f>VLOOKUP(A251,[27]Multi!$A:$K,COLUMN([27]Multi!$K$10),0)</f>
        <v>112090</v>
      </c>
      <c r="F251" s="108">
        <f>VLOOKUP(A251,[5]Лист1!$A:$E,COLUMN([5]Лист1!$C$4),0)</f>
        <v>0</v>
      </c>
      <c r="G251" s="108">
        <f>VLOOKUP(A251,[5]Лист1!$A:$E,COLUMN([5]Лист1!$D$526),0)</f>
        <v>0</v>
      </c>
      <c r="H251" s="108">
        <f>VLOOKUP(A251,[6]Лист1!$A:$E,COLUMN([6]Лист1!$C$4),0)</f>
        <v>0</v>
      </c>
      <c r="I251" s="108">
        <f>VLOOKUP(A251,[7]Лист1!$A:$E,COLUMN([7]Лист1!$C$4),0)</f>
        <v>0</v>
      </c>
    </row>
    <row r="252" spans="1:9">
      <c r="A252" s="12" t="s">
        <v>6821</v>
      </c>
      <c r="D252" s="108" t="str">
        <f t="shared" si="26"/>
        <v>K4MRA80HZRN1</v>
      </c>
      <c r="E252" s="109">
        <f>VLOOKUP(A252,[27]Multi!$A:$K,COLUMN([27]Multi!$K$10),0)</f>
        <v>131490</v>
      </c>
      <c r="F252" s="108">
        <f>VLOOKUP(A252,[5]Лист1!$A:$E,COLUMN([5]Лист1!$C$4),0)</f>
        <v>0</v>
      </c>
      <c r="G252" s="108">
        <f>VLOOKUP(A252,[5]Лист1!$A:$E,COLUMN([5]Лист1!$D$526),0)</f>
        <v>0</v>
      </c>
      <c r="H252" s="108">
        <f>VLOOKUP(A252,[6]Лист1!$A:$E,COLUMN([6]Лист1!$C$4),0)</f>
        <v>0</v>
      </c>
      <c r="I252" s="108">
        <f>VLOOKUP(A252,[7]Лист1!$A:$E,COLUMN([7]Лист1!$C$4),0)</f>
        <v>0</v>
      </c>
    </row>
    <row r="253" spans="1:9">
      <c r="A253" s="12" t="s">
        <v>6822</v>
      </c>
      <c r="D253" s="108" t="str">
        <f t="shared" si="26"/>
        <v>K4MRA100HZRN1</v>
      </c>
      <c r="E253" s="109">
        <f>VLOOKUP(A253,[27]Multi!$A:$K,COLUMN([27]Multi!$K$10),0)</f>
        <v>172990</v>
      </c>
      <c r="F253" s="108">
        <f>VLOOKUP(A253,[5]Лист1!$A:$E,COLUMN([5]Лист1!$C$4),0)</f>
        <v>0</v>
      </c>
      <c r="G253" s="108">
        <f>VLOOKUP(A253,[5]Лист1!$A:$E,COLUMN([5]Лист1!$D$526),0)</f>
        <v>3</v>
      </c>
      <c r="H253" s="108">
        <f>VLOOKUP(A253,[6]Лист1!$A:$E,COLUMN([6]Лист1!$C$4),0)</f>
        <v>2</v>
      </c>
      <c r="I253" s="108">
        <f>VLOOKUP(A253,[7]Лист1!$A:$E,COLUMN([7]Лист1!$C$4),0)</f>
        <v>0</v>
      </c>
    </row>
    <row r="254" spans="1:9">
      <c r="A254" s="12" t="s">
        <v>6823</v>
      </c>
      <c r="D254" s="108" t="str">
        <f t="shared" si="26"/>
        <v>K5MRBA120HZRN1</v>
      </c>
      <c r="E254" s="109">
        <f>VLOOKUP(A254,[27]Multi!$A:$K,COLUMN([27]Multi!$K$10),0)</f>
        <v>196290</v>
      </c>
      <c r="F254" s="108">
        <f>VLOOKUP(A254,[5]Лист1!$A:$E,COLUMN([5]Лист1!$C$4),0)</f>
        <v>0</v>
      </c>
      <c r="G254" s="108">
        <f>VLOOKUP(A254,[5]Лист1!$A:$E,COLUMN([5]Лист1!$D$526),0)</f>
        <v>0</v>
      </c>
      <c r="H254" s="108">
        <f>VLOOKUP(A254,[6]Лист1!$A:$E,COLUMN([6]Лист1!$C$4),0)</f>
        <v>0</v>
      </c>
      <c r="I254" s="108">
        <f>VLOOKUP(A254,[7]Лист1!$A:$E,COLUMN([7]Лист1!$C$4),0)</f>
        <v>0</v>
      </c>
    </row>
    <row r="255" spans="1:9">
      <c r="A255" s="12" t="s">
        <v>6824</v>
      </c>
      <c r="D255" s="108" t="str">
        <f t="shared" si="26"/>
        <v>K5MRB120HZRN1</v>
      </c>
      <c r="E255" s="109">
        <f>VLOOKUP(A255,[27]Multi!$A:$K,COLUMN([27]Multi!$K$10),0)</f>
        <v>186490</v>
      </c>
      <c r="F255" s="108">
        <f>VLOOKUP(A255,[5]Лист1!$A:$E,COLUMN([5]Лист1!$C$4),0)</f>
        <v>1</v>
      </c>
      <c r="G255" s="108">
        <f>VLOOKUP(A255,[5]Лист1!$A:$E,COLUMN([5]Лист1!$D$526),0)</f>
        <v>0</v>
      </c>
      <c r="H255" s="108">
        <f>VLOOKUP(A255,[6]Лист1!$A:$E,COLUMN([6]Лист1!$C$4),0)</f>
        <v>0</v>
      </c>
      <c r="I255" s="108">
        <f>VLOOKUP(A255,[7]Лист1!$A:$E,COLUMN([7]Лист1!$C$4),0)</f>
        <v>0</v>
      </c>
    </row>
    <row r="256" spans="1:9">
      <c r="A256" s="130" t="s">
        <v>6854</v>
      </c>
      <c r="B256" s="130"/>
      <c r="C256" s="130"/>
      <c r="D256" s="130"/>
      <c r="E256" s="130"/>
      <c r="F256" s="130"/>
      <c r="G256" s="130"/>
      <c r="H256" s="130"/>
      <c r="I256" s="130"/>
    </row>
    <row r="257" spans="1:9">
      <c r="A257" s="12" t="s">
        <v>2375</v>
      </c>
      <c r="D257" s="108" t="str">
        <f t="shared" si="26"/>
        <v>KSGOM26HZRN1</v>
      </c>
      <c r="E257" s="109">
        <f>VLOOKUP(A257,[27]Multi!$A:$K,COLUMN([27]Multi!$K$10),0)</f>
        <v>31290</v>
      </c>
      <c r="F257" s="108">
        <f>VLOOKUP(A257,[5]Лист1!$A:$E,COLUMN([5]Лист1!$C$4),0)</f>
        <v>11</v>
      </c>
      <c r="G257" s="108" t="str">
        <f>VLOOKUP(A257,[5]Лист1!$A:$E,COLUMN([5]Лист1!$D$526),0)</f>
        <v>&gt;50</v>
      </c>
      <c r="H257" s="108">
        <f>VLOOKUP(A257,[6]Лист1!$A:$E,COLUMN([6]Лист1!$C$4),0)</f>
        <v>0</v>
      </c>
      <c r="I257" s="108">
        <f>VLOOKUP(A257,[7]Лист1!$A:$E,COLUMN([7]Лист1!$C$4),0)</f>
        <v>0</v>
      </c>
    </row>
    <row r="258" spans="1:9">
      <c r="A258" s="12" t="s">
        <v>2376</v>
      </c>
      <c r="D258" s="108" t="str">
        <f t="shared" si="26"/>
        <v>KSGOM35HZRN1</v>
      </c>
      <c r="E258" s="109">
        <f>VLOOKUP(A258,[27]Multi!$A:$K,COLUMN([27]Multi!$K$10),0)</f>
        <v>37290</v>
      </c>
      <c r="F258" s="108">
        <f>VLOOKUP(A258,[5]Лист1!$A:$E,COLUMN([5]Лист1!$C$4),0)</f>
        <v>0</v>
      </c>
      <c r="G258" s="108">
        <f>VLOOKUP(A258,[5]Лист1!$A:$E,COLUMN([5]Лист1!$D$526),0)</f>
        <v>0</v>
      </c>
      <c r="H258" s="108">
        <f>VLOOKUP(A258,[6]Лист1!$A:$E,COLUMN([6]Лист1!$C$4),0)</f>
        <v>0</v>
      </c>
      <c r="I258" s="108">
        <f>VLOOKUP(A258,[7]Лист1!$A:$E,COLUMN([7]Лист1!$C$4),0)</f>
        <v>0</v>
      </c>
    </row>
    <row r="259" spans="1:9">
      <c r="A259" s="130" t="s">
        <v>6855</v>
      </c>
      <c r="B259" s="130"/>
      <c r="C259" s="130"/>
      <c r="D259" s="130"/>
      <c r="E259" s="130"/>
      <c r="F259" s="130"/>
      <c r="G259" s="130"/>
      <c r="H259" s="130"/>
      <c r="I259" s="130"/>
    </row>
    <row r="260" spans="1:9">
      <c r="A260" s="12" t="s">
        <v>6825</v>
      </c>
      <c r="D260" s="108" t="str">
        <f t="shared" si="26"/>
        <v>KMGP26HZRN1</v>
      </c>
      <c r="E260" s="109">
        <f>VLOOKUP(A260,[27]Multi!$A:$K,COLUMN([27]Multi!$K$10),0)</f>
        <v>17290</v>
      </c>
      <c r="F260" s="108">
        <f>VLOOKUP(A260,[5]Лист1!$A:$E,COLUMN([5]Лист1!$C$4),0)</f>
        <v>0</v>
      </c>
      <c r="G260" s="108">
        <f>VLOOKUP(A260,[5]Лист1!$A:$E,COLUMN([5]Лист1!$D$526),0)</f>
        <v>0</v>
      </c>
      <c r="H260" s="108">
        <f>VLOOKUP(A260,[6]Лист1!$A:$E,COLUMN([6]Лист1!$C$4),0)</f>
        <v>0</v>
      </c>
      <c r="I260" s="108">
        <f>VLOOKUP(A260,[7]Лист1!$A:$E,COLUMN([7]Лист1!$C$4),0)</f>
        <v>0</v>
      </c>
    </row>
    <row r="261" spans="1:9">
      <c r="A261" s="12" t="s">
        <v>6826</v>
      </c>
      <c r="D261" s="108" t="str">
        <f t="shared" si="26"/>
        <v>KMGP35HZRN1</v>
      </c>
      <c r="E261" s="109">
        <f>VLOOKUP(A261,[27]Multi!$A:$K,COLUMN([27]Multi!$K$10),0)</f>
        <v>18390</v>
      </c>
      <c r="F261" s="108">
        <f>VLOOKUP(A261,[5]Лист1!$A:$E,COLUMN([5]Лист1!$C$4),0)</f>
        <v>0</v>
      </c>
      <c r="G261" s="108">
        <f>VLOOKUP(A261,[5]Лист1!$A:$E,COLUMN([5]Лист1!$D$526),0)</f>
        <v>0</v>
      </c>
      <c r="H261" s="108">
        <f>VLOOKUP(A261,[6]Лист1!$A:$E,COLUMN([6]Лист1!$C$4),0)</f>
        <v>0</v>
      </c>
      <c r="I261" s="108">
        <f>VLOOKUP(A261,[7]Лист1!$A:$E,COLUMN([7]Лист1!$C$4),0)</f>
        <v>0</v>
      </c>
    </row>
    <row r="262" spans="1:9">
      <c r="A262" s="12" t="s">
        <v>6827</v>
      </c>
      <c r="D262" s="108" t="str">
        <f t="shared" si="26"/>
        <v>KMGP53HZRN1</v>
      </c>
      <c r="E262" s="109">
        <f>VLOOKUP(A262,[27]Multi!$A:$K,COLUMN([27]Multi!$K$10),0)</f>
        <v>27190</v>
      </c>
      <c r="F262" s="108">
        <f>VLOOKUP(A262,[5]Лист1!$A:$E,COLUMN([5]Лист1!$C$4),0)</f>
        <v>0</v>
      </c>
      <c r="G262" s="108">
        <f>VLOOKUP(A262,[5]Лист1!$A:$E,COLUMN([5]Лист1!$D$526),0)</f>
        <v>1</v>
      </c>
      <c r="H262" s="108">
        <f>VLOOKUP(A262,[6]Лист1!$A:$E,COLUMN([6]Лист1!$C$4),0)</f>
        <v>0</v>
      </c>
      <c r="I262" s="108">
        <f>VLOOKUP(A262,[7]Лист1!$A:$E,COLUMN([7]Лист1!$C$4),0)</f>
        <v>0</v>
      </c>
    </row>
    <row r="263" spans="1:9">
      <c r="A263" s="12" t="s">
        <v>6828</v>
      </c>
      <c r="D263" s="108" t="str">
        <f t="shared" si="26"/>
        <v>KMGP70HZRN1</v>
      </c>
      <c r="E263" s="109">
        <f>VLOOKUP(A263,[27]Multi!$A:$K,COLUMN([27]Multi!$K$10),0)</f>
        <v>34590</v>
      </c>
      <c r="F263" s="108">
        <f>VLOOKUP(A263,[5]Лист1!$A:$E,COLUMN([5]Лист1!$C$4),0)</f>
        <v>0</v>
      </c>
      <c r="G263" s="108">
        <f>VLOOKUP(A263,[5]Лист1!$A:$E,COLUMN([5]Лист1!$D$526),0)</f>
        <v>28</v>
      </c>
      <c r="H263" s="108">
        <f>VLOOKUP(A263,[6]Лист1!$A:$E,COLUMN([6]Лист1!$C$4),0)</f>
        <v>0</v>
      </c>
      <c r="I263" s="108">
        <f>VLOOKUP(A263,[7]Лист1!$A:$E,COLUMN([7]Лист1!$C$4),0)</f>
        <v>0</v>
      </c>
    </row>
    <row r="264" spans="1:9">
      <c r="A264" s="130" t="s">
        <v>6829</v>
      </c>
      <c r="B264" s="130"/>
      <c r="C264" s="130"/>
      <c r="D264" s="130"/>
      <c r="E264" s="130"/>
      <c r="F264" s="130"/>
      <c r="G264" s="130"/>
      <c r="H264" s="130"/>
      <c r="I264" s="130"/>
    </row>
    <row r="265" spans="1:9">
      <c r="A265" s="12" t="s">
        <v>6830</v>
      </c>
      <c r="D265" s="108" t="str">
        <f t="shared" si="26"/>
        <v>KMGKU21HZRN1</v>
      </c>
      <c r="E265" s="109">
        <f>VLOOKUP(A265,[27]Multi!$A:$K,COLUMN([27]Multi!$K$10),0)</f>
        <v>15190</v>
      </c>
      <c r="F265" s="108">
        <f>VLOOKUP(A265,[5]Лист1!$A:$E,COLUMN([5]Лист1!$C$4),0)</f>
        <v>0</v>
      </c>
      <c r="G265" s="108">
        <f>VLOOKUP(A265,[5]Лист1!$A:$E,COLUMN([5]Лист1!$D$526),0)</f>
        <v>0</v>
      </c>
      <c r="H265" s="108">
        <f>VLOOKUP(A265,[6]Лист1!$A:$E,COLUMN([6]Лист1!$C$4),0)</f>
        <v>0</v>
      </c>
      <c r="I265" s="108">
        <f>VLOOKUP(A265,[7]Лист1!$A:$E,COLUMN([7]Лист1!$C$4),0)</f>
        <v>0</v>
      </c>
    </row>
    <row r="266" spans="1:9">
      <c r="A266" s="12" t="s">
        <v>6831</v>
      </c>
      <c r="D266" s="108" t="str">
        <f t="shared" si="26"/>
        <v>KMGKU26HZRN1</v>
      </c>
      <c r="E266" s="109">
        <f>VLOOKUP(A266,[27]Multi!$A:$K,COLUMN([27]Multi!$K$10),0)</f>
        <v>16190</v>
      </c>
      <c r="F266" s="108">
        <f>VLOOKUP(A266,[5]Лист1!$A:$E,COLUMN([5]Лист1!$C$4),0)</f>
        <v>0</v>
      </c>
      <c r="G266" s="108">
        <f>VLOOKUP(A266,[5]Лист1!$A:$E,COLUMN([5]Лист1!$D$526),0)</f>
        <v>0</v>
      </c>
      <c r="H266" s="108">
        <f>VLOOKUP(A266,[6]Лист1!$A:$E,COLUMN([6]Лист1!$C$4),0)</f>
        <v>0</v>
      </c>
      <c r="I266" s="108">
        <f>VLOOKUP(A266,[7]Лист1!$A:$E,COLUMN([7]Лист1!$C$4),0)</f>
        <v>0</v>
      </c>
    </row>
    <row r="267" spans="1:9">
      <c r="A267" s="12" t="s">
        <v>6832</v>
      </c>
      <c r="D267" s="108" t="str">
        <f t="shared" si="26"/>
        <v>KMGKU35HZRN1</v>
      </c>
      <c r="E267" s="109">
        <f>VLOOKUP(A267,[27]Multi!$A:$K,COLUMN([27]Multi!$K$10),0)</f>
        <v>17290</v>
      </c>
      <c r="F267" s="108">
        <f>VLOOKUP(A267,[5]Лист1!$A:$E,COLUMN([5]Лист1!$C$4),0)</f>
        <v>0</v>
      </c>
      <c r="G267" s="108">
        <f>VLOOKUP(A267,[5]Лист1!$A:$E,COLUMN([5]Лист1!$D$526),0)</f>
        <v>0</v>
      </c>
      <c r="H267" s="108">
        <f>VLOOKUP(A267,[6]Лист1!$A:$E,COLUMN([6]Лист1!$C$4),0)</f>
        <v>0</v>
      </c>
      <c r="I267" s="108">
        <f>VLOOKUP(A267,[7]Лист1!$A:$E,COLUMN([7]Лист1!$C$4),0)</f>
        <v>0</v>
      </c>
    </row>
    <row r="268" spans="1:9">
      <c r="A268" s="12" t="s">
        <v>6833</v>
      </c>
      <c r="D268" s="108" t="str">
        <f t="shared" si="26"/>
        <v>KMGKU53HZRN1</v>
      </c>
      <c r="E268" s="109">
        <f>VLOOKUP(A268,[27]Multi!$A:$K,COLUMN([27]Multi!$K$10),0)</f>
        <v>25790</v>
      </c>
      <c r="F268" s="108">
        <f>VLOOKUP(A268,[5]Лист1!$A:$E,COLUMN([5]Лист1!$C$4),0)</f>
        <v>0</v>
      </c>
      <c r="G268" s="108">
        <f>VLOOKUP(A268,[5]Лист1!$A:$E,COLUMN([5]Лист1!$D$526),0)</f>
        <v>0</v>
      </c>
      <c r="H268" s="108">
        <f>VLOOKUP(A268,[6]Лист1!$A:$E,COLUMN([6]Лист1!$C$4),0)</f>
        <v>0</v>
      </c>
      <c r="I268" s="108">
        <f>VLOOKUP(A268,[7]Лист1!$A:$E,COLUMN([7]Лист1!$C$4),0)</f>
        <v>0</v>
      </c>
    </row>
    <row r="269" spans="1:9">
      <c r="A269" s="130" t="s">
        <v>6834</v>
      </c>
      <c r="B269" s="130"/>
      <c r="C269" s="130"/>
      <c r="D269" s="130"/>
      <c r="E269" s="130"/>
      <c r="F269" s="130"/>
      <c r="G269" s="130"/>
      <c r="H269" s="130"/>
      <c r="I269" s="130"/>
    </row>
    <row r="270" spans="1:9">
      <c r="A270" s="12" t="s">
        <v>6835</v>
      </c>
      <c r="D270" s="108" t="str">
        <f t="shared" si="26"/>
        <v>KMGA26HZRN1</v>
      </c>
      <c r="E270" s="109">
        <f>VLOOKUP(A270,[27]Multi!$A:$K,COLUMN([27]Multi!$K$10),0)</f>
        <v>15490</v>
      </c>
      <c r="F270" s="108">
        <f>VLOOKUP(A270,[5]Лист1!$A:$E,COLUMN([5]Лист1!$C$4),0)</f>
        <v>0</v>
      </c>
      <c r="G270" s="108">
        <f>VLOOKUP(A270,[5]Лист1!$A:$E,COLUMN([5]Лист1!$D$526),0)</f>
        <v>0</v>
      </c>
      <c r="H270" s="108">
        <f>VLOOKUP(A270,[6]Лист1!$A:$E,COLUMN([6]Лист1!$C$4),0)</f>
        <v>0</v>
      </c>
      <c r="I270" s="108">
        <f>VLOOKUP(A270,[7]Лист1!$A:$E,COLUMN([7]Лист1!$C$4),0)</f>
        <v>0</v>
      </c>
    </row>
    <row r="271" spans="1:9">
      <c r="A271" s="12" t="s">
        <v>6836</v>
      </c>
      <c r="D271" s="108" t="str">
        <f t="shared" si="26"/>
        <v>KMGA35HZRN1</v>
      </c>
      <c r="E271" s="109">
        <f>VLOOKUP(A271,[27]Multi!$A:$K,COLUMN([27]Multi!$K$10),0)</f>
        <v>16390</v>
      </c>
      <c r="F271" s="108">
        <f>VLOOKUP(A271,[5]Лист1!$A:$E,COLUMN([5]Лист1!$C$4),0)</f>
        <v>0</v>
      </c>
      <c r="G271" s="108">
        <f>VLOOKUP(A271,[5]Лист1!$A:$E,COLUMN([5]Лист1!$D$526),0)</f>
        <v>0</v>
      </c>
      <c r="H271" s="108">
        <f>VLOOKUP(A271,[6]Лист1!$A:$E,COLUMN([6]Лист1!$C$4),0)</f>
        <v>0</v>
      </c>
      <c r="I271" s="108">
        <f>VLOOKUP(A271,[7]Лист1!$A:$E,COLUMN([7]Лист1!$C$4),0)</f>
        <v>0</v>
      </c>
    </row>
    <row r="272" spans="1:9">
      <c r="A272" s="12" t="s">
        <v>6837</v>
      </c>
      <c r="D272" s="108" t="str">
        <f t="shared" si="26"/>
        <v>KMGA53HZRN1</v>
      </c>
      <c r="E272" s="109">
        <f>VLOOKUP(A272,[27]Multi!$A:$K,COLUMN([27]Multi!$K$10),0)</f>
        <v>24490</v>
      </c>
      <c r="F272" s="108">
        <f>VLOOKUP(A272,[5]Лист1!$A:$E,COLUMN([5]Лист1!$C$4),0)</f>
        <v>0</v>
      </c>
      <c r="G272" s="108" t="str">
        <f>VLOOKUP(A272,[5]Лист1!$A:$E,COLUMN([5]Лист1!$D$526),0)</f>
        <v>&gt;50</v>
      </c>
      <c r="H272" s="108">
        <f>VLOOKUP(A272,[6]Лист1!$A:$E,COLUMN([6]Лист1!$C$4),0)</f>
        <v>0</v>
      </c>
      <c r="I272" s="108">
        <f>VLOOKUP(A272,[7]Лист1!$A:$E,COLUMN([7]Лист1!$C$4),0)</f>
        <v>0</v>
      </c>
    </row>
    <row r="273" spans="1:9">
      <c r="A273" s="12" t="s">
        <v>6838</v>
      </c>
      <c r="D273" s="108" t="str">
        <f t="shared" si="26"/>
        <v>KMGA70HZRN1</v>
      </c>
      <c r="E273" s="109">
        <f>VLOOKUP(A273,[27]Multi!$A:$K,COLUMN([27]Multi!$K$10),0)</f>
        <v>31090</v>
      </c>
      <c r="F273" s="108">
        <f>VLOOKUP(A273,[5]Лист1!$A:$E,COLUMN([5]Лист1!$C$4),0)</f>
        <v>2</v>
      </c>
      <c r="G273" s="108" t="str">
        <f>VLOOKUP(A273,[5]Лист1!$A:$E,COLUMN([5]Лист1!$D$526),0)</f>
        <v>&gt;50</v>
      </c>
      <c r="H273" s="108">
        <f>VLOOKUP(A273,[6]Лист1!$A:$E,COLUMN([6]Лист1!$C$4),0)</f>
        <v>0</v>
      </c>
      <c r="I273" s="108">
        <f>VLOOKUP(A273,[7]Лист1!$A:$E,COLUMN([7]Лист1!$C$4),0)</f>
        <v>0</v>
      </c>
    </row>
    <row r="274" spans="1:9">
      <c r="A274" s="130" t="s">
        <v>6856</v>
      </c>
      <c r="B274" s="130"/>
      <c r="C274" s="130"/>
      <c r="D274" s="130"/>
      <c r="E274" s="130"/>
      <c r="F274" s="130"/>
      <c r="G274" s="130"/>
      <c r="H274" s="130"/>
      <c r="I274" s="130"/>
    </row>
    <row r="275" spans="1:9">
      <c r="A275" s="12" t="s">
        <v>6839</v>
      </c>
      <c r="D275" s="108" t="str">
        <f t="shared" si="26"/>
        <v>KMZAA20HZRN1</v>
      </c>
      <c r="E275" s="109">
        <f>VLOOKUP(A275,[27]Multi!$A:$K,COLUMN([27]Multi!$K$10),0)</f>
        <v>37090</v>
      </c>
      <c r="F275" s="108">
        <f>VLOOKUP(A275,[5]Лист1!$A:$E,COLUMN([5]Лист1!$C$4),0)</f>
        <v>0</v>
      </c>
      <c r="G275" s="108">
        <f>VLOOKUP(A275,[5]Лист1!$A:$E,COLUMN([5]Лист1!$D$526),0)</f>
        <v>40</v>
      </c>
      <c r="H275" s="108">
        <f>VLOOKUP(A275,[6]Лист1!$A:$E,COLUMN([6]Лист1!$C$4),0)</f>
        <v>0</v>
      </c>
      <c r="I275" s="108">
        <f>VLOOKUP(A275,[7]Лист1!$A:$E,COLUMN([7]Лист1!$C$4),0)</f>
        <v>7</v>
      </c>
    </row>
    <row r="276" spans="1:9">
      <c r="A276" s="12" t="s">
        <v>6840</v>
      </c>
      <c r="D276" s="108" t="str">
        <f t="shared" si="26"/>
        <v>KMZAA25HZRN1</v>
      </c>
      <c r="E276" s="109">
        <f>VLOOKUP(A276,[27]Multi!$A:$K,COLUMN([27]Multi!$K$10),0)</f>
        <v>39290</v>
      </c>
      <c r="F276" s="108">
        <f>VLOOKUP(A276,[5]Лист1!$A:$E,COLUMN([5]Лист1!$C$4),0)</f>
        <v>0</v>
      </c>
      <c r="G276" s="108">
        <f>VLOOKUP(A276,[5]Лист1!$A:$E,COLUMN([5]Лист1!$D$526),0)</f>
        <v>28</v>
      </c>
      <c r="H276" s="108">
        <f>VLOOKUP(A276,[6]Лист1!$A:$E,COLUMN([6]Лист1!$C$4),0)</f>
        <v>0</v>
      </c>
      <c r="I276" s="108">
        <f>VLOOKUP(A276,[7]Лист1!$A:$E,COLUMN([7]Лист1!$C$4),0)</f>
        <v>0</v>
      </c>
    </row>
    <row r="277" spans="1:9">
      <c r="A277" s="12" t="s">
        <v>6841</v>
      </c>
      <c r="D277" s="108" t="str">
        <f t="shared" si="26"/>
        <v>KMZBA35HZRN1</v>
      </c>
      <c r="E277" s="109">
        <f>VLOOKUP(A277,[27]Multi!$A:$K,COLUMN([27]Multi!$K$10),0)</f>
        <v>42690</v>
      </c>
      <c r="F277" s="108">
        <f>VLOOKUP(A277,[5]Лист1!$A:$E,COLUMN([5]Лист1!$C$4),0)</f>
        <v>0</v>
      </c>
      <c r="G277" s="108" t="str">
        <f>VLOOKUP(A277,[5]Лист1!$A:$E,COLUMN([5]Лист1!$D$526),0)</f>
        <v>&gt;50</v>
      </c>
      <c r="H277" s="108">
        <f>VLOOKUP(A277,[6]Лист1!$A:$E,COLUMN([6]Лист1!$C$4),0)</f>
        <v>0</v>
      </c>
      <c r="I277" s="108">
        <f>VLOOKUP(A277,[7]Лист1!$A:$E,COLUMN([7]Лист1!$C$4),0)</f>
        <v>37</v>
      </c>
    </row>
    <row r="278" spans="1:9">
      <c r="A278" s="12" t="s">
        <v>6842</v>
      </c>
      <c r="D278" s="108" t="str">
        <f t="shared" si="26"/>
        <v>KMZBA50HZRN1</v>
      </c>
      <c r="E278" s="109">
        <f>VLOOKUP(A278,[27]Multi!$A:$K,COLUMN([27]Multi!$K$10),0)</f>
        <v>43690</v>
      </c>
      <c r="F278" s="108">
        <f>VLOOKUP(A278,[5]Лист1!$A:$E,COLUMN([5]Лист1!$C$4),0)</f>
        <v>0</v>
      </c>
      <c r="G278" s="108">
        <f>VLOOKUP(A278,[5]Лист1!$A:$E,COLUMN([5]Лист1!$D$526),0)</f>
        <v>0</v>
      </c>
      <c r="H278" s="108">
        <f>VLOOKUP(A278,[6]Лист1!$A:$E,COLUMN([6]Лист1!$C$4),0)</f>
        <v>0</v>
      </c>
      <c r="I278" s="108">
        <f>VLOOKUP(A278,[7]Лист1!$A:$E,COLUMN([7]Лист1!$C$4),0)</f>
        <v>0</v>
      </c>
    </row>
    <row r="279" spans="1:9">
      <c r="A279" s="130" t="s">
        <v>6857</v>
      </c>
      <c r="B279" s="130"/>
      <c r="C279" s="130"/>
      <c r="D279" s="130"/>
      <c r="E279" s="130"/>
      <c r="F279" s="130"/>
      <c r="G279" s="130"/>
      <c r="H279" s="130"/>
      <c r="I279" s="130"/>
    </row>
    <row r="280" spans="1:9">
      <c r="A280" s="12" t="s">
        <v>6843</v>
      </c>
      <c r="D280" s="108" t="str">
        <f t="shared" si="26"/>
        <v>KMKM20HZRN1R</v>
      </c>
      <c r="E280" s="109">
        <f>VLOOKUP(A280,[27]Multi!$A:$K,COLUMN([27]Multi!$K$10),0)</f>
        <v>38290</v>
      </c>
      <c r="F280" s="108">
        <f>VLOOKUP(A280,[5]Лист1!$A:$E,COLUMN([5]Лист1!$C$4),0)</f>
        <v>0</v>
      </c>
      <c r="G280" s="108">
        <f>VLOOKUP(A280,[5]Лист1!$A:$E,COLUMN([5]Лист1!$D$526),0)</f>
        <v>0</v>
      </c>
      <c r="H280" s="108">
        <f>VLOOKUP(A280,[6]Лист1!$A:$E,COLUMN([6]Лист1!$C$4),0)</f>
        <v>0</v>
      </c>
      <c r="I280" s="108">
        <f>VLOOKUP(A280,[7]Лист1!$A:$E,COLUMN([7]Лист1!$C$4),0)</f>
        <v>0</v>
      </c>
    </row>
    <row r="281" spans="1:9">
      <c r="A281" s="12" t="s">
        <v>6844</v>
      </c>
      <c r="D281" s="108" t="str">
        <f t="shared" si="26"/>
        <v>KMKM25HZRN1R</v>
      </c>
      <c r="E281" s="109">
        <f>VLOOKUP(A281,[27]Multi!$A:$K,COLUMN([27]Multi!$K$10),0)</f>
        <v>39390</v>
      </c>
      <c r="F281" s="108">
        <f>VLOOKUP(A281,[5]Лист1!$A:$E,COLUMN([5]Лист1!$C$4),0)</f>
        <v>0</v>
      </c>
      <c r="G281" s="108">
        <f>VLOOKUP(A281,[5]Лист1!$A:$E,COLUMN([5]Лист1!$D$526),0)</f>
        <v>0</v>
      </c>
      <c r="H281" s="108">
        <f>VLOOKUP(A281,[6]Лист1!$A:$E,COLUMN([6]Лист1!$C$4),0)</f>
        <v>0</v>
      </c>
      <c r="I281" s="108">
        <f>VLOOKUP(A281,[7]Лист1!$A:$E,COLUMN([7]Лист1!$C$4),0)</f>
        <v>0</v>
      </c>
    </row>
    <row r="282" spans="1:9">
      <c r="A282" s="12" t="s">
        <v>6845</v>
      </c>
      <c r="D282" s="108" t="str">
        <f t="shared" si="26"/>
        <v>KMKM35HZRN1R</v>
      </c>
      <c r="E282" s="109">
        <f>VLOOKUP(A282,[27]Multi!$A:$K,COLUMN([27]Multi!$K$10),0)</f>
        <v>41090</v>
      </c>
      <c r="F282" s="108">
        <f>VLOOKUP(A282,[5]Лист1!$A:$E,COLUMN([5]Лист1!$C$4),0)</f>
        <v>0</v>
      </c>
      <c r="G282" s="108">
        <f>VLOOKUP(A282,[5]Лист1!$A:$E,COLUMN([5]Лист1!$D$526),0)</f>
        <v>0</v>
      </c>
      <c r="H282" s="108">
        <f>VLOOKUP(A282,[6]Лист1!$A:$E,COLUMN([6]Лист1!$C$4),0)</f>
        <v>0</v>
      </c>
      <c r="I282" s="108">
        <f>VLOOKUP(A282,[7]Лист1!$A:$E,COLUMN([7]Лист1!$C$4),0)</f>
        <v>0</v>
      </c>
    </row>
    <row r="283" spans="1:9">
      <c r="A283" s="12" t="s">
        <v>6846</v>
      </c>
      <c r="D283" s="108" t="str">
        <f t="shared" si="26"/>
        <v>KMKM50HZRN1R</v>
      </c>
      <c r="E283" s="109">
        <f>VLOOKUP(A283,[27]Multi!$A:$K,COLUMN([27]Multi!$K$10),0)</f>
        <v>49990</v>
      </c>
      <c r="F283" s="108">
        <f>VLOOKUP(A283,[5]Лист1!$A:$E,COLUMN([5]Лист1!$C$4),0)</f>
        <v>0</v>
      </c>
      <c r="G283" s="108">
        <f>VLOOKUP(A283,[5]Лист1!$A:$E,COLUMN([5]Лист1!$D$526),0)</f>
        <v>0</v>
      </c>
      <c r="H283" s="108">
        <f>VLOOKUP(A283,[6]Лист1!$A:$E,COLUMN([6]Лист1!$C$4),0)</f>
        <v>0</v>
      </c>
      <c r="I283" s="108">
        <f>VLOOKUP(A283,[7]Лист1!$A:$E,COLUMN([7]Лист1!$C$4),0)</f>
        <v>0</v>
      </c>
    </row>
    <row r="284" spans="1:9">
      <c r="A284" s="12" t="s">
        <v>6847</v>
      </c>
      <c r="D284" s="108" t="str">
        <f t="shared" si="26"/>
        <v>KMKA20HZRN1R</v>
      </c>
      <c r="E284" s="109">
        <f>VLOOKUP(A284,[27]Multi!$A:$K,COLUMN([27]Multi!$K$10),0)</f>
        <v>36390</v>
      </c>
      <c r="F284" s="108">
        <f>VLOOKUP(A284,[5]Лист1!$A:$E,COLUMN([5]Лист1!$C$4),0)</f>
        <v>0</v>
      </c>
      <c r="G284" s="108">
        <f>VLOOKUP(A284,[5]Лист1!$A:$E,COLUMN([5]Лист1!$D$526),0)</f>
        <v>11</v>
      </c>
      <c r="H284" s="108">
        <f>VLOOKUP(A284,[6]Лист1!$A:$E,COLUMN([6]Лист1!$C$4),0)</f>
        <v>0</v>
      </c>
      <c r="I284" s="108">
        <f>VLOOKUP(A284,[7]Лист1!$A:$E,COLUMN([7]Лист1!$C$4),0)</f>
        <v>0</v>
      </c>
    </row>
    <row r="285" spans="1:9">
      <c r="A285" s="12" t="s">
        <v>6848</v>
      </c>
      <c r="D285" s="108" t="str">
        <f t="shared" si="26"/>
        <v>KMKA25HZRN1R</v>
      </c>
      <c r="E285" s="109">
        <f>VLOOKUP(A285,[27]Multi!$A:$K,COLUMN([27]Multi!$K$10),0)</f>
        <v>37490</v>
      </c>
      <c r="F285" s="108">
        <f>VLOOKUP(A285,[5]Лист1!$A:$E,COLUMN([5]Лист1!$C$4),0)</f>
        <v>0</v>
      </c>
      <c r="G285" s="108" t="str">
        <f>VLOOKUP(A285,[5]Лист1!$A:$E,COLUMN([5]Лист1!$D$526),0)</f>
        <v>&gt;50</v>
      </c>
      <c r="H285" s="108">
        <f>VLOOKUP(A285,[6]Лист1!$A:$E,COLUMN([6]Лист1!$C$4),0)</f>
        <v>0</v>
      </c>
      <c r="I285" s="108" t="str">
        <f>VLOOKUP(A285,[7]Лист1!$A:$E,COLUMN([7]Лист1!$C$4),0)</f>
        <v>&gt;50</v>
      </c>
    </row>
    <row r="286" spans="1:9">
      <c r="A286" s="12" t="s">
        <v>6849</v>
      </c>
      <c r="D286" s="108" t="str">
        <f t="shared" si="26"/>
        <v>KMKB35HZRN1R</v>
      </c>
      <c r="E286" s="109">
        <f>VLOOKUP(A286,[27]Multi!$A:$K,COLUMN([27]Multi!$K$10),0)</f>
        <v>38590</v>
      </c>
      <c r="F286" s="108">
        <f>VLOOKUP(A286,[5]Лист1!$A:$E,COLUMN([5]Лист1!$C$4),0)</f>
        <v>0</v>
      </c>
      <c r="G286" s="108" t="str">
        <f>VLOOKUP(A286,[5]Лист1!$A:$E,COLUMN([5]Лист1!$D$526),0)</f>
        <v>&gt;50</v>
      </c>
      <c r="H286" s="108">
        <f>VLOOKUP(A286,[6]Лист1!$A:$E,COLUMN([6]Лист1!$C$4),0)</f>
        <v>0</v>
      </c>
      <c r="I286" s="108" t="str">
        <f>VLOOKUP(A286,[7]Лист1!$A:$E,COLUMN([7]Лист1!$C$4),0)</f>
        <v>&gt;50</v>
      </c>
    </row>
    <row r="287" spans="1:9">
      <c r="A287" s="12" t="s">
        <v>6850</v>
      </c>
      <c r="D287" s="108" t="str">
        <f t="shared" si="26"/>
        <v>KMKB50HZRN1R</v>
      </c>
      <c r="E287" s="109">
        <f>VLOOKUP(A287,[27]Multi!$A:$K,COLUMN([27]Multi!$K$10),0)</f>
        <v>47590</v>
      </c>
      <c r="F287" s="108">
        <f>VLOOKUP(A287,[5]Лист1!$A:$E,COLUMN([5]Лист1!$C$4),0)</f>
        <v>0</v>
      </c>
      <c r="G287" s="108" t="str">
        <f>VLOOKUP(A287,[5]Лист1!$A:$E,COLUMN([5]Лист1!$D$526),0)</f>
        <v>&gt;50</v>
      </c>
      <c r="H287" s="108">
        <f>VLOOKUP(A287,[6]Лист1!$A:$E,COLUMN([6]Лист1!$C$4),0)</f>
        <v>19</v>
      </c>
      <c r="I287" s="108" t="str">
        <f>VLOOKUP(A287,[7]Лист1!$A:$E,COLUMN([7]Лист1!$C$4),0)</f>
        <v>&gt;50</v>
      </c>
    </row>
    <row r="288" spans="1:9">
      <c r="A288" s="130" t="s">
        <v>6851</v>
      </c>
      <c r="B288" s="130"/>
      <c r="C288" s="130"/>
      <c r="D288" s="130"/>
      <c r="E288" s="130"/>
      <c r="F288" s="130"/>
      <c r="G288" s="130"/>
      <c r="H288" s="130"/>
      <c r="I288" s="130"/>
    </row>
    <row r="289" spans="1:9">
      <c r="A289" s="12" t="s">
        <v>6852</v>
      </c>
      <c r="D289" s="108" t="str">
        <f t="shared" si="26"/>
        <v>KWC-90</v>
      </c>
      <c r="E289" s="109">
        <f>VLOOKUP(A289,[27]Multi!$A:$K,COLUMN([27]Multi!$K$10),0)</f>
        <v>7700</v>
      </c>
      <c r="F289" s="108" t="e">
        <f>VLOOKUP(A289,[5]Лист1!$A:$E,COLUMN([5]Лист1!$C$4),0)</f>
        <v>#N/A</v>
      </c>
      <c r="G289" s="108" t="e">
        <f>VLOOKUP(A289,[5]Лист1!$A:$E,COLUMN([5]Лист1!$D$526),0)</f>
        <v>#N/A</v>
      </c>
      <c r="H289" s="108" t="e">
        <f>VLOOKUP(A289,[6]Лист1!$A:$E,COLUMN([6]Лист1!$C$4),0)</f>
        <v>#N/A</v>
      </c>
      <c r="I289" s="108" t="e">
        <f>VLOOKUP(A289,[7]Лист1!$A:$E,COLUMN([7]Лист1!$C$4),0)</f>
        <v>#N/A</v>
      </c>
    </row>
  </sheetData>
  <mergeCells count="253">
    <mergeCell ref="D222:D223"/>
    <mergeCell ref="A131:G131"/>
    <mergeCell ref="A142:G142"/>
    <mergeCell ref="A153:G153"/>
    <mergeCell ref="A164:G164"/>
    <mergeCell ref="A224:G224"/>
    <mergeCell ref="E222:E223"/>
    <mergeCell ref="D132:D133"/>
    <mergeCell ref="D134:D135"/>
    <mergeCell ref="D136:D137"/>
    <mergeCell ref="D138:D139"/>
    <mergeCell ref="D140:D141"/>
    <mergeCell ref="D143:D144"/>
    <mergeCell ref="D145:D146"/>
    <mergeCell ref="D147:D148"/>
    <mergeCell ref="D149:D150"/>
    <mergeCell ref="D151:D152"/>
    <mergeCell ref="D154:D155"/>
    <mergeCell ref="D156:D157"/>
    <mergeCell ref="E220:E221"/>
    <mergeCell ref="D244:D245"/>
    <mergeCell ref="A235:G235"/>
    <mergeCell ref="A175:G175"/>
    <mergeCell ref="A186:G186"/>
    <mergeCell ref="A197:G197"/>
    <mergeCell ref="A208:G208"/>
    <mergeCell ref="A219:G219"/>
    <mergeCell ref="D195:D196"/>
    <mergeCell ref="D198:D199"/>
    <mergeCell ref="D200:D201"/>
    <mergeCell ref="D202:D203"/>
    <mergeCell ref="D204:D205"/>
    <mergeCell ref="D206:D207"/>
    <mergeCell ref="D209:D210"/>
    <mergeCell ref="D211:D212"/>
    <mergeCell ref="D213:D214"/>
    <mergeCell ref="D176:D177"/>
    <mergeCell ref="D178:D179"/>
    <mergeCell ref="D180:D181"/>
    <mergeCell ref="D182:D183"/>
    <mergeCell ref="D184:D185"/>
    <mergeCell ref="D187:D188"/>
    <mergeCell ref="D189:D190"/>
    <mergeCell ref="D191:D192"/>
    <mergeCell ref="D225:D226"/>
    <mergeCell ref="D227:D228"/>
    <mergeCell ref="D229:D230"/>
    <mergeCell ref="D231:D232"/>
    <mergeCell ref="D233:D234"/>
    <mergeCell ref="D236:D237"/>
    <mergeCell ref="D238:D239"/>
    <mergeCell ref="D240:D241"/>
    <mergeCell ref="D242:D243"/>
    <mergeCell ref="D158:D159"/>
    <mergeCell ref="D160:D161"/>
    <mergeCell ref="D162:D163"/>
    <mergeCell ref="D165:D166"/>
    <mergeCell ref="D167:D168"/>
    <mergeCell ref="D169:D170"/>
    <mergeCell ref="D171:D172"/>
    <mergeCell ref="D173:D174"/>
    <mergeCell ref="D193:D194"/>
    <mergeCell ref="D215:D216"/>
    <mergeCell ref="D217:D218"/>
    <mergeCell ref="D220:D221"/>
    <mergeCell ref="E213:E214"/>
    <mergeCell ref="E215:E216"/>
    <mergeCell ref="E217:E218"/>
    <mergeCell ref="E206:E207"/>
    <mergeCell ref="E209:E210"/>
    <mergeCell ref="E211:E212"/>
    <mergeCell ref="E200:E201"/>
    <mergeCell ref="E202:E203"/>
    <mergeCell ref="E204:E205"/>
    <mergeCell ref="E193:E194"/>
    <mergeCell ref="E195:E196"/>
    <mergeCell ref="E198:E199"/>
    <mergeCell ref="E187:E188"/>
    <mergeCell ref="E189:E190"/>
    <mergeCell ref="E191:E192"/>
    <mergeCell ref="E240:E241"/>
    <mergeCell ref="E242:E243"/>
    <mergeCell ref="E244:E245"/>
    <mergeCell ref="E233:E234"/>
    <mergeCell ref="E236:E237"/>
    <mergeCell ref="E238:E239"/>
    <mergeCell ref="E227:E228"/>
    <mergeCell ref="E229:E230"/>
    <mergeCell ref="E231:E232"/>
    <mergeCell ref="E171:E172"/>
    <mergeCell ref="E173:E174"/>
    <mergeCell ref="E225:E226"/>
    <mergeCell ref="E176:E177"/>
    <mergeCell ref="E178:E179"/>
    <mergeCell ref="E180:E181"/>
    <mergeCell ref="E182:E183"/>
    <mergeCell ref="E184:E185"/>
    <mergeCell ref="E165:E166"/>
    <mergeCell ref="E167:E168"/>
    <mergeCell ref="E169:E170"/>
    <mergeCell ref="E158:E159"/>
    <mergeCell ref="E160:E161"/>
    <mergeCell ref="E162:E163"/>
    <mergeCell ref="E151:E152"/>
    <mergeCell ref="E154:E155"/>
    <mergeCell ref="E156:E157"/>
    <mergeCell ref="E143:E144"/>
    <mergeCell ref="E145:E146"/>
    <mergeCell ref="E147:E148"/>
    <mergeCell ref="E149:E150"/>
    <mergeCell ref="A2:F2"/>
    <mergeCell ref="A130:F130"/>
    <mergeCell ref="E132:E133"/>
    <mergeCell ref="E134:E135"/>
    <mergeCell ref="E136:E137"/>
    <mergeCell ref="E138:E139"/>
    <mergeCell ref="E140:E141"/>
    <mergeCell ref="A86:G86"/>
    <mergeCell ref="E124:E125"/>
    <mergeCell ref="E126:E127"/>
    <mergeCell ref="E128:E129"/>
    <mergeCell ref="D124:D125"/>
    <mergeCell ref="D126:D127"/>
    <mergeCell ref="D128:D129"/>
    <mergeCell ref="E120:E121"/>
    <mergeCell ref="E122:E123"/>
    <mergeCell ref="E117:E118"/>
    <mergeCell ref="A119:G119"/>
    <mergeCell ref="D120:D121"/>
    <mergeCell ref="D122:D123"/>
    <mergeCell ref="D117:D118"/>
    <mergeCell ref="E113:E114"/>
    <mergeCell ref="E115:E116"/>
    <mergeCell ref="A108:G108"/>
    <mergeCell ref="D109:D110"/>
    <mergeCell ref="D111:D112"/>
    <mergeCell ref="D113:D114"/>
    <mergeCell ref="D115:D116"/>
    <mergeCell ref="E109:E110"/>
    <mergeCell ref="E111:E112"/>
    <mergeCell ref="E104:E105"/>
    <mergeCell ref="E106:E107"/>
    <mergeCell ref="D104:D105"/>
    <mergeCell ref="D106:D107"/>
    <mergeCell ref="E98:E99"/>
    <mergeCell ref="E100:E101"/>
    <mergeCell ref="E102:E103"/>
    <mergeCell ref="A97:G97"/>
    <mergeCell ref="D98:D99"/>
    <mergeCell ref="D100:D101"/>
    <mergeCell ref="D102:D103"/>
    <mergeCell ref="A64:G64"/>
    <mergeCell ref="A75:G75"/>
    <mergeCell ref="D93:D94"/>
    <mergeCell ref="D95:D96"/>
    <mergeCell ref="E93:E94"/>
    <mergeCell ref="E95:E96"/>
    <mergeCell ref="D91:D92"/>
    <mergeCell ref="E91:E92"/>
    <mergeCell ref="D80:D81"/>
    <mergeCell ref="E80:E81"/>
    <mergeCell ref="A53:G53"/>
    <mergeCell ref="D89:D90"/>
    <mergeCell ref="E89:E90"/>
    <mergeCell ref="D87:D88"/>
    <mergeCell ref="E87:E88"/>
    <mergeCell ref="D82:D83"/>
    <mergeCell ref="E82:E83"/>
    <mergeCell ref="D84:D85"/>
    <mergeCell ref="E84:E85"/>
    <mergeCell ref="D78:D79"/>
    <mergeCell ref="E78:E79"/>
    <mergeCell ref="D73:D74"/>
    <mergeCell ref="E73:E74"/>
    <mergeCell ref="D76:D77"/>
    <mergeCell ref="E76:E77"/>
    <mergeCell ref="D69:D70"/>
    <mergeCell ref="E69:E70"/>
    <mergeCell ref="D71:D72"/>
    <mergeCell ref="E71:E72"/>
    <mergeCell ref="D65:D66"/>
    <mergeCell ref="E65:E66"/>
    <mergeCell ref="D67:D68"/>
    <mergeCell ref="E67:E68"/>
    <mergeCell ref="D62:D63"/>
    <mergeCell ref="E62:E63"/>
    <mergeCell ref="D58:D59"/>
    <mergeCell ref="E58:E59"/>
    <mergeCell ref="D60:D61"/>
    <mergeCell ref="E60:E61"/>
    <mergeCell ref="D54:D55"/>
    <mergeCell ref="E54:E55"/>
    <mergeCell ref="D56:D57"/>
    <mergeCell ref="E56:E57"/>
    <mergeCell ref="D49:D50"/>
    <mergeCell ref="E49:E50"/>
    <mergeCell ref="D51:D52"/>
    <mergeCell ref="E51:E52"/>
    <mergeCell ref="D45:D46"/>
    <mergeCell ref="E45:E46"/>
    <mergeCell ref="D47:D48"/>
    <mergeCell ref="E47:E48"/>
    <mergeCell ref="D41:D42"/>
    <mergeCell ref="E41:E42"/>
    <mergeCell ref="D43:D44"/>
    <mergeCell ref="E43:E44"/>
    <mergeCell ref="D36:D37"/>
    <mergeCell ref="E36:E37"/>
    <mergeCell ref="D38:D39"/>
    <mergeCell ref="E38:E39"/>
    <mergeCell ref="A40:G40"/>
    <mergeCell ref="D32:D33"/>
    <mergeCell ref="E32:E33"/>
    <mergeCell ref="D34:D35"/>
    <mergeCell ref="E34:E35"/>
    <mergeCell ref="D27:D28"/>
    <mergeCell ref="E27:E28"/>
    <mergeCell ref="D29:D30"/>
    <mergeCell ref="E29:E30"/>
    <mergeCell ref="A31:G31"/>
    <mergeCell ref="D22:D23"/>
    <mergeCell ref="E22:E23"/>
    <mergeCell ref="D24:D25"/>
    <mergeCell ref="E24:E25"/>
    <mergeCell ref="A26:G26"/>
    <mergeCell ref="D18:D19"/>
    <mergeCell ref="E18:E19"/>
    <mergeCell ref="D20:D21"/>
    <mergeCell ref="E20:E21"/>
    <mergeCell ref="D13:D14"/>
    <mergeCell ref="E13:E14"/>
    <mergeCell ref="D15:D16"/>
    <mergeCell ref="E15:E16"/>
    <mergeCell ref="A17:G17"/>
    <mergeCell ref="D9:D10"/>
    <mergeCell ref="E9:E10"/>
    <mergeCell ref="D11:D12"/>
    <mergeCell ref="E11:E12"/>
    <mergeCell ref="A3:G3"/>
    <mergeCell ref="D4:D5"/>
    <mergeCell ref="D6:D7"/>
    <mergeCell ref="E4:E5"/>
    <mergeCell ref="E6:E7"/>
    <mergeCell ref="A8:G8"/>
    <mergeCell ref="A246:I246"/>
    <mergeCell ref="A247:I247"/>
    <mergeCell ref="A256:I256"/>
    <mergeCell ref="A259:I259"/>
    <mergeCell ref="A264:I264"/>
    <mergeCell ref="A269:I269"/>
    <mergeCell ref="A274:I274"/>
    <mergeCell ref="A279:I279"/>
    <mergeCell ref="A288:I288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A50C7-9D3B-46BB-B0C2-4FAED5629ADB}">
  <dimension ref="A1:F49"/>
  <sheetViews>
    <sheetView workbookViewId="0">
      <selection activeCell="F1" sqref="F1"/>
    </sheetView>
  </sheetViews>
  <sheetFormatPr defaultRowHeight="15"/>
  <cols>
    <col min="1" max="1" width="18.7109375" style="6" customWidth="1"/>
    <col min="2" max="2" width="20.85546875" style="6" customWidth="1"/>
    <col min="3" max="3" width="30" style="6" customWidth="1"/>
    <col min="4" max="4" width="24.85546875" style="6" customWidth="1"/>
    <col min="5" max="5" width="22.85546875" style="6" customWidth="1"/>
    <col min="6" max="6" width="19" style="6" customWidth="1"/>
    <col min="7" max="16384" width="9.140625" style="6"/>
  </cols>
  <sheetData>
    <row r="1" spans="1:6" s="2" customFormat="1">
      <c r="A1" s="2" t="s">
        <v>144</v>
      </c>
      <c r="B1" s="2" t="s">
        <v>145</v>
      </c>
      <c r="C1" s="2" t="s">
        <v>1104</v>
      </c>
      <c r="D1" s="2" t="s">
        <v>147</v>
      </c>
      <c r="E1" s="3" t="s">
        <v>148</v>
      </c>
      <c r="F1" s="2" t="s">
        <v>364</v>
      </c>
    </row>
    <row r="2" spans="1:6" s="24" customFormat="1" ht="15.75">
      <c r="A2" s="129" t="s">
        <v>3279</v>
      </c>
      <c r="B2" s="129"/>
      <c r="C2" s="129"/>
      <c r="D2" s="129"/>
      <c r="E2" s="129"/>
      <c r="F2" s="129"/>
    </row>
    <row r="3" spans="1:6">
      <c r="A3" s="130" t="s">
        <v>1312</v>
      </c>
      <c r="B3" s="134"/>
      <c r="C3" s="134"/>
      <c r="D3" s="134"/>
      <c r="E3" s="134"/>
      <c r="F3" s="134"/>
    </row>
    <row r="4" spans="1:6">
      <c r="A4" s="6" t="s">
        <v>1289</v>
      </c>
      <c r="B4" s="6" t="s">
        <v>1293</v>
      </c>
      <c r="C4" s="6" t="s">
        <v>1294</v>
      </c>
      <c r="D4" s="132" t="s">
        <v>1309</v>
      </c>
      <c r="E4" s="133" cm="1">
        <f t="array" ref="E4">VLOOKUP(A4,'[28]Краткий прайс'!$A:$P,COLUMN('[28]Краткий прайс'!$L$8:$L$9),0)</f>
        <v>87990</v>
      </c>
      <c r="F4" s="118">
        <f>VLOOKUP(B4,[18]Лист_1!$A$1:$J$65536,COLUMN([18]Лист_1!$H$9),0)</f>
        <v>3</v>
      </c>
    </row>
    <row r="5" spans="1:6">
      <c r="B5" s="6" t="s">
        <v>1295</v>
      </c>
      <c r="C5" s="6" t="s">
        <v>1296</v>
      </c>
      <c r="D5" s="132"/>
      <c r="E5" s="133"/>
      <c r="F5" s="118" t="str">
        <f>VLOOKUP(B5,[18]Лист_1!$A$1:$J$65536,COLUMN([18]Лист_1!$H$9),0)</f>
        <v>больше 50</v>
      </c>
    </row>
    <row r="6" spans="1:6">
      <c r="A6" s="6" t="s">
        <v>1290</v>
      </c>
      <c r="B6" s="6" t="s">
        <v>1297</v>
      </c>
      <c r="C6" s="6" t="s">
        <v>1298</v>
      </c>
      <c r="D6" s="132" t="s">
        <v>1310</v>
      </c>
      <c r="E6" s="133" cm="1">
        <f t="array" ref="E6">VLOOKUP(A6,'[28]Краткий прайс'!$A:$P,COLUMN('[28]Краткий прайс'!$L$8:$L$9),0)</f>
        <v>101990</v>
      </c>
      <c r="F6" s="118">
        <f>VLOOKUP(B6,[18]Лист_1!$A$1:$J$65536,COLUMN([18]Лист_1!$H$9),0)</f>
        <v>3</v>
      </c>
    </row>
    <row r="7" spans="1:6">
      <c r="B7" s="6" t="s">
        <v>1299</v>
      </c>
      <c r="C7" s="6" t="s">
        <v>1300</v>
      </c>
      <c r="D7" s="132"/>
      <c r="E7" s="133"/>
      <c r="F7" s="118">
        <f>VLOOKUP(B7,[18]Лист_1!$A$1:$J$65536,COLUMN([18]Лист_1!$H$9),0)</f>
        <v>27</v>
      </c>
    </row>
    <row r="8" spans="1:6">
      <c r="A8" s="6" t="s">
        <v>1291</v>
      </c>
      <c r="B8" s="6" t="s">
        <v>1301</v>
      </c>
      <c r="C8" s="6" t="s">
        <v>1302</v>
      </c>
      <c r="D8" s="132" t="s">
        <v>1311</v>
      </c>
      <c r="E8" s="133" cm="1">
        <f t="array" ref="E8">VLOOKUP(A8,'[28]Краткий прайс'!$A:$P,COLUMN('[28]Краткий прайс'!$L$8:$L$9),0)</f>
        <v>147990</v>
      </c>
      <c r="F8" s="118">
        <f>VLOOKUP(B8,[18]Лист_1!$A$1:$J$65536,COLUMN([18]Лист_1!$H$9),0)</f>
        <v>0</v>
      </c>
    </row>
    <row r="9" spans="1:6">
      <c r="B9" s="6" t="s">
        <v>1303</v>
      </c>
      <c r="C9" s="6" t="s">
        <v>1304</v>
      </c>
      <c r="D9" s="132"/>
      <c r="E9" s="133"/>
      <c r="F9" s="118">
        <f>VLOOKUP(B9,[18]Лист_1!$A$1:$J$65536,COLUMN([18]Лист_1!$H$9),0)</f>
        <v>4</v>
      </c>
    </row>
    <row r="10" spans="1:6">
      <c r="A10" s="6" t="s">
        <v>1292</v>
      </c>
      <c r="B10" s="6" t="s">
        <v>1305</v>
      </c>
      <c r="C10" s="6" t="s">
        <v>1306</v>
      </c>
      <c r="D10" s="132" t="s">
        <v>1313</v>
      </c>
      <c r="E10" s="133" cm="1">
        <f t="array" ref="E10">VLOOKUP(A10,'[28]Краткий прайс'!$A:$P,COLUMN('[28]Краткий прайс'!$L$8:$L$9),0)</f>
        <v>179990</v>
      </c>
      <c r="F10" s="118">
        <f>VLOOKUP(B10,[18]Лист_1!$A$1:$J$65536,COLUMN([18]Лист_1!$H$9),0)</f>
        <v>8</v>
      </c>
    </row>
    <row r="11" spans="1:6">
      <c r="B11" s="6" t="s">
        <v>1307</v>
      </c>
      <c r="C11" s="6" t="s">
        <v>1308</v>
      </c>
      <c r="D11" s="132"/>
      <c r="E11" s="133"/>
      <c r="F11" s="118">
        <f>VLOOKUP(B11,[18]Лист_1!$A$1:$J$65536,COLUMN([18]Лист_1!$H$9),0)</f>
        <v>6</v>
      </c>
    </row>
    <row r="12" spans="1:6">
      <c r="A12" s="130" t="s">
        <v>1326</v>
      </c>
      <c r="B12" s="134"/>
      <c r="C12" s="134"/>
      <c r="D12" s="134"/>
      <c r="E12" s="134"/>
      <c r="F12" s="134"/>
    </row>
    <row r="13" spans="1:6">
      <c r="A13" s="6" t="s">
        <v>1314</v>
      </c>
      <c r="B13" s="6" t="s">
        <v>1316</v>
      </c>
      <c r="C13" s="6" t="s">
        <v>1317</v>
      </c>
      <c r="D13" s="132" t="s">
        <v>1324</v>
      </c>
      <c r="E13" s="133" cm="1">
        <f t="array" ref="E13">VLOOKUP(A13,'[28]Краткий прайс'!$A:$P,COLUMN('[28]Краткий прайс'!$L$8:$L$9),0)</f>
        <v>91990</v>
      </c>
      <c r="F13" s="118">
        <f>VLOOKUP(B13,[18]Лист_1!$A$1:$J$65536,COLUMN([18]Лист_1!$H$9),0)</f>
        <v>14</v>
      </c>
    </row>
    <row r="14" spans="1:6">
      <c r="B14" s="6" t="s">
        <v>1318</v>
      </c>
      <c r="C14" s="6" t="s">
        <v>1319</v>
      </c>
      <c r="D14" s="132"/>
      <c r="E14" s="133"/>
      <c r="F14" s="118">
        <f>VLOOKUP(B14,[18]Лист_1!$A$1:$J$65536,COLUMN([18]Лист_1!$H$9),0)</f>
        <v>15</v>
      </c>
    </row>
    <row r="15" spans="1:6">
      <c r="A15" s="6" t="s">
        <v>1315</v>
      </c>
      <c r="B15" s="6" t="s">
        <v>1320</v>
      </c>
      <c r="C15" s="6" t="s">
        <v>1321</v>
      </c>
      <c r="D15" s="132" t="s">
        <v>1325</v>
      </c>
      <c r="E15" s="133" cm="1">
        <f t="array" ref="E15">VLOOKUP(A15,'[28]Краткий прайс'!$A:$P,COLUMN('[28]Краткий прайс'!$L$8:$L$9),0)</f>
        <v>98990</v>
      </c>
      <c r="F15" s="118">
        <f>VLOOKUP(B15,[18]Лист_1!$A$1:$J$65536,COLUMN([18]Лист_1!$H$9),0)</f>
        <v>36</v>
      </c>
    </row>
    <row r="16" spans="1:6">
      <c r="B16" s="6" t="s">
        <v>1322</v>
      </c>
      <c r="C16" s="6" t="s">
        <v>1323</v>
      </c>
      <c r="D16" s="132"/>
      <c r="E16" s="133"/>
      <c r="F16" s="118">
        <f>VLOOKUP(B16,[18]Лист_1!$A$1:$J$65536,COLUMN([18]Лист_1!$H$9),0)</f>
        <v>37</v>
      </c>
    </row>
    <row r="17" spans="1:6">
      <c r="A17" s="130" t="s">
        <v>1357</v>
      </c>
      <c r="B17" s="134"/>
      <c r="C17" s="134"/>
      <c r="D17" s="134"/>
      <c r="E17" s="134"/>
      <c r="F17" s="134"/>
    </row>
    <row r="18" spans="1:6">
      <c r="A18" s="6" t="s">
        <v>1327</v>
      </c>
      <c r="B18" s="6" t="s">
        <v>1332</v>
      </c>
      <c r="C18" s="6" t="s">
        <v>1333</v>
      </c>
      <c r="D18" s="132" t="s">
        <v>1352</v>
      </c>
      <c r="E18" s="133" cm="1">
        <f t="array" ref="E18">VLOOKUP(A18,'[28]Краткий прайс'!$A:$P,COLUMN('[28]Краткий прайс'!$L$8:$L$9),0)</f>
        <v>59990</v>
      </c>
      <c r="F18" s="118" t="str">
        <f>VLOOKUP(B18,[18]Лист_1!$A$1:$J$65536,COLUMN([18]Лист_1!$H$9),0)</f>
        <v>больше 50</v>
      </c>
    </row>
    <row r="19" spans="1:6">
      <c r="B19" s="6" t="s">
        <v>1334</v>
      </c>
      <c r="C19" s="6" t="s">
        <v>1335</v>
      </c>
      <c r="D19" s="132"/>
      <c r="E19" s="133"/>
      <c r="F19" s="118" t="str">
        <f>VLOOKUP(B19,[18]Лист_1!$A$1:$J$65536,COLUMN([18]Лист_1!$H$9),0)</f>
        <v>больше 50</v>
      </c>
    </row>
    <row r="20" spans="1:6">
      <c r="A20" s="6" t="s">
        <v>1328</v>
      </c>
      <c r="B20" s="6" t="s">
        <v>1336</v>
      </c>
      <c r="C20" s="6" t="s">
        <v>1337</v>
      </c>
      <c r="D20" s="132" t="s">
        <v>1353</v>
      </c>
      <c r="E20" s="133" cm="1">
        <f t="array" ref="E20">VLOOKUP(A20,'[28]Краткий прайс'!$A:$P,COLUMN('[28]Краткий прайс'!$L$8:$L$9),0)</f>
        <v>63990</v>
      </c>
      <c r="F20" s="118" t="str">
        <f>VLOOKUP(B20,[18]Лист_1!$A$1:$J$65536,COLUMN([18]Лист_1!$H$9),0)</f>
        <v>больше 50</v>
      </c>
    </row>
    <row r="21" spans="1:6">
      <c r="B21" s="6" t="s">
        <v>1338</v>
      </c>
      <c r="C21" s="6" t="s">
        <v>1339</v>
      </c>
      <c r="D21" s="132"/>
      <c r="E21" s="133"/>
      <c r="F21" s="118" t="str">
        <f>VLOOKUP(B21,[18]Лист_1!$A$1:$J$65536,COLUMN([18]Лист_1!$H$9),0)</f>
        <v>больше 50</v>
      </c>
    </row>
    <row r="22" spans="1:6">
      <c r="A22" s="6" t="s">
        <v>1329</v>
      </c>
      <c r="B22" s="6" t="s">
        <v>1340</v>
      </c>
      <c r="C22" s="6" t="s">
        <v>1341</v>
      </c>
      <c r="D22" s="132" t="s">
        <v>1354</v>
      </c>
      <c r="E22" s="133" cm="1">
        <f t="array" ref="E22">VLOOKUP(A22,'[28]Краткий прайс'!$A:$P,COLUMN('[28]Краткий прайс'!$L$8:$L$9),0)</f>
        <v>71990</v>
      </c>
      <c r="F22" s="118" t="str">
        <f>VLOOKUP(B22,[18]Лист_1!$A$1:$J$65536,COLUMN([18]Лист_1!$H$9),0)</f>
        <v>больше 50</v>
      </c>
    </row>
    <row r="23" spans="1:6">
      <c r="B23" s="6" t="s">
        <v>1342</v>
      </c>
      <c r="C23" s="6" t="s">
        <v>1343</v>
      </c>
      <c r="D23" s="132"/>
      <c r="E23" s="133"/>
      <c r="F23" s="118" t="str">
        <f>VLOOKUP(B23,[18]Лист_1!$A$1:$J$65536,COLUMN([18]Лист_1!$H$9),0)</f>
        <v>больше 50</v>
      </c>
    </row>
    <row r="24" spans="1:6">
      <c r="A24" s="6" t="s">
        <v>1330</v>
      </c>
      <c r="B24" s="6" t="s">
        <v>1344</v>
      </c>
      <c r="C24" s="6" t="s">
        <v>1345</v>
      </c>
      <c r="D24" s="132" t="s">
        <v>1355</v>
      </c>
      <c r="E24" s="133" cm="1">
        <f t="array" ref="E24">VLOOKUP(A24,'[28]Краткий прайс'!$A:$P,COLUMN('[28]Краткий прайс'!$L$8:$L$9),0)</f>
        <v>99990</v>
      </c>
      <c r="F24" s="118" t="str">
        <f>VLOOKUP(B24,[18]Лист_1!$A$1:$J$65536,COLUMN([18]Лист_1!$H$9),0)</f>
        <v>больше 50</v>
      </c>
    </row>
    <row r="25" spans="1:6">
      <c r="B25" s="6" t="s">
        <v>1346</v>
      </c>
      <c r="C25" s="6" t="s">
        <v>1347</v>
      </c>
      <c r="D25" s="132"/>
      <c r="E25" s="133"/>
      <c r="F25" s="118" t="str">
        <f>VLOOKUP(B25,[18]Лист_1!$A$1:$J$65536,COLUMN([18]Лист_1!$H$9),0)</f>
        <v>больше 50</v>
      </c>
    </row>
    <row r="26" spans="1:6">
      <c r="A26" s="6" t="s">
        <v>1331</v>
      </c>
      <c r="B26" s="6" t="s">
        <v>1348</v>
      </c>
      <c r="C26" s="6" t="s">
        <v>1349</v>
      </c>
      <c r="D26" s="132" t="s">
        <v>1356</v>
      </c>
      <c r="E26" s="133" cm="1">
        <f t="array" ref="E26">VLOOKUP(A26,'[28]Краткий прайс'!$A:$P,COLUMN('[28]Краткий прайс'!$L$8:$L$9),0)</f>
        <v>123990</v>
      </c>
      <c r="F26" s="118" t="str">
        <f>VLOOKUP(B26,[18]Лист_1!$A$1:$J$65536,COLUMN([18]Лист_1!$H$9),0)</f>
        <v>больше 50</v>
      </c>
    </row>
    <row r="27" spans="1:6">
      <c r="B27" s="6" t="s">
        <v>1350</v>
      </c>
      <c r="C27" s="6" t="s">
        <v>1351</v>
      </c>
      <c r="D27" s="132"/>
      <c r="E27" s="133"/>
      <c r="F27" s="118">
        <f>VLOOKUP(B27,[18]Лист_1!$A$1:$J$65536,COLUMN([18]Лист_1!$H$9),0)</f>
        <v>47</v>
      </c>
    </row>
    <row r="28" spans="1:6" s="24" customFormat="1">
      <c r="A28" s="130" t="s">
        <v>4262</v>
      </c>
      <c r="B28" s="134"/>
      <c r="C28" s="134"/>
      <c r="D28" s="134"/>
      <c r="E28" s="134"/>
      <c r="F28" s="134"/>
    </row>
    <row r="29" spans="1:6">
      <c r="A29" s="24" t="s">
        <v>4252</v>
      </c>
      <c r="C29" s="6" t="s">
        <v>4233</v>
      </c>
      <c r="D29" s="132" t="s">
        <v>4233</v>
      </c>
      <c r="E29" s="133">
        <v>62500</v>
      </c>
      <c r="F29" s="44"/>
    </row>
    <row r="30" spans="1:6">
      <c r="A30" s="24" t="s">
        <v>4253</v>
      </c>
      <c r="C30" s="24" t="s">
        <v>4233</v>
      </c>
      <c r="D30" s="132"/>
      <c r="E30" s="133"/>
      <c r="F30" s="44"/>
    </row>
    <row r="31" spans="1:6">
      <c r="A31" s="24" t="s">
        <v>4254</v>
      </c>
      <c r="C31" s="6" t="s">
        <v>4234</v>
      </c>
      <c r="D31" s="132" t="s">
        <v>4234</v>
      </c>
      <c r="E31" s="133">
        <v>64900</v>
      </c>
      <c r="F31" s="44"/>
    </row>
    <row r="32" spans="1:6">
      <c r="A32" s="24" t="s">
        <v>4255</v>
      </c>
      <c r="C32" s="24" t="s">
        <v>4234</v>
      </c>
      <c r="D32" s="132"/>
      <c r="E32" s="133"/>
      <c r="F32" s="44"/>
    </row>
    <row r="33" spans="1:6">
      <c r="A33" s="24" t="s">
        <v>4256</v>
      </c>
      <c r="C33" s="6" t="s">
        <v>4235</v>
      </c>
      <c r="D33" s="132" t="s">
        <v>4235</v>
      </c>
      <c r="E33" s="133">
        <v>71500</v>
      </c>
      <c r="F33" s="44"/>
    </row>
    <row r="34" spans="1:6">
      <c r="A34" s="24" t="s">
        <v>4259</v>
      </c>
      <c r="C34" s="24" t="s">
        <v>4235</v>
      </c>
      <c r="D34" s="132"/>
      <c r="E34" s="133"/>
      <c r="F34" s="44"/>
    </row>
    <row r="35" spans="1:6">
      <c r="A35" s="24" t="s">
        <v>4257</v>
      </c>
      <c r="C35" s="6" t="s">
        <v>4236</v>
      </c>
      <c r="D35" s="132" t="s">
        <v>4236</v>
      </c>
      <c r="E35" s="133">
        <v>104200</v>
      </c>
      <c r="F35" s="44"/>
    </row>
    <row r="36" spans="1:6">
      <c r="A36" s="24" t="s">
        <v>4260</v>
      </c>
      <c r="C36" s="24" t="s">
        <v>4236</v>
      </c>
      <c r="D36" s="132"/>
      <c r="E36" s="133"/>
      <c r="F36" s="44"/>
    </row>
    <row r="37" spans="1:6">
      <c r="A37" s="24" t="s">
        <v>4258</v>
      </c>
      <c r="C37" s="6" t="s">
        <v>4237</v>
      </c>
      <c r="D37" s="132" t="s">
        <v>4237</v>
      </c>
      <c r="E37" s="133">
        <v>125900</v>
      </c>
      <c r="F37" s="44"/>
    </row>
    <row r="38" spans="1:6">
      <c r="A38" s="24" t="s">
        <v>4261</v>
      </c>
      <c r="C38" s="24" t="s">
        <v>4237</v>
      </c>
      <c r="D38" s="132"/>
      <c r="E38" s="133"/>
      <c r="F38" s="44"/>
    </row>
    <row r="39" spans="1:6" s="24" customFormat="1">
      <c r="A39" s="130" t="s">
        <v>4263</v>
      </c>
      <c r="B39" s="134"/>
      <c r="C39" s="134"/>
      <c r="D39" s="134"/>
      <c r="E39" s="134"/>
      <c r="F39" s="134"/>
    </row>
    <row r="40" spans="1:6">
      <c r="A40" s="24" t="s">
        <v>4244</v>
      </c>
      <c r="C40" s="24" t="s">
        <v>4238</v>
      </c>
      <c r="D40" s="132" t="s">
        <v>4238</v>
      </c>
      <c r="E40" s="133">
        <v>59000</v>
      </c>
    </row>
    <row r="41" spans="1:6">
      <c r="A41" s="24" t="s">
        <v>4245</v>
      </c>
      <c r="C41" s="24" t="s">
        <v>4238</v>
      </c>
      <c r="D41" s="132"/>
      <c r="E41" s="133"/>
      <c r="F41" s="44"/>
    </row>
    <row r="42" spans="1:6">
      <c r="A42" s="24" t="s">
        <v>4243</v>
      </c>
      <c r="C42" s="24" t="s">
        <v>4239</v>
      </c>
      <c r="D42" s="132" t="s">
        <v>4239</v>
      </c>
      <c r="E42" s="133">
        <v>61000</v>
      </c>
      <c r="F42" s="24">
        <f>VLOOKUP("*LG P09TT.NSA IN*",[25]Lg!$A:$B,COLUMN([25]Ishimatsu!$B$2),0)</f>
        <v>584</v>
      </c>
    </row>
    <row r="43" spans="1:6">
      <c r="A43" s="24" t="s">
        <v>4246</v>
      </c>
      <c r="C43" s="24" t="s">
        <v>4239</v>
      </c>
      <c r="D43" s="132"/>
      <c r="E43" s="133"/>
      <c r="F43" s="44">
        <f>VLOOKUP("*LG P09TT.U12A OUT*",[25]Lg!$A:$B,COLUMN([25]Ishimatsu!$B$2),0)</f>
        <v>582</v>
      </c>
    </row>
    <row r="44" spans="1:6">
      <c r="A44" s="24" t="s">
        <v>4247</v>
      </c>
      <c r="C44" s="24" t="s">
        <v>4240</v>
      </c>
      <c r="D44" s="132" t="s">
        <v>4240</v>
      </c>
      <c r="E44" s="133">
        <v>69200</v>
      </c>
      <c r="F44" s="44"/>
    </row>
    <row r="45" spans="1:6">
      <c r="A45" s="24" t="s">
        <v>4247</v>
      </c>
      <c r="C45" s="24" t="s">
        <v>4240</v>
      </c>
      <c r="D45" s="132"/>
      <c r="E45" s="133"/>
      <c r="F45" s="44"/>
    </row>
    <row r="46" spans="1:6">
      <c r="A46" s="24" t="s">
        <v>4248</v>
      </c>
      <c r="C46" s="24" t="s">
        <v>4241</v>
      </c>
      <c r="D46" s="132" t="s">
        <v>4241</v>
      </c>
      <c r="E46" s="133">
        <v>101700</v>
      </c>
      <c r="F46" s="44"/>
    </row>
    <row r="47" spans="1:6">
      <c r="A47" s="24" t="s">
        <v>4249</v>
      </c>
      <c r="C47" s="24" t="s">
        <v>4241</v>
      </c>
      <c r="D47" s="132"/>
      <c r="E47" s="133"/>
      <c r="F47" s="44"/>
    </row>
    <row r="48" spans="1:6">
      <c r="A48" s="24" t="s">
        <v>4250</v>
      </c>
      <c r="C48" s="24" t="s">
        <v>4242</v>
      </c>
      <c r="D48" s="132" t="s">
        <v>4242</v>
      </c>
      <c r="E48" s="133">
        <v>121700</v>
      </c>
      <c r="F48" s="44"/>
    </row>
    <row r="49" spans="1:6">
      <c r="A49" s="24" t="s">
        <v>4251</v>
      </c>
      <c r="C49" s="24" t="s">
        <v>4242</v>
      </c>
      <c r="D49" s="132"/>
      <c r="E49" s="133"/>
      <c r="F49" s="44"/>
    </row>
  </sheetData>
  <mergeCells count="48">
    <mergeCell ref="A2:F2"/>
    <mergeCell ref="D48:D49"/>
    <mergeCell ref="E48:E49"/>
    <mergeCell ref="D46:D47"/>
    <mergeCell ref="E46:E47"/>
    <mergeCell ref="D44:D45"/>
    <mergeCell ref="E44:E45"/>
    <mergeCell ref="D42:D43"/>
    <mergeCell ref="E42:E43"/>
    <mergeCell ref="D40:D41"/>
    <mergeCell ref="E40:E41"/>
    <mergeCell ref="E26:E27"/>
    <mergeCell ref="A39:F39"/>
    <mergeCell ref="E35:E36"/>
    <mergeCell ref="D37:D38"/>
    <mergeCell ref="E37:E38"/>
    <mergeCell ref="D35:D36"/>
    <mergeCell ref="E31:E32"/>
    <mergeCell ref="E33:E34"/>
    <mergeCell ref="A3:F3"/>
    <mergeCell ref="D4:D5"/>
    <mergeCell ref="E4:E5"/>
    <mergeCell ref="E29:E30"/>
    <mergeCell ref="A28:F28"/>
    <mergeCell ref="E13:E14"/>
    <mergeCell ref="E15:E16"/>
    <mergeCell ref="D15:D16"/>
    <mergeCell ref="E10:E11"/>
    <mergeCell ref="D6:D7"/>
    <mergeCell ref="D8:D9"/>
    <mergeCell ref="D10:D11"/>
    <mergeCell ref="D13:D14"/>
    <mergeCell ref="E8:E9"/>
    <mergeCell ref="E6:E7"/>
    <mergeCell ref="E22:E23"/>
    <mergeCell ref="A12:F12"/>
    <mergeCell ref="E20:E21"/>
    <mergeCell ref="D31:D32"/>
    <mergeCell ref="D33:D34"/>
    <mergeCell ref="A17:F17"/>
    <mergeCell ref="D18:D19"/>
    <mergeCell ref="D20:D21"/>
    <mergeCell ref="D22:D23"/>
    <mergeCell ref="D24:D25"/>
    <mergeCell ref="D26:D27"/>
    <mergeCell ref="D29:D30"/>
    <mergeCell ref="E24:E25"/>
    <mergeCell ref="E18:E19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2ABE4-C67E-419D-BEFD-9A3CACF078EE}">
  <dimension ref="A1:J269"/>
  <sheetViews>
    <sheetView workbookViewId="0">
      <selection activeCell="F1" sqref="F1"/>
    </sheetView>
  </sheetViews>
  <sheetFormatPr defaultRowHeight="15"/>
  <cols>
    <col min="1" max="1" width="22.7109375" style="46" customWidth="1"/>
    <col min="2" max="2" width="9.140625" style="46"/>
    <col min="3" max="3" width="22.7109375" style="46" customWidth="1"/>
    <col min="4" max="4" width="45.42578125" style="46" customWidth="1"/>
    <col min="5" max="5" width="9.140625" style="47"/>
    <col min="6" max="6" width="19.140625" style="46" customWidth="1"/>
    <col min="7" max="7" width="12" style="46" customWidth="1"/>
    <col min="8" max="8" width="6.5703125" style="52" hidden="1" customWidth="1"/>
    <col min="9" max="16384" width="9.140625" style="46"/>
  </cols>
  <sheetData>
    <row r="1" spans="1:8" s="50" customFormat="1">
      <c r="A1" s="50" t="s">
        <v>144</v>
      </c>
      <c r="B1" s="50" t="s">
        <v>145</v>
      </c>
      <c r="C1" s="50" t="s">
        <v>1104</v>
      </c>
      <c r="D1" s="50" t="s">
        <v>147</v>
      </c>
      <c r="E1" s="3" t="s">
        <v>148</v>
      </c>
      <c r="F1" s="50" t="s">
        <v>5224</v>
      </c>
      <c r="G1" s="50" t="s">
        <v>5223</v>
      </c>
      <c r="H1" s="50" t="s">
        <v>5222</v>
      </c>
    </row>
    <row r="2" spans="1:8" ht="15.75">
      <c r="A2" s="129" t="s">
        <v>3279</v>
      </c>
      <c r="B2" s="129"/>
      <c r="C2" s="129"/>
      <c r="D2" s="129"/>
      <c r="E2" s="129"/>
      <c r="F2" s="129"/>
      <c r="H2" s="46"/>
    </row>
    <row r="3" spans="1:8" s="48" customFormat="1" ht="15" customHeight="1">
      <c r="A3" s="130" t="s">
        <v>5221</v>
      </c>
      <c r="B3" s="130"/>
      <c r="C3" s="130"/>
      <c r="D3" s="130"/>
      <c r="E3" s="130"/>
      <c r="F3" s="130"/>
      <c r="H3" s="51">
        <f>меню!B1</f>
        <v>80.5</v>
      </c>
    </row>
    <row r="4" spans="1:8">
      <c r="A4" s="46" t="s">
        <v>3054</v>
      </c>
      <c r="C4" s="46" t="s">
        <v>3054</v>
      </c>
      <c r="D4" s="132" t="s">
        <v>3052</v>
      </c>
      <c r="E4" s="133">
        <v>76200</v>
      </c>
      <c r="F4" s="132" t="str">
        <f>VLOOKUP(D4,[29]MDV!$A:$F,COLUMN([29]MDV!$E$9),0)</f>
        <v>Больше 30</v>
      </c>
      <c r="G4" s="132" t="str">
        <f>VLOOKUP(D4,[29]MDV!$A:$F,COLUMN([29]MDV!$F$9),0)</f>
        <v>0</v>
      </c>
      <c r="H4" s="146">
        <f>H3</f>
        <v>80.5</v>
      </c>
    </row>
    <row r="5" spans="1:8">
      <c r="A5" s="46" t="s">
        <v>3055</v>
      </c>
      <c r="C5" s="46" t="s">
        <v>3055</v>
      </c>
      <c r="D5" s="132"/>
      <c r="E5" s="133"/>
      <c r="F5" s="132"/>
      <c r="G5" s="132"/>
      <c r="H5" s="146"/>
    </row>
    <row r="6" spans="1:8">
      <c r="A6" s="46" t="s">
        <v>3056</v>
      </c>
      <c r="C6" s="46" t="s">
        <v>3056</v>
      </c>
      <c r="D6" s="132" t="s">
        <v>3053</v>
      </c>
      <c r="E6" s="133">
        <v>79100</v>
      </c>
      <c r="F6" s="132" t="str">
        <f>VLOOKUP(D6,[29]MDV!$A:$F,COLUMN([29]MDV!$E$9),0)</f>
        <v>Больше 30</v>
      </c>
      <c r="G6" s="132" t="str">
        <f>VLOOKUP(D6,[29]MDV!$A:$F,COLUMN([29]MDV!$F$9),0)</f>
        <v>0</v>
      </c>
      <c r="H6" s="146">
        <f>H4</f>
        <v>80.5</v>
      </c>
    </row>
    <row r="7" spans="1:8">
      <c r="A7" s="46" t="s">
        <v>3057</v>
      </c>
      <c r="C7" s="46" t="s">
        <v>3057</v>
      </c>
      <c r="D7" s="132"/>
      <c r="E7" s="133"/>
      <c r="F7" s="132"/>
      <c r="G7" s="132"/>
      <c r="H7" s="146"/>
    </row>
    <row r="8" spans="1:8">
      <c r="A8" s="130" t="s">
        <v>5232</v>
      </c>
      <c r="B8" s="130"/>
      <c r="C8" s="130"/>
      <c r="D8" s="130"/>
      <c r="E8" s="130"/>
      <c r="F8" s="130"/>
    </row>
    <row r="9" spans="1:8">
      <c r="A9" s="46" t="s">
        <v>3058</v>
      </c>
      <c r="C9" s="46" t="s">
        <v>3058</v>
      </c>
      <c r="D9" s="132" t="s">
        <v>3071</v>
      </c>
      <c r="E9" s="133">
        <v>112200</v>
      </c>
      <c r="F9" s="132" t="str">
        <f>VLOOKUP(D9,[29]MDV!$A:$F,COLUMN([29]MDV!$E$9),0)</f>
        <v>0</v>
      </c>
      <c r="G9" s="132" t="str">
        <f>VLOOKUP(D9,[29]MDV!$A:$F,COLUMN([29]MDV!$F$9),0)</f>
        <v>0</v>
      </c>
      <c r="H9" s="146">
        <f>H6</f>
        <v>80.5</v>
      </c>
    </row>
    <row r="10" spans="1:8">
      <c r="A10" s="46" t="s">
        <v>3059</v>
      </c>
      <c r="C10" s="46" t="s">
        <v>3059</v>
      </c>
      <c r="D10" s="132"/>
      <c r="E10" s="133"/>
      <c r="F10" s="132"/>
      <c r="G10" s="132"/>
      <c r="H10" s="146"/>
    </row>
    <row r="11" spans="1:8">
      <c r="A11" s="46" t="s">
        <v>3060</v>
      </c>
      <c r="C11" s="46" t="s">
        <v>3060</v>
      </c>
      <c r="D11" s="132" t="s">
        <v>3072</v>
      </c>
      <c r="E11" s="133">
        <v>116100</v>
      </c>
      <c r="F11" s="132" t="str">
        <f>VLOOKUP(D11,[29]MDV!$A:$F,COLUMN([29]MDV!$E$9),0)</f>
        <v>0</v>
      </c>
      <c r="G11" s="132" t="str">
        <f>VLOOKUP(D11,[29]MDV!$A:$F,COLUMN([29]MDV!$F$9),0)</f>
        <v>0</v>
      </c>
      <c r="H11" s="146">
        <f>H3</f>
        <v>80.5</v>
      </c>
    </row>
    <row r="12" spans="1:8">
      <c r="A12" s="46" t="s">
        <v>3061</v>
      </c>
      <c r="C12" s="46" t="s">
        <v>3061</v>
      </c>
      <c r="D12" s="132"/>
      <c r="E12" s="133"/>
      <c r="F12" s="132"/>
      <c r="G12" s="132"/>
      <c r="H12" s="146"/>
    </row>
    <row r="13" spans="1:8">
      <c r="A13" s="46" t="s">
        <v>3062</v>
      </c>
      <c r="C13" s="46" t="s">
        <v>3062</v>
      </c>
      <c r="D13" s="132" t="s">
        <v>3073</v>
      </c>
      <c r="E13" s="133">
        <v>155600</v>
      </c>
      <c r="F13" s="132" t="str">
        <f>VLOOKUP(D13,[29]MDV!$A:$F,COLUMN([29]MDV!$E$9),0)</f>
        <v>0</v>
      </c>
      <c r="G13" s="132" t="str">
        <f>VLOOKUP(D13,[29]MDV!$A:$F,COLUMN([29]MDV!$F$9),0)</f>
        <v>0</v>
      </c>
      <c r="H13" s="146">
        <f>H11</f>
        <v>80.5</v>
      </c>
    </row>
    <row r="14" spans="1:8">
      <c r="A14" s="46" t="s">
        <v>3063</v>
      </c>
      <c r="C14" s="46" t="s">
        <v>3063</v>
      </c>
      <c r="D14" s="132"/>
      <c r="E14" s="133"/>
      <c r="F14" s="132"/>
      <c r="G14" s="132"/>
      <c r="H14" s="146"/>
    </row>
    <row r="15" spans="1:8">
      <c r="A15" s="130" t="s">
        <v>5233</v>
      </c>
      <c r="B15" s="130"/>
      <c r="C15" s="130"/>
      <c r="D15" s="130"/>
      <c r="E15" s="130"/>
      <c r="F15" s="130"/>
    </row>
    <row r="16" spans="1:8">
      <c r="A16" s="46" t="s">
        <v>3064</v>
      </c>
      <c r="C16" s="46" t="s">
        <v>3064</v>
      </c>
      <c r="D16" s="132" t="s">
        <v>3074</v>
      </c>
      <c r="E16" s="133">
        <v>114300</v>
      </c>
      <c r="F16" s="132" t="str">
        <f>VLOOKUP(D16,[29]MDV!$A:$F,COLUMN([29]MDV!$E$9),0)</f>
        <v>В пути 6 (26.04.2026)</v>
      </c>
      <c r="G16" s="132" t="str">
        <f>VLOOKUP(D16,[29]MDV!$A:$F,COLUMN([29]MDV!$F$9),0)</f>
        <v>0</v>
      </c>
      <c r="H16" s="146">
        <f>H13</f>
        <v>80.5</v>
      </c>
    </row>
    <row r="17" spans="1:8">
      <c r="A17" s="46" t="s">
        <v>3059</v>
      </c>
      <c r="C17" s="46" t="s">
        <v>3059</v>
      </c>
      <c r="D17" s="132"/>
      <c r="E17" s="133"/>
      <c r="F17" s="132"/>
      <c r="G17" s="132"/>
      <c r="H17" s="146"/>
    </row>
    <row r="18" spans="1:8">
      <c r="A18" s="46" t="s">
        <v>3065</v>
      </c>
      <c r="C18" s="46" t="s">
        <v>3065</v>
      </c>
      <c r="D18" s="132" t="s">
        <v>3075</v>
      </c>
      <c r="E18" s="133">
        <v>118500</v>
      </c>
      <c r="F18" s="132" t="str">
        <f>VLOOKUP(D18,[29]MDV!$A:$F,COLUMN([29]MDV!$E$9),0)</f>
        <v>4</v>
      </c>
      <c r="G18" s="132" t="str">
        <f>VLOOKUP(D18,[29]MDV!$A:$F,COLUMN([29]MDV!$F$9),0)</f>
        <v>0</v>
      </c>
      <c r="H18" s="146">
        <f>H16</f>
        <v>80.5</v>
      </c>
    </row>
    <row r="19" spans="1:8">
      <c r="A19" s="46" t="s">
        <v>3061</v>
      </c>
      <c r="C19" s="46" t="s">
        <v>3061</v>
      </c>
      <c r="D19" s="132"/>
      <c r="E19" s="133"/>
      <c r="F19" s="132"/>
      <c r="G19" s="132"/>
      <c r="H19" s="146"/>
    </row>
    <row r="20" spans="1:8">
      <c r="A20" s="46" t="s">
        <v>3066</v>
      </c>
      <c r="C20" s="46" t="s">
        <v>3066</v>
      </c>
      <c r="D20" s="132" t="s">
        <v>3076</v>
      </c>
      <c r="E20" s="133">
        <v>158800</v>
      </c>
      <c r="F20" s="132" t="str">
        <f>VLOOKUP(D20,[29]MDV!$A:$F,COLUMN([29]MDV!$E$9),0)</f>
        <v>2</v>
      </c>
      <c r="G20" s="132" t="str">
        <f>VLOOKUP(D20,[29]MDV!$A:$F,COLUMN([29]MDV!$F$9),0)</f>
        <v>0</v>
      </c>
      <c r="H20" s="146">
        <f>H18</f>
        <v>80.5</v>
      </c>
    </row>
    <row r="21" spans="1:8">
      <c r="A21" s="46" t="s">
        <v>3063</v>
      </c>
      <c r="C21" s="46" t="s">
        <v>3063</v>
      </c>
      <c r="D21" s="132"/>
      <c r="E21" s="133"/>
      <c r="F21" s="132"/>
      <c r="G21" s="132"/>
      <c r="H21" s="146"/>
    </row>
    <row r="22" spans="1:8">
      <c r="A22" s="130" t="s">
        <v>5234</v>
      </c>
      <c r="B22" s="130"/>
      <c r="C22" s="130"/>
      <c r="D22" s="130"/>
      <c r="E22" s="130"/>
      <c r="F22" s="130"/>
    </row>
    <row r="23" spans="1:8">
      <c r="A23" s="46" t="s">
        <v>3067</v>
      </c>
      <c r="C23" s="46" t="s">
        <v>3067</v>
      </c>
      <c r="D23" s="132" t="s">
        <v>3077</v>
      </c>
      <c r="E23" s="133">
        <v>95300</v>
      </c>
      <c r="F23" s="132" t="e">
        <f>VLOOKUP(D23,[29]MDV!$A:$F,COLUMN([29]MDV!$E$9),0)</f>
        <v>#N/A</v>
      </c>
      <c r="G23" s="132" t="e">
        <f>VLOOKUP(D23,[29]MDV!$A:$F,COLUMN([29]MDV!$F$9),0)</f>
        <v>#N/A</v>
      </c>
      <c r="H23" s="146">
        <f>H20</f>
        <v>80.5</v>
      </c>
    </row>
    <row r="24" spans="1:8">
      <c r="A24" s="46" t="s">
        <v>3068</v>
      </c>
      <c r="C24" s="46" t="s">
        <v>3068</v>
      </c>
      <c r="D24" s="132"/>
      <c r="E24" s="133"/>
      <c r="F24" s="132"/>
      <c r="G24" s="132"/>
      <c r="H24" s="146"/>
    </row>
    <row r="25" spans="1:8">
      <c r="A25" s="46" t="s">
        <v>3069</v>
      </c>
      <c r="C25" s="46" t="s">
        <v>3069</v>
      </c>
      <c r="D25" s="132" t="s">
        <v>3078</v>
      </c>
      <c r="E25" s="133">
        <v>98500</v>
      </c>
      <c r="F25" s="132" t="e">
        <f>VLOOKUP(D25,[29]MDV!$A:$F,COLUMN([29]MDV!$E$9),0)</f>
        <v>#N/A</v>
      </c>
      <c r="G25" s="132" t="e">
        <f>VLOOKUP(D25,[29]MDV!$A:$F,COLUMN([29]MDV!$F$9),0)</f>
        <v>#N/A</v>
      </c>
      <c r="H25" s="146">
        <f>H23</f>
        <v>80.5</v>
      </c>
    </row>
    <row r="26" spans="1:8">
      <c r="A26" s="46" t="s">
        <v>3070</v>
      </c>
      <c r="C26" s="46" t="s">
        <v>3070</v>
      </c>
      <c r="D26" s="132"/>
      <c r="E26" s="133"/>
      <c r="F26" s="132"/>
      <c r="G26" s="132"/>
      <c r="H26" s="146"/>
    </row>
    <row r="27" spans="1:8">
      <c r="A27" s="130" t="s">
        <v>5235</v>
      </c>
      <c r="B27" s="130"/>
      <c r="C27" s="130"/>
      <c r="D27" s="130"/>
      <c r="E27" s="130"/>
      <c r="F27" s="130"/>
    </row>
    <row r="28" spans="1:8">
      <c r="A28" s="46" t="s">
        <v>3079</v>
      </c>
      <c r="C28" s="46" t="s">
        <v>3079</v>
      </c>
      <c r="D28" s="132" t="s">
        <v>3091</v>
      </c>
      <c r="E28" s="133">
        <v>73800</v>
      </c>
      <c r="F28" s="132" t="str">
        <f>VLOOKUP(D28,[29]MDV!$A:$F,COLUMN([29]MDV!$E$9),0)</f>
        <v>0</v>
      </c>
      <c r="G28" s="132" t="str">
        <f>VLOOKUP(D28,[29]MDV!$A:$F,COLUMN([29]MDV!$F$9),0)</f>
        <v>0</v>
      </c>
      <c r="H28" s="146">
        <f>H25</f>
        <v>80.5</v>
      </c>
    </row>
    <row r="29" spans="1:8">
      <c r="A29" s="46" t="s">
        <v>3080</v>
      </c>
      <c r="C29" s="46" t="s">
        <v>3080</v>
      </c>
      <c r="D29" s="132"/>
      <c r="E29" s="133"/>
      <c r="F29" s="132"/>
      <c r="G29" s="132"/>
      <c r="H29" s="146"/>
    </row>
    <row r="30" spans="1:8">
      <c r="A30" s="46" t="s">
        <v>3081</v>
      </c>
      <c r="C30" s="46" t="s">
        <v>3081</v>
      </c>
      <c r="D30" s="132" t="s">
        <v>3092</v>
      </c>
      <c r="E30" s="133">
        <v>81000</v>
      </c>
      <c r="F30" s="132" t="str">
        <f>VLOOKUP(D30,[29]MDV!$A:$F,COLUMN([29]MDV!$E$9),0)</f>
        <v>1</v>
      </c>
      <c r="G30" s="132" t="str">
        <f>VLOOKUP(D30,[29]MDV!$A:$F,COLUMN([29]MDV!$F$9),0)</f>
        <v>1</v>
      </c>
      <c r="H30" s="146">
        <f>H28</f>
        <v>80.5</v>
      </c>
    </row>
    <row r="31" spans="1:8">
      <c r="A31" s="46" t="s">
        <v>3082</v>
      </c>
      <c r="C31" s="46" t="s">
        <v>3082</v>
      </c>
      <c r="D31" s="132"/>
      <c r="E31" s="133"/>
      <c r="F31" s="132"/>
      <c r="G31" s="132"/>
      <c r="H31" s="146"/>
    </row>
    <row r="32" spans="1:8">
      <c r="A32" s="46" t="s">
        <v>3083</v>
      </c>
      <c r="C32" s="46" t="s">
        <v>3083</v>
      </c>
      <c r="D32" s="132" t="s">
        <v>3093</v>
      </c>
      <c r="E32" s="133">
        <v>110100</v>
      </c>
      <c r="F32" s="132" t="str">
        <f>VLOOKUP(D32,[29]MDV!$A:$F,COLUMN([29]MDV!$E$9),0)</f>
        <v>0</v>
      </c>
      <c r="G32" s="132" t="str">
        <f>VLOOKUP(D32,[29]MDV!$A:$F,COLUMN([29]MDV!$F$9),0)</f>
        <v>0</v>
      </c>
      <c r="H32" s="146">
        <f>H30</f>
        <v>80.5</v>
      </c>
    </row>
    <row r="33" spans="1:8">
      <c r="A33" s="46" t="s">
        <v>3084</v>
      </c>
      <c r="C33" s="46" t="s">
        <v>3084</v>
      </c>
      <c r="D33" s="132"/>
      <c r="E33" s="133"/>
      <c r="F33" s="132"/>
      <c r="G33" s="132"/>
      <c r="H33" s="146"/>
    </row>
    <row r="34" spans="1:8">
      <c r="A34" s="46" t="s">
        <v>3085</v>
      </c>
      <c r="C34" s="46" t="s">
        <v>3085</v>
      </c>
      <c r="D34" s="132" t="s">
        <v>3094</v>
      </c>
      <c r="E34" s="133">
        <v>147900</v>
      </c>
      <c r="F34" s="132" t="str">
        <f>VLOOKUP(D34,[29]MDV!$A:$F,COLUMN([29]MDV!$E$9),0)</f>
        <v>0</v>
      </c>
      <c r="G34" s="132" t="str">
        <f>VLOOKUP(D34,[29]MDV!$A:$F,COLUMN([29]MDV!$F$9),0)</f>
        <v>0</v>
      </c>
      <c r="H34" s="146">
        <f>H32</f>
        <v>80.5</v>
      </c>
    </row>
    <row r="35" spans="1:8">
      <c r="A35" s="46" t="s">
        <v>3086</v>
      </c>
      <c r="C35" s="46" t="s">
        <v>3086</v>
      </c>
      <c r="D35" s="132"/>
      <c r="E35" s="133"/>
      <c r="F35" s="132"/>
      <c r="G35" s="132"/>
      <c r="H35" s="146"/>
    </row>
    <row r="36" spans="1:8">
      <c r="A36" s="130" t="s">
        <v>5236</v>
      </c>
      <c r="B36" s="130"/>
      <c r="C36" s="130"/>
      <c r="D36" s="130"/>
      <c r="E36" s="130"/>
      <c r="F36" s="130"/>
    </row>
    <row r="37" spans="1:8">
      <c r="A37" s="46" t="s">
        <v>3087</v>
      </c>
      <c r="C37" s="46" t="s">
        <v>3087</v>
      </c>
      <c r="D37" s="132" t="s">
        <v>5225</v>
      </c>
      <c r="E37" s="133">
        <v>75300</v>
      </c>
      <c r="F37" s="132" t="str">
        <f>VLOOKUP(D37,[29]MDV!$A:$F,COLUMN([29]MDV!$E$9),0)</f>
        <v>Больше 20</v>
      </c>
      <c r="G37" s="132" t="str">
        <f>VLOOKUP(D37,[29]MDV!$A:$F,COLUMN([29]MDV!$F$9),0)</f>
        <v>0</v>
      </c>
      <c r="H37" s="146">
        <f>H34</f>
        <v>80.5</v>
      </c>
    </row>
    <row r="38" spans="1:8">
      <c r="A38" s="46" t="s">
        <v>3080</v>
      </c>
      <c r="C38" s="46" t="s">
        <v>3080</v>
      </c>
      <c r="D38" s="132"/>
      <c r="E38" s="133"/>
      <c r="F38" s="132"/>
      <c r="G38" s="132"/>
      <c r="H38" s="146"/>
    </row>
    <row r="39" spans="1:8">
      <c r="A39" s="46" t="s">
        <v>3088</v>
      </c>
      <c r="C39" s="46" t="s">
        <v>3088</v>
      </c>
      <c r="D39" s="132" t="s">
        <v>3095</v>
      </c>
      <c r="E39" s="133">
        <v>82600</v>
      </c>
      <c r="F39" s="132" t="str">
        <f>VLOOKUP(D39,[29]MDV!$A:$F,COLUMN([29]MDV!$E$9),0)</f>
        <v>Больше 20</v>
      </c>
      <c r="G39" s="132" t="str">
        <f>VLOOKUP(D39,[29]MDV!$A:$F,COLUMN([29]MDV!$F$9),0)</f>
        <v>0</v>
      </c>
      <c r="H39" s="146">
        <f>H37</f>
        <v>80.5</v>
      </c>
    </row>
    <row r="40" spans="1:8">
      <c r="A40" s="46" t="s">
        <v>3082</v>
      </c>
      <c r="C40" s="46" t="s">
        <v>3082</v>
      </c>
      <c r="D40" s="132"/>
      <c r="E40" s="133"/>
      <c r="F40" s="132"/>
      <c r="G40" s="132"/>
      <c r="H40" s="146"/>
    </row>
    <row r="41" spans="1:8">
      <c r="A41" s="46" t="s">
        <v>3089</v>
      </c>
      <c r="C41" s="46" t="s">
        <v>3089</v>
      </c>
      <c r="D41" s="132" t="s">
        <v>3096</v>
      </c>
      <c r="E41" s="133">
        <v>112300</v>
      </c>
      <c r="F41" s="132" t="str">
        <f>VLOOKUP(D41,[29]MDV!$A:$F,COLUMN([29]MDV!$E$9),0)</f>
        <v>Больше 10</v>
      </c>
      <c r="G41" s="132" t="str">
        <f>VLOOKUP(D41,[29]MDV!$A:$F,COLUMN([29]MDV!$F$9),0)</f>
        <v>0</v>
      </c>
      <c r="H41" s="146">
        <f>H39</f>
        <v>80.5</v>
      </c>
    </row>
    <row r="42" spans="1:8">
      <c r="A42" s="46" t="s">
        <v>3084</v>
      </c>
      <c r="C42" s="46" t="s">
        <v>3084</v>
      </c>
      <c r="D42" s="132"/>
      <c r="E42" s="133"/>
      <c r="F42" s="132"/>
      <c r="G42" s="132"/>
      <c r="H42" s="146"/>
    </row>
    <row r="43" spans="1:8">
      <c r="A43" s="46" t="s">
        <v>3090</v>
      </c>
      <c r="C43" s="46" t="s">
        <v>3090</v>
      </c>
      <c r="D43" s="132" t="s">
        <v>3097</v>
      </c>
      <c r="E43" s="133">
        <v>150900</v>
      </c>
      <c r="F43" s="132" t="str">
        <f>VLOOKUP(D43,[29]MDV!$A:$F,COLUMN([29]MDV!$E$9),0)</f>
        <v>9</v>
      </c>
      <c r="G43" s="132" t="str">
        <f>VLOOKUP(D43,[29]MDV!$A:$F,COLUMN([29]MDV!$F$9),0)</f>
        <v>0</v>
      </c>
      <c r="H43" s="146">
        <f>H41</f>
        <v>80.5</v>
      </c>
    </row>
    <row r="44" spans="1:8">
      <c r="A44" s="46" t="s">
        <v>3086</v>
      </c>
      <c r="C44" s="46" t="s">
        <v>3086</v>
      </c>
      <c r="D44" s="132"/>
      <c r="E44" s="133"/>
      <c r="F44" s="132"/>
      <c r="G44" s="132"/>
      <c r="H44" s="146"/>
    </row>
    <row r="45" spans="1:8">
      <c r="A45" s="130" t="s">
        <v>5237</v>
      </c>
      <c r="B45" s="130"/>
      <c r="C45" s="130"/>
      <c r="D45" s="130"/>
      <c r="E45" s="130"/>
      <c r="F45" s="130"/>
    </row>
    <row r="46" spans="1:8">
      <c r="A46" s="46" t="s">
        <v>3098</v>
      </c>
      <c r="C46" s="46" t="s">
        <v>3098</v>
      </c>
      <c r="D46" s="132" t="s">
        <v>3212</v>
      </c>
      <c r="E46" s="133">
        <v>66600</v>
      </c>
      <c r="F46" s="132" t="str">
        <f>VLOOKUP(D46,[29]MDV!$A:$F,COLUMN([29]MDV!$E$9),0)</f>
        <v>0</v>
      </c>
      <c r="G46" s="132" t="str">
        <f>VLOOKUP(D46,[29]MDV!$A:$F,COLUMN([29]MDV!$F$9),0)</f>
        <v>0</v>
      </c>
      <c r="H46" s="146">
        <f>H43</f>
        <v>80.5</v>
      </c>
    </row>
    <row r="47" spans="1:8">
      <c r="A47" s="46" t="s">
        <v>3099</v>
      </c>
      <c r="C47" s="46" t="s">
        <v>3099</v>
      </c>
      <c r="D47" s="132"/>
      <c r="E47" s="133"/>
      <c r="F47" s="132"/>
      <c r="G47" s="132"/>
      <c r="H47" s="146"/>
    </row>
    <row r="48" spans="1:8">
      <c r="A48" s="46" t="s">
        <v>3100</v>
      </c>
      <c r="C48" s="46" t="s">
        <v>3100</v>
      </c>
      <c r="D48" s="132" t="s">
        <v>3213</v>
      </c>
      <c r="E48" s="133">
        <v>74800</v>
      </c>
      <c r="F48" s="132" t="str">
        <f>VLOOKUP(D48,[29]MDV!$A:$F,COLUMN([29]MDV!$E$9),0)</f>
        <v>0</v>
      </c>
      <c r="G48" s="132" t="str">
        <f>VLOOKUP(D48,[29]MDV!$A:$F,COLUMN([29]MDV!$F$9),0)</f>
        <v>0</v>
      </c>
      <c r="H48" s="146">
        <f t="shared" ref="H48" si="0">H46</f>
        <v>80.5</v>
      </c>
    </row>
    <row r="49" spans="1:8">
      <c r="A49" s="46" t="s">
        <v>3101</v>
      </c>
      <c r="C49" s="46" t="s">
        <v>3101</v>
      </c>
      <c r="D49" s="132"/>
      <c r="E49" s="133"/>
      <c r="F49" s="132"/>
      <c r="G49" s="132"/>
      <c r="H49" s="146"/>
    </row>
    <row r="50" spans="1:8">
      <c r="A50" s="46" t="s">
        <v>3102</v>
      </c>
      <c r="C50" s="46" t="s">
        <v>3102</v>
      </c>
      <c r="D50" s="132" t="s">
        <v>3214</v>
      </c>
      <c r="E50" s="133">
        <v>102300</v>
      </c>
      <c r="F50" s="132" t="str">
        <f>VLOOKUP(D50,[29]MDV!$A:$F,COLUMN([29]MDV!$E$9),0)</f>
        <v>0</v>
      </c>
      <c r="G50" s="132" t="str">
        <f>VLOOKUP(D50,[29]MDV!$A:$F,COLUMN([29]MDV!$F$9),0)</f>
        <v>0</v>
      </c>
      <c r="H50" s="146">
        <f t="shared" ref="H50" si="1">H48</f>
        <v>80.5</v>
      </c>
    </row>
    <row r="51" spans="1:8">
      <c r="A51" s="46" t="s">
        <v>3103</v>
      </c>
      <c r="C51" s="46" t="s">
        <v>3103</v>
      </c>
      <c r="D51" s="132"/>
      <c r="E51" s="133"/>
      <c r="F51" s="132"/>
      <c r="G51" s="132"/>
      <c r="H51" s="146"/>
    </row>
    <row r="52" spans="1:8">
      <c r="A52" s="46" t="s">
        <v>3104</v>
      </c>
      <c r="C52" s="46" t="s">
        <v>3104</v>
      </c>
      <c r="D52" s="132" t="s">
        <v>3215</v>
      </c>
      <c r="E52" s="133">
        <v>128900</v>
      </c>
      <c r="F52" s="132" t="str">
        <f>VLOOKUP(D52,[29]MDV!$A:$F,COLUMN([29]MDV!$E$9),0)</f>
        <v>4</v>
      </c>
      <c r="G52" s="132" t="str">
        <f>VLOOKUP(D52,[29]MDV!$A:$F,COLUMN([29]MDV!$F$9),0)</f>
        <v>0</v>
      </c>
      <c r="H52" s="146">
        <f t="shared" ref="H52" si="2">H50</f>
        <v>80.5</v>
      </c>
    </row>
    <row r="53" spans="1:8">
      <c r="A53" s="46" t="s">
        <v>3105</v>
      </c>
      <c r="C53" s="46" t="s">
        <v>3105</v>
      </c>
      <c r="D53" s="132"/>
      <c r="E53" s="133"/>
      <c r="F53" s="132"/>
      <c r="G53" s="132"/>
      <c r="H53" s="146"/>
    </row>
    <row r="54" spans="1:8">
      <c r="A54" s="130" t="s">
        <v>5238</v>
      </c>
      <c r="B54" s="130"/>
      <c r="C54" s="130"/>
      <c r="D54" s="130"/>
      <c r="E54" s="130"/>
      <c r="F54" s="130"/>
    </row>
    <row r="55" spans="1:8">
      <c r="A55" s="46" t="s">
        <v>3106</v>
      </c>
      <c r="C55" s="46" t="s">
        <v>3106</v>
      </c>
      <c r="D55" s="132" t="s">
        <v>3216</v>
      </c>
      <c r="E55" s="133">
        <v>58900</v>
      </c>
      <c r="F55" s="132" t="str">
        <f>VLOOKUP(D55,[29]MDV!$A:$F,COLUMN([29]MDV!$E$9),0)</f>
        <v>21</v>
      </c>
      <c r="G55" s="132" t="str">
        <f>VLOOKUP(D55,[29]MDV!$A:$F,COLUMN([29]MDV!$F$9),0)</f>
        <v>0</v>
      </c>
      <c r="H55" s="146">
        <f>H52</f>
        <v>80.5</v>
      </c>
    </row>
    <row r="56" spans="1:8">
      <c r="A56" s="46" t="s">
        <v>3107</v>
      </c>
      <c r="C56" s="46" t="s">
        <v>3107</v>
      </c>
      <c r="D56" s="132"/>
      <c r="E56" s="133"/>
      <c r="F56" s="132"/>
      <c r="G56" s="132"/>
      <c r="H56" s="146"/>
    </row>
    <row r="57" spans="1:8">
      <c r="A57" s="46" t="s">
        <v>3108</v>
      </c>
      <c r="C57" s="46" t="s">
        <v>3108</v>
      </c>
      <c r="D57" s="132" t="s">
        <v>3217</v>
      </c>
      <c r="E57" s="133">
        <v>63300</v>
      </c>
      <c r="F57" s="132" t="str">
        <f>VLOOKUP(D57,[29]MDV!$A:$F,COLUMN([29]MDV!$E$9),0)</f>
        <v>Больше 30</v>
      </c>
      <c r="G57" s="132" t="str">
        <f>VLOOKUP(D57,[29]MDV!$A:$F,COLUMN([29]MDV!$F$9),0)</f>
        <v>1</v>
      </c>
      <c r="H57" s="146">
        <f t="shared" ref="H57" si="3">H55</f>
        <v>80.5</v>
      </c>
    </row>
    <row r="58" spans="1:8">
      <c r="A58" s="46" t="s">
        <v>3109</v>
      </c>
      <c r="C58" s="46" t="s">
        <v>3109</v>
      </c>
      <c r="D58" s="132"/>
      <c r="E58" s="133"/>
      <c r="F58" s="132"/>
      <c r="G58" s="132"/>
      <c r="H58" s="146"/>
    </row>
    <row r="59" spans="1:8">
      <c r="A59" s="46" t="s">
        <v>3110</v>
      </c>
      <c r="C59" s="46" t="s">
        <v>3110</v>
      </c>
      <c r="D59" s="132" t="s">
        <v>3218</v>
      </c>
      <c r="E59" s="133">
        <v>71000</v>
      </c>
      <c r="F59" s="132" t="str">
        <f>VLOOKUP(D59,[29]MDV!$A:$F,COLUMN([29]MDV!$E$9),0)</f>
        <v>12</v>
      </c>
      <c r="G59" s="132" t="str">
        <f>VLOOKUP(D59,[29]MDV!$A:$F,COLUMN([29]MDV!$F$9),0)</f>
        <v>0</v>
      </c>
      <c r="H59" s="146">
        <f t="shared" ref="H59" si="4">H57</f>
        <v>80.5</v>
      </c>
    </row>
    <row r="60" spans="1:8">
      <c r="A60" s="46" t="s">
        <v>3111</v>
      </c>
      <c r="C60" s="46" t="s">
        <v>3111</v>
      </c>
      <c r="D60" s="132"/>
      <c r="E60" s="133"/>
      <c r="F60" s="132"/>
      <c r="G60" s="132"/>
      <c r="H60" s="146"/>
    </row>
    <row r="61" spans="1:8">
      <c r="A61" s="46" t="s">
        <v>3112</v>
      </c>
      <c r="C61" s="46" t="s">
        <v>3112</v>
      </c>
      <c r="D61" s="132" t="s">
        <v>3219</v>
      </c>
      <c r="E61" s="133">
        <v>97200</v>
      </c>
      <c r="F61" s="132" t="str">
        <f>VLOOKUP(D61,[29]MDV!$A:$F,COLUMN([29]MDV!$E$9),0)</f>
        <v>В пути 4 (08.04.2026)</v>
      </c>
      <c r="G61" s="132" t="str">
        <f>VLOOKUP(D61,[29]MDV!$A:$F,COLUMN([29]MDV!$F$9),0)</f>
        <v>0</v>
      </c>
      <c r="H61" s="146">
        <f t="shared" ref="H61" si="5">H59</f>
        <v>80.5</v>
      </c>
    </row>
    <row r="62" spans="1:8">
      <c r="A62" s="46" t="s">
        <v>3113</v>
      </c>
      <c r="C62" s="46" t="s">
        <v>3113</v>
      </c>
      <c r="D62" s="132"/>
      <c r="E62" s="133"/>
      <c r="F62" s="132"/>
      <c r="G62" s="132"/>
      <c r="H62" s="146"/>
    </row>
    <row r="63" spans="1:8">
      <c r="A63" s="46" t="s">
        <v>3114</v>
      </c>
      <c r="C63" s="46" t="s">
        <v>3114</v>
      </c>
      <c r="D63" s="132" t="s">
        <v>3220</v>
      </c>
      <c r="E63" s="133">
        <v>121000</v>
      </c>
      <c r="F63" s="132" t="str">
        <f>VLOOKUP(D63,[29]MDV!$A:$F,COLUMN([29]MDV!$E$9),0)</f>
        <v>В пути 3 (28.05.2026)</v>
      </c>
      <c r="G63" s="132" t="str">
        <f>VLOOKUP(D63,[29]MDV!$A:$F,COLUMN([29]MDV!$F$9),0)</f>
        <v>0</v>
      </c>
      <c r="H63" s="146">
        <f t="shared" ref="H63" si="6">H61</f>
        <v>80.5</v>
      </c>
    </row>
    <row r="64" spans="1:8">
      <c r="A64" s="46" t="s">
        <v>3115</v>
      </c>
      <c r="C64" s="46" t="s">
        <v>3115</v>
      </c>
      <c r="D64" s="132"/>
      <c r="E64" s="133"/>
      <c r="F64" s="132"/>
      <c r="G64" s="132"/>
      <c r="H64" s="146"/>
    </row>
    <row r="65" spans="1:8">
      <c r="A65" s="130" t="s">
        <v>5239</v>
      </c>
      <c r="B65" s="130"/>
      <c r="C65" s="130"/>
      <c r="D65" s="130"/>
      <c r="E65" s="130"/>
      <c r="F65" s="130"/>
    </row>
    <row r="66" spans="1:8">
      <c r="A66" s="46" t="s">
        <v>3116</v>
      </c>
      <c r="C66" s="46" t="s">
        <v>3116</v>
      </c>
      <c r="D66" s="132" t="s">
        <v>3221</v>
      </c>
      <c r="E66" s="133">
        <v>56300</v>
      </c>
      <c r="F66" s="132" t="str">
        <f>VLOOKUP(D66,[29]MDV!$A:$F,COLUMN([29]MDV!$E$9),0)</f>
        <v>0</v>
      </c>
      <c r="G66" s="132" t="str">
        <f>VLOOKUP(D66,[29]MDV!$A:$F,COLUMN([29]MDV!$F$9),0)</f>
        <v>0</v>
      </c>
      <c r="H66" s="146">
        <f>H63</f>
        <v>80.5</v>
      </c>
    </row>
    <row r="67" spans="1:8">
      <c r="A67" s="46" t="s">
        <v>3099</v>
      </c>
      <c r="C67" s="46" t="s">
        <v>3099</v>
      </c>
      <c r="D67" s="132"/>
      <c r="E67" s="133"/>
      <c r="F67" s="132"/>
      <c r="G67" s="132"/>
      <c r="H67" s="146"/>
    </row>
    <row r="68" spans="1:8">
      <c r="A68" s="46" t="s">
        <v>3117</v>
      </c>
      <c r="C68" s="46" t="s">
        <v>3117</v>
      </c>
      <c r="D68" s="132" t="s">
        <v>3222</v>
      </c>
      <c r="E68" s="133">
        <v>67300</v>
      </c>
      <c r="F68" s="132" t="str">
        <f>VLOOKUP(D68,[29]MDV!$A:$F,COLUMN([29]MDV!$E$9),0)</f>
        <v>Больше 30</v>
      </c>
      <c r="G68" s="132" t="str">
        <f>VLOOKUP(D68,[29]MDV!$A:$F,COLUMN([29]MDV!$F$9),0)</f>
        <v>0</v>
      </c>
      <c r="H68" s="146">
        <f t="shared" ref="H68" si="7">H66</f>
        <v>80.5</v>
      </c>
    </row>
    <row r="69" spans="1:8">
      <c r="A69" s="46" t="s">
        <v>3101</v>
      </c>
      <c r="C69" s="46" t="s">
        <v>3101</v>
      </c>
      <c r="D69" s="132"/>
      <c r="E69" s="133"/>
      <c r="F69" s="132"/>
      <c r="G69" s="132"/>
      <c r="H69" s="146"/>
    </row>
    <row r="70" spans="1:8">
      <c r="A70" s="46" t="s">
        <v>3118</v>
      </c>
      <c r="C70" s="46" t="s">
        <v>3118</v>
      </c>
      <c r="D70" s="132" t="s">
        <v>3223</v>
      </c>
      <c r="E70" s="133">
        <v>93000</v>
      </c>
      <c r="F70" s="132" t="str">
        <f>VLOOKUP(D70,[29]MDV!$A:$F,COLUMN([29]MDV!$E$9),0)</f>
        <v>Больше 15</v>
      </c>
      <c r="G70" s="132" t="str">
        <f>VLOOKUP(D70,[29]MDV!$A:$F,COLUMN([29]MDV!$F$9),0)</f>
        <v>0</v>
      </c>
      <c r="H70" s="146">
        <f t="shared" ref="H70" si="8">H68</f>
        <v>80.5</v>
      </c>
    </row>
    <row r="71" spans="1:8">
      <c r="A71" s="46" t="s">
        <v>3103</v>
      </c>
      <c r="C71" s="46" t="s">
        <v>3103</v>
      </c>
      <c r="D71" s="132"/>
      <c r="E71" s="133"/>
      <c r="F71" s="132"/>
      <c r="G71" s="132"/>
      <c r="H71" s="146"/>
    </row>
    <row r="72" spans="1:8">
      <c r="A72" s="46" t="s">
        <v>3119</v>
      </c>
      <c r="C72" s="46" t="s">
        <v>3119</v>
      </c>
      <c r="D72" s="132" t="s">
        <v>3224</v>
      </c>
      <c r="E72" s="133">
        <v>118600</v>
      </c>
      <c r="F72" s="132" t="str">
        <f>VLOOKUP(D72,[29]MDV!$A:$F,COLUMN([29]MDV!$E$9),0)</f>
        <v>Больше 15</v>
      </c>
      <c r="G72" s="132" t="str">
        <f>VLOOKUP(D72,[29]MDV!$A:$F,COLUMN([29]MDV!$F$9),0)</f>
        <v>0</v>
      </c>
      <c r="H72" s="146">
        <f t="shared" ref="H72" si="9">H70</f>
        <v>80.5</v>
      </c>
    </row>
    <row r="73" spans="1:8">
      <c r="A73" s="46" t="s">
        <v>3105</v>
      </c>
      <c r="C73" s="46" t="s">
        <v>3105</v>
      </c>
      <c r="D73" s="132"/>
      <c r="E73" s="133"/>
      <c r="F73" s="132"/>
      <c r="G73" s="132"/>
      <c r="H73" s="146"/>
    </row>
    <row r="74" spans="1:8">
      <c r="A74" s="130" t="s">
        <v>5240</v>
      </c>
      <c r="B74" s="130"/>
      <c r="C74" s="130"/>
      <c r="D74" s="130"/>
      <c r="E74" s="130"/>
      <c r="F74" s="130"/>
    </row>
    <row r="75" spans="1:8">
      <c r="A75" s="46" t="s">
        <v>3120</v>
      </c>
      <c r="C75" s="46" t="s">
        <v>3120</v>
      </c>
      <c r="D75" s="132" t="s">
        <v>3225</v>
      </c>
      <c r="E75" s="133">
        <v>48600</v>
      </c>
      <c r="F75" s="132" t="str">
        <f>VLOOKUP(D75,[29]MDV!$A:$F,COLUMN([29]MDV!$E$9),0)</f>
        <v>Больше 30</v>
      </c>
      <c r="G75" s="132" t="str">
        <f>VLOOKUP(D75,[29]MDV!$A:$F,COLUMN([29]MDV!$F$9),0)</f>
        <v>2</v>
      </c>
      <c r="H75" s="146">
        <f>H72</f>
        <v>80.5</v>
      </c>
    </row>
    <row r="76" spans="1:8">
      <c r="A76" s="46" t="s">
        <v>3121</v>
      </c>
      <c r="C76" s="46" t="s">
        <v>3121</v>
      </c>
      <c r="D76" s="132"/>
      <c r="E76" s="133"/>
      <c r="F76" s="132"/>
      <c r="G76" s="132"/>
      <c r="H76" s="146"/>
    </row>
    <row r="77" spans="1:8">
      <c r="A77" s="46" t="s">
        <v>3122</v>
      </c>
      <c r="C77" s="46" t="s">
        <v>3122</v>
      </c>
      <c r="D77" s="132" t="s">
        <v>3226</v>
      </c>
      <c r="E77" s="133">
        <v>51200</v>
      </c>
      <c r="F77" s="132" t="str">
        <f>VLOOKUP(D77,[29]MDV!$A:$F,COLUMN([29]MDV!$E$9),0)</f>
        <v>Больше 30</v>
      </c>
      <c r="G77" s="132" t="str">
        <f>VLOOKUP(D77,[29]MDV!$A:$F,COLUMN([29]MDV!$F$9),0)</f>
        <v>3</v>
      </c>
      <c r="H77" s="146">
        <f t="shared" ref="H77" si="10">H75</f>
        <v>80.5</v>
      </c>
    </row>
    <row r="78" spans="1:8">
      <c r="A78" s="46" t="s">
        <v>3123</v>
      </c>
      <c r="C78" s="46" t="s">
        <v>3123</v>
      </c>
      <c r="D78" s="132"/>
      <c r="E78" s="133"/>
      <c r="F78" s="132"/>
      <c r="G78" s="132"/>
      <c r="H78" s="146"/>
    </row>
    <row r="79" spans="1:8">
      <c r="A79" s="46" t="s">
        <v>3124</v>
      </c>
      <c r="C79" s="46" t="s">
        <v>3124</v>
      </c>
      <c r="D79" s="132" t="s">
        <v>3227</v>
      </c>
      <c r="E79" s="133">
        <v>63100</v>
      </c>
      <c r="F79" s="132" t="str">
        <f>VLOOKUP(D79,[29]MDV!$A:$F,COLUMN([29]MDV!$E$9),0)</f>
        <v>Больше 30</v>
      </c>
      <c r="G79" s="132" t="str">
        <f>VLOOKUP(D79,[29]MDV!$A:$F,COLUMN([29]MDV!$F$9),0)</f>
        <v>1</v>
      </c>
      <c r="H79" s="146">
        <f t="shared" ref="H79" si="11">H77</f>
        <v>80.5</v>
      </c>
    </row>
    <row r="80" spans="1:8">
      <c r="A80" s="46" t="s">
        <v>3125</v>
      </c>
      <c r="C80" s="46" t="s">
        <v>3125</v>
      </c>
      <c r="D80" s="132"/>
      <c r="E80" s="133"/>
      <c r="F80" s="132"/>
      <c r="G80" s="132"/>
      <c r="H80" s="146"/>
    </row>
    <row r="81" spans="1:8">
      <c r="A81" s="46" t="s">
        <v>3126</v>
      </c>
      <c r="C81" s="46" t="s">
        <v>3126</v>
      </c>
      <c r="D81" s="132" t="s">
        <v>3228</v>
      </c>
      <c r="E81" s="133">
        <v>92500</v>
      </c>
      <c r="F81" s="132" t="str">
        <f>VLOOKUP(D81,[29]MDV!$A:$F,COLUMN([29]MDV!$E$9),0)</f>
        <v>8</v>
      </c>
      <c r="G81" s="132" t="str">
        <f>VLOOKUP(D81,[29]MDV!$A:$F,COLUMN([29]MDV!$F$9),0)</f>
        <v>0</v>
      </c>
      <c r="H81" s="146">
        <f t="shared" ref="H81" si="12">H79</f>
        <v>80.5</v>
      </c>
    </row>
    <row r="82" spans="1:8">
      <c r="A82" s="46" t="s">
        <v>3127</v>
      </c>
      <c r="C82" s="46" t="s">
        <v>3127</v>
      </c>
      <c r="D82" s="132"/>
      <c r="E82" s="133"/>
      <c r="F82" s="132"/>
      <c r="G82" s="132"/>
      <c r="H82" s="146"/>
    </row>
    <row r="83" spans="1:8">
      <c r="A83" s="46" t="s">
        <v>3128</v>
      </c>
      <c r="C83" s="46" t="s">
        <v>3128</v>
      </c>
      <c r="D83" s="132" t="s">
        <v>3229</v>
      </c>
      <c r="E83" s="133">
        <v>116300</v>
      </c>
      <c r="F83" s="132" t="str">
        <f>VLOOKUP(D83,[29]MDV!$A:$F,COLUMN([29]MDV!$E$9),0)</f>
        <v>5</v>
      </c>
      <c r="G83" s="132" t="str">
        <f>VLOOKUP(D83,[29]MDV!$A:$F,COLUMN([29]MDV!$F$9),0)</f>
        <v>0</v>
      </c>
      <c r="H83" s="146">
        <f t="shared" ref="H83" si="13">H81</f>
        <v>80.5</v>
      </c>
    </row>
    <row r="84" spans="1:8">
      <c r="A84" s="46" t="s">
        <v>3129</v>
      </c>
      <c r="C84" s="46" t="s">
        <v>3129</v>
      </c>
      <c r="D84" s="132"/>
      <c r="E84" s="133"/>
      <c r="F84" s="132"/>
      <c r="G84" s="132"/>
      <c r="H84" s="146"/>
    </row>
    <row r="85" spans="1:8">
      <c r="A85" s="130" t="s">
        <v>5241</v>
      </c>
      <c r="B85" s="130"/>
      <c r="C85" s="130"/>
      <c r="D85" s="130"/>
      <c r="E85" s="130"/>
      <c r="F85" s="130"/>
    </row>
    <row r="86" spans="1:8">
      <c r="A86" s="46" t="s">
        <v>3130</v>
      </c>
      <c r="C86" s="46" t="s">
        <v>3130</v>
      </c>
      <c r="D86" s="132" t="s">
        <v>3230</v>
      </c>
      <c r="E86" s="133">
        <v>46300</v>
      </c>
      <c r="F86" s="132" t="str">
        <f>VLOOKUP(D86,[29]MDV!$A:$F,COLUMN([29]MDV!$E$9),0)</f>
        <v>Больше 30</v>
      </c>
      <c r="G86" s="132" t="str">
        <f>VLOOKUP(D86,[29]MDV!$A:$F,COLUMN([29]MDV!$F$9),0)</f>
        <v>1</v>
      </c>
      <c r="H86" s="146">
        <f>H83</f>
        <v>80.5</v>
      </c>
    </row>
    <row r="87" spans="1:8">
      <c r="A87" s="46" t="s">
        <v>3131</v>
      </c>
      <c r="C87" s="46" t="s">
        <v>3131</v>
      </c>
      <c r="D87" s="132"/>
      <c r="E87" s="133"/>
      <c r="F87" s="132"/>
      <c r="G87" s="132"/>
      <c r="H87" s="146"/>
    </row>
    <row r="88" spans="1:8">
      <c r="A88" s="46" t="s">
        <v>3132</v>
      </c>
      <c r="C88" s="46" t="s">
        <v>3132</v>
      </c>
      <c r="D88" s="132" t="s">
        <v>3231</v>
      </c>
      <c r="E88" s="133">
        <v>49000</v>
      </c>
      <c r="F88" s="132" t="str">
        <f>VLOOKUP(D88,[29]MDV!$A:$F,COLUMN([29]MDV!$E$9),0)</f>
        <v>Больше 30</v>
      </c>
      <c r="G88" s="132" t="str">
        <f>VLOOKUP(D88,[29]MDV!$A:$F,COLUMN([29]MDV!$F$9),0)</f>
        <v>0</v>
      </c>
      <c r="H88" s="146">
        <f t="shared" ref="H88" si="14">H86</f>
        <v>80.5</v>
      </c>
    </row>
    <row r="89" spans="1:8">
      <c r="A89" s="46" t="s">
        <v>3133</v>
      </c>
      <c r="C89" s="46" t="s">
        <v>3133</v>
      </c>
      <c r="D89" s="132"/>
      <c r="E89" s="133"/>
      <c r="F89" s="132"/>
      <c r="G89" s="132"/>
      <c r="H89" s="146"/>
    </row>
    <row r="90" spans="1:8">
      <c r="A90" s="46" t="s">
        <v>3134</v>
      </c>
      <c r="C90" s="46" t="s">
        <v>3134</v>
      </c>
      <c r="D90" s="132" t="s">
        <v>3232</v>
      </c>
      <c r="E90" s="133">
        <v>60100</v>
      </c>
      <c r="F90" s="132" t="str">
        <f>VLOOKUP(D90,[29]MDV!$A:$F,COLUMN([29]MDV!$E$9),0)</f>
        <v>Больше 30</v>
      </c>
      <c r="G90" s="132" t="str">
        <f>VLOOKUP(D90,[29]MDV!$A:$F,COLUMN([29]MDV!$F$9),0)</f>
        <v>1</v>
      </c>
      <c r="H90" s="146">
        <f t="shared" ref="H90" si="15">H88</f>
        <v>80.5</v>
      </c>
    </row>
    <row r="91" spans="1:8">
      <c r="A91" s="46" t="s">
        <v>3135</v>
      </c>
      <c r="C91" s="46" t="s">
        <v>3135</v>
      </c>
      <c r="D91" s="132"/>
      <c r="E91" s="133"/>
      <c r="F91" s="132"/>
      <c r="G91" s="132"/>
      <c r="H91" s="146"/>
    </row>
    <row r="92" spans="1:8">
      <c r="A92" s="46" t="s">
        <v>3136</v>
      </c>
      <c r="C92" s="46" t="s">
        <v>3136</v>
      </c>
      <c r="D92" s="132" t="s">
        <v>3233</v>
      </c>
      <c r="E92" s="133">
        <v>91900</v>
      </c>
      <c r="F92" s="132">
        <f>VLOOKUP(D92,[29]MDV!$A:$F,COLUMN([29]MDV!$E$9),0)</f>
        <v>0</v>
      </c>
      <c r="G92" s="132">
        <f>VLOOKUP(D92,[29]MDV!$A:$F,COLUMN([29]MDV!$F$9),0)</f>
        <v>0</v>
      </c>
      <c r="H92" s="146">
        <f t="shared" ref="H92" si="16">H90</f>
        <v>80.5</v>
      </c>
    </row>
    <row r="93" spans="1:8">
      <c r="A93" s="46" t="s">
        <v>3137</v>
      </c>
      <c r="C93" s="46" t="s">
        <v>3137</v>
      </c>
      <c r="D93" s="132"/>
      <c r="E93" s="133"/>
      <c r="F93" s="132"/>
      <c r="G93" s="132"/>
      <c r="H93" s="146"/>
    </row>
    <row r="94" spans="1:8">
      <c r="A94" s="46" t="s">
        <v>3138</v>
      </c>
      <c r="C94" s="46" t="s">
        <v>3138</v>
      </c>
      <c r="D94" s="132" t="s">
        <v>3234</v>
      </c>
      <c r="E94" s="133">
        <v>111900</v>
      </c>
      <c r="F94" s="132" t="str">
        <f>VLOOKUP(D94,[29]MDV!$A:$F,COLUMN([29]MDV!$E$9),0)</f>
        <v>Больше 15</v>
      </c>
      <c r="G94" s="132" t="str">
        <f>VLOOKUP(D94,[29]MDV!$A:$F,COLUMN([29]MDV!$F$9),0)</f>
        <v>0</v>
      </c>
      <c r="H94" s="146">
        <f t="shared" ref="H94" si="17">H92</f>
        <v>80.5</v>
      </c>
    </row>
    <row r="95" spans="1:8">
      <c r="A95" s="46" t="s">
        <v>3139</v>
      </c>
      <c r="C95" s="46" t="s">
        <v>3139</v>
      </c>
      <c r="D95" s="132"/>
      <c r="E95" s="133"/>
      <c r="F95" s="132"/>
      <c r="G95" s="132"/>
      <c r="H95" s="146"/>
    </row>
    <row r="96" spans="1:8">
      <c r="A96" s="130" t="s">
        <v>5242</v>
      </c>
      <c r="B96" s="130"/>
      <c r="C96" s="130"/>
      <c r="D96" s="130"/>
      <c r="E96" s="130"/>
      <c r="F96" s="130"/>
    </row>
    <row r="97" spans="1:8">
      <c r="A97" s="46" t="s">
        <v>3140</v>
      </c>
      <c r="C97" s="46" t="s">
        <v>3140</v>
      </c>
      <c r="D97" s="132" t="s">
        <v>3235</v>
      </c>
      <c r="E97" s="133">
        <v>59100</v>
      </c>
      <c r="F97" s="132" t="str">
        <f>VLOOKUP(D97,[29]MDV!$A:$F,COLUMN([29]MDV!$E$9),0)</f>
        <v>Больше 30</v>
      </c>
      <c r="G97" s="132" t="str">
        <f>VLOOKUP(D97,[29]MDV!$A:$F,COLUMN([29]MDV!$F$9),0)</f>
        <v>3</v>
      </c>
      <c r="H97" s="146">
        <f>H94</f>
        <v>80.5</v>
      </c>
    </row>
    <row r="98" spans="1:8">
      <c r="A98" s="46" t="s">
        <v>3141</v>
      </c>
      <c r="C98" s="46" t="s">
        <v>3141</v>
      </c>
      <c r="D98" s="132"/>
      <c r="E98" s="133"/>
      <c r="F98" s="132"/>
      <c r="G98" s="132"/>
      <c r="H98" s="146"/>
    </row>
    <row r="99" spans="1:8">
      <c r="A99" s="46" t="s">
        <v>3142</v>
      </c>
      <c r="C99" s="46" t="s">
        <v>3142</v>
      </c>
      <c r="D99" s="132" t="s">
        <v>3236</v>
      </c>
      <c r="E99" s="133">
        <v>66300</v>
      </c>
      <c r="F99" s="132" t="str">
        <f>VLOOKUP(D99,[29]MDV!$A:$F,COLUMN([29]MDV!$E$9),0)</f>
        <v>Больше 30</v>
      </c>
      <c r="G99" s="132" t="str">
        <f>VLOOKUP(D99,[29]MDV!$A:$F,COLUMN([29]MDV!$F$9),0)</f>
        <v>1</v>
      </c>
      <c r="H99" s="146">
        <f t="shared" ref="H99" si="18">H97</f>
        <v>80.5</v>
      </c>
    </row>
    <row r="100" spans="1:8">
      <c r="A100" s="46" t="s">
        <v>3143</v>
      </c>
      <c r="C100" s="46" t="s">
        <v>3143</v>
      </c>
      <c r="D100" s="132"/>
      <c r="E100" s="133"/>
      <c r="F100" s="132"/>
      <c r="G100" s="132"/>
      <c r="H100" s="146"/>
    </row>
    <row r="101" spans="1:8">
      <c r="A101" s="46" t="s">
        <v>3144</v>
      </c>
      <c r="C101" s="46" t="s">
        <v>3144</v>
      </c>
      <c r="D101" s="132" t="s">
        <v>3237</v>
      </c>
      <c r="E101" s="133">
        <v>92400</v>
      </c>
      <c r="F101" s="132" t="str">
        <f>VLOOKUP(D101,[29]MDV!$A:$F,COLUMN([29]MDV!$E$9),0)</f>
        <v>Больше 15</v>
      </c>
      <c r="G101" s="132" t="str">
        <f>VLOOKUP(D101,[29]MDV!$A:$F,COLUMN([29]MDV!$F$9),0)</f>
        <v>1</v>
      </c>
      <c r="H101" s="146">
        <f t="shared" ref="H101" si="19">H99</f>
        <v>80.5</v>
      </c>
    </row>
    <row r="102" spans="1:8">
      <c r="A102" s="46" t="s">
        <v>3145</v>
      </c>
      <c r="C102" s="46" t="s">
        <v>3145</v>
      </c>
      <c r="D102" s="132"/>
      <c r="E102" s="133"/>
      <c r="F102" s="132"/>
      <c r="G102" s="132"/>
      <c r="H102" s="146"/>
    </row>
    <row r="103" spans="1:8">
      <c r="A103" s="46" t="s">
        <v>3146</v>
      </c>
      <c r="C103" s="46" t="s">
        <v>3146</v>
      </c>
      <c r="D103" s="132" t="s">
        <v>3238</v>
      </c>
      <c r="E103" s="133">
        <v>118000</v>
      </c>
      <c r="F103" s="132" t="str">
        <f>VLOOKUP(D103,[29]MDV!$A:$F,COLUMN([29]MDV!$E$9),0)</f>
        <v>Больше 15</v>
      </c>
      <c r="G103" s="132" t="str">
        <f>VLOOKUP(D103,[29]MDV!$A:$F,COLUMN([29]MDV!$F$9),0)</f>
        <v>1</v>
      </c>
      <c r="H103" s="146">
        <f t="shared" ref="H103" si="20">H101</f>
        <v>80.5</v>
      </c>
    </row>
    <row r="104" spans="1:8">
      <c r="A104" s="46" t="s">
        <v>3147</v>
      </c>
      <c r="C104" s="46" t="s">
        <v>3147</v>
      </c>
      <c r="D104" s="132"/>
      <c r="E104" s="133"/>
      <c r="F104" s="132"/>
      <c r="G104" s="132"/>
      <c r="H104" s="146"/>
    </row>
    <row r="105" spans="1:8">
      <c r="A105" s="130" t="s">
        <v>5243</v>
      </c>
      <c r="B105" s="130"/>
      <c r="C105" s="130"/>
      <c r="D105" s="130"/>
      <c r="E105" s="130"/>
      <c r="F105" s="130"/>
    </row>
    <row r="106" spans="1:8">
      <c r="A106" s="46" t="s">
        <v>3148</v>
      </c>
      <c r="C106" s="46" t="s">
        <v>3148</v>
      </c>
      <c r="D106" s="132" t="s">
        <v>3239</v>
      </c>
      <c r="E106" s="133">
        <v>61100</v>
      </c>
      <c r="F106" s="132" t="str">
        <f>VLOOKUP(D106,[29]MDV!$A:$F,COLUMN([29]MDV!$E$9),0)</f>
        <v>30</v>
      </c>
      <c r="G106" s="132" t="str">
        <f>VLOOKUP(D106,[29]MDV!$A:$F,COLUMN([29]MDV!$F$9),0)</f>
        <v>0</v>
      </c>
      <c r="H106" s="146">
        <f>H103</f>
        <v>80.5</v>
      </c>
    </row>
    <row r="107" spans="1:8">
      <c r="A107" s="46" t="s">
        <v>3141</v>
      </c>
      <c r="C107" s="46" t="s">
        <v>3141</v>
      </c>
      <c r="D107" s="132"/>
      <c r="E107" s="133"/>
      <c r="F107" s="132"/>
      <c r="G107" s="132"/>
      <c r="H107" s="146"/>
    </row>
    <row r="108" spans="1:8">
      <c r="A108" s="46" t="s">
        <v>3149</v>
      </c>
      <c r="C108" s="46" t="s">
        <v>3149</v>
      </c>
      <c r="D108" s="132" t="s">
        <v>3240</v>
      </c>
      <c r="E108" s="133">
        <v>68300</v>
      </c>
      <c r="F108" s="132" t="str">
        <f>VLOOKUP(D108,[29]MDV!$A:$F,COLUMN([29]MDV!$E$9),0)</f>
        <v>0</v>
      </c>
      <c r="G108" s="132" t="str">
        <f>VLOOKUP(D108,[29]MDV!$A:$F,COLUMN([29]MDV!$F$9),0)</f>
        <v>0</v>
      </c>
      <c r="H108" s="146">
        <f t="shared" ref="H108" si="21">H106</f>
        <v>80.5</v>
      </c>
    </row>
    <row r="109" spans="1:8">
      <c r="A109" s="46" t="s">
        <v>3143</v>
      </c>
      <c r="C109" s="46" t="s">
        <v>3143</v>
      </c>
      <c r="D109" s="132"/>
      <c r="E109" s="133"/>
      <c r="F109" s="132"/>
      <c r="G109" s="132"/>
      <c r="H109" s="146"/>
    </row>
    <row r="110" spans="1:8">
      <c r="A110" s="46" t="s">
        <v>3150</v>
      </c>
      <c r="C110" s="46" t="s">
        <v>3150</v>
      </c>
      <c r="D110" s="132" t="s">
        <v>3241</v>
      </c>
      <c r="E110" s="133">
        <v>94200</v>
      </c>
      <c r="F110" s="132" t="e">
        <f>VLOOKUP(D110,[29]MDV!$A:$F,COLUMN([29]MDV!$E$9),0)</f>
        <v>#N/A</v>
      </c>
      <c r="G110" s="132" t="e">
        <f>VLOOKUP(D110,[29]MDV!$A:$F,COLUMN([29]MDV!$F$9),0)</f>
        <v>#N/A</v>
      </c>
      <c r="H110" s="146">
        <f t="shared" ref="H110" si="22">H108</f>
        <v>80.5</v>
      </c>
    </row>
    <row r="111" spans="1:8">
      <c r="A111" s="46" t="s">
        <v>3145</v>
      </c>
      <c r="C111" s="46" t="s">
        <v>3145</v>
      </c>
      <c r="D111" s="132"/>
      <c r="E111" s="133"/>
      <c r="F111" s="132"/>
      <c r="G111" s="132"/>
      <c r="H111" s="146"/>
    </row>
    <row r="112" spans="1:8">
      <c r="A112" s="46" t="s">
        <v>3151</v>
      </c>
      <c r="C112" s="46" t="s">
        <v>3151</v>
      </c>
      <c r="D112" s="132" t="s">
        <v>3242</v>
      </c>
      <c r="E112" s="133">
        <v>119900</v>
      </c>
      <c r="F112" s="132" t="e">
        <f>VLOOKUP(D112,[29]MDV!$A:$F,COLUMN([29]MDV!$E$9),0)</f>
        <v>#N/A</v>
      </c>
      <c r="G112" s="132" t="e">
        <f>VLOOKUP(D112,[29]MDV!$A:$F,COLUMN([29]MDV!$F$9),0)</f>
        <v>#N/A</v>
      </c>
      <c r="H112" s="146">
        <f t="shared" ref="H112" si="23">H110</f>
        <v>80.5</v>
      </c>
    </row>
    <row r="113" spans="1:8">
      <c r="A113" s="46" t="s">
        <v>3147</v>
      </c>
      <c r="C113" s="46" t="s">
        <v>3147</v>
      </c>
      <c r="D113" s="132"/>
      <c r="E113" s="133"/>
      <c r="F113" s="132"/>
      <c r="G113" s="132"/>
      <c r="H113" s="146"/>
    </row>
    <row r="114" spans="1:8">
      <c r="A114" s="130" t="s">
        <v>5244</v>
      </c>
      <c r="B114" s="130"/>
      <c r="C114" s="130"/>
      <c r="D114" s="130"/>
      <c r="E114" s="130"/>
      <c r="F114" s="130"/>
    </row>
    <row r="115" spans="1:8">
      <c r="A115" s="46" t="s">
        <v>3152</v>
      </c>
      <c r="C115" s="46" t="s">
        <v>3152</v>
      </c>
      <c r="D115" s="132" t="s">
        <v>3243</v>
      </c>
      <c r="E115" s="133">
        <v>48200</v>
      </c>
      <c r="F115" s="132" t="str">
        <f>VLOOKUP(D115,[29]MDV!$A:$F,COLUMN([29]MDV!$E$9),0)</f>
        <v>0</v>
      </c>
      <c r="G115" s="132" t="str">
        <f>VLOOKUP(D115,[29]MDV!$A:$F,COLUMN([29]MDV!$F$9),0)</f>
        <v>0</v>
      </c>
      <c r="H115" s="146">
        <f>H112</f>
        <v>80.5</v>
      </c>
    </row>
    <row r="116" spans="1:8">
      <c r="A116" s="46" t="s">
        <v>3153</v>
      </c>
      <c r="C116" s="46" t="s">
        <v>3153</v>
      </c>
      <c r="D116" s="132"/>
      <c r="E116" s="133"/>
      <c r="F116" s="132"/>
      <c r="G116" s="132"/>
      <c r="H116" s="146"/>
    </row>
    <row r="117" spans="1:8">
      <c r="A117" s="46" t="s">
        <v>3154</v>
      </c>
      <c r="C117" s="46" t="s">
        <v>3154</v>
      </c>
      <c r="D117" s="132" t="s">
        <v>3244</v>
      </c>
      <c r="E117" s="133">
        <v>60300</v>
      </c>
      <c r="F117" s="132" t="str">
        <f>VLOOKUP(D117,[29]MDV!$A:$F,COLUMN([29]MDV!$E$9),0)</f>
        <v>Больше 30</v>
      </c>
      <c r="G117" s="132" t="str">
        <f>VLOOKUP(D117,[29]MDV!$A:$F,COLUMN([29]MDV!$F$9),0)</f>
        <v>4</v>
      </c>
      <c r="H117" s="146">
        <f t="shared" ref="H117" si="24">H115</f>
        <v>80.5</v>
      </c>
    </row>
    <row r="118" spans="1:8">
      <c r="A118" s="46" t="s">
        <v>3155</v>
      </c>
      <c r="C118" s="46" t="s">
        <v>3155</v>
      </c>
      <c r="D118" s="132"/>
      <c r="E118" s="133"/>
      <c r="F118" s="132"/>
      <c r="G118" s="132"/>
      <c r="H118" s="146"/>
    </row>
    <row r="119" spans="1:8">
      <c r="A119" s="46" t="s">
        <v>3156</v>
      </c>
      <c r="C119" s="46" t="s">
        <v>3156</v>
      </c>
      <c r="D119" s="132" t="s">
        <v>3245</v>
      </c>
      <c r="E119" s="133">
        <v>88900</v>
      </c>
      <c r="F119" s="132" t="str">
        <f>VLOOKUP(D119,[29]MDV!$A:$F,COLUMN([29]MDV!$E$9),0)</f>
        <v>0</v>
      </c>
      <c r="G119" s="132" t="str">
        <f>VLOOKUP(D119,[29]MDV!$A:$F,COLUMN([29]MDV!$F$9),0)</f>
        <v>0</v>
      </c>
      <c r="H119" s="146">
        <f t="shared" ref="H119" si="25">H117</f>
        <v>80.5</v>
      </c>
    </row>
    <row r="120" spans="1:8">
      <c r="A120" s="46" t="s">
        <v>3157</v>
      </c>
      <c r="C120" s="46" t="s">
        <v>3157</v>
      </c>
      <c r="D120" s="132"/>
      <c r="E120" s="133"/>
      <c r="F120" s="132"/>
      <c r="G120" s="132"/>
      <c r="H120" s="146"/>
    </row>
    <row r="121" spans="1:8">
      <c r="A121" s="46" t="s">
        <v>3158</v>
      </c>
      <c r="C121" s="46" t="s">
        <v>3158</v>
      </c>
      <c r="D121" s="132" t="s">
        <v>3246</v>
      </c>
      <c r="E121" s="133">
        <v>113900</v>
      </c>
      <c r="F121" s="132" t="str">
        <f>VLOOKUP(D121,[29]MDV!$A:$F,COLUMN([29]MDV!$E$9),0)</f>
        <v>0</v>
      </c>
      <c r="G121" s="132" t="str">
        <f>VLOOKUP(D121,[29]MDV!$A:$F,COLUMN([29]MDV!$F$9),0)</f>
        <v>0</v>
      </c>
      <c r="H121" s="146">
        <f t="shared" ref="H121" si="26">H119</f>
        <v>80.5</v>
      </c>
    </row>
    <row r="122" spans="1:8">
      <c r="A122" s="46" t="s">
        <v>3159</v>
      </c>
      <c r="C122" s="46" t="s">
        <v>3159</v>
      </c>
      <c r="D122" s="132"/>
      <c r="E122" s="133"/>
      <c r="F122" s="132"/>
      <c r="G122" s="132"/>
      <c r="H122" s="146"/>
    </row>
    <row r="123" spans="1:8">
      <c r="A123" s="130" t="s">
        <v>5245</v>
      </c>
      <c r="B123" s="130"/>
      <c r="C123" s="130"/>
      <c r="D123" s="130"/>
      <c r="E123" s="130"/>
      <c r="F123" s="130"/>
    </row>
    <row r="124" spans="1:8">
      <c r="A124" s="46" t="s">
        <v>3160</v>
      </c>
      <c r="C124" s="46" t="s">
        <v>3160</v>
      </c>
      <c r="D124" s="132" t="s">
        <v>3247</v>
      </c>
      <c r="E124" s="133">
        <v>50200</v>
      </c>
      <c r="F124" s="132" t="str">
        <f>VLOOKUP(D124,[29]MDV!$A:$F,COLUMN([29]MDV!$E$9),0)</f>
        <v>0</v>
      </c>
      <c r="G124" s="132" t="str">
        <f>VLOOKUP(D124,[29]MDV!$A:$F,COLUMN([29]MDV!$F$9),0)</f>
        <v>0</v>
      </c>
      <c r="H124" s="146">
        <f>H121</f>
        <v>80.5</v>
      </c>
    </row>
    <row r="125" spans="1:8">
      <c r="A125" s="46" t="s">
        <v>3153</v>
      </c>
      <c r="C125" s="46" t="s">
        <v>3153</v>
      </c>
      <c r="D125" s="132"/>
      <c r="E125" s="133"/>
      <c r="F125" s="132"/>
      <c r="G125" s="132"/>
      <c r="H125" s="146"/>
    </row>
    <row r="126" spans="1:8">
      <c r="A126" s="46" t="s">
        <v>3161</v>
      </c>
      <c r="C126" s="46" t="s">
        <v>3161</v>
      </c>
      <c r="D126" s="132" t="s">
        <v>3248</v>
      </c>
      <c r="E126" s="133">
        <v>62300</v>
      </c>
      <c r="F126" s="132" t="str">
        <f>VLOOKUP(D126,[29]MDV!$A:$F,COLUMN([29]MDV!$E$9),0)</f>
        <v>0</v>
      </c>
      <c r="G126" s="132" t="str">
        <f>VLOOKUP(D126,[29]MDV!$A:$F,COLUMN([29]MDV!$F$9),0)</f>
        <v>0</v>
      </c>
      <c r="H126" s="146">
        <f t="shared" ref="H126" si="27">H124</f>
        <v>80.5</v>
      </c>
    </row>
    <row r="127" spans="1:8">
      <c r="A127" s="46" t="s">
        <v>3155</v>
      </c>
      <c r="C127" s="46" t="s">
        <v>3155</v>
      </c>
      <c r="D127" s="132"/>
      <c r="E127" s="133"/>
      <c r="F127" s="132"/>
      <c r="G127" s="132"/>
      <c r="H127" s="146"/>
    </row>
    <row r="128" spans="1:8">
      <c r="A128" s="46" t="s">
        <v>3162</v>
      </c>
      <c r="C128" s="46" t="s">
        <v>3162</v>
      </c>
      <c r="D128" s="132" t="s">
        <v>3249</v>
      </c>
      <c r="E128" s="133">
        <v>91300</v>
      </c>
      <c r="F128" s="132" t="str">
        <f>VLOOKUP(D128,[29]MDV!$A:$F,COLUMN([29]MDV!$E$9),0)</f>
        <v>0</v>
      </c>
      <c r="G128" s="132" t="str">
        <f>VLOOKUP(D128,[29]MDV!$A:$F,COLUMN([29]MDV!$F$9),0)</f>
        <v>0</v>
      </c>
      <c r="H128" s="146">
        <f t="shared" ref="H128" si="28">H126</f>
        <v>80.5</v>
      </c>
    </row>
    <row r="129" spans="1:8">
      <c r="A129" s="46" t="s">
        <v>3157</v>
      </c>
      <c r="C129" s="46" t="s">
        <v>3157</v>
      </c>
      <c r="D129" s="132"/>
      <c r="E129" s="133"/>
      <c r="F129" s="132"/>
      <c r="G129" s="132"/>
      <c r="H129" s="146"/>
    </row>
    <row r="130" spans="1:8">
      <c r="A130" s="46" t="s">
        <v>3163</v>
      </c>
      <c r="C130" s="46" t="s">
        <v>3163</v>
      </c>
      <c r="D130" s="132" t="s">
        <v>3250</v>
      </c>
      <c r="E130" s="133">
        <v>116800</v>
      </c>
      <c r="F130" s="132" t="str">
        <f>VLOOKUP(D130,[29]MDV!$A:$F,COLUMN([29]MDV!$E$9),0)</f>
        <v>0</v>
      </c>
      <c r="G130" s="132" t="str">
        <f>VLOOKUP(D130,[29]MDV!$A:$F,COLUMN([29]MDV!$F$9),0)</f>
        <v>0</v>
      </c>
      <c r="H130" s="146">
        <f t="shared" ref="H130" si="29">H128</f>
        <v>80.5</v>
      </c>
    </row>
    <row r="131" spans="1:8">
      <c r="A131" s="46" t="s">
        <v>3159</v>
      </c>
      <c r="C131" s="46" t="s">
        <v>3159</v>
      </c>
      <c r="D131" s="132"/>
      <c r="E131" s="133"/>
      <c r="F131" s="132"/>
      <c r="G131" s="132"/>
      <c r="H131" s="146"/>
    </row>
    <row r="132" spans="1:8">
      <c r="A132" s="130" t="s">
        <v>5246</v>
      </c>
      <c r="B132" s="130"/>
      <c r="C132" s="130"/>
      <c r="D132" s="130"/>
      <c r="E132" s="130"/>
      <c r="F132" s="130"/>
    </row>
    <row r="133" spans="1:8">
      <c r="A133" s="46" t="s">
        <v>3164</v>
      </c>
      <c r="C133" s="46" t="s">
        <v>3164</v>
      </c>
      <c r="D133" s="132" t="s">
        <v>3251</v>
      </c>
      <c r="E133" s="133">
        <v>42500</v>
      </c>
      <c r="F133" s="132" t="str">
        <f>VLOOKUP(D133,[29]MDV!$A:$F,COLUMN([29]MDV!$E$9),0)</f>
        <v>4</v>
      </c>
      <c r="G133" s="132" t="str">
        <f>VLOOKUP(D133,[29]MDV!$A:$F,COLUMN([29]MDV!$F$9),0)</f>
        <v>0</v>
      </c>
      <c r="H133" s="146">
        <f>H130</f>
        <v>80.5</v>
      </c>
    </row>
    <row r="134" spans="1:8">
      <c r="A134" s="46" t="s">
        <v>3165</v>
      </c>
      <c r="C134" s="46" t="s">
        <v>3165</v>
      </c>
      <c r="D134" s="132"/>
      <c r="E134" s="133"/>
      <c r="F134" s="132"/>
      <c r="G134" s="132"/>
      <c r="H134" s="146"/>
    </row>
    <row r="135" spans="1:8">
      <c r="A135" s="46" t="s">
        <v>3166</v>
      </c>
      <c r="C135" s="46" t="s">
        <v>3166</v>
      </c>
      <c r="D135" s="132" t="s">
        <v>3252</v>
      </c>
      <c r="E135" s="133">
        <v>45000</v>
      </c>
      <c r="F135" s="132" t="str">
        <f>VLOOKUP(D135,[29]MDV!$A:$F,COLUMN([29]MDV!$E$9),0)</f>
        <v>0</v>
      </c>
      <c r="G135" s="132" t="str">
        <f>VLOOKUP(D135,[29]MDV!$A:$F,COLUMN([29]MDV!$F$9),0)</f>
        <v>0</v>
      </c>
      <c r="H135" s="146">
        <f t="shared" ref="H135" si="30">H133</f>
        <v>80.5</v>
      </c>
    </row>
    <row r="136" spans="1:8">
      <c r="A136" s="46" t="s">
        <v>3167</v>
      </c>
      <c r="C136" s="46" t="s">
        <v>3167</v>
      </c>
      <c r="D136" s="132"/>
      <c r="E136" s="133"/>
      <c r="F136" s="132"/>
      <c r="G136" s="132"/>
      <c r="H136" s="146"/>
    </row>
    <row r="137" spans="1:8">
      <c r="A137" s="46" t="s">
        <v>3168</v>
      </c>
      <c r="C137" s="46" t="s">
        <v>3168</v>
      </c>
      <c r="D137" s="132" t="s">
        <v>3253</v>
      </c>
      <c r="E137" s="133">
        <v>55800</v>
      </c>
      <c r="F137" s="132" t="str">
        <f>VLOOKUP(D137,[29]MDV!$A:$F,COLUMN([29]MDV!$E$9),0)</f>
        <v>0</v>
      </c>
      <c r="G137" s="132" t="str">
        <f>VLOOKUP(D137,[29]MDV!$A:$F,COLUMN([29]MDV!$F$9),0)</f>
        <v>2</v>
      </c>
      <c r="H137" s="146">
        <f t="shared" ref="H137" si="31">H135</f>
        <v>80.5</v>
      </c>
    </row>
    <row r="138" spans="1:8">
      <c r="A138" s="46" t="s">
        <v>3169</v>
      </c>
      <c r="C138" s="46" t="s">
        <v>3169</v>
      </c>
      <c r="D138" s="132"/>
      <c r="E138" s="133"/>
      <c r="F138" s="132"/>
      <c r="G138" s="132"/>
      <c r="H138" s="146"/>
    </row>
    <row r="139" spans="1:8">
      <c r="A139" s="46" t="s">
        <v>3170</v>
      </c>
      <c r="C139" s="46" t="s">
        <v>3170</v>
      </c>
      <c r="D139" s="132" t="s">
        <v>3254</v>
      </c>
      <c r="E139" s="133">
        <v>86600</v>
      </c>
      <c r="F139" s="132" t="str">
        <f>VLOOKUP(D139,[29]MDV!$A:$F,COLUMN([29]MDV!$E$9),0)</f>
        <v>0</v>
      </c>
      <c r="G139" s="132" t="str">
        <f>VLOOKUP(D139,[29]MDV!$A:$F,COLUMN([29]MDV!$F$9),0)</f>
        <v>0</v>
      </c>
      <c r="H139" s="146">
        <f t="shared" ref="H139" si="32">H137</f>
        <v>80.5</v>
      </c>
    </row>
    <row r="140" spans="1:8">
      <c r="A140" s="46" t="s">
        <v>3171</v>
      </c>
      <c r="C140" s="46" t="s">
        <v>3171</v>
      </c>
      <c r="D140" s="132"/>
      <c r="E140" s="133"/>
      <c r="F140" s="132"/>
      <c r="G140" s="132"/>
      <c r="H140" s="146"/>
    </row>
    <row r="141" spans="1:8">
      <c r="A141" s="46" t="s">
        <v>3172</v>
      </c>
      <c r="C141" s="46" t="s">
        <v>3172</v>
      </c>
      <c r="D141" s="132" t="s">
        <v>3255</v>
      </c>
      <c r="E141" s="133">
        <v>107700</v>
      </c>
      <c r="F141" s="132" t="str">
        <f>VLOOKUP(D141,[29]MDV!$A:$F,COLUMN([29]MDV!$E$9),0)</f>
        <v>0</v>
      </c>
      <c r="G141" s="132" t="str">
        <f>VLOOKUP(D141,[29]MDV!$A:$F,COLUMN([29]MDV!$F$9),0)</f>
        <v>0</v>
      </c>
      <c r="H141" s="146">
        <f>H139</f>
        <v>80.5</v>
      </c>
    </row>
    <row r="142" spans="1:8">
      <c r="A142" s="46" t="s">
        <v>3173</v>
      </c>
      <c r="C142" s="46" t="s">
        <v>3173</v>
      </c>
      <c r="D142" s="132"/>
      <c r="E142" s="133"/>
      <c r="F142" s="132"/>
      <c r="G142" s="132"/>
      <c r="H142" s="146"/>
    </row>
    <row r="143" spans="1:8">
      <c r="A143" s="130" t="s">
        <v>5247</v>
      </c>
      <c r="B143" s="130"/>
      <c r="C143" s="130"/>
      <c r="D143" s="130"/>
      <c r="E143" s="130"/>
      <c r="F143" s="130"/>
    </row>
    <row r="144" spans="1:8">
      <c r="A144" s="46" t="s">
        <v>3174</v>
      </c>
      <c r="C144" s="46" t="s">
        <v>3174</v>
      </c>
      <c r="D144" s="132" t="s">
        <v>3256</v>
      </c>
      <c r="E144" s="133">
        <v>44500</v>
      </c>
      <c r="F144" s="132" t="str">
        <f>VLOOKUP(D144,[29]MDV!$A:$F,COLUMN([29]MDV!$E$9),0)</f>
        <v>Больше 30</v>
      </c>
      <c r="G144" s="132" t="str">
        <f>VLOOKUP(D144,[29]MDV!$A:$F,COLUMN([29]MDV!$F$9),0)</f>
        <v>6</v>
      </c>
      <c r="H144" s="146">
        <f>H141</f>
        <v>80.5</v>
      </c>
    </row>
    <row r="145" spans="1:8">
      <c r="A145" s="46" t="s">
        <v>3165</v>
      </c>
      <c r="C145" s="46" t="s">
        <v>3165</v>
      </c>
      <c r="D145" s="132"/>
      <c r="E145" s="133"/>
      <c r="F145" s="132"/>
      <c r="G145" s="132"/>
      <c r="H145" s="146"/>
    </row>
    <row r="146" spans="1:8">
      <c r="A146" s="46" t="s">
        <v>3175</v>
      </c>
      <c r="C146" s="46" t="s">
        <v>3175</v>
      </c>
      <c r="D146" s="132" t="s">
        <v>3257</v>
      </c>
      <c r="E146" s="133">
        <v>47000</v>
      </c>
      <c r="F146" s="132" t="str">
        <f>VLOOKUP(D146,[29]MDV!$A:$F,COLUMN([29]MDV!$E$9),0)</f>
        <v>Больше 30</v>
      </c>
      <c r="G146" s="132" t="str">
        <f>VLOOKUP(D146,[29]MDV!$A:$F,COLUMN([29]MDV!$F$9),0)</f>
        <v>0</v>
      </c>
      <c r="H146" s="146">
        <f t="shared" ref="H146" si="33">H144</f>
        <v>80.5</v>
      </c>
    </row>
    <row r="147" spans="1:8">
      <c r="A147" s="46" t="s">
        <v>3167</v>
      </c>
      <c r="C147" s="46" t="s">
        <v>3167</v>
      </c>
      <c r="D147" s="132"/>
      <c r="E147" s="133"/>
      <c r="F147" s="132"/>
      <c r="G147" s="132"/>
      <c r="H147" s="146"/>
    </row>
    <row r="148" spans="1:8">
      <c r="A148" s="46" t="s">
        <v>3176</v>
      </c>
      <c r="C148" s="46" t="s">
        <v>3176</v>
      </c>
      <c r="D148" s="132" t="s">
        <v>3258</v>
      </c>
      <c r="E148" s="133">
        <v>57900</v>
      </c>
      <c r="F148" s="132" t="str">
        <f>VLOOKUP(D148,[29]MDV!$A:$F,COLUMN([29]MDV!$E$9),0)</f>
        <v>Больше 30</v>
      </c>
      <c r="G148" s="132" t="str">
        <f>VLOOKUP(D148,[29]MDV!$A:$F,COLUMN([29]MDV!$F$9),0)</f>
        <v>3</v>
      </c>
      <c r="H148" s="146">
        <f t="shared" ref="H148" si="34">H146</f>
        <v>80.5</v>
      </c>
    </row>
    <row r="149" spans="1:8">
      <c r="A149" s="46" t="s">
        <v>3169</v>
      </c>
      <c r="C149" s="46" t="s">
        <v>3169</v>
      </c>
      <c r="D149" s="132"/>
      <c r="E149" s="133"/>
      <c r="F149" s="132"/>
      <c r="G149" s="132"/>
      <c r="H149" s="146"/>
    </row>
    <row r="150" spans="1:8">
      <c r="A150" s="46" t="s">
        <v>3177</v>
      </c>
      <c r="C150" s="46" t="s">
        <v>3177</v>
      </c>
      <c r="D150" s="132" t="s">
        <v>3259</v>
      </c>
      <c r="E150" s="133">
        <v>90300</v>
      </c>
      <c r="F150" s="132" t="str">
        <f>VLOOKUP(D150,[29]MDV!$A:$F,COLUMN([29]MDV!$E$9),0)</f>
        <v>Больше 15</v>
      </c>
      <c r="G150" s="132" t="str">
        <f>VLOOKUP(D150,[29]MDV!$A:$F,COLUMN([29]MDV!$F$9),0)</f>
        <v>0</v>
      </c>
      <c r="H150" s="146">
        <f t="shared" ref="H150" si="35">H148</f>
        <v>80.5</v>
      </c>
    </row>
    <row r="151" spans="1:8">
      <c r="A151" s="46" t="s">
        <v>3178</v>
      </c>
      <c r="C151" s="46" t="s">
        <v>3178</v>
      </c>
      <c r="D151" s="132"/>
      <c r="E151" s="133"/>
      <c r="F151" s="132"/>
      <c r="G151" s="132"/>
      <c r="H151" s="146"/>
    </row>
    <row r="152" spans="1:8">
      <c r="A152" s="46" t="s">
        <v>3179</v>
      </c>
      <c r="C152" s="46" t="s">
        <v>3179</v>
      </c>
      <c r="D152" s="132" t="s">
        <v>3260</v>
      </c>
      <c r="E152" s="133">
        <v>109600</v>
      </c>
      <c r="F152" s="132" t="str">
        <f>VLOOKUP(D152,[29]MDV!$A:$F,COLUMN([29]MDV!$E$9),0)</f>
        <v>Больше 15</v>
      </c>
      <c r="G152" s="132" t="str">
        <f>VLOOKUP(D152,[29]MDV!$A:$F,COLUMN([29]MDV!$F$9),0)</f>
        <v>0</v>
      </c>
      <c r="H152" s="146">
        <f>H150</f>
        <v>80.5</v>
      </c>
    </row>
    <row r="153" spans="1:8">
      <c r="A153" s="46" t="s">
        <v>3180</v>
      </c>
      <c r="C153" s="46" t="s">
        <v>3180</v>
      </c>
      <c r="D153" s="132"/>
      <c r="E153" s="133"/>
      <c r="F153" s="132"/>
      <c r="G153" s="132"/>
      <c r="H153" s="146"/>
    </row>
    <row r="154" spans="1:8">
      <c r="A154" s="130" t="s">
        <v>5248</v>
      </c>
      <c r="B154" s="130"/>
      <c r="C154" s="130"/>
      <c r="D154" s="130"/>
      <c r="E154" s="130"/>
      <c r="F154" s="130"/>
    </row>
    <row r="155" spans="1:8">
      <c r="A155" s="46" t="s">
        <v>3181</v>
      </c>
      <c r="C155" s="46" t="s">
        <v>3181</v>
      </c>
      <c r="D155" s="132" t="s">
        <v>5226</v>
      </c>
      <c r="E155" s="133">
        <v>41300</v>
      </c>
      <c r="F155" s="132" t="str">
        <f>VLOOKUP(D155,[29]MDV!$A:$F,COLUMN([29]MDV!$E$9),0)</f>
        <v>Больше 30</v>
      </c>
      <c r="G155" s="132" t="str">
        <f>VLOOKUP(D155,[29]MDV!$A:$F,COLUMN([29]MDV!$F$9),0)</f>
        <v>0</v>
      </c>
      <c r="H155" s="146">
        <f>H152</f>
        <v>80.5</v>
      </c>
    </row>
    <row r="156" spans="1:8">
      <c r="A156" s="46" t="s">
        <v>3182</v>
      </c>
      <c r="C156" s="46" t="s">
        <v>3182</v>
      </c>
      <c r="D156" s="132"/>
      <c r="E156" s="133"/>
      <c r="F156" s="132"/>
      <c r="G156" s="132"/>
      <c r="H156" s="146"/>
    </row>
    <row r="157" spans="1:8">
      <c r="A157" s="46" t="s">
        <v>3183</v>
      </c>
      <c r="C157" s="46" t="s">
        <v>3183</v>
      </c>
      <c r="D157" s="132" t="s">
        <v>3261</v>
      </c>
      <c r="E157" s="133">
        <v>43500</v>
      </c>
      <c r="F157" s="132" t="str">
        <f>VLOOKUP(D157,[29]MDV!$A:$F,COLUMN([29]MDV!$E$9),0)</f>
        <v>0</v>
      </c>
      <c r="G157" s="132" t="str">
        <f>VLOOKUP(D157,[29]MDV!$A:$F,COLUMN([29]MDV!$F$9),0)</f>
        <v>0</v>
      </c>
      <c r="H157" s="146">
        <f t="shared" ref="H157" si="36">H155</f>
        <v>80.5</v>
      </c>
    </row>
    <row r="158" spans="1:8">
      <c r="A158" s="46" t="s">
        <v>3184</v>
      </c>
      <c r="C158" s="46" t="s">
        <v>3184</v>
      </c>
      <c r="D158" s="132"/>
      <c r="E158" s="133"/>
      <c r="F158" s="132"/>
      <c r="G158" s="132"/>
      <c r="H158" s="146"/>
    </row>
    <row r="159" spans="1:8">
      <c r="A159" s="46" t="s">
        <v>3185</v>
      </c>
      <c r="C159" s="46" t="s">
        <v>3185</v>
      </c>
      <c r="D159" s="132" t="s">
        <v>3262</v>
      </c>
      <c r="E159" s="133">
        <v>54000</v>
      </c>
      <c r="F159" s="132" t="str">
        <f>VLOOKUP(D159,[29]MDV!$A:$F,COLUMN([29]MDV!$E$9),0)</f>
        <v>Больше 30</v>
      </c>
      <c r="G159" s="132" t="str">
        <f>VLOOKUP(D159,[29]MDV!$A:$F,COLUMN([29]MDV!$F$9),0)</f>
        <v>0</v>
      </c>
      <c r="H159" s="146">
        <f t="shared" ref="H159" si="37">H157</f>
        <v>80.5</v>
      </c>
    </row>
    <row r="160" spans="1:8">
      <c r="A160" s="46" t="s">
        <v>3186</v>
      </c>
      <c r="C160" s="46" t="s">
        <v>3186</v>
      </c>
      <c r="D160" s="132"/>
      <c r="E160" s="133"/>
      <c r="F160" s="132"/>
      <c r="G160" s="132"/>
      <c r="H160" s="146"/>
    </row>
    <row r="161" spans="1:8">
      <c r="A161" s="130" t="s">
        <v>5249</v>
      </c>
      <c r="B161" s="130"/>
      <c r="C161" s="130"/>
      <c r="D161" s="130"/>
      <c r="E161" s="130"/>
      <c r="F161" s="130"/>
    </row>
    <row r="162" spans="1:8">
      <c r="A162" s="46" t="s">
        <v>3187</v>
      </c>
      <c r="C162" s="46" t="s">
        <v>3187</v>
      </c>
      <c r="D162" s="132" t="s">
        <v>3263</v>
      </c>
      <c r="E162" s="133">
        <v>156600</v>
      </c>
      <c r="F162" s="132" t="str">
        <f>VLOOKUP(D162,[29]MDV!$A:$F,COLUMN([29]MDV!$E$9),0)</f>
        <v>Больше 15</v>
      </c>
      <c r="G162" s="132" t="str">
        <f>VLOOKUP(D162,[29]MDV!$A:$F,COLUMN([29]MDV!$F$9),0)</f>
        <v>0</v>
      </c>
      <c r="H162" s="146">
        <f>H159</f>
        <v>80.5</v>
      </c>
    </row>
    <row r="163" spans="1:8">
      <c r="A163" s="46" t="s">
        <v>3188</v>
      </c>
      <c r="C163" s="46" t="s">
        <v>3188</v>
      </c>
      <c r="D163" s="132"/>
      <c r="E163" s="133"/>
      <c r="F163" s="132"/>
      <c r="G163" s="132"/>
      <c r="H163" s="146"/>
    </row>
    <row r="164" spans="1:8">
      <c r="A164" s="46" t="s">
        <v>3189</v>
      </c>
      <c r="C164" s="46" t="s">
        <v>3189</v>
      </c>
      <c r="D164" s="132" t="s">
        <v>3264</v>
      </c>
      <c r="E164" s="133">
        <v>201500</v>
      </c>
      <c r="F164" s="132" t="str">
        <f>VLOOKUP(D164,[29]MDV!$A:$F,COLUMN([29]MDV!$E$9),0)</f>
        <v>10</v>
      </c>
      <c r="G164" s="132" t="str">
        <f>VLOOKUP(D164,[29]MDV!$A:$F,COLUMN([29]MDV!$F$9),0)</f>
        <v>0</v>
      </c>
      <c r="H164" s="146">
        <f t="shared" ref="H164" si="38">H162</f>
        <v>80.5</v>
      </c>
    </row>
    <row r="165" spans="1:8">
      <c r="A165" s="46" t="s">
        <v>3190</v>
      </c>
      <c r="C165" s="46" t="s">
        <v>3190</v>
      </c>
      <c r="D165" s="132"/>
      <c r="E165" s="133"/>
      <c r="F165" s="132"/>
      <c r="G165" s="132"/>
      <c r="H165" s="146"/>
    </row>
    <row r="166" spans="1:8">
      <c r="A166" s="130" t="s">
        <v>5250</v>
      </c>
      <c r="B166" s="130"/>
      <c r="C166" s="130"/>
      <c r="D166" s="130"/>
      <c r="E166" s="130"/>
      <c r="F166" s="130"/>
    </row>
    <row r="167" spans="1:8">
      <c r="A167" s="46" t="s">
        <v>3191</v>
      </c>
      <c r="C167" s="46" t="s">
        <v>3191</v>
      </c>
      <c r="D167" s="132" t="s">
        <v>3265</v>
      </c>
      <c r="E167" s="133">
        <v>40200</v>
      </c>
      <c r="F167" s="132" t="str">
        <f>VLOOKUP(D167,[29]MDV!$A:$F,COLUMN([29]MDV!$E$9),0)</f>
        <v>5</v>
      </c>
      <c r="G167" s="132" t="str">
        <f>VLOOKUP(D167,[29]MDV!$A:$F,COLUMN([29]MDV!$F$9),0)</f>
        <v>0</v>
      </c>
      <c r="H167" s="146">
        <f>H164</f>
        <v>80.5</v>
      </c>
    </row>
    <row r="168" spans="1:8">
      <c r="A168" s="46" t="s">
        <v>3192</v>
      </c>
      <c r="C168" s="46" t="s">
        <v>3192</v>
      </c>
      <c r="D168" s="132"/>
      <c r="E168" s="133"/>
      <c r="F168" s="132"/>
      <c r="G168" s="132"/>
      <c r="H168" s="146"/>
    </row>
    <row r="169" spans="1:8">
      <c r="A169" s="46" t="s">
        <v>3193</v>
      </c>
      <c r="C169" s="46" t="s">
        <v>3193</v>
      </c>
      <c r="D169" s="132" t="s">
        <v>3266</v>
      </c>
      <c r="E169" s="133">
        <v>42400</v>
      </c>
      <c r="F169" s="132" t="str">
        <f>VLOOKUP(D169,[29]MDV!$A:$F,COLUMN([29]MDV!$E$9),0)</f>
        <v>Больше 30</v>
      </c>
      <c r="G169" s="132" t="str">
        <f>VLOOKUP(D169,[29]MDV!$A:$F,COLUMN([29]MDV!$F$9),0)</f>
        <v>0</v>
      </c>
      <c r="H169" s="146">
        <f t="shared" ref="H169" si="39">H167</f>
        <v>80.5</v>
      </c>
    </row>
    <row r="170" spans="1:8">
      <c r="A170" s="46" t="s">
        <v>3194</v>
      </c>
      <c r="C170" s="46" t="s">
        <v>3194</v>
      </c>
      <c r="D170" s="132"/>
      <c r="E170" s="133"/>
      <c r="F170" s="132"/>
      <c r="G170" s="132"/>
      <c r="H170" s="146"/>
    </row>
    <row r="171" spans="1:8">
      <c r="A171" s="46" t="s">
        <v>3195</v>
      </c>
      <c r="C171" s="46" t="s">
        <v>3195</v>
      </c>
      <c r="D171" s="132" t="s">
        <v>3267</v>
      </c>
      <c r="E171" s="133">
        <v>52500</v>
      </c>
      <c r="F171" s="132" t="str">
        <f>VLOOKUP(D171,[29]MDV!$A:$F,COLUMN([29]MDV!$E$9),0)</f>
        <v>Больше 30</v>
      </c>
      <c r="G171" s="132" t="str">
        <f>VLOOKUP(D171,[29]MDV!$A:$F,COLUMN([29]MDV!$F$9),0)</f>
        <v>0</v>
      </c>
      <c r="H171" s="146">
        <f t="shared" ref="H171" si="40">H169</f>
        <v>80.5</v>
      </c>
    </row>
    <row r="172" spans="1:8">
      <c r="A172" s="46" t="s">
        <v>3196</v>
      </c>
      <c r="C172" s="46" t="s">
        <v>3196</v>
      </c>
      <c r="D172" s="132"/>
      <c r="E172" s="133"/>
      <c r="F172" s="132"/>
      <c r="G172" s="132"/>
      <c r="H172" s="146"/>
    </row>
    <row r="173" spans="1:8">
      <c r="A173" s="46" t="s">
        <v>3197</v>
      </c>
      <c r="C173" s="46" t="s">
        <v>3197</v>
      </c>
      <c r="D173" s="132" t="s">
        <v>3268</v>
      </c>
      <c r="E173" s="133">
        <v>83100</v>
      </c>
      <c r="F173" s="132" t="str">
        <f>VLOOKUP(D173,[29]MDV!$A:$F,COLUMN([29]MDV!$E$9),0)</f>
        <v>0</v>
      </c>
      <c r="G173" s="132" t="str">
        <f>VLOOKUP(D173,[29]MDV!$A:$F,COLUMN([29]MDV!$F$9),0)</f>
        <v>0</v>
      </c>
      <c r="H173" s="146">
        <f t="shared" ref="H173" si="41">H171</f>
        <v>80.5</v>
      </c>
    </row>
    <row r="174" spans="1:8">
      <c r="A174" s="46" t="s">
        <v>3198</v>
      </c>
      <c r="C174" s="46" t="s">
        <v>3198</v>
      </c>
      <c r="D174" s="132"/>
      <c r="E174" s="133"/>
      <c r="F174" s="132"/>
      <c r="G174" s="132"/>
      <c r="H174" s="146"/>
    </row>
    <row r="175" spans="1:8">
      <c r="A175" s="46" t="s">
        <v>3199</v>
      </c>
      <c r="C175" s="46" t="s">
        <v>3199</v>
      </c>
      <c r="D175" s="132" t="s">
        <v>3269</v>
      </c>
      <c r="E175" s="133">
        <v>100900</v>
      </c>
      <c r="F175" s="132" t="str">
        <f>VLOOKUP(D175,[29]MDV!$A:$F,COLUMN([29]MDV!$E$9),0)</f>
        <v>0</v>
      </c>
      <c r="G175" s="132" t="str">
        <f>VLOOKUP(D175,[29]MDV!$A:$F,COLUMN([29]MDV!$F$9),0)</f>
        <v>0</v>
      </c>
      <c r="H175" s="146">
        <f>H173</f>
        <v>80.5</v>
      </c>
    </row>
    <row r="176" spans="1:8">
      <c r="A176" s="46" t="s">
        <v>3200</v>
      </c>
      <c r="C176" s="46" t="s">
        <v>3200</v>
      </c>
      <c r="D176" s="132"/>
      <c r="E176" s="133"/>
      <c r="F176" s="132"/>
      <c r="G176" s="132"/>
      <c r="H176" s="146"/>
    </row>
    <row r="177" spans="1:8">
      <c r="A177" s="130" t="s">
        <v>5251</v>
      </c>
      <c r="B177" s="130"/>
      <c r="C177" s="130"/>
      <c r="D177" s="130"/>
      <c r="E177" s="130"/>
      <c r="F177" s="130"/>
    </row>
    <row r="178" spans="1:8">
      <c r="A178" s="46" t="s">
        <v>3201</v>
      </c>
      <c r="C178" s="46" t="s">
        <v>3201</v>
      </c>
      <c r="D178" s="132" t="s">
        <v>3270</v>
      </c>
      <c r="E178" s="133">
        <v>42200</v>
      </c>
      <c r="F178" s="132" t="str">
        <f>VLOOKUP(D178,[29]MDV!$A:$F,COLUMN([29]MDV!$E$9),0)</f>
        <v>0</v>
      </c>
      <c r="G178" s="132" t="str">
        <f>VLOOKUP(D178,[29]MDV!$A:$F,COLUMN([29]MDV!$F$9),0)</f>
        <v>0</v>
      </c>
      <c r="H178" s="146">
        <f>H175</f>
        <v>80.5</v>
      </c>
    </row>
    <row r="179" spans="1:8">
      <c r="A179" s="46" t="s">
        <v>3192</v>
      </c>
      <c r="C179" s="46" t="s">
        <v>3192</v>
      </c>
      <c r="D179" s="132"/>
      <c r="E179" s="133"/>
      <c r="F179" s="132"/>
      <c r="G179" s="132"/>
      <c r="H179" s="146"/>
    </row>
    <row r="180" spans="1:8">
      <c r="A180" s="46" t="s">
        <v>3202</v>
      </c>
      <c r="C180" s="46" t="s">
        <v>3202</v>
      </c>
      <c r="D180" s="132" t="s">
        <v>3271</v>
      </c>
      <c r="E180" s="133">
        <v>44400</v>
      </c>
      <c r="F180" s="132" t="str">
        <f>VLOOKUP(D180,[29]MDV!$A:$F,COLUMN([29]MDV!$E$9),0)</f>
        <v>0</v>
      </c>
      <c r="G180" s="132" t="str">
        <f>VLOOKUP(D180,[29]MDV!$A:$F,COLUMN([29]MDV!$F$9),0)</f>
        <v>0</v>
      </c>
      <c r="H180" s="146">
        <f t="shared" ref="H180" si="42">H178</f>
        <v>80.5</v>
      </c>
    </row>
    <row r="181" spans="1:8">
      <c r="A181" s="46" t="s">
        <v>3194</v>
      </c>
      <c r="C181" s="46" t="s">
        <v>3194</v>
      </c>
      <c r="D181" s="132"/>
      <c r="E181" s="133"/>
      <c r="F181" s="132"/>
      <c r="G181" s="132"/>
      <c r="H181" s="146"/>
    </row>
    <row r="182" spans="1:8">
      <c r="A182" s="46" t="s">
        <v>3203</v>
      </c>
      <c r="C182" s="46" t="s">
        <v>3203</v>
      </c>
      <c r="D182" s="132" t="s">
        <v>3272</v>
      </c>
      <c r="E182" s="133">
        <v>54500</v>
      </c>
      <c r="F182" s="132" t="str">
        <f>VLOOKUP(D182,[29]MDV!$A:$F,COLUMN([29]MDV!$E$9),0)</f>
        <v>0</v>
      </c>
      <c r="G182" s="132" t="str">
        <f>VLOOKUP(D182,[29]MDV!$A:$F,COLUMN([29]MDV!$F$9),0)</f>
        <v>0</v>
      </c>
      <c r="H182" s="146">
        <f t="shared" ref="H182" si="43">H180</f>
        <v>80.5</v>
      </c>
    </row>
    <row r="183" spans="1:8">
      <c r="A183" s="46" t="s">
        <v>3196</v>
      </c>
      <c r="C183" s="46" t="s">
        <v>3196</v>
      </c>
      <c r="D183" s="132"/>
      <c r="E183" s="133"/>
      <c r="F183" s="132"/>
      <c r="G183" s="132"/>
      <c r="H183" s="146"/>
    </row>
    <row r="184" spans="1:8">
      <c r="A184" s="46" t="s">
        <v>3204</v>
      </c>
      <c r="C184" s="46" t="s">
        <v>3204</v>
      </c>
      <c r="D184" s="132" t="s">
        <v>3273</v>
      </c>
      <c r="E184" s="133">
        <v>85000</v>
      </c>
      <c r="F184" s="132" t="str">
        <f>VLOOKUP(D184,[29]MDV!$A:$F,COLUMN([29]MDV!$E$9),0)</f>
        <v>4</v>
      </c>
      <c r="G184" s="132" t="str">
        <f>VLOOKUP(D184,[29]MDV!$A:$F,COLUMN([29]MDV!$F$9),0)</f>
        <v>0</v>
      </c>
      <c r="H184" s="146">
        <f t="shared" ref="H184" si="44">H182</f>
        <v>80.5</v>
      </c>
    </row>
    <row r="185" spans="1:8">
      <c r="A185" s="46" t="s">
        <v>3198</v>
      </c>
      <c r="C185" s="46" t="s">
        <v>3198</v>
      </c>
      <c r="D185" s="132"/>
      <c r="E185" s="133"/>
      <c r="F185" s="132"/>
      <c r="G185" s="132"/>
      <c r="H185" s="146"/>
    </row>
    <row r="186" spans="1:8">
      <c r="A186" s="46" t="s">
        <v>3205</v>
      </c>
      <c r="C186" s="46" t="s">
        <v>3205</v>
      </c>
      <c r="D186" s="132" t="s">
        <v>3274</v>
      </c>
      <c r="E186" s="133">
        <v>102800</v>
      </c>
      <c r="F186" s="132" t="str">
        <f>VLOOKUP(D186,[29]MDV!$A:$F,COLUMN([29]MDV!$E$9),0)</f>
        <v>0</v>
      </c>
      <c r="G186" s="132" t="str">
        <f>VLOOKUP(D186,[29]MDV!$A:$F,COLUMN([29]MDV!$F$9),0)</f>
        <v>0</v>
      </c>
      <c r="H186" s="146">
        <f>H184</f>
        <v>80.5</v>
      </c>
    </row>
    <row r="187" spans="1:8">
      <c r="A187" s="46" t="s">
        <v>3200</v>
      </c>
      <c r="C187" s="46" t="s">
        <v>3200</v>
      </c>
      <c r="D187" s="132"/>
      <c r="E187" s="133"/>
      <c r="F187" s="132"/>
      <c r="G187" s="132"/>
      <c r="H187" s="146"/>
    </row>
    <row r="188" spans="1:8">
      <c r="A188" s="130" t="s">
        <v>5004</v>
      </c>
      <c r="B188" s="130"/>
      <c r="C188" s="130"/>
      <c r="D188" s="130"/>
      <c r="E188" s="130"/>
      <c r="F188" s="130"/>
    </row>
    <row r="189" spans="1:8" ht="45">
      <c r="A189" s="46" t="s">
        <v>3206</v>
      </c>
      <c r="C189" s="46" t="s">
        <v>3206</v>
      </c>
      <c r="D189" s="49" t="s">
        <v>5227</v>
      </c>
      <c r="E189" s="47">
        <v>2500</v>
      </c>
      <c r="F189" s="132" t="e">
        <f>VLOOKUP(D189,[29]MDV!$A:$F,COLUMN([29]MDV!$E$9),0)</f>
        <v>#N/A</v>
      </c>
      <c r="G189" s="132" t="e">
        <f>VLOOKUP(D189,[29]MDV!$A:$F,COLUMN([29]MDV!$F$9),0)</f>
        <v>#N/A</v>
      </c>
      <c r="H189" s="52">
        <f>H186</f>
        <v>80.5</v>
      </c>
    </row>
    <row r="190" spans="1:8" ht="30">
      <c r="A190" s="49" t="s">
        <v>3276</v>
      </c>
      <c r="C190" s="49" t="s">
        <v>3276</v>
      </c>
      <c r="D190" s="49" t="s">
        <v>3275</v>
      </c>
      <c r="E190" s="47">
        <v>2500</v>
      </c>
      <c r="F190" s="132"/>
      <c r="G190" s="132"/>
      <c r="H190" s="52">
        <f t="shared" ref="H190:H196" si="45">H189</f>
        <v>80.5</v>
      </c>
    </row>
    <row r="191" spans="1:8">
      <c r="A191" s="46" t="s">
        <v>3207</v>
      </c>
      <c r="C191" s="46" t="s">
        <v>3207</v>
      </c>
      <c r="D191" s="46" t="s">
        <v>3207</v>
      </c>
      <c r="E191" s="47">
        <v>7000</v>
      </c>
      <c r="F191" s="132" t="e">
        <f>VLOOKUP(D191,[29]MDV!$A:$F,COLUMN([29]MDV!$E$9),0)</f>
        <v>#N/A</v>
      </c>
      <c r="G191" s="132" t="e">
        <f>VLOOKUP(D191,[29]MDV!$A:$F,COLUMN([29]MDV!$F$9),0)</f>
        <v>#N/A</v>
      </c>
      <c r="H191" s="52">
        <f t="shared" si="45"/>
        <v>80.5</v>
      </c>
    </row>
    <row r="192" spans="1:8">
      <c r="A192" s="46" t="s">
        <v>3208</v>
      </c>
      <c r="C192" s="46" t="s">
        <v>3208</v>
      </c>
      <c r="D192" s="46" t="s">
        <v>3208</v>
      </c>
      <c r="E192" s="47">
        <v>6300</v>
      </c>
      <c r="F192" s="132"/>
      <c r="G192" s="132"/>
      <c r="H192" s="52">
        <f t="shared" si="45"/>
        <v>80.5</v>
      </c>
    </row>
    <row r="193" spans="1:8" ht="30">
      <c r="A193" s="46" t="s">
        <v>3209</v>
      </c>
      <c r="C193" s="46" t="s">
        <v>3209</v>
      </c>
      <c r="D193" s="49" t="s">
        <v>5228</v>
      </c>
      <c r="E193" s="47">
        <v>6300</v>
      </c>
      <c r="F193" s="132" t="str">
        <f>VLOOKUP(D193,[29]MDV!$A:$F,COLUMN([29]MDV!$E$9),0)</f>
        <v>39</v>
      </c>
      <c r="G193" s="132" t="str">
        <f>VLOOKUP(D193,[29]MDV!$A:$F,COLUMN([29]MDV!$F$9),0)</f>
        <v>5</v>
      </c>
      <c r="H193" s="52">
        <f t="shared" si="45"/>
        <v>80.5</v>
      </c>
    </row>
    <row r="194" spans="1:8" ht="30">
      <c r="A194" s="49" t="s">
        <v>3277</v>
      </c>
      <c r="C194" s="49" t="s">
        <v>3277</v>
      </c>
      <c r="D194" s="49" t="s">
        <v>5229</v>
      </c>
      <c r="E194" s="47">
        <v>6300</v>
      </c>
      <c r="F194" s="132"/>
      <c r="G194" s="132"/>
      <c r="H194" s="52">
        <f t="shared" si="45"/>
        <v>80.5</v>
      </c>
    </row>
    <row r="195" spans="1:8" ht="30">
      <c r="A195" s="46" t="s">
        <v>3210</v>
      </c>
      <c r="C195" s="46" t="s">
        <v>3210</v>
      </c>
      <c r="D195" s="49" t="s">
        <v>5230</v>
      </c>
      <c r="E195" s="47">
        <v>16000</v>
      </c>
      <c r="F195" s="132" t="str">
        <f>VLOOKUP(D195,[29]MDV!$A:$F,COLUMN([29]MDV!$E$9),0)</f>
        <v>Больше 100</v>
      </c>
      <c r="G195" s="132" t="str">
        <f>VLOOKUP(D195,[29]MDV!$A:$F,COLUMN([29]MDV!$F$9),0)</f>
        <v>7</v>
      </c>
      <c r="H195" s="52">
        <f t="shared" si="45"/>
        <v>80.5</v>
      </c>
    </row>
    <row r="196" spans="1:8" ht="30">
      <c r="A196" s="49" t="s">
        <v>3278</v>
      </c>
      <c r="C196" s="49" t="s">
        <v>3278</v>
      </c>
      <c r="D196" s="49" t="s">
        <v>5231</v>
      </c>
      <c r="E196" s="47">
        <v>16000</v>
      </c>
      <c r="F196" s="132"/>
      <c r="G196" s="132"/>
      <c r="H196" s="52">
        <f t="shared" si="45"/>
        <v>80.5</v>
      </c>
    </row>
    <row r="197" spans="1:8">
      <c r="A197" s="46" t="s">
        <v>3211</v>
      </c>
      <c r="C197" s="46" t="s">
        <v>3211</v>
      </c>
      <c r="D197" s="46" t="s">
        <v>3211</v>
      </c>
      <c r="E197" s="47">
        <v>19000</v>
      </c>
    </row>
    <row r="198" spans="1:8" ht="15.75">
      <c r="A198" s="129" t="s">
        <v>3280</v>
      </c>
      <c r="B198" s="129"/>
      <c r="C198" s="129"/>
      <c r="D198" s="129"/>
      <c r="E198" s="129"/>
      <c r="F198" s="129"/>
      <c r="H198" s="46"/>
    </row>
    <row r="199" spans="1:8">
      <c r="A199" s="130" t="s">
        <v>5317</v>
      </c>
      <c r="B199" s="130"/>
      <c r="C199" s="130"/>
      <c r="D199" s="130"/>
      <c r="E199" s="130"/>
      <c r="F199" s="130"/>
    </row>
    <row r="200" spans="1:8">
      <c r="A200" s="46" t="s">
        <v>5252</v>
      </c>
      <c r="C200" s="46" t="s">
        <v>5252</v>
      </c>
      <c r="D200" s="132" t="str">
        <f>_xlfn.CONCAT(A200," / ",A201)</f>
        <v>MDSAI-07HRN8 / MDOAI-07HN8</v>
      </c>
      <c r="E200" s="133">
        <v>32200</v>
      </c>
      <c r="F200" s="132">
        <f>VLOOKUP(D200,[29]MDV!$A:$F,COLUMN([29]MDV!$E$9),0)</f>
        <v>0</v>
      </c>
      <c r="G200" s="132" t="str">
        <f>VLOOKUP(D200,[29]MDV!$A:$F,COLUMN([29]MDV!$F$9),0)</f>
        <v>11</v>
      </c>
    </row>
    <row r="201" spans="1:8">
      <c r="A201" s="46" t="s">
        <v>5253</v>
      </c>
      <c r="C201" s="46" t="s">
        <v>5253</v>
      </c>
      <c r="D201" s="132"/>
      <c r="E201" s="133"/>
      <c r="F201" s="132"/>
      <c r="G201" s="132"/>
    </row>
    <row r="202" spans="1:8">
      <c r="A202" s="46" t="s">
        <v>5254</v>
      </c>
      <c r="C202" s="46" t="s">
        <v>5254</v>
      </c>
      <c r="D202" s="132" t="str">
        <f t="shared" ref="D202" si="46">_xlfn.CONCAT(A202," / ",A203)</f>
        <v>MDSAI-09HRN8 / MDOAI-09HN8</v>
      </c>
      <c r="E202" s="133">
        <v>35600</v>
      </c>
      <c r="F202" s="132">
        <f>VLOOKUP(D202,[29]MDV!$A:$F,COLUMN([29]MDV!$E$9),0)</f>
        <v>0</v>
      </c>
      <c r="G202" s="132" t="str">
        <f>VLOOKUP(D202,[29]MDV!$A:$F,COLUMN([29]MDV!$F$9),0)</f>
        <v>10</v>
      </c>
    </row>
    <row r="203" spans="1:8">
      <c r="A203" s="46" t="s">
        <v>5255</v>
      </c>
      <c r="C203" s="46" t="s">
        <v>5255</v>
      </c>
      <c r="D203" s="132"/>
      <c r="E203" s="133"/>
      <c r="F203" s="132"/>
      <c r="G203" s="132"/>
    </row>
    <row r="204" spans="1:8">
      <c r="A204" s="46" t="s">
        <v>5256</v>
      </c>
      <c r="C204" s="46" t="s">
        <v>5256</v>
      </c>
      <c r="D204" s="132" t="str">
        <f t="shared" ref="D204" si="47">_xlfn.CONCAT(A204," / ",A205)</f>
        <v>MDSAI-12HRN8 / MDOAI-12HN8</v>
      </c>
      <c r="E204" s="133">
        <v>43300</v>
      </c>
      <c r="F204" s="132">
        <f>VLOOKUP(D204,[29]MDV!$A:$F,COLUMN([29]MDV!$E$9),0)</f>
        <v>0</v>
      </c>
      <c r="G204" s="132" t="str">
        <f>VLOOKUP(D204,[29]MDV!$A:$F,COLUMN([29]MDV!$F$9),0)</f>
        <v>5</v>
      </c>
    </row>
    <row r="205" spans="1:8">
      <c r="A205" s="46" t="s">
        <v>5257</v>
      </c>
      <c r="C205" s="46" t="s">
        <v>5257</v>
      </c>
      <c r="D205" s="132"/>
      <c r="E205" s="133"/>
      <c r="F205" s="132"/>
      <c r="G205" s="132"/>
    </row>
    <row r="206" spans="1:8">
      <c r="A206" s="46" t="s">
        <v>5258</v>
      </c>
      <c r="C206" s="46" t="s">
        <v>5258</v>
      </c>
      <c r="D206" s="132" t="str">
        <f t="shared" ref="D206" si="48">_xlfn.CONCAT(A206," / ",A207)</f>
        <v>MDSAI-18HRN8 / MDOAI-18HN8</v>
      </c>
      <c r="E206" s="133">
        <v>64400</v>
      </c>
      <c r="F206" s="132">
        <f>VLOOKUP(D206,[29]MDV!$A:$F,COLUMN([29]MDV!$E$9),0)</f>
        <v>0</v>
      </c>
      <c r="G206" s="132" t="str">
        <f>VLOOKUP(D206,[29]MDV!$A:$F,COLUMN([29]MDV!$F$9),0)</f>
        <v>4</v>
      </c>
    </row>
    <row r="207" spans="1:8">
      <c r="A207" s="46" t="s">
        <v>5259</v>
      </c>
      <c r="C207" s="46" t="s">
        <v>5259</v>
      </c>
      <c r="D207" s="132"/>
      <c r="E207" s="133"/>
      <c r="F207" s="132"/>
      <c r="G207" s="132"/>
    </row>
    <row r="208" spans="1:8">
      <c r="A208" s="46" t="s">
        <v>5260</v>
      </c>
      <c r="C208" s="46" t="s">
        <v>5260</v>
      </c>
      <c r="D208" s="132" t="str">
        <f t="shared" ref="D208" si="49">_xlfn.CONCAT(A208," / ",A209)</f>
        <v>MDSAI-24HRN8 / MDOAI-24HN8</v>
      </c>
      <c r="E208" s="133">
        <v>86700</v>
      </c>
      <c r="F208" s="132">
        <f>VLOOKUP(D208,[29]MDV!$A:$F,COLUMN([29]MDV!$E$9),0)</f>
        <v>0</v>
      </c>
      <c r="G208" s="132" t="str">
        <f>VLOOKUP(D208,[29]MDV!$A:$F,COLUMN([29]MDV!$F$9),0)</f>
        <v>1</v>
      </c>
    </row>
    <row r="209" spans="1:7">
      <c r="A209" s="46" t="s">
        <v>5261</v>
      </c>
      <c r="C209" s="46" t="s">
        <v>5261</v>
      </c>
      <c r="D209" s="132"/>
      <c r="E209" s="133"/>
      <c r="F209" s="132"/>
      <c r="G209" s="132"/>
    </row>
    <row r="210" spans="1:7">
      <c r="A210" s="130" t="s">
        <v>5318</v>
      </c>
      <c r="B210" s="130"/>
      <c r="C210" s="130"/>
      <c r="D210" s="130"/>
      <c r="E210" s="130"/>
      <c r="F210" s="130"/>
    </row>
    <row r="211" spans="1:7">
      <c r="A211" s="46" t="s">
        <v>5262</v>
      </c>
      <c r="C211" s="46" t="s">
        <v>5262</v>
      </c>
      <c r="D211" s="132" t="str">
        <f t="shared" ref="D211" si="50">_xlfn.CONCAT(A211," / ",A212)</f>
        <v>MDSAG-07HRN8 / MDOAG-07HN8</v>
      </c>
      <c r="E211" s="133">
        <v>30000</v>
      </c>
      <c r="F211" s="132" t="str">
        <f>VLOOKUP(D211,[29]MDV!$A:$F,COLUMN([29]MDV!$E$9),0)</f>
        <v>больше 50</v>
      </c>
      <c r="G211" s="132" t="str">
        <f>VLOOKUP(D211,[29]MDV!$A:$F,COLUMN([29]MDV!$F$9),0)</f>
        <v>1</v>
      </c>
    </row>
    <row r="212" spans="1:7">
      <c r="A212" s="46" t="s">
        <v>5263</v>
      </c>
      <c r="C212" s="46" t="s">
        <v>5263</v>
      </c>
      <c r="D212" s="132"/>
      <c r="E212" s="133"/>
      <c r="F212" s="132"/>
      <c r="G212" s="132"/>
    </row>
    <row r="213" spans="1:7">
      <c r="A213" s="46" t="s">
        <v>5264</v>
      </c>
      <c r="C213" s="46" t="s">
        <v>5264</v>
      </c>
      <c r="D213" s="132" t="str">
        <f t="shared" ref="D213" si="51">_xlfn.CONCAT(A213," / ",A214)</f>
        <v>MDSAG-09HRN8 / MDOAG-09HN8</v>
      </c>
      <c r="E213" s="133">
        <v>33400</v>
      </c>
      <c r="F213" s="132" t="str">
        <f>VLOOKUP(D213,[29]MDV!$A:$F,COLUMN([29]MDV!$E$9),0)</f>
        <v>5</v>
      </c>
      <c r="G213" s="132" t="str">
        <f>VLOOKUP(D213,[29]MDV!$A:$F,COLUMN([29]MDV!$F$9),0)</f>
        <v>0</v>
      </c>
    </row>
    <row r="214" spans="1:7">
      <c r="A214" s="46" t="s">
        <v>5265</v>
      </c>
      <c r="C214" s="46" t="s">
        <v>5265</v>
      </c>
      <c r="D214" s="132"/>
      <c r="E214" s="133"/>
      <c r="F214" s="132"/>
      <c r="G214" s="132"/>
    </row>
    <row r="215" spans="1:7">
      <c r="A215" s="46" t="s">
        <v>5266</v>
      </c>
      <c r="C215" s="46" t="s">
        <v>5266</v>
      </c>
      <c r="D215" s="132" t="str">
        <f t="shared" ref="D215" si="52">_xlfn.CONCAT(A215," / ",A216)</f>
        <v>MDSAG-12HRN8 / MDOAG-12HN8</v>
      </c>
      <c r="E215" s="133">
        <v>41200</v>
      </c>
      <c r="F215" s="132" t="str">
        <f>VLOOKUP(D215,[29]MDV!$A:$F,COLUMN([29]MDV!$E$9),0)</f>
        <v>больше 50</v>
      </c>
      <c r="G215" s="132" t="str">
        <f>VLOOKUP(D215,[29]MDV!$A:$F,COLUMN([29]MDV!$F$9),0)</f>
        <v>0</v>
      </c>
    </row>
    <row r="216" spans="1:7">
      <c r="A216" s="46" t="s">
        <v>5267</v>
      </c>
      <c r="C216" s="46" t="s">
        <v>5267</v>
      </c>
      <c r="D216" s="132"/>
      <c r="E216" s="133"/>
      <c r="F216" s="132"/>
      <c r="G216" s="132"/>
    </row>
    <row r="217" spans="1:7">
      <c r="A217" s="46" t="s">
        <v>5268</v>
      </c>
      <c r="C217" s="46" t="s">
        <v>5268</v>
      </c>
      <c r="D217" s="132" t="str">
        <f t="shared" ref="D217" si="53">_xlfn.CONCAT(A217," / ",A218)</f>
        <v>MDSAG-18HRN8 / MDOAG-18HN8</v>
      </c>
      <c r="E217" s="133">
        <v>61400</v>
      </c>
      <c r="F217" s="132" t="str">
        <f>VLOOKUP(D217,[29]MDV!$A:$F,COLUMN([29]MDV!$E$9),0)</f>
        <v>больше 30</v>
      </c>
      <c r="G217" s="132" t="str">
        <f>VLOOKUP(D217,[29]MDV!$A:$F,COLUMN([29]MDV!$F$9),0)</f>
        <v>1</v>
      </c>
    </row>
    <row r="218" spans="1:7">
      <c r="A218" s="46" t="s">
        <v>5269</v>
      </c>
      <c r="C218" s="46" t="s">
        <v>5269</v>
      </c>
      <c r="D218" s="132"/>
      <c r="E218" s="133"/>
      <c r="F218" s="132"/>
      <c r="G218" s="132"/>
    </row>
    <row r="219" spans="1:7">
      <c r="A219" s="46" t="s">
        <v>5270</v>
      </c>
      <c r="C219" s="46" t="s">
        <v>5270</v>
      </c>
      <c r="D219" s="132" t="str">
        <f t="shared" ref="D219" si="54">_xlfn.CONCAT(A219," / ",A220)</f>
        <v>MDSAG-24HRN8 / MDOAG-24HN8</v>
      </c>
      <c r="E219" s="133">
        <v>82600</v>
      </c>
      <c r="F219" s="132" t="str">
        <f>VLOOKUP(D219,[29]MDV!$A:$F,COLUMN([29]MDV!$E$9),0)</f>
        <v>24</v>
      </c>
      <c r="G219" s="132" t="str">
        <f>VLOOKUP(D219,[29]MDV!$A:$F,COLUMN([29]MDV!$F$9),0)</f>
        <v>3</v>
      </c>
    </row>
    <row r="220" spans="1:7">
      <c r="A220" s="46" t="s">
        <v>5271</v>
      </c>
      <c r="C220" s="46" t="s">
        <v>5271</v>
      </c>
      <c r="D220" s="132"/>
      <c r="E220" s="133"/>
      <c r="F220" s="132"/>
      <c r="G220" s="132"/>
    </row>
    <row r="221" spans="1:7">
      <c r="A221" s="130" t="s">
        <v>5319</v>
      </c>
      <c r="B221" s="130"/>
      <c r="C221" s="130"/>
      <c r="D221" s="130"/>
      <c r="E221" s="130"/>
      <c r="F221" s="130"/>
    </row>
    <row r="222" spans="1:7">
      <c r="A222" s="46" t="s">
        <v>5272</v>
      </c>
      <c r="C222" s="46" t="s">
        <v>5272</v>
      </c>
      <c r="D222" s="132" t="str">
        <f t="shared" ref="D222" si="55">_xlfn.CONCAT(A222," / ",A223)</f>
        <v>MDSAJ-07HRN8 / MDOAJ-07HN8</v>
      </c>
      <c r="E222" s="133">
        <v>29000</v>
      </c>
      <c r="F222" s="132" t="str">
        <f>VLOOKUP(D222,[29]MDV!$A:$F,COLUMN([29]MDV!$E$9),0)</f>
        <v>Больше 30</v>
      </c>
      <c r="G222" s="132" t="str">
        <f>VLOOKUP(D222,[29]MDV!$A:$F,COLUMN([29]MDV!$F$9),0)</f>
        <v>5</v>
      </c>
    </row>
    <row r="223" spans="1:7">
      <c r="A223" s="46" t="s">
        <v>5273</v>
      </c>
      <c r="C223" s="46" t="s">
        <v>5273</v>
      </c>
      <c r="D223" s="132"/>
      <c r="E223" s="133">
        <v>29900</v>
      </c>
      <c r="F223" s="132"/>
      <c r="G223" s="132"/>
    </row>
    <row r="224" spans="1:7">
      <c r="A224" s="46" t="s">
        <v>5274</v>
      </c>
      <c r="C224" s="46" t="s">
        <v>5274</v>
      </c>
      <c r="D224" s="132" t="str">
        <f t="shared" ref="D224" si="56">_xlfn.CONCAT(A224," / ",A225)</f>
        <v>MDSAJ-09HRN8 / MDOAJ-09HN8</v>
      </c>
      <c r="E224" s="133">
        <v>32200</v>
      </c>
      <c r="F224" s="132" t="str">
        <f>VLOOKUP(D224,[29]MDV!$A:$F,COLUMN([29]MDV!$E$9),0)</f>
        <v>Больше 30</v>
      </c>
      <c r="G224" s="132" t="str">
        <f>VLOOKUP(D224,[29]MDV!$A:$F,COLUMN([29]MDV!$F$9),0)</f>
        <v>0</v>
      </c>
    </row>
    <row r="225" spans="1:7">
      <c r="A225" s="46" t="s">
        <v>5275</v>
      </c>
      <c r="C225" s="46" t="s">
        <v>5275</v>
      </c>
      <c r="D225" s="132"/>
      <c r="E225" s="133">
        <v>35500</v>
      </c>
      <c r="F225" s="132"/>
      <c r="G225" s="132"/>
    </row>
    <row r="226" spans="1:7">
      <c r="A226" s="46" t="s">
        <v>5276</v>
      </c>
      <c r="C226" s="46" t="s">
        <v>5276</v>
      </c>
      <c r="D226" s="132" t="str">
        <f t="shared" ref="D226" si="57">_xlfn.CONCAT(A226," / ",A227)</f>
        <v>MDSAJ-12HRN8 / MDOAJ-12HN8</v>
      </c>
      <c r="E226" s="133">
        <v>39600</v>
      </c>
      <c r="F226" s="132" t="str">
        <f>VLOOKUP(D226,[29]MDV!$A:$F,COLUMN([29]MDV!$E$9),0)</f>
        <v>Больше 30</v>
      </c>
      <c r="G226" s="132" t="str">
        <f>VLOOKUP(D226,[29]MDV!$A:$F,COLUMN([29]MDV!$F$9),0)</f>
        <v>0</v>
      </c>
    </row>
    <row r="227" spans="1:7">
      <c r="A227" s="46" t="s">
        <v>5277</v>
      </c>
      <c r="C227" s="46" t="s">
        <v>5277</v>
      </c>
      <c r="D227" s="132"/>
      <c r="E227" s="133">
        <v>44400</v>
      </c>
      <c r="F227" s="132"/>
      <c r="G227" s="132"/>
    </row>
    <row r="228" spans="1:7">
      <c r="A228" s="46" t="s">
        <v>5278</v>
      </c>
      <c r="C228" s="46" t="s">
        <v>5278</v>
      </c>
      <c r="D228" s="132" t="str">
        <f t="shared" ref="D228" si="58">_xlfn.CONCAT(A228," / ",A229)</f>
        <v>MDSAJ-18HRN8 / MDOAJ-18HN8</v>
      </c>
      <c r="E228" s="133">
        <v>59100</v>
      </c>
      <c r="F228" s="132" t="str">
        <f>VLOOKUP(D228,[29]MDV!$A:$F,COLUMN([29]MDV!$E$9),0)</f>
        <v>Больше 30</v>
      </c>
      <c r="G228" s="132" t="str">
        <f>VLOOKUP(D228,[29]MDV!$A:$F,COLUMN([29]MDV!$F$9),0)</f>
        <v>0</v>
      </c>
    </row>
    <row r="229" spans="1:7">
      <c r="A229" s="46" t="s">
        <v>5279</v>
      </c>
      <c r="C229" s="46" t="s">
        <v>5279</v>
      </c>
      <c r="D229" s="132"/>
      <c r="E229" s="133">
        <v>64900</v>
      </c>
      <c r="F229" s="132"/>
      <c r="G229" s="132"/>
    </row>
    <row r="230" spans="1:7">
      <c r="A230" s="46" t="s">
        <v>5280</v>
      </c>
      <c r="C230" s="46" t="s">
        <v>5280</v>
      </c>
      <c r="D230" s="132" t="str">
        <f t="shared" ref="D230" si="59">_xlfn.CONCAT(A230," / ",A231)</f>
        <v>MDSAJ-24HRN8 / MDOAJ-24HN8</v>
      </c>
      <c r="E230" s="133">
        <v>79300</v>
      </c>
      <c r="F230" s="132" t="str">
        <f>VLOOKUP(D230,[29]MDV!$A:$F,COLUMN([29]MDV!$E$9),0)</f>
        <v>Больше 30</v>
      </c>
      <c r="G230" s="132" t="str">
        <f>VLOOKUP(D230,[29]MDV!$A:$F,COLUMN([29]MDV!$F$9),0)</f>
        <v>1</v>
      </c>
    </row>
    <row r="231" spans="1:7">
      <c r="A231" s="46" t="s">
        <v>5281</v>
      </c>
      <c r="C231" s="46" t="s">
        <v>5281</v>
      </c>
      <c r="D231" s="132"/>
      <c r="E231" s="133">
        <v>63600</v>
      </c>
      <c r="F231" s="132"/>
      <c r="G231" s="132"/>
    </row>
    <row r="232" spans="1:7">
      <c r="A232" s="130" t="s">
        <v>5320</v>
      </c>
      <c r="B232" s="130"/>
      <c r="C232" s="130"/>
      <c r="D232" s="130"/>
      <c r="E232" s="130"/>
      <c r="F232" s="130"/>
    </row>
    <row r="233" spans="1:7">
      <c r="A233" s="46" t="s">
        <v>5282</v>
      </c>
      <c r="C233" s="46" t="s">
        <v>5282</v>
      </c>
      <c r="D233" s="132" t="str">
        <f t="shared" ref="D233" si="60">_xlfn.CONCAT(A233," / ",A234)</f>
        <v>MDSAG-07HRN1 / MDOAG-07HN1</v>
      </c>
      <c r="E233" s="133">
        <v>28000</v>
      </c>
      <c r="F233" s="132" t="str">
        <f>VLOOKUP(D233,[29]MDV!$A:$F,COLUMN([29]MDV!$E$9),0)</f>
        <v>0</v>
      </c>
      <c r="G233" s="132" t="str">
        <f>VLOOKUP(D233,[29]MDV!$A:$F,COLUMN([29]MDV!$F$9),0)</f>
        <v>0</v>
      </c>
    </row>
    <row r="234" spans="1:7">
      <c r="A234" s="46" t="s">
        <v>5283</v>
      </c>
      <c r="C234" s="46" t="s">
        <v>5283</v>
      </c>
      <c r="D234" s="132"/>
      <c r="E234" s="133"/>
      <c r="F234" s="132"/>
      <c r="G234" s="132"/>
    </row>
    <row r="235" spans="1:7">
      <c r="A235" s="46" t="s">
        <v>5284</v>
      </c>
      <c r="C235" s="46" t="s">
        <v>5284</v>
      </c>
      <c r="D235" s="132" t="str">
        <f t="shared" ref="D235" si="61">_xlfn.CONCAT(A235," / ",A236)</f>
        <v>MDSAG-09HRN1 / MDOAG-09HN1</v>
      </c>
      <c r="E235" s="133">
        <v>31000</v>
      </c>
      <c r="F235" s="132" t="str">
        <f>VLOOKUP(D235,[29]MDV!$A:$F,COLUMN([29]MDV!$E$9),0)</f>
        <v>0</v>
      </c>
      <c r="G235" s="132" t="str">
        <f>VLOOKUP(D235,[29]MDV!$A:$F,COLUMN([29]MDV!$F$9),0)</f>
        <v>0</v>
      </c>
    </row>
    <row r="236" spans="1:7">
      <c r="A236" s="46" t="s">
        <v>5285</v>
      </c>
      <c r="C236" s="46" t="s">
        <v>5285</v>
      </c>
      <c r="D236" s="132"/>
      <c r="E236" s="133"/>
      <c r="F236" s="132"/>
      <c r="G236" s="132"/>
    </row>
    <row r="237" spans="1:7">
      <c r="A237" s="46" t="s">
        <v>5286</v>
      </c>
      <c r="C237" s="46" t="s">
        <v>5286</v>
      </c>
      <c r="D237" s="132" t="str">
        <f t="shared" ref="D237" si="62">_xlfn.CONCAT(A237," / ",A238)</f>
        <v>MDSAG-12HRN1 / MDOAG-12HN1</v>
      </c>
      <c r="E237" s="133">
        <v>38300</v>
      </c>
      <c r="F237" s="132" t="str">
        <f>VLOOKUP(D237,[29]MDV!$A:$F,COLUMN([29]MDV!$E$9),0)</f>
        <v>0</v>
      </c>
      <c r="G237" s="132" t="str">
        <f>VLOOKUP(D237,[29]MDV!$A:$F,COLUMN([29]MDV!$F$9),0)</f>
        <v>0</v>
      </c>
    </row>
    <row r="238" spans="1:7">
      <c r="A238" s="46" t="s">
        <v>5287</v>
      </c>
      <c r="C238" s="46" t="s">
        <v>5287</v>
      </c>
      <c r="D238" s="132"/>
      <c r="E238" s="133"/>
      <c r="F238" s="132"/>
      <c r="G238" s="132"/>
    </row>
    <row r="239" spans="1:7">
      <c r="A239" s="46" t="s">
        <v>5288</v>
      </c>
      <c r="C239" s="46" t="s">
        <v>5288</v>
      </c>
      <c r="D239" s="132" t="str">
        <f t="shared" ref="D239" si="63">_xlfn.CONCAT(A239," / ",A240)</f>
        <v>MDSAG-18HRN1 / MDOAG-18HN1</v>
      </c>
      <c r="E239" s="133">
        <v>57100</v>
      </c>
      <c r="F239" s="132" t="str">
        <f>VLOOKUP(D239,[29]MDV!$A:$F,COLUMN([29]MDV!$E$9),0)</f>
        <v>0</v>
      </c>
      <c r="G239" s="132" t="str">
        <f>VLOOKUP(D239,[29]MDV!$A:$F,COLUMN([29]MDV!$F$9),0)</f>
        <v>0</v>
      </c>
    </row>
    <row r="240" spans="1:7">
      <c r="A240" s="46" t="s">
        <v>5289</v>
      </c>
      <c r="C240" s="46" t="s">
        <v>5289</v>
      </c>
      <c r="D240" s="132"/>
      <c r="E240" s="133"/>
      <c r="F240" s="132"/>
      <c r="G240" s="132"/>
    </row>
    <row r="241" spans="1:7">
      <c r="A241" s="46" t="s">
        <v>5290</v>
      </c>
      <c r="C241" s="46" t="s">
        <v>5290</v>
      </c>
      <c r="D241" s="132" t="str">
        <f t="shared" ref="D241" si="64">_xlfn.CONCAT(A241," / ",A242)</f>
        <v>MDSAG-24HRN1 / MDOAG-24HN1</v>
      </c>
      <c r="E241" s="133">
        <v>76800</v>
      </c>
      <c r="F241" s="132" t="str">
        <f>VLOOKUP(D241,[29]MDV!$A:$F,COLUMN([29]MDV!$E$9),0)</f>
        <v>0</v>
      </c>
      <c r="G241" s="132" t="str">
        <f>VLOOKUP(D241,[29]MDV!$A:$F,COLUMN([29]MDV!$F$9),0)</f>
        <v>0</v>
      </c>
    </row>
    <row r="242" spans="1:7">
      <c r="A242" s="46" t="s">
        <v>5291</v>
      </c>
      <c r="C242" s="46" t="s">
        <v>5291</v>
      </c>
      <c r="D242" s="132"/>
      <c r="E242" s="133"/>
      <c r="F242" s="132"/>
      <c r="G242" s="132"/>
    </row>
    <row r="243" spans="1:7">
      <c r="A243" s="130" t="s">
        <v>5321</v>
      </c>
      <c r="B243" s="130"/>
      <c r="C243" s="130"/>
      <c r="D243" s="130"/>
      <c r="E243" s="130"/>
      <c r="F243" s="130"/>
    </row>
    <row r="244" spans="1:7">
      <c r="A244" s="46" t="s">
        <v>5292</v>
      </c>
      <c r="C244" s="46" t="s">
        <v>5292</v>
      </c>
      <c r="D244" s="132" t="str">
        <f t="shared" ref="D244" si="65">_xlfn.CONCAT(A244," / ",A245)</f>
        <v>MDSA-07HRN8 / MDOA-07HN8</v>
      </c>
      <c r="E244" s="133">
        <v>28500</v>
      </c>
      <c r="F244" s="132" t="str">
        <f>VLOOKUP(D244,[29]MDV!$A:$F,COLUMN([29]MDV!$E$9),0)</f>
        <v>0</v>
      </c>
      <c r="G244" s="132" t="str">
        <f>VLOOKUP(D244,[29]MDV!$A:$F,COLUMN([29]MDV!$F$9),0)</f>
        <v>0</v>
      </c>
    </row>
    <row r="245" spans="1:7">
      <c r="A245" s="46" t="s">
        <v>5293</v>
      </c>
      <c r="C245" s="46" t="s">
        <v>5293</v>
      </c>
      <c r="D245" s="132"/>
      <c r="E245" s="133"/>
      <c r="F245" s="132"/>
      <c r="G245" s="132"/>
    </row>
    <row r="246" spans="1:7">
      <c r="A246" s="46" t="s">
        <v>5294</v>
      </c>
      <c r="C246" s="46" t="s">
        <v>5294</v>
      </c>
      <c r="D246" s="132" t="str">
        <f t="shared" ref="D246" si="66">_xlfn.CONCAT(A246," / ",A247)</f>
        <v>MDSA-09HRN8 / MDOA-09HN8</v>
      </c>
      <c r="E246" s="133">
        <v>31700</v>
      </c>
      <c r="F246" s="132" t="str">
        <f>VLOOKUP(D246,[29]MDV!$A:$F,COLUMN([29]MDV!$E$9),0)</f>
        <v>19</v>
      </c>
      <c r="G246" s="132" t="str">
        <f>VLOOKUP(D246,[29]MDV!$A:$F,COLUMN([29]MDV!$F$9),0)</f>
        <v>0</v>
      </c>
    </row>
    <row r="247" spans="1:7">
      <c r="A247" s="46" t="s">
        <v>5295</v>
      </c>
      <c r="C247" s="46" t="s">
        <v>5295</v>
      </c>
      <c r="D247" s="132"/>
      <c r="E247" s="133"/>
      <c r="F247" s="132"/>
      <c r="G247" s="132"/>
    </row>
    <row r="248" spans="1:7">
      <c r="A248" s="46" t="s">
        <v>5296</v>
      </c>
      <c r="C248" s="46" t="s">
        <v>5296</v>
      </c>
      <c r="D248" s="132" t="str">
        <f t="shared" ref="D248" si="67">_xlfn.CONCAT(A248," / ",A249)</f>
        <v>MDSA-12HRN8 / MDOA-12HN8</v>
      </c>
      <c r="E248" s="133">
        <v>39000</v>
      </c>
      <c r="F248" s="132" t="str">
        <f>VLOOKUP(D248,[29]MDV!$A:$F,COLUMN([29]MDV!$E$9),0)</f>
        <v>0</v>
      </c>
      <c r="G248" s="132" t="str">
        <f>VLOOKUP(D248,[29]MDV!$A:$F,COLUMN([29]MDV!$F$9),0)</f>
        <v>1</v>
      </c>
    </row>
    <row r="249" spans="1:7">
      <c r="A249" s="46" t="s">
        <v>5297</v>
      </c>
      <c r="C249" s="46" t="s">
        <v>5297</v>
      </c>
      <c r="D249" s="132"/>
      <c r="E249" s="133"/>
      <c r="F249" s="132"/>
      <c r="G249" s="132"/>
    </row>
    <row r="250" spans="1:7">
      <c r="A250" s="46" t="s">
        <v>5298</v>
      </c>
      <c r="C250" s="46" t="s">
        <v>5298</v>
      </c>
      <c r="D250" s="132" t="str">
        <f t="shared" ref="D250" si="68">_xlfn.CONCAT(A250," / ",A251)</f>
        <v>MDSA-18HRN8 / MDOA-18HN8</v>
      </c>
      <c r="E250" s="133">
        <v>58300</v>
      </c>
      <c r="F250" s="132" t="str">
        <f>VLOOKUP(D250,[29]MDV!$A:$F,COLUMN([29]MDV!$E$9),0)</f>
        <v>0</v>
      </c>
      <c r="G250" s="132" t="str">
        <f>VLOOKUP(D250,[29]MDV!$A:$F,COLUMN([29]MDV!$F$9),0)</f>
        <v>0</v>
      </c>
    </row>
    <row r="251" spans="1:7">
      <c r="A251" s="46" t="s">
        <v>5299</v>
      </c>
      <c r="C251" s="46" t="s">
        <v>5299</v>
      </c>
      <c r="D251" s="132"/>
      <c r="E251" s="133"/>
      <c r="F251" s="132"/>
      <c r="G251" s="132"/>
    </row>
    <row r="252" spans="1:7">
      <c r="A252" s="46" t="s">
        <v>5300</v>
      </c>
      <c r="C252" s="46" t="s">
        <v>5300</v>
      </c>
      <c r="D252" s="132" t="str">
        <f t="shared" ref="D252" si="69">_xlfn.CONCAT(A252," / ",A253)</f>
        <v>MDSA-24HRN8 / MDOA-24HN8</v>
      </c>
      <c r="E252" s="133">
        <v>78300</v>
      </c>
      <c r="F252" s="132" t="str">
        <f>VLOOKUP(D252,[29]MDV!$A:$F,COLUMN([29]MDV!$E$9),0)</f>
        <v>0</v>
      </c>
      <c r="G252" s="132" t="str">
        <f>VLOOKUP(D252,[29]MDV!$A:$F,COLUMN([29]MDV!$F$9),0)</f>
        <v>0</v>
      </c>
    </row>
    <row r="253" spans="1:7">
      <c r="A253" s="46" t="s">
        <v>5301</v>
      </c>
      <c r="C253" s="46" t="s">
        <v>5301</v>
      </c>
      <c r="D253" s="132"/>
      <c r="E253" s="133"/>
      <c r="F253" s="132"/>
      <c r="G253" s="132"/>
    </row>
    <row r="254" spans="1:7">
      <c r="A254" s="130" t="s">
        <v>5321</v>
      </c>
      <c r="B254" s="130"/>
      <c r="C254" s="130"/>
      <c r="D254" s="130"/>
      <c r="E254" s="130"/>
      <c r="F254" s="130"/>
    </row>
    <row r="255" spans="1:7">
      <c r="A255" s="46" t="s">
        <v>5302</v>
      </c>
      <c r="C255" s="46" t="s">
        <v>5302</v>
      </c>
      <c r="D255" s="132" t="str">
        <f t="shared" ref="D255" si="70">_xlfn.CONCAT(A255," / ",A256)</f>
        <v>MDSA-30HRN1 / MDOA-30HN1</v>
      </c>
      <c r="E255" s="133">
        <v>111800</v>
      </c>
      <c r="F255" s="132" t="str">
        <f>VLOOKUP(D255,[29]MDV!$A:$F,COLUMN([29]MDV!$E$9),0)</f>
        <v>Больше 15</v>
      </c>
      <c r="G255" s="132" t="str">
        <f>VLOOKUP(D255,[29]MDV!$A:$F,COLUMN([29]MDV!$F$9),0)</f>
        <v>0</v>
      </c>
    </row>
    <row r="256" spans="1:7">
      <c r="A256" s="46" t="s">
        <v>5303</v>
      </c>
      <c r="C256" s="46" t="s">
        <v>5303</v>
      </c>
      <c r="D256" s="132"/>
      <c r="E256" s="133"/>
      <c r="F256" s="132"/>
      <c r="G256" s="132"/>
    </row>
    <row r="257" spans="1:7">
      <c r="A257" s="46" t="s">
        <v>5304</v>
      </c>
      <c r="C257" s="46" t="s">
        <v>5304</v>
      </c>
      <c r="D257" s="132" t="str">
        <f t="shared" ref="D257" si="71">_xlfn.CONCAT(A257," / ",A258)</f>
        <v>MDSA-36HRN1 / MDOA-36HN1</v>
      </c>
      <c r="E257" s="133">
        <v>145000</v>
      </c>
      <c r="F257" s="132" t="str">
        <f>VLOOKUP(D257,[29]MDV!$A:$F,COLUMN([29]MDV!$E$9),0)</f>
        <v>Больше 15</v>
      </c>
      <c r="G257" s="132" t="str">
        <f>VLOOKUP(D257,[29]MDV!$A:$F,COLUMN([29]MDV!$F$9),0)</f>
        <v>0</v>
      </c>
    </row>
    <row r="258" spans="1:7">
      <c r="A258" s="46" t="s">
        <v>5305</v>
      </c>
      <c r="C258" s="46" t="s">
        <v>5305</v>
      </c>
      <c r="D258" s="132"/>
      <c r="E258" s="133"/>
      <c r="F258" s="132"/>
      <c r="G258" s="132"/>
    </row>
    <row r="259" spans="1:7">
      <c r="A259" s="130" t="s">
        <v>5322</v>
      </c>
      <c r="B259" s="130"/>
      <c r="C259" s="130"/>
      <c r="D259" s="130"/>
      <c r="E259" s="130"/>
      <c r="F259" s="130"/>
    </row>
    <row r="260" spans="1:7">
      <c r="A260" s="46" t="s">
        <v>5306</v>
      </c>
      <c r="C260" s="46" t="s">
        <v>5306</v>
      </c>
      <c r="D260" s="132" t="str">
        <f t="shared" ref="D260" si="72">_xlfn.CONCAT(A260," / ",A261)</f>
        <v xml:space="preserve">MDSAF-07HRN8 / MDOAF-07HN8 </v>
      </c>
      <c r="E260" s="133">
        <v>26300</v>
      </c>
      <c r="F260" s="132" t="e">
        <f>VLOOKUP(D260,[29]MDV!$A:$F,COLUMN([29]MDV!$E$9),0)</f>
        <v>#N/A</v>
      </c>
      <c r="G260" s="132" t="e">
        <f>VLOOKUP(D260,[29]MDV!$A:$F,COLUMN([29]MDV!$F$9),0)</f>
        <v>#N/A</v>
      </c>
    </row>
    <row r="261" spans="1:7">
      <c r="A261" s="46" t="s">
        <v>5307</v>
      </c>
      <c r="C261" s="46" t="s">
        <v>5307</v>
      </c>
      <c r="D261" s="132"/>
      <c r="E261" s="133"/>
      <c r="F261" s="132"/>
      <c r="G261" s="132"/>
    </row>
    <row r="262" spans="1:7">
      <c r="A262" s="46" t="s">
        <v>5308</v>
      </c>
      <c r="C262" s="46" t="s">
        <v>5308</v>
      </c>
      <c r="D262" s="132" t="str">
        <f t="shared" ref="D262" si="73">_xlfn.CONCAT(A262," / ",A263)</f>
        <v xml:space="preserve">MDSAF-09HRN8  / MDOAF-09HN8 </v>
      </c>
      <c r="E262" s="133">
        <v>27800</v>
      </c>
      <c r="F262" s="132" t="e">
        <f>VLOOKUP(D262,[29]MDV!$A:$F,COLUMN([29]MDV!$E$9),0)</f>
        <v>#N/A</v>
      </c>
      <c r="G262" s="132" t="e">
        <f>VLOOKUP(D262,[29]MDV!$A:$F,COLUMN([29]MDV!$F$9),0)</f>
        <v>#N/A</v>
      </c>
    </row>
    <row r="263" spans="1:7">
      <c r="A263" s="46" t="s">
        <v>5309</v>
      </c>
      <c r="C263" s="46" t="s">
        <v>5309</v>
      </c>
      <c r="D263" s="132"/>
      <c r="E263" s="133"/>
      <c r="F263" s="132"/>
      <c r="G263" s="132"/>
    </row>
    <row r="264" spans="1:7">
      <c r="A264" s="46" t="s">
        <v>5310</v>
      </c>
      <c r="C264" s="46" t="s">
        <v>5310</v>
      </c>
      <c r="D264" s="132" t="str">
        <f t="shared" ref="D264" si="74">_xlfn.CONCAT(A264," / ",A265)</f>
        <v>MDSAF-12HRN8  / MDOAF-12HN8</v>
      </c>
      <c r="E264" s="133">
        <v>34300</v>
      </c>
      <c r="F264" s="132" t="e">
        <f>VLOOKUP(D264,[29]MDV!$A:$F,COLUMN([29]MDV!$E$9),0)</f>
        <v>#N/A</v>
      </c>
      <c r="G264" s="132" t="e">
        <f>VLOOKUP(D264,[29]MDV!$A:$F,COLUMN([29]MDV!$F$9),0)</f>
        <v>#N/A</v>
      </c>
    </row>
    <row r="265" spans="1:7">
      <c r="A265" s="46" t="s">
        <v>5311</v>
      </c>
      <c r="C265" s="46" t="s">
        <v>5311</v>
      </c>
      <c r="D265" s="132"/>
      <c r="E265" s="133"/>
      <c r="F265" s="132"/>
      <c r="G265" s="132"/>
    </row>
    <row r="266" spans="1:7">
      <c r="A266" s="46" t="s">
        <v>5312</v>
      </c>
      <c r="C266" s="46" t="s">
        <v>5312</v>
      </c>
      <c r="D266" s="132" t="str">
        <f t="shared" ref="D266" si="75">_xlfn.CONCAT(A266," / ",A267)</f>
        <v>MDSAF-18HRN8 / MDOAF-18HN8</v>
      </c>
      <c r="E266" s="133">
        <v>57100</v>
      </c>
      <c r="F266" s="132" t="e">
        <f>VLOOKUP(D266,[29]MDV!$A:$F,COLUMN([29]MDV!$E$9),0)</f>
        <v>#N/A</v>
      </c>
      <c r="G266" s="132" t="e">
        <f>VLOOKUP(D266,[29]MDV!$A:$F,COLUMN([29]MDV!$F$9),0)</f>
        <v>#N/A</v>
      </c>
    </row>
    <row r="267" spans="1:7">
      <c r="A267" s="46" t="s">
        <v>5313</v>
      </c>
      <c r="C267" s="46" t="s">
        <v>5313</v>
      </c>
      <c r="D267" s="132"/>
      <c r="E267" s="133"/>
      <c r="F267" s="132"/>
      <c r="G267" s="132"/>
    </row>
    <row r="268" spans="1:7">
      <c r="A268" s="46" t="s">
        <v>5314</v>
      </c>
      <c r="C268" s="46" t="s">
        <v>5314</v>
      </c>
      <c r="D268" s="132" t="str">
        <f t="shared" ref="D268" si="76">_xlfn.CONCAT(A268," / ",A269)</f>
        <v>MDSAF-24HRN8  / MDOAF-24HN8</v>
      </c>
      <c r="E268" s="133">
        <v>69200</v>
      </c>
      <c r="F268" s="132" t="e">
        <f>VLOOKUP(D268,[29]MDV!$A:$F,COLUMN([29]MDV!$E$9),0)</f>
        <v>#N/A</v>
      </c>
      <c r="G268" s="132" t="e">
        <f>VLOOKUP(D268,[29]MDV!$A:$F,COLUMN([29]MDV!$F$9),0)</f>
        <v>#N/A</v>
      </c>
    </row>
    <row r="269" spans="1:7">
      <c r="A269" s="46" t="s">
        <v>5315</v>
      </c>
      <c r="C269" s="46" t="s">
        <v>5315</v>
      </c>
      <c r="D269" s="132"/>
      <c r="E269" s="133"/>
      <c r="F269" s="132"/>
      <c r="G269" s="132"/>
    </row>
  </sheetData>
  <mergeCells count="577">
    <mergeCell ref="F189:F190"/>
    <mergeCell ref="F191:F192"/>
    <mergeCell ref="F193:F194"/>
    <mergeCell ref="F195:F196"/>
    <mergeCell ref="G189:G190"/>
    <mergeCell ref="G191:G192"/>
    <mergeCell ref="G193:G194"/>
    <mergeCell ref="G195:G196"/>
    <mergeCell ref="E262:E263"/>
    <mergeCell ref="F262:F263"/>
    <mergeCell ref="G262:G263"/>
    <mergeCell ref="E257:E258"/>
    <mergeCell ref="F257:F258"/>
    <mergeCell ref="G257:G258"/>
    <mergeCell ref="F260:F261"/>
    <mergeCell ref="G260:G261"/>
    <mergeCell ref="A259:F259"/>
    <mergeCell ref="E260:E261"/>
    <mergeCell ref="E268:E269"/>
    <mergeCell ref="F268:F269"/>
    <mergeCell ref="G268:G269"/>
    <mergeCell ref="E264:E265"/>
    <mergeCell ref="F264:F265"/>
    <mergeCell ref="G264:G265"/>
    <mergeCell ref="E266:E267"/>
    <mergeCell ref="F266:F267"/>
    <mergeCell ref="G266:G267"/>
    <mergeCell ref="E252:E253"/>
    <mergeCell ref="F252:F253"/>
    <mergeCell ref="G252:G253"/>
    <mergeCell ref="E255:E256"/>
    <mergeCell ref="F255:F256"/>
    <mergeCell ref="G255:G256"/>
    <mergeCell ref="A254:F254"/>
    <mergeCell ref="E248:E249"/>
    <mergeCell ref="F248:F249"/>
    <mergeCell ref="G248:G249"/>
    <mergeCell ref="E250:E251"/>
    <mergeCell ref="F250:F251"/>
    <mergeCell ref="G250:G251"/>
    <mergeCell ref="G241:G242"/>
    <mergeCell ref="E244:E245"/>
    <mergeCell ref="F244:F245"/>
    <mergeCell ref="G244:G245"/>
    <mergeCell ref="E246:E247"/>
    <mergeCell ref="F246:F247"/>
    <mergeCell ref="G246:G247"/>
    <mergeCell ref="A243:F243"/>
    <mergeCell ref="D246:D247"/>
    <mergeCell ref="E241:E242"/>
    <mergeCell ref="F241:F242"/>
    <mergeCell ref="G239:G240"/>
    <mergeCell ref="E233:E234"/>
    <mergeCell ref="F233:F234"/>
    <mergeCell ref="G233:G234"/>
    <mergeCell ref="E235:E236"/>
    <mergeCell ref="F235:F236"/>
    <mergeCell ref="G235:G236"/>
    <mergeCell ref="F239:F240"/>
    <mergeCell ref="G228:G229"/>
    <mergeCell ref="E230:E231"/>
    <mergeCell ref="F230:F231"/>
    <mergeCell ref="G230:G231"/>
    <mergeCell ref="E237:E238"/>
    <mergeCell ref="F237:F238"/>
    <mergeCell ref="G237:G238"/>
    <mergeCell ref="E224:E225"/>
    <mergeCell ref="F224:F225"/>
    <mergeCell ref="G224:G225"/>
    <mergeCell ref="E226:E227"/>
    <mergeCell ref="F226:F227"/>
    <mergeCell ref="G226:G227"/>
    <mergeCell ref="E219:E220"/>
    <mergeCell ref="F219:F220"/>
    <mergeCell ref="G219:G220"/>
    <mergeCell ref="E222:E223"/>
    <mergeCell ref="F222:F223"/>
    <mergeCell ref="G222:G223"/>
    <mergeCell ref="A221:F221"/>
    <mergeCell ref="E215:E216"/>
    <mergeCell ref="F215:F216"/>
    <mergeCell ref="G215:G216"/>
    <mergeCell ref="E217:E218"/>
    <mergeCell ref="F217:F218"/>
    <mergeCell ref="G217:G218"/>
    <mergeCell ref="F208:F209"/>
    <mergeCell ref="G208:G209"/>
    <mergeCell ref="E211:E212"/>
    <mergeCell ref="F211:F212"/>
    <mergeCell ref="G211:G212"/>
    <mergeCell ref="E213:E214"/>
    <mergeCell ref="F213:F214"/>
    <mergeCell ref="G213:G214"/>
    <mergeCell ref="A210:F210"/>
    <mergeCell ref="D266:D267"/>
    <mergeCell ref="D268:D269"/>
    <mergeCell ref="F200:F201"/>
    <mergeCell ref="G200:G201"/>
    <mergeCell ref="E200:E201"/>
    <mergeCell ref="E202:E203"/>
    <mergeCell ref="F202:F203"/>
    <mergeCell ref="G202:G203"/>
    <mergeCell ref="E204:E205"/>
    <mergeCell ref="F204:F205"/>
    <mergeCell ref="G204:G205"/>
    <mergeCell ref="E206:E207"/>
    <mergeCell ref="F206:F207"/>
    <mergeCell ref="G206:G207"/>
    <mergeCell ref="E208:E209"/>
    <mergeCell ref="D248:D249"/>
    <mergeCell ref="D250:D251"/>
    <mergeCell ref="D252:D253"/>
    <mergeCell ref="D255:D256"/>
    <mergeCell ref="D257:D258"/>
    <mergeCell ref="D260:D261"/>
    <mergeCell ref="D262:D263"/>
    <mergeCell ref="D264:D265"/>
    <mergeCell ref="D226:D227"/>
    <mergeCell ref="D228:D229"/>
    <mergeCell ref="D230:D231"/>
    <mergeCell ref="D233:D234"/>
    <mergeCell ref="D235:D236"/>
    <mergeCell ref="D237:D238"/>
    <mergeCell ref="D239:D240"/>
    <mergeCell ref="D241:D242"/>
    <mergeCell ref="D244:D245"/>
    <mergeCell ref="A232:F232"/>
    <mergeCell ref="E228:E229"/>
    <mergeCell ref="F228:F229"/>
    <mergeCell ref="E239:E240"/>
    <mergeCell ref="D206:D207"/>
    <mergeCell ref="D208:D209"/>
    <mergeCell ref="D211:D212"/>
    <mergeCell ref="D213:D214"/>
    <mergeCell ref="D215:D216"/>
    <mergeCell ref="D217:D218"/>
    <mergeCell ref="D219:D220"/>
    <mergeCell ref="D222:D223"/>
    <mergeCell ref="D224:D225"/>
    <mergeCell ref="A2:F2"/>
    <mergeCell ref="A198:F198"/>
    <mergeCell ref="D200:D201"/>
    <mergeCell ref="D202:D203"/>
    <mergeCell ref="D204:D205"/>
    <mergeCell ref="A199:F199"/>
    <mergeCell ref="F182:F183"/>
    <mergeCell ref="G182:G183"/>
    <mergeCell ref="F184:F185"/>
    <mergeCell ref="G184:G185"/>
    <mergeCell ref="F186:F187"/>
    <mergeCell ref="G186:G187"/>
    <mergeCell ref="F171:F172"/>
    <mergeCell ref="G171:G172"/>
    <mergeCell ref="F173:F174"/>
    <mergeCell ref="G173:G174"/>
    <mergeCell ref="F175:F176"/>
    <mergeCell ref="G175:G176"/>
    <mergeCell ref="F178:F179"/>
    <mergeCell ref="G178:G179"/>
    <mergeCell ref="F180:F181"/>
    <mergeCell ref="G180:G181"/>
    <mergeCell ref="F159:F160"/>
    <mergeCell ref="G159:G160"/>
    <mergeCell ref="F162:F163"/>
    <mergeCell ref="G162:G163"/>
    <mergeCell ref="F164:F165"/>
    <mergeCell ref="G164:G165"/>
    <mergeCell ref="F167:F168"/>
    <mergeCell ref="G167:G168"/>
    <mergeCell ref="F169:F170"/>
    <mergeCell ref="G169:G170"/>
    <mergeCell ref="F148:F149"/>
    <mergeCell ref="G148:G149"/>
    <mergeCell ref="F150:F151"/>
    <mergeCell ref="G150:G151"/>
    <mergeCell ref="F152:F153"/>
    <mergeCell ref="G152:G153"/>
    <mergeCell ref="F155:F156"/>
    <mergeCell ref="G155:G156"/>
    <mergeCell ref="F157:F158"/>
    <mergeCell ref="G157:G158"/>
    <mergeCell ref="G137:G138"/>
    <mergeCell ref="F139:F140"/>
    <mergeCell ref="G139:G140"/>
    <mergeCell ref="F141:F142"/>
    <mergeCell ref="G141:G142"/>
    <mergeCell ref="F144:F145"/>
    <mergeCell ref="G144:G145"/>
    <mergeCell ref="F146:F147"/>
    <mergeCell ref="G146:G147"/>
    <mergeCell ref="G126:G127"/>
    <mergeCell ref="F128:F129"/>
    <mergeCell ref="G128:G129"/>
    <mergeCell ref="F130:F131"/>
    <mergeCell ref="G130:G131"/>
    <mergeCell ref="F133:F134"/>
    <mergeCell ref="G133:G134"/>
    <mergeCell ref="F135:F136"/>
    <mergeCell ref="G135:G136"/>
    <mergeCell ref="G115:G116"/>
    <mergeCell ref="F117:F118"/>
    <mergeCell ref="G117:G118"/>
    <mergeCell ref="F119:F120"/>
    <mergeCell ref="G119:G120"/>
    <mergeCell ref="F121:F122"/>
    <mergeCell ref="G121:G122"/>
    <mergeCell ref="F124:F125"/>
    <mergeCell ref="G124:G125"/>
    <mergeCell ref="G103:G104"/>
    <mergeCell ref="F106:F107"/>
    <mergeCell ref="G106:G107"/>
    <mergeCell ref="F108:F109"/>
    <mergeCell ref="G108:G109"/>
    <mergeCell ref="F110:F111"/>
    <mergeCell ref="G110:G111"/>
    <mergeCell ref="F112:F113"/>
    <mergeCell ref="G112:G113"/>
    <mergeCell ref="A105:F105"/>
    <mergeCell ref="F103:F104"/>
    <mergeCell ref="E106:E107"/>
    <mergeCell ref="E108:E109"/>
    <mergeCell ref="E103:E104"/>
    <mergeCell ref="G92:G93"/>
    <mergeCell ref="F94:F95"/>
    <mergeCell ref="G94:G95"/>
    <mergeCell ref="F97:F98"/>
    <mergeCell ref="G97:G98"/>
    <mergeCell ref="F99:F100"/>
    <mergeCell ref="G99:G100"/>
    <mergeCell ref="F101:F102"/>
    <mergeCell ref="G101:G102"/>
    <mergeCell ref="A96:F96"/>
    <mergeCell ref="F92:F93"/>
    <mergeCell ref="E101:E102"/>
    <mergeCell ref="E97:E98"/>
    <mergeCell ref="E99:E100"/>
    <mergeCell ref="E92:E93"/>
    <mergeCell ref="E94:E95"/>
    <mergeCell ref="G81:G82"/>
    <mergeCell ref="F83:F84"/>
    <mergeCell ref="G83:G84"/>
    <mergeCell ref="F86:F87"/>
    <mergeCell ref="G86:G87"/>
    <mergeCell ref="F88:F89"/>
    <mergeCell ref="G88:G89"/>
    <mergeCell ref="F90:F91"/>
    <mergeCell ref="G90:G91"/>
    <mergeCell ref="A85:F85"/>
    <mergeCell ref="F81:F82"/>
    <mergeCell ref="E81:E82"/>
    <mergeCell ref="G70:G71"/>
    <mergeCell ref="F72:F73"/>
    <mergeCell ref="G72:G73"/>
    <mergeCell ref="F75:F76"/>
    <mergeCell ref="G75:G76"/>
    <mergeCell ref="F77:F78"/>
    <mergeCell ref="G77:G78"/>
    <mergeCell ref="F79:F80"/>
    <mergeCell ref="G79:G80"/>
    <mergeCell ref="A74:F74"/>
    <mergeCell ref="F70:F71"/>
    <mergeCell ref="E79:E80"/>
    <mergeCell ref="E75:E76"/>
    <mergeCell ref="E77:E78"/>
    <mergeCell ref="E70:E71"/>
    <mergeCell ref="E72:E73"/>
    <mergeCell ref="G59:G60"/>
    <mergeCell ref="F61:F62"/>
    <mergeCell ref="G61:G62"/>
    <mergeCell ref="F63:F64"/>
    <mergeCell ref="G63:G64"/>
    <mergeCell ref="F66:F67"/>
    <mergeCell ref="G66:G67"/>
    <mergeCell ref="F68:F69"/>
    <mergeCell ref="G68:G69"/>
    <mergeCell ref="A65:F65"/>
    <mergeCell ref="F59:F60"/>
    <mergeCell ref="G48:G49"/>
    <mergeCell ref="F50:F51"/>
    <mergeCell ref="G50:G51"/>
    <mergeCell ref="F52:F53"/>
    <mergeCell ref="G52:G53"/>
    <mergeCell ref="F55:F56"/>
    <mergeCell ref="G55:G56"/>
    <mergeCell ref="F57:F58"/>
    <mergeCell ref="G57:G58"/>
    <mergeCell ref="F48:F49"/>
    <mergeCell ref="G37:G38"/>
    <mergeCell ref="F39:F40"/>
    <mergeCell ref="G39:G40"/>
    <mergeCell ref="F41:F42"/>
    <mergeCell ref="G41:G42"/>
    <mergeCell ref="F43:F44"/>
    <mergeCell ref="G43:G44"/>
    <mergeCell ref="F46:F47"/>
    <mergeCell ref="G46:G47"/>
    <mergeCell ref="F37:F38"/>
    <mergeCell ref="G25:G26"/>
    <mergeCell ref="F28:F29"/>
    <mergeCell ref="G28:G29"/>
    <mergeCell ref="F30:F31"/>
    <mergeCell ref="G30:G31"/>
    <mergeCell ref="F32:F33"/>
    <mergeCell ref="G32:G33"/>
    <mergeCell ref="F34:F35"/>
    <mergeCell ref="G34:G35"/>
    <mergeCell ref="F4:F5"/>
    <mergeCell ref="G4:G5"/>
    <mergeCell ref="F6:F7"/>
    <mergeCell ref="G6:G7"/>
    <mergeCell ref="F9:F10"/>
    <mergeCell ref="G9:G10"/>
    <mergeCell ref="F11:F12"/>
    <mergeCell ref="G11:G12"/>
    <mergeCell ref="F13:F14"/>
    <mergeCell ref="G13:G14"/>
    <mergeCell ref="F16:F17"/>
    <mergeCell ref="G16:G17"/>
    <mergeCell ref="F18:F19"/>
    <mergeCell ref="G18:G19"/>
    <mergeCell ref="F20:F21"/>
    <mergeCell ref="G20:G21"/>
    <mergeCell ref="F23:F24"/>
    <mergeCell ref="G23:G24"/>
    <mergeCell ref="F25:F26"/>
    <mergeCell ref="A154:F154"/>
    <mergeCell ref="A161:F161"/>
    <mergeCell ref="A166:F166"/>
    <mergeCell ref="A177:F177"/>
    <mergeCell ref="H169:H170"/>
    <mergeCell ref="H171:H172"/>
    <mergeCell ref="H173:H174"/>
    <mergeCell ref="H175:H176"/>
    <mergeCell ref="H178:H179"/>
    <mergeCell ref="H180:H181"/>
    <mergeCell ref="H182:H183"/>
    <mergeCell ref="H184:H185"/>
    <mergeCell ref="H186:H187"/>
    <mergeCell ref="H148:H149"/>
    <mergeCell ref="H150:H151"/>
    <mergeCell ref="H152:H153"/>
    <mergeCell ref="H155:H156"/>
    <mergeCell ref="H157:H158"/>
    <mergeCell ref="H159:H160"/>
    <mergeCell ref="H162:H163"/>
    <mergeCell ref="H164:H165"/>
    <mergeCell ref="H167:H168"/>
    <mergeCell ref="H128:H129"/>
    <mergeCell ref="H130:H131"/>
    <mergeCell ref="H133:H134"/>
    <mergeCell ref="H135:H136"/>
    <mergeCell ref="H137:H138"/>
    <mergeCell ref="H139:H140"/>
    <mergeCell ref="H141:H142"/>
    <mergeCell ref="H144:H145"/>
    <mergeCell ref="H146:H147"/>
    <mergeCell ref="H108:H109"/>
    <mergeCell ref="H110:H111"/>
    <mergeCell ref="H112:H113"/>
    <mergeCell ref="H115:H116"/>
    <mergeCell ref="H117:H118"/>
    <mergeCell ref="H119:H120"/>
    <mergeCell ref="H121:H122"/>
    <mergeCell ref="H124:H125"/>
    <mergeCell ref="H126:H127"/>
    <mergeCell ref="H88:H89"/>
    <mergeCell ref="H90:H91"/>
    <mergeCell ref="H92:H93"/>
    <mergeCell ref="H94:H95"/>
    <mergeCell ref="H97:H98"/>
    <mergeCell ref="H99:H100"/>
    <mergeCell ref="H101:H102"/>
    <mergeCell ref="H103:H104"/>
    <mergeCell ref="H106:H107"/>
    <mergeCell ref="H68:H69"/>
    <mergeCell ref="H70:H71"/>
    <mergeCell ref="H72:H73"/>
    <mergeCell ref="H75:H76"/>
    <mergeCell ref="H77:H78"/>
    <mergeCell ref="H79:H80"/>
    <mergeCell ref="H81:H82"/>
    <mergeCell ref="H83:H84"/>
    <mergeCell ref="H86:H87"/>
    <mergeCell ref="H48:H49"/>
    <mergeCell ref="H50:H51"/>
    <mergeCell ref="H52:H53"/>
    <mergeCell ref="H55:H56"/>
    <mergeCell ref="H57:H58"/>
    <mergeCell ref="H59:H60"/>
    <mergeCell ref="H61:H62"/>
    <mergeCell ref="H63:H64"/>
    <mergeCell ref="H66:H67"/>
    <mergeCell ref="A188:F188"/>
    <mergeCell ref="H4:H5"/>
    <mergeCell ref="H6:H7"/>
    <mergeCell ref="H9:H10"/>
    <mergeCell ref="H11:H12"/>
    <mergeCell ref="H13:H14"/>
    <mergeCell ref="H16:H17"/>
    <mergeCell ref="H18:H19"/>
    <mergeCell ref="H20:H21"/>
    <mergeCell ref="H23:H24"/>
    <mergeCell ref="H25:H26"/>
    <mergeCell ref="H28:H29"/>
    <mergeCell ref="H30:H31"/>
    <mergeCell ref="H32:H33"/>
    <mergeCell ref="H34:H35"/>
    <mergeCell ref="H37:H38"/>
    <mergeCell ref="H39:H40"/>
    <mergeCell ref="H41:H42"/>
    <mergeCell ref="H43:H44"/>
    <mergeCell ref="H46:H47"/>
    <mergeCell ref="A27:F27"/>
    <mergeCell ref="A36:F36"/>
    <mergeCell ref="A45:F45"/>
    <mergeCell ref="A54:F54"/>
    <mergeCell ref="E186:E187"/>
    <mergeCell ref="E182:E183"/>
    <mergeCell ref="E184:E185"/>
    <mergeCell ref="E178:E179"/>
    <mergeCell ref="E180:E181"/>
    <mergeCell ref="E173:E174"/>
    <mergeCell ref="E175:E176"/>
    <mergeCell ref="E169:E170"/>
    <mergeCell ref="E171:E172"/>
    <mergeCell ref="E164:E165"/>
    <mergeCell ref="E167:E168"/>
    <mergeCell ref="E159:E160"/>
    <mergeCell ref="E162:E163"/>
    <mergeCell ref="E155:E156"/>
    <mergeCell ref="E157:E158"/>
    <mergeCell ref="E150:E151"/>
    <mergeCell ref="E152:E153"/>
    <mergeCell ref="E146:E147"/>
    <mergeCell ref="E148:E149"/>
    <mergeCell ref="E141:E142"/>
    <mergeCell ref="E144:E145"/>
    <mergeCell ref="E137:E138"/>
    <mergeCell ref="E139:E140"/>
    <mergeCell ref="A143:F143"/>
    <mergeCell ref="F137:F138"/>
    <mergeCell ref="E133:E134"/>
    <mergeCell ref="E135:E136"/>
    <mergeCell ref="E128:E129"/>
    <mergeCell ref="E130:E131"/>
    <mergeCell ref="A132:F132"/>
    <mergeCell ref="E124:E125"/>
    <mergeCell ref="E126:E127"/>
    <mergeCell ref="E119:E120"/>
    <mergeCell ref="E121:E122"/>
    <mergeCell ref="A123:F123"/>
    <mergeCell ref="F126:F127"/>
    <mergeCell ref="D119:D120"/>
    <mergeCell ref="D121:D122"/>
    <mergeCell ref="D124:D125"/>
    <mergeCell ref="E115:E116"/>
    <mergeCell ref="E117:E118"/>
    <mergeCell ref="E110:E111"/>
    <mergeCell ref="E112:E113"/>
    <mergeCell ref="A114:F114"/>
    <mergeCell ref="F115:F116"/>
    <mergeCell ref="D112:D113"/>
    <mergeCell ref="D115:D116"/>
    <mergeCell ref="D117:D118"/>
    <mergeCell ref="E88:E89"/>
    <mergeCell ref="E90:E91"/>
    <mergeCell ref="E83:E84"/>
    <mergeCell ref="E86:E87"/>
    <mergeCell ref="E66:E67"/>
    <mergeCell ref="E68:E69"/>
    <mergeCell ref="E61:E62"/>
    <mergeCell ref="E63:E64"/>
    <mergeCell ref="E55:E56"/>
    <mergeCell ref="E57:E58"/>
    <mergeCell ref="E48:E49"/>
    <mergeCell ref="E50:E51"/>
    <mergeCell ref="D182:D183"/>
    <mergeCell ref="D148:D149"/>
    <mergeCell ref="D150:D151"/>
    <mergeCell ref="D126:D127"/>
    <mergeCell ref="D128:D129"/>
    <mergeCell ref="D130:D131"/>
    <mergeCell ref="D133:D134"/>
    <mergeCell ref="D135:D136"/>
    <mergeCell ref="D137:D138"/>
    <mergeCell ref="D146:D147"/>
    <mergeCell ref="D184:D185"/>
    <mergeCell ref="D186:D187"/>
    <mergeCell ref="E46:E47"/>
    <mergeCell ref="E52:E53"/>
    <mergeCell ref="E59:E60"/>
    <mergeCell ref="D167:D168"/>
    <mergeCell ref="D169:D170"/>
    <mergeCell ref="D171:D172"/>
    <mergeCell ref="D173:D174"/>
    <mergeCell ref="D175:D176"/>
    <mergeCell ref="D178:D179"/>
    <mergeCell ref="D152:D153"/>
    <mergeCell ref="D155:D156"/>
    <mergeCell ref="D157:D158"/>
    <mergeCell ref="D159:D160"/>
    <mergeCell ref="D162:D163"/>
    <mergeCell ref="D164:D165"/>
    <mergeCell ref="D139:D140"/>
    <mergeCell ref="D141:D142"/>
    <mergeCell ref="D144:D145"/>
    <mergeCell ref="D180:D181"/>
    <mergeCell ref="D101:D102"/>
    <mergeCell ref="D103:D104"/>
    <mergeCell ref="D106:D107"/>
    <mergeCell ref="D108:D109"/>
    <mergeCell ref="D110:D111"/>
    <mergeCell ref="D86:D87"/>
    <mergeCell ref="D88:D89"/>
    <mergeCell ref="D90:D91"/>
    <mergeCell ref="D92:D93"/>
    <mergeCell ref="D94:D95"/>
    <mergeCell ref="D97:D98"/>
    <mergeCell ref="D99:D100"/>
    <mergeCell ref="D72:D73"/>
    <mergeCell ref="D75:D76"/>
    <mergeCell ref="D77:D78"/>
    <mergeCell ref="D79:D80"/>
    <mergeCell ref="D81:D82"/>
    <mergeCell ref="D83:D84"/>
    <mergeCell ref="D59:D60"/>
    <mergeCell ref="D61:D62"/>
    <mergeCell ref="D63:D64"/>
    <mergeCell ref="D66:D67"/>
    <mergeCell ref="D68:D69"/>
    <mergeCell ref="D70:D71"/>
    <mergeCell ref="D46:D47"/>
    <mergeCell ref="D48:D49"/>
    <mergeCell ref="D50:D51"/>
    <mergeCell ref="D52:D53"/>
    <mergeCell ref="D55:D56"/>
    <mergeCell ref="D57:D58"/>
    <mergeCell ref="D41:D42"/>
    <mergeCell ref="E41:E42"/>
    <mergeCell ref="D43:D44"/>
    <mergeCell ref="E43:E44"/>
    <mergeCell ref="D37:D38"/>
    <mergeCell ref="E37:E38"/>
    <mergeCell ref="D39:D40"/>
    <mergeCell ref="E39:E40"/>
    <mergeCell ref="D32:D33"/>
    <mergeCell ref="E32:E33"/>
    <mergeCell ref="D34:D35"/>
    <mergeCell ref="E34:E35"/>
    <mergeCell ref="D28:D29"/>
    <mergeCell ref="E28:E29"/>
    <mergeCell ref="D30:D31"/>
    <mergeCell ref="E30:E31"/>
    <mergeCell ref="D23:D24"/>
    <mergeCell ref="E23:E24"/>
    <mergeCell ref="D25:D26"/>
    <mergeCell ref="E25:E26"/>
    <mergeCell ref="D18:D19"/>
    <mergeCell ref="E18:E19"/>
    <mergeCell ref="D20:D21"/>
    <mergeCell ref="E20:E21"/>
    <mergeCell ref="A22:F22"/>
    <mergeCell ref="D13:D14"/>
    <mergeCell ref="E13:E14"/>
    <mergeCell ref="D16:D17"/>
    <mergeCell ref="E16:E17"/>
    <mergeCell ref="E6:E7"/>
    <mergeCell ref="D11:D12"/>
    <mergeCell ref="E11:E12"/>
    <mergeCell ref="A8:F8"/>
    <mergeCell ref="A15:F15"/>
    <mergeCell ref="A3:F3"/>
    <mergeCell ref="D4:D5"/>
    <mergeCell ref="D6:D7"/>
    <mergeCell ref="D9:D10"/>
    <mergeCell ref="E9:E10"/>
    <mergeCell ref="E4:E5"/>
  </mergeCells>
  <phoneticPr fontId="111" type="noConversion"/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D8481-D72C-40B1-BB09-BF5094DC686C}">
  <dimension ref="A1:J114"/>
  <sheetViews>
    <sheetView workbookViewId="0">
      <selection activeCell="I1" sqref="I1"/>
    </sheetView>
  </sheetViews>
  <sheetFormatPr defaultRowHeight="15"/>
  <cols>
    <col min="1" max="1" width="15.7109375" style="46" customWidth="1"/>
    <col min="2" max="2" width="4" style="46" customWidth="1"/>
    <col min="3" max="3" width="16" style="46" customWidth="1"/>
    <col min="4" max="4" width="56.85546875" style="46" customWidth="1"/>
    <col min="5" max="5" width="10" style="47" customWidth="1"/>
    <col min="6" max="6" width="0" style="54" hidden="1" customWidth="1"/>
    <col min="7" max="7" width="14.85546875" style="54" hidden="1" customWidth="1"/>
    <col min="8" max="8" width="5.7109375" style="46" hidden="1" customWidth="1"/>
    <col min="9" max="9" width="30.7109375" style="46" customWidth="1"/>
    <col min="10" max="10" width="12.85546875" style="46" customWidth="1"/>
    <col min="11" max="16384" width="9.140625" style="46"/>
  </cols>
  <sheetData>
    <row r="1" spans="1:10" s="50" customFormat="1">
      <c r="A1" s="50" t="s">
        <v>144</v>
      </c>
      <c r="B1" s="50" t="s">
        <v>145</v>
      </c>
      <c r="C1" s="50" t="s">
        <v>1104</v>
      </c>
      <c r="D1" s="50" t="s">
        <v>147</v>
      </c>
      <c r="E1" s="3" t="s">
        <v>148</v>
      </c>
      <c r="F1" s="53" t="s">
        <v>149</v>
      </c>
      <c r="G1" s="53" t="s">
        <v>5411</v>
      </c>
      <c r="H1" s="50" t="s">
        <v>5412</v>
      </c>
      <c r="I1" s="50" t="s">
        <v>4736</v>
      </c>
      <c r="J1" s="50" t="s">
        <v>4737</v>
      </c>
    </row>
    <row r="2" spans="1:10" s="48" customFormat="1" ht="15" customHeight="1">
      <c r="A2" s="147"/>
      <c r="B2" s="147"/>
      <c r="C2" s="147"/>
      <c r="D2" s="147"/>
      <c r="E2" s="147"/>
      <c r="F2" s="147"/>
      <c r="G2" s="147"/>
      <c r="H2" s="61">
        <f>меню!B1</f>
        <v>80.5</v>
      </c>
      <c r="I2" s="148"/>
      <c r="J2" s="148"/>
    </row>
    <row r="3" spans="1:10" s="48" customFormat="1" ht="15" customHeight="1">
      <c r="A3" s="130" t="s">
        <v>5399</v>
      </c>
      <c r="B3" s="130"/>
      <c r="C3" s="130"/>
      <c r="D3" s="130"/>
      <c r="E3" s="130"/>
      <c r="F3" s="130"/>
      <c r="G3" s="130"/>
      <c r="H3" s="130"/>
      <c r="I3" s="130"/>
      <c r="J3" s="130"/>
    </row>
    <row r="4" spans="1:10">
      <c r="A4" s="46" t="s">
        <v>5329</v>
      </c>
      <c r="C4" s="46" t="s">
        <v>5329</v>
      </c>
      <c r="D4" s="132" t="str">
        <f>_xlfn.CONCAT(C4," / ",C5)</f>
        <v>SRK20ZSX-WF / SRC20ZSX-W</v>
      </c>
      <c r="E4" s="133">
        <v>173500</v>
      </c>
      <c r="F4" s="54">
        <v>460</v>
      </c>
      <c r="G4" s="142">
        <f>F4+F5</f>
        <v>1377</v>
      </c>
      <c r="H4" s="132">
        <f>H2</f>
        <v>80.5</v>
      </c>
      <c r="I4" s="132" t="str">
        <f>VLOOKUP(D4,[29]MHI!$A:$F,COLUMN([29]MHI!$E$9),0)</f>
        <v>В пути 7 (17.04.2026)</v>
      </c>
      <c r="J4" s="132" t="str">
        <f>VLOOKUP(D4,[29]MHI!$A:$F,COLUMN([29]MHI!$F$9),0)</f>
        <v>0</v>
      </c>
    </row>
    <row r="5" spans="1:10">
      <c r="A5" s="46" t="s">
        <v>5330</v>
      </c>
      <c r="C5" s="46" t="s">
        <v>5330</v>
      </c>
      <c r="D5" s="132"/>
      <c r="E5" s="133"/>
      <c r="F5" s="54">
        <v>917</v>
      </c>
      <c r="G5" s="142"/>
      <c r="H5" s="132"/>
      <c r="I5" s="132"/>
      <c r="J5" s="132"/>
    </row>
    <row r="6" spans="1:10">
      <c r="A6" s="46" t="s">
        <v>5331</v>
      </c>
      <c r="C6" s="46" t="s">
        <v>5331</v>
      </c>
      <c r="D6" s="132" t="str">
        <f t="shared" ref="D6" si="0">_xlfn.CONCAT(C6," / ",C7)</f>
        <v>SRK25ZSX-WF / SRC25ZSX-W</v>
      </c>
      <c r="E6" s="133">
        <v>178800</v>
      </c>
      <c r="F6" s="54">
        <v>462</v>
      </c>
      <c r="G6" s="142">
        <f>F6+F7</f>
        <v>1419</v>
      </c>
      <c r="H6" s="132">
        <f>H4</f>
        <v>80.5</v>
      </c>
      <c r="I6" s="132" t="str">
        <f>VLOOKUP(D6,[29]MHI!$A:$F,COLUMN([29]MHI!$E$9),0)</f>
        <v>В пути 17 (17.04.2026)</v>
      </c>
      <c r="J6" s="132" t="str">
        <f>VLOOKUP(D6,[29]MHI!$A:$F,COLUMN([29]MHI!$F$9),0)</f>
        <v>0</v>
      </c>
    </row>
    <row r="7" spans="1:10">
      <c r="A7" s="46" t="s">
        <v>5332</v>
      </c>
      <c r="C7" s="46" t="s">
        <v>5332</v>
      </c>
      <c r="D7" s="132"/>
      <c r="E7" s="133"/>
      <c r="F7" s="54">
        <v>957</v>
      </c>
      <c r="G7" s="142"/>
      <c r="H7" s="132"/>
      <c r="I7" s="132"/>
      <c r="J7" s="132"/>
    </row>
    <row r="8" spans="1:10">
      <c r="A8" s="46" t="s">
        <v>5333</v>
      </c>
      <c r="C8" s="46" t="s">
        <v>5333</v>
      </c>
      <c r="D8" s="132" t="str">
        <f t="shared" ref="D8" si="1">_xlfn.CONCAT(C8," / ",C9)</f>
        <v>SRK35ZSX-WF / SRC35ZSX-W</v>
      </c>
      <c r="E8" s="133">
        <v>198100</v>
      </c>
      <c r="F8" s="54">
        <v>522</v>
      </c>
      <c r="G8" s="142">
        <f>F8+F9</f>
        <v>1572</v>
      </c>
      <c r="H8" s="132">
        <f>H6</f>
        <v>80.5</v>
      </c>
      <c r="I8" s="132" t="str">
        <f>VLOOKUP(D8,[29]MHI!$A:$F,COLUMN([29]MHI!$E$9),0)</f>
        <v>В пути 19 (17.04.2026)</v>
      </c>
      <c r="J8" s="132" t="str">
        <f>VLOOKUP(D8,[29]MHI!$A:$F,COLUMN([29]MHI!$F$9),0)</f>
        <v>0</v>
      </c>
    </row>
    <row r="9" spans="1:10">
      <c r="A9" s="46" t="s">
        <v>5334</v>
      </c>
      <c r="C9" s="46" t="s">
        <v>5334</v>
      </c>
      <c r="D9" s="132"/>
      <c r="E9" s="133"/>
      <c r="F9" s="54">
        <v>1050</v>
      </c>
      <c r="G9" s="142"/>
      <c r="H9" s="132"/>
      <c r="I9" s="132"/>
      <c r="J9" s="132"/>
    </row>
    <row r="10" spans="1:10">
      <c r="A10" s="46" t="s">
        <v>5335</v>
      </c>
      <c r="C10" s="46" t="s">
        <v>5335</v>
      </c>
      <c r="D10" s="132" t="str">
        <f t="shared" ref="D10" si="2">_xlfn.CONCAT(C10," / ",C11)</f>
        <v>SRK50ZSX-WF / SRC50ZSX-W2</v>
      </c>
      <c r="E10" s="133">
        <v>257100</v>
      </c>
      <c r="F10" s="54">
        <v>588</v>
      </c>
      <c r="G10" s="142">
        <f>F10+F11</f>
        <v>2040</v>
      </c>
      <c r="H10" s="132">
        <f>H8</f>
        <v>80.5</v>
      </c>
      <c r="I10" s="132" t="str">
        <f>VLOOKUP(D10,[29]MHI!$A:$F,COLUMN([29]MHI!$E$9),0)</f>
        <v>В пути 7 (17.04.2026)</v>
      </c>
      <c r="J10" s="132" t="str">
        <f>VLOOKUP(D10,[29]MHI!$A:$F,COLUMN([29]MHI!$F$9),0)</f>
        <v>0</v>
      </c>
    </row>
    <row r="11" spans="1:10">
      <c r="A11" s="46" t="s">
        <v>5336</v>
      </c>
      <c r="C11" s="46" t="s">
        <v>5336</v>
      </c>
      <c r="D11" s="132"/>
      <c r="E11" s="133"/>
      <c r="F11" s="54">
        <v>1452</v>
      </c>
      <c r="G11" s="142"/>
      <c r="H11" s="132"/>
      <c r="I11" s="132"/>
      <c r="J11" s="132"/>
    </row>
    <row r="12" spans="1:10">
      <c r="A12" s="46" t="s">
        <v>5337</v>
      </c>
      <c r="C12" s="46" t="s">
        <v>5337</v>
      </c>
      <c r="D12" s="132" t="str">
        <f t="shared" ref="D12" si="3">_xlfn.CONCAT(C12," / ",C13)</f>
        <v>SRK60ZSX-WF / SRC60ZSX-W1</v>
      </c>
      <c r="E12" s="133">
        <v>364800</v>
      </c>
      <c r="F12" s="54">
        <v>623</v>
      </c>
      <c r="G12" s="142">
        <f>F12+F13</f>
        <v>2895</v>
      </c>
      <c r="H12" s="132">
        <f>H10</f>
        <v>80.5</v>
      </c>
      <c r="I12" s="132" t="str">
        <f>VLOOKUP(D12,[29]MHI!$A:$F,COLUMN([29]MHI!$E$9),0)</f>
        <v>В пути 5 (17.04.2026)</v>
      </c>
      <c r="J12" s="132" t="str">
        <f>VLOOKUP(D12,[29]MHI!$A:$F,COLUMN([29]MHI!$F$9),0)</f>
        <v>0</v>
      </c>
    </row>
    <row r="13" spans="1:10">
      <c r="A13" s="46" t="s">
        <v>5338</v>
      </c>
      <c r="C13" s="46" t="s">
        <v>5338</v>
      </c>
      <c r="D13" s="132"/>
      <c r="E13" s="133"/>
      <c r="F13" s="54">
        <v>2272</v>
      </c>
      <c r="G13" s="142"/>
      <c r="H13" s="132"/>
      <c r="I13" s="132"/>
      <c r="J13" s="132"/>
    </row>
    <row r="14" spans="1:10" s="48" customFormat="1" ht="15" customHeight="1">
      <c r="A14" s="130" t="s">
        <v>5399</v>
      </c>
      <c r="B14" s="130"/>
      <c r="C14" s="130"/>
      <c r="D14" s="130"/>
      <c r="E14" s="130"/>
      <c r="F14" s="130"/>
      <c r="G14" s="130"/>
      <c r="H14" s="130"/>
      <c r="I14" s="130"/>
      <c r="J14" s="130"/>
    </row>
    <row r="15" spans="1:10">
      <c r="A15" s="46" t="s">
        <v>5339</v>
      </c>
      <c r="C15" s="46" t="s">
        <v>5339</v>
      </c>
      <c r="D15" s="132" t="str">
        <f t="shared" ref="D15" si="4">_xlfn.CONCAT(C15," / ",C16)</f>
        <v>SRK20ZSX-WFB / SRC20ZSX-W</v>
      </c>
      <c r="E15" s="133">
        <v>185800</v>
      </c>
      <c r="F15" s="54">
        <v>558</v>
      </c>
      <c r="G15" s="142">
        <f t="shared" ref="G15" si="5">F15+F16</f>
        <v>1475</v>
      </c>
      <c r="H15" s="132">
        <f>H12</f>
        <v>80.5</v>
      </c>
      <c r="I15" s="132" t="str">
        <f>VLOOKUP(D15,[29]MHI!$A:$F,COLUMN([29]MHI!$E$9),0)</f>
        <v>0</v>
      </c>
      <c r="J15" s="132" t="str">
        <f>VLOOKUP(D15,[29]MHI!$A:$F,COLUMN([29]MHI!$F$9),0)</f>
        <v>0</v>
      </c>
    </row>
    <row r="16" spans="1:10">
      <c r="A16" s="46" t="s">
        <v>5330</v>
      </c>
      <c r="C16" s="46" t="s">
        <v>5330</v>
      </c>
      <c r="D16" s="132"/>
      <c r="E16" s="133"/>
      <c r="F16" s="54">
        <v>917</v>
      </c>
      <c r="G16" s="142"/>
      <c r="H16" s="132"/>
      <c r="I16" s="132"/>
      <c r="J16" s="132"/>
    </row>
    <row r="17" spans="1:10">
      <c r="A17" s="46" t="s">
        <v>5340</v>
      </c>
      <c r="C17" s="46" t="s">
        <v>5340</v>
      </c>
      <c r="D17" s="132" t="str">
        <f t="shared" ref="D17" si="6">_xlfn.CONCAT(C17," / ",C18)</f>
        <v>SRK25ZSX-WFB / SRC25ZSX-W</v>
      </c>
      <c r="E17" s="133">
        <v>192800</v>
      </c>
      <c r="F17" s="54">
        <v>573</v>
      </c>
      <c r="G17" s="142">
        <f t="shared" ref="G17" si="7">F17+F18</f>
        <v>1530</v>
      </c>
      <c r="H17" s="132">
        <f t="shared" ref="H17" si="8">H15</f>
        <v>80.5</v>
      </c>
      <c r="I17" s="132" t="str">
        <f>VLOOKUP(D17,[29]MHI!$A:$F,COLUMN([29]MHI!$E$9),0)</f>
        <v>0</v>
      </c>
      <c r="J17" s="132" t="str">
        <f>VLOOKUP(D17,[29]MHI!$A:$F,COLUMN([29]MHI!$F$9),0)</f>
        <v>0</v>
      </c>
    </row>
    <row r="18" spans="1:10">
      <c r="A18" s="46" t="s">
        <v>5332</v>
      </c>
      <c r="C18" s="46" t="s">
        <v>5332</v>
      </c>
      <c r="D18" s="132"/>
      <c r="E18" s="133"/>
      <c r="F18" s="54">
        <v>957</v>
      </c>
      <c r="G18" s="142"/>
      <c r="H18" s="132"/>
      <c r="I18" s="132"/>
      <c r="J18" s="132"/>
    </row>
    <row r="19" spans="1:10">
      <c r="A19" s="46" t="s">
        <v>5341</v>
      </c>
      <c r="C19" s="46" t="s">
        <v>5341</v>
      </c>
      <c r="D19" s="132" t="str">
        <f t="shared" ref="D19" si="9">_xlfn.CONCAT(C19," / ",C20)</f>
        <v>SRK35ZSX-WFB / SRC35ZSX-W</v>
      </c>
      <c r="E19" s="133">
        <v>211400</v>
      </c>
      <c r="F19" s="54">
        <v>628</v>
      </c>
      <c r="G19" s="142">
        <f t="shared" ref="G19" si="10">F19+F20</f>
        <v>1678</v>
      </c>
      <c r="H19" s="132">
        <f t="shared" ref="H19" si="11">H17</f>
        <v>80.5</v>
      </c>
      <c r="I19" s="132" t="str">
        <f>VLOOKUP(D19,[29]MHI!$A:$F,COLUMN([29]MHI!$E$9),0)</f>
        <v>0</v>
      </c>
      <c r="J19" s="132" t="str">
        <f>VLOOKUP(D19,[29]MHI!$A:$F,COLUMN([29]MHI!$F$9),0)</f>
        <v>0</v>
      </c>
    </row>
    <row r="20" spans="1:10">
      <c r="A20" s="46" t="s">
        <v>5334</v>
      </c>
      <c r="C20" s="46" t="s">
        <v>5334</v>
      </c>
      <c r="D20" s="132"/>
      <c r="E20" s="133"/>
      <c r="F20" s="54">
        <v>1050</v>
      </c>
      <c r="G20" s="142"/>
      <c r="H20" s="132"/>
      <c r="I20" s="132"/>
      <c r="J20" s="132"/>
    </row>
    <row r="21" spans="1:10">
      <c r="A21" s="46" t="s">
        <v>5342</v>
      </c>
      <c r="C21" s="46" t="s">
        <v>5342</v>
      </c>
      <c r="D21" s="132" t="str">
        <f t="shared" ref="D21" si="12">_xlfn.CONCAT(C21," / ",C22)</f>
        <v>SRK50ZSX-WFB / SRC50ZSX-W2</v>
      </c>
      <c r="E21" s="133">
        <v>265900</v>
      </c>
      <c r="F21" s="54">
        <v>658</v>
      </c>
      <c r="G21" s="142">
        <f t="shared" ref="G21" si="13">F21+F22</f>
        <v>2110</v>
      </c>
      <c r="H21" s="132">
        <f>H19</f>
        <v>80.5</v>
      </c>
      <c r="I21" s="132" t="str">
        <f>VLOOKUP(D21,[29]MHI!$A:$F,COLUMN([29]MHI!$E$9),0)</f>
        <v>0</v>
      </c>
      <c r="J21" s="132" t="str">
        <f>VLOOKUP(D21,[29]MHI!$A:$F,COLUMN([29]MHI!$F$9),0)</f>
        <v>0</v>
      </c>
    </row>
    <row r="22" spans="1:10">
      <c r="A22" s="46" t="s">
        <v>5336</v>
      </c>
      <c r="C22" s="46" t="s">
        <v>5336</v>
      </c>
      <c r="D22" s="132"/>
      <c r="E22" s="133"/>
      <c r="F22" s="54">
        <v>1452</v>
      </c>
      <c r="G22" s="142"/>
      <c r="H22" s="132"/>
      <c r="I22" s="132"/>
      <c r="J22" s="132"/>
    </row>
    <row r="23" spans="1:10">
      <c r="A23" s="46" t="s">
        <v>5343</v>
      </c>
      <c r="C23" s="46" t="s">
        <v>5343</v>
      </c>
      <c r="D23" s="132" t="str">
        <f t="shared" ref="D23" si="14">_xlfn.CONCAT(C23," / ",C24)</f>
        <v>SRK60ZSX-WFB / SRC60ZSX-W1</v>
      </c>
      <c r="E23" s="133">
        <v>380300</v>
      </c>
      <c r="F23" s="54">
        <v>746</v>
      </c>
      <c r="G23" s="142">
        <f t="shared" ref="G23" si="15">F23+F24</f>
        <v>3018</v>
      </c>
      <c r="H23" s="132">
        <f t="shared" ref="H23" si="16">H21</f>
        <v>80.5</v>
      </c>
      <c r="I23" s="132" t="str">
        <f>VLOOKUP(D23,[29]MHI!$A:$F,COLUMN([29]MHI!$E$9),0)</f>
        <v>В пути 1 (17.04.2026)</v>
      </c>
      <c r="J23" s="132" t="str">
        <f>VLOOKUP(D23,[29]MHI!$A:$F,COLUMN([29]MHI!$F$9),0)</f>
        <v>0</v>
      </c>
    </row>
    <row r="24" spans="1:10">
      <c r="A24" s="46" t="s">
        <v>5338</v>
      </c>
      <c r="C24" s="46" t="s">
        <v>5338</v>
      </c>
      <c r="D24" s="132"/>
      <c r="E24" s="133"/>
      <c r="F24" s="54">
        <v>2272</v>
      </c>
      <c r="G24" s="142"/>
      <c r="H24" s="132"/>
      <c r="I24" s="132"/>
      <c r="J24" s="132"/>
    </row>
    <row r="25" spans="1:10" s="48" customFormat="1" ht="15" customHeight="1">
      <c r="A25" s="130" t="s">
        <v>5400</v>
      </c>
      <c r="B25" s="130"/>
      <c r="C25" s="130"/>
      <c r="D25" s="130"/>
      <c r="E25" s="130"/>
      <c r="F25" s="130"/>
      <c r="G25" s="130"/>
      <c r="H25" s="130"/>
      <c r="I25" s="130"/>
      <c r="J25" s="130"/>
    </row>
    <row r="26" spans="1:10">
      <c r="A26" s="46" t="s">
        <v>5344</v>
      </c>
      <c r="C26" s="46" t="s">
        <v>5344</v>
      </c>
      <c r="D26" s="132" t="str">
        <f t="shared" ref="D26" si="17">_xlfn.CONCAT(C26," / ",C27)</f>
        <v>SRK20ZSX-WFT / SRC20ZSX-W</v>
      </c>
      <c r="E26" s="133">
        <v>189600</v>
      </c>
      <c r="F26" s="54">
        <v>588</v>
      </c>
      <c r="G26" s="142">
        <f t="shared" ref="G26:G34" si="18">F26+F27</f>
        <v>1505</v>
      </c>
      <c r="H26" s="132">
        <f>H23</f>
        <v>80.5</v>
      </c>
      <c r="I26" s="132" t="str">
        <f>VLOOKUP(D26,[29]MHI!$A:$F,COLUMN([29]MHI!$E$9),0)</f>
        <v>0</v>
      </c>
      <c r="J26" s="132" t="str">
        <f>VLOOKUP(D26,[29]MHI!$A:$F,COLUMN([29]MHI!$F$9),0)</f>
        <v>0</v>
      </c>
    </row>
    <row r="27" spans="1:10">
      <c r="A27" s="46" t="s">
        <v>5330</v>
      </c>
      <c r="C27" s="46" t="s">
        <v>5330</v>
      </c>
      <c r="D27" s="132"/>
      <c r="E27" s="133"/>
      <c r="F27" s="54">
        <v>917</v>
      </c>
      <c r="G27" s="142"/>
      <c r="H27" s="132"/>
      <c r="I27" s="132"/>
      <c r="J27" s="132"/>
    </row>
    <row r="28" spans="1:10">
      <c r="A28" s="46" t="s">
        <v>5345</v>
      </c>
      <c r="C28" s="46" t="s">
        <v>5345</v>
      </c>
      <c r="D28" s="132" t="str">
        <f t="shared" ref="D28" si="19">_xlfn.CONCAT(C28," / ",C29)</f>
        <v>SRK25ZSX-WFT / SRC25ZSX-W</v>
      </c>
      <c r="E28" s="133">
        <v>195600</v>
      </c>
      <c r="F28" s="54">
        <v>595</v>
      </c>
      <c r="G28" s="142">
        <f t="shared" si="18"/>
        <v>1552</v>
      </c>
      <c r="H28" s="132">
        <f t="shared" ref="H28:H34" si="20">H26</f>
        <v>80.5</v>
      </c>
      <c r="I28" s="132" t="str">
        <f>VLOOKUP(D28,[29]MHI!$A:$F,COLUMN([29]MHI!$E$9),0)</f>
        <v>0</v>
      </c>
      <c r="J28" s="132" t="str">
        <f>VLOOKUP(D28,[29]MHI!$A:$F,COLUMN([29]MHI!$F$9),0)</f>
        <v>0</v>
      </c>
    </row>
    <row r="29" spans="1:10">
      <c r="A29" s="46" t="s">
        <v>5332</v>
      </c>
      <c r="C29" s="46" t="s">
        <v>5332</v>
      </c>
      <c r="D29" s="132"/>
      <c r="E29" s="133"/>
      <c r="F29" s="54">
        <v>957</v>
      </c>
      <c r="G29" s="142"/>
      <c r="H29" s="132"/>
      <c r="I29" s="132"/>
      <c r="J29" s="132"/>
    </row>
    <row r="30" spans="1:10">
      <c r="A30" s="46" t="s">
        <v>5346</v>
      </c>
      <c r="C30" s="46" t="s">
        <v>5346</v>
      </c>
      <c r="D30" s="132" t="str">
        <f t="shared" ref="D30" si="21">_xlfn.CONCAT(C30," / ",C31)</f>
        <v>SRK35ZSX-WFT / SRC35ZSX-W</v>
      </c>
      <c r="E30" s="133">
        <v>211800</v>
      </c>
      <c r="F30" s="54">
        <v>631</v>
      </c>
      <c r="G30" s="142">
        <f t="shared" si="18"/>
        <v>1681</v>
      </c>
      <c r="H30" s="132">
        <f t="shared" si="20"/>
        <v>80.5</v>
      </c>
      <c r="I30" s="132" t="str">
        <f>VLOOKUP(D30,[29]MHI!$A:$F,COLUMN([29]MHI!$E$9),0)</f>
        <v>0</v>
      </c>
      <c r="J30" s="132" t="str">
        <f>VLOOKUP(D30,[29]MHI!$A:$F,COLUMN([29]MHI!$F$9),0)</f>
        <v>0</v>
      </c>
    </row>
    <row r="31" spans="1:10">
      <c r="A31" s="46" t="s">
        <v>5334</v>
      </c>
      <c r="C31" s="46" t="s">
        <v>5334</v>
      </c>
      <c r="D31" s="132"/>
      <c r="E31" s="133"/>
      <c r="F31" s="54">
        <v>1050</v>
      </c>
      <c r="G31" s="142"/>
      <c r="H31" s="132"/>
      <c r="I31" s="132"/>
      <c r="J31" s="132"/>
    </row>
    <row r="32" spans="1:10">
      <c r="A32" s="46" t="s">
        <v>5347</v>
      </c>
      <c r="C32" s="46" t="s">
        <v>5347</v>
      </c>
      <c r="D32" s="132" t="str">
        <f t="shared" ref="D32" si="22">_xlfn.CONCAT(C32," / ",C33)</f>
        <v>SRK50ZSX-WFT / SRC50ZSX-W2</v>
      </c>
      <c r="E32" s="133">
        <v>272200</v>
      </c>
      <c r="F32" s="54">
        <v>708</v>
      </c>
      <c r="G32" s="142">
        <f t="shared" si="18"/>
        <v>2160</v>
      </c>
      <c r="H32" s="132">
        <f t="shared" si="20"/>
        <v>80.5</v>
      </c>
      <c r="I32" s="132" t="str">
        <f>VLOOKUP(D32,[29]MHI!$A:$F,COLUMN([29]MHI!$E$9),0)</f>
        <v>В пути 1 (17.04.2026)</v>
      </c>
      <c r="J32" s="132" t="str">
        <f>VLOOKUP(D32,[29]MHI!$A:$F,COLUMN([29]MHI!$F$9),0)</f>
        <v>0</v>
      </c>
    </row>
    <row r="33" spans="1:10">
      <c r="A33" s="46" t="s">
        <v>5336</v>
      </c>
      <c r="C33" s="46" t="s">
        <v>5336</v>
      </c>
      <c r="D33" s="132"/>
      <c r="E33" s="133"/>
      <c r="F33" s="54">
        <v>1452</v>
      </c>
      <c r="G33" s="142"/>
      <c r="H33" s="132"/>
      <c r="I33" s="132"/>
      <c r="J33" s="132"/>
    </row>
    <row r="34" spans="1:10">
      <c r="A34" s="46" t="s">
        <v>5348</v>
      </c>
      <c r="C34" s="46" t="s">
        <v>5348</v>
      </c>
      <c r="D34" s="132" t="str">
        <f t="shared" ref="D34" si="23">_xlfn.CONCAT(C34," / ",C35)</f>
        <v>SRK60ZSX-WFT / SRC60ZSX-W1</v>
      </c>
      <c r="E34" s="133">
        <v>404000</v>
      </c>
      <c r="F34" s="54">
        <v>934</v>
      </c>
      <c r="G34" s="142">
        <f t="shared" si="18"/>
        <v>3206</v>
      </c>
      <c r="H34" s="132">
        <f t="shared" si="20"/>
        <v>80.5</v>
      </c>
      <c r="I34" s="132" t="str">
        <f>VLOOKUP(D34,[29]MHI!$A:$F,COLUMN([29]MHI!$E$9),0)</f>
        <v>В пути 2 (17.04.2026)</v>
      </c>
      <c r="J34" s="132" t="str">
        <f>VLOOKUP(D34,[29]MHI!$A:$F,COLUMN([29]MHI!$F$9),0)</f>
        <v>0</v>
      </c>
    </row>
    <row r="35" spans="1:10">
      <c r="A35" s="46" t="s">
        <v>5338</v>
      </c>
      <c r="C35" s="46" t="s">
        <v>5338</v>
      </c>
      <c r="D35" s="132"/>
      <c r="E35" s="133"/>
      <c r="F35" s="54">
        <v>2272</v>
      </c>
      <c r="G35" s="142"/>
      <c r="H35" s="132"/>
      <c r="I35" s="132"/>
      <c r="J35" s="132"/>
    </row>
    <row r="36" spans="1:10" s="48" customFormat="1" ht="15" customHeight="1">
      <c r="A36" s="130" t="s">
        <v>5401</v>
      </c>
      <c r="B36" s="130"/>
      <c r="C36" s="130"/>
      <c r="D36" s="130"/>
      <c r="E36" s="130"/>
      <c r="F36" s="130"/>
      <c r="G36" s="130"/>
      <c r="H36" s="130"/>
      <c r="I36" s="130"/>
      <c r="J36" s="130"/>
    </row>
    <row r="37" spans="1:10">
      <c r="A37" s="46" t="s">
        <v>5349</v>
      </c>
      <c r="C37" s="46" t="s">
        <v>5349</v>
      </c>
      <c r="D37" s="132" t="str">
        <f t="shared" ref="D37" si="24">_xlfn.CONCAT(C37," / ",C38)</f>
        <v>SRK63ZR-W / SRC63ZR-W</v>
      </c>
      <c r="E37" s="133">
        <v>231900</v>
      </c>
      <c r="F37" s="54">
        <v>575</v>
      </c>
      <c r="G37" s="142">
        <f t="shared" ref="G37:G45" si="25">F37+F38</f>
        <v>1908</v>
      </c>
      <c r="H37" s="132">
        <f>H34</f>
        <v>80.5</v>
      </c>
      <c r="I37" s="132" t="e">
        <f>VLOOKUP(D37,[29]MHI!$A:$F,COLUMN([29]MHI!$E$9),0)</f>
        <v>#N/A</v>
      </c>
      <c r="J37" s="132" t="e">
        <f>VLOOKUP(D37,[29]MHI!$A:$F,COLUMN([29]MHI!$F$9),0)</f>
        <v>#N/A</v>
      </c>
    </row>
    <row r="38" spans="1:10">
      <c r="A38" s="46" t="s">
        <v>5350</v>
      </c>
      <c r="C38" s="46" t="s">
        <v>5350</v>
      </c>
      <c r="D38" s="132"/>
      <c r="E38" s="133"/>
      <c r="F38" s="54">
        <v>1333</v>
      </c>
      <c r="G38" s="142"/>
      <c r="H38" s="132"/>
      <c r="I38" s="132"/>
      <c r="J38" s="132"/>
    </row>
    <row r="39" spans="1:10">
      <c r="A39" s="46" t="s">
        <v>5351</v>
      </c>
      <c r="C39" s="46" t="s">
        <v>5351</v>
      </c>
      <c r="D39" s="132" t="str">
        <f t="shared" ref="D39" si="26">_xlfn.CONCAT(C39," / ",C40)</f>
        <v>SRK71ZR-W / SRC71ZR-W</v>
      </c>
      <c r="E39" s="133">
        <v>308200</v>
      </c>
      <c r="F39" s="54">
        <v>765</v>
      </c>
      <c r="G39" s="142">
        <f t="shared" si="25"/>
        <v>2537</v>
      </c>
      <c r="H39" s="132">
        <f>H37</f>
        <v>80.5</v>
      </c>
      <c r="I39" s="132" t="str">
        <f>VLOOKUP(D39,[29]MHI!$A:$F,COLUMN([29]MHI!$E$9),0)</f>
        <v>0</v>
      </c>
      <c r="J39" s="132" t="str">
        <f>VLOOKUP(D39,[29]MHI!$A:$F,COLUMN([29]MHI!$F$9),0)</f>
        <v>0</v>
      </c>
    </row>
    <row r="40" spans="1:10">
      <c r="A40" s="46" t="s">
        <v>5352</v>
      </c>
      <c r="C40" s="46" t="s">
        <v>5352</v>
      </c>
      <c r="D40" s="132"/>
      <c r="E40" s="133"/>
      <c r="F40" s="54">
        <v>1772</v>
      </c>
      <c r="G40" s="142"/>
      <c r="H40" s="132"/>
      <c r="I40" s="132"/>
      <c r="J40" s="132"/>
    </row>
    <row r="41" spans="1:10">
      <c r="A41" s="46" t="s">
        <v>5353</v>
      </c>
      <c r="C41" s="46" t="s">
        <v>5353</v>
      </c>
      <c r="D41" s="132" t="str">
        <f t="shared" ref="D41" si="27">_xlfn.CONCAT(C41," / ",C42)</f>
        <v>SRK80ZR-W / SRC80ZR-W</v>
      </c>
      <c r="E41" s="133">
        <v>387200</v>
      </c>
      <c r="F41" s="54">
        <v>964</v>
      </c>
      <c r="G41" s="142">
        <f t="shared" si="25"/>
        <v>3187</v>
      </c>
      <c r="H41" s="132">
        <f>H39</f>
        <v>80.5</v>
      </c>
      <c r="I41" s="132" t="str">
        <f>VLOOKUP(D41,[29]MHI!$A:$F,COLUMN([29]MHI!$E$9),0)</f>
        <v>10</v>
      </c>
      <c r="J41" s="132" t="str">
        <f>VLOOKUP(D41,[29]MHI!$A:$F,COLUMN([29]MHI!$F$9),0)</f>
        <v>0</v>
      </c>
    </row>
    <row r="42" spans="1:10">
      <c r="A42" s="46" t="s">
        <v>5354</v>
      </c>
      <c r="C42" s="46" t="s">
        <v>5354</v>
      </c>
      <c r="D42" s="132"/>
      <c r="E42" s="133"/>
      <c r="F42" s="54">
        <v>2223</v>
      </c>
      <c r="G42" s="142"/>
      <c r="H42" s="132"/>
      <c r="I42" s="132"/>
      <c r="J42" s="132"/>
    </row>
    <row r="43" spans="1:10">
      <c r="A43" s="46" t="s">
        <v>5355</v>
      </c>
      <c r="C43" s="46" t="s">
        <v>5355</v>
      </c>
      <c r="D43" s="132" t="str">
        <f t="shared" ref="D43" si="28">_xlfn.CONCAT(C43," / ",C44)</f>
        <v>SRK100ZR-W / FDC100VNP-W</v>
      </c>
      <c r="E43" s="133">
        <v>381200</v>
      </c>
      <c r="F43" s="54">
        <v>1043</v>
      </c>
      <c r="G43" s="142">
        <f t="shared" si="25"/>
        <v>3138</v>
      </c>
      <c r="H43" s="132">
        <f>H41</f>
        <v>80.5</v>
      </c>
      <c r="I43" s="132" t="str">
        <f>VLOOKUP(D43,[29]MHI!$A:$F,COLUMN([29]MHI!$E$9),0)</f>
        <v>0</v>
      </c>
      <c r="J43" s="132" t="str">
        <f>VLOOKUP(D43,[29]MHI!$A:$F,COLUMN([29]MHI!$F$9),0)</f>
        <v>0</v>
      </c>
    </row>
    <row r="44" spans="1:10">
      <c r="A44" s="46" t="s">
        <v>5356</v>
      </c>
      <c r="C44" s="46" t="s">
        <v>5356</v>
      </c>
      <c r="D44" s="132"/>
      <c r="E44" s="133"/>
      <c r="F44" s="54">
        <v>2095</v>
      </c>
      <c r="G44" s="142"/>
      <c r="H44" s="132"/>
      <c r="I44" s="132"/>
      <c r="J44" s="132"/>
    </row>
    <row r="45" spans="1:10">
      <c r="A45" s="46" t="s">
        <v>5402</v>
      </c>
      <c r="C45" s="46" t="s">
        <v>5402</v>
      </c>
      <c r="D45" s="132" t="str">
        <f>_xlfn.CONCAT(C45," / ",C46)</f>
        <v>SRK100ZR-WF / FDC100VNP-W</v>
      </c>
      <c r="E45" s="133">
        <v>388000</v>
      </c>
      <c r="F45" s="54">
        <v>1096</v>
      </c>
      <c r="G45" s="142">
        <f t="shared" si="25"/>
        <v>3191</v>
      </c>
      <c r="H45" s="132">
        <f>H43</f>
        <v>80.5</v>
      </c>
      <c r="I45" s="132" t="str">
        <f>VLOOKUP(D45,[29]MHI!$A:$F,COLUMN([29]MHI!$E$9),0)</f>
        <v>В пути Больше 10 (17.04.2026)</v>
      </c>
      <c r="J45" s="132" t="str">
        <f>VLOOKUP(D45,[29]MHI!$A:$F,COLUMN([29]MHI!$F$9),0)</f>
        <v>0</v>
      </c>
    </row>
    <row r="46" spans="1:10">
      <c r="A46" s="46" t="s">
        <v>5356</v>
      </c>
      <c r="C46" s="46" t="s">
        <v>5356</v>
      </c>
      <c r="D46" s="132"/>
      <c r="E46" s="133"/>
      <c r="F46" s="54">
        <v>2095</v>
      </c>
      <c r="G46" s="142"/>
      <c r="H46" s="132"/>
      <c r="I46" s="132"/>
      <c r="J46" s="132"/>
    </row>
    <row r="47" spans="1:10" s="48" customFormat="1" ht="15" customHeight="1">
      <c r="A47" s="130" t="s">
        <v>5404</v>
      </c>
      <c r="B47" s="130"/>
      <c r="C47" s="130"/>
      <c r="D47" s="130"/>
      <c r="E47" s="130"/>
      <c r="F47" s="130"/>
      <c r="G47" s="130"/>
      <c r="H47" s="130"/>
      <c r="I47" s="130"/>
      <c r="J47" s="130"/>
    </row>
    <row r="48" spans="1:10">
      <c r="A48" s="46" t="s">
        <v>5357</v>
      </c>
      <c r="C48" s="46" t="s">
        <v>5357</v>
      </c>
      <c r="D48" s="132" t="str">
        <f t="shared" ref="D48" si="29">_xlfn.CONCAT(C48," / ",C49)</f>
        <v>SRK20ZS-WF / SRC20ZS-W</v>
      </c>
      <c r="E48" s="133">
        <v>122300</v>
      </c>
      <c r="F48" s="54">
        <v>320</v>
      </c>
      <c r="G48" s="142">
        <f t="shared" ref="G48:G54" si="30">F48+F49</f>
        <v>971</v>
      </c>
      <c r="H48" s="132">
        <f>H45</f>
        <v>80.5</v>
      </c>
      <c r="I48" s="132" t="str">
        <f>VLOOKUP(D48,[29]MHI!$A:$F,COLUMN([29]MHI!$E$9),0)</f>
        <v>В пути 15 (08.04.2026)</v>
      </c>
      <c r="J48" s="132" t="str">
        <f>VLOOKUP(D48,[29]MHI!$A:$F,COLUMN([29]MHI!$F$9),0)</f>
        <v>0</v>
      </c>
    </row>
    <row r="49" spans="1:10">
      <c r="A49" s="46" t="s">
        <v>5358</v>
      </c>
      <c r="C49" s="46" t="s">
        <v>5358</v>
      </c>
      <c r="D49" s="132"/>
      <c r="E49" s="133"/>
      <c r="F49" s="54">
        <v>651</v>
      </c>
      <c r="G49" s="142"/>
      <c r="H49" s="132"/>
      <c r="I49" s="132"/>
      <c r="J49" s="132"/>
    </row>
    <row r="50" spans="1:10">
      <c r="A50" s="46" t="s">
        <v>5359</v>
      </c>
      <c r="C50" s="46" t="s">
        <v>5359</v>
      </c>
      <c r="D50" s="132" t="str">
        <f t="shared" ref="D50" si="31">_xlfn.CONCAT(C50," / ",C51)</f>
        <v>SRK25ZS-WF / SRC25ZS-W2</v>
      </c>
      <c r="E50" s="133">
        <v>124100</v>
      </c>
      <c r="F50" s="54">
        <v>328</v>
      </c>
      <c r="G50" s="142">
        <f t="shared" si="30"/>
        <v>985</v>
      </c>
      <c r="H50" s="132">
        <f t="shared" ref="H50" si="32">H48</f>
        <v>80.5</v>
      </c>
      <c r="I50" s="132" t="str">
        <f>VLOOKUP(D50,[29]MHI!$A:$F,COLUMN([29]MHI!$E$9),0)</f>
        <v>В пути Больше 30 (17.04.2026)</v>
      </c>
      <c r="J50" s="132" t="str">
        <f>VLOOKUP(D50,[29]MHI!$A:$F,COLUMN([29]MHI!$F$9),0)</f>
        <v>0</v>
      </c>
    </row>
    <row r="51" spans="1:10">
      <c r="A51" s="46" t="s">
        <v>5360</v>
      </c>
      <c r="C51" s="46" t="s">
        <v>5360</v>
      </c>
      <c r="D51" s="132"/>
      <c r="E51" s="133"/>
      <c r="F51" s="54">
        <v>657</v>
      </c>
      <c r="G51" s="142"/>
      <c r="H51" s="132"/>
      <c r="I51" s="132"/>
      <c r="J51" s="132"/>
    </row>
    <row r="52" spans="1:10">
      <c r="A52" s="46" t="s">
        <v>5361</v>
      </c>
      <c r="C52" s="46" t="s">
        <v>5361</v>
      </c>
      <c r="D52" s="132" t="str">
        <f t="shared" ref="D52" si="33">_xlfn.CONCAT(C52," / ",C53)</f>
        <v>SRK35ZS-WF / SRC35ZS-W2</v>
      </c>
      <c r="E52" s="133">
        <v>139200</v>
      </c>
      <c r="F52" s="54">
        <v>366</v>
      </c>
      <c r="G52" s="142">
        <f t="shared" si="30"/>
        <v>1105</v>
      </c>
      <c r="H52" s="132">
        <f t="shared" ref="H52" si="34">H50</f>
        <v>80.5</v>
      </c>
      <c r="I52" s="132" t="str">
        <f>VLOOKUP(D52,[29]MHI!$A:$F,COLUMN([29]MHI!$E$9),0)</f>
        <v>В пути Больше 30 (17.04.2026)</v>
      </c>
      <c r="J52" s="132" t="str">
        <f>VLOOKUP(D52,[29]MHI!$A:$F,COLUMN([29]MHI!$F$9),0)</f>
        <v>0</v>
      </c>
    </row>
    <row r="53" spans="1:10">
      <c r="A53" s="46" t="s">
        <v>5362</v>
      </c>
      <c r="C53" s="46" t="s">
        <v>5362</v>
      </c>
      <c r="D53" s="132"/>
      <c r="E53" s="133"/>
      <c r="F53" s="54">
        <v>739</v>
      </c>
      <c r="G53" s="142"/>
      <c r="H53" s="132"/>
      <c r="I53" s="132"/>
      <c r="J53" s="132"/>
    </row>
    <row r="54" spans="1:10">
      <c r="A54" s="46" t="s">
        <v>5363</v>
      </c>
      <c r="C54" s="46" t="s">
        <v>5363</v>
      </c>
      <c r="D54" s="132" t="str">
        <f t="shared" ref="D54" si="35">_xlfn.CONCAT(C54," / ",C55)</f>
        <v>SRK50ZS-WF / SRC50ZS-W</v>
      </c>
      <c r="E54" s="133">
        <v>196300</v>
      </c>
      <c r="F54" s="54">
        <v>508</v>
      </c>
      <c r="G54" s="142">
        <f t="shared" si="30"/>
        <v>1558</v>
      </c>
      <c r="H54" s="132">
        <f t="shared" ref="H54" si="36">H52</f>
        <v>80.5</v>
      </c>
      <c r="I54" s="132" t="str">
        <f>VLOOKUP(D54,[29]MHI!$A:$F,COLUMN([29]MHI!$E$9),0)</f>
        <v>В пути Больше 15 (08.04.2026)</v>
      </c>
      <c r="J54" s="132" t="str">
        <f>VLOOKUP(D54,[29]MHI!$A:$F,COLUMN([29]MHI!$F$9),0)</f>
        <v>0</v>
      </c>
    </row>
    <row r="55" spans="1:10">
      <c r="A55" s="46" t="s">
        <v>5364</v>
      </c>
      <c r="C55" s="46" t="s">
        <v>5364</v>
      </c>
      <c r="D55" s="132"/>
      <c r="E55" s="133"/>
      <c r="F55" s="54">
        <v>1050</v>
      </c>
      <c r="G55" s="142"/>
      <c r="H55" s="132"/>
      <c r="I55" s="132"/>
      <c r="J55" s="132"/>
    </row>
    <row r="56" spans="1:10" s="48" customFormat="1" ht="15" customHeight="1">
      <c r="A56" s="130" t="s">
        <v>5403</v>
      </c>
      <c r="B56" s="130"/>
      <c r="C56" s="130"/>
      <c r="D56" s="130"/>
      <c r="E56" s="130"/>
      <c r="F56" s="130"/>
      <c r="G56" s="130"/>
      <c r="H56" s="130"/>
      <c r="I56" s="130"/>
      <c r="J56" s="130"/>
    </row>
    <row r="57" spans="1:10">
      <c r="A57" s="46" t="s">
        <v>5365</v>
      </c>
      <c r="C57" s="46" t="s">
        <v>5365</v>
      </c>
      <c r="D57" s="132" t="str">
        <f t="shared" ref="D57" si="37">_xlfn.CONCAT(C57," / ",C58)</f>
        <v>SRK20ZS-W / SRC20ZS-W</v>
      </c>
      <c r="E57" s="133">
        <v>116400</v>
      </c>
      <c r="F57" s="54">
        <v>273</v>
      </c>
      <c r="G57" s="142">
        <f t="shared" ref="G57:G63" si="38">F57+F58</f>
        <v>924</v>
      </c>
      <c r="H57" s="132">
        <f>H54</f>
        <v>80.5</v>
      </c>
      <c r="I57" s="132" t="str">
        <f>VLOOKUP(D57,[29]MHI!$A:$F,COLUMN([29]MHI!$E$9),0)</f>
        <v>0</v>
      </c>
      <c r="J57" s="132" t="str">
        <f>VLOOKUP(D57,[29]MHI!$A:$F,COLUMN([29]MHI!$F$9),0)</f>
        <v>0</v>
      </c>
    </row>
    <row r="58" spans="1:10">
      <c r="A58" s="46" t="s">
        <v>5358</v>
      </c>
      <c r="C58" s="46" t="s">
        <v>5358</v>
      </c>
      <c r="D58" s="132"/>
      <c r="E58" s="133"/>
      <c r="F58" s="54">
        <v>651</v>
      </c>
      <c r="G58" s="142"/>
      <c r="H58" s="132"/>
      <c r="I58" s="132"/>
      <c r="J58" s="132"/>
    </row>
    <row r="59" spans="1:10">
      <c r="A59" s="46" t="s">
        <v>5366</v>
      </c>
      <c r="C59" s="46" t="s">
        <v>5366</v>
      </c>
      <c r="D59" s="132" t="str">
        <f>_xlfn.CONCAT(C59," / ",C60)</f>
        <v>SRK25ZS-W / SRC25ZS-W</v>
      </c>
      <c r="E59" s="133">
        <v>117700</v>
      </c>
      <c r="F59" s="54">
        <v>277</v>
      </c>
      <c r="G59" s="142">
        <f t="shared" si="38"/>
        <v>934</v>
      </c>
      <c r="H59" s="132">
        <f t="shared" ref="H59" si="39">H57</f>
        <v>80.5</v>
      </c>
      <c r="I59" s="132" t="str">
        <f>VLOOKUP(D59,[29]MHI!$A:$F,COLUMN([29]MHI!$E$9),0)</f>
        <v>15</v>
      </c>
      <c r="J59" s="132" t="str">
        <f>VLOOKUP(D59,[29]MHI!$A:$F,COLUMN([29]MHI!$F$9),0)</f>
        <v>2</v>
      </c>
    </row>
    <row r="60" spans="1:10">
      <c r="A60" s="46" t="s">
        <v>5360</v>
      </c>
      <c r="C60" s="46" t="s">
        <v>5397</v>
      </c>
      <c r="D60" s="132"/>
      <c r="E60" s="133"/>
      <c r="F60" s="54">
        <v>657</v>
      </c>
      <c r="G60" s="142"/>
      <c r="H60" s="132"/>
      <c r="I60" s="132"/>
      <c r="J60" s="132"/>
    </row>
    <row r="61" spans="1:10">
      <c r="A61" s="46" t="s">
        <v>5367</v>
      </c>
      <c r="C61" s="46" t="s">
        <v>5367</v>
      </c>
      <c r="D61" s="132" t="str">
        <f t="shared" ref="D61" si="40">_xlfn.CONCAT(C61," / ",C62)</f>
        <v>SRK35ZS-W / SRC35ZS-W</v>
      </c>
      <c r="E61" s="133">
        <v>132000</v>
      </c>
      <c r="F61" s="54">
        <v>309</v>
      </c>
      <c r="G61" s="142">
        <f t="shared" si="38"/>
        <v>1048</v>
      </c>
      <c r="H61" s="132">
        <f t="shared" ref="H61" si="41">H59</f>
        <v>80.5</v>
      </c>
      <c r="I61" s="132" t="str">
        <f>VLOOKUP(D61,[29]MHI!$A:$F,COLUMN([29]MHI!$E$9),0)</f>
        <v>0</v>
      </c>
      <c r="J61" s="132" t="str">
        <f>VLOOKUP(D61,[29]MHI!$A:$F,COLUMN([29]MHI!$F$9),0)</f>
        <v>0</v>
      </c>
    </row>
    <row r="62" spans="1:10">
      <c r="A62" s="46" t="s">
        <v>5362</v>
      </c>
      <c r="C62" s="46" t="s">
        <v>5398</v>
      </c>
      <c r="D62" s="132"/>
      <c r="E62" s="133"/>
      <c r="F62" s="54">
        <v>739</v>
      </c>
      <c r="G62" s="142"/>
      <c r="H62" s="132"/>
      <c r="I62" s="132"/>
      <c r="J62" s="132"/>
    </row>
    <row r="63" spans="1:10">
      <c r="A63" s="46" t="s">
        <v>5368</v>
      </c>
      <c r="C63" s="46" t="s">
        <v>5368</v>
      </c>
      <c r="D63" s="132" t="str">
        <f t="shared" ref="D63" si="42">_xlfn.CONCAT(C63," / ",C64)</f>
        <v>SRK50ZS-W / SRC50ZS-W</v>
      </c>
      <c r="E63" s="133">
        <v>186500</v>
      </c>
      <c r="F63" s="54">
        <v>430</v>
      </c>
      <c r="G63" s="142">
        <f t="shared" si="38"/>
        <v>1480</v>
      </c>
      <c r="H63" s="132">
        <f t="shared" ref="H63" si="43">H61</f>
        <v>80.5</v>
      </c>
      <c r="I63" s="132" t="str">
        <f>VLOOKUP(D63,[29]MHI!$A:$F,COLUMN([29]MHI!$E$9),0)</f>
        <v>0</v>
      </c>
      <c r="J63" s="132" t="str">
        <f>VLOOKUP(D63,[29]MHI!$A:$F,COLUMN([29]MHI!$F$9),0)</f>
        <v>1</v>
      </c>
    </row>
    <row r="64" spans="1:10">
      <c r="A64" s="46" t="s">
        <v>5364</v>
      </c>
      <c r="C64" s="46" t="s">
        <v>5364</v>
      </c>
      <c r="D64" s="132"/>
      <c r="E64" s="133"/>
      <c r="F64" s="54">
        <v>1050</v>
      </c>
      <c r="G64" s="142"/>
      <c r="H64" s="132"/>
      <c r="I64" s="132"/>
      <c r="J64" s="132"/>
    </row>
    <row r="65" spans="1:10" s="48" customFormat="1" ht="15" customHeight="1">
      <c r="A65" s="130" t="s">
        <v>5405</v>
      </c>
      <c r="B65" s="130"/>
      <c r="C65" s="130"/>
      <c r="D65" s="130"/>
      <c r="E65" s="130"/>
      <c r="F65" s="130"/>
      <c r="G65" s="130"/>
      <c r="H65" s="130"/>
      <c r="I65" s="130"/>
      <c r="J65" s="130"/>
    </row>
    <row r="66" spans="1:10">
      <c r="A66" s="46" t="s">
        <v>5369</v>
      </c>
      <c r="C66" s="46" t="s">
        <v>5369</v>
      </c>
      <c r="D66" s="132" t="str">
        <f t="shared" ref="D66" si="44">_xlfn.CONCAT(C66," / ",C67)</f>
        <v>SRK20ZS-WFB / SRC20ZS-W</v>
      </c>
      <c r="E66" s="133">
        <v>143500</v>
      </c>
      <c r="F66" s="54">
        <v>488</v>
      </c>
      <c r="G66" s="142">
        <f t="shared" ref="G66:G72" si="45">F66+F67</f>
        <v>1139</v>
      </c>
      <c r="H66" s="132">
        <f>H63</f>
        <v>80.5</v>
      </c>
      <c r="I66" s="132" t="str">
        <f>VLOOKUP(D66,[29]MHI!$A:$F,COLUMN([29]MHI!$E$9),0)</f>
        <v>В пути 13 (17.04.2026)</v>
      </c>
      <c r="J66" s="132" t="str">
        <f>VLOOKUP(D66,[29]MHI!$A:$F,COLUMN([29]MHI!$F$9),0)</f>
        <v>0</v>
      </c>
    </row>
    <row r="67" spans="1:10">
      <c r="A67" s="46" t="s">
        <v>5358</v>
      </c>
      <c r="C67" s="46" t="s">
        <v>5358</v>
      </c>
      <c r="D67" s="132"/>
      <c r="E67" s="133"/>
      <c r="F67" s="54">
        <v>651</v>
      </c>
      <c r="G67" s="142"/>
      <c r="H67" s="132"/>
      <c r="I67" s="132"/>
      <c r="J67" s="132"/>
    </row>
    <row r="68" spans="1:10">
      <c r="A68" s="46" t="s">
        <v>5370</v>
      </c>
      <c r="C68" s="46" t="s">
        <v>5370</v>
      </c>
      <c r="D68" s="132" t="str">
        <f t="shared" ref="D68" si="46">_xlfn.CONCAT(C68," / ",C69)</f>
        <v>SRK25ZS-WFB / SRC25ZS-W2</v>
      </c>
      <c r="E68" s="133">
        <v>153100</v>
      </c>
      <c r="F68" s="54">
        <v>558</v>
      </c>
      <c r="G68" s="142">
        <f t="shared" si="45"/>
        <v>1215</v>
      </c>
      <c r="H68" s="132">
        <f t="shared" ref="H68" si="47">H66</f>
        <v>80.5</v>
      </c>
      <c r="I68" s="132" t="str">
        <f>VLOOKUP(D68,[29]MHI!$A:$F,COLUMN([29]MHI!$E$9),0)</f>
        <v>В пути 14 (17.04.2026)</v>
      </c>
      <c r="J68" s="132" t="str">
        <f>VLOOKUP(D68,[29]MHI!$A:$F,COLUMN([29]MHI!$F$9),0)</f>
        <v>0</v>
      </c>
    </row>
    <row r="69" spans="1:10">
      <c r="A69" s="46" t="s">
        <v>5360</v>
      </c>
      <c r="C69" s="46" t="s">
        <v>5360</v>
      </c>
      <c r="D69" s="132"/>
      <c r="E69" s="133"/>
      <c r="F69" s="54">
        <v>657</v>
      </c>
      <c r="G69" s="142"/>
      <c r="H69" s="132"/>
      <c r="I69" s="132"/>
      <c r="J69" s="132"/>
    </row>
    <row r="70" spans="1:10">
      <c r="A70" s="46" t="s">
        <v>5371</v>
      </c>
      <c r="C70" s="46" t="s">
        <v>5371</v>
      </c>
      <c r="D70" s="132" t="str">
        <f t="shared" ref="D70" si="48">_xlfn.CONCAT(C70," / ",C71)</f>
        <v>SRK35ZS-WFB / SRC35ZS-W2</v>
      </c>
      <c r="E70" s="133">
        <v>166900</v>
      </c>
      <c r="F70" s="54">
        <v>586</v>
      </c>
      <c r="G70" s="142">
        <f t="shared" si="45"/>
        <v>1325</v>
      </c>
      <c r="H70" s="132">
        <f t="shared" ref="H70" si="49">H68</f>
        <v>80.5</v>
      </c>
      <c r="I70" s="132" t="str">
        <f>VLOOKUP(D70,[29]MHI!$A:$F,COLUMN([29]MHI!$E$9),0)</f>
        <v>В пути 8 (17.04.2026)</v>
      </c>
      <c r="J70" s="132" t="str">
        <f>VLOOKUP(D70,[29]MHI!$A:$F,COLUMN([29]MHI!$F$9),0)</f>
        <v>0</v>
      </c>
    </row>
    <row r="71" spans="1:10">
      <c r="A71" s="46" t="s">
        <v>5362</v>
      </c>
      <c r="C71" s="46" t="s">
        <v>5362</v>
      </c>
      <c r="D71" s="132"/>
      <c r="E71" s="133"/>
      <c r="F71" s="54">
        <v>739</v>
      </c>
      <c r="G71" s="142"/>
      <c r="H71" s="132"/>
      <c r="I71" s="132"/>
      <c r="J71" s="132"/>
    </row>
    <row r="72" spans="1:10">
      <c r="A72" s="46" t="s">
        <v>5372</v>
      </c>
      <c r="C72" s="46" t="s">
        <v>5372</v>
      </c>
      <c r="D72" s="132" t="str">
        <f t="shared" ref="D72" si="50">_xlfn.CONCAT(C72," / ",C73)</f>
        <v>SRK50ZS-WFB / SRC50ZS-W</v>
      </c>
      <c r="E72" s="133">
        <v>225900</v>
      </c>
      <c r="F72" s="54">
        <v>743</v>
      </c>
      <c r="G72" s="142">
        <f t="shared" si="45"/>
        <v>1793</v>
      </c>
      <c r="H72" s="132">
        <f t="shared" ref="H72" si="51">H70</f>
        <v>80.5</v>
      </c>
      <c r="I72" s="132" t="str">
        <f>VLOOKUP(D72,[29]MHI!$A:$F,COLUMN([29]MHI!$E$9),0)</f>
        <v>В пути 3 (17.04.2026)</v>
      </c>
      <c r="J72" s="132" t="str">
        <f>VLOOKUP(D72,[29]MHI!$A:$F,COLUMN([29]MHI!$F$9),0)</f>
        <v>0</v>
      </c>
    </row>
    <row r="73" spans="1:10">
      <c r="A73" s="46" t="s">
        <v>5364</v>
      </c>
      <c r="C73" s="46" t="s">
        <v>5364</v>
      </c>
      <c r="D73" s="132"/>
      <c r="E73" s="133"/>
      <c r="F73" s="54">
        <v>1050</v>
      </c>
      <c r="G73" s="142"/>
      <c r="H73" s="132"/>
      <c r="I73" s="132"/>
      <c r="J73" s="132"/>
    </row>
    <row r="74" spans="1:10" s="48" customFormat="1" ht="15" customHeight="1">
      <c r="A74" s="130" t="s">
        <v>5407</v>
      </c>
      <c r="B74" s="130"/>
      <c r="C74" s="130"/>
      <c r="D74" s="130"/>
      <c r="E74" s="130"/>
      <c r="F74" s="130"/>
      <c r="G74" s="130"/>
      <c r="H74" s="130"/>
      <c r="I74" s="130"/>
      <c r="J74" s="130"/>
    </row>
    <row r="75" spans="1:10">
      <c r="A75" s="46" t="s">
        <v>5373</v>
      </c>
      <c r="C75" s="46" t="s">
        <v>5373</v>
      </c>
      <c r="D75" s="132" t="str">
        <f t="shared" ref="D75" si="52">_xlfn.CONCAT(C75," / ",C76)</f>
        <v>SRK20ZS-WFT / SRC20ZS-W</v>
      </c>
      <c r="E75" s="133">
        <v>155700</v>
      </c>
      <c r="F75" s="54">
        <v>585</v>
      </c>
      <c r="G75" s="142">
        <f t="shared" ref="G75:G81" si="53">F75+F76</f>
        <v>1236</v>
      </c>
      <c r="H75" s="132">
        <f>H72</f>
        <v>80.5</v>
      </c>
      <c r="I75" s="132" t="str">
        <f>VLOOKUP(D75,[29]MHI!$A:$F,COLUMN([29]MHI!$E$9),0)</f>
        <v>В пути 3 (17.04.2026)</v>
      </c>
      <c r="J75" s="132" t="str">
        <f>VLOOKUP(D75,[29]MHI!$A:$F,COLUMN([29]MHI!$F$9),0)</f>
        <v>0</v>
      </c>
    </row>
    <row r="76" spans="1:10">
      <c r="A76" s="46" t="s">
        <v>5358</v>
      </c>
      <c r="C76" s="46" t="s">
        <v>5358</v>
      </c>
      <c r="D76" s="132"/>
      <c r="E76" s="133"/>
      <c r="F76" s="54">
        <v>651</v>
      </c>
      <c r="G76" s="142"/>
      <c r="H76" s="132"/>
      <c r="I76" s="132"/>
      <c r="J76" s="132"/>
    </row>
    <row r="77" spans="1:10">
      <c r="A77" s="46" t="s">
        <v>5374</v>
      </c>
      <c r="C77" s="46" t="s">
        <v>5374</v>
      </c>
      <c r="D77" s="132" t="str">
        <f t="shared" ref="D77" si="54">_xlfn.CONCAT(C77," / ",C78)</f>
        <v>SRK25ZS-WFT / SRC25ZS-W2</v>
      </c>
      <c r="E77" s="133">
        <v>157600</v>
      </c>
      <c r="F77" s="54">
        <v>594</v>
      </c>
      <c r="G77" s="142">
        <f t="shared" si="53"/>
        <v>1251</v>
      </c>
      <c r="H77" s="132">
        <f t="shared" ref="H77" si="55">H75</f>
        <v>80.5</v>
      </c>
      <c r="I77" s="132" t="str">
        <f>VLOOKUP(D77,[29]MHI!$A:$F,COLUMN([29]MHI!$E$9),0)</f>
        <v>В пути 29 (17.04.2026)</v>
      </c>
      <c r="J77" s="132" t="str">
        <f>VLOOKUP(D77,[29]MHI!$A:$F,COLUMN([29]MHI!$F$9),0)</f>
        <v>0</v>
      </c>
    </row>
    <row r="78" spans="1:10">
      <c r="A78" s="46" t="s">
        <v>5360</v>
      </c>
      <c r="C78" s="46" t="s">
        <v>5360</v>
      </c>
      <c r="D78" s="132"/>
      <c r="E78" s="133"/>
      <c r="F78" s="54">
        <v>657</v>
      </c>
      <c r="G78" s="142"/>
      <c r="H78" s="132"/>
      <c r="I78" s="132"/>
      <c r="J78" s="132"/>
    </row>
    <row r="79" spans="1:10">
      <c r="A79" s="46" t="s">
        <v>5375</v>
      </c>
      <c r="C79" s="46" t="s">
        <v>5375</v>
      </c>
      <c r="D79" s="132" t="str">
        <f t="shared" ref="D79" si="56">_xlfn.CONCAT(C79," / ",C80)</f>
        <v>SRK35ZS-WFT / SRC35ZS-W2</v>
      </c>
      <c r="E79" s="133">
        <v>167900</v>
      </c>
      <c r="F79" s="54">
        <v>594</v>
      </c>
      <c r="G79" s="142">
        <f t="shared" si="53"/>
        <v>1333</v>
      </c>
      <c r="H79" s="132">
        <f t="shared" ref="H79" si="57">H77</f>
        <v>80.5</v>
      </c>
      <c r="I79" s="132" t="str">
        <f>VLOOKUP(D79,[29]MHI!$A:$F,COLUMN([29]MHI!$E$9),0)</f>
        <v>В пути 16 (17.04.2026)</v>
      </c>
      <c r="J79" s="132" t="str">
        <f>VLOOKUP(D79,[29]MHI!$A:$F,COLUMN([29]MHI!$F$9),0)</f>
        <v>0</v>
      </c>
    </row>
    <row r="80" spans="1:10">
      <c r="A80" s="46" t="s">
        <v>5362</v>
      </c>
      <c r="C80" s="46" t="s">
        <v>5362</v>
      </c>
      <c r="D80" s="132"/>
      <c r="E80" s="133"/>
      <c r="F80" s="54">
        <v>739</v>
      </c>
      <c r="G80" s="142"/>
      <c r="H80" s="132"/>
      <c r="I80" s="132"/>
      <c r="J80" s="132"/>
    </row>
    <row r="81" spans="1:10">
      <c r="A81" s="46" t="s">
        <v>5376</v>
      </c>
      <c r="C81" s="46" t="s">
        <v>5376</v>
      </c>
      <c r="D81" s="132" t="str">
        <f t="shared" ref="D81" si="58">_xlfn.CONCAT(C81," / ",C82)</f>
        <v>SRK50ZS-WFT / SRC50ZS-W</v>
      </c>
      <c r="E81" s="133">
        <v>227200</v>
      </c>
      <c r="F81" s="54">
        <v>753</v>
      </c>
      <c r="G81" s="142">
        <f t="shared" si="53"/>
        <v>1803</v>
      </c>
      <c r="H81" s="132">
        <f t="shared" ref="H81" si="59">H79</f>
        <v>80.5</v>
      </c>
      <c r="I81" s="132" t="str">
        <f>VLOOKUP(D81,[29]MHI!$A:$F,COLUMN([29]MHI!$E$9),0)</f>
        <v>В пути Больше 15 (17.04.2026)</v>
      </c>
      <c r="J81" s="132" t="str">
        <f>VLOOKUP(D81,[29]MHI!$A:$F,COLUMN([29]MHI!$F$9),0)</f>
        <v>0</v>
      </c>
    </row>
    <row r="82" spans="1:10">
      <c r="A82" s="46" t="s">
        <v>5364</v>
      </c>
      <c r="C82" s="46" t="s">
        <v>5364</v>
      </c>
      <c r="D82" s="132"/>
      <c r="E82" s="133"/>
      <c r="F82" s="54">
        <v>1050</v>
      </c>
      <c r="G82" s="142"/>
      <c r="H82" s="132"/>
      <c r="I82" s="132"/>
      <c r="J82" s="132"/>
    </row>
    <row r="83" spans="1:10" s="48" customFormat="1" ht="15" customHeight="1">
      <c r="A83" s="130" t="s">
        <v>5406</v>
      </c>
      <c r="B83" s="130"/>
      <c r="C83" s="130"/>
      <c r="D83" s="130"/>
      <c r="E83" s="130"/>
      <c r="F83" s="130"/>
      <c r="G83" s="130"/>
      <c r="H83" s="130"/>
      <c r="I83" s="130"/>
      <c r="J83" s="130"/>
    </row>
    <row r="84" spans="1:10">
      <c r="A84" s="46" t="s">
        <v>5377</v>
      </c>
      <c r="C84" s="46" t="s">
        <v>5377</v>
      </c>
      <c r="D84" s="132" t="str">
        <f t="shared" ref="D84" si="60">_xlfn.CONCAT(C84," / ",C85)</f>
        <v>SRK20ZS-WT / SRC20ZS-W</v>
      </c>
      <c r="E84" s="133">
        <v>141700</v>
      </c>
      <c r="F84" s="54">
        <v>474</v>
      </c>
      <c r="G84" s="142">
        <f t="shared" ref="G84:G86" si="61">F84+F85</f>
        <v>1125</v>
      </c>
      <c r="H84" s="132">
        <f>H81</f>
        <v>80.5</v>
      </c>
      <c r="I84" s="132" t="str">
        <f>VLOOKUP(D84,[29]MHI!$A:$F,COLUMN([29]MHI!$E$9),0)</f>
        <v>0</v>
      </c>
      <c r="J84" s="132" t="str">
        <f>VLOOKUP(D84,[29]MHI!$A:$F,COLUMN([29]MHI!$F$9),0)</f>
        <v>0</v>
      </c>
    </row>
    <row r="85" spans="1:10">
      <c r="A85" s="46" t="s">
        <v>5358</v>
      </c>
      <c r="C85" s="46" t="s">
        <v>5358</v>
      </c>
      <c r="D85" s="132"/>
      <c r="E85" s="133"/>
      <c r="F85" s="54">
        <v>651</v>
      </c>
      <c r="G85" s="142"/>
      <c r="H85" s="132"/>
      <c r="I85" s="132"/>
      <c r="J85" s="132"/>
    </row>
    <row r="86" spans="1:10">
      <c r="A86" s="46" t="s">
        <v>5378</v>
      </c>
      <c r="C86" s="46" t="s">
        <v>5378</v>
      </c>
      <c r="D86" s="132" t="str">
        <f>_xlfn.CONCAT(C86," / ",C87)</f>
        <v>SRK25ZS-WT / SRC25ZS-W</v>
      </c>
      <c r="E86" s="133">
        <v>145500</v>
      </c>
      <c r="F86" s="54">
        <v>498</v>
      </c>
      <c r="G86" s="142">
        <f t="shared" si="61"/>
        <v>1155</v>
      </c>
      <c r="H86" s="132">
        <f t="shared" ref="H86" si="62">H84</f>
        <v>80.5</v>
      </c>
      <c r="I86" s="132" t="str">
        <f>VLOOKUP(D86,[29]MHI!$A:$F,COLUMN([29]MHI!$E$9),0)</f>
        <v>0</v>
      </c>
      <c r="J86" s="132" t="str">
        <f>VLOOKUP(D86,[29]MHI!$A:$F,COLUMN([29]MHI!$F$9),0)</f>
        <v>0</v>
      </c>
    </row>
    <row r="87" spans="1:10">
      <c r="A87" s="46" t="s">
        <v>5397</v>
      </c>
      <c r="C87" s="46" t="s">
        <v>5397</v>
      </c>
      <c r="D87" s="132"/>
      <c r="E87" s="133"/>
      <c r="F87" s="54">
        <v>657</v>
      </c>
      <c r="G87" s="142"/>
      <c r="H87" s="132"/>
      <c r="I87" s="132"/>
      <c r="J87" s="132"/>
    </row>
    <row r="88" spans="1:10" s="48" customFormat="1" ht="15" customHeight="1">
      <c r="A88" s="130" t="s">
        <v>5408</v>
      </c>
      <c r="B88" s="130"/>
      <c r="C88" s="130"/>
      <c r="D88" s="130"/>
      <c r="E88" s="130"/>
      <c r="F88" s="130"/>
      <c r="G88" s="130"/>
      <c r="H88" s="130"/>
      <c r="I88" s="130"/>
      <c r="J88" s="130"/>
    </row>
    <row r="89" spans="1:10">
      <c r="A89" s="46" t="s">
        <v>5379</v>
      </c>
      <c r="C89" s="46" t="s">
        <v>5379</v>
      </c>
      <c r="D89" s="132" t="str">
        <f t="shared" ref="D89" si="63">_xlfn.CONCAT(C89," / ",C90)</f>
        <v>SRK20ZTL-W / SRC20ZTL-W</v>
      </c>
      <c r="E89" s="133">
        <v>91700</v>
      </c>
      <c r="F89" s="54">
        <v>231</v>
      </c>
      <c r="G89" s="142">
        <f t="shared" ref="G89:G99" si="64">F89+F90</f>
        <v>772</v>
      </c>
      <c r="H89" s="132">
        <f>H86</f>
        <v>80.5</v>
      </c>
      <c r="I89" s="132" t="str">
        <f>VLOOKUP(D89,[29]MHI!$A:$F,COLUMN([29]MHI!$E$9),0)</f>
        <v>В пути Больше 30 (08.04.2026)</v>
      </c>
      <c r="J89" s="132" t="str">
        <f>VLOOKUP(D89,[29]MHI!$A:$F,COLUMN([29]MHI!$F$9),0)</f>
        <v>0</v>
      </c>
    </row>
    <row r="90" spans="1:10">
      <c r="A90" s="46" t="s">
        <v>5380</v>
      </c>
      <c r="C90" s="46" t="s">
        <v>5380</v>
      </c>
      <c r="D90" s="132"/>
      <c r="E90" s="133"/>
      <c r="F90" s="54">
        <v>541</v>
      </c>
      <c r="G90" s="142"/>
      <c r="H90" s="132"/>
      <c r="I90" s="132"/>
      <c r="J90" s="132"/>
    </row>
    <row r="91" spans="1:10">
      <c r="A91" s="46" t="s">
        <v>5381</v>
      </c>
      <c r="C91" s="46" t="s">
        <v>5381</v>
      </c>
      <c r="D91" s="132" t="str">
        <f t="shared" ref="D91" si="65">_xlfn.CONCAT(C91," / ",C92)</f>
        <v>SRK25ZTL-W / SRC25ZTL-W</v>
      </c>
      <c r="E91" s="133">
        <v>94200</v>
      </c>
      <c r="F91" s="54">
        <v>238</v>
      </c>
      <c r="G91" s="142">
        <f t="shared" si="64"/>
        <v>793</v>
      </c>
      <c r="H91" s="132">
        <f t="shared" ref="H91" si="66">H89</f>
        <v>80.5</v>
      </c>
      <c r="I91" s="132" t="str">
        <f>VLOOKUP(D91,[29]MHI!$A:$F,COLUMN([29]MHI!$E$9),0)</f>
        <v>В пути Больше 30 (08.04.2026)</v>
      </c>
      <c r="J91" s="132" t="str">
        <f>VLOOKUP(D91,[29]MHI!$A:$F,COLUMN([29]MHI!$F$9),0)</f>
        <v>0</v>
      </c>
    </row>
    <row r="92" spans="1:10">
      <c r="A92" s="46" t="s">
        <v>5382</v>
      </c>
      <c r="C92" s="46" t="s">
        <v>5382</v>
      </c>
      <c r="D92" s="132"/>
      <c r="E92" s="133"/>
      <c r="F92" s="54">
        <v>555</v>
      </c>
      <c r="G92" s="142"/>
      <c r="H92" s="132"/>
      <c r="I92" s="132"/>
      <c r="J92" s="132"/>
    </row>
    <row r="93" spans="1:10">
      <c r="A93" s="46" t="s">
        <v>5383</v>
      </c>
      <c r="C93" s="46" t="s">
        <v>5383</v>
      </c>
      <c r="D93" s="132" t="str">
        <f t="shared" ref="D93" si="67">_xlfn.CONCAT(C93," / ",C94)</f>
        <v>SRK35ZTL-W / SRC35ZTL-W</v>
      </c>
      <c r="E93" s="133">
        <v>105600</v>
      </c>
      <c r="F93" s="54">
        <v>267</v>
      </c>
      <c r="G93" s="142">
        <f t="shared" si="64"/>
        <v>889</v>
      </c>
      <c r="H93" s="132">
        <f t="shared" ref="H93" si="68">H91</f>
        <v>80.5</v>
      </c>
      <c r="I93" s="132" t="str">
        <f>VLOOKUP(D93,[29]MHI!$A:$F,COLUMN([29]MHI!$E$9),0)</f>
        <v>Больше 30</v>
      </c>
      <c r="J93" s="132" t="str">
        <f>VLOOKUP(D93,[29]MHI!$A:$F,COLUMN([29]MHI!$F$9),0)</f>
        <v>0</v>
      </c>
    </row>
    <row r="94" spans="1:10">
      <c r="A94" s="46" t="s">
        <v>5384</v>
      </c>
      <c r="C94" s="46" t="s">
        <v>5384</v>
      </c>
      <c r="D94" s="132"/>
      <c r="E94" s="133"/>
      <c r="F94" s="54">
        <v>622</v>
      </c>
      <c r="G94" s="142"/>
      <c r="H94" s="132"/>
      <c r="I94" s="132"/>
      <c r="J94" s="132"/>
    </row>
    <row r="95" spans="1:10">
      <c r="A95" s="46" t="s">
        <v>5385</v>
      </c>
      <c r="C95" s="46" t="s">
        <v>5385</v>
      </c>
      <c r="D95" s="132" t="str">
        <f t="shared" ref="D95" si="69">_xlfn.CONCAT(C95," / ",C96)</f>
        <v>SRK50ZTL-W / SRC50ZTL-W</v>
      </c>
      <c r="E95" s="133">
        <v>146600</v>
      </c>
      <c r="F95" s="54">
        <v>376</v>
      </c>
      <c r="G95" s="142">
        <f t="shared" si="64"/>
        <v>1253</v>
      </c>
      <c r="H95" s="132">
        <f t="shared" ref="H95" si="70">H93</f>
        <v>80.5</v>
      </c>
      <c r="I95" s="132" t="str">
        <f>VLOOKUP(D95,[29]MHI!$A:$F,COLUMN([29]MHI!$E$9),0)</f>
        <v>8</v>
      </c>
      <c r="J95" s="132" t="str">
        <f>VLOOKUP(D95,[29]MHI!$A:$F,COLUMN([29]MHI!$F$9),0)</f>
        <v>0</v>
      </c>
    </row>
    <row r="96" spans="1:10">
      <c r="A96" s="46" t="s">
        <v>5386</v>
      </c>
      <c r="C96" s="46" t="s">
        <v>5386</v>
      </c>
      <c r="D96" s="132"/>
      <c r="E96" s="133"/>
      <c r="F96" s="54">
        <v>877</v>
      </c>
      <c r="G96" s="142"/>
      <c r="H96" s="132"/>
      <c r="I96" s="132"/>
      <c r="J96" s="132"/>
    </row>
    <row r="97" spans="1:10">
      <c r="A97" s="46" t="s">
        <v>5387</v>
      </c>
      <c r="C97" s="46" t="s">
        <v>5387</v>
      </c>
      <c r="D97" s="132" t="str">
        <f t="shared" ref="D97" si="71">_xlfn.CONCAT(C97," / ",C98)</f>
        <v>SRK63ZTL-W / SRC63ZTL-W</v>
      </c>
      <c r="E97" s="133">
        <v>184000</v>
      </c>
      <c r="F97" s="54">
        <v>472</v>
      </c>
      <c r="G97" s="142">
        <f t="shared" si="64"/>
        <v>1573</v>
      </c>
      <c r="H97" s="132">
        <f t="shared" ref="H97" si="72">H95</f>
        <v>80.5</v>
      </c>
      <c r="I97" s="132" t="str">
        <f>VLOOKUP(D97,[29]MHI!$A:$F,COLUMN([29]MHI!$E$9),0)</f>
        <v>8</v>
      </c>
      <c r="J97" s="132" t="str">
        <f>VLOOKUP(D97,[29]MHI!$A:$F,COLUMN([29]MHI!$F$9),0)</f>
        <v>0</v>
      </c>
    </row>
    <row r="98" spans="1:10">
      <c r="A98" s="46" t="s">
        <v>5388</v>
      </c>
      <c r="C98" s="46" t="s">
        <v>5388</v>
      </c>
      <c r="D98" s="132"/>
      <c r="E98" s="133"/>
      <c r="F98" s="54">
        <v>1101</v>
      </c>
      <c r="G98" s="142"/>
      <c r="H98" s="132"/>
      <c r="I98" s="132"/>
      <c r="J98" s="132"/>
    </row>
    <row r="99" spans="1:10">
      <c r="A99" s="46" t="s">
        <v>5389</v>
      </c>
      <c r="C99" s="46" t="s">
        <v>5389</v>
      </c>
      <c r="D99" s="132" t="str">
        <f t="shared" ref="D99" si="73">_xlfn.CONCAT(C99," / ",C100)</f>
        <v>SRK71ZTL-W / SRC71ZTL-W</v>
      </c>
      <c r="E99" s="133">
        <v>244600</v>
      </c>
      <c r="F99" s="54">
        <v>627</v>
      </c>
      <c r="G99" s="142">
        <f t="shared" si="64"/>
        <v>2090</v>
      </c>
      <c r="H99" s="132">
        <f t="shared" ref="H99" si="74">H97</f>
        <v>80.5</v>
      </c>
      <c r="I99" s="132" t="str">
        <f>VLOOKUP(D99,[29]MHI!$A:$F,COLUMN([29]MHI!$E$9),0)</f>
        <v>В пути Больше 15 (08.04.2026)</v>
      </c>
      <c r="J99" s="132" t="str">
        <f>VLOOKUP(D99,[29]MHI!$A:$F,COLUMN([29]MHI!$F$9),0)</f>
        <v>0</v>
      </c>
    </row>
    <row r="100" spans="1:10">
      <c r="A100" s="46" t="s">
        <v>5390</v>
      </c>
      <c r="C100" s="46" t="s">
        <v>5390</v>
      </c>
      <c r="D100" s="132"/>
      <c r="E100" s="133"/>
      <c r="F100" s="54">
        <v>1463</v>
      </c>
      <c r="G100" s="142"/>
      <c r="H100" s="132"/>
      <c r="I100" s="132"/>
      <c r="J100" s="132"/>
    </row>
    <row r="101" spans="1:10" s="48" customFormat="1" ht="15" customHeight="1">
      <c r="A101" s="130" t="s">
        <v>5409</v>
      </c>
      <c r="B101" s="130"/>
      <c r="C101" s="130"/>
      <c r="D101" s="130"/>
      <c r="E101" s="130"/>
      <c r="F101" s="130"/>
      <c r="G101" s="130"/>
      <c r="H101" s="130"/>
      <c r="I101" s="130"/>
      <c r="J101" s="130"/>
    </row>
    <row r="102" spans="1:10">
      <c r="A102" s="46" t="s">
        <v>5391</v>
      </c>
      <c r="C102" s="46" t="s">
        <v>5391</v>
      </c>
      <c r="D102" s="132" t="str">
        <f t="shared" ref="D102" si="75">_xlfn.CONCAT(C102," / ",C103)</f>
        <v>SRK25ZSP-W1 / SRC25ZSP-W1</v>
      </c>
      <c r="E102" s="133">
        <v>85500</v>
      </c>
      <c r="F102" s="54">
        <v>214</v>
      </c>
      <c r="G102" s="142">
        <f t="shared" ref="G102:G106" si="76">F102+F103</f>
        <v>720</v>
      </c>
      <c r="H102" s="132">
        <f>H99</f>
        <v>80.5</v>
      </c>
      <c r="I102" s="132" t="str">
        <f>VLOOKUP(D102,[29]MHI!$A:$F,COLUMN([29]MHI!$E$9),0)</f>
        <v>В пути Больше 30 (08.04.2026)</v>
      </c>
      <c r="J102" s="132" t="str">
        <f>VLOOKUP(D102,[29]MHI!$A:$F,COLUMN([29]MHI!$F$9),0)</f>
        <v>0</v>
      </c>
    </row>
    <row r="103" spans="1:10">
      <c r="A103" s="46" t="s">
        <v>5392</v>
      </c>
      <c r="C103" s="46" t="s">
        <v>5392</v>
      </c>
      <c r="D103" s="132"/>
      <c r="E103" s="133"/>
      <c r="F103" s="54">
        <v>506</v>
      </c>
      <c r="G103" s="142"/>
      <c r="H103" s="132"/>
      <c r="I103" s="132"/>
      <c r="J103" s="132"/>
    </row>
    <row r="104" spans="1:10">
      <c r="A104" s="46" t="s">
        <v>5393</v>
      </c>
      <c r="C104" s="46" t="s">
        <v>5393</v>
      </c>
      <c r="D104" s="132" t="str">
        <f t="shared" ref="D104" si="77">_xlfn.CONCAT(C104," / ",C105)</f>
        <v>SRK35ZSP-W1 / SRC35ZSP-W1</v>
      </c>
      <c r="E104" s="133">
        <v>96700</v>
      </c>
      <c r="F104" s="54">
        <v>246</v>
      </c>
      <c r="G104" s="142">
        <f t="shared" si="76"/>
        <v>814</v>
      </c>
      <c r="H104" s="132">
        <f t="shared" ref="H104" si="78">H102</f>
        <v>80.5</v>
      </c>
      <c r="I104" s="132" t="str">
        <f>VLOOKUP(D104,[29]MHI!$A:$F,COLUMN([29]MHI!$E$9),0)</f>
        <v>В пути Больше 30 (08.04.2026)</v>
      </c>
      <c r="J104" s="132" t="str">
        <f>VLOOKUP(D104,[29]MHI!$A:$F,COLUMN([29]MHI!$F$9),0)</f>
        <v>0</v>
      </c>
    </row>
    <row r="105" spans="1:10">
      <c r="A105" s="46" t="s">
        <v>5394</v>
      </c>
      <c r="C105" s="46" t="s">
        <v>5394</v>
      </c>
      <c r="D105" s="132"/>
      <c r="E105" s="133"/>
      <c r="F105" s="54">
        <v>568</v>
      </c>
      <c r="G105" s="142"/>
      <c r="H105" s="132"/>
      <c r="I105" s="132"/>
      <c r="J105" s="132"/>
    </row>
    <row r="106" spans="1:10">
      <c r="A106" s="46" t="s">
        <v>5395</v>
      </c>
      <c r="C106" s="46" t="s">
        <v>5395</v>
      </c>
      <c r="D106" s="132" t="str">
        <f t="shared" ref="D106" si="79">_xlfn.CONCAT(C106," / ",C107)</f>
        <v>SRK50ZSP-W1 / SRC50ZSP-W1</v>
      </c>
      <c r="E106" s="133">
        <v>137600</v>
      </c>
      <c r="F106" s="54">
        <v>350</v>
      </c>
      <c r="G106" s="142">
        <f t="shared" si="76"/>
        <v>1158</v>
      </c>
      <c r="H106" s="132">
        <f t="shared" ref="H106" si="80">H104</f>
        <v>80.5</v>
      </c>
      <c r="I106" s="132" t="str">
        <f>VLOOKUP(D106,[29]MHI!$A:$F,COLUMN([29]MHI!$E$9),0)</f>
        <v>В пути Больше 30 (17.04.2026)</v>
      </c>
      <c r="J106" s="132" t="str">
        <f>VLOOKUP(D106,[29]MHI!$A:$F,COLUMN([29]MHI!$F$9),0)</f>
        <v>0</v>
      </c>
    </row>
    <row r="107" spans="1:10">
      <c r="A107" s="46" t="s">
        <v>5396</v>
      </c>
      <c r="C107" s="46" t="s">
        <v>5396</v>
      </c>
      <c r="D107" s="132"/>
      <c r="E107" s="133"/>
      <c r="F107" s="54">
        <v>808</v>
      </c>
      <c r="G107" s="142"/>
      <c r="H107" s="132"/>
      <c r="I107" s="132"/>
      <c r="J107" s="132"/>
    </row>
    <row r="108" spans="1:10" s="48" customFormat="1" ht="15" customHeight="1">
      <c r="A108" s="130" t="s">
        <v>5410</v>
      </c>
      <c r="B108" s="130"/>
      <c r="C108" s="130"/>
      <c r="D108" s="130"/>
      <c r="E108" s="130"/>
      <c r="F108" s="130"/>
      <c r="G108" s="130"/>
      <c r="H108" s="130"/>
      <c r="I108" s="130"/>
      <c r="J108" s="130"/>
    </row>
    <row r="109" spans="1:10">
      <c r="A109" s="46" t="s">
        <v>5323</v>
      </c>
      <c r="C109" s="46" t="s">
        <v>5323</v>
      </c>
      <c r="D109" s="132" t="str">
        <f t="shared" ref="D109" si="81">_xlfn.CONCAT(C109," / ",C110)</f>
        <v>SRK25ZSP-W / SRC25ZSP-W</v>
      </c>
      <c r="E109" s="133">
        <v>82100</v>
      </c>
      <c r="F109" s="54">
        <v>276</v>
      </c>
      <c r="G109" s="142">
        <f t="shared" ref="G109:G113" si="82">F109+F110</f>
        <v>691</v>
      </c>
      <c r="H109" s="132">
        <f>H106</f>
        <v>80.5</v>
      </c>
      <c r="I109" s="132" t="str">
        <f>VLOOKUP(D109,[29]MHI!$A:$F,COLUMN([29]MHI!$E$9),0)</f>
        <v>0</v>
      </c>
      <c r="J109" s="132" t="str">
        <f>VLOOKUP(D109,[29]MHI!$A:$F,COLUMN([29]MHI!$F$9),0)</f>
        <v>0</v>
      </c>
    </row>
    <row r="110" spans="1:10">
      <c r="A110" s="46" t="s">
        <v>5324</v>
      </c>
      <c r="C110" s="46" t="s">
        <v>5324</v>
      </c>
      <c r="D110" s="132"/>
      <c r="E110" s="133"/>
      <c r="F110" s="54">
        <v>415</v>
      </c>
      <c r="G110" s="142"/>
      <c r="H110" s="132"/>
      <c r="I110" s="132"/>
      <c r="J110" s="132"/>
    </row>
    <row r="111" spans="1:10">
      <c r="A111" s="46" t="s">
        <v>5325</v>
      </c>
      <c r="C111" s="46" t="s">
        <v>5325</v>
      </c>
      <c r="D111" s="132" t="str">
        <f t="shared" ref="D111" si="83">_xlfn.CONCAT(C111," / ",C112)</f>
        <v>SRK35ZSP-W / SRC35ZSP-W</v>
      </c>
      <c r="E111" s="133">
        <v>93000</v>
      </c>
      <c r="F111" s="54">
        <v>313</v>
      </c>
      <c r="G111" s="142">
        <f t="shared" si="82"/>
        <v>783</v>
      </c>
      <c r="H111" s="132">
        <f>H109</f>
        <v>80.5</v>
      </c>
      <c r="I111" s="132" t="str">
        <f>VLOOKUP(D111,[29]MHI!$A:$F,COLUMN([29]MHI!$E$9),0)</f>
        <v>0</v>
      </c>
      <c r="J111" s="132" t="str">
        <f>VLOOKUP(D111,[29]MHI!$A:$F,COLUMN([29]MHI!$F$9),0)</f>
        <v>0</v>
      </c>
    </row>
    <row r="112" spans="1:10">
      <c r="A112" s="46" t="s">
        <v>5326</v>
      </c>
      <c r="C112" s="46" t="s">
        <v>5326</v>
      </c>
      <c r="D112" s="132"/>
      <c r="E112" s="133"/>
      <c r="F112" s="54">
        <v>470</v>
      </c>
      <c r="G112" s="142"/>
      <c r="H112" s="132"/>
      <c r="I112" s="132"/>
      <c r="J112" s="132"/>
    </row>
    <row r="113" spans="1:10">
      <c r="A113" s="46" t="s">
        <v>5327</v>
      </c>
      <c r="C113" s="46" t="s">
        <v>5327</v>
      </c>
      <c r="D113" s="132" t="str">
        <f t="shared" ref="D113" si="84">_xlfn.CONCAT(C113," / ",C114)</f>
        <v>SRK50ZSP-W / SRC50ZSP-W</v>
      </c>
      <c r="E113" s="133">
        <v>132000</v>
      </c>
      <c r="F113" s="54">
        <v>445</v>
      </c>
      <c r="G113" s="142">
        <f t="shared" si="82"/>
        <v>1111</v>
      </c>
      <c r="H113" s="132">
        <f>H111</f>
        <v>80.5</v>
      </c>
      <c r="I113" s="132" t="str">
        <f>VLOOKUP(D113,[29]MHI!$A:$F,COLUMN([29]MHI!$E$9),0)</f>
        <v>0</v>
      </c>
      <c r="J113" s="132" t="str">
        <f>VLOOKUP(D113,[29]MHI!$A:$F,COLUMN([29]MHI!$F$9),0)</f>
        <v>0</v>
      </c>
    </row>
    <row r="114" spans="1:10">
      <c r="A114" s="46" t="s">
        <v>5328</v>
      </c>
      <c r="C114" s="46" t="s">
        <v>5328</v>
      </c>
      <c r="D114" s="132"/>
      <c r="E114" s="133"/>
      <c r="F114" s="54">
        <v>666</v>
      </c>
      <c r="G114" s="142"/>
      <c r="H114" s="132"/>
      <c r="I114" s="132"/>
      <c r="J114" s="132"/>
    </row>
  </sheetData>
  <mergeCells count="314">
    <mergeCell ref="I113:I114"/>
    <mergeCell ref="I102:I103"/>
    <mergeCell ref="I104:I105"/>
    <mergeCell ref="I106:I107"/>
    <mergeCell ref="I93:I94"/>
    <mergeCell ref="I95:I96"/>
    <mergeCell ref="I97:I98"/>
    <mergeCell ref="I99:I100"/>
    <mergeCell ref="A101:J101"/>
    <mergeCell ref="E93:E94"/>
    <mergeCell ref="E95:E96"/>
    <mergeCell ref="E97:E98"/>
    <mergeCell ref="E99:E100"/>
    <mergeCell ref="G109:G110"/>
    <mergeCell ref="G111:G112"/>
    <mergeCell ref="A108:J108"/>
    <mergeCell ref="D109:D110"/>
    <mergeCell ref="D111:D112"/>
    <mergeCell ref="I84:I85"/>
    <mergeCell ref="I86:I87"/>
    <mergeCell ref="A88:J88"/>
    <mergeCell ref="D89:D90"/>
    <mergeCell ref="D91:D92"/>
    <mergeCell ref="I89:I90"/>
    <mergeCell ref="I91:I92"/>
    <mergeCell ref="I72:I73"/>
    <mergeCell ref="A74:J74"/>
    <mergeCell ref="A83:J83"/>
    <mergeCell ref="D75:D76"/>
    <mergeCell ref="D77:D78"/>
    <mergeCell ref="D79:D80"/>
    <mergeCell ref="D81:D82"/>
    <mergeCell ref="I75:I76"/>
    <mergeCell ref="I77:I78"/>
    <mergeCell ref="I79:I80"/>
    <mergeCell ref="I81:I82"/>
    <mergeCell ref="E91:E92"/>
    <mergeCell ref="G79:G80"/>
    <mergeCell ref="I63:I64"/>
    <mergeCell ref="A65:J65"/>
    <mergeCell ref="D66:D67"/>
    <mergeCell ref="D68:D69"/>
    <mergeCell ref="D70:D71"/>
    <mergeCell ref="I66:I67"/>
    <mergeCell ref="I68:I69"/>
    <mergeCell ref="I70:I71"/>
    <mergeCell ref="I54:I55"/>
    <mergeCell ref="A56:J56"/>
    <mergeCell ref="D57:D58"/>
    <mergeCell ref="D59:D60"/>
    <mergeCell ref="D61:D62"/>
    <mergeCell ref="I57:I58"/>
    <mergeCell ref="I59:I60"/>
    <mergeCell ref="I61:I62"/>
    <mergeCell ref="J57:J58"/>
    <mergeCell ref="J59:J60"/>
    <mergeCell ref="J61:J62"/>
    <mergeCell ref="J63:J64"/>
    <mergeCell ref="E68:E69"/>
    <mergeCell ref="H68:H69"/>
    <mergeCell ref="D45:D46"/>
    <mergeCell ref="I37:I38"/>
    <mergeCell ref="I39:I40"/>
    <mergeCell ref="I41:I42"/>
    <mergeCell ref="I43:I44"/>
    <mergeCell ref="I45:I46"/>
    <mergeCell ref="I26:I27"/>
    <mergeCell ref="I28:I29"/>
    <mergeCell ref="I30:I31"/>
    <mergeCell ref="I32:I33"/>
    <mergeCell ref="I34:I35"/>
    <mergeCell ref="E39:E40"/>
    <mergeCell ref="H39:H40"/>
    <mergeCell ref="G37:G38"/>
    <mergeCell ref="G39:G40"/>
    <mergeCell ref="E34:E35"/>
    <mergeCell ref="H34:H35"/>
    <mergeCell ref="D4:D5"/>
    <mergeCell ref="D6:D7"/>
    <mergeCell ref="D8:D9"/>
    <mergeCell ref="D10:D11"/>
    <mergeCell ref="D12:D13"/>
    <mergeCell ref="I21:I22"/>
    <mergeCell ref="I23:I24"/>
    <mergeCell ref="D15:D16"/>
    <mergeCell ref="D17:D18"/>
    <mergeCell ref="D19:D20"/>
    <mergeCell ref="D21:D22"/>
    <mergeCell ref="D23:D24"/>
    <mergeCell ref="I4:I5"/>
    <mergeCell ref="I6:I7"/>
    <mergeCell ref="I15:I16"/>
    <mergeCell ref="I17:I18"/>
    <mergeCell ref="I19:I20"/>
    <mergeCell ref="I8:I9"/>
    <mergeCell ref="I10:I11"/>
    <mergeCell ref="I12:I13"/>
    <mergeCell ref="H4:H5"/>
    <mergeCell ref="G4:G5"/>
    <mergeCell ref="G12:G13"/>
    <mergeCell ref="E17:E18"/>
    <mergeCell ref="A3:J3"/>
    <mergeCell ref="A14:J14"/>
    <mergeCell ref="A2:G2"/>
    <mergeCell ref="I2:J2"/>
    <mergeCell ref="A25:J25"/>
    <mergeCell ref="A36:J36"/>
    <mergeCell ref="E84:E85"/>
    <mergeCell ref="E86:E87"/>
    <mergeCell ref="E89:E90"/>
    <mergeCell ref="I109:I110"/>
    <mergeCell ref="I111:I112"/>
    <mergeCell ref="G84:G85"/>
    <mergeCell ref="G86:G87"/>
    <mergeCell ref="G89:G90"/>
    <mergeCell ref="G91:G92"/>
    <mergeCell ref="G93:G94"/>
    <mergeCell ref="G95:G96"/>
    <mergeCell ref="G97:G98"/>
    <mergeCell ref="G99:G100"/>
    <mergeCell ref="H91:H92"/>
    <mergeCell ref="H93:H94"/>
    <mergeCell ref="G48:G49"/>
    <mergeCell ref="G50:G51"/>
    <mergeCell ref="G52:G53"/>
    <mergeCell ref="G54:G55"/>
    <mergeCell ref="G57:G58"/>
    <mergeCell ref="H45:H46"/>
    <mergeCell ref="G6:G7"/>
    <mergeCell ref="G8:G9"/>
    <mergeCell ref="G10:G11"/>
    <mergeCell ref="J111:J112"/>
    <mergeCell ref="J113:J114"/>
    <mergeCell ref="J45:J46"/>
    <mergeCell ref="J99:J100"/>
    <mergeCell ref="J102:J103"/>
    <mergeCell ref="J104:J105"/>
    <mergeCell ref="J106:J107"/>
    <mergeCell ref="J109:J110"/>
    <mergeCell ref="J89:J90"/>
    <mergeCell ref="J91:J92"/>
    <mergeCell ref="J93:J94"/>
    <mergeCell ref="J95:J96"/>
    <mergeCell ref="J97:J98"/>
    <mergeCell ref="J77:J78"/>
    <mergeCell ref="J79:J80"/>
    <mergeCell ref="J81:J82"/>
    <mergeCell ref="J84:J85"/>
    <mergeCell ref="J86:J87"/>
    <mergeCell ref="J66:J67"/>
    <mergeCell ref="J68:J69"/>
    <mergeCell ref="J70:J71"/>
    <mergeCell ref="J72:J73"/>
    <mergeCell ref="J75:J76"/>
    <mergeCell ref="J54:J55"/>
    <mergeCell ref="J41:J42"/>
    <mergeCell ref="J43:J44"/>
    <mergeCell ref="J48:J49"/>
    <mergeCell ref="J50:J51"/>
    <mergeCell ref="J52:J53"/>
    <mergeCell ref="A47:J47"/>
    <mergeCell ref="D48:D49"/>
    <mergeCell ref="D50:D51"/>
    <mergeCell ref="D52:D53"/>
    <mergeCell ref="I48:I49"/>
    <mergeCell ref="I50:I51"/>
    <mergeCell ref="I52:I53"/>
    <mergeCell ref="E43:E44"/>
    <mergeCell ref="H43:H44"/>
    <mergeCell ref="E48:E49"/>
    <mergeCell ref="H48:H49"/>
    <mergeCell ref="G41:G42"/>
    <mergeCell ref="G43:G44"/>
    <mergeCell ref="E45:E46"/>
    <mergeCell ref="G45:G46"/>
    <mergeCell ref="E41:E42"/>
    <mergeCell ref="H41:H42"/>
    <mergeCell ref="J30:J31"/>
    <mergeCell ref="J32:J33"/>
    <mergeCell ref="J34:J35"/>
    <mergeCell ref="J37:J38"/>
    <mergeCell ref="J39:J40"/>
    <mergeCell ref="H113:H114"/>
    <mergeCell ref="J4:J5"/>
    <mergeCell ref="J6:J7"/>
    <mergeCell ref="J8:J9"/>
    <mergeCell ref="J10:J11"/>
    <mergeCell ref="J12:J13"/>
    <mergeCell ref="J15:J16"/>
    <mergeCell ref="J17:J18"/>
    <mergeCell ref="J19:J20"/>
    <mergeCell ref="J21:J22"/>
    <mergeCell ref="J23:J24"/>
    <mergeCell ref="J26:J27"/>
    <mergeCell ref="J28:J29"/>
    <mergeCell ref="H109:H110"/>
    <mergeCell ref="H111:H112"/>
    <mergeCell ref="H95:H96"/>
    <mergeCell ref="G113:G114"/>
    <mergeCell ref="E106:E107"/>
    <mergeCell ref="E109:E110"/>
    <mergeCell ref="E111:E112"/>
    <mergeCell ref="E113:E114"/>
    <mergeCell ref="H104:H105"/>
    <mergeCell ref="H106:H107"/>
    <mergeCell ref="G104:G105"/>
    <mergeCell ref="G106:G107"/>
    <mergeCell ref="E102:E103"/>
    <mergeCell ref="E104:E105"/>
    <mergeCell ref="H99:H100"/>
    <mergeCell ref="H102:H103"/>
    <mergeCell ref="G102:G103"/>
    <mergeCell ref="D97:D98"/>
    <mergeCell ref="D99:D100"/>
    <mergeCell ref="D102:D103"/>
    <mergeCell ref="D104:D105"/>
    <mergeCell ref="H97:H98"/>
    <mergeCell ref="H86:H87"/>
    <mergeCell ref="H89:H90"/>
    <mergeCell ref="D84:D85"/>
    <mergeCell ref="D86:D87"/>
    <mergeCell ref="E81:E82"/>
    <mergeCell ref="H81:H82"/>
    <mergeCell ref="H84:H85"/>
    <mergeCell ref="G81:G82"/>
    <mergeCell ref="E77:E78"/>
    <mergeCell ref="H77:H78"/>
    <mergeCell ref="E79:E80"/>
    <mergeCell ref="H79:H80"/>
    <mergeCell ref="G75:G76"/>
    <mergeCell ref="G77:G78"/>
    <mergeCell ref="E72:E73"/>
    <mergeCell ref="H72:H73"/>
    <mergeCell ref="E75:E76"/>
    <mergeCell ref="H75:H76"/>
    <mergeCell ref="G72:G73"/>
    <mergeCell ref="E70:E71"/>
    <mergeCell ref="H70:H71"/>
    <mergeCell ref="G68:G69"/>
    <mergeCell ref="G70:G71"/>
    <mergeCell ref="E63:E64"/>
    <mergeCell ref="H63:H64"/>
    <mergeCell ref="E66:E67"/>
    <mergeCell ref="H66:H67"/>
    <mergeCell ref="G61:G62"/>
    <mergeCell ref="G63:G64"/>
    <mergeCell ref="G66:G67"/>
    <mergeCell ref="E59:E60"/>
    <mergeCell ref="H59:H60"/>
    <mergeCell ref="E61:E62"/>
    <mergeCell ref="H61:H62"/>
    <mergeCell ref="G59:G60"/>
    <mergeCell ref="E54:E55"/>
    <mergeCell ref="H54:H55"/>
    <mergeCell ref="E57:E58"/>
    <mergeCell ref="H57:H58"/>
    <mergeCell ref="E50:E51"/>
    <mergeCell ref="H50:H51"/>
    <mergeCell ref="E52:E53"/>
    <mergeCell ref="H52:H53"/>
    <mergeCell ref="E37:E38"/>
    <mergeCell ref="H37:H38"/>
    <mergeCell ref="G34:G35"/>
    <mergeCell ref="E30:E31"/>
    <mergeCell ref="H30:H31"/>
    <mergeCell ref="E32:E33"/>
    <mergeCell ref="H32:H33"/>
    <mergeCell ref="G30:G31"/>
    <mergeCell ref="G32:G33"/>
    <mergeCell ref="E26:E27"/>
    <mergeCell ref="H26:H27"/>
    <mergeCell ref="E28:E29"/>
    <mergeCell ref="H28:H29"/>
    <mergeCell ref="G26:G27"/>
    <mergeCell ref="G28:G29"/>
    <mergeCell ref="E21:E22"/>
    <mergeCell ref="H21:H22"/>
    <mergeCell ref="E23:E24"/>
    <mergeCell ref="H23:H24"/>
    <mergeCell ref="G21:G22"/>
    <mergeCell ref="G23:G24"/>
    <mergeCell ref="G17:G18"/>
    <mergeCell ref="G19:G20"/>
    <mergeCell ref="E12:E13"/>
    <mergeCell ref="H12:H13"/>
    <mergeCell ref="E15:E16"/>
    <mergeCell ref="H15:H16"/>
    <mergeCell ref="G15:G16"/>
    <mergeCell ref="E10:E11"/>
    <mergeCell ref="H10:H11"/>
    <mergeCell ref="D106:D107"/>
    <mergeCell ref="D113:D114"/>
    <mergeCell ref="D93:D94"/>
    <mergeCell ref="D95:D96"/>
    <mergeCell ref="D72:D73"/>
    <mergeCell ref="D63:D64"/>
    <mergeCell ref="D54:D55"/>
    <mergeCell ref="D32:D33"/>
    <mergeCell ref="D34:D35"/>
    <mergeCell ref="D37:D38"/>
    <mergeCell ref="D39:D40"/>
    <mergeCell ref="D41:D42"/>
    <mergeCell ref="D43:D44"/>
    <mergeCell ref="D26:D27"/>
    <mergeCell ref="D28:D29"/>
    <mergeCell ref="D30:D31"/>
    <mergeCell ref="H17:H18"/>
    <mergeCell ref="E19:E20"/>
    <mergeCell ref="H19:H20"/>
    <mergeCell ref="E4:E5"/>
    <mergeCell ref="E6:E7"/>
    <mergeCell ref="H6:H7"/>
    <mergeCell ref="E8:E9"/>
    <mergeCell ref="H8:H9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CF7A1-1A7F-42BD-982F-A2F68FC6B64E}">
  <dimension ref="A1:I290"/>
  <sheetViews>
    <sheetView workbookViewId="0">
      <selection activeCell="F1" sqref="F1"/>
    </sheetView>
  </sheetViews>
  <sheetFormatPr defaultRowHeight="15"/>
  <cols>
    <col min="1" max="1" width="26.7109375" style="12" customWidth="1"/>
    <col min="2" max="2" width="15.28515625" style="12" customWidth="1"/>
    <col min="3" max="3" width="5.28515625" style="12" customWidth="1"/>
    <col min="4" max="4" width="54" style="12" customWidth="1"/>
    <col min="5" max="5" width="11.5703125" style="13" customWidth="1"/>
    <col min="6" max="9" width="9.7109375" style="12" customWidth="1"/>
    <col min="10" max="16384" width="9.140625" style="12"/>
  </cols>
  <sheetData>
    <row r="1" spans="1:9" s="2" customFormat="1">
      <c r="A1" s="2" t="s">
        <v>144</v>
      </c>
      <c r="B1" s="2" t="s">
        <v>145</v>
      </c>
      <c r="C1" s="2" t="s">
        <v>1104</v>
      </c>
      <c r="D1" s="2" t="s">
        <v>147</v>
      </c>
      <c r="E1" s="3" t="s">
        <v>148</v>
      </c>
      <c r="F1" s="2" t="s">
        <v>4736</v>
      </c>
      <c r="G1" s="2" t="s">
        <v>2247</v>
      </c>
      <c r="H1" s="33" t="s">
        <v>4737</v>
      </c>
      <c r="I1" s="33" t="s">
        <v>4738</v>
      </c>
    </row>
    <row r="2" spans="1:9" s="32" customFormat="1" ht="15.75">
      <c r="A2" s="129" t="s">
        <v>3279</v>
      </c>
      <c r="B2" s="129"/>
      <c r="C2" s="129"/>
      <c r="D2" s="129"/>
      <c r="E2" s="129"/>
      <c r="F2" s="129"/>
    </row>
    <row r="3" spans="1:9" ht="15" customHeight="1">
      <c r="A3" s="130" t="s">
        <v>2346</v>
      </c>
      <c r="B3" s="130"/>
      <c r="C3" s="130"/>
      <c r="D3" s="130"/>
      <c r="E3" s="130"/>
      <c r="F3" s="130"/>
      <c r="G3" s="130"/>
    </row>
    <row r="4" spans="1:9">
      <c r="A4" s="12" t="s">
        <v>2243</v>
      </c>
      <c r="C4" s="12" t="s">
        <v>2243</v>
      </c>
      <c r="D4" s="132" t="str">
        <f>_xlfn.CONCAT(C4," / ",C5)</f>
        <v>MSCA1BU-09HRFN8 / MOX230-09HFN8-Q</v>
      </c>
      <c r="E4" s="133">
        <f>VLOOKUP(A4,'[30]RAC &amp; Portable'!$A:$M,COLUMN('[30]RAC &amp; Portable'!$M$9),0)</f>
        <v>83590</v>
      </c>
      <c r="F4" s="12">
        <f>VLOOKUP(A4,[5]Лист1!$A:$E,COLUMN([5]Лист1!$C$4),0)</f>
        <v>0</v>
      </c>
      <c r="G4" s="12" t="str">
        <f>VLOOKUP(A4,[5]Лист1!$A:$E,COLUMN([5]Лист1!$D$526),0)</f>
        <v>&gt;50</v>
      </c>
      <c r="H4" s="12" t="str">
        <f>VLOOKUP(A4,[6]Лист1!$A:$E,COLUMN([6]Лист1!$C$4),0)</f>
        <v>&gt;50</v>
      </c>
      <c r="I4" s="12">
        <f>VLOOKUP(A4,[7]Лист1!$A:$E,COLUMN([7]Лист1!$C$4),0)</f>
        <v>0</v>
      </c>
    </row>
    <row r="5" spans="1:9">
      <c r="A5" s="12" t="s">
        <v>2244</v>
      </c>
      <c r="C5" s="12" t="s">
        <v>2244</v>
      </c>
      <c r="D5" s="132"/>
      <c r="E5" s="133"/>
      <c r="F5" s="12">
        <f>VLOOKUP(A5,[5]Лист1!$A:$E,COLUMN([5]Лист1!$C$4),0)</f>
        <v>0</v>
      </c>
      <c r="G5" s="12" t="str">
        <f>VLOOKUP(A5,[5]Лист1!$A:$E,COLUMN([5]Лист1!$D$526),0)</f>
        <v>&gt;50</v>
      </c>
      <c r="H5" s="12" t="str">
        <f>VLOOKUP(A5,[6]Лист1!$A:$E,COLUMN([6]Лист1!$C$4),0)</f>
        <v>&gt;50</v>
      </c>
      <c r="I5" s="12">
        <f>VLOOKUP(A5,[7]Лист1!$A:$E,COLUMN([7]Лист1!$C$4),0)</f>
        <v>0</v>
      </c>
    </row>
    <row r="6" spans="1:9">
      <c r="A6" s="12" t="s">
        <v>2245</v>
      </c>
      <c r="C6" s="12" t="s">
        <v>2245</v>
      </c>
      <c r="D6" s="132" t="str">
        <f>_xlfn.CONCAT(C6," / ",C7)</f>
        <v>MSCA1BU-12HRFN8 / MOX230-12HFN8-Q</v>
      </c>
      <c r="E6" s="133">
        <f>VLOOKUP(A6,'[30]RAC &amp; Portable'!$A:$M,COLUMN('[30]RAC &amp; Portable'!$M$9),0)</f>
        <v>87590</v>
      </c>
      <c r="F6" s="12">
        <f>VLOOKUP(A6,[5]Лист1!$A:$E,COLUMN([5]Лист1!$C$4),0)</f>
        <v>0</v>
      </c>
      <c r="G6" s="12" t="str">
        <f>VLOOKUP(A6,[5]Лист1!$A:$E,COLUMN([5]Лист1!$D$526),0)</f>
        <v>&gt;50</v>
      </c>
      <c r="H6" s="12">
        <f>VLOOKUP(A6,[6]Лист1!$A:$E,COLUMN([6]Лист1!$C$4),0)</f>
        <v>42</v>
      </c>
      <c r="I6" s="12">
        <f>VLOOKUP(A6,[7]Лист1!$A:$E,COLUMN([7]Лист1!$C$4),0)</f>
        <v>0</v>
      </c>
    </row>
    <row r="7" spans="1:9">
      <c r="A7" s="12" t="s">
        <v>2246</v>
      </c>
      <c r="C7" s="12" t="s">
        <v>2246</v>
      </c>
      <c r="D7" s="132"/>
      <c r="E7" s="133"/>
      <c r="F7" s="12">
        <f>VLOOKUP(A7,[5]Лист1!$A:$E,COLUMN([5]Лист1!$C$4),0)</f>
        <v>0</v>
      </c>
      <c r="G7" s="12" t="str">
        <f>VLOOKUP(A7,[5]Лист1!$A:$E,COLUMN([5]Лист1!$D$526),0)</f>
        <v>&gt;50</v>
      </c>
      <c r="H7" s="12">
        <f>VLOOKUP(A7,[6]Лист1!$A:$E,COLUMN([6]Лист1!$C$4),0)</f>
        <v>40</v>
      </c>
      <c r="I7" s="12">
        <f>VLOOKUP(A7,[7]Лист1!$A:$E,COLUMN([7]Лист1!$C$4),0)</f>
        <v>0</v>
      </c>
    </row>
    <row r="8" spans="1:9" ht="15" customHeight="1">
      <c r="A8" s="130" t="s">
        <v>2347</v>
      </c>
      <c r="B8" s="130"/>
      <c r="C8" s="130"/>
      <c r="D8" s="130"/>
      <c r="E8" s="130"/>
      <c r="F8" s="130"/>
      <c r="G8" s="130"/>
    </row>
    <row r="9" spans="1:9">
      <c r="A9" s="12" t="s">
        <v>2248</v>
      </c>
      <c r="C9" s="12" t="s">
        <v>2248</v>
      </c>
      <c r="D9" s="132" t="str">
        <f>_xlfn.CONCAT(C9," / ",C10)</f>
        <v>MSFA2W-09N8D6-I / MSFA1-09N8D6-O</v>
      </c>
      <c r="E9" s="133">
        <f>VLOOKUP(A9,'[30]RAC &amp; Portable'!$A:$M,COLUMN('[30]RAC &amp; Portable'!$M$9),0)</f>
        <v>74690</v>
      </c>
      <c r="F9" s="12">
        <f>VLOOKUP(A9,[5]Лист1!$A:$E,COLUMN([5]Лист1!$C$4),0)</f>
        <v>0</v>
      </c>
      <c r="G9" s="12">
        <f>VLOOKUP(A9,[5]Лист1!$A:$E,COLUMN([5]Лист1!$D$526),0)</f>
        <v>0</v>
      </c>
      <c r="H9" s="12">
        <f>VLOOKUP(A9,[6]Лист1!$A:$E,COLUMN([6]Лист1!$C$4),0)</f>
        <v>0</v>
      </c>
      <c r="I9" s="12">
        <f>VLOOKUP(A9,[7]Лист1!$A:$E,COLUMN([7]Лист1!$C$4),0)</f>
        <v>0</v>
      </c>
    </row>
    <row r="10" spans="1:9">
      <c r="A10" s="12" t="s">
        <v>2249</v>
      </c>
      <c r="C10" s="12" t="s">
        <v>2249</v>
      </c>
      <c r="D10" s="132"/>
      <c r="E10" s="133"/>
      <c r="F10" s="12">
        <f>VLOOKUP(A10,[5]Лист1!$A:$E,COLUMN([5]Лист1!$C$4),0)</f>
        <v>0</v>
      </c>
      <c r="G10" s="12" t="str">
        <f>VLOOKUP(A10,[5]Лист1!$A:$E,COLUMN([5]Лист1!$D$526),0)</f>
        <v>&gt;50</v>
      </c>
      <c r="H10" s="12" t="str">
        <f>VLOOKUP(A10,[6]Лист1!$A:$E,COLUMN([6]Лист1!$C$4),0)</f>
        <v>&gt;50</v>
      </c>
      <c r="I10" s="12">
        <f>VLOOKUP(A10,[7]Лист1!$A:$E,COLUMN([7]Лист1!$C$4),0)</f>
        <v>0</v>
      </c>
    </row>
    <row r="11" spans="1:9">
      <c r="A11" s="12" t="s">
        <v>2250</v>
      </c>
      <c r="C11" s="12" t="s">
        <v>2250</v>
      </c>
      <c r="D11" s="132" t="str">
        <f>_xlfn.CONCAT(C11," / ",C12)</f>
        <v>MSFA2W-12N8D6-I / MSFA1-12N8D6-O</v>
      </c>
      <c r="E11" s="133">
        <f>VLOOKUP(A11,'[30]RAC &amp; Portable'!$A:$M,COLUMN('[30]RAC &amp; Portable'!$M$9),0)</f>
        <v>77890</v>
      </c>
      <c r="F11" s="12">
        <f>VLOOKUP(A11,[5]Лист1!$A:$E,COLUMN([5]Лист1!$C$4),0)</f>
        <v>0</v>
      </c>
      <c r="G11" s="12" t="str">
        <f>VLOOKUP(A11,[5]Лист1!$A:$E,COLUMN([5]Лист1!$D$526),0)</f>
        <v>&gt;50</v>
      </c>
      <c r="H11" s="12">
        <f>VLOOKUP(A11,[6]Лист1!$A:$E,COLUMN([6]Лист1!$C$4),0)</f>
        <v>0</v>
      </c>
      <c r="I11" s="12">
        <f>VLOOKUP(A11,[7]Лист1!$A:$E,COLUMN([7]Лист1!$C$4),0)</f>
        <v>0</v>
      </c>
    </row>
    <row r="12" spans="1:9">
      <c r="A12" s="12" t="s">
        <v>2251</v>
      </c>
      <c r="C12" s="12" t="s">
        <v>2251</v>
      </c>
      <c r="D12" s="132"/>
      <c r="E12" s="133"/>
      <c r="F12" s="12">
        <f>VLOOKUP(A12,[5]Лист1!$A:$E,COLUMN([5]Лист1!$C$4),0)</f>
        <v>0</v>
      </c>
      <c r="G12" s="12" t="str">
        <f>VLOOKUP(A12,[5]Лист1!$A:$E,COLUMN([5]Лист1!$D$526),0)</f>
        <v>&gt;50</v>
      </c>
      <c r="H12" s="12">
        <f>VLOOKUP(A12,[6]Лист1!$A:$E,COLUMN([6]Лист1!$C$4),0)</f>
        <v>0</v>
      </c>
      <c r="I12" s="12">
        <f>VLOOKUP(A12,[7]Лист1!$A:$E,COLUMN([7]Лист1!$C$4),0)</f>
        <v>0</v>
      </c>
    </row>
    <row r="13" spans="1:9" ht="15" customHeight="1">
      <c r="A13" s="130" t="s">
        <v>2348</v>
      </c>
      <c r="B13" s="130"/>
      <c r="C13" s="130"/>
      <c r="D13" s="130"/>
      <c r="E13" s="130"/>
      <c r="F13" s="130"/>
      <c r="G13" s="130"/>
    </row>
    <row r="14" spans="1:9">
      <c r="A14" s="12" t="s">
        <v>2252</v>
      </c>
      <c r="C14" s="12" t="s">
        <v>2252</v>
      </c>
      <c r="D14" s="132" t="str">
        <f>_xlfn.CONCAT(C14," / ",C15)</f>
        <v>MSFE1S-09FRN8G1 / MOFE1-09FRN8G1</v>
      </c>
      <c r="E14" s="133">
        <f>VLOOKUP(A14,'[30]RAC &amp; Portable'!$A:$M,COLUMN('[30]RAC &amp; Portable'!$M$9),0)</f>
        <v>55290</v>
      </c>
      <c r="F14" s="12" t="e">
        <f>VLOOKUP(A14,[5]Лист1!$A:$E,COLUMN([5]Лист1!$C$4),0)</f>
        <v>#N/A</v>
      </c>
      <c r="G14" s="12" t="e">
        <f>VLOOKUP(A14,[5]Лист1!$A:$E,COLUMN([5]Лист1!$D$526),0)</f>
        <v>#N/A</v>
      </c>
      <c r="H14" s="12" t="e">
        <f>VLOOKUP(A14,[6]Лист1!$A:$E,COLUMN([6]Лист1!$C$4),0)</f>
        <v>#N/A</v>
      </c>
      <c r="I14" s="12" t="e">
        <f>VLOOKUP(A14,[7]Лист1!$A:$E,COLUMN([7]Лист1!$C$4),0)</f>
        <v>#N/A</v>
      </c>
    </row>
    <row r="15" spans="1:9">
      <c r="A15" s="12" t="s">
        <v>2253</v>
      </c>
      <c r="C15" s="12" t="s">
        <v>2253</v>
      </c>
      <c r="D15" s="132"/>
      <c r="E15" s="133"/>
      <c r="F15" s="12" t="e">
        <f>VLOOKUP(A15,[5]Лист1!$A:$E,COLUMN([5]Лист1!$C$4),0)</f>
        <v>#N/A</v>
      </c>
      <c r="G15" s="12" t="e">
        <f>VLOOKUP(A15,[5]Лист1!$A:$E,COLUMN([5]Лист1!$D$526),0)</f>
        <v>#N/A</v>
      </c>
      <c r="H15" s="12" t="e">
        <f>VLOOKUP(A15,[6]Лист1!$A:$E,COLUMN([6]Лист1!$C$4),0)</f>
        <v>#N/A</v>
      </c>
      <c r="I15" s="12" t="e">
        <f>VLOOKUP(A15,[7]Лист1!$A:$E,COLUMN([7]Лист1!$C$4),0)</f>
        <v>#N/A</v>
      </c>
    </row>
    <row r="16" spans="1:9">
      <c r="A16" s="12" t="s">
        <v>2254</v>
      </c>
      <c r="C16" s="12" t="s">
        <v>2254</v>
      </c>
      <c r="D16" s="132" t="str">
        <f>_xlfn.CONCAT(C16," / ",C17)</f>
        <v>MSFE1S-12FRN8G1 / MOFE1-12FRN8G1</v>
      </c>
      <c r="E16" s="133">
        <f>VLOOKUP(A16,'[30]RAC &amp; Portable'!$A:$M,COLUMN('[30]RAC &amp; Portable'!$M$9),0)</f>
        <v>59290</v>
      </c>
      <c r="F16" s="12" t="e">
        <f>VLOOKUP(A16,[5]Лист1!$A:$E,COLUMN([5]Лист1!$C$4),0)</f>
        <v>#N/A</v>
      </c>
      <c r="G16" s="12" t="e">
        <f>VLOOKUP(A16,[5]Лист1!$A:$E,COLUMN([5]Лист1!$D$526),0)</f>
        <v>#N/A</v>
      </c>
      <c r="H16" s="12" t="e">
        <f>VLOOKUP(A16,[6]Лист1!$A:$E,COLUMN([6]Лист1!$C$4),0)</f>
        <v>#N/A</v>
      </c>
      <c r="I16" s="12" t="e">
        <f>VLOOKUP(A16,[7]Лист1!$A:$E,COLUMN([7]Лист1!$C$4),0)</f>
        <v>#N/A</v>
      </c>
    </row>
    <row r="17" spans="1:9">
      <c r="A17" s="12" t="s">
        <v>2255</v>
      </c>
      <c r="C17" s="12" t="s">
        <v>2255</v>
      </c>
      <c r="D17" s="132"/>
      <c r="E17" s="133"/>
      <c r="F17" s="12" t="e">
        <f>VLOOKUP(A17,[5]Лист1!$A:$E,COLUMN([5]Лист1!$C$4),0)</f>
        <v>#N/A</v>
      </c>
      <c r="G17" s="12" t="e">
        <f>VLOOKUP(A17,[5]Лист1!$A:$E,COLUMN([5]Лист1!$D$526),0)</f>
        <v>#N/A</v>
      </c>
      <c r="H17" s="12" t="e">
        <f>VLOOKUP(A17,[6]Лист1!$A:$E,COLUMN([6]Лист1!$C$4),0)</f>
        <v>#N/A</v>
      </c>
      <c r="I17" s="12" t="e">
        <f>VLOOKUP(A17,[7]Лист1!$A:$E,COLUMN([7]Лист1!$C$4),0)</f>
        <v>#N/A</v>
      </c>
    </row>
    <row r="18" spans="1:9">
      <c r="A18" s="12" t="s">
        <v>2256</v>
      </c>
      <c r="C18" s="12" t="s">
        <v>2256</v>
      </c>
      <c r="D18" s="132" t="str">
        <f t="shared" ref="D18" si="0">_xlfn.CONCAT(C18," / ",C19)</f>
        <v>MSFE1S-18FRN8G1 / MOFE1-18FRN8G1</v>
      </c>
      <c r="E18" s="133">
        <f>VLOOKUP(A18,'[30]RAC &amp; Portable'!$A:$M,COLUMN('[30]RAC &amp; Portable'!$M$9),0)</f>
        <v>97290</v>
      </c>
      <c r="F18" s="12" t="e">
        <f>VLOOKUP(A18,[5]Лист1!$A:$E,COLUMN([5]Лист1!$C$4),0)</f>
        <v>#N/A</v>
      </c>
      <c r="G18" s="12" t="e">
        <f>VLOOKUP(A18,[5]Лист1!$A:$E,COLUMN([5]Лист1!$D$526),0)</f>
        <v>#N/A</v>
      </c>
      <c r="H18" s="12" t="e">
        <f>VLOOKUP(A18,[6]Лист1!$A:$E,COLUMN([6]Лист1!$C$4),0)</f>
        <v>#N/A</v>
      </c>
      <c r="I18" s="12" t="e">
        <f>VLOOKUP(A18,[7]Лист1!$A:$E,COLUMN([7]Лист1!$C$4),0)</f>
        <v>#N/A</v>
      </c>
    </row>
    <row r="19" spans="1:9">
      <c r="A19" s="12" t="s">
        <v>2257</v>
      </c>
      <c r="C19" s="12" t="s">
        <v>2257</v>
      </c>
      <c r="D19" s="132"/>
      <c r="E19" s="133"/>
      <c r="F19" s="12" t="e">
        <f>VLOOKUP(A19,[5]Лист1!$A:$E,COLUMN([5]Лист1!$C$4),0)</f>
        <v>#N/A</v>
      </c>
      <c r="G19" s="12" t="e">
        <f>VLOOKUP(A19,[5]Лист1!$A:$E,COLUMN([5]Лист1!$D$526),0)</f>
        <v>#N/A</v>
      </c>
      <c r="H19" s="12" t="e">
        <f>VLOOKUP(A19,[6]Лист1!$A:$E,COLUMN([6]Лист1!$C$4),0)</f>
        <v>#N/A</v>
      </c>
      <c r="I19" s="12" t="e">
        <f>VLOOKUP(A19,[7]Лист1!$A:$E,COLUMN([7]Лист1!$C$4),0)</f>
        <v>#N/A</v>
      </c>
    </row>
    <row r="20" spans="1:9">
      <c r="A20" s="12" t="s">
        <v>2258</v>
      </c>
      <c r="C20" s="12" t="s">
        <v>2258</v>
      </c>
      <c r="D20" s="132" t="str">
        <f t="shared" ref="D20" si="1">_xlfn.CONCAT(C20," / ",C21)</f>
        <v>MSFE1S-24FRN8G1 / MOFE1-24FRN8G1</v>
      </c>
      <c r="E20" s="133">
        <f>VLOOKUP(A20,'[30]RAC &amp; Portable'!$A:$M,COLUMN('[30]RAC &amp; Portable'!$M$9),0)</f>
        <v>124890</v>
      </c>
      <c r="F20" s="12" t="e">
        <f>VLOOKUP(A20,[5]Лист1!$A:$E,COLUMN([5]Лист1!$C$4),0)</f>
        <v>#N/A</v>
      </c>
      <c r="G20" s="12" t="e">
        <f>VLOOKUP(A20,[5]Лист1!$A:$E,COLUMN([5]Лист1!$D$526),0)</f>
        <v>#N/A</v>
      </c>
      <c r="H20" s="12" t="e">
        <f>VLOOKUP(A20,[6]Лист1!$A:$E,COLUMN([6]Лист1!$C$4),0)</f>
        <v>#N/A</v>
      </c>
      <c r="I20" s="12" t="e">
        <f>VLOOKUP(A20,[7]Лист1!$A:$E,COLUMN([7]Лист1!$C$4),0)</f>
        <v>#N/A</v>
      </c>
    </row>
    <row r="21" spans="1:9">
      <c r="A21" s="12" t="s">
        <v>2259</v>
      </c>
      <c r="C21" s="12" t="s">
        <v>2259</v>
      </c>
      <c r="D21" s="132"/>
      <c r="E21" s="133"/>
      <c r="F21" s="12" t="e">
        <f>VLOOKUP(A21,[5]Лист1!$A:$E,COLUMN([5]Лист1!$C$4),0)</f>
        <v>#N/A</v>
      </c>
      <c r="G21" s="12" t="e">
        <f>VLOOKUP(A21,[5]Лист1!$A:$E,COLUMN([5]Лист1!$D$526),0)</f>
        <v>#N/A</v>
      </c>
      <c r="H21" s="12" t="e">
        <f>VLOOKUP(A21,[6]Лист1!$A:$E,COLUMN([6]Лист1!$C$4),0)</f>
        <v>#N/A</v>
      </c>
      <c r="I21" s="12" t="e">
        <f>VLOOKUP(A21,[7]Лист1!$A:$E,COLUMN([7]Лист1!$C$4),0)</f>
        <v>#N/A</v>
      </c>
    </row>
    <row r="22" spans="1:9">
      <c r="A22" s="12" t="s">
        <v>2260</v>
      </c>
      <c r="C22" s="12" t="s">
        <v>2260</v>
      </c>
      <c r="D22" s="132" t="str">
        <f t="shared" ref="D22" si="2">_xlfn.CONCAT(C22," / ",C23)</f>
        <v>MSFE-09N8D6-I / MSFE-09N8D6-O</v>
      </c>
      <c r="E22" s="133">
        <f>VLOOKUP(A22,'[30]RAC &amp; Portable'!$A:$M,COLUMN('[30]RAC &amp; Portable'!$M$9),0)</f>
        <v>53590</v>
      </c>
      <c r="F22" s="12">
        <f>VLOOKUP(A22,[5]Лист1!$A:$E,COLUMN([5]Лист1!$C$4),0)</f>
        <v>0</v>
      </c>
      <c r="G22" s="12">
        <f>VLOOKUP(A22,[5]Лист1!$A:$E,COLUMN([5]Лист1!$D$526),0)</f>
        <v>0</v>
      </c>
      <c r="H22" s="12">
        <f>VLOOKUP(A22,[6]Лист1!$A:$E,COLUMN([6]Лист1!$C$4),0)</f>
        <v>0</v>
      </c>
      <c r="I22" s="12">
        <f>VLOOKUP(A22,[7]Лист1!$A:$E,COLUMN([7]Лист1!$C$4),0)</f>
        <v>0</v>
      </c>
    </row>
    <row r="23" spans="1:9">
      <c r="A23" s="12" t="s">
        <v>2261</v>
      </c>
      <c r="C23" s="12" t="s">
        <v>2261</v>
      </c>
      <c r="D23" s="132"/>
      <c r="E23" s="133"/>
      <c r="F23" s="12">
        <f>VLOOKUP(A23,[5]Лист1!$A:$E,COLUMN([5]Лист1!$C$4),0)</f>
        <v>4</v>
      </c>
      <c r="G23" s="12" t="str">
        <f>VLOOKUP(A23,[5]Лист1!$A:$E,COLUMN([5]Лист1!$D$526),0)</f>
        <v>&gt;50</v>
      </c>
      <c r="H23" s="12" t="str">
        <f>VLOOKUP(A23,[6]Лист1!$A:$E,COLUMN([6]Лист1!$C$4),0)</f>
        <v>&gt;50</v>
      </c>
      <c r="I23" s="12">
        <f>VLOOKUP(A23,[7]Лист1!$A:$E,COLUMN([7]Лист1!$C$4),0)</f>
        <v>0</v>
      </c>
    </row>
    <row r="24" spans="1:9">
      <c r="A24" s="12" t="s">
        <v>2262</v>
      </c>
      <c r="C24" s="12" t="s">
        <v>2262</v>
      </c>
      <c r="D24" s="132" t="str">
        <f t="shared" ref="D24" si="3">_xlfn.CONCAT(C24," / ",C25)</f>
        <v>MSFE-12N8D6-I / MSFE-12N8D6-O</v>
      </c>
      <c r="E24" s="133">
        <f>VLOOKUP(A24,'[30]RAC &amp; Portable'!$A:$M,COLUMN('[30]RAC &amp; Portable'!$M$9),0)</f>
        <v>57390</v>
      </c>
      <c r="F24" s="12">
        <f>VLOOKUP(A24,[5]Лист1!$A:$E,COLUMN([5]Лист1!$C$4),0)</f>
        <v>0</v>
      </c>
      <c r="G24" s="12">
        <f>VLOOKUP(A24,[5]Лист1!$A:$E,COLUMN([5]Лист1!$D$526),0)</f>
        <v>0</v>
      </c>
      <c r="H24" s="12">
        <f>VLOOKUP(A24,[6]Лист1!$A:$E,COLUMN([6]Лист1!$C$4),0)</f>
        <v>0</v>
      </c>
      <c r="I24" s="12">
        <f>VLOOKUP(A24,[7]Лист1!$A:$E,COLUMN([7]Лист1!$C$4),0)</f>
        <v>0</v>
      </c>
    </row>
    <row r="25" spans="1:9">
      <c r="A25" s="12" t="s">
        <v>2263</v>
      </c>
      <c r="C25" s="12" t="s">
        <v>2263</v>
      </c>
      <c r="D25" s="132"/>
      <c r="E25" s="133"/>
      <c r="F25" s="12">
        <f>VLOOKUP(A25,[5]Лист1!$A:$E,COLUMN([5]Лист1!$C$4),0)</f>
        <v>0</v>
      </c>
      <c r="G25" s="12">
        <f>VLOOKUP(A25,[5]Лист1!$A:$E,COLUMN([5]Лист1!$D$526),0)</f>
        <v>24</v>
      </c>
      <c r="H25" s="12">
        <f>VLOOKUP(A25,[6]Лист1!$A:$E,COLUMN([6]Лист1!$C$4),0)</f>
        <v>0</v>
      </c>
      <c r="I25" s="12">
        <f>VLOOKUP(A25,[7]Лист1!$A:$E,COLUMN([7]Лист1!$C$4),0)</f>
        <v>0</v>
      </c>
    </row>
    <row r="26" spans="1:9">
      <c r="A26" s="12" t="s">
        <v>2264</v>
      </c>
      <c r="C26" s="12" t="s">
        <v>2264</v>
      </c>
      <c r="D26" s="132" t="str">
        <f t="shared" ref="D26" si="4">_xlfn.CONCAT(C26," / ",C27)</f>
        <v>MSFE-18N8D6-I / MSFE-18N8D6-O</v>
      </c>
      <c r="E26" s="133">
        <f>VLOOKUP(A26,'[30]RAC &amp; Portable'!$A:$M,COLUMN('[30]RAC &amp; Portable'!$M$9),0)</f>
        <v>79090</v>
      </c>
      <c r="F26" s="12">
        <f>VLOOKUP(A26,[5]Лист1!$A:$E,COLUMN([5]Лист1!$C$4),0)</f>
        <v>0</v>
      </c>
      <c r="G26" s="12">
        <f>VLOOKUP(A26,[5]Лист1!$A:$E,COLUMN([5]Лист1!$D$526),0)</f>
        <v>0</v>
      </c>
      <c r="H26" s="12">
        <f>VLOOKUP(A26,[6]Лист1!$A:$E,COLUMN([6]Лист1!$C$4),0)</f>
        <v>0</v>
      </c>
      <c r="I26" s="12">
        <f>VLOOKUP(A26,[7]Лист1!$A:$E,COLUMN([7]Лист1!$C$4),0)</f>
        <v>0</v>
      </c>
    </row>
    <row r="27" spans="1:9">
      <c r="A27" s="12" t="s">
        <v>2265</v>
      </c>
      <c r="C27" s="12" t="s">
        <v>2265</v>
      </c>
      <c r="D27" s="132"/>
      <c r="E27" s="133"/>
      <c r="F27" s="12">
        <f>VLOOKUP(A27,[5]Лист1!$A:$E,COLUMN([5]Лист1!$C$4),0)</f>
        <v>3</v>
      </c>
      <c r="G27" s="12">
        <f>VLOOKUP(A27,[5]Лист1!$A:$E,COLUMN([5]Лист1!$D$526),0)</f>
        <v>12</v>
      </c>
      <c r="H27" s="12">
        <f>VLOOKUP(A27,[6]Лист1!$A:$E,COLUMN([6]Лист1!$C$4),0)</f>
        <v>0</v>
      </c>
      <c r="I27" s="12">
        <f>VLOOKUP(A27,[7]Лист1!$A:$E,COLUMN([7]Лист1!$C$4),0)</f>
        <v>8</v>
      </c>
    </row>
    <row r="28" spans="1:9">
      <c r="A28" s="12" t="s">
        <v>2266</v>
      </c>
      <c r="C28" s="12" t="s">
        <v>2266</v>
      </c>
      <c r="D28" s="132" t="str">
        <f t="shared" ref="D28" si="5">_xlfn.CONCAT(C28," / ",C29)</f>
        <v>MSFE-24N8D6-I / MSFE-24N8D6-O</v>
      </c>
      <c r="E28" s="133">
        <f>VLOOKUP(A28,'[30]RAC &amp; Portable'!$A:$M,COLUMN('[30]RAC &amp; Portable'!$M$9),0)</f>
        <v>106690</v>
      </c>
      <c r="F28" s="12">
        <f>VLOOKUP(A28,[5]Лист1!$A:$E,COLUMN([5]Лист1!$C$4),0)</f>
        <v>0</v>
      </c>
      <c r="G28" s="12">
        <f>VLOOKUP(A28,[5]Лист1!$A:$E,COLUMN([5]Лист1!$D$526),0)</f>
        <v>0</v>
      </c>
      <c r="H28" s="12">
        <f>VLOOKUP(A28,[6]Лист1!$A:$E,COLUMN([6]Лист1!$C$4),0)</f>
        <v>0</v>
      </c>
      <c r="I28" s="12">
        <f>VLOOKUP(A28,[7]Лист1!$A:$E,COLUMN([7]Лист1!$C$4),0)</f>
        <v>0</v>
      </c>
    </row>
    <row r="29" spans="1:9">
      <c r="A29" s="12" t="s">
        <v>2267</v>
      </c>
      <c r="C29" s="12" t="s">
        <v>2267</v>
      </c>
      <c r="D29" s="132"/>
      <c r="E29" s="133"/>
      <c r="F29" s="12">
        <f>VLOOKUP(A29,[5]Лист1!$A:$E,COLUMN([5]Лист1!$C$4),0)</f>
        <v>0</v>
      </c>
      <c r="G29" s="12">
        <f>VLOOKUP(A29,[5]Лист1!$A:$E,COLUMN([5]Лист1!$D$526),0)</f>
        <v>0</v>
      </c>
      <c r="H29" s="12">
        <f>VLOOKUP(A29,[6]Лист1!$A:$E,COLUMN([6]Лист1!$C$4),0)</f>
        <v>0</v>
      </c>
      <c r="I29" s="12">
        <f>VLOOKUP(A29,[7]Лист1!$A:$E,COLUMN([7]Лист1!$C$4),0)</f>
        <v>0</v>
      </c>
    </row>
    <row r="30" spans="1:9" ht="15" customHeight="1">
      <c r="A30" s="130" t="s">
        <v>2349</v>
      </c>
      <c r="B30" s="130"/>
      <c r="C30" s="130"/>
      <c r="D30" s="130"/>
      <c r="E30" s="130"/>
      <c r="F30" s="130"/>
      <c r="G30" s="130"/>
    </row>
    <row r="31" spans="1:9">
      <c r="A31" s="12" t="s">
        <v>2268</v>
      </c>
      <c r="C31" s="12" t="s">
        <v>2268</v>
      </c>
      <c r="D31" s="132" t="str">
        <f t="shared" ref="D31" si="6">_xlfn.CONCAT(C31," / ",C32)</f>
        <v>MSHP-09N8D6-I / MSHP-09N8D6-O</v>
      </c>
      <c r="E31" s="133">
        <f>VLOOKUP(A31,'[30]RAC &amp; Portable'!$A:$M,COLUMN('[30]RAC &amp; Portable'!$M$9),0)</f>
        <v>105490</v>
      </c>
      <c r="F31" s="12">
        <f>VLOOKUP(A31,[5]Лист1!$A:$E,COLUMN([5]Лист1!$C$4),0)</f>
        <v>0</v>
      </c>
      <c r="G31" s="12" t="str">
        <f>VLOOKUP(A31,[5]Лист1!$A:$E,COLUMN([5]Лист1!$D$526),0)</f>
        <v>&gt;50</v>
      </c>
      <c r="H31" s="12">
        <f>VLOOKUP(A31,[6]Лист1!$A:$E,COLUMN([6]Лист1!$C$4),0)</f>
        <v>0</v>
      </c>
      <c r="I31" s="12">
        <f>VLOOKUP(A31,[7]Лист1!$A:$E,COLUMN([7]Лист1!$C$4),0)</f>
        <v>0</v>
      </c>
    </row>
    <row r="32" spans="1:9">
      <c r="A32" s="12" t="s">
        <v>2269</v>
      </c>
      <c r="C32" s="12" t="s">
        <v>2269</v>
      </c>
      <c r="D32" s="132"/>
      <c r="E32" s="133"/>
      <c r="F32" s="12">
        <f>VLOOKUP(A32,[5]Лист1!$A:$E,COLUMN([5]Лист1!$C$4),0)</f>
        <v>0</v>
      </c>
      <c r="G32" s="12" t="str">
        <f>VLOOKUP(A32,[5]Лист1!$A:$E,COLUMN([5]Лист1!$D$526),0)</f>
        <v>&gt;50</v>
      </c>
      <c r="H32" s="12">
        <f>VLOOKUP(A32,[6]Лист1!$A:$E,COLUMN([6]Лист1!$C$4),0)</f>
        <v>0</v>
      </c>
      <c r="I32" s="12">
        <f>VLOOKUP(A32,[7]Лист1!$A:$E,COLUMN([7]Лист1!$C$4),0)</f>
        <v>0</v>
      </c>
    </row>
    <row r="33" spans="1:9">
      <c r="A33" s="12" t="s">
        <v>2270</v>
      </c>
      <c r="C33" s="12" t="s">
        <v>2270</v>
      </c>
      <c r="D33" s="132" t="str">
        <f t="shared" ref="D33" si="7">_xlfn.CONCAT(C33," / ",C34)</f>
        <v>MSHP-12N8D6-I / MSHP-12N8D6-O</v>
      </c>
      <c r="E33" s="133">
        <f>VLOOKUP(A33,'[30]RAC &amp; Portable'!$A:$M,COLUMN('[30]RAC &amp; Portable'!$M$9),0)</f>
        <v>110690</v>
      </c>
      <c r="F33" s="12">
        <f>VLOOKUP(A33,[5]Лист1!$A:$E,COLUMN([5]Лист1!$C$4),0)</f>
        <v>0</v>
      </c>
      <c r="G33" s="12" t="str">
        <f>VLOOKUP(A33,[5]Лист1!$A:$E,COLUMN([5]Лист1!$D$526),0)</f>
        <v>&gt;50</v>
      </c>
      <c r="H33" s="12">
        <f>VLOOKUP(A33,[6]Лист1!$A:$E,COLUMN([6]Лист1!$C$4),0)</f>
        <v>0</v>
      </c>
      <c r="I33" s="12">
        <f>VLOOKUP(A33,[7]Лист1!$A:$E,COLUMN([7]Лист1!$C$4),0)</f>
        <v>0</v>
      </c>
    </row>
    <row r="34" spans="1:9">
      <c r="A34" s="12" t="s">
        <v>2271</v>
      </c>
      <c r="C34" s="12" t="s">
        <v>2271</v>
      </c>
      <c r="D34" s="132"/>
      <c r="E34" s="133"/>
      <c r="F34" s="12">
        <f>VLOOKUP(A34,[5]Лист1!$A:$E,COLUMN([5]Лист1!$C$4),0)</f>
        <v>0</v>
      </c>
      <c r="G34" s="12" t="str">
        <f>VLOOKUP(A34,[5]Лист1!$A:$E,COLUMN([5]Лист1!$D$526),0)</f>
        <v>&gt;50</v>
      </c>
      <c r="H34" s="12">
        <f>VLOOKUP(A34,[6]Лист1!$A:$E,COLUMN([6]Лист1!$C$4),0)</f>
        <v>0</v>
      </c>
      <c r="I34" s="12">
        <f>VLOOKUP(A34,[7]Лист1!$A:$E,COLUMN([7]Лист1!$C$4),0)</f>
        <v>0</v>
      </c>
    </row>
    <row r="35" spans="1:9">
      <c r="A35" s="12" t="s">
        <v>2272</v>
      </c>
      <c r="C35" s="12" t="s">
        <v>2272</v>
      </c>
      <c r="D35" s="132" t="str">
        <f t="shared" ref="D35" si="8">_xlfn.CONCAT(C35," / ",C36)</f>
        <v>MSHP-18N8D0-I / MSHP-18N8D0-O</v>
      </c>
      <c r="E35" s="133">
        <f>VLOOKUP(A35,'[30]RAC &amp; Portable'!$A:$M,COLUMN('[30]RAC &amp; Portable'!$M$9),0)</f>
        <v>141090</v>
      </c>
      <c r="F35" s="12">
        <f>VLOOKUP(A35,[5]Лист1!$A:$E,COLUMN([5]Лист1!$C$4),0)</f>
        <v>0</v>
      </c>
      <c r="G35" s="12" t="str">
        <f>VLOOKUP(A35,[5]Лист1!$A:$E,COLUMN([5]Лист1!$D$526),0)</f>
        <v>&gt;50</v>
      </c>
      <c r="H35" s="12">
        <f>VLOOKUP(A35,[6]Лист1!$A:$E,COLUMN([6]Лист1!$C$4),0)</f>
        <v>0</v>
      </c>
      <c r="I35" s="12">
        <f>VLOOKUP(A35,[7]Лист1!$A:$E,COLUMN([7]Лист1!$C$4),0)</f>
        <v>0</v>
      </c>
    </row>
    <row r="36" spans="1:9">
      <c r="A36" s="12" t="s">
        <v>2273</v>
      </c>
      <c r="C36" s="12" t="s">
        <v>2273</v>
      </c>
      <c r="D36" s="132"/>
      <c r="E36" s="133"/>
      <c r="F36" s="12">
        <f>VLOOKUP(A36,[5]Лист1!$A:$E,COLUMN([5]Лист1!$C$4),0)</f>
        <v>0</v>
      </c>
      <c r="G36" s="12" t="str">
        <f>VLOOKUP(A36,[5]Лист1!$A:$E,COLUMN([5]Лист1!$D$526),0)</f>
        <v>&gt;50</v>
      </c>
      <c r="H36" s="12">
        <f>VLOOKUP(A36,[6]Лист1!$A:$E,COLUMN([6]Лист1!$C$4),0)</f>
        <v>0</v>
      </c>
      <c r="I36" s="12">
        <f>VLOOKUP(A36,[7]Лист1!$A:$E,COLUMN([7]Лист1!$C$4),0)</f>
        <v>0</v>
      </c>
    </row>
    <row r="37" spans="1:9">
      <c r="A37" s="12" t="s">
        <v>2274</v>
      </c>
      <c r="C37" s="12" t="s">
        <v>2274</v>
      </c>
      <c r="D37" s="132" t="str">
        <f t="shared" ref="D37" si="9">_xlfn.CONCAT(C37," / ",C38)</f>
        <v>MSHP-24N8D0-I / MSHP-24N8D0-O</v>
      </c>
      <c r="E37" s="133">
        <f>VLOOKUP(A37,'[30]RAC &amp; Portable'!$A:$M,COLUMN('[30]RAC &amp; Portable'!$M$9),0)</f>
        <v>178890</v>
      </c>
      <c r="F37" s="12">
        <f>VLOOKUP(A37,[5]Лист1!$A:$E,COLUMN([5]Лист1!$C$4),0)</f>
        <v>0</v>
      </c>
      <c r="G37" s="12">
        <f>VLOOKUP(A37,[5]Лист1!$A:$E,COLUMN([5]Лист1!$D$526),0)</f>
        <v>44</v>
      </c>
      <c r="H37" s="12">
        <f>VLOOKUP(A37,[6]Лист1!$A:$E,COLUMN([6]Лист1!$C$4),0)</f>
        <v>0</v>
      </c>
      <c r="I37" s="12">
        <f>VLOOKUP(A37,[7]Лист1!$A:$E,COLUMN([7]Лист1!$C$4),0)</f>
        <v>0</v>
      </c>
    </row>
    <row r="38" spans="1:9">
      <c r="A38" s="12" t="s">
        <v>2275</v>
      </c>
      <c r="C38" s="12" t="s">
        <v>2275</v>
      </c>
      <c r="D38" s="132"/>
      <c r="E38" s="133"/>
      <c r="F38" s="12">
        <f>VLOOKUP(A38,[5]Лист1!$A:$E,COLUMN([5]Лист1!$C$4),0)</f>
        <v>0</v>
      </c>
      <c r="G38" s="12">
        <f>VLOOKUP(A38,[5]Лист1!$A:$E,COLUMN([5]Лист1!$D$526),0)</f>
        <v>38</v>
      </c>
      <c r="H38" s="12">
        <f>VLOOKUP(A38,[6]Лист1!$A:$E,COLUMN([6]Лист1!$C$4),0)</f>
        <v>0</v>
      </c>
    </row>
    <row r="39" spans="1:9" ht="15" customHeight="1">
      <c r="A39" s="130" t="s">
        <v>2350</v>
      </c>
      <c r="B39" s="130"/>
      <c r="C39" s="130"/>
      <c r="D39" s="130"/>
      <c r="E39" s="130"/>
      <c r="F39" s="130"/>
      <c r="G39" s="130"/>
    </row>
    <row r="40" spans="1:9">
      <c r="A40" s="12" t="s">
        <v>2276</v>
      </c>
      <c r="C40" s="12" t="s">
        <v>2276</v>
      </c>
      <c r="D40" s="132" t="str">
        <f t="shared" ref="D40:D59" si="10">_xlfn.CONCAT(C40," / ",C41)</f>
        <v>MSES1S-07FRN8G1 / MOES1-07FRN8G1</v>
      </c>
      <c r="E40" s="133">
        <f>VLOOKUP(A40,'[30]RAC &amp; Portable'!$A:$M,COLUMN('[30]RAC &amp; Portable'!$M$9),0)</f>
        <v>44690</v>
      </c>
      <c r="F40" s="12">
        <f>VLOOKUP(A40,[5]Лист1!$A:$E,COLUMN([5]Лист1!$C$4),0)</f>
        <v>37</v>
      </c>
      <c r="G40" s="12" t="str">
        <f>VLOOKUP(A40,[5]Лист1!$A:$E,COLUMN([5]Лист1!$D$526),0)</f>
        <v>&gt;50</v>
      </c>
      <c r="H40" s="12" t="str">
        <f>VLOOKUP(A40,[6]Лист1!$A:$E,COLUMN([6]Лист1!$C$4),0)</f>
        <v>&gt;50</v>
      </c>
      <c r="I40" s="12">
        <f>VLOOKUP(A40,[7]Лист1!$A:$E,COLUMN([7]Лист1!$C$4),0)</f>
        <v>0</v>
      </c>
    </row>
    <row r="41" spans="1:9">
      <c r="A41" s="12" t="s">
        <v>2277</v>
      </c>
      <c r="C41" s="12" t="s">
        <v>2277</v>
      </c>
      <c r="D41" s="132"/>
      <c r="E41" s="133"/>
      <c r="F41" s="12">
        <f>VLOOKUP(A41,[5]Лист1!$A:$E,COLUMN([5]Лист1!$C$4),0)</f>
        <v>37</v>
      </c>
      <c r="G41" s="12" t="str">
        <f>VLOOKUP(A41,[5]Лист1!$A:$E,COLUMN([5]Лист1!$D$526),0)</f>
        <v>&gt;50</v>
      </c>
      <c r="H41" s="12" t="str">
        <f>VLOOKUP(A41,[6]Лист1!$A:$E,COLUMN([6]Лист1!$C$4),0)</f>
        <v>&gt;50</v>
      </c>
      <c r="I41" s="12">
        <f>VLOOKUP(A41,[7]Лист1!$A:$E,COLUMN([7]Лист1!$C$4),0)</f>
        <v>0</v>
      </c>
    </row>
    <row r="42" spans="1:9">
      <c r="A42" s="12" t="s">
        <v>2278</v>
      </c>
      <c r="C42" s="12" t="s">
        <v>2278</v>
      </c>
      <c r="D42" s="132" t="str">
        <f t="shared" si="10"/>
        <v>MSES1S-09FRN8G1 / MOES1-09FRN8G1</v>
      </c>
      <c r="E42" s="133">
        <f>VLOOKUP(A42,'[30]RAC &amp; Portable'!$A:$M,COLUMN('[30]RAC &amp; Portable'!$M$9),0)</f>
        <v>47690</v>
      </c>
      <c r="F42" s="12">
        <f>VLOOKUP(A42,[5]Лист1!$A:$E,COLUMN([5]Лист1!$C$4),0)</f>
        <v>15</v>
      </c>
      <c r="G42" s="12" t="str">
        <f>VLOOKUP(A42,[5]Лист1!$A:$E,COLUMN([5]Лист1!$D$526),0)</f>
        <v>&gt;50</v>
      </c>
      <c r="H42" s="12">
        <f>VLOOKUP(A42,[6]Лист1!$A:$E,COLUMN([6]Лист1!$C$4),0)</f>
        <v>0</v>
      </c>
      <c r="I42" s="12">
        <f>VLOOKUP(A42,[7]Лист1!$A:$E,COLUMN([7]Лист1!$C$4),0)</f>
        <v>0</v>
      </c>
    </row>
    <row r="43" spans="1:9">
      <c r="A43" s="12" t="s">
        <v>2279</v>
      </c>
      <c r="C43" s="12" t="s">
        <v>2279</v>
      </c>
      <c r="D43" s="132"/>
      <c r="E43" s="133"/>
      <c r="F43" s="12">
        <f>VLOOKUP(A43,[5]Лист1!$A:$E,COLUMN([5]Лист1!$C$4),0)</f>
        <v>15</v>
      </c>
      <c r="G43" s="12" t="str">
        <f>VLOOKUP(A43,[5]Лист1!$A:$E,COLUMN([5]Лист1!$D$526),0)</f>
        <v>&gt;50</v>
      </c>
      <c r="H43" s="12">
        <f>VLOOKUP(A43,[6]Лист1!$A:$E,COLUMN([6]Лист1!$C$4),0)</f>
        <v>0</v>
      </c>
      <c r="I43" s="12">
        <f>VLOOKUP(A43,[7]Лист1!$A:$E,COLUMN([7]Лист1!$C$4),0)</f>
        <v>0</v>
      </c>
    </row>
    <row r="44" spans="1:9">
      <c r="A44" s="12" t="s">
        <v>2280</v>
      </c>
      <c r="C44" s="12" t="s">
        <v>2280</v>
      </c>
      <c r="D44" s="132" t="str">
        <f t="shared" si="10"/>
        <v>MSES1S-12FRN8G1 / MOES1-12FRN8G1</v>
      </c>
      <c r="E44" s="133">
        <f>VLOOKUP(A44,'[30]RAC &amp; Portable'!$A:$M,COLUMN('[30]RAC &amp; Portable'!$M$9),0)</f>
        <v>55290</v>
      </c>
      <c r="F44" s="12">
        <f>VLOOKUP(A44,[5]Лист1!$A:$E,COLUMN([5]Лист1!$C$4),0)</f>
        <v>11</v>
      </c>
      <c r="G44" s="12" t="str">
        <f>VLOOKUP(A44,[5]Лист1!$A:$E,COLUMN([5]Лист1!$D$526),0)</f>
        <v>&gt;50</v>
      </c>
      <c r="H44" s="12">
        <f>VLOOKUP(A44,[6]Лист1!$A:$E,COLUMN([6]Лист1!$C$4),0)</f>
        <v>0</v>
      </c>
      <c r="I44" s="12">
        <f>VLOOKUP(A44,[7]Лист1!$A:$E,COLUMN([7]Лист1!$C$4),0)</f>
        <v>0</v>
      </c>
    </row>
    <row r="45" spans="1:9">
      <c r="A45" s="12" t="s">
        <v>2281</v>
      </c>
      <c r="C45" s="12" t="s">
        <v>2281</v>
      </c>
      <c r="D45" s="132"/>
      <c r="E45" s="133"/>
      <c r="F45" s="12">
        <f>VLOOKUP(A45,[5]Лист1!$A:$E,COLUMN([5]Лист1!$C$4),0)</f>
        <v>11</v>
      </c>
      <c r="G45" s="12" t="str">
        <f>VLOOKUP(A45,[5]Лист1!$A:$E,COLUMN([5]Лист1!$D$526),0)</f>
        <v>&gt;50</v>
      </c>
      <c r="H45" s="12">
        <f>VLOOKUP(A45,[6]Лист1!$A:$E,COLUMN([6]Лист1!$C$4),0)</f>
        <v>0</v>
      </c>
      <c r="I45" s="12">
        <f>VLOOKUP(A45,[7]Лист1!$A:$E,COLUMN([7]Лист1!$C$4),0)</f>
        <v>0</v>
      </c>
    </row>
    <row r="46" spans="1:9">
      <c r="A46" s="12" t="s">
        <v>2282</v>
      </c>
      <c r="C46" s="12" t="s">
        <v>2282</v>
      </c>
      <c r="D46" s="132" t="str">
        <f t="shared" si="10"/>
        <v>MSES1S-18FRN8G1 / MOES1-18FRN8G1</v>
      </c>
      <c r="E46" s="133">
        <f>VLOOKUP(A46,'[30]RAC &amp; Portable'!$A:$M,COLUMN('[30]RAC &amp; Portable'!$M$9),0)</f>
        <v>93590</v>
      </c>
      <c r="F46" s="12">
        <f>VLOOKUP(A46,[5]Лист1!$A:$E,COLUMN([5]Лист1!$C$4),0)</f>
        <v>0</v>
      </c>
      <c r="G46" s="12">
        <f>VLOOKUP(A46,[5]Лист1!$A:$E,COLUMN([5]Лист1!$D$526),0)</f>
        <v>0</v>
      </c>
      <c r="H46" s="12">
        <f>VLOOKUP(A46,[6]Лист1!$A:$E,COLUMN([6]Лист1!$C$4),0)</f>
        <v>0</v>
      </c>
      <c r="I46" s="12">
        <f>VLOOKUP(A46,[7]Лист1!$A:$E,COLUMN([7]Лист1!$C$4),0)</f>
        <v>0</v>
      </c>
    </row>
    <row r="47" spans="1:9">
      <c r="A47" s="12" t="s">
        <v>2283</v>
      </c>
      <c r="C47" s="12" t="s">
        <v>2283</v>
      </c>
      <c r="D47" s="132"/>
      <c r="E47" s="133"/>
      <c r="F47" s="12">
        <f>VLOOKUP(A47,[5]Лист1!$A:$E,COLUMN([5]Лист1!$C$4),0)</f>
        <v>0</v>
      </c>
      <c r="G47" s="12">
        <f>VLOOKUP(A47,[5]Лист1!$A:$E,COLUMN([5]Лист1!$D$526),0)</f>
        <v>2</v>
      </c>
      <c r="H47" s="12">
        <f>VLOOKUP(A47,[6]Лист1!$A:$E,COLUMN([6]Лист1!$C$4),0)</f>
        <v>0</v>
      </c>
      <c r="I47" s="12">
        <f>VLOOKUP(A47,[7]Лист1!$A:$E,COLUMN([7]Лист1!$C$4),0)</f>
        <v>0</v>
      </c>
    </row>
    <row r="48" spans="1:9">
      <c r="A48" s="12" t="s">
        <v>2284</v>
      </c>
      <c r="C48" s="12" t="s">
        <v>2284</v>
      </c>
      <c r="D48" s="132" t="str">
        <f t="shared" si="10"/>
        <v>MSES1S-24FRN8G1 / MOES1-24FRN8G1</v>
      </c>
      <c r="E48" s="133">
        <f>VLOOKUP(A48,'[30]RAC &amp; Portable'!$A:$M,COLUMN('[30]RAC &amp; Portable'!$M$9),0)</f>
        <v>119590</v>
      </c>
      <c r="F48" s="12">
        <f>VLOOKUP(A48,[5]Лист1!$A:$E,COLUMN([5]Лист1!$C$4),0)</f>
        <v>10</v>
      </c>
      <c r="G48" s="12">
        <f>VLOOKUP(A48,[5]Лист1!$A:$E,COLUMN([5]Лист1!$D$526),0)</f>
        <v>41</v>
      </c>
      <c r="H48" s="12">
        <f>VLOOKUP(A48,[6]Лист1!$A:$E,COLUMN([6]Лист1!$C$4),0)</f>
        <v>0</v>
      </c>
      <c r="I48" s="12">
        <f>VLOOKUP(A48,[7]Лист1!$A:$E,COLUMN([7]Лист1!$C$4),0)</f>
        <v>0</v>
      </c>
    </row>
    <row r="49" spans="1:9">
      <c r="A49" s="12" t="s">
        <v>2285</v>
      </c>
      <c r="C49" s="12" t="s">
        <v>2285</v>
      </c>
      <c r="D49" s="132"/>
      <c r="E49" s="133"/>
      <c r="F49" s="12">
        <f>VLOOKUP(A49,[5]Лист1!$A:$E,COLUMN([5]Лист1!$C$4),0)</f>
        <v>10</v>
      </c>
      <c r="G49" s="12">
        <f>VLOOKUP(A49,[5]Лист1!$A:$E,COLUMN([5]Лист1!$D$526),0)</f>
        <v>41</v>
      </c>
      <c r="H49" s="12">
        <f>VLOOKUP(A49,[6]Лист1!$A:$E,COLUMN([6]Лист1!$C$4),0)</f>
        <v>0</v>
      </c>
      <c r="I49" s="12">
        <f>VLOOKUP(A49,[7]Лист1!$A:$E,COLUMN([7]Лист1!$C$4),0)</f>
        <v>0</v>
      </c>
    </row>
    <row r="51" spans="1:9">
      <c r="A51" s="12" t="s">
        <v>2286</v>
      </c>
      <c r="C51" s="12" t="s">
        <v>2286</v>
      </c>
      <c r="D51" s="132" t="str">
        <f t="shared" si="10"/>
        <v>MSES-07N8D6-I / MSES-07N8D6-O</v>
      </c>
      <c r="E51" s="133">
        <f>VLOOKUP(A51,'[30]RAC &amp; Portable'!$A:$M,COLUMN('[30]RAC &amp; Portable'!$M$9),0)</f>
        <v>46090</v>
      </c>
      <c r="F51" s="12">
        <f>VLOOKUP(A51,[5]Лист1!$A:$E,COLUMN([5]Лист1!$C$4),0)</f>
        <v>0</v>
      </c>
      <c r="G51" s="12" t="str">
        <f>VLOOKUP(A51,[5]Лист1!$A:$E,COLUMN([5]Лист1!$D$526),0)</f>
        <v>&gt;50</v>
      </c>
      <c r="H51" s="12">
        <f>VLOOKUP(A51,[6]Лист1!$A:$E,COLUMN([6]Лист1!$C$4),0)</f>
        <v>0</v>
      </c>
      <c r="I51" s="12">
        <f>VLOOKUP(A51,[7]Лист1!$A:$E,COLUMN([7]Лист1!$C$4),0)</f>
        <v>0</v>
      </c>
    </row>
    <row r="52" spans="1:9">
      <c r="A52" s="12" t="s">
        <v>2287</v>
      </c>
      <c r="C52" s="12" t="s">
        <v>2287</v>
      </c>
      <c r="D52" s="132"/>
      <c r="E52" s="133"/>
      <c r="F52" s="12">
        <f>VLOOKUP(A52,[5]Лист1!$A:$E,COLUMN([5]Лист1!$C$4),0)</f>
        <v>0</v>
      </c>
      <c r="G52" s="12" t="str">
        <f>VLOOKUP(A52,[5]Лист1!$A:$E,COLUMN([5]Лист1!$D$526),0)</f>
        <v>&gt;50</v>
      </c>
      <c r="H52" s="12">
        <f>VLOOKUP(A52,[6]Лист1!$A:$E,COLUMN([6]Лист1!$C$4),0)</f>
        <v>0</v>
      </c>
      <c r="I52" s="12">
        <f>VLOOKUP(A52,[7]Лист1!$A:$E,COLUMN([7]Лист1!$C$4),0)</f>
        <v>0</v>
      </c>
    </row>
    <row r="53" spans="1:9">
      <c r="A53" s="12" t="s">
        <v>2288</v>
      </c>
      <c r="C53" s="12" t="s">
        <v>2288</v>
      </c>
      <c r="D53" s="132" t="str">
        <f t="shared" si="10"/>
        <v>MSES-09N8D6-I / MSES-09N8D6-O</v>
      </c>
      <c r="E53" s="133">
        <f>VLOOKUP(A53,'[30]RAC &amp; Portable'!$A:$M,COLUMN('[30]RAC &amp; Portable'!$M$9),0)</f>
        <v>49090</v>
      </c>
      <c r="F53" s="12">
        <f>VLOOKUP(A53,[5]Лист1!$A:$E,COLUMN([5]Лист1!$C$4),0)</f>
        <v>12</v>
      </c>
      <c r="G53" s="12">
        <f>VLOOKUP(A53,[5]Лист1!$A:$E,COLUMN([5]Лист1!$D$526),0)</f>
        <v>0</v>
      </c>
      <c r="H53" s="12">
        <f>VLOOKUP(A53,[6]Лист1!$A:$E,COLUMN([6]Лист1!$C$4),0)</f>
        <v>0</v>
      </c>
      <c r="I53" s="12">
        <f>VLOOKUP(A53,[7]Лист1!$A:$E,COLUMN([7]Лист1!$C$4),0)</f>
        <v>0</v>
      </c>
    </row>
    <row r="54" spans="1:9">
      <c r="A54" s="12" t="s">
        <v>2289</v>
      </c>
      <c r="C54" s="12" t="s">
        <v>2289</v>
      </c>
      <c r="D54" s="132"/>
      <c r="E54" s="133"/>
      <c r="F54" s="12">
        <f>VLOOKUP(A54,[5]Лист1!$A:$E,COLUMN([5]Лист1!$C$4),0)</f>
        <v>0</v>
      </c>
      <c r="G54" s="12">
        <f>VLOOKUP(A54,[5]Лист1!$A:$E,COLUMN([5]Лист1!$D$526),0)</f>
        <v>0</v>
      </c>
      <c r="H54" s="12">
        <f>VLOOKUP(A54,[6]Лист1!$A:$E,COLUMN([6]Лист1!$C$4),0)</f>
        <v>0</v>
      </c>
      <c r="I54" s="12">
        <f>VLOOKUP(A54,[7]Лист1!$A:$E,COLUMN([7]Лист1!$C$4),0)</f>
        <v>0</v>
      </c>
    </row>
    <row r="55" spans="1:9">
      <c r="A55" s="12" t="s">
        <v>2290</v>
      </c>
      <c r="C55" s="12" t="s">
        <v>2290</v>
      </c>
      <c r="D55" s="132" t="str">
        <f t="shared" si="10"/>
        <v>MSES-12N8D6-I / MSES-12N8D6-O</v>
      </c>
      <c r="E55" s="133">
        <f>VLOOKUP(A55,'[30]RAC &amp; Portable'!$A:$M,COLUMN('[30]RAC &amp; Portable'!$M$9),0)</f>
        <v>56890</v>
      </c>
      <c r="F55" s="12">
        <f>VLOOKUP(A55,[5]Лист1!$A:$E,COLUMN([5]Лист1!$C$4),0)</f>
        <v>0</v>
      </c>
      <c r="G55" s="12">
        <f>VLOOKUP(A55,[5]Лист1!$A:$E,COLUMN([5]Лист1!$D$526),0)</f>
        <v>0</v>
      </c>
      <c r="H55" s="12">
        <f>VLOOKUP(A55,[6]Лист1!$A:$E,COLUMN([6]Лист1!$C$4),0)</f>
        <v>0</v>
      </c>
      <c r="I55" s="12">
        <f>VLOOKUP(A55,[7]Лист1!$A:$E,COLUMN([7]Лист1!$C$4),0)</f>
        <v>0</v>
      </c>
    </row>
    <row r="56" spans="1:9">
      <c r="A56" s="12" t="s">
        <v>2291</v>
      </c>
      <c r="C56" s="12" t="s">
        <v>2291</v>
      </c>
      <c r="D56" s="132"/>
      <c r="E56" s="133"/>
      <c r="F56" s="12">
        <f>VLOOKUP(A56,[5]Лист1!$A:$E,COLUMN([5]Лист1!$C$4),0)</f>
        <v>0</v>
      </c>
      <c r="G56" s="12">
        <f>VLOOKUP(A56,[5]Лист1!$A:$E,COLUMN([5]Лист1!$D$526),0)</f>
        <v>0</v>
      </c>
      <c r="H56" s="12">
        <f>VLOOKUP(A56,[6]Лист1!$A:$E,COLUMN([6]Лист1!$C$4),0)</f>
        <v>0</v>
      </c>
      <c r="I56" s="12">
        <f>VLOOKUP(A56,[7]Лист1!$A:$E,COLUMN([7]Лист1!$C$4),0)</f>
        <v>0</v>
      </c>
    </row>
    <row r="57" spans="1:9">
      <c r="A57" s="12" t="s">
        <v>2292</v>
      </c>
      <c r="C57" s="12" t="s">
        <v>2292</v>
      </c>
      <c r="D57" s="132" t="str">
        <f t="shared" si="10"/>
        <v>MSES-18N8D6-I / MSES-18N8D6-O</v>
      </c>
      <c r="E57" s="133">
        <f>VLOOKUP(A57,'[30]RAC &amp; Portable'!$A:$M,COLUMN('[30]RAC &amp; Portable'!$M$9),0)</f>
        <v>96190</v>
      </c>
      <c r="F57" s="12">
        <f>VLOOKUP(A57,[5]Лист1!$A:$E,COLUMN([5]Лист1!$C$4),0)</f>
        <v>11</v>
      </c>
      <c r="G57" s="12">
        <f>VLOOKUP(A57,[5]Лист1!$A:$E,COLUMN([5]Лист1!$D$526),0)</f>
        <v>0</v>
      </c>
      <c r="H57" s="12">
        <f>VLOOKUP(A57,[6]Лист1!$A:$E,COLUMN([6]Лист1!$C$4),0)</f>
        <v>0</v>
      </c>
      <c r="I57" s="12">
        <f>VLOOKUP(A57,[7]Лист1!$A:$E,COLUMN([7]Лист1!$C$4),0)</f>
        <v>0</v>
      </c>
    </row>
    <row r="58" spans="1:9">
      <c r="A58" s="12" t="s">
        <v>2293</v>
      </c>
      <c r="C58" s="12" t="s">
        <v>2293</v>
      </c>
      <c r="D58" s="132"/>
      <c r="E58" s="133"/>
      <c r="F58" s="12">
        <f>VLOOKUP(A58,[5]Лист1!$A:$E,COLUMN([5]Лист1!$C$4),0)</f>
        <v>11</v>
      </c>
      <c r="G58" s="12">
        <f>VLOOKUP(A58,[5]Лист1!$A:$E,COLUMN([5]Лист1!$D$526),0)</f>
        <v>0</v>
      </c>
      <c r="H58" s="12">
        <f>VLOOKUP(A58,[6]Лист1!$A:$E,COLUMN([6]Лист1!$C$4),0)</f>
        <v>0</v>
      </c>
      <c r="I58" s="12">
        <f>VLOOKUP(A58,[7]Лист1!$A:$E,COLUMN([7]Лист1!$C$4),0)</f>
        <v>0</v>
      </c>
    </row>
    <row r="59" spans="1:9">
      <c r="A59" s="12" t="s">
        <v>2294</v>
      </c>
      <c r="C59" s="12" t="s">
        <v>2294</v>
      </c>
      <c r="D59" s="132" t="str">
        <f t="shared" si="10"/>
        <v>MSES-24N8D6-I / MSES-24N8D6-O</v>
      </c>
      <c r="E59" s="133">
        <f>VLOOKUP(A59,'[30]RAC &amp; Portable'!$A:$M,COLUMN('[30]RAC &amp; Portable'!$M$9),0)</f>
        <v>123190</v>
      </c>
      <c r="F59" s="12">
        <f>VLOOKUP(A59,[5]Лист1!$A:$E,COLUMN([5]Лист1!$C$4),0)</f>
        <v>15</v>
      </c>
      <c r="G59" s="12">
        <f>VLOOKUP(A59,[5]Лист1!$A:$E,COLUMN([5]Лист1!$D$526),0)</f>
        <v>0</v>
      </c>
      <c r="H59" s="12">
        <f>VLOOKUP(A59,[6]Лист1!$A:$E,COLUMN([6]Лист1!$C$4),0)</f>
        <v>0</v>
      </c>
      <c r="I59" s="12">
        <f>VLOOKUP(A59,[7]Лист1!$A:$E,COLUMN([7]Лист1!$C$4),0)</f>
        <v>0</v>
      </c>
    </row>
    <row r="60" spans="1:9">
      <c r="A60" s="12" t="s">
        <v>2295</v>
      </c>
      <c r="C60" s="12" t="s">
        <v>2295</v>
      </c>
      <c r="D60" s="132"/>
      <c r="E60" s="133"/>
      <c r="F60" s="12">
        <f>VLOOKUP(A60,[5]Лист1!$A:$E,COLUMN([5]Лист1!$C$4),0)</f>
        <v>15</v>
      </c>
      <c r="G60" s="12">
        <f>VLOOKUP(A60,[5]Лист1!$A:$E,COLUMN([5]Лист1!$D$526),0)</f>
        <v>0</v>
      </c>
      <c r="H60" s="12">
        <f>VLOOKUP(A60,[6]Лист1!$A:$E,COLUMN([6]Лист1!$C$4),0)</f>
        <v>0</v>
      </c>
      <c r="I60" s="12">
        <f>VLOOKUP(A60,[7]Лист1!$A:$E,COLUMN([7]Лист1!$C$4),0)</f>
        <v>0</v>
      </c>
    </row>
    <row r="61" spans="1:9">
      <c r="A61" s="136" t="s">
        <v>4739</v>
      </c>
      <c r="B61" s="136"/>
      <c r="C61" s="136"/>
      <c r="D61" s="136"/>
      <c r="E61" s="136"/>
      <c r="F61" s="136"/>
      <c r="G61" s="136"/>
    </row>
    <row r="62" spans="1:9">
      <c r="A62" s="12" t="s">
        <v>2276</v>
      </c>
      <c r="C62" s="12" t="s">
        <v>2276</v>
      </c>
      <c r="D62" s="132" t="str">
        <f t="shared" ref="D62:D70" si="11">_xlfn.CONCAT(C62," / ",C63)</f>
        <v>MSES1S-07FRN8G1 / MOES1-07FRN8G1/-40</v>
      </c>
      <c r="E62" s="133">
        <f>VLOOKUP(A62,'[30]RAC &amp; Portable'!$A:$M,COLUMN('[30]RAC &amp; Portable'!$M$9),0)</f>
        <v>44690</v>
      </c>
      <c r="F62" s="12">
        <f>VLOOKUP(A62,[5]Лист1!$A:$E,COLUMN([5]Лист1!$C$4),0)</f>
        <v>37</v>
      </c>
      <c r="G62" s="12" t="str">
        <f>VLOOKUP(A62,[5]Лист1!$A:$E,COLUMN([5]Лист1!$D$526),0)</f>
        <v>&gt;50</v>
      </c>
      <c r="H62" s="12" t="str">
        <f>VLOOKUP(A62,[6]Лист1!$A:$E,COLUMN([6]Лист1!$C$4),0)</f>
        <v>&gt;50</v>
      </c>
      <c r="I62" s="12">
        <f>VLOOKUP(A62,[7]Лист1!$A:$E,COLUMN([7]Лист1!$C$4),0)</f>
        <v>0</v>
      </c>
    </row>
    <row r="63" spans="1:9">
      <c r="A63" s="12" t="s">
        <v>2296</v>
      </c>
      <c r="C63" s="12" t="s">
        <v>2296</v>
      </c>
      <c r="D63" s="132"/>
      <c r="E63" s="133"/>
      <c r="F63" s="12" t="e">
        <f>VLOOKUP(A63,[5]Лист1!$A:$E,COLUMN([5]Лист1!$C$4),0)</f>
        <v>#N/A</v>
      </c>
      <c r="G63" s="12" t="e">
        <f>VLOOKUP(A63,[5]Лист1!$A:$E,COLUMN([5]Лист1!$D$526),0)</f>
        <v>#N/A</v>
      </c>
      <c r="H63" s="12" t="e">
        <f>VLOOKUP(A63,[6]Лист1!$A:$E,COLUMN([6]Лист1!$C$4),0)</f>
        <v>#N/A</v>
      </c>
      <c r="I63" s="12" t="e">
        <f>VLOOKUP(A63,[7]Лист1!$A:$E,COLUMN([7]Лист1!$C$4),0)</f>
        <v>#N/A</v>
      </c>
    </row>
    <row r="64" spans="1:9">
      <c r="A64" s="12" t="s">
        <v>2278</v>
      </c>
      <c r="C64" s="12" t="s">
        <v>2278</v>
      </c>
      <c r="D64" s="132" t="str">
        <f t="shared" si="11"/>
        <v>MSES1S-09FRN8G1 / MOES1-09FRN8G1/-40</v>
      </c>
      <c r="E64" s="133">
        <f>VLOOKUP(A64,'[30]RAC &amp; Portable'!$A:$M,COLUMN('[30]RAC &amp; Portable'!$M$9),0)</f>
        <v>47690</v>
      </c>
      <c r="F64" s="12">
        <f>VLOOKUP(A64,[5]Лист1!$A:$E,COLUMN([5]Лист1!$C$4),0)</f>
        <v>15</v>
      </c>
      <c r="G64" s="12" t="str">
        <f>VLOOKUP(A64,[5]Лист1!$A:$E,COLUMN([5]Лист1!$D$526),0)</f>
        <v>&gt;50</v>
      </c>
      <c r="H64" s="12">
        <f>VLOOKUP(A64,[6]Лист1!$A:$E,COLUMN([6]Лист1!$C$4),0)</f>
        <v>0</v>
      </c>
      <c r="I64" s="12">
        <f>VLOOKUP(A64,[7]Лист1!$A:$E,COLUMN([7]Лист1!$C$4),0)</f>
        <v>0</v>
      </c>
    </row>
    <row r="65" spans="1:9">
      <c r="A65" s="12" t="s">
        <v>2297</v>
      </c>
      <c r="C65" s="12" t="s">
        <v>2297</v>
      </c>
      <c r="D65" s="132"/>
      <c r="E65" s="133"/>
      <c r="F65" s="12" t="e">
        <f>VLOOKUP(A65,[5]Лист1!$A:$E,COLUMN([5]Лист1!$C$4),0)</f>
        <v>#N/A</v>
      </c>
      <c r="G65" s="12" t="e">
        <f>VLOOKUP(A65,[5]Лист1!$A:$E,COLUMN([5]Лист1!$D$526),0)</f>
        <v>#N/A</v>
      </c>
      <c r="H65" s="12" t="e">
        <f>VLOOKUP(A65,[6]Лист1!$A:$E,COLUMN([6]Лист1!$C$4),0)</f>
        <v>#N/A</v>
      </c>
      <c r="I65" s="12" t="e">
        <f>VLOOKUP(A65,[7]Лист1!$A:$E,COLUMN([7]Лист1!$C$4),0)</f>
        <v>#N/A</v>
      </c>
    </row>
    <row r="66" spans="1:9">
      <c r="A66" s="12" t="s">
        <v>2280</v>
      </c>
      <c r="C66" s="12" t="s">
        <v>2280</v>
      </c>
      <c r="D66" s="132" t="str">
        <f t="shared" si="11"/>
        <v>MSES1S-12FRN8G1 / MOES1-12FRN8G1/-40</v>
      </c>
      <c r="E66" s="133">
        <f>VLOOKUP(A66,'[30]RAC &amp; Portable'!$A:$M,COLUMN('[30]RAC &amp; Portable'!$M$9),0)</f>
        <v>55290</v>
      </c>
      <c r="F66" s="12">
        <f>VLOOKUP(A66,[5]Лист1!$A:$E,COLUMN([5]Лист1!$C$4),0)</f>
        <v>11</v>
      </c>
      <c r="G66" s="12" t="str">
        <f>VLOOKUP(A66,[5]Лист1!$A:$E,COLUMN([5]Лист1!$D$526),0)</f>
        <v>&gt;50</v>
      </c>
      <c r="H66" s="12">
        <f>VLOOKUP(A66,[6]Лист1!$A:$E,COLUMN([6]Лист1!$C$4),0)</f>
        <v>0</v>
      </c>
      <c r="I66" s="12">
        <f>VLOOKUP(A66,[7]Лист1!$A:$E,COLUMN([7]Лист1!$C$4),0)</f>
        <v>0</v>
      </c>
    </row>
    <row r="67" spans="1:9">
      <c r="A67" s="12" t="s">
        <v>2298</v>
      </c>
      <c r="C67" s="12" t="s">
        <v>2298</v>
      </c>
      <c r="D67" s="132"/>
      <c r="E67" s="133"/>
      <c r="F67" s="12" t="e">
        <f>VLOOKUP(A67,[5]Лист1!$A:$E,COLUMN([5]Лист1!$C$4),0)</f>
        <v>#N/A</v>
      </c>
      <c r="G67" s="12" t="e">
        <f>VLOOKUP(A67,[5]Лист1!$A:$E,COLUMN([5]Лист1!$D$526),0)</f>
        <v>#N/A</v>
      </c>
      <c r="H67" s="12" t="e">
        <f>VLOOKUP(A67,[6]Лист1!$A:$E,COLUMN([6]Лист1!$C$4),0)</f>
        <v>#N/A</v>
      </c>
      <c r="I67" s="12" t="e">
        <f>VLOOKUP(A67,[7]Лист1!$A:$E,COLUMN([7]Лист1!$C$4),0)</f>
        <v>#N/A</v>
      </c>
    </row>
    <row r="68" spans="1:9">
      <c r="A68" s="12" t="s">
        <v>2282</v>
      </c>
      <c r="C68" s="12" t="s">
        <v>2282</v>
      </c>
      <c r="D68" s="132" t="str">
        <f t="shared" si="11"/>
        <v>MSES1S-18FRN8G1 / MOES1-18FRN8G1/-40</v>
      </c>
      <c r="E68" s="133">
        <f>VLOOKUP(A68,'[30]RAC &amp; Portable'!$A:$M,COLUMN('[30]RAC &amp; Portable'!$M$9),0)</f>
        <v>93590</v>
      </c>
      <c r="F68" s="12">
        <f>VLOOKUP(A68,[5]Лист1!$A:$E,COLUMN([5]Лист1!$C$4),0)</f>
        <v>0</v>
      </c>
      <c r="G68" s="12">
        <f>VLOOKUP(A68,[5]Лист1!$A:$E,COLUMN([5]Лист1!$D$526),0)</f>
        <v>0</v>
      </c>
      <c r="H68" s="12">
        <f>VLOOKUP(A68,[6]Лист1!$A:$E,COLUMN([6]Лист1!$C$4),0)</f>
        <v>0</v>
      </c>
      <c r="I68" s="12">
        <f>VLOOKUP(A68,[7]Лист1!$A:$E,COLUMN([7]Лист1!$C$4),0)</f>
        <v>0</v>
      </c>
    </row>
    <row r="69" spans="1:9">
      <c r="A69" s="12" t="s">
        <v>2299</v>
      </c>
      <c r="C69" s="12" t="s">
        <v>2299</v>
      </c>
      <c r="D69" s="132"/>
      <c r="E69" s="133"/>
      <c r="F69" s="12" t="e">
        <f>VLOOKUP(A69,[5]Лист1!$A:$E,COLUMN([5]Лист1!$C$4),0)</f>
        <v>#N/A</v>
      </c>
      <c r="G69" s="12" t="e">
        <f>VLOOKUP(A69,[5]Лист1!$A:$E,COLUMN([5]Лист1!$D$526),0)</f>
        <v>#N/A</v>
      </c>
      <c r="H69" s="12" t="e">
        <f>VLOOKUP(A69,[6]Лист1!$A:$E,COLUMN([6]Лист1!$C$4),0)</f>
        <v>#N/A</v>
      </c>
      <c r="I69" s="12" t="e">
        <f>VLOOKUP(A69,[7]Лист1!$A:$E,COLUMN([7]Лист1!$C$4),0)</f>
        <v>#N/A</v>
      </c>
    </row>
    <row r="70" spans="1:9">
      <c r="A70" s="12" t="s">
        <v>2284</v>
      </c>
      <c r="C70" s="12" t="s">
        <v>2284</v>
      </c>
      <c r="D70" s="132" t="str">
        <f t="shared" si="11"/>
        <v>MSES1S-24FRN8G1 / MOES1-24FRN8G1/-40</v>
      </c>
      <c r="E70" s="133">
        <f>VLOOKUP(A70,'[30]RAC &amp; Portable'!$A:$M,COLUMN('[30]RAC &amp; Portable'!$M$9),0)</f>
        <v>119590</v>
      </c>
      <c r="F70" s="12">
        <f>VLOOKUP(A70,[5]Лист1!$A:$E,COLUMN([5]Лист1!$C$4),0)</f>
        <v>10</v>
      </c>
      <c r="G70" s="12">
        <f>VLOOKUP(A70,[5]Лист1!$A:$E,COLUMN([5]Лист1!$D$526),0)</f>
        <v>41</v>
      </c>
      <c r="H70" s="12">
        <f>VLOOKUP(A70,[6]Лист1!$A:$E,COLUMN([6]Лист1!$C$4),0)</f>
        <v>0</v>
      </c>
      <c r="I70" s="12">
        <f>VLOOKUP(A70,[7]Лист1!$A:$E,COLUMN([7]Лист1!$C$4),0)</f>
        <v>0</v>
      </c>
    </row>
    <row r="71" spans="1:9">
      <c r="A71" s="12" t="s">
        <v>2300</v>
      </c>
      <c r="C71" s="12" t="s">
        <v>2300</v>
      </c>
      <c r="D71" s="132"/>
      <c r="E71" s="133"/>
      <c r="F71" s="12" t="e">
        <f>VLOOKUP(A71,[5]Лист1!$A:$E,COLUMN([5]Лист1!$C$4),0)</f>
        <v>#N/A</v>
      </c>
      <c r="G71" s="12" t="e">
        <f>VLOOKUP(A71,[5]Лист1!$A:$E,COLUMN([5]Лист1!$D$526),0)</f>
        <v>#N/A</v>
      </c>
      <c r="H71" s="12" t="e">
        <f>VLOOKUP(A71,[6]Лист1!$A:$E,COLUMN([6]Лист1!$C$4),0)</f>
        <v>#N/A</v>
      </c>
      <c r="I71" s="12" t="e">
        <f>VLOOKUP(A71,[7]Лист1!$A:$E,COLUMN([7]Лист1!$C$4),0)</f>
        <v>#N/A</v>
      </c>
    </row>
    <row r="72" spans="1:9" ht="15" customHeight="1">
      <c r="A72" s="130" t="s">
        <v>2351</v>
      </c>
      <c r="B72" s="130"/>
      <c r="C72" s="130"/>
      <c r="D72" s="130"/>
      <c r="E72" s="130"/>
      <c r="F72" s="130"/>
      <c r="G72" s="130"/>
    </row>
    <row r="73" spans="1:9">
      <c r="A73" s="12" t="s">
        <v>2301</v>
      </c>
      <c r="C73" s="12" t="s">
        <v>2301</v>
      </c>
      <c r="D73" s="132" t="str">
        <f t="shared" ref="D73:D81" si="12">_xlfn.CONCAT(C73," / ",C74)</f>
        <v>MSAG4W-07N8C2S-I / MSAG4-07N8C2S-O</v>
      </c>
      <c r="E73" s="133">
        <f>VLOOKUP(A73,'[30]RAC &amp; Portable'!$A:$M,COLUMN('[30]RAC &amp; Portable'!$M$9),0)</f>
        <v>49990</v>
      </c>
      <c r="F73" s="12">
        <f>VLOOKUP(A73,[5]Лист1!$A:$E,COLUMN([5]Лист1!$C$4),0)</f>
        <v>0</v>
      </c>
      <c r="G73" s="12">
        <f>VLOOKUP(A73,[5]Лист1!$A:$E,COLUMN([5]Лист1!$D$526),0)</f>
        <v>0</v>
      </c>
      <c r="H73" s="12">
        <f>VLOOKUP(A73,[6]Лист1!$A:$E,COLUMN([6]Лист1!$C$4),0)</f>
        <v>0</v>
      </c>
      <c r="I73" s="12">
        <f>VLOOKUP(A73,[7]Лист1!$A:$E,COLUMN([7]Лист1!$C$4),0)</f>
        <v>0</v>
      </c>
    </row>
    <row r="74" spans="1:9">
      <c r="A74" s="12" t="s">
        <v>2302</v>
      </c>
      <c r="C74" s="12" t="s">
        <v>2302</v>
      </c>
      <c r="D74" s="132"/>
      <c r="E74" s="133"/>
      <c r="F74" s="12">
        <f>VLOOKUP(A74,[5]Лист1!$A:$E,COLUMN([5]Лист1!$C$4),0)</f>
        <v>0</v>
      </c>
      <c r="G74" s="12">
        <f>VLOOKUP(A74,[5]Лист1!$A:$E,COLUMN([5]Лист1!$D$526),0)</f>
        <v>0</v>
      </c>
      <c r="H74" s="12">
        <f>VLOOKUP(A74,[6]Лист1!$A:$E,COLUMN([6]Лист1!$C$4),0)</f>
        <v>0</v>
      </c>
      <c r="I74" s="12">
        <f>VLOOKUP(A74,[7]Лист1!$A:$E,COLUMN([7]Лист1!$C$4),0)</f>
        <v>0</v>
      </c>
    </row>
    <row r="75" spans="1:9">
      <c r="A75" s="12" t="s">
        <v>2303</v>
      </c>
      <c r="C75" s="12" t="s">
        <v>2303</v>
      </c>
      <c r="D75" s="132" t="str">
        <f t="shared" si="12"/>
        <v>MSAG4W-09N8C2S-I / MSAG4-09N8C2S-O</v>
      </c>
      <c r="E75" s="133">
        <f>VLOOKUP(A75,'[30]RAC &amp; Portable'!$A:$M,COLUMN('[30]RAC &amp; Portable'!$M$9),0)</f>
        <v>56590</v>
      </c>
      <c r="F75" s="12">
        <f>VLOOKUP(A75,[5]Лист1!$A:$E,COLUMN([5]Лист1!$C$4),0)</f>
        <v>0</v>
      </c>
      <c r="G75" s="12">
        <f>VLOOKUP(A75,[5]Лист1!$A:$E,COLUMN([5]Лист1!$D$526),0)</f>
        <v>0</v>
      </c>
      <c r="H75" s="12">
        <f>VLOOKUP(A75,[6]Лист1!$A:$E,COLUMN([6]Лист1!$C$4),0)</f>
        <v>0</v>
      </c>
      <c r="I75" s="12">
        <f>VLOOKUP(A75,[7]Лист1!$A:$E,COLUMN([7]Лист1!$C$4),0)</f>
        <v>0</v>
      </c>
    </row>
    <row r="76" spans="1:9">
      <c r="A76" s="12" t="s">
        <v>2304</v>
      </c>
      <c r="C76" s="12" t="s">
        <v>2304</v>
      </c>
      <c r="D76" s="132"/>
      <c r="E76" s="133"/>
      <c r="F76" s="12">
        <f>VLOOKUP(A76,[5]Лист1!$A:$E,COLUMN([5]Лист1!$C$4),0)</f>
        <v>0</v>
      </c>
      <c r="G76" s="12">
        <f>VLOOKUP(A76,[5]Лист1!$A:$E,COLUMN([5]Лист1!$D$526),0)</f>
        <v>0</v>
      </c>
      <c r="H76" s="12">
        <f>VLOOKUP(A76,[6]Лист1!$A:$E,COLUMN([6]Лист1!$C$4),0)</f>
        <v>0</v>
      </c>
      <c r="I76" s="12">
        <f>VLOOKUP(A76,[7]Лист1!$A:$E,COLUMN([7]Лист1!$C$4),0)</f>
        <v>0</v>
      </c>
    </row>
    <row r="77" spans="1:9">
      <c r="A77" s="12" t="s">
        <v>2305</v>
      </c>
      <c r="C77" s="12" t="s">
        <v>2305</v>
      </c>
      <c r="D77" s="132" t="str">
        <f t="shared" si="12"/>
        <v>MSAG4W-12N8C2-I / MSAG4-12N8C2-O</v>
      </c>
      <c r="E77" s="133">
        <f>VLOOKUP(A77,'[30]RAC &amp; Portable'!$A:$M,COLUMN('[30]RAC &amp; Portable'!$M$9),0)</f>
        <v>63190</v>
      </c>
      <c r="F77" s="12">
        <f>VLOOKUP(A77,[5]Лист1!$A:$E,COLUMN([5]Лист1!$C$4),0)</f>
        <v>0</v>
      </c>
      <c r="G77" s="12">
        <f>VLOOKUP(A77,[5]Лист1!$A:$E,COLUMN([5]Лист1!$D$526),0)</f>
        <v>0</v>
      </c>
      <c r="H77" s="12">
        <f>VLOOKUP(A77,[6]Лист1!$A:$E,COLUMN([6]Лист1!$C$4),0)</f>
        <v>0</v>
      </c>
      <c r="I77" s="12">
        <f>VLOOKUP(A77,[7]Лист1!$A:$E,COLUMN([7]Лист1!$C$4),0)</f>
        <v>0</v>
      </c>
    </row>
    <row r="78" spans="1:9">
      <c r="A78" s="12" t="s">
        <v>2306</v>
      </c>
      <c r="C78" s="12" t="s">
        <v>2306</v>
      </c>
      <c r="D78" s="132"/>
      <c r="E78" s="133"/>
      <c r="F78" s="12">
        <f>VLOOKUP(A78,[5]Лист1!$A:$E,COLUMN([5]Лист1!$C$4),0)</f>
        <v>0</v>
      </c>
      <c r="G78" s="12">
        <f>VLOOKUP(A78,[5]Лист1!$A:$E,COLUMN([5]Лист1!$D$526),0)</f>
        <v>0</v>
      </c>
      <c r="H78" s="12">
        <f>VLOOKUP(A78,[6]Лист1!$A:$E,COLUMN([6]Лист1!$C$4),0)</f>
        <v>0</v>
      </c>
      <c r="I78" s="12">
        <f>VLOOKUP(A78,[7]Лист1!$A:$E,COLUMN([7]Лист1!$C$4),0)</f>
        <v>0</v>
      </c>
    </row>
    <row r="79" spans="1:9">
      <c r="A79" s="12" t="s">
        <v>2307</v>
      </c>
      <c r="C79" s="12" t="s">
        <v>2307</v>
      </c>
      <c r="D79" s="132" t="str">
        <f t="shared" si="12"/>
        <v>MSAG4W-18N8D0-I / MSAG4-18N8D0-O</v>
      </c>
      <c r="E79" s="133">
        <f>VLOOKUP(A79,'[30]RAC &amp; Portable'!$A:$M,COLUMN('[30]RAC &amp; Portable'!$M$9),0)</f>
        <v>101490</v>
      </c>
      <c r="F79" s="12">
        <f>VLOOKUP(A79,[5]Лист1!$A:$E,COLUMN([5]Лист1!$C$4),0)</f>
        <v>0</v>
      </c>
      <c r="G79" s="12">
        <f>VLOOKUP(A79,[5]Лист1!$A:$E,COLUMN([5]Лист1!$D$526),0)</f>
        <v>0</v>
      </c>
      <c r="H79" s="12">
        <f>VLOOKUP(A79,[6]Лист1!$A:$E,COLUMN([6]Лист1!$C$4),0)</f>
        <v>0</v>
      </c>
      <c r="I79" s="12">
        <f>VLOOKUP(A79,[7]Лист1!$A:$E,COLUMN([7]Лист1!$C$4),0)</f>
        <v>0</v>
      </c>
    </row>
    <row r="80" spans="1:9">
      <c r="A80" s="12" t="s">
        <v>2308</v>
      </c>
      <c r="C80" s="12" t="s">
        <v>2308</v>
      </c>
      <c r="D80" s="132"/>
      <c r="E80" s="133"/>
      <c r="F80" s="12">
        <f>VLOOKUP(A80,[5]Лист1!$A:$E,COLUMN([5]Лист1!$C$4),0)</f>
        <v>0</v>
      </c>
      <c r="G80" s="12">
        <f>VLOOKUP(A80,[5]Лист1!$A:$E,COLUMN([5]Лист1!$D$526),0)</f>
        <v>0</v>
      </c>
      <c r="H80" s="12">
        <f>VLOOKUP(A80,[6]Лист1!$A:$E,COLUMN([6]Лист1!$C$4),0)</f>
        <v>0</v>
      </c>
      <c r="I80" s="12">
        <f>VLOOKUP(A80,[7]Лист1!$A:$E,COLUMN([7]Лист1!$C$4),0)</f>
        <v>0</v>
      </c>
    </row>
    <row r="81" spans="1:9">
      <c r="A81" s="12" t="s">
        <v>2309</v>
      </c>
      <c r="C81" s="12" t="s">
        <v>2309</v>
      </c>
      <c r="D81" s="132" t="str">
        <f t="shared" si="12"/>
        <v>MSAG4W-24N8D0-I / MSAG4-24N8D0-O</v>
      </c>
      <c r="E81" s="133">
        <f>VLOOKUP(A81,'[30]RAC &amp; Portable'!$A:$M,COLUMN('[30]RAC &amp; Portable'!$M$9),0)</f>
        <v>131890</v>
      </c>
      <c r="F81" s="12">
        <f>VLOOKUP(A81,[5]Лист1!$A:$E,COLUMN([5]Лист1!$C$4),0)</f>
        <v>0</v>
      </c>
      <c r="G81" s="12">
        <f>VLOOKUP(A81,[5]Лист1!$A:$E,COLUMN([5]Лист1!$D$526),0)</f>
        <v>0</v>
      </c>
      <c r="H81" s="12">
        <f>VLOOKUP(A81,[6]Лист1!$A:$E,COLUMN([6]Лист1!$C$4),0)</f>
        <v>0</v>
      </c>
      <c r="I81" s="12">
        <f>VLOOKUP(A81,[7]Лист1!$A:$E,COLUMN([7]Лист1!$C$4),0)</f>
        <v>0</v>
      </c>
    </row>
    <row r="82" spans="1:9">
      <c r="A82" s="12" t="s">
        <v>2310</v>
      </c>
      <c r="C82" s="12" t="s">
        <v>2310</v>
      </c>
      <c r="D82" s="132"/>
      <c r="E82" s="133"/>
      <c r="F82" s="12">
        <f>VLOOKUP(A82,[5]Лист1!$A:$E,COLUMN([5]Лист1!$C$4),0)</f>
        <v>1</v>
      </c>
      <c r="G82" s="12">
        <f>VLOOKUP(A82,[5]Лист1!$A:$E,COLUMN([5]Лист1!$D$526),0)</f>
        <v>0</v>
      </c>
      <c r="H82" s="12">
        <f>VLOOKUP(A82,[6]Лист1!$A:$E,COLUMN([6]Лист1!$C$4),0)</f>
        <v>0</v>
      </c>
      <c r="I82" s="12">
        <f>VLOOKUP(A82,[7]Лист1!$A:$E,COLUMN([7]Лист1!$C$4),0)</f>
        <v>0</v>
      </c>
    </row>
    <row r="83" spans="1:9" ht="15" customHeight="1">
      <c r="A83" s="130" t="s">
        <v>2352</v>
      </c>
      <c r="B83" s="130"/>
      <c r="C83" s="130"/>
      <c r="D83" s="130"/>
      <c r="E83" s="130"/>
      <c r="F83" s="130"/>
      <c r="G83" s="130"/>
    </row>
    <row r="84" spans="1:9">
      <c r="A84" s="12" t="s">
        <v>2311</v>
      </c>
      <c r="C84" s="12" t="s">
        <v>2311</v>
      </c>
      <c r="D84" s="132" t="str">
        <f t="shared" ref="D84:D92" si="13">_xlfn.CONCAT(C84," / ",C85)</f>
        <v>MSAG1-07N8C2S-I / MSAG1-07N8C2S-O</v>
      </c>
      <c r="E84" s="133">
        <f>VLOOKUP(A84,'[30]RAC &amp; Portable'!$A:$M,COLUMN('[30]RAC &amp; Portable'!$M$9),0)</f>
        <v>41390</v>
      </c>
      <c r="F84" s="12">
        <f>VLOOKUP(A84,[5]Лист1!$A:$E,COLUMN([5]Лист1!$C$4),0)</f>
        <v>0</v>
      </c>
      <c r="G84" s="12" t="str">
        <f>VLOOKUP(A84,[5]Лист1!$A:$E,COLUMN([5]Лист1!$D$526),0)</f>
        <v>&gt;50</v>
      </c>
      <c r="H84" s="12">
        <f>VLOOKUP(A84,[6]Лист1!$A:$E,COLUMN([6]Лист1!$C$4),0)</f>
        <v>0</v>
      </c>
      <c r="I84" s="12">
        <f>VLOOKUP(A84,[7]Лист1!$A:$E,COLUMN([7]Лист1!$C$4),0)</f>
        <v>0</v>
      </c>
    </row>
    <row r="85" spans="1:9">
      <c r="A85" s="12" t="s">
        <v>2312</v>
      </c>
      <c r="C85" s="12" t="s">
        <v>2312</v>
      </c>
      <c r="D85" s="132"/>
      <c r="E85" s="133"/>
      <c r="F85" s="12">
        <f>VLOOKUP(A85,[5]Лист1!$A:$E,COLUMN([5]Лист1!$C$4),0)</f>
        <v>1</v>
      </c>
      <c r="G85" s="12" t="str">
        <f>VLOOKUP(A85,[5]Лист1!$A:$E,COLUMN([5]Лист1!$D$526),0)</f>
        <v>&gt;50</v>
      </c>
      <c r="H85" s="12">
        <f>VLOOKUP(A85,[6]Лист1!$A:$E,COLUMN([6]Лист1!$C$4),0)</f>
        <v>0</v>
      </c>
      <c r="I85" s="12">
        <f>VLOOKUP(A85,[7]Лист1!$A:$E,COLUMN([7]Лист1!$C$4),0)</f>
        <v>0</v>
      </c>
    </row>
    <row r="86" spans="1:9">
      <c r="A86" s="12" t="s">
        <v>2313</v>
      </c>
      <c r="C86" s="12" t="s">
        <v>2313</v>
      </c>
      <c r="D86" s="132" t="str">
        <f t="shared" si="13"/>
        <v>MSAG1-09N8C2S-I / MSAG1-09N8C2S-O</v>
      </c>
      <c r="E86" s="133">
        <f>VLOOKUP(A86,'[30]RAC &amp; Portable'!$A:$M,COLUMN('[30]RAC &amp; Portable'!$M$9),0)</f>
        <v>44190</v>
      </c>
      <c r="F86" s="12">
        <f>VLOOKUP(A86,[5]Лист1!$A:$E,COLUMN([5]Лист1!$C$4),0)</f>
        <v>0</v>
      </c>
      <c r="G86" s="12">
        <f>VLOOKUP(A86,[5]Лист1!$A:$E,COLUMN([5]Лист1!$D$526),0)</f>
        <v>0</v>
      </c>
      <c r="H86" s="12">
        <f>VLOOKUP(A86,[6]Лист1!$A:$E,COLUMN([6]Лист1!$C$4),0)</f>
        <v>0</v>
      </c>
      <c r="I86" s="12">
        <f>VLOOKUP(A86,[7]Лист1!$A:$E,COLUMN([7]Лист1!$C$4),0)</f>
        <v>0</v>
      </c>
    </row>
    <row r="87" spans="1:9">
      <c r="A87" s="12" t="s">
        <v>2314</v>
      </c>
      <c r="C87" s="12" t="s">
        <v>2314</v>
      </c>
      <c r="D87" s="132"/>
      <c r="E87" s="133"/>
      <c r="F87" s="12">
        <f>VLOOKUP(A87,[5]Лист1!$A:$E,COLUMN([5]Лист1!$C$4),0)</f>
        <v>0</v>
      </c>
      <c r="G87" s="12">
        <f>VLOOKUP(A87,[5]Лист1!$A:$E,COLUMN([5]Лист1!$D$526),0)</f>
        <v>0</v>
      </c>
      <c r="H87" s="12">
        <f>VLOOKUP(A87,[6]Лист1!$A:$E,COLUMN([6]Лист1!$C$4),0)</f>
        <v>0</v>
      </c>
      <c r="I87" s="12">
        <f>VLOOKUP(A87,[7]Лист1!$A:$E,COLUMN([7]Лист1!$C$4),0)</f>
        <v>0</v>
      </c>
    </row>
    <row r="88" spans="1:9">
      <c r="A88" s="12" t="s">
        <v>2315</v>
      </c>
      <c r="C88" s="12" t="s">
        <v>2315</v>
      </c>
      <c r="D88" s="132" t="str">
        <f t="shared" si="13"/>
        <v>MSAG1-12N8C2U-I / MSAG1-12N8C2U-O</v>
      </c>
      <c r="E88" s="133">
        <f>VLOOKUP(A88,'[30]RAC &amp; Portable'!$A:$M,COLUMN('[30]RAC &amp; Portable'!$M$9),0)</f>
        <v>51290</v>
      </c>
      <c r="F88" s="12">
        <f>VLOOKUP(A88,[5]Лист1!$A:$E,COLUMN([5]Лист1!$C$4),0)</f>
        <v>0</v>
      </c>
      <c r="G88" s="12" t="str">
        <f>VLOOKUP(A88,[5]Лист1!$A:$E,COLUMN([5]Лист1!$D$526),0)</f>
        <v>&gt;50</v>
      </c>
      <c r="H88" s="12">
        <f>VLOOKUP(A88,[6]Лист1!$A:$E,COLUMN([6]Лист1!$C$4),0)</f>
        <v>0</v>
      </c>
      <c r="I88" s="12">
        <f>VLOOKUP(A88,[7]Лист1!$A:$E,COLUMN([7]Лист1!$C$4),0)</f>
        <v>0</v>
      </c>
    </row>
    <row r="89" spans="1:9">
      <c r="A89" s="12" t="s">
        <v>2316</v>
      </c>
      <c r="C89" s="12" t="s">
        <v>2316</v>
      </c>
      <c r="D89" s="132"/>
      <c r="E89" s="133"/>
      <c r="F89" s="12">
        <f>VLOOKUP(A89,[5]Лист1!$A:$E,COLUMN([5]Лист1!$C$4),0)</f>
        <v>0</v>
      </c>
      <c r="G89" s="12" t="str">
        <f>VLOOKUP(A89,[5]Лист1!$A:$E,COLUMN([5]Лист1!$D$526),0)</f>
        <v>&gt;50</v>
      </c>
      <c r="H89" s="12">
        <f>VLOOKUP(A89,[6]Лист1!$A:$E,COLUMN([6]Лист1!$C$4),0)</f>
        <v>0</v>
      </c>
      <c r="I89" s="12">
        <f>VLOOKUP(A89,[7]Лист1!$A:$E,COLUMN([7]Лист1!$C$4),0)</f>
        <v>0</v>
      </c>
    </row>
    <row r="90" spans="1:9">
      <c r="A90" s="12" t="s">
        <v>2317</v>
      </c>
      <c r="C90" s="12" t="s">
        <v>2317</v>
      </c>
      <c r="D90" s="132" t="str">
        <f t="shared" si="13"/>
        <v>MSAG1-18N8D0-I / MSAG1-18N8D0-O</v>
      </c>
      <c r="E90" s="133">
        <f>VLOOKUP(A90,'[30]RAC &amp; Portable'!$A:$M,COLUMN('[30]RAC &amp; Portable'!$M$9),0)</f>
        <v>86690</v>
      </c>
      <c r="F90" s="12">
        <f>VLOOKUP(A90,[5]Лист1!$A:$E,COLUMN([5]Лист1!$C$4),0)</f>
        <v>1</v>
      </c>
      <c r="G90" s="12">
        <f>VLOOKUP(A90,[5]Лист1!$A:$E,COLUMN([5]Лист1!$D$526),0)</f>
        <v>0</v>
      </c>
      <c r="H90" s="12">
        <f>VLOOKUP(A90,[6]Лист1!$A:$E,COLUMN([6]Лист1!$C$4),0)</f>
        <v>0</v>
      </c>
      <c r="I90" s="12">
        <f>VLOOKUP(A90,[7]Лист1!$A:$E,COLUMN([7]Лист1!$C$4),0)</f>
        <v>0</v>
      </c>
    </row>
    <row r="91" spans="1:9">
      <c r="A91" s="12" t="s">
        <v>2318</v>
      </c>
      <c r="C91" s="12" t="s">
        <v>2318</v>
      </c>
      <c r="D91" s="132"/>
      <c r="E91" s="133"/>
      <c r="F91" s="12">
        <f>VLOOKUP(A91,[5]Лист1!$A:$E,COLUMN([5]Лист1!$C$4),0)</f>
        <v>1</v>
      </c>
      <c r="G91" s="12">
        <f>VLOOKUP(A91,[5]Лист1!$A:$E,COLUMN([5]Лист1!$D$526),0)</f>
        <v>0</v>
      </c>
      <c r="H91" s="12">
        <f>VLOOKUP(A91,[6]Лист1!$A:$E,COLUMN([6]Лист1!$C$4),0)</f>
        <v>0</v>
      </c>
      <c r="I91" s="12">
        <f>VLOOKUP(A91,[7]Лист1!$A:$E,COLUMN([7]Лист1!$C$4),0)</f>
        <v>0</v>
      </c>
    </row>
    <row r="92" spans="1:9">
      <c r="A92" s="12" t="s">
        <v>2319</v>
      </c>
      <c r="C92" s="12" t="s">
        <v>2319</v>
      </c>
      <c r="D92" s="132" t="str">
        <f t="shared" si="13"/>
        <v>MSAG1-24N8D0-I / MSAG1-24N8D0-O</v>
      </c>
      <c r="E92" s="133">
        <f>VLOOKUP(A92,'[30]RAC &amp; Portable'!$A:$M,COLUMN('[30]RAC &amp; Portable'!$M$9),0)</f>
        <v>110690</v>
      </c>
      <c r="F92" s="12">
        <f>VLOOKUP(A92,[5]Лист1!$A:$E,COLUMN([5]Лист1!$C$4),0)</f>
        <v>0</v>
      </c>
      <c r="G92" s="12">
        <f>VLOOKUP(A92,[5]Лист1!$A:$E,COLUMN([5]Лист1!$D$526),0)</f>
        <v>0</v>
      </c>
      <c r="H92" s="12">
        <f>VLOOKUP(A92,[6]Лист1!$A:$E,COLUMN([6]Лист1!$C$4),0)</f>
        <v>0</v>
      </c>
      <c r="I92" s="12">
        <f>VLOOKUP(A92,[7]Лист1!$A:$E,COLUMN([7]Лист1!$C$4),0)</f>
        <v>0</v>
      </c>
    </row>
    <row r="93" spans="1:9">
      <c r="A93" s="12" t="s">
        <v>2320</v>
      </c>
      <c r="C93" s="12" t="s">
        <v>2320</v>
      </c>
      <c r="D93" s="132"/>
      <c r="E93" s="133"/>
      <c r="F93" s="12">
        <f>VLOOKUP(A93,[5]Лист1!$A:$E,COLUMN([5]Лист1!$C$4),0)</f>
        <v>0</v>
      </c>
      <c r="G93" s="12">
        <f>VLOOKUP(A93,[5]Лист1!$A:$E,COLUMN([5]Лист1!$D$526),0)</f>
        <v>0</v>
      </c>
      <c r="H93" s="12">
        <f>VLOOKUP(A93,[6]Лист1!$A:$E,COLUMN([6]Лист1!$C$4),0)</f>
        <v>0</v>
      </c>
      <c r="I93" s="12">
        <f>VLOOKUP(A93,[7]Лист1!$A:$E,COLUMN([7]Лист1!$C$4),0)</f>
        <v>0</v>
      </c>
    </row>
    <row r="94" spans="1:9" ht="15" customHeight="1">
      <c r="A94" s="130" t="s">
        <v>2353</v>
      </c>
      <c r="B94" s="130"/>
      <c r="C94" s="130"/>
      <c r="D94" s="130"/>
      <c r="E94" s="130"/>
      <c r="F94" s="130"/>
      <c r="G94" s="130"/>
    </row>
    <row r="95" spans="1:9">
      <c r="A95" s="12" t="s">
        <v>2321</v>
      </c>
      <c r="C95" s="12" t="s">
        <v>2321</v>
      </c>
      <c r="D95" s="132" t="str">
        <f t="shared" ref="D95:D103" si="14">_xlfn.CONCAT(C95," / ",C96)</f>
        <v>MSAG2-07N8C2S-I / MSAG2-07N8C2S-O</v>
      </c>
      <c r="E95" s="133">
        <f>VLOOKUP(A95,'[30]RAC &amp; Portable'!$A:$M,COLUMN('[30]RAC &amp; Portable'!$M$9),0)</f>
        <v>41390</v>
      </c>
      <c r="F95" s="12">
        <f>VLOOKUP(A95,[5]Лист1!$A:$E,COLUMN([5]Лист1!$C$4),0)</f>
        <v>0</v>
      </c>
      <c r="G95" s="12" t="str">
        <f>VLOOKUP(A95,[5]Лист1!$A:$E,COLUMN([5]Лист1!$D$526),0)</f>
        <v>&gt;50</v>
      </c>
      <c r="H95" s="12" t="str">
        <f>VLOOKUP(A95,[6]Лист1!$A:$E,COLUMN([6]Лист1!$C$4),0)</f>
        <v>&gt;50</v>
      </c>
      <c r="I95" s="12">
        <f>VLOOKUP(A95,[7]Лист1!$A:$E,COLUMN([7]Лист1!$C$4),0)</f>
        <v>0</v>
      </c>
    </row>
    <row r="96" spans="1:9">
      <c r="A96" s="12" t="s">
        <v>2322</v>
      </c>
      <c r="C96" s="12" t="s">
        <v>2322</v>
      </c>
      <c r="D96" s="132"/>
      <c r="E96" s="133"/>
      <c r="F96" s="12">
        <f>VLOOKUP(A96,[5]Лист1!$A:$E,COLUMN([5]Лист1!$C$4),0)</f>
        <v>0</v>
      </c>
      <c r="G96" s="12" t="str">
        <f>VLOOKUP(A96,[5]Лист1!$A:$E,COLUMN([5]Лист1!$D$526),0)</f>
        <v>&gt;50</v>
      </c>
      <c r="H96" s="12" t="str">
        <f>VLOOKUP(A96,[6]Лист1!$A:$E,COLUMN([6]Лист1!$C$4),0)</f>
        <v>&gt;50</v>
      </c>
      <c r="I96" s="12">
        <f>VLOOKUP(A96,[7]Лист1!$A:$E,COLUMN([7]Лист1!$C$4),0)</f>
        <v>0</v>
      </c>
    </row>
    <row r="97" spans="1:9">
      <c r="A97" s="12" t="s">
        <v>2323</v>
      </c>
      <c r="C97" s="12" t="s">
        <v>2323</v>
      </c>
      <c r="D97" s="132" t="str">
        <f t="shared" si="14"/>
        <v>MSAG2-09N8C2S-I / MSAG2-09N8C2S-O</v>
      </c>
      <c r="E97" s="133">
        <f>VLOOKUP(A97,'[30]RAC &amp; Portable'!$A:$M,COLUMN('[30]RAC &amp; Portable'!$M$9),0)</f>
        <v>44190</v>
      </c>
      <c r="F97" s="12" t="str">
        <f>VLOOKUP(A97,[5]Лист1!$A:$E,COLUMN([5]Лист1!$C$4),0)</f>
        <v>&gt;50</v>
      </c>
      <c r="G97" s="12">
        <f>VLOOKUP(A97,[5]Лист1!$A:$E,COLUMN([5]Лист1!$D$526),0)</f>
        <v>21</v>
      </c>
      <c r="H97" s="12">
        <f>VLOOKUP(A97,[6]Лист1!$A:$E,COLUMN([6]Лист1!$C$4),0)</f>
        <v>0</v>
      </c>
      <c r="I97" s="12">
        <f>VLOOKUP(A97,[7]Лист1!$A:$E,COLUMN([7]Лист1!$C$4),0)</f>
        <v>0</v>
      </c>
    </row>
    <row r="98" spans="1:9">
      <c r="A98" s="12" t="s">
        <v>2324</v>
      </c>
      <c r="C98" s="12" t="s">
        <v>2324</v>
      </c>
      <c r="D98" s="132"/>
      <c r="E98" s="133"/>
      <c r="F98" s="12" t="str">
        <f>VLOOKUP(A98,[5]Лист1!$A:$E,COLUMN([5]Лист1!$C$4),0)</f>
        <v>&gt;50</v>
      </c>
      <c r="G98" s="12">
        <f>VLOOKUP(A98,[5]Лист1!$A:$E,COLUMN([5]Лист1!$D$526),0)</f>
        <v>24</v>
      </c>
      <c r="H98" s="12">
        <f>VLOOKUP(A98,[6]Лист1!$A:$E,COLUMN([6]Лист1!$C$4),0)</f>
        <v>0</v>
      </c>
      <c r="I98" s="12">
        <f>VLOOKUP(A98,[7]Лист1!$A:$E,COLUMN([7]Лист1!$C$4),0)</f>
        <v>0</v>
      </c>
    </row>
    <row r="99" spans="1:9">
      <c r="A99" s="12" t="s">
        <v>2325</v>
      </c>
      <c r="C99" s="12" t="s">
        <v>2325</v>
      </c>
      <c r="D99" s="132" t="str">
        <f t="shared" si="14"/>
        <v>MSAG2-12N8C2U-I / MSAG2-12N8C2U-O</v>
      </c>
      <c r="E99" s="133">
        <f>VLOOKUP(A99,'[30]RAC &amp; Portable'!$A:$M,COLUMN('[30]RAC &amp; Portable'!$M$9),0)</f>
        <v>51290</v>
      </c>
      <c r="F99" s="12">
        <f>VLOOKUP(A99,[5]Лист1!$A:$E,COLUMN([5]Лист1!$C$4),0)</f>
        <v>40</v>
      </c>
      <c r="G99" s="12" t="str">
        <f>VLOOKUP(A99,[5]Лист1!$A:$E,COLUMN([5]Лист1!$D$526),0)</f>
        <v>&gt;50</v>
      </c>
      <c r="H99" s="12" t="str">
        <f>VLOOKUP(A99,[6]Лист1!$A:$E,COLUMN([6]Лист1!$C$4),0)</f>
        <v>&gt;50</v>
      </c>
      <c r="I99" s="12">
        <f>VLOOKUP(A99,[7]Лист1!$A:$E,COLUMN([7]Лист1!$C$4),0)</f>
        <v>0</v>
      </c>
    </row>
    <row r="100" spans="1:9">
      <c r="A100" s="12" t="s">
        <v>2326</v>
      </c>
      <c r="C100" s="12" t="s">
        <v>2326</v>
      </c>
      <c r="D100" s="132"/>
      <c r="E100" s="133"/>
      <c r="F100" s="12">
        <f>VLOOKUP(A100,[5]Лист1!$A:$E,COLUMN([5]Лист1!$C$4),0)</f>
        <v>41</v>
      </c>
      <c r="G100" s="12" t="str">
        <f>VLOOKUP(A100,[5]Лист1!$A:$E,COLUMN([5]Лист1!$D$526),0)</f>
        <v>&gt;50</v>
      </c>
      <c r="H100" s="12" t="str">
        <f>VLOOKUP(A100,[6]Лист1!$A:$E,COLUMN([6]Лист1!$C$4),0)</f>
        <v>&gt;50</v>
      </c>
      <c r="I100" s="12">
        <f>VLOOKUP(A100,[7]Лист1!$A:$E,COLUMN([7]Лист1!$C$4),0)</f>
        <v>0</v>
      </c>
    </row>
    <row r="101" spans="1:9">
      <c r="A101" s="12" t="s">
        <v>2327</v>
      </c>
      <c r="C101" s="12" t="s">
        <v>2327</v>
      </c>
      <c r="D101" s="132" t="str">
        <f t="shared" si="14"/>
        <v>MSAG2-18N8D0-I / MSAG2-18N8D0-O</v>
      </c>
      <c r="E101" s="133">
        <f>VLOOKUP(A101,'[30]RAC &amp; Portable'!$A:$M,COLUMN('[30]RAC &amp; Portable'!$M$9),0)</f>
        <v>86690</v>
      </c>
      <c r="F101" s="12">
        <f>VLOOKUP(A101,[5]Лист1!$A:$E,COLUMN([5]Лист1!$C$4),0)</f>
        <v>0</v>
      </c>
      <c r="G101" s="12">
        <f>VLOOKUP(A101,[5]Лист1!$A:$E,COLUMN([5]Лист1!$D$526),0)</f>
        <v>0</v>
      </c>
      <c r="H101" s="12">
        <f>VLOOKUP(A101,[6]Лист1!$A:$E,COLUMN([6]Лист1!$C$4),0)</f>
        <v>0</v>
      </c>
      <c r="I101" s="12">
        <f>VLOOKUP(A101,[7]Лист1!$A:$E,COLUMN([7]Лист1!$C$4),0)</f>
        <v>0</v>
      </c>
    </row>
    <row r="102" spans="1:9">
      <c r="A102" s="12" t="s">
        <v>2328</v>
      </c>
      <c r="C102" s="12" t="s">
        <v>2328</v>
      </c>
      <c r="D102" s="132"/>
      <c r="E102" s="133"/>
      <c r="F102" s="12">
        <f>VLOOKUP(A102,[5]Лист1!$A:$E,COLUMN([5]Лист1!$C$4),0)</f>
        <v>0</v>
      </c>
      <c r="G102" s="12">
        <f>VLOOKUP(A102,[5]Лист1!$A:$E,COLUMN([5]Лист1!$D$526),0)</f>
        <v>0</v>
      </c>
      <c r="H102" s="12">
        <f>VLOOKUP(A102,[6]Лист1!$A:$E,COLUMN([6]Лист1!$C$4),0)</f>
        <v>0</v>
      </c>
      <c r="I102" s="12">
        <f>VLOOKUP(A102,[7]Лист1!$A:$E,COLUMN([7]Лист1!$C$4),0)</f>
        <v>0</v>
      </c>
    </row>
    <row r="103" spans="1:9">
      <c r="A103" s="12" t="s">
        <v>2329</v>
      </c>
      <c r="C103" s="12" t="s">
        <v>2329</v>
      </c>
      <c r="D103" s="132" t="str">
        <f t="shared" si="14"/>
        <v>MSAG2-24N8D0-I / MSAG2-24N8D0-O</v>
      </c>
      <c r="E103" s="133">
        <f>VLOOKUP(A103,'[30]RAC &amp; Portable'!$A:$M,COLUMN('[30]RAC &amp; Portable'!$M$9),0)</f>
        <v>110690</v>
      </c>
      <c r="F103" s="12">
        <f>VLOOKUP(A103,[5]Лист1!$A:$E,COLUMN([5]Лист1!$C$4),0)</f>
        <v>0</v>
      </c>
      <c r="G103" s="12">
        <f>VLOOKUP(A103,[5]Лист1!$A:$E,COLUMN([5]Лист1!$D$526),0)</f>
        <v>0</v>
      </c>
      <c r="H103" s="12">
        <f>VLOOKUP(A103,[6]Лист1!$A:$E,COLUMN([6]Лист1!$C$4),0)</f>
        <v>0</v>
      </c>
      <c r="I103" s="12">
        <f>VLOOKUP(A103,[7]Лист1!$A:$E,COLUMN([7]Лист1!$C$4),0)</f>
        <v>0</v>
      </c>
    </row>
    <row r="104" spans="1:9">
      <c r="A104" s="12" t="s">
        <v>2330</v>
      </c>
      <c r="C104" s="12" t="s">
        <v>2330</v>
      </c>
      <c r="D104" s="132"/>
      <c r="E104" s="133"/>
      <c r="F104" s="12">
        <f>VLOOKUP(A104,[5]Лист1!$A:$E,COLUMN([5]Лист1!$C$4),0)</f>
        <v>0</v>
      </c>
      <c r="G104" s="12">
        <f>VLOOKUP(A104,[5]Лист1!$A:$E,COLUMN([5]Лист1!$D$526),0)</f>
        <v>0</v>
      </c>
      <c r="H104" s="12">
        <f>VLOOKUP(A104,[6]Лист1!$A:$E,COLUMN([6]Лист1!$C$4),0)</f>
        <v>0</v>
      </c>
      <c r="I104" s="12">
        <f>VLOOKUP(A104,[7]Лист1!$A:$E,COLUMN([7]Лист1!$C$4),0)</f>
        <v>0</v>
      </c>
    </row>
    <row r="105" spans="1:9">
      <c r="A105" s="136" t="s">
        <v>4739</v>
      </c>
      <c r="B105" s="136"/>
      <c r="C105" s="136"/>
      <c r="D105" s="136"/>
      <c r="E105" s="136"/>
      <c r="F105" s="136"/>
      <c r="G105" s="136"/>
    </row>
    <row r="106" spans="1:9">
      <c r="A106" s="12" t="s">
        <v>2321</v>
      </c>
      <c r="C106" s="12" t="s">
        <v>2321</v>
      </c>
      <c r="D106" s="132" t="str">
        <f t="shared" ref="D106:D114" si="15">_xlfn.CONCAT(C106," / ",C107)</f>
        <v>MSAG2-07N8C2S-I / MSAG2-07N8C2S-O/-40</v>
      </c>
      <c r="E106" s="133">
        <f>VLOOKUP(A106,'[30]RAC &amp; Portable'!$A:$M,COLUMN('[30]RAC &amp; Portable'!$M$9),0)</f>
        <v>41390</v>
      </c>
      <c r="F106" s="12">
        <f>VLOOKUP(A106,[5]Лист1!$A:$E,COLUMN([5]Лист1!$C$4),0)</f>
        <v>0</v>
      </c>
      <c r="G106" s="12" t="str">
        <f>VLOOKUP(A106,[5]Лист1!$A:$E,COLUMN([5]Лист1!$D$526),0)</f>
        <v>&gt;50</v>
      </c>
      <c r="H106" s="12" t="str">
        <f>VLOOKUP(A106,[6]Лист1!$A:$E,COLUMN([6]Лист1!$C$4),0)</f>
        <v>&gt;50</v>
      </c>
      <c r="I106" s="12">
        <f>VLOOKUP(A106,[7]Лист1!$A:$E,COLUMN([7]Лист1!$C$4),0)</f>
        <v>0</v>
      </c>
    </row>
    <row r="107" spans="1:9">
      <c r="A107" s="12" t="s">
        <v>2331</v>
      </c>
      <c r="C107" s="12" t="s">
        <v>2331</v>
      </c>
      <c r="D107" s="132"/>
      <c r="E107" s="133"/>
      <c r="F107" s="12" t="e">
        <f>VLOOKUP(A107,[5]Лист1!$A:$E,COLUMN([5]Лист1!$C$4),0)</f>
        <v>#N/A</v>
      </c>
      <c r="G107" s="12" t="e">
        <f>VLOOKUP(A107,[5]Лист1!$A:$E,COLUMN([5]Лист1!$D$526),0)</f>
        <v>#N/A</v>
      </c>
      <c r="H107" s="12" t="e">
        <f>VLOOKUP(A107,[6]Лист1!$A:$E,COLUMN([6]Лист1!$C$4),0)</f>
        <v>#N/A</v>
      </c>
      <c r="I107" s="12" t="e">
        <f>VLOOKUP(A107,[7]Лист1!$A:$E,COLUMN([7]Лист1!$C$4),0)</f>
        <v>#N/A</v>
      </c>
    </row>
    <row r="108" spans="1:9">
      <c r="A108" s="12" t="s">
        <v>2323</v>
      </c>
      <c r="C108" s="12" t="s">
        <v>2323</v>
      </c>
      <c r="D108" s="132" t="str">
        <f t="shared" si="15"/>
        <v>MSAG2-09N8C2S-I / MSAG2-09N8C2S-O/-40</v>
      </c>
      <c r="E108" s="133">
        <f>VLOOKUP(A108,'[30]RAC &amp; Portable'!$A:$M,COLUMN('[30]RAC &amp; Portable'!$M$9),0)</f>
        <v>44190</v>
      </c>
      <c r="F108" s="12" t="str">
        <f>VLOOKUP(A108,[5]Лист1!$A:$E,COLUMN([5]Лист1!$C$4),0)</f>
        <v>&gt;50</v>
      </c>
      <c r="G108" s="12">
        <f>VLOOKUP(A108,[5]Лист1!$A:$E,COLUMN([5]Лист1!$D$526),0)</f>
        <v>21</v>
      </c>
      <c r="H108" s="12">
        <f>VLOOKUP(A108,[6]Лист1!$A:$E,COLUMN([6]Лист1!$C$4),0)</f>
        <v>0</v>
      </c>
      <c r="I108" s="12">
        <f>VLOOKUP(A108,[7]Лист1!$A:$E,COLUMN([7]Лист1!$C$4),0)</f>
        <v>0</v>
      </c>
    </row>
    <row r="109" spans="1:9">
      <c r="A109" s="12" t="s">
        <v>2332</v>
      </c>
      <c r="C109" s="12" t="s">
        <v>2332</v>
      </c>
      <c r="D109" s="132"/>
      <c r="E109" s="133"/>
      <c r="F109" s="12" t="e">
        <f>VLOOKUP(A109,[5]Лист1!$A:$E,COLUMN([5]Лист1!$C$4),0)</f>
        <v>#N/A</v>
      </c>
      <c r="G109" s="12" t="e">
        <f>VLOOKUP(A109,[5]Лист1!$A:$E,COLUMN([5]Лист1!$D$526),0)</f>
        <v>#N/A</v>
      </c>
      <c r="H109" s="12" t="e">
        <f>VLOOKUP(A109,[6]Лист1!$A:$E,COLUMN([6]Лист1!$C$4),0)</f>
        <v>#N/A</v>
      </c>
      <c r="I109" s="12" t="e">
        <f>VLOOKUP(A109,[7]Лист1!$A:$E,COLUMN([7]Лист1!$C$4),0)</f>
        <v>#N/A</v>
      </c>
    </row>
    <row r="110" spans="1:9">
      <c r="A110" s="12" t="s">
        <v>2325</v>
      </c>
      <c r="C110" s="12" t="s">
        <v>2325</v>
      </c>
      <c r="D110" s="132" t="str">
        <f t="shared" si="15"/>
        <v>MSAG2-12N8C2U-I / MSAG2-12N8C2U-O/-40</v>
      </c>
      <c r="E110" s="133">
        <f>VLOOKUP(A110,'[30]RAC &amp; Portable'!$A:$M,COLUMN('[30]RAC &amp; Portable'!$M$9),0)</f>
        <v>51290</v>
      </c>
      <c r="F110" s="12">
        <f>VLOOKUP(A110,[5]Лист1!$A:$E,COLUMN([5]Лист1!$C$4),0)</f>
        <v>40</v>
      </c>
      <c r="G110" s="12" t="str">
        <f>VLOOKUP(A110,[5]Лист1!$A:$E,COLUMN([5]Лист1!$D$526),0)</f>
        <v>&gt;50</v>
      </c>
      <c r="H110" s="12" t="str">
        <f>VLOOKUP(A110,[6]Лист1!$A:$E,COLUMN([6]Лист1!$C$4),0)</f>
        <v>&gt;50</v>
      </c>
      <c r="I110" s="12">
        <f>VLOOKUP(A110,[7]Лист1!$A:$E,COLUMN([7]Лист1!$C$4),0)</f>
        <v>0</v>
      </c>
    </row>
    <row r="111" spans="1:9">
      <c r="A111" s="12" t="s">
        <v>2333</v>
      </c>
      <c r="C111" s="12" t="s">
        <v>2333</v>
      </c>
      <c r="D111" s="132"/>
      <c r="E111" s="133"/>
      <c r="F111" s="12" t="e">
        <f>VLOOKUP(A111,[5]Лист1!$A:$E,COLUMN([5]Лист1!$C$4),0)</f>
        <v>#N/A</v>
      </c>
      <c r="G111" s="12" t="e">
        <f>VLOOKUP(A111,[5]Лист1!$A:$E,COLUMN([5]Лист1!$D$526),0)</f>
        <v>#N/A</v>
      </c>
      <c r="H111" s="12" t="e">
        <f>VLOOKUP(A111,[6]Лист1!$A:$E,COLUMN([6]Лист1!$C$4),0)</f>
        <v>#N/A</v>
      </c>
      <c r="I111" s="12" t="e">
        <f>VLOOKUP(A111,[7]Лист1!$A:$E,COLUMN([7]Лист1!$C$4),0)</f>
        <v>#N/A</v>
      </c>
    </row>
    <row r="112" spans="1:9">
      <c r="A112" s="12" t="s">
        <v>2327</v>
      </c>
      <c r="C112" s="12" t="s">
        <v>2327</v>
      </c>
      <c r="D112" s="132" t="str">
        <f t="shared" si="15"/>
        <v>MSAG2-18N8D0-I / MSAG2-18N8D0-O/-40</v>
      </c>
      <c r="E112" s="133">
        <f>VLOOKUP(A112,'[30]RAC &amp; Portable'!$A:$M,COLUMN('[30]RAC &amp; Portable'!$M$9),0)</f>
        <v>86690</v>
      </c>
      <c r="F112" s="12">
        <f>VLOOKUP(A112,[5]Лист1!$A:$E,COLUMN([5]Лист1!$C$4),0)</f>
        <v>0</v>
      </c>
      <c r="G112" s="12">
        <f>VLOOKUP(A112,[5]Лист1!$A:$E,COLUMN([5]Лист1!$D$526),0)</f>
        <v>0</v>
      </c>
      <c r="H112" s="12">
        <f>VLOOKUP(A112,[6]Лист1!$A:$E,COLUMN([6]Лист1!$C$4),0)</f>
        <v>0</v>
      </c>
      <c r="I112" s="12">
        <f>VLOOKUP(A112,[7]Лист1!$A:$E,COLUMN([7]Лист1!$C$4),0)</f>
        <v>0</v>
      </c>
    </row>
    <row r="113" spans="1:9">
      <c r="A113" s="12" t="s">
        <v>2334</v>
      </c>
      <c r="C113" s="12" t="s">
        <v>2334</v>
      </c>
      <c r="D113" s="132"/>
      <c r="E113" s="133"/>
      <c r="F113" s="12" t="e">
        <f>VLOOKUP(A113,[5]Лист1!$A:$E,COLUMN([5]Лист1!$C$4),0)</f>
        <v>#N/A</v>
      </c>
      <c r="G113" s="12" t="e">
        <f>VLOOKUP(A113,[5]Лист1!$A:$E,COLUMN([5]Лист1!$D$526),0)</f>
        <v>#N/A</v>
      </c>
      <c r="H113" s="12" t="e">
        <f>VLOOKUP(A113,[6]Лист1!$A:$E,COLUMN([6]Лист1!$C$4),0)</f>
        <v>#N/A</v>
      </c>
      <c r="I113" s="12" t="e">
        <f>VLOOKUP(A113,[7]Лист1!$A:$E,COLUMN([7]Лист1!$C$4),0)</f>
        <v>#N/A</v>
      </c>
    </row>
    <row r="114" spans="1:9">
      <c r="A114" s="12" t="s">
        <v>2329</v>
      </c>
      <c r="C114" s="12" t="s">
        <v>2329</v>
      </c>
      <c r="D114" s="132" t="str">
        <f t="shared" si="15"/>
        <v>MSAG2-24N8D0-I / MSAG2-24N8D0-O/-40</v>
      </c>
      <c r="E114" s="133">
        <f>VLOOKUP(A114,'[30]RAC &amp; Portable'!$A:$M,COLUMN('[30]RAC &amp; Portable'!$M$9),0)</f>
        <v>110690</v>
      </c>
      <c r="F114" s="12">
        <f>VLOOKUP(A114,[5]Лист1!$A:$E,COLUMN([5]Лист1!$C$4),0)</f>
        <v>0</v>
      </c>
      <c r="G114" s="12">
        <f>VLOOKUP(A114,[5]Лист1!$A:$E,COLUMN([5]Лист1!$D$526),0)</f>
        <v>0</v>
      </c>
      <c r="H114" s="12">
        <f>VLOOKUP(A114,[6]Лист1!$A:$E,COLUMN([6]Лист1!$C$4),0)</f>
        <v>0</v>
      </c>
      <c r="I114" s="12">
        <f>VLOOKUP(A114,[7]Лист1!$A:$E,COLUMN([7]Лист1!$C$4),0)</f>
        <v>0</v>
      </c>
    </row>
    <row r="115" spans="1:9">
      <c r="A115" s="12" t="s">
        <v>2335</v>
      </c>
      <c r="C115" s="12" t="s">
        <v>2335</v>
      </c>
      <c r="D115" s="132"/>
      <c r="E115" s="133"/>
      <c r="F115" s="12" t="e">
        <f>VLOOKUP(A115,[5]Лист1!$A:$E,COLUMN([5]Лист1!$C$4),0)</f>
        <v>#N/A</v>
      </c>
      <c r="G115" s="12" t="e">
        <f>VLOOKUP(A115,[5]Лист1!$A:$E,COLUMN([5]Лист1!$D$526),0)</f>
        <v>#N/A</v>
      </c>
      <c r="H115" s="12" t="e">
        <f>VLOOKUP(A115,[6]Лист1!$A:$E,COLUMN([6]Лист1!$C$4),0)</f>
        <v>#N/A</v>
      </c>
      <c r="I115" s="12" t="e">
        <f>VLOOKUP(A115,[7]Лист1!$A:$E,COLUMN([7]Лист1!$C$4),0)</f>
        <v>#N/A</v>
      </c>
    </row>
    <row r="116" spans="1:9" ht="15" customHeight="1">
      <c r="A116" s="130" t="s">
        <v>2354</v>
      </c>
      <c r="B116" s="130"/>
      <c r="C116" s="130"/>
      <c r="D116" s="130"/>
      <c r="E116" s="130"/>
      <c r="F116" s="130"/>
      <c r="G116" s="130"/>
    </row>
    <row r="117" spans="1:9">
      <c r="A117" s="12" t="s">
        <v>2336</v>
      </c>
      <c r="C117" s="12" t="s">
        <v>2336</v>
      </c>
      <c r="D117" s="132" t="str">
        <f t="shared" ref="D117:D125" si="16">_xlfn.CONCAT(C117," / ",C118)</f>
        <v>MSAG3-07N8C2S-I / MSAG3-07N8C2S-O</v>
      </c>
      <c r="E117" s="133">
        <f>VLOOKUP(A117,'[30]RAC &amp; Portable'!$A:$M,COLUMN('[30]RAC &amp; Portable'!$M$9),0)</f>
        <v>41390</v>
      </c>
      <c r="F117" s="12" t="e">
        <f>VLOOKUP(A117,[5]Лист1!$A:$E,COLUMN([5]Лист1!$C$4),0)</f>
        <v>#N/A</v>
      </c>
      <c r="G117" s="12" t="e">
        <f>VLOOKUP(A117,[5]Лист1!$A:$E,COLUMN([5]Лист1!$D$526),0)</f>
        <v>#N/A</v>
      </c>
      <c r="H117" s="12" t="e">
        <f>VLOOKUP(A117,[6]Лист1!$A:$E,COLUMN([6]Лист1!$C$4),0)</f>
        <v>#N/A</v>
      </c>
      <c r="I117" s="12" t="e">
        <f>VLOOKUP(A117,[7]Лист1!$A:$E,COLUMN([7]Лист1!$C$4),0)</f>
        <v>#N/A</v>
      </c>
    </row>
    <row r="118" spans="1:9">
      <c r="A118" s="12" t="s">
        <v>2341</v>
      </c>
      <c r="C118" s="12" t="s">
        <v>2341</v>
      </c>
      <c r="D118" s="132"/>
      <c r="E118" s="133"/>
      <c r="F118" s="12" t="e">
        <f>VLOOKUP(A118,[5]Лист1!$A:$E,COLUMN([5]Лист1!$C$4),0)</f>
        <v>#N/A</v>
      </c>
      <c r="G118" s="12" t="e">
        <f>VLOOKUP(A118,[5]Лист1!$A:$E,COLUMN([5]Лист1!$D$526),0)</f>
        <v>#N/A</v>
      </c>
      <c r="H118" s="12" t="e">
        <f>VLOOKUP(A118,[6]Лист1!$A:$E,COLUMN([6]Лист1!$C$4),0)</f>
        <v>#N/A</v>
      </c>
      <c r="I118" s="12" t="e">
        <f>VLOOKUP(A118,[7]Лист1!$A:$E,COLUMN([7]Лист1!$C$4),0)</f>
        <v>#N/A</v>
      </c>
    </row>
    <row r="119" spans="1:9">
      <c r="A119" s="12" t="s">
        <v>2337</v>
      </c>
      <c r="C119" s="12" t="s">
        <v>2337</v>
      </c>
      <c r="D119" s="132" t="str">
        <f t="shared" si="16"/>
        <v>MSAG3-09N8C2S-I / MSAG3-09N8C2S-O</v>
      </c>
      <c r="E119" s="133">
        <f>VLOOKUP(A119,'[30]RAC &amp; Portable'!$A:$M,COLUMN('[30]RAC &amp; Portable'!$M$9),0)</f>
        <v>44190</v>
      </c>
      <c r="F119" s="12" t="e">
        <f>VLOOKUP(A119,[5]Лист1!$A:$E,COLUMN([5]Лист1!$C$4),0)</f>
        <v>#N/A</v>
      </c>
      <c r="G119" s="12" t="e">
        <f>VLOOKUP(A119,[5]Лист1!$A:$E,COLUMN([5]Лист1!$D$526),0)</f>
        <v>#N/A</v>
      </c>
      <c r="H119" s="12" t="e">
        <f>VLOOKUP(A119,[6]Лист1!$A:$E,COLUMN([6]Лист1!$C$4),0)</f>
        <v>#N/A</v>
      </c>
      <c r="I119" s="12" t="e">
        <f>VLOOKUP(A119,[7]Лист1!$A:$E,COLUMN([7]Лист1!$C$4),0)</f>
        <v>#N/A</v>
      </c>
    </row>
    <row r="120" spans="1:9">
      <c r="A120" s="12" t="s">
        <v>2342</v>
      </c>
      <c r="C120" s="12" t="s">
        <v>2342</v>
      </c>
      <c r="D120" s="132"/>
      <c r="E120" s="133"/>
      <c r="F120" s="12" t="e">
        <f>VLOOKUP(A120,[5]Лист1!$A:$E,COLUMN([5]Лист1!$C$4),0)</f>
        <v>#N/A</v>
      </c>
      <c r="G120" s="12" t="e">
        <f>VLOOKUP(A120,[5]Лист1!$A:$E,COLUMN([5]Лист1!$D$526),0)</f>
        <v>#N/A</v>
      </c>
      <c r="H120" s="12" t="e">
        <f>VLOOKUP(A120,[6]Лист1!$A:$E,COLUMN([6]Лист1!$C$4),0)</f>
        <v>#N/A</v>
      </c>
      <c r="I120" s="12" t="e">
        <f>VLOOKUP(A120,[7]Лист1!$A:$E,COLUMN([7]Лист1!$C$4),0)</f>
        <v>#N/A</v>
      </c>
    </row>
    <row r="121" spans="1:9">
      <c r="A121" s="12" t="s">
        <v>2338</v>
      </c>
      <c r="C121" s="12" t="s">
        <v>2338</v>
      </c>
      <c r="D121" s="132" t="str">
        <f t="shared" si="16"/>
        <v>MSAG3-12N8C2-I / MSAG3-12N8C2-O</v>
      </c>
      <c r="E121" s="133">
        <f>VLOOKUP(A121,'[30]RAC &amp; Portable'!$A:$M,COLUMN('[30]RAC &amp; Portable'!$M$9),0)</f>
        <v>51290</v>
      </c>
      <c r="F121" s="12" t="e">
        <f>VLOOKUP(A121,[5]Лист1!$A:$E,COLUMN([5]Лист1!$C$4),0)</f>
        <v>#N/A</v>
      </c>
      <c r="G121" s="12" t="e">
        <f>VLOOKUP(A121,[5]Лист1!$A:$E,COLUMN([5]Лист1!$D$526),0)</f>
        <v>#N/A</v>
      </c>
      <c r="H121" s="12" t="e">
        <f>VLOOKUP(A121,[6]Лист1!$A:$E,COLUMN([6]Лист1!$C$4),0)</f>
        <v>#N/A</v>
      </c>
      <c r="I121" s="12" t="e">
        <f>VLOOKUP(A121,[7]Лист1!$A:$E,COLUMN([7]Лист1!$C$4),0)</f>
        <v>#N/A</v>
      </c>
    </row>
    <row r="122" spans="1:9">
      <c r="A122" s="12" t="s">
        <v>2343</v>
      </c>
      <c r="C122" s="12" t="s">
        <v>2343</v>
      </c>
      <c r="D122" s="132"/>
      <c r="E122" s="133"/>
      <c r="F122" s="12" t="e">
        <f>VLOOKUP(A122,[5]Лист1!$A:$E,COLUMN([5]Лист1!$C$4),0)</f>
        <v>#N/A</v>
      </c>
      <c r="G122" s="12" t="e">
        <f>VLOOKUP(A122,[5]Лист1!$A:$E,COLUMN([5]Лист1!$D$526),0)</f>
        <v>#N/A</v>
      </c>
      <c r="H122" s="12" t="e">
        <f>VLOOKUP(A122,[6]Лист1!$A:$E,COLUMN([6]Лист1!$C$4),0)</f>
        <v>#N/A</v>
      </c>
      <c r="I122" s="12" t="e">
        <f>VLOOKUP(A122,[7]Лист1!$A:$E,COLUMN([7]Лист1!$C$4),0)</f>
        <v>#N/A</v>
      </c>
    </row>
    <row r="123" spans="1:9">
      <c r="A123" s="12" t="s">
        <v>2339</v>
      </c>
      <c r="C123" s="12" t="s">
        <v>2339</v>
      </c>
      <c r="D123" s="132" t="str">
        <f t="shared" si="16"/>
        <v>MSAG3-18N8D0-I / MSAG3-18N8D0-O</v>
      </c>
      <c r="E123" s="133">
        <f>VLOOKUP(A123,'[30]RAC &amp; Portable'!$A:$M,COLUMN('[30]RAC &amp; Portable'!$M$9),0)</f>
        <v>86690</v>
      </c>
      <c r="F123" s="12" t="e">
        <f>VLOOKUP(A123,[5]Лист1!$A:$E,COLUMN([5]Лист1!$C$4),0)</f>
        <v>#N/A</v>
      </c>
      <c r="G123" s="12" t="e">
        <f>VLOOKUP(A123,[5]Лист1!$A:$E,COLUMN([5]Лист1!$D$526),0)</f>
        <v>#N/A</v>
      </c>
      <c r="H123" s="12" t="e">
        <f>VLOOKUP(A123,[6]Лист1!$A:$E,COLUMN([6]Лист1!$C$4),0)</f>
        <v>#N/A</v>
      </c>
      <c r="I123" s="12" t="e">
        <f>VLOOKUP(A123,[7]Лист1!$A:$E,COLUMN([7]Лист1!$C$4),0)</f>
        <v>#N/A</v>
      </c>
    </row>
    <row r="124" spans="1:9">
      <c r="A124" s="12" t="s">
        <v>2344</v>
      </c>
      <c r="C124" s="12" t="s">
        <v>2344</v>
      </c>
      <c r="D124" s="132"/>
      <c r="E124" s="133"/>
      <c r="F124" s="12" t="e">
        <f>VLOOKUP(A124,[5]Лист1!$A:$E,COLUMN([5]Лист1!$C$4),0)</f>
        <v>#N/A</v>
      </c>
      <c r="G124" s="12" t="e">
        <f>VLOOKUP(A124,[5]Лист1!$A:$E,COLUMN([5]Лист1!$D$526),0)</f>
        <v>#N/A</v>
      </c>
      <c r="H124" s="12" t="e">
        <f>VLOOKUP(A124,[6]Лист1!$A:$E,COLUMN([6]Лист1!$C$4),0)</f>
        <v>#N/A</v>
      </c>
      <c r="I124" s="12" t="e">
        <f>VLOOKUP(A124,[7]Лист1!$A:$E,COLUMN([7]Лист1!$C$4),0)</f>
        <v>#N/A</v>
      </c>
    </row>
    <row r="125" spans="1:9">
      <c r="A125" s="12" t="s">
        <v>2340</v>
      </c>
      <c r="C125" s="12" t="s">
        <v>2340</v>
      </c>
      <c r="D125" s="132" t="str">
        <f t="shared" si="16"/>
        <v>MSAG3-24N8D0-I / MSAG3-24N8D0-O</v>
      </c>
      <c r="E125" s="133">
        <f>VLOOKUP(A125,'[30]RAC &amp; Portable'!$A:$M,COLUMN('[30]RAC &amp; Portable'!$M$9),0)</f>
        <v>110690</v>
      </c>
      <c r="F125" s="12" t="e">
        <f>VLOOKUP(A125,[5]Лист1!$A:$E,COLUMN([5]Лист1!$C$4),0)</f>
        <v>#N/A</v>
      </c>
      <c r="G125" s="12" t="e">
        <f>VLOOKUP(A125,[5]Лист1!$A:$E,COLUMN([5]Лист1!$D$526),0)</f>
        <v>#N/A</v>
      </c>
      <c r="H125" s="12" t="e">
        <f>VLOOKUP(A125,[6]Лист1!$A:$E,COLUMN([6]Лист1!$C$4),0)</f>
        <v>#N/A</v>
      </c>
      <c r="I125" s="12" t="e">
        <f>VLOOKUP(A125,[7]Лист1!$A:$E,COLUMN([7]Лист1!$C$4),0)</f>
        <v>#N/A</v>
      </c>
    </row>
    <row r="126" spans="1:9">
      <c r="A126" s="12" t="s">
        <v>2345</v>
      </c>
      <c r="C126" s="12" t="s">
        <v>2345</v>
      </c>
      <c r="D126" s="132"/>
      <c r="E126" s="133"/>
      <c r="F126" s="12" t="e">
        <f>VLOOKUP(A126,[5]Лист1!$A:$E,COLUMN([5]Лист1!$C$4),0)</f>
        <v>#N/A</v>
      </c>
      <c r="G126" s="12" t="e">
        <f>VLOOKUP(A126,[5]Лист1!$A:$E,COLUMN([5]Лист1!$D$526),0)</f>
        <v>#N/A</v>
      </c>
      <c r="H126" s="12" t="e">
        <f>VLOOKUP(A126,[6]Лист1!$A:$E,COLUMN([6]Лист1!$C$4),0)</f>
        <v>#N/A</v>
      </c>
      <c r="I126" s="12" t="e">
        <f>VLOOKUP(A126,[7]Лист1!$A:$E,COLUMN([7]Лист1!$C$4),0)</f>
        <v>#N/A</v>
      </c>
    </row>
    <row r="127" spans="1:9" s="32" customFormat="1" ht="15.75">
      <c r="A127" s="129" t="s">
        <v>3280</v>
      </c>
      <c r="B127" s="129"/>
      <c r="C127" s="129"/>
      <c r="D127" s="129"/>
      <c r="E127" s="129"/>
      <c r="F127" s="129"/>
    </row>
    <row r="128" spans="1:9" s="32" customFormat="1" ht="15" customHeight="1">
      <c r="A128" s="130" t="s">
        <v>4820</v>
      </c>
      <c r="B128" s="130"/>
      <c r="C128" s="130"/>
      <c r="D128" s="130"/>
      <c r="E128" s="130"/>
      <c r="F128" s="130"/>
      <c r="G128" s="130"/>
    </row>
    <row r="129" spans="1:9">
      <c r="A129" s="32" t="s">
        <v>4740</v>
      </c>
      <c r="B129" s="32"/>
      <c r="C129" s="32" t="s">
        <v>4740</v>
      </c>
      <c r="D129" s="132" t="str">
        <f t="shared" ref="D129:D137" si="17">_xlfn.CONCAT(C129," / ",C130)</f>
        <v>MSES1-07HRN8G1 / MOES1-07HRN8G1</v>
      </c>
      <c r="E129" s="133">
        <f>VLOOKUP(A129,'[30]RAC &amp; Portable'!$A:$M,COLUMN('[30]RAC &amp; Portable'!$M$9),0)</f>
        <v>31590</v>
      </c>
      <c r="F129" s="32">
        <f>VLOOKUP(A129,[5]Лист1!$A:$E,COLUMN([5]Лист1!$C$4),0)</f>
        <v>0</v>
      </c>
      <c r="G129" s="32" t="str">
        <f>VLOOKUP(A129,[5]Лист1!$A:$E,COLUMN([5]Лист1!$D$526),0)</f>
        <v>&gt;50</v>
      </c>
      <c r="H129" s="32">
        <f>VLOOKUP(A129,[6]Лист1!$A:$E,COLUMN([6]Лист1!$C$4),0)</f>
        <v>0</v>
      </c>
      <c r="I129" s="32">
        <f>VLOOKUP(A129,[7]Лист1!$A:$E,COLUMN([7]Лист1!$C$4),0)</f>
        <v>0</v>
      </c>
    </row>
    <row r="130" spans="1:9">
      <c r="A130" s="32" t="s">
        <v>4741</v>
      </c>
      <c r="B130" s="32"/>
      <c r="C130" s="32" t="s">
        <v>4741</v>
      </c>
      <c r="D130" s="132"/>
      <c r="E130" s="133"/>
      <c r="F130" s="32">
        <f>VLOOKUP(A130,[5]Лист1!$A:$E,COLUMN([5]Лист1!$C$4),0)</f>
        <v>0</v>
      </c>
      <c r="G130" s="32" t="str">
        <f>VLOOKUP(A130,[5]Лист1!$A:$E,COLUMN([5]Лист1!$D$526),0)</f>
        <v>&gt;50</v>
      </c>
      <c r="H130" s="32">
        <f>VLOOKUP(A130,[6]Лист1!$A:$E,COLUMN([6]Лист1!$C$4),0)</f>
        <v>0</v>
      </c>
      <c r="I130" s="32">
        <f>VLOOKUP(A130,[7]Лист1!$A:$E,COLUMN([7]Лист1!$C$4),0)</f>
        <v>0</v>
      </c>
    </row>
    <row r="131" spans="1:9">
      <c r="A131" s="32" t="s">
        <v>4742</v>
      </c>
      <c r="B131" s="32"/>
      <c r="C131" s="32" t="s">
        <v>4742</v>
      </c>
      <c r="D131" s="132" t="str">
        <f t="shared" si="17"/>
        <v>MSES1-09HRN8G1 / MOES1-09HRN8G1</v>
      </c>
      <c r="E131" s="133">
        <f>VLOOKUP(A131,'[30]RAC &amp; Portable'!$A:$M,COLUMN('[30]RAC &amp; Portable'!$M$9),0)</f>
        <v>34390</v>
      </c>
      <c r="F131" s="32">
        <f>VLOOKUP(A131,[5]Лист1!$A:$E,COLUMN([5]Лист1!$C$4),0)</f>
        <v>0</v>
      </c>
      <c r="G131" s="32" t="str">
        <f>VLOOKUP(A131,[5]Лист1!$A:$E,COLUMN([5]Лист1!$D$526),0)</f>
        <v>&gt;50</v>
      </c>
      <c r="H131" s="32">
        <f>VLOOKUP(A131,[6]Лист1!$A:$E,COLUMN([6]Лист1!$C$4),0)</f>
        <v>0</v>
      </c>
      <c r="I131" s="32">
        <f>VLOOKUP(A131,[7]Лист1!$A:$E,COLUMN([7]Лист1!$C$4),0)</f>
        <v>0</v>
      </c>
    </row>
    <row r="132" spans="1:9">
      <c r="A132" s="32" t="s">
        <v>4743</v>
      </c>
      <c r="B132" s="32"/>
      <c r="C132" s="32" t="s">
        <v>4743</v>
      </c>
      <c r="D132" s="132"/>
      <c r="E132" s="133"/>
      <c r="F132" s="32">
        <f>VLOOKUP(A132,[5]Лист1!$A:$E,COLUMN([5]Лист1!$C$4),0)</f>
        <v>0</v>
      </c>
      <c r="G132" s="32" t="str">
        <f>VLOOKUP(A132,[5]Лист1!$A:$E,COLUMN([5]Лист1!$D$526),0)</f>
        <v>&gt;50</v>
      </c>
      <c r="H132" s="32">
        <f>VLOOKUP(A132,[6]Лист1!$A:$E,COLUMN([6]Лист1!$C$4),0)</f>
        <v>0</v>
      </c>
      <c r="I132" s="32">
        <f>VLOOKUP(A132,[7]Лист1!$A:$E,COLUMN([7]Лист1!$C$4),0)</f>
        <v>0</v>
      </c>
    </row>
    <row r="133" spans="1:9">
      <c r="A133" s="32" t="s">
        <v>4744</v>
      </c>
      <c r="B133" s="32"/>
      <c r="C133" s="32" t="s">
        <v>4744</v>
      </c>
      <c r="D133" s="132" t="str">
        <f t="shared" si="17"/>
        <v>MSES1-12HRN8G1 / MOES1-12HRN8G1</v>
      </c>
      <c r="E133" s="133">
        <f>VLOOKUP(A133,'[30]RAC &amp; Portable'!$A:$M,COLUMN('[30]RAC &amp; Portable'!$M$9),0)</f>
        <v>44190</v>
      </c>
      <c r="F133" s="32" t="e">
        <f>VLOOKUP(A133,[5]Лист1!$A:$E,COLUMN([5]Лист1!$C$4),0)</f>
        <v>#N/A</v>
      </c>
      <c r="G133" s="32" t="e">
        <f>VLOOKUP(A133,[5]Лист1!$A:$E,COLUMN([5]Лист1!$D$526),0)</f>
        <v>#N/A</v>
      </c>
      <c r="H133" s="32" t="e">
        <f>VLOOKUP(A133,[6]Лист1!$A:$E,COLUMN([6]Лист1!$C$4),0)</f>
        <v>#N/A</v>
      </c>
      <c r="I133" s="32" t="e">
        <f>VLOOKUP(A133,[7]Лист1!$A:$E,COLUMN([7]Лист1!$C$4),0)</f>
        <v>#N/A</v>
      </c>
    </row>
    <row r="134" spans="1:9">
      <c r="A134" s="32" t="s">
        <v>4745</v>
      </c>
      <c r="B134" s="32"/>
      <c r="C134" s="32" t="s">
        <v>4745</v>
      </c>
      <c r="D134" s="132"/>
      <c r="E134" s="133"/>
      <c r="F134" s="32" t="e">
        <f>VLOOKUP(A134,[5]Лист1!$A:$E,COLUMN([5]Лист1!$C$4),0)</f>
        <v>#N/A</v>
      </c>
      <c r="G134" s="32" t="e">
        <f>VLOOKUP(A134,[5]Лист1!$A:$E,COLUMN([5]Лист1!$D$526),0)</f>
        <v>#N/A</v>
      </c>
      <c r="H134" s="32" t="e">
        <f>VLOOKUP(A134,[6]Лист1!$A:$E,COLUMN([6]Лист1!$C$4),0)</f>
        <v>#N/A</v>
      </c>
      <c r="I134" s="32" t="e">
        <f>VLOOKUP(A134,[7]Лист1!$A:$E,COLUMN([7]Лист1!$C$4),0)</f>
        <v>#N/A</v>
      </c>
    </row>
    <row r="135" spans="1:9">
      <c r="A135" s="32" t="s">
        <v>4746</v>
      </c>
      <c r="B135" s="32"/>
      <c r="C135" s="32" t="s">
        <v>4746</v>
      </c>
      <c r="D135" s="132" t="str">
        <f t="shared" si="17"/>
        <v>MSES1-18HRN8G1 / MOES1-18HRN8G1</v>
      </c>
      <c r="E135" s="133">
        <f>VLOOKUP(A135,'[30]RAC &amp; Portable'!$A:$M,COLUMN('[30]RAC &amp; Portable'!$M$9),0)</f>
        <v>75090</v>
      </c>
      <c r="F135" s="32" t="e">
        <f>VLOOKUP(A135,[5]Лист1!$A:$E,COLUMN([5]Лист1!$C$4),0)</f>
        <v>#N/A</v>
      </c>
      <c r="G135" s="32" t="e">
        <f>VLOOKUP(A135,[5]Лист1!$A:$E,COLUMN([5]Лист1!$D$526),0)</f>
        <v>#N/A</v>
      </c>
      <c r="H135" s="32" t="e">
        <f>VLOOKUP(A135,[6]Лист1!$A:$E,COLUMN([6]Лист1!$C$4),0)</f>
        <v>#N/A</v>
      </c>
      <c r="I135" s="32" t="e">
        <f>VLOOKUP(A135,[7]Лист1!$A:$E,COLUMN([7]Лист1!$C$4),0)</f>
        <v>#N/A</v>
      </c>
    </row>
    <row r="136" spans="1:9">
      <c r="A136" s="32" t="s">
        <v>4747</v>
      </c>
      <c r="B136" s="32"/>
      <c r="C136" s="32" t="s">
        <v>4747</v>
      </c>
      <c r="D136" s="132"/>
      <c r="E136" s="133"/>
      <c r="F136" s="32" t="e">
        <f>VLOOKUP(A136,[5]Лист1!$A:$E,COLUMN([5]Лист1!$C$4),0)</f>
        <v>#N/A</v>
      </c>
      <c r="G136" s="32" t="e">
        <f>VLOOKUP(A136,[5]Лист1!$A:$E,COLUMN([5]Лист1!$D$526),0)</f>
        <v>#N/A</v>
      </c>
      <c r="H136" s="32" t="e">
        <f>VLOOKUP(A136,[6]Лист1!$A:$E,COLUMN([6]Лист1!$C$4),0)</f>
        <v>#N/A</v>
      </c>
      <c r="I136" s="32" t="e">
        <f>VLOOKUP(A136,[7]Лист1!$A:$E,COLUMN([7]Лист1!$C$4),0)</f>
        <v>#N/A</v>
      </c>
    </row>
    <row r="137" spans="1:9">
      <c r="A137" s="32" t="s">
        <v>4748</v>
      </c>
      <c r="B137" s="32"/>
      <c r="C137" s="32" t="s">
        <v>4748</v>
      </c>
      <c r="D137" s="132" t="str">
        <f t="shared" si="17"/>
        <v>MSES1-24HRN8G1 / MOES1-24HRN8G1</v>
      </c>
      <c r="E137" s="133">
        <f>VLOOKUP(A137,'[30]RAC &amp; Portable'!$A:$M,COLUMN('[30]RAC &amp; Portable'!$M$9),0)</f>
        <v>94690</v>
      </c>
      <c r="F137" s="32" t="e">
        <f>VLOOKUP(A137,[5]Лист1!$A:$E,COLUMN([5]Лист1!$C$4),0)</f>
        <v>#N/A</v>
      </c>
      <c r="G137" s="32" t="e">
        <f>VLOOKUP(A137,[5]Лист1!$A:$E,COLUMN([5]Лист1!$D$526),0)</f>
        <v>#N/A</v>
      </c>
      <c r="H137" s="32" t="e">
        <f>VLOOKUP(A137,[6]Лист1!$A:$E,COLUMN([6]Лист1!$C$4),0)</f>
        <v>#N/A</v>
      </c>
      <c r="I137" s="32" t="e">
        <f>VLOOKUP(A137,[7]Лист1!$A:$E,COLUMN([7]Лист1!$C$4),0)</f>
        <v>#N/A</v>
      </c>
    </row>
    <row r="138" spans="1:9">
      <c r="A138" s="32" t="s">
        <v>4749</v>
      </c>
      <c r="B138" s="32"/>
      <c r="C138" s="32" t="s">
        <v>4749</v>
      </c>
      <c r="D138" s="132"/>
      <c r="E138" s="133"/>
      <c r="F138" s="32" t="e">
        <f>VLOOKUP(A138,[5]Лист1!$A:$E,COLUMN([5]Лист1!$C$4),0)</f>
        <v>#N/A</v>
      </c>
      <c r="G138" s="32" t="e">
        <f>VLOOKUP(A138,[5]Лист1!$A:$E,COLUMN([5]Лист1!$D$526),0)</f>
        <v>#N/A</v>
      </c>
      <c r="H138" s="32" t="e">
        <f>VLOOKUP(A138,[6]Лист1!$A:$E,COLUMN([6]Лист1!$C$4),0)</f>
        <v>#N/A</v>
      </c>
      <c r="I138" s="32" t="e">
        <f>VLOOKUP(A138,[7]Лист1!$A:$E,COLUMN([7]Лист1!$C$4),0)</f>
        <v>#N/A</v>
      </c>
    </row>
    <row r="139" spans="1:9">
      <c r="A139" s="130" t="s">
        <v>4821</v>
      </c>
      <c r="B139" s="130"/>
      <c r="C139" s="130"/>
      <c r="D139" s="130"/>
      <c r="E139" s="130"/>
      <c r="F139" s="130"/>
      <c r="G139" s="130"/>
      <c r="H139" s="32" t="e">
        <f>VLOOKUP(A139,[6]Лист1!$A:$E,COLUMN([6]Лист1!$C$4),0)</f>
        <v>#N/A</v>
      </c>
      <c r="I139" s="32" t="e">
        <f>VLOOKUP(A139,[7]Лист1!$A:$E,COLUMN([7]Лист1!$C$4),0)</f>
        <v>#N/A</v>
      </c>
    </row>
    <row r="140" spans="1:9">
      <c r="A140" s="32" t="s">
        <v>4750</v>
      </c>
      <c r="B140" s="32"/>
      <c r="C140" s="32" t="s">
        <v>4750</v>
      </c>
      <c r="D140" s="132" t="str">
        <f t="shared" ref="D140:D148" si="18">_xlfn.CONCAT(C140," / ",C141)</f>
        <v>MSAG4-07HRN8-I / MSAG4-07HRN8-O</v>
      </c>
      <c r="E140" s="133">
        <f>VLOOKUP(A140,'[30]RAC &amp; Portable'!$A:$M,COLUMN('[30]RAC &amp; Portable'!$M$9),0)</f>
        <v>36190</v>
      </c>
      <c r="F140" s="32">
        <f>VLOOKUP(A140,[5]Лист1!$A:$E,COLUMN([5]Лист1!$C$4),0)</f>
        <v>0</v>
      </c>
      <c r="G140" s="32">
        <f>VLOOKUP(A140,[5]Лист1!$A:$E,COLUMN([5]Лист1!$D$526),0)</f>
        <v>28</v>
      </c>
      <c r="H140" s="32">
        <f>VLOOKUP(A140,[6]Лист1!$A:$E,COLUMN([6]Лист1!$C$4),0)</f>
        <v>28</v>
      </c>
      <c r="I140" s="32">
        <f>VLOOKUP(A140,[7]Лист1!$A:$E,COLUMN([7]Лист1!$C$4),0)</f>
        <v>0</v>
      </c>
    </row>
    <row r="141" spans="1:9">
      <c r="A141" s="32" t="s">
        <v>4751</v>
      </c>
      <c r="B141" s="32"/>
      <c r="C141" s="32" t="s">
        <v>4751</v>
      </c>
      <c r="D141" s="132"/>
      <c r="E141" s="133"/>
      <c r="F141" s="32">
        <f>VLOOKUP(A141,[5]Лист1!$A:$E,COLUMN([5]Лист1!$C$4),0)</f>
        <v>0</v>
      </c>
      <c r="G141" s="32">
        <f>VLOOKUP(A141,[5]Лист1!$A:$E,COLUMN([5]Лист1!$D$526),0)</f>
        <v>29</v>
      </c>
      <c r="H141" s="32">
        <f>VLOOKUP(A141,[6]Лист1!$A:$E,COLUMN([6]Лист1!$C$4),0)</f>
        <v>29</v>
      </c>
      <c r="I141" s="32">
        <f>VLOOKUP(A141,[7]Лист1!$A:$E,COLUMN([7]Лист1!$C$4),0)</f>
        <v>0</v>
      </c>
    </row>
    <row r="142" spans="1:9">
      <c r="A142" s="32" t="s">
        <v>4752</v>
      </c>
      <c r="B142" s="32"/>
      <c r="C142" s="32" t="s">
        <v>4752</v>
      </c>
      <c r="D142" s="132" t="str">
        <f t="shared" si="18"/>
        <v>MSAG4-09HRN8-I / MSAG4-09HRN8-O</v>
      </c>
      <c r="E142" s="133">
        <f>VLOOKUP(A142,'[30]RAC &amp; Portable'!$A:$M,COLUMN('[30]RAC &amp; Portable'!$M$9),0)</f>
        <v>38890</v>
      </c>
      <c r="F142" s="32">
        <f>VLOOKUP(A142,[5]Лист1!$A:$E,COLUMN([5]Лист1!$C$4),0)</f>
        <v>0</v>
      </c>
      <c r="G142" s="32">
        <f>VLOOKUP(A142,[5]Лист1!$A:$E,COLUMN([5]Лист1!$D$526),0)</f>
        <v>30</v>
      </c>
      <c r="H142" s="32">
        <f>VLOOKUP(A142,[6]Лист1!$A:$E,COLUMN([6]Лист1!$C$4),0)</f>
        <v>16</v>
      </c>
      <c r="I142" s="32">
        <f>VLOOKUP(A142,[7]Лист1!$A:$E,COLUMN([7]Лист1!$C$4),0)</f>
        <v>0</v>
      </c>
    </row>
    <row r="143" spans="1:9">
      <c r="A143" s="32" t="s">
        <v>4753</v>
      </c>
      <c r="B143" s="32"/>
      <c r="C143" s="32" t="s">
        <v>4753</v>
      </c>
      <c r="D143" s="132"/>
      <c r="E143" s="133"/>
      <c r="F143" s="32">
        <f>VLOOKUP(A143,[5]Лист1!$A:$E,COLUMN([5]Лист1!$C$4),0)</f>
        <v>0</v>
      </c>
      <c r="G143" s="32">
        <f>VLOOKUP(A143,[5]Лист1!$A:$E,COLUMN([5]Лист1!$D$526),0)</f>
        <v>28</v>
      </c>
      <c r="H143" s="32">
        <f>VLOOKUP(A143,[6]Лист1!$A:$E,COLUMN([6]Лист1!$C$4),0)</f>
        <v>15</v>
      </c>
      <c r="I143" s="32">
        <f>VLOOKUP(A143,[7]Лист1!$A:$E,COLUMN([7]Лист1!$C$4),0)</f>
        <v>0</v>
      </c>
    </row>
    <row r="144" spans="1:9">
      <c r="A144" s="32" t="s">
        <v>4754</v>
      </c>
      <c r="B144" s="32"/>
      <c r="C144" s="32" t="s">
        <v>4754</v>
      </c>
      <c r="D144" s="132" t="str">
        <f t="shared" si="18"/>
        <v>MSAG4-12HRN8-I / MSAG4-12HRN8-O</v>
      </c>
      <c r="E144" s="133">
        <f>VLOOKUP(A144,'[30]RAC &amp; Portable'!$A:$M,COLUMN('[30]RAC &amp; Portable'!$M$9),0)</f>
        <v>49790</v>
      </c>
      <c r="F144" s="32">
        <f>VLOOKUP(A144,[5]Лист1!$A:$E,COLUMN([5]Лист1!$C$4),0)</f>
        <v>0</v>
      </c>
      <c r="G144" s="32">
        <f>VLOOKUP(A144,[5]Лист1!$A:$E,COLUMN([5]Лист1!$D$526),0)</f>
        <v>43</v>
      </c>
      <c r="H144" s="32">
        <f>VLOOKUP(A144,[6]Лист1!$A:$E,COLUMN([6]Лист1!$C$4),0)</f>
        <v>0</v>
      </c>
      <c r="I144" s="32">
        <f>VLOOKUP(A144,[7]Лист1!$A:$E,COLUMN([7]Лист1!$C$4),0)</f>
        <v>0</v>
      </c>
    </row>
    <row r="145" spans="1:9">
      <c r="A145" s="32" t="s">
        <v>4755</v>
      </c>
      <c r="B145" s="32"/>
      <c r="C145" s="32" t="s">
        <v>4755</v>
      </c>
      <c r="D145" s="132"/>
      <c r="E145" s="133"/>
      <c r="F145" s="32">
        <f>VLOOKUP(A145,[5]Лист1!$A:$E,COLUMN([5]Лист1!$C$4),0)</f>
        <v>0</v>
      </c>
      <c r="G145" s="32">
        <f>VLOOKUP(A145,[5]Лист1!$A:$E,COLUMN([5]Лист1!$D$526),0)</f>
        <v>43</v>
      </c>
      <c r="H145" s="32">
        <f>VLOOKUP(A145,[6]Лист1!$A:$E,COLUMN([6]Лист1!$C$4),0)</f>
        <v>0</v>
      </c>
      <c r="I145" s="32">
        <f>VLOOKUP(A145,[7]Лист1!$A:$E,COLUMN([7]Лист1!$C$4),0)</f>
        <v>0</v>
      </c>
    </row>
    <row r="146" spans="1:9">
      <c r="A146" s="32" t="s">
        <v>4756</v>
      </c>
      <c r="B146" s="32"/>
      <c r="C146" s="32" t="s">
        <v>4756</v>
      </c>
      <c r="D146" s="132" t="str">
        <f t="shared" si="18"/>
        <v>MSAG4-18HRN8-I / MSAG4-18HRN8-O</v>
      </c>
      <c r="E146" s="133">
        <f>VLOOKUP(A146,'[30]RAC &amp; Portable'!$A:$M,COLUMN('[30]RAC &amp; Portable'!$M$9),0)</f>
        <v>79190</v>
      </c>
      <c r="F146" s="32">
        <f>VLOOKUP(A146,[5]Лист1!$A:$E,COLUMN([5]Лист1!$C$4),0)</f>
        <v>2</v>
      </c>
      <c r="G146" s="32" t="str">
        <f>VLOOKUP(A146,[5]Лист1!$A:$E,COLUMN([5]Лист1!$D$526),0)</f>
        <v>&gt;50</v>
      </c>
      <c r="H146" s="32">
        <f>VLOOKUP(A146,[6]Лист1!$A:$E,COLUMN([6]Лист1!$C$4),0)</f>
        <v>0</v>
      </c>
      <c r="I146" s="32">
        <f>VLOOKUP(A146,[7]Лист1!$A:$E,COLUMN([7]Лист1!$C$4),0)</f>
        <v>0</v>
      </c>
    </row>
    <row r="147" spans="1:9">
      <c r="A147" s="32" t="s">
        <v>4757</v>
      </c>
      <c r="B147" s="32"/>
      <c r="C147" s="32" t="s">
        <v>4757</v>
      </c>
      <c r="D147" s="132"/>
      <c r="E147" s="133"/>
      <c r="F147" s="32">
        <f>VLOOKUP(A147,[5]Лист1!$A:$E,COLUMN([5]Лист1!$C$4),0)</f>
        <v>2</v>
      </c>
      <c r="G147" s="32" t="str">
        <f>VLOOKUP(A147,[5]Лист1!$A:$E,COLUMN([5]Лист1!$D$526),0)</f>
        <v>&gt;50</v>
      </c>
      <c r="H147" s="32">
        <f>VLOOKUP(A147,[6]Лист1!$A:$E,COLUMN([6]Лист1!$C$4),0)</f>
        <v>0</v>
      </c>
      <c r="I147" s="32">
        <f>VLOOKUP(A147,[7]Лист1!$A:$E,COLUMN([7]Лист1!$C$4),0)</f>
        <v>0</v>
      </c>
    </row>
    <row r="148" spans="1:9">
      <c r="A148" s="32" t="s">
        <v>4758</v>
      </c>
      <c r="B148" s="32"/>
      <c r="C148" s="32" t="s">
        <v>4758</v>
      </c>
      <c r="D148" s="132" t="str">
        <f t="shared" si="18"/>
        <v>MSAG4-24HRN8-I / MSAG4-24HRN8-O</v>
      </c>
      <c r="E148" s="133">
        <f>VLOOKUP(A148,'[30]RAC &amp; Portable'!$A:$M,COLUMN('[30]RAC &amp; Portable'!$M$9),0)</f>
        <v>97190</v>
      </c>
      <c r="F148" s="32">
        <f>VLOOKUP(A148,[5]Лист1!$A:$E,COLUMN([5]Лист1!$C$4),0)</f>
        <v>0</v>
      </c>
      <c r="G148" s="32">
        <f>VLOOKUP(A148,[5]Лист1!$A:$E,COLUMN([5]Лист1!$D$526),0)</f>
        <v>41</v>
      </c>
      <c r="H148" s="32">
        <f>VLOOKUP(A148,[6]Лист1!$A:$E,COLUMN([6]Лист1!$C$4),0)</f>
        <v>0</v>
      </c>
      <c r="I148" s="32">
        <f>VLOOKUP(A148,[7]Лист1!$A:$E,COLUMN([7]Лист1!$C$4),0)</f>
        <v>0</v>
      </c>
    </row>
    <row r="149" spans="1:9">
      <c r="A149" s="32" t="s">
        <v>4759</v>
      </c>
      <c r="B149" s="32"/>
      <c r="C149" s="32" t="s">
        <v>4759</v>
      </c>
      <c r="D149" s="132"/>
      <c r="E149" s="133"/>
      <c r="F149" s="32">
        <f>VLOOKUP(A149,[5]Лист1!$A:$E,COLUMN([5]Лист1!$C$4),0)</f>
        <v>0</v>
      </c>
      <c r="G149" s="32">
        <f>VLOOKUP(A149,[5]Лист1!$A:$E,COLUMN([5]Лист1!$D$526),0)</f>
        <v>41</v>
      </c>
      <c r="H149" s="32">
        <f>VLOOKUP(A149,[6]Лист1!$A:$E,COLUMN([6]Лист1!$C$4),0)</f>
        <v>0</v>
      </c>
      <c r="I149" s="32">
        <f>VLOOKUP(A149,[7]Лист1!$A:$E,COLUMN([7]Лист1!$C$4),0)</f>
        <v>0</v>
      </c>
    </row>
    <row r="150" spans="1:9">
      <c r="A150" s="130" t="s">
        <v>4822</v>
      </c>
      <c r="B150" s="130"/>
      <c r="C150" s="130"/>
      <c r="D150" s="130"/>
      <c r="E150" s="130"/>
      <c r="F150" s="130"/>
      <c r="G150" s="130"/>
      <c r="H150" s="32" t="e">
        <f>VLOOKUP(A150,[6]Лист1!$A:$E,COLUMN([6]Лист1!$C$4),0)</f>
        <v>#N/A</v>
      </c>
      <c r="I150" s="32" t="e">
        <f>VLOOKUP(A150,[7]Лист1!$A:$E,COLUMN([7]Лист1!$C$4),0)</f>
        <v>#N/A</v>
      </c>
    </row>
    <row r="151" spans="1:9">
      <c r="A151" s="32" t="s">
        <v>4760</v>
      </c>
      <c r="B151" s="32"/>
      <c r="C151" s="32" t="s">
        <v>4760</v>
      </c>
      <c r="D151" s="132" t="str">
        <f t="shared" ref="D151:D159" si="19">_xlfn.CONCAT(C151," / ",C152)</f>
        <v>MSAG1-07HRN8-I / MSAG1-07HRN8-O</v>
      </c>
      <c r="E151" s="133">
        <f>VLOOKUP(A151,'[30]RAC &amp; Portable'!$A:$M,COLUMN('[30]RAC &amp; Portable'!$M$9),0)</f>
        <v>30590</v>
      </c>
      <c r="F151" s="32">
        <f>VLOOKUP(A151,[5]Лист1!$A:$E,COLUMN([5]Лист1!$C$4),0)</f>
        <v>5</v>
      </c>
      <c r="G151" s="32" t="str">
        <f>VLOOKUP(A151,[5]Лист1!$A:$E,COLUMN([5]Лист1!$D$526),0)</f>
        <v>&gt;50</v>
      </c>
      <c r="H151" s="32" t="str">
        <f>VLOOKUP(A151,[6]Лист1!$A:$E,COLUMN([6]Лист1!$C$4),0)</f>
        <v>&gt;50</v>
      </c>
      <c r="I151" s="32">
        <f>VLOOKUP(A151,[7]Лист1!$A:$E,COLUMN([7]Лист1!$C$4),0)</f>
        <v>0</v>
      </c>
    </row>
    <row r="152" spans="1:9">
      <c r="A152" s="32" t="s">
        <v>4761</v>
      </c>
      <c r="B152" s="32"/>
      <c r="C152" s="32" t="s">
        <v>4761</v>
      </c>
      <c r="D152" s="132"/>
      <c r="E152" s="133"/>
      <c r="F152" s="32">
        <f>VLOOKUP(A152,[5]Лист1!$A:$E,COLUMN([5]Лист1!$C$4),0)</f>
        <v>6</v>
      </c>
      <c r="G152" s="32" t="str">
        <f>VLOOKUP(A152,[5]Лист1!$A:$E,COLUMN([5]Лист1!$D$526),0)</f>
        <v>&gt;50</v>
      </c>
      <c r="H152" s="32" t="str">
        <f>VLOOKUP(A152,[6]Лист1!$A:$E,COLUMN([6]Лист1!$C$4),0)</f>
        <v>&gt;50</v>
      </c>
      <c r="I152" s="32">
        <f>VLOOKUP(A152,[7]Лист1!$A:$E,COLUMN([7]Лист1!$C$4),0)</f>
        <v>0</v>
      </c>
    </row>
    <row r="153" spans="1:9">
      <c r="A153" s="32" t="s">
        <v>4762</v>
      </c>
      <c r="B153" s="32"/>
      <c r="C153" s="32" t="s">
        <v>4762</v>
      </c>
      <c r="D153" s="132" t="str">
        <f t="shared" si="19"/>
        <v>MSAG1-09HRN8-I / MSAG1-09HRN8-O</v>
      </c>
      <c r="E153" s="133">
        <f>VLOOKUP(A153,'[30]RAC &amp; Portable'!$A:$M,COLUMN('[30]RAC &amp; Portable'!$M$9),0)</f>
        <v>33190</v>
      </c>
      <c r="F153" s="32">
        <f>VLOOKUP(A153,[5]Лист1!$A:$E,COLUMN([5]Лист1!$C$4),0)</f>
        <v>1</v>
      </c>
      <c r="G153" s="32" t="str">
        <f>VLOOKUP(A153,[5]Лист1!$A:$E,COLUMN([5]Лист1!$D$526),0)</f>
        <v>&gt;50</v>
      </c>
      <c r="H153" s="32">
        <f>VLOOKUP(A153,[6]Лист1!$A:$E,COLUMN([6]Лист1!$C$4),0)</f>
        <v>0</v>
      </c>
      <c r="I153" s="32">
        <f>VLOOKUP(A153,[7]Лист1!$A:$E,COLUMN([7]Лист1!$C$4),0)</f>
        <v>0</v>
      </c>
    </row>
    <row r="154" spans="1:9">
      <c r="A154" s="32" t="s">
        <v>4763</v>
      </c>
      <c r="B154" s="32"/>
      <c r="C154" s="32" t="s">
        <v>4763</v>
      </c>
      <c r="D154" s="132"/>
      <c r="E154" s="133"/>
      <c r="F154" s="32">
        <f>VLOOKUP(A154,[5]Лист1!$A:$E,COLUMN([5]Лист1!$C$4),0)</f>
        <v>1</v>
      </c>
      <c r="G154" s="32" t="str">
        <f>VLOOKUP(A154,[5]Лист1!$A:$E,COLUMN([5]Лист1!$D$526),0)</f>
        <v>&gt;50</v>
      </c>
      <c r="H154" s="32">
        <f>VLOOKUP(A154,[6]Лист1!$A:$E,COLUMN([6]Лист1!$C$4),0)</f>
        <v>0</v>
      </c>
      <c r="I154" s="32">
        <f>VLOOKUP(A154,[7]Лист1!$A:$E,COLUMN([7]Лист1!$C$4),0)</f>
        <v>0</v>
      </c>
    </row>
    <row r="155" spans="1:9">
      <c r="A155" s="32" t="s">
        <v>4764</v>
      </c>
      <c r="B155" s="32"/>
      <c r="C155" s="32" t="s">
        <v>4764</v>
      </c>
      <c r="D155" s="132" t="str">
        <f t="shared" si="19"/>
        <v>MSAG1-12HRN8-I / MSAG1-12HRN8-O</v>
      </c>
      <c r="E155" s="133">
        <f>VLOOKUP(A155,'[30]RAC &amp; Portable'!$A:$M,COLUMN('[30]RAC &amp; Portable'!$M$9),0)</f>
        <v>42990</v>
      </c>
      <c r="F155" s="32">
        <f>VLOOKUP(A155,[5]Лист1!$A:$E,COLUMN([5]Лист1!$C$4),0)</f>
        <v>0</v>
      </c>
      <c r="G155" s="32" t="str">
        <f>VLOOKUP(A155,[5]Лист1!$A:$E,COLUMN([5]Лист1!$D$526),0)</f>
        <v>&gt;50</v>
      </c>
      <c r="H155" s="32">
        <f>VLOOKUP(A155,[6]Лист1!$A:$E,COLUMN([6]Лист1!$C$4),0)</f>
        <v>0</v>
      </c>
      <c r="I155" s="32">
        <f>VLOOKUP(A155,[7]Лист1!$A:$E,COLUMN([7]Лист1!$C$4),0)</f>
        <v>0</v>
      </c>
    </row>
    <row r="156" spans="1:9">
      <c r="A156" s="32" t="s">
        <v>4765</v>
      </c>
      <c r="B156" s="32"/>
      <c r="C156" s="32" t="s">
        <v>4765</v>
      </c>
      <c r="D156" s="132"/>
      <c r="E156" s="133"/>
      <c r="F156" s="32">
        <f>VLOOKUP(A156,[5]Лист1!$A:$E,COLUMN([5]Лист1!$C$4),0)</f>
        <v>0</v>
      </c>
      <c r="G156" s="32" t="str">
        <f>VLOOKUP(A156,[5]Лист1!$A:$E,COLUMN([5]Лист1!$D$526),0)</f>
        <v>&gt;50</v>
      </c>
      <c r="H156" s="32">
        <f>VLOOKUP(A156,[6]Лист1!$A:$E,COLUMN([6]Лист1!$C$4),0)</f>
        <v>0</v>
      </c>
      <c r="I156" s="32">
        <f>VLOOKUP(A156,[7]Лист1!$A:$E,COLUMN([7]Лист1!$C$4),0)</f>
        <v>0</v>
      </c>
    </row>
    <row r="157" spans="1:9">
      <c r="A157" s="32" t="s">
        <v>4766</v>
      </c>
      <c r="B157" s="32"/>
      <c r="C157" s="32" t="s">
        <v>4766</v>
      </c>
      <c r="D157" s="132" t="str">
        <f t="shared" si="19"/>
        <v>MSAG1-18HRN8-I / MSAG1-18HRN8-O</v>
      </c>
      <c r="E157" s="133">
        <f>VLOOKUP(A157,'[30]RAC &amp; Portable'!$A:$M,COLUMN('[30]RAC &amp; Portable'!$M$9),0)</f>
        <v>72790</v>
      </c>
      <c r="F157" s="32">
        <f>VLOOKUP(A157,[5]Лист1!$A:$E,COLUMN([5]Лист1!$C$4),0)</f>
        <v>18</v>
      </c>
      <c r="G157" s="32" t="str">
        <f>VLOOKUP(A157,[5]Лист1!$A:$E,COLUMN([5]Лист1!$D$526),0)</f>
        <v>&gt;50</v>
      </c>
      <c r="H157" s="32">
        <f>VLOOKUP(A157,[6]Лист1!$A:$E,COLUMN([6]Лист1!$C$4),0)</f>
        <v>0</v>
      </c>
      <c r="I157" s="32">
        <f>VLOOKUP(A157,[7]Лист1!$A:$E,COLUMN([7]Лист1!$C$4),0)</f>
        <v>0</v>
      </c>
    </row>
    <row r="158" spans="1:9">
      <c r="A158" s="32" t="s">
        <v>4767</v>
      </c>
      <c r="B158" s="32"/>
      <c r="C158" s="32" t="s">
        <v>4767</v>
      </c>
      <c r="D158" s="132"/>
      <c r="E158" s="133"/>
      <c r="F158" s="32">
        <f>VLOOKUP(A158,[5]Лист1!$A:$E,COLUMN([5]Лист1!$C$4),0)</f>
        <v>18</v>
      </c>
      <c r="G158" s="32" t="str">
        <f>VLOOKUP(A158,[5]Лист1!$A:$E,COLUMN([5]Лист1!$D$526),0)</f>
        <v>&gt;50</v>
      </c>
      <c r="H158" s="32">
        <f>VLOOKUP(A158,[6]Лист1!$A:$E,COLUMN([6]Лист1!$C$4),0)</f>
        <v>0</v>
      </c>
      <c r="I158" s="32">
        <f>VLOOKUP(A158,[7]Лист1!$A:$E,COLUMN([7]Лист1!$C$4),0)</f>
        <v>0</v>
      </c>
    </row>
    <row r="159" spans="1:9">
      <c r="A159" s="32" t="s">
        <v>4768</v>
      </c>
      <c r="B159" s="32"/>
      <c r="C159" s="32" t="s">
        <v>4768</v>
      </c>
      <c r="D159" s="132" t="str">
        <f t="shared" si="19"/>
        <v>MSAG1-24HRN8-I / MSAG1-24HRN8-O</v>
      </c>
      <c r="E159" s="133">
        <f>VLOOKUP(A159,'[30]RAC &amp; Portable'!$A:$M,COLUMN('[30]RAC &amp; Portable'!$M$9),0)</f>
        <v>91990</v>
      </c>
      <c r="F159" s="32">
        <f>VLOOKUP(A159,[5]Лист1!$A:$E,COLUMN([5]Лист1!$C$4),0)</f>
        <v>2</v>
      </c>
      <c r="G159" s="32">
        <f>VLOOKUP(A159,[5]Лист1!$A:$E,COLUMN([5]Лист1!$D$526),0)</f>
        <v>11</v>
      </c>
      <c r="H159" s="32">
        <f>VLOOKUP(A159,[6]Лист1!$A:$E,COLUMN([6]Лист1!$C$4),0)</f>
        <v>0</v>
      </c>
      <c r="I159" s="32">
        <f>VLOOKUP(A159,[7]Лист1!$A:$E,COLUMN([7]Лист1!$C$4),0)</f>
        <v>0</v>
      </c>
    </row>
    <row r="160" spans="1:9">
      <c r="A160" s="32" t="s">
        <v>4769</v>
      </c>
      <c r="B160" s="32"/>
      <c r="C160" s="32" t="s">
        <v>4769</v>
      </c>
      <c r="D160" s="132"/>
      <c r="E160" s="133"/>
      <c r="F160" s="32">
        <f>VLOOKUP(A160,[5]Лист1!$A:$E,COLUMN([5]Лист1!$C$4),0)</f>
        <v>2</v>
      </c>
      <c r="G160" s="32">
        <f>VLOOKUP(A160,[5]Лист1!$A:$E,COLUMN([5]Лист1!$D$526),0)</f>
        <v>11</v>
      </c>
      <c r="H160" s="32">
        <f>VLOOKUP(A160,[6]Лист1!$A:$E,COLUMN([6]Лист1!$C$4),0)</f>
        <v>0</v>
      </c>
      <c r="I160" s="32">
        <f>VLOOKUP(A160,[7]Лист1!$A:$E,COLUMN([7]Лист1!$C$4),0)</f>
        <v>0</v>
      </c>
    </row>
    <row r="161" spans="1:9">
      <c r="A161" s="130" t="s">
        <v>4823</v>
      </c>
      <c r="B161" s="130"/>
      <c r="C161" s="130"/>
      <c r="D161" s="130"/>
      <c r="E161" s="130"/>
      <c r="F161" s="130"/>
      <c r="G161" s="130"/>
      <c r="H161" s="32" t="e">
        <f>VLOOKUP(A161,[6]Лист1!$A:$E,COLUMN([6]Лист1!$C$4),0)</f>
        <v>#N/A</v>
      </c>
      <c r="I161" s="32" t="e">
        <f>VLOOKUP(A161,[7]Лист1!$A:$E,COLUMN([7]Лист1!$C$4),0)</f>
        <v>#N/A</v>
      </c>
    </row>
    <row r="162" spans="1:9">
      <c r="A162" s="32" t="s">
        <v>4770</v>
      </c>
      <c r="B162" s="32"/>
      <c r="C162" s="32" t="s">
        <v>4770</v>
      </c>
      <c r="D162" s="132" t="str">
        <f t="shared" ref="D162:D170" si="20">_xlfn.CONCAT(C162," / ",C163)</f>
        <v>MSAG1-07HRN1-I / MSAG1-07HRN1-O</v>
      </c>
      <c r="E162" s="133">
        <f>VLOOKUP(A162,'[30]RAC &amp; Portable'!$A:$M,COLUMN('[30]RAC &amp; Portable'!$M$9),0)</f>
        <v>29690</v>
      </c>
      <c r="F162" s="32">
        <f>VLOOKUP(A162,[5]Лист1!$A:$E,COLUMN([5]Лист1!$C$4),0)</f>
        <v>1</v>
      </c>
      <c r="G162" s="32" t="str">
        <f>VLOOKUP(A162,[5]Лист1!$A:$E,COLUMN([5]Лист1!$D$526),0)</f>
        <v>&gt;50</v>
      </c>
      <c r="H162" s="32" t="str">
        <f>VLOOKUP(A162,[6]Лист1!$A:$E,COLUMN([6]Лист1!$C$4),0)</f>
        <v>&gt;50</v>
      </c>
      <c r="I162" s="32">
        <f>VLOOKUP(A162,[7]Лист1!$A:$E,COLUMN([7]Лист1!$C$4),0)</f>
        <v>0</v>
      </c>
    </row>
    <row r="163" spans="1:9">
      <c r="A163" s="32" t="s">
        <v>4771</v>
      </c>
      <c r="B163" s="32"/>
      <c r="C163" s="32" t="s">
        <v>4771</v>
      </c>
      <c r="D163" s="132"/>
      <c r="E163" s="133"/>
      <c r="F163" s="32">
        <f>VLOOKUP(A163,[5]Лист1!$A:$E,COLUMN([5]Лист1!$C$4),0)</f>
        <v>10</v>
      </c>
      <c r="G163" s="32" t="str">
        <f>VLOOKUP(A163,[5]Лист1!$A:$E,COLUMN([5]Лист1!$D$526),0)</f>
        <v>&gt;50</v>
      </c>
      <c r="H163" s="32">
        <f>VLOOKUP(A163,[6]Лист1!$A:$E,COLUMN([6]Лист1!$C$4),0)</f>
        <v>0</v>
      </c>
      <c r="I163" s="32">
        <f>VLOOKUP(A163,[7]Лист1!$A:$E,COLUMN([7]Лист1!$C$4),0)</f>
        <v>0</v>
      </c>
    </row>
    <row r="164" spans="1:9">
      <c r="A164" s="32" t="s">
        <v>4772</v>
      </c>
      <c r="B164" s="32"/>
      <c r="C164" s="32" t="s">
        <v>4772</v>
      </c>
      <c r="D164" s="132" t="str">
        <f t="shared" si="20"/>
        <v>MSAG1-09HRN1-I / MSAG1-09HRN1-O</v>
      </c>
      <c r="E164" s="133">
        <f>VLOOKUP(A164,'[30]RAC &amp; Portable'!$A:$M,COLUMN('[30]RAC &amp; Portable'!$M$9),0)</f>
        <v>32190</v>
      </c>
      <c r="F164" s="32">
        <f>VLOOKUP(A164,[5]Лист1!$A:$E,COLUMN([5]Лист1!$C$4),0)</f>
        <v>3</v>
      </c>
      <c r="G164" s="32">
        <f>VLOOKUP(A164,[5]Лист1!$A:$E,COLUMN([5]Лист1!$D$526),0)</f>
        <v>19</v>
      </c>
      <c r="H164" s="32">
        <f>VLOOKUP(A164,[6]Лист1!$A:$E,COLUMN([6]Лист1!$C$4),0)</f>
        <v>0</v>
      </c>
      <c r="I164" s="32">
        <f>VLOOKUP(A164,[7]Лист1!$A:$E,COLUMN([7]Лист1!$C$4),0)</f>
        <v>0</v>
      </c>
    </row>
    <row r="165" spans="1:9">
      <c r="A165" s="32" t="s">
        <v>4773</v>
      </c>
      <c r="B165" s="32"/>
      <c r="C165" s="32" t="s">
        <v>4773</v>
      </c>
      <c r="D165" s="132"/>
      <c r="E165" s="133"/>
      <c r="F165" s="32">
        <f>VLOOKUP(A165,[5]Лист1!$A:$E,COLUMN([5]Лист1!$C$4),0)</f>
        <v>3</v>
      </c>
      <c r="G165" s="32">
        <f>VLOOKUP(A165,[5]Лист1!$A:$E,COLUMN([5]Лист1!$D$526),0)</f>
        <v>19</v>
      </c>
      <c r="H165" s="32">
        <f>VLOOKUP(A165,[6]Лист1!$A:$E,COLUMN([6]Лист1!$C$4),0)</f>
        <v>0</v>
      </c>
      <c r="I165" s="32">
        <f>VLOOKUP(A165,[7]Лист1!$A:$E,COLUMN([7]Лист1!$C$4),0)</f>
        <v>0</v>
      </c>
    </row>
    <row r="166" spans="1:9">
      <c r="A166" s="32" t="s">
        <v>4774</v>
      </c>
      <c r="B166" s="32"/>
      <c r="C166" s="32" t="s">
        <v>4774</v>
      </c>
      <c r="D166" s="132" t="str">
        <f t="shared" si="20"/>
        <v>MSAG1-12HRN1-I / MSAG1-12HRN1-O</v>
      </c>
      <c r="E166" s="133">
        <f>VLOOKUP(A166,'[30]RAC &amp; Portable'!$A:$M,COLUMN('[30]RAC &amp; Portable'!$M$9),0)</f>
        <v>41690</v>
      </c>
      <c r="F166" s="32">
        <f>VLOOKUP(A166,[5]Лист1!$A:$E,COLUMN([5]Лист1!$C$4),0)</f>
        <v>4</v>
      </c>
      <c r="G166" s="32">
        <f>VLOOKUP(A166,[5]Лист1!$A:$E,COLUMN([5]Лист1!$D$526),0)</f>
        <v>0</v>
      </c>
      <c r="H166" s="32">
        <f>VLOOKUP(A166,[6]Лист1!$A:$E,COLUMN([6]Лист1!$C$4),0)</f>
        <v>0</v>
      </c>
      <c r="I166" s="32">
        <f>VLOOKUP(A166,[7]Лист1!$A:$E,COLUMN([7]Лист1!$C$4),0)</f>
        <v>0</v>
      </c>
    </row>
    <row r="167" spans="1:9">
      <c r="A167" s="32" t="s">
        <v>4775</v>
      </c>
      <c r="B167" s="32"/>
      <c r="C167" s="32" t="s">
        <v>4775</v>
      </c>
      <c r="D167" s="132"/>
      <c r="E167" s="133"/>
      <c r="F167" s="32">
        <f>VLOOKUP(A167,[5]Лист1!$A:$E,COLUMN([5]Лист1!$C$4),0)</f>
        <v>0</v>
      </c>
      <c r="G167" s="32">
        <f>VLOOKUP(A167,[5]Лист1!$A:$E,COLUMN([5]Лист1!$D$526),0)</f>
        <v>0</v>
      </c>
      <c r="H167" s="32">
        <f>VLOOKUP(A167,[6]Лист1!$A:$E,COLUMN([6]Лист1!$C$4),0)</f>
        <v>0</v>
      </c>
      <c r="I167" s="32">
        <f>VLOOKUP(A167,[7]Лист1!$A:$E,COLUMN([7]Лист1!$C$4),0)</f>
        <v>0</v>
      </c>
    </row>
    <row r="168" spans="1:9">
      <c r="A168" s="32" t="s">
        <v>4776</v>
      </c>
      <c r="B168" s="32"/>
      <c r="C168" s="32" t="s">
        <v>4776</v>
      </c>
      <c r="D168" s="132" t="str">
        <f t="shared" si="20"/>
        <v>MSAG1-18HRN1-I / MSAG1-18HRN1-O</v>
      </c>
      <c r="E168" s="133">
        <f>VLOOKUP(A168,'[30]RAC &amp; Portable'!$A:$M,COLUMN('[30]RAC &amp; Portable'!$M$9),0)</f>
        <v>70590</v>
      </c>
      <c r="F168" s="32">
        <f>VLOOKUP(A168,[5]Лист1!$A:$E,COLUMN([5]Лист1!$C$4),0)</f>
        <v>0</v>
      </c>
      <c r="G168" s="32">
        <f>VLOOKUP(A168,[5]Лист1!$A:$E,COLUMN([5]Лист1!$D$526),0)</f>
        <v>14</v>
      </c>
      <c r="H168" s="32">
        <f>VLOOKUP(A168,[6]Лист1!$A:$E,COLUMN([6]Лист1!$C$4),0)</f>
        <v>0</v>
      </c>
      <c r="I168" s="32">
        <f>VLOOKUP(A168,[7]Лист1!$A:$E,COLUMN([7]Лист1!$C$4),0)</f>
        <v>0</v>
      </c>
    </row>
    <row r="169" spans="1:9">
      <c r="A169" s="32" t="s">
        <v>4777</v>
      </c>
      <c r="B169" s="32"/>
      <c r="C169" s="32" t="s">
        <v>4777</v>
      </c>
      <c r="D169" s="132"/>
      <c r="E169" s="133"/>
      <c r="F169" s="32">
        <f>VLOOKUP(A169,[5]Лист1!$A:$E,COLUMN([5]Лист1!$C$4),0)</f>
        <v>3</v>
      </c>
      <c r="G169" s="32">
        <f>VLOOKUP(A169,[5]Лист1!$A:$E,COLUMN([5]Лист1!$D$526),0)</f>
        <v>13</v>
      </c>
      <c r="H169" s="32">
        <f>VLOOKUP(A169,[6]Лист1!$A:$E,COLUMN([6]Лист1!$C$4),0)</f>
        <v>0</v>
      </c>
      <c r="I169" s="32">
        <f>VLOOKUP(A169,[7]Лист1!$A:$E,COLUMN([7]Лист1!$C$4),0)</f>
        <v>0</v>
      </c>
    </row>
    <row r="170" spans="1:9">
      <c r="A170" s="32" t="s">
        <v>4778</v>
      </c>
      <c r="B170" s="32"/>
      <c r="C170" s="32" t="s">
        <v>4778</v>
      </c>
      <c r="D170" s="132" t="str">
        <f t="shared" si="20"/>
        <v>MSAG1-24HRN1-I / MSAG1-24HRN1-O</v>
      </c>
      <c r="E170" s="133">
        <f>VLOOKUP(A170,'[30]RAC &amp; Portable'!$A:$M,COLUMN('[30]RAC &amp; Portable'!$M$9),0)</f>
        <v>89190</v>
      </c>
      <c r="F170" s="32">
        <f>VLOOKUP(A170,[5]Лист1!$A:$E,COLUMN([5]Лист1!$C$4),0)</f>
        <v>1</v>
      </c>
      <c r="G170" s="32">
        <f>VLOOKUP(A170,[5]Лист1!$A:$E,COLUMN([5]Лист1!$D$526),0)</f>
        <v>14</v>
      </c>
      <c r="H170" s="32">
        <f>VLOOKUP(A170,[6]Лист1!$A:$E,COLUMN([6]Лист1!$C$4),0)</f>
        <v>0</v>
      </c>
      <c r="I170" s="32">
        <f>VLOOKUP(A170,[7]Лист1!$A:$E,COLUMN([7]Лист1!$C$4),0)</f>
        <v>0</v>
      </c>
    </row>
    <row r="171" spans="1:9">
      <c r="A171" s="32" t="s">
        <v>4779</v>
      </c>
      <c r="B171" s="32"/>
      <c r="C171" s="32" t="s">
        <v>4779</v>
      </c>
      <c r="D171" s="132"/>
      <c r="E171" s="133"/>
      <c r="F171" s="32">
        <f>VLOOKUP(A171,[5]Лист1!$A:$E,COLUMN([5]Лист1!$C$4),0)</f>
        <v>3</v>
      </c>
      <c r="G171" s="32">
        <f>VLOOKUP(A171,[5]Лист1!$A:$E,COLUMN([5]Лист1!$D$526),0)</f>
        <v>14</v>
      </c>
      <c r="H171" s="32">
        <f>VLOOKUP(A171,[6]Лист1!$A:$E,COLUMN([6]Лист1!$C$4),0)</f>
        <v>0</v>
      </c>
      <c r="I171" s="32">
        <f>VLOOKUP(A171,[7]Лист1!$A:$E,COLUMN([7]Лист1!$C$4),0)</f>
        <v>0</v>
      </c>
    </row>
    <row r="172" spans="1:9">
      <c r="A172" s="130" t="s">
        <v>4824</v>
      </c>
      <c r="B172" s="130"/>
      <c r="C172" s="130"/>
      <c r="D172" s="130"/>
      <c r="E172" s="130"/>
      <c r="F172" s="130"/>
      <c r="G172" s="130"/>
      <c r="H172" s="32" t="e">
        <f>VLOOKUP(A172,[6]Лист1!$A:$E,COLUMN([6]Лист1!$C$4),0)</f>
        <v>#N/A</v>
      </c>
      <c r="I172" s="32" t="e">
        <f>VLOOKUP(A172,[7]Лист1!$A:$E,COLUMN([7]Лист1!$C$4),0)</f>
        <v>#N/A</v>
      </c>
    </row>
    <row r="173" spans="1:9">
      <c r="A173" s="32" t="s">
        <v>4780</v>
      </c>
      <c r="B173" s="32"/>
      <c r="C173" s="32" t="s">
        <v>4780</v>
      </c>
      <c r="D173" s="132" t="str">
        <f t="shared" ref="D173:D181" si="21">_xlfn.CONCAT(C173," / ",C174)</f>
        <v>MSAG2-07HRN8-I / MSAG2-07HRN8-O</v>
      </c>
      <c r="E173" s="133">
        <f>VLOOKUP(A173,'[30]RAC &amp; Portable'!$A:$M,COLUMN('[30]RAC &amp; Portable'!$M$9),0)</f>
        <v>30590</v>
      </c>
      <c r="F173" s="32">
        <f>VLOOKUP(A173,[5]Лист1!$A:$E,COLUMN([5]Лист1!$C$4),0)</f>
        <v>0</v>
      </c>
      <c r="G173" s="32" t="str">
        <f>VLOOKUP(A173,[5]Лист1!$A:$E,COLUMN([5]Лист1!$D$526),0)</f>
        <v>&gt;50</v>
      </c>
      <c r="H173" s="32" t="str">
        <f>VLOOKUP(A173,[6]Лист1!$A:$E,COLUMN([6]Лист1!$C$4),0)</f>
        <v>&gt;50</v>
      </c>
      <c r="I173" s="32">
        <f>VLOOKUP(A173,[7]Лист1!$A:$E,COLUMN([7]Лист1!$C$4),0)</f>
        <v>0</v>
      </c>
    </row>
    <row r="174" spans="1:9">
      <c r="A174" s="32" t="s">
        <v>4781</v>
      </c>
      <c r="B174" s="32"/>
      <c r="C174" s="32" t="s">
        <v>4781</v>
      </c>
      <c r="D174" s="132"/>
      <c r="E174" s="133"/>
      <c r="F174" s="32">
        <f>VLOOKUP(A174,[5]Лист1!$A:$E,COLUMN([5]Лист1!$C$4),0)</f>
        <v>0</v>
      </c>
      <c r="G174" s="32" t="str">
        <f>VLOOKUP(A174,[5]Лист1!$A:$E,COLUMN([5]Лист1!$D$526),0)</f>
        <v>&gt;50</v>
      </c>
      <c r="H174" s="32" t="str">
        <f>VLOOKUP(A174,[6]Лист1!$A:$E,COLUMN([6]Лист1!$C$4),0)</f>
        <v>&gt;50</v>
      </c>
      <c r="I174" s="32">
        <f>VLOOKUP(A174,[7]Лист1!$A:$E,COLUMN([7]Лист1!$C$4),0)</f>
        <v>0</v>
      </c>
    </row>
    <row r="175" spans="1:9">
      <c r="A175" s="32" t="s">
        <v>4782</v>
      </c>
      <c r="B175" s="32"/>
      <c r="C175" s="32" t="s">
        <v>4782</v>
      </c>
      <c r="D175" s="132" t="str">
        <f t="shared" si="21"/>
        <v>MSAG2-09HRN8-I / MSAG2-09HRN8-O</v>
      </c>
      <c r="E175" s="133">
        <f>VLOOKUP(A175,'[30]RAC &amp; Portable'!$A:$M,COLUMN('[30]RAC &amp; Portable'!$M$9),0)</f>
        <v>33190</v>
      </c>
      <c r="F175" s="32">
        <f>VLOOKUP(A175,[5]Лист1!$A:$E,COLUMN([5]Лист1!$C$4),0)</f>
        <v>1</v>
      </c>
      <c r="G175" s="32" t="str">
        <f>VLOOKUP(A175,[5]Лист1!$A:$E,COLUMN([5]Лист1!$D$526),0)</f>
        <v>&gt;50</v>
      </c>
      <c r="H175" s="32" t="str">
        <f>VLOOKUP(A175,[6]Лист1!$A:$E,COLUMN([6]Лист1!$C$4),0)</f>
        <v>&gt;50</v>
      </c>
      <c r="I175" s="32">
        <f>VLOOKUP(A175,[7]Лист1!$A:$E,COLUMN([7]Лист1!$C$4),0)</f>
        <v>0</v>
      </c>
    </row>
    <row r="176" spans="1:9">
      <c r="A176" s="32" t="s">
        <v>4783</v>
      </c>
      <c r="B176" s="32"/>
      <c r="C176" s="32" t="s">
        <v>4783</v>
      </c>
      <c r="D176" s="132"/>
      <c r="E176" s="133"/>
      <c r="F176" s="32">
        <f>VLOOKUP(A176,[5]Лист1!$A:$E,COLUMN([5]Лист1!$C$4),0)</f>
        <v>2</v>
      </c>
      <c r="G176" s="32" t="str">
        <f>VLOOKUP(A176,[5]Лист1!$A:$E,COLUMN([5]Лист1!$D$526),0)</f>
        <v>&gt;50</v>
      </c>
      <c r="H176" s="32" t="str">
        <f>VLOOKUP(A176,[6]Лист1!$A:$E,COLUMN([6]Лист1!$C$4),0)</f>
        <v>&gt;50</v>
      </c>
      <c r="I176" s="32">
        <f>VLOOKUP(A176,[7]Лист1!$A:$E,COLUMN([7]Лист1!$C$4),0)</f>
        <v>0</v>
      </c>
    </row>
    <row r="177" spans="1:9">
      <c r="A177" s="32" t="s">
        <v>4784</v>
      </c>
      <c r="B177" s="32"/>
      <c r="C177" s="32" t="s">
        <v>4784</v>
      </c>
      <c r="D177" s="132" t="str">
        <f t="shared" si="21"/>
        <v>MSAG2-12HRN8-I / MSAG2-12HRN8-O</v>
      </c>
      <c r="E177" s="133">
        <f>VLOOKUP(A177,'[30]RAC &amp; Portable'!$A:$M,COLUMN('[30]RAC &amp; Portable'!$M$9),0)</f>
        <v>42990</v>
      </c>
      <c r="F177" s="32">
        <f>VLOOKUP(A177,[5]Лист1!$A:$E,COLUMN([5]Лист1!$C$4),0)</f>
        <v>0</v>
      </c>
      <c r="G177" s="32">
        <f>VLOOKUP(A177,[5]Лист1!$A:$E,COLUMN([5]Лист1!$D$526),0)</f>
        <v>0</v>
      </c>
      <c r="H177" s="32">
        <f>VLOOKUP(A177,[6]Лист1!$A:$E,COLUMN([6]Лист1!$C$4),0)</f>
        <v>0</v>
      </c>
      <c r="I177" s="32">
        <f>VLOOKUP(A177,[7]Лист1!$A:$E,COLUMN([7]Лист1!$C$4),0)</f>
        <v>0</v>
      </c>
    </row>
    <row r="178" spans="1:9">
      <c r="A178" s="32" t="s">
        <v>4785</v>
      </c>
      <c r="B178" s="32"/>
      <c r="C178" s="32" t="s">
        <v>4785</v>
      </c>
      <c r="D178" s="132"/>
      <c r="E178" s="133"/>
      <c r="F178" s="32">
        <f>VLOOKUP(A178,[5]Лист1!$A:$E,COLUMN([5]Лист1!$C$4),0)</f>
        <v>3</v>
      </c>
      <c r="G178" s="32">
        <f>VLOOKUP(A178,[5]Лист1!$A:$E,COLUMN([5]Лист1!$D$526),0)</f>
        <v>0</v>
      </c>
      <c r="H178" s="32">
        <f>VLOOKUP(A178,[6]Лист1!$A:$E,COLUMN([6]Лист1!$C$4),0)</f>
        <v>0</v>
      </c>
      <c r="I178" s="32">
        <f>VLOOKUP(A178,[7]Лист1!$A:$E,COLUMN([7]Лист1!$C$4),0)</f>
        <v>0</v>
      </c>
    </row>
    <row r="179" spans="1:9">
      <c r="A179" s="32" t="s">
        <v>4786</v>
      </c>
      <c r="B179" s="32"/>
      <c r="C179" s="32" t="s">
        <v>4786</v>
      </c>
      <c r="D179" s="132" t="str">
        <f t="shared" si="21"/>
        <v>MSAG2-18HRN8-I / MSAG2-18HRN8-O</v>
      </c>
      <c r="E179" s="133">
        <f>VLOOKUP(A179,'[30]RAC &amp; Portable'!$A:$M,COLUMN('[30]RAC &amp; Portable'!$M$9),0)</f>
        <v>72790</v>
      </c>
      <c r="F179" s="32">
        <f>VLOOKUP(A179,[5]Лист1!$A:$E,COLUMN([5]Лист1!$C$4),0)</f>
        <v>0</v>
      </c>
      <c r="G179" s="32" t="str">
        <f>VLOOKUP(A179,[5]Лист1!$A:$E,COLUMN([5]Лист1!$D$526),0)</f>
        <v>&gt;50</v>
      </c>
      <c r="H179" s="32">
        <f>VLOOKUP(A179,[6]Лист1!$A:$E,COLUMN([6]Лист1!$C$4),0)</f>
        <v>15</v>
      </c>
      <c r="I179" s="32">
        <f>VLOOKUP(A179,[7]Лист1!$A:$E,COLUMN([7]Лист1!$C$4),0)</f>
        <v>22</v>
      </c>
    </row>
    <row r="180" spans="1:9">
      <c r="A180" s="32" t="s">
        <v>4787</v>
      </c>
      <c r="B180" s="32"/>
      <c r="C180" s="32" t="s">
        <v>4787</v>
      </c>
      <c r="D180" s="132"/>
      <c r="E180" s="133"/>
      <c r="F180" s="32">
        <f>VLOOKUP(A180,[5]Лист1!$A:$E,COLUMN([5]Лист1!$C$4),0)</f>
        <v>0</v>
      </c>
      <c r="G180" s="32">
        <f>VLOOKUP(A180,[5]Лист1!$A:$E,COLUMN([5]Лист1!$D$526),0)</f>
        <v>34</v>
      </c>
      <c r="H180" s="32">
        <f>VLOOKUP(A180,[6]Лист1!$A:$E,COLUMN([6]Лист1!$C$4),0)</f>
        <v>9</v>
      </c>
      <c r="I180" s="32">
        <f>VLOOKUP(A180,[7]Лист1!$A:$E,COLUMN([7]Лист1!$C$4),0)</f>
        <v>25</v>
      </c>
    </row>
    <row r="181" spans="1:9">
      <c r="A181" s="32" t="s">
        <v>4788</v>
      </c>
      <c r="B181" s="32"/>
      <c r="C181" s="32" t="s">
        <v>4788</v>
      </c>
      <c r="D181" s="132" t="str">
        <f t="shared" si="21"/>
        <v>MSAG2-24HRN8-I / MSAG2-24HRN8-O</v>
      </c>
      <c r="E181" s="133">
        <f>VLOOKUP(A181,'[30]RAC &amp; Portable'!$A:$M,COLUMN('[30]RAC &amp; Portable'!$M$9),0)</f>
        <v>91990</v>
      </c>
      <c r="F181" s="32">
        <f>VLOOKUP(A181,[5]Лист1!$A:$E,COLUMN([5]Лист1!$C$4),0)</f>
        <v>0</v>
      </c>
      <c r="G181" s="32">
        <f>VLOOKUP(A181,[5]Лист1!$A:$E,COLUMN([5]Лист1!$D$526),0)</f>
        <v>11</v>
      </c>
      <c r="H181" s="32">
        <f>VLOOKUP(A181,[6]Лист1!$A:$E,COLUMN([6]Лист1!$C$4),0)</f>
        <v>2</v>
      </c>
      <c r="I181" s="32">
        <f>VLOOKUP(A181,[7]Лист1!$A:$E,COLUMN([7]Лист1!$C$4),0)</f>
        <v>0</v>
      </c>
    </row>
    <row r="182" spans="1:9">
      <c r="A182" s="32" t="s">
        <v>4789</v>
      </c>
      <c r="B182" s="32"/>
      <c r="C182" s="32" t="s">
        <v>4789</v>
      </c>
      <c r="D182" s="132"/>
      <c r="E182" s="133"/>
      <c r="F182" s="32">
        <f>VLOOKUP(A182,[5]Лист1!$A:$E,COLUMN([5]Лист1!$C$4),0)</f>
        <v>0</v>
      </c>
      <c r="G182" s="32">
        <f>VLOOKUP(A182,[5]Лист1!$A:$E,COLUMN([5]Лист1!$D$526),0)</f>
        <v>0</v>
      </c>
      <c r="H182" s="32">
        <f>VLOOKUP(A182,[6]Лист1!$A:$E,COLUMN([6]Лист1!$C$4),0)</f>
        <v>0</v>
      </c>
      <c r="I182" s="32">
        <f>VLOOKUP(A182,[7]Лист1!$A:$E,COLUMN([7]Лист1!$C$4),0)</f>
        <v>0</v>
      </c>
    </row>
    <row r="183" spans="1:9">
      <c r="A183" s="130" t="s">
        <v>4825</v>
      </c>
      <c r="B183" s="130"/>
      <c r="C183" s="130"/>
      <c r="D183" s="130"/>
      <c r="E183" s="130"/>
      <c r="F183" s="130"/>
      <c r="G183" s="130"/>
      <c r="H183" s="32" t="e">
        <f>VLOOKUP(A183,[6]Лист1!$A:$E,COLUMN([6]Лист1!$C$4),0)</f>
        <v>#N/A</v>
      </c>
      <c r="I183" s="32" t="e">
        <f>VLOOKUP(A183,[7]Лист1!$A:$E,COLUMN([7]Лист1!$C$4),0)</f>
        <v>#N/A</v>
      </c>
    </row>
    <row r="184" spans="1:9">
      <c r="A184" s="32" t="s">
        <v>4790</v>
      </c>
      <c r="B184" s="32"/>
      <c r="C184" s="32" t="s">
        <v>4790</v>
      </c>
      <c r="D184" s="132" t="str">
        <f t="shared" ref="D184:D192" si="22">_xlfn.CONCAT(C184," / ",C185)</f>
        <v>MSAG2-07HRN1-I / MSAG2-07HRN1-O</v>
      </c>
      <c r="E184" s="133">
        <f>VLOOKUP(A184,'[30]RAC &amp; Portable'!$A:$M,COLUMN('[30]RAC &amp; Portable'!$M$9),0)</f>
        <v>29690</v>
      </c>
      <c r="F184" s="32">
        <f>VLOOKUP(A184,[5]Лист1!$A:$E,COLUMN([5]Лист1!$C$4),0)</f>
        <v>2</v>
      </c>
      <c r="G184" s="32" t="str">
        <f>VLOOKUP(A184,[5]Лист1!$A:$E,COLUMN([5]Лист1!$D$526),0)</f>
        <v>&gt;50</v>
      </c>
      <c r="H184" s="32" t="str">
        <f>VLOOKUP(A184,[6]Лист1!$A:$E,COLUMN([6]Лист1!$C$4),0)</f>
        <v>&gt;50</v>
      </c>
      <c r="I184" s="32">
        <f>VLOOKUP(A184,[7]Лист1!$A:$E,COLUMN([7]Лист1!$C$4),0)</f>
        <v>0</v>
      </c>
    </row>
    <row r="185" spans="1:9">
      <c r="A185" s="32" t="s">
        <v>4791</v>
      </c>
      <c r="B185" s="32"/>
      <c r="C185" s="32" t="s">
        <v>4791</v>
      </c>
      <c r="D185" s="132"/>
      <c r="E185" s="133"/>
      <c r="F185" s="32">
        <f>VLOOKUP(A185,[5]Лист1!$A:$E,COLUMN([5]Лист1!$C$4),0)</f>
        <v>0</v>
      </c>
      <c r="G185" s="32" t="str">
        <f>VLOOKUP(A185,[5]Лист1!$A:$E,COLUMN([5]Лист1!$D$526),0)</f>
        <v>&gt;50</v>
      </c>
      <c r="H185" s="32" t="str">
        <f>VLOOKUP(A185,[6]Лист1!$A:$E,COLUMN([6]Лист1!$C$4),0)</f>
        <v>&gt;50</v>
      </c>
      <c r="I185" s="32">
        <f>VLOOKUP(A185,[7]Лист1!$A:$E,COLUMN([7]Лист1!$C$4),0)</f>
        <v>0</v>
      </c>
    </row>
    <row r="186" spans="1:9">
      <c r="A186" s="32" t="s">
        <v>4792</v>
      </c>
      <c r="B186" s="32"/>
      <c r="C186" s="32" t="s">
        <v>4792</v>
      </c>
      <c r="D186" s="132" t="str">
        <f t="shared" si="22"/>
        <v>MSAG2-09HRN1-I / MSAG2-09HRN1-O</v>
      </c>
      <c r="E186" s="133">
        <f>VLOOKUP(A186,'[30]RAC &amp; Portable'!$A:$M,COLUMN('[30]RAC &amp; Portable'!$M$9),0)</f>
        <v>32190</v>
      </c>
      <c r="F186" s="32">
        <f>VLOOKUP(A186,[5]Лист1!$A:$E,COLUMN([5]Лист1!$C$4),0)</f>
        <v>2</v>
      </c>
      <c r="G186" s="32" t="str">
        <f>VLOOKUP(A186,[5]Лист1!$A:$E,COLUMN([5]Лист1!$D$526),0)</f>
        <v>&gt;50</v>
      </c>
      <c r="H186" s="32" t="str">
        <f>VLOOKUP(A186,[6]Лист1!$A:$E,COLUMN([6]Лист1!$C$4),0)</f>
        <v>&gt;50</v>
      </c>
      <c r="I186" s="32">
        <f>VLOOKUP(A186,[7]Лист1!$A:$E,COLUMN([7]Лист1!$C$4),0)</f>
        <v>0</v>
      </c>
    </row>
    <row r="187" spans="1:9">
      <c r="A187" s="32" t="s">
        <v>4793</v>
      </c>
      <c r="B187" s="32"/>
      <c r="C187" s="32" t="s">
        <v>4793</v>
      </c>
      <c r="D187" s="132"/>
      <c r="E187" s="133"/>
      <c r="F187" s="32">
        <f>VLOOKUP(A187,[5]Лист1!$A:$E,COLUMN([5]Лист1!$C$4),0)</f>
        <v>4</v>
      </c>
      <c r="G187" s="32" t="str">
        <f>VLOOKUP(A187,[5]Лист1!$A:$E,COLUMN([5]Лист1!$D$526),0)</f>
        <v>&gt;50</v>
      </c>
      <c r="H187" s="32">
        <f>VLOOKUP(A187,[6]Лист1!$A:$E,COLUMN([6]Лист1!$C$4),0)</f>
        <v>43</v>
      </c>
      <c r="I187" s="32">
        <f>VLOOKUP(A187,[7]Лист1!$A:$E,COLUMN([7]Лист1!$C$4),0)</f>
        <v>0</v>
      </c>
    </row>
    <row r="188" spans="1:9">
      <c r="A188" s="32" t="s">
        <v>4794</v>
      </c>
      <c r="B188" s="32"/>
      <c r="C188" s="32" t="s">
        <v>4794</v>
      </c>
      <c r="D188" s="132" t="str">
        <f t="shared" si="22"/>
        <v>MSAG2-12HRN1-I / MSAG2-12HRN1-O</v>
      </c>
      <c r="E188" s="133">
        <f>VLOOKUP(A188,'[30]RAC &amp; Portable'!$A:$M,COLUMN('[30]RAC &amp; Portable'!$M$9),0)</f>
        <v>41690</v>
      </c>
      <c r="F188" s="32">
        <f>VLOOKUP(A188,[5]Лист1!$A:$E,COLUMN([5]Лист1!$C$4),0)</f>
        <v>0</v>
      </c>
      <c r="G188" s="32">
        <f>VLOOKUP(A188,[5]Лист1!$A:$E,COLUMN([5]Лист1!$D$526),0)</f>
        <v>0</v>
      </c>
      <c r="H188" s="32">
        <f>VLOOKUP(A188,[6]Лист1!$A:$E,COLUMN([6]Лист1!$C$4),0)</f>
        <v>0</v>
      </c>
      <c r="I188" s="32">
        <f>VLOOKUP(A188,[7]Лист1!$A:$E,COLUMN([7]Лист1!$C$4),0)</f>
        <v>0</v>
      </c>
    </row>
    <row r="189" spans="1:9">
      <c r="A189" s="32" t="s">
        <v>4795</v>
      </c>
      <c r="B189" s="32"/>
      <c r="C189" s="32" t="s">
        <v>4795</v>
      </c>
      <c r="D189" s="132"/>
      <c r="E189" s="133"/>
      <c r="F189" s="32">
        <f>VLOOKUP(A189,[5]Лист1!$A:$E,COLUMN([5]Лист1!$C$4),0)</f>
        <v>0</v>
      </c>
      <c r="G189" s="32">
        <f>VLOOKUP(A189,[5]Лист1!$A:$E,COLUMN([5]Лист1!$D$526),0)</f>
        <v>4</v>
      </c>
      <c r="H189" s="32">
        <f>VLOOKUP(A189,[6]Лист1!$A:$E,COLUMN([6]Лист1!$C$4),0)</f>
        <v>0</v>
      </c>
      <c r="I189" s="32">
        <f>VLOOKUP(A189,[7]Лист1!$A:$E,COLUMN([7]Лист1!$C$4),0)</f>
        <v>0</v>
      </c>
    </row>
    <row r="190" spans="1:9">
      <c r="A190" s="32" t="s">
        <v>4796</v>
      </c>
      <c r="B190" s="32"/>
      <c r="C190" s="32" t="s">
        <v>4796</v>
      </c>
      <c r="D190" s="132" t="str">
        <f t="shared" si="22"/>
        <v>MSAG2-18HRN1-I / MSAG2-18HRN1-O</v>
      </c>
      <c r="E190" s="133">
        <f>VLOOKUP(A190,'[30]RAC &amp; Portable'!$A:$M,COLUMN('[30]RAC &amp; Portable'!$M$9),0)</f>
        <v>70590</v>
      </c>
      <c r="F190" s="32">
        <f>VLOOKUP(A190,[5]Лист1!$A:$E,COLUMN([5]Лист1!$C$4),0)</f>
        <v>37</v>
      </c>
      <c r="G190" s="32" t="str">
        <f>VLOOKUP(A190,[5]Лист1!$A:$E,COLUMN([5]Лист1!$D$526),0)</f>
        <v>&gt;50</v>
      </c>
      <c r="H190" s="32" t="str">
        <f>VLOOKUP(A190,[6]Лист1!$A:$E,COLUMN([6]Лист1!$C$4),0)</f>
        <v>&gt;50</v>
      </c>
      <c r="I190" s="32">
        <f>VLOOKUP(A190,[7]Лист1!$A:$E,COLUMN([7]Лист1!$C$4),0)</f>
        <v>0</v>
      </c>
    </row>
    <row r="191" spans="1:9">
      <c r="A191" s="32" t="s">
        <v>4797</v>
      </c>
      <c r="B191" s="32"/>
      <c r="C191" s="32" t="s">
        <v>4797</v>
      </c>
      <c r="D191" s="132"/>
      <c r="E191" s="133"/>
      <c r="F191" s="32">
        <f>VLOOKUP(A191,[5]Лист1!$A:$E,COLUMN([5]Лист1!$C$4),0)</f>
        <v>48</v>
      </c>
      <c r="G191" s="32" t="str">
        <f>VLOOKUP(A191,[5]Лист1!$A:$E,COLUMN([5]Лист1!$D$526),0)</f>
        <v>&gt;50</v>
      </c>
      <c r="H191" s="32">
        <f>VLOOKUP(A191,[6]Лист1!$A:$E,COLUMN([6]Лист1!$C$4),0)</f>
        <v>26</v>
      </c>
      <c r="I191" s="32">
        <f>VLOOKUP(A191,[7]Лист1!$A:$E,COLUMN([7]Лист1!$C$4),0)</f>
        <v>0</v>
      </c>
    </row>
    <row r="192" spans="1:9">
      <c r="A192" s="32" t="s">
        <v>4798</v>
      </c>
      <c r="B192" s="32"/>
      <c r="C192" s="32" t="s">
        <v>4798</v>
      </c>
      <c r="D192" s="132" t="str">
        <f t="shared" si="22"/>
        <v>MSAG2-24HRN1-I / MSAG2-24HRN1-O</v>
      </c>
      <c r="E192" s="133">
        <f>VLOOKUP(A192,'[30]RAC &amp; Portable'!$A:$M,COLUMN('[30]RAC &amp; Portable'!$M$9),0)</f>
        <v>89190</v>
      </c>
      <c r="F192" s="32">
        <f>VLOOKUP(A192,[5]Лист1!$A:$E,COLUMN([5]Лист1!$C$4),0)</f>
        <v>15</v>
      </c>
      <c r="G192" s="32" t="str">
        <f>VLOOKUP(A192,[5]Лист1!$A:$E,COLUMN([5]Лист1!$D$526),0)</f>
        <v>&gt;50</v>
      </c>
      <c r="H192" s="32">
        <f>VLOOKUP(A192,[6]Лист1!$A:$E,COLUMN([6]Лист1!$C$4),0)</f>
        <v>0</v>
      </c>
      <c r="I192" s="32">
        <f>VLOOKUP(A192,[7]Лист1!$A:$E,COLUMN([7]Лист1!$C$4),0)</f>
        <v>1</v>
      </c>
    </row>
    <row r="193" spans="1:9">
      <c r="A193" s="32" t="s">
        <v>4799</v>
      </c>
      <c r="B193" s="32"/>
      <c r="C193" s="32" t="s">
        <v>4799</v>
      </c>
      <c r="D193" s="132"/>
      <c r="E193" s="133"/>
      <c r="F193" s="32">
        <f>VLOOKUP(A193,[5]Лист1!$A:$E,COLUMN([5]Лист1!$C$4),0)</f>
        <v>20</v>
      </c>
      <c r="G193" s="32" t="str">
        <f>VLOOKUP(A193,[5]Лист1!$A:$E,COLUMN([5]Лист1!$D$526),0)</f>
        <v>&gt;50</v>
      </c>
      <c r="H193" s="32">
        <f>VLOOKUP(A193,[6]Лист1!$A:$E,COLUMN([6]Лист1!$C$4),0)</f>
        <v>1</v>
      </c>
      <c r="I193" s="32">
        <f>VLOOKUP(A193,[7]Лист1!$A:$E,COLUMN([7]Лист1!$C$4),0)</f>
        <v>1</v>
      </c>
    </row>
    <row r="194" spans="1:9">
      <c r="A194" s="130" t="s">
        <v>4828</v>
      </c>
      <c r="B194" s="130"/>
      <c r="C194" s="130"/>
      <c r="D194" s="130"/>
      <c r="E194" s="130"/>
      <c r="F194" s="130"/>
      <c r="G194" s="130"/>
      <c r="H194" s="32" t="e">
        <f>VLOOKUP(A194,[6]Лист1!$A:$E,COLUMN([6]Лист1!$C$4),0)</f>
        <v>#N/A</v>
      </c>
      <c r="I194" s="32" t="e">
        <f>VLOOKUP(A194,[7]Лист1!$A:$E,COLUMN([7]Лист1!$C$4),0)</f>
        <v>#N/A</v>
      </c>
    </row>
    <row r="195" spans="1:9">
      <c r="A195" s="32" t="s">
        <v>4810</v>
      </c>
      <c r="B195" s="32"/>
      <c r="C195" s="32" t="s">
        <v>4810</v>
      </c>
      <c r="D195" s="132" t="str">
        <f t="shared" ref="D195:D203" si="23">_xlfn.CONCAT(C195," / ",C196)</f>
        <v>MSAG3-07HRN8-I / MSAG3-07HRN8-O</v>
      </c>
      <c r="E195" s="133">
        <f>VLOOKUP(A195,'[30]RAC &amp; Portable'!$A:$M,COLUMN('[30]RAC &amp; Portable'!$M$9),0)</f>
        <v>30590</v>
      </c>
      <c r="F195" s="32" t="e">
        <f>VLOOKUP(A195,[5]Лист1!$A:$E,COLUMN([5]Лист1!$C$4),0)</f>
        <v>#N/A</v>
      </c>
      <c r="G195" s="32" t="e">
        <f>VLOOKUP(A195,[5]Лист1!$A:$E,COLUMN([5]Лист1!$D$526),0)</f>
        <v>#N/A</v>
      </c>
      <c r="H195" s="32" t="e">
        <f>VLOOKUP(A195,[6]Лист1!$A:$E,COLUMN([6]Лист1!$C$4),0)</f>
        <v>#N/A</v>
      </c>
      <c r="I195" s="32" t="e">
        <f>VLOOKUP(A195,[7]Лист1!$A:$E,COLUMN([7]Лист1!$C$4),0)</f>
        <v>#N/A</v>
      </c>
    </row>
    <row r="196" spans="1:9">
      <c r="A196" s="32" t="s">
        <v>4811</v>
      </c>
      <c r="B196" s="32"/>
      <c r="C196" s="32" t="s">
        <v>4811</v>
      </c>
      <c r="D196" s="132"/>
      <c r="E196" s="133"/>
      <c r="F196" s="32" t="e">
        <f>VLOOKUP(A196,[5]Лист1!$A:$E,COLUMN([5]Лист1!$C$4),0)</f>
        <v>#N/A</v>
      </c>
      <c r="G196" s="32" t="e">
        <f>VLOOKUP(A196,[5]Лист1!$A:$E,COLUMN([5]Лист1!$D$526),0)</f>
        <v>#N/A</v>
      </c>
      <c r="H196" s="32" t="e">
        <f>VLOOKUP(A196,[6]Лист1!$A:$E,COLUMN([6]Лист1!$C$4),0)</f>
        <v>#N/A</v>
      </c>
      <c r="I196" s="32" t="e">
        <f>VLOOKUP(A196,[7]Лист1!$A:$E,COLUMN([7]Лист1!$C$4),0)</f>
        <v>#N/A</v>
      </c>
    </row>
    <row r="197" spans="1:9">
      <c r="A197" s="32" t="s">
        <v>4812</v>
      </c>
      <c r="B197" s="32"/>
      <c r="C197" s="32" t="s">
        <v>4812</v>
      </c>
      <c r="D197" s="132" t="str">
        <f t="shared" si="23"/>
        <v>MSAG3-09HRN8-I / MSAG3-09HRN8-O</v>
      </c>
      <c r="E197" s="133">
        <f>VLOOKUP(A197,'[30]RAC &amp; Portable'!$A:$M,COLUMN('[30]RAC &amp; Portable'!$M$9),0)</f>
        <v>33190</v>
      </c>
      <c r="F197" s="32" t="e">
        <f>VLOOKUP(A197,[5]Лист1!$A:$E,COLUMN([5]Лист1!$C$4),0)</f>
        <v>#N/A</v>
      </c>
      <c r="G197" s="32" t="e">
        <f>VLOOKUP(A197,[5]Лист1!$A:$E,COLUMN([5]Лист1!$D$526),0)</f>
        <v>#N/A</v>
      </c>
      <c r="H197" s="32" t="e">
        <f>VLOOKUP(A197,[6]Лист1!$A:$E,COLUMN([6]Лист1!$C$4),0)</f>
        <v>#N/A</v>
      </c>
      <c r="I197" s="32" t="e">
        <f>VLOOKUP(A197,[7]Лист1!$A:$E,COLUMN([7]Лист1!$C$4),0)</f>
        <v>#N/A</v>
      </c>
    </row>
    <row r="198" spans="1:9">
      <c r="A198" s="32" t="s">
        <v>4813</v>
      </c>
      <c r="B198" s="32"/>
      <c r="C198" s="32" t="s">
        <v>4813</v>
      </c>
      <c r="D198" s="132"/>
      <c r="E198" s="133"/>
      <c r="F198" s="32" t="e">
        <f>VLOOKUP(A198,[5]Лист1!$A:$E,COLUMN([5]Лист1!$C$4),0)</f>
        <v>#N/A</v>
      </c>
      <c r="G198" s="32" t="e">
        <f>VLOOKUP(A198,[5]Лист1!$A:$E,COLUMN([5]Лист1!$D$526),0)</f>
        <v>#N/A</v>
      </c>
      <c r="H198" s="32" t="e">
        <f>VLOOKUP(A198,[6]Лист1!$A:$E,COLUMN([6]Лист1!$C$4),0)</f>
        <v>#N/A</v>
      </c>
      <c r="I198" s="32" t="e">
        <f>VLOOKUP(A198,[7]Лист1!$A:$E,COLUMN([7]Лист1!$C$4),0)</f>
        <v>#N/A</v>
      </c>
    </row>
    <row r="199" spans="1:9">
      <c r="A199" s="32" t="s">
        <v>4814</v>
      </c>
      <c r="B199" s="32"/>
      <c r="C199" s="32" t="s">
        <v>4814</v>
      </c>
      <c r="D199" s="132" t="str">
        <f t="shared" si="23"/>
        <v>MSAG3-12HRN8-I / MSAG3-12HRN8-O</v>
      </c>
      <c r="E199" s="133">
        <f>VLOOKUP(A199,'[30]RAC &amp; Portable'!$A:$M,COLUMN('[30]RAC &amp; Portable'!$M$9),0)</f>
        <v>42990</v>
      </c>
      <c r="F199" s="32" t="e">
        <f>VLOOKUP(A199,[5]Лист1!$A:$E,COLUMN([5]Лист1!$C$4),0)</f>
        <v>#N/A</v>
      </c>
      <c r="G199" s="32" t="e">
        <f>VLOOKUP(A199,[5]Лист1!$A:$E,COLUMN([5]Лист1!$D$526),0)</f>
        <v>#N/A</v>
      </c>
      <c r="H199" s="32" t="e">
        <f>VLOOKUP(A199,[6]Лист1!$A:$E,COLUMN([6]Лист1!$C$4),0)</f>
        <v>#N/A</v>
      </c>
      <c r="I199" s="32" t="e">
        <f>VLOOKUP(A199,[7]Лист1!$A:$E,COLUMN([7]Лист1!$C$4),0)</f>
        <v>#N/A</v>
      </c>
    </row>
    <row r="200" spans="1:9">
      <c r="A200" s="32" t="s">
        <v>4815</v>
      </c>
      <c r="B200" s="32"/>
      <c r="C200" s="32" t="s">
        <v>4815</v>
      </c>
      <c r="D200" s="132"/>
      <c r="E200" s="133"/>
      <c r="F200" s="32" t="e">
        <f>VLOOKUP(A200,[5]Лист1!$A:$E,COLUMN([5]Лист1!$C$4),0)</f>
        <v>#N/A</v>
      </c>
      <c r="G200" s="32" t="e">
        <f>VLOOKUP(A200,[5]Лист1!$A:$E,COLUMN([5]Лист1!$D$526),0)</f>
        <v>#N/A</v>
      </c>
      <c r="H200" s="32" t="e">
        <f>VLOOKUP(A200,[6]Лист1!$A:$E,COLUMN([6]Лист1!$C$4),0)</f>
        <v>#N/A</v>
      </c>
      <c r="I200" s="32" t="e">
        <f>VLOOKUP(A200,[7]Лист1!$A:$E,COLUMN([7]Лист1!$C$4),0)</f>
        <v>#N/A</v>
      </c>
    </row>
    <row r="201" spans="1:9">
      <c r="A201" s="32" t="s">
        <v>4816</v>
      </c>
      <c r="B201" s="32"/>
      <c r="C201" s="32" t="s">
        <v>4816</v>
      </c>
      <c r="D201" s="132" t="str">
        <f t="shared" si="23"/>
        <v>MSAG3-18HRN8-I / MSAG3-18HRN8-O</v>
      </c>
      <c r="E201" s="133">
        <f>VLOOKUP(A201,'[30]RAC &amp; Portable'!$A:$M,COLUMN('[30]RAC &amp; Portable'!$M$9),0)</f>
        <v>72790</v>
      </c>
      <c r="F201" s="32" t="e">
        <f>VLOOKUP(A201,[5]Лист1!$A:$E,COLUMN([5]Лист1!$C$4),0)</f>
        <v>#N/A</v>
      </c>
      <c r="G201" s="32" t="e">
        <f>VLOOKUP(A201,[5]Лист1!$A:$E,COLUMN([5]Лист1!$D$526),0)</f>
        <v>#N/A</v>
      </c>
      <c r="H201" s="32" t="e">
        <f>VLOOKUP(A201,[6]Лист1!$A:$E,COLUMN([6]Лист1!$C$4),0)</f>
        <v>#N/A</v>
      </c>
      <c r="I201" s="32" t="e">
        <f>VLOOKUP(A201,[7]Лист1!$A:$E,COLUMN([7]Лист1!$C$4),0)</f>
        <v>#N/A</v>
      </c>
    </row>
    <row r="202" spans="1:9">
      <c r="A202" s="32" t="s">
        <v>4817</v>
      </c>
      <c r="B202" s="32"/>
      <c r="C202" s="32" t="s">
        <v>4817</v>
      </c>
      <c r="D202" s="132"/>
      <c r="E202" s="133"/>
      <c r="F202" s="32" t="e">
        <f>VLOOKUP(A202,[5]Лист1!$A:$E,COLUMN([5]Лист1!$C$4),0)</f>
        <v>#N/A</v>
      </c>
      <c r="G202" s="32" t="e">
        <f>VLOOKUP(A202,[5]Лист1!$A:$E,COLUMN([5]Лист1!$D$526),0)</f>
        <v>#N/A</v>
      </c>
      <c r="H202" s="32" t="e">
        <f>VLOOKUP(A202,[6]Лист1!$A:$E,COLUMN([6]Лист1!$C$4),0)</f>
        <v>#N/A</v>
      </c>
      <c r="I202" s="32" t="e">
        <f>VLOOKUP(A202,[7]Лист1!$A:$E,COLUMN([7]Лист1!$C$4),0)</f>
        <v>#N/A</v>
      </c>
    </row>
    <row r="203" spans="1:9">
      <c r="A203" s="32" t="s">
        <v>4818</v>
      </c>
      <c r="B203" s="32"/>
      <c r="C203" s="32" t="s">
        <v>4818</v>
      </c>
      <c r="D203" s="132" t="str">
        <f t="shared" si="23"/>
        <v>MSAG3-24HRN8-I / MSAG3-24HRN8-O</v>
      </c>
      <c r="E203" s="133">
        <f>VLOOKUP(A203,'[30]RAC &amp; Portable'!$A:$M,COLUMN('[30]RAC &amp; Portable'!$M$9),0)</f>
        <v>91990</v>
      </c>
      <c r="F203" s="32" t="e">
        <f>VLOOKUP(A203,[5]Лист1!$A:$E,COLUMN([5]Лист1!$C$4),0)</f>
        <v>#N/A</v>
      </c>
      <c r="G203" s="32" t="e">
        <f>VLOOKUP(A203,[5]Лист1!$A:$E,COLUMN([5]Лист1!$D$526),0)</f>
        <v>#N/A</v>
      </c>
      <c r="H203" s="32" t="e">
        <f>VLOOKUP(A203,[6]Лист1!$A:$E,COLUMN([6]Лист1!$C$4),0)</f>
        <v>#N/A</v>
      </c>
      <c r="I203" s="32" t="e">
        <f>VLOOKUP(A203,[7]Лист1!$A:$E,COLUMN([7]Лист1!$C$4),0)</f>
        <v>#N/A</v>
      </c>
    </row>
    <row r="204" spans="1:9">
      <c r="A204" s="32" t="s">
        <v>4819</v>
      </c>
      <c r="B204" s="32"/>
      <c r="C204" s="32" t="s">
        <v>4819</v>
      </c>
      <c r="D204" s="132"/>
      <c r="E204" s="133"/>
      <c r="F204" s="32" t="e">
        <f>VLOOKUP(A204,[5]Лист1!$A:$E,COLUMN([5]Лист1!$C$4),0)</f>
        <v>#N/A</v>
      </c>
      <c r="G204" s="32" t="e">
        <f>VLOOKUP(A204,[5]Лист1!$A:$E,COLUMN([5]Лист1!$D$526),0)</f>
        <v>#N/A</v>
      </c>
      <c r="H204" s="32" t="e">
        <f>VLOOKUP(A204,[6]Лист1!$A:$E,COLUMN([6]Лист1!$C$4),0)</f>
        <v>#N/A</v>
      </c>
      <c r="I204" s="32" t="e">
        <f>VLOOKUP(A204,[7]Лист1!$A:$E,COLUMN([7]Лист1!$C$4),0)</f>
        <v>#N/A</v>
      </c>
    </row>
    <row r="205" spans="1:9">
      <c r="A205" s="130" t="s">
        <v>4826</v>
      </c>
      <c r="B205" s="130"/>
      <c r="C205" s="130"/>
      <c r="D205" s="130"/>
      <c r="E205" s="130"/>
      <c r="F205" s="130"/>
      <c r="G205" s="130"/>
      <c r="H205" s="32" t="e">
        <f>VLOOKUP(A205,[6]Лист1!$A:$E,COLUMN([6]Лист1!$C$4),0)</f>
        <v>#N/A</v>
      </c>
      <c r="I205" s="32" t="e">
        <f>VLOOKUP(A205,[7]Лист1!$A:$E,COLUMN([7]Лист1!$C$4),0)</f>
        <v>#N/A</v>
      </c>
    </row>
    <row r="206" spans="1:9">
      <c r="A206" s="32" t="s">
        <v>4780</v>
      </c>
      <c r="B206" s="32"/>
      <c r="C206" s="32" t="s">
        <v>4780</v>
      </c>
      <c r="D206" s="132" t="str">
        <f t="shared" ref="D206:D214" si="24">_xlfn.CONCAT(C206," / ",C207)</f>
        <v>MSAG2-07HRN8-I / MSAG2-07HRN8-O/-40</v>
      </c>
      <c r="E206" s="133">
        <f>VLOOKUP(A206,'[30]RAC &amp; Portable'!$A:$M,COLUMN('[30]RAC &amp; Portable'!$M$9),0)</f>
        <v>30590</v>
      </c>
      <c r="F206" s="32">
        <f>VLOOKUP(A206,[5]Лист1!$A:$E,COLUMN([5]Лист1!$C$4),0)</f>
        <v>0</v>
      </c>
      <c r="G206" s="32" t="str">
        <f>VLOOKUP(A206,[5]Лист1!$A:$E,COLUMN([5]Лист1!$D$526),0)</f>
        <v>&gt;50</v>
      </c>
      <c r="H206" s="32" t="str">
        <f>VLOOKUP(A206,[6]Лист1!$A:$E,COLUMN([6]Лист1!$C$4),0)</f>
        <v>&gt;50</v>
      </c>
      <c r="I206" s="32">
        <f>VLOOKUP(A206,[7]Лист1!$A:$E,COLUMN([7]Лист1!$C$4),0)</f>
        <v>0</v>
      </c>
    </row>
    <row r="207" spans="1:9">
      <c r="A207" s="32" t="s">
        <v>4800</v>
      </c>
      <c r="B207" s="32"/>
      <c r="C207" s="32" t="s">
        <v>4800</v>
      </c>
      <c r="D207" s="132"/>
      <c r="E207" s="133"/>
      <c r="F207" s="32" t="e">
        <f>VLOOKUP(A207,[5]Лист1!$A:$E,COLUMN([5]Лист1!$C$4),0)</f>
        <v>#N/A</v>
      </c>
      <c r="G207" s="32" t="e">
        <f>VLOOKUP(A207,[5]Лист1!$A:$E,COLUMN([5]Лист1!$D$526),0)</f>
        <v>#N/A</v>
      </c>
      <c r="H207" s="32" t="e">
        <f>VLOOKUP(A207,[6]Лист1!$A:$E,COLUMN([6]Лист1!$C$4),0)</f>
        <v>#N/A</v>
      </c>
      <c r="I207" s="32" t="e">
        <f>VLOOKUP(A207,[7]Лист1!$A:$E,COLUMN([7]Лист1!$C$4),0)</f>
        <v>#N/A</v>
      </c>
    </row>
    <row r="208" spans="1:9">
      <c r="A208" s="32" t="s">
        <v>4782</v>
      </c>
      <c r="B208" s="32"/>
      <c r="C208" s="32" t="s">
        <v>4782</v>
      </c>
      <c r="D208" s="132" t="str">
        <f t="shared" si="24"/>
        <v>MSAG2-09HRN8-I / MSAG2-09HRN8-O/-40</v>
      </c>
      <c r="E208" s="133">
        <v>40090</v>
      </c>
      <c r="F208" s="32">
        <f>VLOOKUP(A208,[5]Лист1!$A:$E,COLUMN([5]Лист1!$C$4),0)</f>
        <v>1</v>
      </c>
      <c r="G208" s="32" t="str">
        <f>VLOOKUP(A208,[5]Лист1!$A:$E,COLUMN([5]Лист1!$D$526),0)</f>
        <v>&gt;50</v>
      </c>
      <c r="H208" s="32" t="str">
        <f>VLOOKUP(A208,[6]Лист1!$A:$E,COLUMN([6]Лист1!$C$4),0)</f>
        <v>&gt;50</v>
      </c>
      <c r="I208" s="32">
        <f>VLOOKUP(A208,[7]Лист1!$A:$E,COLUMN([7]Лист1!$C$4),0)</f>
        <v>0</v>
      </c>
    </row>
    <row r="209" spans="1:9">
      <c r="A209" s="32" t="s">
        <v>4801</v>
      </c>
      <c r="B209" s="32"/>
      <c r="C209" s="32" t="s">
        <v>4801</v>
      </c>
      <c r="D209" s="132"/>
      <c r="E209" s="133"/>
      <c r="F209" s="32" t="e">
        <f>VLOOKUP(A209,[5]Лист1!$A:$E,COLUMN([5]Лист1!$C$4),0)</f>
        <v>#N/A</v>
      </c>
      <c r="G209" s="32" t="e">
        <f>VLOOKUP(A209,[5]Лист1!$A:$E,COLUMN([5]Лист1!$D$526),0)</f>
        <v>#N/A</v>
      </c>
      <c r="H209" s="32" t="e">
        <f>VLOOKUP(A209,[6]Лист1!$A:$E,COLUMN([6]Лист1!$C$4),0)</f>
        <v>#N/A</v>
      </c>
      <c r="I209" s="32" t="e">
        <f>VLOOKUP(A209,[7]Лист1!$A:$E,COLUMN([7]Лист1!$C$4),0)</f>
        <v>#N/A</v>
      </c>
    </row>
    <row r="210" spans="1:9">
      <c r="A210" s="32" t="s">
        <v>4784</v>
      </c>
      <c r="B210" s="32"/>
      <c r="C210" s="32" t="s">
        <v>4784</v>
      </c>
      <c r="D210" s="132" t="str">
        <f t="shared" si="24"/>
        <v>MSAG2-12HRN8-I / MSAG2-12HRN8-O/-40</v>
      </c>
      <c r="E210" s="133">
        <v>49890</v>
      </c>
      <c r="F210" s="32">
        <f>VLOOKUP(A210,[5]Лист1!$A:$E,COLUMN([5]Лист1!$C$4),0)</f>
        <v>0</v>
      </c>
      <c r="G210" s="32">
        <f>VLOOKUP(A210,[5]Лист1!$A:$E,COLUMN([5]Лист1!$D$526),0)</f>
        <v>0</v>
      </c>
      <c r="H210" s="32">
        <f>VLOOKUP(A210,[6]Лист1!$A:$E,COLUMN([6]Лист1!$C$4),0)</f>
        <v>0</v>
      </c>
      <c r="I210" s="32">
        <f>VLOOKUP(A210,[7]Лист1!$A:$E,COLUMN([7]Лист1!$C$4),0)</f>
        <v>0</v>
      </c>
    </row>
    <row r="211" spans="1:9">
      <c r="A211" s="32" t="s">
        <v>4802</v>
      </c>
      <c r="B211" s="32"/>
      <c r="C211" s="32" t="s">
        <v>4802</v>
      </c>
      <c r="D211" s="132"/>
      <c r="E211" s="133"/>
      <c r="F211" s="32" t="e">
        <f>VLOOKUP(A211,[5]Лист1!$A:$E,COLUMN([5]Лист1!$C$4),0)</f>
        <v>#N/A</v>
      </c>
      <c r="G211" s="32" t="e">
        <f>VLOOKUP(A211,[5]Лист1!$A:$E,COLUMN([5]Лист1!$D$526),0)</f>
        <v>#N/A</v>
      </c>
      <c r="H211" s="32" t="e">
        <f>VLOOKUP(A211,[6]Лист1!$A:$E,COLUMN([6]Лист1!$C$4),0)</f>
        <v>#N/A</v>
      </c>
      <c r="I211" s="32" t="e">
        <f>VLOOKUP(A211,[7]Лист1!$A:$E,COLUMN([7]Лист1!$C$4),0)</f>
        <v>#N/A</v>
      </c>
    </row>
    <row r="212" spans="1:9">
      <c r="A212" s="32" t="s">
        <v>4786</v>
      </c>
      <c r="B212" s="32"/>
      <c r="C212" s="32" t="s">
        <v>4786</v>
      </c>
      <c r="D212" s="132" t="str">
        <f t="shared" si="24"/>
        <v>MSAG2-18HRN8-I / MSAG2-18HRN8-O/-40</v>
      </c>
      <c r="E212" s="133">
        <v>79690</v>
      </c>
      <c r="F212" s="32">
        <f>VLOOKUP(A212,[5]Лист1!$A:$E,COLUMN([5]Лист1!$C$4),0)</f>
        <v>0</v>
      </c>
      <c r="G212" s="32" t="str">
        <f>VLOOKUP(A212,[5]Лист1!$A:$E,COLUMN([5]Лист1!$D$526),0)</f>
        <v>&gt;50</v>
      </c>
      <c r="H212" s="32">
        <f>VLOOKUP(A212,[6]Лист1!$A:$E,COLUMN([6]Лист1!$C$4),0)</f>
        <v>15</v>
      </c>
      <c r="I212" s="32">
        <f>VLOOKUP(A212,[7]Лист1!$A:$E,COLUMN([7]Лист1!$C$4),0)</f>
        <v>22</v>
      </c>
    </row>
    <row r="213" spans="1:9">
      <c r="A213" s="32" t="s">
        <v>4803</v>
      </c>
      <c r="B213" s="32"/>
      <c r="C213" s="32" t="s">
        <v>4803</v>
      </c>
      <c r="D213" s="132"/>
      <c r="E213" s="133"/>
      <c r="F213" s="32" t="e">
        <f>VLOOKUP(A213,[5]Лист1!$A:$E,COLUMN([5]Лист1!$C$4),0)</f>
        <v>#N/A</v>
      </c>
      <c r="G213" s="32" t="e">
        <f>VLOOKUP(A213,[5]Лист1!$A:$E,COLUMN([5]Лист1!$D$526),0)</f>
        <v>#N/A</v>
      </c>
      <c r="H213" s="32" t="e">
        <f>VLOOKUP(A213,[6]Лист1!$A:$E,COLUMN([6]Лист1!$C$4),0)</f>
        <v>#N/A</v>
      </c>
      <c r="I213" s="32" t="e">
        <f>VLOOKUP(A213,[7]Лист1!$A:$E,COLUMN([7]Лист1!$C$4),0)</f>
        <v>#N/A</v>
      </c>
    </row>
    <row r="214" spans="1:9">
      <c r="A214" s="32" t="s">
        <v>4788</v>
      </c>
      <c r="B214" s="32"/>
      <c r="C214" s="32" t="s">
        <v>4788</v>
      </c>
      <c r="D214" s="132" t="str">
        <f t="shared" si="24"/>
        <v>MSAG2-24HRN8-I / MSAG2-24HRN8-O/-40</v>
      </c>
      <c r="E214" s="133">
        <v>100090</v>
      </c>
      <c r="F214" s="32">
        <f>VLOOKUP(A214,[5]Лист1!$A:$E,COLUMN([5]Лист1!$C$4),0)</f>
        <v>0</v>
      </c>
      <c r="G214" s="32">
        <f>VLOOKUP(A214,[5]Лист1!$A:$E,COLUMN([5]Лист1!$D$526),0)</f>
        <v>11</v>
      </c>
      <c r="H214" s="32">
        <f>VLOOKUP(A214,[6]Лист1!$A:$E,COLUMN([6]Лист1!$C$4),0)</f>
        <v>2</v>
      </c>
      <c r="I214" s="32">
        <f>VLOOKUP(A214,[7]Лист1!$A:$E,COLUMN([7]Лист1!$C$4),0)</f>
        <v>0</v>
      </c>
    </row>
    <row r="215" spans="1:9">
      <c r="A215" s="32" t="s">
        <v>4804</v>
      </c>
      <c r="B215" s="32"/>
      <c r="C215" s="32" t="s">
        <v>4804</v>
      </c>
      <c r="D215" s="132"/>
      <c r="E215" s="133"/>
      <c r="F215" s="32" t="e">
        <f>VLOOKUP(A215,[5]Лист1!$A:$E,COLUMN([5]Лист1!$C$4),0)</f>
        <v>#N/A</v>
      </c>
      <c r="G215" s="32" t="e">
        <f>VLOOKUP(A215,[5]Лист1!$A:$E,COLUMN([5]Лист1!$D$526),0)</f>
        <v>#N/A</v>
      </c>
      <c r="H215" s="32" t="e">
        <f>VLOOKUP(A215,[6]Лист1!$A:$E,COLUMN([6]Лист1!$C$4),0)</f>
        <v>#N/A</v>
      </c>
      <c r="I215" s="32" t="e">
        <f>VLOOKUP(A215,[7]Лист1!$A:$E,COLUMN([7]Лист1!$C$4),0)</f>
        <v>#N/A</v>
      </c>
    </row>
    <row r="216" spans="1:9">
      <c r="A216" s="130" t="s">
        <v>4827</v>
      </c>
      <c r="B216" s="130"/>
      <c r="C216" s="130"/>
      <c r="D216" s="130"/>
      <c r="E216" s="130"/>
      <c r="F216" s="130"/>
      <c r="G216" s="130"/>
      <c r="H216" s="32" t="e">
        <f>VLOOKUP(A216,[6]Лист1!$A:$E,COLUMN([6]Лист1!$C$4),0)</f>
        <v>#N/A</v>
      </c>
      <c r="I216" s="32" t="e">
        <f>VLOOKUP(A216,[7]Лист1!$A:$E,COLUMN([7]Лист1!$C$4),0)</f>
        <v>#N/A</v>
      </c>
    </row>
    <row r="217" spans="1:9">
      <c r="A217" s="32" t="s">
        <v>4790</v>
      </c>
      <c r="B217" s="32"/>
      <c r="C217" s="32" t="s">
        <v>4790</v>
      </c>
      <c r="D217" s="132" t="str">
        <f t="shared" ref="D217:D225" si="25">_xlfn.CONCAT(C217," / ",C218)</f>
        <v>MSAG2-07HRN1-I / MSAG2-07HRN1-O/-40</v>
      </c>
      <c r="E217" s="133">
        <v>36590</v>
      </c>
      <c r="F217" s="32">
        <f>VLOOKUP(A217,[5]Лист1!$A:$E,COLUMN([5]Лист1!$C$4),0)</f>
        <v>2</v>
      </c>
      <c r="G217" s="32" t="str">
        <f>VLOOKUP(A217,[5]Лист1!$A:$E,COLUMN([5]Лист1!$D$526),0)</f>
        <v>&gt;50</v>
      </c>
      <c r="H217" s="32" t="str">
        <f>VLOOKUP(A217,[6]Лист1!$A:$E,COLUMN([6]Лист1!$C$4),0)</f>
        <v>&gt;50</v>
      </c>
      <c r="I217" s="32">
        <f>VLOOKUP(A217,[7]Лист1!$A:$E,COLUMN([7]Лист1!$C$4),0)</f>
        <v>0</v>
      </c>
    </row>
    <row r="218" spans="1:9">
      <c r="A218" s="32" t="s">
        <v>4805</v>
      </c>
      <c r="B218" s="32"/>
      <c r="C218" s="32" t="s">
        <v>4805</v>
      </c>
      <c r="D218" s="132"/>
      <c r="E218" s="133"/>
      <c r="F218" s="32" t="e">
        <f>VLOOKUP(A218,[5]Лист1!$A:$E,COLUMN([5]Лист1!$C$4),0)</f>
        <v>#N/A</v>
      </c>
      <c r="G218" s="32" t="e">
        <f>VLOOKUP(A218,[5]Лист1!$A:$E,COLUMN([5]Лист1!$D$526),0)</f>
        <v>#N/A</v>
      </c>
      <c r="H218" s="32" t="e">
        <f>VLOOKUP(A218,[6]Лист1!$A:$E,COLUMN([6]Лист1!$C$4),0)</f>
        <v>#N/A</v>
      </c>
      <c r="I218" s="32" t="e">
        <f>VLOOKUP(A218,[7]Лист1!$A:$E,COLUMN([7]Лист1!$C$4),0)</f>
        <v>#N/A</v>
      </c>
    </row>
    <row r="219" spans="1:9">
      <c r="A219" s="32" t="s">
        <v>4792</v>
      </c>
      <c r="B219" s="32"/>
      <c r="C219" s="32" t="s">
        <v>4792</v>
      </c>
      <c r="D219" s="132" t="str">
        <f t="shared" si="25"/>
        <v>MSAG2-09HRN1-I / MSAG2-09HRN1-O/-40</v>
      </c>
      <c r="E219" s="133">
        <v>39090</v>
      </c>
      <c r="F219" s="32">
        <f>VLOOKUP(A219,[5]Лист1!$A:$E,COLUMN([5]Лист1!$C$4),0)</f>
        <v>2</v>
      </c>
      <c r="G219" s="32" t="str">
        <f>VLOOKUP(A219,[5]Лист1!$A:$E,COLUMN([5]Лист1!$D$526),0)</f>
        <v>&gt;50</v>
      </c>
      <c r="H219" s="32" t="str">
        <f>VLOOKUP(A219,[6]Лист1!$A:$E,COLUMN([6]Лист1!$C$4),0)</f>
        <v>&gt;50</v>
      </c>
      <c r="I219" s="32">
        <f>VLOOKUP(A219,[7]Лист1!$A:$E,COLUMN([7]Лист1!$C$4),0)</f>
        <v>0</v>
      </c>
    </row>
    <row r="220" spans="1:9">
      <c r="A220" s="32" t="s">
        <v>4806</v>
      </c>
      <c r="B220" s="32"/>
      <c r="C220" s="32" t="s">
        <v>4806</v>
      </c>
      <c r="D220" s="132"/>
      <c r="E220" s="133"/>
      <c r="F220" s="32" t="e">
        <f>VLOOKUP(A220,[5]Лист1!$A:$E,COLUMN([5]Лист1!$C$4),0)</f>
        <v>#N/A</v>
      </c>
      <c r="G220" s="32" t="e">
        <f>VLOOKUP(A220,[5]Лист1!$A:$E,COLUMN([5]Лист1!$D$526),0)</f>
        <v>#N/A</v>
      </c>
      <c r="H220" s="32" t="e">
        <f>VLOOKUP(A220,[6]Лист1!$A:$E,COLUMN([6]Лист1!$C$4),0)</f>
        <v>#N/A</v>
      </c>
      <c r="I220" s="32" t="e">
        <f>VLOOKUP(A220,[7]Лист1!$A:$E,COLUMN([7]Лист1!$C$4),0)</f>
        <v>#N/A</v>
      </c>
    </row>
    <row r="221" spans="1:9">
      <c r="A221" s="32" t="s">
        <v>4794</v>
      </c>
      <c r="B221" s="32"/>
      <c r="C221" s="32" t="s">
        <v>4794</v>
      </c>
      <c r="D221" s="132" t="str">
        <f t="shared" si="25"/>
        <v>MSAG2-12HRN1-I / MSAG2-12HRN1-O/-40</v>
      </c>
      <c r="E221" s="133">
        <v>48590</v>
      </c>
      <c r="F221" s="32">
        <f>VLOOKUP(A221,[5]Лист1!$A:$E,COLUMN([5]Лист1!$C$4),0)</f>
        <v>0</v>
      </c>
      <c r="G221" s="32">
        <f>VLOOKUP(A221,[5]Лист1!$A:$E,COLUMN([5]Лист1!$D$526),0)</f>
        <v>0</v>
      </c>
      <c r="H221" s="32">
        <f>VLOOKUP(A221,[6]Лист1!$A:$E,COLUMN([6]Лист1!$C$4),0)</f>
        <v>0</v>
      </c>
      <c r="I221" s="32">
        <f>VLOOKUP(A221,[7]Лист1!$A:$E,COLUMN([7]Лист1!$C$4),0)</f>
        <v>0</v>
      </c>
    </row>
    <row r="222" spans="1:9">
      <c r="A222" s="32" t="s">
        <v>4807</v>
      </c>
      <c r="B222" s="32"/>
      <c r="C222" s="32" t="s">
        <v>4807</v>
      </c>
      <c r="D222" s="132"/>
      <c r="E222" s="133"/>
      <c r="F222" s="32" t="e">
        <f>VLOOKUP(A222,[5]Лист1!$A:$E,COLUMN([5]Лист1!$C$4),0)</f>
        <v>#N/A</v>
      </c>
      <c r="G222" s="32" t="e">
        <f>VLOOKUP(A222,[5]Лист1!$A:$E,COLUMN([5]Лист1!$D$526),0)</f>
        <v>#N/A</v>
      </c>
      <c r="H222" s="32" t="e">
        <f>VLOOKUP(A222,[6]Лист1!$A:$E,COLUMN([6]Лист1!$C$4),0)</f>
        <v>#N/A</v>
      </c>
      <c r="I222" s="32" t="e">
        <f>VLOOKUP(A222,[7]Лист1!$A:$E,COLUMN([7]Лист1!$C$4),0)</f>
        <v>#N/A</v>
      </c>
    </row>
    <row r="223" spans="1:9">
      <c r="A223" s="32" t="s">
        <v>4796</v>
      </c>
      <c r="B223" s="32"/>
      <c r="C223" s="32" t="s">
        <v>4796</v>
      </c>
      <c r="D223" s="132" t="str">
        <f t="shared" si="25"/>
        <v>MSAG2-18HRN1-I / MSAG2-18HRN1-O/-40</v>
      </c>
      <c r="E223" s="133">
        <v>77490</v>
      </c>
      <c r="F223" s="32">
        <f>VLOOKUP(A223,[5]Лист1!$A:$E,COLUMN([5]Лист1!$C$4),0)</f>
        <v>37</v>
      </c>
      <c r="G223" s="32" t="str">
        <f>VLOOKUP(A223,[5]Лист1!$A:$E,COLUMN([5]Лист1!$D$526),0)</f>
        <v>&gt;50</v>
      </c>
      <c r="H223" s="32" t="str">
        <f>VLOOKUP(A223,[6]Лист1!$A:$E,COLUMN([6]Лист1!$C$4),0)</f>
        <v>&gt;50</v>
      </c>
      <c r="I223" s="32">
        <f>VLOOKUP(A223,[7]Лист1!$A:$E,COLUMN([7]Лист1!$C$4),0)</f>
        <v>0</v>
      </c>
    </row>
    <row r="224" spans="1:9">
      <c r="A224" s="32" t="s">
        <v>4808</v>
      </c>
      <c r="B224" s="32"/>
      <c r="C224" s="32" t="s">
        <v>4808</v>
      </c>
      <c r="D224" s="132"/>
      <c r="E224" s="133"/>
      <c r="F224" s="32" t="e">
        <f>VLOOKUP(A224,[5]Лист1!$A:$E,COLUMN([5]Лист1!$C$4),0)</f>
        <v>#N/A</v>
      </c>
      <c r="G224" s="32" t="e">
        <f>VLOOKUP(A224,[5]Лист1!$A:$E,COLUMN([5]Лист1!$D$526),0)</f>
        <v>#N/A</v>
      </c>
      <c r="H224" s="32" t="e">
        <f>VLOOKUP(A224,[6]Лист1!$A:$E,COLUMN([6]Лист1!$C$4),0)</f>
        <v>#N/A</v>
      </c>
      <c r="I224" s="32" t="e">
        <f>VLOOKUP(A224,[7]Лист1!$A:$E,COLUMN([7]Лист1!$C$4),0)</f>
        <v>#N/A</v>
      </c>
    </row>
    <row r="225" spans="1:9">
      <c r="A225" s="32" t="s">
        <v>4798</v>
      </c>
      <c r="B225" s="32"/>
      <c r="C225" s="32" t="s">
        <v>4798</v>
      </c>
      <c r="D225" s="132" t="str">
        <f t="shared" si="25"/>
        <v>MSAG2-24HRN1-I / MSAG2-24HRN1-O/-40</v>
      </c>
      <c r="E225" s="133">
        <v>97290</v>
      </c>
      <c r="F225" s="32">
        <f>VLOOKUP(A225,[5]Лист1!$A:$E,COLUMN([5]Лист1!$C$4),0)</f>
        <v>15</v>
      </c>
      <c r="G225" s="32" t="str">
        <f>VLOOKUP(A225,[5]Лист1!$A:$E,COLUMN([5]Лист1!$D$526),0)</f>
        <v>&gt;50</v>
      </c>
      <c r="H225" s="32">
        <f>VLOOKUP(A225,[6]Лист1!$A:$E,COLUMN([6]Лист1!$C$4),0)</f>
        <v>0</v>
      </c>
      <c r="I225" s="32">
        <f>VLOOKUP(A225,[7]Лист1!$A:$E,COLUMN([7]Лист1!$C$4),0)</f>
        <v>1</v>
      </c>
    </row>
    <row r="226" spans="1:9">
      <c r="A226" s="32" t="s">
        <v>4809</v>
      </c>
      <c r="B226" s="32"/>
      <c r="C226" s="32" t="s">
        <v>4809</v>
      </c>
      <c r="D226" s="132"/>
      <c r="E226" s="133"/>
      <c r="F226" s="32" t="e">
        <f>VLOOKUP(A226,[5]Лист1!$A:$E,COLUMN([5]Лист1!$C$4),0)</f>
        <v>#N/A</v>
      </c>
      <c r="G226" s="32" t="e">
        <f>VLOOKUP(A226,[5]Лист1!$A:$E,COLUMN([5]Лист1!$D$526),0)</f>
        <v>#N/A</v>
      </c>
      <c r="H226" s="32" t="e">
        <f>VLOOKUP(A226,[6]Лист1!$A:$E,COLUMN([6]Лист1!$C$4),0)</f>
        <v>#N/A</v>
      </c>
      <c r="I226" s="32" t="e">
        <f>VLOOKUP(A226,[7]Лист1!$A:$E,COLUMN([7]Лист1!$C$4),0)</f>
        <v>#N/A</v>
      </c>
    </row>
    <row r="227" spans="1:9" s="108" customFormat="1" ht="15.75">
      <c r="A227" s="129" t="s">
        <v>5838</v>
      </c>
      <c r="B227" s="129"/>
      <c r="C227" s="129"/>
      <c r="D227" s="129"/>
      <c r="E227" s="129"/>
      <c r="F227" s="129"/>
      <c r="G227" s="129"/>
      <c r="H227" s="129"/>
      <c r="I227" s="129"/>
    </row>
    <row r="228" spans="1:9" s="108" customFormat="1">
      <c r="A228" s="130" t="s">
        <v>6916</v>
      </c>
      <c r="B228" s="130"/>
      <c r="C228" s="130"/>
      <c r="D228" s="130"/>
      <c r="E228" s="130"/>
      <c r="F228" s="130"/>
      <c r="G228" s="130"/>
      <c r="H228" s="130"/>
      <c r="I228" s="130"/>
    </row>
    <row r="229" spans="1:9">
      <c r="A229" s="12" t="s">
        <v>6858</v>
      </c>
      <c r="D229" s="12" t="str">
        <f>A229</f>
        <v>M2OH-14HFN8-Q1</v>
      </c>
      <c r="E229" s="13">
        <f>VLOOKUP(A229,[30]Multi!$A:$K,COLUMN([30]Multi!$K$12),0)</f>
        <v>79790</v>
      </c>
      <c r="F229" s="108">
        <f>VLOOKUP(A229,[5]Лист1!$A:$E,COLUMN([5]Лист1!$C$4),0)</f>
        <v>0</v>
      </c>
      <c r="G229" s="108">
        <f>VLOOKUP(A229,[5]Лист1!$A:$E,COLUMN([5]Лист1!$D$526),0)</f>
        <v>0</v>
      </c>
      <c r="H229" s="108">
        <f>VLOOKUP(A229,[6]Лист1!$A:$E,COLUMN([6]Лист1!$C$4),0)</f>
        <v>0</v>
      </c>
      <c r="I229" s="108">
        <f>VLOOKUP(A229,[7]Лист1!$A:$E,COLUMN([7]Лист1!$C$4),0)</f>
        <v>0</v>
      </c>
    </row>
    <row r="230" spans="1:9">
      <c r="A230" s="12" t="s">
        <v>6859</v>
      </c>
      <c r="D230" s="108" t="str">
        <f t="shared" ref="D230:D265" si="26">A230</f>
        <v>M2OE-18HFN8-Q1</v>
      </c>
      <c r="E230" s="109">
        <f>VLOOKUP(A230,[30]Multi!$A:$K,COLUMN([30]Multi!$K$12),0)</f>
        <v>96990</v>
      </c>
      <c r="F230" s="108">
        <f>VLOOKUP(A230,[5]Лист1!$A:$E,COLUMN([5]Лист1!$C$4),0)</f>
        <v>0</v>
      </c>
      <c r="G230" s="108">
        <f>VLOOKUP(A230,[5]Лист1!$A:$E,COLUMN([5]Лист1!$D$526),0)</f>
        <v>0</v>
      </c>
      <c r="H230" s="108">
        <f>VLOOKUP(A230,[6]Лист1!$A:$E,COLUMN([6]Лист1!$C$4),0)</f>
        <v>0</v>
      </c>
      <c r="I230" s="108">
        <f>VLOOKUP(A230,[7]Лист1!$A:$E,COLUMN([7]Лист1!$C$4),0)</f>
        <v>0</v>
      </c>
    </row>
    <row r="231" spans="1:9">
      <c r="A231" s="12" t="s">
        <v>6860</v>
      </c>
      <c r="D231" s="108" t="str">
        <f t="shared" si="26"/>
        <v>M3OG-21HFN8-Q1</v>
      </c>
      <c r="E231" s="109">
        <f>VLOOKUP(A231,[30]Multi!$A:$K,COLUMN([30]Multi!$K$12),0)</f>
        <v>120590</v>
      </c>
      <c r="F231" s="108">
        <f>VLOOKUP(A231,[5]Лист1!$A:$E,COLUMN([5]Лист1!$C$4),0)</f>
        <v>0</v>
      </c>
      <c r="G231" s="108">
        <f>VLOOKUP(A231,[5]Лист1!$A:$E,COLUMN([5]Лист1!$D$526),0)</f>
        <v>0</v>
      </c>
      <c r="H231" s="108">
        <f>VLOOKUP(A231,[6]Лист1!$A:$E,COLUMN([6]Лист1!$C$4),0)</f>
        <v>0</v>
      </c>
      <c r="I231" s="108">
        <f>VLOOKUP(A231,[7]Лист1!$A:$E,COLUMN([7]Лист1!$C$4),0)</f>
        <v>0</v>
      </c>
    </row>
    <row r="232" spans="1:9">
      <c r="A232" s="12" t="s">
        <v>6861</v>
      </c>
      <c r="D232" s="108" t="str">
        <f t="shared" si="26"/>
        <v>M3OA-27HFN8-Q1</v>
      </c>
      <c r="E232" s="109">
        <f>VLOOKUP(A232,[30]Multi!$A:$K,COLUMN([30]Multi!$K$12),0)</f>
        <v>131490</v>
      </c>
      <c r="F232" s="108">
        <f>VLOOKUP(A232,[5]Лист1!$A:$E,COLUMN([5]Лист1!$C$4),0)</f>
        <v>0</v>
      </c>
      <c r="G232" s="108">
        <f>VLOOKUP(A232,[5]Лист1!$A:$E,COLUMN([5]Лист1!$D$526),0)</f>
        <v>0</v>
      </c>
      <c r="H232" s="108">
        <f>VLOOKUP(A232,[6]Лист1!$A:$E,COLUMN([6]Лист1!$C$4),0)</f>
        <v>0</v>
      </c>
      <c r="I232" s="108">
        <f>VLOOKUP(A232,[7]Лист1!$A:$E,COLUMN([7]Лист1!$C$4),0)</f>
        <v>0</v>
      </c>
    </row>
    <row r="233" spans="1:9">
      <c r="A233" s="12" t="s">
        <v>6862</v>
      </c>
      <c r="D233" s="108" t="str">
        <f t="shared" si="26"/>
        <v>M4OE-28HFN8-Q1</v>
      </c>
      <c r="E233" s="109">
        <f>VLOOKUP(A233,[30]Multi!$A:$K,COLUMN([30]Multi!$K$12),0)</f>
        <v>154290</v>
      </c>
      <c r="F233" s="108">
        <f>VLOOKUP(A233,[5]Лист1!$A:$E,COLUMN([5]Лист1!$C$4),0)</f>
        <v>0</v>
      </c>
      <c r="G233" s="108">
        <f>VLOOKUP(A233,[5]Лист1!$A:$E,COLUMN([5]Лист1!$D$526),0)</f>
        <v>0</v>
      </c>
      <c r="H233" s="108">
        <f>VLOOKUP(A233,[6]Лист1!$A:$E,COLUMN([6]Лист1!$C$4),0)</f>
        <v>0</v>
      </c>
      <c r="I233" s="108">
        <f>VLOOKUP(A233,[7]Лист1!$A:$E,COLUMN([7]Лист1!$C$4),0)</f>
        <v>0</v>
      </c>
    </row>
    <row r="234" spans="1:9">
      <c r="A234" s="12" t="s">
        <v>6863</v>
      </c>
      <c r="D234" s="108" t="str">
        <f t="shared" si="26"/>
        <v>M4OB-36HFN8-Q1</v>
      </c>
      <c r="E234" s="109">
        <f>VLOOKUP(A234,[30]Multi!$A:$K,COLUMN([30]Multi!$K$12),0)</f>
        <v>202990</v>
      </c>
      <c r="F234" s="108">
        <f>VLOOKUP(A234,[5]Лист1!$A:$E,COLUMN([5]Лист1!$C$4),0)</f>
        <v>0</v>
      </c>
      <c r="G234" s="108">
        <f>VLOOKUP(A234,[5]Лист1!$A:$E,COLUMN([5]Лист1!$D$526),0)</f>
        <v>0</v>
      </c>
      <c r="H234" s="108">
        <f>VLOOKUP(A234,[6]Лист1!$A:$E,COLUMN([6]Лист1!$C$4),0)</f>
        <v>0</v>
      </c>
      <c r="I234" s="108">
        <f>VLOOKUP(A234,[7]Лист1!$A:$E,COLUMN([7]Лист1!$C$4),0)</f>
        <v>0</v>
      </c>
    </row>
    <row r="235" spans="1:9">
      <c r="A235" s="12" t="s">
        <v>6864</v>
      </c>
      <c r="D235" s="108" t="str">
        <f t="shared" si="26"/>
        <v>M5OA2-42FRN8G1</v>
      </c>
      <c r="E235" s="109">
        <f>VLOOKUP(A235,[30]Multi!$A:$K,COLUMN([30]Multi!$K$12),0)</f>
        <v>230290</v>
      </c>
      <c r="F235" s="108" t="e">
        <f>VLOOKUP(A235,[5]Лист1!$A:$E,COLUMN([5]Лист1!$C$4),0)</f>
        <v>#N/A</v>
      </c>
      <c r="G235" s="108" t="e">
        <f>VLOOKUP(A235,[5]Лист1!$A:$E,COLUMN([5]Лист1!$D$526),0)</f>
        <v>#N/A</v>
      </c>
      <c r="H235" s="108" t="e">
        <f>VLOOKUP(A235,[6]Лист1!$A:$E,COLUMN([6]Лист1!$C$4),0)</f>
        <v>#N/A</v>
      </c>
      <c r="I235" s="108" t="e">
        <f>VLOOKUP(A235,[7]Лист1!$A:$E,COLUMN([7]Лист1!$C$4),0)</f>
        <v>#N/A</v>
      </c>
    </row>
    <row r="236" spans="1:9">
      <c r="A236" s="130" t="s">
        <v>6917</v>
      </c>
      <c r="B236" s="130"/>
      <c r="C236" s="130"/>
      <c r="D236" s="130"/>
      <c r="E236" s="130"/>
      <c r="F236" s="130"/>
      <c r="G236" s="130"/>
      <c r="H236" s="130"/>
      <c r="I236" s="130"/>
    </row>
    <row r="237" spans="1:9">
      <c r="A237" s="12" t="s">
        <v>6865</v>
      </c>
      <c r="D237" s="108" t="str">
        <f t="shared" si="26"/>
        <v>MMCA1BU-09HRFN8</v>
      </c>
      <c r="E237" s="109">
        <f>VLOOKUP(A237,[30]Multi!$A:$K,COLUMN([30]Multi!$K$12),0)</f>
        <v>46590</v>
      </c>
      <c r="F237" s="108">
        <f>VLOOKUP(A237,[5]Лист1!$A:$E,COLUMN([5]Лист1!$C$4),0)</f>
        <v>0</v>
      </c>
      <c r="G237" s="108">
        <f>VLOOKUP(A237,[5]Лист1!$A:$E,COLUMN([5]Лист1!$D$526),0)</f>
        <v>49</v>
      </c>
      <c r="H237" s="108">
        <f>VLOOKUP(A237,[6]Лист1!$A:$E,COLUMN([6]Лист1!$C$4),0)</f>
        <v>0</v>
      </c>
      <c r="I237" s="108">
        <f>VLOOKUP(A237,[7]Лист1!$A:$E,COLUMN([7]Лист1!$C$4),0)</f>
        <v>0</v>
      </c>
    </row>
    <row r="238" spans="1:9">
      <c r="A238" s="12" t="s">
        <v>6866</v>
      </c>
      <c r="D238" s="108" t="str">
        <f t="shared" si="26"/>
        <v>MMCA1BU-12HRFN8</v>
      </c>
      <c r="E238" s="109">
        <f>VLOOKUP(A238,[30]Multi!$A:$K,COLUMN([30]Multi!$K$12),0)</f>
        <v>50490</v>
      </c>
      <c r="F238" s="108">
        <f>VLOOKUP(A238,[5]Лист1!$A:$E,COLUMN([5]Лист1!$C$4),0)</f>
        <v>0</v>
      </c>
      <c r="G238" s="108">
        <f>VLOOKUP(A238,[5]Лист1!$A:$E,COLUMN([5]Лист1!$D$526),0)</f>
        <v>33</v>
      </c>
      <c r="H238" s="108">
        <f>VLOOKUP(A238,[6]Лист1!$A:$E,COLUMN([6]Лист1!$C$4),0)</f>
        <v>0</v>
      </c>
      <c r="I238" s="108">
        <f>VLOOKUP(A238,[7]Лист1!$A:$E,COLUMN([7]Лист1!$C$4),0)</f>
        <v>0</v>
      </c>
    </row>
    <row r="239" spans="1:9">
      <c r="A239" s="130" t="s">
        <v>6867</v>
      </c>
      <c r="B239" s="130"/>
      <c r="C239" s="130"/>
      <c r="D239" s="130"/>
      <c r="E239" s="130"/>
      <c r="F239" s="130"/>
      <c r="G239" s="130"/>
      <c r="H239" s="130"/>
      <c r="I239" s="130"/>
    </row>
    <row r="240" spans="1:9">
      <c r="A240" s="12" t="s">
        <v>6868</v>
      </c>
      <c r="D240" s="108" t="str">
        <f t="shared" si="26"/>
        <v>MSFA2-09N8D6-I</v>
      </c>
      <c r="E240" s="109">
        <f>VLOOKUP(A240,[30]Multi!$A:$K,COLUMN([30]Multi!$K$12),0)</f>
        <v>26390</v>
      </c>
      <c r="F240" s="108">
        <f>VLOOKUP(A240,[5]Лист1!$A:$E,COLUMN([5]Лист1!$C$4),0)</f>
        <v>0</v>
      </c>
      <c r="G240" s="108">
        <f>VLOOKUP(A240,[5]Лист1!$A:$E,COLUMN([5]Лист1!$D$526),0)</f>
        <v>0</v>
      </c>
      <c r="H240" s="108">
        <f>VLOOKUP(A240,[6]Лист1!$A:$E,COLUMN([6]Лист1!$C$4),0)</f>
        <v>0</v>
      </c>
      <c r="I240" s="108">
        <f>VLOOKUP(A240,[7]Лист1!$A:$E,COLUMN([7]Лист1!$C$4),0)</f>
        <v>0</v>
      </c>
    </row>
    <row r="241" spans="1:9">
      <c r="A241" s="12" t="s">
        <v>6869</v>
      </c>
      <c r="D241" s="108" t="str">
        <f t="shared" si="26"/>
        <v>MSFA2-12N8D6-I</v>
      </c>
      <c r="E241" s="109">
        <f>VLOOKUP(A241,[30]Multi!$A:$K,COLUMN([30]Multi!$K$12),0)</f>
        <v>27590</v>
      </c>
      <c r="F241" s="108">
        <f>VLOOKUP(A241,[5]Лист1!$A:$E,COLUMN([5]Лист1!$C$4),0)</f>
        <v>0</v>
      </c>
      <c r="G241" s="108">
        <f>VLOOKUP(A241,[5]Лист1!$A:$E,COLUMN([5]Лист1!$D$526),0)</f>
        <v>0</v>
      </c>
      <c r="H241" s="108">
        <f>VLOOKUP(A241,[6]Лист1!$A:$E,COLUMN([6]Лист1!$C$4),0)</f>
        <v>0</v>
      </c>
      <c r="I241" s="108">
        <f>VLOOKUP(A241,[7]Лист1!$A:$E,COLUMN([7]Лист1!$C$4),0)</f>
        <v>0</v>
      </c>
    </row>
    <row r="242" spans="1:9" s="108" customFormat="1">
      <c r="A242" s="130" t="s">
        <v>6918</v>
      </c>
      <c r="B242" s="130"/>
      <c r="C242" s="130"/>
      <c r="D242" s="130"/>
      <c r="E242" s="130"/>
      <c r="F242" s="130"/>
      <c r="G242" s="130"/>
      <c r="H242" s="130"/>
      <c r="I242" s="130"/>
    </row>
    <row r="243" spans="1:9">
      <c r="A243" s="12" t="s">
        <v>6870</v>
      </c>
      <c r="D243" s="108" t="str">
        <f t="shared" si="26"/>
        <v>MMFE-09N8D6-I</v>
      </c>
      <c r="E243" s="109">
        <f>VLOOKUP(A243,[30]Multi!$A:$K,COLUMN([30]Multi!$K$12),0)</f>
        <v>25990</v>
      </c>
      <c r="F243" s="108">
        <f>VLOOKUP(A243,[5]Лист1!$A:$E,COLUMN([5]Лист1!$C$4),0)</f>
        <v>0</v>
      </c>
      <c r="G243" s="108">
        <f>VLOOKUP(A243,[5]Лист1!$A:$E,COLUMN([5]Лист1!$D$526),0)</f>
        <v>0</v>
      </c>
      <c r="H243" s="108">
        <f>VLOOKUP(A243,[6]Лист1!$A:$E,COLUMN([6]Лист1!$C$4),0)</f>
        <v>0</v>
      </c>
      <c r="I243" s="108">
        <f>VLOOKUP(A243,[7]Лист1!$A:$E,COLUMN([7]Лист1!$C$4),0)</f>
        <v>0</v>
      </c>
    </row>
    <row r="244" spans="1:9">
      <c r="A244" s="12" t="s">
        <v>6871</v>
      </c>
      <c r="D244" s="108" t="str">
        <f t="shared" si="26"/>
        <v>MMFE-12N8D6-I</v>
      </c>
      <c r="E244" s="109">
        <f>VLOOKUP(A244,[30]Multi!$A:$K,COLUMN([30]Multi!$K$12),0)</f>
        <v>26990</v>
      </c>
      <c r="F244" s="108">
        <f>VLOOKUP(A244,[5]Лист1!$A:$E,COLUMN([5]Лист1!$C$4),0)</f>
        <v>0</v>
      </c>
      <c r="G244" s="108">
        <f>VLOOKUP(A244,[5]Лист1!$A:$E,COLUMN([5]Лист1!$D$526),0)</f>
        <v>0</v>
      </c>
      <c r="H244" s="108">
        <f>VLOOKUP(A244,[6]Лист1!$A:$E,COLUMN([6]Лист1!$C$4),0)</f>
        <v>0</v>
      </c>
      <c r="I244" s="108">
        <f>VLOOKUP(A244,[7]Лист1!$A:$E,COLUMN([7]Лист1!$C$4),0)</f>
        <v>0</v>
      </c>
    </row>
    <row r="245" spans="1:9">
      <c r="A245" s="12" t="s">
        <v>6872</v>
      </c>
      <c r="D245" s="108" t="str">
        <f t="shared" si="26"/>
        <v>MMFE-18N8D6-I</v>
      </c>
      <c r="E245" s="109">
        <f>VLOOKUP(A245,[30]Multi!$A:$K,COLUMN([30]Multi!$K$12),0)</f>
        <v>37590</v>
      </c>
      <c r="F245" s="108">
        <f>VLOOKUP(A245,[5]Лист1!$A:$E,COLUMN([5]Лист1!$C$4),0)</f>
        <v>0</v>
      </c>
      <c r="G245" s="108">
        <f>VLOOKUP(A245,[5]Лист1!$A:$E,COLUMN([5]Лист1!$D$526),0)</f>
        <v>45</v>
      </c>
      <c r="H245" s="108">
        <f>VLOOKUP(A245,[6]Лист1!$A:$E,COLUMN([6]Лист1!$C$4),0)</f>
        <v>45</v>
      </c>
      <c r="I245" s="108">
        <f>VLOOKUP(A245,[7]Лист1!$A:$E,COLUMN([7]Лист1!$C$4),0)</f>
        <v>0</v>
      </c>
    </row>
    <row r="246" spans="1:9">
      <c r="A246" s="12" t="s">
        <v>6873</v>
      </c>
      <c r="D246" s="108" t="str">
        <f t="shared" si="26"/>
        <v>MMFE-24N8D6-I</v>
      </c>
      <c r="E246" s="109">
        <f>VLOOKUP(A246,[30]Multi!$A:$K,COLUMN([30]Multi!$K$12),0)</f>
        <v>44490</v>
      </c>
      <c r="F246" s="108">
        <f>VLOOKUP(A246,[5]Лист1!$A:$E,COLUMN([5]Лист1!$C$4),0)</f>
        <v>0</v>
      </c>
      <c r="G246" s="108">
        <f>VLOOKUP(A246,[5]Лист1!$A:$E,COLUMN([5]Лист1!$D$526),0)</f>
        <v>0</v>
      </c>
      <c r="H246" s="108">
        <f>VLOOKUP(A246,[6]Лист1!$A:$E,COLUMN([6]Лист1!$C$4),0)</f>
        <v>0</v>
      </c>
      <c r="I246" s="108">
        <f>VLOOKUP(A246,[7]Лист1!$A:$E,COLUMN([7]Лист1!$C$4),0)</f>
        <v>0</v>
      </c>
    </row>
    <row r="247" spans="1:9">
      <c r="A247" s="130" t="s">
        <v>6874</v>
      </c>
      <c r="B247" s="130"/>
      <c r="C247" s="130"/>
      <c r="D247" s="130"/>
      <c r="E247" s="130"/>
      <c r="F247" s="130"/>
      <c r="G247" s="130"/>
      <c r="H247" s="130"/>
      <c r="I247" s="130"/>
    </row>
    <row r="248" spans="1:9">
      <c r="A248" s="12" t="s">
        <v>6875</v>
      </c>
      <c r="D248" s="108" t="str">
        <f t="shared" si="26"/>
        <v>MMES1S-07FRN8G1</v>
      </c>
      <c r="E248" s="109">
        <f>VLOOKUP(A248,[30]Multi!$A:$K,COLUMN([30]Multi!$K$12),0)</f>
        <v>17590</v>
      </c>
      <c r="F248" s="108" t="e">
        <f>VLOOKUP(A248,[5]Лист1!$A:$E,COLUMN([5]Лист1!$C$4),0)</f>
        <v>#N/A</v>
      </c>
      <c r="G248" s="108" t="e">
        <f>VLOOKUP(A248,[5]Лист1!$A:$E,COLUMN([5]Лист1!$D$526),0)</f>
        <v>#N/A</v>
      </c>
      <c r="H248" s="108" t="e">
        <f>VLOOKUP(A248,[6]Лист1!$A:$E,COLUMN([6]Лист1!$C$4),0)</f>
        <v>#N/A</v>
      </c>
      <c r="I248" s="108" t="e">
        <f>VLOOKUP(A248,[7]Лист1!$A:$E,COLUMN([7]Лист1!$C$4),0)</f>
        <v>#N/A</v>
      </c>
    </row>
    <row r="249" spans="1:9">
      <c r="A249" s="12" t="s">
        <v>6876</v>
      </c>
      <c r="D249" s="108" t="str">
        <f t="shared" si="26"/>
        <v>MMES1S-09FRN8G1</v>
      </c>
      <c r="E249" s="109">
        <f>VLOOKUP(A249,[30]Multi!$A:$K,COLUMN([30]Multi!$K$12),0)</f>
        <v>18290</v>
      </c>
      <c r="F249" s="108" t="e">
        <f>VLOOKUP(A249,[5]Лист1!$A:$E,COLUMN([5]Лист1!$C$4),0)</f>
        <v>#N/A</v>
      </c>
      <c r="G249" s="108" t="e">
        <f>VLOOKUP(A249,[5]Лист1!$A:$E,COLUMN([5]Лист1!$D$526),0)</f>
        <v>#N/A</v>
      </c>
      <c r="H249" s="108" t="e">
        <f>VLOOKUP(A249,[6]Лист1!$A:$E,COLUMN([6]Лист1!$C$4),0)</f>
        <v>#N/A</v>
      </c>
      <c r="I249" s="108" t="e">
        <f>VLOOKUP(A249,[7]Лист1!$A:$E,COLUMN([7]Лист1!$C$4),0)</f>
        <v>#N/A</v>
      </c>
    </row>
    <row r="250" spans="1:9">
      <c r="A250" s="12" t="s">
        <v>6877</v>
      </c>
      <c r="D250" s="108" t="str">
        <f t="shared" si="26"/>
        <v>MMES1S-12FRN8G1</v>
      </c>
      <c r="E250" s="109">
        <f>VLOOKUP(A250,[30]Multi!$A:$K,COLUMN([30]Multi!$K$12),0)</f>
        <v>20590</v>
      </c>
      <c r="F250" s="108" t="e">
        <f>VLOOKUP(A250,[5]Лист1!$A:$E,COLUMN([5]Лист1!$C$4),0)</f>
        <v>#N/A</v>
      </c>
      <c r="G250" s="108" t="e">
        <f>VLOOKUP(A250,[5]Лист1!$A:$E,COLUMN([5]Лист1!$D$526),0)</f>
        <v>#N/A</v>
      </c>
      <c r="H250" s="108" t="e">
        <f>VLOOKUP(A250,[6]Лист1!$A:$E,COLUMN([6]Лист1!$C$4),0)</f>
        <v>#N/A</v>
      </c>
      <c r="I250" s="108" t="e">
        <f>VLOOKUP(A250,[7]Лист1!$A:$E,COLUMN([7]Лист1!$C$4),0)</f>
        <v>#N/A</v>
      </c>
    </row>
    <row r="251" spans="1:9">
      <c r="A251" s="12" t="s">
        <v>6878</v>
      </c>
      <c r="D251" s="108" t="str">
        <f t="shared" si="26"/>
        <v>MMES1S-18FRN8G1</v>
      </c>
      <c r="E251" s="109">
        <f>VLOOKUP(A251,[30]Multi!$A:$K,COLUMN([30]Multi!$K$12),0)</f>
        <v>29290</v>
      </c>
      <c r="F251" s="108" t="e">
        <f>VLOOKUP(A251,[5]Лист1!$A:$E,COLUMN([5]Лист1!$C$4),0)</f>
        <v>#N/A</v>
      </c>
      <c r="G251" s="108" t="e">
        <f>VLOOKUP(A251,[5]Лист1!$A:$E,COLUMN([5]Лист1!$D$526),0)</f>
        <v>#N/A</v>
      </c>
      <c r="H251" s="108" t="e">
        <f>VLOOKUP(A251,[6]Лист1!$A:$E,COLUMN([6]Лист1!$C$4),0)</f>
        <v>#N/A</v>
      </c>
      <c r="I251" s="108" t="e">
        <f>VLOOKUP(A251,[7]Лист1!$A:$E,COLUMN([7]Лист1!$C$4),0)</f>
        <v>#N/A</v>
      </c>
    </row>
    <row r="252" spans="1:9">
      <c r="A252" s="130" t="s">
        <v>6879</v>
      </c>
      <c r="B252" s="130"/>
      <c r="C252" s="130"/>
      <c r="D252" s="130"/>
      <c r="E252" s="130"/>
      <c r="F252" s="130"/>
      <c r="G252" s="130"/>
      <c r="H252" s="130"/>
      <c r="I252" s="130"/>
    </row>
    <row r="253" spans="1:9">
      <c r="A253" s="12" t="s">
        <v>6880</v>
      </c>
      <c r="D253" s="108" t="str">
        <f t="shared" si="26"/>
        <v>MMAG4-09N8D0-I</v>
      </c>
      <c r="E253" s="109">
        <f>VLOOKUP(A253,[30]Multi!$A:$K,COLUMN([30]Multi!$K$12),0)</f>
        <v>24990</v>
      </c>
      <c r="F253" s="108">
        <f>VLOOKUP(A253,[5]Лист1!$A:$E,COLUMN([5]Лист1!$C$4),0)</f>
        <v>0</v>
      </c>
      <c r="G253" s="108" t="str">
        <f>VLOOKUP(A253,[5]Лист1!$A:$E,COLUMN([5]Лист1!$D$526),0)</f>
        <v>&gt;50</v>
      </c>
      <c r="H253" s="108">
        <f>VLOOKUP(A253,[6]Лист1!$A:$E,COLUMN([6]Лист1!$C$4),0)</f>
        <v>0</v>
      </c>
      <c r="I253" s="108" t="str">
        <f>VLOOKUP(A253,[7]Лист1!$A:$E,COLUMN([7]Лист1!$C$4),0)</f>
        <v>&gt;50</v>
      </c>
    </row>
    <row r="254" spans="1:9">
      <c r="A254" s="12" t="s">
        <v>6881</v>
      </c>
      <c r="D254" s="108" t="str">
        <f t="shared" si="26"/>
        <v>MMAG4-12N8D0-I</v>
      </c>
      <c r="E254" s="109">
        <f>VLOOKUP(A254,[30]Multi!$A:$K,COLUMN([30]Multi!$K$12),0)</f>
        <v>26990</v>
      </c>
      <c r="F254" s="108">
        <f>VLOOKUP(A254,[5]Лист1!$A:$E,COLUMN([5]Лист1!$C$4),0)</f>
        <v>0</v>
      </c>
      <c r="G254" s="108">
        <f>VLOOKUP(A254,[5]Лист1!$A:$E,COLUMN([5]Лист1!$D$526),0)</f>
        <v>1</v>
      </c>
      <c r="H254" s="108">
        <f>VLOOKUP(A254,[6]Лист1!$A:$E,COLUMN([6]Лист1!$C$4),0)</f>
        <v>0</v>
      </c>
      <c r="I254" s="108">
        <f>VLOOKUP(A254,[7]Лист1!$A:$E,COLUMN([7]Лист1!$C$4),0)</f>
        <v>1</v>
      </c>
    </row>
    <row r="255" spans="1:9">
      <c r="A255" s="12" t="s">
        <v>6882</v>
      </c>
      <c r="D255" s="108" t="str">
        <f t="shared" si="26"/>
        <v>MMAG4-18N8D0-I</v>
      </c>
      <c r="E255" s="109">
        <f>VLOOKUP(A255,[30]Multi!$A:$K,COLUMN([30]Multi!$K$12),0)</f>
        <v>37890</v>
      </c>
      <c r="F255" s="108">
        <f>VLOOKUP(A255,[5]Лист1!$A:$E,COLUMN([5]Лист1!$C$4),0)</f>
        <v>1</v>
      </c>
      <c r="G255" s="108">
        <f>VLOOKUP(A255,[5]Лист1!$A:$E,COLUMN([5]Лист1!$D$526),0)</f>
        <v>28</v>
      </c>
      <c r="H255" s="108">
        <f>VLOOKUP(A255,[6]Лист1!$A:$E,COLUMN([6]Лист1!$C$4),0)</f>
        <v>0</v>
      </c>
      <c r="I255" s="108">
        <f>VLOOKUP(A255,[7]Лист1!$A:$E,COLUMN([7]Лист1!$C$4),0)</f>
        <v>25</v>
      </c>
    </row>
    <row r="256" spans="1:9">
      <c r="A256" s="12" t="s">
        <v>6883</v>
      </c>
      <c r="D256" s="108" t="str">
        <f t="shared" si="26"/>
        <v>MMAG4-24N8D0-I</v>
      </c>
      <c r="E256" s="109">
        <f>VLOOKUP(A256,[30]Multi!$A:$K,COLUMN([30]Multi!$K$12),0)</f>
        <v>46490</v>
      </c>
      <c r="F256" s="108">
        <f>VLOOKUP(A256,[5]Лист1!$A:$E,COLUMN([5]Лист1!$C$4),0)</f>
        <v>0</v>
      </c>
      <c r="G256" s="108">
        <f>VLOOKUP(A256,[5]Лист1!$A:$E,COLUMN([5]Лист1!$D$526),0)</f>
        <v>46</v>
      </c>
      <c r="H256" s="108">
        <f>VLOOKUP(A256,[6]Лист1!$A:$E,COLUMN([6]Лист1!$C$4),0)</f>
        <v>6</v>
      </c>
      <c r="I256" s="108">
        <f>VLOOKUP(A256,[7]Лист1!$A:$E,COLUMN([7]Лист1!$C$4),0)</f>
        <v>28</v>
      </c>
    </row>
    <row r="257" spans="1:9">
      <c r="A257" s="130" t="s">
        <v>6884</v>
      </c>
      <c r="B257" s="130"/>
      <c r="C257" s="130"/>
      <c r="D257" s="130"/>
      <c r="E257" s="130"/>
      <c r="F257" s="130"/>
      <c r="G257" s="130"/>
      <c r="H257" s="130"/>
      <c r="I257" s="130"/>
    </row>
    <row r="258" spans="1:9">
      <c r="A258" s="12" t="s">
        <v>6885</v>
      </c>
      <c r="D258" s="108" t="str">
        <f t="shared" si="26"/>
        <v>MMAG2-09N8D0-I</v>
      </c>
      <c r="E258" s="109">
        <f>VLOOKUP(A258,[30]Multi!$A:$K,COLUMN([30]Multi!$K$12),0)</f>
        <v>18090</v>
      </c>
      <c r="F258" s="108">
        <f>VLOOKUP(A258,[5]Лист1!$A:$E,COLUMN([5]Лист1!$C$4),0)</f>
        <v>0</v>
      </c>
      <c r="G258" s="108" t="str">
        <f>VLOOKUP(A258,[5]Лист1!$A:$E,COLUMN([5]Лист1!$D$526),0)</f>
        <v>&gt;50</v>
      </c>
      <c r="H258" s="108">
        <f>VLOOKUP(A258,[6]Лист1!$A:$E,COLUMN([6]Лист1!$C$4),0)</f>
        <v>19</v>
      </c>
      <c r="I258" s="108" t="str">
        <f>VLOOKUP(A258,[7]Лист1!$A:$E,COLUMN([7]Лист1!$C$4),0)</f>
        <v>&gt;50</v>
      </c>
    </row>
    <row r="259" spans="1:9">
      <c r="A259" s="12" t="s">
        <v>6886</v>
      </c>
      <c r="D259" s="108" t="str">
        <f t="shared" si="26"/>
        <v>MMAG2-12N8D0-I</v>
      </c>
      <c r="E259" s="109">
        <f>VLOOKUP(A259,[30]Multi!$A:$K,COLUMN([30]Multi!$K$12),0)</f>
        <v>20390</v>
      </c>
      <c r="F259" s="108">
        <f>VLOOKUP(A259,[5]Лист1!$A:$E,COLUMN([5]Лист1!$C$4),0)</f>
        <v>0</v>
      </c>
      <c r="G259" s="108" t="str">
        <f>VLOOKUP(A259,[5]Лист1!$A:$E,COLUMN([5]Лист1!$D$526),0)</f>
        <v>&gt;50</v>
      </c>
      <c r="H259" s="108">
        <f>VLOOKUP(A259,[6]Лист1!$A:$E,COLUMN([6]Лист1!$C$4),0)</f>
        <v>0</v>
      </c>
      <c r="I259" s="108" t="str">
        <f>VLOOKUP(A259,[7]Лист1!$A:$E,COLUMN([7]Лист1!$C$4),0)</f>
        <v>&gt;50</v>
      </c>
    </row>
    <row r="260" spans="1:9">
      <c r="A260" s="12" t="s">
        <v>6887</v>
      </c>
      <c r="D260" s="108" t="str">
        <f t="shared" si="26"/>
        <v>MMAG2-18N8D0-I</v>
      </c>
      <c r="E260" s="109">
        <f>VLOOKUP(A260,[30]Multi!$A:$K,COLUMN([30]Multi!$K$12),0)</f>
        <v>28990</v>
      </c>
      <c r="F260" s="108">
        <f>VLOOKUP(A260,[5]Лист1!$A:$E,COLUMN([5]Лист1!$C$4),0)</f>
        <v>0</v>
      </c>
      <c r="G260" s="108" t="str">
        <f>VLOOKUP(A260,[5]Лист1!$A:$E,COLUMN([5]Лист1!$D$526),0)</f>
        <v>&gt;50</v>
      </c>
      <c r="H260" s="108">
        <f>VLOOKUP(A260,[6]Лист1!$A:$E,COLUMN([6]Лист1!$C$4),0)</f>
        <v>32</v>
      </c>
      <c r="I260" s="108">
        <f>VLOOKUP(A260,[7]Лист1!$A:$E,COLUMN([7]Лист1!$C$4),0)</f>
        <v>40</v>
      </c>
    </row>
    <row r="261" spans="1:9">
      <c r="A261" s="12" t="s">
        <v>6888</v>
      </c>
      <c r="D261" s="108" t="str">
        <f t="shared" si="26"/>
        <v>MMAG2-24N8D0-I</v>
      </c>
      <c r="E261" s="109">
        <f>VLOOKUP(A261,[30]Multi!$A:$K,COLUMN([30]Multi!$K$12),0)</f>
        <v>40190</v>
      </c>
      <c r="F261" s="108">
        <f>VLOOKUP(A261,[5]Лист1!$A:$E,COLUMN([5]Лист1!$C$4),0)</f>
        <v>2</v>
      </c>
      <c r="G261" s="108" t="str">
        <f>VLOOKUP(A261,[5]Лист1!$A:$E,COLUMN([5]Лист1!$D$526),0)</f>
        <v>&gt;50</v>
      </c>
      <c r="H261" s="108">
        <f>VLOOKUP(A261,[6]Лист1!$A:$E,COLUMN([6]Лист1!$C$4),0)</f>
        <v>11</v>
      </c>
      <c r="I261" s="108">
        <f>VLOOKUP(A261,[7]Лист1!$A:$E,COLUMN([7]Лист1!$C$4),0)</f>
        <v>0</v>
      </c>
    </row>
    <row r="262" spans="1:9">
      <c r="A262" s="130" t="s">
        <v>6889</v>
      </c>
      <c r="B262" s="130"/>
      <c r="C262" s="130"/>
      <c r="D262" s="130"/>
      <c r="E262" s="130"/>
      <c r="F262" s="130"/>
      <c r="G262" s="130"/>
      <c r="H262" s="130"/>
      <c r="I262" s="130"/>
    </row>
    <row r="263" spans="1:9">
      <c r="A263" s="12" t="s">
        <v>6890</v>
      </c>
      <c r="D263" s="108" t="str">
        <f t="shared" si="26"/>
        <v>MMCBU1-09FRN8G1</v>
      </c>
      <c r="E263" s="109">
        <f>VLOOKUP(A263,[30]Multi!$A:$K,COLUMN([30]Multi!$K$12),0)</f>
        <v>83380</v>
      </c>
      <c r="F263" s="108" t="e">
        <f>VLOOKUP(A263,[5]Лист1!$A:$E,COLUMN([5]Лист1!$C$4),0)</f>
        <v>#N/A</v>
      </c>
      <c r="G263" s="108" t="e">
        <f>VLOOKUP(A263,[5]Лист1!$A:$E,COLUMN([5]Лист1!$D$526),0)</f>
        <v>#N/A</v>
      </c>
      <c r="H263" s="108" t="e">
        <f>VLOOKUP(A263,[6]Лист1!$A:$E,COLUMN([6]Лист1!$C$4),0)</f>
        <v>#N/A</v>
      </c>
      <c r="I263" s="108" t="e">
        <f>VLOOKUP(A263,[7]Лист1!$A:$E,COLUMN([7]Лист1!$C$4),0)</f>
        <v>#N/A</v>
      </c>
    </row>
    <row r="264" spans="1:9">
      <c r="A264" s="12" t="s">
        <v>6891</v>
      </c>
      <c r="D264" s="108" t="str">
        <f t="shared" si="26"/>
        <v>MMCBU1-12FRN8G1</v>
      </c>
      <c r="E264" s="109">
        <f>VLOOKUP(A264,[30]Multi!$A:$K,COLUMN([30]Multi!$K$12),0)</f>
        <v>85380</v>
      </c>
      <c r="F264" s="108" t="e">
        <f>VLOOKUP(A264,[5]Лист1!$A:$E,COLUMN([5]Лист1!$C$4),0)</f>
        <v>#N/A</v>
      </c>
      <c r="G264" s="108" t="e">
        <f>VLOOKUP(A264,[5]Лист1!$A:$E,COLUMN([5]Лист1!$D$526),0)</f>
        <v>#N/A</v>
      </c>
      <c r="H264" s="108" t="e">
        <f>VLOOKUP(A264,[6]Лист1!$A:$E,COLUMN([6]Лист1!$C$4),0)</f>
        <v>#N/A</v>
      </c>
      <c r="I264" s="108" t="e">
        <f>VLOOKUP(A264,[7]Лист1!$A:$E,COLUMN([7]Лист1!$C$4),0)</f>
        <v>#N/A</v>
      </c>
    </row>
    <row r="265" spans="1:9">
      <c r="A265" s="12" t="s">
        <v>6892</v>
      </c>
      <c r="D265" s="108" t="str">
        <f t="shared" si="26"/>
        <v>MMCBU1-18FRN8G1</v>
      </c>
      <c r="E265" s="109">
        <f>VLOOKUP(A265,[30]Multi!$A:$K,COLUMN([30]Multi!$K$12),0)</f>
        <v>93580</v>
      </c>
      <c r="F265" s="108" t="e">
        <f>VLOOKUP(A265,[5]Лист1!$A:$E,COLUMN([5]Лист1!$C$4),0)</f>
        <v>#N/A</v>
      </c>
      <c r="G265" s="108" t="e">
        <f>VLOOKUP(A265,[5]Лист1!$A:$E,COLUMN([5]Лист1!$D$526),0)</f>
        <v>#N/A</v>
      </c>
      <c r="H265" s="108" t="e">
        <f>VLOOKUP(A265,[6]Лист1!$A:$E,COLUMN([6]Лист1!$C$4),0)</f>
        <v>#N/A</v>
      </c>
      <c r="I265" s="108" t="e">
        <f>VLOOKUP(A265,[7]Лист1!$A:$E,COLUMN([7]Лист1!$C$4),0)</f>
        <v>#N/A</v>
      </c>
    </row>
    <row r="266" spans="1:9">
      <c r="A266" s="130" t="s">
        <v>6893</v>
      </c>
      <c r="B266" s="130"/>
      <c r="C266" s="130"/>
      <c r="D266" s="130"/>
      <c r="E266" s="130"/>
      <c r="F266" s="130"/>
      <c r="G266" s="130"/>
      <c r="H266" s="130"/>
      <c r="I266" s="130"/>
    </row>
    <row r="267" spans="1:9">
      <c r="A267" s="12" t="s">
        <v>6894</v>
      </c>
      <c r="B267" s="12" t="s">
        <v>6919</v>
      </c>
      <c r="D267" s="108" t="str">
        <f>_xlfn.CONCAT(A267," / ",B267)</f>
        <v>MCA3I-07NXD0 / T-MBQ4-03E</v>
      </c>
      <c r="E267" s="109">
        <f>VLOOKUP(A267,[30]Multi!$A:$K,COLUMN([30]Multi!$K$12),0)</f>
        <v>38780</v>
      </c>
      <c r="F267" s="108">
        <f>VLOOKUP(A267,[5]Лист1!$A:$E,COLUMN([5]Лист1!$C$4),0)</f>
        <v>1</v>
      </c>
      <c r="G267" s="108">
        <f>VLOOKUP(A267,[5]Лист1!$A:$E,COLUMN([5]Лист1!$D$526),0)</f>
        <v>21</v>
      </c>
      <c r="H267" s="108">
        <f>VLOOKUP(A267,[6]Лист1!$A:$E,COLUMN([6]Лист1!$C$4),0)</f>
        <v>13</v>
      </c>
      <c r="I267" s="108">
        <f>VLOOKUP(A267,[7]Лист1!$A:$E,COLUMN([7]Лист1!$C$4),0)</f>
        <v>0</v>
      </c>
    </row>
    <row r="268" spans="1:9">
      <c r="A268" s="12" t="s">
        <v>6895</v>
      </c>
      <c r="B268" s="12" t="s">
        <v>6919</v>
      </c>
      <c r="D268" s="108" t="str">
        <f t="shared" ref="D268:D274" si="27">_xlfn.CONCAT(A268," / ",B268)</f>
        <v>MCA3I-09NXD0 / T-MBQ4-03E</v>
      </c>
      <c r="E268" s="109">
        <f>VLOOKUP(A268,[30]Multi!$A:$K,COLUMN([30]Multi!$K$12),0)</f>
        <v>41180</v>
      </c>
      <c r="F268" s="108">
        <f>VLOOKUP(A268,[5]Лист1!$A:$E,COLUMN([5]Лист1!$C$4),0)</f>
        <v>2</v>
      </c>
      <c r="G268" s="108">
        <f>VLOOKUP(A268,[5]Лист1!$A:$E,COLUMN([5]Лист1!$D$526),0)</f>
        <v>14</v>
      </c>
      <c r="H268" s="108">
        <f>VLOOKUP(A268,[6]Лист1!$A:$E,COLUMN([6]Лист1!$C$4),0)</f>
        <v>5</v>
      </c>
      <c r="I268" s="108">
        <f>VLOOKUP(A268,[7]Лист1!$A:$E,COLUMN([7]Лист1!$C$4),0)</f>
        <v>0</v>
      </c>
    </row>
    <row r="269" spans="1:9">
      <c r="A269" s="12" t="s">
        <v>6896</v>
      </c>
      <c r="B269" s="12" t="s">
        <v>6919</v>
      </c>
      <c r="D269" s="108" t="str">
        <f t="shared" si="27"/>
        <v>MCA3U-12HRFNX(GA) / T-MBQ4-03E</v>
      </c>
      <c r="E269" s="109">
        <f>VLOOKUP(A269,[30]Multi!$A:$K,COLUMN([30]Multi!$K$12),0)</f>
        <v>44780</v>
      </c>
      <c r="F269" s="108">
        <f>VLOOKUP(A269,[5]Лист1!$A:$E,COLUMN([5]Лист1!$C$4),0)</f>
        <v>0</v>
      </c>
      <c r="G269" s="108">
        <f>VLOOKUP(A269,[5]Лист1!$A:$E,COLUMN([5]Лист1!$D$526),0)</f>
        <v>5</v>
      </c>
      <c r="H269" s="108">
        <f>VLOOKUP(A269,[6]Лист1!$A:$E,COLUMN([6]Лист1!$C$4),0)</f>
        <v>0</v>
      </c>
      <c r="I269" s="108">
        <f>VLOOKUP(A269,[7]Лист1!$A:$E,COLUMN([7]Лист1!$C$4),0)</f>
        <v>0</v>
      </c>
    </row>
    <row r="270" spans="1:9">
      <c r="A270" s="12" t="s">
        <v>6897</v>
      </c>
      <c r="B270" s="12" t="s">
        <v>6919</v>
      </c>
      <c r="D270" s="108" t="str">
        <f t="shared" si="27"/>
        <v>MCA3U-18HRFNX(GA) / T-MBQ4-03E</v>
      </c>
      <c r="E270" s="109">
        <f>VLOOKUP(A270,[30]Multi!$A:$K,COLUMN([30]Multi!$K$12),0)</f>
        <v>45980</v>
      </c>
      <c r="F270" s="108">
        <f>VLOOKUP(A270,[5]Лист1!$A:$E,COLUMN([5]Лист1!$C$4),0)</f>
        <v>0</v>
      </c>
      <c r="G270" s="108">
        <f>VLOOKUP(A270,[5]Лист1!$A:$E,COLUMN([5]Лист1!$D$526),0)</f>
        <v>0</v>
      </c>
      <c r="H270" s="108">
        <f>VLOOKUP(A270,[6]Лист1!$A:$E,COLUMN([6]Лист1!$C$4),0)</f>
        <v>0</v>
      </c>
      <c r="I270" s="108">
        <f>VLOOKUP(A270,[7]Лист1!$A:$E,COLUMN([7]Лист1!$C$4),0)</f>
        <v>0</v>
      </c>
    </row>
    <row r="271" spans="1:9">
      <c r="A271" s="12" t="s">
        <v>6898</v>
      </c>
      <c r="B271" s="12" t="s">
        <v>6920</v>
      </c>
      <c r="D271" s="108" t="str">
        <f t="shared" si="27"/>
        <v>MMCA4U-07HRFNX-Q(GA) / T-MBQ4-03A</v>
      </c>
      <c r="E271" s="109">
        <f>VLOOKUP(A271,[30]Multi!$A:$K,COLUMN([30]Multi!$K$12),0)</f>
        <v>39780</v>
      </c>
      <c r="F271" s="108">
        <f>VLOOKUP(A271,[5]Лист1!$A:$E,COLUMN([5]Лист1!$C$4),0)</f>
        <v>1</v>
      </c>
      <c r="G271" s="108">
        <f>VLOOKUP(A271,[5]Лист1!$A:$E,COLUMN([5]Лист1!$D$526),0)</f>
        <v>18</v>
      </c>
      <c r="H271" s="108">
        <f>VLOOKUP(A271,[6]Лист1!$A:$E,COLUMN([6]Лист1!$C$4),0)</f>
        <v>0</v>
      </c>
      <c r="I271" s="108">
        <f>VLOOKUP(A271,[7]Лист1!$A:$E,COLUMN([7]Лист1!$C$4),0)</f>
        <v>0</v>
      </c>
    </row>
    <row r="272" spans="1:9">
      <c r="A272" s="12" t="s">
        <v>6899</v>
      </c>
      <c r="B272" s="12" t="s">
        <v>6920</v>
      </c>
      <c r="D272" s="108" t="str">
        <f t="shared" si="27"/>
        <v>MMCA4U-09HRFNX-Q(GA) / T-MBQ4-03A</v>
      </c>
      <c r="E272" s="109">
        <f>VLOOKUP(A272,[30]Multi!$A:$K,COLUMN([30]Multi!$K$12),0)</f>
        <v>42280</v>
      </c>
      <c r="F272" s="108">
        <f>VLOOKUP(A272,[5]Лист1!$A:$E,COLUMN([5]Лист1!$C$4),0)</f>
        <v>1</v>
      </c>
      <c r="G272" s="108">
        <f>VLOOKUP(A272,[5]Лист1!$A:$E,COLUMN([5]Лист1!$D$526),0)</f>
        <v>35</v>
      </c>
      <c r="H272" s="108">
        <f>VLOOKUP(A272,[6]Лист1!$A:$E,COLUMN([6]Лист1!$C$4),0)</f>
        <v>0</v>
      </c>
      <c r="I272" s="108">
        <f>VLOOKUP(A272,[7]Лист1!$A:$E,COLUMN([7]Лист1!$C$4),0)</f>
        <v>0</v>
      </c>
    </row>
    <row r="273" spans="1:9">
      <c r="A273" s="12" t="s">
        <v>6900</v>
      </c>
      <c r="B273" s="12" t="s">
        <v>6920</v>
      </c>
      <c r="D273" s="108" t="str">
        <f t="shared" si="27"/>
        <v>MMCA4U-12HRFNX-Q(GA) / T-MBQ4-03A</v>
      </c>
      <c r="E273" s="109">
        <f>VLOOKUP(A273,[30]Multi!$A:$K,COLUMN([30]Multi!$K$12),0)</f>
        <v>45980</v>
      </c>
      <c r="F273" s="108">
        <f>VLOOKUP(A273,[5]Лист1!$A:$E,COLUMN([5]Лист1!$C$4),0)</f>
        <v>0</v>
      </c>
      <c r="G273" s="108">
        <f>VLOOKUP(A273,[5]Лист1!$A:$E,COLUMN([5]Лист1!$D$526),0)</f>
        <v>33</v>
      </c>
      <c r="H273" s="108">
        <f>VLOOKUP(A273,[6]Лист1!$A:$E,COLUMN([6]Лист1!$C$4),0)</f>
        <v>0</v>
      </c>
      <c r="I273" s="108">
        <f>VLOOKUP(A273,[7]Лист1!$A:$E,COLUMN([7]Лист1!$C$4),0)</f>
        <v>0</v>
      </c>
    </row>
    <row r="274" spans="1:9">
      <c r="A274" s="12" t="s">
        <v>6901</v>
      </c>
      <c r="B274" s="12" t="s">
        <v>6920</v>
      </c>
      <c r="D274" s="108" t="str">
        <f t="shared" si="27"/>
        <v>MMCA4U-18HRFNX-Q(GA) / T-MBQ4-03A</v>
      </c>
      <c r="E274" s="109">
        <f>VLOOKUP(A274,[30]Multi!$A:$K,COLUMN([30]Multi!$K$12),0)</f>
        <v>47180</v>
      </c>
      <c r="F274" s="108">
        <f>VLOOKUP(A274,[5]Лист1!$A:$E,COLUMN([5]Лист1!$C$4),0)</f>
        <v>0</v>
      </c>
      <c r="G274" s="108">
        <f>VLOOKUP(A274,[5]Лист1!$A:$E,COLUMN([5]Лист1!$D$526),0)</f>
        <v>0</v>
      </c>
      <c r="H274" s="108">
        <f>VLOOKUP(A274,[6]Лист1!$A:$E,COLUMN([6]Лист1!$C$4),0)</f>
        <v>0</v>
      </c>
      <c r="I274" s="108">
        <f>VLOOKUP(A274,[7]Лист1!$A:$E,COLUMN([7]Лист1!$C$4),0)</f>
        <v>0</v>
      </c>
    </row>
    <row r="275" spans="1:9">
      <c r="A275" s="130" t="s">
        <v>6921</v>
      </c>
      <c r="B275" s="130"/>
      <c r="C275" s="130"/>
      <c r="D275" s="130"/>
      <c r="E275" s="130"/>
      <c r="F275" s="130"/>
      <c r="G275" s="130"/>
      <c r="H275" s="130"/>
      <c r="I275" s="130"/>
    </row>
    <row r="276" spans="1:9">
      <c r="A276" s="12" t="s">
        <v>6902</v>
      </c>
      <c r="D276" s="108" t="str">
        <f t="shared" ref="D276:D290" si="28">A276</f>
        <v>MMLJ1-07FWN8G1</v>
      </c>
      <c r="E276" s="109">
        <f>VLOOKUP(A276,[30]Multi!$A:$K,COLUMN([30]Multi!$K$12),0)</f>
        <v>46790</v>
      </c>
      <c r="F276" s="108" t="e">
        <f>VLOOKUP(A276,[5]Лист1!$A:$E,COLUMN([5]Лист1!$C$4),0)</f>
        <v>#N/A</v>
      </c>
      <c r="G276" s="108" t="e">
        <f>VLOOKUP(A276,[5]Лист1!$A:$E,COLUMN([5]Лист1!$D$526),0)</f>
        <v>#N/A</v>
      </c>
      <c r="H276" s="108" t="e">
        <f>VLOOKUP(A276,[6]Лист1!$A:$E,COLUMN([6]Лист1!$C$4),0)</f>
        <v>#N/A</v>
      </c>
      <c r="I276" s="108" t="e">
        <f>VLOOKUP(A276,[7]Лист1!$A:$E,COLUMN([7]Лист1!$C$4),0)</f>
        <v>#N/A</v>
      </c>
    </row>
    <row r="277" spans="1:9">
      <c r="A277" s="12" t="s">
        <v>6903</v>
      </c>
      <c r="D277" s="108" t="str">
        <f t="shared" si="28"/>
        <v>MMLJ1-09FWN8G1</v>
      </c>
      <c r="E277" s="109">
        <f>VLOOKUP(A277,[30]Multi!$A:$K,COLUMN([30]Multi!$K$12),0)</f>
        <v>46890</v>
      </c>
      <c r="F277" s="108" t="e">
        <f>VLOOKUP(A277,[5]Лист1!$A:$E,COLUMN([5]Лист1!$C$4),0)</f>
        <v>#N/A</v>
      </c>
      <c r="G277" s="108" t="e">
        <f>VLOOKUP(A277,[5]Лист1!$A:$E,COLUMN([5]Лист1!$D$526),0)</f>
        <v>#N/A</v>
      </c>
      <c r="H277" s="108" t="e">
        <f>VLOOKUP(A277,[6]Лист1!$A:$E,COLUMN([6]Лист1!$C$4),0)</f>
        <v>#N/A</v>
      </c>
      <c r="I277" s="108" t="e">
        <f>VLOOKUP(A277,[7]Лист1!$A:$E,COLUMN([7]Лист1!$C$4),0)</f>
        <v>#N/A</v>
      </c>
    </row>
    <row r="278" spans="1:9">
      <c r="A278" s="12" t="s">
        <v>6904</v>
      </c>
      <c r="D278" s="108" t="str">
        <f t="shared" si="28"/>
        <v>MMTJ1-12FWN8G1</v>
      </c>
      <c r="E278" s="109">
        <f>VLOOKUP(A278,[30]Multi!$A:$K,COLUMN([30]Multi!$K$12),0)</f>
        <v>47990</v>
      </c>
      <c r="F278" s="108" t="e">
        <f>VLOOKUP(A278,[5]Лист1!$A:$E,COLUMN([5]Лист1!$C$4),0)</f>
        <v>#N/A</v>
      </c>
      <c r="G278" s="108" t="e">
        <f>VLOOKUP(A278,[5]Лист1!$A:$E,COLUMN([5]Лист1!$D$526),0)</f>
        <v>#N/A</v>
      </c>
      <c r="H278" s="108" t="e">
        <f>VLOOKUP(A278,[6]Лист1!$A:$E,COLUMN([6]Лист1!$C$4),0)</f>
        <v>#N/A</v>
      </c>
      <c r="I278" s="108" t="e">
        <f>VLOOKUP(A278,[7]Лист1!$A:$E,COLUMN([7]Лист1!$C$4),0)</f>
        <v>#N/A</v>
      </c>
    </row>
    <row r="279" spans="1:9">
      <c r="A279" s="12" t="s">
        <v>6905</v>
      </c>
      <c r="D279" s="108" t="str">
        <f t="shared" si="28"/>
        <v>MMTJ1-18FWN8G1</v>
      </c>
      <c r="E279" s="109">
        <f>VLOOKUP(A279,[30]Multi!$A:$K,COLUMN([30]Multi!$K$12),0)</f>
        <v>54890</v>
      </c>
      <c r="F279" s="108" t="e">
        <f>VLOOKUP(A279,[5]Лист1!$A:$E,COLUMN([5]Лист1!$C$4),0)</f>
        <v>#N/A</v>
      </c>
      <c r="G279" s="108" t="e">
        <f>VLOOKUP(A279,[5]Лист1!$A:$E,COLUMN([5]Лист1!$D$526),0)</f>
        <v>#N/A</v>
      </c>
      <c r="H279" s="108" t="e">
        <f>VLOOKUP(A279,[6]Лист1!$A:$E,COLUMN([6]Лист1!$C$4),0)</f>
        <v>#N/A</v>
      </c>
      <c r="I279" s="108" t="e">
        <f>VLOOKUP(A279,[7]Лист1!$A:$E,COLUMN([7]Лист1!$C$4),0)</f>
        <v>#N/A</v>
      </c>
    </row>
    <row r="280" spans="1:9">
      <c r="A280" s="12" t="s">
        <v>6906</v>
      </c>
      <c r="D280" s="108" t="str">
        <f t="shared" si="28"/>
        <v>MTIU-07W1NXD0P</v>
      </c>
      <c r="E280" s="109">
        <f>VLOOKUP(A280,[30]Multi!$A:$K,COLUMN([30]Multi!$K$12),0)</f>
        <v>44490</v>
      </c>
      <c r="F280" s="108">
        <f>VLOOKUP(A280,[5]Лист1!$A:$E,COLUMN([5]Лист1!$C$4),0)</f>
        <v>0</v>
      </c>
      <c r="G280" s="108" t="str">
        <f>VLOOKUP(A280,[5]Лист1!$A:$E,COLUMN([5]Лист1!$D$526),0)</f>
        <v>&gt;50</v>
      </c>
      <c r="H280" s="108">
        <f>VLOOKUP(A280,[6]Лист1!$A:$E,COLUMN([6]Лист1!$C$4),0)</f>
        <v>0</v>
      </c>
      <c r="I280" s="108">
        <f>VLOOKUP(A280,[7]Лист1!$A:$E,COLUMN([7]Лист1!$C$4),0)</f>
        <v>0</v>
      </c>
    </row>
    <row r="281" spans="1:9">
      <c r="A281" s="12" t="s">
        <v>6907</v>
      </c>
      <c r="D281" s="108" t="str">
        <f t="shared" si="28"/>
        <v>MTIU-09W1NXD0P</v>
      </c>
      <c r="E281" s="109">
        <f>VLOOKUP(A281,[30]Multi!$A:$K,COLUMN([30]Multi!$K$12),0)</f>
        <v>44690</v>
      </c>
      <c r="F281" s="108">
        <f>VLOOKUP(A281,[5]Лист1!$A:$E,COLUMN([5]Лист1!$C$4),0)</f>
        <v>0</v>
      </c>
      <c r="G281" s="108" t="str">
        <f>VLOOKUP(A281,[5]Лист1!$A:$E,COLUMN([5]Лист1!$D$526),0)</f>
        <v>&gt;50</v>
      </c>
      <c r="H281" s="108">
        <f>VLOOKUP(A281,[6]Лист1!$A:$E,COLUMN([6]Лист1!$C$4),0)</f>
        <v>12</v>
      </c>
      <c r="I281" s="108">
        <f>VLOOKUP(A281,[7]Лист1!$A:$E,COLUMN([7]Лист1!$C$4),0)</f>
        <v>0</v>
      </c>
    </row>
    <row r="282" spans="1:9">
      <c r="A282" s="12" t="s">
        <v>6908</v>
      </c>
      <c r="D282" s="108" t="str">
        <f t="shared" si="28"/>
        <v>MTIU-12HW1FNXP(GA)</v>
      </c>
      <c r="E282" s="109">
        <f>VLOOKUP(A282,[30]Multi!$A:$K,COLUMN([30]Multi!$K$12),0)</f>
        <v>47490</v>
      </c>
      <c r="F282" s="108">
        <f>VLOOKUP(A282,[5]Лист1!$A:$E,COLUMN([5]Лист1!$C$4),0)</f>
        <v>0</v>
      </c>
      <c r="G282" s="108" t="str">
        <f>VLOOKUP(A282,[5]Лист1!$A:$E,COLUMN([5]Лист1!$D$526),0)</f>
        <v>&gt;50</v>
      </c>
      <c r="H282" s="108">
        <f>VLOOKUP(A282,[6]Лист1!$A:$E,COLUMN([6]Лист1!$C$4),0)</f>
        <v>0</v>
      </c>
      <c r="I282" s="108">
        <f>VLOOKUP(A282,[7]Лист1!$A:$E,COLUMN([7]Лист1!$C$4),0)</f>
        <v>0</v>
      </c>
    </row>
    <row r="283" spans="1:9">
      <c r="A283" s="12" t="s">
        <v>6909</v>
      </c>
      <c r="D283" s="108" t="str">
        <f t="shared" si="28"/>
        <v>MTIU-18HW1FNXP(GA)</v>
      </c>
      <c r="E283" s="109">
        <f>VLOOKUP(A283,[30]Multi!$A:$K,COLUMN([30]Multi!$K$12),0)</f>
        <v>52890</v>
      </c>
      <c r="F283" s="108">
        <f>VLOOKUP(A283,[5]Лист1!$A:$E,COLUMN([5]Лист1!$C$4),0)</f>
        <v>0</v>
      </c>
      <c r="G283" s="108" t="str">
        <f>VLOOKUP(A283,[5]Лист1!$A:$E,COLUMN([5]Лист1!$D$526),0)</f>
        <v>&gt;50</v>
      </c>
      <c r="H283" s="108">
        <f>VLOOKUP(A283,[6]Лист1!$A:$E,COLUMN([6]Лист1!$C$4),0)</f>
        <v>0</v>
      </c>
      <c r="I283" s="108">
        <f>VLOOKUP(A283,[7]Лист1!$A:$E,COLUMN([7]Лист1!$C$4),0)</f>
        <v>0</v>
      </c>
    </row>
    <row r="284" spans="1:9">
      <c r="A284" s="130" t="s">
        <v>6910</v>
      </c>
      <c r="B284" s="130"/>
      <c r="C284" s="130"/>
      <c r="D284" s="130"/>
      <c r="E284" s="130"/>
      <c r="F284" s="130"/>
      <c r="G284" s="130"/>
      <c r="H284" s="130"/>
      <c r="I284" s="130"/>
    </row>
    <row r="285" spans="1:9">
      <c r="A285" s="12" t="s">
        <v>6911</v>
      </c>
      <c r="D285" s="108" t="str">
        <f t="shared" si="28"/>
        <v>MMFA2U-12HRFNX-Q(GA)</v>
      </c>
      <c r="E285" s="109">
        <f>VLOOKUP(A285,[30]Multi!$A:$K,COLUMN([30]Multi!$K$12),0)</f>
        <v>40190</v>
      </c>
      <c r="F285" s="108">
        <f>VLOOKUP(A285,[5]Лист1!$A:$E,COLUMN([5]Лист1!$C$4),0)</f>
        <v>0</v>
      </c>
      <c r="G285" s="108">
        <f>VLOOKUP(A285,[5]Лист1!$A:$E,COLUMN([5]Лист1!$D$526),0)</f>
        <v>0</v>
      </c>
      <c r="H285" s="108">
        <f>VLOOKUP(A285,[6]Лист1!$A:$E,COLUMN([6]Лист1!$C$4),0)</f>
        <v>0</v>
      </c>
      <c r="I285" s="108">
        <f>VLOOKUP(A285,[7]Лист1!$A:$E,COLUMN([7]Лист1!$C$4),0)</f>
        <v>0</v>
      </c>
    </row>
    <row r="286" spans="1:9">
      <c r="A286" s="12" t="s">
        <v>6912</v>
      </c>
      <c r="D286" s="108" t="str">
        <f t="shared" si="28"/>
        <v>MMFA2U-17HRFNX-Q(GA)</v>
      </c>
      <c r="E286" s="109">
        <f>VLOOKUP(A286,[30]Multi!$A:$K,COLUMN([30]Multi!$K$12),0)</f>
        <v>41490</v>
      </c>
      <c r="F286" s="108">
        <f>VLOOKUP(A286,[5]Лист1!$A:$E,COLUMN([5]Лист1!$C$4),0)</f>
        <v>0</v>
      </c>
      <c r="G286" s="108">
        <f>VLOOKUP(A286,[5]Лист1!$A:$E,COLUMN([5]Лист1!$D$526),0)</f>
        <v>0</v>
      </c>
      <c r="H286" s="108">
        <f>VLOOKUP(A286,[6]Лист1!$A:$E,COLUMN([6]Лист1!$C$4),0)</f>
        <v>0</v>
      </c>
      <c r="I286" s="108">
        <f>VLOOKUP(A286,[7]Лист1!$A:$E,COLUMN([7]Лист1!$C$4),0)</f>
        <v>0</v>
      </c>
    </row>
    <row r="287" spans="1:9">
      <c r="A287" s="130" t="s">
        <v>6922</v>
      </c>
      <c r="B287" s="130"/>
      <c r="C287" s="130"/>
      <c r="D287" s="130"/>
      <c r="E287" s="130"/>
      <c r="F287" s="130"/>
      <c r="G287" s="130"/>
      <c r="H287" s="130"/>
      <c r="I287" s="130"/>
    </row>
    <row r="288" spans="1:9">
      <c r="A288" s="12" t="s">
        <v>6913</v>
      </c>
      <c r="D288" s="108" t="str">
        <f t="shared" si="28"/>
        <v>Wi-Fi-контроллер DAICHI CTRL-AC-LF-CN-3</v>
      </c>
      <c r="E288" s="109" t="e">
        <f>VLOOKUP(A288,[30]Multi!$A:$K,COLUMN([30]Multi!$K$12),0)</f>
        <v>#N/A</v>
      </c>
      <c r="F288" s="108" t="e">
        <f>VLOOKUP(A288,[5]Лист1!$A:$E,COLUMN([5]Лист1!$C$4),0)</f>
        <v>#N/A</v>
      </c>
      <c r="G288" s="108" t="e">
        <f>VLOOKUP(A288,[5]Лист1!$A:$E,COLUMN([5]Лист1!$D$526),0)</f>
        <v>#N/A</v>
      </c>
      <c r="H288" s="108" t="e">
        <f>VLOOKUP(A288,[6]Лист1!$A:$E,COLUMN([6]Лист1!$C$4),0)</f>
        <v>#N/A</v>
      </c>
      <c r="I288" s="108" t="e">
        <f>VLOOKUP(A288,[7]Лист1!$A:$E,COLUMN([7]Лист1!$C$4),0)</f>
        <v>#N/A</v>
      </c>
    </row>
    <row r="289" spans="1:9">
      <c r="A289" s="12" t="s">
        <v>6914</v>
      </c>
      <c r="D289" s="108" t="str">
        <f t="shared" si="28"/>
        <v>Wi-Fi-контроллер DAICHI CTRL-AC-S-31</v>
      </c>
      <c r="E289" s="109" t="e">
        <f>VLOOKUP(A289,[30]Multi!$A:$K,COLUMN([30]Multi!$K$12),0)</f>
        <v>#N/A</v>
      </c>
      <c r="F289" s="108" t="e">
        <f>VLOOKUP(A289,[5]Лист1!$A:$E,COLUMN([5]Лист1!$C$4),0)</f>
        <v>#N/A</v>
      </c>
      <c r="G289" s="108" t="e">
        <f>VLOOKUP(A289,[5]Лист1!$A:$E,COLUMN([5]Лист1!$D$526),0)</f>
        <v>#N/A</v>
      </c>
      <c r="H289" s="108" t="e">
        <f>VLOOKUP(A289,[6]Лист1!$A:$E,COLUMN([6]Лист1!$C$4),0)</f>
        <v>#N/A</v>
      </c>
      <c r="I289" s="108" t="e">
        <f>VLOOKUP(A289,[7]Лист1!$A:$E,COLUMN([7]Лист1!$C$4),0)</f>
        <v>#N/A</v>
      </c>
    </row>
    <row r="290" spans="1:9">
      <c r="A290" s="12" t="s">
        <v>6915</v>
      </c>
      <c r="D290" s="108" t="str">
        <f t="shared" si="28"/>
        <v>Wi-Fi-контроллер DAICHI CTRL-AC-S-32</v>
      </c>
      <c r="E290" s="109" t="e">
        <f>VLOOKUP(A290,[30]Multi!$A:$K,COLUMN([30]Multi!$K$12),0)</f>
        <v>#N/A</v>
      </c>
      <c r="F290" s="108" t="e">
        <f>VLOOKUP(A290,[5]Лист1!$A:$E,COLUMN([5]Лист1!$C$4),0)</f>
        <v>#N/A</v>
      </c>
      <c r="G290" s="108" t="e">
        <f>VLOOKUP(A290,[5]Лист1!$A:$E,COLUMN([5]Лист1!$D$526),0)</f>
        <v>#N/A</v>
      </c>
      <c r="H290" s="108" t="e">
        <f>VLOOKUP(A290,[6]Лист1!$A:$E,COLUMN([6]Лист1!$C$4),0)</f>
        <v>#N/A</v>
      </c>
      <c r="I290" s="108" t="e">
        <f>VLOOKUP(A290,[7]Лист1!$A:$E,COLUMN([7]Лист1!$C$4),0)</f>
        <v>#N/A</v>
      </c>
    </row>
  </sheetData>
  <mergeCells count="237">
    <mergeCell ref="A128:G128"/>
    <mergeCell ref="A139:G139"/>
    <mergeCell ref="A150:G150"/>
    <mergeCell ref="A161:G161"/>
    <mergeCell ref="A172:G172"/>
    <mergeCell ref="A183:G183"/>
    <mergeCell ref="E190:E191"/>
    <mergeCell ref="E188:E189"/>
    <mergeCell ref="E177:E178"/>
    <mergeCell ref="E181:E182"/>
    <mergeCell ref="E170:E171"/>
    <mergeCell ref="E184:E185"/>
    <mergeCell ref="E186:E187"/>
    <mergeCell ref="D210:D211"/>
    <mergeCell ref="D212:D213"/>
    <mergeCell ref="E201:E202"/>
    <mergeCell ref="E203:E204"/>
    <mergeCell ref="E199:E200"/>
    <mergeCell ref="E206:E207"/>
    <mergeCell ref="E208:E209"/>
    <mergeCell ref="E210:E211"/>
    <mergeCell ref="E212:E213"/>
    <mergeCell ref="E217:E218"/>
    <mergeCell ref="E219:E220"/>
    <mergeCell ref="E214:E215"/>
    <mergeCell ref="E221:E222"/>
    <mergeCell ref="A216:G216"/>
    <mergeCell ref="D214:D215"/>
    <mergeCell ref="D217:D218"/>
    <mergeCell ref="D219:D220"/>
    <mergeCell ref="D221:D222"/>
    <mergeCell ref="D223:D224"/>
    <mergeCell ref="D225:D226"/>
    <mergeCell ref="E223:E224"/>
    <mergeCell ref="E162:E163"/>
    <mergeCell ref="E173:E174"/>
    <mergeCell ref="E175:E176"/>
    <mergeCell ref="E164:E165"/>
    <mergeCell ref="E166:E167"/>
    <mergeCell ref="E168:E169"/>
    <mergeCell ref="E153:E154"/>
    <mergeCell ref="E155:E156"/>
    <mergeCell ref="E157:E158"/>
    <mergeCell ref="E144:E145"/>
    <mergeCell ref="E146:E147"/>
    <mergeCell ref="E148:E149"/>
    <mergeCell ref="E142:E143"/>
    <mergeCell ref="E137:E138"/>
    <mergeCell ref="E140:E141"/>
    <mergeCell ref="E129:E130"/>
    <mergeCell ref="E131:E132"/>
    <mergeCell ref="E133:E134"/>
    <mergeCell ref="D188:D189"/>
    <mergeCell ref="D190:D191"/>
    <mergeCell ref="D192:D193"/>
    <mergeCell ref="D206:D207"/>
    <mergeCell ref="E135:E136"/>
    <mergeCell ref="E151:E152"/>
    <mergeCell ref="E159:E160"/>
    <mergeCell ref="D197:D198"/>
    <mergeCell ref="D199:D200"/>
    <mergeCell ref="D201:D202"/>
    <mergeCell ref="D203:D204"/>
    <mergeCell ref="E192:E193"/>
    <mergeCell ref="D140:D141"/>
    <mergeCell ref="D142:D143"/>
    <mergeCell ref="D144:D145"/>
    <mergeCell ref="D146:D147"/>
    <mergeCell ref="E179:E180"/>
    <mergeCell ref="D148:D149"/>
    <mergeCell ref="E225:E226"/>
    <mergeCell ref="D159:D160"/>
    <mergeCell ref="D162:D163"/>
    <mergeCell ref="D164:D165"/>
    <mergeCell ref="D166:D167"/>
    <mergeCell ref="D168:D169"/>
    <mergeCell ref="D170:D171"/>
    <mergeCell ref="D173:D174"/>
    <mergeCell ref="D175:D176"/>
    <mergeCell ref="D177:D178"/>
    <mergeCell ref="D208:D209"/>
    <mergeCell ref="A205:G205"/>
    <mergeCell ref="A194:G194"/>
    <mergeCell ref="E195:E196"/>
    <mergeCell ref="E197:E198"/>
    <mergeCell ref="D195:D196"/>
    <mergeCell ref="D179:D180"/>
    <mergeCell ref="D181:D182"/>
    <mergeCell ref="D184:D185"/>
    <mergeCell ref="D186:D187"/>
    <mergeCell ref="D151:D152"/>
    <mergeCell ref="D153:D154"/>
    <mergeCell ref="D155:D156"/>
    <mergeCell ref="D157:D158"/>
    <mergeCell ref="A2:F2"/>
    <mergeCell ref="A127:F127"/>
    <mergeCell ref="A61:G61"/>
    <mergeCell ref="A105:G105"/>
    <mergeCell ref="D129:D130"/>
    <mergeCell ref="D131:D132"/>
    <mergeCell ref="D133:D134"/>
    <mergeCell ref="D135:D136"/>
    <mergeCell ref="D137:D138"/>
    <mergeCell ref="E123:E124"/>
    <mergeCell ref="E125:E126"/>
    <mergeCell ref="D121:D122"/>
    <mergeCell ref="D123:D124"/>
    <mergeCell ref="D125:D126"/>
    <mergeCell ref="E117:E118"/>
    <mergeCell ref="E119:E120"/>
    <mergeCell ref="D112:D113"/>
    <mergeCell ref="E106:E107"/>
    <mergeCell ref="E110:E111"/>
    <mergeCell ref="E121:E122"/>
    <mergeCell ref="A116:G116"/>
    <mergeCell ref="D117:D118"/>
    <mergeCell ref="D119:D120"/>
    <mergeCell ref="E112:E113"/>
    <mergeCell ref="D114:D115"/>
    <mergeCell ref="E114:E115"/>
    <mergeCell ref="E108:E109"/>
    <mergeCell ref="D106:D107"/>
    <mergeCell ref="D108:D109"/>
    <mergeCell ref="D110:D111"/>
    <mergeCell ref="E95:E96"/>
    <mergeCell ref="E97:E98"/>
    <mergeCell ref="E99:E100"/>
    <mergeCell ref="E101:E102"/>
    <mergeCell ref="E103:E104"/>
    <mergeCell ref="D99:D100"/>
    <mergeCell ref="D101:D102"/>
    <mergeCell ref="D103:D104"/>
    <mergeCell ref="E92:E93"/>
    <mergeCell ref="A94:G94"/>
    <mergeCell ref="D95:D96"/>
    <mergeCell ref="D97:D98"/>
    <mergeCell ref="D92:D93"/>
    <mergeCell ref="E88:E89"/>
    <mergeCell ref="E90:E91"/>
    <mergeCell ref="A83:G83"/>
    <mergeCell ref="D84:D85"/>
    <mergeCell ref="D86:D87"/>
    <mergeCell ref="D88:D89"/>
    <mergeCell ref="D90:D91"/>
    <mergeCell ref="E84:E85"/>
    <mergeCell ref="E86:E87"/>
    <mergeCell ref="D75:D76"/>
    <mergeCell ref="D77:D78"/>
    <mergeCell ref="D79:D80"/>
    <mergeCell ref="D81:D82"/>
    <mergeCell ref="E73:E74"/>
    <mergeCell ref="E75:E76"/>
    <mergeCell ref="E77:E78"/>
    <mergeCell ref="E79:E80"/>
    <mergeCell ref="E81:E82"/>
    <mergeCell ref="D73:D74"/>
    <mergeCell ref="E70:E71"/>
    <mergeCell ref="A72:G72"/>
    <mergeCell ref="D62:D63"/>
    <mergeCell ref="D64:D65"/>
    <mergeCell ref="D66:D67"/>
    <mergeCell ref="D68:D69"/>
    <mergeCell ref="D70:D71"/>
    <mergeCell ref="E62:E63"/>
    <mergeCell ref="E64:E65"/>
    <mergeCell ref="E66:E67"/>
    <mergeCell ref="E68:E69"/>
    <mergeCell ref="A30:G30"/>
    <mergeCell ref="E59:E60"/>
    <mergeCell ref="D57:D58"/>
    <mergeCell ref="D59:D60"/>
    <mergeCell ref="E51:E52"/>
    <mergeCell ref="E53:E54"/>
    <mergeCell ref="E55:E56"/>
    <mergeCell ref="D51:D52"/>
    <mergeCell ref="D53:D54"/>
    <mergeCell ref="D55:D56"/>
    <mergeCell ref="D42:D43"/>
    <mergeCell ref="E57:E58"/>
    <mergeCell ref="D35:D36"/>
    <mergeCell ref="E35:E36"/>
    <mergeCell ref="D37:D38"/>
    <mergeCell ref="E37:E38"/>
    <mergeCell ref="E42:E43"/>
    <mergeCell ref="E31:E32"/>
    <mergeCell ref="A39:G39"/>
    <mergeCell ref="D48:D49"/>
    <mergeCell ref="E48:E49"/>
    <mergeCell ref="D44:D45"/>
    <mergeCell ref="E44:E45"/>
    <mergeCell ref="D46:D47"/>
    <mergeCell ref="E46:E47"/>
    <mergeCell ref="D33:D34"/>
    <mergeCell ref="E33:E34"/>
    <mergeCell ref="D31:D32"/>
    <mergeCell ref="D40:D41"/>
    <mergeCell ref="E40:E41"/>
    <mergeCell ref="E28:E29"/>
    <mergeCell ref="D22:D23"/>
    <mergeCell ref="D28:D29"/>
    <mergeCell ref="E22:E23"/>
    <mergeCell ref="D20:D21"/>
    <mergeCell ref="E20:E21"/>
    <mergeCell ref="E24:E25"/>
    <mergeCell ref="E26:E27"/>
    <mergeCell ref="D24:D25"/>
    <mergeCell ref="D26:D27"/>
    <mergeCell ref="D16:D17"/>
    <mergeCell ref="E16:E17"/>
    <mergeCell ref="D18:D19"/>
    <mergeCell ref="E18:E19"/>
    <mergeCell ref="D14:D15"/>
    <mergeCell ref="E14:E15"/>
    <mergeCell ref="A13:G13"/>
    <mergeCell ref="A3:G3"/>
    <mergeCell ref="A8:G8"/>
    <mergeCell ref="D9:D10"/>
    <mergeCell ref="D11:D12"/>
    <mergeCell ref="E9:E10"/>
    <mergeCell ref="E11:E12"/>
    <mergeCell ref="D4:D5"/>
    <mergeCell ref="D6:D7"/>
    <mergeCell ref="E4:E5"/>
    <mergeCell ref="E6:E7"/>
    <mergeCell ref="A266:I266"/>
    <mergeCell ref="A275:I275"/>
    <mergeCell ref="A284:I284"/>
    <mergeCell ref="A287:I287"/>
    <mergeCell ref="A242:I242"/>
    <mergeCell ref="A227:I227"/>
    <mergeCell ref="A228:I228"/>
    <mergeCell ref="A236:I236"/>
    <mergeCell ref="A239:I239"/>
    <mergeCell ref="A247:I247"/>
    <mergeCell ref="A252:I252"/>
    <mergeCell ref="A257:I257"/>
    <mergeCell ref="A262:I262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833C2-563A-47B7-B9F1-24774EA2C9A1}">
  <dimension ref="A1:H271"/>
  <sheetViews>
    <sheetView workbookViewId="0">
      <pane ySplit="1" topLeftCell="A2" activePane="bottomLeft" state="frozen"/>
      <selection pane="bottomLeft" activeCell="F1" sqref="F1"/>
    </sheetView>
  </sheetViews>
  <sheetFormatPr defaultRowHeight="15"/>
  <cols>
    <col min="1" max="1" width="38.42578125" style="99" customWidth="1"/>
    <col min="2" max="2" width="13.140625" style="99" customWidth="1"/>
    <col min="3" max="3" width="20.28515625" style="99" customWidth="1"/>
    <col min="4" max="4" width="24.28515625" style="99" customWidth="1"/>
    <col min="5" max="5" width="9.140625" style="98"/>
    <col min="6" max="6" width="14" style="99" customWidth="1"/>
    <col min="7" max="16384" width="9.140625" style="99"/>
  </cols>
  <sheetData>
    <row r="1" spans="1:6" s="100" customFormat="1">
      <c r="A1" s="100" t="s">
        <v>144</v>
      </c>
      <c r="B1" s="100" t="s">
        <v>145</v>
      </c>
      <c r="C1" s="100" t="s">
        <v>146</v>
      </c>
      <c r="D1" s="100" t="s">
        <v>147</v>
      </c>
      <c r="E1" s="3" t="s">
        <v>148</v>
      </c>
      <c r="F1" s="100" t="s">
        <v>364</v>
      </c>
    </row>
    <row r="2" spans="1:6" ht="15.75">
      <c r="A2" s="129" t="s">
        <v>3279</v>
      </c>
      <c r="B2" s="129"/>
      <c r="C2" s="129"/>
      <c r="D2" s="129"/>
      <c r="E2" s="129"/>
      <c r="F2" s="129"/>
    </row>
    <row r="3" spans="1:6">
      <c r="A3" s="134" t="s">
        <v>150</v>
      </c>
      <c r="B3" s="134"/>
      <c r="C3" s="134"/>
      <c r="D3" s="134"/>
      <c r="E3" s="134"/>
      <c r="F3" s="134"/>
    </row>
    <row r="4" spans="1:6" ht="15.75" customHeight="1">
      <c r="A4" s="132" t="s">
        <v>132</v>
      </c>
      <c r="B4" s="99" t="s">
        <v>133</v>
      </c>
      <c r="C4" s="99" t="s">
        <v>134</v>
      </c>
      <c r="D4" s="132" t="s">
        <v>142</v>
      </c>
      <c r="E4" s="133">
        <v>63290</v>
      </c>
      <c r="F4" s="118">
        <f>VLOOKUP(B4,[18]Лист_1!$A$1:$J$65536,COLUMN([18]Лист_1!$H$9),0)</f>
        <v>3</v>
      </c>
    </row>
    <row r="5" spans="1:6" ht="15.75" customHeight="1">
      <c r="A5" s="132"/>
      <c r="B5" s="99" t="s">
        <v>135</v>
      </c>
      <c r="C5" s="99" t="s">
        <v>136</v>
      </c>
      <c r="D5" s="132"/>
      <c r="E5" s="133"/>
      <c r="F5" s="118">
        <f>VLOOKUP(B5,[18]Лист_1!$A$1:$J$65536,COLUMN([18]Лист_1!$H$9),0)</f>
        <v>3</v>
      </c>
    </row>
    <row r="6" spans="1:6" ht="15.75" customHeight="1">
      <c r="A6" s="132" t="s">
        <v>137</v>
      </c>
      <c r="B6" s="99" t="s">
        <v>138</v>
      </c>
      <c r="C6" s="99" t="s">
        <v>139</v>
      </c>
      <c r="D6" s="132" t="s">
        <v>143</v>
      </c>
      <c r="E6" s="133">
        <v>66090</v>
      </c>
      <c r="F6" s="118">
        <f>VLOOKUP(B6,[18]Лист_1!$A$1:$J$65536,COLUMN([18]Лист_1!$H$9),0)</f>
        <v>45</v>
      </c>
    </row>
    <row r="7" spans="1:6" ht="15.75" customHeight="1">
      <c r="A7" s="132"/>
      <c r="B7" s="99" t="s">
        <v>140</v>
      </c>
      <c r="C7" s="99" t="s">
        <v>141</v>
      </c>
      <c r="D7" s="132"/>
      <c r="E7" s="133"/>
      <c r="F7" s="118">
        <f>VLOOKUP(B7,[18]Лист_1!$A$1:$J$65536,COLUMN([18]Лист_1!$H$9),0)</f>
        <v>37</v>
      </c>
    </row>
    <row r="8" spans="1:6">
      <c r="A8" s="134" t="s">
        <v>151</v>
      </c>
      <c r="B8" s="134"/>
      <c r="C8" s="134"/>
      <c r="D8" s="134"/>
      <c r="E8" s="134"/>
      <c r="F8" s="134"/>
    </row>
    <row r="9" spans="1:6">
      <c r="A9" s="132" t="s">
        <v>152</v>
      </c>
      <c r="B9" s="99" t="s">
        <v>154</v>
      </c>
      <c r="C9" s="99" t="s">
        <v>155</v>
      </c>
      <c r="D9" s="132" t="s">
        <v>162</v>
      </c>
      <c r="E9" s="133">
        <v>58590</v>
      </c>
      <c r="F9" s="118" t="str">
        <f>VLOOKUP(B9,[18]Лист_1!$A$1:$J$65536,COLUMN([18]Лист_1!$H$9),0)</f>
        <v>больше 50</v>
      </c>
    </row>
    <row r="10" spans="1:6">
      <c r="A10" s="132"/>
      <c r="B10" s="99" t="s">
        <v>156</v>
      </c>
      <c r="C10" s="99" t="s">
        <v>157</v>
      </c>
      <c r="D10" s="132"/>
      <c r="E10" s="133"/>
      <c r="F10" s="118" t="str">
        <f>VLOOKUP(B10,[18]Лист_1!$A$1:$J$65536,COLUMN([18]Лист_1!$H$9),0)</f>
        <v>больше 50</v>
      </c>
    </row>
    <row r="11" spans="1:6">
      <c r="A11" s="132" t="s">
        <v>153</v>
      </c>
      <c r="B11" s="99" t="s">
        <v>158</v>
      </c>
      <c r="C11" s="99" t="s">
        <v>159</v>
      </c>
      <c r="D11" s="132" t="s">
        <v>163</v>
      </c>
      <c r="E11" s="133">
        <v>61190</v>
      </c>
      <c r="F11" s="118" t="str">
        <f>VLOOKUP(B11,[18]Лист_1!$A$1:$J$65536,COLUMN([18]Лист_1!$H$9),0)</f>
        <v>больше 50</v>
      </c>
    </row>
    <row r="12" spans="1:6">
      <c r="A12" s="132"/>
      <c r="B12" s="99" t="s">
        <v>160</v>
      </c>
      <c r="C12" s="99" t="s">
        <v>161</v>
      </c>
      <c r="D12" s="132"/>
      <c r="E12" s="133"/>
      <c r="F12" s="118" t="str">
        <f>VLOOKUP(B12,[18]Лист_1!$A$1:$J$65536,COLUMN([18]Лист_1!$H$9),0)</f>
        <v>больше 50</v>
      </c>
    </row>
    <row r="13" spans="1:6">
      <c r="A13" s="134" t="s">
        <v>353</v>
      </c>
      <c r="B13" s="134"/>
      <c r="C13" s="134"/>
      <c r="D13" s="134"/>
      <c r="E13" s="134"/>
      <c r="F13" s="134"/>
    </row>
    <row r="14" spans="1:6" ht="15" customHeight="1">
      <c r="A14" s="132" t="s">
        <v>164</v>
      </c>
      <c r="B14" s="99" t="s">
        <v>168</v>
      </c>
      <c r="C14" s="99" t="s">
        <v>169</v>
      </c>
      <c r="D14" s="132" t="s">
        <v>184</v>
      </c>
      <c r="E14" s="133">
        <v>51090</v>
      </c>
      <c r="F14" s="118" t="str">
        <f>VLOOKUP(B14,[18]Лист_1!$A$1:$J$65536,COLUMN([18]Лист_1!$H$9),0)</f>
        <v>больше 50</v>
      </c>
    </row>
    <row r="15" spans="1:6" ht="15" customHeight="1">
      <c r="A15" s="132"/>
      <c r="B15" s="99" t="s">
        <v>170</v>
      </c>
      <c r="C15" s="99" t="s">
        <v>171</v>
      </c>
      <c r="D15" s="132"/>
      <c r="E15" s="133"/>
      <c r="F15" s="118" t="str">
        <f>VLOOKUP(B15,[18]Лист_1!$A$1:$J$65536,COLUMN([18]Лист_1!$H$9),0)</f>
        <v>больше 50</v>
      </c>
    </row>
    <row r="16" spans="1:6" ht="15" customHeight="1">
      <c r="A16" s="132" t="s">
        <v>165</v>
      </c>
      <c r="B16" s="99" t="s">
        <v>172</v>
      </c>
      <c r="C16" s="99" t="s">
        <v>173</v>
      </c>
      <c r="D16" s="132" t="s">
        <v>185</v>
      </c>
      <c r="E16" s="133">
        <v>55390</v>
      </c>
      <c r="F16" s="118" t="str">
        <f>VLOOKUP(B16,[18]Лист_1!$A$1:$J$65536,COLUMN([18]Лист_1!$H$9),0)</f>
        <v>больше 50</v>
      </c>
    </row>
    <row r="17" spans="1:6" ht="15" customHeight="1">
      <c r="A17" s="132"/>
      <c r="B17" s="99" t="s">
        <v>174</v>
      </c>
      <c r="C17" s="99" t="s">
        <v>175</v>
      </c>
      <c r="D17" s="132"/>
      <c r="E17" s="133"/>
      <c r="F17" s="118" t="str">
        <f>VLOOKUP(B17,[18]Лист_1!$A$1:$J$65536,COLUMN([18]Лист_1!$H$9),0)</f>
        <v>больше 50</v>
      </c>
    </row>
    <row r="18" spans="1:6" ht="15" customHeight="1">
      <c r="A18" s="132" t="s">
        <v>166</v>
      </c>
      <c r="B18" s="99" t="s">
        <v>176</v>
      </c>
      <c r="C18" s="99" t="s">
        <v>177</v>
      </c>
      <c r="D18" s="132" t="s">
        <v>186</v>
      </c>
      <c r="E18" s="133">
        <v>87590</v>
      </c>
      <c r="F18" s="118">
        <f>VLOOKUP(B18,[18]Лист_1!$A$1:$J$65536,COLUMN([18]Лист_1!$H$9),0)</f>
        <v>33</v>
      </c>
    </row>
    <row r="19" spans="1:6" ht="15" customHeight="1">
      <c r="A19" s="132"/>
      <c r="B19" s="99" t="s">
        <v>178</v>
      </c>
      <c r="C19" s="99" t="s">
        <v>179</v>
      </c>
      <c r="D19" s="132"/>
      <c r="E19" s="133"/>
      <c r="F19" s="118">
        <f>VLOOKUP(B19,[18]Лист_1!$A$1:$J$65536,COLUMN([18]Лист_1!$H$9),0)</f>
        <v>29</v>
      </c>
    </row>
    <row r="20" spans="1:6" ht="15" customHeight="1">
      <c r="A20" s="132" t="s">
        <v>167</v>
      </c>
      <c r="B20" s="99" t="s">
        <v>180</v>
      </c>
      <c r="C20" s="99" t="s">
        <v>181</v>
      </c>
      <c r="D20" s="132" t="s">
        <v>187</v>
      </c>
      <c r="E20" s="133">
        <v>107790</v>
      </c>
      <c r="F20" s="118">
        <f>VLOOKUP(B20,[18]Лист_1!$A$1:$J$65536,COLUMN([18]Лист_1!$H$9),0)</f>
        <v>15</v>
      </c>
    </row>
    <row r="21" spans="1:6" ht="15" customHeight="1">
      <c r="A21" s="132"/>
      <c r="B21" s="99" t="s">
        <v>182</v>
      </c>
      <c r="C21" s="99" t="s">
        <v>183</v>
      </c>
      <c r="D21" s="132"/>
      <c r="E21" s="133"/>
      <c r="F21" s="118">
        <f>VLOOKUP(B21,[18]Лист_1!$A$1:$J$65536,COLUMN([18]Лист_1!$H$9),0)</f>
        <v>15</v>
      </c>
    </row>
    <row r="22" spans="1:6">
      <c r="A22" s="134" t="s">
        <v>354</v>
      </c>
      <c r="B22" s="134"/>
      <c r="C22" s="134"/>
      <c r="D22" s="134"/>
      <c r="E22" s="134"/>
      <c r="F22" s="134"/>
    </row>
    <row r="23" spans="1:6">
      <c r="A23" s="132" t="s">
        <v>188</v>
      </c>
      <c r="B23" s="99" t="s">
        <v>192</v>
      </c>
      <c r="C23" s="99" t="s">
        <v>193</v>
      </c>
      <c r="D23" s="132" t="s">
        <v>208</v>
      </c>
      <c r="E23" s="133">
        <v>49290</v>
      </c>
      <c r="F23" s="118" t="str">
        <f>VLOOKUP(B23,[18]Лист_1!$A$1:$J$65536,COLUMN([18]Лист_1!$H$9),0)</f>
        <v>больше 50</v>
      </c>
    </row>
    <row r="24" spans="1:6">
      <c r="A24" s="132"/>
      <c r="B24" s="99" t="s">
        <v>194</v>
      </c>
      <c r="C24" s="99" t="s">
        <v>195</v>
      </c>
      <c r="D24" s="132"/>
      <c r="E24" s="133"/>
      <c r="F24" s="118" t="str">
        <f>VLOOKUP(B24,[18]Лист_1!$A$1:$J$65536,COLUMN([18]Лист_1!$H$9),0)</f>
        <v>больше 50</v>
      </c>
    </row>
    <row r="25" spans="1:6">
      <c r="A25" s="132" t="s">
        <v>189</v>
      </c>
      <c r="B25" s="99" t="s">
        <v>196</v>
      </c>
      <c r="C25" s="99" t="s">
        <v>197</v>
      </c>
      <c r="D25" s="132" t="s">
        <v>209</v>
      </c>
      <c r="E25" s="133">
        <v>53390</v>
      </c>
      <c r="F25" s="118" t="str">
        <f>VLOOKUP(B25,[18]Лист_1!$A$1:$J$65536,COLUMN([18]Лист_1!$H$9),0)</f>
        <v>больше 50</v>
      </c>
    </row>
    <row r="26" spans="1:6">
      <c r="A26" s="132"/>
      <c r="B26" s="99" t="s">
        <v>198</v>
      </c>
      <c r="C26" s="99" t="s">
        <v>199</v>
      </c>
      <c r="D26" s="132"/>
      <c r="E26" s="133"/>
      <c r="F26" s="118" t="str">
        <f>VLOOKUP(B26,[18]Лист_1!$A$1:$J$65536,COLUMN([18]Лист_1!$H$9),0)</f>
        <v>больше 50</v>
      </c>
    </row>
    <row r="27" spans="1:6">
      <c r="A27" s="132" t="s">
        <v>190</v>
      </c>
      <c r="B27" s="99" t="s">
        <v>200</v>
      </c>
      <c r="C27" s="99" t="s">
        <v>201</v>
      </c>
      <c r="D27" s="132" t="s">
        <v>210</v>
      </c>
      <c r="E27" s="133">
        <v>84390</v>
      </c>
      <c r="F27" s="118">
        <f>VLOOKUP(B27,[18]Лист_1!$A$1:$J$65536,COLUMN([18]Лист_1!$H$9),0)</f>
        <v>49</v>
      </c>
    </row>
    <row r="28" spans="1:6">
      <c r="A28" s="132"/>
      <c r="B28" s="99" t="s">
        <v>202</v>
      </c>
      <c r="C28" s="99" t="s">
        <v>203</v>
      </c>
      <c r="D28" s="132"/>
      <c r="E28" s="133"/>
      <c r="F28" s="118">
        <f>VLOOKUP(B28,[18]Лист_1!$A$1:$J$65536,COLUMN([18]Лист_1!$H$9),0)</f>
        <v>49</v>
      </c>
    </row>
    <row r="29" spans="1:6">
      <c r="A29" s="132" t="s">
        <v>191</v>
      </c>
      <c r="B29" s="99" t="s">
        <v>204</v>
      </c>
      <c r="C29" s="99" t="s">
        <v>205</v>
      </c>
      <c r="D29" s="132" t="s">
        <v>211</v>
      </c>
      <c r="E29" s="133">
        <v>103890</v>
      </c>
      <c r="F29" s="118">
        <f>VLOOKUP(B29,[18]Лист_1!$A$1:$J$65536,COLUMN([18]Лист_1!$H$9),0)</f>
        <v>45</v>
      </c>
    </row>
    <row r="30" spans="1:6">
      <c r="A30" s="132"/>
      <c r="B30" s="99" t="s">
        <v>206</v>
      </c>
      <c r="C30" s="99" t="s">
        <v>207</v>
      </c>
      <c r="D30" s="132"/>
      <c r="E30" s="133"/>
      <c r="F30" s="118">
        <f>VLOOKUP(B30,[18]Лист_1!$A$1:$J$65536,COLUMN([18]Лист_1!$H$9),0)</f>
        <v>48</v>
      </c>
    </row>
    <row r="31" spans="1:6">
      <c r="A31" s="134" t="s">
        <v>355</v>
      </c>
      <c r="B31" s="134"/>
      <c r="C31" s="134"/>
      <c r="D31" s="134"/>
      <c r="E31" s="134"/>
      <c r="F31" s="134"/>
    </row>
    <row r="32" spans="1:6">
      <c r="A32" s="132" t="s">
        <v>4</v>
      </c>
      <c r="B32" s="99" t="s">
        <v>5</v>
      </c>
      <c r="C32" s="99" t="s">
        <v>6</v>
      </c>
      <c r="D32" s="132" t="s">
        <v>0</v>
      </c>
      <c r="E32" s="133">
        <v>34290</v>
      </c>
      <c r="F32" s="118">
        <f>VLOOKUP(B32,[18]Лист_1!$A$1:$J$65536,COLUMN([18]Лист_1!$H$9),0)</f>
        <v>0</v>
      </c>
    </row>
    <row r="33" spans="1:6">
      <c r="A33" s="132"/>
      <c r="B33" s="99" t="s">
        <v>7</v>
      </c>
      <c r="C33" s="99" t="s">
        <v>8</v>
      </c>
      <c r="D33" s="132"/>
      <c r="E33" s="133"/>
      <c r="F33" s="118">
        <f>VLOOKUP(B33,[18]Лист_1!$A$1:$J$65536,COLUMN([18]Лист_1!$H$9),0)</f>
        <v>0</v>
      </c>
    </row>
    <row r="34" spans="1:6">
      <c r="A34" s="132" t="s">
        <v>9</v>
      </c>
      <c r="B34" s="99" t="s">
        <v>10</v>
      </c>
      <c r="C34" s="99" t="s">
        <v>11</v>
      </c>
      <c r="D34" s="132" t="s">
        <v>1</v>
      </c>
      <c r="E34" s="133">
        <v>38890</v>
      </c>
      <c r="F34" s="118">
        <f>VLOOKUP(B34,[18]Лист_1!$A$1:$J$65536,COLUMN([18]Лист_1!$H$9),0)</f>
        <v>27</v>
      </c>
    </row>
    <row r="35" spans="1:6">
      <c r="A35" s="132"/>
      <c r="B35" s="99" t="s">
        <v>12</v>
      </c>
      <c r="C35" s="99" t="s">
        <v>13</v>
      </c>
      <c r="D35" s="132"/>
      <c r="E35" s="133"/>
      <c r="F35" s="118">
        <f>VLOOKUP(B35,[18]Лист_1!$A$1:$J$65536,COLUMN([18]Лист_1!$H$9),0)</f>
        <v>38</v>
      </c>
    </row>
    <row r="36" spans="1:6">
      <c r="A36" s="132" t="s">
        <v>14</v>
      </c>
      <c r="B36" s="99" t="s">
        <v>15</v>
      </c>
      <c r="C36" s="99" t="s">
        <v>16</v>
      </c>
      <c r="D36" s="132" t="s">
        <v>2</v>
      </c>
      <c r="E36" s="133">
        <v>45590</v>
      </c>
      <c r="F36" s="118">
        <f>VLOOKUP(B36,[18]Лист_1!$A$1:$J$65536,COLUMN([18]Лист_1!$H$9),0)</f>
        <v>0</v>
      </c>
    </row>
    <row r="37" spans="1:6">
      <c r="A37" s="132"/>
      <c r="B37" s="99" t="s">
        <v>17</v>
      </c>
      <c r="C37" s="99" t="s">
        <v>18</v>
      </c>
      <c r="D37" s="132"/>
      <c r="E37" s="133"/>
      <c r="F37" s="118" t="e">
        <f>VLOOKUP(B37,[18]Лист_1!$A$1:$J$65536,COLUMN([18]Лист_1!$H$9),0)</f>
        <v>#N/A</v>
      </c>
    </row>
    <row r="38" spans="1:6">
      <c r="A38" s="132" t="s">
        <v>19</v>
      </c>
      <c r="B38" s="99" t="s">
        <v>20</v>
      </c>
      <c r="C38" s="99" t="s">
        <v>21</v>
      </c>
      <c r="D38" s="132" t="s">
        <v>3</v>
      </c>
      <c r="E38" s="133">
        <v>45790</v>
      </c>
      <c r="F38" s="118" t="e">
        <f>VLOOKUP(B38,[18]Лист_1!$A$1:$J$65536,COLUMN([18]Лист_1!$H$9),0)</f>
        <v>#N/A</v>
      </c>
    </row>
    <row r="39" spans="1:6">
      <c r="A39" s="132"/>
      <c r="B39" s="99" t="s">
        <v>22</v>
      </c>
      <c r="C39" s="99" t="s">
        <v>23</v>
      </c>
      <c r="D39" s="132"/>
      <c r="E39" s="133"/>
      <c r="F39" s="118" t="e">
        <f>VLOOKUP(B39,[18]Лист_1!$A$1:$J$65536,COLUMN([18]Лист_1!$H$9),0)</f>
        <v>#N/A</v>
      </c>
    </row>
    <row r="40" spans="1:6">
      <c r="A40" s="134" t="s">
        <v>6538</v>
      </c>
      <c r="B40" s="134"/>
      <c r="C40" s="134"/>
      <c r="D40" s="134"/>
      <c r="E40" s="134"/>
      <c r="F40" s="134"/>
    </row>
    <row r="41" spans="1:6">
      <c r="A41" s="132" t="s">
        <v>24</v>
      </c>
      <c r="B41" s="99" t="s">
        <v>25</v>
      </c>
      <c r="C41" s="99" t="s">
        <v>26</v>
      </c>
      <c r="D41" s="132" t="s">
        <v>27</v>
      </c>
      <c r="E41" s="133">
        <v>32490</v>
      </c>
      <c r="F41" s="118" t="str">
        <f>VLOOKUP(B41,[18]Лист_1!$A$1:$J$65536,COLUMN([18]Лист_1!$H$9),0)</f>
        <v>больше 50</v>
      </c>
    </row>
    <row r="42" spans="1:6">
      <c r="A42" s="132"/>
      <c r="B42" s="99" t="s">
        <v>28</v>
      </c>
      <c r="C42" s="99" t="s">
        <v>29</v>
      </c>
      <c r="D42" s="132"/>
      <c r="E42" s="133"/>
      <c r="F42" s="118" t="str">
        <f>VLOOKUP(B42,[18]Лист_1!$A$1:$J$65536,COLUMN([18]Лист_1!$H$9),0)</f>
        <v>больше 50</v>
      </c>
    </row>
    <row r="43" spans="1:6">
      <c r="A43" s="132" t="s">
        <v>30</v>
      </c>
      <c r="B43" s="99" t="s">
        <v>31</v>
      </c>
      <c r="C43" s="99" t="s">
        <v>32</v>
      </c>
      <c r="D43" s="132" t="s">
        <v>33</v>
      </c>
      <c r="E43" s="133">
        <v>35990</v>
      </c>
      <c r="F43" s="118" t="str">
        <f>VLOOKUP(B43,[18]Лист_1!$A$1:$J$65536,COLUMN([18]Лист_1!$H$9),0)</f>
        <v>больше 50</v>
      </c>
    </row>
    <row r="44" spans="1:6">
      <c r="A44" s="132"/>
      <c r="B44" s="99" t="s">
        <v>34</v>
      </c>
      <c r="C44" s="99" t="s">
        <v>35</v>
      </c>
      <c r="D44" s="132"/>
      <c r="E44" s="133"/>
      <c r="F44" s="118" t="str">
        <f>VLOOKUP(B44,[18]Лист_1!$A$1:$J$65536,COLUMN([18]Лист_1!$H$9),0)</f>
        <v>больше 50</v>
      </c>
    </row>
    <row r="45" spans="1:6">
      <c r="A45" s="99" t="s">
        <v>36</v>
      </c>
      <c r="B45" s="99" t="s">
        <v>37</v>
      </c>
      <c r="C45" s="99" t="s">
        <v>38</v>
      </c>
      <c r="D45" s="132" t="s">
        <v>39</v>
      </c>
      <c r="E45" s="133">
        <v>43090</v>
      </c>
      <c r="F45" s="118" t="str">
        <f>VLOOKUP(B45,[18]Лист_1!$A$1:$J$65536,COLUMN([18]Лист_1!$H$9),0)</f>
        <v>больше 50</v>
      </c>
    </row>
    <row r="46" spans="1:6">
      <c r="B46" s="99" t="s">
        <v>40</v>
      </c>
      <c r="C46" s="99" t="s">
        <v>41</v>
      </c>
      <c r="D46" s="132"/>
      <c r="E46" s="133"/>
      <c r="F46" s="118" t="str">
        <f>VLOOKUP(B46,[18]Лист_1!$A$1:$J$65536,COLUMN([18]Лист_1!$H$9),0)</f>
        <v>больше 50</v>
      </c>
    </row>
    <row r="47" spans="1:6">
      <c r="A47" s="99" t="s">
        <v>42</v>
      </c>
      <c r="B47" s="99" t="s">
        <v>43</v>
      </c>
      <c r="C47" s="99" t="s">
        <v>44</v>
      </c>
      <c r="D47" s="132" t="s">
        <v>45</v>
      </c>
      <c r="E47" s="133">
        <v>71590</v>
      </c>
      <c r="F47" s="118">
        <f>VLOOKUP(B47,[18]Лист_1!$A$1:$J$65536,COLUMN([18]Лист_1!$H$9),0)</f>
        <v>26</v>
      </c>
    </row>
    <row r="48" spans="1:6">
      <c r="B48" s="99" t="s">
        <v>46</v>
      </c>
      <c r="C48" s="99" t="s">
        <v>47</v>
      </c>
      <c r="D48" s="132"/>
      <c r="E48" s="133"/>
      <c r="F48" s="118">
        <f>VLOOKUP(B48,[18]Лист_1!$A$1:$J$65536,COLUMN([18]Лист_1!$H$9),0)</f>
        <v>27</v>
      </c>
    </row>
    <row r="49" spans="1:6">
      <c r="A49" s="99" t="s">
        <v>48</v>
      </c>
      <c r="B49" s="99" t="s">
        <v>49</v>
      </c>
      <c r="C49" s="99" t="s">
        <v>50</v>
      </c>
      <c r="D49" s="132" t="s">
        <v>51</v>
      </c>
      <c r="E49" s="133">
        <v>88890</v>
      </c>
      <c r="F49" s="118">
        <f>VLOOKUP(B49,[18]Лист_1!$A$1:$J$65536,COLUMN([18]Лист_1!$H$9),0)</f>
        <v>31</v>
      </c>
    </row>
    <row r="50" spans="1:6">
      <c r="B50" s="99" t="s">
        <v>52</v>
      </c>
      <c r="C50" s="99" t="s">
        <v>53</v>
      </c>
      <c r="D50" s="132"/>
      <c r="E50" s="133"/>
      <c r="F50" s="118">
        <f>VLOOKUP(B50,[18]Лист_1!$A$1:$J$65536,COLUMN([18]Лист_1!$H$9),0)</f>
        <v>31</v>
      </c>
    </row>
    <row r="51" spans="1:6">
      <c r="A51" s="134" t="s">
        <v>356</v>
      </c>
      <c r="B51" s="134"/>
      <c r="C51" s="134"/>
      <c r="D51" s="134"/>
      <c r="E51" s="134"/>
      <c r="F51" s="134"/>
    </row>
    <row r="52" spans="1:6" ht="15" customHeight="1">
      <c r="A52" s="99" t="s">
        <v>54</v>
      </c>
      <c r="B52" s="99" t="s">
        <v>55</v>
      </c>
      <c r="C52" s="99" t="s">
        <v>56</v>
      </c>
      <c r="D52" s="132" t="s">
        <v>57</v>
      </c>
      <c r="E52" s="133">
        <v>31310</v>
      </c>
      <c r="F52" s="118" t="str">
        <f>VLOOKUP(B52,[18]Лист_1!$A$1:$J$65536,COLUMN([18]Лист_1!$H$9),0)</f>
        <v>больше 50</v>
      </c>
    </row>
    <row r="53" spans="1:6" ht="15" customHeight="1">
      <c r="B53" s="99" t="s">
        <v>58</v>
      </c>
      <c r="C53" s="99" t="s">
        <v>59</v>
      </c>
      <c r="D53" s="132"/>
      <c r="E53" s="133"/>
      <c r="F53" s="118" t="str">
        <f>VLOOKUP(B53,[18]Лист_1!$A$1:$J$65536,COLUMN([18]Лист_1!$H$9),0)</f>
        <v>больше 50</v>
      </c>
    </row>
    <row r="54" spans="1:6" ht="15" customHeight="1">
      <c r="A54" s="99" t="s">
        <v>60</v>
      </c>
      <c r="B54" s="99" t="s">
        <v>61</v>
      </c>
      <c r="C54" s="99" t="s">
        <v>62</v>
      </c>
      <c r="D54" s="132" t="s">
        <v>63</v>
      </c>
      <c r="E54" s="133">
        <v>34880</v>
      </c>
      <c r="F54" s="118" t="str">
        <f>VLOOKUP(B54,[18]Лист_1!$A$1:$J$65536,COLUMN([18]Лист_1!$H$9),0)</f>
        <v>больше 50</v>
      </c>
    </row>
    <row r="55" spans="1:6" ht="15" customHeight="1">
      <c r="B55" s="99" t="s">
        <v>64</v>
      </c>
      <c r="C55" s="99" t="s">
        <v>65</v>
      </c>
      <c r="D55" s="132"/>
      <c r="E55" s="133"/>
      <c r="F55" s="118" t="str">
        <f>VLOOKUP(B55,[18]Лист_1!$A$1:$J$65536,COLUMN([18]Лист_1!$H$9),0)</f>
        <v>больше 50</v>
      </c>
    </row>
    <row r="56" spans="1:6" ht="15" customHeight="1">
      <c r="A56" s="99" t="s">
        <v>66</v>
      </c>
      <c r="B56" s="99" t="s">
        <v>67</v>
      </c>
      <c r="C56" s="99" t="s">
        <v>68</v>
      </c>
      <c r="D56" s="132" t="s">
        <v>69</v>
      </c>
      <c r="E56" s="133">
        <v>40110</v>
      </c>
      <c r="F56" s="118">
        <f>VLOOKUP(B56,[18]Лист_1!$A$1:$J$65536,COLUMN([18]Лист_1!$H$9),0)</f>
        <v>1</v>
      </c>
    </row>
    <row r="57" spans="1:6" ht="15" customHeight="1">
      <c r="B57" s="99" t="s">
        <v>70</v>
      </c>
      <c r="C57" s="99" t="s">
        <v>71</v>
      </c>
      <c r="D57" s="132"/>
      <c r="E57" s="133"/>
      <c r="F57" s="118">
        <f>VLOOKUP(B57,[18]Лист_1!$A$1:$J$65536,COLUMN([18]Лист_1!$H$9),0)</f>
        <v>1</v>
      </c>
    </row>
    <row r="58" spans="1:6" ht="15" customHeight="1">
      <c r="A58" s="99" t="s">
        <v>72</v>
      </c>
      <c r="B58" s="99" t="s">
        <v>73</v>
      </c>
      <c r="C58" s="99" t="s">
        <v>74</v>
      </c>
      <c r="D58" s="132" t="s">
        <v>75</v>
      </c>
      <c r="E58" s="133">
        <v>59030</v>
      </c>
      <c r="F58" s="118" t="e">
        <f>VLOOKUP(B58,[18]Лист_1!$A$1:$J$65536,COLUMN([18]Лист_1!$H$9),0)</f>
        <v>#N/A</v>
      </c>
    </row>
    <row r="59" spans="1:6" ht="15" customHeight="1">
      <c r="B59" s="99" t="s">
        <v>76</v>
      </c>
      <c r="C59" s="99" t="s">
        <v>77</v>
      </c>
      <c r="D59" s="132"/>
      <c r="E59" s="133"/>
      <c r="F59" s="118" t="e">
        <f>VLOOKUP(B59,[18]Лист_1!$A$1:$J$65536,COLUMN([18]Лист_1!$H$9),0)</f>
        <v>#N/A</v>
      </c>
    </row>
    <row r="60" spans="1:6" ht="15" customHeight="1">
      <c r="A60" s="99" t="s">
        <v>78</v>
      </c>
      <c r="B60" s="99" t="s">
        <v>79</v>
      </c>
      <c r="C60" s="99" t="s">
        <v>80</v>
      </c>
      <c r="D60" s="132" t="s">
        <v>81</v>
      </c>
      <c r="E60" s="133">
        <v>79350</v>
      </c>
      <c r="F60" s="118">
        <f>VLOOKUP(B60,[18]Лист_1!$A$1:$J$65536,COLUMN([18]Лист_1!$H$9),0)</f>
        <v>0</v>
      </c>
    </row>
    <row r="61" spans="1:6" ht="15" customHeight="1">
      <c r="B61" s="99" t="s">
        <v>82</v>
      </c>
      <c r="C61" s="99" t="s">
        <v>83</v>
      </c>
      <c r="D61" s="132"/>
      <c r="E61" s="133"/>
      <c r="F61" s="118">
        <f>VLOOKUP(B61,[18]Лист_1!$A$1:$J$65536,COLUMN([18]Лист_1!$H$9),0)</f>
        <v>0</v>
      </c>
    </row>
    <row r="62" spans="1:6">
      <c r="A62" s="134" t="s">
        <v>357</v>
      </c>
      <c r="B62" s="134"/>
      <c r="C62" s="134"/>
      <c r="D62" s="134"/>
      <c r="E62" s="134"/>
      <c r="F62" s="134"/>
    </row>
    <row r="63" spans="1:6">
      <c r="A63" s="132" t="s">
        <v>116</v>
      </c>
      <c r="B63" s="99" t="s">
        <v>84</v>
      </c>
      <c r="C63" s="99" t="s">
        <v>85</v>
      </c>
      <c r="D63" s="132" t="s">
        <v>124</v>
      </c>
      <c r="E63" s="133">
        <v>31090</v>
      </c>
      <c r="F63" s="118" t="str">
        <f>VLOOKUP(B63,[18]Лист_1!$A$1:$J$65536,COLUMN([18]Лист_1!$H$9),0)</f>
        <v>больше 50</v>
      </c>
    </row>
    <row r="64" spans="1:6">
      <c r="A64" s="132"/>
      <c r="B64" s="99" t="s">
        <v>86</v>
      </c>
      <c r="C64" s="99" t="s">
        <v>87</v>
      </c>
      <c r="D64" s="132"/>
      <c r="E64" s="133"/>
      <c r="F64" s="118" t="str">
        <f>VLOOKUP(B64,[18]Лист_1!$A$1:$J$65536,COLUMN([18]Лист_1!$H$9),0)</f>
        <v>больше 50</v>
      </c>
    </row>
    <row r="65" spans="1:6">
      <c r="A65" s="132" t="s">
        <v>117</v>
      </c>
      <c r="B65" s="99" t="s">
        <v>88</v>
      </c>
      <c r="C65" s="99" t="s">
        <v>89</v>
      </c>
      <c r="D65" s="132" t="s">
        <v>125</v>
      </c>
      <c r="E65" s="133">
        <v>34390</v>
      </c>
      <c r="F65" s="118">
        <f>VLOOKUP(B65,[18]Лист_1!$A$1:$J$65536,COLUMN([18]Лист_1!$H$9),0)</f>
        <v>0</v>
      </c>
    </row>
    <row r="66" spans="1:6">
      <c r="A66" s="132"/>
      <c r="B66" s="99" t="s">
        <v>90</v>
      </c>
      <c r="C66" s="99" t="s">
        <v>91</v>
      </c>
      <c r="D66" s="132"/>
      <c r="E66" s="133"/>
      <c r="F66" s="118">
        <f>VLOOKUP(B66,[18]Лист_1!$A$1:$J$65536,COLUMN([18]Лист_1!$H$9),0)</f>
        <v>0</v>
      </c>
    </row>
    <row r="67" spans="1:6">
      <c r="A67" s="132" t="s">
        <v>118</v>
      </c>
      <c r="B67" s="99" t="s">
        <v>92</v>
      </c>
      <c r="C67" s="99" t="s">
        <v>93</v>
      </c>
      <c r="D67" s="132" t="s">
        <v>126</v>
      </c>
      <c r="E67" s="133">
        <v>41590</v>
      </c>
      <c r="F67" s="118" t="e">
        <f>VLOOKUP(B67,[18]Лист_1!$A$1:$J$65536,COLUMN([18]Лист_1!$H$9),0)</f>
        <v>#N/A</v>
      </c>
    </row>
    <row r="68" spans="1:6">
      <c r="A68" s="132"/>
      <c r="B68" s="99" t="s">
        <v>94</v>
      </c>
      <c r="C68" s="99" t="s">
        <v>95</v>
      </c>
      <c r="D68" s="132"/>
      <c r="E68" s="133"/>
      <c r="F68" s="118">
        <f>VLOOKUP(B68,[18]Лист_1!$A$1:$J$65536,COLUMN([18]Лист_1!$H$9),0)</f>
        <v>5</v>
      </c>
    </row>
    <row r="69" spans="1:6">
      <c r="A69" s="132" t="s">
        <v>119</v>
      </c>
      <c r="B69" s="99" t="s">
        <v>96</v>
      </c>
      <c r="C69" s="99" t="s">
        <v>97</v>
      </c>
      <c r="D69" s="132" t="s">
        <v>127</v>
      </c>
      <c r="E69" s="133">
        <v>31290</v>
      </c>
      <c r="F69" s="118" t="e">
        <f>VLOOKUP(B69,[18]Лист_1!$A$1:$J$65536,COLUMN([18]Лист_1!$H$9),0)</f>
        <v>#N/A</v>
      </c>
    </row>
    <row r="70" spans="1:6">
      <c r="A70" s="132"/>
      <c r="B70" s="99" t="s">
        <v>98</v>
      </c>
      <c r="C70" s="99" t="s">
        <v>99</v>
      </c>
      <c r="D70" s="132"/>
      <c r="E70" s="133"/>
      <c r="F70" s="118" t="e">
        <f>VLOOKUP(B70,[18]Лист_1!$A$1:$J$65536,COLUMN([18]Лист_1!$H$9),0)</f>
        <v>#N/A</v>
      </c>
    </row>
    <row r="71" spans="1:6">
      <c r="A71" s="132" t="s">
        <v>120</v>
      </c>
      <c r="B71" s="99" t="s">
        <v>100</v>
      </c>
      <c r="C71" s="99" t="s">
        <v>101</v>
      </c>
      <c r="D71" s="132" t="s">
        <v>128</v>
      </c>
      <c r="E71" s="133">
        <v>34590</v>
      </c>
      <c r="F71" s="118" t="e">
        <f>VLOOKUP(B71,[18]Лист_1!$A$1:$J$65536,COLUMN([18]Лист_1!$H$9),0)</f>
        <v>#N/A</v>
      </c>
    </row>
    <row r="72" spans="1:6">
      <c r="A72" s="132"/>
      <c r="B72" s="99" t="s">
        <v>102</v>
      </c>
      <c r="C72" s="99" t="s">
        <v>103</v>
      </c>
      <c r="D72" s="132"/>
      <c r="E72" s="133"/>
      <c r="F72" s="118" t="e">
        <f>VLOOKUP(B72,[18]Лист_1!$A$1:$J$65536,COLUMN([18]Лист_1!$H$9),0)</f>
        <v>#N/A</v>
      </c>
    </row>
    <row r="73" spans="1:6">
      <c r="A73" s="132" t="s">
        <v>121</v>
      </c>
      <c r="B73" s="99" t="s">
        <v>104</v>
      </c>
      <c r="C73" s="99" t="s">
        <v>105</v>
      </c>
      <c r="D73" s="132" t="s">
        <v>129</v>
      </c>
      <c r="E73" s="133">
        <v>41790</v>
      </c>
      <c r="F73" s="118" t="e">
        <f>VLOOKUP(B73,[18]Лист_1!$A$1:$J$65536,COLUMN([18]Лист_1!$H$9),0)</f>
        <v>#N/A</v>
      </c>
    </row>
    <row r="74" spans="1:6">
      <c r="A74" s="132"/>
      <c r="B74" s="99" t="s">
        <v>106</v>
      </c>
      <c r="C74" s="99" t="s">
        <v>107</v>
      </c>
      <c r="D74" s="132"/>
      <c r="E74" s="133"/>
      <c r="F74" s="118" t="e">
        <f>VLOOKUP(B74,[18]Лист_1!$A$1:$J$65536,COLUMN([18]Лист_1!$H$9),0)</f>
        <v>#N/A</v>
      </c>
    </row>
    <row r="75" spans="1:6">
      <c r="A75" s="132" t="s">
        <v>122</v>
      </c>
      <c r="B75" s="99" t="s">
        <v>108</v>
      </c>
      <c r="C75" s="99" t="s">
        <v>109</v>
      </c>
      <c r="D75" s="132" t="s">
        <v>130</v>
      </c>
      <c r="E75" s="133">
        <v>70490</v>
      </c>
      <c r="F75" s="118">
        <f>VLOOKUP(B75,[18]Лист_1!$A$1:$J$65536,COLUMN([18]Лист_1!$H$9),0)</f>
        <v>8</v>
      </c>
    </row>
    <row r="76" spans="1:6">
      <c r="A76" s="132"/>
      <c r="B76" s="99" t="s">
        <v>110</v>
      </c>
      <c r="C76" s="99" t="s">
        <v>111</v>
      </c>
      <c r="D76" s="132"/>
      <c r="E76" s="133"/>
      <c r="F76" s="118">
        <f>VLOOKUP(B76,[18]Лист_1!$A$1:$J$65536,COLUMN([18]Лист_1!$H$9),0)</f>
        <v>7</v>
      </c>
    </row>
    <row r="77" spans="1:6">
      <c r="A77" s="132" t="s">
        <v>123</v>
      </c>
      <c r="B77" s="99" t="s">
        <v>112</v>
      </c>
      <c r="C77" s="99" t="s">
        <v>113</v>
      </c>
      <c r="D77" s="132" t="s">
        <v>131</v>
      </c>
      <c r="E77" s="133">
        <v>87690</v>
      </c>
      <c r="F77" s="118">
        <f>VLOOKUP(B77,[18]Лист_1!$A$1:$J$65536,COLUMN([18]Лист_1!$H$9),0)</f>
        <v>28</v>
      </c>
    </row>
    <row r="78" spans="1:6">
      <c r="A78" s="132"/>
      <c r="B78" s="99" t="s">
        <v>114</v>
      </c>
      <c r="C78" s="99" t="s">
        <v>115</v>
      </c>
      <c r="D78" s="132"/>
      <c r="E78" s="133"/>
      <c r="F78" s="118">
        <f>VLOOKUP(B78,[18]Лист_1!$A$1:$J$65536,COLUMN([18]Лист_1!$H$9),0)</f>
        <v>32</v>
      </c>
    </row>
    <row r="79" spans="1:6">
      <c r="A79" s="134" t="s">
        <v>358</v>
      </c>
      <c r="B79" s="149"/>
      <c r="C79" s="149"/>
      <c r="D79" s="149"/>
      <c r="E79" s="149"/>
      <c r="F79" s="149"/>
    </row>
    <row r="80" spans="1:6">
      <c r="A80" s="132" t="s">
        <v>212</v>
      </c>
      <c r="B80" s="99" t="s">
        <v>215</v>
      </c>
      <c r="C80" s="99" t="s">
        <v>216</v>
      </c>
      <c r="D80" s="132" t="s">
        <v>227</v>
      </c>
      <c r="E80" s="133">
        <v>29990</v>
      </c>
      <c r="F80" s="118">
        <f>VLOOKUP(B80,[18]Лист_1!$A$1:$J$65536,COLUMN([18]Лист_1!$H$9),0)</f>
        <v>18</v>
      </c>
    </row>
    <row r="81" spans="1:6">
      <c r="A81" s="132"/>
      <c r="B81" s="99" t="s">
        <v>217</v>
      </c>
      <c r="C81" s="99" t="s">
        <v>218</v>
      </c>
      <c r="D81" s="132"/>
      <c r="E81" s="133"/>
      <c r="F81" s="118">
        <f>VLOOKUP(B81,[18]Лист_1!$A$1:$J$65536,COLUMN([18]Лист_1!$H$9),0)</f>
        <v>25</v>
      </c>
    </row>
    <row r="82" spans="1:6">
      <c r="A82" s="132" t="s">
        <v>213</v>
      </c>
      <c r="B82" s="99" t="s">
        <v>219</v>
      </c>
      <c r="C82" s="99" t="s">
        <v>220</v>
      </c>
      <c r="D82" s="132" t="s">
        <v>228</v>
      </c>
      <c r="E82" s="133">
        <v>32990</v>
      </c>
      <c r="F82" s="118">
        <f>VLOOKUP(B82,[18]Лист_1!$A$1:$J$65536,COLUMN([18]Лист_1!$H$9),0)</f>
        <v>10</v>
      </c>
    </row>
    <row r="83" spans="1:6">
      <c r="A83" s="132"/>
      <c r="B83" s="99" t="s">
        <v>221</v>
      </c>
      <c r="C83" s="99" t="s">
        <v>222</v>
      </c>
      <c r="D83" s="132"/>
      <c r="E83" s="133"/>
      <c r="F83" s="118">
        <f>VLOOKUP(B83,[18]Лист_1!$A$1:$J$65536,COLUMN([18]Лист_1!$H$9),0)</f>
        <v>12</v>
      </c>
    </row>
    <row r="84" spans="1:6">
      <c r="A84" s="132" t="s">
        <v>214</v>
      </c>
      <c r="B84" s="99" t="s">
        <v>223</v>
      </c>
      <c r="C84" s="99" t="s">
        <v>224</v>
      </c>
      <c r="D84" s="132" t="s">
        <v>229</v>
      </c>
      <c r="E84" s="133">
        <v>39990</v>
      </c>
      <c r="F84" s="118">
        <f>VLOOKUP(B84,[18]Лист_1!$A$1:$J$65536,COLUMN([18]Лист_1!$H$9),0)</f>
        <v>44</v>
      </c>
    </row>
    <row r="85" spans="1:6">
      <c r="A85" s="132"/>
      <c r="B85" s="99" t="s">
        <v>225</v>
      </c>
      <c r="C85" s="99" t="s">
        <v>226</v>
      </c>
      <c r="D85" s="132"/>
      <c r="E85" s="133"/>
      <c r="F85" s="118">
        <f>VLOOKUP(B85,[18]Лист_1!$A$1:$J$65536,COLUMN([18]Лист_1!$H$9),0)</f>
        <v>44</v>
      </c>
    </row>
    <row r="86" spans="1:6">
      <c r="A86" s="134" t="s">
        <v>359</v>
      </c>
      <c r="B86" s="149"/>
      <c r="C86" s="149"/>
      <c r="D86" s="149"/>
      <c r="E86" s="149"/>
      <c r="F86" s="149"/>
    </row>
    <row r="87" spans="1:6">
      <c r="A87" s="132" t="s">
        <v>230</v>
      </c>
      <c r="B87" s="99" t="s">
        <v>235</v>
      </c>
      <c r="C87" s="99" t="s">
        <v>236</v>
      </c>
      <c r="D87" s="132" t="s">
        <v>255</v>
      </c>
      <c r="E87" s="133">
        <v>29290</v>
      </c>
      <c r="F87" s="118" t="str">
        <f>VLOOKUP(B87,[18]Лист_1!$A$1:$J$65536,COLUMN([18]Лист_1!$H$9),0)</f>
        <v>больше 50</v>
      </c>
    </row>
    <row r="88" spans="1:6">
      <c r="A88" s="132"/>
      <c r="B88" s="99" t="s">
        <v>237</v>
      </c>
      <c r="C88" s="99" t="s">
        <v>238</v>
      </c>
      <c r="D88" s="132"/>
      <c r="E88" s="133"/>
      <c r="F88" s="118" t="str">
        <f>VLOOKUP(B88,[18]Лист_1!$A$1:$J$65536,COLUMN([18]Лист_1!$H$9),0)</f>
        <v>больше 50</v>
      </c>
    </row>
    <row r="89" spans="1:6">
      <c r="A89" s="132" t="s">
        <v>231</v>
      </c>
      <c r="B89" s="99" t="s">
        <v>239</v>
      </c>
      <c r="C89" s="99" t="s">
        <v>240</v>
      </c>
      <c r="D89" s="132" t="s">
        <v>256</v>
      </c>
      <c r="E89" s="133">
        <v>32790</v>
      </c>
      <c r="F89" s="118" t="str">
        <f>VLOOKUP(B89,[18]Лист_1!$A$1:$J$65536,COLUMN([18]Лист_1!$H$9),0)</f>
        <v>больше 50</v>
      </c>
    </row>
    <row r="90" spans="1:6">
      <c r="A90" s="132"/>
      <c r="B90" s="99" t="s">
        <v>241</v>
      </c>
      <c r="C90" s="99" t="s">
        <v>242</v>
      </c>
      <c r="D90" s="132"/>
      <c r="E90" s="133"/>
      <c r="F90" s="118" t="str">
        <f>VLOOKUP(B90,[18]Лист_1!$A$1:$J$65536,COLUMN([18]Лист_1!$H$9),0)</f>
        <v>больше 50</v>
      </c>
    </row>
    <row r="91" spans="1:6">
      <c r="A91" s="132" t="s">
        <v>232</v>
      </c>
      <c r="B91" s="99" t="s">
        <v>243</v>
      </c>
      <c r="C91" s="99" t="s">
        <v>244</v>
      </c>
      <c r="D91" s="132" t="s">
        <v>257</v>
      </c>
      <c r="E91" s="133">
        <v>39390</v>
      </c>
      <c r="F91" s="118">
        <f>VLOOKUP(B91,[18]Лист_1!$A$1:$J$65536,COLUMN([18]Лист_1!$H$9),0)</f>
        <v>37</v>
      </c>
    </row>
    <row r="92" spans="1:6">
      <c r="A92" s="132"/>
      <c r="B92" s="99" t="s">
        <v>245</v>
      </c>
      <c r="C92" s="99" t="s">
        <v>246</v>
      </c>
      <c r="D92" s="132"/>
      <c r="E92" s="133"/>
      <c r="F92" s="118">
        <f>VLOOKUP(B92,[18]Лист_1!$A$1:$J$65536,COLUMN([18]Лист_1!$H$9),0)</f>
        <v>43</v>
      </c>
    </row>
    <row r="93" spans="1:6">
      <c r="A93" s="132" t="s">
        <v>233</v>
      </c>
      <c r="B93" s="99" t="s">
        <v>247</v>
      </c>
      <c r="C93" s="99" t="s">
        <v>248</v>
      </c>
      <c r="D93" s="132" t="s">
        <v>258</v>
      </c>
      <c r="E93" s="133">
        <v>67490</v>
      </c>
      <c r="F93" s="118" t="e">
        <f>VLOOKUP(B93,[18]Лист_1!$A$1:$J$65536,COLUMN([18]Лист_1!$H$9),0)</f>
        <v>#N/A</v>
      </c>
    </row>
    <row r="94" spans="1:6">
      <c r="A94" s="132"/>
      <c r="B94" s="99" t="s">
        <v>249</v>
      </c>
      <c r="C94" s="99" t="s">
        <v>250</v>
      </c>
      <c r="D94" s="132"/>
      <c r="E94" s="133"/>
      <c r="F94" s="118">
        <f>VLOOKUP(B94,[18]Лист_1!$A$1:$J$65536,COLUMN([18]Лист_1!$H$9),0)</f>
        <v>0</v>
      </c>
    </row>
    <row r="95" spans="1:6">
      <c r="A95" s="132" t="s">
        <v>234</v>
      </c>
      <c r="B95" s="99" t="s">
        <v>251</v>
      </c>
      <c r="C95" s="99" t="s">
        <v>252</v>
      </c>
      <c r="D95" s="132" t="s">
        <v>259</v>
      </c>
      <c r="E95" s="133">
        <v>83790</v>
      </c>
      <c r="F95" s="118" t="e">
        <f>VLOOKUP(B95,[18]Лист_1!$A$1:$J$65536,COLUMN([18]Лист_1!$H$9),0)</f>
        <v>#N/A</v>
      </c>
    </row>
    <row r="96" spans="1:6">
      <c r="A96" s="132"/>
      <c r="B96" s="99" t="s">
        <v>253</v>
      </c>
      <c r="C96" s="99" t="s">
        <v>254</v>
      </c>
      <c r="D96" s="132"/>
      <c r="E96" s="133"/>
      <c r="F96" s="118">
        <f>VLOOKUP(B96,[18]Лист_1!$A$1:$J$65536,COLUMN([18]Лист_1!$H$9),0)</f>
        <v>3</v>
      </c>
    </row>
    <row r="97" spans="1:6">
      <c r="A97" s="134" t="s">
        <v>360</v>
      </c>
      <c r="B97" s="149"/>
      <c r="C97" s="149"/>
      <c r="D97" s="149"/>
      <c r="E97" s="149"/>
      <c r="F97" s="149"/>
    </row>
    <row r="98" spans="1:6">
      <c r="A98" s="132" t="s">
        <v>260</v>
      </c>
      <c r="B98" s="99" t="s">
        <v>265</v>
      </c>
      <c r="C98" s="99" t="s">
        <v>266</v>
      </c>
      <c r="D98" s="132" t="s">
        <v>285</v>
      </c>
      <c r="E98" s="133">
        <v>29390</v>
      </c>
      <c r="F98" s="118" t="e">
        <f>VLOOKUP(B98,[18]Лист_1!$A$1:$J$65536,COLUMN([18]Лист_1!$H$9),0)</f>
        <v>#N/A</v>
      </c>
    </row>
    <row r="99" spans="1:6">
      <c r="A99" s="132"/>
      <c r="B99" s="99" t="s">
        <v>267</v>
      </c>
      <c r="C99" s="99" t="s">
        <v>268</v>
      </c>
      <c r="D99" s="132"/>
      <c r="E99" s="133"/>
      <c r="F99" s="118" t="e">
        <f>VLOOKUP(B99,[18]Лист_1!$A$1:$J$65536,COLUMN([18]Лист_1!$H$9),0)</f>
        <v>#N/A</v>
      </c>
    </row>
    <row r="100" spans="1:6">
      <c r="A100" s="132" t="s">
        <v>261</v>
      </c>
      <c r="B100" s="99" t="s">
        <v>269</v>
      </c>
      <c r="C100" s="99" t="s">
        <v>270</v>
      </c>
      <c r="D100" s="132" t="s">
        <v>286</v>
      </c>
      <c r="E100" s="133">
        <v>32990</v>
      </c>
      <c r="F100" s="118" t="e">
        <f>VLOOKUP(B100,[18]Лист_1!$A$1:$J$65536,COLUMN([18]Лист_1!$H$9),0)</f>
        <v>#N/A</v>
      </c>
    </row>
    <row r="101" spans="1:6">
      <c r="A101" s="132"/>
      <c r="B101" s="99" t="s">
        <v>271</v>
      </c>
      <c r="C101" s="99" t="s">
        <v>272</v>
      </c>
      <c r="D101" s="132"/>
      <c r="E101" s="133"/>
      <c r="F101" s="118" t="e">
        <f>VLOOKUP(B101,[18]Лист_1!$A$1:$J$65536,COLUMN([18]Лист_1!$H$9),0)</f>
        <v>#N/A</v>
      </c>
    </row>
    <row r="102" spans="1:6">
      <c r="A102" s="132" t="s">
        <v>262</v>
      </c>
      <c r="B102" s="99" t="s">
        <v>273</v>
      </c>
      <c r="C102" s="99" t="s">
        <v>274</v>
      </c>
      <c r="D102" s="132" t="s">
        <v>287</v>
      </c>
      <c r="E102" s="133">
        <v>39590</v>
      </c>
      <c r="F102" s="118" t="e">
        <f>VLOOKUP(B102,[18]Лист_1!$A$1:$J$65536,COLUMN([18]Лист_1!$H$9),0)</f>
        <v>#N/A</v>
      </c>
    </row>
    <row r="103" spans="1:6">
      <c r="A103" s="132"/>
      <c r="B103" s="99" t="s">
        <v>275</v>
      </c>
      <c r="C103" s="99" t="s">
        <v>276</v>
      </c>
      <c r="D103" s="132"/>
      <c r="E103" s="133"/>
      <c r="F103" s="118" t="e">
        <f>VLOOKUP(B103,[18]Лист_1!$A$1:$J$65536,COLUMN([18]Лист_1!$H$9),0)</f>
        <v>#N/A</v>
      </c>
    </row>
    <row r="104" spans="1:6">
      <c r="A104" s="132" t="s">
        <v>263</v>
      </c>
      <c r="B104" s="99" t="s">
        <v>277</v>
      </c>
      <c r="C104" s="99" t="s">
        <v>278</v>
      </c>
      <c r="D104" s="132" t="s">
        <v>288</v>
      </c>
      <c r="E104" s="133">
        <v>67690</v>
      </c>
      <c r="F104" s="118" t="e">
        <f>VLOOKUP(B104,[18]Лист_1!$A$1:$J$65536,COLUMN([18]Лист_1!$H$9),0)</f>
        <v>#N/A</v>
      </c>
    </row>
    <row r="105" spans="1:6">
      <c r="A105" s="132"/>
      <c r="B105" s="99" t="s">
        <v>279</v>
      </c>
      <c r="C105" s="99" t="s">
        <v>280</v>
      </c>
      <c r="D105" s="132"/>
      <c r="E105" s="133"/>
      <c r="F105" s="118" t="e">
        <f>VLOOKUP(B105,[18]Лист_1!$A$1:$J$65536,COLUMN([18]Лист_1!$H$9),0)</f>
        <v>#N/A</v>
      </c>
    </row>
    <row r="106" spans="1:6">
      <c r="A106" s="132" t="s">
        <v>264</v>
      </c>
      <c r="B106" s="99" t="s">
        <v>281</v>
      </c>
      <c r="C106" s="99" t="s">
        <v>282</v>
      </c>
      <c r="D106" s="132" t="s">
        <v>289</v>
      </c>
      <c r="E106" s="133">
        <v>83990</v>
      </c>
      <c r="F106" s="118" t="e">
        <f>VLOOKUP(B106,[18]Лист_1!$A$1:$J$65536,COLUMN([18]Лист_1!$H$9),0)</f>
        <v>#N/A</v>
      </c>
    </row>
    <row r="107" spans="1:6">
      <c r="A107" s="132"/>
      <c r="B107" s="99" t="s">
        <v>283</v>
      </c>
      <c r="C107" s="99" t="s">
        <v>284</v>
      </c>
      <c r="D107" s="132"/>
      <c r="E107" s="133"/>
      <c r="F107" s="118" t="e">
        <f>VLOOKUP(B107,[18]Лист_1!$A$1:$J$65536,COLUMN([18]Лист_1!$H$9),0)</f>
        <v>#N/A</v>
      </c>
    </row>
    <row r="108" spans="1:6">
      <c r="A108" s="134" t="s">
        <v>361</v>
      </c>
      <c r="B108" s="149"/>
      <c r="C108" s="149"/>
      <c r="D108" s="149"/>
      <c r="E108" s="149"/>
      <c r="F108" s="149"/>
    </row>
    <row r="109" spans="1:6">
      <c r="A109" s="132" t="s">
        <v>290</v>
      </c>
      <c r="B109" s="99" t="s">
        <v>293</v>
      </c>
      <c r="C109" s="99" t="s">
        <v>294</v>
      </c>
      <c r="D109" s="132" t="s">
        <v>305</v>
      </c>
      <c r="E109" s="133">
        <v>27990</v>
      </c>
      <c r="F109" s="118" t="e">
        <f>VLOOKUP(B109,[18]Лист_1!$A$1:$J$65536,COLUMN([18]Лист_1!$H$9),0)</f>
        <v>#N/A</v>
      </c>
    </row>
    <row r="110" spans="1:6">
      <c r="A110" s="132"/>
      <c r="B110" s="99" t="s">
        <v>295</v>
      </c>
      <c r="C110" s="99" t="s">
        <v>296</v>
      </c>
      <c r="D110" s="132"/>
      <c r="E110" s="133"/>
      <c r="F110" s="118" t="e">
        <f>VLOOKUP(B110,[18]Лист_1!$A$1:$J$65536,COLUMN([18]Лист_1!$H$9),0)</f>
        <v>#N/A</v>
      </c>
    </row>
    <row r="111" spans="1:6">
      <c r="A111" s="132" t="s">
        <v>291</v>
      </c>
      <c r="B111" s="99" t="s">
        <v>297</v>
      </c>
      <c r="C111" s="99" t="s">
        <v>298</v>
      </c>
      <c r="D111" s="132" t="s">
        <v>306</v>
      </c>
      <c r="E111" s="133">
        <v>30990</v>
      </c>
      <c r="F111" s="118" t="e">
        <f>VLOOKUP(B111,[18]Лист_1!$A$1:$J$65536,COLUMN([18]Лист_1!$H$9),0)</f>
        <v>#N/A</v>
      </c>
    </row>
    <row r="112" spans="1:6">
      <c r="A112" s="132"/>
      <c r="B112" s="99" t="s">
        <v>299</v>
      </c>
      <c r="C112" s="99" t="s">
        <v>300</v>
      </c>
      <c r="D112" s="132"/>
      <c r="E112" s="133"/>
      <c r="F112" s="118" t="e">
        <f>VLOOKUP(B112,[18]Лист_1!$A$1:$J$65536,COLUMN([18]Лист_1!$H$9),0)</f>
        <v>#N/A</v>
      </c>
    </row>
    <row r="113" spans="1:6">
      <c r="A113" s="132" t="s">
        <v>292</v>
      </c>
      <c r="B113" s="99" t="s">
        <v>301</v>
      </c>
      <c r="C113" s="99" t="s">
        <v>302</v>
      </c>
      <c r="D113" s="132" t="s">
        <v>307</v>
      </c>
      <c r="E113" s="133">
        <v>36590</v>
      </c>
      <c r="F113" s="118" t="e">
        <f>VLOOKUP(B113,[18]Лист_1!$A$1:$J$65536,COLUMN([18]Лист_1!$H$9),0)</f>
        <v>#N/A</v>
      </c>
    </row>
    <row r="114" spans="1:6">
      <c r="A114" s="132"/>
      <c r="B114" s="99" t="s">
        <v>303</v>
      </c>
      <c r="C114" s="99" t="s">
        <v>304</v>
      </c>
      <c r="D114" s="132"/>
      <c r="E114" s="133"/>
      <c r="F114" s="118" t="e">
        <f>VLOOKUP(B114,[18]Лист_1!$A$1:$J$65536,COLUMN([18]Лист_1!$H$9),0)</f>
        <v>#N/A</v>
      </c>
    </row>
    <row r="115" spans="1:6">
      <c r="A115" s="134" t="s">
        <v>362</v>
      </c>
      <c r="B115" s="149"/>
      <c r="C115" s="149"/>
      <c r="D115" s="149"/>
      <c r="E115" s="149"/>
      <c r="F115" s="149"/>
    </row>
    <row r="116" spans="1:6">
      <c r="A116" s="132" t="s">
        <v>308</v>
      </c>
      <c r="B116" s="99" t="s">
        <v>314</v>
      </c>
      <c r="C116" s="99" t="s">
        <v>315</v>
      </c>
      <c r="D116" s="132" t="s">
        <v>338</v>
      </c>
      <c r="E116" s="133">
        <v>27890</v>
      </c>
      <c r="F116" s="118" t="str">
        <f>VLOOKUP(B116,[18]Лист_1!$A$1:$J$65536,COLUMN([18]Лист_1!$H$9),0)</f>
        <v>больше 50</v>
      </c>
    </row>
    <row r="117" spans="1:6">
      <c r="A117" s="132"/>
      <c r="B117" s="99" t="s">
        <v>316</v>
      </c>
      <c r="C117" s="99" t="s">
        <v>317</v>
      </c>
      <c r="D117" s="132"/>
      <c r="E117" s="133"/>
      <c r="F117" s="118" t="str">
        <f>VLOOKUP(B117,[18]Лист_1!$A$1:$J$65536,COLUMN([18]Лист_1!$H$9),0)</f>
        <v>больше 50</v>
      </c>
    </row>
    <row r="118" spans="1:6">
      <c r="A118" s="132" t="s">
        <v>309</v>
      </c>
      <c r="B118" s="99" t="s">
        <v>318</v>
      </c>
      <c r="C118" s="99" t="s">
        <v>319</v>
      </c>
      <c r="D118" s="132" t="s">
        <v>339</v>
      </c>
      <c r="E118" s="133">
        <v>30790</v>
      </c>
      <c r="F118" s="118" t="str">
        <f>VLOOKUP(B118,[18]Лист_1!$A$1:$J$65536,COLUMN([18]Лист_1!$H$9),0)</f>
        <v>больше 50</v>
      </c>
    </row>
    <row r="119" spans="1:6">
      <c r="A119" s="132"/>
      <c r="B119" s="99" t="s">
        <v>320</v>
      </c>
      <c r="C119" s="99" t="s">
        <v>321</v>
      </c>
      <c r="D119" s="132"/>
      <c r="E119" s="133"/>
      <c r="F119" s="118" t="str">
        <f>VLOOKUP(B119,[18]Лист_1!$A$1:$J$65536,COLUMN([18]Лист_1!$H$9),0)</f>
        <v>больше 50</v>
      </c>
    </row>
    <row r="120" spans="1:6">
      <c r="A120" s="132" t="s">
        <v>310</v>
      </c>
      <c r="B120" s="99" t="s">
        <v>322</v>
      </c>
      <c r="C120" s="99" t="s">
        <v>323</v>
      </c>
      <c r="D120" s="132" t="s">
        <v>340</v>
      </c>
      <c r="E120" s="133">
        <v>36390</v>
      </c>
      <c r="F120" s="118" t="str">
        <f>VLOOKUP(B120,[18]Лист_1!$A$1:$J$65536,COLUMN([18]Лист_1!$H$9),0)</f>
        <v>больше 50</v>
      </c>
    </row>
    <row r="121" spans="1:6">
      <c r="A121" s="132"/>
      <c r="B121" s="99" t="s">
        <v>324</v>
      </c>
      <c r="C121" s="99" t="s">
        <v>325</v>
      </c>
      <c r="D121" s="132"/>
      <c r="E121" s="133"/>
      <c r="F121" s="118" t="str">
        <f>VLOOKUP(B121,[18]Лист_1!$A$1:$J$65536,COLUMN([18]Лист_1!$H$9),0)</f>
        <v>больше 50</v>
      </c>
    </row>
    <row r="122" spans="1:6">
      <c r="A122" s="134" t="s">
        <v>363</v>
      </c>
      <c r="B122" s="149"/>
      <c r="C122" s="149"/>
      <c r="D122" s="149"/>
      <c r="E122" s="149"/>
      <c r="F122" s="149"/>
    </row>
    <row r="123" spans="1:6">
      <c r="A123" s="132" t="s">
        <v>311</v>
      </c>
      <c r="B123" s="99" t="s">
        <v>326</v>
      </c>
      <c r="C123" s="99" t="s">
        <v>327</v>
      </c>
      <c r="D123" s="132" t="s">
        <v>341</v>
      </c>
      <c r="E123" s="133">
        <v>27990</v>
      </c>
      <c r="F123" s="118" t="e">
        <f>VLOOKUP(B123,[18]Лист_1!$A$1:$J$65536,COLUMN([18]Лист_1!$H$9),0)</f>
        <v>#N/A</v>
      </c>
    </row>
    <row r="124" spans="1:6">
      <c r="A124" s="132"/>
      <c r="B124" s="99" t="s">
        <v>328</v>
      </c>
      <c r="C124" s="99" t="s">
        <v>329</v>
      </c>
      <c r="D124" s="132"/>
      <c r="E124" s="133"/>
      <c r="F124" s="118" t="e">
        <f>VLOOKUP(B124,[18]Лист_1!$A$1:$J$65536,COLUMN([18]Лист_1!$H$9),0)</f>
        <v>#N/A</v>
      </c>
    </row>
    <row r="125" spans="1:6">
      <c r="A125" s="132" t="s">
        <v>312</v>
      </c>
      <c r="B125" s="99" t="s">
        <v>330</v>
      </c>
      <c r="C125" s="99" t="s">
        <v>331</v>
      </c>
      <c r="D125" s="132" t="s">
        <v>342</v>
      </c>
      <c r="E125" s="133">
        <v>30990</v>
      </c>
      <c r="F125" s="118" t="e">
        <f>VLOOKUP(B125,[18]Лист_1!$A$1:$J$65536,COLUMN([18]Лист_1!$H$9),0)</f>
        <v>#N/A</v>
      </c>
    </row>
    <row r="126" spans="1:6">
      <c r="A126" s="132"/>
      <c r="B126" s="99" t="s">
        <v>332</v>
      </c>
      <c r="C126" s="99" t="s">
        <v>333</v>
      </c>
      <c r="D126" s="132"/>
      <c r="E126" s="133"/>
      <c r="F126" s="118" t="e">
        <f>VLOOKUP(B126,[18]Лист_1!$A$1:$J$65536,COLUMN([18]Лист_1!$H$9),0)</f>
        <v>#N/A</v>
      </c>
    </row>
    <row r="127" spans="1:6">
      <c r="A127" s="132" t="s">
        <v>313</v>
      </c>
      <c r="B127" s="99" t="s">
        <v>334</v>
      </c>
      <c r="C127" s="99" t="s">
        <v>335</v>
      </c>
      <c r="D127" s="132" t="s">
        <v>343</v>
      </c>
      <c r="E127" s="133">
        <v>36590</v>
      </c>
      <c r="F127" s="118" t="e">
        <f>VLOOKUP(B127,[18]Лист_1!$A$1:$J$65536,COLUMN([18]Лист_1!$H$9),0)</f>
        <v>#N/A</v>
      </c>
    </row>
    <row r="128" spans="1:6">
      <c r="A128" s="132"/>
      <c r="B128" s="99" t="s">
        <v>336</v>
      </c>
      <c r="C128" s="99" t="s">
        <v>337</v>
      </c>
      <c r="D128" s="132"/>
      <c r="E128" s="133"/>
      <c r="F128" s="118" t="e">
        <f>VLOOKUP(B128,[18]Лист_1!$A$1:$J$65536,COLUMN([18]Лист_1!$H$9),0)</f>
        <v>#N/A</v>
      </c>
    </row>
    <row r="129" spans="1:6">
      <c r="A129" s="134" t="s">
        <v>352</v>
      </c>
      <c r="B129" s="134"/>
      <c r="C129" s="134"/>
      <c r="D129" s="134"/>
      <c r="E129" s="134"/>
      <c r="F129" s="134"/>
    </row>
    <row r="130" spans="1:6">
      <c r="B130" s="99" t="s">
        <v>344</v>
      </c>
      <c r="D130" s="99" t="s">
        <v>348</v>
      </c>
      <c r="E130" s="98">
        <v>3200</v>
      </c>
      <c r="F130" s="118" t="str">
        <f>VLOOKUP(B130,[18]Лист_1!$A$1:$J$65536,COLUMN([18]Лист_1!$H$9),0)</f>
        <v>больше 50</v>
      </c>
    </row>
    <row r="131" spans="1:6">
      <c r="B131" s="99" t="s">
        <v>345</v>
      </c>
      <c r="D131" s="99" t="s">
        <v>349</v>
      </c>
      <c r="E131" s="98">
        <v>2590</v>
      </c>
      <c r="F131" s="118" t="e">
        <f>VLOOKUP(B131,[18]Лист_1!$A$1:$J$65536,COLUMN([18]Лист_1!$H$9),0)</f>
        <v>#N/A</v>
      </c>
    </row>
    <row r="132" spans="1:6">
      <c r="B132" s="99" t="s">
        <v>346</v>
      </c>
      <c r="D132" s="99" t="s">
        <v>350</v>
      </c>
      <c r="E132" s="98">
        <v>2590</v>
      </c>
      <c r="F132" s="118">
        <f>VLOOKUP(B132,[18]Лист_1!$A$1:$J$65536,COLUMN([18]Лист_1!$H$9),0)</f>
        <v>11</v>
      </c>
    </row>
    <row r="133" spans="1:6">
      <c r="B133" s="99" t="s">
        <v>347</v>
      </c>
      <c r="D133" s="99" t="s">
        <v>351</v>
      </c>
      <c r="E133" s="98">
        <v>3110</v>
      </c>
      <c r="F133" s="118" t="str">
        <f>VLOOKUP(B133,[18]Лист_1!$A$1:$J$65536,COLUMN([18]Лист_1!$H$9),0)</f>
        <v>больше 50</v>
      </c>
    </row>
    <row r="134" spans="1:6" ht="15.75">
      <c r="A134" s="129" t="s">
        <v>3280</v>
      </c>
      <c r="B134" s="129"/>
      <c r="C134" s="129"/>
      <c r="D134" s="129"/>
      <c r="E134" s="129"/>
      <c r="F134" s="129"/>
    </row>
    <row r="135" spans="1:6">
      <c r="A135" s="134" t="s">
        <v>3827</v>
      </c>
      <c r="B135" s="134"/>
      <c r="C135" s="134"/>
      <c r="D135" s="134"/>
      <c r="E135" s="134"/>
      <c r="F135" s="134"/>
    </row>
    <row r="136" spans="1:6">
      <c r="A136" s="132" t="s">
        <v>3616</v>
      </c>
      <c r="B136" s="99" t="s">
        <v>3621</v>
      </c>
      <c r="C136" s="99" t="s">
        <v>3622</v>
      </c>
      <c r="D136" s="132" t="s">
        <v>3641</v>
      </c>
      <c r="E136" s="133">
        <v>29390</v>
      </c>
      <c r="F136" s="118" t="str">
        <f>VLOOKUP(B136,[18]Лист_1!$A$1:$J$65536,COLUMN([18]Лист_1!$H$9),0)</f>
        <v>больше 50</v>
      </c>
    </row>
    <row r="137" spans="1:6">
      <c r="A137" s="132"/>
      <c r="B137" s="99" t="s">
        <v>3623</v>
      </c>
      <c r="C137" s="99" t="s">
        <v>3624</v>
      </c>
      <c r="D137" s="132"/>
      <c r="E137" s="133"/>
      <c r="F137" s="118">
        <f>VLOOKUP(B137,[18]Лист_1!$A$1:$J$65536,COLUMN([18]Лист_1!$H$9),0)</f>
        <v>42</v>
      </c>
    </row>
    <row r="138" spans="1:6">
      <c r="A138" s="132" t="s">
        <v>3617</v>
      </c>
      <c r="B138" s="99" t="s">
        <v>3625</v>
      </c>
      <c r="C138" s="99" t="s">
        <v>3626</v>
      </c>
      <c r="D138" s="132" t="s">
        <v>3642</v>
      </c>
      <c r="E138" s="133">
        <v>31890</v>
      </c>
      <c r="F138" s="118" t="str">
        <f>VLOOKUP(B138,[18]Лист_1!$A$1:$J$65536,COLUMN([18]Лист_1!$H$9),0)</f>
        <v>больше 50</v>
      </c>
    </row>
    <row r="139" spans="1:6">
      <c r="A139" s="132"/>
      <c r="B139" s="99" t="s">
        <v>3627</v>
      </c>
      <c r="C139" s="99" t="s">
        <v>3628</v>
      </c>
      <c r="D139" s="132"/>
      <c r="E139" s="133"/>
      <c r="F139" s="118" t="str">
        <f>VLOOKUP(B139,[18]Лист_1!$A$1:$J$65536,COLUMN([18]Лист_1!$H$9),0)</f>
        <v>больше 50</v>
      </c>
    </row>
    <row r="140" spans="1:6">
      <c r="A140" s="132" t="s">
        <v>3618</v>
      </c>
      <c r="B140" s="99" t="s">
        <v>3629</v>
      </c>
      <c r="C140" s="99" t="s">
        <v>3630</v>
      </c>
      <c r="D140" s="132" t="s">
        <v>3643</v>
      </c>
      <c r="E140" s="133">
        <v>41790</v>
      </c>
      <c r="F140" s="118">
        <f>VLOOKUP(B140,[18]Лист_1!$A$1:$J$65536,COLUMN([18]Лист_1!$H$9),0)</f>
        <v>21</v>
      </c>
    </row>
    <row r="141" spans="1:6">
      <c r="A141" s="132"/>
      <c r="B141" s="99" t="s">
        <v>3631</v>
      </c>
      <c r="C141" s="99" t="s">
        <v>3632</v>
      </c>
      <c r="D141" s="132"/>
      <c r="E141" s="133"/>
      <c r="F141" s="118">
        <f>VLOOKUP(B141,[18]Лист_1!$A$1:$J$65536,COLUMN([18]Лист_1!$H$9),0)</f>
        <v>19</v>
      </c>
    </row>
    <row r="142" spans="1:6">
      <c r="A142" s="132" t="s">
        <v>3619</v>
      </c>
      <c r="B142" s="99" t="s">
        <v>3633</v>
      </c>
      <c r="C142" s="99" t="s">
        <v>3634</v>
      </c>
      <c r="D142" s="132" t="s">
        <v>3644</v>
      </c>
      <c r="E142" s="133">
        <v>65690</v>
      </c>
      <c r="F142" s="118">
        <f>VLOOKUP(B142,[18]Лист_1!$A$1:$J$65536,COLUMN([18]Лист_1!$H$9),0)</f>
        <v>1</v>
      </c>
    </row>
    <row r="143" spans="1:6">
      <c r="A143" s="132"/>
      <c r="B143" s="99" t="s">
        <v>3635</v>
      </c>
      <c r="C143" s="99" t="s">
        <v>3636</v>
      </c>
      <c r="D143" s="132"/>
      <c r="E143" s="133"/>
      <c r="F143" s="118" t="e">
        <f>VLOOKUP(B143,[18]Лист_1!$A$1:$J$65536,COLUMN([18]Лист_1!$H$9),0)</f>
        <v>#N/A</v>
      </c>
    </row>
    <row r="144" spans="1:6">
      <c r="A144" s="132" t="s">
        <v>3620</v>
      </c>
      <c r="B144" s="99" t="s">
        <v>3637</v>
      </c>
      <c r="C144" s="99" t="s">
        <v>3638</v>
      </c>
      <c r="D144" s="132" t="s">
        <v>3645</v>
      </c>
      <c r="E144" s="133">
        <v>81290</v>
      </c>
      <c r="F144" s="118">
        <f>VLOOKUP(B144,[18]Лист_1!$A$1:$J$65536,COLUMN([18]Лист_1!$H$9),0)</f>
        <v>19</v>
      </c>
    </row>
    <row r="145" spans="1:6">
      <c r="A145" s="132"/>
      <c r="B145" s="99" t="s">
        <v>3639</v>
      </c>
      <c r="C145" s="99" t="s">
        <v>3640</v>
      </c>
      <c r="D145" s="132"/>
      <c r="E145" s="133"/>
      <c r="F145" s="118">
        <f>VLOOKUP(B145,[18]Лист_1!$A$1:$J$65536,COLUMN([18]Лист_1!$H$9),0)</f>
        <v>15</v>
      </c>
    </row>
    <row r="146" spans="1:6">
      <c r="A146" s="134" t="s">
        <v>3828</v>
      </c>
      <c r="B146" s="134"/>
      <c r="C146" s="134"/>
      <c r="D146" s="134"/>
      <c r="E146" s="134"/>
      <c r="F146" s="134"/>
    </row>
    <row r="147" spans="1:6">
      <c r="A147" s="132" t="s">
        <v>3646</v>
      </c>
      <c r="B147" s="99" t="s">
        <v>3652</v>
      </c>
      <c r="C147" s="99" t="s">
        <v>3653</v>
      </c>
      <c r="D147" s="132" t="s">
        <v>3676</v>
      </c>
      <c r="E147" s="133">
        <v>28090</v>
      </c>
      <c r="F147" s="118" t="str">
        <f>VLOOKUP(B147,[18]Лист_1!$A$1:$J$65536,COLUMN([18]Лист_1!$H$9),0)</f>
        <v>больше 50</v>
      </c>
    </row>
    <row r="148" spans="1:6">
      <c r="A148" s="132"/>
      <c r="B148" s="99" t="s">
        <v>3654</v>
      </c>
      <c r="C148" s="99" t="s">
        <v>3655</v>
      </c>
      <c r="D148" s="132"/>
      <c r="E148" s="133"/>
      <c r="F148" s="118" t="str">
        <f>VLOOKUP(B148,[18]Лист_1!$A$1:$J$65536,COLUMN([18]Лист_1!$H$9),0)</f>
        <v>больше 50</v>
      </c>
    </row>
    <row r="149" spans="1:6">
      <c r="A149" s="132" t="s">
        <v>3647</v>
      </c>
      <c r="B149" s="99" t="s">
        <v>3656</v>
      </c>
      <c r="C149" s="99" t="s">
        <v>3657</v>
      </c>
      <c r="D149" s="132" t="s">
        <v>3677</v>
      </c>
      <c r="E149" s="133">
        <v>29790</v>
      </c>
      <c r="F149" s="118" t="str">
        <f>VLOOKUP(B149,[18]Лист_1!$A$1:$J$65536,COLUMN([18]Лист_1!$H$9),0)</f>
        <v>больше 50</v>
      </c>
    </row>
    <row r="150" spans="1:6">
      <c r="A150" s="132"/>
      <c r="B150" s="99" t="s">
        <v>3658</v>
      </c>
      <c r="C150" s="99" t="s">
        <v>3659</v>
      </c>
      <c r="D150" s="132"/>
      <c r="E150" s="133"/>
      <c r="F150" s="118" t="str">
        <f>VLOOKUP(B150,[18]Лист_1!$A$1:$J$65536,COLUMN([18]Лист_1!$H$9),0)</f>
        <v>больше 50</v>
      </c>
    </row>
    <row r="151" spans="1:6">
      <c r="A151" s="132" t="s">
        <v>3648</v>
      </c>
      <c r="B151" s="99" t="s">
        <v>3660</v>
      </c>
      <c r="C151" s="99" t="s">
        <v>3661</v>
      </c>
      <c r="D151" s="132" t="s">
        <v>3678</v>
      </c>
      <c r="E151" s="133">
        <v>29990</v>
      </c>
      <c r="F151" s="118" t="e">
        <f>VLOOKUP(B151,[18]Лист_1!$A$1:$J$65536,COLUMN([18]Лист_1!$H$9),0)</f>
        <v>#N/A</v>
      </c>
    </row>
    <row r="152" spans="1:6">
      <c r="A152" s="132"/>
      <c r="B152" s="99" t="s">
        <v>3662</v>
      </c>
      <c r="C152" s="99" t="s">
        <v>3663</v>
      </c>
      <c r="D152" s="132"/>
      <c r="E152" s="133"/>
      <c r="F152" s="118" t="e">
        <f>VLOOKUP(B152,[18]Лист_1!$A$1:$J$65536,COLUMN([18]Лист_1!$H$9),0)</f>
        <v>#N/A</v>
      </c>
    </row>
    <row r="153" spans="1:6">
      <c r="A153" s="132" t="s">
        <v>3649</v>
      </c>
      <c r="B153" s="99" t="s">
        <v>3664</v>
      </c>
      <c r="C153" s="99" t="s">
        <v>3665</v>
      </c>
      <c r="D153" s="132" t="s">
        <v>3679</v>
      </c>
      <c r="E153" s="133">
        <v>40290</v>
      </c>
      <c r="F153" s="118" t="str">
        <f>VLOOKUP(B153,[18]Лист_1!$A$1:$J$65536,COLUMN([18]Лист_1!$H$9),0)</f>
        <v>больше 50</v>
      </c>
    </row>
    <row r="154" spans="1:6">
      <c r="A154" s="132"/>
      <c r="B154" s="99" t="s">
        <v>3666</v>
      </c>
      <c r="C154" s="99" t="s">
        <v>3667</v>
      </c>
      <c r="D154" s="132"/>
      <c r="E154" s="133"/>
      <c r="F154" s="118" t="str">
        <f>VLOOKUP(B154,[18]Лист_1!$A$1:$J$65536,COLUMN([18]Лист_1!$H$9),0)</f>
        <v>больше 50</v>
      </c>
    </row>
    <row r="155" spans="1:6">
      <c r="A155" s="132" t="s">
        <v>3650</v>
      </c>
      <c r="B155" s="99" t="s">
        <v>3668</v>
      </c>
      <c r="C155" s="99" t="s">
        <v>3669</v>
      </c>
      <c r="D155" s="132" t="s">
        <v>3680</v>
      </c>
      <c r="E155" s="133">
        <v>64090</v>
      </c>
      <c r="F155" s="118" t="e">
        <f>VLOOKUP(B155,[18]Лист_1!$A$1:$J$65536,COLUMN([18]Лист_1!$H$9),0)</f>
        <v>#N/A</v>
      </c>
    </row>
    <row r="156" spans="1:6">
      <c r="A156" s="132"/>
      <c r="B156" s="99" t="s">
        <v>3670</v>
      </c>
      <c r="C156" s="99" t="s">
        <v>3671</v>
      </c>
      <c r="D156" s="132"/>
      <c r="E156" s="133"/>
      <c r="F156" s="118" t="e">
        <f>VLOOKUP(B156,[18]Лист_1!$A$1:$J$65536,COLUMN([18]Лист_1!$H$9),0)</f>
        <v>#N/A</v>
      </c>
    </row>
    <row r="157" spans="1:6">
      <c r="A157" s="132" t="s">
        <v>3651</v>
      </c>
      <c r="B157" s="99" t="s">
        <v>3672</v>
      </c>
      <c r="C157" s="99" t="s">
        <v>3673</v>
      </c>
      <c r="D157" s="132" t="s">
        <v>3681</v>
      </c>
      <c r="E157" s="133">
        <v>81290</v>
      </c>
      <c r="F157" s="118">
        <f>VLOOKUP(B157,[18]Лист_1!$A$1:$J$65536,COLUMN([18]Лист_1!$H$9),0)</f>
        <v>1</v>
      </c>
    </row>
    <row r="158" spans="1:6">
      <c r="A158" s="132"/>
      <c r="B158" s="99" t="s">
        <v>3674</v>
      </c>
      <c r="C158" s="99" t="s">
        <v>3675</v>
      </c>
      <c r="D158" s="132"/>
      <c r="E158" s="133"/>
      <c r="F158" s="118">
        <f>VLOOKUP(B158,[18]Лист_1!$A$1:$J$65536,COLUMN([18]Лист_1!$H$9),0)</f>
        <v>2</v>
      </c>
    </row>
    <row r="159" spans="1:6">
      <c r="A159" s="134" t="s">
        <v>3829</v>
      </c>
      <c r="B159" s="134"/>
      <c r="C159" s="134"/>
      <c r="D159" s="134"/>
      <c r="E159" s="134"/>
      <c r="F159" s="134"/>
    </row>
    <row r="160" spans="1:6">
      <c r="A160" s="132" t="s">
        <v>3682</v>
      </c>
      <c r="B160" s="99" t="s">
        <v>3688</v>
      </c>
      <c r="C160" s="99" t="s">
        <v>3689</v>
      </c>
      <c r="D160" s="132" t="s">
        <v>3712</v>
      </c>
      <c r="E160" s="133">
        <v>26890</v>
      </c>
      <c r="F160" s="118" t="str">
        <f>VLOOKUP(B160,[18]Лист_1!$A$1:$J$65536,COLUMN([18]Лист_1!$H$9),0)</f>
        <v>больше 50</v>
      </c>
    </row>
    <row r="161" spans="1:6">
      <c r="A161" s="132"/>
      <c r="B161" s="99" t="s">
        <v>3690</v>
      </c>
      <c r="C161" s="99" t="s">
        <v>3691</v>
      </c>
      <c r="D161" s="132"/>
      <c r="E161" s="133"/>
      <c r="F161" s="118" t="str">
        <f>VLOOKUP(B161,[18]Лист_1!$A$1:$J$65536,COLUMN([18]Лист_1!$H$9),0)</f>
        <v>больше 50</v>
      </c>
    </row>
    <row r="162" spans="1:6">
      <c r="A162" s="132" t="s">
        <v>3683</v>
      </c>
      <c r="B162" s="99" t="s">
        <v>3692</v>
      </c>
      <c r="C162" s="99" t="s">
        <v>3693</v>
      </c>
      <c r="D162" s="132" t="s">
        <v>3713</v>
      </c>
      <c r="E162" s="133">
        <v>28890</v>
      </c>
      <c r="F162" s="118" t="str">
        <f>VLOOKUP(B162,[18]Лист_1!$A$1:$J$65536,COLUMN([18]Лист_1!$H$9),0)</f>
        <v>больше 50</v>
      </c>
    </row>
    <row r="163" spans="1:6">
      <c r="A163" s="132"/>
      <c r="B163" s="99" t="s">
        <v>3694</v>
      </c>
      <c r="C163" s="99" t="s">
        <v>3695</v>
      </c>
      <c r="D163" s="132"/>
      <c r="E163" s="133"/>
      <c r="F163" s="118" t="str">
        <f>VLOOKUP(B163,[18]Лист_1!$A$1:$J$65536,COLUMN([18]Лист_1!$H$9),0)</f>
        <v>больше 50</v>
      </c>
    </row>
    <row r="164" spans="1:6">
      <c r="A164" s="132" t="s">
        <v>3684</v>
      </c>
      <c r="B164" s="99" t="s">
        <v>3696</v>
      </c>
      <c r="C164" s="99" t="s">
        <v>3697</v>
      </c>
      <c r="D164" s="132" t="s">
        <v>3714</v>
      </c>
      <c r="E164" s="133">
        <v>38490</v>
      </c>
      <c r="F164" s="118" t="str">
        <f>VLOOKUP(B164,[18]Лист_1!$A$1:$J$65536,COLUMN([18]Лист_1!$H$9),0)</f>
        <v>больше 50</v>
      </c>
    </row>
    <row r="165" spans="1:6">
      <c r="A165" s="132"/>
      <c r="B165" s="99" t="s">
        <v>3698</v>
      </c>
      <c r="C165" s="99" t="s">
        <v>3699</v>
      </c>
      <c r="D165" s="132"/>
      <c r="E165" s="133"/>
      <c r="F165" s="118" t="str">
        <f>VLOOKUP(B165,[18]Лист_1!$A$1:$J$65536,COLUMN([18]Лист_1!$H$9),0)</f>
        <v>больше 50</v>
      </c>
    </row>
    <row r="166" spans="1:6">
      <c r="A166" s="132" t="s">
        <v>3685</v>
      </c>
      <c r="B166" s="99" t="s">
        <v>3700</v>
      </c>
      <c r="C166" s="99" t="s">
        <v>3701</v>
      </c>
      <c r="D166" s="132" t="s">
        <v>3715</v>
      </c>
      <c r="E166" s="133">
        <v>61190</v>
      </c>
      <c r="F166" s="118">
        <f>VLOOKUP(B166,[18]Лист_1!$A$1:$J$65536,COLUMN([18]Лист_1!$H$9),0)</f>
        <v>23</v>
      </c>
    </row>
    <row r="167" spans="1:6">
      <c r="A167" s="132"/>
      <c r="B167" s="99" t="s">
        <v>3702</v>
      </c>
      <c r="C167" s="99" t="s">
        <v>3703</v>
      </c>
      <c r="D167" s="132"/>
      <c r="E167" s="133"/>
      <c r="F167" s="118">
        <f>VLOOKUP(B167,[18]Лист_1!$A$1:$J$65536,COLUMN([18]Лист_1!$H$9),0)</f>
        <v>32</v>
      </c>
    </row>
    <row r="168" spans="1:6">
      <c r="A168" s="132" t="s">
        <v>3686</v>
      </c>
      <c r="B168" s="99" t="s">
        <v>3704</v>
      </c>
      <c r="C168" s="99" t="s">
        <v>3705</v>
      </c>
      <c r="D168" s="132" t="s">
        <v>3716</v>
      </c>
      <c r="E168" s="133">
        <v>77690</v>
      </c>
      <c r="F168" s="118">
        <f>VLOOKUP(B168,[18]Лист_1!$A$1:$J$65536,COLUMN([18]Лист_1!$H$9),0)</f>
        <v>17</v>
      </c>
    </row>
    <row r="169" spans="1:6">
      <c r="A169" s="132"/>
      <c r="B169" s="99" t="s">
        <v>3706</v>
      </c>
      <c r="C169" s="99" t="s">
        <v>3707</v>
      </c>
      <c r="D169" s="132"/>
      <c r="E169" s="133"/>
      <c r="F169" s="118">
        <f>VLOOKUP(B169,[18]Лист_1!$A$1:$J$65536,COLUMN([18]Лист_1!$H$9),0)</f>
        <v>16</v>
      </c>
    </row>
    <row r="170" spans="1:6">
      <c r="A170" s="132" t="s">
        <v>3687</v>
      </c>
      <c r="B170" s="99" t="s">
        <v>3708</v>
      </c>
      <c r="C170" s="99" t="s">
        <v>3709</v>
      </c>
      <c r="D170" s="132" t="s">
        <v>3717</v>
      </c>
      <c r="E170" s="133">
        <v>113990</v>
      </c>
      <c r="F170" s="118" t="str">
        <f>VLOOKUP(B170,[18]Лист_1!$A$1:$J$65536,COLUMN([18]Лист_1!$H$9),0)</f>
        <v>больше 50</v>
      </c>
    </row>
    <row r="171" spans="1:6">
      <c r="A171" s="132"/>
      <c r="B171" s="99" t="s">
        <v>3710</v>
      </c>
      <c r="C171" s="99" t="s">
        <v>3711</v>
      </c>
      <c r="D171" s="132"/>
      <c r="E171" s="133"/>
      <c r="F171" s="118" t="str">
        <f>VLOOKUP(B171,[18]Лист_1!$A$1:$J$65536,COLUMN([18]Лист_1!$H$9),0)</f>
        <v>больше 50</v>
      </c>
    </row>
    <row r="172" spans="1:6">
      <c r="A172" s="134" t="s">
        <v>3830</v>
      </c>
      <c r="B172" s="134"/>
      <c r="C172" s="134"/>
      <c r="D172" s="134"/>
      <c r="E172" s="134"/>
      <c r="F172" s="134"/>
    </row>
    <row r="173" spans="1:6">
      <c r="A173" s="132" t="s">
        <v>3718</v>
      </c>
      <c r="B173" s="99" t="s">
        <v>3723</v>
      </c>
      <c r="C173" s="99" t="s">
        <v>3724</v>
      </c>
      <c r="D173" s="132" t="s">
        <v>3743</v>
      </c>
      <c r="E173" s="133">
        <v>26490</v>
      </c>
      <c r="F173" s="118" t="str">
        <f>VLOOKUP(B173,[18]Лист_1!$A$1:$J$65536,COLUMN([18]Лист_1!$H$9),0)</f>
        <v>больше 50</v>
      </c>
    </row>
    <row r="174" spans="1:6">
      <c r="A174" s="132"/>
      <c r="B174" s="99" t="s">
        <v>3725</v>
      </c>
      <c r="C174" s="99" t="s">
        <v>3726</v>
      </c>
      <c r="D174" s="132"/>
      <c r="E174" s="133"/>
      <c r="F174" s="118" t="str">
        <f>VLOOKUP(B174,[18]Лист_1!$A$1:$J$65536,COLUMN([18]Лист_1!$H$9),0)</f>
        <v>больше 50</v>
      </c>
    </row>
    <row r="175" spans="1:6">
      <c r="A175" s="132" t="s">
        <v>3719</v>
      </c>
      <c r="B175" s="99" t="s">
        <v>3727</v>
      </c>
      <c r="C175" s="99" t="s">
        <v>3728</v>
      </c>
      <c r="D175" s="132" t="s">
        <v>3744</v>
      </c>
      <c r="E175" s="133">
        <v>28390</v>
      </c>
      <c r="F175" s="118">
        <f>VLOOKUP(B175,[18]Лист_1!$A$1:$J$65536,COLUMN([18]Лист_1!$H$9),0)</f>
        <v>29</v>
      </c>
    </row>
    <row r="176" spans="1:6">
      <c r="A176" s="132"/>
      <c r="B176" s="99" t="s">
        <v>3729</v>
      </c>
      <c r="C176" s="99" t="s">
        <v>3730</v>
      </c>
      <c r="D176" s="132"/>
      <c r="E176" s="133"/>
      <c r="F176" s="118">
        <f>VLOOKUP(B176,[18]Лист_1!$A$1:$J$65536,COLUMN([18]Лист_1!$H$9),0)</f>
        <v>27</v>
      </c>
    </row>
    <row r="177" spans="1:6">
      <c r="A177" s="132" t="s">
        <v>3720</v>
      </c>
      <c r="B177" s="99" t="s">
        <v>3731</v>
      </c>
      <c r="C177" s="99" t="s">
        <v>3732</v>
      </c>
      <c r="D177" s="132" t="s">
        <v>3745</v>
      </c>
      <c r="E177" s="133">
        <v>38490</v>
      </c>
      <c r="F177" s="118" t="str">
        <f>VLOOKUP(B177,[18]Лист_1!$A$1:$J$65536,COLUMN([18]Лист_1!$H$9),0)</f>
        <v>больше 50</v>
      </c>
    </row>
    <row r="178" spans="1:6">
      <c r="A178" s="132"/>
      <c r="B178" s="99" t="s">
        <v>3733</v>
      </c>
      <c r="C178" s="99" t="s">
        <v>3734</v>
      </c>
      <c r="D178" s="132"/>
      <c r="E178" s="133"/>
      <c r="F178" s="118" t="str">
        <f>VLOOKUP(B178,[18]Лист_1!$A$1:$J$65536,COLUMN([18]Лист_1!$H$9),0)</f>
        <v>больше 50</v>
      </c>
    </row>
    <row r="179" spans="1:6">
      <c r="A179" s="132" t="s">
        <v>3721</v>
      </c>
      <c r="B179" s="99" t="s">
        <v>3735</v>
      </c>
      <c r="C179" s="99" t="s">
        <v>3736</v>
      </c>
      <c r="D179" s="132" t="s">
        <v>3746</v>
      </c>
      <c r="E179" s="133">
        <v>61690</v>
      </c>
      <c r="F179" s="118" t="str">
        <f>VLOOKUP(B179,[18]Лист_1!$A$1:$J$65536,COLUMN([18]Лист_1!$H$9),0)</f>
        <v>больше 50</v>
      </c>
    </row>
    <row r="180" spans="1:6">
      <c r="A180" s="132"/>
      <c r="B180" s="99" t="s">
        <v>3737</v>
      </c>
      <c r="C180" s="99" t="s">
        <v>3738</v>
      </c>
      <c r="D180" s="132"/>
      <c r="E180" s="133"/>
      <c r="F180" s="118">
        <f>VLOOKUP(B180,[18]Лист_1!$A$1:$J$65536,COLUMN([18]Лист_1!$H$9),0)</f>
        <v>47</v>
      </c>
    </row>
    <row r="181" spans="1:6">
      <c r="A181" s="132" t="s">
        <v>3722</v>
      </c>
      <c r="B181" s="99" t="s">
        <v>3739</v>
      </c>
      <c r="C181" s="99" t="s">
        <v>3740</v>
      </c>
      <c r="D181" s="132" t="s">
        <v>3747</v>
      </c>
      <c r="E181" s="133">
        <v>77690</v>
      </c>
      <c r="F181" s="118" t="str">
        <f>VLOOKUP(B181,[18]Лист_1!$A$1:$J$65536,COLUMN([18]Лист_1!$H$9),0)</f>
        <v>больше 50</v>
      </c>
    </row>
    <row r="182" spans="1:6">
      <c r="A182" s="132"/>
      <c r="B182" s="99" t="s">
        <v>3741</v>
      </c>
      <c r="C182" s="99" t="s">
        <v>3742</v>
      </c>
      <c r="D182" s="132"/>
      <c r="E182" s="133"/>
      <c r="F182" s="118" t="str">
        <f>VLOOKUP(B182,[18]Лист_1!$A$1:$J$65536,COLUMN([18]Лист_1!$H$9),0)</f>
        <v>больше 50</v>
      </c>
    </row>
    <row r="183" spans="1:6">
      <c r="A183" s="134" t="s">
        <v>3831</v>
      </c>
      <c r="B183" s="134"/>
      <c r="C183" s="134"/>
      <c r="D183" s="134"/>
      <c r="E183" s="134"/>
      <c r="F183" s="134"/>
    </row>
    <row r="184" spans="1:6">
      <c r="A184" s="132" t="s">
        <v>3748</v>
      </c>
      <c r="B184" s="99" t="s">
        <v>3753</v>
      </c>
      <c r="C184" s="99" t="s">
        <v>3754</v>
      </c>
      <c r="D184" s="132" t="s">
        <v>3773</v>
      </c>
      <c r="E184" s="133">
        <v>24490</v>
      </c>
      <c r="F184" s="118" t="str">
        <f>VLOOKUP(B184,[18]Лист_1!$A$1:$J$65536,COLUMN([18]Лист_1!$H$9),0)</f>
        <v>больше 50</v>
      </c>
    </row>
    <row r="185" spans="1:6">
      <c r="A185" s="132"/>
      <c r="B185" s="99" t="s">
        <v>3755</v>
      </c>
      <c r="C185" s="99" t="s">
        <v>3756</v>
      </c>
      <c r="D185" s="132"/>
      <c r="E185" s="133"/>
      <c r="F185" s="118" t="str">
        <f>VLOOKUP(B185,[18]Лист_1!$A$1:$J$65536,COLUMN([18]Лист_1!$H$9),0)</f>
        <v>больше 50</v>
      </c>
    </row>
    <row r="186" spans="1:6">
      <c r="A186" s="132" t="s">
        <v>3749</v>
      </c>
      <c r="B186" s="99" t="s">
        <v>3757</v>
      </c>
      <c r="C186" s="99" t="s">
        <v>3758</v>
      </c>
      <c r="D186" s="132" t="s">
        <v>3774</v>
      </c>
      <c r="E186" s="133">
        <v>26390</v>
      </c>
      <c r="F186" s="118">
        <f>VLOOKUP(B186,[18]Лист_1!$A$1:$J$65536,COLUMN([18]Лист_1!$H$9),0)</f>
        <v>41</v>
      </c>
    </row>
    <row r="187" spans="1:6">
      <c r="A187" s="132"/>
      <c r="B187" s="99" t="s">
        <v>3759</v>
      </c>
      <c r="C187" s="99" t="s">
        <v>3760</v>
      </c>
      <c r="D187" s="132"/>
      <c r="E187" s="133"/>
      <c r="F187" s="118">
        <f>VLOOKUP(B187,[18]Лист_1!$A$1:$J$65536,COLUMN([18]Лист_1!$H$9),0)</f>
        <v>42</v>
      </c>
    </row>
    <row r="188" spans="1:6">
      <c r="A188" s="132" t="s">
        <v>3750</v>
      </c>
      <c r="B188" s="99" t="s">
        <v>3761</v>
      </c>
      <c r="C188" s="99" t="s">
        <v>3762</v>
      </c>
      <c r="D188" s="132" t="s">
        <v>3775</v>
      </c>
      <c r="E188" s="133">
        <v>35890</v>
      </c>
      <c r="F188" s="118" t="str">
        <f>VLOOKUP(B188,[18]Лист_1!$A$1:$J$65536,COLUMN([18]Лист_1!$H$9),0)</f>
        <v>больше 50</v>
      </c>
    </row>
    <row r="189" spans="1:6">
      <c r="A189" s="132"/>
      <c r="B189" s="99" t="s">
        <v>3763</v>
      </c>
      <c r="C189" s="99" t="s">
        <v>3764</v>
      </c>
      <c r="D189" s="132"/>
      <c r="E189" s="133"/>
      <c r="F189" s="118" t="str">
        <f>VLOOKUP(B189,[18]Лист_1!$A$1:$J$65536,COLUMN([18]Лист_1!$H$9),0)</f>
        <v>больше 50</v>
      </c>
    </row>
    <row r="190" spans="1:6">
      <c r="A190" s="132" t="s">
        <v>3751</v>
      </c>
      <c r="B190" s="99" t="s">
        <v>3765</v>
      </c>
      <c r="C190" s="99" t="s">
        <v>3766</v>
      </c>
      <c r="D190" s="132" t="s">
        <v>3776</v>
      </c>
      <c r="E190" s="133">
        <v>58190</v>
      </c>
      <c r="F190" s="118" t="str">
        <f>VLOOKUP(B190,[18]Лист_1!$A$1:$J$65536,COLUMN([18]Лист_1!$H$9),0)</f>
        <v>больше 50</v>
      </c>
    </row>
    <row r="191" spans="1:6">
      <c r="A191" s="132"/>
      <c r="B191" s="99" t="s">
        <v>3767</v>
      </c>
      <c r="C191" s="99" t="s">
        <v>3768</v>
      </c>
      <c r="D191" s="132"/>
      <c r="E191" s="133"/>
      <c r="F191" s="118" t="str">
        <f>VLOOKUP(B191,[18]Лист_1!$A$1:$J$65536,COLUMN([18]Лист_1!$H$9),0)</f>
        <v>больше 50</v>
      </c>
    </row>
    <row r="192" spans="1:6">
      <c r="A192" s="132" t="s">
        <v>3752</v>
      </c>
      <c r="B192" s="99" t="s">
        <v>3769</v>
      </c>
      <c r="C192" s="99" t="s">
        <v>3770</v>
      </c>
      <c r="D192" s="132" t="s">
        <v>3777</v>
      </c>
      <c r="E192" s="133">
        <v>72390</v>
      </c>
      <c r="F192" s="118">
        <f>VLOOKUP(B192,[18]Лист_1!$A$1:$J$65536,COLUMN([18]Лист_1!$H$9),0)</f>
        <v>15</v>
      </c>
    </row>
    <row r="193" spans="1:6">
      <c r="A193" s="132"/>
      <c r="B193" s="99" t="s">
        <v>3771</v>
      </c>
      <c r="C193" s="99" t="s">
        <v>3772</v>
      </c>
      <c r="D193" s="132"/>
      <c r="E193" s="133"/>
      <c r="F193" s="118">
        <f>VLOOKUP(B193,[18]Лист_1!$A$1:$J$65536,COLUMN([18]Лист_1!$H$9),0)</f>
        <v>18</v>
      </c>
    </row>
    <row r="194" spans="1:6">
      <c r="A194" s="134" t="s">
        <v>3832</v>
      </c>
      <c r="B194" s="134"/>
      <c r="C194" s="134"/>
      <c r="D194" s="134"/>
      <c r="E194" s="134"/>
      <c r="F194" s="134"/>
    </row>
    <row r="195" spans="1:6">
      <c r="A195" s="132" t="s">
        <v>3778</v>
      </c>
      <c r="B195" s="99" t="s">
        <v>3784</v>
      </c>
      <c r="C195" s="99" t="s">
        <v>3785</v>
      </c>
      <c r="D195" s="132" t="s">
        <v>3808</v>
      </c>
      <c r="E195" s="133">
        <v>21190</v>
      </c>
      <c r="F195" s="118" t="str">
        <f>VLOOKUP(B195,[18]Лист_1!$A$1:$J$65536,COLUMN([18]Лист_1!$H$9),0)</f>
        <v>больше 50</v>
      </c>
    </row>
    <row r="196" spans="1:6">
      <c r="A196" s="132"/>
      <c r="B196" s="99" t="s">
        <v>3786</v>
      </c>
      <c r="C196" s="99" t="s">
        <v>3787</v>
      </c>
      <c r="D196" s="132"/>
      <c r="E196" s="133"/>
      <c r="F196" s="118" t="str">
        <f>VLOOKUP(B196,[18]Лист_1!$A$1:$J$65536,COLUMN([18]Лист_1!$H$9),0)</f>
        <v>больше 50</v>
      </c>
    </row>
    <row r="197" spans="1:6">
      <c r="A197" s="132" t="s">
        <v>3779</v>
      </c>
      <c r="B197" s="99" t="s">
        <v>3788</v>
      </c>
      <c r="C197" s="99" t="s">
        <v>3789</v>
      </c>
      <c r="D197" s="132" t="s">
        <v>3809</v>
      </c>
      <c r="E197" s="133">
        <v>23290</v>
      </c>
      <c r="F197" s="118" t="str">
        <f>VLOOKUP(B197,[18]Лист_1!$A$1:$J$65536,COLUMN([18]Лист_1!$H$9),0)</f>
        <v>больше 50</v>
      </c>
    </row>
    <row r="198" spans="1:6">
      <c r="A198" s="132"/>
      <c r="B198" s="99" t="s">
        <v>3790</v>
      </c>
      <c r="C198" s="99" t="s">
        <v>3791</v>
      </c>
      <c r="D198" s="132"/>
      <c r="E198" s="133"/>
      <c r="F198" s="118" t="str">
        <f>VLOOKUP(B198,[18]Лист_1!$A$1:$J$65536,COLUMN([18]Лист_1!$H$9),0)</f>
        <v>больше 50</v>
      </c>
    </row>
    <row r="199" spans="1:6">
      <c r="A199" s="132" t="s">
        <v>3780</v>
      </c>
      <c r="B199" s="99" t="s">
        <v>3792</v>
      </c>
      <c r="C199" s="99" t="s">
        <v>3793</v>
      </c>
      <c r="D199" s="132" t="s">
        <v>3810</v>
      </c>
      <c r="E199" s="133">
        <v>32290</v>
      </c>
      <c r="F199" s="118" t="str">
        <f>VLOOKUP(B199,[18]Лист_1!$A$1:$J$65536,COLUMN([18]Лист_1!$H$9),0)</f>
        <v>больше 50</v>
      </c>
    </row>
    <row r="200" spans="1:6">
      <c r="A200" s="132"/>
      <c r="B200" s="99" t="s">
        <v>3794</v>
      </c>
      <c r="C200" s="99" t="s">
        <v>3795</v>
      </c>
      <c r="D200" s="132"/>
      <c r="E200" s="133"/>
      <c r="F200" s="118" t="str">
        <f>VLOOKUP(B200,[18]Лист_1!$A$1:$J$65536,COLUMN([18]Лист_1!$H$9),0)</f>
        <v>больше 50</v>
      </c>
    </row>
    <row r="201" spans="1:6">
      <c r="A201" s="132" t="s">
        <v>3781</v>
      </c>
      <c r="B201" s="99" t="s">
        <v>3796</v>
      </c>
      <c r="C201" s="99" t="s">
        <v>3797</v>
      </c>
      <c r="D201" s="132" t="s">
        <v>3811</v>
      </c>
      <c r="E201" s="133">
        <v>51690</v>
      </c>
      <c r="F201" s="118" t="str">
        <f>VLOOKUP(B201,[18]Лист_1!$A$1:$J$65536,COLUMN([18]Лист_1!$H$9),0)</f>
        <v>больше 50</v>
      </c>
    </row>
    <row r="202" spans="1:6">
      <c r="A202" s="132"/>
      <c r="B202" s="99" t="s">
        <v>3798</v>
      </c>
      <c r="C202" s="99" t="s">
        <v>3799</v>
      </c>
      <c r="D202" s="132"/>
      <c r="E202" s="133"/>
      <c r="F202" s="118" t="str">
        <f>VLOOKUP(B202,[18]Лист_1!$A$1:$J$65536,COLUMN([18]Лист_1!$H$9),0)</f>
        <v>больше 50</v>
      </c>
    </row>
    <row r="203" spans="1:6">
      <c r="A203" s="132" t="s">
        <v>3782</v>
      </c>
      <c r="B203" s="99" t="s">
        <v>3800</v>
      </c>
      <c r="C203" s="99" t="s">
        <v>3801</v>
      </c>
      <c r="D203" s="132" t="s">
        <v>3812</v>
      </c>
      <c r="E203" s="133">
        <v>67390</v>
      </c>
      <c r="F203" s="118" t="str">
        <f>VLOOKUP(B203,[18]Лист_1!$A$1:$J$65536,COLUMN([18]Лист_1!$H$9),0)</f>
        <v>больше 50</v>
      </c>
    </row>
    <row r="204" spans="1:6">
      <c r="A204" s="132"/>
      <c r="B204" s="99" t="s">
        <v>3802</v>
      </c>
      <c r="C204" s="99" t="s">
        <v>3803</v>
      </c>
      <c r="D204" s="132"/>
      <c r="E204" s="133"/>
      <c r="F204" s="118" t="str">
        <f>VLOOKUP(B204,[18]Лист_1!$A$1:$J$65536,COLUMN([18]Лист_1!$H$9),0)</f>
        <v>больше 50</v>
      </c>
    </row>
    <row r="205" spans="1:6">
      <c r="A205" s="132" t="s">
        <v>3783</v>
      </c>
      <c r="B205" s="99" t="s">
        <v>3804</v>
      </c>
      <c r="C205" s="99" t="s">
        <v>3805</v>
      </c>
      <c r="D205" s="132" t="s">
        <v>3813</v>
      </c>
      <c r="E205" s="133">
        <v>89090</v>
      </c>
      <c r="F205" s="118" t="str">
        <f>VLOOKUP(B205,[18]Лист_1!$A$1:$J$65536,COLUMN([18]Лист_1!$H$9),0)</f>
        <v>больше 50</v>
      </c>
    </row>
    <row r="206" spans="1:6">
      <c r="A206" s="132"/>
      <c r="B206" s="99" t="s">
        <v>3806</v>
      </c>
      <c r="C206" s="99" t="s">
        <v>3807</v>
      </c>
      <c r="D206" s="132"/>
      <c r="E206" s="133"/>
      <c r="F206" s="118" t="str">
        <f>VLOOKUP(B206,[18]Лист_1!$A$1:$J$65536,COLUMN([18]Лист_1!$H$9),0)</f>
        <v>больше 50</v>
      </c>
    </row>
    <row r="207" spans="1:6">
      <c r="A207" s="134" t="s">
        <v>3826</v>
      </c>
      <c r="B207" s="134"/>
      <c r="C207" s="134"/>
      <c r="D207" s="134"/>
      <c r="E207" s="134"/>
      <c r="F207" s="134"/>
    </row>
    <row r="208" spans="1:6">
      <c r="A208" s="132" t="s">
        <v>3604</v>
      </c>
      <c r="B208" s="99" t="s">
        <v>3606</v>
      </c>
      <c r="C208" s="99" t="s">
        <v>3607</v>
      </c>
      <c r="D208" s="132" t="s">
        <v>3614</v>
      </c>
      <c r="E208" s="133">
        <v>89890</v>
      </c>
      <c r="F208" s="118">
        <f>VLOOKUP(B208,[18]Лист_1!$A$1:$J$65536,COLUMN([18]Лист_1!$H$9),0)</f>
        <v>39</v>
      </c>
    </row>
    <row r="209" spans="1:8">
      <c r="A209" s="132"/>
      <c r="B209" s="99" t="s">
        <v>3608</v>
      </c>
      <c r="C209" s="99" t="s">
        <v>3609</v>
      </c>
      <c r="D209" s="132"/>
      <c r="E209" s="133"/>
      <c r="F209" s="118">
        <f>VLOOKUP(B209,[18]Лист_1!$A$1:$J$65536,COLUMN([18]Лист_1!$H$9),0)</f>
        <v>28</v>
      </c>
    </row>
    <row r="210" spans="1:8">
      <c r="A210" s="132" t="s">
        <v>3605</v>
      </c>
      <c r="B210" s="99" t="s">
        <v>3610</v>
      </c>
      <c r="C210" s="99" t="s">
        <v>3611</v>
      </c>
      <c r="D210" s="132" t="s">
        <v>3615</v>
      </c>
      <c r="E210" s="133">
        <v>124590</v>
      </c>
      <c r="F210" s="118">
        <f>VLOOKUP(B210,[18]Лист_1!$A$1:$J$65536,COLUMN([18]Лист_1!$H$9),0)</f>
        <v>3</v>
      </c>
    </row>
    <row r="211" spans="1:8">
      <c r="A211" s="132"/>
      <c r="B211" s="99" t="s">
        <v>3612</v>
      </c>
      <c r="C211" s="99" t="s">
        <v>3613</v>
      </c>
      <c r="D211" s="132"/>
      <c r="E211" s="133"/>
      <c r="F211" s="118">
        <f>VLOOKUP(B211,[18]Лист_1!$A$1:$J$65536,COLUMN([18]Лист_1!$H$9),0)</f>
        <v>2</v>
      </c>
    </row>
    <row r="212" spans="1:8">
      <c r="A212" s="134" t="s">
        <v>3825</v>
      </c>
      <c r="B212" s="134"/>
      <c r="C212" s="134"/>
      <c r="D212" s="134"/>
      <c r="E212" s="134"/>
      <c r="F212" s="134"/>
    </row>
    <row r="213" spans="1:8" ht="75">
      <c r="A213" s="99" t="s">
        <v>344</v>
      </c>
      <c r="B213" s="99" t="s">
        <v>344</v>
      </c>
      <c r="C213" s="99" t="s">
        <v>348</v>
      </c>
      <c r="D213" s="101" t="s">
        <v>3816</v>
      </c>
      <c r="E213" s="98">
        <v>3200</v>
      </c>
      <c r="F213" s="118" t="str">
        <f>VLOOKUP(B213,[18]Лист_1!$A$1:$J$65536,COLUMN([18]Лист_1!$H$9),0)</f>
        <v>больше 50</v>
      </c>
    </row>
    <row r="214" spans="1:8" ht="75">
      <c r="A214" s="99" t="s">
        <v>345</v>
      </c>
      <c r="B214" s="99" t="s">
        <v>345</v>
      </c>
      <c r="C214" s="99" t="s">
        <v>349</v>
      </c>
      <c r="D214" s="101" t="s">
        <v>3817</v>
      </c>
      <c r="E214" s="98">
        <v>2590</v>
      </c>
      <c r="F214" s="118" t="e">
        <f>VLOOKUP(B214,[18]Лист_1!$A$1:$J$65536,COLUMN([18]Лист_1!$H$9),0)</f>
        <v>#N/A</v>
      </c>
    </row>
    <row r="215" spans="1:8" ht="30">
      <c r="A215" s="99" t="s">
        <v>3814</v>
      </c>
      <c r="B215" s="99" t="s">
        <v>3814</v>
      </c>
      <c r="C215" s="101" t="s">
        <v>3824</v>
      </c>
      <c r="D215" s="101" t="s">
        <v>3818</v>
      </c>
      <c r="E215" s="98">
        <v>2590</v>
      </c>
      <c r="F215" s="118" t="e">
        <f>VLOOKUP(B215,[18]Лист_1!$A$1:$J$65536,COLUMN([18]Лист_1!$H$9),0)</f>
        <v>#N/A</v>
      </c>
    </row>
    <row r="216" spans="1:8" ht="60">
      <c r="A216" s="99" t="s">
        <v>346</v>
      </c>
      <c r="B216" s="99" t="s">
        <v>346</v>
      </c>
      <c r="C216" s="99" t="s">
        <v>350</v>
      </c>
      <c r="D216" s="101" t="s">
        <v>3819</v>
      </c>
      <c r="E216" s="98">
        <v>2590</v>
      </c>
      <c r="F216" s="118">
        <f>VLOOKUP(B216,[18]Лист_1!$A$1:$J$65536,COLUMN([18]Лист_1!$H$9),0)</f>
        <v>11</v>
      </c>
    </row>
    <row r="217" spans="1:8" ht="105">
      <c r="A217" s="99" t="s">
        <v>347</v>
      </c>
      <c r="B217" s="99" t="s">
        <v>347</v>
      </c>
      <c r="C217" s="101" t="s">
        <v>3815</v>
      </c>
      <c r="D217" s="101" t="s">
        <v>3820</v>
      </c>
      <c r="E217" s="98">
        <v>3110</v>
      </c>
      <c r="F217" s="118" t="str">
        <f>VLOOKUP(B217,[18]Лист_1!$A$1:$J$65536,COLUMN([18]Лист_1!$H$9),0)</f>
        <v>больше 50</v>
      </c>
    </row>
    <row r="218" spans="1:8" ht="105">
      <c r="A218" s="99" t="s">
        <v>3821</v>
      </c>
      <c r="B218" s="99" t="s">
        <v>3821</v>
      </c>
      <c r="C218" s="101" t="s">
        <v>3822</v>
      </c>
      <c r="D218" s="101" t="s">
        <v>3823</v>
      </c>
      <c r="E218" s="98">
        <v>11800</v>
      </c>
      <c r="F218" s="118" t="e">
        <f>VLOOKUP(B218,[18]Лист_1!$A$1:$J$65536,COLUMN([18]Лист_1!$H$9),0)</f>
        <v>#N/A</v>
      </c>
    </row>
    <row r="219" spans="1:8" ht="15.75">
      <c r="A219" s="129" t="s">
        <v>5838</v>
      </c>
      <c r="B219" s="129"/>
      <c r="C219" s="129"/>
      <c r="D219" s="129"/>
      <c r="E219" s="129"/>
      <c r="F219" s="129"/>
      <c r="G219" s="91"/>
      <c r="H219" s="91"/>
    </row>
    <row r="220" spans="1:8">
      <c r="A220" s="130" t="s">
        <v>6397</v>
      </c>
      <c r="B220" s="134"/>
      <c r="C220" s="134"/>
      <c r="D220" s="134"/>
      <c r="E220" s="134"/>
      <c r="F220" s="134"/>
      <c r="G220" s="91"/>
      <c r="H220" s="91"/>
    </row>
    <row r="221" spans="1:8">
      <c r="A221" s="99" t="s">
        <v>6305</v>
      </c>
      <c r="B221" s="99" t="s">
        <v>6305</v>
      </c>
      <c r="D221" s="99" t="s">
        <v>6306</v>
      </c>
      <c r="E221" s="98">
        <f>VLOOKUP(A221,'[31]КРАТКИЙ ПРАЙС СПЛИТЫ'!$A:$L,COLUMN('[31]КРАТКИЙ ПРАЙС СПЛИТЫ'!$J$217),0)</f>
        <v>64690</v>
      </c>
      <c r="F221" s="118" t="str">
        <f>VLOOKUP(B221,[18]Лист_1!$A$1:$J$65536,COLUMN([18]Лист_1!$H$9),0)</f>
        <v>больше 50</v>
      </c>
    </row>
    <row r="222" spans="1:8">
      <c r="A222" s="99" t="s">
        <v>6307</v>
      </c>
      <c r="B222" s="99" t="s">
        <v>6307</v>
      </c>
      <c r="D222" s="99" t="s">
        <v>6308</v>
      </c>
      <c r="E222" s="98">
        <f>VLOOKUP(A222,'[31]КРАТКИЙ ПРАЙС СПЛИТЫ'!$A:$L,COLUMN('[31]КРАТКИЙ ПРАЙС СПЛИТЫ'!$J$217),0)</f>
        <v>68590</v>
      </c>
      <c r="F222" s="118" t="str">
        <f>VLOOKUP(B222,[18]Лист_1!$A$1:$J$65536,COLUMN([18]Лист_1!$H$9),0)</f>
        <v>больше 50</v>
      </c>
    </row>
    <row r="223" spans="1:8">
      <c r="A223" s="99" t="s">
        <v>6309</v>
      </c>
      <c r="B223" s="99" t="s">
        <v>6309</v>
      </c>
      <c r="D223" s="99" t="s">
        <v>6310</v>
      </c>
      <c r="E223" s="98">
        <f>VLOOKUP(A223,'[31]КРАТКИЙ ПРАЙС СПЛИТЫ'!$A:$L,COLUMN('[31]КРАТКИЙ ПРАЙС СПЛИТЫ'!$J$217),0)</f>
        <v>89590</v>
      </c>
      <c r="F223" s="118">
        <f>VLOOKUP(B223,[18]Лист_1!$A$1:$J$65536,COLUMN([18]Лист_1!$H$9),0)</f>
        <v>50</v>
      </c>
    </row>
    <row r="224" spans="1:8">
      <c r="A224" s="99" t="s">
        <v>6311</v>
      </c>
      <c r="B224" s="99" t="s">
        <v>6311</v>
      </c>
      <c r="D224" s="99" t="s">
        <v>6312</v>
      </c>
      <c r="E224" s="98">
        <f>VLOOKUP(A224,'[31]КРАТКИЙ ПРАЙС СПЛИТЫ'!$A:$L,COLUMN('[31]КРАТКИЙ ПРАЙС СПЛИТЫ'!$J$217),0)</f>
        <v>135490</v>
      </c>
      <c r="F224" s="118">
        <f>VLOOKUP(B224,[18]Лист_1!$A$1:$J$65536,COLUMN([18]Лист_1!$H$9),0)</f>
        <v>16</v>
      </c>
    </row>
    <row r="225" spans="1:6">
      <c r="A225" s="99" t="s">
        <v>6313</v>
      </c>
      <c r="B225" s="99" t="s">
        <v>6313</v>
      </c>
      <c r="D225" s="99" t="s">
        <v>6314</v>
      </c>
      <c r="E225" s="98">
        <f>VLOOKUP(A225,'[31]КРАТКИЙ ПРАЙС СПЛИТЫ'!$A:$L,COLUMN('[31]КРАТКИЙ ПРАЙС СПЛИТЫ'!$J$217),0)</f>
        <v>142090</v>
      </c>
      <c r="F225" s="118">
        <f>VLOOKUP(B225,[18]Лист_1!$A$1:$J$65536,COLUMN([18]Лист_1!$H$9),0)</f>
        <v>20</v>
      </c>
    </row>
    <row r="226" spans="1:6">
      <c r="A226" s="99" t="s">
        <v>6315</v>
      </c>
      <c r="B226" s="99" t="s">
        <v>6315</v>
      </c>
      <c r="D226" s="99" t="s">
        <v>6316</v>
      </c>
      <c r="E226" s="98">
        <f>VLOOKUP(A226,'[31]КРАТКИЙ ПРАЙС СПЛИТЫ'!$A:$L,COLUMN('[31]КРАТКИЙ ПРАЙС СПЛИТЫ'!$J$217),0)</f>
        <v>167790</v>
      </c>
      <c r="F226" s="118" t="e">
        <f>VLOOKUP(B226,[18]Лист_1!$A$1:$J$65536,COLUMN([18]Лист_1!$H$9),0)</f>
        <v>#N/A</v>
      </c>
    </row>
    <row r="227" spans="1:6">
      <c r="A227" s="99" t="s">
        <v>6317</v>
      </c>
      <c r="B227" s="99" t="s">
        <v>6317</v>
      </c>
      <c r="D227" s="99" t="s">
        <v>6318</v>
      </c>
      <c r="E227" s="98">
        <f>VLOOKUP(A227,'[31]КРАТКИЙ ПРАЙС СПЛИТЫ'!$A:$L,COLUMN('[31]КРАТКИЙ ПРАЙС СПЛИТЫ'!$J$217),0)</f>
        <v>169090</v>
      </c>
      <c r="F227" s="118">
        <f>VLOOKUP(B227,[18]Лист_1!$A$1:$J$65536,COLUMN([18]Лист_1!$H$9),0)</f>
        <v>37</v>
      </c>
    </row>
    <row r="228" spans="1:6">
      <c r="A228" s="134" t="s">
        <v>6319</v>
      </c>
      <c r="B228" s="134"/>
      <c r="C228" s="134"/>
      <c r="D228" s="134"/>
      <c r="E228" s="134"/>
      <c r="F228" s="134"/>
    </row>
    <row r="229" spans="1:6">
      <c r="A229" s="99" t="s">
        <v>6320</v>
      </c>
      <c r="B229" s="99" t="s">
        <v>6320</v>
      </c>
      <c r="D229" s="99" t="s">
        <v>6321</v>
      </c>
      <c r="E229" s="98">
        <f>VLOOKUP(A229,'[31]КРАТКИЙ ПРАЙС СПЛИТЫ'!$A:$L,COLUMN('[31]КРАТКИЙ ПРАЙС СПЛИТЫ'!$J$217),0)</f>
        <v>15890</v>
      </c>
      <c r="F229" s="118" t="str">
        <f>VLOOKUP(B229,[18]Лист_1!$A$1:$J$65536,COLUMN([18]Лист_1!$H$9),0)</f>
        <v>больше 50</v>
      </c>
    </row>
    <row r="230" spans="1:6">
      <c r="A230" s="99" t="s">
        <v>6322</v>
      </c>
      <c r="B230" s="99" t="s">
        <v>6322</v>
      </c>
      <c r="D230" s="99" t="s">
        <v>6323</v>
      </c>
      <c r="E230" s="98">
        <f>VLOOKUP(A230,'[31]КРАТКИЙ ПРАЙС СПЛИТЫ'!$A:$L,COLUMN('[31]КРАТКИЙ ПРАЙС СПЛИТЫ'!$J$217),0)</f>
        <v>16390</v>
      </c>
      <c r="F230" s="118" t="str">
        <f>VLOOKUP(B230,[18]Лист_1!$A$1:$J$65536,COLUMN([18]Лист_1!$H$9),0)</f>
        <v>больше 50</v>
      </c>
    </row>
    <row r="231" spans="1:6">
      <c r="A231" s="99" t="s">
        <v>6324</v>
      </c>
      <c r="B231" s="99" t="s">
        <v>6324</v>
      </c>
      <c r="D231" s="99" t="s">
        <v>6325</v>
      </c>
      <c r="E231" s="98">
        <f>VLOOKUP(A231,'[31]КРАТКИЙ ПРАЙС СПЛИТЫ'!$A:$L,COLUMN('[31]КРАТКИЙ ПРАЙС СПЛИТЫ'!$J$217),0)</f>
        <v>17190</v>
      </c>
      <c r="F231" s="118" t="str">
        <f>VLOOKUP(B231,[18]Лист_1!$A$1:$J$65536,COLUMN([18]Лист_1!$H$9),0)</f>
        <v>больше 50</v>
      </c>
    </row>
    <row r="232" spans="1:6">
      <c r="A232" s="134" t="s">
        <v>6326</v>
      </c>
      <c r="B232" s="134"/>
      <c r="C232" s="134"/>
      <c r="D232" s="134"/>
      <c r="E232" s="134"/>
      <c r="F232" s="134"/>
    </row>
    <row r="233" spans="1:6">
      <c r="A233" s="99" t="s">
        <v>6327</v>
      </c>
      <c r="B233" s="99" t="s">
        <v>6327</v>
      </c>
      <c r="D233" s="99" t="s">
        <v>6328</v>
      </c>
      <c r="E233" s="98">
        <f>VLOOKUP(A233,'[31]КРАТКИЙ ПРАЙС СПЛИТЫ'!$A:$L,COLUMN('[31]КРАТКИЙ ПРАЙС СПЛИТЫ'!$J$217),0)</f>
        <v>19790</v>
      </c>
      <c r="F233" s="118">
        <f>VLOOKUP(B233,[18]Лист_1!$A$1:$J$65536,COLUMN([18]Лист_1!$H$9),0)</f>
        <v>7</v>
      </c>
    </row>
    <row r="234" spans="1:6">
      <c r="A234" s="99" t="s">
        <v>6329</v>
      </c>
      <c r="B234" s="99" t="s">
        <v>6329</v>
      </c>
      <c r="D234" s="99" t="s">
        <v>6330</v>
      </c>
      <c r="E234" s="98">
        <f>VLOOKUP(A234,'[31]КРАТКИЙ ПРАЙС СПЛИТЫ'!$A:$L,COLUMN('[31]КРАТКИЙ ПРАЙС СПЛИТЫ'!$J$217),0)</f>
        <v>20290</v>
      </c>
      <c r="F234" s="118">
        <f>VLOOKUP(B234,[18]Лист_1!$A$1:$J$65536,COLUMN([18]Лист_1!$H$9),0)</f>
        <v>4</v>
      </c>
    </row>
    <row r="235" spans="1:6">
      <c r="A235" s="134" t="s">
        <v>6331</v>
      </c>
      <c r="B235" s="134"/>
      <c r="C235" s="134"/>
      <c r="D235" s="134"/>
      <c r="E235" s="134"/>
      <c r="F235" s="134"/>
    </row>
    <row r="236" spans="1:6">
      <c r="A236" s="99" t="s">
        <v>6332</v>
      </c>
      <c r="B236" s="99" t="s">
        <v>6332</v>
      </c>
      <c r="D236" s="99" t="s">
        <v>6333</v>
      </c>
      <c r="E236" s="98">
        <f>VLOOKUP(A236,'[31]КРАТКИЙ ПРАЙС СПЛИТЫ'!$A:$L,COLUMN('[31]КРАТКИЙ ПРАЙС СПЛИТЫ'!$J$217),0)</f>
        <v>18290</v>
      </c>
      <c r="F236" s="118">
        <f>VLOOKUP(B236,[18]Лист_1!$A$1:$J$65536,COLUMN([18]Лист_1!$H$9),0)</f>
        <v>35</v>
      </c>
    </row>
    <row r="237" spans="1:6">
      <c r="A237" s="99" t="s">
        <v>6334</v>
      </c>
      <c r="B237" s="99" t="s">
        <v>6334</v>
      </c>
      <c r="D237" s="99" t="s">
        <v>6335</v>
      </c>
      <c r="E237" s="98">
        <f>VLOOKUP(A237,'[31]КРАТКИЙ ПРАЙС СПЛИТЫ'!$A:$L,COLUMN('[31]КРАТКИЙ ПРАЙС СПЛИТЫ'!$J$217),0)</f>
        <v>19090</v>
      </c>
      <c r="F237" s="118">
        <f>VLOOKUP(B237,[18]Лист_1!$A$1:$J$65536,COLUMN([18]Лист_1!$H$9),0)</f>
        <v>8</v>
      </c>
    </row>
    <row r="238" spans="1:6">
      <c r="A238" s="134" t="s">
        <v>6396</v>
      </c>
      <c r="B238" s="134"/>
      <c r="C238" s="134"/>
      <c r="D238" s="134"/>
      <c r="E238" s="134"/>
      <c r="F238" s="134"/>
    </row>
    <row r="239" spans="1:6">
      <c r="A239" s="99" t="s">
        <v>6336</v>
      </c>
      <c r="B239" s="99" t="s">
        <v>6336</v>
      </c>
      <c r="D239" s="99" t="s">
        <v>6337</v>
      </c>
      <c r="E239" s="98">
        <f>VLOOKUP(A239,'[31]КРАТКИЙ ПРАЙС СПЛИТЫ'!$A:$L,COLUMN('[31]КРАТКИЙ ПРАЙС СПЛИТЫ'!$J$217),0)</f>
        <v>66290</v>
      </c>
      <c r="F239" s="118">
        <f>VLOOKUP(B239,[18]Лист_1!$A$1:$J$65536,COLUMN([18]Лист_1!$H$9),0)</f>
        <v>0</v>
      </c>
    </row>
    <row r="240" spans="1:6">
      <c r="A240" s="99" t="s">
        <v>6338</v>
      </c>
      <c r="B240" s="99" t="s">
        <v>6338</v>
      </c>
      <c r="D240" s="99" t="s">
        <v>6339</v>
      </c>
      <c r="E240" s="98">
        <f>VLOOKUP(A240,'[31]КРАТКИЙ ПРАЙС СПЛИТЫ'!$A:$L,COLUMN('[31]КРАТКИЙ ПРАЙС СПЛИТЫ'!$J$217),0)</f>
        <v>70690</v>
      </c>
      <c r="F240" s="118">
        <f>VLOOKUP(B240,[18]Лист_1!$A$1:$J$65536,COLUMN([18]Лист_1!$H$9),0)</f>
        <v>0</v>
      </c>
    </row>
    <row r="241" spans="1:6">
      <c r="A241" s="99" t="s">
        <v>6340</v>
      </c>
      <c r="B241" s="99" t="s">
        <v>6340</v>
      </c>
      <c r="D241" s="99" t="s">
        <v>6341</v>
      </c>
      <c r="E241" s="98">
        <f>VLOOKUP(A241,'[31]КРАТКИЙ ПРАЙС СПЛИТЫ'!$A:$L,COLUMN('[31]КРАТКИЙ ПРАЙС СПЛИТЫ'!$J$217),0)</f>
        <v>90790</v>
      </c>
      <c r="F241" s="118" t="e">
        <f>VLOOKUP(B241,[18]Лист_1!$A$1:$J$65536,COLUMN([18]Лист_1!$H$9),0)</f>
        <v>#N/A</v>
      </c>
    </row>
    <row r="242" spans="1:6">
      <c r="A242" s="99" t="s">
        <v>6342</v>
      </c>
      <c r="B242" s="99" t="s">
        <v>6342</v>
      </c>
      <c r="D242" s="99" t="s">
        <v>6343</v>
      </c>
      <c r="E242" s="98">
        <f>VLOOKUP(A242,'[31]КРАТКИЙ ПРАЙС СПЛИТЫ'!$A:$L,COLUMN('[31]КРАТКИЙ ПРАЙС СПЛИТЫ'!$J$217),0)</f>
        <v>100790</v>
      </c>
      <c r="F242" s="118" t="e">
        <f>VLOOKUP(B242,[18]Лист_1!$A$1:$J$65536,COLUMN([18]Лист_1!$H$9),0)</f>
        <v>#N/A</v>
      </c>
    </row>
    <row r="243" spans="1:6">
      <c r="A243" s="99" t="s">
        <v>6344</v>
      </c>
      <c r="B243" s="99" t="s">
        <v>6344</v>
      </c>
      <c r="D243" s="99" t="s">
        <v>6345</v>
      </c>
      <c r="E243" s="98">
        <f>VLOOKUP(A243,'[31]КРАТКИЙ ПРАЙС СПЛИТЫ'!$A:$L,COLUMN('[31]КРАТКИЙ ПРАЙС СПЛИТЫ'!$J$217),0)</f>
        <v>116890</v>
      </c>
      <c r="F243" s="118">
        <f>VLOOKUP(B243,[18]Лист_1!$A$1:$J$65536,COLUMN([18]Лист_1!$H$9),0)</f>
        <v>5</v>
      </c>
    </row>
    <row r="244" spans="1:6">
      <c r="A244" s="99" t="s">
        <v>6346</v>
      </c>
      <c r="B244" s="99" t="s">
        <v>6346</v>
      </c>
      <c r="D244" s="99" t="s">
        <v>6347</v>
      </c>
      <c r="E244" s="98">
        <f>VLOOKUP(A244,'[31]КРАТКИЙ ПРАЙС СПЛИТЫ'!$A:$L,COLUMN('[31]КРАТКИЙ ПРАЙС СПЛИТЫ'!$J$217),0)</f>
        <v>160090</v>
      </c>
      <c r="F244" s="118">
        <f>VLOOKUP(B244,[18]Лист_1!$A$1:$J$65536,COLUMN([18]Лист_1!$H$9),0)</f>
        <v>20</v>
      </c>
    </row>
    <row r="245" spans="1:6">
      <c r="A245" s="99" t="s">
        <v>6348</v>
      </c>
      <c r="B245" s="99" t="s">
        <v>6348</v>
      </c>
      <c r="D245" s="99" t="s">
        <v>6349</v>
      </c>
      <c r="E245" s="98">
        <f>VLOOKUP(A245,'[31]КРАТКИЙ ПРАЙС СПЛИТЫ'!$A:$L,COLUMN('[31]КРАТКИЙ ПРАЙС СПЛИТЫ'!$J$217),0)</f>
        <v>174390</v>
      </c>
      <c r="F245" s="118">
        <f>VLOOKUP(B245,[18]Лист_1!$A$1:$J$65536,COLUMN([18]Лист_1!$H$9),0)</f>
        <v>0</v>
      </c>
    </row>
    <row r="246" spans="1:6">
      <c r="A246" s="99" t="s">
        <v>6350</v>
      </c>
      <c r="B246" s="99" t="s">
        <v>6350</v>
      </c>
      <c r="D246" s="99" t="s">
        <v>6351</v>
      </c>
      <c r="E246" s="98">
        <f>VLOOKUP(A246,'[31]КРАТКИЙ ПРАЙС СПЛИТЫ'!$A:$L,COLUMN('[31]КРАТКИЙ ПРАЙС СПЛИТЫ'!$J$217),0)</f>
        <v>176290</v>
      </c>
      <c r="F246" s="118" t="e">
        <f>VLOOKUP(B246,[18]Лист_1!$A$1:$J$65536,COLUMN([18]Лист_1!$H$9),0)</f>
        <v>#N/A</v>
      </c>
    </row>
    <row r="247" spans="1:6">
      <c r="A247" s="134" t="s">
        <v>6352</v>
      </c>
      <c r="B247" s="134"/>
      <c r="C247" s="134"/>
      <c r="D247" s="134"/>
      <c r="E247" s="134"/>
      <c r="F247" s="134"/>
    </row>
    <row r="248" spans="1:6">
      <c r="A248" s="99" t="s">
        <v>6353</v>
      </c>
      <c r="B248" s="99" t="s">
        <v>6353</v>
      </c>
      <c r="D248" s="99" t="s">
        <v>6354</v>
      </c>
      <c r="E248" s="98">
        <f>VLOOKUP(A248,'[31]КРАТКИЙ ПРАЙС СПЛИТЫ'!$A:$L,COLUMN('[31]КРАТКИЙ ПРАЙС СПЛИТЫ'!$J$217),0)</f>
        <v>16890</v>
      </c>
      <c r="F248" s="118" t="str">
        <f>VLOOKUP(B248,[18]Лист_1!$A$1:$J$65536,COLUMN([18]Лист_1!$H$9),0)</f>
        <v>больше 50</v>
      </c>
    </row>
    <row r="249" spans="1:6">
      <c r="A249" s="99" t="s">
        <v>6355</v>
      </c>
      <c r="B249" s="99" t="s">
        <v>6355</v>
      </c>
      <c r="D249" s="99" t="s">
        <v>6356</v>
      </c>
      <c r="E249" s="98">
        <f>VLOOKUP(A249,'[31]КРАТКИЙ ПРАЙС СПЛИТЫ'!$A:$L,COLUMN('[31]КРАТКИЙ ПРАЙС СПЛИТЫ'!$J$217),0)</f>
        <v>17090</v>
      </c>
      <c r="F249" s="118">
        <f>VLOOKUP(B249,[18]Лист_1!$A$1:$J$65536,COLUMN([18]Лист_1!$H$9),0)</f>
        <v>40</v>
      </c>
    </row>
    <row r="250" spans="1:6">
      <c r="A250" s="99" t="s">
        <v>6357</v>
      </c>
      <c r="B250" s="99" t="s">
        <v>6357</v>
      </c>
      <c r="D250" s="99" t="s">
        <v>6358</v>
      </c>
      <c r="E250" s="98">
        <f>VLOOKUP(A250,'[31]КРАТКИЙ ПРАЙС СПЛИТЫ'!$A:$L,COLUMN('[31]КРАТКИЙ ПРАЙС СПЛИТЫ'!$J$217),0)</f>
        <v>18290</v>
      </c>
      <c r="F250" s="118">
        <f>VLOOKUP(B250,[18]Лист_1!$A$1:$J$65536,COLUMN([18]Лист_1!$H$9),0)</f>
        <v>31</v>
      </c>
    </row>
    <row r="251" spans="1:6">
      <c r="A251" s="99" t="s">
        <v>6359</v>
      </c>
      <c r="B251" s="99" t="s">
        <v>6359</v>
      </c>
      <c r="D251" s="99" t="s">
        <v>6360</v>
      </c>
      <c r="E251" s="98">
        <f>VLOOKUP(A251,'[31]КРАТКИЙ ПРАЙС СПЛИТЫ'!$A:$L,COLUMN('[31]КРАТКИЙ ПРАЙС СПЛИТЫ'!$J$217),0)</f>
        <v>23590</v>
      </c>
      <c r="F251" s="118">
        <f>VLOOKUP(B251,[18]Лист_1!$A$1:$J$65536,COLUMN([18]Лист_1!$H$9),0)</f>
        <v>45</v>
      </c>
    </row>
    <row r="252" spans="1:6">
      <c r="A252" s="134" t="s">
        <v>6361</v>
      </c>
      <c r="B252" s="134"/>
      <c r="C252" s="134"/>
      <c r="D252" s="134"/>
      <c r="E252" s="134"/>
      <c r="F252" s="134"/>
    </row>
    <row r="253" spans="1:6">
      <c r="A253" s="99" t="s">
        <v>6362</v>
      </c>
      <c r="B253" s="99" t="s">
        <v>6362</v>
      </c>
      <c r="D253" s="99" t="s">
        <v>6363</v>
      </c>
      <c r="E253" s="98">
        <f>VLOOKUP(A253,'[31]КРАТКИЙ ПРАЙС СПЛИТЫ'!$A:$L,COLUMN('[31]КРАТКИЙ ПРАЙС СПЛИТЫ'!$J$217),0)</f>
        <v>18590</v>
      </c>
      <c r="F253" s="118">
        <f>VLOOKUP(B253,[18]Лист_1!$A$1:$J$65536,COLUMN([18]Лист_1!$H$9),0)</f>
        <v>0</v>
      </c>
    </row>
    <row r="254" spans="1:6">
      <c r="A254" s="99" t="s">
        <v>6364</v>
      </c>
      <c r="B254" s="99" t="s">
        <v>6364</v>
      </c>
      <c r="D254" s="99" t="s">
        <v>6365</v>
      </c>
      <c r="E254" s="98">
        <f>VLOOKUP(A254,'[31]КРАТКИЙ ПРАЙС СПЛИТЫ'!$A:$L,COLUMN('[31]КРАТКИЙ ПРАЙС СПЛИТЫ'!$J$217),0)</f>
        <v>19690</v>
      </c>
      <c r="F254" s="118" t="e">
        <f>VLOOKUP(B254,[18]Лист_1!$A$1:$J$65536,COLUMN([18]Лист_1!$H$9),0)</f>
        <v>#N/A</v>
      </c>
    </row>
    <row r="255" spans="1:6">
      <c r="A255" s="134" t="s">
        <v>6366</v>
      </c>
      <c r="B255" s="134"/>
      <c r="C255" s="134"/>
      <c r="D255" s="134"/>
      <c r="E255" s="134"/>
      <c r="F255" s="134"/>
    </row>
    <row r="256" spans="1:6">
      <c r="A256" s="99" t="s">
        <v>6367</v>
      </c>
      <c r="B256" s="99" t="s">
        <v>6367</v>
      </c>
      <c r="D256" s="99" t="s">
        <v>6368</v>
      </c>
      <c r="E256" s="98">
        <f>VLOOKUP(A256,'[31]КРАТКИЙ ПРАЙС СПЛИТЫ'!$A:$L,COLUMN('[31]КРАТКИЙ ПРАЙС СПЛИТЫ'!$J$217),0)</f>
        <v>19090</v>
      </c>
      <c r="F256" s="118" t="str">
        <f>VLOOKUP(B256,[18]Лист_1!$A$1:$J$65536,COLUMN([18]Лист_1!$H$9),0)</f>
        <v>больше 50</v>
      </c>
    </row>
    <row r="257" spans="1:6">
      <c r="A257" s="99" t="s">
        <v>6369</v>
      </c>
      <c r="B257" s="99" t="s">
        <v>6369</v>
      </c>
      <c r="D257" s="99" t="s">
        <v>6370</v>
      </c>
      <c r="E257" s="98">
        <f>VLOOKUP(A257,'[31]КРАТКИЙ ПРАЙС СПЛИТЫ'!$A:$L,COLUMN('[31]КРАТКИЙ ПРАЙС СПЛИТЫ'!$J$217),0)</f>
        <v>20490</v>
      </c>
      <c r="F257" s="118">
        <f>VLOOKUP(B257,[18]Лист_1!$A$1:$J$65536,COLUMN([18]Лист_1!$H$9),0)</f>
        <v>31</v>
      </c>
    </row>
    <row r="258" spans="1:6">
      <c r="A258" s="134" t="s">
        <v>6371</v>
      </c>
      <c r="B258" s="134"/>
      <c r="C258" s="134"/>
      <c r="D258" s="134"/>
      <c r="E258" s="134"/>
      <c r="F258" s="134"/>
    </row>
    <row r="259" spans="1:6">
      <c r="A259" s="99" t="s">
        <v>6372</v>
      </c>
      <c r="B259" s="99" t="s">
        <v>6372</v>
      </c>
      <c r="D259" s="99" t="s">
        <v>6373</v>
      </c>
      <c r="E259" s="98">
        <f>VLOOKUP(A259,'[31]КРАТКИЙ ПРАЙС СПЛИТЫ'!$A:$L,COLUMN('[31]КРАТКИЙ ПРАЙС СПЛИТЫ'!$J$217),0)</f>
        <v>14690</v>
      </c>
      <c r="F259" s="118" t="e">
        <f>VLOOKUP(B259,[18]Лист_1!$A$1:$J$65536,COLUMN([18]Лист_1!$H$9),0)</f>
        <v>#N/A</v>
      </c>
    </row>
    <row r="260" spans="1:6">
      <c r="A260" s="99" t="s">
        <v>6374</v>
      </c>
      <c r="B260" s="99" t="s">
        <v>6374</v>
      </c>
      <c r="D260" s="99" t="s">
        <v>6375</v>
      </c>
      <c r="E260" s="98">
        <f>VLOOKUP(A260,'[31]КРАТКИЙ ПРАЙС СПЛИТЫ'!$A:$L,COLUMN('[31]КРАТКИЙ ПРАЙС СПЛИТЫ'!$J$217),0)</f>
        <v>15190</v>
      </c>
      <c r="F260" s="118">
        <f>VLOOKUP(B260,[18]Лист_1!$A$1:$J$65536,COLUMN([18]Лист_1!$H$9),0)</f>
        <v>16</v>
      </c>
    </row>
    <row r="261" spans="1:6">
      <c r="A261" s="134" t="s">
        <v>6376</v>
      </c>
      <c r="B261" s="134"/>
      <c r="C261" s="134"/>
      <c r="D261" s="134"/>
      <c r="E261" s="134"/>
      <c r="F261" s="134"/>
    </row>
    <row r="262" spans="1:6">
      <c r="A262" s="99" t="s">
        <v>6377</v>
      </c>
      <c r="B262" s="99" t="s">
        <v>6377</v>
      </c>
      <c r="D262" s="99" t="s">
        <v>6378</v>
      </c>
      <c r="E262" s="98">
        <f>VLOOKUP(A262,'[31]КРАТКИЙ ПРАЙС СПЛИТЫ'!$A:$L,COLUMN('[31]КРАТКИЙ ПРАЙС СПЛИТЫ'!$J$217),0)</f>
        <v>35390</v>
      </c>
      <c r="F262" s="118" t="e">
        <f>VLOOKUP(B262,[18]Лист_1!$A$1:$J$65536,COLUMN([18]Лист_1!$H$9),0)</f>
        <v>#N/A</v>
      </c>
    </row>
    <row r="263" spans="1:6">
      <c r="A263" s="99" t="s">
        <v>6379</v>
      </c>
      <c r="B263" s="99" t="s">
        <v>6379</v>
      </c>
      <c r="D263" s="99" t="s">
        <v>6380</v>
      </c>
      <c r="E263" s="98">
        <f>VLOOKUP(A263,'[31]КРАТКИЙ ПРАЙС СПЛИТЫ'!$A:$L,COLUMN('[31]КРАТКИЙ ПРАЙС СПЛИТЫ'!$J$217),0)</f>
        <v>37290</v>
      </c>
      <c r="F263" s="118" t="e">
        <f>VLOOKUP(B263,[18]Лист_1!$A$1:$J$65536,COLUMN([18]Лист_1!$H$9),0)</f>
        <v>#N/A</v>
      </c>
    </row>
    <row r="264" spans="1:6">
      <c r="A264" s="99" t="s">
        <v>6381</v>
      </c>
      <c r="B264" s="99" t="s">
        <v>6381</v>
      </c>
      <c r="D264" s="99" t="s">
        <v>6382</v>
      </c>
      <c r="E264" s="98">
        <f>VLOOKUP(A264,'[31]КРАТКИЙ ПРАЙС СПЛИТЫ'!$A:$L,COLUMN('[31]КРАТКИЙ ПРАЙС СПЛИТЫ'!$J$217),0)</f>
        <v>36690</v>
      </c>
      <c r="F264" s="118" t="e">
        <f>VLOOKUP(B264,[18]Лист_1!$A$1:$J$65536,COLUMN([18]Лист_1!$H$9),0)</f>
        <v>#N/A</v>
      </c>
    </row>
    <row r="265" spans="1:6">
      <c r="A265" s="99" t="s">
        <v>6383</v>
      </c>
      <c r="B265" s="99" t="s">
        <v>6383</v>
      </c>
      <c r="D265" s="99" t="s">
        <v>6384</v>
      </c>
      <c r="E265" s="98">
        <f>VLOOKUP(A265,'[31]КРАТКИЙ ПРАЙС СПЛИТЫ'!$A:$L,COLUMN('[31]КРАТКИЙ ПРАЙС СПЛИТЫ'!$J$217),0)</f>
        <v>38590</v>
      </c>
      <c r="F265" s="118" t="e">
        <f>VLOOKUP(B265,[18]Лист_1!$A$1:$J$65536,COLUMN([18]Лист_1!$H$9),0)</f>
        <v>#N/A</v>
      </c>
    </row>
    <row r="266" spans="1:6">
      <c r="A266" s="134" t="s">
        <v>6385</v>
      </c>
      <c r="B266" s="134"/>
      <c r="C266" s="134"/>
      <c r="D266" s="134"/>
      <c r="E266" s="134"/>
      <c r="F266" s="134"/>
    </row>
    <row r="267" spans="1:6">
      <c r="A267" s="99" t="s">
        <v>6386</v>
      </c>
      <c r="B267" s="99" t="s">
        <v>6386</v>
      </c>
      <c r="D267" s="99" t="s">
        <v>6387</v>
      </c>
      <c r="E267" s="98">
        <f>VLOOKUP(A267,'[31]КРАТКИЙ ПРАЙС СПЛИТЫ'!$A:$L,COLUMN('[31]КРАТКИЙ ПРАЙС СПЛИТЫ'!$J$217),0)</f>
        <v>31690</v>
      </c>
      <c r="F267" s="118" t="str">
        <f>VLOOKUP(B267,[18]Лист_1!$A$1:$J$65536,COLUMN([18]Лист_1!$H$9),0)</f>
        <v>больше 50</v>
      </c>
    </row>
    <row r="268" spans="1:6">
      <c r="A268" s="99" t="s">
        <v>6388</v>
      </c>
      <c r="B268" s="99" t="s">
        <v>6388</v>
      </c>
      <c r="D268" s="99" t="s">
        <v>6389</v>
      </c>
      <c r="E268" s="98">
        <f>VLOOKUP(A268,'[31]КРАТКИЙ ПРАЙС СПЛИТЫ'!$A:$L,COLUMN('[31]КРАТКИЙ ПРАЙС СПЛИТЫ'!$J$217),0)</f>
        <v>32990</v>
      </c>
      <c r="F268" s="118">
        <f>VLOOKUP(B268,[18]Лист_1!$A$1:$J$65536,COLUMN([18]Лист_1!$H$9),0)</f>
        <v>16</v>
      </c>
    </row>
    <row r="269" spans="1:6">
      <c r="A269" s="99" t="s">
        <v>6390</v>
      </c>
      <c r="B269" s="99" t="s">
        <v>6390</v>
      </c>
      <c r="D269" s="99" t="s">
        <v>6391</v>
      </c>
      <c r="E269" s="98">
        <f>VLOOKUP(A269,'[31]КРАТКИЙ ПРАЙС СПЛИТЫ'!$A:$L,COLUMN('[31]КРАТКИЙ ПРАЙС СПЛИТЫ'!$J$217),0)</f>
        <v>38390</v>
      </c>
      <c r="F269" s="118">
        <f>VLOOKUP(B269,[18]Лист_1!$A$1:$J$65536,COLUMN([18]Лист_1!$H$9),0)</f>
        <v>6</v>
      </c>
    </row>
    <row r="270" spans="1:6">
      <c r="A270" s="99" t="s">
        <v>6392</v>
      </c>
      <c r="B270" s="99" t="s">
        <v>6392</v>
      </c>
      <c r="D270" s="99" t="s">
        <v>6393</v>
      </c>
      <c r="E270" s="98">
        <f>VLOOKUP(A270,'[31]КРАТКИЙ ПРАЙС СПЛИТЫ'!$A:$L,COLUMN('[31]КРАТКИЙ ПРАЙС СПЛИТЫ'!$J$217),0)</f>
        <v>36890</v>
      </c>
      <c r="F270" s="118" t="e">
        <f>VLOOKUP(B270,[18]Лист_1!$A$1:$J$65536,COLUMN([18]Лист_1!$H$9),0)</f>
        <v>#N/A</v>
      </c>
    </row>
    <row r="271" spans="1:6">
      <c r="A271" s="99" t="s">
        <v>6394</v>
      </c>
      <c r="B271" s="99" t="s">
        <v>6394</v>
      </c>
      <c r="D271" s="99" t="s">
        <v>6395</v>
      </c>
      <c r="E271" s="98">
        <f>VLOOKUP(A271,'[31]КРАТКИЙ ПРАЙС СПЛИТЫ'!$A:$L,COLUMN('[31]КРАТКИЙ ПРАЙС СПЛИТЫ'!$J$217),0)</f>
        <v>38190</v>
      </c>
      <c r="F271" s="118" t="e">
        <f>VLOOKUP(B271,[18]Лист_1!$A$1:$J$65536,COLUMN([18]Лист_1!$H$9),0)</f>
        <v>#N/A</v>
      </c>
    </row>
  </sheetData>
  <mergeCells count="302">
    <mergeCell ref="A255:F255"/>
    <mergeCell ref="A258:F258"/>
    <mergeCell ref="A261:F261"/>
    <mergeCell ref="A266:F266"/>
    <mergeCell ref="A219:F219"/>
    <mergeCell ref="A220:F220"/>
    <mergeCell ref="A228:F228"/>
    <mergeCell ref="A232:F232"/>
    <mergeCell ref="A235:F235"/>
    <mergeCell ref="A238:F238"/>
    <mergeCell ref="A247:F247"/>
    <mergeCell ref="A252:F252"/>
    <mergeCell ref="A212:F212"/>
    <mergeCell ref="A207:F207"/>
    <mergeCell ref="A135:F135"/>
    <mergeCell ref="A146:F146"/>
    <mergeCell ref="A159:F159"/>
    <mergeCell ref="A172:F172"/>
    <mergeCell ref="A183:F183"/>
    <mergeCell ref="A194:F194"/>
    <mergeCell ref="A205:A206"/>
    <mergeCell ref="D205:D206"/>
    <mergeCell ref="E205:E206"/>
    <mergeCell ref="A201:A202"/>
    <mergeCell ref="D201:D202"/>
    <mergeCell ref="E201:E202"/>
    <mergeCell ref="A203:A204"/>
    <mergeCell ref="D203:D204"/>
    <mergeCell ref="E203:E204"/>
    <mergeCell ref="A197:A198"/>
    <mergeCell ref="D197:D198"/>
    <mergeCell ref="E197:E198"/>
    <mergeCell ref="A199:A200"/>
    <mergeCell ref="D199:D200"/>
    <mergeCell ref="E199:E200"/>
    <mergeCell ref="A192:A193"/>
    <mergeCell ref="D192:D193"/>
    <mergeCell ref="E192:E193"/>
    <mergeCell ref="A195:A196"/>
    <mergeCell ref="D195:D196"/>
    <mergeCell ref="E195:E196"/>
    <mergeCell ref="A188:A189"/>
    <mergeCell ref="D188:D189"/>
    <mergeCell ref="E188:E189"/>
    <mergeCell ref="A190:A191"/>
    <mergeCell ref="D190:D191"/>
    <mergeCell ref="E190:E191"/>
    <mergeCell ref="A184:A185"/>
    <mergeCell ref="D184:D185"/>
    <mergeCell ref="E184:E185"/>
    <mergeCell ref="A186:A187"/>
    <mergeCell ref="D186:D187"/>
    <mergeCell ref="E186:E187"/>
    <mergeCell ref="A179:A180"/>
    <mergeCell ref="D179:D180"/>
    <mergeCell ref="E179:E180"/>
    <mergeCell ref="A181:A182"/>
    <mergeCell ref="D181:D182"/>
    <mergeCell ref="E181:E182"/>
    <mergeCell ref="A175:A176"/>
    <mergeCell ref="D175:D176"/>
    <mergeCell ref="E175:E176"/>
    <mergeCell ref="A177:A178"/>
    <mergeCell ref="D177:D178"/>
    <mergeCell ref="E177:E178"/>
    <mergeCell ref="A170:A171"/>
    <mergeCell ref="D170:D171"/>
    <mergeCell ref="E170:E171"/>
    <mergeCell ref="A173:A174"/>
    <mergeCell ref="D173:D174"/>
    <mergeCell ref="E173:E174"/>
    <mergeCell ref="A166:A167"/>
    <mergeCell ref="D166:D167"/>
    <mergeCell ref="E166:E167"/>
    <mergeCell ref="A168:A169"/>
    <mergeCell ref="D168:D169"/>
    <mergeCell ref="E168:E169"/>
    <mergeCell ref="A162:A163"/>
    <mergeCell ref="D162:D163"/>
    <mergeCell ref="E162:E163"/>
    <mergeCell ref="A164:A165"/>
    <mergeCell ref="D164:D165"/>
    <mergeCell ref="E164:E165"/>
    <mergeCell ref="A157:A158"/>
    <mergeCell ref="D157:D158"/>
    <mergeCell ref="E157:E158"/>
    <mergeCell ref="A160:A161"/>
    <mergeCell ref="D160:D161"/>
    <mergeCell ref="E160:E161"/>
    <mergeCell ref="A153:A154"/>
    <mergeCell ref="D153:D154"/>
    <mergeCell ref="E153:E154"/>
    <mergeCell ref="A155:A156"/>
    <mergeCell ref="D155:D156"/>
    <mergeCell ref="E155:E156"/>
    <mergeCell ref="A149:A150"/>
    <mergeCell ref="D149:D150"/>
    <mergeCell ref="E149:E150"/>
    <mergeCell ref="A151:A152"/>
    <mergeCell ref="D151:D152"/>
    <mergeCell ref="E151:E152"/>
    <mergeCell ref="A144:A145"/>
    <mergeCell ref="D144:D145"/>
    <mergeCell ref="E144:E145"/>
    <mergeCell ref="A147:A148"/>
    <mergeCell ref="D147:D148"/>
    <mergeCell ref="E147:E148"/>
    <mergeCell ref="A140:A141"/>
    <mergeCell ref="D140:D141"/>
    <mergeCell ref="E140:E141"/>
    <mergeCell ref="A142:A143"/>
    <mergeCell ref="D142:D143"/>
    <mergeCell ref="E142:E143"/>
    <mergeCell ref="A136:A137"/>
    <mergeCell ref="D136:D137"/>
    <mergeCell ref="E136:E137"/>
    <mergeCell ref="A138:A139"/>
    <mergeCell ref="D138:D139"/>
    <mergeCell ref="E138:E139"/>
    <mergeCell ref="A208:A209"/>
    <mergeCell ref="D208:D209"/>
    <mergeCell ref="E208:E209"/>
    <mergeCell ref="A210:A211"/>
    <mergeCell ref="D210:D211"/>
    <mergeCell ref="E210:E211"/>
    <mergeCell ref="A125:A126"/>
    <mergeCell ref="D75:D76"/>
    <mergeCell ref="E75:E76"/>
    <mergeCell ref="D77:D78"/>
    <mergeCell ref="E77:E78"/>
    <mergeCell ref="E80:E81"/>
    <mergeCell ref="A82:A83"/>
    <mergeCell ref="D82:D83"/>
    <mergeCell ref="E82:E83"/>
    <mergeCell ref="A84:A85"/>
    <mergeCell ref="D84:D85"/>
    <mergeCell ref="E84:E85"/>
    <mergeCell ref="A80:A81"/>
    <mergeCell ref="D80:D81"/>
    <mergeCell ref="D71:D72"/>
    <mergeCell ref="E71:E72"/>
    <mergeCell ref="D73:D74"/>
    <mergeCell ref="E73:E74"/>
    <mergeCell ref="D67:D68"/>
    <mergeCell ref="E67:E68"/>
    <mergeCell ref="D69:D70"/>
    <mergeCell ref="E69:E70"/>
    <mergeCell ref="E63:E64"/>
    <mergeCell ref="D65:D66"/>
    <mergeCell ref="E65:E66"/>
    <mergeCell ref="D60:D61"/>
    <mergeCell ref="D63:D64"/>
    <mergeCell ref="E60:E61"/>
    <mergeCell ref="E54:E55"/>
    <mergeCell ref="E56:E57"/>
    <mergeCell ref="E52:E53"/>
    <mergeCell ref="D49:D50"/>
    <mergeCell ref="D52:D53"/>
    <mergeCell ref="D54:D55"/>
    <mergeCell ref="D56:D57"/>
    <mergeCell ref="D58:D59"/>
    <mergeCell ref="E58:E59"/>
    <mergeCell ref="A41:A42"/>
    <mergeCell ref="A43:A44"/>
    <mergeCell ref="E45:E46"/>
    <mergeCell ref="E47:E48"/>
    <mergeCell ref="E49:E50"/>
    <mergeCell ref="D43:D44"/>
    <mergeCell ref="E43:E44"/>
    <mergeCell ref="D45:D46"/>
    <mergeCell ref="D47:D48"/>
    <mergeCell ref="D41:D42"/>
    <mergeCell ref="E41:E42"/>
    <mergeCell ref="E32:E33"/>
    <mergeCell ref="E34:E35"/>
    <mergeCell ref="E36:E37"/>
    <mergeCell ref="E38:E39"/>
    <mergeCell ref="A3:F3"/>
    <mergeCell ref="A32:A33"/>
    <mergeCell ref="A34:A35"/>
    <mergeCell ref="A36:A37"/>
    <mergeCell ref="A38:A39"/>
    <mergeCell ref="D32:D33"/>
    <mergeCell ref="D34:D35"/>
    <mergeCell ref="D36:D37"/>
    <mergeCell ref="D38:D39"/>
    <mergeCell ref="A4:A5"/>
    <mergeCell ref="D4:D5"/>
    <mergeCell ref="A6:A7"/>
    <mergeCell ref="D6:D7"/>
    <mergeCell ref="A11:A12"/>
    <mergeCell ref="D11:D12"/>
    <mergeCell ref="A18:A19"/>
    <mergeCell ref="D18:D19"/>
    <mergeCell ref="A25:A26"/>
    <mergeCell ref="D25:D26"/>
    <mergeCell ref="E4:E5"/>
    <mergeCell ref="E6:E7"/>
    <mergeCell ref="A9:A10"/>
    <mergeCell ref="D9:D10"/>
    <mergeCell ref="E9:E10"/>
    <mergeCell ref="A8:F8"/>
    <mergeCell ref="E11:E12"/>
    <mergeCell ref="A14:A15"/>
    <mergeCell ref="D14:D15"/>
    <mergeCell ref="E14:E15"/>
    <mergeCell ref="A16:A17"/>
    <mergeCell ref="D16:D17"/>
    <mergeCell ref="E16:E17"/>
    <mergeCell ref="E18:E19"/>
    <mergeCell ref="A20:A21"/>
    <mergeCell ref="D20:D21"/>
    <mergeCell ref="E20:E21"/>
    <mergeCell ref="A23:A24"/>
    <mergeCell ref="D23:D24"/>
    <mergeCell ref="E23:E24"/>
    <mergeCell ref="E25:E26"/>
    <mergeCell ref="A27:A28"/>
    <mergeCell ref="D27:D28"/>
    <mergeCell ref="E27:E28"/>
    <mergeCell ref="A29:A30"/>
    <mergeCell ref="D29:D30"/>
    <mergeCell ref="E29:E30"/>
    <mergeCell ref="A98:A99"/>
    <mergeCell ref="D98:D99"/>
    <mergeCell ref="E98:E99"/>
    <mergeCell ref="E87:E88"/>
    <mergeCell ref="A89:A90"/>
    <mergeCell ref="D89:D90"/>
    <mergeCell ref="E89:E90"/>
    <mergeCell ref="A91:A92"/>
    <mergeCell ref="D91:D92"/>
    <mergeCell ref="E91:E92"/>
    <mergeCell ref="A87:A88"/>
    <mergeCell ref="D87:D88"/>
    <mergeCell ref="A93:A94"/>
    <mergeCell ref="D93:D94"/>
    <mergeCell ref="A100:A101"/>
    <mergeCell ref="D100:D101"/>
    <mergeCell ref="E100:E101"/>
    <mergeCell ref="A40:F40"/>
    <mergeCell ref="A13:F13"/>
    <mergeCell ref="A22:F22"/>
    <mergeCell ref="A51:F51"/>
    <mergeCell ref="A62:F62"/>
    <mergeCell ref="A63:A64"/>
    <mergeCell ref="A65:A66"/>
    <mergeCell ref="A67:A68"/>
    <mergeCell ref="A69:A70"/>
    <mergeCell ref="A71:A72"/>
    <mergeCell ref="A73:A74"/>
    <mergeCell ref="A75:A76"/>
    <mergeCell ref="A77:A78"/>
    <mergeCell ref="E93:E94"/>
    <mergeCell ref="A95:A96"/>
    <mergeCell ref="D95:D96"/>
    <mergeCell ref="E95:E96"/>
    <mergeCell ref="A102:A103"/>
    <mergeCell ref="D102:D103"/>
    <mergeCell ref="E102:E103"/>
    <mergeCell ref="A104:A105"/>
    <mergeCell ref="D104:D105"/>
    <mergeCell ref="E104:E105"/>
    <mergeCell ref="A106:A107"/>
    <mergeCell ref="D106:D107"/>
    <mergeCell ref="E106:E107"/>
    <mergeCell ref="A109:A110"/>
    <mergeCell ref="D109:D110"/>
    <mergeCell ref="E109:E110"/>
    <mergeCell ref="A111:A112"/>
    <mergeCell ref="D111:D112"/>
    <mergeCell ref="E111:E112"/>
    <mergeCell ref="A113:A114"/>
    <mergeCell ref="D113:D114"/>
    <mergeCell ref="E113:E114"/>
    <mergeCell ref="D123:D124"/>
    <mergeCell ref="E123:E124"/>
    <mergeCell ref="D116:D117"/>
    <mergeCell ref="E116:E117"/>
    <mergeCell ref="A118:A119"/>
    <mergeCell ref="D118:D119"/>
    <mergeCell ref="E118:E119"/>
    <mergeCell ref="A116:A117"/>
    <mergeCell ref="A120:A121"/>
    <mergeCell ref="A2:F2"/>
    <mergeCell ref="A134:F134"/>
    <mergeCell ref="A31:F31"/>
    <mergeCell ref="A79:F79"/>
    <mergeCell ref="A86:F86"/>
    <mergeCell ref="A97:F97"/>
    <mergeCell ref="A108:F108"/>
    <mergeCell ref="A115:F115"/>
    <mergeCell ref="A122:F122"/>
    <mergeCell ref="A129:F129"/>
    <mergeCell ref="D125:D126"/>
    <mergeCell ref="E125:E126"/>
    <mergeCell ref="A127:A128"/>
    <mergeCell ref="D127:D128"/>
    <mergeCell ref="E127:E128"/>
    <mergeCell ref="D120:D121"/>
    <mergeCell ref="E120:E121"/>
    <mergeCell ref="A123:A124"/>
  </mergeCell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EF494-B2C7-4D23-B3CD-369A8D99494A}">
  <dimension ref="A1:F66"/>
  <sheetViews>
    <sheetView workbookViewId="0">
      <selection activeCell="F1" sqref="F1"/>
    </sheetView>
  </sheetViews>
  <sheetFormatPr defaultRowHeight="15"/>
  <cols>
    <col min="1" max="1" width="18.7109375" customWidth="1"/>
    <col min="3" max="3" width="21.5703125" customWidth="1"/>
    <col min="4" max="4" width="20.7109375" customWidth="1"/>
    <col min="5" max="5" width="9.140625" style="14"/>
    <col min="6" max="6" width="12.42578125" customWidth="1"/>
  </cols>
  <sheetData>
    <row r="1" spans="1:6" s="2" customFormat="1">
      <c r="A1" s="2" t="s">
        <v>144</v>
      </c>
      <c r="B1" s="2" t="s">
        <v>145</v>
      </c>
      <c r="C1" s="2" t="s">
        <v>1104</v>
      </c>
      <c r="D1" s="2" t="s">
        <v>147</v>
      </c>
      <c r="E1" s="3" t="s">
        <v>148</v>
      </c>
      <c r="F1" s="2" t="s">
        <v>1928</v>
      </c>
    </row>
    <row r="2" spans="1:6" s="32" customFormat="1" ht="15.75">
      <c r="A2" s="129" t="s">
        <v>3279</v>
      </c>
      <c r="B2" s="129"/>
      <c r="C2" s="129"/>
      <c r="D2" s="129"/>
      <c r="E2" s="129"/>
      <c r="F2" s="129"/>
    </row>
    <row r="3" spans="1:6" s="12" customFormat="1">
      <c r="A3" s="130" t="s">
        <v>2212</v>
      </c>
      <c r="B3" s="130"/>
      <c r="C3" s="130"/>
      <c r="D3" s="130"/>
      <c r="E3" s="130"/>
      <c r="F3" s="130"/>
    </row>
    <row r="4" spans="1:6">
      <c r="A4" t="s">
        <v>2159</v>
      </c>
      <c r="C4" t="s">
        <v>2158</v>
      </c>
      <c r="D4" t="s">
        <v>2158</v>
      </c>
      <c r="E4" s="14">
        <v>108200</v>
      </c>
      <c r="F4" s="84" t="e">
        <f>VLOOKUP(A4,[8]Sheet1!$A:$J,COLUMN([8]Sheet1!$J$1319),0)</f>
        <v>#N/A</v>
      </c>
    </row>
    <row r="5" spans="1:6">
      <c r="A5" t="s">
        <v>2161</v>
      </c>
      <c r="C5" t="s">
        <v>2160</v>
      </c>
      <c r="D5" t="s">
        <v>2160</v>
      </c>
      <c r="E5" s="14">
        <v>113800</v>
      </c>
      <c r="F5" s="84" t="e">
        <f>VLOOKUP(A5,[8]Sheet1!$A:$J,COLUMN([8]Sheet1!$J$1319),0)</f>
        <v>#N/A</v>
      </c>
    </row>
    <row r="6" spans="1:6">
      <c r="A6" t="s">
        <v>2163</v>
      </c>
      <c r="C6" t="s">
        <v>2162</v>
      </c>
      <c r="D6" t="s">
        <v>2162</v>
      </c>
      <c r="E6" s="14">
        <v>140100</v>
      </c>
      <c r="F6" s="84" t="e">
        <f>VLOOKUP(A6,[8]Sheet1!$A:$J,COLUMN([8]Sheet1!$J$1319),0)</f>
        <v>#N/A</v>
      </c>
    </row>
    <row r="7" spans="1:6">
      <c r="A7" t="s">
        <v>2165</v>
      </c>
      <c r="C7" t="s">
        <v>2164</v>
      </c>
      <c r="D7" t="s">
        <v>2164</v>
      </c>
      <c r="E7" s="14">
        <v>162400</v>
      </c>
      <c r="F7" s="84" t="e">
        <f>VLOOKUP(A7,[8]Sheet1!$A:$J,COLUMN([8]Sheet1!$J$1319),0)</f>
        <v>#N/A</v>
      </c>
    </row>
    <row r="8" spans="1:6" s="12" customFormat="1">
      <c r="A8" s="130" t="s">
        <v>2213</v>
      </c>
      <c r="B8" s="130"/>
      <c r="C8" s="130"/>
      <c r="D8" s="130"/>
      <c r="E8" s="130"/>
      <c r="F8" s="130"/>
    </row>
    <row r="9" spans="1:6">
      <c r="A9" t="s">
        <v>2167</v>
      </c>
      <c r="C9" t="s">
        <v>2166</v>
      </c>
      <c r="D9" t="s">
        <v>2166</v>
      </c>
      <c r="E9" s="14">
        <v>52900</v>
      </c>
      <c r="F9" s="12">
        <f>VLOOKUP(A9,[8]Sheet1!$A:$J,COLUMN([8]Sheet1!$J$1319),0)</f>
        <v>190</v>
      </c>
    </row>
    <row r="10" spans="1:6">
      <c r="A10" t="s">
        <v>2169</v>
      </c>
      <c r="C10" t="s">
        <v>2168</v>
      </c>
      <c r="D10" t="s">
        <v>2168</v>
      </c>
      <c r="E10" s="14">
        <v>57400</v>
      </c>
      <c r="F10" s="84">
        <f>VLOOKUP(A10,[8]Sheet1!$A:$J,COLUMN([8]Sheet1!$J$1319),0)</f>
        <v>95</v>
      </c>
    </row>
    <row r="11" spans="1:6">
      <c r="A11" t="s">
        <v>2171</v>
      </c>
      <c r="C11" t="s">
        <v>2170</v>
      </c>
      <c r="D11" t="s">
        <v>2170</v>
      </c>
      <c r="E11" s="14">
        <v>89800</v>
      </c>
      <c r="F11" s="84">
        <f>VLOOKUP(A11,[8]Sheet1!$A:$J,COLUMN([8]Sheet1!$J$1319),0)</f>
        <v>39</v>
      </c>
    </row>
    <row r="12" spans="1:6">
      <c r="A12" t="s">
        <v>2173</v>
      </c>
      <c r="C12" t="s">
        <v>2172</v>
      </c>
      <c r="D12" t="s">
        <v>2172</v>
      </c>
      <c r="E12" s="14">
        <v>108300</v>
      </c>
      <c r="F12" s="84">
        <f>VLOOKUP(A12,[8]Sheet1!$A:$J,COLUMN([8]Sheet1!$J$1319),0)</f>
        <v>0</v>
      </c>
    </row>
    <row r="13" spans="1:6" s="12" customFormat="1">
      <c r="A13" s="130" t="s">
        <v>2214</v>
      </c>
      <c r="B13" s="130"/>
      <c r="C13" s="130"/>
      <c r="D13" s="130"/>
      <c r="E13" s="130"/>
      <c r="F13" s="130"/>
    </row>
    <row r="14" spans="1:6">
      <c r="A14" t="s">
        <v>2175</v>
      </c>
      <c r="C14" t="s">
        <v>2174</v>
      </c>
      <c r="D14" t="s">
        <v>2174</v>
      </c>
      <c r="E14" s="14">
        <v>52500</v>
      </c>
      <c r="F14" s="84">
        <f>VLOOKUP(A14,[8]Sheet1!$A:$J,COLUMN([8]Sheet1!$J$1319),0)</f>
        <v>301</v>
      </c>
    </row>
    <row r="15" spans="1:6">
      <c r="A15" t="s">
        <v>2177</v>
      </c>
      <c r="C15" t="s">
        <v>2176</v>
      </c>
      <c r="D15" t="s">
        <v>2176</v>
      </c>
      <c r="E15" s="14">
        <v>56900</v>
      </c>
      <c r="F15" s="84">
        <f>VLOOKUP(A15,[8]Sheet1!$A:$J,COLUMN([8]Sheet1!$J$1319),0)</f>
        <v>257</v>
      </c>
    </row>
    <row r="16" spans="1:6">
      <c r="A16" t="s">
        <v>2179</v>
      </c>
      <c r="C16" t="s">
        <v>2178</v>
      </c>
      <c r="D16" t="s">
        <v>2178</v>
      </c>
      <c r="E16" s="14">
        <v>91500</v>
      </c>
      <c r="F16" s="84">
        <f>VLOOKUP(A16,[8]Sheet1!$A:$J,COLUMN([8]Sheet1!$J$1319),0)</f>
        <v>38</v>
      </c>
    </row>
    <row r="17" spans="1:6">
      <c r="A17" t="s">
        <v>2181</v>
      </c>
      <c r="C17" t="s">
        <v>2180</v>
      </c>
      <c r="D17" t="s">
        <v>2180</v>
      </c>
      <c r="E17" s="14">
        <v>111800</v>
      </c>
      <c r="F17" s="84">
        <f>VLOOKUP(A17,[8]Sheet1!$A:$J,COLUMN([8]Sheet1!$J$1319),0)</f>
        <v>12</v>
      </c>
    </row>
    <row r="18" spans="1:6" s="12" customFormat="1">
      <c r="A18" s="130" t="s">
        <v>2215</v>
      </c>
      <c r="B18" s="130"/>
      <c r="C18" s="130"/>
      <c r="D18" s="130"/>
      <c r="E18" s="130"/>
      <c r="F18" s="130"/>
    </row>
    <row r="19" spans="1:6">
      <c r="A19" t="s">
        <v>2183</v>
      </c>
      <c r="C19" t="s">
        <v>2182</v>
      </c>
      <c r="D19" t="s">
        <v>2182</v>
      </c>
      <c r="E19" s="14">
        <v>45050</v>
      </c>
      <c r="F19" s="84">
        <f>VLOOKUP(A19,[8]Sheet1!$A:$J,COLUMN([8]Sheet1!$J$1319),0)</f>
        <v>281</v>
      </c>
    </row>
    <row r="20" spans="1:6">
      <c r="A20" t="s">
        <v>2185</v>
      </c>
      <c r="C20" t="s">
        <v>2184</v>
      </c>
      <c r="D20" t="s">
        <v>2184</v>
      </c>
      <c r="E20" s="14">
        <v>48350</v>
      </c>
      <c r="F20" s="84">
        <f>VLOOKUP(A20,[8]Sheet1!$A:$J,COLUMN([8]Sheet1!$J$1319),0)</f>
        <v>310</v>
      </c>
    </row>
    <row r="21" spans="1:6">
      <c r="A21" t="s">
        <v>2187</v>
      </c>
      <c r="C21" t="s">
        <v>2186</v>
      </c>
      <c r="D21" t="s">
        <v>2186</v>
      </c>
      <c r="E21" s="14">
        <v>53500</v>
      </c>
      <c r="F21" s="84">
        <f>VLOOKUP(A21,[8]Sheet1!$A:$J,COLUMN([8]Sheet1!$J$1319),0)</f>
        <v>28</v>
      </c>
    </row>
    <row r="22" spans="1:6">
      <c r="A22" t="s">
        <v>2189</v>
      </c>
      <c r="C22" t="s">
        <v>2188</v>
      </c>
      <c r="D22" t="s">
        <v>2188</v>
      </c>
      <c r="E22" s="14">
        <v>86550</v>
      </c>
      <c r="F22" s="84">
        <f>VLOOKUP(A22,[8]Sheet1!$A:$J,COLUMN([8]Sheet1!$J$1319),0)</f>
        <v>0</v>
      </c>
    </row>
    <row r="23" spans="1:6">
      <c r="A23" t="s">
        <v>2191</v>
      </c>
      <c r="C23" t="s">
        <v>2190</v>
      </c>
      <c r="D23" t="s">
        <v>2190</v>
      </c>
      <c r="E23" s="14">
        <v>109800</v>
      </c>
      <c r="F23" s="84">
        <f>VLOOKUP(A23,[8]Sheet1!$A:$J,COLUMN([8]Sheet1!$J$1319),0)</f>
        <v>0</v>
      </c>
    </row>
    <row r="24" spans="1:6" s="12" customFormat="1">
      <c r="A24" s="130" t="s">
        <v>2216</v>
      </c>
      <c r="B24" s="130"/>
      <c r="C24" s="130"/>
      <c r="D24" s="130"/>
      <c r="E24" s="130"/>
      <c r="F24" s="130"/>
    </row>
    <row r="25" spans="1:6">
      <c r="A25" t="s">
        <v>2193</v>
      </c>
      <c r="C25" t="s">
        <v>2192</v>
      </c>
      <c r="D25" t="s">
        <v>2192</v>
      </c>
      <c r="E25" s="14">
        <v>35900</v>
      </c>
      <c r="F25" s="84">
        <f>VLOOKUP(A25,[8]Sheet1!$A:$J,COLUMN([8]Sheet1!$J$1319),0)</f>
        <v>481</v>
      </c>
    </row>
    <row r="26" spans="1:6">
      <c r="A26" t="s">
        <v>2195</v>
      </c>
      <c r="C26" t="s">
        <v>2194</v>
      </c>
      <c r="D26" t="s">
        <v>2194</v>
      </c>
      <c r="E26" s="14">
        <v>39600</v>
      </c>
      <c r="F26" s="84">
        <f>VLOOKUP(A26,[8]Sheet1!$A:$J,COLUMN([8]Sheet1!$J$1319),0)</f>
        <v>609</v>
      </c>
    </row>
    <row r="27" spans="1:6">
      <c r="A27" t="s">
        <v>2197</v>
      </c>
      <c r="C27" t="s">
        <v>2196</v>
      </c>
      <c r="D27" t="s">
        <v>2196</v>
      </c>
      <c r="E27" s="14">
        <v>45700</v>
      </c>
      <c r="F27" s="84">
        <f>VLOOKUP(A27,[8]Sheet1!$A:$J,COLUMN([8]Sheet1!$J$1319),0)</f>
        <v>164</v>
      </c>
    </row>
    <row r="28" spans="1:6">
      <c r="A28" t="s">
        <v>2199</v>
      </c>
      <c r="C28" t="s">
        <v>2198</v>
      </c>
      <c r="D28" t="s">
        <v>2198</v>
      </c>
      <c r="E28" s="14">
        <v>84150</v>
      </c>
      <c r="F28" s="84">
        <f>VLOOKUP(A28,[8]Sheet1!$A:$J,COLUMN([8]Sheet1!$J$1319),0)</f>
        <v>1</v>
      </c>
    </row>
    <row r="29" spans="1:6">
      <c r="A29" t="s">
        <v>2201</v>
      </c>
      <c r="C29" t="s">
        <v>2200</v>
      </c>
      <c r="D29" t="s">
        <v>2200</v>
      </c>
      <c r="E29" s="14">
        <v>102600</v>
      </c>
      <c r="F29" s="84">
        <f>VLOOKUP(A29,[8]Sheet1!$A:$J,COLUMN([8]Sheet1!$J$1319),0)</f>
        <v>2</v>
      </c>
    </row>
    <row r="30" spans="1:6" s="12" customFormat="1">
      <c r="A30" s="130" t="s">
        <v>2217</v>
      </c>
      <c r="B30" s="130"/>
      <c r="C30" s="130"/>
      <c r="D30" s="130"/>
      <c r="E30" s="130"/>
      <c r="F30" s="130"/>
    </row>
    <row r="31" spans="1:6">
      <c r="A31" t="s">
        <v>2203</v>
      </c>
      <c r="C31" t="s">
        <v>2202</v>
      </c>
      <c r="D31" t="s">
        <v>2202</v>
      </c>
      <c r="E31" s="14">
        <v>30800</v>
      </c>
      <c r="F31" s="84">
        <f>VLOOKUP(A31,[8]Sheet1!$A:$J,COLUMN([8]Sheet1!$J$1319),0)</f>
        <v>2204</v>
      </c>
    </row>
    <row r="32" spans="1:6">
      <c r="A32" t="s">
        <v>2205</v>
      </c>
      <c r="C32" t="s">
        <v>2204</v>
      </c>
      <c r="D32" t="s">
        <v>2204</v>
      </c>
      <c r="E32" s="14">
        <v>34750</v>
      </c>
      <c r="F32" s="84">
        <f>VLOOKUP(A32,[8]Sheet1!$A:$J,COLUMN([8]Sheet1!$J$1319),0)</f>
        <v>3188</v>
      </c>
    </row>
    <row r="33" spans="1:6">
      <c r="A33" t="s">
        <v>2207</v>
      </c>
      <c r="C33" t="s">
        <v>2206</v>
      </c>
      <c r="D33" t="s">
        <v>2206</v>
      </c>
      <c r="E33" s="14">
        <v>41800</v>
      </c>
      <c r="F33" s="84">
        <f>VLOOKUP(A33,[8]Sheet1!$A:$J,COLUMN([8]Sheet1!$J$1319),0)</f>
        <v>1621</v>
      </c>
    </row>
    <row r="34" spans="1:6">
      <c r="A34" t="s">
        <v>2209</v>
      </c>
      <c r="C34" t="s">
        <v>2208</v>
      </c>
      <c r="D34" t="s">
        <v>2208</v>
      </c>
      <c r="E34" s="14">
        <v>76150</v>
      </c>
      <c r="F34" s="84">
        <f>VLOOKUP(A34,[8]Sheet1!$A:$J,COLUMN([8]Sheet1!$J$1319),0)</f>
        <v>44</v>
      </c>
    </row>
    <row r="35" spans="1:6">
      <c r="A35" t="s">
        <v>2211</v>
      </c>
      <c r="C35" t="s">
        <v>2210</v>
      </c>
      <c r="D35" t="s">
        <v>2210</v>
      </c>
      <c r="E35" s="14">
        <v>95550</v>
      </c>
      <c r="F35" s="84">
        <f>VLOOKUP(A35,[8]Sheet1!$A:$J,COLUMN([8]Sheet1!$J$1319),0)</f>
        <v>51</v>
      </c>
    </row>
    <row r="36" spans="1:6" s="32" customFormat="1" ht="15.75">
      <c r="A36" s="129" t="s">
        <v>3280</v>
      </c>
      <c r="B36" s="129"/>
      <c r="C36" s="129"/>
      <c r="D36" s="129"/>
      <c r="E36" s="129"/>
      <c r="F36" s="129"/>
    </row>
    <row r="37" spans="1:6" s="32" customFormat="1">
      <c r="A37" s="130" t="s">
        <v>4698</v>
      </c>
      <c r="B37" s="130"/>
      <c r="C37" s="130"/>
      <c r="D37" s="130"/>
      <c r="E37" s="130"/>
      <c r="F37" s="130"/>
    </row>
    <row r="38" spans="1:6">
      <c r="A38" t="s">
        <v>4678</v>
      </c>
      <c r="C38" t="s">
        <v>4677</v>
      </c>
      <c r="D38" t="s">
        <v>4677</v>
      </c>
      <c r="E38" s="14">
        <v>24900</v>
      </c>
      <c r="F38" s="84">
        <f>VLOOKUP(A38,[8]Sheet1!$A:$J,COLUMN([8]Sheet1!$J$1319),0)</f>
        <v>583</v>
      </c>
    </row>
    <row r="39" spans="1:6">
      <c r="A39" t="s">
        <v>4680</v>
      </c>
      <c r="C39" t="s">
        <v>4679</v>
      </c>
      <c r="D39" t="s">
        <v>4679</v>
      </c>
      <c r="E39" s="14">
        <v>28600</v>
      </c>
      <c r="F39" s="84">
        <f>VLOOKUP(A39,[8]Sheet1!$A:$J,COLUMN([8]Sheet1!$J$1319),0)</f>
        <v>2395</v>
      </c>
    </row>
    <row r="40" spans="1:6">
      <c r="A40" t="s">
        <v>4682</v>
      </c>
      <c r="C40" t="s">
        <v>4681</v>
      </c>
      <c r="D40" t="s">
        <v>4681</v>
      </c>
      <c r="E40" s="14">
        <v>38100</v>
      </c>
      <c r="F40" s="84">
        <f>VLOOKUP(A40,[8]Sheet1!$A:$J,COLUMN([8]Sheet1!$J$1319),0)</f>
        <v>813</v>
      </c>
    </row>
    <row r="41" spans="1:6">
      <c r="A41" t="s">
        <v>4684</v>
      </c>
      <c r="C41" t="s">
        <v>4683</v>
      </c>
      <c r="D41" t="s">
        <v>4683</v>
      </c>
      <c r="E41" s="14">
        <v>63150</v>
      </c>
      <c r="F41" s="84">
        <f>VLOOKUP(A41,[8]Sheet1!$A:$J,COLUMN([8]Sheet1!$J$1319),0)</f>
        <v>126</v>
      </c>
    </row>
    <row r="42" spans="1:6">
      <c r="A42" t="s">
        <v>4686</v>
      </c>
      <c r="C42" t="s">
        <v>4685</v>
      </c>
      <c r="D42" t="s">
        <v>4685</v>
      </c>
      <c r="E42" s="14">
        <v>80000</v>
      </c>
      <c r="F42" s="84">
        <f>VLOOKUP(A42,[8]Sheet1!$A:$J,COLUMN([8]Sheet1!$J$1319),0)</f>
        <v>118</v>
      </c>
    </row>
    <row r="43" spans="1:6" s="32" customFormat="1">
      <c r="A43" s="130" t="s">
        <v>4697</v>
      </c>
      <c r="B43" s="130"/>
      <c r="C43" s="130"/>
      <c r="D43" s="130"/>
      <c r="E43" s="130"/>
      <c r="F43" s="130"/>
    </row>
    <row r="44" spans="1:6">
      <c r="A44" t="s">
        <v>4688</v>
      </c>
      <c r="C44" t="s">
        <v>4687</v>
      </c>
      <c r="D44" t="s">
        <v>4687</v>
      </c>
      <c r="E44" s="14">
        <v>23900</v>
      </c>
      <c r="F44" s="84">
        <f>VLOOKUP(A44,[8]Sheet1!$A:$J,COLUMN([8]Sheet1!$J$1319),0)</f>
        <v>1333</v>
      </c>
    </row>
    <row r="45" spans="1:6">
      <c r="A45" t="s">
        <v>4690</v>
      </c>
      <c r="C45" t="s">
        <v>4689</v>
      </c>
      <c r="D45" t="s">
        <v>4689</v>
      </c>
      <c r="E45" s="14">
        <v>26050</v>
      </c>
      <c r="F45" s="84">
        <f>VLOOKUP(A45,[8]Sheet1!$A:$J,COLUMN([8]Sheet1!$J$1319),0)</f>
        <v>2627</v>
      </c>
    </row>
    <row r="46" spans="1:6">
      <c r="A46" t="s">
        <v>4692</v>
      </c>
      <c r="C46" t="s">
        <v>4691</v>
      </c>
      <c r="D46" t="s">
        <v>4691</v>
      </c>
      <c r="E46" s="14">
        <v>34650</v>
      </c>
      <c r="F46" s="84">
        <f>VLOOKUP(A46,[8]Sheet1!$A:$J,COLUMN([8]Sheet1!$J$1319),0)</f>
        <v>766</v>
      </c>
    </row>
    <row r="47" spans="1:6">
      <c r="A47" t="s">
        <v>4694</v>
      </c>
      <c r="C47" t="s">
        <v>4693</v>
      </c>
      <c r="D47" t="s">
        <v>4693</v>
      </c>
      <c r="E47" s="14">
        <v>57500</v>
      </c>
      <c r="F47" s="84">
        <f>VLOOKUP(A47,[8]Sheet1!$A:$J,COLUMN([8]Sheet1!$J$1319),0)</f>
        <v>0</v>
      </c>
    </row>
    <row r="48" spans="1:6">
      <c r="A48" t="s">
        <v>4696</v>
      </c>
      <c r="C48" t="s">
        <v>4695</v>
      </c>
      <c r="D48" t="s">
        <v>4695</v>
      </c>
      <c r="E48" s="14">
        <v>72850</v>
      </c>
      <c r="F48" s="84">
        <f>VLOOKUP(A48,[8]Sheet1!$A:$J,COLUMN([8]Sheet1!$J$1319),0)</f>
        <v>1</v>
      </c>
    </row>
    <row r="49" spans="1:6" s="84" customFormat="1" ht="15.75">
      <c r="A49" s="129" t="s">
        <v>5838</v>
      </c>
      <c r="B49" s="129"/>
      <c r="C49" s="129"/>
      <c r="D49" s="129"/>
      <c r="E49" s="129"/>
      <c r="F49" s="129"/>
    </row>
    <row r="50" spans="1:6" s="84" customFormat="1">
      <c r="A50" s="130" t="s">
        <v>6027</v>
      </c>
      <c r="B50" s="130"/>
      <c r="C50" s="130"/>
      <c r="D50" s="130"/>
      <c r="E50" s="130"/>
      <c r="F50" s="130"/>
    </row>
    <row r="51" spans="1:6">
      <c r="A51" t="s">
        <v>5999</v>
      </c>
      <c r="D51" t="s">
        <v>6005</v>
      </c>
      <c r="E51" s="14">
        <f>VLOOKUP(D51,'[32]МУЛЬТИ СПЛИТ-СИСТЕМЫ'!$A:$K,COLUMN('[32]МУЛЬТИ СПЛИТ-СИСТЕМЫ'!$J$12),0)</f>
        <v>70600</v>
      </c>
      <c r="F51" s="84">
        <f>VLOOKUP(A51,[8]Sheet1!$A:$J,COLUMN([8]Sheet1!$J$1319),0)</f>
        <v>31</v>
      </c>
    </row>
    <row r="52" spans="1:6">
      <c r="A52" t="s">
        <v>6000</v>
      </c>
      <c r="D52" t="s">
        <v>6006</v>
      </c>
      <c r="E52" s="14">
        <f>VLOOKUP(D52,'[32]МУЛЬТИ СПЛИТ-СИСТЕМЫ'!$A:$K,COLUMN('[32]МУЛЬТИ СПЛИТ-СИСТЕМЫ'!$J$12),0)</f>
        <v>78200</v>
      </c>
      <c r="F52" s="84">
        <f>VLOOKUP(A52,[8]Sheet1!$A:$J,COLUMN([8]Sheet1!$J$1319),0)</f>
        <v>49</v>
      </c>
    </row>
    <row r="53" spans="1:6">
      <c r="A53" t="s">
        <v>6001</v>
      </c>
      <c r="D53" t="s">
        <v>6007</v>
      </c>
      <c r="E53" s="14">
        <f>VLOOKUP(D53,'[32]МУЛЬТИ СПЛИТ-СИСТЕМЫ'!$A:$K,COLUMN('[32]МУЛЬТИ СПЛИТ-СИСТЕМЫ'!$J$12),0)</f>
        <v>97500</v>
      </c>
      <c r="F53" s="84">
        <f>VLOOKUP(A53,[8]Sheet1!$A:$J,COLUMN([8]Sheet1!$J$1319),0)</f>
        <v>16</v>
      </c>
    </row>
    <row r="54" spans="1:6">
      <c r="A54" t="s">
        <v>6002</v>
      </c>
      <c r="D54" t="s">
        <v>6008</v>
      </c>
      <c r="E54" s="14">
        <f>VLOOKUP(D54,'[32]МУЛЬТИ СПЛИТ-СИСТЕМЫ'!$A:$K,COLUMN('[32]МУЛЬТИ СПЛИТ-СИСТЕМЫ'!$J$12),0)</f>
        <v>106300</v>
      </c>
      <c r="F54" s="84">
        <f>VLOOKUP(A54,[8]Sheet1!$A:$J,COLUMN([8]Sheet1!$J$1319),0)</f>
        <v>3</v>
      </c>
    </row>
    <row r="55" spans="1:6">
      <c r="A55" t="s">
        <v>6003</v>
      </c>
      <c r="D55" t="s">
        <v>6009</v>
      </c>
      <c r="E55" s="14">
        <f>VLOOKUP(D55,'[32]МУЛЬТИ СПЛИТ-СИСТЕМЫ'!$A:$K,COLUMN('[32]МУЛЬТИ СПЛИТ-СИСТЕМЫ'!$J$12),0)</f>
        <v>162200</v>
      </c>
      <c r="F55" s="84">
        <f>VLOOKUP(A55,[8]Sheet1!$A:$J,COLUMN([8]Sheet1!$J$1319),0)</f>
        <v>17</v>
      </c>
    </row>
    <row r="56" spans="1:6">
      <c r="A56" t="s">
        <v>6004</v>
      </c>
      <c r="D56" t="s">
        <v>6010</v>
      </c>
      <c r="E56" s="14">
        <f>VLOOKUP(D56,'[32]МУЛЬТИ СПЛИТ-СИСТЕМЫ'!$A:$K,COLUMN('[32]МУЛЬТИ СПЛИТ-СИСТЕМЫ'!$J$12),0)</f>
        <v>193200</v>
      </c>
      <c r="F56" s="84">
        <f>VLOOKUP(A56,[8]Sheet1!$A:$J,COLUMN([8]Sheet1!$J$1319),0)</f>
        <v>0</v>
      </c>
    </row>
    <row r="57" spans="1:6" s="84" customFormat="1">
      <c r="A57" s="130" t="s">
        <v>6028</v>
      </c>
      <c r="B57" s="130"/>
      <c r="C57" s="130"/>
      <c r="D57" s="130"/>
      <c r="E57" s="130"/>
      <c r="F57" s="130"/>
    </row>
    <row r="58" spans="1:6">
      <c r="A58" t="s">
        <v>6011</v>
      </c>
      <c r="D58" t="s">
        <v>6015</v>
      </c>
      <c r="E58" s="14">
        <f>VLOOKUP(D58,'[32]МУЛЬТИ СПЛИТ-СИСТЕМЫ'!$A:$K,COLUMN('[32]МУЛЬТИ СПЛИТ-СИСТЕМЫ'!$J$12),0)</f>
        <v>16900</v>
      </c>
      <c r="F58" s="84">
        <f>VLOOKUP(A58,[8]Sheet1!$A:$J,COLUMN([8]Sheet1!$J$1319),0)</f>
        <v>86</v>
      </c>
    </row>
    <row r="59" spans="1:6">
      <c r="A59" t="s">
        <v>6012</v>
      </c>
      <c r="D59" t="s">
        <v>6016</v>
      </c>
      <c r="E59" s="14">
        <f>VLOOKUP(D59,'[32]МУЛЬТИ СПЛИТ-СИСТЕМЫ'!$A:$K,COLUMN('[32]МУЛЬТИ СПЛИТ-СИСТЕМЫ'!$J$12),0)</f>
        <v>17800</v>
      </c>
      <c r="F59" s="84">
        <f>VLOOKUP(A59,[8]Sheet1!$A:$J,COLUMN([8]Sheet1!$J$1319),0)</f>
        <v>139</v>
      </c>
    </row>
    <row r="60" spans="1:6">
      <c r="A60" t="s">
        <v>6013</v>
      </c>
      <c r="D60" t="s">
        <v>6017</v>
      </c>
      <c r="E60" s="14">
        <f>VLOOKUP(D60,'[32]МУЛЬТИ СПЛИТ-СИСТЕМЫ'!$A:$K,COLUMN('[32]МУЛЬТИ СПЛИТ-СИСТЕМЫ'!$J$12),0)</f>
        <v>18600</v>
      </c>
      <c r="F60" s="84">
        <f>VLOOKUP(A60,[8]Sheet1!$A:$J,COLUMN([8]Sheet1!$J$1319),0)</f>
        <v>31</v>
      </c>
    </row>
    <row r="61" spans="1:6">
      <c r="A61" t="s">
        <v>6014</v>
      </c>
      <c r="D61" t="s">
        <v>6018</v>
      </c>
      <c r="E61" s="14">
        <f>VLOOKUP(D61,'[32]МУЛЬТИ СПЛИТ-СИСТЕМЫ'!$A:$K,COLUMN('[32]МУЛЬТИ СПЛИТ-СИСТЕМЫ'!$J$12),0)</f>
        <v>24400</v>
      </c>
      <c r="F61" s="84">
        <f>VLOOKUP(A61,[8]Sheet1!$A:$J,COLUMN([8]Sheet1!$J$1319),0)</f>
        <v>28</v>
      </c>
    </row>
    <row r="62" spans="1:6" s="84" customFormat="1">
      <c r="A62" s="130" t="s">
        <v>6029</v>
      </c>
      <c r="B62" s="130"/>
      <c r="C62" s="130"/>
      <c r="D62" s="130"/>
      <c r="E62" s="130"/>
      <c r="F62" s="130"/>
    </row>
    <row r="63" spans="1:6">
      <c r="A63" t="s">
        <v>6019</v>
      </c>
      <c r="D63" t="s">
        <v>6023</v>
      </c>
      <c r="E63" s="14">
        <f>VLOOKUP(D63,'[32]МУЛЬТИ СПЛИТ-СИСТЕМЫ'!$A:$K,COLUMN('[32]МУЛЬТИ СПЛИТ-СИСТЕМЫ'!$J$12),0)</f>
        <v>19000</v>
      </c>
      <c r="F63" s="84">
        <f>VLOOKUP(A63,[8]Sheet1!$A:$J,COLUMN([8]Sheet1!$J$1319),0)</f>
        <v>37</v>
      </c>
    </row>
    <row r="64" spans="1:6">
      <c r="A64" t="s">
        <v>6020</v>
      </c>
      <c r="D64" t="s">
        <v>6024</v>
      </c>
      <c r="E64" s="14">
        <f>VLOOKUP(D64,'[32]МУЛЬТИ СПЛИТ-СИСТЕМЫ'!$A:$K,COLUMN('[32]МУЛЬТИ СПЛИТ-СИСТЕМЫ'!$J$12),0)</f>
        <v>20000</v>
      </c>
      <c r="F64" s="84">
        <f>VLOOKUP(A64,[8]Sheet1!$A:$J,COLUMN([8]Sheet1!$J$1319),0)</f>
        <v>0</v>
      </c>
    </row>
    <row r="65" spans="1:6">
      <c r="A65" t="s">
        <v>6021</v>
      </c>
      <c r="D65" t="s">
        <v>6025</v>
      </c>
      <c r="E65" s="14">
        <f>VLOOKUP(D65,'[32]МУЛЬТИ СПЛИТ-СИСТЕМЫ'!$A:$K,COLUMN('[32]МУЛЬТИ СПЛИТ-СИСТЕМЫ'!$J$12),0)</f>
        <v>21900</v>
      </c>
      <c r="F65" s="84">
        <f>VLOOKUP(A65,[8]Sheet1!$A:$J,COLUMN([8]Sheet1!$J$1319),0)</f>
        <v>0</v>
      </c>
    </row>
    <row r="66" spans="1:6">
      <c r="A66" t="s">
        <v>6022</v>
      </c>
      <c r="D66" t="s">
        <v>6026</v>
      </c>
      <c r="E66" s="14">
        <f>VLOOKUP(D66,'[32]МУЛЬТИ СПЛИТ-СИСТЕМЫ'!$A:$K,COLUMN('[32]МУЛЬТИ СПЛИТ-СИСТЕМЫ'!$J$12),0)</f>
        <v>25800</v>
      </c>
      <c r="F66" s="84">
        <f>VLOOKUP(A66,[8]Sheet1!$A:$J,COLUMN([8]Sheet1!$J$1319),0)</f>
        <v>67</v>
      </c>
    </row>
  </sheetData>
  <mergeCells count="14">
    <mergeCell ref="A49:F49"/>
    <mergeCell ref="A50:F50"/>
    <mergeCell ref="A57:F57"/>
    <mergeCell ref="A62:F62"/>
    <mergeCell ref="A2:F2"/>
    <mergeCell ref="A36:F36"/>
    <mergeCell ref="A37:F37"/>
    <mergeCell ref="A43:F43"/>
    <mergeCell ref="A30:F30"/>
    <mergeCell ref="A3:F3"/>
    <mergeCell ref="A8:F8"/>
    <mergeCell ref="A13:F13"/>
    <mergeCell ref="A18:F18"/>
    <mergeCell ref="A24:F24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4B364B-96EE-4C92-9520-7B9D85C4F424}">
  <dimension ref="A1:F37"/>
  <sheetViews>
    <sheetView workbookViewId="0">
      <selection activeCell="F1" sqref="F1"/>
    </sheetView>
  </sheetViews>
  <sheetFormatPr defaultRowHeight="15"/>
  <cols>
    <col min="1" max="1" width="17.85546875" style="12" customWidth="1"/>
    <col min="2" max="2" width="17.28515625" style="12" customWidth="1"/>
    <col min="3" max="3" width="18" style="12" customWidth="1"/>
    <col min="4" max="4" width="18.140625" style="12" customWidth="1"/>
    <col min="5" max="5" width="9.140625" style="13"/>
    <col min="6" max="6" width="14" style="12" customWidth="1"/>
    <col min="7" max="16384" width="9.140625" style="12"/>
  </cols>
  <sheetData>
    <row r="1" spans="1:6" s="2" customFormat="1">
      <c r="A1" s="2" t="s">
        <v>144</v>
      </c>
      <c r="B1" s="2" t="s">
        <v>145</v>
      </c>
      <c r="C1" s="2" t="s">
        <v>1104</v>
      </c>
      <c r="D1" s="2" t="s">
        <v>147</v>
      </c>
      <c r="E1" s="3" t="s">
        <v>148</v>
      </c>
      <c r="F1" s="2" t="s">
        <v>1928</v>
      </c>
    </row>
    <row r="2" spans="1:6" s="32" customFormat="1" ht="15.75">
      <c r="A2" s="129" t="s">
        <v>3279</v>
      </c>
      <c r="B2" s="129"/>
      <c r="C2" s="129"/>
      <c r="D2" s="129"/>
      <c r="E2" s="129"/>
      <c r="F2" s="129"/>
    </row>
    <row r="3" spans="1:6">
      <c r="A3" s="130" t="s">
        <v>2240</v>
      </c>
      <c r="B3" s="130"/>
      <c r="C3" s="130"/>
      <c r="D3" s="130"/>
      <c r="E3" s="130"/>
      <c r="F3" s="130"/>
    </row>
    <row r="4" spans="1:6">
      <c r="A4" s="12" t="s">
        <v>2219</v>
      </c>
      <c r="C4" s="12" t="s">
        <v>2218</v>
      </c>
      <c r="D4" s="12" t="s">
        <v>2218</v>
      </c>
      <c r="E4" s="13">
        <v>37888</v>
      </c>
      <c r="F4" s="84">
        <f>VLOOKUP(A4,[8]Sheet1!$A:$J,COLUMN([8]Sheet1!$J$1319),0)</f>
        <v>32</v>
      </c>
    </row>
    <row r="5" spans="1:6">
      <c r="A5" s="12" t="s">
        <v>2221</v>
      </c>
      <c r="C5" s="12" t="s">
        <v>2220</v>
      </c>
      <c r="D5" s="12" t="s">
        <v>2220</v>
      </c>
      <c r="E5" s="13">
        <v>38888</v>
      </c>
      <c r="F5" s="84">
        <f>VLOOKUP(A5,[8]Sheet1!$A:$J,COLUMN([8]Sheet1!$J$1319),0)</f>
        <v>189</v>
      </c>
    </row>
    <row r="6" spans="1:6">
      <c r="A6" s="12" t="s">
        <v>2223</v>
      </c>
      <c r="C6" s="12" t="s">
        <v>2222</v>
      </c>
      <c r="D6" s="12" t="s">
        <v>2222</v>
      </c>
      <c r="E6" s="13">
        <v>46888</v>
      </c>
      <c r="F6" s="84">
        <f>VLOOKUP(A6,[8]Sheet1!$A:$J,COLUMN([8]Sheet1!$J$1319),0)</f>
        <v>1</v>
      </c>
    </row>
    <row r="7" spans="1:6">
      <c r="A7" s="130" t="s">
        <v>2241</v>
      </c>
      <c r="B7" s="130"/>
      <c r="C7" s="130"/>
      <c r="D7" s="130"/>
      <c r="E7" s="130"/>
      <c r="F7" s="130"/>
    </row>
    <row r="8" spans="1:6">
      <c r="A8" s="12" t="s">
        <v>2225</v>
      </c>
      <c r="C8" s="12" t="s">
        <v>2224</v>
      </c>
      <c r="D8" s="12" t="s">
        <v>2224</v>
      </c>
      <c r="E8" s="13">
        <v>30888</v>
      </c>
      <c r="F8" s="84">
        <f>VLOOKUP(A8,[8]Sheet1!$A:$J,COLUMN([8]Sheet1!$J$1319),0)</f>
        <v>128</v>
      </c>
    </row>
    <row r="9" spans="1:6">
      <c r="A9" s="12" t="s">
        <v>2227</v>
      </c>
      <c r="C9" s="12" t="s">
        <v>2226</v>
      </c>
      <c r="D9" s="12" t="s">
        <v>2226</v>
      </c>
      <c r="E9" s="13">
        <v>32888</v>
      </c>
      <c r="F9" s="84">
        <f>VLOOKUP(A9,[8]Sheet1!$A:$J,COLUMN([8]Sheet1!$J$1319),0)</f>
        <v>41</v>
      </c>
    </row>
    <row r="10" spans="1:6">
      <c r="A10" s="12" t="s">
        <v>2229</v>
      </c>
      <c r="C10" s="12" t="s">
        <v>2228</v>
      </c>
      <c r="D10" s="12" t="s">
        <v>2228</v>
      </c>
      <c r="E10" s="13">
        <v>38888</v>
      </c>
      <c r="F10" s="84">
        <f>VLOOKUP(A10,[8]Sheet1!$A:$J,COLUMN([8]Sheet1!$J$1319),0)</f>
        <v>29</v>
      </c>
    </row>
    <row r="11" spans="1:6">
      <c r="A11" s="130" t="s">
        <v>2242</v>
      </c>
      <c r="B11" s="130"/>
      <c r="C11" s="130"/>
      <c r="D11" s="130"/>
      <c r="E11" s="130"/>
      <c r="F11" s="130"/>
    </row>
    <row r="12" spans="1:6">
      <c r="A12" s="12" t="s">
        <v>2231</v>
      </c>
      <c r="C12" s="12" t="s">
        <v>2230</v>
      </c>
      <c r="D12" s="12" t="s">
        <v>2230</v>
      </c>
      <c r="E12" s="13">
        <v>27988</v>
      </c>
      <c r="F12" s="84">
        <f>VLOOKUP(A12,[8]Sheet1!$A:$J,COLUMN([8]Sheet1!$J$1319),0)</f>
        <v>1</v>
      </c>
    </row>
    <row r="13" spans="1:6">
      <c r="A13" s="12" t="s">
        <v>2233</v>
      </c>
      <c r="C13" s="12" t="s">
        <v>2232</v>
      </c>
      <c r="D13" s="12" t="s">
        <v>2232</v>
      </c>
      <c r="E13" s="13">
        <v>30488</v>
      </c>
      <c r="F13" s="84">
        <f>VLOOKUP(A13,[8]Sheet1!$A:$J,COLUMN([8]Sheet1!$J$1319),0)</f>
        <v>66</v>
      </c>
    </row>
    <row r="14" spans="1:6">
      <c r="A14" s="12" t="s">
        <v>2235</v>
      </c>
      <c r="C14" s="12" t="s">
        <v>2234</v>
      </c>
      <c r="D14" s="12" t="s">
        <v>2234</v>
      </c>
      <c r="E14" s="13">
        <v>35488</v>
      </c>
      <c r="F14" s="84">
        <f>VLOOKUP(A14,[8]Sheet1!$A:$J,COLUMN([8]Sheet1!$J$1319),0)</f>
        <v>0</v>
      </c>
    </row>
    <row r="15" spans="1:6">
      <c r="A15" s="12" t="s">
        <v>2237</v>
      </c>
      <c r="C15" s="12" t="s">
        <v>2236</v>
      </c>
      <c r="D15" s="12" t="s">
        <v>2236</v>
      </c>
      <c r="E15" s="13">
        <v>61988</v>
      </c>
      <c r="F15" s="84">
        <f>VLOOKUP(A15,[8]Sheet1!$A:$J,COLUMN([8]Sheet1!$J$1319),0)</f>
        <v>16</v>
      </c>
    </row>
    <row r="16" spans="1:6">
      <c r="A16" s="12" t="s">
        <v>2239</v>
      </c>
      <c r="C16" s="12" t="s">
        <v>2238</v>
      </c>
      <c r="D16" s="12" t="s">
        <v>2238</v>
      </c>
      <c r="E16" s="13">
        <v>74988</v>
      </c>
      <c r="F16" s="84">
        <f>VLOOKUP(A16,[8]Sheet1!$A:$J,COLUMN([8]Sheet1!$J$1319),0)</f>
        <v>1</v>
      </c>
    </row>
    <row r="17" spans="1:6" s="32" customFormat="1" ht="15.75">
      <c r="A17" s="129" t="s">
        <v>3280</v>
      </c>
      <c r="B17" s="129"/>
      <c r="C17" s="129"/>
      <c r="D17" s="129"/>
      <c r="E17" s="129"/>
      <c r="F17" s="129"/>
    </row>
    <row r="18" spans="1:6" s="32" customFormat="1">
      <c r="A18" s="130" t="s">
        <v>4733</v>
      </c>
      <c r="B18" s="130"/>
      <c r="C18" s="130"/>
      <c r="D18" s="130"/>
      <c r="E18" s="130"/>
      <c r="F18" s="130"/>
    </row>
    <row r="19" spans="1:6">
      <c r="A19" s="12" t="s">
        <v>4700</v>
      </c>
      <c r="C19" s="12" t="s">
        <v>4699</v>
      </c>
      <c r="D19" s="32" t="s">
        <v>4699</v>
      </c>
      <c r="E19" s="13">
        <v>20988</v>
      </c>
      <c r="F19" s="84">
        <f>VLOOKUP(A19,[8]Sheet1!$A:$J,COLUMN([8]Sheet1!$J$1319),0)</f>
        <v>122</v>
      </c>
    </row>
    <row r="20" spans="1:6">
      <c r="A20" s="12" t="s">
        <v>4702</v>
      </c>
      <c r="C20" s="12" t="s">
        <v>4701</v>
      </c>
      <c r="D20" s="32" t="s">
        <v>4701</v>
      </c>
      <c r="E20" s="13">
        <v>21488</v>
      </c>
      <c r="F20" s="84">
        <f>VLOOKUP(A20,[8]Sheet1!$A:$J,COLUMN([8]Sheet1!$J$1319),0)</f>
        <v>1192</v>
      </c>
    </row>
    <row r="21" spans="1:6">
      <c r="A21" s="12" t="s">
        <v>4704</v>
      </c>
      <c r="C21" s="12" t="s">
        <v>4703</v>
      </c>
      <c r="D21" s="32" t="s">
        <v>4703</v>
      </c>
      <c r="E21" s="13">
        <v>24488</v>
      </c>
      <c r="F21" s="84">
        <f>VLOOKUP(A21,[8]Sheet1!$A:$J,COLUMN([8]Sheet1!$J$1319),0)</f>
        <v>959</v>
      </c>
    </row>
    <row r="22" spans="1:6">
      <c r="A22" s="12" t="s">
        <v>4706</v>
      </c>
      <c r="C22" s="12" t="s">
        <v>4705</v>
      </c>
      <c r="D22" s="32" t="s">
        <v>4705</v>
      </c>
      <c r="E22" s="13">
        <v>32988</v>
      </c>
      <c r="F22" s="84">
        <f>VLOOKUP(A22,[8]Sheet1!$A:$J,COLUMN([8]Sheet1!$J$1319),0)</f>
        <v>797</v>
      </c>
    </row>
    <row r="23" spans="1:6">
      <c r="A23" s="12" t="s">
        <v>4708</v>
      </c>
      <c r="C23" s="12" t="s">
        <v>4707</v>
      </c>
      <c r="D23" s="32" t="s">
        <v>4707</v>
      </c>
      <c r="E23" s="13">
        <v>54988</v>
      </c>
      <c r="F23" s="84">
        <f>VLOOKUP(A23,[8]Sheet1!$A:$J,COLUMN([8]Sheet1!$J$1319),0)</f>
        <v>127</v>
      </c>
    </row>
    <row r="24" spans="1:6">
      <c r="A24" s="12" t="s">
        <v>4710</v>
      </c>
      <c r="C24" s="12" t="s">
        <v>4709</v>
      </c>
      <c r="D24" s="32" t="s">
        <v>4709</v>
      </c>
      <c r="E24" s="13">
        <v>71988</v>
      </c>
      <c r="F24" s="84">
        <f>VLOOKUP(A24,[8]Sheet1!$A:$J,COLUMN([8]Sheet1!$J$1319),0)</f>
        <v>107</v>
      </c>
    </row>
    <row r="25" spans="1:6" s="32" customFormat="1">
      <c r="A25" s="130" t="s">
        <v>4734</v>
      </c>
      <c r="B25" s="130"/>
      <c r="C25" s="130"/>
      <c r="D25" s="130"/>
      <c r="E25" s="130"/>
      <c r="F25" s="130"/>
    </row>
    <row r="26" spans="1:6">
      <c r="A26" s="12" t="s">
        <v>4712</v>
      </c>
      <c r="C26" s="12" t="s">
        <v>4711</v>
      </c>
      <c r="D26" s="32" t="s">
        <v>4711</v>
      </c>
      <c r="E26" s="13">
        <v>20988</v>
      </c>
      <c r="F26" s="84">
        <f>VLOOKUP(A26,[8]Sheet1!$A:$J,COLUMN([8]Sheet1!$J$1319),0)</f>
        <v>236</v>
      </c>
    </row>
    <row r="27" spans="1:6">
      <c r="A27" s="12" t="s">
        <v>4714</v>
      </c>
      <c r="C27" s="12" t="s">
        <v>4713</v>
      </c>
      <c r="D27" s="32" t="s">
        <v>4713</v>
      </c>
      <c r="E27" s="13">
        <v>22988</v>
      </c>
      <c r="F27" s="84">
        <f>VLOOKUP(A27,[8]Sheet1!$A:$J,COLUMN([8]Sheet1!$J$1319),0)</f>
        <v>170</v>
      </c>
    </row>
    <row r="28" spans="1:6">
      <c r="A28" s="12" t="s">
        <v>4716</v>
      </c>
      <c r="C28" s="12" t="s">
        <v>4715</v>
      </c>
      <c r="D28" s="32" t="s">
        <v>4715</v>
      </c>
      <c r="E28" s="13">
        <v>32488</v>
      </c>
      <c r="F28" s="84">
        <f>VLOOKUP(A28,[8]Sheet1!$A:$J,COLUMN([8]Sheet1!$J$1319),0)</f>
        <v>563</v>
      </c>
    </row>
    <row r="29" spans="1:6">
      <c r="A29" s="12" t="s">
        <v>4718</v>
      </c>
      <c r="C29" s="12" t="s">
        <v>4717</v>
      </c>
      <c r="D29" s="32" t="s">
        <v>4717</v>
      </c>
      <c r="E29" s="13">
        <v>58488</v>
      </c>
      <c r="F29" s="84">
        <f>VLOOKUP(A29,[8]Sheet1!$A:$J,COLUMN([8]Sheet1!$J$1319),0)</f>
        <v>22</v>
      </c>
    </row>
    <row r="30" spans="1:6">
      <c r="A30" s="12" t="s">
        <v>4720</v>
      </c>
      <c r="C30" s="12" t="s">
        <v>4719</v>
      </c>
      <c r="D30" s="32" t="s">
        <v>4719</v>
      </c>
      <c r="E30" s="13">
        <v>76888</v>
      </c>
      <c r="F30" s="84">
        <f>VLOOKUP(A30,[8]Sheet1!$A:$J,COLUMN([8]Sheet1!$J$1319),0)</f>
        <v>35</v>
      </c>
    </row>
    <row r="31" spans="1:6" s="32" customFormat="1">
      <c r="A31" s="130" t="s">
        <v>4735</v>
      </c>
      <c r="B31" s="130"/>
      <c r="C31" s="130"/>
      <c r="D31" s="130"/>
      <c r="E31" s="130"/>
      <c r="F31" s="130"/>
    </row>
    <row r="32" spans="1:6">
      <c r="A32" s="12" t="s">
        <v>4722</v>
      </c>
      <c r="C32" s="12" t="s">
        <v>4721</v>
      </c>
      <c r="D32" s="32" t="s">
        <v>4721</v>
      </c>
      <c r="E32" s="13">
        <v>18988</v>
      </c>
      <c r="F32" s="84">
        <f>VLOOKUP(A32,[8]Sheet1!$A:$J,COLUMN([8]Sheet1!$J$1319),0)</f>
        <v>0</v>
      </c>
    </row>
    <row r="33" spans="1:6">
      <c r="A33" s="12" t="s">
        <v>4724</v>
      </c>
      <c r="C33" s="12" t="s">
        <v>4723</v>
      </c>
      <c r="D33" s="32" t="s">
        <v>4723</v>
      </c>
      <c r="E33" s="13">
        <v>20488</v>
      </c>
      <c r="F33" s="84">
        <f>VLOOKUP(A33,[8]Sheet1!$A:$J,COLUMN([8]Sheet1!$J$1319),0)</f>
        <v>61</v>
      </c>
    </row>
    <row r="34" spans="1:6">
      <c r="A34" s="12" t="s">
        <v>4726</v>
      </c>
      <c r="C34" s="12" t="s">
        <v>4725</v>
      </c>
      <c r="D34" s="32" t="s">
        <v>4725</v>
      </c>
      <c r="E34" s="13">
        <v>27888</v>
      </c>
      <c r="F34" s="84">
        <f>VLOOKUP(A34,[8]Sheet1!$A:$J,COLUMN([8]Sheet1!$J$1319),0)</f>
        <v>828</v>
      </c>
    </row>
    <row r="35" spans="1:6">
      <c r="A35" s="12" t="s">
        <v>4728</v>
      </c>
      <c r="C35" s="12" t="s">
        <v>4727</v>
      </c>
      <c r="D35" s="32" t="s">
        <v>4727</v>
      </c>
      <c r="E35" s="13">
        <v>45988</v>
      </c>
      <c r="F35" s="84">
        <f>VLOOKUP(A35,[8]Sheet1!$A:$J,COLUMN([8]Sheet1!$J$1319),0)</f>
        <v>874</v>
      </c>
    </row>
    <row r="36" spans="1:6">
      <c r="A36" s="12" t="s">
        <v>4730</v>
      </c>
      <c r="C36" s="12" t="s">
        <v>4729</v>
      </c>
      <c r="D36" s="32" t="s">
        <v>4729</v>
      </c>
      <c r="E36" s="13">
        <v>59988</v>
      </c>
      <c r="F36" s="84">
        <f>VLOOKUP(A36,[8]Sheet1!$A:$J,COLUMN([8]Sheet1!$J$1319),0)</f>
        <v>666</v>
      </c>
    </row>
    <row r="37" spans="1:6">
      <c r="A37" s="12" t="s">
        <v>4732</v>
      </c>
      <c r="C37" s="12" t="s">
        <v>4731</v>
      </c>
      <c r="D37" s="32" t="s">
        <v>4731</v>
      </c>
      <c r="E37" s="13">
        <v>78988</v>
      </c>
      <c r="F37" s="84">
        <f>VLOOKUP(A37,[8]Sheet1!$A:$J,COLUMN([8]Sheet1!$J$1319),0)</f>
        <v>0</v>
      </c>
    </row>
  </sheetData>
  <mergeCells count="8">
    <mergeCell ref="A2:F2"/>
    <mergeCell ref="A18:F18"/>
    <mergeCell ref="A25:F25"/>
    <mergeCell ref="A31:F31"/>
    <mergeCell ref="A3:F3"/>
    <mergeCell ref="A7:F7"/>
    <mergeCell ref="A11:F11"/>
    <mergeCell ref="A17:F17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0A715-9CCF-445F-A591-9217EDF6BE43}">
  <dimension ref="A1:F42"/>
  <sheetViews>
    <sheetView workbookViewId="0">
      <selection activeCell="F1" sqref="F1"/>
    </sheetView>
  </sheetViews>
  <sheetFormatPr defaultRowHeight="15"/>
  <cols>
    <col min="1" max="1" width="25.5703125" style="71" customWidth="1"/>
    <col min="2" max="2" width="5.7109375" style="71" customWidth="1"/>
    <col min="3" max="3" width="19.5703125" style="71" customWidth="1"/>
    <col min="4" max="4" width="16.140625" style="71" customWidth="1"/>
    <col min="5" max="5" width="13.5703125" style="70" customWidth="1"/>
    <col min="6" max="6" width="16.140625" style="71" customWidth="1"/>
    <col min="7" max="16384" width="9.140625" style="71"/>
  </cols>
  <sheetData>
    <row r="1" spans="1:6" s="72" customFormat="1">
      <c r="A1" s="72" t="s">
        <v>144</v>
      </c>
      <c r="B1" s="72" t="s">
        <v>145</v>
      </c>
      <c r="C1" s="72" t="s">
        <v>1104</v>
      </c>
      <c r="D1" s="72" t="s">
        <v>147</v>
      </c>
      <c r="E1" s="3" t="s">
        <v>148</v>
      </c>
      <c r="F1" s="72" t="s">
        <v>1928</v>
      </c>
    </row>
    <row r="2" spans="1:6" ht="15.75">
      <c r="A2" s="129" t="s">
        <v>3279</v>
      </c>
      <c r="B2" s="129"/>
      <c r="C2" s="129"/>
      <c r="D2" s="129"/>
      <c r="E2" s="129"/>
      <c r="F2" s="129"/>
    </row>
    <row r="3" spans="1:6" s="69" customFormat="1" ht="15" customHeight="1">
      <c r="A3" s="130" t="s">
        <v>5540</v>
      </c>
      <c r="B3" s="130"/>
      <c r="C3" s="130"/>
      <c r="D3" s="130"/>
      <c r="E3" s="130"/>
      <c r="F3" s="130"/>
    </row>
    <row r="4" spans="1:6">
      <c r="A4" s="71" t="s">
        <v>5508</v>
      </c>
      <c r="C4" s="71" t="s">
        <v>5508</v>
      </c>
      <c r="D4" s="71" t="str">
        <f>C4</f>
        <v>TAC-FR09INV/R3</v>
      </c>
      <c r="E4" s="70" cm="1">
        <f t="array" ref="E4">VLOOKUP(A4,'[33]RAC INV (2025)'!$A:$L,COLUMN('[33]RAC INV (2025)'!$I$8:$I$9),0)</f>
        <v>74999</v>
      </c>
      <c r="F4" s="71" t="s">
        <v>5316</v>
      </c>
    </row>
    <row r="5" spans="1:6">
      <c r="A5" s="71" t="s">
        <v>5509</v>
      </c>
      <c r="C5" s="71" t="s">
        <v>5509</v>
      </c>
      <c r="D5" s="71" t="str">
        <f t="shared" ref="D5:D42" si="0">C5</f>
        <v>TAC-FR12INV/R3</v>
      </c>
      <c r="E5" s="70" cm="1">
        <f t="array" ref="E5">VLOOKUP(A5,'[33]RAC INV (2025)'!$A:$L,COLUMN('[33]RAC INV (2025)'!$I$8:$I$9),0)</f>
        <v>84999</v>
      </c>
      <c r="F5" s="71" t="s">
        <v>5316</v>
      </c>
    </row>
    <row r="6" spans="1:6">
      <c r="A6" s="71" t="s">
        <v>5510</v>
      </c>
      <c r="C6" s="71" t="s">
        <v>5510</v>
      </c>
      <c r="D6" s="71" t="str">
        <f t="shared" si="0"/>
        <v>TAC-FR18INV/R3</v>
      </c>
      <c r="E6" s="70" cm="1">
        <f t="array" ref="E6">VLOOKUP(A6,'[33]RAC INV (2025)'!$A:$L,COLUMN('[33]RAC INV (2025)'!$I$8:$I$9),0)</f>
        <v>94999</v>
      </c>
      <c r="F6" s="71" t="s">
        <v>5316</v>
      </c>
    </row>
    <row r="7" spans="1:6" s="69" customFormat="1" ht="15" customHeight="1">
      <c r="A7" s="130" t="s">
        <v>5540</v>
      </c>
      <c r="B7" s="130"/>
      <c r="C7" s="130"/>
      <c r="D7" s="130"/>
      <c r="E7" s="130"/>
      <c r="F7" s="130"/>
    </row>
    <row r="8" spans="1:6">
      <c r="A8" s="71" t="s">
        <v>5511</v>
      </c>
      <c r="C8" s="71" t="s">
        <v>5511</v>
      </c>
      <c r="D8" s="71" t="str">
        <f t="shared" si="0"/>
        <v>TAC-FR09INV/R4</v>
      </c>
      <c r="E8" s="70" cm="1">
        <f t="array" ref="E8">VLOOKUP(A8,'[33]RAC INV (2025)'!$A:$L,COLUMN('[33]RAC INV (2025)'!$I$8:$I$9),0)</f>
        <v>64999</v>
      </c>
      <c r="F8" s="71" t="s">
        <v>5316</v>
      </c>
    </row>
    <row r="9" spans="1:6">
      <c r="A9" s="71" t="s">
        <v>5512</v>
      </c>
      <c r="C9" s="71" t="s">
        <v>5512</v>
      </c>
      <c r="D9" s="71" t="str">
        <f t="shared" si="0"/>
        <v>TAC-FR12INV/R4</v>
      </c>
      <c r="E9" s="70" cm="1">
        <f t="array" ref="E9">VLOOKUP(A9,'[33]RAC INV (2025)'!$A:$L,COLUMN('[33]RAC INV (2025)'!$I$8:$I$9),0)</f>
        <v>74999</v>
      </c>
      <c r="F9" s="71" t="s">
        <v>5316</v>
      </c>
    </row>
    <row r="10" spans="1:6">
      <c r="A10" s="71" t="s">
        <v>5513</v>
      </c>
      <c r="C10" s="71" t="s">
        <v>5513</v>
      </c>
      <c r="D10" s="71" t="str">
        <f t="shared" si="0"/>
        <v>TAC-FR18INV/R4</v>
      </c>
      <c r="E10" s="70" cm="1">
        <f t="array" ref="E10">VLOOKUP(A10,'[33]RAC INV (2025)'!$A:$L,COLUMN('[33]RAC INV (2025)'!$I$8:$I$9),0)</f>
        <v>84999</v>
      </c>
      <c r="F10" s="71" t="s">
        <v>5316</v>
      </c>
    </row>
    <row r="11" spans="1:6" s="69" customFormat="1" ht="15" customHeight="1">
      <c r="A11" s="130" t="s">
        <v>5541</v>
      </c>
      <c r="B11" s="130"/>
      <c r="C11" s="130"/>
      <c r="D11" s="130"/>
      <c r="E11" s="130"/>
      <c r="F11" s="130"/>
    </row>
    <row r="12" spans="1:6">
      <c r="A12" s="71" t="s">
        <v>5514</v>
      </c>
      <c r="C12" s="71" t="s">
        <v>5514</v>
      </c>
      <c r="D12" s="71" t="str">
        <f t="shared" si="0"/>
        <v>TAC-TPL09INV/R</v>
      </c>
      <c r="E12" s="70" cm="1">
        <f t="array" ref="E12">VLOOKUP(A12,'[33]RAC INV (2025)'!$A:$L,COLUMN('[33]RAC INV (2025)'!$I$8:$I$9),0)</f>
        <v>52999</v>
      </c>
      <c r="F12" s="71" t="s">
        <v>5316</v>
      </c>
    </row>
    <row r="13" spans="1:6">
      <c r="A13" s="71" t="s">
        <v>5515</v>
      </c>
      <c r="C13" s="71" t="s">
        <v>5515</v>
      </c>
      <c r="D13" s="71" t="str">
        <f t="shared" si="0"/>
        <v>TAC-TPL12INV/R</v>
      </c>
      <c r="E13" s="70" cm="1">
        <f t="array" ref="E13">VLOOKUP(A13,'[33]RAC INV (2025)'!$A:$L,COLUMN('[33]RAC INV (2025)'!$I$8:$I$9),0)</f>
        <v>49999</v>
      </c>
      <c r="F13" s="71" t="s">
        <v>5316</v>
      </c>
    </row>
    <row r="14" spans="1:6">
      <c r="A14" s="71" t="s">
        <v>5516</v>
      </c>
      <c r="C14" s="71" t="s">
        <v>5516</v>
      </c>
      <c r="D14" s="71" t="str">
        <f t="shared" si="0"/>
        <v>TAC-TPL18INV/R</v>
      </c>
      <c r="E14" s="70" cm="1">
        <f t="array" ref="E14">VLOOKUP(A14,'[33]RAC INV (2025)'!$A:$L,COLUMN('[33]RAC INV (2025)'!$I$8:$I$9),0)</f>
        <v>51999</v>
      </c>
      <c r="F14" s="71" t="s">
        <v>5316</v>
      </c>
    </row>
    <row r="15" spans="1:6">
      <c r="A15" s="71" t="s">
        <v>5517</v>
      </c>
      <c r="C15" s="71" t="s">
        <v>5517</v>
      </c>
      <c r="D15" s="71" t="str">
        <f t="shared" si="0"/>
        <v>TAC-TPL24INV/R</v>
      </c>
      <c r="E15" s="70" cm="1">
        <f t="array" ref="E15">VLOOKUP(A15,'[33]RAC INV (2025)'!$A:$L,COLUMN('[33]RAC INV (2025)'!$I$8:$I$9),0)</f>
        <v>89999</v>
      </c>
      <c r="F15" s="71" t="s">
        <v>5316</v>
      </c>
    </row>
    <row r="16" spans="1:6" s="69" customFormat="1" ht="15" customHeight="1">
      <c r="A16" s="130" t="s">
        <v>5542</v>
      </c>
      <c r="B16" s="130"/>
      <c r="C16" s="130"/>
      <c r="D16" s="130"/>
      <c r="E16" s="130"/>
      <c r="F16" s="130"/>
    </row>
    <row r="17" spans="1:6">
      <c r="A17" s="71" t="s">
        <v>5518</v>
      </c>
      <c r="C17" s="71" t="s">
        <v>5518</v>
      </c>
      <c r="D17" s="71" t="str">
        <f t="shared" si="0"/>
        <v>TAC-BR09INV/R</v>
      </c>
      <c r="E17" s="70" cm="1">
        <f t="array" ref="E17">VLOOKUP(A17,'[33]RAC INV (2025)'!$A:$L,COLUMN('[33]RAC INV (2025)'!$I$8:$I$9),0)</f>
        <v>42990</v>
      </c>
      <c r="F17" s="71" t="s">
        <v>5316</v>
      </c>
    </row>
    <row r="18" spans="1:6">
      <c r="A18" s="71" t="s">
        <v>5519</v>
      </c>
      <c r="C18" s="71" t="s">
        <v>5519</v>
      </c>
      <c r="D18" s="71" t="str">
        <f t="shared" si="0"/>
        <v>TAC-BR12INV/R</v>
      </c>
      <c r="E18" s="70" cm="1">
        <f t="array" ref="E18">VLOOKUP(A18,'[33]RAC INV (2025)'!$A:$L,COLUMN('[33]RAC INV (2025)'!$I$8:$I$9),0)</f>
        <v>46990</v>
      </c>
      <c r="F18" s="71" t="s">
        <v>5316</v>
      </c>
    </row>
    <row r="19" spans="1:6">
      <c r="A19" s="71" t="s">
        <v>5520</v>
      </c>
      <c r="C19" s="71" t="s">
        <v>5520</v>
      </c>
      <c r="D19" s="71" t="str">
        <f t="shared" si="0"/>
        <v>TAC-BR18INV/R</v>
      </c>
      <c r="E19" s="70" cm="1">
        <f t="array" ref="E19">VLOOKUP(A19,'[33]RAC INV (2025)'!$A:$L,COLUMN('[33]RAC INV (2025)'!$I$8:$I$9),0)</f>
        <v>69990</v>
      </c>
      <c r="F19" s="71" t="s">
        <v>5316</v>
      </c>
    </row>
    <row r="20" spans="1:6">
      <c r="A20" s="71" t="s">
        <v>5521</v>
      </c>
      <c r="C20" s="71" t="s">
        <v>5521</v>
      </c>
      <c r="D20" s="71" t="str">
        <f t="shared" si="0"/>
        <v>TAC-BR24INV/R</v>
      </c>
      <c r="E20" s="70" cm="1">
        <f t="array" ref="E20">VLOOKUP(A20,'[33]RAC INV (2025)'!$A:$L,COLUMN('[33]RAC INV (2025)'!$I$8:$I$9),0)</f>
        <v>99990</v>
      </c>
      <c r="F20" s="71" t="s">
        <v>5316</v>
      </c>
    </row>
    <row r="21" spans="1:6" s="69" customFormat="1" ht="15" customHeight="1">
      <c r="A21" s="130" t="s">
        <v>5544</v>
      </c>
      <c r="B21" s="130"/>
      <c r="C21" s="130"/>
      <c r="D21" s="130"/>
      <c r="E21" s="130"/>
      <c r="F21" s="130"/>
    </row>
    <row r="22" spans="1:6">
      <c r="A22" s="71" t="s">
        <v>5522</v>
      </c>
      <c r="C22" s="71" t="s">
        <v>5522</v>
      </c>
      <c r="D22" s="71" t="str">
        <f t="shared" si="0"/>
        <v>TAC-TP09INV/R</v>
      </c>
      <c r="E22" s="70" cm="1">
        <f t="array" ref="E22">VLOOKUP(A22,'[33]RAC INV (2025)'!$A:$L,COLUMN('[33]RAC INV (2025)'!$I$8:$I$9),0)</f>
        <v>34999</v>
      </c>
      <c r="F22" s="71" t="s">
        <v>5316</v>
      </c>
    </row>
    <row r="23" spans="1:6">
      <c r="A23" s="71" t="s">
        <v>5523</v>
      </c>
      <c r="C23" s="71" t="s">
        <v>5523</v>
      </c>
      <c r="D23" s="71" t="str">
        <f t="shared" si="0"/>
        <v>TAC-TP12INV/R</v>
      </c>
      <c r="E23" s="70" cm="1">
        <f t="array" ref="E23">VLOOKUP(A23,'[33]RAC INV (2025)'!$A:$L,COLUMN('[33]RAC INV (2025)'!$I$8:$I$9),0)</f>
        <v>39999</v>
      </c>
      <c r="F23" s="71" t="s">
        <v>5316</v>
      </c>
    </row>
    <row r="24" spans="1:6">
      <c r="A24" s="71" t="s">
        <v>5524</v>
      </c>
      <c r="C24" s="71" t="s">
        <v>5524</v>
      </c>
      <c r="D24" s="71" t="str">
        <f t="shared" si="0"/>
        <v>TAC-TP18INV/R</v>
      </c>
      <c r="E24" s="70" cm="1">
        <f t="array" ref="E24">VLOOKUP(A24,'[33]RAC INV (2025)'!$A:$L,COLUMN('[33]RAC INV (2025)'!$I$8:$I$9),0)</f>
        <v>63990</v>
      </c>
      <c r="F24" s="71" t="s">
        <v>5316</v>
      </c>
    </row>
    <row r="25" spans="1:6">
      <c r="A25" s="71" t="s">
        <v>5525</v>
      </c>
      <c r="C25" s="71" t="s">
        <v>5525</v>
      </c>
      <c r="D25" s="71" t="str">
        <f t="shared" si="0"/>
        <v>TAC-TP24INV/R</v>
      </c>
      <c r="E25" s="70" cm="1">
        <f t="array" ref="E25">VLOOKUP(A25,'[33]RAC INV (2025)'!$A:$L,COLUMN('[33]RAC INV (2025)'!$I$8:$I$9),0)</f>
        <v>79999</v>
      </c>
      <c r="F25" s="71" t="s">
        <v>5316</v>
      </c>
    </row>
    <row r="26" spans="1:6">
      <c r="A26" s="71" t="s">
        <v>5526</v>
      </c>
      <c r="C26" s="71" t="s">
        <v>5526</v>
      </c>
      <c r="D26" s="71" t="str">
        <f t="shared" si="0"/>
        <v>TAC-TP28INV/R</v>
      </c>
      <c r="E26" s="70" cm="1">
        <f t="array" ref="E26">VLOOKUP(A26,'[33]RAC INV (2025)'!$A:$L,COLUMN('[33]RAC INV (2025)'!$I$8:$I$9),0)</f>
        <v>109999</v>
      </c>
      <c r="F26" s="71" t="s">
        <v>5316</v>
      </c>
    </row>
    <row r="27" spans="1:6" ht="15.75">
      <c r="A27" s="129" t="s">
        <v>3280</v>
      </c>
      <c r="B27" s="129"/>
      <c r="C27" s="129"/>
      <c r="D27" s="129"/>
      <c r="E27" s="129"/>
      <c r="F27" s="129"/>
    </row>
    <row r="28" spans="1:6" s="69" customFormat="1" ht="15" customHeight="1">
      <c r="A28" s="130" t="s">
        <v>5543</v>
      </c>
      <c r="B28" s="130"/>
      <c r="C28" s="130"/>
      <c r="D28" s="130"/>
      <c r="E28" s="130"/>
      <c r="F28" s="130"/>
    </row>
    <row r="29" spans="1:6">
      <c r="A29" s="71" t="s">
        <v>5527</v>
      </c>
      <c r="C29" s="71" t="s">
        <v>5527</v>
      </c>
      <c r="D29" s="71" t="str">
        <f t="shared" si="0"/>
        <v>TAC-TP07ONF/R</v>
      </c>
      <c r="E29" s="70" cm="1">
        <f t="array" ref="E29">VLOOKUP(A29,'[33]RAC ONF (2025)'!$A:$L,COLUMN('[33]RAC ONF (2025)'!$I$7:$I$8),0)</f>
        <v>22499</v>
      </c>
      <c r="F29" s="71" t="s">
        <v>5316</v>
      </c>
    </row>
    <row r="30" spans="1:6">
      <c r="A30" s="71" t="s">
        <v>5528</v>
      </c>
      <c r="C30" s="71" t="s">
        <v>5528</v>
      </c>
      <c r="D30" s="71" t="str">
        <f t="shared" si="0"/>
        <v>TAC-TP09ONF/R</v>
      </c>
      <c r="E30" s="70" cm="1">
        <f t="array" ref="E30">VLOOKUP(A30,'[33]RAC ONF (2025)'!$A:$L,COLUMN('[33]RAC ONF (2025)'!$I$7:$I$8),0)</f>
        <v>24999</v>
      </c>
      <c r="F30" s="71" t="s">
        <v>5316</v>
      </c>
    </row>
    <row r="31" spans="1:6">
      <c r="A31" s="71" t="s">
        <v>5529</v>
      </c>
      <c r="C31" s="71" t="s">
        <v>5529</v>
      </c>
      <c r="D31" s="71" t="str">
        <f t="shared" si="0"/>
        <v>TAC-TP12ONF/R</v>
      </c>
      <c r="E31" s="70" cm="1">
        <f t="array" ref="E31">VLOOKUP(A31,'[33]RAC ONF (2025)'!$A:$L,COLUMN('[33]RAC ONF (2025)'!$I$7:$I$8),0)</f>
        <v>31999</v>
      </c>
      <c r="F31" s="71" t="s">
        <v>5316</v>
      </c>
    </row>
    <row r="32" spans="1:6">
      <c r="A32" s="71" t="s">
        <v>5530</v>
      </c>
      <c r="C32" s="71" t="s">
        <v>5530</v>
      </c>
      <c r="D32" s="71" t="str">
        <f t="shared" si="0"/>
        <v>TAC-TP18ONF/R</v>
      </c>
      <c r="E32" s="70" cm="1">
        <f t="array" ref="E32">VLOOKUP(A32,'[33]RAC ONF (2025)'!$A:$L,COLUMN('[33]RAC ONF (2025)'!$I$7:$I$8),0)</f>
        <v>52999</v>
      </c>
      <c r="F32" s="71" t="s">
        <v>5316</v>
      </c>
    </row>
    <row r="33" spans="1:6" s="69" customFormat="1" ht="15" customHeight="1">
      <c r="A33" s="130" t="s">
        <v>5545</v>
      </c>
      <c r="B33" s="130"/>
      <c r="C33" s="130"/>
      <c r="D33" s="130"/>
      <c r="E33" s="130"/>
      <c r="F33" s="130"/>
    </row>
    <row r="34" spans="1:6">
      <c r="A34" s="71" t="s">
        <v>5531</v>
      </c>
      <c r="C34" s="71" t="s">
        <v>5531</v>
      </c>
      <c r="D34" s="71" t="str">
        <f t="shared" si="0"/>
        <v>TAC-BR07ONF/R</v>
      </c>
      <c r="E34" s="70" cm="1">
        <f t="array" ref="E34">VLOOKUP(A34,'[33]RAC ONF (2025)'!$A:$L,COLUMN('[33]RAC ONF (2025)'!$I$7:$I$8),0)</f>
        <v>29999</v>
      </c>
      <c r="F34" s="71" t="s">
        <v>5316</v>
      </c>
    </row>
    <row r="35" spans="1:6">
      <c r="A35" s="71" t="s">
        <v>5532</v>
      </c>
      <c r="C35" s="71" t="s">
        <v>5532</v>
      </c>
      <c r="D35" s="71" t="str">
        <f t="shared" si="0"/>
        <v>TAC-BR09ONF/R</v>
      </c>
      <c r="E35" s="70" cm="1">
        <f t="array" ref="E35">VLOOKUP(A35,'[33]RAC ONF (2025)'!$A:$L,COLUMN('[33]RAC ONF (2025)'!$I$7:$I$8),0)</f>
        <v>31999</v>
      </c>
      <c r="F35" s="71" t="s">
        <v>5316</v>
      </c>
    </row>
    <row r="36" spans="1:6">
      <c r="A36" s="71" t="s">
        <v>5533</v>
      </c>
      <c r="C36" s="71" t="s">
        <v>5533</v>
      </c>
      <c r="D36" s="71" t="str">
        <f t="shared" si="0"/>
        <v>TAC-BR12ONF/R</v>
      </c>
      <c r="E36" s="70" cm="1">
        <f t="array" ref="E36">VLOOKUP(A36,'[33]RAC ONF (2025)'!$A:$L,COLUMN('[33]RAC ONF (2025)'!$I$7:$I$8),0)</f>
        <v>34999</v>
      </c>
      <c r="F36" s="71" t="s">
        <v>5316</v>
      </c>
    </row>
    <row r="37" spans="1:6" s="69" customFormat="1" ht="15" customHeight="1">
      <c r="A37" s="130" t="s">
        <v>5546</v>
      </c>
      <c r="B37" s="130"/>
      <c r="C37" s="130"/>
      <c r="D37" s="130"/>
      <c r="E37" s="130"/>
      <c r="F37" s="130"/>
    </row>
    <row r="38" spans="1:6">
      <c r="A38" s="71" t="s">
        <v>5534</v>
      </c>
      <c r="C38" s="71" t="s">
        <v>5539</v>
      </c>
      <c r="D38" s="71" t="str">
        <f>C38</f>
        <v>LIFERISE 07</v>
      </c>
      <c r="E38" s="70" t="str" cm="1">
        <f t="array" ref="E38">VLOOKUP(A38,'[33]RAC ONF (2025)'!$A:$L,COLUMN('[33]RAC ONF (2025)'!$I$7:$I$8),0)</f>
        <v>фикс.цена</v>
      </c>
      <c r="F38" s="71" t="s">
        <v>5316</v>
      </c>
    </row>
    <row r="39" spans="1:6">
      <c r="A39" s="71" t="s">
        <v>5535</v>
      </c>
      <c r="C39" s="71" t="s">
        <v>5535</v>
      </c>
      <c r="D39" s="71" t="str">
        <f t="shared" si="0"/>
        <v>LIFERISE 09</v>
      </c>
      <c r="E39" s="70" t="str" cm="1">
        <f t="array" ref="E39">VLOOKUP(A39,'[33]RAC ONF (2025)'!$A:$L,COLUMN('[33]RAC ONF (2025)'!$I$7:$I$8),0)</f>
        <v>фикс.цена</v>
      </c>
      <c r="F39" s="71" t="s">
        <v>5316</v>
      </c>
    </row>
    <row r="40" spans="1:6">
      <c r="A40" s="71" t="s">
        <v>5536</v>
      </c>
      <c r="C40" s="71" t="s">
        <v>5536</v>
      </c>
      <c r="D40" s="71" t="str">
        <f t="shared" si="0"/>
        <v>LIFERISE 12</v>
      </c>
      <c r="E40" s="70" t="str" cm="1">
        <f t="array" ref="E40">VLOOKUP(A40,'[33]RAC ONF (2025)'!$A:$L,COLUMN('[33]RAC ONF (2025)'!$I$7:$I$8),0)</f>
        <v>фикс.цена</v>
      </c>
      <c r="F40" s="71" t="s">
        <v>5316</v>
      </c>
    </row>
    <row r="41" spans="1:6">
      <c r="A41" s="71" t="s">
        <v>5537</v>
      </c>
      <c r="C41" s="71" t="s">
        <v>5537</v>
      </c>
      <c r="D41" s="71" t="str">
        <f t="shared" si="0"/>
        <v>LIFERISE 18</v>
      </c>
      <c r="E41" s="70" t="str" cm="1">
        <f t="array" ref="E41">VLOOKUP(A41,'[33]RAC ONF (2025)'!$A:$L,COLUMN('[33]RAC ONF (2025)'!$I$7:$I$8),0)</f>
        <v>фикс.цена</v>
      </c>
      <c r="F41" s="71" t="s">
        <v>5316</v>
      </c>
    </row>
    <row r="42" spans="1:6">
      <c r="A42" s="71" t="s">
        <v>5538</v>
      </c>
      <c r="C42" s="71" t="s">
        <v>5538</v>
      </c>
      <c r="D42" s="71" t="str">
        <f t="shared" si="0"/>
        <v>LIFERISE 24</v>
      </c>
      <c r="E42" s="70" t="str" cm="1">
        <f t="array" ref="E42">VLOOKUP(A42,'[33]RAC ONF (2025)'!$A:$L,COLUMN('[33]RAC ONF (2025)'!$I$7:$I$8),0)</f>
        <v>фикс.цена</v>
      </c>
      <c r="F42" s="71" t="s">
        <v>5316</v>
      </c>
    </row>
  </sheetData>
  <mergeCells count="10">
    <mergeCell ref="A28:F28"/>
    <mergeCell ref="A33:F33"/>
    <mergeCell ref="A37:F37"/>
    <mergeCell ref="A27:F27"/>
    <mergeCell ref="A2:F2"/>
    <mergeCell ref="A3:F3"/>
    <mergeCell ref="A7:F7"/>
    <mergeCell ref="A11:F11"/>
    <mergeCell ref="A16:F16"/>
    <mergeCell ref="A21:F21"/>
  </mergeCells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017ED-DEF1-43F2-BE1D-8602CBF8FB76}">
  <dimension ref="A1:I73"/>
  <sheetViews>
    <sheetView zoomScaleNormal="100" workbookViewId="0">
      <selection activeCell="F1" sqref="F1"/>
    </sheetView>
  </sheetViews>
  <sheetFormatPr defaultRowHeight="15"/>
  <cols>
    <col min="1" max="1" width="15.7109375" style="57" customWidth="1"/>
    <col min="2" max="2" width="9.140625" style="57"/>
    <col min="3" max="3" width="15.7109375" style="57" customWidth="1"/>
    <col min="4" max="4" width="31.85546875" style="57" customWidth="1"/>
    <col min="5" max="5" width="9.140625" style="58"/>
    <col min="6" max="6" width="16.140625" style="57" customWidth="1"/>
    <col min="7" max="7" width="9.140625" style="57"/>
    <col min="8" max="8" width="7.140625" style="64" hidden="1" customWidth="1"/>
    <col min="9" max="16384" width="9.140625" style="57"/>
  </cols>
  <sheetData>
    <row r="1" spans="1:8" s="60" customFormat="1">
      <c r="A1" s="60" t="s">
        <v>144</v>
      </c>
      <c r="B1" s="60" t="s">
        <v>145</v>
      </c>
      <c r="C1" s="60" t="s">
        <v>1104</v>
      </c>
      <c r="D1" s="60" t="s">
        <v>147</v>
      </c>
      <c r="E1" s="3" t="s">
        <v>148</v>
      </c>
      <c r="F1" s="60" t="s">
        <v>5224</v>
      </c>
      <c r="G1" s="60" t="s">
        <v>5223</v>
      </c>
      <c r="H1" s="55" t="s">
        <v>5412</v>
      </c>
    </row>
    <row r="2" spans="1:8" ht="15.75">
      <c r="A2" s="129" t="s">
        <v>3279</v>
      </c>
      <c r="B2" s="129"/>
      <c r="C2" s="129"/>
      <c r="D2" s="129"/>
      <c r="E2" s="129"/>
      <c r="F2" s="129"/>
      <c r="H2" s="60"/>
    </row>
    <row r="3" spans="1:8" s="59" customFormat="1" ht="15" customHeight="1">
      <c r="A3" s="130" t="s">
        <v>5471</v>
      </c>
      <c r="B3" s="130"/>
      <c r="C3" s="130"/>
      <c r="D3" s="130"/>
      <c r="E3" s="130"/>
      <c r="F3" s="130"/>
      <c r="G3" s="130"/>
      <c r="H3" s="55">
        <f>меню!B1</f>
        <v>80.5</v>
      </c>
    </row>
    <row r="4" spans="1:8">
      <c r="A4" s="57" t="s">
        <v>5413</v>
      </c>
      <c r="C4" s="57" t="s">
        <v>5413</v>
      </c>
      <c r="D4" s="132" t="str">
        <f>_xlfn.CONCAT(A4," / ",A5)</f>
        <v>TL-RWS25-FR / TL-ROS25-FR</v>
      </c>
      <c r="E4" s="133">
        <f>VLOOKUP(A4,[34]RAC!$A:$L,COLUMN([34]RAC!$H$17),0)</f>
        <v>53200</v>
      </c>
      <c r="F4" s="132" t="str">
        <f>VLOOKUP(D4,[29]THAICON!$A:$F,COLUMN([29]THAICON!$E$9),0)</f>
        <v>Больше 30</v>
      </c>
      <c r="G4" s="132" t="str">
        <f>VLOOKUP(D4,[29]THAICON!$A:$F,COLUMN([29]THAICON!$F$9),0)</f>
        <v>0</v>
      </c>
      <c r="H4" s="150">
        <f>H3</f>
        <v>80.5</v>
      </c>
    </row>
    <row r="5" spans="1:8">
      <c r="A5" s="57" t="s">
        <v>5414</v>
      </c>
      <c r="C5" s="57" t="s">
        <v>5414</v>
      </c>
      <c r="D5" s="132"/>
      <c r="E5" s="133"/>
      <c r="F5" s="132"/>
      <c r="G5" s="132"/>
      <c r="H5" s="132"/>
    </row>
    <row r="6" spans="1:8">
      <c r="A6" s="57" t="s">
        <v>5415</v>
      </c>
      <c r="C6" s="57" t="s">
        <v>5415</v>
      </c>
      <c r="D6" s="132" t="str">
        <f t="shared" ref="D6" si="0">_xlfn.CONCAT(A6," / ",A7)</f>
        <v>TL-RWS35-FR / TL-ROS35-FR</v>
      </c>
      <c r="E6" s="133">
        <f>VLOOKUP(A6,[34]RAC!$A:$L,COLUMN([34]RAC!$H$17),0)</f>
        <v>58600</v>
      </c>
      <c r="F6" s="132" t="str">
        <f>VLOOKUP(D6,[29]THAICON!$A:$F,COLUMN([29]THAICON!$E$9),0)</f>
        <v>Больше 30</v>
      </c>
      <c r="G6" s="132" t="str">
        <f>VLOOKUP(D6,[29]THAICON!$A:$F,COLUMN([29]THAICON!$F$9),0)</f>
        <v>0</v>
      </c>
      <c r="H6" s="150">
        <f>H4</f>
        <v>80.5</v>
      </c>
    </row>
    <row r="7" spans="1:8">
      <c r="A7" s="57" t="s">
        <v>5416</v>
      </c>
      <c r="C7" s="57" t="s">
        <v>5416</v>
      </c>
      <c r="D7" s="132"/>
      <c r="E7" s="133"/>
      <c r="F7" s="132"/>
      <c r="G7" s="132"/>
      <c r="H7" s="132"/>
    </row>
    <row r="8" spans="1:8">
      <c r="A8" s="57" t="s">
        <v>5417</v>
      </c>
      <c r="C8" s="57" t="s">
        <v>5417</v>
      </c>
      <c r="D8" s="132" t="str">
        <f t="shared" ref="D8" si="1">_xlfn.CONCAT(A8," / ",A9)</f>
        <v>TL-RWS50-FR / TL-ROS50-FR</v>
      </c>
      <c r="E8" s="133">
        <f>VLOOKUP(A8,[34]RAC!$A:$L,COLUMN([34]RAC!$H$17),0)</f>
        <v>95000</v>
      </c>
      <c r="F8" s="132" t="str">
        <f>VLOOKUP(D8,[29]THAICON!$A:$F,COLUMN([29]THAICON!$E$9),0)</f>
        <v>Больше 15</v>
      </c>
      <c r="G8" s="132" t="str">
        <f>VLOOKUP(D8,[29]THAICON!$A:$F,COLUMN([29]THAICON!$F$9),0)</f>
        <v>0</v>
      </c>
      <c r="H8" s="150">
        <f>H6</f>
        <v>80.5</v>
      </c>
    </row>
    <row r="9" spans="1:8">
      <c r="A9" s="57" t="s">
        <v>5418</v>
      </c>
      <c r="C9" s="57" t="s">
        <v>5418</v>
      </c>
      <c r="D9" s="132"/>
      <c r="E9" s="133"/>
      <c r="F9" s="132"/>
      <c r="G9" s="132"/>
      <c r="H9" s="132"/>
    </row>
    <row r="10" spans="1:8">
      <c r="A10" s="57" t="s">
        <v>5419</v>
      </c>
      <c r="C10" s="57" t="s">
        <v>5419</v>
      </c>
      <c r="D10" s="132" t="str">
        <f t="shared" ref="D10" si="2">_xlfn.CONCAT(A10," / ",A11)</f>
        <v>TL-RWS70-FR / TL-ROS70-FR</v>
      </c>
      <c r="E10" s="133">
        <f>VLOOKUP(A10,[34]RAC!$A:$L,COLUMN([34]RAC!$H$17),0)</f>
        <v>117300</v>
      </c>
      <c r="F10" s="132" t="str">
        <f>VLOOKUP(D10,[29]THAICON!$A:$F,COLUMN([29]THAICON!$E$9),0)</f>
        <v>Больше 15</v>
      </c>
      <c r="G10" s="132" t="str">
        <f>VLOOKUP(D10,[29]THAICON!$A:$F,COLUMN([29]THAICON!$F$9),0)</f>
        <v>0</v>
      </c>
      <c r="H10" s="150">
        <f>H8</f>
        <v>80.5</v>
      </c>
    </row>
    <row r="11" spans="1:8">
      <c r="A11" s="57" t="s">
        <v>5420</v>
      </c>
      <c r="C11" s="57" t="s">
        <v>5420</v>
      </c>
      <c r="D11" s="132"/>
      <c r="E11" s="133"/>
      <c r="F11" s="132"/>
      <c r="G11" s="132"/>
      <c r="H11" s="132"/>
    </row>
    <row r="12" spans="1:8" s="59" customFormat="1" ht="15" customHeight="1">
      <c r="A12" s="130" t="s">
        <v>5472</v>
      </c>
      <c r="B12" s="130"/>
      <c r="C12" s="130"/>
      <c r="D12" s="130"/>
      <c r="E12" s="130"/>
      <c r="F12" s="130"/>
      <c r="G12" s="130"/>
      <c r="H12" s="56"/>
    </row>
    <row r="13" spans="1:8">
      <c r="A13" s="57" t="s">
        <v>5421</v>
      </c>
      <c r="C13" s="57" t="s">
        <v>5421</v>
      </c>
      <c r="D13" s="132" t="str">
        <f t="shared" ref="D13" si="3">_xlfn.CONCAT(A13," / ",A14)</f>
        <v>TL-RWP25-FR / TL-ROP25-FR</v>
      </c>
      <c r="E13" s="133">
        <f>VLOOKUP(A13,[34]RAC!$A:$L,COLUMN([34]RAC!$H$17),0)</f>
        <v>41500</v>
      </c>
      <c r="F13" s="132" t="str">
        <f>VLOOKUP(D13,[29]THAICON!$A:$F,COLUMN([29]THAICON!$E$9),0)</f>
        <v>13</v>
      </c>
      <c r="G13" s="132" t="str">
        <f>VLOOKUP(D13,[29]THAICON!$A:$F,COLUMN([29]THAICON!$F$9),0)</f>
        <v>4</v>
      </c>
      <c r="H13" s="150">
        <f t="shared" ref="H13" si="4">H10</f>
        <v>80.5</v>
      </c>
    </row>
    <row r="14" spans="1:8">
      <c r="A14" s="57" t="s">
        <v>5422</v>
      </c>
      <c r="C14" s="57" t="s">
        <v>5422</v>
      </c>
      <c r="D14" s="132"/>
      <c r="E14" s="133"/>
      <c r="F14" s="132"/>
      <c r="G14" s="132"/>
      <c r="H14" s="132"/>
    </row>
    <row r="15" spans="1:8">
      <c r="A15" s="57" t="s">
        <v>5423</v>
      </c>
      <c r="C15" s="57" t="s">
        <v>5423</v>
      </c>
      <c r="D15" s="132" t="str">
        <f t="shared" ref="D15" si="5">_xlfn.CONCAT(A15," / ",A16)</f>
        <v>TL-RWP35-FR / TL-ROP35-FR</v>
      </c>
      <c r="E15" s="133">
        <f>VLOOKUP(A15,[34]RAC!$A:$L,COLUMN([34]RAC!$H$17),0)</f>
        <v>46500</v>
      </c>
      <c r="F15" s="132" t="str">
        <f>VLOOKUP(D15,[29]THAICON!$A:$F,COLUMN([29]THAICON!$E$9),0)</f>
        <v>Больше 30</v>
      </c>
      <c r="G15" s="132" t="str">
        <f>VLOOKUP(D15,[29]THAICON!$A:$F,COLUMN([29]THAICON!$F$9),0)</f>
        <v>4</v>
      </c>
      <c r="H15" s="150">
        <f t="shared" ref="H15" si="6">H13</f>
        <v>80.5</v>
      </c>
    </row>
    <row r="16" spans="1:8">
      <c r="A16" s="57" t="s">
        <v>5424</v>
      </c>
      <c r="C16" s="57" t="s">
        <v>5424</v>
      </c>
      <c r="D16" s="132"/>
      <c r="E16" s="133"/>
      <c r="F16" s="132"/>
      <c r="G16" s="132"/>
      <c r="H16" s="132"/>
    </row>
    <row r="17" spans="1:8">
      <c r="A17" s="57" t="s">
        <v>5425</v>
      </c>
      <c r="C17" s="57" t="s">
        <v>5425</v>
      </c>
      <c r="D17" s="132" t="str">
        <f t="shared" ref="D17" si="7">_xlfn.CONCAT(A17," / ",A18)</f>
        <v>TL-RWP50-FR / TL-ROP50-FR</v>
      </c>
      <c r="E17" s="133">
        <f>VLOOKUP(A17,[34]RAC!$A:$L,COLUMN([34]RAC!$H$17),0)</f>
        <v>81200</v>
      </c>
      <c r="F17" s="132" t="str">
        <f>VLOOKUP(D17,[29]THAICON!$A:$F,COLUMN([29]THAICON!$E$9),0)</f>
        <v>Больше 15</v>
      </c>
      <c r="G17" s="132" t="str">
        <f>VLOOKUP(D17,[29]THAICON!$A:$F,COLUMN([29]THAICON!$F$9),0)</f>
        <v>2</v>
      </c>
      <c r="H17" s="150">
        <f t="shared" ref="H17" si="8">H15</f>
        <v>80.5</v>
      </c>
    </row>
    <row r="18" spans="1:8">
      <c r="A18" s="57" t="s">
        <v>5426</v>
      </c>
      <c r="C18" s="57" t="s">
        <v>5426</v>
      </c>
      <c r="D18" s="132"/>
      <c r="E18" s="133"/>
      <c r="F18" s="132"/>
      <c r="G18" s="132"/>
      <c r="H18" s="132"/>
    </row>
    <row r="19" spans="1:8">
      <c r="A19" s="57" t="s">
        <v>5427</v>
      </c>
      <c r="C19" s="57" t="s">
        <v>5427</v>
      </c>
      <c r="D19" s="132" t="str">
        <f t="shared" ref="D19" si="9">_xlfn.CONCAT(A19," / ",A20)</f>
        <v>TL-RWP70-FR / TL-ROP70-FR</v>
      </c>
      <c r="E19" s="133">
        <f>VLOOKUP(A19,[34]RAC!$A:$L,COLUMN([34]RAC!$H$17),0)</f>
        <v>102100</v>
      </c>
      <c r="F19" s="132" t="str">
        <f>VLOOKUP(D19,[29]THAICON!$A:$F,COLUMN([29]THAICON!$E$9),0)</f>
        <v>Больше 15</v>
      </c>
      <c r="G19" s="132" t="str">
        <f>VLOOKUP(D19,[29]THAICON!$A:$F,COLUMN([29]THAICON!$F$9),0)</f>
        <v>0</v>
      </c>
      <c r="H19" s="150">
        <f t="shared" ref="H19" si="10">H17</f>
        <v>80.5</v>
      </c>
    </row>
    <row r="20" spans="1:8">
      <c r="A20" s="57" t="s">
        <v>5428</v>
      </c>
      <c r="C20" s="57" t="s">
        <v>5428</v>
      </c>
      <c r="D20" s="132"/>
      <c r="E20" s="133"/>
      <c r="F20" s="132"/>
      <c r="G20" s="132"/>
      <c r="H20" s="132"/>
    </row>
    <row r="21" spans="1:8" s="59" customFormat="1" ht="15" customHeight="1">
      <c r="A21" s="130" t="s">
        <v>5473</v>
      </c>
      <c r="B21" s="130"/>
      <c r="C21" s="130"/>
      <c r="D21" s="130"/>
      <c r="E21" s="130"/>
      <c r="F21" s="130"/>
      <c r="G21" s="130"/>
      <c r="H21" s="56"/>
    </row>
    <row r="22" spans="1:8">
      <c r="A22" s="57" t="s">
        <v>5429</v>
      </c>
      <c r="C22" s="57" t="s">
        <v>5429</v>
      </c>
      <c r="D22" s="132" t="str">
        <f t="shared" ref="D22" si="11">_xlfn.CONCAT(A22," / ",A23)</f>
        <v>TL-RWC25-FR / TL-ROC25-FR</v>
      </c>
      <c r="E22" s="133">
        <f>VLOOKUP(A22,[34]RAC!$A:$L,COLUMN([34]RAC!$H$17),0)</f>
        <v>34100</v>
      </c>
      <c r="F22" s="132" t="str">
        <f>VLOOKUP(D22,[29]THAICON!$A:$F,COLUMN([29]THAICON!$E$9),0)</f>
        <v>Больше 30</v>
      </c>
      <c r="G22" s="132" t="str">
        <f>VLOOKUP(D22,[29]THAICON!$A:$F,COLUMN([29]THAICON!$F$9),0)</f>
        <v>2</v>
      </c>
      <c r="H22" s="150">
        <f t="shared" ref="H22" si="12">H19</f>
        <v>80.5</v>
      </c>
    </row>
    <row r="23" spans="1:8">
      <c r="A23" s="57" t="s">
        <v>5430</v>
      </c>
      <c r="C23" s="57" t="s">
        <v>5430</v>
      </c>
      <c r="D23" s="132"/>
      <c r="E23" s="133"/>
      <c r="F23" s="132"/>
      <c r="G23" s="132"/>
      <c r="H23" s="132"/>
    </row>
    <row r="24" spans="1:8">
      <c r="A24" s="57" t="s">
        <v>5431</v>
      </c>
      <c r="C24" s="57" t="s">
        <v>5431</v>
      </c>
      <c r="D24" s="132" t="str">
        <f t="shared" ref="D24" si="13">_xlfn.CONCAT(A24," / ",A25)</f>
        <v>TL-RWC35-FR / TL-ROC35-FR</v>
      </c>
      <c r="E24" s="133">
        <f>VLOOKUP(A24,[34]RAC!$A:$L,COLUMN([34]RAC!$H$17),0)</f>
        <v>41600</v>
      </c>
      <c r="F24" s="132" t="str">
        <f>VLOOKUP(D24,[29]THAICON!$A:$F,COLUMN([29]THAICON!$E$9),0)</f>
        <v>Больше 30</v>
      </c>
      <c r="G24" s="132" t="str">
        <f>VLOOKUP(D24,[29]THAICON!$A:$F,COLUMN([29]THAICON!$F$9),0)</f>
        <v>2</v>
      </c>
      <c r="H24" s="150">
        <f t="shared" ref="H24" si="14">H22</f>
        <v>80.5</v>
      </c>
    </row>
    <row r="25" spans="1:8">
      <c r="A25" s="57" t="s">
        <v>5432</v>
      </c>
      <c r="C25" s="57" t="s">
        <v>5432</v>
      </c>
      <c r="D25" s="132"/>
      <c r="E25" s="133"/>
      <c r="F25" s="132"/>
      <c r="G25" s="132"/>
      <c r="H25" s="132"/>
    </row>
    <row r="26" spans="1:8">
      <c r="A26" s="57" t="s">
        <v>5433</v>
      </c>
      <c r="C26" s="57" t="s">
        <v>5433</v>
      </c>
      <c r="D26" s="132" t="str">
        <f t="shared" ref="D26" si="15">_xlfn.CONCAT(A26," / ",A27)</f>
        <v>TL-RWC50-FR / TL-ROC50-FR</v>
      </c>
      <c r="E26" s="133">
        <f>VLOOKUP(A26,[34]RAC!$A:$L,COLUMN([34]RAC!$H$17),0)</f>
        <v>71100</v>
      </c>
      <c r="F26" s="132" t="str">
        <f>VLOOKUP(D26,[29]THAICON!$A:$F,COLUMN([29]THAICON!$E$9),0)</f>
        <v>Больше 15</v>
      </c>
      <c r="G26" s="132" t="str">
        <f>VLOOKUP(D26,[29]THAICON!$A:$F,COLUMN([29]THAICON!$F$9),0)</f>
        <v>2</v>
      </c>
      <c r="H26" s="150">
        <f t="shared" ref="H26" si="16">H24</f>
        <v>80.5</v>
      </c>
    </row>
    <row r="27" spans="1:8">
      <c r="A27" s="57" t="s">
        <v>5434</v>
      </c>
      <c r="C27" s="57" t="s">
        <v>5434</v>
      </c>
      <c r="D27" s="132"/>
      <c r="E27" s="133"/>
      <c r="F27" s="132"/>
      <c r="G27" s="132"/>
      <c r="H27" s="132"/>
    </row>
    <row r="28" spans="1:8">
      <c r="A28" s="57" t="s">
        <v>5435</v>
      </c>
      <c r="C28" s="57" t="s">
        <v>5435</v>
      </c>
      <c r="D28" s="132" t="str">
        <f t="shared" ref="D28" si="17">_xlfn.CONCAT(A28," / ",A29)</f>
        <v>TL-RWC70-FR / TL-ROC70-FR</v>
      </c>
      <c r="E28" s="133">
        <f>VLOOKUP(A28,[34]RAC!$A:$L,COLUMN([34]RAC!$H$17),0)</f>
        <v>93300</v>
      </c>
      <c r="F28" s="132" t="str">
        <f>VLOOKUP(D28,[29]THAICON!$A:$F,COLUMN([29]THAICON!$E$9),0)</f>
        <v>Больше 15</v>
      </c>
      <c r="G28" s="132" t="str">
        <f>VLOOKUP(D28,[29]THAICON!$A:$F,COLUMN([29]THAICON!$F$9),0)</f>
        <v>0</v>
      </c>
      <c r="H28" s="150">
        <f t="shared" ref="H28" si="18">H26</f>
        <v>80.5</v>
      </c>
    </row>
    <row r="29" spans="1:8">
      <c r="A29" s="57" t="s">
        <v>5436</v>
      </c>
      <c r="C29" s="57" t="s">
        <v>5436</v>
      </c>
      <c r="D29" s="132"/>
      <c r="E29" s="133"/>
      <c r="F29" s="132"/>
      <c r="G29" s="132"/>
      <c r="H29" s="132"/>
    </row>
    <row r="30" spans="1:8" s="59" customFormat="1" ht="15" customHeight="1">
      <c r="A30" s="130" t="s">
        <v>5474</v>
      </c>
      <c r="B30" s="130"/>
      <c r="C30" s="130"/>
      <c r="D30" s="130"/>
      <c r="E30" s="130"/>
      <c r="F30" s="130"/>
      <c r="G30" s="130"/>
      <c r="H30" s="56"/>
    </row>
    <row r="31" spans="1:8">
      <c r="A31" s="57" t="s">
        <v>5437</v>
      </c>
      <c r="C31" s="57" t="s">
        <v>5437</v>
      </c>
      <c r="D31" s="132" t="str">
        <f t="shared" ref="D31" si="19">_xlfn.CONCAT(A31," / ",A32)</f>
        <v>TL-RWB20-VR / TL-ROB20-VR</v>
      </c>
      <c r="E31" s="133">
        <f>VLOOKUP(A31,[34]RAC!$A:$L,COLUMN([34]RAC!$H$17),0)</f>
        <v>28900</v>
      </c>
      <c r="F31" s="132" t="str">
        <f>VLOOKUP(D31,[29]THAICON!$A:$F,COLUMN([29]THAICON!$E$9),0)</f>
        <v>Больше 30</v>
      </c>
      <c r="G31" s="132" t="str">
        <f>VLOOKUP(D31,[29]THAICON!$A:$F,COLUMN([29]THAICON!$F$9),0)</f>
        <v>2</v>
      </c>
      <c r="H31" s="150">
        <f t="shared" ref="H31" si="20">H28</f>
        <v>80.5</v>
      </c>
    </row>
    <row r="32" spans="1:8">
      <c r="A32" s="57" t="s">
        <v>5438</v>
      </c>
      <c r="C32" s="57" t="s">
        <v>5438</v>
      </c>
      <c r="D32" s="132"/>
      <c r="E32" s="133"/>
      <c r="F32" s="132"/>
      <c r="G32" s="132"/>
      <c r="H32" s="132"/>
    </row>
    <row r="33" spans="1:8">
      <c r="A33" s="57" t="s">
        <v>5439</v>
      </c>
      <c r="C33" s="57" t="s">
        <v>5439</v>
      </c>
      <c r="D33" s="132" t="str">
        <f t="shared" ref="D33" si="21">_xlfn.CONCAT(A33," / ",A34)</f>
        <v>TL-RWB25-VR / TL-ROB25-VR</v>
      </c>
      <c r="E33" s="133">
        <f>VLOOKUP(A33,[34]RAC!$A:$L,COLUMN([34]RAC!$H$17),0)</f>
        <v>30500</v>
      </c>
      <c r="F33" s="132" t="str">
        <f>VLOOKUP(D33,[29]THAICON!$A:$F,COLUMN([29]THAICON!$E$9),0)</f>
        <v>Больше 30</v>
      </c>
      <c r="G33" s="132" t="str">
        <f>VLOOKUP(D33,[29]THAICON!$A:$F,COLUMN([29]THAICON!$F$9),0)</f>
        <v>2</v>
      </c>
      <c r="H33" s="150">
        <f t="shared" ref="H33" si="22">H31</f>
        <v>80.5</v>
      </c>
    </row>
    <row r="34" spans="1:8">
      <c r="A34" s="57" t="s">
        <v>5440</v>
      </c>
      <c r="C34" s="57" t="s">
        <v>5440</v>
      </c>
      <c r="D34" s="132"/>
      <c r="E34" s="133"/>
      <c r="F34" s="132"/>
      <c r="G34" s="132"/>
      <c r="H34" s="132"/>
    </row>
    <row r="35" spans="1:8">
      <c r="A35" s="57" t="s">
        <v>5441</v>
      </c>
      <c r="C35" s="57" t="s">
        <v>5441</v>
      </c>
      <c r="D35" s="132" t="str">
        <f t="shared" ref="D35" si="23">_xlfn.CONCAT(A35," / ",A36)</f>
        <v>TL-RWB35-VR / TL-ROB35-VR</v>
      </c>
      <c r="E35" s="133">
        <f>VLOOKUP(A35,[34]RAC!$A:$L,COLUMN([34]RAC!$H$17),0)</f>
        <v>36000</v>
      </c>
      <c r="F35" s="132" t="str">
        <f>VLOOKUP(D35,[29]THAICON!$A:$F,COLUMN([29]THAICON!$E$9),0)</f>
        <v>Больше 30</v>
      </c>
      <c r="G35" s="132" t="str">
        <f>VLOOKUP(D35,[29]THAICON!$A:$F,COLUMN([29]THAICON!$F$9),0)</f>
        <v>3</v>
      </c>
      <c r="H35" s="150">
        <f t="shared" ref="H35" si="24">H33</f>
        <v>80.5</v>
      </c>
    </row>
    <row r="36" spans="1:8">
      <c r="A36" s="57" t="s">
        <v>5442</v>
      </c>
      <c r="C36" s="57" t="s">
        <v>5442</v>
      </c>
      <c r="D36" s="132"/>
      <c r="E36" s="133"/>
      <c r="F36" s="132"/>
      <c r="G36" s="132"/>
      <c r="H36" s="132"/>
    </row>
    <row r="37" spans="1:8">
      <c r="A37" s="57" t="s">
        <v>5443</v>
      </c>
      <c r="C37" s="57" t="s">
        <v>5443</v>
      </c>
      <c r="D37" s="132" t="str">
        <f t="shared" ref="D37" si="25">_xlfn.CONCAT(A37," / ",A38)</f>
        <v>TL-RWB50-VR / TL-ROB50-VR</v>
      </c>
      <c r="E37" s="133">
        <f>VLOOKUP(A37,[34]RAC!$A:$L,COLUMN([34]RAC!$H$17),0)</f>
        <v>65200</v>
      </c>
      <c r="F37" s="132" t="str">
        <f>VLOOKUP(D37,[29]THAICON!$A:$F,COLUMN([29]THAICON!$E$9),0)</f>
        <v>Больше 15</v>
      </c>
      <c r="G37" s="132" t="str">
        <f>VLOOKUP(D37,[29]THAICON!$A:$F,COLUMN([29]THAICON!$F$9),0)</f>
        <v>2</v>
      </c>
      <c r="H37" s="150">
        <f t="shared" ref="H37" si="26">H35</f>
        <v>80.5</v>
      </c>
    </row>
    <row r="38" spans="1:8">
      <c r="A38" s="57" t="s">
        <v>5444</v>
      </c>
      <c r="C38" s="57" t="s">
        <v>5444</v>
      </c>
      <c r="D38" s="132"/>
      <c r="E38" s="133"/>
      <c r="F38" s="132"/>
      <c r="G38" s="132"/>
      <c r="H38" s="132"/>
    </row>
    <row r="39" spans="1:8">
      <c r="A39" s="57" t="s">
        <v>5445</v>
      </c>
      <c r="C39" s="57" t="s">
        <v>5445</v>
      </c>
      <c r="D39" s="132" t="str">
        <f t="shared" ref="D39" si="27">_xlfn.CONCAT(A39," / ",A40)</f>
        <v>TL-RWB70-VR / TL-ROB70-VR</v>
      </c>
      <c r="E39" s="133">
        <f>VLOOKUP(A39,[34]RAC!$A:$L,COLUMN([34]RAC!$H$17),0)</f>
        <v>79400</v>
      </c>
      <c r="F39" s="132" t="str">
        <f>VLOOKUP(D39,[29]THAICON!$A:$F,COLUMN([29]THAICON!$E$9),0)</f>
        <v>Больше 15</v>
      </c>
      <c r="G39" s="132" t="str">
        <f>VLOOKUP(D39,[29]THAICON!$A:$F,COLUMN([29]THAICON!$F$9),0)</f>
        <v>0</v>
      </c>
      <c r="H39" s="150">
        <f t="shared" ref="H39" si="28">H37</f>
        <v>80.5</v>
      </c>
    </row>
    <row r="40" spans="1:8">
      <c r="A40" s="57" t="s">
        <v>5446</v>
      </c>
      <c r="C40" s="57" t="s">
        <v>5446</v>
      </c>
      <c r="D40" s="132"/>
      <c r="E40" s="133"/>
      <c r="F40" s="132"/>
      <c r="G40" s="132"/>
      <c r="H40" s="132"/>
    </row>
    <row r="41" spans="1:8" ht="15.75">
      <c r="A41" s="129" t="s">
        <v>3280</v>
      </c>
      <c r="B41" s="129"/>
      <c r="C41" s="129"/>
      <c r="D41" s="129"/>
      <c r="E41" s="129"/>
      <c r="F41" s="129"/>
      <c r="H41" s="57"/>
    </row>
    <row r="42" spans="1:8" s="59" customFormat="1" ht="15" customHeight="1">
      <c r="A42" s="130" t="s">
        <v>5475</v>
      </c>
      <c r="B42" s="130"/>
      <c r="C42" s="130"/>
      <c r="D42" s="130"/>
      <c r="E42" s="130"/>
      <c r="F42" s="130"/>
      <c r="G42" s="130"/>
      <c r="H42" s="56"/>
    </row>
    <row r="43" spans="1:8">
      <c r="A43" s="57" t="s">
        <v>5447</v>
      </c>
      <c r="C43" s="57" t="s">
        <v>5447</v>
      </c>
      <c r="D43" s="132" t="str">
        <f t="shared" ref="D43" si="29">_xlfn.CONCAT(A43," / ",A44)</f>
        <v>TL-RWC20-NR / TL-ROC20-NR</v>
      </c>
      <c r="E43" s="133">
        <f>VLOOKUP(A43,[34]RAC!$A:$L,COLUMN([34]RAC!$H$17),0)</f>
        <v>23200</v>
      </c>
      <c r="F43" s="132" t="str">
        <f>VLOOKUP(D43,[29]THAICON!$A:$F,COLUMN([29]THAICON!$E$9),0)</f>
        <v>Больше 30</v>
      </c>
      <c r="G43" s="132" t="str">
        <f>VLOOKUP(D43,[29]THAICON!$A:$F,COLUMN([29]THAICON!$F$9),0)</f>
        <v>4</v>
      </c>
      <c r="H43" s="150">
        <f t="shared" ref="H43" si="30">H39</f>
        <v>80.5</v>
      </c>
    </row>
    <row r="44" spans="1:8">
      <c r="A44" s="57" t="s">
        <v>5448</v>
      </c>
      <c r="C44" s="57" t="s">
        <v>5448</v>
      </c>
      <c r="D44" s="132"/>
      <c r="E44" s="133"/>
      <c r="F44" s="132"/>
      <c r="G44" s="132"/>
      <c r="H44" s="132"/>
    </row>
    <row r="45" spans="1:8">
      <c r="A45" s="57" t="s">
        <v>5449</v>
      </c>
      <c r="C45" s="57" t="s">
        <v>5449</v>
      </c>
      <c r="D45" s="132" t="str">
        <f t="shared" ref="D45" si="31">_xlfn.CONCAT(A45," / ",A46)</f>
        <v>TL-RWC25-NR / TL-ROC25-NR</v>
      </c>
      <c r="E45" s="133">
        <f>VLOOKUP(A45,[34]RAC!$A:$L,COLUMN([34]RAC!$H$17),0)</f>
        <v>26000</v>
      </c>
      <c r="F45" s="132" t="str">
        <f>VLOOKUP(D45,[29]THAICON!$A:$F,COLUMN([29]THAICON!$E$9),0)</f>
        <v>Больше 30</v>
      </c>
      <c r="G45" s="132" t="str">
        <f>VLOOKUP(D45,[29]THAICON!$A:$F,COLUMN([29]THAICON!$F$9),0)</f>
        <v>2</v>
      </c>
      <c r="H45" s="150">
        <f t="shared" ref="H45" si="32">H43</f>
        <v>80.5</v>
      </c>
    </row>
    <row r="46" spans="1:8">
      <c r="A46" s="57" t="s">
        <v>5450</v>
      </c>
      <c r="C46" s="57" t="s">
        <v>5450</v>
      </c>
      <c r="D46" s="132"/>
      <c r="E46" s="133"/>
      <c r="F46" s="132"/>
      <c r="G46" s="132"/>
      <c r="H46" s="132"/>
    </row>
    <row r="47" spans="1:8">
      <c r="A47" s="57" t="s">
        <v>5451</v>
      </c>
      <c r="C47" s="57" t="s">
        <v>5451</v>
      </c>
      <c r="D47" s="132" t="str">
        <f t="shared" ref="D47" si="33">_xlfn.CONCAT(A47," / ",A48)</f>
        <v>TL-RWC35-NR / TL-ROC35-NR</v>
      </c>
      <c r="E47" s="133">
        <f>VLOOKUP(A47,[34]RAC!$A:$L,COLUMN([34]RAC!$H$17),0)</f>
        <v>36600</v>
      </c>
      <c r="F47" s="132" t="str">
        <f>VLOOKUP(D47,[29]THAICON!$A:$F,COLUMN([29]THAICON!$E$9),0)</f>
        <v>Больше 30</v>
      </c>
      <c r="G47" s="132" t="str">
        <f>VLOOKUP(D47,[29]THAICON!$A:$F,COLUMN([29]THAICON!$F$9),0)</f>
        <v>3</v>
      </c>
      <c r="H47" s="150">
        <f t="shared" ref="H47" si="34">H45</f>
        <v>80.5</v>
      </c>
    </row>
    <row r="48" spans="1:8">
      <c r="A48" s="57" t="s">
        <v>5452</v>
      </c>
      <c r="C48" s="57" t="s">
        <v>5452</v>
      </c>
      <c r="D48" s="132"/>
      <c r="E48" s="133"/>
      <c r="F48" s="132"/>
      <c r="G48" s="132"/>
      <c r="H48" s="132"/>
    </row>
    <row r="49" spans="1:8">
      <c r="A49" s="57" t="s">
        <v>5453</v>
      </c>
      <c r="C49" s="57" t="s">
        <v>5453</v>
      </c>
      <c r="D49" s="132" t="str">
        <f t="shared" ref="D49" si="35">_xlfn.CONCAT(A49," / ",A50)</f>
        <v>TL-RWC50-NR / TL-ROC50-NR</v>
      </c>
      <c r="E49" s="133">
        <f>VLOOKUP(A49,[34]RAC!$A:$L,COLUMN([34]RAC!$H$17),0)</f>
        <v>62400</v>
      </c>
      <c r="F49" s="132" t="str">
        <f>VLOOKUP(D49,[29]THAICON!$A:$F,COLUMN([29]THAICON!$E$9),0)</f>
        <v>Больше 15</v>
      </c>
      <c r="G49" s="132" t="str">
        <f>VLOOKUP(D49,[29]THAICON!$A:$F,COLUMN([29]THAICON!$F$9),0)</f>
        <v>2</v>
      </c>
      <c r="H49" s="150">
        <f t="shared" ref="H49" si="36">H47</f>
        <v>80.5</v>
      </c>
    </row>
    <row r="50" spans="1:8">
      <c r="A50" s="57" t="s">
        <v>5454</v>
      </c>
      <c r="C50" s="57" t="s">
        <v>5454</v>
      </c>
      <c r="D50" s="132"/>
      <c r="E50" s="133"/>
      <c r="F50" s="132"/>
      <c r="G50" s="132"/>
      <c r="H50" s="132"/>
    </row>
    <row r="51" spans="1:8">
      <c r="A51" s="57" t="s">
        <v>5455</v>
      </c>
      <c r="C51" s="57" t="s">
        <v>5455</v>
      </c>
      <c r="D51" s="132" t="str">
        <f t="shared" ref="D51" si="37">_xlfn.CONCAT(A51," / ",A52)</f>
        <v>TL-RWC70-NR / TL-ROC70-NR</v>
      </c>
      <c r="E51" s="133">
        <f>VLOOKUP(A51,[34]RAC!$A:$L,COLUMN([34]RAC!$H$17),0)</f>
        <v>76900</v>
      </c>
      <c r="F51" s="132" t="str">
        <f>VLOOKUP(D51,[29]THAICON!$A:$F,COLUMN([29]THAICON!$E$9),0)</f>
        <v>Больше 15</v>
      </c>
      <c r="G51" s="132" t="str">
        <f>VLOOKUP(D51,[29]THAICON!$A:$F,COLUMN([29]THAICON!$F$9),0)</f>
        <v>0</v>
      </c>
      <c r="H51" s="150">
        <f t="shared" ref="H51" si="38">H49</f>
        <v>80.5</v>
      </c>
    </row>
    <row r="52" spans="1:8">
      <c r="A52" s="57" t="s">
        <v>5456</v>
      </c>
      <c r="C52" s="57" t="s">
        <v>5456</v>
      </c>
      <c r="D52" s="132"/>
      <c r="E52" s="133"/>
      <c r="F52" s="132"/>
      <c r="G52" s="132"/>
      <c r="H52" s="132"/>
    </row>
    <row r="53" spans="1:8" s="59" customFormat="1" ht="15" customHeight="1">
      <c r="A53" s="130" t="s">
        <v>5476</v>
      </c>
      <c r="B53" s="130"/>
      <c r="C53" s="130"/>
      <c r="D53" s="130"/>
      <c r="E53" s="130"/>
      <c r="F53" s="130"/>
      <c r="G53" s="130"/>
      <c r="H53" s="56"/>
    </row>
    <row r="54" spans="1:8">
      <c r="A54" s="57" t="s">
        <v>5457</v>
      </c>
      <c r="C54" s="57" t="s">
        <v>5457</v>
      </c>
      <c r="D54" s="132" t="str">
        <f t="shared" ref="D54" si="39">_xlfn.CONCAT(A54," / ",A55)</f>
        <v>TL-RWB20-NR / TL-ROB20-NR</v>
      </c>
      <c r="E54" s="133">
        <f>VLOOKUP(A54,[34]RAC!$A:$L,COLUMN([34]RAC!$H$17),0)</f>
        <v>19700</v>
      </c>
      <c r="F54" s="132" t="str">
        <f>VLOOKUP(D54,[29]THAICON!$A:$F,COLUMN([29]THAICON!$E$9),0)</f>
        <v>1</v>
      </c>
      <c r="G54" s="132" t="str">
        <f>VLOOKUP(D54,[29]THAICON!$A:$F,COLUMN([29]THAICON!$F$9),0)</f>
        <v>1</v>
      </c>
      <c r="H54" s="150">
        <f t="shared" ref="H54" si="40">H51</f>
        <v>80.5</v>
      </c>
    </row>
    <row r="55" spans="1:8">
      <c r="A55" s="57" t="s">
        <v>5458</v>
      </c>
      <c r="C55" s="57" t="s">
        <v>5458</v>
      </c>
      <c r="D55" s="132"/>
      <c r="E55" s="133"/>
      <c r="F55" s="132"/>
      <c r="G55" s="132"/>
      <c r="H55" s="132"/>
    </row>
    <row r="56" spans="1:8">
      <c r="A56" s="57" t="s">
        <v>5459</v>
      </c>
      <c r="C56" s="57" t="s">
        <v>5459</v>
      </c>
      <c r="D56" s="132" t="str">
        <f t="shared" ref="D56" si="41">_xlfn.CONCAT(A56," / ",A57)</f>
        <v>TL-RWB25-NR / TL-ROB25-NR</v>
      </c>
      <c r="E56" s="133">
        <f>VLOOKUP(A56,[34]RAC!$A:$L,COLUMN([34]RAC!$H$17),0)</f>
        <v>22300</v>
      </c>
      <c r="F56" s="132" t="str">
        <f>VLOOKUP(D56,[29]THAICON!$A:$F,COLUMN([29]THAICON!$E$9),0)</f>
        <v>Больше 30</v>
      </c>
      <c r="G56" s="132" t="str">
        <f>VLOOKUP(D56,[29]THAICON!$A:$F,COLUMN([29]THAICON!$F$9),0)</f>
        <v>0</v>
      </c>
      <c r="H56" s="150">
        <f t="shared" ref="H56" si="42">H54</f>
        <v>80.5</v>
      </c>
    </row>
    <row r="57" spans="1:8">
      <c r="A57" s="57" t="s">
        <v>5460</v>
      </c>
      <c r="C57" s="57" t="s">
        <v>5460</v>
      </c>
      <c r="D57" s="132"/>
      <c r="E57" s="133"/>
      <c r="F57" s="132"/>
      <c r="G57" s="132"/>
      <c r="H57" s="132"/>
    </row>
    <row r="58" spans="1:8">
      <c r="A58" s="57" t="s">
        <v>5461</v>
      </c>
      <c r="C58" s="57" t="s">
        <v>5461</v>
      </c>
      <c r="D58" s="132" t="str">
        <f t="shared" ref="D58" si="43">_xlfn.CONCAT(A58," / ",A59)</f>
        <v>TL-RWB35-NR / TL-ROB35-NR</v>
      </c>
      <c r="E58" s="133">
        <f>VLOOKUP(A58,[34]RAC!$A:$L,COLUMN([34]RAC!$H$17),0)</f>
        <v>32100</v>
      </c>
      <c r="F58" s="132" t="str">
        <f>VLOOKUP(D58,[29]THAICON!$A:$F,COLUMN([29]THAICON!$E$9),0)</f>
        <v>Больше 30</v>
      </c>
      <c r="G58" s="132" t="str">
        <f>VLOOKUP(D58,[29]THAICON!$A:$F,COLUMN([29]THAICON!$F$9),0)</f>
        <v>2</v>
      </c>
      <c r="H58" s="150">
        <f t="shared" ref="H58" si="44">H56</f>
        <v>80.5</v>
      </c>
    </row>
    <row r="59" spans="1:8">
      <c r="A59" s="57" t="s">
        <v>5462</v>
      </c>
      <c r="C59" s="57" t="s">
        <v>5462</v>
      </c>
      <c r="D59" s="132"/>
      <c r="E59" s="133"/>
      <c r="F59" s="132"/>
      <c r="G59" s="132"/>
      <c r="H59" s="132"/>
    </row>
    <row r="60" spans="1:8">
      <c r="A60" s="57" t="s">
        <v>5463</v>
      </c>
      <c r="C60" s="57" t="s">
        <v>5463</v>
      </c>
      <c r="D60" s="132" t="str">
        <f t="shared" ref="D60" si="45">_xlfn.CONCAT(A60," / ",A61)</f>
        <v>TL-RWB50-NR / TL-ROB50-NR</v>
      </c>
      <c r="E60" s="133">
        <f>VLOOKUP(A60,[34]RAC!$A:$L,COLUMN([34]RAC!$H$17),0)</f>
        <v>56300</v>
      </c>
      <c r="F60" s="132" t="str">
        <f>VLOOKUP(D60,[29]THAICON!$A:$F,COLUMN([29]THAICON!$E$9),0)</f>
        <v>Больше 15</v>
      </c>
      <c r="G60" s="132" t="str">
        <f>VLOOKUP(D60,[29]THAICON!$A:$F,COLUMN([29]THAICON!$F$9),0)</f>
        <v>1</v>
      </c>
      <c r="H60" s="150">
        <f t="shared" ref="H60" si="46">H58</f>
        <v>80.5</v>
      </c>
    </row>
    <row r="61" spans="1:8">
      <c r="A61" s="57" t="s">
        <v>5464</v>
      </c>
      <c r="C61" s="57" t="s">
        <v>5464</v>
      </c>
      <c r="D61" s="132"/>
      <c r="E61" s="133"/>
      <c r="F61" s="132"/>
      <c r="G61" s="132"/>
      <c r="H61" s="132"/>
    </row>
    <row r="62" spans="1:8">
      <c r="A62" s="57" t="s">
        <v>5465</v>
      </c>
      <c r="C62" s="57" t="s">
        <v>5465</v>
      </c>
      <c r="D62" s="132" t="str">
        <f t="shared" ref="D62" si="47">_xlfn.CONCAT(A62," / ",A63)</f>
        <v>TL-RWB70-NR / TL-ROB70-NR</v>
      </c>
      <c r="E62" s="133">
        <f>VLOOKUP(A62,[34]RAC!$A:$L,COLUMN([34]RAC!$H$17),0)</f>
        <v>68900</v>
      </c>
      <c r="F62" s="132" t="str">
        <f>VLOOKUP(D62,[29]THAICON!$A:$F,COLUMN([29]THAICON!$E$9),0)</f>
        <v>Больше 15</v>
      </c>
      <c r="G62" s="132" t="str">
        <f>VLOOKUP(D62,[29]THAICON!$A:$F,COLUMN([29]THAICON!$F$9),0)</f>
        <v>0</v>
      </c>
      <c r="H62" s="150">
        <f t="shared" ref="H62" si="48">H60</f>
        <v>80.5</v>
      </c>
    </row>
    <row r="63" spans="1:8">
      <c r="A63" s="57" t="s">
        <v>5466</v>
      </c>
      <c r="C63" s="57" t="s">
        <v>5466</v>
      </c>
      <c r="D63" s="132"/>
      <c r="E63" s="133"/>
      <c r="F63" s="132"/>
      <c r="G63" s="132"/>
      <c r="H63" s="132"/>
    </row>
    <row r="64" spans="1:8">
      <c r="A64" s="57" t="s">
        <v>5467</v>
      </c>
      <c r="C64" s="57" t="s">
        <v>5467</v>
      </c>
      <c r="D64" s="132" t="str">
        <f t="shared" ref="D64" si="49">_xlfn.CONCAT(A64," / ",A65)</f>
        <v>TL-RWB80-NA / TL-ROB80-NA</v>
      </c>
      <c r="E64" s="133">
        <f>VLOOKUP(A64,[34]RAC!$A:$L,COLUMN([34]RAC!$H$17),0)</f>
        <v>80200</v>
      </c>
      <c r="F64" s="132" t="str">
        <f>VLOOKUP(D64,[29]THAICON!$A:$F,COLUMN([29]THAICON!$E$9),0)</f>
        <v>Больше 15</v>
      </c>
      <c r="G64" s="132" t="str">
        <f>VLOOKUP(D64,[29]THAICON!$A:$F,COLUMN([29]THAICON!$F$9),0)</f>
        <v>0</v>
      </c>
      <c r="H64" s="150">
        <f t="shared" ref="H64" si="50">H62</f>
        <v>80.5</v>
      </c>
    </row>
    <row r="65" spans="1:8">
      <c r="A65" s="57" t="s">
        <v>5468</v>
      </c>
      <c r="C65" s="57" t="s">
        <v>5468</v>
      </c>
      <c r="D65" s="132"/>
      <c r="E65" s="133"/>
      <c r="F65" s="132"/>
      <c r="G65" s="132"/>
      <c r="H65" s="132"/>
    </row>
    <row r="66" spans="1:8">
      <c r="A66" s="57" t="s">
        <v>5469</v>
      </c>
      <c r="C66" s="57" t="s">
        <v>5469</v>
      </c>
      <c r="D66" s="132" t="str">
        <f t="shared" ref="D66" si="51">_xlfn.CONCAT(A66," / ",A67)</f>
        <v>TL-RWB100-NA / TL-ROB100-NA</v>
      </c>
      <c r="E66" s="133">
        <f>VLOOKUP(A66,[34]RAC!$A:$L,COLUMN([34]RAC!$H$17),0)</f>
        <v>99800</v>
      </c>
      <c r="F66" s="132" t="str">
        <f>VLOOKUP(D66,[29]THAICON!$A:$F,COLUMN([29]THAICON!$E$9),0)</f>
        <v>Больше 15</v>
      </c>
      <c r="G66" s="132" t="str">
        <f>VLOOKUP(D66,[29]THAICON!$A:$F,COLUMN([29]THAICON!$F$9),0)</f>
        <v>0</v>
      </c>
      <c r="H66" s="150">
        <f t="shared" ref="H66" si="52">H64</f>
        <v>80.5</v>
      </c>
    </row>
    <row r="67" spans="1:8">
      <c r="A67" s="57" t="s">
        <v>5470</v>
      </c>
      <c r="C67" s="57" t="s">
        <v>5470</v>
      </c>
      <c r="D67" s="132"/>
      <c r="E67" s="133"/>
      <c r="F67" s="132"/>
      <c r="G67" s="132"/>
      <c r="H67" s="132"/>
    </row>
    <row r="68" spans="1:8">
      <c r="E68" s="133"/>
    </row>
    <row r="69" spans="1:8">
      <c r="E69" s="133"/>
    </row>
    <row r="70" spans="1:8">
      <c r="E70" s="133"/>
    </row>
    <row r="71" spans="1:8">
      <c r="E71" s="133"/>
    </row>
    <row r="72" spans="1:8">
      <c r="E72" s="133"/>
    </row>
    <row r="73" spans="1:8">
      <c r="E73" s="133"/>
    </row>
  </sheetData>
  <mergeCells count="156">
    <mergeCell ref="E68:E69"/>
    <mergeCell ref="E70:E71"/>
    <mergeCell ref="E72:E73"/>
    <mergeCell ref="F60:F61"/>
    <mergeCell ref="G60:G61"/>
    <mergeCell ref="F62:F63"/>
    <mergeCell ref="G62:G63"/>
    <mergeCell ref="F64:F65"/>
    <mergeCell ref="G64:G65"/>
    <mergeCell ref="F66:F67"/>
    <mergeCell ref="G66:G67"/>
    <mergeCell ref="F49:F50"/>
    <mergeCell ref="G49:G50"/>
    <mergeCell ref="F51:F52"/>
    <mergeCell ref="G51:G52"/>
    <mergeCell ref="F54:F55"/>
    <mergeCell ref="G54:G55"/>
    <mergeCell ref="F56:F57"/>
    <mergeCell ref="G56:G57"/>
    <mergeCell ref="F58:F59"/>
    <mergeCell ref="G58:G59"/>
    <mergeCell ref="F37:F38"/>
    <mergeCell ref="G37:G38"/>
    <mergeCell ref="F39:F40"/>
    <mergeCell ref="G39:G40"/>
    <mergeCell ref="F43:F44"/>
    <mergeCell ref="G43:G44"/>
    <mergeCell ref="F45:F46"/>
    <mergeCell ref="G45:G46"/>
    <mergeCell ref="F47:F48"/>
    <mergeCell ref="G47:G48"/>
    <mergeCell ref="F26:F27"/>
    <mergeCell ref="G26:G27"/>
    <mergeCell ref="F28:F29"/>
    <mergeCell ref="G28:G29"/>
    <mergeCell ref="F31:F32"/>
    <mergeCell ref="G31:G32"/>
    <mergeCell ref="F33:F34"/>
    <mergeCell ref="G33:G34"/>
    <mergeCell ref="F35:F36"/>
    <mergeCell ref="G35:G36"/>
    <mergeCell ref="F15:F16"/>
    <mergeCell ref="G15:G16"/>
    <mergeCell ref="F17:F18"/>
    <mergeCell ref="G17:G18"/>
    <mergeCell ref="F19:F20"/>
    <mergeCell ref="G19:G20"/>
    <mergeCell ref="F22:F23"/>
    <mergeCell ref="G22:G23"/>
    <mergeCell ref="F24:F25"/>
    <mergeCell ref="G24:G25"/>
    <mergeCell ref="G4:G5"/>
    <mergeCell ref="F6:F7"/>
    <mergeCell ref="G6:G7"/>
    <mergeCell ref="F8:F9"/>
    <mergeCell ref="G8:G9"/>
    <mergeCell ref="F10:F11"/>
    <mergeCell ref="G10:G11"/>
    <mergeCell ref="F13:F14"/>
    <mergeCell ref="G13:G14"/>
    <mergeCell ref="H60:H61"/>
    <mergeCell ref="H62:H63"/>
    <mergeCell ref="H64:H65"/>
    <mergeCell ref="H66:H67"/>
    <mergeCell ref="A3:G3"/>
    <mergeCell ref="A12:G12"/>
    <mergeCell ref="A21:G21"/>
    <mergeCell ref="A30:G30"/>
    <mergeCell ref="A42:G42"/>
    <mergeCell ref="A53:G53"/>
    <mergeCell ref="A41:F41"/>
    <mergeCell ref="H49:H50"/>
    <mergeCell ref="H51:H52"/>
    <mergeCell ref="H54:H55"/>
    <mergeCell ref="H56:H57"/>
    <mergeCell ref="H58:H59"/>
    <mergeCell ref="H37:H38"/>
    <mergeCell ref="H39:H40"/>
    <mergeCell ref="H43:H44"/>
    <mergeCell ref="H45:H46"/>
    <mergeCell ref="H47:H48"/>
    <mergeCell ref="H26:H27"/>
    <mergeCell ref="H28:H29"/>
    <mergeCell ref="H31:H32"/>
    <mergeCell ref="H33:H34"/>
    <mergeCell ref="H35:H36"/>
    <mergeCell ref="H15:H16"/>
    <mergeCell ref="H17:H18"/>
    <mergeCell ref="H19:H20"/>
    <mergeCell ref="H22:H23"/>
    <mergeCell ref="H24:H25"/>
    <mergeCell ref="H4:H5"/>
    <mergeCell ref="H6:H7"/>
    <mergeCell ref="H8:H9"/>
    <mergeCell ref="H10:H11"/>
    <mergeCell ref="H13:H14"/>
    <mergeCell ref="D64:D65"/>
    <mergeCell ref="E64:E65"/>
    <mergeCell ref="D66:D67"/>
    <mergeCell ref="E66:E67"/>
    <mergeCell ref="D60:D61"/>
    <mergeCell ref="E60:E61"/>
    <mergeCell ref="D62:D63"/>
    <mergeCell ref="E62:E63"/>
    <mergeCell ref="D56:D57"/>
    <mergeCell ref="E56:E57"/>
    <mergeCell ref="D58:D59"/>
    <mergeCell ref="E58:E59"/>
    <mergeCell ref="D51:D52"/>
    <mergeCell ref="E51:E52"/>
    <mergeCell ref="D54:D55"/>
    <mergeCell ref="E54:E55"/>
    <mergeCell ref="D47:D48"/>
    <mergeCell ref="E47:E48"/>
    <mergeCell ref="D49:D50"/>
    <mergeCell ref="E49:E50"/>
    <mergeCell ref="D43:D44"/>
    <mergeCell ref="E43:E44"/>
    <mergeCell ref="D45:D46"/>
    <mergeCell ref="E45:E46"/>
    <mergeCell ref="D37:D38"/>
    <mergeCell ref="E37:E38"/>
    <mergeCell ref="D39:D40"/>
    <mergeCell ref="E39:E40"/>
    <mergeCell ref="D33:D34"/>
    <mergeCell ref="E33:E34"/>
    <mergeCell ref="D35:D36"/>
    <mergeCell ref="E35:E36"/>
    <mergeCell ref="D28:D29"/>
    <mergeCell ref="E28:E29"/>
    <mergeCell ref="D31:D32"/>
    <mergeCell ref="E31:E32"/>
    <mergeCell ref="D24:D25"/>
    <mergeCell ref="E24:E25"/>
    <mergeCell ref="D26:D27"/>
    <mergeCell ref="E26:E27"/>
    <mergeCell ref="D19:D20"/>
    <mergeCell ref="E19:E20"/>
    <mergeCell ref="D22:D23"/>
    <mergeCell ref="E22:E23"/>
    <mergeCell ref="D15:D16"/>
    <mergeCell ref="E15:E16"/>
    <mergeCell ref="D17:D18"/>
    <mergeCell ref="E17:E18"/>
    <mergeCell ref="A2:F2"/>
    <mergeCell ref="D4:D5"/>
    <mergeCell ref="E4:E5"/>
    <mergeCell ref="D10:D11"/>
    <mergeCell ref="E10:E11"/>
    <mergeCell ref="F4:F5"/>
    <mergeCell ref="D13:D14"/>
    <mergeCell ref="E13:E14"/>
    <mergeCell ref="D6:D7"/>
    <mergeCell ref="E6:E7"/>
    <mergeCell ref="D8:D9"/>
    <mergeCell ref="E8:E9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5D9E9-7042-4019-A432-487783DA0D18}">
  <dimension ref="A1:H121"/>
  <sheetViews>
    <sheetView tabSelected="1" workbookViewId="0">
      <selection activeCell="F1" sqref="F1"/>
    </sheetView>
  </sheetViews>
  <sheetFormatPr defaultRowHeight="15"/>
  <cols>
    <col min="1" max="1" width="17.5703125" style="5" customWidth="1"/>
    <col min="2" max="2" width="18.85546875" style="5" customWidth="1"/>
    <col min="3" max="3" width="26.28515625" style="5" customWidth="1"/>
    <col min="4" max="4" width="25" style="5" customWidth="1"/>
    <col min="5" max="5" width="13.140625" style="98" customWidth="1"/>
    <col min="6" max="6" width="17.42578125" style="5" customWidth="1"/>
    <col min="7" max="16384" width="9.140625" style="5"/>
  </cols>
  <sheetData>
    <row r="1" spans="1:6" s="2" customFormat="1">
      <c r="A1" s="2" t="s">
        <v>144</v>
      </c>
      <c r="B1" s="2" t="s">
        <v>145</v>
      </c>
      <c r="C1" s="2" t="s">
        <v>1104</v>
      </c>
      <c r="D1" s="2" t="s">
        <v>147</v>
      </c>
      <c r="E1" s="3" t="s">
        <v>148</v>
      </c>
      <c r="F1" s="2" t="s">
        <v>364</v>
      </c>
    </row>
    <row r="2" spans="1:6" s="24" customFormat="1" ht="15.75">
      <c r="A2" s="129" t="s">
        <v>3279</v>
      </c>
      <c r="B2" s="129"/>
      <c r="C2" s="129"/>
      <c r="D2" s="129"/>
      <c r="E2" s="129"/>
      <c r="F2" s="129"/>
    </row>
    <row r="3" spans="1:6">
      <c r="A3" s="130" t="s">
        <v>1255</v>
      </c>
      <c r="B3" s="134"/>
      <c r="C3" s="134"/>
      <c r="D3" s="134"/>
      <c r="E3" s="134"/>
      <c r="F3" s="134"/>
    </row>
    <row r="4" spans="1:6">
      <c r="A4" s="132" t="s">
        <v>1105</v>
      </c>
      <c r="B4" s="5" t="s">
        <v>1108</v>
      </c>
      <c r="C4" s="5" t="s">
        <v>1109</v>
      </c>
      <c r="D4" s="132" t="s">
        <v>1120</v>
      </c>
      <c r="E4" s="133">
        <v>27390</v>
      </c>
      <c r="F4" s="118" t="str">
        <f>VLOOKUP(B4,[18]Лист_1!$A$1:$J$65536,COLUMN([18]Лист_1!$H$9),0)</f>
        <v>больше 50</v>
      </c>
    </row>
    <row r="5" spans="1:6">
      <c r="A5" s="132"/>
      <c r="B5" s="5" t="s">
        <v>1110</v>
      </c>
      <c r="C5" s="5" t="s">
        <v>1111</v>
      </c>
      <c r="D5" s="132"/>
      <c r="E5" s="133"/>
      <c r="F5" s="118" t="str">
        <f>VLOOKUP(B5,[18]Лист_1!$A$1:$J$65536,COLUMN([18]Лист_1!$H$9),0)</f>
        <v>больше 50</v>
      </c>
    </row>
    <row r="6" spans="1:6">
      <c r="A6" s="132" t="s">
        <v>1106</v>
      </c>
      <c r="B6" s="5" t="s">
        <v>1112</v>
      </c>
      <c r="C6" s="5" t="s">
        <v>1113</v>
      </c>
      <c r="D6" s="132" t="s">
        <v>1121</v>
      </c>
      <c r="E6" s="133">
        <v>29590</v>
      </c>
      <c r="F6" s="118" t="str">
        <f>VLOOKUP(B6,[18]Лист_1!$A$1:$J$65536,COLUMN([18]Лист_1!$H$9),0)</f>
        <v>больше 50</v>
      </c>
    </row>
    <row r="7" spans="1:6">
      <c r="A7" s="132"/>
      <c r="B7" s="5" t="s">
        <v>1114</v>
      </c>
      <c r="C7" s="5" t="s">
        <v>1115</v>
      </c>
      <c r="D7" s="132"/>
      <c r="E7" s="133"/>
      <c r="F7" s="118" t="str">
        <f>VLOOKUP(B7,[18]Лист_1!$A$1:$J$65536,COLUMN([18]Лист_1!$H$9),0)</f>
        <v>больше 50</v>
      </c>
    </row>
    <row r="8" spans="1:6">
      <c r="A8" s="132" t="s">
        <v>1107</v>
      </c>
      <c r="B8" s="5" t="s">
        <v>1116</v>
      </c>
      <c r="C8" s="5" t="s">
        <v>1117</v>
      </c>
      <c r="D8" s="132" t="s">
        <v>1122</v>
      </c>
      <c r="E8" s="133">
        <v>34190</v>
      </c>
      <c r="F8" s="118" t="str">
        <f>VLOOKUP(B8,[18]Лист_1!$A$1:$J$65536,COLUMN([18]Лист_1!$H$9),0)</f>
        <v>больше 50</v>
      </c>
    </row>
    <row r="9" spans="1:6">
      <c r="A9" s="132"/>
      <c r="B9" s="5" t="s">
        <v>1118</v>
      </c>
      <c r="C9" s="5" t="s">
        <v>1119</v>
      </c>
      <c r="D9" s="132"/>
      <c r="E9" s="133"/>
      <c r="F9" s="118" t="str">
        <f>VLOOKUP(B9,[18]Лист_1!$A$1:$J$65536,COLUMN([18]Лист_1!$H$9),0)</f>
        <v>больше 50</v>
      </c>
    </row>
    <row r="10" spans="1:6">
      <c r="A10" s="130" t="s">
        <v>1256</v>
      </c>
      <c r="B10" s="134"/>
      <c r="C10" s="134"/>
      <c r="D10" s="134"/>
      <c r="E10" s="134"/>
      <c r="F10" s="134"/>
    </row>
    <row r="11" spans="1:6">
      <c r="A11" s="5" t="s">
        <v>1123</v>
      </c>
      <c r="B11" s="5" t="s">
        <v>1130</v>
      </c>
      <c r="C11" s="5" t="s">
        <v>1131</v>
      </c>
      <c r="D11" s="132" t="s">
        <v>1158</v>
      </c>
      <c r="E11" s="133">
        <v>24890</v>
      </c>
      <c r="F11" s="118" t="str">
        <f>VLOOKUP(B11,[18]Лист_1!$A$1:$J$65536,COLUMN([18]Лист_1!$H$9),0)</f>
        <v>больше 50</v>
      </c>
    </row>
    <row r="12" spans="1:6">
      <c r="B12" s="5" t="s">
        <v>1132</v>
      </c>
      <c r="C12" s="5" t="s">
        <v>1133</v>
      </c>
      <c r="D12" s="132"/>
      <c r="E12" s="133"/>
      <c r="F12" s="118" t="str">
        <f>VLOOKUP(B12,[18]Лист_1!$A$1:$J$65536,COLUMN([18]Лист_1!$H$9),0)</f>
        <v>больше 50</v>
      </c>
    </row>
    <row r="13" spans="1:6">
      <c r="A13" s="5" t="s">
        <v>1124</v>
      </c>
      <c r="B13" s="5" t="s">
        <v>1134</v>
      </c>
      <c r="C13" s="5" t="s">
        <v>1135</v>
      </c>
      <c r="D13" s="132" t="s">
        <v>1159</v>
      </c>
      <c r="E13" s="133">
        <v>26990</v>
      </c>
      <c r="F13" s="118" t="str">
        <f>VLOOKUP(B13,[18]Лист_1!$A$1:$J$65536,COLUMN([18]Лист_1!$H$9),0)</f>
        <v>больше 50</v>
      </c>
    </row>
    <row r="14" spans="1:6">
      <c r="B14" s="5" t="s">
        <v>1136</v>
      </c>
      <c r="C14" s="5" t="s">
        <v>1137</v>
      </c>
      <c r="D14" s="132"/>
      <c r="E14" s="133"/>
      <c r="F14" s="118" t="str">
        <f>VLOOKUP(B14,[18]Лист_1!$A$1:$J$65536,COLUMN([18]Лист_1!$H$9),0)</f>
        <v>больше 50</v>
      </c>
    </row>
    <row r="15" spans="1:6">
      <c r="A15" s="5" t="s">
        <v>1125</v>
      </c>
      <c r="B15" s="5" t="s">
        <v>1138</v>
      </c>
      <c r="C15" s="5" t="s">
        <v>1139</v>
      </c>
      <c r="D15" s="132" t="s">
        <v>1160</v>
      </c>
      <c r="E15" s="133">
        <v>31690</v>
      </c>
      <c r="F15" s="118" t="str">
        <f>VLOOKUP(B15,[18]Лист_1!$A$1:$J$65536,COLUMN([18]Лист_1!$H$9),0)</f>
        <v>больше 50</v>
      </c>
    </row>
    <row r="16" spans="1:6">
      <c r="B16" s="5" t="s">
        <v>1140</v>
      </c>
      <c r="C16" s="5" t="s">
        <v>1141</v>
      </c>
      <c r="D16" s="132"/>
      <c r="E16" s="133"/>
      <c r="F16" s="118" t="str">
        <f>VLOOKUP(B16,[18]Лист_1!$A$1:$J$65536,COLUMN([18]Лист_1!$H$9),0)</f>
        <v>больше 50</v>
      </c>
    </row>
    <row r="17" spans="1:6">
      <c r="A17" s="5" t="s">
        <v>1126</v>
      </c>
      <c r="B17" s="5" t="s">
        <v>1142</v>
      </c>
      <c r="C17" s="5" t="s">
        <v>1143</v>
      </c>
      <c r="D17" s="132" t="s">
        <v>1161</v>
      </c>
      <c r="E17" s="133">
        <v>54990</v>
      </c>
      <c r="F17" s="118" t="str">
        <f>VLOOKUP(B17,[18]Лист_1!$A$1:$J$65536,COLUMN([18]Лист_1!$H$9),0)</f>
        <v>больше 50</v>
      </c>
    </row>
    <row r="18" spans="1:6">
      <c r="B18" s="5" t="s">
        <v>1144</v>
      </c>
      <c r="C18" s="5" t="s">
        <v>1145</v>
      </c>
      <c r="D18" s="132"/>
      <c r="E18" s="133"/>
      <c r="F18" s="118" t="str">
        <f>VLOOKUP(B18,[18]Лист_1!$A$1:$J$65536,COLUMN([18]Лист_1!$H$9),0)</f>
        <v>больше 50</v>
      </c>
    </row>
    <row r="19" spans="1:6">
      <c r="A19" s="5" t="s">
        <v>1127</v>
      </c>
      <c r="B19" s="5" t="s">
        <v>1146</v>
      </c>
      <c r="C19" s="5" t="s">
        <v>1147</v>
      </c>
      <c r="D19" s="132" t="s">
        <v>1162</v>
      </c>
      <c r="E19" s="133">
        <v>66190</v>
      </c>
      <c r="F19" s="118" t="str">
        <f>VLOOKUP(B19,[18]Лист_1!$A$1:$J$65536,COLUMN([18]Лист_1!$H$9),0)</f>
        <v>больше 50</v>
      </c>
    </row>
    <row r="20" spans="1:6">
      <c r="B20" s="5" t="s">
        <v>1148</v>
      </c>
      <c r="C20" s="5" t="s">
        <v>1149</v>
      </c>
      <c r="D20" s="132"/>
      <c r="E20" s="133"/>
      <c r="F20" s="118" t="str">
        <f>VLOOKUP(B20,[18]Лист_1!$A$1:$J$65536,COLUMN([18]Лист_1!$H$9),0)</f>
        <v>больше 50</v>
      </c>
    </row>
    <row r="21" spans="1:6">
      <c r="A21" s="5" t="s">
        <v>1128</v>
      </c>
      <c r="B21" s="5" t="s">
        <v>1150</v>
      </c>
      <c r="C21" s="5" t="s">
        <v>1151</v>
      </c>
      <c r="D21" s="132" t="s">
        <v>1163</v>
      </c>
      <c r="E21" s="133">
        <v>84590</v>
      </c>
      <c r="F21" s="118" t="str">
        <f>VLOOKUP(B21,[18]Лист_1!$A$1:$J$65536,COLUMN([18]Лист_1!$H$9),0)</f>
        <v>больше 50</v>
      </c>
    </row>
    <row r="22" spans="1:6">
      <c r="B22" s="5" t="s">
        <v>1152</v>
      </c>
      <c r="C22" s="5" t="s">
        <v>1153</v>
      </c>
      <c r="D22" s="132"/>
      <c r="E22" s="133"/>
      <c r="F22" s="118" t="str">
        <f>VLOOKUP(B22,[18]Лист_1!$A$1:$J$65536,COLUMN([18]Лист_1!$H$9),0)</f>
        <v>больше 50</v>
      </c>
    </row>
    <row r="23" spans="1:6">
      <c r="A23" s="5" t="s">
        <v>1129</v>
      </c>
      <c r="B23" s="5" t="s">
        <v>1154</v>
      </c>
      <c r="C23" s="5" t="s">
        <v>1155</v>
      </c>
      <c r="D23" s="132" t="s">
        <v>1164</v>
      </c>
      <c r="E23" s="133">
        <v>106190</v>
      </c>
      <c r="F23" s="118" t="str">
        <f>VLOOKUP(B23,[18]Лист_1!$A$1:$J$65536,COLUMN([18]Лист_1!$H$9),0)</f>
        <v>больше 50</v>
      </c>
    </row>
    <row r="24" spans="1:6">
      <c r="B24" s="5" t="s">
        <v>1156</v>
      </c>
      <c r="C24" s="5" t="s">
        <v>1157</v>
      </c>
      <c r="D24" s="132"/>
      <c r="E24" s="133"/>
      <c r="F24" s="118" t="str">
        <f>VLOOKUP(B24,[18]Лист_1!$A$1:$J$65536,COLUMN([18]Лист_1!$H$9),0)</f>
        <v>больше 50</v>
      </c>
    </row>
    <row r="25" spans="1:6">
      <c r="A25" s="130" t="s">
        <v>1257</v>
      </c>
      <c r="B25" s="134"/>
      <c r="C25" s="134"/>
      <c r="D25" s="134"/>
      <c r="E25" s="134"/>
      <c r="F25" s="134"/>
    </row>
    <row r="26" spans="1:6">
      <c r="A26" s="5" t="s">
        <v>1165</v>
      </c>
      <c r="B26" s="5" t="s">
        <v>1170</v>
      </c>
      <c r="C26" s="5" t="s">
        <v>1171</v>
      </c>
      <c r="D26" s="132" t="s">
        <v>1190</v>
      </c>
      <c r="E26" s="133">
        <v>23490</v>
      </c>
      <c r="F26" s="118" t="e">
        <f>VLOOKUP(B26,[18]Лист_1!$A$1:$J$65536,COLUMN([18]Лист_1!$H$9),0)</f>
        <v>#N/A</v>
      </c>
    </row>
    <row r="27" spans="1:6">
      <c r="B27" s="5" t="s">
        <v>1172</v>
      </c>
      <c r="C27" s="5" t="s">
        <v>1173</v>
      </c>
      <c r="D27" s="132"/>
      <c r="E27" s="133"/>
      <c r="F27" s="118">
        <f>VLOOKUP(B27,[18]Лист_1!$A$1:$J$65536,COLUMN([18]Лист_1!$H$9),0)</f>
        <v>16</v>
      </c>
    </row>
    <row r="28" spans="1:6">
      <c r="A28" s="5" t="s">
        <v>1166</v>
      </c>
      <c r="B28" s="5" t="s">
        <v>1174</v>
      </c>
      <c r="C28" s="5" t="s">
        <v>1175</v>
      </c>
      <c r="D28" s="132" t="s">
        <v>1191</v>
      </c>
      <c r="E28" s="133">
        <v>25290</v>
      </c>
      <c r="F28" s="118">
        <f>VLOOKUP(B28,[18]Лист_1!$A$1:$J$65536,COLUMN([18]Лист_1!$H$9),0)</f>
        <v>12</v>
      </c>
    </row>
    <row r="29" spans="1:6">
      <c r="B29" s="5" t="s">
        <v>1176</v>
      </c>
      <c r="C29" s="5" t="s">
        <v>1177</v>
      </c>
      <c r="D29" s="132"/>
      <c r="E29" s="133"/>
      <c r="F29" s="118" t="e">
        <f>VLOOKUP(B29,[18]Лист_1!$A$1:$J$65536,COLUMN([18]Лист_1!$H$9),0)</f>
        <v>#N/A</v>
      </c>
    </row>
    <row r="30" spans="1:6">
      <c r="A30" s="5" t="s">
        <v>1167</v>
      </c>
      <c r="B30" s="5" t="s">
        <v>1178</v>
      </c>
      <c r="C30" s="5" t="s">
        <v>1179</v>
      </c>
      <c r="D30" s="132" t="s">
        <v>1192</v>
      </c>
      <c r="E30" s="133">
        <v>29690</v>
      </c>
      <c r="F30" s="118">
        <f>VLOOKUP(B30,[18]Лист_1!$A$1:$J$65536,COLUMN([18]Лист_1!$H$9),0)</f>
        <v>1</v>
      </c>
    </row>
    <row r="31" spans="1:6">
      <c r="B31" s="5" t="s">
        <v>1180</v>
      </c>
      <c r="C31" s="5" t="s">
        <v>1181</v>
      </c>
      <c r="D31" s="132"/>
      <c r="E31" s="133"/>
      <c r="F31" s="118">
        <f>VLOOKUP(B31,[18]Лист_1!$A$1:$J$65536,COLUMN([18]Лист_1!$H$9),0)</f>
        <v>0</v>
      </c>
    </row>
    <row r="32" spans="1:6">
      <c r="A32" s="5" t="s">
        <v>1168</v>
      </c>
      <c r="B32" s="5" t="s">
        <v>1182</v>
      </c>
      <c r="C32" s="5" t="s">
        <v>1183</v>
      </c>
      <c r="D32" s="132" t="s">
        <v>1193</v>
      </c>
      <c r="E32" s="133">
        <v>53390</v>
      </c>
      <c r="F32" s="118" t="e">
        <f>VLOOKUP(B32,[18]Лист_1!$A$1:$J$65536,COLUMN([18]Лист_1!$H$9),0)</f>
        <v>#N/A</v>
      </c>
    </row>
    <row r="33" spans="1:6">
      <c r="B33" s="5" t="s">
        <v>1184</v>
      </c>
      <c r="C33" s="5" t="s">
        <v>1185</v>
      </c>
      <c r="D33" s="132"/>
      <c r="E33" s="133"/>
      <c r="F33" s="118">
        <f>VLOOKUP(B33,[18]Лист_1!$A$1:$J$65536,COLUMN([18]Лист_1!$H$9),0)</f>
        <v>1</v>
      </c>
    </row>
    <row r="34" spans="1:6">
      <c r="A34" s="5" t="s">
        <v>1169</v>
      </c>
      <c r="B34" s="5" t="s">
        <v>1186</v>
      </c>
      <c r="C34" s="5" t="s">
        <v>1187</v>
      </c>
      <c r="D34" s="132" t="s">
        <v>1194</v>
      </c>
      <c r="E34" s="133">
        <v>64690</v>
      </c>
      <c r="F34" s="118">
        <f>VLOOKUP(B34,[18]Лист_1!$A$1:$J$65536,COLUMN([18]Лист_1!$H$9),0)</f>
        <v>4</v>
      </c>
    </row>
    <row r="35" spans="1:6">
      <c r="B35" s="5" t="s">
        <v>1188</v>
      </c>
      <c r="C35" s="5" t="s">
        <v>1189</v>
      </c>
      <c r="D35" s="132"/>
      <c r="E35" s="133"/>
      <c r="F35" s="118">
        <f>VLOOKUP(B35,[18]Лист_1!$A$1:$J$65536,COLUMN([18]Лист_1!$H$9),0)</f>
        <v>5</v>
      </c>
    </row>
    <row r="36" spans="1:6">
      <c r="A36" s="130" t="s">
        <v>1258</v>
      </c>
      <c r="B36" s="134"/>
      <c r="C36" s="134"/>
      <c r="D36" s="134"/>
      <c r="E36" s="134"/>
      <c r="F36" s="134"/>
    </row>
    <row r="37" spans="1:6">
      <c r="A37" s="5" t="s">
        <v>1195</v>
      </c>
      <c r="B37" s="5" t="s">
        <v>1196</v>
      </c>
      <c r="C37" s="5" t="s">
        <v>1197</v>
      </c>
      <c r="D37" s="132" t="s">
        <v>1220</v>
      </c>
      <c r="E37" s="133">
        <v>24390</v>
      </c>
      <c r="F37" s="118">
        <f>VLOOKUP(B37,[18]Лист_1!$A$1:$J$65536,COLUMN([18]Лист_1!$H$9),0)</f>
        <v>28</v>
      </c>
    </row>
    <row r="38" spans="1:6">
      <c r="B38" s="5" t="s">
        <v>1198</v>
      </c>
      <c r="C38" s="5" t="s">
        <v>1199</v>
      </c>
      <c r="D38" s="132"/>
      <c r="E38" s="133"/>
      <c r="F38" s="118">
        <f>VLOOKUP(B38,[18]Лист_1!$A$1:$J$65536,COLUMN([18]Лист_1!$H$9),0)</f>
        <v>28</v>
      </c>
    </row>
    <row r="39" spans="1:6">
      <c r="A39" s="5" t="s">
        <v>1200</v>
      </c>
      <c r="B39" s="5" t="s">
        <v>1201</v>
      </c>
      <c r="C39" s="5" t="s">
        <v>1202</v>
      </c>
      <c r="D39" s="132" t="s">
        <v>1221</v>
      </c>
      <c r="E39" s="133">
        <v>26290</v>
      </c>
      <c r="F39" s="118" t="str">
        <f>VLOOKUP(B39,[18]Лист_1!$A$1:$J$65536,COLUMN([18]Лист_1!$H$9),0)</f>
        <v>больше 50</v>
      </c>
    </row>
    <row r="40" spans="1:6">
      <c r="B40" s="5" t="s">
        <v>1203</v>
      </c>
      <c r="C40" s="5" t="s">
        <v>1204</v>
      </c>
      <c r="D40" s="132"/>
      <c r="E40" s="133"/>
      <c r="F40" s="118" t="str">
        <f>VLOOKUP(B40,[18]Лист_1!$A$1:$J$65536,COLUMN([18]Лист_1!$H$9),0)</f>
        <v>больше 50</v>
      </c>
    </row>
    <row r="41" spans="1:6">
      <c r="A41" s="5" t="s">
        <v>1205</v>
      </c>
      <c r="B41" s="5" t="s">
        <v>1206</v>
      </c>
      <c r="C41" s="5" t="s">
        <v>1207</v>
      </c>
      <c r="D41" s="132" t="s">
        <v>1222</v>
      </c>
      <c r="E41" s="133">
        <v>30790</v>
      </c>
      <c r="F41" s="118" t="str">
        <f>VLOOKUP(B41,[18]Лист_1!$A$1:$J$65536,COLUMN([18]Лист_1!$H$9),0)</f>
        <v>больше 50</v>
      </c>
    </row>
    <row r="42" spans="1:6">
      <c r="B42" s="5" t="s">
        <v>1208</v>
      </c>
      <c r="C42" s="5" t="s">
        <v>1209</v>
      </c>
      <c r="D42" s="132"/>
      <c r="E42" s="133"/>
      <c r="F42" s="118" t="str">
        <f>VLOOKUP(B42,[18]Лист_1!$A$1:$J$65536,COLUMN([18]Лист_1!$H$9),0)</f>
        <v>больше 50</v>
      </c>
    </row>
    <row r="43" spans="1:6">
      <c r="A43" s="5" t="s">
        <v>1210</v>
      </c>
      <c r="B43" s="5" t="s">
        <v>1211</v>
      </c>
      <c r="C43" s="5" t="s">
        <v>1212</v>
      </c>
      <c r="D43" s="132" t="s">
        <v>1223</v>
      </c>
      <c r="E43" s="133">
        <v>55490</v>
      </c>
      <c r="F43" s="118">
        <f>VLOOKUP(B43,[18]Лист_1!$A$1:$J$65536,COLUMN([18]Лист_1!$H$9),0)</f>
        <v>30</v>
      </c>
    </row>
    <row r="44" spans="1:6">
      <c r="B44" s="5" t="s">
        <v>1213</v>
      </c>
      <c r="C44" s="5" t="s">
        <v>1214</v>
      </c>
      <c r="D44" s="132"/>
      <c r="E44" s="133"/>
      <c r="F44" s="118">
        <f>VLOOKUP(B44,[18]Лист_1!$A$1:$J$65536,COLUMN([18]Лист_1!$H$9),0)</f>
        <v>26</v>
      </c>
    </row>
    <row r="45" spans="1:6">
      <c r="A45" s="5" t="s">
        <v>1215</v>
      </c>
      <c r="B45" s="5" t="s">
        <v>1216</v>
      </c>
      <c r="C45" s="5" t="s">
        <v>1217</v>
      </c>
      <c r="D45" s="132" t="s">
        <v>1224</v>
      </c>
      <c r="E45" s="133">
        <v>67090</v>
      </c>
      <c r="F45" s="118" t="e">
        <f>VLOOKUP(B45,[18]Лист_1!$A$1:$J$65536,COLUMN([18]Лист_1!$H$9),0)</f>
        <v>#N/A</v>
      </c>
    </row>
    <row r="46" spans="1:6">
      <c r="B46" s="5" t="s">
        <v>1218</v>
      </c>
      <c r="C46" s="5" t="s">
        <v>1219</v>
      </c>
      <c r="D46" s="132"/>
      <c r="E46" s="133"/>
      <c r="F46" s="118" t="e">
        <f>VLOOKUP(B46,[18]Лист_1!$A$1:$J$65536,COLUMN([18]Лист_1!$H$9),0)</f>
        <v>#N/A</v>
      </c>
    </row>
    <row r="47" spans="1:6">
      <c r="A47" s="130" t="s">
        <v>1259</v>
      </c>
      <c r="B47" s="134"/>
      <c r="C47" s="134"/>
      <c r="D47" s="134"/>
      <c r="E47" s="134"/>
      <c r="F47" s="134"/>
    </row>
    <row r="48" spans="1:6">
      <c r="A48" s="5" t="s">
        <v>1225</v>
      </c>
      <c r="B48" s="5" t="s">
        <v>1226</v>
      </c>
      <c r="C48" s="5" t="s">
        <v>1227</v>
      </c>
      <c r="D48" s="132" t="s">
        <v>1250</v>
      </c>
      <c r="E48" s="133">
        <v>24090</v>
      </c>
      <c r="F48" s="118">
        <f>VLOOKUP(B48,[18]Лист_1!$A$1:$J$65536,COLUMN([18]Лист_1!$H$9),0)</f>
        <v>10</v>
      </c>
    </row>
    <row r="49" spans="1:6">
      <c r="B49" s="5" t="s">
        <v>1228</v>
      </c>
      <c r="C49" s="5" t="s">
        <v>1229</v>
      </c>
      <c r="D49" s="132"/>
      <c r="E49" s="133"/>
      <c r="F49" s="118">
        <f>VLOOKUP(B49,[18]Лист_1!$A$1:$J$65536,COLUMN([18]Лист_1!$H$9),0)</f>
        <v>2</v>
      </c>
    </row>
    <row r="50" spans="1:6">
      <c r="A50" s="5" t="s">
        <v>1230</v>
      </c>
      <c r="B50" s="5" t="s">
        <v>1231</v>
      </c>
      <c r="C50" s="5" t="s">
        <v>1232</v>
      </c>
      <c r="D50" s="132" t="s">
        <v>1251</v>
      </c>
      <c r="E50" s="133">
        <v>25990</v>
      </c>
      <c r="F50" s="118">
        <f>VLOOKUP(B50,[18]Лист_1!$A$1:$J$65536,COLUMN([18]Лист_1!$H$9),0)</f>
        <v>1</v>
      </c>
    </row>
    <row r="51" spans="1:6">
      <c r="B51" s="5" t="s">
        <v>1233</v>
      </c>
      <c r="C51" s="5" t="s">
        <v>1234</v>
      </c>
      <c r="D51" s="132"/>
      <c r="E51" s="133"/>
      <c r="F51" s="118">
        <f>VLOOKUP(B51,[18]Лист_1!$A$1:$J$65536,COLUMN([18]Лист_1!$H$9),0)</f>
        <v>0</v>
      </c>
    </row>
    <row r="52" spans="1:6">
      <c r="A52" s="5" t="s">
        <v>1235</v>
      </c>
      <c r="B52" s="5" t="s">
        <v>1236</v>
      </c>
      <c r="C52" s="5" t="s">
        <v>1237</v>
      </c>
      <c r="D52" s="132" t="s">
        <v>1252</v>
      </c>
      <c r="E52" s="133">
        <v>30490</v>
      </c>
      <c r="F52" s="118" t="e">
        <f>VLOOKUP(B52,[18]Лист_1!$A$1:$J$65536,COLUMN([18]Лист_1!$H$9),0)</f>
        <v>#N/A</v>
      </c>
    </row>
    <row r="53" spans="1:6">
      <c r="B53" s="5" t="s">
        <v>1238</v>
      </c>
      <c r="C53" s="5" t="s">
        <v>1239</v>
      </c>
      <c r="D53" s="132"/>
      <c r="E53" s="133"/>
      <c r="F53" s="118" t="e">
        <f>VLOOKUP(B53,[18]Лист_1!$A$1:$J$65536,COLUMN([18]Лист_1!$H$9),0)</f>
        <v>#N/A</v>
      </c>
    </row>
    <row r="54" spans="1:6">
      <c r="A54" s="5" t="s">
        <v>1240</v>
      </c>
      <c r="B54" s="5" t="s">
        <v>1241</v>
      </c>
      <c r="C54" s="5" t="s">
        <v>1242</v>
      </c>
      <c r="D54" s="132" t="s">
        <v>1253</v>
      </c>
      <c r="E54" s="133">
        <v>54990</v>
      </c>
      <c r="F54" s="118">
        <f>VLOOKUP(B54,[18]Лист_1!$A$1:$J$65536,COLUMN([18]Лист_1!$H$9),0)</f>
        <v>4</v>
      </c>
    </row>
    <row r="55" spans="1:6">
      <c r="B55" s="5" t="s">
        <v>1243</v>
      </c>
      <c r="C55" s="5" t="s">
        <v>1244</v>
      </c>
      <c r="D55" s="132"/>
      <c r="E55" s="133"/>
      <c r="F55" s="118">
        <f>VLOOKUP(B55,[18]Лист_1!$A$1:$J$65536,COLUMN([18]Лист_1!$H$9),0)</f>
        <v>3</v>
      </c>
    </row>
    <row r="56" spans="1:6">
      <c r="A56" s="5" t="s">
        <v>1245</v>
      </c>
      <c r="B56" s="5" t="s">
        <v>1246</v>
      </c>
      <c r="C56" s="5" t="s">
        <v>1247</v>
      </c>
      <c r="D56" s="132" t="s">
        <v>1254</v>
      </c>
      <c r="E56" s="133">
        <v>66590</v>
      </c>
      <c r="F56" s="118">
        <f>VLOOKUP(B56,[18]Лист_1!$A$1:$J$65536,COLUMN([18]Лист_1!$H$9),0)</f>
        <v>37</v>
      </c>
    </row>
    <row r="57" spans="1:6">
      <c r="B57" s="5" t="s">
        <v>1248</v>
      </c>
      <c r="C57" s="5" t="s">
        <v>1249</v>
      </c>
      <c r="D57" s="132"/>
      <c r="E57" s="133"/>
      <c r="F57" s="118">
        <f>VLOOKUP(B57,[18]Лист_1!$A$1:$J$65536,COLUMN([18]Лист_1!$H$9),0)</f>
        <v>38</v>
      </c>
    </row>
    <row r="58" spans="1:6" s="24" customFormat="1" ht="15.75">
      <c r="A58" s="129" t="s">
        <v>3280</v>
      </c>
      <c r="B58" s="129"/>
      <c r="C58" s="129"/>
      <c r="D58" s="129"/>
      <c r="E58" s="129"/>
      <c r="F58" s="129"/>
    </row>
    <row r="59" spans="1:6" s="24" customFormat="1">
      <c r="A59" s="130" t="s">
        <v>4176</v>
      </c>
      <c r="B59" s="134"/>
      <c r="C59" s="134"/>
      <c r="D59" s="134"/>
      <c r="E59" s="134"/>
      <c r="F59" s="134"/>
    </row>
    <row r="60" spans="1:6">
      <c r="A60" s="132" t="s">
        <v>4038</v>
      </c>
      <c r="B60" s="5" t="s">
        <v>4041</v>
      </c>
      <c r="C60" s="5" t="s">
        <v>4042</v>
      </c>
      <c r="D60" s="132" t="s">
        <v>4053</v>
      </c>
      <c r="E60" s="133">
        <v>21390</v>
      </c>
      <c r="F60" s="118" t="str">
        <f>VLOOKUP(B60,[18]Лист_1!$A$1:$J$65536,COLUMN([18]Лист_1!$H$9),0)</f>
        <v>больше 50</v>
      </c>
    </row>
    <row r="61" spans="1:6">
      <c r="A61" s="132"/>
      <c r="B61" s="5" t="s">
        <v>4043</v>
      </c>
      <c r="C61" s="5" t="s">
        <v>4044</v>
      </c>
      <c r="D61" s="132"/>
      <c r="E61" s="133"/>
      <c r="F61" s="118" t="str">
        <f>VLOOKUP(B61,[18]Лист_1!$A$1:$J$65536,COLUMN([18]Лист_1!$H$9),0)</f>
        <v>больше 50</v>
      </c>
    </row>
    <row r="62" spans="1:6">
      <c r="A62" s="132" t="s">
        <v>4039</v>
      </c>
      <c r="B62" s="5" t="s">
        <v>4045</v>
      </c>
      <c r="C62" s="5" t="s">
        <v>4046</v>
      </c>
      <c r="D62" s="132" t="s">
        <v>4054</v>
      </c>
      <c r="E62" s="133">
        <v>22890</v>
      </c>
      <c r="F62" s="118" t="str">
        <f>VLOOKUP(B62,[18]Лист_1!$A$1:$J$65536,COLUMN([18]Лист_1!$H$9),0)</f>
        <v>больше 50</v>
      </c>
    </row>
    <row r="63" spans="1:6">
      <c r="A63" s="132"/>
      <c r="B63" s="5" t="s">
        <v>4047</v>
      </c>
      <c r="C63" s="5" t="s">
        <v>4048</v>
      </c>
      <c r="D63" s="132"/>
      <c r="E63" s="133"/>
      <c r="F63" s="118" t="str">
        <f>VLOOKUP(B63,[18]Лист_1!$A$1:$J$65536,COLUMN([18]Лист_1!$H$9),0)</f>
        <v>больше 50</v>
      </c>
    </row>
    <row r="64" spans="1:6">
      <c r="A64" s="132" t="s">
        <v>4040</v>
      </c>
      <c r="B64" s="5" t="s">
        <v>4049</v>
      </c>
      <c r="C64" s="5" t="s">
        <v>4050</v>
      </c>
      <c r="D64" s="132" t="s">
        <v>4055</v>
      </c>
      <c r="E64" s="133">
        <v>30590</v>
      </c>
      <c r="F64" s="118" t="str">
        <f>VLOOKUP(B64,[18]Лист_1!$A$1:$J$65536,COLUMN([18]Лист_1!$H$9),0)</f>
        <v>больше 50</v>
      </c>
    </row>
    <row r="65" spans="1:6">
      <c r="A65" s="132"/>
      <c r="B65" s="5" t="s">
        <v>4051</v>
      </c>
      <c r="C65" s="5" t="s">
        <v>4052</v>
      </c>
      <c r="D65" s="132"/>
      <c r="E65" s="133"/>
      <c r="F65" s="118" t="str">
        <f>VLOOKUP(B65,[18]Лист_1!$A$1:$J$65536,COLUMN([18]Лист_1!$H$9),0)</f>
        <v>больше 50</v>
      </c>
    </row>
    <row r="66" spans="1:6" s="24" customFormat="1">
      <c r="A66" s="130" t="s">
        <v>4177</v>
      </c>
      <c r="B66" s="134"/>
      <c r="C66" s="134"/>
      <c r="D66" s="134"/>
      <c r="E66" s="134"/>
      <c r="F66" s="134"/>
    </row>
    <row r="67" spans="1:6">
      <c r="A67" s="132" t="s">
        <v>4056</v>
      </c>
      <c r="B67" s="5" t="s">
        <v>4061</v>
      </c>
      <c r="C67" s="5" t="s">
        <v>4062</v>
      </c>
      <c r="D67" s="132" t="s">
        <v>4081</v>
      </c>
      <c r="E67" s="133">
        <v>18890</v>
      </c>
      <c r="F67" s="118" t="str">
        <f>VLOOKUP(B67,[18]Лист_1!$A$1:$J$65536,COLUMN([18]Лист_1!$H$9),0)</f>
        <v>больше 50</v>
      </c>
    </row>
    <row r="68" spans="1:6">
      <c r="A68" s="132"/>
      <c r="B68" s="5" t="s">
        <v>4063</v>
      </c>
      <c r="C68" s="5" t="s">
        <v>4064</v>
      </c>
      <c r="D68" s="132"/>
      <c r="E68" s="133"/>
      <c r="F68" s="118" t="str">
        <f>VLOOKUP(B68,[18]Лист_1!$A$1:$J$65536,COLUMN([18]Лист_1!$H$9),0)</f>
        <v>больше 50</v>
      </c>
    </row>
    <row r="69" spans="1:6">
      <c r="A69" s="132" t="s">
        <v>4057</v>
      </c>
      <c r="B69" s="5" t="s">
        <v>4065</v>
      </c>
      <c r="C69" s="5" t="s">
        <v>4066</v>
      </c>
      <c r="D69" s="132" t="s">
        <v>4082</v>
      </c>
      <c r="E69" s="133">
        <v>20390</v>
      </c>
      <c r="F69" s="118" t="str">
        <f>VLOOKUP(B69,[18]Лист_1!$A$1:$J$65536,COLUMN([18]Лист_1!$H$9),0)</f>
        <v>больше 50</v>
      </c>
    </row>
    <row r="70" spans="1:6">
      <c r="A70" s="132"/>
      <c r="B70" s="5" t="s">
        <v>4067</v>
      </c>
      <c r="C70" s="5" t="s">
        <v>4068</v>
      </c>
      <c r="D70" s="132"/>
      <c r="E70" s="133"/>
      <c r="F70" s="118" t="str">
        <f>VLOOKUP(B70,[18]Лист_1!$A$1:$J$65536,COLUMN([18]Лист_1!$H$9),0)</f>
        <v>больше 50</v>
      </c>
    </row>
    <row r="71" spans="1:6">
      <c r="A71" s="132" t="s">
        <v>4058</v>
      </c>
      <c r="B71" s="5" t="s">
        <v>4069</v>
      </c>
      <c r="C71" s="5" t="s">
        <v>4070</v>
      </c>
      <c r="D71" s="132" t="s">
        <v>4083</v>
      </c>
      <c r="E71" s="133">
        <v>28090</v>
      </c>
      <c r="F71" s="118" t="str">
        <f>VLOOKUP(B71,[18]Лист_1!$A$1:$J$65536,COLUMN([18]Лист_1!$H$9),0)</f>
        <v>больше 50</v>
      </c>
    </row>
    <row r="72" spans="1:6">
      <c r="A72" s="132"/>
      <c r="B72" s="5" t="s">
        <v>4071</v>
      </c>
      <c r="C72" s="5" t="s">
        <v>4072</v>
      </c>
      <c r="D72" s="132"/>
      <c r="E72" s="133"/>
      <c r="F72" s="118" t="str">
        <f>VLOOKUP(B72,[18]Лист_1!$A$1:$J$65536,COLUMN([18]Лист_1!$H$9),0)</f>
        <v>больше 50</v>
      </c>
    </row>
    <row r="73" spans="1:6">
      <c r="A73" s="132" t="s">
        <v>4059</v>
      </c>
      <c r="B73" s="5" t="s">
        <v>4073</v>
      </c>
      <c r="C73" s="5" t="s">
        <v>4074</v>
      </c>
      <c r="D73" s="132" t="s">
        <v>4084</v>
      </c>
      <c r="E73" s="133">
        <v>46690</v>
      </c>
      <c r="F73" s="118" t="str">
        <f>VLOOKUP(B73,[18]Лист_1!$A$1:$J$65536,COLUMN([18]Лист_1!$H$9),0)</f>
        <v>больше 50</v>
      </c>
    </row>
    <row r="74" spans="1:6">
      <c r="A74" s="132"/>
      <c r="B74" s="5" t="s">
        <v>4075</v>
      </c>
      <c r="C74" s="5" t="s">
        <v>4076</v>
      </c>
      <c r="D74" s="132"/>
      <c r="E74" s="133"/>
      <c r="F74" s="118" t="str">
        <f>VLOOKUP(B74,[18]Лист_1!$A$1:$J$65536,COLUMN([18]Лист_1!$H$9),0)</f>
        <v>больше 50</v>
      </c>
    </row>
    <row r="75" spans="1:6">
      <c r="A75" s="132" t="s">
        <v>4060</v>
      </c>
      <c r="B75" s="5" t="s">
        <v>4077</v>
      </c>
      <c r="C75" s="5" t="s">
        <v>4078</v>
      </c>
      <c r="D75" s="132" t="s">
        <v>4085</v>
      </c>
      <c r="E75" s="133">
        <v>60590</v>
      </c>
      <c r="F75" s="118" t="str">
        <f>VLOOKUP(B75,[18]Лист_1!$A$1:$J$65536,COLUMN([18]Лист_1!$H$9),0)</f>
        <v>больше 50</v>
      </c>
    </row>
    <row r="76" spans="1:6">
      <c r="A76" s="132"/>
      <c r="B76" s="5" t="s">
        <v>4079</v>
      </c>
      <c r="C76" s="5" t="s">
        <v>4080</v>
      </c>
      <c r="D76" s="132"/>
      <c r="E76" s="133"/>
      <c r="F76" s="118" t="str">
        <f>VLOOKUP(B76,[18]Лист_1!$A$1:$J$65536,COLUMN([18]Лист_1!$H$9),0)</f>
        <v>больше 50</v>
      </c>
    </row>
    <row r="77" spans="1:6" s="24" customFormat="1">
      <c r="A77" s="130" t="s">
        <v>4178</v>
      </c>
      <c r="B77" s="134"/>
      <c r="C77" s="134"/>
      <c r="D77" s="134"/>
      <c r="E77" s="134"/>
      <c r="F77" s="134"/>
    </row>
    <row r="78" spans="1:6" ht="15" customHeight="1">
      <c r="A78" s="132" t="s">
        <v>4086</v>
      </c>
      <c r="B78" s="5" t="s">
        <v>4091</v>
      </c>
      <c r="C78" s="5" t="s">
        <v>4092</v>
      </c>
      <c r="D78" s="132" t="s">
        <v>4111</v>
      </c>
      <c r="E78" s="133">
        <v>16890</v>
      </c>
      <c r="F78" s="118">
        <f>VLOOKUP(B78,[18]Лист_1!$A$1:$J$65536,COLUMN([18]Лист_1!$H$9),0)</f>
        <v>1</v>
      </c>
    </row>
    <row r="79" spans="1:6" ht="15" customHeight="1">
      <c r="A79" s="132"/>
      <c r="B79" s="5" t="s">
        <v>4093</v>
      </c>
      <c r="C79" s="5" t="s">
        <v>4094</v>
      </c>
      <c r="D79" s="132"/>
      <c r="E79" s="133"/>
      <c r="F79" s="118" t="e">
        <f>VLOOKUP(B79,[18]Лист_1!$A$1:$J$65536,COLUMN([18]Лист_1!$H$9),0)</f>
        <v>#N/A</v>
      </c>
    </row>
    <row r="80" spans="1:6" ht="15" customHeight="1">
      <c r="A80" s="132" t="s">
        <v>4087</v>
      </c>
      <c r="B80" s="5" t="s">
        <v>4095</v>
      </c>
      <c r="C80" s="5" t="s">
        <v>4096</v>
      </c>
      <c r="D80" s="132" t="s">
        <v>4112</v>
      </c>
      <c r="E80" s="133">
        <v>18390</v>
      </c>
      <c r="F80" s="118">
        <f>VLOOKUP(B80,[18]Лист_1!$A$1:$J$65536,COLUMN([18]Лист_1!$H$9),0)</f>
        <v>3</v>
      </c>
    </row>
    <row r="81" spans="1:6" ht="15" customHeight="1">
      <c r="A81" s="132"/>
      <c r="B81" s="5" t="s">
        <v>4097</v>
      </c>
      <c r="C81" s="5" t="s">
        <v>4098</v>
      </c>
      <c r="D81" s="132"/>
      <c r="E81" s="133"/>
      <c r="F81" s="118" t="e">
        <f>VLOOKUP(B81,[18]Лист_1!$A$1:$J$65536,COLUMN([18]Лист_1!$H$9),0)</f>
        <v>#N/A</v>
      </c>
    </row>
    <row r="82" spans="1:6" ht="15" customHeight="1">
      <c r="A82" s="132" t="s">
        <v>4088</v>
      </c>
      <c r="B82" s="5" t="s">
        <v>4099</v>
      </c>
      <c r="C82" s="5" t="s">
        <v>4100</v>
      </c>
      <c r="D82" s="132" t="s">
        <v>4113</v>
      </c>
      <c r="E82" s="133">
        <v>25590</v>
      </c>
      <c r="F82" s="118">
        <f>VLOOKUP(B82,[18]Лист_1!$A$1:$J$65536,COLUMN([18]Лист_1!$H$9),0)</f>
        <v>2</v>
      </c>
    </row>
    <row r="83" spans="1:6" ht="15" customHeight="1">
      <c r="A83" s="132"/>
      <c r="B83" s="5" t="s">
        <v>4101</v>
      </c>
      <c r="C83" s="5" t="s">
        <v>4102</v>
      </c>
      <c r="D83" s="132"/>
      <c r="E83" s="133"/>
      <c r="F83" s="118">
        <f>VLOOKUP(B83,[18]Лист_1!$A$1:$J$65536,COLUMN([18]Лист_1!$H$9),0)</f>
        <v>1</v>
      </c>
    </row>
    <row r="84" spans="1:6" ht="15" customHeight="1">
      <c r="A84" s="132" t="s">
        <v>4089</v>
      </c>
      <c r="B84" s="5" t="s">
        <v>4103</v>
      </c>
      <c r="C84" s="5" t="s">
        <v>4104</v>
      </c>
      <c r="D84" s="132" t="s">
        <v>4114</v>
      </c>
      <c r="E84" s="133">
        <v>42890</v>
      </c>
      <c r="F84" s="118">
        <f>VLOOKUP(B84,[18]Лист_1!$A$1:$J$65536,COLUMN([18]Лист_1!$H$9),0)</f>
        <v>28</v>
      </c>
    </row>
    <row r="85" spans="1:6" ht="15" customHeight="1">
      <c r="A85" s="132"/>
      <c r="B85" s="5" t="s">
        <v>4105</v>
      </c>
      <c r="C85" s="5" t="s">
        <v>4106</v>
      </c>
      <c r="D85" s="132"/>
      <c r="E85" s="133"/>
      <c r="F85" s="118">
        <f>VLOOKUP(B85,[18]Лист_1!$A$1:$J$65536,COLUMN([18]Лист_1!$H$9),0)</f>
        <v>32</v>
      </c>
    </row>
    <row r="86" spans="1:6" ht="15" customHeight="1">
      <c r="A86" s="132" t="s">
        <v>4090</v>
      </c>
      <c r="B86" s="5" t="s">
        <v>4107</v>
      </c>
      <c r="C86" s="5" t="s">
        <v>4108</v>
      </c>
      <c r="D86" s="132" t="s">
        <v>4115</v>
      </c>
      <c r="E86" s="133">
        <v>55990</v>
      </c>
      <c r="F86" s="118" t="str">
        <f>VLOOKUP(B86,[18]Лист_1!$A$1:$J$65536,COLUMN([18]Лист_1!$H$9),0)</f>
        <v>больше 50</v>
      </c>
    </row>
    <row r="87" spans="1:6" ht="15" customHeight="1">
      <c r="A87" s="132"/>
      <c r="B87" s="5" t="s">
        <v>4109</v>
      </c>
      <c r="C87" s="5" t="s">
        <v>4110</v>
      </c>
      <c r="D87" s="132"/>
      <c r="E87" s="133"/>
      <c r="F87" s="118" t="str">
        <f>VLOOKUP(B87,[18]Лист_1!$A$1:$J$65536,COLUMN([18]Лист_1!$H$9),0)</f>
        <v>больше 50</v>
      </c>
    </row>
    <row r="88" spans="1:6" s="24" customFormat="1">
      <c r="A88" s="130" t="s">
        <v>4179</v>
      </c>
      <c r="B88" s="134"/>
      <c r="C88" s="134"/>
      <c r="D88" s="134"/>
      <c r="E88" s="134"/>
      <c r="F88" s="134"/>
    </row>
    <row r="89" spans="1:6">
      <c r="A89" s="132" t="s">
        <v>4116</v>
      </c>
      <c r="B89" s="5" t="s">
        <v>4121</v>
      </c>
      <c r="C89" s="5" t="s">
        <v>4122</v>
      </c>
      <c r="D89" s="132" t="s">
        <v>4141</v>
      </c>
      <c r="E89" s="133">
        <v>17690</v>
      </c>
      <c r="F89" s="118" t="str">
        <f>VLOOKUP(B89,[18]Лист_1!$A$1:$J$65536,COLUMN([18]Лист_1!$H$9),0)</f>
        <v>больше 50</v>
      </c>
    </row>
    <row r="90" spans="1:6">
      <c r="A90" s="132"/>
      <c r="B90" s="5" t="s">
        <v>4123</v>
      </c>
      <c r="C90" s="5" t="s">
        <v>4124</v>
      </c>
      <c r="D90" s="132"/>
      <c r="E90" s="133"/>
      <c r="F90" s="118" t="str">
        <f>VLOOKUP(B90,[18]Лист_1!$A$1:$J$65536,COLUMN([18]Лист_1!$H$9),0)</f>
        <v>больше 50</v>
      </c>
    </row>
    <row r="91" spans="1:6">
      <c r="A91" s="132" t="s">
        <v>4117</v>
      </c>
      <c r="B91" s="5" t="s">
        <v>4125</v>
      </c>
      <c r="C91" s="5" t="s">
        <v>4126</v>
      </c>
      <c r="D91" s="132" t="s">
        <v>4142</v>
      </c>
      <c r="E91" s="133">
        <v>19190</v>
      </c>
      <c r="F91" s="118" t="str">
        <f>VLOOKUP(B91,[18]Лист_1!$A$1:$J$65536,COLUMN([18]Лист_1!$H$9),0)</f>
        <v>больше 50</v>
      </c>
    </row>
    <row r="92" spans="1:6">
      <c r="A92" s="132"/>
      <c r="B92" s="5" t="s">
        <v>4127</v>
      </c>
      <c r="C92" s="5" t="s">
        <v>4128</v>
      </c>
      <c r="D92" s="132"/>
      <c r="E92" s="133"/>
      <c r="F92" s="118" t="str">
        <f>VLOOKUP(B92,[18]Лист_1!$A$1:$J$65536,COLUMN([18]Лист_1!$H$9),0)</f>
        <v>больше 50</v>
      </c>
    </row>
    <row r="93" spans="1:6">
      <c r="A93" s="132" t="s">
        <v>4118</v>
      </c>
      <c r="B93" s="5" t="s">
        <v>4129</v>
      </c>
      <c r="C93" s="5" t="s">
        <v>4130</v>
      </c>
      <c r="D93" s="132" t="s">
        <v>4143</v>
      </c>
      <c r="E93" s="133">
        <v>26590</v>
      </c>
      <c r="F93" s="118" t="str">
        <f>VLOOKUP(B93,[18]Лист_1!$A$1:$J$65536,COLUMN([18]Лист_1!$H$9),0)</f>
        <v>больше 50</v>
      </c>
    </row>
    <row r="94" spans="1:6">
      <c r="A94" s="132"/>
      <c r="B94" s="5" t="s">
        <v>4131</v>
      </c>
      <c r="C94" s="5" t="s">
        <v>4132</v>
      </c>
      <c r="D94" s="132"/>
      <c r="E94" s="133"/>
      <c r="F94" s="118" t="str">
        <f>VLOOKUP(B94,[18]Лист_1!$A$1:$J$65536,COLUMN([18]Лист_1!$H$9),0)</f>
        <v>больше 50</v>
      </c>
    </row>
    <row r="95" spans="1:6">
      <c r="A95" s="132" t="s">
        <v>4119</v>
      </c>
      <c r="B95" s="5" t="s">
        <v>4133</v>
      </c>
      <c r="C95" s="5" t="s">
        <v>4134</v>
      </c>
      <c r="D95" s="132" t="s">
        <v>4144</v>
      </c>
      <c r="E95" s="133">
        <v>44690</v>
      </c>
      <c r="F95" s="118" t="str">
        <f>VLOOKUP(B95,[18]Лист_1!$A$1:$J$65536,COLUMN([18]Лист_1!$H$9),0)</f>
        <v>больше 50</v>
      </c>
    </row>
    <row r="96" spans="1:6">
      <c r="A96" s="132"/>
      <c r="B96" s="5" t="s">
        <v>4135</v>
      </c>
      <c r="C96" s="5" t="s">
        <v>4136</v>
      </c>
      <c r="D96" s="132"/>
      <c r="E96" s="133"/>
      <c r="F96" s="118" t="str">
        <f>VLOOKUP(B96,[18]Лист_1!$A$1:$J$65536,COLUMN([18]Лист_1!$H$9),0)</f>
        <v>больше 50</v>
      </c>
    </row>
    <row r="97" spans="1:8">
      <c r="A97" s="132" t="s">
        <v>4120</v>
      </c>
      <c r="B97" s="5" t="s">
        <v>4137</v>
      </c>
      <c r="C97" s="5" t="s">
        <v>4138</v>
      </c>
      <c r="D97" s="132" t="s">
        <v>4145</v>
      </c>
      <c r="E97" s="133">
        <v>58090</v>
      </c>
      <c r="F97" s="118" t="str">
        <f>VLOOKUP(B97,[18]Лист_1!$A$1:$J$65536,COLUMN([18]Лист_1!$H$9),0)</f>
        <v>больше 50</v>
      </c>
    </row>
    <row r="98" spans="1:8">
      <c r="A98" s="132"/>
      <c r="B98" s="5" t="s">
        <v>4139</v>
      </c>
      <c r="C98" s="5" t="s">
        <v>4140</v>
      </c>
      <c r="D98" s="132"/>
      <c r="E98" s="133"/>
      <c r="F98" s="118" t="str">
        <f>VLOOKUP(B98,[18]Лист_1!$A$1:$J$65536,COLUMN([18]Лист_1!$H$9),0)</f>
        <v>больше 50</v>
      </c>
    </row>
    <row r="99" spans="1:8" s="24" customFormat="1">
      <c r="A99" s="130" t="s">
        <v>4179</v>
      </c>
      <c r="B99" s="134"/>
      <c r="C99" s="134"/>
      <c r="D99" s="134"/>
      <c r="E99" s="134"/>
      <c r="F99" s="134"/>
    </row>
    <row r="100" spans="1:8">
      <c r="A100" s="132" t="s">
        <v>4146</v>
      </c>
      <c r="B100" s="5" t="s">
        <v>4151</v>
      </c>
      <c r="C100" s="5" t="s">
        <v>4152</v>
      </c>
      <c r="D100" s="132" t="s">
        <v>4171</v>
      </c>
      <c r="E100" s="133">
        <v>17390</v>
      </c>
      <c r="F100" s="118">
        <f>VLOOKUP(B100,[18]Лист_1!$A$1:$J$65536,COLUMN([18]Лист_1!$H$9),0)</f>
        <v>3</v>
      </c>
    </row>
    <row r="101" spans="1:8">
      <c r="A101" s="132"/>
      <c r="B101" s="5" t="s">
        <v>4153</v>
      </c>
      <c r="C101" s="5" t="s">
        <v>4154</v>
      </c>
      <c r="D101" s="132"/>
      <c r="E101" s="133"/>
      <c r="F101" s="118" t="e">
        <f>VLOOKUP(B101,[18]Лист_1!$A$1:$J$65536,COLUMN([18]Лист_1!$H$9),0)</f>
        <v>#N/A</v>
      </c>
    </row>
    <row r="102" spans="1:8">
      <c r="A102" s="132" t="s">
        <v>4147</v>
      </c>
      <c r="B102" s="5" t="s">
        <v>4155</v>
      </c>
      <c r="C102" s="5" t="s">
        <v>4156</v>
      </c>
      <c r="D102" s="132" t="s">
        <v>4172</v>
      </c>
      <c r="E102" s="133">
        <v>18890</v>
      </c>
      <c r="F102" s="118">
        <f>VLOOKUP(B102,[18]Лист_1!$A$1:$J$65536,COLUMN([18]Лист_1!$H$9),0)</f>
        <v>0</v>
      </c>
    </row>
    <row r="103" spans="1:8">
      <c r="A103" s="132"/>
      <c r="B103" s="5" t="s">
        <v>4157</v>
      </c>
      <c r="C103" s="5" t="s">
        <v>4158</v>
      </c>
      <c r="D103" s="132"/>
      <c r="E103" s="133"/>
      <c r="F103" s="118" t="e">
        <f>VLOOKUP(B103,[18]Лист_1!$A$1:$J$65536,COLUMN([18]Лист_1!$H$9),0)</f>
        <v>#N/A</v>
      </c>
    </row>
    <row r="104" spans="1:8">
      <c r="A104" s="132" t="s">
        <v>4148</v>
      </c>
      <c r="B104" s="5" t="s">
        <v>4159</v>
      </c>
      <c r="C104" s="5" t="s">
        <v>4160</v>
      </c>
      <c r="D104" s="132" t="s">
        <v>4173</v>
      </c>
      <c r="E104" s="133">
        <v>26290</v>
      </c>
      <c r="F104" s="118" t="str">
        <f>VLOOKUP(B104,[18]Лист_1!$A$1:$J$65536,COLUMN([18]Лист_1!$H$9),0)</f>
        <v>больше 50</v>
      </c>
    </row>
    <row r="105" spans="1:8">
      <c r="A105" s="132"/>
      <c r="B105" s="5" t="s">
        <v>4161</v>
      </c>
      <c r="C105" s="5" t="s">
        <v>4162</v>
      </c>
      <c r="D105" s="132"/>
      <c r="E105" s="133"/>
      <c r="F105" s="118">
        <f>VLOOKUP(B105,[18]Лист_1!$A$1:$J$65536,COLUMN([18]Лист_1!$H$9),0)</f>
        <v>50</v>
      </c>
    </row>
    <row r="106" spans="1:8">
      <c r="A106" s="132" t="s">
        <v>4149</v>
      </c>
      <c r="B106" s="5" t="s">
        <v>4163</v>
      </c>
      <c r="C106" s="5" t="s">
        <v>4164</v>
      </c>
      <c r="D106" s="132" t="s">
        <v>4174</v>
      </c>
      <c r="E106" s="133">
        <v>44190</v>
      </c>
      <c r="F106" s="118">
        <f>VLOOKUP(B106,[18]Лист_1!$A$1:$J$65536,COLUMN([18]Лист_1!$H$9),0)</f>
        <v>31</v>
      </c>
    </row>
    <row r="107" spans="1:8">
      <c r="A107" s="132"/>
      <c r="B107" s="5" t="s">
        <v>4165</v>
      </c>
      <c r="C107" s="5" t="s">
        <v>4166</v>
      </c>
      <c r="D107" s="132"/>
      <c r="E107" s="133"/>
      <c r="F107" s="118">
        <f>VLOOKUP(B107,[18]Лист_1!$A$1:$J$65536,COLUMN([18]Лист_1!$H$9),0)</f>
        <v>30</v>
      </c>
    </row>
    <row r="108" spans="1:8">
      <c r="A108" s="132" t="s">
        <v>4150</v>
      </c>
      <c r="B108" s="5" t="s">
        <v>4167</v>
      </c>
      <c r="C108" s="5" t="s">
        <v>4168</v>
      </c>
      <c r="D108" s="132" t="s">
        <v>4175</v>
      </c>
      <c r="E108" s="133">
        <v>57590</v>
      </c>
      <c r="F108" s="118">
        <f>VLOOKUP(B108,[18]Лист_1!$A$1:$J$65536,COLUMN([18]Лист_1!$H$9),0)</f>
        <v>49</v>
      </c>
    </row>
    <row r="109" spans="1:8">
      <c r="A109" s="132"/>
      <c r="B109" s="5" t="s">
        <v>4169</v>
      </c>
      <c r="C109" s="5" t="s">
        <v>4170</v>
      </c>
      <c r="D109" s="132"/>
      <c r="E109" s="133"/>
      <c r="F109" s="118">
        <f>VLOOKUP(B109,[18]Лист_1!$A$1:$J$65536,COLUMN([18]Лист_1!$H$9),0)</f>
        <v>45</v>
      </c>
    </row>
    <row r="110" spans="1:8" s="24" customFormat="1">
      <c r="A110" s="130" t="s">
        <v>1288</v>
      </c>
      <c r="B110" s="134"/>
      <c r="C110" s="134"/>
      <c r="D110" s="134"/>
      <c r="E110" s="134"/>
      <c r="F110" s="134"/>
    </row>
    <row r="111" spans="1:8">
      <c r="A111" s="5" t="s">
        <v>1284</v>
      </c>
      <c r="B111" s="24" t="s">
        <v>1284</v>
      </c>
      <c r="C111" s="5" t="s">
        <v>1285</v>
      </c>
      <c r="D111" s="24" t="s">
        <v>4180</v>
      </c>
      <c r="E111" s="98">
        <v>2480</v>
      </c>
      <c r="F111" s="118" t="e">
        <f>VLOOKUP(B111,[18]Лист_1!$A$1:$J$65536,COLUMN([18]Лист_1!$H$9),0)</f>
        <v>#N/A</v>
      </c>
    </row>
    <row r="112" spans="1:8" s="99" customFormat="1" ht="15.75">
      <c r="A112" s="129" t="s">
        <v>5838</v>
      </c>
      <c r="B112" s="129"/>
      <c r="C112" s="129"/>
      <c r="D112" s="129"/>
      <c r="E112" s="129"/>
      <c r="F112" s="129"/>
      <c r="G112" s="91"/>
      <c r="H112" s="91"/>
    </row>
    <row r="113" spans="1:8" s="99" customFormat="1">
      <c r="A113" s="130" t="s">
        <v>6537</v>
      </c>
      <c r="B113" s="134"/>
      <c r="C113" s="134"/>
      <c r="D113" s="134"/>
      <c r="E113" s="134"/>
      <c r="F113" s="134"/>
      <c r="G113" s="91"/>
      <c r="H113" s="91"/>
    </row>
    <row r="114" spans="1:8">
      <c r="A114" s="5" t="s">
        <v>6525</v>
      </c>
      <c r="B114" s="99" t="s">
        <v>6525</v>
      </c>
      <c r="C114" s="5" t="s">
        <v>6526</v>
      </c>
      <c r="D114" s="5" t="str">
        <f>C114</f>
        <v>UC-2FME14-OUT</v>
      </c>
      <c r="E114" s="98">
        <f>VLOOKUP(A114,'[35]СИСТЕМЫ КОНДИЦИОНИРОВАНИЯ'!$A:$P,COLUMN('[35]СИСТЕМЫ КОНДИЦИОНИРОВАНИЯ'!$N$186),0)</f>
        <v>50890</v>
      </c>
      <c r="F114" s="118">
        <f>VLOOKUP(B114,[18]Лист_1!$A$1:$J$65536,COLUMN([18]Лист_1!$H$9),0)</f>
        <v>8</v>
      </c>
    </row>
    <row r="115" spans="1:8">
      <c r="A115" s="5" t="s">
        <v>6527</v>
      </c>
      <c r="B115" s="99" t="s">
        <v>6527</v>
      </c>
      <c r="C115" s="5" t="s">
        <v>6528</v>
      </c>
      <c r="D115" s="99" t="str">
        <f t="shared" ref="D115:D121" si="0">C115</f>
        <v>UC-2FMA18-OUT</v>
      </c>
      <c r="E115" s="98">
        <f>VLOOKUP(A115,'[35]СИСТЕМЫ КОНДИЦИОНИРОВАНИЯ'!$A:$P,COLUMN('[35]СИСТЕМЫ КОНДИЦИОНИРОВАНИЯ'!$N$186),0)</f>
        <v>57190</v>
      </c>
      <c r="F115" s="118" t="str">
        <f>VLOOKUP(B115,[18]Лист_1!$A$1:$J$65536,COLUMN([18]Лист_1!$H$9),0)</f>
        <v>больше 50</v>
      </c>
    </row>
    <row r="116" spans="1:8">
      <c r="A116" s="5" t="s">
        <v>6529</v>
      </c>
      <c r="B116" s="99" t="s">
        <v>6529</v>
      </c>
      <c r="C116" s="5" t="s">
        <v>6530</v>
      </c>
      <c r="D116" s="99" t="str">
        <f t="shared" si="0"/>
        <v>UC-3FMA24-OUT</v>
      </c>
      <c r="E116" s="98">
        <f>VLOOKUP(A116,'[35]СИСТЕМЫ КОНДИЦИОНИРОВАНИЯ'!$A:$P,COLUMN('[35]СИСТЕМЫ КОНДИЦИОНИРОВАНИЯ'!$N$186),0)</f>
        <v>77790</v>
      </c>
      <c r="F116" s="118">
        <f>VLOOKUP(B116,[18]Лист_1!$A$1:$J$65536,COLUMN([18]Лист_1!$H$9),0)</f>
        <v>16</v>
      </c>
    </row>
    <row r="117" spans="1:8" s="99" customFormat="1">
      <c r="A117" s="130" t="s">
        <v>6536</v>
      </c>
      <c r="B117" s="134"/>
      <c r="C117" s="134"/>
      <c r="D117" s="134"/>
      <c r="E117" s="134"/>
      <c r="F117" s="134"/>
      <c r="G117" s="91"/>
      <c r="H117" s="91"/>
    </row>
    <row r="118" spans="1:8">
      <c r="A118" s="5" t="s">
        <v>6531</v>
      </c>
      <c r="B118" s="99" t="s">
        <v>6531</v>
      </c>
      <c r="C118" s="5" t="s">
        <v>6532</v>
      </c>
      <c r="D118" s="99" t="str">
        <f t="shared" si="0"/>
        <v>UC-EMM09PN</v>
      </c>
      <c r="E118" s="98">
        <f>VLOOKUP(A118,'[35]СИСТЕМЫ КОНДИЦИОНИРОВАНИЯ'!$A:$P,COLUMN('[35]СИСТЕМЫ КОНДИЦИОНИРОВАНИЯ'!$N$186),0)</f>
        <v>14590</v>
      </c>
      <c r="F118" s="118" t="str">
        <f>VLOOKUP(B118,[18]Лист_1!$A$1:$J$65536,COLUMN([18]Лист_1!$H$9),0)</f>
        <v>больше 50</v>
      </c>
    </row>
    <row r="119" spans="1:8">
      <c r="A119" s="5" t="s">
        <v>6533</v>
      </c>
      <c r="B119" s="99" t="s">
        <v>6533</v>
      </c>
      <c r="C119" s="5" t="s">
        <v>6534</v>
      </c>
      <c r="D119" s="99" t="str">
        <f t="shared" si="0"/>
        <v>UC-EMM12PN</v>
      </c>
      <c r="E119" s="98">
        <f>VLOOKUP(A119,'[35]СИСТЕМЫ КОНДИЦИОНИРОВАНИЯ'!$A:$P,COLUMN('[35]СИСТЕМЫ КОНДИЦИОНИРОВАНИЯ'!$N$186),0)</f>
        <v>16490</v>
      </c>
      <c r="F119" s="118">
        <f>VLOOKUP(B119,[18]Лист_1!$A$1:$J$65536,COLUMN([18]Лист_1!$H$9),0)</f>
        <v>22</v>
      </c>
    </row>
    <row r="120" spans="1:8" s="99" customFormat="1">
      <c r="A120" s="130" t="s">
        <v>6535</v>
      </c>
      <c r="B120" s="134"/>
      <c r="C120" s="134"/>
      <c r="D120" s="134"/>
      <c r="E120" s="134"/>
      <c r="F120" s="134"/>
      <c r="G120" s="91"/>
      <c r="H120" s="91"/>
    </row>
    <row r="121" spans="1:8">
      <c r="A121" s="5" t="s">
        <v>1284</v>
      </c>
      <c r="B121" s="99" t="s">
        <v>1284</v>
      </c>
      <c r="C121" s="5" t="s">
        <v>1285</v>
      </c>
      <c r="D121" s="99" t="str">
        <f t="shared" si="0"/>
        <v>LA-WF-TL10</v>
      </c>
      <c r="E121" s="98" t="e">
        <f>VLOOKUP(A121,'[35]СИСТЕМЫ КОНДИЦИОНИРОВАНИЯ'!$A:$P,COLUMN('[35]СИСТЕМЫ КОНДИЦИОНИРОВАНИЯ'!$N$186),0)</f>
        <v>#N/A</v>
      </c>
      <c r="F121" s="118" t="e">
        <f>VLOOKUP(B121,[18]Лист_1!$A$1:$J$65536,COLUMN([18]Лист_1!$H$9),0)</f>
        <v>#N/A</v>
      </c>
    </row>
  </sheetData>
  <mergeCells count="139">
    <mergeCell ref="A112:F112"/>
    <mergeCell ref="A113:F113"/>
    <mergeCell ref="A117:F117"/>
    <mergeCell ref="A120:F120"/>
    <mergeCell ref="A110:F110"/>
    <mergeCell ref="A95:A96"/>
    <mergeCell ref="A97:A98"/>
    <mergeCell ref="A100:A101"/>
    <mergeCell ref="A102:A103"/>
    <mergeCell ref="A104:A105"/>
    <mergeCell ref="A106:A107"/>
    <mergeCell ref="A108:A109"/>
    <mergeCell ref="D106:D107"/>
    <mergeCell ref="E106:E107"/>
    <mergeCell ref="D108:D109"/>
    <mergeCell ref="E108:E109"/>
    <mergeCell ref="D102:D103"/>
    <mergeCell ref="E102:E103"/>
    <mergeCell ref="A2:F2"/>
    <mergeCell ref="A58:F58"/>
    <mergeCell ref="A60:A61"/>
    <mergeCell ref="A62:A63"/>
    <mergeCell ref="A64:A65"/>
    <mergeCell ref="A67:A68"/>
    <mergeCell ref="A69:A70"/>
    <mergeCell ref="A71:A72"/>
    <mergeCell ref="A73:A74"/>
    <mergeCell ref="A47:F47"/>
    <mergeCell ref="D71:D72"/>
    <mergeCell ref="E71:E72"/>
    <mergeCell ref="D73:D74"/>
    <mergeCell ref="E73:E74"/>
    <mergeCell ref="D67:D68"/>
    <mergeCell ref="E67:E68"/>
    <mergeCell ref="D69:D70"/>
    <mergeCell ref="E69:E70"/>
    <mergeCell ref="D104:D105"/>
    <mergeCell ref="E104:E105"/>
    <mergeCell ref="D97:D98"/>
    <mergeCell ref="E97:E98"/>
    <mergeCell ref="D100:D101"/>
    <mergeCell ref="E100:E101"/>
    <mergeCell ref="D93:D94"/>
    <mergeCell ref="E93:E94"/>
    <mergeCell ref="D95:D96"/>
    <mergeCell ref="E95:E96"/>
    <mergeCell ref="A99:F99"/>
    <mergeCell ref="A93:A94"/>
    <mergeCell ref="D89:D90"/>
    <mergeCell ref="E89:E90"/>
    <mergeCell ref="D91:D92"/>
    <mergeCell ref="E91:E92"/>
    <mergeCell ref="D84:D85"/>
    <mergeCell ref="E84:E85"/>
    <mergeCell ref="D86:D87"/>
    <mergeCell ref="E86:E87"/>
    <mergeCell ref="A88:F88"/>
    <mergeCell ref="A84:A85"/>
    <mergeCell ref="A86:A87"/>
    <mergeCell ref="A89:A90"/>
    <mergeCell ref="A91:A92"/>
    <mergeCell ref="D80:D81"/>
    <mergeCell ref="E80:E81"/>
    <mergeCell ref="D82:D83"/>
    <mergeCell ref="E82:E83"/>
    <mergeCell ref="D75:D76"/>
    <mergeCell ref="E75:E76"/>
    <mergeCell ref="D78:D79"/>
    <mergeCell ref="E78:E79"/>
    <mergeCell ref="A77:F77"/>
    <mergeCell ref="A75:A76"/>
    <mergeCell ref="A78:A79"/>
    <mergeCell ref="A80:A81"/>
    <mergeCell ref="A82:A83"/>
    <mergeCell ref="D62:D63"/>
    <mergeCell ref="E62:E63"/>
    <mergeCell ref="D64:D65"/>
    <mergeCell ref="E64:E65"/>
    <mergeCell ref="A66:F66"/>
    <mergeCell ref="D56:D57"/>
    <mergeCell ref="E56:E57"/>
    <mergeCell ref="D60:D61"/>
    <mergeCell ref="E60:E61"/>
    <mergeCell ref="D52:D53"/>
    <mergeCell ref="E52:E53"/>
    <mergeCell ref="D54:D55"/>
    <mergeCell ref="E54:E55"/>
    <mergeCell ref="A59:F59"/>
    <mergeCell ref="D48:D49"/>
    <mergeCell ref="E48:E49"/>
    <mergeCell ref="D50:D51"/>
    <mergeCell ref="E50:E51"/>
    <mergeCell ref="D43:D44"/>
    <mergeCell ref="E43:E44"/>
    <mergeCell ref="D45:D46"/>
    <mergeCell ref="E45:E46"/>
    <mergeCell ref="D39:D40"/>
    <mergeCell ref="E39:E40"/>
    <mergeCell ref="D41:D42"/>
    <mergeCell ref="E41:E42"/>
    <mergeCell ref="D34:D35"/>
    <mergeCell ref="E34:E35"/>
    <mergeCell ref="D37:D38"/>
    <mergeCell ref="E37:E38"/>
    <mergeCell ref="A36:F36"/>
    <mergeCell ref="D30:D31"/>
    <mergeCell ref="E30:E31"/>
    <mergeCell ref="D32:D33"/>
    <mergeCell ref="E32:E33"/>
    <mergeCell ref="D28:D29"/>
    <mergeCell ref="E28:E29"/>
    <mergeCell ref="D19:D20"/>
    <mergeCell ref="E19:E20"/>
    <mergeCell ref="D21:D22"/>
    <mergeCell ref="E21:E22"/>
    <mergeCell ref="D15:D16"/>
    <mergeCell ref="E15:E16"/>
    <mergeCell ref="D17:D18"/>
    <mergeCell ref="E17:E18"/>
    <mergeCell ref="A25:F25"/>
    <mergeCell ref="D23:D24"/>
    <mergeCell ref="E23:E24"/>
    <mergeCell ref="D26:D27"/>
    <mergeCell ref="E26:E27"/>
    <mergeCell ref="A8:A9"/>
    <mergeCell ref="D8:D9"/>
    <mergeCell ref="E8:E9"/>
    <mergeCell ref="D11:D12"/>
    <mergeCell ref="E11:E12"/>
    <mergeCell ref="D13:D14"/>
    <mergeCell ref="E13:E14"/>
    <mergeCell ref="A10:F10"/>
    <mergeCell ref="A3:F3"/>
    <mergeCell ref="A4:A5"/>
    <mergeCell ref="D4:D5"/>
    <mergeCell ref="E4:E5"/>
    <mergeCell ref="A6:A7"/>
    <mergeCell ref="D6:D7"/>
    <mergeCell ref="E6:E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34</vt:i4>
      </vt:variant>
    </vt:vector>
  </HeadingPairs>
  <TitlesOfParts>
    <vt:vector size="34" baseType="lpstr">
      <vt:lpstr>меню</vt:lpstr>
      <vt:lpstr>AUX</vt:lpstr>
      <vt:lpstr>Axioma</vt:lpstr>
      <vt:lpstr>Ballu</vt:lpstr>
      <vt:lpstr>Bosch</vt:lpstr>
      <vt:lpstr>Casarte</vt:lpstr>
      <vt:lpstr>Coolberg</vt:lpstr>
      <vt:lpstr>Daichi</vt:lpstr>
      <vt:lpstr>Daikin</vt:lpstr>
      <vt:lpstr>Dahatsu</vt:lpstr>
      <vt:lpstr>Denko</vt:lpstr>
      <vt:lpstr>Ecoclima</vt:lpstr>
      <vt:lpstr>Ecostar</vt:lpstr>
      <vt:lpstr>Electrolux</vt:lpstr>
      <vt:lpstr>Energolux</vt:lpstr>
      <vt:lpstr>Eurohoff</vt:lpstr>
      <vt:lpstr>Ferrum</vt:lpstr>
      <vt:lpstr>Funai</vt:lpstr>
      <vt:lpstr>Haier</vt:lpstr>
      <vt:lpstr>Hisense</vt:lpstr>
      <vt:lpstr>Hitachi</vt:lpstr>
      <vt:lpstr>Ishimatsu</vt:lpstr>
      <vt:lpstr>Kalashnikov</vt:lpstr>
      <vt:lpstr>Kentatsu</vt:lpstr>
      <vt:lpstr>LG</vt:lpstr>
      <vt:lpstr>MDV</vt:lpstr>
      <vt:lpstr>MHI</vt:lpstr>
      <vt:lpstr>Midea</vt:lpstr>
      <vt:lpstr>Royal Clima</vt:lpstr>
      <vt:lpstr>Royal Thermo</vt:lpstr>
      <vt:lpstr>Shuft</vt:lpstr>
      <vt:lpstr>TCL</vt:lpstr>
      <vt:lpstr>Thaicon</vt:lpstr>
      <vt:lpstr>Ultima Comfort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Content</cp:lastModifiedBy>
  <dcterms:created xsi:type="dcterms:W3CDTF">2026-03-18T06:28:53Z</dcterms:created>
  <dcterms:modified xsi:type="dcterms:W3CDTF">2026-08-27T08:33:30Z</dcterms:modified>
</cp:coreProperties>
</file>